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9600" windowHeight="11715" tabRatio="821"/>
  </bookViews>
  <sheets>
    <sheet name="GeneralSettings" sheetId="1" r:id="rId1"/>
    <sheet name="EURON" sheetId="14" r:id="rId2"/>
    <sheet name="EUR1M" sheetId="23" r:id="rId3"/>
    <sheet name="EUR3M" sheetId="19" r:id="rId4"/>
    <sheet name="EUR6M" sheetId="11" r:id="rId5"/>
    <sheet name="EUR1Y" sheetId="21" r:id="rId6"/>
    <sheet name="Spread" sheetId="24" r:id="rId7"/>
  </sheets>
  <definedNames>
    <definedName name="Calendar">GeneralSettings!$D$8</definedName>
    <definedName name="Currency">GeneralSettings!$D$7</definedName>
    <definedName name="CurveTenor" localSheetId="1">EURON!$F$2</definedName>
    <definedName name="DataSelect">GeneralSettings!$D$12</definedName>
    <definedName name="Discounting">GeneralSettings!$D$11</definedName>
    <definedName name="Evaluationdate">GeneralSettings!$D$4</definedName>
    <definedName name="FamilyName">GeneralSettings!$D$13</definedName>
    <definedName name="IborIndex">GeneralSettings!$D$14</definedName>
    <definedName name="ObjectOverwrite">GeneralSettings!$D$10</definedName>
    <definedName name="Permanent">GeneralSettings!$D$9</definedName>
    <definedName name="QuoteSuffix">GeneralSettings!$D$15</definedName>
    <definedName name="Settlementdate">GeneralSettings!$D$5</definedName>
    <definedName name="Tenor" localSheetId="2">EUR1M!$G$1</definedName>
    <definedName name="Tenor" localSheetId="5">EUR1Y!$G$1</definedName>
    <definedName name="Tenor" localSheetId="3">EUR3M!$G$1</definedName>
    <definedName name="Tenor" localSheetId="4">EUR6M!$G$1</definedName>
    <definedName name="Trigger">GeneralSettings!$D$6</definedName>
    <definedName name="YieldCurve_1M">GeneralSettings!$I$19</definedName>
    <definedName name="YieldCurve_1Y">GeneralSettings!$D$49</definedName>
    <definedName name="YieldCurve_3M">GeneralSettings!$D$34</definedName>
    <definedName name="YieldCurve_6M">GeneralSettings!$I$34</definedName>
    <definedName name="YieldCurve_ON">GeneralSettings!$D$19</definedName>
  </definedNames>
  <calcPr calcId="145621"/>
</workbook>
</file>

<file path=xl/calcChain.xml><?xml version="1.0" encoding="utf-8"?>
<calcChain xmlns="http://schemas.openxmlformats.org/spreadsheetml/2006/main">
  <c r="H6" i="1" l="1"/>
  <c r="C45" i="1" l="1"/>
  <c r="H8" i="1"/>
  <c r="C60" i="1" s="1"/>
  <c r="H7" i="1"/>
  <c r="H45" i="1" s="1"/>
  <c r="H5" i="1"/>
  <c r="H30" i="1" s="1"/>
  <c r="H4" i="1"/>
  <c r="C30" i="1" s="1"/>
  <c r="I8" i="1"/>
  <c r="I7" i="1"/>
  <c r="I6" i="1"/>
  <c r="I5" i="1"/>
  <c r="I4" i="1"/>
  <c r="G108" i="23" l="1"/>
  <c r="G107" i="23"/>
  <c r="G106" i="23"/>
  <c r="G105" i="23"/>
  <c r="G104" i="23"/>
  <c r="G103" i="23"/>
  <c r="L102" i="23"/>
  <c r="K102" i="23"/>
  <c r="G102" i="23"/>
  <c r="L101" i="23"/>
  <c r="K101" i="23"/>
  <c r="G101" i="23"/>
  <c r="L100" i="23"/>
  <c r="K100" i="23"/>
  <c r="G100" i="23"/>
  <c r="L99" i="23"/>
  <c r="K99" i="23"/>
  <c r="G99" i="23"/>
  <c r="L98" i="23"/>
  <c r="K98" i="23"/>
  <c r="G98" i="23"/>
  <c r="L97" i="23"/>
  <c r="K97" i="23"/>
  <c r="G97" i="23"/>
  <c r="L96" i="23"/>
  <c r="K96" i="23"/>
  <c r="G96" i="23"/>
  <c r="L95" i="23"/>
  <c r="K95" i="23"/>
  <c r="G95" i="23"/>
  <c r="L94" i="23"/>
  <c r="K94" i="23"/>
  <c r="G94" i="23"/>
  <c r="L93" i="23"/>
  <c r="K93" i="23"/>
  <c r="G93" i="23"/>
  <c r="L92" i="23"/>
  <c r="K92" i="23"/>
  <c r="G92" i="23"/>
  <c r="L91" i="23"/>
  <c r="K91" i="23"/>
  <c r="G91" i="23"/>
  <c r="L90" i="23"/>
  <c r="K90" i="23"/>
  <c r="G90" i="23"/>
  <c r="L89" i="23"/>
  <c r="K89" i="23"/>
  <c r="G89" i="23"/>
  <c r="L88" i="23"/>
  <c r="K88" i="23"/>
  <c r="G88" i="23"/>
  <c r="L87" i="23"/>
  <c r="K87" i="23"/>
  <c r="G87" i="23"/>
  <c r="L86" i="23"/>
  <c r="K86" i="23"/>
  <c r="G86" i="23"/>
  <c r="L85" i="23"/>
  <c r="K85" i="23"/>
  <c r="G85" i="23"/>
  <c r="L84" i="23"/>
  <c r="K84" i="23"/>
  <c r="G84" i="23"/>
  <c r="L83" i="23"/>
  <c r="K83" i="23"/>
  <c r="G83" i="23"/>
  <c r="L82" i="23"/>
  <c r="K82" i="23"/>
  <c r="G82" i="23"/>
  <c r="L81" i="23"/>
  <c r="K81" i="23"/>
  <c r="G81" i="23"/>
  <c r="L80" i="23"/>
  <c r="K80" i="23"/>
  <c r="G80" i="23"/>
  <c r="L79" i="23"/>
  <c r="K79" i="23"/>
  <c r="G79" i="23"/>
  <c r="L78" i="23"/>
  <c r="K78" i="23"/>
  <c r="G78" i="23"/>
  <c r="L77" i="23"/>
  <c r="K77" i="23"/>
  <c r="G77" i="23"/>
  <c r="L76" i="23"/>
  <c r="K76" i="23"/>
  <c r="G76" i="23"/>
  <c r="L75" i="23"/>
  <c r="K75" i="23"/>
  <c r="G75" i="23"/>
  <c r="L74" i="23"/>
  <c r="K74" i="23"/>
  <c r="G74" i="23"/>
  <c r="L73" i="23"/>
  <c r="K73" i="23"/>
  <c r="G73" i="23"/>
  <c r="L72" i="23"/>
  <c r="K72" i="23"/>
  <c r="G72" i="23"/>
  <c r="L71" i="23"/>
  <c r="K71" i="23"/>
  <c r="G71" i="23"/>
  <c r="L70" i="23"/>
  <c r="K70" i="23"/>
  <c r="G70" i="23"/>
  <c r="L69" i="23"/>
  <c r="K69" i="23"/>
  <c r="G69" i="23"/>
  <c r="L68" i="23"/>
  <c r="K68" i="23"/>
  <c r="G68" i="23"/>
  <c r="L67" i="23"/>
  <c r="K67" i="23"/>
  <c r="G67" i="23"/>
  <c r="L66" i="23"/>
  <c r="K66" i="23"/>
  <c r="G66" i="23"/>
  <c r="L65" i="23"/>
  <c r="K65" i="23"/>
  <c r="G65" i="23"/>
  <c r="L64" i="23"/>
  <c r="K64" i="23"/>
  <c r="G64" i="23"/>
  <c r="L63" i="23"/>
  <c r="K63" i="23"/>
  <c r="G63" i="23"/>
  <c r="L62" i="23"/>
  <c r="K62" i="23"/>
  <c r="G62" i="23"/>
  <c r="L61" i="23"/>
  <c r="K61" i="23"/>
  <c r="G61" i="23"/>
  <c r="L60" i="23"/>
  <c r="K60" i="23"/>
  <c r="G60" i="23"/>
  <c r="L59" i="23"/>
  <c r="K59" i="23"/>
  <c r="G59" i="23"/>
  <c r="L58" i="23"/>
  <c r="K58" i="23"/>
  <c r="G58" i="23"/>
  <c r="L57" i="23"/>
  <c r="K57" i="23"/>
  <c r="G57" i="23"/>
  <c r="L56" i="23"/>
  <c r="K56" i="23"/>
  <c r="G56" i="23"/>
  <c r="L55" i="23"/>
  <c r="K55" i="23"/>
  <c r="G55" i="23"/>
  <c r="L54" i="23"/>
  <c r="K54" i="23"/>
  <c r="G54" i="23"/>
  <c r="L53" i="23"/>
  <c r="K53" i="23"/>
  <c r="G53" i="23"/>
  <c r="L52" i="23"/>
  <c r="K52" i="23"/>
  <c r="G52" i="23"/>
  <c r="L51" i="23"/>
  <c r="K51" i="23"/>
  <c r="G51" i="23"/>
  <c r="L50" i="23"/>
  <c r="K50" i="23"/>
  <c r="G50" i="23"/>
  <c r="L49" i="23"/>
  <c r="K49" i="23"/>
  <c r="L48" i="23"/>
  <c r="K48" i="23"/>
  <c r="L47" i="23"/>
  <c r="K47" i="23"/>
  <c r="L46" i="23"/>
  <c r="K46" i="23"/>
  <c r="C46" i="23"/>
  <c r="G46" i="23" s="1"/>
  <c r="L45" i="23"/>
  <c r="K45" i="23"/>
  <c r="C45" i="23"/>
  <c r="G45" i="23" s="1"/>
  <c r="L44" i="23"/>
  <c r="K44" i="23"/>
  <c r="C44" i="23"/>
  <c r="G44" i="23" s="1"/>
  <c r="K43" i="23"/>
  <c r="C43" i="23"/>
  <c r="G43" i="23" s="1"/>
  <c r="L42" i="23"/>
  <c r="K42" i="23"/>
  <c r="C42" i="23"/>
  <c r="G42" i="23" s="1"/>
  <c r="K41" i="23"/>
  <c r="C41" i="23"/>
  <c r="G41" i="23" s="1"/>
  <c r="L40" i="23"/>
  <c r="K40" i="23"/>
  <c r="C40" i="23"/>
  <c r="L38" i="23" s="1"/>
  <c r="K39" i="23"/>
  <c r="C39" i="23"/>
  <c r="G39" i="23" s="1"/>
  <c r="K38" i="23"/>
  <c r="C38" i="23"/>
  <c r="G38" i="23" s="1"/>
  <c r="K37" i="23"/>
  <c r="C37" i="23"/>
  <c r="G37" i="23" s="1"/>
  <c r="K36" i="23"/>
  <c r="C36" i="23"/>
  <c r="G36" i="23" s="1"/>
  <c r="L35" i="23"/>
  <c r="K35" i="23"/>
  <c r="C35" i="23"/>
  <c r="L33" i="23" s="1"/>
  <c r="K34" i="23"/>
  <c r="C34" i="23"/>
  <c r="G34" i="23" s="1"/>
  <c r="K33" i="23"/>
  <c r="C33" i="23"/>
  <c r="G33" i="23" s="1"/>
  <c r="L32" i="23"/>
  <c r="K32" i="23"/>
  <c r="C32" i="23"/>
  <c r="L30" i="23" s="1"/>
  <c r="K31" i="23"/>
  <c r="C31" i="23"/>
  <c r="L29" i="23" s="1"/>
  <c r="K30" i="23"/>
  <c r="C30" i="23"/>
  <c r="G30" i="23" s="1"/>
  <c r="K29" i="23"/>
  <c r="C29" i="23"/>
  <c r="G29" i="23" s="1"/>
  <c r="K28" i="23"/>
  <c r="C28" i="23"/>
  <c r="G28" i="23" s="1"/>
  <c r="K27" i="23"/>
  <c r="C27" i="23"/>
  <c r="L25" i="23" s="1"/>
  <c r="K26" i="23"/>
  <c r="C26" i="23"/>
  <c r="G26" i="23" s="1"/>
  <c r="K25" i="23"/>
  <c r="C25" i="23"/>
  <c r="G25" i="23" s="1"/>
  <c r="K24" i="23"/>
  <c r="C24" i="23"/>
  <c r="L22" i="23" s="1"/>
  <c r="K23" i="23"/>
  <c r="C23" i="23"/>
  <c r="G23" i="23" s="1"/>
  <c r="K22" i="23"/>
  <c r="L21" i="23"/>
  <c r="K21" i="23"/>
  <c r="L20" i="23"/>
  <c r="K20" i="23"/>
  <c r="G20" i="23"/>
  <c r="L19" i="23"/>
  <c r="K19" i="23"/>
  <c r="G19" i="23"/>
  <c r="L18" i="23"/>
  <c r="K18" i="23"/>
  <c r="G18" i="23"/>
  <c r="L17" i="23"/>
  <c r="K17" i="23"/>
  <c r="G17" i="23"/>
  <c r="L16" i="23"/>
  <c r="K16" i="23"/>
  <c r="G16" i="23"/>
  <c r="L15" i="23"/>
  <c r="K15" i="23"/>
  <c r="G15" i="23"/>
  <c r="L14" i="23"/>
  <c r="K14" i="23"/>
  <c r="G14" i="23"/>
  <c r="L13" i="23"/>
  <c r="K13" i="23"/>
  <c r="G13" i="23"/>
  <c r="L12" i="23"/>
  <c r="K12" i="23"/>
  <c r="G12" i="23"/>
  <c r="L11" i="23"/>
  <c r="K11" i="23"/>
  <c r="G11" i="23"/>
  <c r="L10" i="23"/>
  <c r="K10" i="23"/>
  <c r="G10" i="23"/>
  <c r="L9" i="23"/>
  <c r="K9" i="23"/>
  <c r="G9" i="23"/>
  <c r="L8" i="23"/>
  <c r="K8" i="23"/>
  <c r="G8" i="23"/>
  <c r="L7" i="23"/>
  <c r="K7" i="23"/>
  <c r="G7" i="23"/>
  <c r="L6" i="23"/>
  <c r="K6" i="23"/>
  <c r="G6" i="23"/>
  <c r="L5" i="23"/>
  <c r="K5" i="23"/>
  <c r="G5" i="23"/>
  <c r="L4" i="23"/>
  <c r="K4" i="23"/>
  <c r="G4" i="23"/>
  <c r="L3" i="23"/>
  <c r="K3" i="23"/>
  <c r="G3" i="23"/>
  <c r="R1" i="23"/>
  <c r="AL13" i="21"/>
  <c r="AM13" i="21" s="1"/>
  <c r="AL12" i="21"/>
  <c r="AM12" i="21" s="1"/>
  <c r="AL11" i="21"/>
  <c r="AM11" i="21" s="1"/>
  <c r="AL10" i="21"/>
  <c r="AM10" i="21" s="1"/>
  <c r="AL9" i="21"/>
  <c r="AM9" i="21" s="1"/>
  <c r="AL8" i="21"/>
  <c r="AL7" i="21"/>
  <c r="AM7" i="21" s="1"/>
  <c r="AL6" i="21"/>
  <c r="AM6" i="21" s="1"/>
  <c r="AL5" i="21"/>
  <c r="AM5" i="21" s="1"/>
  <c r="AL4" i="21"/>
  <c r="AM4" i="21" s="1"/>
  <c r="AL2" i="21"/>
  <c r="AL3" i="21"/>
  <c r="AM3" i="21" s="1"/>
  <c r="C46" i="21"/>
  <c r="G46" i="21" s="1"/>
  <c r="C45" i="21"/>
  <c r="G45" i="21" s="1"/>
  <c r="C44" i="21"/>
  <c r="L42" i="21" s="1"/>
  <c r="C43" i="21"/>
  <c r="G43" i="21" s="1"/>
  <c r="C42" i="21"/>
  <c r="C41" i="21"/>
  <c r="C40" i="21"/>
  <c r="C39" i="21"/>
  <c r="L37" i="21" s="1"/>
  <c r="C38" i="21"/>
  <c r="C37" i="21"/>
  <c r="L35" i="21" s="1"/>
  <c r="C36" i="21"/>
  <c r="G36" i="21" s="1"/>
  <c r="C35" i="21"/>
  <c r="G35" i="21" s="1"/>
  <c r="C34" i="21"/>
  <c r="G34" i="21" s="1"/>
  <c r="C33" i="21"/>
  <c r="G33" i="21" s="1"/>
  <c r="C32" i="21"/>
  <c r="G32" i="21" s="1"/>
  <c r="C31" i="21"/>
  <c r="G31" i="21" s="1"/>
  <c r="C30" i="21"/>
  <c r="C29" i="21"/>
  <c r="L27" i="21" s="1"/>
  <c r="C28" i="21"/>
  <c r="L26" i="21" s="1"/>
  <c r="C27" i="21"/>
  <c r="G27" i="21" s="1"/>
  <c r="C26" i="21"/>
  <c r="C25" i="21"/>
  <c r="C24" i="21"/>
  <c r="G24" i="21" s="1"/>
  <c r="C23" i="21"/>
  <c r="L21" i="21" s="1"/>
  <c r="G108" i="21"/>
  <c r="G107" i="21"/>
  <c r="G106" i="21"/>
  <c r="G105" i="21"/>
  <c r="G104" i="21"/>
  <c r="G103" i="21"/>
  <c r="L102" i="21"/>
  <c r="K102" i="21"/>
  <c r="G102" i="21"/>
  <c r="L101" i="21"/>
  <c r="K101" i="21"/>
  <c r="G101" i="21"/>
  <c r="L100" i="21"/>
  <c r="K100" i="21"/>
  <c r="G100" i="21"/>
  <c r="L99" i="21"/>
  <c r="K99" i="21"/>
  <c r="G99" i="21"/>
  <c r="L98" i="21"/>
  <c r="K98" i="21"/>
  <c r="G98" i="21"/>
  <c r="L97" i="21"/>
  <c r="K97" i="21"/>
  <c r="G97" i="21"/>
  <c r="L96" i="21"/>
  <c r="K96" i="21"/>
  <c r="G96" i="21"/>
  <c r="L95" i="21"/>
  <c r="K95" i="21"/>
  <c r="G95" i="21"/>
  <c r="L94" i="21"/>
  <c r="K94" i="21"/>
  <c r="G94" i="21"/>
  <c r="L93" i="21"/>
  <c r="K93" i="21"/>
  <c r="G93" i="21"/>
  <c r="L92" i="21"/>
  <c r="K92" i="21"/>
  <c r="G92" i="21"/>
  <c r="L91" i="21"/>
  <c r="K91" i="21"/>
  <c r="G91" i="21"/>
  <c r="L90" i="21"/>
  <c r="K90" i="21"/>
  <c r="G90" i="21"/>
  <c r="L89" i="21"/>
  <c r="K89" i="21"/>
  <c r="G89" i="21"/>
  <c r="L88" i="21"/>
  <c r="K88" i="21"/>
  <c r="G88" i="21"/>
  <c r="L87" i="21"/>
  <c r="K87" i="21"/>
  <c r="G87" i="21"/>
  <c r="L86" i="21"/>
  <c r="K86" i="21"/>
  <c r="G86" i="21"/>
  <c r="L85" i="21"/>
  <c r="K85" i="21"/>
  <c r="G85" i="21"/>
  <c r="L84" i="21"/>
  <c r="K84" i="21"/>
  <c r="G84" i="21"/>
  <c r="L83" i="21"/>
  <c r="K83" i="21"/>
  <c r="G83" i="21"/>
  <c r="L82" i="21"/>
  <c r="K82" i="21"/>
  <c r="G82" i="21"/>
  <c r="L81" i="21"/>
  <c r="K81" i="21"/>
  <c r="G81" i="21"/>
  <c r="L80" i="21"/>
  <c r="K80" i="21"/>
  <c r="G80" i="21"/>
  <c r="L79" i="21"/>
  <c r="K79" i="21"/>
  <c r="G79" i="21"/>
  <c r="L78" i="21"/>
  <c r="K78" i="21"/>
  <c r="G78" i="21"/>
  <c r="L77" i="21"/>
  <c r="K77" i="21"/>
  <c r="G77" i="21"/>
  <c r="L76" i="21"/>
  <c r="K76" i="21"/>
  <c r="G76" i="21"/>
  <c r="L75" i="21"/>
  <c r="K75" i="21"/>
  <c r="G75" i="21"/>
  <c r="L74" i="21"/>
  <c r="K74" i="21"/>
  <c r="G74" i="21"/>
  <c r="L73" i="21"/>
  <c r="K73" i="21"/>
  <c r="G73" i="21"/>
  <c r="L72" i="21"/>
  <c r="K72" i="21"/>
  <c r="G72" i="21"/>
  <c r="L71" i="21"/>
  <c r="K71" i="21"/>
  <c r="G71" i="21"/>
  <c r="L70" i="21"/>
  <c r="K70" i="21"/>
  <c r="G70" i="21"/>
  <c r="L69" i="21"/>
  <c r="K69" i="21"/>
  <c r="G69" i="21"/>
  <c r="L68" i="21"/>
  <c r="K68" i="21"/>
  <c r="G68" i="21"/>
  <c r="L67" i="21"/>
  <c r="K67" i="21"/>
  <c r="G67" i="21"/>
  <c r="L66" i="21"/>
  <c r="K66" i="21"/>
  <c r="G66" i="21"/>
  <c r="L65" i="21"/>
  <c r="K65" i="21"/>
  <c r="G65" i="21"/>
  <c r="L64" i="21"/>
  <c r="K64" i="21"/>
  <c r="G64" i="21"/>
  <c r="L63" i="21"/>
  <c r="K63" i="21"/>
  <c r="G63" i="21"/>
  <c r="L62" i="21"/>
  <c r="K62" i="21"/>
  <c r="G62" i="21"/>
  <c r="L61" i="21"/>
  <c r="K61" i="21"/>
  <c r="G61" i="21"/>
  <c r="L60" i="21"/>
  <c r="K60" i="21"/>
  <c r="G60" i="21"/>
  <c r="L59" i="21"/>
  <c r="K59" i="21"/>
  <c r="G59" i="21"/>
  <c r="L58" i="21"/>
  <c r="K58" i="21"/>
  <c r="G58" i="21"/>
  <c r="L57" i="21"/>
  <c r="K57" i="21"/>
  <c r="G57" i="21"/>
  <c r="L56" i="21"/>
  <c r="K56" i="21"/>
  <c r="G56" i="21"/>
  <c r="L55" i="21"/>
  <c r="K55" i="21"/>
  <c r="G55" i="21"/>
  <c r="L54" i="21"/>
  <c r="K54" i="21"/>
  <c r="G54" i="21"/>
  <c r="L53" i="21"/>
  <c r="K53" i="21"/>
  <c r="G53" i="21"/>
  <c r="L52" i="21"/>
  <c r="K52" i="21"/>
  <c r="G52" i="21"/>
  <c r="L51" i="21"/>
  <c r="K51" i="21"/>
  <c r="G51" i="21"/>
  <c r="L50" i="21"/>
  <c r="K50" i="21"/>
  <c r="G50" i="21"/>
  <c r="L49" i="21"/>
  <c r="K49" i="21"/>
  <c r="L48" i="21"/>
  <c r="K48" i="21"/>
  <c r="L47" i="21"/>
  <c r="K47" i="21"/>
  <c r="L46" i="21"/>
  <c r="K46" i="21"/>
  <c r="L45" i="21"/>
  <c r="K45" i="21"/>
  <c r="L44" i="21"/>
  <c r="K44" i="21"/>
  <c r="K43" i="21"/>
  <c r="K42" i="21"/>
  <c r="G42" i="21"/>
  <c r="K41" i="21"/>
  <c r="G41" i="21"/>
  <c r="L40" i="21"/>
  <c r="K40" i="21"/>
  <c r="K39" i="21"/>
  <c r="K38" i="21"/>
  <c r="L36" i="21"/>
  <c r="K37" i="21"/>
  <c r="G37" i="21"/>
  <c r="K36" i="21"/>
  <c r="K35" i="21"/>
  <c r="K34" i="21"/>
  <c r="K33" i="21"/>
  <c r="K32" i="21"/>
  <c r="K31" i="21"/>
  <c r="K30" i="21"/>
  <c r="G30" i="21"/>
  <c r="K29" i="21"/>
  <c r="K28" i="21"/>
  <c r="K27" i="21"/>
  <c r="K26" i="21"/>
  <c r="L24" i="21"/>
  <c r="K25" i="21"/>
  <c r="G25" i="21"/>
  <c r="K24" i="21"/>
  <c r="K23" i="21"/>
  <c r="K22" i="21"/>
  <c r="K21" i="21"/>
  <c r="L20" i="21"/>
  <c r="K20" i="21"/>
  <c r="G20" i="21"/>
  <c r="L19" i="21"/>
  <c r="K19" i="21"/>
  <c r="G19" i="21"/>
  <c r="L18" i="21"/>
  <c r="K18" i="21"/>
  <c r="G18" i="21"/>
  <c r="L17" i="21"/>
  <c r="K17" i="21"/>
  <c r="G17" i="21"/>
  <c r="L16" i="21"/>
  <c r="K16" i="21"/>
  <c r="G16" i="21"/>
  <c r="L15" i="21"/>
  <c r="K15" i="21"/>
  <c r="G15" i="21"/>
  <c r="L14" i="21"/>
  <c r="K14" i="21"/>
  <c r="G14" i="21"/>
  <c r="L13" i="21"/>
  <c r="K13" i="21"/>
  <c r="G13" i="21"/>
  <c r="L12" i="21"/>
  <c r="K12" i="21"/>
  <c r="G12" i="21"/>
  <c r="L11" i="21"/>
  <c r="K11" i="21"/>
  <c r="G11" i="21"/>
  <c r="L10" i="21"/>
  <c r="K10" i="21"/>
  <c r="G10" i="21"/>
  <c r="L9" i="21"/>
  <c r="K9" i="21"/>
  <c r="G9" i="21"/>
  <c r="AM8" i="21"/>
  <c r="L8" i="21"/>
  <c r="K8" i="21"/>
  <c r="G8" i="21"/>
  <c r="L7" i="21"/>
  <c r="K7" i="21"/>
  <c r="G7" i="21"/>
  <c r="L6" i="21"/>
  <c r="K6" i="21"/>
  <c r="G6" i="21"/>
  <c r="L5" i="21"/>
  <c r="K5" i="21"/>
  <c r="G5" i="21"/>
  <c r="L4" i="21"/>
  <c r="K4" i="21"/>
  <c r="G4" i="21"/>
  <c r="L3" i="21"/>
  <c r="K3" i="21"/>
  <c r="G3" i="21"/>
  <c r="AM2" i="21"/>
  <c r="R1" i="21"/>
  <c r="AL19" i="11"/>
  <c r="AL18" i="11"/>
  <c r="AL17" i="11"/>
  <c r="AL16" i="11"/>
  <c r="AL15" i="11"/>
  <c r="AL14" i="11"/>
  <c r="AM14" i="11" s="1"/>
  <c r="AL13" i="11"/>
  <c r="AM13" i="11" s="1"/>
  <c r="AL12" i="11"/>
  <c r="AM12" i="11" s="1"/>
  <c r="AL11" i="11"/>
  <c r="AL10" i="11"/>
  <c r="AL9" i="11"/>
  <c r="AM9" i="11" s="1"/>
  <c r="AL8" i="11"/>
  <c r="AM8" i="11" s="1"/>
  <c r="AL7" i="11"/>
  <c r="AM7" i="11" s="1"/>
  <c r="AL6" i="11"/>
  <c r="AL5" i="11"/>
  <c r="AM5" i="11" s="1"/>
  <c r="AL4" i="11"/>
  <c r="AM4" i="11" s="1"/>
  <c r="AL3" i="11"/>
  <c r="AL2" i="11"/>
  <c r="AM2" i="11" s="1"/>
  <c r="AM19" i="11"/>
  <c r="AM18" i="11"/>
  <c r="AM17" i="11"/>
  <c r="AM16" i="11"/>
  <c r="AM15" i="11"/>
  <c r="AM11" i="11"/>
  <c r="AM10" i="11"/>
  <c r="AM6" i="11"/>
  <c r="AM3" i="11"/>
  <c r="H17" i="23"/>
  <c r="H9" i="23"/>
  <c r="H17" i="21"/>
  <c r="AP18" i="11"/>
  <c r="AP17" i="11"/>
  <c r="AP13" i="11"/>
  <c r="AP10" i="11"/>
  <c r="AP14" i="11"/>
  <c r="AP8" i="11"/>
  <c r="H19" i="21"/>
  <c r="H9" i="21"/>
  <c r="AP9" i="11"/>
  <c r="AP19" i="11"/>
  <c r="H16" i="23"/>
  <c r="AP5" i="11"/>
  <c r="H13" i="23"/>
  <c r="H5" i="23"/>
  <c r="H6" i="21"/>
  <c r="AP4" i="11"/>
  <c r="AP16" i="11"/>
  <c r="H15" i="21"/>
  <c r="H14" i="23"/>
  <c r="H6" i="23"/>
  <c r="H14" i="21"/>
  <c r="H7" i="21"/>
  <c r="AP6" i="21"/>
  <c r="AP12" i="11"/>
  <c r="H16" i="21"/>
  <c r="AP4" i="21"/>
  <c r="AP2" i="21"/>
  <c r="AP10" i="21"/>
  <c r="AP11" i="11"/>
  <c r="H18" i="23"/>
  <c r="H10" i="23"/>
  <c r="H18" i="21"/>
  <c r="AP5" i="21"/>
  <c r="H12" i="21"/>
  <c r="H19" i="23"/>
  <c r="H11" i="23"/>
  <c r="H3" i="23"/>
  <c r="H4" i="21"/>
  <c r="AP12" i="21"/>
  <c r="H8" i="23"/>
  <c r="H11" i="21"/>
  <c r="H13" i="21"/>
  <c r="AP8" i="21"/>
  <c r="AP7" i="11"/>
  <c r="AP11" i="21"/>
  <c r="H3" i="21"/>
  <c r="AP2" i="11"/>
  <c r="AP9" i="21"/>
  <c r="AP15" i="11"/>
  <c r="H20" i="21"/>
  <c r="H5" i="21"/>
  <c r="AP3" i="11"/>
  <c r="AP13" i="21"/>
  <c r="H15" i="23"/>
  <c r="H7" i="23"/>
  <c r="H8" i="21"/>
  <c r="AP3" i="21"/>
  <c r="H20" i="23"/>
  <c r="H12" i="23"/>
  <c r="AP6" i="11"/>
  <c r="H4" i="23"/>
  <c r="H10" i="21"/>
  <c r="AP7" i="21"/>
  <c r="W82" i="23" a="1"/>
  <c r="W72" i="23" a="1"/>
  <c r="W93" i="23" a="1"/>
  <c r="W102" i="23" a="1"/>
  <c r="W94" i="23" a="1"/>
  <c r="W90" i="23" a="1"/>
  <c r="W99" i="23" a="1"/>
  <c r="W97" i="23" a="1"/>
  <c r="W75" i="23" a="1"/>
  <c r="W80" i="23" a="1"/>
  <c r="W101" i="23" a="1"/>
  <c r="AR1" i="23"/>
  <c r="W96" i="23" a="1"/>
  <c r="W89" i="23" a="1"/>
  <c r="W74" i="23" a="1"/>
  <c r="W77" i="23" a="1"/>
  <c r="W81" i="23" a="1"/>
  <c r="W83" i="23" a="1"/>
  <c r="W92" i="23" a="1"/>
  <c r="AZ1" i="19"/>
  <c r="W88" i="23" a="1"/>
  <c r="W86" i="23" a="1"/>
  <c r="W91" i="23" a="1"/>
  <c r="W98" i="23" a="1"/>
  <c r="AZ1" i="21"/>
  <c r="W73" i="23" a="1"/>
  <c r="W79" i="23" a="1"/>
  <c r="W84" i="23" a="1"/>
  <c r="W85" i="23" a="1"/>
  <c r="H48" i="21"/>
  <c r="H48" i="23"/>
  <c r="H90" i="21"/>
  <c r="H55" i="21"/>
  <c r="H89" i="23"/>
  <c r="H86" i="23"/>
  <c r="H100" i="23"/>
  <c r="H98" i="23"/>
  <c r="H53" i="21"/>
  <c r="H69" i="21"/>
  <c r="H53" i="23"/>
  <c r="H106" i="23"/>
  <c r="H76" i="23"/>
  <c r="W76" i="23" a="1"/>
  <c r="W95" i="23" a="1"/>
  <c r="H74" i="21"/>
  <c r="H54" i="21"/>
  <c r="H70" i="23"/>
  <c r="H77" i="23"/>
  <c r="H84" i="23"/>
  <c r="W100" i="23" a="1"/>
  <c r="H78" i="21"/>
  <c r="H82" i="21"/>
  <c r="H86" i="21"/>
  <c r="H79" i="23"/>
  <c r="H62" i="23"/>
  <c r="H92" i="23"/>
  <c r="W78" i="23" a="1"/>
  <c r="H88" i="21"/>
  <c r="H75" i="21"/>
  <c r="H56" i="23"/>
  <c r="H75" i="23"/>
  <c r="W87" i="23" a="1"/>
  <c r="H60" i="21"/>
  <c r="H64" i="23"/>
  <c r="H52" i="21"/>
  <c r="H87" i="21"/>
  <c r="H64" i="21"/>
  <c r="H108" i="21"/>
  <c r="H59" i="21"/>
  <c r="H101" i="21"/>
  <c r="H65" i="21"/>
  <c r="H102" i="21"/>
  <c r="H71" i="21"/>
  <c r="H104" i="21"/>
  <c r="H97" i="21"/>
  <c r="H94" i="21"/>
  <c r="H80" i="21"/>
  <c r="H73" i="21"/>
  <c r="H61" i="21"/>
  <c r="H70" i="21"/>
  <c r="H76" i="21"/>
  <c r="H56" i="21"/>
  <c r="H93" i="21"/>
  <c r="H67" i="21"/>
  <c r="H89" i="21"/>
  <c r="H63" i="21"/>
  <c r="H95" i="21"/>
  <c r="H100" i="21"/>
  <c r="H51" i="21"/>
  <c r="H66" i="21"/>
  <c r="H92" i="21"/>
  <c r="H107" i="21"/>
  <c r="H62" i="21"/>
  <c r="H58" i="21"/>
  <c r="H50" i="21"/>
  <c r="H84" i="21"/>
  <c r="H99" i="21"/>
  <c r="H105" i="21"/>
  <c r="H103" i="21"/>
  <c r="H91" i="21"/>
  <c r="H96" i="21"/>
  <c r="H106" i="21"/>
  <c r="H81" i="21"/>
  <c r="H77" i="21"/>
  <c r="H68" i="21"/>
  <c r="H79" i="21"/>
  <c r="H83" i="21"/>
  <c r="H72" i="21"/>
  <c r="H98" i="21"/>
  <c r="H57" i="21"/>
  <c r="H85" i="21"/>
  <c r="H67" i="23"/>
  <c r="H57" i="23"/>
  <c r="H94" i="23"/>
  <c r="H65" i="23"/>
  <c r="H85" i="23"/>
  <c r="H54" i="23"/>
  <c r="H107" i="23"/>
  <c r="H78" i="23"/>
  <c r="H63" i="23"/>
  <c r="H60" i="23"/>
  <c r="H72" i="23"/>
  <c r="H69" i="23"/>
  <c r="H102" i="23"/>
  <c r="H66" i="23"/>
  <c r="H61" i="23"/>
  <c r="H95" i="23"/>
  <c r="H58" i="23"/>
  <c r="H50" i="23"/>
  <c r="H59" i="23"/>
  <c r="H71" i="23"/>
  <c r="H51" i="23"/>
  <c r="H103" i="23"/>
  <c r="H68" i="23"/>
  <c r="H81" i="23"/>
  <c r="H104" i="23"/>
  <c r="H99" i="23"/>
  <c r="H90" i="23"/>
  <c r="H96" i="23"/>
  <c r="H52" i="23"/>
  <c r="H91" i="23"/>
  <c r="H87" i="23"/>
  <c r="H82" i="23"/>
  <c r="H105" i="23"/>
  <c r="H88" i="23"/>
  <c r="H101" i="23"/>
  <c r="H108" i="23"/>
  <c r="H73" i="23"/>
  <c r="H83" i="23"/>
  <c r="H55" i="23"/>
  <c r="H74" i="23"/>
  <c r="H97" i="23"/>
  <c r="H80" i="23"/>
  <c r="H93" i="23"/>
  <c r="I10" i="21" l="1"/>
  <c r="I4" i="23"/>
  <c r="I12" i="23"/>
  <c r="I20" i="23"/>
  <c r="I8" i="21"/>
  <c r="N8" i="21" s="1"/>
  <c r="I7" i="23"/>
  <c r="I15" i="23"/>
  <c r="N15" i="23" s="1"/>
  <c r="I5" i="21"/>
  <c r="N5" i="21" s="1"/>
  <c r="I20" i="21"/>
  <c r="I3" i="21"/>
  <c r="I13" i="21"/>
  <c r="I11" i="21"/>
  <c r="I8" i="23"/>
  <c r="N8" i="23" s="1"/>
  <c r="I4" i="21"/>
  <c r="I3" i="23"/>
  <c r="N3" i="23" s="1"/>
  <c r="I11" i="23"/>
  <c r="I19" i="23"/>
  <c r="I12" i="21"/>
  <c r="I18" i="21"/>
  <c r="I10" i="23"/>
  <c r="I18" i="23"/>
  <c r="I16" i="21"/>
  <c r="N16" i="21" s="1"/>
  <c r="I7" i="21"/>
  <c r="N7" i="21" s="1"/>
  <c r="I14" i="21"/>
  <c r="N14" i="21" s="1"/>
  <c r="I6" i="23"/>
  <c r="I14" i="23"/>
  <c r="I15" i="21"/>
  <c r="I6" i="21"/>
  <c r="I5" i="23"/>
  <c r="N5" i="23" s="1"/>
  <c r="I13" i="23"/>
  <c r="N13" i="23" s="1"/>
  <c r="I16" i="23"/>
  <c r="N16" i="23" s="1"/>
  <c r="I9" i="21"/>
  <c r="N9" i="21" s="1"/>
  <c r="I19" i="21"/>
  <c r="I17" i="21"/>
  <c r="I9" i="23"/>
  <c r="N9" i="23" s="1"/>
  <c r="I17" i="23"/>
  <c r="N17" i="23" s="1"/>
  <c r="L32" i="21"/>
  <c r="G44" i="21"/>
  <c r="L29" i="21"/>
  <c r="I108" i="23"/>
  <c r="N102" i="23" s="1"/>
  <c r="I100" i="23"/>
  <c r="I92" i="23"/>
  <c r="N86" i="23" s="1"/>
  <c r="I84" i="23"/>
  <c r="N78" i="23" s="1"/>
  <c r="I76" i="23"/>
  <c r="N70" i="23" s="1"/>
  <c r="I68" i="23"/>
  <c r="N62" i="23" s="1"/>
  <c r="I60" i="23"/>
  <c r="N54" i="23" s="1"/>
  <c r="I52" i="23"/>
  <c r="N46" i="23" s="1"/>
  <c r="I73" i="23"/>
  <c r="N67" i="23" s="1"/>
  <c r="I64" i="23"/>
  <c r="N58" i="23" s="1"/>
  <c r="I95" i="23"/>
  <c r="N89" i="23" s="1"/>
  <c r="I94" i="23"/>
  <c r="N88" i="23" s="1"/>
  <c r="I85" i="23"/>
  <c r="I107" i="23"/>
  <c r="N101" i="23" s="1"/>
  <c r="I99" i="23"/>
  <c r="N93" i="23" s="1"/>
  <c r="I91" i="23"/>
  <c r="I83" i="23"/>
  <c r="N77" i="23" s="1"/>
  <c r="I75" i="23"/>
  <c r="I67" i="23"/>
  <c r="I59" i="23"/>
  <c r="I51" i="23"/>
  <c r="I81" i="23"/>
  <c r="N75" i="23" s="1"/>
  <c r="I72" i="23"/>
  <c r="N66" i="23" s="1"/>
  <c r="I87" i="23"/>
  <c r="N81" i="23" s="1"/>
  <c r="I55" i="23"/>
  <c r="N49" i="23" s="1"/>
  <c r="I86" i="23"/>
  <c r="I62" i="23"/>
  <c r="I77" i="23"/>
  <c r="N71" i="23" s="1"/>
  <c r="I106" i="23"/>
  <c r="N100" i="23" s="1"/>
  <c r="I98" i="23"/>
  <c r="N92" i="23" s="1"/>
  <c r="I90" i="23"/>
  <c r="N84" i="23" s="1"/>
  <c r="I82" i="23"/>
  <c r="N76" i="23" s="1"/>
  <c r="I74" i="23"/>
  <c r="N68" i="23" s="1"/>
  <c r="I66" i="23"/>
  <c r="I58" i="23"/>
  <c r="N52" i="23" s="1"/>
  <c r="I65" i="23"/>
  <c r="N59" i="23" s="1"/>
  <c r="I103" i="23"/>
  <c r="N97" i="23" s="1"/>
  <c r="I78" i="23"/>
  <c r="N72" i="23" s="1"/>
  <c r="I69" i="23"/>
  <c r="N63" i="23" s="1"/>
  <c r="I105" i="23"/>
  <c r="N99" i="23" s="1"/>
  <c r="I97" i="23"/>
  <c r="N91" i="23" s="1"/>
  <c r="I89" i="23"/>
  <c r="I57" i="23"/>
  <c r="I71" i="23"/>
  <c r="N65" i="23" s="1"/>
  <c r="I54" i="23"/>
  <c r="I104" i="23"/>
  <c r="N98" i="23" s="1"/>
  <c r="I96" i="23"/>
  <c r="N90" i="23" s="1"/>
  <c r="I88" i="23"/>
  <c r="N82" i="23" s="1"/>
  <c r="I80" i="23"/>
  <c r="N74" i="23" s="1"/>
  <c r="I56" i="23"/>
  <c r="I79" i="23"/>
  <c r="N73" i="23" s="1"/>
  <c r="I70" i="23"/>
  <c r="N64" i="23" s="1"/>
  <c r="I53" i="23"/>
  <c r="N47" i="23" s="1"/>
  <c r="I63" i="23"/>
  <c r="N57" i="23" s="1"/>
  <c r="I102" i="23"/>
  <c r="N96" i="23" s="1"/>
  <c r="I101" i="23"/>
  <c r="N95" i="23" s="1"/>
  <c r="I93" i="23"/>
  <c r="N87" i="23" s="1"/>
  <c r="I61" i="23"/>
  <c r="I50" i="23"/>
  <c r="I108" i="21"/>
  <c r="N102" i="21" s="1"/>
  <c r="I100" i="21"/>
  <c r="N94" i="21" s="1"/>
  <c r="I92" i="21"/>
  <c r="N86" i="21" s="1"/>
  <c r="I84" i="21"/>
  <c r="N78" i="21" s="1"/>
  <c r="I76" i="21"/>
  <c r="N70" i="21" s="1"/>
  <c r="I68" i="21"/>
  <c r="I60" i="21"/>
  <c r="N54" i="21" s="1"/>
  <c r="I52" i="21"/>
  <c r="N46" i="21" s="1"/>
  <c r="I89" i="21"/>
  <c r="N83" i="21" s="1"/>
  <c r="I65" i="21"/>
  <c r="N59" i="21" s="1"/>
  <c r="I104" i="21"/>
  <c r="N98" i="21" s="1"/>
  <c r="I80" i="21"/>
  <c r="N74" i="21" s="1"/>
  <c r="I103" i="21"/>
  <c r="N97" i="21" s="1"/>
  <c r="I79" i="21"/>
  <c r="N73" i="21" s="1"/>
  <c r="I55" i="21"/>
  <c r="I86" i="21"/>
  <c r="N80" i="21" s="1"/>
  <c r="I54" i="21"/>
  <c r="N48" i="21" s="1"/>
  <c r="I69" i="21"/>
  <c r="N63" i="21" s="1"/>
  <c r="I107" i="21"/>
  <c r="N101" i="21" s="1"/>
  <c r="I99" i="21"/>
  <c r="N93" i="21" s="1"/>
  <c r="I91" i="21"/>
  <c r="N85" i="21" s="1"/>
  <c r="I83" i="21"/>
  <c r="N77" i="21" s="1"/>
  <c r="I75" i="21"/>
  <c r="I67" i="21"/>
  <c r="I59" i="21"/>
  <c r="N53" i="21" s="1"/>
  <c r="I51" i="21"/>
  <c r="N45" i="21" s="1"/>
  <c r="I97" i="21"/>
  <c r="I73" i="21"/>
  <c r="N67" i="21" s="1"/>
  <c r="I96" i="21"/>
  <c r="N90" i="21" s="1"/>
  <c r="I72" i="21"/>
  <c r="N66" i="21" s="1"/>
  <c r="I56" i="21"/>
  <c r="I87" i="21"/>
  <c r="N81" i="21" s="1"/>
  <c r="I63" i="21"/>
  <c r="I102" i="21"/>
  <c r="I62" i="21"/>
  <c r="N56" i="21" s="1"/>
  <c r="I61" i="21"/>
  <c r="N55" i="21" s="1"/>
  <c r="I106" i="21"/>
  <c r="N100" i="21" s="1"/>
  <c r="I98" i="21"/>
  <c r="N92" i="21" s="1"/>
  <c r="I90" i="21"/>
  <c r="I82" i="21"/>
  <c r="I74" i="21"/>
  <c r="I66" i="21"/>
  <c r="N60" i="21" s="1"/>
  <c r="I58" i="21"/>
  <c r="N52" i="21" s="1"/>
  <c r="I105" i="21"/>
  <c r="N99" i="21" s="1"/>
  <c r="I81" i="21"/>
  <c r="N75" i="21" s="1"/>
  <c r="I57" i="21"/>
  <c r="N51" i="21" s="1"/>
  <c r="I88" i="21"/>
  <c r="N82" i="21" s="1"/>
  <c r="I64" i="21"/>
  <c r="N58" i="21" s="1"/>
  <c r="I95" i="21"/>
  <c r="N89" i="21" s="1"/>
  <c r="I71" i="21"/>
  <c r="I94" i="21"/>
  <c r="N88" i="21" s="1"/>
  <c r="I70" i="21"/>
  <c r="N64" i="21" s="1"/>
  <c r="I77" i="21"/>
  <c r="N71" i="21" s="1"/>
  <c r="I85" i="21"/>
  <c r="N79" i="21" s="1"/>
  <c r="I93" i="21"/>
  <c r="I78" i="21"/>
  <c r="I101" i="21"/>
  <c r="N95" i="21" s="1"/>
  <c r="I53" i="21"/>
  <c r="N47" i="21" s="1"/>
  <c r="I50" i="21"/>
  <c r="N44" i="21" s="1"/>
  <c r="L37" i="23"/>
  <c r="L27" i="23"/>
  <c r="L24" i="23"/>
  <c r="G35" i="23"/>
  <c r="G31" i="23"/>
  <c r="L41" i="23"/>
  <c r="L39" i="23"/>
  <c r="L31" i="23"/>
  <c r="L34" i="23"/>
  <c r="M102" i="23"/>
  <c r="M98" i="23"/>
  <c r="M95" i="23"/>
  <c r="M87" i="23"/>
  <c r="N79" i="23"/>
  <c r="M79" i="23"/>
  <c r="M71" i="23"/>
  <c r="M65" i="23"/>
  <c r="M57" i="23"/>
  <c r="M49" i="23"/>
  <c r="M92" i="23"/>
  <c r="M84" i="23"/>
  <c r="M76" i="23"/>
  <c r="M68" i="23"/>
  <c r="M64" i="23"/>
  <c r="N56" i="23"/>
  <c r="M56" i="23"/>
  <c r="N48" i="23"/>
  <c r="M48" i="23"/>
  <c r="M91" i="23"/>
  <c r="N83" i="23"/>
  <c r="M83" i="23"/>
  <c r="M75" i="23"/>
  <c r="M67" i="23"/>
  <c r="N53" i="23"/>
  <c r="M53" i="23"/>
  <c r="M47" i="23"/>
  <c r="N4" i="23"/>
  <c r="M4" i="23"/>
  <c r="M90" i="23"/>
  <c r="M99" i="23"/>
  <c r="M6" i="23"/>
  <c r="N6" i="23"/>
  <c r="M50" i="23"/>
  <c r="N50" i="23"/>
  <c r="M52" i="23"/>
  <c r="M70" i="23"/>
  <c r="W79" i="23"/>
  <c r="M78" i="23"/>
  <c r="W87" i="23"/>
  <c r="M7" i="23"/>
  <c r="N7" i="23"/>
  <c r="M59" i="23"/>
  <c r="M61" i="23"/>
  <c r="N61" i="23"/>
  <c r="M62" i="23"/>
  <c r="W72" i="23"/>
  <c r="W80" i="23"/>
  <c r="W88" i="23"/>
  <c r="M89" i="23"/>
  <c r="W102" i="23"/>
  <c r="M5" i="23"/>
  <c r="M63" i="23"/>
  <c r="W78" i="23"/>
  <c r="W86" i="23"/>
  <c r="M14" i="23"/>
  <c r="N14" i="23"/>
  <c r="M13" i="23"/>
  <c r="M10" i="23"/>
  <c r="N10" i="23"/>
  <c r="M18" i="23"/>
  <c r="N18" i="23"/>
  <c r="M72" i="23"/>
  <c r="M80" i="23"/>
  <c r="N80" i="23"/>
  <c r="M101" i="23"/>
  <c r="M15" i="23"/>
  <c r="M12" i="23"/>
  <c r="N12" i="23"/>
  <c r="M9" i="23"/>
  <c r="M17" i="23"/>
  <c r="M66" i="23"/>
  <c r="M73" i="23"/>
  <c r="M74" i="23"/>
  <c r="M81" i="23"/>
  <c r="M82" i="23"/>
  <c r="W96" i="23"/>
  <c r="M3" i="23"/>
  <c r="M20" i="23"/>
  <c r="N20" i="23"/>
  <c r="M11" i="23"/>
  <c r="N11" i="23"/>
  <c r="M19" i="23"/>
  <c r="N19" i="23"/>
  <c r="M8" i="23"/>
  <c r="M16" i="23"/>
  <c r="M45" i="23"/>
  <c r="N45" i="23"/>
  <c r="M46" i="23"/>
  <c r="W95" i="23"/>
  <c r="M96" i="23"/>
  <c r="M88" i="23"/>
  <c r="M86" i="23"/>
  <c r="W94" i="23"/>
  <c r="M94" i="23"/>
  <c r="N94" i="23"/>
  <c r="M58" i="23"/>
  <c r="M100" i="23"/>
  <c r="M93" i="23"/>
  <c r="W101" i="23"/>
  <c r="M51" i="23"/>
  <c r="N51" i="23"/>
  <c r="M54" i="23"/>
  <c r="W75" i="23"/>
  <c r="W83" i="23"/>
  <c r="W91" i="23"/>
  <c r="W99" i="23"/>
  <c r="M97" i="23"/>
  <c r="N55" i="23"/>
  <c r="M55" i="23"/>
  <c r="N69" i="23"/>
  <c r="M69" i="23"/>
  <c r="M77" i="23"/>
  <c r="W85" i="23"/>
  <c r="W93" i="23"/>
  <c r="N44" i="23"/>
  <c r="M44" i="23"/>
  <c r="N60" i="23"/>
  <c r="M60" i="23"/>
  <c r="W74" i="23"/>
  <c r="W82" i="23"/>
  <c r="W90" i="23"/>
  <c r="W98" i="23"/>
  <c r="W77" i="23"/>
  <c r="M85" i="23"/>
  <c r="N85" i="23"/>
  <c r="W73" i="23"/>
  <c r="W81" i="23"/>
  <c r="W89" i="23"/>
  <c r="W97" i="23"/>
  <c r="W76" i="23"/>
  <c r="W84" i="23"/>
  <c r="W92" i="23"/>
  <c r="W100" i="23"/>
  <c r="G32" i="23"/>
  <c r="L36" i="23"/>
  <c r="L26" i="23"/>
  <c r="L23" i="23"/>
  <c r="G27" i="23"/>
  <c r="L28" i="23"/>
  <c r="G40" i="23"/>
  <c r="G24" i="23"/>
  <c r="L43" i="23"/>
  <c r="G28" i="21"/>
  <c r="L34" i="21"/>
  <c r="G39" i="21"/>
  <c r="G23" i="21"/>
  <c r="L41" i="21"/>
  <c r="L30" i="21"/>
  <c r="L33" i="21"/>
  <c r="L22" i="21"/>
  <c r="L25" i="21"/>
  <c r="M93" i="21"/>
  <c r="M98" i="21"/>
  <c r="M96" i="21"/>
  <c r="N96" i="21"/>
  <c r="M88" i="21"/>
  <c r="M84" i="21"/>
  <c r="N84" i="21"/>
  <c r="M76" i="21"/>
  <c r="N76" i="21"/>
  <c r="M68" i="21"/>
  <c r="N68" i="21"/>
  <c r="M64" i="21"/>
  <c r="M56" i="21"/>
  <c r="M48" i="21"/>
  <c r="M99" i="21"/>
  <c r="M81" i="21"/>
  <c r="M73" i="21"/>
  <c r="M63" i="21"/>
  <c r="M55" i="21"/>
  <c r="M47" i="21"/>
  <c r="M102" i="21"/>
  <c r="M95" i="21"/>
  <c r="M89" i="21"/>
  <c r="M83" i="21"/>
  <c r="M75" i="21"/>
  <c r="M67" i="21"/>
  <c r="M57" i="21"/>
  <c r="N57" i="21"/>
  <c r="M54" i="21"/>
  <c r="M90" i="21"/>
  <c r="M86" i="21"/>
  <c r="M71" i="21"/>
  <c r="M85" i="21"/>
  <c r="M77" i="21"/>
  <c r="N69" i="21"/>
  <c r="M69" i="21"/>
  <c r="M60" i="21"/>
  <c r="M44" i="21"/>
  <c r="M72" i="21"/>
  <c r="N72" i="21"/>
  <c r="M91" i="21"/>
  <c r="N91" i="21"/>
  <c r="M20" i="21"/>
  <c r="N20" i="21"/>
  <c r="M12" i="21"/>
  <c r="N12" i="21"/>
  <c r="M11" i="21"/>
  <c r="N11" i="21"/>
  <c r="M19" i="21"/>
  <c r="N19" i="21"/>
  <c r="N62" i="21"/>
  <c r="M62" i="21"/>
  <c r="M10" i="21"/>
  <c r="N10" i="21"/>
  <c r="M94" i="21"/>
  <c r="M17" i="21"/>
  <c r="N17" i="21"/>
  <c r="M82" i="21"/>
  <c r="M46" i="21"/>
  <c r="M49" i="21"/>
  <c r="N49" i="21"/>
  <c r="M50" i="21"/>
  <c r="N50" i="21"/>
  <c r="M65" i="21"/>
  <c r="N65" i="21"/>
  <c r="M18" i="21"/>
  <c r="N18" i="21"/>
  <c r="M8" i="21"/>
  <c r="M16" i="21"/>
  <c r="M7" i="21"/>
  <c r="M15" i="21"/>
  <c r="N15" i="21"/>
  <c r="M52" i="21"/>
  <c r="M5" i="21"/>
  <c r="M6" i="21"/>
  <c r="N6" i="21"/>
  <c r="M14" i="21"/>
  <c r="M53" i="21"/>
  <c r="M66" i="21"/>
  <c r="M9" i="21"/>
  <c r="M4" i="21"/>
  <c r="N4" i="21"/>
  <c r="M13" i="21"/>
  <c r="N13" i="21"/>
  <c r="M59" i="21"/>
  <c r="M74" i="21"/>
  <c r="M101" i="21"/>
  <c r="M97" i="21"/>
  <c r="M45" i="21"/>
  <c r="M51" i="21"/>
  <c r="M70" i="21"/>
  <c r="M78" i="21"/>
  <c r="M92" i="21"/>
  <c r="M100" i="21"/>
  <c r="M80" i="21"/>
  <c r="N87" i="21"/>
  <c r="M87" i="21"/>
  <c r="M58" i="21"/>
  <c r="M61" i="21"/>
  <c r="N61" i="21"/>
  <c r="M79" i="21"/>
  <c r="N3" i="21"/>
  <c r="M3" i="21"/>
  <c r="G29" i="21"/>
  <c r="G26" i="21"/>
  <c r="G38" i="21"/>
  <c r="L38" i="21"/>
  <c r="G40" i="21"/>
  <c r="L43" i="21"/>
  <c r="L28" i="21"/>
  <c r="L23" i="21"/>
  <c r="L31" i="21"/>
  <c r="L39" i="21"/>
  <c r="R1" i="19"/>
  <c r="R1" i="11"/>
  <c r="L77" i="19"/>
  <c r="K77" i="19"/>
  <c r="L76" i="19"/>
  <c r="K76" i="19"/>
  <c r="L75" i="19"/>
  <c r="K75" i="19"/>
  <c r="L74" i="19"/>
  <c r="K74" i="19"/>
  <c r="L73" i="19"/>
  <c r="K73" i="19"/>
  <c r="L72" i="19"/>
  <c r="K72" i="19"/>
  <c r="L71" i="19"/>
  <c r="K71" i="19"/>
  <c r="L70" i="19"/>
  <c r="K70" i="19"/>
  <c r="L69" i="19"/>
  <c r="K69" i="19"/>
  <c r="L68" i="19"/>
  <c r="K68" i="19"/>
  <c r="L67" i="19"/>
  <c r="K67" i="19"/>
  <c r="L66" i="19"/>
  <c r="K66" i="19"/>
  <c r="L65" i="19"/>
  <c r="K65" i="19"/>
  <c r="L64" i="19"/>
  <c r="K64" i="19"/>
  <c r="L63" i="19"/>
  <c r="K63" i="19"/>
  <c r="L62" i="19"/>
  <c r="K62" i="19"/>
  <c r="L61" i="19"/>
  <c r="K61" i="19"/>
  <c r="L60" i="19"/>
  <c r="K60" i="19"/>
  <c r="L59" i="19"/>
  <c r="K59" i="19"/>
  <c r="L58" i="19"/>
  <c r="K58" i="19"/>
  <c r="L57" i="19"/>
  <c r="K57" i="19"/>
  <c r="L56" i="19"/>
  <c r="K56" i="19"/>
  <c r="L55" i="19"/>
  <c r="K55" i="19"/>
  <c r="L54" i="19"/>
  <c r="K54" i="19"/>
  <c r="L53" i="19"/>
  <c r="K53" i="19"/>
  <c r="L52" i="19"/>
  <c r="K52" i="19"/>
  <c r="L51" i="19"/>
  <c r="K51" i="19"/>
  <c r="L50" i="19"/>
  <c r="K50" i="19"/>
  <c r="L49" i="19"/>
  <c r="K49" i="19"/>
  <c r="L48" i="19"/>
  <c r="K48" i="19"/>
  <c r="L47" i="19"/>
  <c r="K47" i="19"/>
  <c r="L46" i="19"/>
  <c r="K46" i="19"/>
  <c r="L45" i="19"/>
  <c r="K45" i="19"/>
  <c r="L44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L20" i="19"/>
  <c r="K20" i="19"/>
  <c r="L19" i="19"/>
  <c r="K19" i="19"/>
  <c r="L18" i="19"/>
  <c r="K18" i="19"/>
  <c r="L17" i="19"/>
  <c r="K17" i="19"/>
  <c r="L16" i="19"/>
  <c r="K16" i="19"/>
  <c r="L15" i="19"/>
  <c r="K15" i="19"/>
  <c r="L14" i="19"/>
  <c r="K14" i="19"/>
  <c r="L13" i="19"/>
  <c r="K13" i="19"/>
  <c r="L12" i="19"/>
  <c r="K12" i="19"/>
  <c r="L11" i="19"/>
  <c r="K11" i="19"/>
  <c r="L10" i="19"/>
  <c r="K10" i="19"/>
  <c r="L9" i="19"/>
  <c r="K9" i="19"/>
  <c r="L8" i="19"/>
  <c r="K8" i="19"/>
  <c r="L7" i="19"/>
  <c r="K7" i="19"/>
  <c r="L6" i="19"/>
  <c r="K6" i="19"/>
  <c r="L5" i="19"/>
  <c r="K5" i="19"/>
  <c r="L4" i="19"/>
  <c r="K4" i="19"/>
  <c r="L3" i="19"/>
  <c r="K3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G3" i="19"/>
  <c r="H16" i="19"/>
  <c r="H8" i="19"/>
  <c r="H7" i="19"/>
  <c r="H14" i="19"/>
  <c r="H5" i="19"/>
  <c r="H20" i="19"/>
  <c r="H3" i="19"/>
  <c r="H15" i="19"/>
  <c r="H4" i="19"/>
  <c r="H19" i="19"/>
  <c r="H6" i="19"/>
  <c r="H13" i="19"/>
  <c r="H12" i="19"/>
  <c r="H17" i="19"/>
  <c r="H18" i="19"/>
  <c r="H11" i="19"/>
  <c r="H10" i="19"/>
  <c r="H9" i="19"/>
  <c r="W82" i="19" a="1"/>
  <c r="W91" i="19" a="1"/>
  <c r="W77" i="19" a="1"/>
  <c r="W102" i="19" a="1"/>
  <c r="W74" i="19" a="1"/>
  <c r="W101" i="19" a="1"/>
  <c r="W95" i="19" a="1"/>
  <c r="W81" i="19" a="1"/>
  <c r="W93" i="19" a="1"/>
  <c r="W76" i="19" a="1"/>
  <c r="W75" i="19" a="1"/>
  <c r="W86" i="19" a="1"/>
  <c r="W73" i="19" a="1"/>
  <c r="W92" i="19" a="1"/>
  <c r="W97" i="19" a="1"/>
  <c r="W98" i="19" a="1"/>
  <c r="W83" i="19" a="1"/>
  <c r="W79" i="19" a="1"/>
  <c r="H48" i="19"/>
  <c r="H65" i="19"/>
  <c r="W90" i="19" a="1"/>
  <c r="W78" i="19" a="1"/>
  <c r="H81" i="19"/>
  <c r="W80" i="19" a="1"/>
  <c r="W94" i="19" a="1"/>
  <c r="H67" i="19"/>
  <c r="W85" i="19" a="1"/>
  <c r="H79" i="19"/>
  <c r="H75" i="19"/>
  <c r="W99" i="19" a="1"/>
  <c r="H52" i="19"/>
  <c r="W87" i="19" a="1"/>
  <c r="H68" i="19"/>
  <c r="W96" i="19" a="1"/>
  <c r="H61" i="19"/>
  <c r="H53" i="19"/>
  <c r="W89" i="19" a="1"/>
  <c r="H69" i="19"/>
  <c r="H77" i="19"/>
  <c r="H74" i="19"/>
  <c r="W100" i="19" a="1"/>
  <c r="H71" i="19"/>
  <c r="H64" i="19"/>
  <c r="H83" i="19"/>
  <c r="W84" i="19" a="1"/>
  <c r="H72" i="19"/>
  <c r="W72" i="19" a="1"/>
  <c r="H57" i="19"/>
  <c r="W88" i="19" a="1"/>
  <c r="H73" i="19"/>
  <c r="H80" i="19"/>
  <c r="H76" i="19"/>
  <c r="H56" i="19"/>
  <c r="H60" i="19"/>
  <c r="H82" i="19"/>
  <c r="H50" i="19"/>
  <c r="H55" i="19"/>
  <c r="H63" i="19"/>
  <c r="H59" i="19"/>
  <c r="H78" i="19"/>
  <c r="H66" i="19"/>
  <c r="H70" i="19"/>
  <c r="H51" i="19"/>
  <c r="H54" i="19"/>
  <c r="H58" i="19"/>
  <c r="H62" i="19"/>
  <c r="I9" i="19" l="1"/>
  <c r="I10" i="19"/>
  <c r="N10" i="19" s="1"/>
  <c r="I11" i="19"/>
  <c r="I18" i="19"/>
  <c r="I17" i="19"/>
  <c r="N17" i="19" s="1"/>
  <c r="I12" i="19"/>
  <c r="I13" i="19"/>
  <c r="I6" i="19"/>
  <c r="N6" i="19" s="1"/>
  <c r="I19" i="19"/>
  <c r="I4" i="19"/>
  <c r="I15" i="19"/>
  <c r="I3" i="19"/>
  <c r="N3" i="19" s="1"/>
  <c r="I20" i="19"/>
  <c r="I5" i="19"/>
  <c r="I14" i="19"/>
  <c r="N14" i="19" s="1"/>
  <c r="I7" i="19"/>
  <c r="I8" i="19"/>
  <c r="I16" i="19"/>
  <c r="N16" i="19" s="1"/>
  <c r="I83" i="19"/>
  <c r="I75" i="19"/>
  <c r="I67" i="19"/>
  <c r="N61" i="19" s="1"/>
  <c r="I59" i="19"/>
  <c r="N53" i="19" s="1"/>
  <c r="I51" i="19"/>
  <c r="N45" i="19" s="1"/>
  <c r="I73" i="19"/>
  <c r="N67" i="19" s="1"/>
  <c r="I57" i="19"/>
  <c r="N51" i="19" s="1"/>
  <c r="I72" i="19"/>
  <c r="N66" i="19" s="1"/>
  <c r="I56" i="19"/>
  <c r="N50" i="19" s="1"/>
  <c r="I71" i="19"/>
  <c r="I55" i="19"/>
  <c r="N49" i="19" s="1"/>
  <c r="I78" i="19"/>
  <c r="I54" i="19"/>
  <c r="N48" i="19" s="1"/>
  <c r="I77" i="19"/>
  <c r="N71" i="19" s="1"/>
  <c r="I53" i="19"/>
  <c r="N47" i="19" s="1"/>
  <c r="I68" i="19"/>
  <c r="N62" i="19" s="1"/>
  <c r="I52" i="19"/>
  <c r="N46" i="19" s="1"/>
  <c r="I82" i="19"/>
  <c r="I74" i="19"/>
  <c r="I66" i="19"/>
  <c r="N60" i="19" s="1"/>
  <c r="I58" i="19"/>
  <c r="N52" i="19" s="1"/>
  <c r="I81" i="19"/>
  <c r="N75" i="19" s="1"/>
  <c r="I65" i="19"/>
  <c r="N59" i="19" s="1"/>
  <c r="I80" i="19"/>
  <c r="N74" i="19" s="1"/>
  <c r="I64" i="19"/>
  <c r="I79" i="19"/>
  <c r="I63" i="19"/>
  <c r="N57" i="19" s="1"/>
  <c r="I70" i="19"/>
  <c r="N64" i="19" s="1"/>
  <c r="I62" i="19"/>
  <c r="N56" i="19" s="1"/>
  <c r="I69" i="19"/>
  <c r="N63" i="19" s="1"/>
  <c r="I61" i="19"/>
  <c r="N55" i="19" s="1"/>
  <c r="I76" i="19"/>
  <c r="N70" i="19" s="1"/>
  <c r="I60" i="19"/>
  <c r="I50" i="19"/>
  <c r="M72" i="19"/>
  <c r="M64" i="19"/>
  <c r="M56" i="19"/>
  <c r="M48" i="19"/>
  <c r="M74" i="19"/>
  <c r="M66" i="19"/>
  <c r="M58" i="19"/>
  <c r="M71" i="19"/>
  <c r="M55" i="19"/>
  <c r="M47" i="19"/>
  <c r="M76" i="19"/>
  <c r="M60" i="19"/>
  <c r="M52" i="19"/>
  <c r="M73" i="19"/>
  <c r="M44" i="19"/>
  <c r="M62" i="19"/>
  <c r="M59" i="19"/>
  <c r="M77" i="19"/>
  <c r="M69" i="19"/>
  <c r="M61" i="19"/>
  <c r="M53" i="19"/>
  <c r="M45" i="19"/>
  <c r="M16" i="19"/>
  <c r="M75" i="19"/>
  <c r="M46" i="19"/>
  <c r="M70" i="19"/>
  <c r="M6" i="19"/>
  <c r="M49" i="19"/>
  <c r="M57" i="19"/>
  <c r="M65" i="19"/>
  <c r="M9" i="19"/>
  <c r="M68" i="19"/>
  <c r="M20" i="19"/>
  <c r="M15" i="19"/>
  <c r="M50" i="19"/>
  <c r="M8" i="19"/>
  <c r="M51" i="19"/>
  <c r="M67" i="19"/>
  <c r="M11" i="19"/>
  <c r="M54" i="19"/>
  <c r="M14" i="19"/>
  <c r="M4" i="19"/>
  <c r="M12" i="19"/>
  <c r="M63" i="19"/>
  <c r="M7" i="19"/>
  <c r="M10" i="19"/>
  <c r="M3" i="19"/>
  <c r="M19" i="19"/>
  <c r="M17" i="19"/>
  <c r="M18" i="19"/>
  <c r="M5" i="19"/>
  <c r="M13" i="19"/>
  <c r="W84" i="19"/>
  <c r="W79" i="19"/>
  <c r="W72" i="19"/>
  <c r="W83" i="19"/>
  <c r="W77" i="19"/>
  <c r="W90" i="19"/>
  <c r="W96" i="19"/>
  <c r="W85" i="19"/>
  <c r="W98" i="19"/>
  <c r="W91" i="19"/>
  <c r="W92" i="19"/>
  <c r="W74" i="19"/>
  <c r="W80" i="19"/>
  <c r="W87" i="19"/>
  <c r="W93" i="19"/>
  <c r="W99" i="19"/>
  <c r="W100" i="19"/>
  <c r="W82" i="19"/>
  <c r="W88" i="19"/>
  <c r="W95" i="19"/>
  <c r="W101" i="19"/>
  <c r="W75" i="19"/>
  <c r="W76" i="19"/>
  <c r="W78" i="19"/>
  <c r="W86" i="19"/>
  <c r="W94" i="19"/>
  <c r="W102" i="19"/>
  <c r="W73" i="19"/>
  <c r="W81" i="19"/>
  <c r="W89" i="19"/>
  <c r="W97" i="19"/>
  <c r="N72" i="19"/>
  <c r="N58" i="19"/>
  <c r="N76" i="19"/>
  <c r="N73" i="19"/>
  <c r="N44" i="19"/>
  <c r="N77" i="19"/>
  <c r="N69" i="19"/>
  <c r="N65" i="19"/>
  <c r="N9" i="19"/>
  <c r="N68" i="19"/>
  <c r="N20" i="19"/>
  <c r="N15" i="19"/>
  <c r="N8" i="19"/>
  <c r="N11" i="19"/>
  <c r="N54" i="19"/>
  <c r="N4" i="19"/>
  <c r="N12" i="19"/>
  <c r="N7" i="19"/>
  <c r="N19" i="19"/>
  <c r="N18" i="19"/>
  <c r="N5" i="19"/>
  <c r="N13" i="19"/>
  <c r="D14" i="1"/>
  <c r="L102" i="11"/>
  <c r="K102" i="11"/>
  <c r="L101" i="11"/>
  <c r="K101" i="11"/>
  <c r="L100" i="11"/>
  <c r="K100" i="11"/>
  <c r="L99" i="11"/>
  <c r="K99" i="11"/>
  <c r="L98" i="11"/>
  <c r="K98" i="11"/>
  <c r="L97" i="11"/>
  <c r="K97" i="11"/>
  <c r="L96" i="11"/>
  <c r="K96" i="11"/>
  <c r="L95" i="11"/>
  <c r="K95" i="11"/>
  <c r="L94" i="11"/>
  <c r="K94" i="11"/>
  <c r="L93" i="11"/>
  <c r="K93" i="11"/>
  <c r="L92" i="11"/>
  <c r="K92" i="11"/>
  <c r="L91" i="11"/>
  <c r="K91" i="11"/>
  <c r="L90" i="11"/>
  <c r="K90" i="11"/>
  <c r="L89" i="11"/>
  <c r="K89" i="11"/>
  <c r="L88" i="11"/>
  <c r="K88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L20" i="11"/>
  <c r="K20" i="11"/>
  <c r="L19" i="11"/>
  <c r="L18" i="11"/>
  <c r="L17" i="11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W77" i="11" a="1"/>
  <c r="W100" i="11" a="1"/>
  <c r="W98" i="11" a="1"/>
  <c r="W72" i="11" a="1"/>
  <c r="W96" i="11" a="1"/>
  <c r="W85" i="11" a="1"/>
  <c r="W101" i="11" a="1"/>
  <c r="W76" i="11" a="1"/>
  <c r="W74" i="11" a="1"/>
  <c r="W82" i="11" a="1"/>
  <c r="W73" i="11" a="1"/>
  <c r="W90" i="11" a="1"/>
  <c r="W86" i="11" a="1"/>
  <c r="W83" i="11" a="1"/>
  <c r="W94" i="11" a="1"/>
  <c r="W89" i="11" a="1"/>
  <c r="W80" i="11" a="1"/>
  <c r="W84" i="11" a="1"/>
  <c r="W88" i="11" a="1"/>
  <c r="W81" i="11" a="1"/>
  <c r="W78" i="11" a="1"/>
  <c r="W102" i="11" a="1"/>
  <c r="W91" i="11" a="1"/>
  <c r="W92" i="11" a="1"/>
  <c r="W97" i="11" a="1"/>
  <c r="W79" i="11" a="1"/>
  <c r="W87" i="11" a="1"/>
  <c r="W93" i="11" a="1"/>
  <c r="W75" i="11" a="1"/>
  <c r="W95" i="11" a="1"/>
  <c r="W99" i="11" a="1"/>
  <c r="AZ1" i="11"/>
  <c r="E39" i="23" l="1"/>
  <c r="E44" i="23"/>
  <c r="E36" i="23"/>
  <c r="E26" i="23"/>
  <c r="E23" i="23"/>
  <c r="E46" i="23"/>
  <c r="E45" i="23"/>
  <c r="E38" i="23"/>
  <c r="E37" i="23"/>
  <c r="E28" i="23"/>
  <c r="E42" i="23"/>
  <c r="E41" i="23"/>
  <c r="E31" i="23"/>
  <c r="E40" i="23"/>
  <c r="E25" i="23"/>
  <c r="E30" i="23"/>
  <c r="E43" i="23"/>
  <c r="E32" i="23"/>
  <c r="E33" i="23"/>
  <c r="E29" i="23"/>
  <c r="E24" i="23"/>
  <c r="E35" i="23"/>
  <c r="E27" i="23"/>
  <c r="E34" i="23"/>
  <c r="E44" i="21"/>
  <c r="E36" i="21"/>
  <c r="E37" i="21"/>
  <c r="E28" i="21"/>
  <c r="E25" i="21"/>
  <c r="E41" i="21"/>
  <c r="E43" i="21"/>
  <c r="E35" i="21"/>
  <c r="E46" i="21"/>
  <c r="E30" i="21"/>
  <c r="E45" i="21"/>
  <c r="E42" i="21"/>
  <c r="E34" i="21"/>
  <c r="E33" i="21"/>
  <c r="E27" i="21"/>
  <c r="E31" i="21"/>
  <c r="E32" i="21"/>
  <c r="E29" i="21"/>
  <c r="E26" i="21"/>
  <c r="E39" i="21"/>
  <c r="E23" i="21"/>
  <c r="E24" i="21"/>
  <c r="E38" i="21"/>
  <c r="E40" i="21"/>
  <c r="E46" i="19"/>
  <c r="E38" i="19"/>
  <c r="E30" i="19"/>
  <c r="E46" i="11"/>
  <c r="E38" i="11"/>
  <c r="E30" i="11"/>
  <c r="E45" i="19"/>
  <c r="E37" i="19"/>
  <c r="E29" i="19"/>
  <c r="E45" i="11"/>
  <c r="E37" i="11"/>
  <c r="E29" i="11"/>
  <c r="E44" i="19"/>
  <c r="E36" i="19"/>
  <c r="E28" i="19"/>
  <c r="E44" i="11"/>
  <c r="E36" i="11"/>
  <c r="E28" i="11"/>
  <c r="E43" i="19"/>
  <c r="E35" i="19"/>
  <c r="E27" i="19"/>
  <c r="E43" i="11"/>
  <c r="E35" i="11"/>
  <c r="E27" i="11"/>
  <c r="E42" i="19"/>
  <c r="E34" i="19"/>
  <c r="E26" i="19"/>
  <c r="E42" i="11"/>
  <c r="E34" i="11"/>
  <c r="E26" i="11"/>
  <c r="E41" i="19"/>
  <c r="E33" i="19"/>
  <c r="E25" i="19"/>
  <c r="E41" i="11"/>
  <c r="E33" i="11"/>
  <c r="E25" i="11"/>
  <c r="E40" i="19"/>
  <c r="E32" i="19"/>
  <c r="E24" i="19"/>
  <c r="E40" i="11"/>
  <c r="E32" i="11"/>
  <c r="E24" i="11"/>
  <c r="E39" i="19"/>
  <c r="E31" i="19"/>
  <c r="E23" i="19"/>
  <c r="E39" i="11"/>
  <c r="E31" i="11"/>
  <c r="E23" i="11"/>
  <c r="W97" i="11"/>
  <c r="W96" i="11"/>
  <c r="W99" i="11"/>
  <c r="W77" i="11"/>
  <c r="W101" i="11"/>
  <c r="W72" i="11"/>
  <c r="W85" i="11"/>
  <c r="W89" i="11"/>
  <c r="W80" i="11"/>
  <c r="W100" i="11"/>
  <c r="W75" i="11"/>
  <c r="W79" i="11"/>
  <c r="W87" i="11"/>
  <c r="W91" i="11"/>
  <c r="W74" i="11"/>
  <c r="W78" i="11"/>
  <c r="W82" i="11"/>
  <c r="W86" i="11"/>
  <c r="W90" i="11"/>
  <c r="W94" i="11"/>
  <c r="W98" i="11"/>
  <c r="W102" i="11"/>
  <c r="W73" i="11"/>
  <c r="W81" i="11"/>
  <c r="W93" i="11"/>
  <c r="W76" i="11"/>
  <c r="W84" i="11"/>
  <c r="W88" i="11"/>
  <c r="W92" i="11"/>
  <c r="W83" i="11"/>
  <c r="W95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C46" i="11"/>
  <c r="G46" i="11" s="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G30" i="11" s="1"/>
  <c r="C29" i="11"/>
  <c r="G29" i="11" s="1"/>
  <c r="C28" i="11"/>
  <c r="G28" i="11" s="1"/>
  <c r="C27" i="11"/>
  <c r="G27" i="11" s="1"/>
  <c r="C26" i="11"/>
  <c r="G26" i="11" s="1"/>
  <c r="C25" i="11"/>
  <c r="G25" i="11" s="1"/>
  <c r="C24" i="11"/>
  <c r="G24" i="11" s="1"/>
  <c r="C23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5" i="14"/>
  <c r="G4" i="14"/>
  <c r="G3" i="14"/>
  <c r="G6" i="14"/>
  <c r="H39" i="23"/>
  <c r="H37" i="23"/>
  <c r="H43" i="23"/>
  <c r="H44" i="21"/>
  <c r="H46" i="21"/>
  <c r="H32" i="21"/>
  <c r="H24" i="11"/>
  <c r="H14" i="11"/>
  <c r="H6" i="11"/>
  <c r="H13" i="11"/>
  <c r="H5" i="11"/>
  <c r="H42" i="23"/>
  <c r="H45" i="21"/>
  <c r="H46" i="11"/>
  <c r="H12" i="11"/>
  <c r="H4" i="11"/>
  <c r="H41" i="23"/>
  <c r="H29" i="23"/>
  <c r="H42" i="21"/>
  <c r="H29" i="11"/>
  <c r="H3" i="11"/>
  <c r="H24" i="23"/>
  <c r="H25" i="21"/>
  <c r="H28" i="11"/>
  <c r="H35" i="23"/>
  <c r="H41" i="21"/>
  <c r="H25" i="23"/>
  <c r="H38" i="21"/>
  <c r="H16" i="11"/>
  <c r="H35" i="21"/>
  <c r="H25" i="11"/>
  <c r="H44" i="23"/>
  <c r="H28" i="23"/>
  <c r="H32" i="23"/>
  <c r="H36" i="21"/>
  <c r="H30" i="21"/>
  <c r="H29" i="21"/>
  <c r="H33" i="23"/>
  <c r="H20" i="11"/>
  <c r="H26" i="23"/>
  <c r="H39" i="21"/>
  <c r="H19" i="11"/>
  <c r="H31" i="23"/>
  <c r="H34" i="21"/>
  <c r="H46" i="23"/>
  <c r="H24" i="21"/>
  <c r="H17" i="11"/>
  <c r="H45" i="23"/>
  <c r="H26" i="11"/>
  <c r="H31" i="21"/>
  <c r="H36" i="23"/>
  <c r="H37" i="21"/>
  <c r="H26" i="21"/>
  <c r="H30" i="11"/>
  <c r="H28" i="21"/>
  <c r="H11" i="11"/>
  <c r="H23" i="23"/>
  <c r="H23" i="21"/>
  <c r="H18" i="11"/>
  <c r="H40" i="23"/>
  <c r="H27" i="11"/>
  <c r="H27" i="23"/>
  <c r="H8" i="11"/>
  <c r="H38" i="23"/>
  <c r="H40" i="21"/>
  <c r="H7" i="11"/>
  <c r="H10" i="11"/>
  <c r="H33" i="21"/>
  <c r="H27" i="21"/>
  <c r="H34" i="23"/>
  <c r="H9" i="11"/>
  <c r="H43" i="21"/>
  <c r="H30" i="23"/>
  <c r="H15" i="11"/>
  <c r="H71" i="14"/>
  <c r="H69" i="14"/>
  <c r="H48" i="11"/>
  <c r="H64" i="11"/>
  <c r="H53" i="11"/>
  <c r="H93" i="11"/>
  <c r="H98" i="11"/>
  <c r="H67" i="11"/>
  <c r="H89" i="11"/>
  <c r="H70" i="11"/>
  <c r="H106" i="11"/>
  <c r="H75" i="11"/>
  <c r="H52" i="11"/>
  <c r="H68" i="14"/>
  <c r="H67" i="14"/>
  <c r="H105" i="11"/>
  <c r="H80" i="11"/>
  <c r="H86" i="11"/>
  <c r="H66" i="14"/>
  <c r="H55" i="11"/>
  <c r="H104" i="11"/>
  <c r="H68" i="11"/>
  <c r="H66" i="11"/>
  <c r="H99" i="11"/>
  <c r="H78" i="11"/>
  <c r="H107" i="11"/>
  <c r="H50" i="11"/>
  <c r="H82" i="11"/>
  <c r="H96" i="11"/>
  <c r="H83" i="11"/>
  <c r="H65" i="14"/>
  <c r="H85" i="11"/>
  <c r="H79" i="11"/>
  <c r="H54" i="11"/>
  <c r="H103" i="11"/>
  <c r="H70" i="14"/>
  <c r="H95" i="11"/>
  <c r="H97" i="11"/>
  <c r="H84" i="11"/>
  <c r="H102" i="11"/>
  <c r="H92" i="11"/>
  <c r="H51" i="11"/>
  <c r="H72" i="11"/>
  <c r="H74" i="11"/>
  <c r="H76" i="11"/>
  <c r="H73" i="11"/>
  <c r="H71" i="11"/>
  <c r="H91" i="11"/>
  <c r="H58" i="11"/>
  <c r="H60" i="11"/>
  <c r="H61" i="11"/>
  <c r="H94" i="11"/>
  <c r="H62" i="11"/>
  <c r="H56" i="11"/>
  <c r="H81" i="11"/>
  <c r="H108" i="11"/>
  <c r="H101" i="11"/>
  <c r="H87" i="11"/>
  <c r="H57" i="11"/>
  <c r="H100" i="11"/>
  <c r="H65" i="11"/>
  <c r="H77" i="11"/>
  <c r="H59" i="11"/>
  <c r="H63" i="11"/>
  <c r="H90" i="11"/>
  <c r="H88" i="11"/>
  <c r="H69" i="11"/>
  <c r="I15" i="11" l="1"/>
  <c r="I30" i="23"/>
  <c r="I43" i="21"/>
  <c r="N41" i="21" s="1"/>
  <c r="I9" i="11"/>
  <c r="I34" i="23"/>
  <c r="I27" i="21"/>
  <c r="N25" i="21" s="1"/>
  <c r="I33" i="21"/>
  <c r="N31" i="21" s="1"/>
  <c r="I10" i="11"/>
  <c r="I7" i="11"/>
  <c r="I40" i="21"/>
  <c r="I38" i="23"/>
  <c r="I8" i="11"/>
  <c r="I27" i="23"/>
  <c r="I27" i="11"/>
  <c r="I40" i="23"/>
  <c r="N38" i="23" s="1"/>
  <c r="I18" i="11"/>
  <c r="I23" i="21"/>
  <c r="I23" i="23"/>
  <c r="I11" i="11"/>
  <c r="I28" i="21"/>
  <c r="I30" i="11"/>
  <c r="I26" i="21"/>
  <c r="N24" i="21" s="1"/>
  <c r="I37" i="21"/>
  <c r="N35" i="21" s="1"/>
  <c r="I36" i="23"/>
  <c r="N34" i="23" s="1"/>
  <c r="I31" i="21"/>
  <c r="I26" i="11"/>
  <c r="I45" i="23"/>
  <c r="N43" i="23" s="1"/>
  <c r="I17" i="11"/>
  <c r="I24" i="21"/>
  <c r="N22" i="21" s="1"/>
  <c r="I46" i="23"/>
  <c r="I34" i="21"/>
  <c r="N32" i="21" s="1"/>
  <c r="I31" i="23"/>
  <c r="N29" i="23" s="1"/>
  <c r="I19" i="11"/>
  <c r="I39" i="21"/>
  <c r="I26" i="23"/>
  <c r="I20" i="11"/>
  <c r="I33" i="23"/>
  <c r="I29" i="21"/>
  <c r="N27" i="21" s="1"/>
  <c r="I30" i="21"/>
  <c r="N28" i="21" s="1"/>
  <c r="I36" i="21"/>
  <c r="N34" i="21" s="1"/>
  <c r="I32" i="23"/>
  <c r="I28" i="23"/>
  <c r="I44" i="23"/>
  <c r="N42" i="23" s="1"/>
  <c r="I25" i="11"/>
  <c r="I35" i="21"/>
  <c r="I16" i="11"/>
  <c r="I38" i="21"/>
  <c r="I25" i="23"/>
  <c r="I41" i="21"/>
  <c r="I35" i="23"/>
  <c r="I28" i="11"/>
  <c r="I25" i="21"/>
  <c r="I24" i="23"/>
  <c r="I3" i="11"/>
  <c r="I29" i="11"/>
  <c r="I42" i="21"/>
  <c r="I29" i="23"/>
  <c r="I41" i="23"/>
  <c r="I4" i="11"/>
  <c r="I12" i="11"/>
  <c r="I46" i="11"/>
  <c r="I45" i="21"/>
  <c r="N43" i="21" s="1"/>
  <c r="I42" i="23"/>
  <c r="I5" i="11"/>
  <c r="I13" i="11"/>
  <c r="I6" i="11"/>
  <c r="I14" i="11"/>
  <c r="I24" i="11"/>
  <c r="I32" i="21"/>
  <c r="I46" i="21"/>
  <c r="I44" i="21"/>
  <c r="N42" i="21" s="1"/>
  <c r="I43" i="23"/>
  <c r="N41" i="23" s="1"/>
  <c r="I37" i="23"/>
  <c r="I39" i="23"/>
  <c r="I108" i="11"/>
  <c r="I100" i="11"/>
  <c r="N94" i="11" s="1"/>
  <c r="I92" i="11"/>
  <c r="I84" i="11"/>
  <c r="I76" i="11"/>
  <c r="I68" i="11"/>
  <c r="I60" i="11"/>
  <c r="I52" i="11"/>
  <c r="I89" i="11"/>
  <c r="I65" i="11"/>
  <c r="I96" i="11"/>
  <c r="N90" i="11" s="1"/>
  <c r="I72" i="11"/>
  <c r="I103" i="11"/>
  <c r="N97" i="11" s="1"/>
  <c r="I79" i="11"/>
  <c r="I86" i="11"/>
  <c r="I62" i="11"/>
  <c r="I101" i="11"/>
  <c r="I77" i="11"/>
  <c r="I53" i="11"/>
  <c r="I107" i="11"/>
  <c r="N101" i="11" s="1"/>
  <c r="I99" i="11"/>
  <c r="N93" i="11" s="1"/>
  <c r="I91" i="11"/>
  <c r="I83" i="11"/>
  <c r="I75" i="11"/>
  <c r="I67" i="11"/>
  <c r="I59" i="11"/>
  <c r="I51" i="11"/>
  <c r="I97" i="11"/>
  <c r="N91" i="11" s="1"/>
  <c r="I73" i="11"/>
  <c r="I104" i="11"/>
  <c r="N98" i="11" s="1"/>
  <c r="I80" i="11"/>
  <c r="I56" i="11"/>
  <c r="I87" i="11"/>
  <c r="I63" i="11"/>
  <c r="I102" i="11"/>
  <c r="I78" i="11"/>
  <c r="I54" i="11"/>
  <c r="I85" i="11"/>
  <c r="I61" i="11"/>
  <c r="I106" i="11"/>
  <c r="N100" i="11" s="1"/>
  <c r="I98" i="11"/>
  <c r="I90" i="11"/>
  <c r="I82" i="11"/>
  <c r="I74" i="11"/>
  <c r="I66" i="11"/>
  <c r="I58" i="11"/>
  <c r="I105" i="11"/>
  <c r="N99" i="11" s="1"/>
  <c r="I81" i="11"/>
  <c r="I57" i="11"/>
  <c r="I88" i="11"/>
  <c r="I64" i="11"/>
  <c r="I95" i="11"/>
  <c r="N89" i="11" s="1"/>
  <c r="I71" i="11"/>
  <c r="I55" i="11"/>
  <c r="I94" i="11"/>
  <c r="N88" i="11" s="1"/>
  <c r="I70" i="11"/>
  <c r="I93" i="11"/>
  <c r="I69" i="11"/>
  <c r="I50" i="11"/>
  <c r="M32" i="23"/>
  <c r="N32" i="23"/>
  <c r="N25" i="23"/>
  <c r="M25" i="23"/>
  <c r="N33" i="23"/>
  <c r="M33" i="23"/>
  <c r="M22" i="23"/>
  <c r="N22" i="23"/>
  <c r="N27" i="23"/>
  <c r="M27" i="23"/>
  <c r="N31" i="23"/>
  <c r="M31" i="23"/>
  <c r="M30" i="23"/>
  <c r="N30" i="23"/>
  <c r="M41" i="23"/>
  <c r="M28" i="23"/>
  <c r="N28" i="23"/>
  <c r="N23" i="23"/>
  <c r="M23" i="23"/>
  <c r="M38" i="23"/>
  <c r="M29" i="23"/>
  <c r="N39" i="23"/>
  <c r="M39" i="23"/>
  <c r="N40" i="23"/>
  <c r="M40" i="23"/>
  <c r="M26" i="23"/>
  <c r="N26" i="23"/>
  <c r="M35" i="23"/>
  <c r="N35" i="23"/>
  <c r="N36" i="23"/>
  <c r="M36" i="23"/>
  <c r="M43" i="23"/>
  <c r="M21" i="23"/>
  <c r="N21" i="23"/>
  <c r="M24" i="23"/>
  <c r="N24" i="23"/>
  <c r="M34" i="23"/>
  <c r="M42" i="23"/>
  <c r="M37" i="23"/>
  <c r="N37" i="23"/>
  <c r="M27" i="21"/>
  <c r="M36" i="21"/>
  <c r="N36" i="21"/>
  <c r="N38" i="21"/>
  <c r="M38" i="21"/>
  <c r="M21" i="21"/>
  <c r="N21" i="21"/>
  <c r="M24" i="21"/>
  <c r="M29" i="21"/>
  <c r="N29" i="21"/>
  <c r="N33" i="21"/>
  <c r="M33" i="21"/>
  <c r="M41" i="21"/>
  <c r="M23" i="21"/>
  <c r="N23" i="21"/>
  <c r="M26" i="21"/>
  <c r="N26" i="21"/>
  <c r="M35" i="21"/>
  <c r="M34" i="21"/>
  <c r="M22" i="21"/>
  <c r="M37" i="21"/>
  <c r="N37" i="21"/>
  <c r="N30" i="21"/>
  <c r="M30" i="21"/>
  <c r="M25" i="21"/>
  <c r="M31" i="21"/>
  <c r="M32" i="21"/>
  <c r="N40" i="21"/>
  <c r="M40" i="21"/>
  <c r="M43" i="21"/>
  <c r="M28" i="21"/>
  <c r="N39" i="21"/>
  <c r="M39" i="21"/>
  <c r="M42" i="21"/>
  <c r="G33" i="11"/>
  <c r="L31" i="11"/>
  <c r="G41" i="11"/>
  <c r="L39" i="11"/>
  <c r="G42" i="11"/>
  <c r="L40" i="11"/>
  <c r="G43" i="11"/>
  <c r="L41" i="11"/>
  <c r="G36" i="11"/>
  <c r="L34" i="11"/>
  <c r="G37" i="11"/>
  <c r="L35" i="11"/>
  <c r="G38" i="11"/>
  <c r="L36" i="11"/>
  <c r="G23" i="11"/>
  <c r="L21" i="11"/>
  <c r="G34" i="11"/>
  <c r="L32" i="11"/>
  <c r="G35" i="11"/>
  <c r="L33" i="11"/>
  <c r="G44" i="11"/>
  <c r="L42" i="11"/>
  <c r="G45" i="11"/>
  <c r="L43" i="11"/>
  <c r="G31" i="11"/>
  <c r="L29" i="11"/>
  <c r="G39" i="11"/>
  <c r="L37" i="11"/>
  <c r="G32" i="11"/>
  <c r="L30" i="11"/>
  <c r="G40" i="11"/>
  <c r="L38" i="11"/>
  <c r="M89" i="11"/>
  <c r="M88" i="11"/>
  <c r="M90" i="11"/>
  <c r="M101" i="11"/>
  <c r="M20" i="11"/>
  <c r="M94" i="11"/>
  <c r="M95" i="11"/>
  <c r="M100" i="11"/>
  <c r="M91" i="11"/>
  <c r="M97" i="11"/>
  <c r="M99" i="11"/>
  <c r="M93" i="11"/>
  <c r="M92" i="11"/>
  <c r="M102" i="11"/>
  <c r="M98" i="11"/>
  <c r="M96" i="11"/>
  <c r="N95" i="11"/>
  <c r="N92" i="11"/>
  <c r="N102" i="11"/>
  <c r="N96" i="11"/>
  <c r="N20" i="11"/>
  <c r="H33" i="11"/>
  <c r="H34" i="11"/>
  <c r="H31" i="11"/>
  <c r="H37" i="11"/>
  <c r="H35" i="11"/>
  <c r="H42" i="11"/>
  <c r="H32" i="11"/>
  <c r="H43" i="11"/>
  <c r="H40" i="11"/>
  <c r="H36" i="11"/>
  <c r="H41" i="11"/>
  <c r="H39" i="11"/>
  <c r="H38" i="11"/>
  <c r="H45" i="11"/>
  <c r="H44" i="11"/>
  <c r="H23" i="11"/>
  <c r="I23" i="11" l="1"/>
  <c r="I44" i="11"/>
  <c r="I45" i="11"/>
  <c r="I38" i="11"/>
  <c r="I39" i="11"/>
  <c r="I41" i="11"/>
  <c r="N39" i="11" s="1"/>
  <c r="I36" i="11"/>
  <c r="N34" i="11" s="1"/>
  <c r="I40" i="11"/>
  <c r="N38" i="11" s="1"/>
  <c r="I43" i="11"/>
  <c r="I32" i="11"/>
  <c r="I42" i="11"/>
  <c r="I35" i="11"/>
  <c r="N33" i="11" s="1"/>
  <c r="I37" i="11"/>
  <c r="N35" i="11" s="1"/>
  <c r="I31" i="11"/>
  <c r="I34" i="11"/>
  <c r="N32" i="11" s="1"/>
  <c r="I33" i="11"/>
  <c r="N31" i="11" s="1"/>
  <c r="M38" i="11"/>
  <c r="M36" i="11"/>
  <c r="N36" i="11"/>
  <c r="N43" i="11"/>
  <c r="M43" i="11"/>
  <c r="N41" i="11"/>
  <c r="M41" i="11"/>
  <c r="M30" i="11"/>
  <c r="N30" i="11"/>
  <c r="M42" i="11"/>
  <c r="N42" i="11"/>
  <c r="M40" i="11"/>
  <c r="N40" i="11"/>
  <c r="M37" i="11"/>
  <c r="N37" i="11"/>
  <c r="M33" i="11"/>
  <c r="M35" i="11"/>
  <c r="M39" i="11"/>
  <c r="M29" i="11"/>
  <c r="N29" i="11"/>
  <c r="M32" i="11"/>
  <c r="M34" i="11"/>
  <c r="M31" i="11"/>
  <c r="C5" i="14" l="1"/>
  <c r="C4" i="14"/>
  <c r="C3" i="14"/>
  <c r="K10" i="11" l="1"/>
  <c r="K11" i="11"/>
  <c r="K12" i="11"/>
  <c r="K13" i="11"/>
  <c r="K14" i="11"/>
  <c r="K15" i="11"/>
  <c r="K16" i="11"/>
  <c r="K17" i="11"/>
  <c r="K18" i="11"/>
  <c r="K19" i="11"/>
  <c r="K4" i="11"/>
  <c r="K5" i="11"/>
  <c r="K6" i="11"/>
  <c r="K7" i="11"/>
  <c r="K8" i="11"/>
  <c r="K9" i="11"/>
  <c r="H1" i="14"/>
  <c r="C45" i="14" l="1"/>
  <c r="C29" i="14"/>
  <c r="C55" i="14"/>
  <c r="C52" i="14"/>
  <c r="C36" i="14"/>
  <c r="C62" i="14"/>
  <c r="C59" i="14"/>
  <c r="C43" i="14"/>
  <c r="C61" i="14"/>
  <c r="C66" i="14"/>
  <c r="C35" i="14"/>
  <c r="C12" i="14"/>
  <c r="C17" i="14"/>
  <c r="C42" i="14"/>
  <c r="C32" i="14"/>
  <c r="C24" i="14"/>
  <c r="C16" i="14"/>
  <c r="C8" i="14"/>
  <c r="C64" i="14"/>
  <c r="C57" i="14"/>
  <c r="C34" i="14"/>
  <c r="C26" i="14"/>
  <c r="C18" i="14"/>
  <c r="C53" i="14"/>
  <c r="C37" i="14"/>
  <c r="C14" i="14"/>
  <c r="C70" i="14"/>
  <c r="C47" i="14"/>
  <c r="C60" i="14"/>
  <c r="C44" i="14"/>
  <c r="C21" i="14"/>
  <c r="C6" i="14"/>
  <c r="C54" i="14"/>
  <c r="C67" i="14"/>
  <c r="C51" i="14"/>
  <c r="C28" i="14"/>
  <c r="C13" i="14"/>
  <c r="C69" i="14"/>
  <c r="C10" i="14"/>
  <c r="C58" i="14"/>
  <c r="C50" i="14"/>
  <c r="C20" i="14"/>
  <c r="C68" i="14"/>
  <c r="C33" i="14"/>
  <c r="C25" i="14"/>
  <c r="C9" i="14"/>
  <c r="C65" i="14"/>
  <c r="C27" i="14"/>
  <c r="C19" i="14"/>
  <c r="C11" i="14"/>
  <c r="C39" i="14"/>
  <c r="C31" i="14"/>
  <c r="C23" i="14"/>
  <c r="C15" i="14"/>
  <c r="C71" i="14"/>
  <c r="C56" i="14"/>
  <c r="C49" i="14"/>
  <c r="C41" i="14"/>
  <c r="C46" i="14"/>
  <c r="C38" i="14"/>
  <c r="C30" i="14"/>
  <c r="C22" i="14"/>
  <c r="C7" i="14"/>
  <c r="C63" i="14"/>
  <c r="C48" i="14"/>
  <c r="C40" i="14"/>
  <c r="E70" i="14"/>
  <c r="D70" i="14"/>
  <c r="E67" i="14"/>
  <c r="D67" i="14"/>
  <c r="E69" i="14"/>
  <c r="D69" i="14"/>
  <c r="E66" i="14"/>
  <c r="D66" i="14"/>
  <c r="D65" i="14"/>
  <c r="E65" i="14"/>
  <c r="E68" i="14"/>
  <c r="D68" i="14"/>
  <c r="D71" i="14"/>
  <c r="E71" i="14"/>
  <c r="D4" i="1"/>
  <c r="C23" i="19"/>
  <c r="AL2" i="19"/>
  <c r="C24" i="19"/>
  <c r="AO2" i="19"/>
  <c r="AM2" i="19" l="1"/>
  <c r="L21" i="19"/>
  <c r="G24" i="19"/>
  <c r="L22" i="19"/>
  <c r="G23" i="19"/>
  <c r="AU2" i="19"/>
  <c r="D24" i="19"/>
  <c r="AY2" i="19"/>
  <c r="C25" i="19"/>
  <c r="C26" i="19" s="1"/>
  <c r="D25" i="19"/>
  <c r="D23" i="19"/>
  <c r="D5" i="1"/>
  <c r="AL3" i="19"/>
  <c r="AO19" i="11"/>
  <c r="AO7" i="11"/>
  <c r="AO6" i="21"/>
  <c r="AO5" i="21"/>
  <c r="AO12" i="21"/>
  <c r="AO13" i="21"/>
  <c r="AP2" i="19"/>
  <c r="AO17" i="11"/>
  <c r="AO3" i="11"/>
  <c r="AO2" i="21"/>
  <c r="AO11" i="21"/>
  <c r="AO9" i="11"/>
  <c r="AO16" i="11"/>
  <c r="AO10" i="11"/>
  <c r="AO9" i="21"/>
  <c r="AO7" i="21"/>
  <c r="AO4" i="21"/>
  <c r="AO4" i="11"/>
  <c r="AO3" i="21"/>
  <c r="AO10" i="21"/>
  <c r="AO13" i="11"/>
  <c r="AO11" i="11"/>
  <c r="AO2" i="11"/>
  <c r="AO15" i="11"/>
  <c r="AO5" i="11"/>
  <c r="AO14" i="11"/>
  <c r="AO8" i="21"/>
  <c r="AO6" i="11"/>
  <c r="AO8" i="11"/>
  <c r="AO18" i="11"/>
  <c r="AO12" i="11"/>
  <c r="G25" i="19" l="1"/>
  <c r="L23" i="19"/>
  <c r="AM3" i="19"/>
  <c r="L24" i="19"/>
  <c r="G26" i="19"/>
  <c r="H3" i="24"/>
  <c r="C3" i="24"/>
  <c r="AN2" i="23"/>
  <c r="AV2" i="21"/>
  <c r="AV2" i="19"/>
  <c r="AV2" i="11"/>
  <c r="H23" i="19"/>
  <c r="AO3" i="19"/>
  <c r="AP3" i="19"/>
  <c r="H24" i="19"/>
  <c r="AL4" i="19"/>
  <c r="C27" i="19"/>
  <c r="AL5" i="19"/>
  <c r="AL6" i="19"/>
  <c r="AO6" i="19" s="1"/>
  <c r="D26" i="19"/>
  <c r="AO5" i="19"/>
  <c r="AL7" i="19"/>
  <c r="H25" i="19"/>
  <c r="AO7" i="19"/>
  <c r="AL8" i="19"/>
  <c r="AO8" i="19"/>
  <c r="AL9" i="19"/>
  <c r="AO9" i="19"/>
  <c r="AL10" i="19"/>
  <c r="AO10" i="19"/>
  <c r="AL11" i="19"/>
  <c r="AL12" i="19"/>
  <c r="AO11" i="19"/>
  <c r="AO12" i="19"/>
  <c r="AL13" i="19"/>
  <c r="I24" i="19" l="1"/>
  <c r="I23" i="19"/>
  <c r="N21" i="19" s="1"/>
  <c r="I25" i="19"/>
  <c r="N23" i="19" s="1"/>
  <c r="AM6" i="19"/>
  <c r="AM5" i="19"/>
  <c r="AM4" i="19"/>
  <c r="M21" i="19"/>
  <c r="AM13" i="19"/>
  <c r="AM12" i="19"/>
  <c r="AM11" i="19"/>
  <c r="AM10" i="19"/>
  <c r="AM9" i="19"/>
  <c r="AM8" i="19"/>
  <c r="AM7" i="19"/>
  <c r="G27" i="19"/>
  <c r="L25" i="19"/>
  <c r="M23" i="19"/>
  <c r="N22" i="19"/>
  <c r="M22" i="19"/>
  <c r="I71" i="14"/>
  <c r="I68" i="14"/>
  <c r="I70" i="14"/>
  <c r="I67" i="14"/>
  <c r="I65" i="14"/>
  <c r="I66" i="14"/>
  <c r="I69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H26" i="19"/>
  <c r="D27" i="19"/>
  <c r="C28" i="19"/>
  <c r="AP11" i="19"/>
  <c r="AP12" i="19"/>
  <c r="AP7" i="19"/>
  <c r="AP5" i="19"/>
  <c r="AP10" i="19"/>
  <c r="AP8" i="19"/>
  <c r="AP9" i="19"/>
  <c r="AP13" i="19"/>
  <c r="AP6" i="19"/>
  <c r="AO4" i="19"/>
  <c r="AP4" i="19"/>
  <c r="AO13" i="19"/>
  <c r="M24" i="19" l="1"/>
  <c r="I26" i="19"/>
  <c r="N24" i="19" s="1"/>
  <c r="G28" i="19"/>
  <c r="L26" i="19"/>
  <c r="M19" i="11"/>
  <c r="N19" i="11"/>
  <c r="M18" i="11"/>
  <c r="N18" i="11"/>
  <c r="E18" i="14"/>
  <c r="E26" i="14"/>
  <c r="E34" i="14"/>
  <c r="E42" i="14"/>
  <c r="E50" i="14"/>
  <c r="E58" i="14"/>
  <c r="E19" i="14"/>
  <c r="E27" i="14"/>
  <c r="E35" i="14"/>
  <c r="E43" i="14"/>
  <c r="E51" i="14"/>
  <c r="E59" i="14"/>
  <c r="E20" i="14"/>
  <c r="E28" i="14"/>
  <c r="E36" i="14"/>
  <c r="E44" i="14"/>
  <c r="E52" i="14"/>
  <c r="E60" i="14"/>
  <c r="E30" i="14"/>
  <c r="E41" i="14"/>
  <c r="E55" i="14"/>
  <c r="E31" i="14"/>
  <c r="E45" i="14"/>
  <c r="E56" i="14"/>
  <c r="E21" i="14"/>
  <c r="E32" i="14"/>
  <c r="E46" i="14"/>
  <c r="E57" i="14"/>
  <c r="E22" i="14"/>
  <c r="E33" i="14"/>
  <c r="E47" i="14"/>
  <c r="E61" i="14"/>
  <c r="E23" i="14"/>
  <c r="E37" i="14"/>
  <c r="E48" i="14"/>
  <c r="E62" i="14"/>
  <c r="E24" i="14"/>
  <c r="E38" i="14"/>
  <c r="E49" i="14"/>
  <c r="E63" i="14"/>
  <c r="E25" i="14"/>
  <c r="E39" i="14"/>
  <c r="E53" i="14"/>
  <c r="E64" i="14"/>
  <c r="E29" i="14"/>
  <c r="E40" i="14"/>
  <c r="E54" i="14"/>
  <c r="H27" i="19"/>
  <c r="D28" i="19"/>
  <c r="I27" i="19" l="1"/>
  <c r="N25" i="19" s="1"/>
  <c r="M25" i="19"/>
  <c r="N67" i="14"/>
  <c r="N69" i="14"/>
  <c r="D38" i="14"/>
  <c r="M38" i="14"/>
  <c r="D21" i="14"/>
  <c r="M21" i="14"/>
  <c r="M42" i="14"/>
  <c r="D42" i="14"/>
  <c r="D32" i="14"/>
  <c r="M32" i="14"/>
  <c r="D47" i="14"/>
  <c r="M47" i="14"/>
  <c r="M52" i="14"/>
  <c r="D52" i="14"/>
  <c r="D33" i="14"/>
  <c r="M33" i="14"/>
  <c r="D51" i="14"/>
  <c r="M51" i="14"/>
  <c r="D41" i="14"/>
  <c r="M41" i="14"/>
  <c r="D50" i="14"/>
  <c r="M50" i="14"/>
  <c r="D25" i="14"/>
  <c r="M25" i="14"/>
  <c r="D56" i="14"/>
  <c r="M56" i="14"/>
  <c r="M28" i="14"/>
  <c r="D28" i="14"/>
  <c r="D54" i="14"/>
  <c r="M54" i="14"/>
  <c r="D37" i="14"/>
  <c r="M37" i="14"/>
  <c r="M71" i="14"/>
  <c r="D45" i="14"/>
  <c r="M45" i="14"/>
  <c r="M20" i="14"/>
  <c r="D20" i="14"/>
  <c r="D27" i="14"/>
  <c r="M27" i="14"/>
  <c r="D34" i="14"/>
  <c r="M34" i="14"/>
  <c r="D61" i="14"/>
  <c r="M61" i="14"/>
  <c r="M67" i="14"/>
  <c r="D64" i="14"/>
  <c r="M64" i="14"/>
  <c r="M69" i="14"/>
  <c r="M66" i="14"/>
  <c r="M55" i="14"/>
  <c r="D55" i="14"/>
  <c r="D58" i="14"/>
  <c r="M58" i="14"/>
  <c r="M39" i="14"/>
  <c r="D39" i="14"/>
  <c r="D22" i="14"/>
  <c r="M22" i="14"/>
  <c r="M36" i="14"/>
  <c r="D36" i="14"/>
  <c r="D48" i="14"/>
  <c r="M48" i="14"/>
  <c r="D35" i="14"/>
  <c r="M35" i="14"/>
  <c r="M63" i="14"/>
  <c r="D63" i="14"/>
  <c r="M23" i="14"/>
  <c r="D23" i="14"/>
  <c r="D57" i="14"/>
  <c r="M57" i="14"/>
  <c r="D31" i="14"/>
  <c r="M31" i="14"/>
  <c r="D19" i="14"/>
  <c r="M19" i="14"/>
  <c r="D26" i="14"/>
  <c r="M26" i="14"/>
  <c r="M60" i="14"/>
  <c r="D60" i="14"/>
  <c r="D24" i="14"/>
  <c r="M24" i="14"/>
  <c r="D59" i="14"/>
  <c r="M59" i="14"/>
  <c r="D53" i="14"/>
  <c r="M53" i="14"/>
  <c r="M44" i="14"/>
  <c r="D44" i="14"/>
  <c r="D62" i="14"/>
  <c r="M62" i="14"/>
  <c r="M70" i="14"/>
  <c r="D43" i="14"/>
  <c r="M43" i="14"/>
  <c r="M65" i="14"/>
  <c r="D30" i="14"/>
  <c r="M30" i="14"/>
  <c r="D40" i="14"/>
  <c r="M40" i="14"/>
  <c r="D29" i="14"/>
  <c r="M29" i="14"/>
  <c r="D49" i="14"/>
  <c r="M49" i="14"/>
  <c r="D46" i="14"/>
  <c r="M46" i="14"/>
  <c r="M68" i="14"/>
  <c r="D18" i="14"/>
  <c r="M18" i="14"/>
  <c r="O69" i="14"/>
  <c r="O67" i="14"/>
  <c r="L3" i="14"/>
  <c r="H33" i="14"/>
  <c r="H25" i="14"/>
  <c r="H37" i="14"/>
  <c r="H22" i="14"/>
  <c r="H19" i="14"/>
  <c r="H59" i="14"/>
  <c r="H29" i="14"/>
  <c r="H42" i="14"/>
  <c r="H34" i="14"/>
  <c r="H63" i="14"/>
  <c r="H43" i="14"/>
  <c r="H32" i="14"/>
  <c r="H51" i="14"/>
  <c r="H56" i="14"/>
  <c r="H26" i="14"/>
  <c r="H53" i="14"/>
  <c r="H49" i="14"/>
  <c r="H45" i="14"/>
  <c r="H61" i="14"/>
  <c r="H55" i="14"/>
  <c r="H36" i="14"/>
  <c r="H23" i="14"/>
  <c r="H47" i="14"/>
  <c r="H41" i="14"/>
  <c r="H58" i="14"/>
  <c r="H57" i="14"/>
  <c r="H46" i="14"/>
  <c r="H28" i="14"/>
  <c r="H60" i="14"/>
  <c r="H21" i="14"/>
  <c r="H50" i="14"/>
  <c r="H20" i="14"/>
  <c r="H35" i="14"/>
  <c r="H62" i="14"/>
  <c r="H27" i="14"/>
  <c r="H39" i="14"/>
  <c r="H38" i="14"/>
  <c r="H48" i="14"/>
  <c r="H30" i="14"/>
  <c r="H44" i="14"/>
  <c r="H54" i="14"/>
  <c r="H64" i="14"/>
  <c r="H31" i="14"/>
  <c r="H24" i="14"/>
  <c r="H40" i="14"/>
  <c r="H52" i="14"/>
  <c r="H18" i="14"/>
  <c r="H28" i="19"/>
  <c r="I28" i="19" l="1"/>
  <c r="N65" i="14"/>
  <c r="O65" i="14"/>
  <c r="O71" i="14"/>
  <c r="N71" i="14"/>
  <c r="N70" i="14"/>
  <c r="O70" i="14"/>
  <c r="N68" i="14"/>
  <c r="O68" i="14"/>
  <c r="N66" i="14"/>
  <c r="O66" i="14"/>
  <c r="E16" i="14"/>
  <c r="E8" i="14"/>
  <c r="E11" i="14"/>
  <c r="E10" i="14"/>
  <c r="E6" i="14"/>
  <c r="E4" i="14"/>
  <c r="E17" i="14"/>
  <c r="E5" i="14"/>
  <c r="E15" i="14"/>
  <c r="E13" i="14"/>
  <c r="E12" i="14"/>
  <c r="E9" i="14"/>
  <c r="E7" i="14"/>
  <c r="E14" i="14"/>
  <c r="I34" i="14" l="1"/>
  <c r="O34" i="14" s="1"/>
  <c r="N34" i="14"/>
  <c r="N22" i="14"/>
  <c r="I22" i="14"/>
  <c r="O22" i="14" s="1"/>
  <c r="N45" i="14"/>
  <c r="I45" i="14"/>
  <c r="O45" i="14" s="1"/>
  <c r="I40" i="14"/>
  <c r="O40" i="14" s="1"/>
  <c r="N40" i="14"/>
  <c r="N20" i="14"/>
  <c r="I20" i="14"/>
  <c r="O20" i="14" s="1"/>
  <c r="N25" i="14"/>
  <c r="I25" i="14"/>
  <c r="O25" i="14" s="1"/>
  <c r="I61" i="14"/>
  <c r="O61" i="14" s="1"/>
  <c r="N61" i="14"/>
  <c r="I31" i="14"/>
  <c r="O31" i="14" s="1"/>
  <c r="N31" i="14"/>
  <c r="I24" i="14"/>
  <c r="O24" i="14" s="1"/>
  <c r="N24" i="14"/>
  <c r="N51" i="14"/>
  <c r="I51" i="14"/>
  <c r="O51" i="14" s="1"/>
  <c r="N32" i="14"/>
  <c r="I32" i="14"/>
  <c r="O32" i="14" s="1"/>
  <c r="N63" i="14"/>
  <c r="I63" i="14"/>
  <c r="O63" i="14" s="1"/>
  <c r="N43" i="14"/>
  <c r="I43" i="14"/>
  <c r="O43" i="14" s="1"/>
  <c r="N47" i="14"/>
  <c r="I47" i="14"/>
  <c r="O47" i="14" s="1"/>
  <c r="I37" i="14"/>
  <c r="O37" i="14" s="1"/>
  <c r="N37" i="14"/>
  <c r="N52" i="14"/>
  <c r="I52" i="14"/>
  <c r="O52" i="14" s="1"/>
  <c r="I21" i="14"/>
  <c r="O21" i="14" s="1"/>
  <c r="N21" i="14"/>
  <c r="N35" i="14"/>
  <c r="I35" i="14"/>
  <c r="O35" i="14" s="1"/>
  <c r="I62" i="14"/>
  <c r="O62" i="14" s="1"/>
  <c r="N62" i="14"/>
  <c r="N44" i="14"/>
  <c r="I44" i="14"/>
  <c r="O44" i="14" s="1"/>
  <c r="N54" i="14"/>
  <c r="I54" i="14"/>
  <c r="O54" i="14" s="1"/>
  <c r="N27" i="14"/>
  <c r="I27" i="14"/>
  <c r="O27" i="14" s="1"/>
  <c r="N49" i="14"/>
  <c r="I49" i="14"/>
  <c r="O49" i="14" s="1"/>
  <c r="I64" i="14"/>
  <c r="O64" i="14" s="1"/>
  <c r="N64" i="14"/>
  <c r="N23" i="14"/>
  <c r="I23" i="14"/>
  <c r="O23" i="14" s="1"/>
  <c r="N59" i="14"/>
  <c r="I59" i="14"/>
  <c r="O59" i="14" s="1"/>
  <c r="I56" i="14"/>
  <c r="O56" i="14" s="1"/>
  <c r="N56" i="14"/>
  <c r="I30" i="14"/>
  <c r="O30" i="14" s="1"/>
  <c r="N30" i="14"/>
  <c r="N46" i="14"/>
  <c r="I46" i="14"/>
  <c r="O46" i="14" s="1"/>
  <c r="I38" i="14"/>
  <c r="O38" i="14" s="1"/>
  <c r="N38" i="14"/>
  <c r="I48" i="14"/>
  <c r="O48" i="14" s="1"/>
  <c r="N48" i="14"/>
  <c r="N39" i="14"/>
  <c r="I39" i="14"/>
  <c r="O39" i="14" s="1"/>
  <c r="I53" i="14"/>
  <c r="O53" i="14" s="1"/>
  <c r="N53" i="14"/>
  <c r="I18" i="14"/>
  <c r="O18" i="14" s="1"/>
  <c r="N18" i="14"/>
  <c r="I55" i="14"/>
  <c r="O55" i="14" s="1"/>
  <c r="N55" i="14"/>
  <c r="I26" i="14"/>
  <c r="O26" i="14" s="1"/>
  <c r="N26" i="14"/>
  <c r="N57" i="14"/>
  <c r="I57" i="14"/>
  <c r="O57" i="14" s="1"/>
  <c r="N33" i="14"/>
  <c r="I33" i="14"/>
  <c r="O33" i="14" s="1"/>
  <c r="N41" i="14"/>
  <c r="I41" i="14"/>
  <c r="O41" i="14" s="1"/>
  <c r="N29" i="14"/>
  <c r="I29" i="14"/>
  <c r="O29" i="14" s="1"/>
  <c r="N50" i="14"/>
  <c r="I50" i="14"/>
  <c r="O50" i="14" s="1"/>
  <c r="N36" i="14"/>
  <c r="I36" i="14"/>
  <c r="O36" i="14" s="1"/>
  <c r="I28" i="14"/>
  <c r="O28" i="14" s="1"/>
  <c r="N28" i="14"/>
  <c r="I19" i="14"/>
  <c r="O19" i="14" s="1"/>
  <c r="N19" i="14"/>
  <c r="I58" i="14"/>
  <c r="O58" i="14" s="1"/>
  <c r="N58" i="14"/>
  <c r="I60" i="14"/>
  <c r="O60" i="14" s="1"/>
  <c r="N60" i="14"/>
  <c r="I42" i="14"/>
  <c r="O42" i="14" s="1"/>
  <c r="N42" i="14"/>
  <c r="D3" i="14"/>
  <c r="E3" i="14"/>
  <c r="D8" i="14"/>
  <c r="M8" i="14"/>
  <c r="D16" i="14"/>
  <c r="M16" i="14"/>
  <c r="D14" i="14"/>
  <c r="M14" i="14"/>
  <c r="M7" i="14"/>
  <c r="D7" i="14"/>
  <c r="M13" i="14"/>
  <c r="D13" i="14"/>
  <c r="M15" i="14"/>
  <c r="D15" i="14"/>
  <c r="M5" i="14"/>
  <c r="D5" i="14"/>
  <c r="D17" i="14"/>
  <c r="M17" i="14"/>
  <c r="M4" i="14"/>
  <c r="D4" i="14"/>
  <c r="M6" i="14"/>
  <c r="D6" i="14"/>
  <c r="D9" i="14"/>
  <c r="M9" i="14"/>
  <c r="M10" i="14"/>
  <c r="D10" i="14"/>
  <c r="M12" i="14"/>
  <c r="D12" i="14"/>
  <c r="D11" i="14"/>
  <c r="M11" i="14"/>
  <c r="M3" i="14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28" i="11"/>
  <c r="K27" i="11"/>
  <c r="K26" i="11"/>
  <c r="K25" i="11"/>
  <c r="K24" i="11"/>
  <c r="K23" i="11"/>
  <c r="K22" i="11"/>
  <c r="K21" i="11"/>
  <c r="K3" i="11"/>
  <c r="H8" i="14"/>
  <c r="H13" i="14"/>
  <c r="H4" i="14"/>
  <c r="H12" i="14"/>
  <c r="H16" i="14"/>
  <c r="H11" i="14"/>
  <c r="H6" i="14"/>
  <c r="H14" i="14"/>
  <c r="H17" i="14"/>
  <c r="H10" i="14"/>
  <c r="H15" i="14"/>
  <c r="H9" i="14"/>
  <c r="H5" i="14"/>
  <c r="H3" i="14"/>
  <c r="H7" i="14"/>
  <c r="N15" i="14" l="1"/>
  <c r="N17" i="14"/>
  <c r="N16" i="14"/>
  <c r="N14" i="14"/>
  <c r="N12" i="14"/>
  <c r="N10" i="14"/>
  <c r="N9" i="14"/>
  <c r="N6" i="14"/>
  <c r="N8" i="14"/>
  <c r="N13" i="14"/>
  <c r="N7" i="14"/>
  <c r="N11" i="14"/>
  <c r="I15" i="14"/>
  <c r="O15" i="14" s="1"/>
  <c r="I16" i="14"/>
  <c r="O16" i="14" s="1"/>
  <c r="I17" i="14"/>
  <c r="O17" i="14" s="1"/>
  <c r="I10" i="14"/>
  <c r="O10" i="14" s="1"/>
  <c r="I13" i="14"/>
  <c r="O13" i="14" s="1"/>
  <c r="I8" i="14"/>
  <c r="O8" i="14" s="1"/>
  <c r="I11" i="14"/>
  <c r="O11" i="14" s="1"/>
  <c r="I9" i="14"/>
  <c r="O9" i="14" s="1"/>
  <c r="I6" i="14"/>
  <c r="O6" i="14" s="1"/>
  <c r="I14" i="14"/>
  <c r="O14" i="14" s="1"/>
  <c r="I12" i="14"/>
  <c r="O12" i="14" s="1"/>
  <c r="I7" i="14"/>
  <c r="O7" i="14" s="1"/>
  <c r="L56" i="11" l="1"/>
  <c r="L48" i="11"/>
  <c r="L61" i="11"/>
  <c r="L82" i="11"/>
  <c r="L70" i="11"/>
  <c r="L62" i="11"/>
  <c r="L73" i="11"/>
  <c r="L86" i="11"/>
  <c r="L69" i="11"/>
  <c r="L52" i="11"/>
  <c r="L65" i="11"/>
  <c r="L78" i="11"/>
  <c r="L44" i="11"/>
  <c r="L57" i="11"/>
  <c r="L87" i="11"/>
  <c r="L53" i="11"/>
  <c r="L83" i="11"/>
  <c r="L74" i="11"/>
  <c r="L49" i="11"/>
  <c r="L79" i="11"/>
  <c r="L45" i="11"/>
  <c r="L75" i="11"/>
  <c r="L66" i="11"/>
  <c r="L71" i="11"/>
  <c r="L54" i="11"/>
  <c r="L84" i="11"/>
  <c r="L67" i="11"/>
  <c r="L58" i="11"/>
  <c r="L80" i="11"/>
  <c r="L63" i="11"/>
  <c r="L46" i="11"/>
  <c r="L76" i="11"/>
  <c r="L59" i="11"/>
  <c r="L50" i="11"/>
  <c r="L72" i="11"/>
  <c r="L55" i="11"/>
  <c r="L85" i="11"/>
  <c r="L68" i="11"/>
  <c r="L51" i="11"/>
  <c r="L81" i="11"/>
  <c r="L64" i="11"/>
  <c r="L47" i="11"/>
  <c r="L77" i="11"/>
  <c r="L60" i="11"/>
  <c r="L25" i="11"/>
  <c r="L27" i="11"/>
  <c r="L23" i="11"/>
  <c r="L22" i="11"/>
  <c r="L24" i="11"/>
  <c r="L28" i="11"/>
  <c r="L26" i="11"/>
  <c r="N84" i="11"/>
  <c r="N87" i="11"/>
  <c r="N85" i="11"/>
  <c r="N86" i="11"/>
  <c r="N5" i="14" l="1"/>
  <c r="I5" i="14"/>
  <c r="O5" i="14" s="1"/>
  <c r="N3" i="14"/>
  <c r="I3" i="14"/>
  <c r="O3" i="14" s="1"/>
  <c r="N4" i="14"/>
  <c r="I4" i="14"/>
  <c r="O4" i="14" s="1"/>
  <c r="M73" i="11"/>
  <c r="M77" i="11"/>
  <c r="M72" i="11"/>
  <c r="M67" i="11"/>
  <c r="M78" i="11"/>
  <c r="M82" i="11"/>
  <c r="M51" i="11"/>
  <c r="M46" i="11"/>
  <c r="M53" i="11"/>
  <c r="M86" i="11"/>
  <c r="M68" i="11"/>
  <c r="M63" i="11"/>
  <c r="M66" i="11"/>
  <c r="M87" i="11"/>
  <c r="M85" i="11"/>
  <c r="M80" i="11"/>
  <c r="M75" i="11"/>
  <c r="M57" i="11"/>
  <c r="M62" i="11"/>
  <c r="M60" i="11"/>
  <c r="M55" i="11"/>
  <c r="M58" i="11"/>
  <c r="M45" i="11"/>
  <c r="M44" i="11"/>
  <c r="M70" i="11"/>
  <c r="M79" i="11"/>
  <c r="M47" i="11"/>
  <c r="M50" i="11"/>
  <c r="M84" i="11"/>
  <c r="M49" i="11"/>
  <c r="M65" i="11"/>
  <c r="M61" i="11"/>
  <c r="M64" i="11"/>
  <c r="M59" i="11"/>
  <c r="M54" i="11"/>
  <c r="M74" i="11"/>
  <c r="M52" i="11"/>
  <c r="M48" i="11"/>
  <c r="M81" i="11"/>
  <c r="M76" i="11"/>
  <c r="M71" i="11"/>
  <c r="M83" i="11"/>
  <c r="M69" i="11"/>
  <c r="M56" i="11"/>
  <c r="N23" i="11"/>
  <c r="N21" i="11"/>
  <c r="N28" i="11"/>
  <c r="N27" i="11"/>
  <c r="N26" i="11"/>
  <c r="N25" i="11"/>
  <c r="N24" i="11"/>
  <c r="N22" i="11"/>
  <c r="M26" i="19" l="1"/>
  <c r="N26" i="19"/>
  <c r="N58" i="11"/>
  <c r="N80" i="11"/>
  <c r="N44" i="11"/>
  <c r="N71" i="11"/>
  <c r="N51" i="11"/>
  <c r="N59" i="11"/>
  <c r="N50" i="11"/>
  <c r="N72" i="11"/>
  <c r="N79" i="11"/>
  <c r="N46" i="11"/>
  <c r="N45" i="11"/>
  <c r="N65" i="11"/>
  <c r="N64" i="11"/>
  <c r="N68" i="11"/>
  <c r="N77" i="11"/>
  <c r="N75" i="11"/>
  <c r="N49" i="11"/>
  <c r="N56" i="11"/>
  <c r="N54" i="11"/>
  <c r="N63" i="11"/>
  <c r="N61" i="11"/>
  <c r="N81" i="11"/>
  <c r="N48" i="11"/>
  <c r="N78" i="11"/>
  <c r="N52" i="11"/>
  <c r="N82" i="11"/>
  <c r="N73" i="11"/>
  <c r="N83" i="11"/>
  <c r="N67" i="11"/>
  <c r="N60" i="11"/>
  <c r="N74" i="11"/>
  <c r="N57" i="11"/>
  <c r="N69" i="11"/>
  <c r="N53" i="11"/>
  <c r="N76" i="11"/>
  <c r="N66" i="11"/>
  <c r="N55" i="11"/>
  <c r="N47" i="11"/>
  <c r="N62" i="11"/>
  <c r="N70" i="11"/>
  <c r="AQ2" i="23"/>
  <c r="AW2" i="19"/>
  <c r="AW2" i="11"/>
  <c r="AU2" i="11"/>
  <c r="AV3" i="11"/>
  <c r="AO2" i="23"/>
  <c r="AY2" i="11"/>
  <c r="AN3" i="23"/>
  <c r="AM2" i="23"/>
  <c r="B3" i="24"/>
  <c r="AN4" i="23"/>
  <c r="AV3" i="21"/>
  <c r="AW2" i="21"/>
  <c r="C29" i="19"/>
  <c r="C4" i="24"/>
  <c r="B4" i="24" s="1"/>
  <c r="AY2" i="21"/>
  <c r="AV3" i="19"/>
  <c r="AU3" i="19" s="1"/>
  <c r="AU3" i="11"/>
  <c r="AQ3" i="23"/>
  <c r="AV4" i="21"/>
  <c r="AW3" i="19"/>
  <c r="AU2" i="21"/>
  <c r="AO3" i="23"/>
  <c r="AQ4" i="23"/>
  <c r="AM3" i="23"/>
  <c r="C5" i="24"/>
  <c r="AV4" i="19"/>
  <c r="B5" i="24"/>
  <c r="C6" i="24"/>
  <c r="AW3" i="11"/>
  <c r="AV4" i="11"/>
  <c r="AO4" i="23"/>
  <c r="AM4" i="23"/>
  <c r="AN5" i="23"/>
  <c r="AU3" i="21"/>
  <c r="AW3" i="21"/>
  <c r="AY3" i="21"/>
  <c r="D29" i="19"/>
  <c r="C30" i="19"/>
  <c r="AV5" i="21"/>
  <c r="AU4" i="21"/>
  <c r="AW4" i="21"/>
  <c r="AY4" i="21"/>
  <c r="AW4" i="19"/>
  <c r="AV5" i="19"/>
  <c r="B6" i="24"/>
  <c r="C7" i="24"/>
  <c r="AW4" i="11"/>
  <c r="AU4" i="11"/>
  <c r="AY4" i="11"/>
  <c r="AV5" i="11"/>
  <c r="AO5" i="23"/>
  <c r="AM5" i="23"/>
  <c r="AQ5" i="23"/>
  <c r="AN6" i="23"/>
  <c r="C31" i="19"/>
  <c r="D30" i="19"/>
  <c r="AU5" i="21"/>
  <c r="AY5" i="21"/>
  <c r="AV6" i="21"/>
  <c r="AW5" i="21"/>
  <c r="AU5" i="19"/>
  <c r="AV6" i="19"/>
  <c r="AW5" i="19"/>
  <c r="C8" i="24"/>
  <c r="B7" i="24"/>
  <c r="AY5" i="11"/>
  <c r="AW5" i="11"/>
  <c r="AQ6" i="23"/>
  <c r="AM6" i="23"/>
  <c r="AO6" i="23"/>
  <c r="AN7" i="23"/>
  <c r="D31" i="19"/>
  <c r="C32" i="19"/>
  <c r="AY6" i="21"/>
  <c r="AW6" i="21"/>
  <c r="AV7" i="21"/>
  <c r="AU6" i="21"/>
  <c r="AU6" i="19"/>
  <c r="AW6" i="19"/>
  <c r="AV7" i="19"/>
  <c r="B8" i="24"/>
  <c r="C9" i="24"/>
  <c r="AQ7" i="23"/>
  <c r="AN8" i="23"/>
  <c r="AO7" i="23"/>
  <c r="AM7" i="23"/>
  <c r="C33" i="19"/>
  <c r="D32" i="19"/>
  <c r="AY7" i="21"/>
  <c r="AW7" i="21"/>
  <c r="AV8" i="21"/>
  <c r="AU7" i="21"/>
  <c r="AV8" i="19"/>
  <c r="AU7" i="19"/>
  <c r="AW7" i="19"/>
  <c r="C10" i="24"/>
  <c r="B9" i="24"/>
  <c r="AO8" i="23"/>
  <c r="AM8" i="23"/>
  <c r="AQ8" i="23"/>
  <c r="AN9" i="23"/>
  <c r="D33" i="19"/>
  <c r="C34" i="19"/>
  <c r="AW8" i="21"/>
  <c r="AY8" i="21"/>
  <c r="AV9" i="21"/>
  <c r="AU8" i="21"/>
  <c r="AU8" i="19"/>
  <c r="AW8" i="19"/>
  <c r="AV9" i="19"/>
  <c r="B10" i="24"/>
  <c r="C11" i="24"/>
  <c r="AN10" i="23"/>
  <c r="AM9" i="23"/>
  <c r="AO9" i="23"/>
  <c r="AQ9" i="23"/>
  <c r="C35" i="19"/>
  <c r="D34" i="19"/>
  <c r="AW9" i="21"/>
  <c r="AY9" i="21"/>
  <c r="AU9" i="21"/>
  <c r="AV10" i="21"/>
  <c r="AW9" i="19"/>
  <c r="AV10" i="19"/>
  <c r="AU9" i="19"/>
  <c r="AO10" i="23"/>
  <c r="AM10" i="23"/>
  <c r="AN11" i="23"/>
  <c r="AQ10" i="23"/>
  <c r="D35" i="19"/>
  <c r="AV11" i="21"/>
  <c r="AW10" i="21"/>
  <c r="AU10" i="21"/>
  <c r="AY10" i="21"/>
  <c r="AV11" i="19"/>
  <c r="AU10" i="19"/>
  <c r="AW10" i="19"/>
  <c r="AO11" i="23"/>
  <c r="AM11" i="23"/>
  <c r="AN12" i="23"/>
  <c r="AQ11" i="23"/>
  <c r="AU11" i="21"/>
  <c r="AW11" i="21"/>
  <c r="AV12" i="21"/>
  <c r="AY11" i="21"/>
  <c r="AU11" i="19"/>
  <c r="AV12" i="19"/>
  <c r="AW11" i="19"/>
  <c r="AN13" i="23"/>
  <c r="AQ12" i="23"/>
  <c r="AM12" i="23"/>
  <c r="AO12" i="23"/>
  <c r="AU12" i="21"/>
  <c r="AY12" i="21"/>
  <c r="AV13" i="21"/>
  <c r="AW12" i="21"/>
  <c r="AU12" i="19"/>
  <c r="AW12" i="19"/>
  <c r="AV13" i="19"/>
  <c r="AQ13" i="23"/>
  <c r="AN14" i="23"/>
  <c r="AM13" i="23"/>
  <c r="AO13" i="23"/>
  <c r="AV14" i="21"/>
  <c r="AU13" i="21"/>
  <c r="AY13" i="21"/>
  <c r="AW13" i="21"/>
  <c r="AV14" i="19"/>
  <c r="AW13" i="19"/>
  <c r="AU13" i="19"/>
  <c r="AN15" i="23"/>
  <c r="AM14" i="23"/>
  <c r="AQ14" i="23"/>
  <c r="AO14" i="23"/>
  <c r="AY14" i="21"/>
  <c r="AU14" i="21"/>
  <c r="AW14" i="21"/>
  <c r="AV15" i="21"/>
  <c r="AW14" i="19"/>
  <c r="AV15" i="19"/>
  <c r="AU14" i="19"/>
  <c r="AM15" i="23"/>
  <c r="AQ15" i="23"/>
  <c r="AO15" i="23"/>
  <c r="AN16" i="23"/>
  <c r="AU15" i="21"/>
  <c r="AW15" i="21"/>
  <c r="AY15" i="21"/>
  <c r="AV16" i="21"/>
  <c r="AV16" i="19"/>
  <c r="AW15" i="19"/>
  <c r="AU15" i="19"/>
  <c r="AM16" i="23"/>
  <c r="AN17" i="23"/>
  <c r="AQ16" i="23"/>
  <c r="AO16" i="23"/>
  <c r="AV17" i="21"/>
  <c r="AY16" i="21"/>
  <c r="AU16" i="21"/>
  <c r="AW16" i="21"/>
  <c r="AW16" i="19"/>
  <c r="AU16" i="19"/>
  <c r="AV17" i="19"/>
  <c r="AQ17" i="23"/>
  <c r="AM17" i="23"/>
  <c r="AN18" i="23"/>
  <c r="AO17" i="23"/>
  <c r="AU17" i="21"/>
  <c r="AY17" i="21"/>
  <c r="AW17" i="21"/>
  <c r="AV18" i="21"/>
  <c r="AV18" i="19"/>
  <c r="AW17" i="19"/>
  <c r="AU17" i="19"/>
  <c r="AO18" i="23"/>
  <c r="AM18" i="23"/>
  <c r="AN19" i="23"/>
  <c r="AQ18" i="23"/>
  <c r="AV19" i="21"/>
  <c r="AW18" i="21"/>
  <c r="AY18" i="21"/>
  <c r="AU18" i="21"/>
  <c r="AV19" i="19"/>
  <c r="AU18" i="19"/>
  <c r="AW18" i="19"/>
  <c r="AN20" i="23"/>
  <c r="AM19" i="23"/>
  <c r="AO19" i="23"/>
  <c r="AQ19" i="23"/>
  <c r="AV20" i="21"/>
  <c r="AY19" i="21"/>
  <c r="AU19" i="21"/>
  <c r="AW19" i="21"/>
  <c r="AW19" i="19"/>
  <c r="AV20" i="19"/>
  <c r="AU19" i="19"/>
  <c r="AQ20" i="23"/>
  <c r="AM20" i="23"/>
  <c r="AO20" i="23"/>
  <c r="AN21" i="23"/>
  <c r="AV21" i="21"/>
  <c r="AW20" i="21"/>
  <c r="AY20" i="21"/>
  <c r="AU20" i="21"/>
  <c r="AV21" i="19"/>
  <c r="AU20" i="19"/>
  <c r="AW20" i="19"/>
  <c r="AM21" i="23"/>
  <c r="AQ21" i="23"/>
  <c r="AN22" i="23"/>
  <c r="AO21" i="23"/>
  <c r="AY21" i="21"/>
  <c r="AW21" i="21"/>
  <c r="AV22" i="21"/>
  <c r="AU21" i="21"/>
  <c r="AU21" i="19"/>
  <c r="AV22" i="19"/>
  <c r="AW21" i="19"/>
  <c r="AO22" i="23"/>
  <c r="AM22" i="23"/>
  <c r="AN23" i="23"/>
  <c r="AQ22" i="23"/>
  <c r="AW22" i="21"/>
  <c r="AV23" i="21"/>
  <c r="AU22" i="21"/>
  <c r="AY22" i="21"/>
  <c r="AU22" i="19"/>
  <c r="AV23" i="19"/>
  <c r="AW22" i="19"/>
  <c r="AM23" i="23"/>
  <c r="AN24" i="23"/>
  <c r="AO23" i="23"/>
  <c r="AQ23" i="23"/>
  <c r="AV24" i="21"/>
  <c r="AY23" i="21"/>
  <c r="AW23" i="21"/>
  <c r="AU23" i="21"/>
  <c r="AV24" i="19"/>
  <c r="AU23" i="19"/>
  <c r="AW23" i="19"/>
  <c r="AO24" i="23"/>
  <c r="AN25" i="23"/>
  <c r="AQ24" i="23"/>
  <c r="AM24" i="23"/>
  <c r="AY24" i="21"/>
  <c r="AV25" i="21"/>
  <c r="AW24" i="21"/>
  <c r="AU24" i="21"/>
  <c r="AW24" i="19"/>
  <c r="AV25" i="19"/>
  <c r="AU24" i="19"/>
  <c r="AM25" i="23"/>
  <c r="AQ25" i="23"/>
  <c r="AO25" i="23"/>
  <c r="AN26" i="23"/>
  <c r="AY25" i="21"/>
  <c r="AV26" i="21"/>
  <c r="AU25" i="21"/>
  <c r="AW25" i="21"/>
  <c r="AV26" i="19"/>
  <c r="AW25" i="19"/>
  <c r="AU25" i="19"/>
  <c r="AQ26" i="23"/>
  <c r="AO26" i="23"/>
  <c r="AN27" i="23"/>
  <c r="AM26" i="23"/>
  <c r="AW26" i="21"/>
  <c r="AY26" i="21"/>
  <c r="AU26" i="21"/>
  <c r="AV27" i="21"/>
  <c r="AW26" i="19"/>
  <c r="AV27" i="19"/>
  <c r="AU26" i="19"/>
  <c r="AO27" i="23"/>
  <c r="AM27" i="23"/>
  <c r="AN28" i="23"/>
  <c r="AQ27" i="23"/>
  <c r="AV28" i="21"/>
  <c r="AY27" i="21"/>
  <c r="AU27" i="21"/>
  <c r="AW27" i="21"/>
  <c r="AW27" i="19"/>
  <c r="AV28" i="19"/>
  <c r="AU27" i="19"/>
  <c r="AN29" i="23"/>
  <c r="AO28" i="23"/>
  <c r="AM28" i="23"/>
  <c r="AQ28" i="23"/>
  <c r="AW28" i="21"/>
  <c r="AU28" i="21"/>
  <c r="AV29" i="21"/>
  <c r="AY28" i="21"/>
  <c r="AW28" i="19"/>
  <c r="AU28" i="19"/>
  <c r="AV29" i="19"/>
  <c r="AQ29" i="23"/>
  <c r="AN30" i="23"/>
  <c r="AO29" i="23"/>
  <c r="AM29" i="23"/>
  <c r="AW29" i="21"/>
  <c r="AU29" i="21"/>
  <c r="AY29" i="21"/>
  <c r="AV30" i="21"/>
  <c r="AV30" i="19"/>
  <c r="AU29" i="19"/>
  <c r="AW29" i="19"/>
  <c r="AN31" i="23"/>
  <c r="AO30" i="23"/>
  <c r="AQ30" i="23"/>
  <c r="AM30" i="23"/>
  <c r="AY30" i="21"/>
  <c r="AV31" i="21"/>
  <c r="AW30" i="21"/>
  <c r="AU30" i="21"/>
  <c r="AV31" i="19"/>
  <c r="AW30" i="19"/>
  <c r="AU30" i="19"/>
  <c r="AO31" i="23"/>
  <c r="AM31" i="23"/>
  <c r="AN32" i="23"/>
  <c r="AQ31" i="23"/>
  <c r="AV32" i="21"/>
  <c r="AU31" i="21"/>
  <c r="AY31" i="21"/>
  <c r="AW31" i="21"/>
  <c r="AV32" i="19"/>
  <c r="AW31" i="19"/>
  <c r="AU31" i="19"/>
  <c r="AO32" i="23"/>
  <c r="AN33" i="23"/>
  <c r="AQ32" i="23"/>
  <c r="AM32" i="23"/>
  <c r="AW32" i="21"/>
  <c r="AV33" i="21"/>
  <c r="AY32" i="21"/>
  <c r="AU32" i="21"/>
  <c r="AV33" i="19"/>
  <c r="AU32" i="19"/>
  <c r="AW32" i="19"/>
  <c r="AQ33" i="23"/>
  <c r="AO33" i="23"/>
  <c r="AM33" i="23"/>
  <c r="AN34" i="23"/>
  <c r="AY33" i="21"/>
  <c r="AV34" i="21"/>
  <c r="AW33" i="21"/>
  <c r="AU33" i="21"/>
  <c r="AU33" i="19"/>
  <c r="AV34" i="19"/>
  <c r="AW33" i="19"/>
  <c r="AM34" i="23"/>
  <c r="AO34" i="23"/>
  <c r="AQ34" i="23"/>
  <c r="AN35" i="23"/>
  <c r="AW34" i="21"/>
  <c r="AV35" i="21"/>
  <c r="AU34" i="21"/>
  <c r="AY34" i="21"/>
  <c r="AV35" i="19"/>
  <c r="AW34" i="19"/>
  <c r="AU34" i="19"/>
  <c r="AO35" i="23"/>
  <c r="AM35" i="23"/>
  <c r="AN36" i="23"/>
  <c r="AQ35" i="23"/>
  <c r="AW35" i="21"/>
  <c r="AY35" i="21"/>
  <c r="AU35" i="21"/>
  <c r="AV36" i="21"/>
  <c r="AV36" i="19"/>
  <c r="AW35" i="19"/>
  <c r="AU35" i="19"/>
  <c r="AN37" i="23"/>
  <c r="AM36" i="23"/>
  <c r="AQ36" i="23"/>
  <c r="AO36" i="23"/>
  <c r="AV37" i="21"/>
  <c r="AW36" i="21"/>
  <c r="AY36" i="21"/>
  <c r="AU36" i="21"/>
  <c r="AV37" i="19"/>
  <c r="AW36" i="19"/>
  <c r="AU36" i="19"/>
  <c r="AM37" i="23"/>
  <c r="AN38" i="23"/>
  <c r="AO37" i="23"/>
  <c r="AQ37" i="23"/>
  <c r="AY37" i="21"/>
  <c r="AW37" i="21"/>
  <c r="AV38" i="21"/>
  <c r="AU37" i="21"/>
  <c r="AV38" i="19"/>
  <c r="AU37" i="19"/>
  <c r="AW37" i="19"/>
  <c r="AM38" i="23"/>
  <c r="AO38" i="23"/>
  <c r="AQ38" i="23"/>
  <c r="AN39" i="23"/>
  <c r="AY38" i="21"/>
  <c r="AW38" i="21"/>
  <c r="AU38" i="21"/>
  <c r="AV39" i="21"/>
  <c r="AW38" i="19"/>
  <c r="AV39" i="19"/>
  <c r="AU38" i="19"/>
  <c r="AN40" i="23"/>
  <c r="AO39" i="23"/>
  <c r="AQ39" i="23"/>
  <c r="AM39" i="23"/>
  <c r="AW39" i="21"/>
  <c r="AY39" i="21"/>
  <c r="AV40" i="21"/>
  <c r="AU39" i="21"/>
  <c r="AW39" i="19"/>
  <c r="AV40" i="19"/>
  <c r="AU39" i="19"/>
  <c r="AM40" i="23"/>
  <c r="AN41" i="23"/>
  <c r="AQ40" i="23"/>
  <c r="AO40" i="23"/>
  <c r="AW40" i="21"/>
  <c r="AV41" i="21"/>
  <c r="AY40" i="21"/>
  <c r="AU40" i="21"/>
  <c r="AU40" i="19"/>
  <c r="AV41" i="19"/>
  <c r="AW40" i="19"/>
  <c r="AQ41" i="23"/>
  <c r="AO41" i="23"/>
  <c r="AN42" i="23"/>
  <c r="AM41" i="23"/>
  <c r="AY41" i="21"/>
  <c r="AU41" i="21"/>
  <c r="AW41" i="21"/>
  <c r="AV42" i="21"/>
  <c r="AV42" i="19"/>
  <c r="AW41" i="19"/>
  <c r="AU41" i="19"/>
  <c r="AN43" i="23"/>
  <c r="AQ42" i="23"/>
  <c r="AM42" i="23"/>
  <c r="AO42" i="23"/>
  <c r="AY42" i="21"/>
  <c r="AV43" i="21"/>
  <c r="AU42" i="21"/>
  <c r="AW42" i="21"/>
  <c r="AV43" i="19"/>
  <c r="AW42" i="19"/>
  <c r="AU42" i="19"/>
  <c r="AN44" i="23"/>
  <c r="AM43" i="23"/>
  <c r="AO43" i="23"/>
  <c r="AQ43" i="23"/>
  <c r="AY43" i="21"/>
  <c r="AW43" i="21"/>
  <c r="AU43" i="21"/>
  <c r="AV44" i="21"/>
  <c r="AV44" i="19"/>
  <c r="AW43" i="19"/>
  <c r="AU43" i="19"/>
  <c r="AM44" i="23"/>
  <c r="AN45" i="23"/>
  <c r="AQ44" i="23"/>
  <c r="AO44" i="23"/>
  <c r="AY44" i="21"/>
  <c r="AV45" i="21"/>
  <c r="AW44" i="21"/>
  <c r="AU44" i="21"/>
  <c r="AV45" i="19"/>
  <c r="AW44" i="19"/>
  <c r="AU44" i="19"/>
  <c r="AN46" i="23"/>
  <c r="AQ45" i="23"/>
  <c r="AM45" i="23"/>
  <c r="AO45" i="23"/>
  <c r="AU45" i="21"/>
  <c r="AW45" i="21"/>
  <c r="AV46" i="21"/>
  <c r="AY45" i="21"/>
  <c r="AW45" i="19"/>
  <c r="AV46" i="19"/>
  <c r="AU45" i="19"/>
  <c r="AO46" i="23"/>
  <c r="AQ46" i="23"/>
  <c r="AM46" i="23"/>
  <c r="AN47" i="23"/>
  <c r="AU46" i="21"/>
  <c r="AV47" i="21"/>
  <c r="AY46" i="21"/>
  <c r="AW46" i="21"/>
  <c r="AW46" i="19"/>
  <c r="AV47" i="19"/>
  <c r="AU46" i="19"/>
  <c r="AN48" i="23"/>
  <c r="AQ47" i="23"/>
  <c r="AM47" i="23"/>
  <c r="AO47" i="23"/>
  <c r="AY47" i="21"/>
  <c r="AU47" i="21"/>
  <c r="AV48" i="21"/>
  <c r="AW47" i="21"/>
  <c r="AW47" i="19"/>
  <c r="AV48" i="19"/>
  <c r="AU47" i="19"/>
  <c r="AN49" i="23"/>
  <c r="AO48" i="23"/>
  <c r="AQ48" i="23"/>
  <c r="AM48" i="23"/>
  <c r="AV49" i="21"/>
  <c r="AU48" i="21"/>
  <c r="AY48" i="21"/>
  <c r="AW48" i="21"/>
  <c r="AU48" i="19"/>
  <c r="AV49" i="19"/>
  <c r="AW48" i="19"/>
  <c r="AQ49" i="23"/>
  <c r="AN50" i="23"/>
  <c r="AO49" i="23"/>
  <c r="AM49" i="23"/>
  <c r="AV50" i="21"/>
  <c r="AW49" i="21"/>
  <c r="AU49" i="21"/>
  <c r="AY49" i="21"/>
  <c r="AW49" i="19"/>
  <c r="AV50" i="19"/>
  <c r="AU49" i="19"/>
  <c r="AO50" i="23"/>
  <c r="AQ50" i="23"/>
  <c r="AM50" i="23"/>
  <c r="AN51" i="23"/>
  <c r="AY50" i="21"/>
  <c r="AV51" i="21"/>
  <c r="AU50" i="21"/>
  <c r="AW50" i="21"/>
  <c r="AV51" i="19"/>
  <c r="AW50" i="19"/>
  <c r="AU50" i="19"/>
  <c r="AM51" i="23"/>
  <c r="AN52" i="23"/>
  <c r="AO51" i="23"/>
  <c r="AQ51" i="23"/>
  <c r="AU51" i="21"/>
  <c r="AV52" i="21"/>
  <c r="AY51" i="21"/>
  <c r="AW51" i="21"/>
  <c r="AU51" i="19"/>
  <c r="AW51" i="19"/>
  <c r="AV52" i="19"/>
  <c r="AM52" i="23"/>
  <c r="AQ52" i="23"/>
  <c r="AO52" i="23"/>
  <c r="AN53" i="23"/>
  <c r="AU52" i="21"/>
  <c r="AY52" i="21"/>
  <c r="AW52" i="21"/>
  <c r="AV53" i="21"/>
  <c r="AW52" i="19"/>
  <c r="AU52" i="19"/>
  <c r="AV53" i="19"/>
  <c r="AQ53" i="23"/>
  <c r="AO53" i="23"/>
  <c r="AM53" i="23"/>
  <c r="AN54" i="23"/>
  <c r="AW53" i="21"/>
  <c r="AY53" i="21"/>
  <c r="AV54" i="21"/>
  <c r="AU53" i="21"/>
  <c r="AU53" i="19"/>
  <c r="AW53" i="19"/>
  <c r="AV54" i="19"/>
  <c r="AQ54" i="23"/>
  <c r="AO54" i="23"/>
  <c r="AM54" i="23"/>
  <c r="AN55" i="23"/>
  <c r="AV55" i="21"/>
  <c r="AW54" i="21"/>
  <c r="AU54" i="21"/>
  <c r="AY54" i="21"/>
  <c r="AW54" i="19"/>
  <c r="AU54" i="19"/>
  <c r="AV55" i="19"/>
  <c r="AQ55" i="23"/>
  <c r="AM55" i="23"/>
  <c r="AN56" i="23"/>
  <c r="AO55" i="23"/>
  <c r="AU55" i="21"/>
  <c r="AV56" i="21"/>
  <c r="AY55" i="21"/>
  <c r="AW55" i="21"/>
  <c r="AU55" i="19"/>
  <c r="AW55" i="19"/>
  <c r="AV56" i="19"/>
  <c r="AN57" i="23"/>
  <c r="AM56" i="23"/>
  <c r="AQ56" i="23"/>
  <c r="AO56" i="23"/>
  <c r="AV57" i="21"/>
  <c r="AY56" i="21"/>
  <c r="AW56" i="21"/>
  <c r="AU56" i="21"/>
  <c r="AW56" i="19"/>
  <c r="AU56" i="19"/>
  <c r="AV57" i="19"/>
  <c r="AO57" i="23"/>
  <c r="AM57" i="23"/>
  <c r="AN58" i="23"/>
  <c r="AQ57" i="23"/>
  <c r="AU57" i="21"/>
  <c r="AY57" i="21"/>
  <c r="AV58" i="21"/>
  <c r="AW57" i="21"/>
  <c r="AV58" i="19"/>
  <c r="AU57" i="19"/>
  <c r="AW57" i="19"/>
  <c r="AQ58" i="23"/>
  <c r="AO58" i="23"/>
  <c r="AN59" i="23"/>
  <c r="AM58" i="23"/>
  <c r="AV59" i="21"/>
  <c r="AW58" i="21"/>
  <c r="AU58" i="21"/>
  <c r="AY58" i="21"/>
  <c r="AV59" i="19"/>
  <c r="AU58" i="19"/>
  <c r="AW58" i="19"/>
  <c r="AO59" i="23"/>
  <c r="AM59" i="23"/>
  <c r="AN60" i="23"/>
  <c r="AQ59" i="23"/>
  <c r="AU59" i="21"/>
  <c r="AV60" i="21"/>
  <c r="AW59" i="21"/>
  <c r="AY59" i="21"/>
  <c r="AW59" i="19"/>
  <c r="AU59" i="19"/>
  <c r="AV60" i="19"/>
  <c r="AM60" i="23"/>
  <c r="AQ60" i="23"/>
  <c r="AO60" i="23"/>
  <c r="AN61" i="23"/>
  <c r="AW60" i="21"/>
  <c r="AV61" i="21"/>
  <c r="AU60" i="21"/>
  <c r="AY60" i="21"/>
  <c r="AU60" i="19"/>
  <c r="AW60" i="19"/>
  <c r="AV61" i="19"/>
  <c r="AO61" i="23"/>
  <c r="AQ61" i="23"/>
  <c r="AN62" i="23"/>
  <c r="AM61" i="23"/>
  <c r="AV62" i="21"/>
  <c r="AU61" i="21"/>
  <c r="AY61" i="21"/>
  <c r="AW61" i="21"/>
  <c r="AU61" i="19"/>
  <c r="AW61" i="19"/>
  <c r="AV62" i="19"/>
  <c r="AN63" i="23"/>
  <c r="AQ62" i="23"/>
  <c r="AM62" i="23"/>
  <c r="AO62" i="23"/>
  <c r="AW62" i="21"/>
  <c r="AY62" i="21"/>
  <c r="AV63" i="21"/>
  <c r="AU62" i="21"/>
  <c r="AW62" i="19"/>
  <c r="AV63" i="19"/>
  <c r="AU62" i="19"/>
  <c r="AN64" i="23"/>
  <c r="AO63" i="23"/>
  <c r="AM63" i="23"/>
  <c r="AQ63" i="23"/>
  <c r="AU63" i="21"/>
  <c r="AW63" i="21"/>
  <c r="AV64" i="21"/>
  <c r="AY63" i="21"/>
  <c r="AV64" i="19"/>
  <c r="AU63" i="19"/>
  <c r="AW63" i="19"/>
  <c r="AN65" i="23"/>
  <c r="AM64" i="23"/>
  <c r="AQ64" i="23"/>
  <c r="AO64" i="23"/>
  <c r="AU64" i="21"/>
  <c r="AV65" i="21"/>
  <c r="AW64" i="21"/>
  <c r="AY64" i="21"/>
  <c r="AW64" i="19"/>
  <c r="AU64" i="19"/>
  <c r="AV65" i="19"/>
  <c r="AM65" i="23"/>
  <c r="AO65" i="23"/>
  <c r="AN66" i="23"/>
  <c r="AQ65" i="23"/>
  <c r="AY65" i="21"/>
  <c r="AU65" i="21"/>
  <c r="AW65" i="21"/>
  <c r="AV66" i="21"/>
  <c r="AW65" i="19"/>
  <c r="AV66" i="19"/>
  <c r="AU65" i="19"/>
  <c r="AM66" i="23"/>
  <c r="AN67" i="23"/>
  <c r="AQ66" i="23"/>
  <c r="AO66" i="23"/>
  <c r="AU66" i="21"/>
  <c r="AV67" i="21"/>
  <c r="AY66" i="21"/>
  <c r="AW66" i="21"/>
  <c r="AV67" i="19"/>
  <c r="AU66" i="19"/>
  <c r="AW66" i="19"/>
  <c r="AQ67" i="23"/>
  <c r="AM67" i="23"/>
  <c r="AO67" i="23"/>
  <c r="AN68" i="23"/>
  <c r="AY67" i="21"/>
  <c r="AV68" i="21"/>
  <c r="AU67" i="21"/>
  <c r="AW67" i="21"/>
  <c r="AW67" i="19"/>
  <c r="AV68" i="19"/>
  <c r="AU67" i="19"/>
  <c r="AO68" i="23"/>
  <c r="AQ68" i="23"/>
  <c r="AM68" i="23"/>
  <c r="AN69" i="23"/>
  <c r="AW68" i="21"/>
  <c r="AV69" i="21"/>
  <c r="AU68" i="21"/>
  <c r="AY68" i="21"/>
  <c r="AW68" i="19"/>
  <c r="AV69" i="19"/>
  <c r="AU68" i="19"/>
  <c r="AN70" i="23"/>
  <c r="AQ69" i="23"/>
  <c r="AO69" i="23"/>
  <c r="AM69" i="23"/>
  <c r="AU69" i="21"/>
  <c r="AY69" i="21"/>
  <c r="AW69" i="21"/>
  <c r="AV70" i="21"/>
  <c r="AW69" i="19"/>
  <c r="AV70" i="19"/>
  <c r="AU69" i="19"/>
  <c r="AO70" i="23"/>
  <c r="AN71" i="23"/>
  <c r="AM70" i="23"/>
  <c r="AQ70" i="23"/>
  <c r="AU70" i="21"/>
  <c r="AW70" i="21"/>
  <c r="AY70" i="21"/>
  <c r="AV71" i="21"/>
  <c r="AU70" i="19"/>
  <c r="AW70" i="19"/>
  <c r="AV71" i="19"/>
  <c r="AN72" i="23"/>
  <c r="AO71" i="23"/>
  <c r="AQ71" i="23"/>
  <c r="AM71" i="23"/>
  <c r="AW71" i="21"/>
  <c r="AU71" i="21"/>
  <c r="AY71" i="21"/>
  <c r="AV72" i="21"/>
  <c r="AW71" i="19"/>
  <c r="AV72" i="19"/>
  <c r="AU71" i="19"/>
  <c r="AN73" i="23"/>
  <c r="AM72" i="23"/>
  <c r="AQ72" i="23"/>
  <c r="AO72" i="23"/>
  <c r="AY72" i="21"/>
  <c r="AU72" i="21"/>
  <c r="AV73" i="21"/>
  <c r="AW72" i="21"/>
  <c r="AV73" i="19"/>
  <c r="AW72" i="19"/>
  <c r="AU72" i="19"/>
  <c r="AO73" i="23"/>
  <c r="AN74" i="23"/>
  <c r="AQ73" i="23"/>
  <c r="AM73" i="23"/>
  <c r="AW73" i="21"/>
  <c r="AU73" i="21"/>
  <c r="AV74" i="21"/>
  <c r="AY73" i="21"/>
  <c r="AV74" i="19"/>
  <c r="AW73" i="19"/>
  <c r="AU73" i="19"/>
  <c r="AQ74" i="23"/>
  <c r="AN75" i="23"/>
  <c r="AM74" i="23"/>
  <c r="AO74" i="23"/>
  <c r="AU74" i="21"/>
  <c r="AV75" i="21"/>
  <c r="AY74" i="21"/>
  <c r="AW74" i="21"/>
  <c r="AV75" i="19"/>
  <c r="AW74" i="19"/>
  <c r="AU74" i="19"/>
  <c r="AO75" i="23"/>
  <c r="AQ75" i="23"/>
  <c r="AN76" i="23"/>
  <c r="AM75" i="23"/>
  <c r="AY75" i="21"/>
  <c r="AU75" i="21"/>
  <c r="AW75" i="21"/>
  <c r="AV76" i="21"/>
  <c r="AW75" i="19"/>
  <c r="AU75" i="19"/>
  <c r="AV76" i="19"/>
  <c r="AQ76" i="23"/>
  <c r="AO76" i="23"/>
  <c r="AM76" i="23"/>
  <c r="AN77" i="23"/>
  <c r="AU76" i="21"/>
  <c r="AW76" i="21"/>
  <c r="AV77" i="21"/>
  <c r="AY76" i="21"/>
  <c r="AW76" i="19"/>
  <c r="AV77" i="19"/>
  <c r="AU76" i="19"/>
  <c r="AO77" i="23"/>
  <c r="AN78" i="23"/>
  <c r="AM77" i="23"/>
  <c r="AQ77" i="23"/>
  <c r="AY77" i="21"/>
  <c r="AV78" i="21"/>
  <c r="AU77" i="21"/>
  <c r="AW77" i="21"/>
  <c r="AW77" i="19"/>
  <c r="AV78" i="19"/>
  <c r="AU77" i="19"/>
  <c r="AM78" i="23"/>
  <c r="AO78" i="23"/>
  <c r="AQ78" i="23"/>
  <c r="AN79" i="23"/>
  <c r="AU78" i="21"/>
  <c r="AY78" i="21"/>
  <c r="AV79" i="21"/>
  <c r="AW78" i="21"/>
  <c r="AW78" i="19"/>
  <c r="AV79" i="19"/>
  <c r="AU78" i="19"/>
  <c r="AQ79" i="23"/>
  <c r="AM79" i="23"/>
  <c r="AO79" i="23"/>
  <c r="AN80" i="23"/>
  <c r="AY79" i="21"/>
  <c r="AU79" i="21"/>
  <c r="AV80" i="21"/>
  <c r="AW79" i="21"/>
  <c r="AV80" i="19"/>
  <c r="AW79" i="19"/>
  <c r="AU79" i="19"/>
  <c r="AO80" i="23"/>
  <c r="AN81" i="23"/>
  <c r="AM80" i="23"/>
  <c r="AQ80" i="23"/>
  <c r="AU80" i="21"/>
  <c r="AV81" i="21"/>
  <c r="AY80" i="21"/>
  <c r="AW80" i="21"/>
  <c r="AW80" i="19"/>
  <c r="AU80" i="19"/>
  <c r="AV81" i="19"/>
  <c r="AQ81" i="23"/>
  <c r="AM81" i="23"/>
  <c r="AN82" i="23"/>
  <c r="AO81" i="23"/>
  <c r="AU81" i="21"/>
  <c r="AV82" i="21"/>
  <c r="AW81" i="21"/>
  <c r="AY81" i="21"/>
  <c r="AW81" i="19"/>
  <c r="AV82" i="19"/>
  <c r="AU81" i="19"/>
  <c r="AN83" i="23"/>
  <c r="AQ82" i="23"/>
  <c r="AO82" i="23"/>
  <c r="AM82" i="23"/>
  <c r="AV83" i="21"/>
  <c r="AW82" i="21"/>
  <c r="AU82" i="21"/>
  <c r="AY82" i="21"/>
  <c r="AV83" i="19"/>
  <c r="AW82" i="19"/>
  <c r="AU82" i="19"/>
  <c r="AN84" i="23"/>
  <c r="AQ83" i="23"/>
  <c r="AO83" i="23"/>
  <c r="AM83" i="23"/>
  <c r="AU83" i="21"/>
  <c r="AY83" i="21"/>
  <c r="AW83" i="21"/>
  <c r="AV84" i="21"/>
  <c r="AV84" i="19"/>
  <c r="AU83" i="19"/>
  <c r="AW83" i="19"/>
  <c r="AM84" i="23"/>
  <c r="AN85" i="23"/>
  <c r="AO84" i="23"/>
  <c r="AQ84" i="23"/>
  <c r="AU84" i="21"/>
  <c r="AV85" i="21"/>
  <c r="AY84" i="21"/>
  <c r="AW84" i="21"/>
  <c r="AV85" i="19"/>
  <c r="AW84" i="19"/>
  <c r="AU84" i="19"/>
  <c r="AO85" i="23"/>
  <c r="AQ85" i="23"/>
  <c r="AN86" i="23"/>
  <c r="AM85" i="23"/>
  <c r="AY85" i="21"/>
  <c r="AV86" i="21"/>
  <c r="AW85" i="21"/>
  <c r="AU85" i="21"/>
  <c r="AV86" i="19"/>
  <c r="AW85" i="19"/>
  <c r="AU85" i="19"/>
  <c r="AQ86" i="23"/>
  <c r="AM86" i="23"/>
  <c r="AO86" i="23"/>
  <c r="AN87" i="23"/>
  <c r="AV87" i="21"/>
  <c r="AU86" i="21"/>
  <c r="AW86" i="21"/>
  <c r="AY86" i="21"/>
  <c r="AV87" i="19"/>
  <c r="AW86" i="19"/>
  <c r="AU86" i="19"/>
  <c r="AO87" i="23"/>
  <c r="AN88" i="23"/>
  <c r="AQ87" i="23"/>
  <c r="AM87" i="23"/>
  <c r="AY87" i="21"/>
  <c r="AU87" i="21"/>
  <c r="AV88" i="21"/>
  <c r="AW87" i="21"/>
  <c r="AV88" i="19"/>
  <c r="AW87" i="19"/>
  <c r="AU87" i="19"/>
  <c r="AM88" i="23"/>
  <c r="AN89" i="23"/>
  <c r="AQ88" i="23"/>
  <c r="AO88" i="23"/>
  <c r="AY88" i="21"/>
  <c r="AV89" i="21"/>
  <c r="AW88" i="21"/>
  <c r="AU88" i="21"/>
  <c r="AW88" i="19"/>
  <c r="AU88" i="19"/>
  <c r="AV89" i="19"/>
  <c r="AO89" i="23"/>
  <c r="AN90" i="23"/>
  <c r="AQ89" i="23"/>
  <c r="AM89" i="23"/>
  <c r="AY89" i="21"/>
  <c r="AV90" i="21"/>
  <c r="AU89" i="21"/>
  <c r="AW89" i="21"/>
  <c r="AW89" i="19"/>
  <c r="AV90" i="19"/>
  <c r="AU89" i="19"/>
  <c r="AQ90" i="23"/>
  <c r="AM90" i="23"/>
  <c r="AN91" i="23"/>
  <c r="AO90" i="23"/>
  <c r="AY90" i="21"/>
  <c r="AW90" i="21"/>
  <c r="AV91" i="21"/>
  <c r="AU90" i="21"/>
  <c r="AU90" i="19"/>
  <c r="AW90" i="19"/>
  <c r="AV91" i="19"/>
  <c r="AN92" i="23"/>
  <c r="AQ91" i="23"/>
  <c r="AM91" i="23"/>
  <c r="AO91" i="23"/>
  <c r="AV92" i="21"/>
  <c r="AY91" i="21"/>
  <c r="AU91" i="21"/>
  <c r="AW91" i="21"/>
  <c r="AW91" i="19"/>
  <c r="AU91" i="19"/>
  <c r="AV92" i="19"/>
  <c r="AO92" i="23"/>
  <c r="AQ92" i="23"/>
  <c r="AN93" i="23"/>
  <c r="AM92" i="23"/>
  <c r="AU92" i="21"/>
  <c r="AV93" i="21"/>
  <c r="AW92" i="21"/>
  <c r="AY92" i="21"/>
  <c r="AU92" i="19"/>
  <c r="AV93" i="19"/>
  <c r="AW92" i="19"/>
  <c r="AN94" i="23"/>
  <c r="AO93" i="23"/>
  <c r="AQ93" i="23"/>
  <c r="AM93" i="23"/>
  <c r="AW93" i="21"/>
  <c r="AU93" i="21"/>
  <c r="AY93" i="21"/>
  <c r="AV94" i="21"/>
  <c r="AW93" i="19"/>
  <c r="AU93" i="19"/>
  <c r="AV94" i="19"/>
  <c r="AO94" i="23"/>
  <c r="AN95" i="23"/>
  <c r="AQ94" i="23"/>
  <c r="AM94" i="23"/>
  <c r="AU94" i="21"/>
  <c r="AV95" i="21"/>
  <c r="AW94" i="21"/>
  <c r="AY94" i="21"/>
  <c r="AV95" i="19"/>
  <c r="AW94" i="19"/>
  <c r="AU94" i="19"/>
  <c r="AO95" i="23"/>
  <c r="AN96" i="23"/>
  <c r="AM95" i="23"/>
  <c r="AQ95" i="23"/>
  <c r="AW95" i="21"/>
  <c r="AU95" i="21"/>
  <c r="AV96" i="21"/>
  <c r="AY95" i="21"/>
  <c r="AW95" i="19"/>
  <c r="AU95" i="19"/>
  <c r="AV96" i="19"/>
  <c r="AM96" i="23"/>
  <c r="AQ96" i="23"/>
  <c r="AO96" i="23"/>
  <c r="AN97" i="23"/>
  <c r="AV97" i="21"/>
  <c r="AU96" i="21"/>
  <c r="AY96" i="21"/>
  <c r="AW96" i="21"/>
  <c r="AV97" i="19"/>
  <c r="AU96" i="19"/>
  <c r="AW96" i="19"/>
  <c r="AN98" i="23"/>
  <c r="AO97" i="23"/>
  <c r="AQ97" i="23"/>
  <c r="AM97" i="23"/>
  <c r="AU97" i="21"/>
  <c r="AW97" i="21"/>
  <c r="AV98" i="21"/>
  <c r="AY97" i="21"/>
  <c r="AW97" i="19"/>
  <c r="AU97" i="19"/>
  <c r="AV98" i="19"/>
  <c r="AM98" i="23"/>
  <c r="AO98" i="23"/>
  <c r="AQ98" i="23"/>
  <c r="AN99" i="23"/>
  <c r="AU98" i="21"/>
  <c r="AW98" i="21"/>
  <c r="AV99" i="21"/>
  <c r="AY98" i="21"/>
  <c r="AV99" i="19"/>
  <c r="AU98" i="19"/>
  <c r="AW98" i="19"/>
  <c r="AM99" i="23"/>
  <c r="AQ99" i="23"/>
  <c r="AO99" i="23"/>
  <c r="AN100" i="23"/>
  <c r="AU99" i="21"/>
  <c r="AV100" i="21"/>
  <c r="AW99" i="21"/>
  <c r="AY99" i="21"/>
  <c r="AW99" i="19"/>
  <c r="AV100" i="19"/>
  <c r="AU99" i="19"/>
  <c r="AQ100" i="23"/>
  <c r="AN101" i="23"/>
  <c r="AM100" i="23"/>
  <c r="AO100" i="23"/>
  <c r="AU100" i="21"/>
  <c r="AV101" i="21"/>
  <c r="AY100" i="21"/>
  <c r="AW100" i="21"/>
  <c r="AV101" i="19"/>
  <c r="AU100" i="19"/>
  <c r="AW100" i="19"/>
  <c r="AO101" i="23"/>
  <c r="AM101" i="23"/>
  <c r="AQ101" i="23"/>
  <c r="AN102" i="23"/>
  <c r="AY101" i="21"/>
  <c r="AV102" i="21"/>
  <c r="AW101" i="21"/>
  <c r="AU101" i="21"/>
  <c r="AU101" i="19"/>
  <c r="AV102" i="19"/>
  <c r="AW101" i="19"/>
  <c r="AN103" i="23"/>
  <c r="AQ102" i="23"/>
  <c r="AO102" i="23"/>
  <c r="AM102" i="23"/>
  <c r="AU102" i="21"/>
  <c r="AV103" i="21"/>
  <c r="AW102" i="21"/>
  <c r="AY102" i="21"/>
  <c r="AW102" i="19"/>
  <c r="AU102" i="19"/>
  <c r="AV103" i="19"/>
  <c r="AO103" i="23"/>
  <c r="AN104" i="23"/>
  <c r="AQ103" i="23"/>
  <c r="AM103" i="23"/>
  <c r="AW103" i="21"/>
  <c r="AY103" i="21"/>
  <c r="AV104" i="21"/>
  <c r="AU103" i="21"/>
  <c r="AW103" i="19"/>
  <c r="AU103" i="19"/>
  <c r="AV104" i="19"/>
  <c r="AQ104" i="23"/>
  <c r="AN105" i="23"/>
  <c r="AO104" i="23"/>
  <c r="AM104" i="23"/>
  <c r="AW104" i="21"/>
  <c r="AU104" i="21"/>
  <c r="AY104" i="21"/>
  <c r="AV105" i="21"/>
  <c r="AU104" i="19"/>
  <c r="AW104" i="19"/>
  <c r="AV105" i="19"/>
  <c r="AO105" i="23"/>
  <c r="AN106" i="23"/>
  <c r="AM105" i="23"/>
  <c r="AQ105" i="23"/>
  <c r="AW105" i="21"/>
  <c r="AU105" i="21"/>
  <c r="AV106" i="21"/>
  <c r="AY105" i="21"/>
  <c r="AV106" i="19"/>
  <c r="AU105" i="19"/>
  <c r="AW105" i="19"/>
  <c r="AQ106" i="23"/>
  <c r="AN107" i="23"/>
  <c r="AO106" i="23"/>
  <c r="AM106" i="23"/>
  <c r="AV107" i="21"/>
  <c r="AW106" i="21"/>
  <c r="AU106" i="21"/>
  <c r="AY106" i="21"/>
  <c r="AW106" i="19"/>
  <c r="AV107" i="19"/>
  <c r="AU106" i="19"/>
  <c r="AN108" i="23"/>
  <c r="AO107" i="23"/>
  <c r="AQ107" i="23"/>
  <c r="AM107" i="23"/>
  <c r="AY107" i="21"/>
  <c r="AV108" i="21"/>
  <c r="AU107" i="21"/>
  <c r="AW107" i="21"/>
  <c r="AU107" i="19"/>
  <c r="AW107" i="19"/>
  <c r="AV108" i="19"/>
  <c r="AO108" i="23"/>
  <c r="AM108" i="23"/>
  <c r="AN109" i="23"/>
  <c r="AQ108" i="23"/>
  <c r="AV109" i="21"/>
  <c r="AU108" i="21"/>
  <c r="AW108" i="21"/>
  <c r="AY108" i="21"/>
  <c r="AW108" i="19"/>
  <c r="AV109" i="19"/>
  <c r="AU108" i="19"/>
  <c r="AO109" i="23"/>
  <c r="AQ109" i="23"/>
  <c r="AM109" i="23"/>
  <c r="AN110" i="23"/>
  <c r="AW109" i="21"/>
  <c r="AU109" i="21"/>
  <c r="AY109" i="21"/>
  <c r="AV110" i="21"/>
  <c r="AW109" i="19"/>
  <c r="AU109" i="19"/>
  <c r="AV110" i="19"/>
  <c r="AN111" i="23"/>
  <c r="AM110" i="23"/>
  <c r="AO110" i="23"/>
  <c r="AQ110" i="23"/>
  <c r="AY110" i="21"/>
  <c r="AW110" i="21"/>
  <c r="AV111" i="21"/>
  <c r="AU110" i="21"/>
  <c r="AV111" i="19"/>
  <c r="AU110" i="19"/>
  <c r="AW110" i="19"/>
  <c r="AQ111" i="23"/>
  <c r="AM111" i="23"/>
  <c r="AO111" i="23"/>
  <c r="AN112" i="23"/>
  <c r="AW111" i="21"/>
  <c r="AV112" i="21"/>
  <c r="AU111" i="21"/>
  <c r="AY111" i="21"/>
  <c r="AU111" i="19"/>
  <c r="AV112" i="19"/>
  <c r="AW111" i="19"/>
  <c r="AM112" i="23"/>
  <c r="AO112" i="23"/>
  <c r="AN113" i="23"/>
  <c r="AQ112" i="23"/>
  <c r="AY112" i="21"/>
  <c r="AU112" i="21"/>
  <c r="AW112" i="21"/>
  <c r="AV113" i="21"/>
  <c r="AW112" i="19"/>
  <c r="AU112" i="19"/>
  <c r="AV113" i="19"/>
  <c r="AO113" i="23"/>
  <c r="AN114" i="23"/>
  <c r="AM113" i="23"/>
  <c r="AQ113" i="23"/>
  <c r="AY113" i="21"/>
  <c r="AW113" i="21"/>
  <c r="AV114" i="21"/>
  <c r="AU113" i="21"/>
  <c r="AW113" i="19"/>
  <c r="AV114" i="19"/>
  <c r="AU113" i="19"/>
  <c r="AQ114" i="23"/>
  <c r="AN115" i="23"/>
  <c r="AM114" i="23"/>
  <c r="AO114" i="23"/>
  <c r="AV115" i="21"/>
  <c r="AW114" i="21"/>
  <c r="AU114" i="21"/>
  <c r="AY114" i="21"/>
  <c r="AU114" i="19"/>
  <c r="AW114" i="19"/>
  <c r="AV115" i="19"/>
  <c r="AN116" i="23"/>
  <c r="AQ115" i="23"/>
  <c r="AM115" i="23"/>
  <c r="AO115" i="23"/>
  <c r="AV116" i="21"/>
  <c r="AU115" i="21"/>
  <c r="AW115" i="21"/>
  <c r="AY115" i="21"/>
  <c r="AV116" i="19"/>
  <c r="AW115" i="19"/>
  <c r="AU115" i="19"/>
  <c r="AM116" i="23"/>
  <c r="AN117" i="23"/>
  <c r="AQ116" i="23"/>
  <c r="AO116" i="23"/>
  <c r="AW116" i="21"/>
  <c r="AV117" i="21"/>
  <c r="AY116" i="21"/>
  <c r="AU116" i="21"/>
  <c r="AU116" i="19"/>
  <c r="AW116" i="19"/>
  <c r="AV117" i="19"/>
  <c r="AO117" i="23"/>
  <c r="AM117" i="23"/>
  <c r="AQ117" i="23"/>
  <c r="AN118" i="23"/>
  <c r="AV118" i="21"/>
  <c r="AU117" i="21"/>
  <c r="AW117" i="21"/>
  <c r="AY117" i="21"/>
  <c r="AU117" i="19"/>
  <c r="AV118" i="19"/>
  <c r="AW117" i="19"/>
  <c r="AM118" i="23"/>
  <c r="AN119" i="23"/>
  <c r="AO118" i="23"/>
  <c r="AQ118" i="23"/>
  <c r="AU118" i="21"/>
  <c r="AV119" i="21"/>
  <c r="AW118" i="21"/>
  <c r="AY118" i="21"/>
  <c r="AW118" i="19"/>
  <c r="AU118" i="19"/>
  <c r="AV119" i="19"/>
  <c r="AO119" i="23"/>
  <c r="AN120" i="23"/>
  <c r="AM119" i="23"/>
  <c r="AQ119" i="23"/>
  <c r="AU119" i="21"/>
  <c r="AY119" i="21"/>
  <c r="AW119" i="21"/>
  <c r="AV120" i="21"/>
  <c r="AW119" i="19"/>
  <c r="AV120" i="19"/>
  <c r="AU119" i="19"/>
  <c r="AQ120" i="23"/>
  <c r="AO120" i="23"/>
  <c r="AM120" i="23"/>
  <c r="AN121" i="23"/>
  <c r="AW120" i="21"/>
  <c r="AY120" i="21"/>
  <c r="AV121" i="21"/>
  <c r="AU120" i="21"/>
  <c r="AV121" i="19"/>
  <c r="AU120" i="19"/>
  <c r="AW120" i="19"/>
  <c r="AO121" i="23"/>
  <c r="AN122" i="23"/>
  <c r="AQ121" i="23"/>
  <c r="AM121" i="23"/>
  <c r="AW121" i="21"/>
  <c r="AU121" i="21"/>
  <c r="AY121" i="21"/>
  <c r="AV122" i="21"/>
  <c r="AV122" i="19"/>
  <c r="AU121" i="19"/>
  <c r="AW121" i="19"/>
  <c r="AO122" i="23"/>
  <c r="AM122" i="23"/>
  <c r="AQ122" i="23"/>
  <c r="AN123" i="23"/>
  <c r="AY122" i="21"/>
  <c r="AU122" i="21"/>
  <c r="AV123" i="21"/>
  <c r="AW122" i="21"/>
  <c r="AU122" i="19"/>
  <c r="AV123" i="19"/>
  <c r="AW122" i="19"/>
  <c r="AO123" i="23"/>
  <c r="AQ123" i="23"/>
  <c r="AN124" i="23"/>
  <c r="AM123" i="23"/>
  <c r="AW123" i="21"/>
  <c r="AU123" i="21"/>
  <c r="AV124" i="21"/>
  <c r="AY123" i="21"/>
  <c r="AU123" i="19"/>
  <c r="AV124" i="19"/>
  <c r="AW123" i="19"/>
  <c r="AQ124" i="23"/>
  <c r="AN125" i="23"/>
  <c r="AO124" i="23"/>
  <c r="AM124" i="23"/>
  <c r="AV125" i="21"/>
  <c r="AY124" i="21"/>
  <c r="AW124" i="21"/>
  <c r="AU124" i="21"/>
  <c r="AU124" i="19"/>
  <c r="AV125" i="19"/>
  <c r="AW124" i="19"/>
  <c r="AN126" i="23"/>
  <c r="AO125" i="23"/>
  <c r="AM125" i="23"/>
  <c r="AQ125" i="23"/>
  <c r="AY125" i="21"/>
  <c r="AV126" i="21"/>
  <c r="AU125" i="21"/>
  <c r="AW125" i="21"/>
  <c r="AU125" i="19"/>
  <c r="AV126" i="19"/>
  <c r="AW125" i="19"/>
  <c r="AN127" i="23"/>
  <c r="AM126" i="23"/>
  <c r="AO126" i="23"/>
  <c r="AQ126" i="23"/>
  <c r="AU126" i="21"/>
  <c r="AW126" i="21"/>
  <c r="AV127" i="21"/>
  <c r="AY126" i="21"/>
  <c r="AU126" i="19"/>
  <c r="AV127" i="19"/>
  <c r="AW126" i="19"/>
  <c r="AN128" i="23"/>
  <c r="AM127" i="23"/>
  <c r="AO127" i="23"/>
  <c r="AQ127" i="23"/>
  <c r="AV128" i="21"/>
  <c r="AW127" i="21"/>
  <c r="AU127" i="21"/>
  <c r="AY127" i="21"/>
  <c r="AV128" i="19"/>
  <c r="AU127" i="19"/>
  <c r="AW127" i="19"/>
  <c r="AN129" i="23"/>
  <c r="AQ128" i="23"/>
  <c r="AM128" i="23"/>
  <c r="AO128" i="23"/>
  <c r="AW128" i="21"/>
  <c r="AY128" i="21"/>
  <c r="AV129" i="21"/>
  <c r="AU128" i="21"/>
  <c r="AU128" i="19"/>
  <c r="AW128" i="19"/>
  <c r="AV129" i="19"/>
  <c r="AQ129" i="23"/>
  <c r="AO129" i="23"/>
  <c r="AN130" i="23"/>
  <c r="AM129" i="23"/>
  <c r="AV130" i="21"/>
  <c r="AU129" i="21"/>
  <c r="AW129" i="21"/>
  <c r="AY129" i="21"/>
  <c r="AU129" i="19"/>
  <c r="AV130" i="19"/>
  <c r="AW129" i="19"/>
  <c r="AN131" i="23"/>
  <c r="AQ130" i="23"/>
  <c r="AM130" i="23"/>
  <c r="AO130" i="23"/>
  <c r="AV131" i="21"/>
  <c r="AY130" i="21"/>
  <c r="AW130" i="21"/>
  <c r="AU130" i="21"/>
  <c r="AW130" i="19"/>
  <c r="AU130" i="19"/>
  <c r="AV131" i="19"/>
  <c r="AN132" i="23"/>
  <c r="AM131" i="23"/>
  <c r="AQ131" i="23"/>
  <c r="AO131" i="23"/>
  <c r="AU131" i="21"/>
  <c r="AW131" i="21"/>
  <c r="AY131" i="21"/>
  <c r="AV132" i="21"/>
  <c r="AW131" i="19"/>
  <c r="AV132" i="19"/>
  <c r="AU131" i="19"/>
  <c r="AM132" i="23"/>
  <c r="AQ132" i="23"/>
  <c r="AN133" i="23"/>
  <c r="AO132" i="23"/>
  <c r="AW132" i="21"/>
  <c r="AU132" i="21"/>
  <c r="AV133" i="21"/>
  <c r="AY132" i="21"/>
  <c r="AV133" i="19"/>
  <c r="AW132" i="19"/>
  <c r="AU132" i="19"/>
  <c r="AN134" i="23"/>
  <c r="AO133" i="23"/>
  <c r="AM133" i="23"/>
  <c r="AQ133" i="23"/>
  <c r="AY133" i="21"/>
  <c r="AW133" i="21"/>
  <c r="AV134" i="21"/>
  <c r="AU133" i="21"/>
  <c r="AV134" i="19"/>
  <c r="AU133" i="19"/>
  <c r="AW133" i="19"/>
  <c r="AQ134" i="23"/>
  <c r="AM134" i="23"/>
  <c r="AO134" i="23"/>
  <c r="AN135" i="23"/>
  <c r="AV135" i="21"/>
  <c r="AW134" i="21"/>
  <c r="AY134" i="21"/>
  <c r="AU134" i="21"/>
  <c r="AV135" i="19"/>
  <c r="AW134" i="19"/>
  <c r="AU134" i="19"/>
  <c r="AO135" i="23"/>
  <c r="AN136" i="23"/>
  <c r="AQ135" i="23"/>
  <c r="AM135" i="23"/>
  <c r="AY135" i="21"/>
  <c r="AW135" i="21"/>
  <c r="AU135" i="21"/>
  <c r="AV136" i="21"/>
  <c r="AV136" i="19"/>
  <c r="AU135" i="19"/>
  <c r="AW135" i="19"/>
  <c r="AO136" i="23"/>
  <c r="AQ136" i="23"/>
  <c r="AN137" i="23"/>
  <c r="AM136" i="23"/>
  <c r="AY136" i="21"/>
  <c r="AU136" i="21"/>
  <c r="AW136" i="21"/>
  <c r="AV137" i="21"/>
  <c r="AV137" i="19"/>
  <c r="AU136" i="19"/>
  <c r="AW136" i="19"/>
  <c r="AQ137" i="23"/>
  <c r="AO137" i="23"/>
  <c r="AM137" i="23"/>
  <c r="AN138" i="23"/>
  <c r="AV138" i="21"/>
  <c r="AU137" i="21"/>
  <c r="AY137" i="21"/>
  <c r="AW137" i="21"/>
  <c r="AW137" i="19"/>
  <c r="AV138" i="19"/>
  <c r="AU137" i="19"/>
  <c r="AN139" i="23"/>
  <c r="AQ138" i="23"/>
  <c r="AO138" i="23"/>
  <c r="AM138" i="23"/>
  <c r="AW138" i="21"/>
  <c r="AY138" i="21"/>
  <c r="AU138" i="21"/>
  <c r="AV139" i="21"/>
  <c r="AV139" i="19"/>
  <c r="AU138" i="19"/>
  <c r="AW138" i="19"/>
  <c r="AO139" i="23"/>
  <c r="AN140" i="23"/>
  <c r="AQ139" i="23"/>
  <c r="AM139" i="23"/>
  <c r="AV140" i="21"/>
  <c r="AY139" i="21"/>
  <c r="AW139" i="21"/>
  <c r="AU139" i="21"/>
  <c r="AU139" i="19"/>
  <c r="AV140" i="19"/>
  <c r="AW139" i="19"/>
  <c r="AN141" i="23"/>
  <c r="AO140" i="23"/>
  <c r="AQ140" i="23"/>
  <c r="AM140" i="23"/>
  <c r="AV141" i="21"/>
  <c r="AW140" i="21"/>
  <c r="AY140" i="21"/>
  <c r="AU140" i="21"/>
  <c r="AU140" i="19"/>
  <c r="AW140" i="19"/>
  <c r="AV141" i="19"/>
  <c r="AN142" i="23"/>
  <c r="AO141" i="23"/>
  <c r="AQ141" i="23"/>
  <c r="AM141" i="23"/>
  <c r="AW141" i="21"/>
  <c r="AY141" i="21"/>
  <c r="AV142" i="21"/>
  <c r="AU141" i="21"/>
  <c r="AW141" i="19"/>
  <c r="AU141" i="19"/>
  <c r="AV142" i="19"/>
  <c r="AQ142" i="23"/>
  <c r="AO142" i="23"/>
  <c r="AN143" i="23"/>
  <c r="AM142" i="23"/>
  <c r="AW142" i="21"/>
  <c r="AV143" i="21"/>
  <c r="AU142" i="21"/>
  <c r="AY142" i="21"/>
  <c r="AU142" i="19"/>
  <c r="AV143" i="19"/>
  <c r="AW142" i="19"/>
  <c r="AO143" i="23"/>
  <c r="AN144" i="23"/>
  <c r="AQ143" i="23"/>
  <c r="AM143" i="23"/>
  <c r="AW143" i="21"/>
  <c r="AV144" i="21"/>
  <c r="AY143" i="21"/>
  <c r="AU143" i="21"/>
  <c r="AW143" i="19"/>
  <c r="AV144" i="19"/>
  <c r="AU143" i="19"/>
  <c r="AN145" i="23"/>
  <c r="AM144" i="23"/>
  <c r="AQ144" i="23"/>
  <c r="AO144" i="23"/>
  <c r="AW144" i="21"/>
  <c r="AY144" i="21"/>
  <c r="AU144" i="21"/>
  <c r="AV145" i="21"/>
  <c r="AW144" i="19"/>
  <c r="AV145" i="19"/>
  <c r="AU144" i="19"/>
  <c r="AM145" i="23"/>
  <c r="AQ145" i="23"/>
  <c r="AO145" i="23"/>
  <c r="AN146" i="23"/>
  <c r="AU145" i="21"/>
  <c r="AW145" i="21"/>
  <c r="AV146" i="21"/>
  <c r="AY145" i="21"/>
  <c r="AV146" i="19"/>
  <c r="AU145" i="19"/>
  <c r="AW145" i="19"/>
  <c r="AN147" i="23"/>
  <c r="AO146" i="23"/>
  <c r="AM146" i="23"/>
  <c r="AQ146" i="23"/>
  <c r="AY146" i="21"/>
  <c r="AW146" i="21"/>
  <c r="AU146" i="21"/>
  <c r="AV147" i="21"/>
  <c r="AU146" i="19"/>
  <c r="AW146" i="19"/>
  <c r="AV147" i="19"/>
  <c r="AN148" i="23"/>
  <c r="AO147" i="23"/>
  <c r="AM147" i="23"/>
  <c r="AQ147" i="23"/>
  <c r="AU147" i="21"/>
  <c r="AY147" i="21"/>
  <c r="AV148" i="21"/>
  <c r="AW147" i="21"/>
  <c r="AV148" i="19"/>
  <c r="AW147" i="19"/>
  <c r="AU147" i="19"/>
  <c r="AO148" i="23"/>
  <c r="AM148" i="23"/>
  <c r="AN149" i="23"/>
  <c r="AQ148" i="23"/>
  <c r="AU148" i="21"/>
  <c r="AW148" i="21"/>
  <c r="AY148" i="21"/>
  <c r="AV149" i="21"/>
  <c r="AV149" i="19"/>
  <c r="AU148" i="19"/>
  <c r="AW148" i="19"/>
  <c r="AQ149" i="23"/>
  <c r="AM149" i="23"/>
  <c r="AN150" i="23"/>
  <c r="AO149" i="23"/>
  <c r="AY149" i="21"/>
  <c r="AV150" i="21"/>
  <c r="AW149" i="21"/>
  <c r="AU149" i="21"/>
  <c r="AV150" i="19"/>
  <c r="AW149" i="19"/>
  <c r="AU149" i="19"/>
  <c r="AQ150" i="23"/>
  <c r="AM150" i="23"/>
  <c r="AO150" i="23"/>
  <c r="AN151" i="23"/>
  <c r="AV151" i="21"/>
  <c r="AW150" i="21"/>
  <c r="AU150" i="21"/>
  <c r="AY150" i="21"/>
  <c r="AV151" i="19"/>
  <c r="AU150" i="19"/>
  <c r="AW150" i="19"/>
  <c r="AN152" i="23"/>
  <c r="AQ151" i="23"/>
  <c r="AO151" i="23"/>
  <c r="AM151" i="23"/>
  <c r="AU151" i="21"/>
  <c r="AW151" i="21"/>
  <c r="AY151" i="21"/>
  <c r="AV152" i="21"/>
  <c r="AW151" i="19"/>
  <c r="AU151" i="19"/>
  <c r="AV152" i="19"/>
  <c r="AN153" i="23"/>
  <c r="AM152" i="23"/>
  <c r="AQ152" i="23"/>
  <c r="AO152" i="23"/>
  <c r="AW152" i="21"/>
  <c r="AY152" i="21"/>
  <c r="AU152" i="21"/>
  <c r="AV153" i="21"/>
  <c r="AW152" i="19"/>
  <c r="AV153" i="19"/>
  <c r="AU152" i="19"/>
  <c r="AQ153" i="23"/>
  <c r="AO153" i="23"/>
  <c r="AN154" i="23"/>
  <c r="AM153" i="23"/>
  <c r="AY153" i="21"/>
  <c r="AW153" i="21"/>
  <c r="AV154" i="21"/>
  <c r="AU153" i="21"/>
  <c r="AU153" i="19"/>
  <c r="AW153" i="19"/>
  <c r="AV154" i="19"/>
  <c r="AO154" i="23"/>
  <c r="AN155" i="23"/>
  <c r="AQ154" i="23"/>
  <c r="AM154" i="23"/>
  <c r="AY154" i="21"/>
  <c r="AU154" i="21"/>
  <c r="AW154" i="21"/>
  <c r="AV155" i="21"/>
  <c r="AU154" i="19"/>
  <c r="AW154" i="19"/>
  <c r="AV155" i="19"/>
  <c r="AQ155" i="23"/>
  <c r="AO155" i="23"/>
  <c r="AN156" i="23"/>
  <c r="AM155" i="23"/>
  <c r="AW155" i="21"/>
  <c r="AV156" i="21"/>
  <c r="AU155" i="21"/>
  <c r="AY155" i="21"/>
  <c r="AW155" i="19"/>
  <c r="AU155" i="19"/>
  <c r="AV156" i="19"/>
  <c r="AN157" i="23"/>
  <c r="AM156" i="23"/>
  <c r="AO156" i="23"/>
  <c r="AQ156" i="23"/>
  <c r="AW156" i="21"/>
  <c r="AY156" i="21"/>
  <c r="AU156" i="21"/>
  <c r="AV157" i="21"/>
  <c r="AW156" i="19"/>
  <c r="AV157" i="19"/>
  <c r="AU156" i="19"/>
  <c r="AN158" i="23"/>
  <c r="AO157" i="23"/>
  <c r="AM157" i="23"/>
  <c r="AQ157" i="23"/>
  <c r="AV158" i="21"/>
  <c r="AW157" i="21"/>
  <c r="AY157" i="21"/>
  <c r="AU157" i="21"/>
  <c r="AW157" i="19"/>
  <c r="AV158" i="19"/>
  <c r="AU157" i="19"/>
  <c r="AO158" i="23"/>
  <c r="AN159" i="23"/>
  <c r="AM158" i="23"/>
  <c r="AQ158" i="23"/>
  <c r="AW158" i="21"/>
  <c r="AY158" i="21"/>
  <c r="AU158" i="21"/>
  <c r="AV159" i="21"/>
  <c r="AV159" i="19"/>
  <c r="AW158" i="19"/>
  <c r="AU158" i="19"/>
  <c r="AM159" i="23"/>
  <c r="AO159" i="23"/>
  <c r="AN160" i="23"/>
  <c r="AQ159" i="23"/>
  <c r="AU159" i="21"/>
  <c r="AW159" i="21"/>
  <c r="AY159" i="21"/>
  <c r="AV160" i="21"/>
  <c r="AU159" i="19"/>
  <c r="AW159" i="19"/>
  <c r="AV160" i="19"/>
  <c r="AM160" i="23"/>
  <c r="AO160" i="23"/>
  <c r="AN161" i="23"/>
  <c r="AQ160" i="23"/>
  <c r="AU160" i="21"/>
  <c r="AW160" i="21"/>
  <c r="AV161" i="21"/>
  <c r="AY160" i="21"/>
  <c r="AV161" i="19"/>
  <c r="AW160" i="19"/>
  <c r="AU160" i="19"/>
  <c r="AO161" i="23"/>
  <c r="AN162" i="23"/>
  <c r="AQ161" i="23"/>
  <c r="AM161" i="23"/>
  <c r="AU161" i="21"/>
  <c r="AW161" i="21"/>
  <c r="AY161" i="21"/>
  <c r="AV162" i="21"/>
  <c r="AU161" i="19"/>
  <c r="AV162" i="19"/>
  <c r="AW161" i="19"/>
  <c r="AQ162" i="23"/>
  <c r="AN163" i="23"/>
  <c r="AO162" i="23"/>
  <c r="AM162" i="23"/>
  <c r="AY162" i="21"/>
  <c r="AW162" i="21"/>
  <c r="AV163" i="21"/>
  <c r="AU162" i="21"/>
  <c r="AW162" i="19"/>
  <c r="AU162" i="19"/>
  <c r="AV163" i="19"/>
  <c r="AO163" i="23"/>
  <c r="AM163" i="23"/>
  <c r="AN164" i="23"/>
  <c r="AQ163" i="23"/>
  <c r="AW163" i="21"/>
  <c r="AU163" i="21"/>
  <c r="AY163" i="21"/>
  <c r="AV164" i="21"/>
  <c r="AW163" i="19"/>
  <c r="AU163" i="19"/>
  <c r="AV164" i="19"/>
  <c r="AQ164" i="23"/>
  <c r="AM164" i="23"/>
  <c r="AO164" i="23"/>
  <c r="AN165" i="23"/>
  <c r="AV165" i="21"/>
  <c r="AW164" i="21"/>
  <c r="AY164" i="21"/>
  <c r="AU164" i="21"/>
  <c r="AU164" i="19"/>
  <c r="AV165" i="19"/>
  <c r="AW164" i="19"/>
  <c r="AM165" i="23"/>
  <c r="AO165" i="23"/>
  <c r="AN166" i="23"/>
  <c r="AQ165" i="23"/>
  <c r="AV166" i="21"/>
  <c r="AW165" i="21"/>
  <c r="AU165" i="21"/>
  <c r="AY165" i="21"/>
  <c r="AV166" i="19"/>
  <c r="AU165" i="19"/>
  <c r="AW165" i="19"/>
  <c r="AQ166" i="23"/>
  <c r="AN167" i="23"/>
  <c r="AO166" i="23"/>
  <c r="AM166" i="23"/>
  <c r="AW166" i="21"/>
  <c r="AV167" i="21"/>
  <c r="AU166" i="21"/>
  <c r="AY166" i="21"/>
  <c r="AU166" i="19"/>
  <c r="AV167" i="19"/>
  <c r="AW166" i="19"/>
  <c r="AM167" i="23"/>
  <c r="AO167" i="23"/>
  <c r="AN168" i="23"/>
  <c r="AQ167" i="23"/>
  <c r="AU167" i="21"/>
  <c r="AV168" i="21"/>
  <c r="AW167" i="21"/>
  <c r="AY167" i="21"/>
  <c r="AU167" i="19"/>
  <c r="AV168" i="19"/>
  <c r="AW167" i="19"/>
  <c r="AM168" i="23"/>
  <c r="AN169" i="23"/>
  <c r="AQ168" i="23"/>
  <c r="AO168" i="23"/>
  <c r="AY168" i="21"/>
  <c r="AW168" i="21"/>
  <c r="AU168" i="21"/>
  <c r="AV169" i="21"/>
  <c r="AW168" i="19"/>
  <c r="AV169" i="19"/>
  <c r="AU168" i="19"/>
  <c r="AM169" i="23"/>
  <c r="AO169" i="23"/>
  <c r="AN170" i="23"/>
  <c r="AQ169" i="23"/>
  <c r="AY169" i="21"/>
  <c r="AU169" i="21"/>
  <c r="AV170" i="21"/>
  <c r="AW169" i="21"/>
  <c r="AV170" i="19"/>
  <c r="AU169" i="19"/>
  <c r="AW169" i="19"/>
  <c r="AM170" i="23"/>
  <c r="AQ170" i="23"/>
  <c r="AO170" i="23"/>
  <c r="AN171" i="23"/>
  <c r="AY170" i="21"/>
  <c r="AW170" i="21"/>
  <c r="AV171" i="21"/>
  <c r="AU170" i="21"/>
  <c r="AV171" i="19"/>
  <c r="AU170" i="19"/>
  <c r="AW170" i="19"/>
  <c r="AN172" i="23"/>
  <c r="AO171" i="23"/>
  <c r="AM171" i="23"/>
  <c r="AQ171" i="23"/>
  <c r="AW171" i="21"/>
  <c r="AV172" i="21"/>
  <c r="AU171" i="21"/>
  <c r="AY171" i="21"/>
  <c r="AW171" i="19"/>
  <c r="AU171" i="19"/>
  <c r="AV172" i="19"/>
  <c r="AM172" i="23"/>
  <c r="AO172" i="23"/>
  <c r="AN173" i="23"/>
  <c r="AQ172" i="23"/>
  <c r="AW172" i="21"/>
  <c r="AU172" i="21"/>
  <c r="AY172" i="21"/>
  <c r="AV173" i="21"/>
  <c r="AU172" i="19"/>
  <c r="AV173" i="19"/>
  <c r="AW172" i="19"/>
  <c r="AO173" i="23"/>
  <c r="AM173" i="23"/>
  <c r="AQ173" i="23"/>
  <c r="AN174" i="23"/>
  <c r="AV174" i="21"/>
  <c r="AU173" i="21"/>
  <c r="AW173" i="21"/>
  <c r="AY173" i="21"/>
  <c r="AU173" i="19"/>
  <c r="AW173" i="19"/>
  <c r="AV174" i="19"/>
  <c r="AO174" i="23"/>
  <c r="AQ174" i="23"/>
  <c r="AN175" i="23"/>
  <c r="AM174" i="23"/>
  <c r="AV175" i="21"/>
  <c r="AU174" i="21"/>
  <c r="AY174" i="21"/>
  <c r="AW174" i="21"/>
  <c r="AU174" i="19"/>
  <c r="AV175" i="19"/>
  <c r="AW174" i="19"/>
  <c r="AQ175" i="23"/>
  <c r="AM175" i="23"/>
  <c r="AO175" i="23"/>
  <c r="AN176" i="23"/>
  <c r="AY175" i="21"/>
  <c r="AW175" i="21"/>
  <c r="AV176" i="21"/>
  <c r="AU175" i="21"/>
  <c r="AV176" i="19"/>
  <c r="AW175" i="19"/>
  <c r="AU175" i="19"/>
  <c r="AM176" i="23"/>
  <c r="AO176" i="23"/>
  <c r="AN177" i="23"/>
  <c r="AQ176" i="23"/>
  <c r="AV177" i="21"/>
  <c r="AY176" i="21"/>
  <c r="AU176" i="21"/>
  <c r="AW176" i="21"/>
  <c r="AU176" i="19"/>
  <c r="AW176" i="19"/>
  <c r="AV177" i="19"/>
  <c r="AN178" i="23"/>
  <c r="AM177" i="23"/>
  <c r="AQ177" i="23"/>
  <c r="AO177" i="23"/>
  <c r="AU177" i="21"/>
  <c r="AV178" i="21"/>
  <c r="AW177" i="21"/>
  <c r="AY177" i="21"/>
  <c r="AV178" i="19"/>
  <c r="AW177" i="19"/>
  <c r="AU177" i="19"/>
  <c r="AN179" i="23"/>
  <c r="AO178" i="23"/>
  <c r="AQ178" i="23"/>
  <c r="AM178" i="23"/>
  <c r="AY178" i="21"/>
  <c r="AU178" i="21"/>
  <c r="AV179" i="21"/>
  <c r="AW178" i="21"/>
  <c r="AW178" i="19"/>
  <c r="AV179" i="19"/>
  <c r="AU178" i="19"/>
  <c r="AQ179" i="23"/>
  <c r="AM179" i="23"/>
  <c r="AN180" i="23"/>
  <c r="AO179" i="23"/>
  <c r="AW179" i="21"/>
  <c r="AV180" i="21"/>
  <c r="AY179" i="21"/>
  <c r="AU179" i="21"/>
  <c r="AV180" i="19"/>
  <c r="AU179" i="19"/>
  <c r="AW179" i="19"/>
  <c r="AO180" i="23"/>
  <c r="AN181" i="23"/>
  <c r="AQ180" i="23"/>
  <c r="AM180" i="23"/>
  <c r="AV181" i="21"/>
  <c r="AY180" i="21"/>
  <c r="AU180" i="21"/>
  <c r="AW180" i="21"/>
  <c r="AV181" i="19"/>
  <c r="AW180" i="19"/>
  <c r="AU180" i="19"/>
  <c r="AM181" i="23"/>
  <c r="AO181" i="23"/>
  <c r="AQ181" i="23"/>
  <c r="AN182" i="23"/>
  <c r="AW181" i="21"/>
  <c r="AY181" i="21"/>
  <c r="AV182" i="21"/>
  <c r="AU181" i="21"/>
  <c r="AW181" i="19"/>
  <c r="AU181" i="19"/>
  <c r="AV182" i="19"/>
  <c r="AN183" i="23"/>
  <c r="AO182" i="23"/>
  <c r="AQ182" i="23"/>
  <c r="AM182" i="23"/>
  <c r="AU182" i="21"/>
  <c r="AV183" i="21"/>
  <c r="AW182" i="21"/>
  <c r="AY182" i="21"/>
  <c r="AU182" i="19"/>
  <c r="AV183" i="19"/>
  <c r="AW182" i="19"/>
  <c r="AN184" i="23"/>
  <c r="AQ183" i="23"/>
  <c r="AO183" i="23"/>
  <c r="AM183" i="23"/>
  <c r="AU183" i="21"/>
  <c r="AW183" i="21"/>
  <c r="AY183" i="21"/>
  <c r="AV184" i="21"/>
  <c r="AW183" i="19"/>
  <c r="AV184" i="19"/>
  <c r="AU183" i="19"/>
  <c r="AQ184" i="23"/>
  <c r="AM184" i="23"/>
  <c r="AO184" i="23"/>
  <c r="AN185" i="23"/>
  <c r="AW184" i="21"/>
  <c r="AV185" i="21"/>
  <c r="AU184" i="21"/>
  <c r="AY184" i="21"/>
  <c r="AV185" i="19"/>
  <c r="AU184" i="19"/>
  <c r="AW184" i="19"/>
  <c r="AN186" i="23"/>
  <c r="AQ185" i="23"/>
  <c r="AM185" i="23"/>
  <c r="AO185" i="23"/>
  <c r="AV186" i="21"/>
  <c r="AW185" i="21"/>
  <c r="AY185" i="21"/>
  <c r="AU185" i="21"/>
  <c r="AW185" i="19"/>
  <c r="AU185" i="19"/>
  <c r="AV186" i="19"/>
  <c r="AO186" i="23"/>
  <c r="AN187" i="23"/>
  <c r="AM186" i="23"/>
  <c r="AQ186" i="23"/>
  <c r="AY186" i="21"/>
  <c r="AW186" i="21"/>
  <c r="AV187" i="21"/>
  <c r="AU186" i="21"/>
  <c r="AV187" i="19"/>
  <c r="AU186" i="19"/>
  <c r="AW186" i="19"/>
  <c r="AN188" i="23"/>
  <c r="AO187" i="23"/>
  <c r="AQ187" i="23"/>
  <c r="AM187" i="23"/>
  <c r="AV188" i="21"/>
  <c r="AU187" i="21"/>
  <c r="AY187" i="21"/>
  <c r="AW187" i="21"/>
  <c r="AV188" i="19"/>
  <c r="AU187" i="19"/>
  <c r="AW187" i="19"/>
  <c r="AO188" i="23"/>
  <c r="AN189" i="23"/>
  <c r="AQ188" i="23"/>
  <c r="AM188" i="23"/>
  <c r="AW188" i="21"/>
  <c r="AY188" i="21"/>
  <c r="AV189" i="21"/>
  <c r="AU188" i="21"/>
  <c r="AW188" i="19"/>
  <c r="AU188" i="19"/>
  <c r="AV189" i="19"/>
  <c r="AQ189" i="23"/>
  <c r="AM189" i="23"/>
  <c r="AN190" i="23"/>
  <c r="AO189" i="23"/>
  <c r="AU189" i="21"/>
  <c r="AW189" i="21"/>
  <c r="AY189" i="21"/>
  <c r="AV190" i="21"/>
  <c r="AV190" i="19"/>
  <c r="AW189" i="19"/>
  <c r="AU189" i="19"/>
  <c r="AN191" i="23"/>
  <c r="AO190" i="23"/>
  <c r="AQ190" i="23"/>
  <c r="AM190" i="23"/>
  <c r="AU190" i="21"/>
  <c r="AW190" i="21"/>
  <c r="AY190" i="21"/>
  <c r="AV191" i="21"/>
  <c r="AW190" i="19"/>
  <c r="AU190" i="19"/>
  <c r="AV191" i="19"/>
  <c r="AO191" i="23"/>
  <c r="AN192" i="23"/>
  <c r="AQ191" i="23"/>
  <c r="AM191" i="23"/>
  <c r="AU191" i="21"/>
  <c r="AW191" i="21"/>
  <c r="AY191" i="21"/>
  <c r="AV192" i="21"/>
  <c r="AV192" i="19"/>
  <c r="AU191" i="19"/>
  <c r="AW191" i="19"/>
  <c r="AN193" i="23"/>
  <c r="AM192" i="23"/>
  <c r="AO192" i="23"/>
  <c r="AQ192" i="23"/>
  <c r="AV193" i="21"/>
  <c r="AU192" i="21"/>
  <c r="AW192" i="21"/>
  <c r="AY192" i="21"/>
  <c r="AU192" i="19"/>
  <c r="AW192" i="19"/>
  <c r="AV193" i="19"/>
  <c r="AN194" i="23"/>
  <c r="AQ193" i="23"/>
  <c r="AO193" i="23"/>
  <c r="AM193" i="23"/>
  <c r="AY193" i="21"/>
  <c r="AW193" i="21"/>
  <c r="AV194" i="21"/>
  <c r="AU193" i="21"/>
  <c r="AW193" i="19"/>
  <c r="AU193" i="19"/>
  <c r="AV194" i="19"/>
  <c r="AN195" i="23"/>
  <c r="AO194" i="23"/>
  <c r="AM194" i="23"/>
  <c r="AQ194" i="23"/>
  <c r="AY194" i="21"/>
  <c r="AW194" i="21"/>
  <c r="AU194" i="21"/>
  <c r="AV195" i="21"/>
  <c r="AU194" i="19"/>
  <c r="AW194" i="19"/>
  <c r="AV195" i="19"/>
  <c r="AQ195" i="23"/>
  <c r="AN196" i="23"/>
  <c r="AM195" i="23"/>
  <c r="AO195" i="23"/>
  <c r="AY195" i="21"/>
  <c r="AV196" i="21"/>
  <c r="AW195" i="21"/>
  <c r="AU195" i="21"/>
  <c r="AW195" i="19"/>
  <c r="AV196" i="19"/>
  <c r="AU195" i="19"/>
  <c r="AQ196" i="23"/>
  <c r="AO196" i="23"/>
  <c r="AM196" i="23"/>
  <c r="AN197" i="23"/>
  <c r="AV197" i="21"/>
  <c r="AW196" i="21"/>
  <c r="AY196" i="21"/>
  <c r="AU196" i="21"/>
  <c r="AV197" i="19"/>
  <c r="AU196" i="19"/>
  <c r="AW196" i="19"/>
  <c r="AM197" i="23"/>
  <c r="AQ197" i="23"/>
  <c r="AO197" i="23"/>
  <c r="AN198" i="23"/>
  <c r="AU197" i="21"/>
  <c r="AV198" i="21"/>
  <c r="AY197" i="21"/>
  <c r="AW197" i="21"/>
  <c r="AW197" i="19"/>
  <c r="AV198" i="19"/>
  <c r="AU197" i="19"/>
  <c r="AM198" i="23"/>
  <c r="AO198" i="23"/>
  <c r="AQ198" i="23"/>
  <c r="AN199" i="23"/>
  <c r="AV199" i="21"/>
  <c r="AY198" i="21"/>
  <c r="AW198" i="21"/>
  <c r="AU198" i="21"/>
  <c r="AU198" i="19"/>
  <c r="AV199" i="19"/>
  <c r="AW198" i="19"/>
  <c r="AM199" i="23"/>
  <c r="AO199" i="23"/>
  <c r="AN200" i="23"/>
  <c r="AQ199" i="23"/>
  <c r="AU199" i="21"/>
  <c r="AW199" i="21"/>
  <c r="AV200" i="21"/>
  <c r="AY199" i="21"/>
  <c r="AV200" i="19"/>
  <c r="AW199" i="19"/>
  <c r="AU199" i="19"/>
  <c r="AM200" i="23"/>
  <c r="AO200" i="23"/>
  <c r="AQ200" i="23"/>
  <c r="AN201" i="23"/>
  <c r="AY200" i="21"/>
  <c r="AW200" i="21"/>
  <c r="AV201" i="21"/>
  <c r="AU200" i="21"/>
  <c r="AU200" i="19"/>
  <c r="AV201" i="19"/>
  <c r="AW200" i="19"/>
  <c r="AN202" i="23"/>
  <c r="AO201" i="23"/>
  <c r="AQ201" i="23"/>
  <c r="AM201" i="23"/>
  <c r="AW201" i="21"/>
  <c r="AU201" i="21"/>
  <c r="AV202" i="21"/>
  <c r="AY201" i="21"/>
  <c r="AW201" i="19"/>
  <c r="AV202" i="19"/>
  <c r="AU201" i="19"/>
  <c r="AO202" i="23"/>
  <c r="AN203" i="23"/>
  <c r="AQ202" i="23"/>
  <c r="AM202" i="23"/>
  <c r="AY202" i="21"/>
  <c r="AV203" i="21"/>
  <c r="AW202" i="21"/>
  <c r="AU202" i="21"/>
  <c r="AV203" i="19"/>
  <c r="AU202" i="19"/>
  <c r="AW202" i="19"/>
  <c r="AM203" i="23"/>
  <c r="AO203" i="23"/>
  <c r="AN204" i="23"/>
  <c r="AQ203" i="23"/>
  <c r="AW203" i="21"/>
  <c r="AU203" i="21"/>
  <c r="AV204" i="21"/>
  <c r="AY203" i="21"/>
  <c r="AW203" i="19"/>
  <c r="AV204" i="19"/>
  <c r="AU203" i="19"/>
  <c r="AO204" i="23"/>
  <c r="AN205" i="23"/>
  <c r="AM204" i="23"/>
  <c r="AQ204" i="23"/>
  <c r="AU204" i="21"/>
  <c r="AV205" i="21"/>
  <c r="AY204" i="21"/>
  <c r="AW204" i="21"/>
  <c r="AV205" i="19"/>
  <c r="AU204" i="19"/>
  <c r="AW204" i="19"/>
  <c r="AM205" i="23"/>
  <c r="AQ205" i="23"/>
  <c r="AN206" i="23"/>
  <c r="AO205" i="23"/>
  <c r="AV206" i="21"/>
  <c r="AY205" i="21"/>
  <c r="AW205" i="21"/>
  <c r="AU205" i="21"/>
  <c r="AV206" i="19"/>
  <c r="AU205" i="19"/>
  <c r="AW205" i="19"/>
  <c r="AO206" i="23"/>
  <c r="AM206" i="23"/>
  <c r="AQ206" i="23"/>
  <c r="AN207" i="23"/>
  <c r="AV207" i="21"/>
  <c r="AW206" i="21"/>
  <c r="AU206" i="21"/>
  <c r="AY206" i="21"/>
  <c r="AW206" i="19"/>
  <c r="AV207" i="19"/>
  <c r="AU206" i="19"/>
  <c r="AM207" i="23"/>
  <c r="AN208" i="23"/>
  <c r="AQ207" i="23"/>
  <c r="AO207" i="23"/>
  <c r="AW207" i="21"/>
  <c r="AU207" i="21"/>
  <c r="AY207" i="21"/>
  <c r="AV208" i="21"/>
  <c r="AV208" i="19"/>
  <c r="AU207" i="19"/>
  <c r="AW207" i="19"/>
  <c r="AN209" i="23"/>
  <c r="AO208" i="23"/>
  <c r="AQ208" i="23"/>
  <c r="AM208" i="23"/>
  <c r="AU208" i="21"/>
  <c r="AV209" i="21"/>
  <c r="AW208" i="21"/>
  <c r="AY208" i="21"/>
  <c r="AW208" i="19"/>
  <c r="AV209" i="19"/>
  <c r="AU208" i="19"/>
  <c r="AO209" i="23"/>
  <c r="AQ209" i="23"/>
  <c r="AN210" i="23"/>
  <c r="AM209" i="23"/>
  <c r="AY209" i="21"/>
  <c r="AV210" i="21"/>
  <c r="AW209" i="21"/>
  <c r="AU209" i="21"/>
  <c r="AW209" i="19"/>
  <c r="AU209" i="19"/>
  <c r="AV210" i="19"/>
  <c r="AM210" i="23"/>
  <c r="AQ210" i="23"/>
  <c r="AO210" i="23"/>
  <c r="AN211" i="23"/>
  <c r="AY210" i="21"/>
  <c r="AV211" i="21"/>
  <c r="AU210" i="21"/>
  <c r="AW210" i="21"/>
  <c r="AV211" i="19"/>
  <c r="AU210" i="19"/>
  <c r="AW210" i="19"/>
  <c r="AN212" i="23"/>
  <c r="AO211" i="23"/>
  <c r="AM211" i="23"/>
  <c r="AQ211" i="23"/>
  <c r="AV212" i="21"/>
  <c r="AU211" i="21"/>
  <c r="AW211" i="21"/>
  <c r="AY211" i="21"/>
  <c r="AV212" i="19"/>
  <c r="AU211" i="19"/>
  <c r="AW211" i="19"/>
  <c r="AQ212" i="23"/>
  <c r="AN213" i="23"/>
  <c r="AM212" i="23"/>
  <c r="AO212" i="23"/>
  <c r="AW212" i="21"/>
  <c r="AU212" i="21"/>
  <c r="AY212" i="21"/>
  <c r="AV213" i="21"/>
  <c r="AW212" i="19"/>
  <c r="AU212" i="19"/>
  <c r="AV213" i="19"/>
  <c r="AN214" i="23"/>
  <c r="AO213" i="23"/>
  <c r="AQ213" i="23"/>
  <c r="AM213" i="23"/>
  <c r="AV214" i="21"/>
  <c r="AW213" i="21"/>
  <c r="AY213" i="21"/>
  <c r="AU213" i="21"/>
  <c r="AU213" i="19"/>
  <c r="AV214" i="19"/>
  <c r="AW213" i="19"/>
  <c r="AM214" i="23"/>
  <c r="AO214" i="23"/>
  <c r="AN215" i="23"/>
  <c r="AQ214" i="23"/>
  <c r="AW214" i="21"/>
  <c r="AY214" i="21"/>
  <c r="AV215" i="21"/>
  <c r="AU214" i="21"/>
  <c r="AW214" i="19"/>
  <c r="AU214" i="19"/>
  <c r="AV215" i="19"/>
  <c r="AO215" i="23"/>
  <c r="AN216" i="23"/>
  <c r="AQ215" i="23"/>
  <c r="AM215" i="23"/>
  <c r="AU215" i="21"/>
  <c r="AW215" i="21"/>
  <c r="AY215" i="21"/>
  <c r="AV216" i="21"/>
  <c r="AW215" i="19"/>
  <c r="AV216" i="19"/>
  <c r="AU215" i="19"/>
  <c r="AN217" i="23"/>
  <c r="AM216" i="23"/>
  <c r="AQ216" i="23"/>
  <c r="AO216" i="23"/>
  <c r="AW216" i="21"/>
  <c r="AU216" i="21"/>
  <c r="AV217" i="21"/>
  <c r="AY216" i="21"/>
  <c r="AV217" i="19"/>
  <c r="AU216" i="19"/>
  <c r="AW216" i="19"/>
  <c r="AN218" i="23"/>
  <c r="AQ217" i="23"/>
  <c r="AM217" i="23"/>
  <c r="AO217" i="23"/>
  <c r="AV218" i="21"/>
  <c r="AW217" i="21"/>
  <c r="AY217" i="21"/>
  <c r="AU217" i="21"/>
  <c r="AU217" i="19"/>
  <c r="AW217" i="19"/>
  <c r="AV218" i="19"/>
  <c r="AO218" i="23"/>
  <c r="AN219" i="23"/>
  <c r="AQ218" i="23"/>
  <c r="AM218" i="23"/>
  <c r="AY218" i="21"/>
  <c r="AV219" i="21"/>
  <c r="AU218" i="21"/>
  <c r="AW218" i="21"/>
  <c r="AW218" i="19"/>
  <c r="AV219" i="19"/>
  <c r="AU218" i="19"/>
  <c r="AQ219" i="23"/>
  <c r="AM219" i="23"/>
  <c r="AO219" i="23"/>
  <c r="AN220" i="23"/>
  <c r="AY219" i="21"/>
  <c r="AW219" i="21"/>
  <c r="AV220" i="21"/>
  <c r="AU219" i="21"/>
  <c r="AW219" i="19"/>
  <c r="AV220" i="19"/>
  <c r="AU219" i="19"/>
  <c r="AO220" i="23"/>
  <c r="AM220" i="23"/>
  <c r="AN221" i="23"/>
  <c r="AQ220" i="23"/>
  <c r="AV221" i="21"/>
  <c r="AU220" i="21"/>
  <c r="AW220" i="21"/>
  <c r="AY220" i="21"/>
  <c r="AU220" i="19"/>
  <c r="AV221" i="19"/>
  <c r="AW220" i="19"/>
  <c r="AN222" i="23"/>
  <c r="AO221" i="23"/>
  <c r="AQ221" i="23"/>
  <c r="AM221" i="23"/>
  <c r="AV222" i="21"/>
  <c r="AY221" i="21"/>
  <c r="AW221" i="21"/>
  <c r="AU221" i="21"/>
  <c r="AV222" i="19"/>
  <c r="AU221" i="19"/>
  <c r="AW221" i="19"/>
  <c r="AM222" i="23"/>
  <c r="AO222" i="23"/>
  <c r="AN223" i="23"/>
  <c r="AQ222" i="23"/>
  <c r="AV223" i="21"/>
  <c r="AW222" i="21"/>
  <c r="AY222" i="21"/>
  <c r="AU222" i="21"/>
  <c r="AW222" i="19"/>
  <c r="AV223" i="19"/>
  <c r="AU222" i="19"/>
  <c r="AM223" i="23"/>
  <c r="AN224" i="23"/>
  <c r="AO223" i="23"/>
  <c r="AQ223" i="23"/>
  <c r="AW223" i="21"/>
  <c r="AY223" i="21"/>
  <c r="AU223" i="21"/>
  <c r="AV224" i="21"/>
  <c r="AU223" i="19"/>
  <c r="AW223" i="19"/>
  <c r="AV224" i="19"/>
  <c r="AM224" i="23"/>
  <c r="AO224" i="23"/>
  <c r="AQ224" i="23"/>
  <c r="AN225" i="23"/>
  <c r="AV225" i="21"/>
  <c r="AW224" i="21"/>
  <c r="AY224" i="21"/>
  <c r="AU224" i="21"/>
  <c r="AW224" i="19"/>
  <c r="AV225" i="19"/>
  <c r="AU224" i="19"/>
  <c r="AN226" i="23"/>
  <c r="AQ225" i="23"/>
  <c r="AM225" i="23"/>
  <c r="AO225" i="23"/>
  <c r="AV226" i="21"/>
  <c r="AW225" i="21"/>
  <c r="AY225" i="21"/>
  <c r="AU225" i="21"/>
  <c r="AV226" i="19"/>
  <c r="AU225" i="19"/>
  <c r="AW225" i="19"/>
  <c r="AM226" i="23"/>
  <c r="AN227" i="23"/>
  <c r="AO226" i="23"/>
  <c r="AQ226" i="23"/>
  <c r="AU226" i="21"/>
  <c r="AY226" i="21"/>
  <c r="AV227" i="21"/>
  <c r="AW226" i="21"/>
  <c r="AU226" i="19"/>
  <c r="AW226" i="19"/>
  <c r="AV227" i="19"/>
  <c r="AM227" i="23"/>
  <c r="AO227" i="23"/>
  <c r="AN228" i="23"/>
  <c r="AQ227" i="23"/>
  <c r="AU227" i="21"/>
  <c r="AY227" i="21"/>
  <c r="AW227" i="21"/>
  <c r="AV228" i="21"/>
  <c r="AV228" i="19"/>
  <c r="AU227" i="19"/>
  <c r="AW227" i="19"/>
  <c r="AQ228" i="23"/>
  <c r="AM228" i="23"/>
  <c r="AO228" i="23"/>
  <c r="AN229" i="23"/>
  <c r="AY228" i="21"/>
  <c r="AV229" i="21"/>
  <c r="AU228" i="21"/>
  <c r="AW228" i="21"/>
  <c r="AW228" i="19"/>
  <c r="AV229" i="19"/>
  <c r="AU228" i="19"/>
  <c r="AO229" i="23"/>
  <c r="AQ229" i="23"/>
  <c r="AM229" i="23"/>
  <c r="AN230" i="23"/>
  <c r="AY229" i="21"/>
  <c r="AU229" i="21"/>
  <c r="AW229" i="21"/>
  <c r="AV230" i="21"/>
  <c r="AW229" i="19"/>
  <c r="AU229" i="19"/>
  <c r="AV230" i="19"/>
  <c r="AO230" i="23"/>
  <c r="AM230" i="23"/>
  <c r="AN231" i="23"/>
  <c r="AQ230" i="23"/>
  <c r="AY230" i="21"/>
  <c r="AU230" i="21"/>
  <c r="AW230" i="21"/>
  <c r="AV231" i="21"/>
  <c r="AU230" i="19"/>
  <c r="AV231" i="19"/>
  <c r="AW230" i="19"/>
  <c r="AN232" i="23"/>
  <c r="AM231" i="23"/>
  <c r="AQ231" i="23"/>
  <c r="AO231" i="23"/>
  <c r="AU231" i="21"/>
  <c r="AV232" i="21"/>
  <c r="AW231" i="21"/>
  <c r="AY231" i="21"/>
  <c r="AV232" i="19"/>
  <c r="AU231" i="19"/>
  <c r="AW231" i="19"/>
  <c r="AO232" i="23"/>
  <c r="AN233" i="23"/>
  <c r="AM232" i="23"/>
  <c r="AQ232" i="23"/>
  <c r="AW232" i="21"/>
  <c r="AY232" i="21"/>
  <c r="AU232" i="21"/>
  <c r="AV233" i="21"/>
  <c r="AV233" i="19"/>
  <c r="AU232" i="19"/>
  <c r="AW232" i="19"/>
  <c r="AM233" i="23"/>
  <c r="AO233" i="23"/>
  <c r="AN234" i="23"/>
  <c r="AQ233" i="23"/>
  <c r="AU233" i="21"/>
  <c r="AV234" i="21"/>
  <c r="AY233" i="21"/>
  <c r="AW233" i="21"/>
  <c r="AU233" i="19"/>
  <c r="AV234" i="19"/>
  <c r="AW233" i="19"/>
  <c r="AQ234" i="23"/>
  <c r="AN235" i="23"/>
  <c r="AO234" i="23"/>
  <c r="AM234" i="23"/>
  <c r="AY234" i="21"/>
  <c r="AW234" i="21"/>
  <c r="AV235" i="21"/>
  <c r="AU234" i="21"/>
  <c r="AV235" i="19"/>
  <c r="AW234" i="19"/>
  <c r="AU234" i="19"/>
  <c r="AM235" i="23"/>
  <c r="AQ235" i="23"/>
  <c r="AO235" i="23"/>
  <c r="AN236" i="23"/>
  <c r="AY235" i="21"/>
  <c r="AW235" i="21"/>
  <c r="AU235" i="21"/>
  <c r="AV236" i="21"/>
  <c r="AV236" i="19"/>
  <c r="AU235" i="19"/>
  <c r="AW235" i="19"/>
  <c r="AN237" i="23"/>
  <c r="AM236" i="23"/>
  <c r="AQ236" i="23"/>
  <c r="AO236" i="23"/>
  <c r="AY236" i="21"/>
  <c r="AU236" i="21"/>
  <c r="AV237" i="21"/>
  <c r="AW236" i="21"/>
  <c r="AW236" i="19"/>
  <c r="AU236" i="19"/>
  <c r="AV237" i="19"/>
  <c r="AM237" i="23"/>
  <c r="AQ237" i="23"/>
  <c r="AO237" i="23"/>
  <c r="AN238" i="23"/>
  <c r="AV238" i="21"/>
  <c r="AY237" i="21"/>
  <c r="AW237" i="21"/>
  <c r="AU237" i="21"/>
  <c r="AW237" i="19"/>
  <c r="AU237" i="19"/>
  <c r="AV238" i="19"/>
  <c r="AO238" i="23"/>
  <c r="AQ238" i="23"/>
  <c r="AM238" i="23"/>
  <c r="AN239" i="23"/>
  <c r="AW238" i="21"/>
  <c r="AY238" i="21"/>
  <c r="AV239" i="21"/>
  <c r="AU238" i="21"/>
  <c r="AV239" i="19"/>
  <c r="AU238" i="19"/>
  <c r="AW238" i="19"/>
  <c r="AM239" i="23"/>
  <c r="AN240" i="23"/>
  <c r="AQ239" i="23"/>
  <c r="AO239" i="23"/>
  <c r="AW239" i="21"/>
  <c r="AV240" i="21"/>
  <c r="AY239" i="21"/>
  <c r="AU239" i="21"/>
  <c r="AU239" i="19"/>
  <c r="AW239" i="19"/>
  <c r="AV240" i="19"/>
  <c r="AM240" i="23"/>
  <c r="AO240" i="23"/>
  <c r="AN241" i="23"/>
  <c r="AQ240" i="23"/>
  <c r="AV241" i="21"/>
  <c r="AW240" i="21"/>
  <c r="AY240" i="21"/>
  <c r="AU240" i="21"/>
  <c r="AW240" i="19"/>
  <c r="AU240" i="19"/>
  <c r="AV241" i="19"/>
  <c r="AM241" i="23"/>
  <c r="AQ241" i="23"/>
  <c r="AN242" i="23"/>
  <c r="AO241" i="23"/>
  <c r="AY241" i="21"/>
  <c r="AW241" i="21"/>
  <c r="AU241" i="21"/>
  <c r="AV242" i="21"/>
  <c r="AV242" i="19"/>
  <c r="AU241" i="19"/>
  <c r="AW241" i="19"/>
  <c r="AM242" i="23"/>
  <c r="AN243" i="23"/>
  <c r="AQ242" i="23"/>
  <c r="AO242" i="23"/>
  <c r="AY242" i="21"/>
  <c r="AU242" i="21"/>
  <c r="AW242" i="21"/>
  <c r="AV243" i="21"/>
  <c r="AW242" i="19"/>
  <c r="AV243" i="19"/>
  <c r="AU242" i="19"/>
  <c r="AM243" i="23"/>
  <c r="AN244" i="23"/>
  <c r="AO243" i="23"/>
  <c r="AQ243" i="23"/>
  <c r="AY243" i="21"/>
  <c r="AW243" i="21"/>
  <c r="AV244" i="21"/>
  <c r="AU243" i="21"/>
  <c r="AV244" i="19"/>
  <c r="AW243" i="19"/>
  <c r="AU243" i="19"/>
  <c r="AQ244" i="23"/>
  <c r="AN245" i="23"/>
  <c r="AM244" i="23"/>
  <c r="AO244" i="23"/>
  <c r="AW244" i="21"/>
  <c r="AU244" i="21"/>
  <c r="AY244" i="21"/>
  <c r="AV245" i="21"/>
  <c r="AV245" i="19"/>
  <c r="AW244" i="19"/>
  <c r="AU244" i="19"/>
  <c r="AO245" i="23"/>
  <c r="AN246" i="23"/>
  <c r="AQ245" i="23"/>
  <c r="AM245" i="23"/>
  <c r="AY245" i="21"/>
  <c r="AW245" i="21"/>
  <c r="AU245" i="21"/>
  <c r="AV246" i="21"/>
  <c r="AU245" i="19"/>
  <c r="AW245" i="19"/>
  <c r="AV246" i="19"/>
  <c r="AO246" i="23"/>
  <c r="AN247" i="23"/>
  <c r="AM246" i="23"/>
  <c r="AQ246" i="23"/>
  <c r="AU246" i="21"/>
  <c r="AY246" i="21"/>
  <c r="AW246" i="21"/>
  <c r="AV247" i="21"/>
  <c r="AU246" i="19"/>
  <c r="AV247" i="19"/>
  <c r="AW246" i="19"/>
  <c r="AM247" i="23"/>
  <c r="AQ247" i="23"/>
  <c r="AN248" i="23"/>
  <c r="AO247" i="23"/>
  <c r="AY247" i="21"/>
  <c r="AU247" i="21"/>
  <c r="AV248" i="21"/>
  <c r="AW247" i="21"/>
  <c r="AU247" i="19"/>
  <c r="AW247" i="19"/>
  <c r="AV248" i="19"/>
  <c r="AM248" i="23"/>
  <c r="AO248" i="23"/>
  <c r="AN249" i="23"/>
  <c r="AQ248" i="23"/>
  <c r="AW248" i="21"/>
  <c r="AV249" i="21"/>
  <c r="AY248" i="21"/>
  <c r="AU248" i="21"/>
  <c r="AU248" i="19"/>
  <c r="AW248" i="19"/>
  <c r="AV249" i="19"/>
  <c r="AN250" i="23"/>
  <c r="AO249" i="23"/>
  <c r="AQ249" i="23"/>
  <c r="AM249" i="23"/>
  <c r="AU249" i="21"/>
  <c r="AW249" i="21"/>
  <c r="AY249" i="21"/>
  <c r="AV250" i="21"/>
  <c r="AV250" i="19"/>
  <c r="AW249" i="19"/>
  <c r="AU249" i="19"/>
  <c r="AM250" i="23"/>
  <c r="AQ250" i="23"/>
  <c r="AN251" i="23"/>
  <c r="AO250" i="23"/>
  <c r="AV251" i="21"/>
  <c r="AU250" i="21"/>
  <c r="AW250" i="21"/>
  <c r="AY250" i="21"/>
  <c r="AV251" i="19"/>
  <c r="AU250" i="19"/>
  <c r="AW250" i="19"/>
  <c r="AM251" i="23"/>
  <c r="AN252" i="23"/>
  <c r="AO251" i="23"/>
  <c r="AQ251" i="23"/>
  <c r="AU251" i="21"/>
  <c r="AY251" i="21"/>
  <c r="AW251" i="21"/>
  <c r="AV252" i="21"/>
  <c r="AV252" i="19"/>
  <c r="AU251" i="19"/>
  <c r="AW251" i="19"/>
  <c r="AO252" i="23"/>
  <c r="AQ252" i="23"/>
  <c r="AN253" i="23"/>
  <c r="AM252" i="23"/>
  <c r="AV253" i="21"/>
  <c r="AY252" i="21"/>
  <c r="AW252" i="21"/>
  <c r="AU252" i="21"/>
  <c r="AV253" i="19"/>
  <c r="AU252" i="19"/>
  <c r="AW252" i="19"/>
  <c r="AN254" i="23"/>
  <c r="AM253" i="23"/>
  <c r="AQ253" i="23"/>
  <c r="AO253" i="23"/>
  <c r="AU253" i="21"/>
  <c r="AY253" i="21"/>
  <c r="AW253" i="21"/>
  <c r="AV254" i="21"/>
  <c r="AW253" i="19"/>
  <c r="AV254" i="19"/>
  <c r="AU253" i="19"/>
  <c r="AM254" i="23"/>
  <c r="AO254" i="23"/>
  <c r="AN255" i="23"/>
  <c r="AQ254" i="23"/>
  <c r="AY254" i="21"/>
  <c r="AU254" i="21"/>
  <c r="AW254" i="21"/>
  <c r="AV255" i="21"/>
  <c r="AV255" i="19"/>
  <c r="AU254" i="19"/>
  <c r="AW254" i="19"/>
  <c r="AO255" i="23"/>
  <c r="AQ255" i="23"/>
  <c r="AM255" i="23"/>
  <c r="AN256" i="23"/>
  <c r="AU255" i="21"/>
  <c r="AW255" i="21"/>
  <c r="AY255" i="21"/>
  <c r="AV256" i="21"/>
  <c r="AW255" i="19"/>
  <c r="AV256" i="19"/>
  <c r="AU255" i="19"/>
  <c r="AN257" i="23"/>
  <c r="AM256" i="23"/>
  <c r="AO256" i="23"/>
  <c r="AQ256" i="23"/>
  <c r="AY256" i="21"/>
  <c r="AU256" i="21"/>
  <c r="AW256" i="21"/>
  <c r="AV257" i="21"/>
  <c r="AV257" i="19"/>
  <c r="AU256" i="19"/>
  <c r="AW256" i="19"/>
  <c r="AQ257" i="23"/>
  <c r="AM257" i="23"/>
  <c r="AN258" i="23"/>
  <c r="AO257" i="23"/>
  <c r="AW257" i="21"/>
  <c r="AU257" i="21"/>
  <c r="AY257" i="21"/>
  <c r="AV258" i="21"/>
  <c r="AV258" i="19"/>
  <c r="AW257" i="19"/>
  <c r="AU257" i="19"/>
  <c r="AO258" i="23"/>
  <c r="AM258" i="23"/>
  <c r="AN259" i="23"/>
  <c r="AQ258" i="23"/>
  <c r="AW258" i="21"/>
  <c r="AV259" i="21"/>
  <c r="AY258" i="21"/>
  <c r="AU258" i="21"/>
  <c r="AV259" i="19"/>
  <c r="AW258" i="19"/>
  <c r="AU258" i="19"/>
  <c r="AM259" i="23"/>
  <c r="AQ259" i="23"/>
  <c r="AN260" i="23"/>
  <c r="AO259" i="23"/>
  <c r="AV260" i="21"/>
  <c r="AW259" i="21"/>
  <c r="AU259" i="21"/>
  <c r="AY259" i="21"/>
  <c r="AW259" i="19"/>
  <c r="AU259" i="19"/>
  <c r="AV260" i="19"/>
  <c r="AQ260" i="23"/>
  <c r="AO260" i="23"/>
  <c r="AM260" i="23"/>
  <c r="AN261" i="23"/>
  <c r="AV261" i="21"/>
  <c r="AU260" i="21"/>
  <c r="AW260" i="21"/>
  <c r="AY260" i="21"/>
  <c r="AW260" i="19"/>
  <c r="AU260" i="19"/>
  <c r="AV261" i="19"/>
  <c r="AO261" i="23"/>
  <c r="AQ261" i="23"/>
  <c r="AM261" i="23"/>
  <c r="AN262" i="23"/>
  <c r="AW261" i="21"/>
  <c r="AU261" i="21"/>
  <c r="AY261" i="21"/>
  <c r="AV262" i="21"/>
  <c r="AU261" i="19"/>
  <c r="AW261" i="19"/>
  <c r="AV262" i="19"/>
  <c r="AM262" i="23"/>
  <c r="AQ262" i="23"/>
  <c r="AO262" i="23"/>
  <c r="AN263" i="23"/>
  <c r="AW262" i="21"/>
  <c r="AV263" i="21"/>
  <c r="AU262" i="21"/>
  <c r="AY262" i="21"/>
  <c r="AU262" i="19"/>
  <c r="AV263" i="19"/>
  <c r="AW262" i="19"/>
  <c r="AN264" i="23"/>
  <c r="AQ263" i="23"/>
  <c r="AO263" i="23"/>
  <c r="AM263" i="23"/>
  <c r="AW263" i="21"/>
  <c r="AY263" i="21"/>
  <c r="AV264" i="21"/>
  <c r="AU263" i="21"/>
  <c r="AW263" i="19"/>
  <c r="AV264" i="19"/>
  <c r="AU263" i="19"/>
  <c r="AN265" i="23"/>
  <c r="AO264" i="23"/>
  <c r="AM264" i="23"/>
  <c r="AQ264" i="23"/>
  <c r="AV265" i="21"/>
  <c r="AU264" i="21"/>
  <c r="AY264" i="21"/>
  <c r="AW264" i="21"/>
  <c r="AV265" i="19"/>
  <c r="AU264" i="19"/>
  <c r="AW264" i="19"/>
  <c r="AM265" i="23"/>
  <c r="AO265" i="23"/>
  <c r="AQ265" i="23"/>
  <c r="AN266" i="23"/>
  <c r="AV266" i="21"/>
  <c r="AU265" i="21"/>
  <c r="AY265" i="21"/>
  <c r="AW265" i="21"/>
  <c r="AU265" i="19"/>
  <c r="AV266" i="19"/>
  <c r="AW265" i="19"/>
  <c r="AN267" i="23"/>
  <c r="AM266" i="23"/>
  <c r="AO266" i="23"/>
  <c r="AQ266" i="23"/>
  <c r="AU266" i="21"/>
  <c r="AV267" i="21"/>
  <c r="AW266" i="21"/>
  <c r="AY266" i="21"/>
  <c r="AU266" i="19"/>
  <c r="AV267" i="19"/>
  <c r="AW266" i="19"/>
  <c r="AO267" i="23"/>
  <c r="AN268" i="23"/>
  <c r="AM267" i="23"/>
  <c r="AQ267" i="23"/>
  <c r="AU267" i="21"/>
  <c r="AY267" i="21"/>
  <c r="AW267" i="21"/>
  <c r="AV268" i="21"/>
  <c r="AW267" i="19"/>
  <c r="AU267" i="19"/>
  <c r="AV268" i="19"/>
  <c r="AM268" i="23"/>
  <c r="AO268" i="23"/>
  <c r="AQ268" i="23"/>
  <c r="AN269" i="23"/>
  <c r="AW268" i="21"/>
  <c r="AY268" i="21"/>
  <c r="AV269" i="21"/>
  <c r="AU268" i="21"/>
  <c r="AV269" i="19"/>
  <c r="AU268" i="19"/>
  <c r="AW268" i="19"/>
  <c r="AN270" i="23"/>
  <c r="AM269" i="23"/>
  <c r="AQ269" i="23"/>
  <c r="AO269" i="23"/>
  <c r="AV270" i="21"/>
  <c r="AY269" i="21"/>
  <c r="AU269" i="21"/>
  <c r="AW269" i="21"/>
  <c r="AU269" i="19"/>
  <c r="AW269" i="19"/>
  <c r="AV270" i="19"/>
  <c r="AN271" i="23"/>
  <c r="AO270" i="23"/>
  <c r="AM270" i="23"/>
  <c r="AQ270" i="23"/>
  <c r="AV271" i="21"/>
  <c r="AW270" i="21"/>
  <c r="AY270" i="21"/>
  <c r="AU270" i="21"/>
  <c r="AV271" i="19"/>
  <c r="AW270" i="19"/>
  <c r="AU270" i="19"/>
  <c r="AQ271" i="23"/>
  <c r="AN272" i="23"/>
  <c r="AM271" i="23"/>
  <c r="AO271" i="23"/>
  <c r="AV272" i="21"/>
  <c r="AW271" i="21"/>
  <c r="AY271" i="21"/>
  <c r="AU271" i="21"/>
  <c r="AU271" i="19"/>
  <c r="AW271" i="19"/>
  <c r="AV272" i="19"/>
  <c r="AN273" i="23"/>
  <c r="AQ272" i="23"/>
  <c r="AO272" i="23"/>
  <c r="AM272" i="23"/>
  <c r="AY272" i="21"/>
  <c r="AU272" i="21"/>
  <c r="AW272" i="21"/>
  <c r="AV273" i="21"/>
  <c r="AV273" i="19"/>
  <c r="AU272" i="19"/>
  <c r="AW272" i="19"/>
  <c r="AN274" i="23"/>
  <c r="AM273" i="23"/>
  <c r="AO273" i="23"/>
  <c r="AQ273" i="23"/>
  <c r="AU273" i="21"/>
  <c r="AY273" i="21"/>
  <c r="AW273" i="21"/>
  <c r="AV274" i="21"/>
  <c r="AU273" i="19"/>
  <c r="AV274" i="19"/>
  <c r="AW273" i="19"/>
  <c r="AN275" i="23"/>
  <c r="AQ274" i="23"/>
  <c r="AO274" i="23"/>
  <c r="AM274" i="23"/>
  <c r="AU274" i="21"/>
  <c r="AW274" i="21"/>
  <c r="AY274" i="21"/>
  <c r="AV275" i="21"/>
  <c r="AW274" i="19"/>
  <c r="AV275" i="19"/>
  <c r="AU274" i="19"/>
  <c r="AM275" i="23"/>
  <c r="AN276" i="23"/>
  <c r="AQ275" i="23"/>
  <c r="AO275" i="23"/>
  <c r="AU275" i="21"/>
  <c r="AV276" i="21"/>
  <c r="AY275" i="21"/>
  <c r="AW275" i="21"/>
  <c r="AU275" i="19"/>
  <c r="AW275" i="19"/>
  <c r="AV276" i="19"/>
  <c r="AQ276" i="23"/>
  <c r="AO276" i="23"/>
  <c r="AM276" i="23"/>
  <c r="AN277" i="23"/>
  <c r="AV277" i="21"/>
  <c r="AY276" i="21"/>
  <c r="AW276" i="21"/>
  <c r="AU276" i="21"/>
  <c r="AW276" i="19"/>
  <c r="AV277" i="19"/>
  <c r="AU276" i="19"/>
  <c r="AO277" i="23"/>
  <c r="AN278" i="23"/>
  <c r="AQ277" i="23"/>
  <c r="AM277" i="23"/>
  <c r="AU277" i="21"/>
  <c r="AW277" i="21"/>
  <c r="AV278" i="21"/>
  <c r="AY277" i="21"/>
  <c r="AV278" i="19"/>
  <c r="AW277" i="19"/>
  <c r="AU277" i="19"/>
  <c r="AN279" i="23"/>
  <c r="AQ278" i="23"/>
  <c r="AM278" i="23"/>
  <c r="AO278" i="23"/>
  <c r="AU278" i="21"/>
  <c r="AV279" i="21"/>
  <c r="AY278" i="21"/>
  <c r="AW278" i="21"/>
  <c r="AW278" i="19"/>
  <c r="AV279" i="19"/>
  <c r="AU278" i="19"/>
  <c r="AQ279" i="23"/>
  <c r="AM279" i="23"/>
  <c r="AN280" i="23"/>
  <c r="AO279" i="23"/>
  <c r="AW279" i="21"/>
  <c r="AY279" i="21"/>
  <c r="AV280" i="21"/>
  <c r="AU279" i="21"/>
  <c r="AV280" i="19"/>
  <c r="AW279" i="19"/>
  <c r="AU279" i="19"/>
  <c r="AO280" i="23"/>
  <c r="AM280" i="23"/>
  <c r="AN281" i="23"/>
  <c r="AQ280" i="23"/>
  <c r="AU280" i="21"/>
  <c r="AW280" i="21"/>
  <c r="AV281" i="21"/>
  <c r="AY280" i="21"/>
  <c r="AW280" i="19"/>
  <c r="AV281" i="19"/>
  <c r="AU280" i="19"/>
  <c r="AN282" i="23"/>
  <c r="AO281" i="23"/>
  <c r="AM281" i="23"/>
  <c r="AQ281" i="23"/>
  <c r="AW281" i="21"/>
  <c r="AV282" i="21"/>
  <c r="AU281" i="21"/>
  <c r="AY281" i="21"/>
  <c r="AV282" i="19"/>
  <c r="AU281" i="19"/>
  <c r="AW281" i="19"/>
  <c r="AQ282" i="23"/>
  <c r="AM282" i="23"/>
  <c r="AN283" i="23"/>
  <c r="AO282" i="23"/>
  <c r="AV283" i="21"/>
  <c r="AY282" i="21"/>
  <c r="AW282" i="21"/>
  <c r="AU282" i="21"/>
  <c r="AW282" i="19"/>
  <c r="AV283" i="19"/>
  <c r="AU282" i="19"/>
  <c r="AM283" i="23"/>
  <c r="AQ283" i="23"/>
  <c r="AO283" i="23"/>
  <c r="AN284" i="23"/>
  <c r="AW283" i="21"/>
  <c r="AV284" i="21"/>
  <c r="AU283" i="21"/>
  <c r="AY283" i="21"/>
  <c r="AW283" i="19"/>
  <c r="AV284" i="19"/>
  <c r="AU283" i="19"/>
  <c r="AN285" i="23"/>
  <c r="AO284" i="23"/>
  <c r="AQ284" i="23"/>
  <c r="AM284" i="23"/>
  <c r="AY284" i="21"/>
  <c r="AW284" i="21"/>
  <c r="AU284" i="21"/>
  <c r="AV285" i="21"/>
  <c r="AU284" i="19"/>
  <c r="AW284" i="19"/>
  <c r="AV285" i="19"/>
  <c r="AO285" i="23"/>
  <c r="AQ285" i="23"/>
  <c r="AM285" i="23"/>
  <c r="AN286" i="23"/>
  <c r="AV286" i="21"/>
  <c r="AU285" i="21"/>
  <c r="AW285" i="21"/>
  <c r="AY285" i="21"/>
  <c r="AV286" i="19"/>
  <c r="AU285" i="19"/>
  <c r="AW285" i="19"/>
  <c r="AN287" i="23"/>
  <c r="AM286" i="23"/>
  <c r="AO286" i="23"/>
  <c r="AQ286" i="23"/>
  <c r="AY286" i="21"/>
  <c r="AV287" i="21"/>
  <c r="AW286" i="21"/>
  <c r="AU286" i="21"/>
  <c r="AW286" i="19"/>
  <c r="AV287" i="19"/>
  <c r="AU286" i="19"/>
  <c r="AQ287" i="23"/>
  <c r="AM287" i="23"/>
  <c r="AO287" i="23"/>
  <c r="AN288" i="23"/>
  <c r="AU287" i="21"/>
  <c r="AV288" i="21"/>
  <c r="AY287" i="21"/>
  <c r="AW287" i="21"/>
  <c r="AW287" i="19"/>
  <c r="AV288" i="19"/>
  <c r="AU287" i="19"/>
  <c r="AQ288" i="23"/>
  <c r="AM288" i="23"/>
  <c r="AN289" i="23"/>
  <c r="AO288" i="23"/>
  <c r="AY288" i="21"/>
  <c r="AW288" i="21"/>
  <c r="AU288" i="21"/>
  <c r="AV289" i="21"/>
  <c r="AV289" i="19"/>
  <c r="AU288" i="19"/>
  <c r="AW288" i="19"/>
  <c r="AQ289" i="23"/>
  <c r="AO289" i="23"/>
  <c r="AN290" i="23"/>
  <c r="AM289" i="23"/>
  <c r="AV290" i="21"/>
  <c r="AW289" i="21"/>
  <c r="AU289" i="21"/>
  <c r="AY289" i="21"/>
  <c r="AV290" i="19"/>
  <c r="AW289" i="19"/>
  <c r="AU289" i="19"/>
  <c r="AN291" i="23"/>
  <c r="AM290" i="23"/>
  <c r="AO290" i="23"/>
  <c r="AQ290" i="23"/>
  <c r="AW290" i="21"/>
  <c r="AY290" i="21"/>
  <c r="AV291" i="21"/>
  <c r="AU290" i="21"/>
  <c r="AV291" i="19"/>
  <c r="AU290" i="19"/>
  <c r="AW290" i="19"/>
  <c r="AO291" i="23"/>
  <c r="AN292" i="23"/>
  <c r="AQ291" i="23"/>
  <c r="AM291" i="23"/>
  <c r="AU291" i="21"/>
  <c r="AW291" i="21"/>
  <c r="AV292" i="21"/>
  <c r="AY291" i="21"/>
  <c r="AV292" i="19"/>
  <c r="AU291" i="19"/>
  <c r="AW291" i="19"/>
  <c r="AM292" i="23"/>
  <c r="AO292" i="23"/>
  <c r="AQ292" i="23"/>
  <c r="AN293" i="23"/>
  <c r="AV293" i="21"/>
  <c r="AU292" i="21"/>
  <c r="AW292" i="21"/>
  <c r="AY292" i="21"/>
  <c r="AU292" i="19"/>
  <c r="AV293" i="19"/>
  <c r="AW292" i="19"/>
  <c r="AM293" i="23"/>
  <c r="AO293" i="23"/>
  <c r="AN294" i="23"/>
  <c r="AQ293" i="23"/>
  <c r="AV294" i="21"/>
  <c r="AW293" i="21"/>
  <c r="AU293" i="21"/>
  <c r="AY293" i="21"/>
  <c r="AW293" i="19"/>
  <c r="AU293" i="19"/>
  <c r="AV294" i="19"/>
  <c r="AM294" i="23"/>
  <c r="AQ294" i="23"/>
  <c r="AN295" i="23"/>
  <c r="AO294" i="23"/>
  <c r="AV295" i="21"/>
  <c r="AU294" i="21"/>
  <c r="AW294" i="21"/>
  <c r="AY294" i="21"/>
  <c r="AW294" i="19"/>
  <c r="AU294" i="19"/>
  <c r="AV295" i="19"/>
  <c r="AO295" i="23"/>
  <c r="AQ295" i="23"/>
  <c r="AN296" i="23"/>
  <c r="AM295" i="23"/>
  <c r="AU295" i="21"/>
  <c r="AY295" i="21"/>
  <c r="AW295" i="21"/>
  <c r="AV296" i="21"/>
  <c r="AW295" i="19"/>
  <c r="AU295" i="19"/>
  <c r="AV296" i="19"/>
  <c r="AO296" i="23"/>
  <c r="AQ296" i="23"/>
  <c r="AM296" i="23"/>
  <c r="AN297" i="23"/>
  <c r="AW296" i="21"/>
  <c r="AV297" i="21"/>
  <c r="AU296" i="21"/>
  <c r="AY296" i="21"/>
  <c r="AW296" i="19"/>
  <c r="AV297" i="19"/>
  <c r="AU296" i="19"/>
  <c r="AM297" i="23"/>
  <c r="AQ297" i="23"/>
  <c r="AN298" i="23"/>
  <c r="AO297" i="23"/>
  <c r="AV298" i="21"/>
  <c r="AY297" i="21"/>
  <c r="AU297" i="21"/>
  <c r="AW297" i="21"/>
  <c r="AW297" i="19"/>
  <c r="AV298" i="19"/>
  <c r="AU297" i="19"/>
  <c r="AQ298" i="23"/>
  <c r="AM298" i="23"/>
  <c r="AO298" i="23"/>
  <c r="AN299" i="23"/>
  <c r="AU298" i="21"/>
  <c r="AV299" i="21"/>
  <c r="AY298" i="21"/>
  <c r="AW298" i="21"/>
  <c r="AV299" i="19"/>
  <c r="AW298" i="19"/>
  <c r="AU298" i="19"/>
  <c r="AO299" i="23"/>
  <c r="AQ299" i="23"/>
  <c r="AN300" i="23"/>
  <c r="AM299" i="23"/>
  <c r="AU299" i="21"/>
  <c r="AW299" i="21"/>
  <c r="AY299" i="21"/>
  <c r="AV300" i="21"/>
  <c r="AV300" i="19"/>
  <c r="AW299" i="19"/>
  <c r="AU299" i="19"/>
  <c r="AO300" i="23"/>
  <c r="AM300" i="23"/>
  <c r="AQ300" i="23"/>
  <c r="AN301" i="23"/>
  <c r="AU300" i="21"/>
  <c r="AY300" i="21"/>
  <c r="AW300" i="21"/>
  <c r="AV301" i="21"/>
  <c r="AV301" i="19"/>
  <c r="AU300" i="19"/>
  <c r="AW300" i="19"/>
  <c r="AO301" i="23"/>
  <c r="AN302" i="23"/>
  <c r="AQ301" i="23"/>
  <c r="AM301" i="23"/>
  <c r="AU301" i="21"/>
  <c r="AW301" i="21"/>
  <c r="AV302" i="21"/>
  <c r="AY301" i="21"/>
  <c r="AU301" i="19"/>
  <c r="AW301" i="19"/>
  <c r="AV302" i="19"/>
  <c r="AQ302" i="23"/>
  <c r="AN303" i="23"/>
  <c r="AM302" i="23"/>
  <c r="AO302" i="23"/>
  <c r="AW302" i="21"/>
  <c r="AY302" i="21"/>
  <c r="AU302" i="21"/>
  <c r="AV303" i="21"/>
  <c r="AU302" i="19"/>
  <c r="AV303" i="19"/>
  <c r="AW302" i="19"/>
  <c r="AQ303" i="23"/>
  <c r="AM303" i="23"/>
  <c r="AN304" i="23"/>
  <c r="AO303" i="23"/>
  <c r="AW303" i="21"/>
  <c r="AU303" i="21"/>
  <c r="AV304" i="21"/>
  <c r="AY303" i="21"/>
  <c r="AU303" i="19"/>
  <c r="AV304" i="19"/>
  <c r="AW303" i="19"/>
  <c r="AO304" i="23"/>
  <c r="AQ304" i="23"/>
  <c r="AM304" i="23"/>
  <c r="AN305" i="23"/>
  <c r="AY304" i="21"/>
  <c r="AW304" i="21"/>
  <c r="AU304" i="21"/>
  <c r="AV305" i="21"/>
  <c r="AU304" i="19"/>
  <c r="AV305" i="19"/>
  <c r="AW304" i="19"/>
  <c r="AQ305" i="23"/>
  <c r="AN306" i="23"/>
  <c r="AM305" i="23"/>
  <c r="AO305" i="23"/>
  <c r="AW305" i="21"/>
  <c r="AV306" i="21"/>
  <c r="AY305" i="21"/>
  <c r="AU305" i="21"/>
  <c r="AV306" i="19"/>
  <c r="AW305" i="19"/>
  <c r="AU305" i="19"/>
  <c r="AN307" i="23"/>
  <c r="AO306" i="23"/>
  <c r="AM306" i="23"/>
  <c r="AQ306" i="23"/>
  <c r="AU306" i="21"/>
  <c r="AV307" i="21"/>
  <c r="AW306" i="21"/>
  <c r="AY306" i="21"/>
  <c r="AV307" i="19"/>
  <c r="AW306" i="19"/>
  <c r="AU306" i="19"/>
  <c r="AQ307" i="23"/>
  <c r="AO307" i="23"/>
  <c r="AM307" i="23"/>
  <c r="AN308" i="23"/>
  <c r="AU307" i="21"/>
  <c r="AW307" i="21"/>
  <c r="AV308" i="21"/>
  <c r="AY307" i="21"/>
  <c r="AW307" i="19"/>
  <c r="AV308" i="19"/>
  <c r="AU307" i="19"/>
  <c r="AN309" i="23"/>
  <c r="AO308" i="23"/>
  <c r="AQ308" i="23"/>
  <c r="AM308" i="23"/>
  <c r="AW308" i="21"/>
  <c r="AY308" i="21"/>
  <c r="AV309" i="21"/>
  <c r="AU308" i="21"/>
  <c r="AW308" i="19"/>
  <c r="AV309" i="19"/>
  <c r="AU308" i="19"/>
  <c r="AO309" i="23"/>
  <c r="AN310" i="23"/>
  <c r="AQ309" i="23"/>
  <c r="AM309" i="23"/>
  <c r="AV310" i="21"/>
  <c r="AY309" i="21"/>
  <c r="AU309" i="21"/>
  <c r="AW309" i="21"/>
  <c r="AW309" i="19"/>
  <c r="AV310" i="19"/>
  <c r="AU309" i="19"/>
  <c r="AQ310" i="23"/>
  <c r="AN311" i="23"/>
  <c r="AO310" i="23"/>
  <c r="AM310" i="23"/>
  <c r="AU310" i="21"/>
  <c r="AV311" i="21"/>
  <c r="AW310" i="21"/>
  <c r="AY310" i="21"/>
  <c r="AW310" i="19"/>
  <c r="AU310" i="19"/>
  <c r="AV311" i="19"/>
  <c r="AQ311" i="23"/>
  <c r="AN312" i="23"/>
  <c r="AM311" i="23"/>
  <c r="AO311" i="23"/>
  <c r="AU311" i="21"/>
  <c r="AW311" i="21"/>
  <c r="AV312" i="21"/>
  <c r="AY311" i="21"/>
  <c r="AW311" i="19"/>
  <c r="AU311" i="19"/>
  <c r="AV312" i="19"/>
  <c r="AN313" i="23"/>
  <c r="AO312" i="23"/>
  <c r="AM312" i="23"/>
  <c r="AQ312" i="23"/>
  <c r="AY312" i="21"/>
  <c r="AW312" i="21"/>
  <c r="AV313" i="21"/>
  <c r="AU312" i="21"/>
  <c r="AU312" i="19"/>
  <c r="AW312" i="19"/>
  <c r="AV313" i="19"/>
  <c r="AO313" i="23"/>
  <c r="AM313" i="23"/>
  <c r="AQ313" i="23"/>
  <c r="AN314" i="23"/>
  <c r="AW313" i="21"/>
  <c r="AU313" i="21"/>
  <c r="AV314" i="21"/>
  <c r="AY313" i="21"/>
  <c r="AW313" i="19"/>
  <c r="AV314" i="19"/>
  <c r="AU313" i="19"/>
  <c r="AQ314" i="23"/>
  <c r="AN315" i="23"/>
  <c r="AO314" i="23"/>
  <c r="AM314" i="23"/>
  <c r="AV315" i="21"/>
  <c r="AW314" i="21"/>
  <c r="AY314" i="21"/>
  <c r="AU314" i="21"/>
  <c r="AW314" i="19"/>
  <c r="AU314" i="19"/>
  <c r="AV315" i="19"/>
  <c r="AN316" i="23"/>
  <c r="AM315" i="23"/>
  <c r="AQ315" i="23"/>
  <c r="AO315" i="23"/>
  <c r="AW315" i="21"/>
  <c r="AU315" i="21"/>
  <c r="AV316" i="21"/>
  <c r="AY315" i="21"/>
  <c r="AU315" i="19"/>
  <c r="AV316" i="19"/>
  <c r="AW315" i="19"/>
  <c r="AO316" i="23"/>
  <c r="AQ316" i="23"/>
  <c r="AM316" i="23"/>
  <c r="AN317" i="23"/>
  <c r="AW316" i="21"/>
  <c r="AU316" i="21"/>
  <c r="AV317" i="21"/>
  <c r="AY316" i="21"/>
  <c r="AW316" i="19"/>
  <c r="AV317" i="19"/>
  <c r="AU316" i="19"/>
  <c r="AN318" i="23"/>
  <c r="AO317" i="23"/>
  <c r="AQ317" i="23"/>
  <c r="AM317" i="23"/>
  <c r="AW317" i="21"/>
  <c r="AY317" i="21"/>
  <c r="AV318" i="21"/>
  <c r="AU317" i="21"/>
  <c r="AW317" i="19"/>
  <c r="AV318" i="19"/>
  <c r="AU317" i="19"/>
  <c r="AQ318" i="23"/>
  <c r="AO318" i="23"/>
  <c r="AN319" i="23"/>
  <c r="AM318" i="23"/>
  <c r="AW318" i="21"/>
  <c r="AY318" i="21"/>
  <c r="AV319" i="21"/>
  <c r="AU318" i="21"/>
  <c r="AW318" i="19"/>
  <c r="AU318" i="19"/>
  <c r="AV319" i="19"/>
  <c r="AM319" i="23"/>
  <c r="AO319" i="23"/>
  <c r="AN320" i="23"/>
  <c r="AQ319" i="23"/>
  <c r="AY319" i="21"/>
  <c r="AW319" i="21"/>
  <c r="AV320" i="21"/>
  <c r="AU319" i="21"/>
  <c r="AW319" i="19"/>
  <c r="AU319" i="19"/>
  <c r="AV320" i="19"/>
  <c r="AN321" i="23"/>
  <c r="AO320" i="23"/>
  <c r="AQ320" i="23"/>
  <c r="AM320" i="23"/>
  <c r="AY320" i="21"/>
  <c r="AW320" i="21"/>
  <c r="AV321" i="21"/>
  <c r="AU320" i="21"/>
  <c r="AU320" i="19"/>
  <c r="AW320" i="19"/>
  <c r="AV321" i="19"/>
  <c r="AO321" i="23"/>
  <c r="AN322" i="23"/>
  <c r="AM321" i="23"/>
  <c r="AQ321" i="23"/>
  <c r="AU321" i="21"/>
  <c r="AY321" i="21"/>
  <c r="AW321" i="21"/>
  <c r="AV322" i="21"/>
  <c r="AU321" i="19"/>
  <c r="AW321" i="19"/>
  <c r="AV322" i="19"/>
  <c r="AO322" i="23"/>
  <c r="AQ322" i="23"/>
  <c r="AN323" i="23"/>
  <c r="AM322" i="23"/>
  <c r="AY322" i="21"/>
  <c r="AV323" i="21"/>
  <c r="AU322" i="21"/>
  <c r="AW322" i="21"/>
  <c r="AU322" i="19"/>
  <c r="AV323" i="19"/>
  <c r="AW322" i="19"/>
  <c r="AN324" i="23"/>
  <c r="AQ323" i="23"/>
  <c r="AO323" i="23"/>
  <c r="AM323" i="23"/>
  <c r="AY323" i="21"/>
  <c r="AV324" i="21"/>
  <c r="AW323" i="21"/>
  <c r="AU323" i="21"/>
  <c r="AU323" i="19"/>
  <c r="AV324" i="19"/>
  <c r="AW323" i="19"/>
  <c r="AN325" i="23"/>
  <c r="AQ324" i="23"/>
  <c r="AO324" i="23"/>
  <c r="AM324" i="23"/>
  <c r="AV325" i="21"/>
  <c r="AU324" i="21"/>
  <c r="AY324" i="21"/>
  <c r="AW324" i="21"/>
  <c r="AV325" i="19"/>
  <c r="AW324" i="19"/>
  <c r="AU324" i="19"/>
  <c r="AO325" i="23"/>
  <c r="AM325" i="23"/>
  <c r="AN326" i="23"/>
  <c r="AQ325" i="23"/>
  <c r="AV326" i="21"/>
  <c r="AY325" i="21"/>
  <c r="AU325" i="21"/>
  <c r="AW325" i="21"/>
  <c r="AV326" i="19"/>
  <c r="AW325" i="19"/>
  <c r="AU325" i="19"/>
  <c r="AM326" i="23"/>
  <c r="AN327" i="23"/>
  <c r="AO326" i="23"/>
  <c r="AQ326" i="23"/>
  <c r="AW326" i="21"/>
  <c r="AU326" i="21"/>
  <c r="AY326" i="21"/>
  <c r="AV327" i="21"/>
  <c r="AU326" i="19"/>
  <c r="AW326" i="19"/>
  <c r="AV327" i="19"/>
  <c r="AQ327" i="23"/>
  <c r="AN328" i="23"/>
  <c r="AM327" i="23"/>
  <c r="AO327" i="23"/>
  <c r="AU327" i="21"/>
  <c r="AV328" i="21"/>
  <c r="AY327" i="21"/>
  <c r="AW327" i="21"/>
  <c r="AU327" i="19"/>
  <c r="AW327" i="19"/>
  <c r="AV328" i="19"/>
  <c r="AN329" i="23"/>
  <c r="AO328" i="23"/>
  <c r="AQ328" i="23"/>
  <c r="AM328" i="23"/>
  <c r="AW328" i="21"/>
  <c r="AY328" i="21"/>
  <c r="AU328" i="21"/>
  <c r="AV329" i="21"/>
  <c r="AU328" i="19"/>
  <c r="AW328" i="19"/>
  <c r="AV329" i="19"/>
  <c r="AO329" i="23"/>
  <c r="AM329" i="23"/>
  <c r="AN330" i="23"/>
  <c r="AQ329" i="23"/>
  <c r="AY329" i="21"/>
  <c r="AV330" i="21"/>
  <c r="AW329" i="21"/>
  <c r="AU329" i="21"/>
  <c r="AU329" i="19"/>
  <c r="AW329" i="19"/>
  <c r="AV330" i="19"/>
  <c r="AN331" i="23"/>
  <c r="AO330" i="23"/>
  <c r="AQ330" i="23"/>
  <c r="AM330" i="23"/>
  <c r="AY330" i="21"/>
  <c r="AU330" i="21"/>
  <c r="AW330" i="21"/>
  <c r="AV331" i="21"/>
  <c r="AW330" i="19"/>
  <c r="AU330" i="19"/>
  <c r="AV331" i="19"/>
  <c r="AQ331" i="23"/>
  <c r="AN332" i="23"/>
  <c r="AM331" i="23"/>
  <c r="AO331" i="23"/>
  <c r="AY331" i="21"/>
  <c r="AW331" i="21"/>
  <c r="AU331" i="21"/>
  <c r="AV332" i="21"/>
  <c r="AW331" i="19"/>
  <c r="AV332" i="19"/>
  <c r="AU331" i="19"/>
  <c r="AM332" i="23"/>
  <c r="AN333" i="23"/>
  <c r="AQ332" i="23"/>
  <c r="AO332" i="23"/>
  <c r="AV333" i="21"/>
  <c r="AW332" i="21"/>
  <c r="AY332" i="21"/>
  <c r="AU332" i="21"/>
  <c r="AU332" i="19"/>
  <c r="AV333" i="19"/>
  <c r="AW332" i="19"/>
  <c r="AQ333" i="23"/>
  <c r="AN334" i="23"/>
  <c r="AM333" i="23"/>
  <c r="AO333" i="23"/>
  <c r="AV334" i="21"/>
  <c r="AY333" i="21"/>
  <c r="AU333" i="21"/>
  <c r="AW333" i="21"/>
  <c r="AW333" i="19"/>
  <c r="AU333" i="19"/>
  <c r="AV334" i="19"/>
  <c r="AO334" i="23"/>
  <c r="AQ334" i="23"/>
  <c r="AM334" i="23"/>
  <c r="AN335" i="23"/>
  <c r="AY334" i="21"/>
  <c r="AV335" i="21"/>
  <c r="AW334" i="21"/>
  <c r="AU334" i="21"/>
  <c r="AW334" i="19"/>
  <c r="AU334" i="19"/>
  <c r="AV335" i="19"/>
  <c r="AQ335" i="23"/>
  <c r="AO335" i="23"/>
  <c r="AN336" i="23"/>
  <c r="AM335" i="23"/>
  <c r="AY335" i="21"/>
  <c r="AU335" i="21"/>
  <c r="AV336" i="21"/>
  <c r="AW335" i="21"/>
  <c r="AU335" i="19"/>
  <c r="AW335" i="19"/>
  <c r="AV336" i="19"/>
  <c r="AM336" i="23"/>
  <c r="AO336" i="23"/>
  <c r="AQ336" i="23"/>
  <c r="AN337" i="23"/>
  <c r="AY336" i="21"/>
  <c r="AU336" i="21"/>
  <c r="AV337" i="21"/>
  <c r="AW336" i="21"/>
  <c r="AU336" i="19"/>
  <c r="AW336" i="19"/>
  <c r="AV337" i="19"/>
  <c r="AM337" i="23"/>
  <c r="AN338" i="23"/>
  <c r="AQ337" i="23"/>
  <c r="AO337" i="23"/>
  <c r="AV338" i="21"/>
  <c r="AY337" i="21"/>
  <c r="AU337" i="21"/>
  <c r="AW337" i="21"/>
  <c r="AV338" i="19"/>
  <c r="AW337" i="19"/>
  <c r="AU337" i="19"/>
  <c r="AQ338" i="23"/>
  <c r="AO338" i="23"/>
  <c r="AM338" i="23"/>
  <c r="AN339" i="23"/>
  <c r="AY338" i="21"/>
  <c r="AU338" i="21"/>
  <c r="AV339" i="21"/>
  <c r="AW338" i="21"/>
  <c r="AU338" i="19"/>
  <c r="AW338" i="19"/>
  <c r="AV339" i="19"/>
  <c r="AO339" i="23"/>
  <c r="AQ339" i="23"/>
  <c r="AM339" i="23"/>
  <c r="AN340" i="23"/>
  <c r="AW339" i="21"/>
  <c r="AU339" i="21"/>
  <c r="AV340" i="21"/>
  <c r="AY339" i="21"/>
  <c r="AV340" i="19"/>
  <c r="AW339" i="19"/>
  <c r="AU339" i="19"/>
  <c r="AM340" i="23"/>
  <c r="AN341" i="23"/>
  <c r="AO340" i="23"/>
  <c r="AQ340" i="23"/>
  <c r="AY340" i="21"/>
  <c r="AU340" i="21"/>
  <c r="AW340" i="21"/>
  <c r="AV341" i="21"/>
  <c r="AU340" i="19"/>
  <c r="AW340" i="19"/>
  <c r="AV341" i="19"/>
  <c r="AN342" i="23"/>
  <c r="AQ341" i="23"/>
  <c r="AO341" i="23"/>
  <c r="AM341" i="23"/>
  <c r="AY341" i="21"/>
  <c r="AU341" i="21"/>
  <c r="AW341" i="21"/>
  <c r="AV342" i="21"/>
  <c r="AV342" i="19"/>
  <c r="AU341" i="19"/>
  <c r="AW341" i="19"/>
  <c r="AQ342" i="23"/>
  <c r="AN343" i="23"/>
  <c r="AO342" i="23"/>
  <c r="AM342" i="23"/>
  <c r="AW342" i="21"/>
  <c r="AY342" i="21"/>
  <c r="AV343" i="21"/>
  <c r="AU342" i="21"/>
  <c r="AW342" i="19"/>
  <c r="AU342" i="19"/>
  <c r="AV343" i="19"/>
  <c r="AM343" i="23"/>
  <c r="AQ343" i="23"/>
  <c r="AO343" i="23"/>
  <c r="AN344" i="23"/>
  <c r="AY343" i="21"/>
  <c r="AW343" i="21"/>
  <c r="AV344" i="21"/>
  <c r="AU343" i="21"/>
  <c r="AW343" i="19"/>
  <c r="AU343" i="19"/>
  <c r="AV344" i="19"/>
  <c r="AQ344" i="23"/>
  <c r="AO344" i="23"/>
  <c r="AN345" i="23"/>
  <c r="AM344" i="23"/>
  <c r="AU344" i="21"/>
  <c r="AY344" i="21"/>
  <c r="AW344" i="21"/>
  <c r="AV345" i="21"/>
  <c r="AU344" i="19"/>
  <c r="AW344" i="19"/>
  <c r="AV345" i="19"/>
  <c r="AO345" i="23"/>
  <c r="AM345" i="23"/>
  <c r="AN346" i="23"/>
  <c r="AQ345" i="23"/>
  <c r="AY345" i="21"/>
  <c r="AW345" i="21"/>
  <c r="AU345" i="21"/>
  <c r="AV346" i="21"/>
  <c r="AU345" i="19"/>
  <c r="AV346" i="19"/>
  <c r="AW345" i="19"/>
  <c r="AO346" i="23"/>
  <c r="AQ346" i="23"/>
  <c r="AM346" i="23"/>
  <c r="AN347" i="23"/>
  <c r="AW346" i="21"/>
  <c r="AY346" i="21"/>
  <c r="AU346" i="21"/>
  <c r="AV347" i="21"/>
  <c r="AV347" i="19"/>
  <c r="AW346" i="19"/>
  <c r="AU346" i="19"/>
  <c r="AO347" i="23"/>
  <c r="AQ347" i="23"/>
  <c r="AN348" i="23"/>
  <c r="AM347" i="23"/>
  <c r="AY347" i="21"/>
  <c r="AW347" i="21"/>
  <c r="AU347" i="21"/>
  <c r="AV348" i="21"/>
  <c r="AV348" i="19"/>
  <c r="AW347" i="19"/>
  <c r="AU347" i="19"/>
  <c r="AM348" i="23"/>
  <c r="AO348" i="23"/>
  <c r="AN349" i="23"/>
  <c r="AQ348" i="23"/>
  <c r="AY348" i="21"/>
  <c r="AU348" i="21"/>
  <c r="AW348" i="21"/>
  <c r="AV349" i="21"/>
  <c r="AU348" i="19"/>
  <c r="AW348" i="19"/>
  <c r="AV349" i="19"/>
  <c r="AN350" i="23"/>
  <c r="AQ349" i="23"/>
  <c r="AM349" i="23"/>
  <c r="AO349" i="23"/>
  <c r="AW349" i="21"/>
  <c r="AV350" i="21"/>
  <c r="AU349" i="21"/>
  <c r="AY349" i="21"/>
  <c r="AV350" i="19"/>
  <c r="AU349" i="19"/>
  <c r="AW349" i="19"/>
  <c r="AQ350" i="23"/>
  <c r="AO350" i="23"/>
  <c r="AN351" i="23"/>
  <c r="AM350" i="23"/>
  <c r="AU350" i="21"/>
  <c r="AY350" i="21"/>
  <c r="AW350" i="21"/>
  <c r="AV351" i="21"/>
  <c r="AV351" i="19"/>
  <c r="AU350" i="19"/>
  <c r="AW350" i="19"/>
  <c r="AQ351" i="23"/>
  <c r="AO351" i="23"/>
  <c r="AM351" i="23"/>
  <c r="AN352" i="23"/>
  <c r="AW351" i="21"/>
  <c r="AV352" i="21"/>
  <c r="AY351" i="21"/>
  <c r="AU351" i="21"/>
  <c r="AV352" i="19"/>
  <c r="AW351" i="19"/>
  <c r="AU351" i="19"/>
  <c r="AN353" i="23"/>
  <c r="AO352" i="23"/>
  <c r="AQ352" i="23"/>
  <c r="AM352" i="23"/>
  <c r="AY352" i="21"/>
  <c r="AV353" i="21"/>
  <c r="AW352" i="21"/>
  <c r="AU352" i="21"/>
  <c r="AU352" i="19"/>
  <c r="AW352" i="19"/>
  <c r="AV353" i="19"/>
  <c r="AO353" i="23"/>
  <c r="AM353" i="23"/>
  <c r="AQ353" i="23"/>
  <c r="AN354" i="23"/>
  <c r="AW353" i="21"/>
  <c r="AY353" i="21"/>
  <c r="AU353" i="21"/>
  <c r="AV354" i="21"/>
  <c r="AU353" i="19"/>
  <c r="AV354" i="19"/>
  <c r="AW353" i="19"/>
  <c r="AQ354" i="23"/>
  <c r="AO354" i="23"/>
  <c r="AM354" i="23"/>
  <c r="AN355" i="23"/>
  <c r="AV355" i="21"/>
  <c r="AU354" i="21"/>
  <c r="AW354" i="21"/>
  <c r="AY354" i="21"/>
  <c r="AU354" i="19"/>
  <c r="AV355" i="19"/>
  <c r="AW354" i="19"/>
  <c r="AN356" i="23"/>
  <c r="AQ355" i="23"/>
  <c r="AO355" i="23"/>
  <c r="AM355" i="23"/>
  <c r="AU355" i="21"/>
  <c r="AY355" i="21"/>
  <c r="AW355" i="21"/>
  <c r="AV356" i="21"/>
  <c r="AU355" i="19"/>
  <c r="AV356" i="19"/>
  <c r="AW355" i="19"/>
  <c r="AO356" i="23"/>
  <c r="AM356" i="23"/>
  <c r="AQ356" i="23"/>
  <c r="AN357" i="23"/>
  <c r="AY356" i="21"/>
  <c r="AU356" i="21"/>
  <c r="AV357" i="21"/>
  <c r="AW356" i="21"/>
  <c r="AV357" i="19"/>
  <c r="AW356" i="19"/>
  <c r="AU356" i="19"/>
  <c r="AO357" i="23"/>
  <c r="AQ357" i="23"/>
  <c r="AM357" i="23"/>
  <c r="AN358" i="23"/>
  <c r="AV358" i="21"/>
  <c r="AY357" i="21"/>
  <c r="AU357" i="21"/>
  <c r="AW357" i="21"/>
  <c r="AV358" i="19"/>
  <c r="AU357" i="19"/>
  <c r="AW357" i="19"/>
  <c r="AQ358" i="23"/>
  <c r="AM358" i="23"/>
  <c r="AN359" i="23"/>
  <c r="AO358" i="23"/>
  <c r="AW358" i="21"/>
  <c r="AY358" i="21"/>
  <c r="AV359" i="21"/>
  <c r="AU358" i="21"/>
  <c r="AV359" i="19"/>
  <c r="AW358" i="19"/>
  <c r="AU358" i="19"/>
  <c r="AM359" i="23"/>
  <c r="AO359" i="23"/>
  <c r="AN360" i="23"/>
  <c r="AQ359" i="23"/>
  <c r="AU359" i="21"/>
  <c r="AW359" i="21"/>
  <c r="AY359" i="21"/>
  <c r="AV360" i="21"/>
  <c r="AU359" i="19"/>
  <c r="AW359" i="19"/>
  <c r="AV360" i="19"/>
  <c r="AQ360" i="23"/>
  <c r="AM360" i="23"/>
  <c r="AN361" i="23"/>
  <c r="AO360" i="23"/>
  <c r="AU360" i="21"/>
  <c r="AV361" i="21"/>
  <c r="AW360" i="21"/>
  <c r="AY360" i="21"/>
  <c r="AW360" i="19"/>
  <c r="AV361" i="19"/>
  <c r="AU360" i="19"/>
  <c r="AM361" i="23"/>
  <c r="AO361" i="23"/>
  <c r="AN362" i="23"/>
  <c r="AQ361" i="23"/>
  <c r="AY361" i="21"/>
  <c r="AW361" i="21"/>
  <c r="AV362" i="21"/>
  <c r="AU361" i="21"/>
  <c r="AU361" i="19"/>
  <c r="AW361" i="19"/>
  <c r="AV362" i="19"/>
  <c r="AN363" i="23"/>
  <c r="AM362" i="23"/>
  <c r="AQ362" i="23"/>
  <c r="AO362" i="23"/>
  <c r="AW362" i="21"/>
  <c r="AU362" i="21"/>
  <c r="AV363" i="21"/>
  <c r="AY362" i="21"/>
  <c r="AW362" i="19"/>
  <c r="AU362" i="19"/>
  <c r="AV363" i="19"/>
  <c r="AO363" i="23"/>
  <c r="AQ363" i="23"/>
  <c r="AN364" i="23"/>
  <c r="AM363" i="23"/>
  <c r="AU363" i="21"/>
  <c r="AY363" i="21"/>
  <c r="AV364" i="21"/>
  <c r="AW363" i="21"/>
  <c r="AV364" i="19"/>
  <c r="AU363" i="19"/>
  <c r="AW363" i="19"/>
  <c r="AQ364" i="23"/>
  <c r="AO364" i="23"/>
  <c r="AN365" i="23"/>
  <c r="AM364" i="23"/>
  <c r="AW364" i="21"/>
  <c r="AY364" i="21"/>
  <c r="AV365" i="21"/>
  <c r="AU364" i="21"/>
  <c r="AU364" i="19"/>
  <c r="AW364" i="19"/>
  <c r="AV365" i="19"/>
  <c r="AM365" i="23"/>
  <c r="AN366" i="23"/>
  <c r="AQ365" i="23"/>
  <c r="AO365" i="23"/>
  <c r="AU365" i="21"/>
  <c r="AV366" i="21"/>
  <c r="AW365" i="21"/>
  <c r="AY365" i="21"/>
  <c r="AV366" i="19"/>
  <c r="AU365" i="19"/>
  <c r="AW365" i="19"/>
  <c r="AN367" i="23"/>
  <c r="AQ366" i="23"/>
  <c r="AO366" i="23"/>
  <c r="AM366" i="23"/>
  <c r="AY366" i="21"/>
  <c r="AW366" i="21"/>
  <c r="AV367" i="21"/>
  <c r="AU366" i="21"/>
  <c r="AU366" i="19"/>
  <c r="AW366" i="19"/>
  <c r="AV367" i="19"/>
  <c r="AQ367" i="23"/>
  <c r="AN368" i="23"/>
  <c r="AO367" i="23"/>
  <c r="AM367" i="23"/>
  <c r="AU367" i="21"/>
  <c r="AV368" i="21"/>
  <c r="AW367" i="21"/>
  <c r="AY367" i="21"/>
  <c r="AU367" i="19"/>
  <c r="AV368" i="19"/>
  <c r="AW367" i="19"/>
  <c r="AM368" i="23"/>
  <c r="AN369" i="23"/>
  <c r="AQ368" i="23"/>
  <c r="AO368" i="23"/>
  <c r="AV369" i="21"/>
  <c r="AY368" i="21"/>
  <c r="AU368" i="21"/>
  <c r="AW368" i="21"/>
  <c r="AV369" i="19"/>
  <c r="AW368" i="19"/>
  <c r="AU368" i="19"/>
  <c r="AM369" i="23"/>
  <c r="AQ369" i="23"/>
  <c r="AO369" i="23"/>
  <c r="AN370" i="23"/>
  <c r="AV370" i="21"/>
  <c r="AW369" i="21"/>
  <c r="AU369" i="21"/>
  <c r="AY369" i="21"/>
  <c r="AV370" i="19"/>
  <c r="AU369" i="19"/>
  <c r="AW369" i="19"/>
  <c r="AO370" i="23"/>
  <c r="AN371" i="23"/>
  <c r="AM370" i="23"/>
  <c r="AQ370" i="23"/>
  <c r="AW370" i="21"/>
  <c r="AV371" i="21"/>
  <c r="AY370" i="21"/>
  <c r="AU370" i="21"/>
  <c r="AV371" i="19"/>
  <c r="AU370" i="19"/>
  <c r="AW370" i="19"/>
  <c r="AO371" i="23"/>
  <c r="AN372" i="23"/>
  <c r="AM371" i="23"/>
  <c r="AQ371" i="23"/>
  <c r="AW371" i="21"/>
  <c r="AV372" i="21"/>
  <c r="AU371" i="21"/>
  <c r="AY371" i="21"/>
  <c r="AV372" i="19"/>
  <c r="AU371" i="19"/>
  <c r="AW371" i="19"/>
  <c r="AM372" i="23"/>
  <c r="AQ372" i="23"/>
  <c r="AO372" i="23"/>
  <c r="AN373" i="23"/>
  <c r="AW372" i="21"/>
  <c r="AU372" i="21"/>
  <c r="AV373" i="21"/>
  <c r="AY372" i="21"/>
  <c r="AU372" i="19"/>
  <c r="AV373" i="19"/>
  <c r="AW372" i="19"/>
  <c r="AM373" i="23"/>
  <c r="AQ373" i="23"/>
  <c r="AO373" i="23"/>
  <c r="AN374" i="23"/>
  <c r="AW373" i="21"/>
  <c r="AU373" i="21"/>
  <c r="AY373" i="21"/>
  <c r="AV374" i="21"/>
  <c r="AV374" i="19"/>
  <c r="AW373" i="19"/>
  <c r="AU373" i="19"/>
  <c r="AQ374" i="23"/>
  <c r="AM374" i="23"/>
  <c r="AO374" i="23"/>
  <c r="AN375" i="23"/>
  <c r="AW374" i="21"/>
  <c r="AY374" i="21"/>
  <c r="AV375" i="21"/>
  <c r="AU374" i="21"/>
  <c r="AU374" i="19"/>
  <c r="AW374" i="19"/>
  <c r="AV375" i="19"/>
  <c r="AN376" i="23"/>
  <c r="AM375" i="23"/>
  <c r="AO375" i="23"/>
  <c r="AQ375" i="23"/>
  <c r="AV376" i="21"/>
  <c r="AW375" i="21"/>
  <c r="AY375" i="21"/>
  <c r="AU375" i="21"/>
  <c r="AV376" i="19"/>
  <c r="AW375" i="19"/>
  <c r="AU375" i="19"/>
  <c r="AO376" i="23"/>
  <c r="AM376" i="23"/>
  <c r="AN377" i="23"/>
  <c r="AQ376" i="23"/>
  <c r="AY376" i="21"/>
  <c r="AU376" i="21"/>
  <c r="AW376" i="21"/>
  <c r="AV377" i="21"/>
  <c r="AW376" i="19"/>
  <c r="AU376" i="19"/>
  <c r="AV377" i="19"/>
  <c r="AN378" i="23"/>
  <c r="AM377" i="23"/>
  <c r="AO377" i="23"/>
  <c r="AQ377" i="23"/>
  <c r="AW377" i="21"/>
  <c r="AY377" i="21"/>
  <c r="AV378" i="21"/>
  <c r="AU377" i="21"/>
  <c r="AU377" i="19"/>
  <c r="AV378" i="19"/>
  <c r="AW377" i="19"/>
  <c r="AM378" i="23"/>
  <c r="AQ378" i="23"/>
  <c r="AN379" i="23"/>
  <c r="AO378" i="23"/>
  <c r="AV379" i="21"/>
  <c r="AY378" i="21"/>
  <c r="AW378" i="21"/>
  <c r="AU378" i="21"/>
  <c r="AU378" i="19"/>
  <c r="AV379" i="19"/>
  <c r="AW378" i="19"/>
  <c r="AN380" i="23"/>
  <c r="AQ379" i="23"/>
  <c r="AM379" i="23"/>
  <c r="AO379" i="23"/>
  <c r="AY379" i="21"/>
  <c r="AW379" i="21"/>
  <c r="AU379" i="21"/>
  <c r="AV380" i="21"/>
  <c r="AU379" i="19"/>
  <c r="AW379" i="19"/>
  <c r="AV380" i="19"/>
  <c r="AQ380" i="23"/>
  <c r="AN381" i="23"/>
  <c r="AO380" i="23"/>
  <c r="AM380" i="23"/>
  <c r="AU380" i="21"/>
  <c r="AY380" i="21"/>
  <c r="AW380" i="21"/>
  <c r="AV381" i="21"/>
  <c r="AW380" i="19"/>
  <c r="AV381" i="19"/>
  <c r="AU380" i="19"/>
  <c r="AQ381" i="23"/>
  <c r="AM381" i="23"/>
  <c r="AN382" i="23"/>
  <c r="AO381" i="23"/>
  <c r="AW381" i="21"/>
  <c r="AV382" i="21"/>
  <c r="AU381" i="21"/>
  <c r="AY381" i="21"/>
  <c r="AV382" i="19"/>
  <c r="AW381" i="19"/>
  <c r="AU381" i="19"/>
  <c r="AM382" i="23"/>
  <c r="AN383" i="23"/>
  <c r="AQ382" i="23"/>
  <c r="AO382" i="23"/>
  <c r="AW382" i="21"/>
  <c r="AV383" i="21"/>
  <c r="AY382" i="21"/>
  <c r="AU382" i="21"/>
  <c r="AW382" i="19"/>
  <c r="AU382" i="19"/>
  <c r="AV383" i="19"/>
  <c r="AO383" i="23"/>
  <c r="AQ383" i="23"/>
  <c r="AN384" i="23"/>
  <c r="AM383" i="23"/>
  <c r="AY383" i="21"/>
  <c r="AV384" i="21"/>
  <c r="AW383" i="21"/>
  <c r="AU383" i="21"/>
  <c r="AW383" i="19"/>
  <c r="AU383" i="19"/>
  <c r="AV384" i="19"/>
  <c r="AN385" i="23"/>
  <c r="AO384" i="23"/>
  <c r="AM384" i="23"/>
  <c r="AQ384" i="23"/>
  <c r="AY384" i="21"/>
  <c r="AW384" i="21"/>
  <c r="AU384" i="21"/>
  <c r="AV385" i="21"/>
  <c r="AV385" i="19"/>
  <c r="AU384" i="19"/>
  <c r="AW384" i="19"/>
  <c r="AM385" i="23"/>
  <c r="AO385" i="23"/>
  <c r="AQ385" i="23"/>
  <c r="AN386" i="23"/>
  <c r="AY385" i="21"/>
  <c r="AU385" i="21"/>
  <c r="AV386" i="21"/>
  <c r="AW385" i="21"/>
  <c r="AV386" i="19"/>
  <c r="AW385" i="19"/>
  <c r="AU385" i="19"/>
  <c r="AM386" i="23"/>
  <c r="AN387" i="23"/>
  <c r="AO386" i="23"/>
  <c r="AQ386" i="23"/>
  <c r="AV387" i="21"/>
  <c r="AY386" i="21"/>
  <c r="AU386" i="21"/>
  <c r="AW386" i="21"/>
  <c r="AU386" i="19"/>
  <c r="AV387" i="19"/>
  <c r="AW386" i="19"/>
  <c r="AN388" i="23"/>
  <c r="AM387" i="23"/>
  <c r="AQ387" i="23"/>
  <c r="AO387" i="23"/>
  <c r="AU387" i="21"/>
  <c r="AY387" i="21"/>
  <c r="AW387" i="21"/>
  <c r="AV388" i="21"/>
  <c r="AV388" i="19"/>
  <c r="AU387" i="19"/>
  <c r="AW387" i="19"/>
  <c r="AN389" i="23"/>
  <c r="AQ388" i="23"/>
  <c r="AM388" i="23"/>
  <c r="AO388" i="23"/>
  <c r="AY388" i="21"/>
  <c r="AU388" i="21"/>
  <c r="AW388" i="21"/>
  <c r="AV389" i="21"/>
  <c r="AV389" i="19"/>
  <c r="AW388" i="19"/>
  <c r="AU388" i="19"/>
  <c r="AO389" i="23"/>
  <c r="AM389" i="23"/>
  <c r="AQ389" i="23"/>
  <c r="AN390" i="23"/>
  <c r="AU389" i="21"/>
  <c r="AW389" i="21"/>
  <c r="AV390" i="21"/>
  <c r="AY389" i="21"/>
  <c r="AW389" i="19"/>
  <c r="AV390" i="19"/>
  <c r="AU389" i="19"/>
  <c r="AQ390" i="23"/>
  <c r="AM390" i="23"/>
  <c r="AO390" i="23"/>
  <c r="AN391" i="23"/>
  <c r="AV391" i="21"/>
  <c r="AU390" i="21"/>
  <c r="AY390" i="21"/>
  <c r="AW390" i="21"/>
  <c r="AU390" i="19"/>
  <c r="AV391" i="19"/>
  <c r="AW390" i="19"/>
  <c r="AM391" i="23"/>
  <c r="AO391" i="23"/>
  <c r="AQ391" i="23"/>
  <c r="AN392" i="23"/>
  <c r="AY391" i="21"/>
  <c r="AW391" i="21"/>
  <c r="AV392" i="21"/>
  <c r="AU391" i="21"/>
  <c r="AU391" i="19"/>
  <c r="AW391" i="19"/>
  <c r="AV392" i="19"/>
  <c r="AN393" i="23"/>
  <c r="AQ392" i="23"/>
  <c r="AM392" i="23"/>
  <c r="AO392" i="23"/>
  <c r="AY392" i="21"/>
  <c r="AV393" i="21"/>
  <c r="AW392" i="21"/>
  <c r="AU392" i="21"/>
  <c r="AV393" i="19"/>
  <c r="AU392" i="19"/>
  <c r="AW392" i="19"/>
  <c r="AQ393" i="23"/>
  <c r="AO393" i="23"/>
  <c r="AM393" i="23"/>
  <c r="AN394" i="23"/>
  <c r="AU393" i="21"/>
  <c r="AV394" i="21"/>
  <c r="AY393" i="21"/>
  <c r="AW393" i="21"/>
  <c r="AU393" i="19"/>
  <c r="AW393" i="19"/>
  <c r="AV394" i="19"/>
  <c r="AN395" i="23"/>
  <c r="AQ394" i="23"/>
  <c r="AM394" i="23"/>
  <c r="AO394" i="23"/>
  <c r="AV395" i="21"/>
  <c r="AW394" i="21"/>
  <c r="AU394" i="21"/>
  <c r="AY394" i="21"/>
  <c r="AU394" i="19"/>
  <c r="AW394" i="19"/>
  <c r="AV395" i="19"/>
  <c r="AN396" i="23"/>
  <c r="AO395" i="23"/>
  <c r="AM395" i="23"/>
  <c r="AQ395" i="23"/>
  <c r="AW395" i="21"/>
  <c r="AV396" i="21"/>
  <c r="AU395" i="21"/>
  <c r="AY395" i="21"/>
  <c r="AW395" i="19"/>
  <c r="AV396" i="19"/>
  <c r="AU395" i="19"/>
  <c r="AQ396" i="23"/>
  <c r="AO396" i="23"/>
  <c r="AN397" i="23"/>
  <c r="AM396" i="23"/>
  <c r="AU396" i="21"/>
  <c r="AV397" i="21"/>
  <c r="AW396" i="21"/>
  <c r="AY396" i="21"/>
  <c r="AU396" i="19"/>
  <c r="AW396" i="19"/>
  <c r="AV397" i="19"/>
  <c r="AM397" i="23"/>
  <c r="AQ397" i="23"/>
  <c r="AO397" i="23"/>
  <c r="AN398" i="23"/>
  <c r="AU397" i="21"/>
  <c r="AW397" i="21"/>
  <c r="AY397" i="21"/>
  <c r="AV398" i="21"/>
  <c r="AW397" i="19"/>
  <c r="AV398" i="19"/>
  <c r="AU397" i="19"/>
  <c r="AQ398" i="23"/>
  <c r="AM398" i="23"/>
  <c r="AN399" i="23"/>
  <c r="AO398" i="23"/>
  <c r="AY398" i="21"/>
  <c r="AV399" i="21"/>
  <c r="AU398" i="21"/>
  <c r="AW398" i="21"/>
  <c r="AV399" i="19"/>
  <c r="AW398" i="19"/>
  <c r="AU398" i="19"/>
  <c r="AN400" i="23"/>
  <c r="AO399" i="23"/>
  <c r="AM399" i="23"/>
  <c r="AQ399" i="23"/>
  <c r="AY399" i="21"/>
  <c r="AU399" i="21"/>
  <c r="AW399" i="21"/>
  <c r="AV400" i="21"/>
  <c r="AW399" i="19"/>
  <c r="AV400" i="19"/>
  <c r="AU399" i="19"/>
  <c r="AM400" i="23"/>
  <c r="AO400" i="23"/>
  <c r="AN401" i="23"/>
  <c r="AQ400" i="23"/>
  <c r="AU400" i="21"/>
  <c r="AV401" i="21"/>
  <c r="AW400" i="21"/>
  <c r="AY400" i="21"/>
  <c r="AU400" i="19"/>
  <c r="AW400" i="19"/>
  <c r="AV401" i="19"/>
  <c r="AO401" i="23"/>
  <c r="AM401" i="23"/>
  <c r="AQ401" i="23"/>
  <c r="AN402" i="23"/>
  <c r="AW401" i="21"/>
  <c r="AU401" i="21"/>
  <c r="AY401" i="21"/>
  <c r="AV402" i="21"/>
  <c r="AW401" i="19"/>
  <c r="AU401" i="19"/>
  <c r="AV402" i="19"/>
  <c r="AM402" i="23"/>
  <c r="AN403" i="23"/>
  <c r="AQ402" i="23"/>
  <c r="AO402" i="23"/>
  <c r="AU402" i="21"/>
  <c r="AY402" i="21"/>
  <c r="AW402" i="21"/>
  <c r="AV403" i="21"/>
  <c r="AW402" i="19"/>
  <c r="AU402" i="19"/>
  <c r="AV403" i="19"/>
  <c r="AN404" i="23"/>
  <c r="AM403" i="23"/>
  <c r="AO403" i="23"/>
  <c r="AQ403" i="23"/>
  <c r="AU403" i="21"/>
  <c r="AW403" i="21"/>
  <c r="AY403" i="21"/>
  <c r="AV404" i="21"/>
  <c r="AV404" i="19"/>
  <c r="AU403" i="19"/>
  <c r="AW403" i="19"/>
  <c r="AN405" i="23"/>
  <c r="AO404" i="23"/>
  <c r="AQ404" i="23"/>
  <c r="AM404" i="23"/>
  <c r="AU404" i="21"/>
  <c r="AY404" i="21"/>
  <c r="AV405" i="21"/>
  <c r="AW404" i="21"/>
  <c r="AW404" i="19"/>
  <c r="AU404" i="19"/>
  <c r="AV405" i="19"/>
  <c r="AQ405" i="23"/>
  <c r="AM405" i="23"/>
  <c r="AN406" i="23"/>
  <c r="AO405" i="23"/>
  <c r="AY405" i="21"/>
  <c r="AW405" i="21"/>
  <c r="AU405" i="21"/>
  <c r="AV406" i="21"/>
  <c r="AW405" i="19"/>
  <c r="AU405" i="19"/>
  <c r="AV406" i="19"/>
  <c r="AN407" i="23"/>
  <c r="AM406" i="23"/>
  <c r="AQ406" i="23"/>
  <c r="AO406" i="23"/>
  <c r="AW406" i="21"/>
  <c r="AY406" i="21"/>
  <c r="AV407" i="21"/>
  <c r="AU406" i="21"/>
  <c r="AU406" i="19"/>
  <c r="AW406" i="19"/>
  <c r="AV407" i="19"/>
  <c r="AN408" i="23"/>
  <c r="AQ407" i="23"/>
  <c r="AO407" i="23"/>
  <c r="AM407" i="23"/>
  <c r="AY407" i="21"/>
  <c r="AU407" i="21"/>
  <c r="AV408" i="21"/>
  <c r="AW407" i="21"/>
  <c r="AU407" i="19"/>
  <c r="AV408" i="19"/>
  <c r="AW407" i="19"/>
  <c r="AQ408" i="23"/>
  <c r="AM408" i="23"/>
  <c r="AN409" i="23"/>
  <c r="AO408" i="23"/>
  <c r="AV409" i="21"/>
  <c r="AY408" i="21"/>
  <c r="AU408" i="21"/>
  <c r="AW408" i="21"/>
  <c r="AV409" i="19"/>
  <c r="AU408" i="19"/>
  <c r="AW408" i="19"/>
  <c r="AM409" i="23"/>
  <c r="AN410" i="23"/>
  <c r="AO409" i="23"/>
  <c r="AQ409" i="23"/>
  <c r="AW409" i="21"/>
  <c r="AU409" i="21"/>
  <c r="AV410" i="21"/>
  <c r="AY409" i="21"/>
  <c r="AW409" i="19"/>
  <c r="AV410" i="19"/>
  <c r="AU409" i="19"/>
  <c r="AN411" i="23"/>
  <c r="AQ410" i="23"/>
  <c r="AM410" i="23"/>
  <c r="AO410" i="23"/>
  <c r="AW410" i="21"/>
  <c r="AU410" i="21"/>
  <c r="AY410" i="21"/>
  <c r="AV411" i="21"/>
  <c r="AV411" i="19"/>
  <c r="AW410" i="19"/>
  <c r="AU410" i="19"/>
  <c r="AN412" i="23"/>
  <c r="AQ411" i="23"/>
  <c r="AO411" i="23"/>
  <c r="AM411" i="23"/>
  <c r="AW411" i="21"/>
  <c r="AU411" i="21"/>
  <c r="AY411" i="21"/>
  <c r="AV412" i="21"/>
  <c r="AW411" i="19"/>
  <c r="AV412" i="19"/>
  <c r="AU411" i="19"/>
  <c r="AQ412" i="23"/>
  <c r="AO412" i="23"/>
  <c r="AN413" i="23"/>
  <c r="AM412" i="23"/>
  <c r="AY412" i="21"/>
  <c r="AV413" i="21"/>
  <c r="AU412" i="21"/>
  <c r="AW412" i="21"/>
  <c r="AV413" i="19"/>
  <c r="AW412" i="19"/>
  <c r="AU412" i="19"/>
  <c r="AQ413" i="23"/>
  <c r="AM413" i="23"/>
  <c r="AN414" i="23"/>
  <c r="AO413" i="23"/>
  <c r="AU413" i="21"/>
  <c r="AW413" i="21"/>
  <c r="AY413" i="21"/>
  <c r="AV414" i="21"/>
  <c r="AU413" i="19"/>
  <c r="AW413" i="19"/>
  <c r="AV414" i="19"/>
  <c r="AQ414" i="23"/>
  <c r="AO414" i="23"/>
  <c r="AM414" i="23"/>
  <c r="AN415" i="23"/>
  <c r="AY414" i="21"/>
  <c r="AV415" i="21"/>
  <c r="AU414" i="21"/>
  <c r="AW414" i="21"/>
  <c r="AV415" i="19"/>
  <c r="AW414" i="19"/>
  <c r="AU414" i="19"/>
  <c r="AN416" i="23"/>
  <c r="AM415" i="23"/>
  <c r="AO415" i="23"/>
  <c r="AQ415" i="23"/>
  <c r="AW415" i="21"/>
  <c r="AV416" i="21"/>
  <c r="AU415" i="21"/>
  <c r="AY415" i="21"/>
  <c r="AU415" i="19"/>
  <c r="AW415" i="19"/>
  <c r="AV416" i="19"/>
  <c r="AM416" i="23"/>
  <c r="AO416" i="23"/>
  <c r="AN417" i="23"/>
  <c r="AQ416" i="23"/>
  <c r="AU416" i="21"/>
  <c r="AW416" i="21"/>
  <c r="AV417" i="21"/>
  <c r="AY416" i="21"/>
  <c r="AU416" i="19"/>
  <c r="AW416" i="19"/>
  <c r="AV417" i="19"/>
  <c r="AQ417" i="23"/>
  <c r="AO417" i="23"/>
  <c r="AM417" i="23"/>
  <c r="AN418" i="23"/>
  <c r="AY417" i="21"/>
  <c r="AV418" i="21"/>
  <c r="AU417" i="21"/>
  <c r="AW417" i="21"/>
  <c r="AV418" i="19"/>
  <c r="AW417" i="19"/>
  <c r="AU417" i="19"/>
  <c r="AN419" i="23"/>
  <c r="AM418" i="23"/>
  <c r="AQ418" i="23"/>
  <c r="AO418" i="23"/>
  <c r="AW418" i="21"/>
  <c r="AV419" i="21"/>
  <c r="AY418" i="21"/>
  <c r="AU418" i="21"/>
  <c r="AU418" i="19"/>
  <c r="AW418" i="19"/>
  <c r="AV419" i="19"/>
  <c r="AO419" i="23"/>
  <c r="AQ419" i="23"/>
  <c r="AM419" i="23"/>
  <c r="AN420" i="23"/>
  <c r="AU419" i="21"/>
  <c r="AW419" i="21"/>
  <c r="AY419" i="21"/>
  <c r="AV420" i="21"/>
  <c r="AV420" i="19"/>
  <c r="AU419" i="19"/>
  <c r="AW419" i="19"/>
  <c r="AM420" i="23"/>
  <c r="AQ420" i="23"/>
  <c r="AO420" i="23"/>
  <c r="AN421" i="23"/>
  <c r="AU420" i="21"/>
  <c r="AY420" i="21"/>
  <c r="AV421" i="21"/>
  <c r="AW420" i="21"/>
  <c r="AU420" i="19"/>
  <c r="AW420" i="19"/>
  <c r="AV421" i="19"/>
  <c r="AN422" i="23"/>
  <c r="AQ421" i="23"/>
  <c r="AO421" i="23"/>
  <c r="AM421" i="23"/>
  <c r="AY421" i="21"/>
  <c r="AW421" i="21"/>
  <c r="AU421" i="21"/>
  <c r="AV422" i="21"/>
  <c r="AW421" i="19"/>
  <c r="AU421" i="19"/>
  <c r="AV422" i="19"/>
  <c r="AN423" i="23"/>
  <c r="AQ422" i="23"/>
  <c r="AO422" i="23"/>
  <c r="AM422" i="23"/>
  <c r="AY422" i="21"/>
  <c r="AW422" i="21"/>
  <c r="AV423" i="21"/>
  <c r="AU422" i="21"/>
  <c r="AV423" i="19"/>
  <c r="AW422" i="19"/>
  <c r="AU422" i="19"/>
  <c r="AM423" i="23"/>
  <c r="AQ423" i="23"/>
  <c r="AO423" i="23"/>
  <c r="AN424" i="23"/>
  <c r="AW423" i="21"/>
  <c r="AY423" i="21"/>
  <c r="AV424" i="21"/>
  <c r="AU423" i="21"/>
  <c r="AW423" i="19"/>
  <c r="AU423" i="19"/>
  <c r="AV424" i="19"/>
  <c r="AQ424" i="23"/>
  <c r="AO424" i="23"/>
  <c r="AM424" i="23"/>
  <c r="AN425" i="23"/>
  <c r="AY424" i="21"/>
  <c r="AW424" i="21"/>
  <c r="AV425" i="21"/>
  <c r="AU424" i="21"/>
  <c r="AV425" i="19"/>
  <c r="AW424" i="19"/>
  <c r="AU424" i="19"/>
  <c r="AN426" i="23"/>
  <c r="AQ425" i="23"/>
  <c r="AO425" i="23"/>
  <c r="AM425" i="23"/>
  <c r="AW425" i="21"/>
  <c r="AY425" i="21"/>
  <c r="AU425" i="21"/>
  <c r="AV426" i="21"/>
  <c r="AV426" i="19"/>
  <c r="AW425" i="19"/>
  <c r="AU425" i="19"/>
  <c r="AO426" i="23"/>
  <c r="AN427" i="23"/>
  <c r="AQ426" i="23"/>
  <c r="AM426" i="23"/>
  <c r="AU426" i="21"/>
  <c r="AW426" i="21"/>
  <c r="AY426" i="21"/>
  <c r="AV427" i="21"/>
  <c r="AU426" i="19"/>
  <c r="AV427" i="19"/>
  <c r="AW426" i="19"/>
  <c r="AM427" i="23"/>
  <c r="AO427" i="23"/>
  <c r="AN428" i="23"/>
  <c r="AQ427" i="23"/>
  <c r="AV428" i="21"/>
  <c r="AY427" i="21"/>
  <c r="AW427" i="21"/>
  <c r="AU427" i="21"/>
  <c r="AW427" i="19"/>
  <c r="AV428" i="19"/>
  <c r="AU427" i="19"/>
  <c r="AN429" i="23"/>
  <c r="AO428" i="23"/>
  <c r="AQ428" i="23"/>
  <c r="AM428" i="23"/>
  <c r="AY428" i="21"/>
  <c r="AV429" i="21"/>
  <c r="AW428" i="21"/>
  <c r="AU428" i="21"/>
  <c r="AW428" i="19"/>
  <c r="AV429" i="19"/>
  <c r="AU428" i="19"/>
  <c r="AM429" i="23"/>
  <c r="AQ429" i="23"/>
  <c r="AO429" i="23"/>
  <c r="AN430" i="23"/>
  <c r="AU429" i="21"/>
  <c r="AV430" i="21"/>
  <c r="AY429" i="21"/>
  <c r="AW429" i="21"/>
  <c r="AU429" i="19"/>
  <c r="AW429" i="19"/>
  <c r="AV430" i="19"/>
  <c r="AQ430" i="23"/>
  <c r="AN431" i="23"/>
  <c r="AM430" i="23"/>
  <c r="AO430" i="23"/>
  <c r="AV431" i="21"/>
  <c r="AY430" i="21"/>
  <c r="AW430" i="21"/>
  <c r="AU430" i="21"/>
  <c r="AV431" i="19"/>
  <c r="AW430" i="19"/>
  <c r="AU430" i="19"/>
  <c r="AQ431" i="23"/>
  <c r="AO431" i="23"/>
  <c r="AN432" i="23"/>
  <c r="AM431" i="23"/>
  <c r="AU431" i="21"/>
  <c r="AY431" i="21"/>
  <c r="AW431" i="21"/>
  <c r="AV432" i="21"/>
  <c r="AU431" i="19"/>
  <c r="AW431" i="19"/>
  <c r="AV432" i="19"/>
  <c r="AO432" i="23"/>
  <c r="AM432" i="23"/>
  <c r="AN433" i="23"/>
  <c r="AQ432" i="23"/>
  <c r="AU432" i="21"/>
  <c r="AW432" i="21"/>
  <c r="AY432" i="21"/>
  <c r="AV433" i="21"/>
  <c r="AV433" i="19"/>
  <c r="AU432" i="19"/>
  <c r="AW432" i="19"/>
  <c r="AO433" i="23"/>
  <c r="AN434" i="23"/>
  <c r="AQ433" i="23"/>
  <c r="AM433" i="23"/>
  <c r="AV434" i="21"/>
  <c r="AY433" i="21"/>
  <c r="AW433" i="21"/>
  <c r="AU433" i="21"/>
  <c r="AV434" i="19"/>
  <c r="AW433" i="19"/>
  <c r="AU433" i="19"/>
  <c r="AN435" i="23"/>
  <c r="AQ434" i="23"/>
  <c r="AO434" i="23"/>
  <c r="AM434" i="23"/>
  <c r="AU434" i="21"/>
  <c r="AY434" i="21"/>
  <c r="AV435" i="21"/>
  <c r="AW434" i="21"/>
  <c r="AU434" i="19"/>
  <c r="AW434" i="19"/>
  <c r="AV435" i="19"/>
  <c r="AM435" i="23"/>
  <c r="AO435" i="23"/>
  <c r="AQ435" i="23"/>
  <c r="AN436" i="23"/>
  <c r="AW435" i="21"/>
  <c r="AU435" i="21"/>
  <c r="AY435" i="21"/>
  <c r="AV436" i="21"/>
  <c r="AU435" i="19"/>
  <c r="AW435" i="19"/>
  <c r="AV436" i="19"/>
  <c r="AM436" i="23"/>
  <c r="AN437" i="23"/>
  <c r="AQ436" i="23"/>
  <c r="AO436" i="23"/>
  <c r="AV437" i="21"/>
  <c r="AY436" i="21"/>
  <c r="AU436" i="21"/>
  <c r="AW436" i="21"/>
  <c r="AW436" i="19"/>
  <c r="AU436" i="19"/>
  <c r="AV437" i="19"/>
  <c r="AN438" i="23"/>
  <c r="AM437" i="23"/>
  <c r="AO437" i="23"/>
  <c r="AQ437" i="23"/>
  <c r="AW437" i="21"/>
  <c r="AV438" i="21"/>
  <c r="AU437" i="21"/>
  <c r="AY437" i="21"/>
  <c r="AW437" i="19"/>
  <c r="AU437" i="19"/>
  <c r="AV438" i="19"/>
  <c r="AM438" i="23"/>
  <c r="AN439" i="23"/>
  <c r="AO438" i="23"/>
  <c r="AQ438" i="23"/>
  <c r="AY438" i="21"/>
  <c r="AU438" i="21"/>
  <c r="AW438" i="21"/>
  <c r="AV439" i="21"/>
  <c r="AV439" i="19"/>
  <c r="AU438" i="19"/>
  <c r="AW438" i="19"/>
  <c r="AN440" i="23"/>
  <c r="AQ439" i="23"/>
  <c r="AO439" i="23"/>
  <c r="AM439" i="23"/>
  <c r="AV440" i="21"/>
  <c r="AY439" i="21"/>
  <c r="AU439" i="21"/>
  <c r="AW439" i="21"/>
  <c r="AU439" i="19"/>
  <c r="AV440" i="19"/>
  <c r="AW439" i="19"/>
  <c r="AO440" i="23"/>
  <c r="AN441" i="23"/>
  <c r="AQ440" i="23"/>
  <c r="AM440" i="23"/>
  <c r="AY440" i="21"/>
  <c r="AV441" i="21"/>
  <c r="AW440" i="21"/>
  <c r="AU440" i="21"/>
  <c r="AW440" i="19"/>
  <c r="AU440" i="19"/>
  <c r="AV441" i="19"/>
  <c r="AM441" i="23"/>
  <c r="AQ441" i="23"/>
  <c r="AO441" i="23"/>
  <c r="AN442" i="23"/>
  <c r="AW441" i="21"/>
  <c r="AU441" i="21"/>
  <c r="AY441" i="21"/>
  <c r="AV442" i="21"/>
  <c r="AV442" i="19"/>
  <c r="AU441" i="19"/>
  <c r="AW441" i="19"/>
  <c r="AQ442" i="23"/>
  <c r="AN443" i="23"/>
  <c r="AM442" i="23"/>
  <c r="AO442" i="23"/>
  <c r="AU442" i="21"/>
  <c r="AV443" i="21"/>
  <c r="AW442" i="21"/>
  <c r="AY442" i="21"/>
  <c r="AU442" i="19"/>
  <c r="AW442" i="19"/>
  <c r="AV443" i="19"/>
  <c r="AM443" i="23"/>
  <c r="AN444" i="23"/>
  <c r="AO443" i="23"/>
  <c r="AQ443" i="23"/>
  <c r="AU443" i="21"/>
  <c r="AV444" i="21"/>
  <c r="AW443" i="21"/>
  <c r="AY443" i="21"/>
  <c r="AU443" i="19"/>
  <c r="AW443" i="19"/>
  <c r="AV444" i="19"/>
  <c r="AM444" i="23"/>
  <c r="AO444" i="23"/>
  <c r="AQ444" i="23"/>
  <c r="AN445" i="23"/>
  <c r="AW444" i="21"/>
  <c r="AV445" i="21"/>
  <c r="AU444" i="21"/>
  <c r="AY444" i="21"/>
  <c r="AV445" i="19"/>
  <c r="AW444" i="19"/>
  <c r="AU444" i="19"/>
  <c r="AM445" i="23"/>
  <c r="AQ445" i="23"/>
  <c r="AO445" i="23"/>
  <c r="AN446" i="23"/>
  <c r="AW445" i="21"/>
  <c r="AV446" i="21"/>
  <c r="AU445" i="21"/>
  <c r="AY445" i="21"/>
  <c r="AW445" i="19"/>
  <c r="AV446" i="19"/>
  <c r="AU445" i="19"/>
  <c r="AO446" i="23"/>
  <c r="AM446" i="23"/>
  <c r="AQ446" i="23"/>
  <c r="AN447" i="23"/>
  <c r="AV447" i="21"/>
  <c r="AU446" i="21"/>
  <c r="AY446" i="21"/>
  <c r="AW446" i="21"/>
  <c r="AW446" i="19"/>
  <c r="AU446" i="19"/>
  <c r="AV447" i="19"/>
  <c r="AO447" i="23"/>
  <c r="AM447" i="23"/>
  <c r="AQ447" i="23"/>
  <c r="AN448" i="23"/>
  <c r="AY447" i="21"/>
  <c r="AW447" i="21"/>
  <c r="AU447" i="21"/>
  <c r="AV448" i="21"/>
  <c r="AW447" i="19"/>
  <c r="AU447" i="19"/>
  <c r="AV448" i="19"/>
  <c r="AM448" i="23"/>
  <c r="AO448" i="23"/>
  <c r="AQ448" i="23"/>
  <c r="AN449" i="23"/>
  <c r="AW448" i="21"/>
  <c r="AV449" i="21"/>
  <c r="AU448" i="21"/>
  <c r="AY448" i="21"/>
  <c r="AU448" i="19"/>
  <c r="AW448" i="19"/>
  <c r="AV449" i="19"/>
  <c r="AO449" i="23"/>
  <c r="AN450" i="23"/>
  <c r="AM449" i="23"/>
  <c r="AQ449" i="23"/>
  <c r="AY449" i="21"/>
  <c r="AV450" i="21"/>
  <c r="AW449" i="21"/>
  <c r="AU449" i="21"/>
  <c r="AU449" i="19"/>
  <c r="AV450" i="19"/>
  <c r="AW449" i="19"/>
  <c r="AQ450" i="23"/>
  <c r="AO450" i="23"/>
  <c r="AM450" i="23"/>
  <c r="AN451" i="23"/>
  <c r="AU450" i="21"/>
  <c r="AW450" i="21"/>
  <c r="AV451" i="21"/>
  <c r="AY450" i="21"/>
  <c r="AU450" i="19"/>
  <c r="AW450" i="19"/>
  <c r="AV451" i="19"/>
  <c r="AO451" i="23"/>
  <c r="AN452" i="23"/>
  <c r="AQ451" i="23"/>
  <c r="AM451" i="23"/>
  <c r="AW451" i="21"/>
  <c r="AV452" i="21"/>
  <c r="AY451" i="21"/>
  <c r="AU451" i="21"/>
  <c r="AW451" i="19"/>
  <c r="AU451" i="19"/>
  <c r="AV452" i="19"/>
  <c r="AQ452" i="23"/>
  <c r="AN453" i="23"/>
  <c r="AM452" i="23"/>
  <c r="AO452" i="23"/>
  <c r="AY452" i="21"/>
  <c r="AU452" i="21"/>
  <c r="AV453" i="21"/>
  <c r="AW452" i="21"/>
  <c r="AU452" i="19"/>
  <c r="AW452" i="19"/>
  <c r="AV453" i="19"/>
  <c r="AM453" i="23"/>
  <c r="AQ453" i="23"/>
  <c r="AN454" i="23"/>
  <c r="AO453" i="23"/>
  <c r="AW453" i="21"/>
  <c r="AU453" i="21"/>
  <c r="AV454" i="21"/>
  <c r="AY453" i="21"/>
  <c r="AU453" i="19"/>
  <c r="AW453" i="19"/>
  <c r="AV454" i="19"/>
  <c r="AO454" i="23"/>
  <c r="AM454" i="23"/>
  <c r="AQ454" i="23"/>
  <c r="AN455" i="23"/>
  <c r="AU454" i="21"/>
  <c r="AW454" i="21"/>
  <c r="AV455" i="21"/>
  <c r="AY454" i="21"/>
  <c r="AU454" i="19"/>
  <c r="AV455" i="19"/>
  <c r="AW454" i="19"/>
  <c r="AM455" i="23"/>
  <c r="AQ455" i="23"/>
  <c r="AO455" i="23"/>
  <c r="AN456" i="23"/>
  <c r="AU455" i="21"/>
  <c r="AW455" i="21"/>
  <c r="AV456" i="21"/>
  <c r="AY455" i="21"/>
  <c r="AW455" i="19"/>
  <c r="AU455" i="19"/>
  <c r="AV456" i="19"/>
  <c r="AQ456" i="23"/>
  <c r="AN457" i="23"/>
  <c r="AO456" i="23"/>
  <c r="AM456" i="23"/>
  <c r="AU456" i="21"/>
  <c r="AY456" i="21"/>
  <c r="AV457" i="21"/>
  <c r="AW456" i="21"/>
  <c r="AV457" i="19"/>
  <c r="AW456" i="19"/>
  <c r="AU456" i="19"/>
  <c r="AN458" i="23"/>
  <c r="AQ457" i="23"/>
  <c r="AM457" i="23"/>
  <c r="AO457" i="23"/>
  <c r="AV458" i="21"/>
  <c r="AU457" i="21"/>
  <c r="AY457" i="21"/>
  <c r="AW457" i="21"/>
  <c r="AV458" i="19"/>
  <c r="AU457" i="19"/>
  <c r="AW457" i="19"/>
  <c r="AQ458" i="23"/>
  <c r="AO458" i="23"/>
  <c r="AM458" i="23"/>
  <c r="AN459" i="23"/>
  <c r="AY458" i="21"/>
  <c r="AV459" i="21"/>
  <c r="AU458" i="21"/>
  <c r="AW458" i="21"/>
  <c r="AW458" i="19"/>
  <c r="AV459" i="19"/>
  <c r="AU458" i="19"/>
  <c r="AQ459" i="23"/>
  <c r="AN460" i="23"/>
  <c r="AM459" i="23"/>
  <c r="AO459" i="23"/>
  <c r="AV460" i="21"/>
  <c r="AU459" i="21"/>
  <c r="AW459" i="21"/>
  <c r="AY459" i="21"/>
  <c r="AW459" i="19"/>
  <c r="AV460" i="19"/>
  <c r="AU459" i="19"/>
  <c r="AN461" i="23"/>
  <c r="AQ460" i="23"/>
  <c r="AM460" i="23"/>
  <c r="AO460" i="23"/>
  <c r="AU460" i="21"/>
  <c r="AV461" i="21"/>
  <c r="AW460" i="21"/>
  <c r="AY460" i="21"/>
  <c r="AW460" i="19"/>
  <c r="AU460" i="19"/>
  <c r="AV461" i="19"/>
  <c r="AO461" i="23"/>
  <c r="AQ461" i="23"/>
  <c r="AN462" i="23"/>
  <c r="AM461" i="23"/>
  <c r="AY461" i="21"/>
  <c r="AV462" i="21"/>
  <c r="AW461" i="21"/>
  <c r="AU461" i="21"/>
  <c r="AV462" i="19"/>
  <c r="AU461" i="19"/>
  <c r="AW461" i="19"/>
  <c r="AM462" i="23"/>
  <c r="AN463" i="23"/>
  <c r="AQ462" i="23"/>
  <c r="AO462" i="23"/>
  <c r="AY462" i="21"/>
  <c r="AW462" i="21"/>
  <c r="AU462" i="21"/>
  <c r="AV463" i="21"/>
  <c r="AV463" i="19"/>
  <c r="AU462" i="19"/>
  <c r="AW462" i="19"/>
  <c r="AO463" i="23"/>
  <c r="AQ463" i="23"/>
  <c r="AM463" i="23"/>
  <c r="AN464" i="23"/>
  <c r="AV464" i="21"/>
  <c r="AW463" i="21"/>
  <c r="AY463" i="21"/>
  <c r="AU463" i="21"/>
  <c r="AV464" i="19"/>
  <c r="AU463" i="19"/>
  <c r="AW463" i="19"/>
  <c r="AQ464" i="23"/>
  <c r="AM464" i="23"/>
  <c r="AN465" i="23"/>
  <c r="AO464" i="23"/>
  <c r="AY464" i="21"/>
  <c r="AW464" i="21"/>
  <c r="AU464" i="21"/>
  <c r="AV465" i="21"/>
  <c r="AV465" i="19"/>
  <c r="AU464" i="19"/>
  <c r="AW464" i="19"/>
  <c r="AQ465" i="23"/>
  <c r="AN466" i="23"/>
  <c r="AO465" i="23"/>
  <c r="AM465" i="23"/>
  <c r="AU465" i="21"/>
  <c r="AY465" i="21"/>
  <c r="AW465" i="21"/>
  <c r="AV466" i="21"/>
  <c r="AV466" i="19"/>
  <c r="AU465" i="19"/>
  <c r="AW465" i="19"/>
  <c r="AO466" i="23"/>
  <c r="AN467" i="23"/>
  <c r="AQ466" i="23"/>
  <c r="AM466" i="23"/>
  <c r="AU466" i="21"/>
  <c r="AV467" i="21"/>
  <c r="AW466" i="21"/>
  <c r="AY466" i="21"/>
  <c r="AW466" i="19"/>
  <c r="AV467" i="19"/>
  <c r="AU466" i="19"/>
  <c r="AQ467" i="23"/>
  <c r="AM467" i="23"/>
  <c r="AN468" i="23"/>
  <c r="AO467" i="23"/>
  <c r="AU467" i="21"/>
  <c r="AV468" i="21"/>
  <c r="AW467" i="21"/>
  <c r="AY467" i="21"/>
  <c r="AU467" i="19"/>
  <c r="AV468" i="19"/>
  <c r="AW467" i="19"/>
  <c r="AM468" i="23"/>
  <c r="AQ468" i="23"/>
  <c r="AN469" i="23"/>
  <c r="AO468" i="23"/>
  <c r="AY468" i="21"/>
  <c r="AV469" i="21"/>
  <c r="AW468" i="21"/>
  <c r="AU468" i="21"/>
  <c r="AU468" i="19"/>
  <c r="AW468" i="19"/>
  <c r="AV469" i="19"/>
  <c r="AN470" i="23"/>
  <c r="AQ469" i="23"/>
  <c r="AM469" i="23"/>
  <c r="AO469" i="23"/>
  <c r="AW469" i="21"/>
  <c r="AU469" i="21"/>
  <c r="AV470" i="21"/>
  <c r="AY469" i="21"/>
  <c r="AV470" i="19"/>
  <c r="AW469" i="19"/>
  <c r="AU469" i="19"/>
  <c r="AN471" i="23"/>
  <c r="AM470" i="23"/>
  <c r="AO470" i="23"/>
  <c r="AQ470" i="23"/>
  <c r="AW470" i="21"/>
  <c r="AV471" i="21"/>
  <c r="AY470" i="21"/>
  <c r="AU470" i="21"/>
  <c r="AW470" i="19"/>
  <c r="AU470" i="19"/>
  <c r="AV471" i="19"/>
  <c r="AM471" i="23"/>
  <c r="AQ471" i="23"/>
  <c r="AO471" i="23"/>
  <c r="AN472" i="23"/>
  <c r="AW471" i="21"/>
  <c r="AV472" i="21"/>
  <c r="AY471" i="21"/>
  <c r="AU471" i="21"/>
  <c r="AV472" i="19"/>
  <c r="AU471" i="19"/>
  <c r="AW471" i="19"/>
  <c r="AM472" i="23"/>
  <c r="AN473" i="23"/>
  <c r="AQ472" i="23"/>
  <c r="AO472" i="23"/>
  <c r="AV473" i="21"/>
  <c r="AU472" i="21"/>
  <c r="AW472" i="21"/>
  <c r="AY472" i="21"/>
  <c r="AW472" i="19"/>
  <c r="AU472" i="19"/>
  <c r="AV473" i="19"/>
  <c r="AO473" i="23"/>
  <c r="AQ473" i="23"/>
  <c r="AM473" i="23"/>
  <c r="AN474" i="23"/>
  <c r="AY473" i="21"/>
  <c r="AU473" i="21"/>
  <c r="AW473" i="21"/>
  <c r="AV474" i="21"/>
  <c r="AU473" i="19"/>
  <c r="AW473" i="19"/>
  <c r="AV474" i="19"/>
  <c r="AM474" i="23"/>
  <c r="AO474" i="23"/>
  <c r="AN475" i="23"/>
  <c r="AQ474" i="23"/>
  <c r="AU474" i="21"/>
  <c r="AY474" i="21"/>
  <c r="AW474" i="21"/>
  <c r="AV475" i="21"/>
  <c r="AU474" i="19"/>
  <c r="AW474" i="19"/>
  <c r="AV475" i="19"/>
  <c r="AM475" i="23"/>
  <c r="AN476" i="23"/>
  <c r="AQ475" i="23"/>
  <c r="AO475" i="23"/>
  <c r="AU475" i="21"/>
  <c r="AV476" i="21"/>
  <c r="AY475" i="21"/>
  <c r="AW475" i="21"/>
  <c r="AU475" i="19"/>
  <c r="AW475" i="19"/>
  <c r="AV476" i="19"/>
  <c r="AO476" i="23"/>
  <c r="AN477" i="23"/>
  <c r="AQ476" i="23"/>
  <c r="AM476" i="23"/>
  <c r="AY476" i="21"/>
  <c r="AU476" i="21"/>
  <c r="AV477" i="21"/>
  <c r="AW476" i="21"/>
  <c r="AV477" i="19"/>
  <c r="AU476" i="19"/>
  <c r="AW476" i="19"/>
  <c r="AM477" i="23"/>
  <c r="AN478" i="23"/>
  <c r="AO477" i="23"/>
  <c r="AQ477" i="23"/>
  <c r="AW477" i="21"/>
  <c r="AU477" i="21"/>
  <c r="AV478" i="21"/>
  <c r="AY477" i="21"/>
  <c r="AV478" i="19"/>
  <c r="AU477" i="19"/>
  <c r="AW477" i="19"/>
  <c r="AO478" i="23"/>
  <c r="AQ478" i="23"/>
  <c r="AN479" i="23"/>
  <c r="AM478" i="23"/>
  <c r="AW478" i="21"/>
  <c r="AV479" i="21"/>
  <c r="AY478" i="21"/>
  <c r="AU478" i="21"/>
  <c r="AV479" i="19"/>
  <c r="AU478" i="19"/>
  <c r="AW478" i="19"/>
  <c r="AN480" i="23"/>
  <c r="AM479" i="23"/>
  <c r="AQ479" i="23"/>
  <c r="AO479" i="23"/>
  <c r="AW479" i="21"/>
  <c r="AV480" i="21"/>
  <c r="AY479" i="21"/>
  <c r="AU479" i="21"/>
  <c r="AU479" i="19"/>
  <c r="AV480" i="19"/>
  <c r="AW479" i="19"/>
  <c r="AO480" i="23"/>
  <c r="AQ480" i="23"/>
  <c r="AN481" i="23"/>
  <c r="AM480" i="23"/>
  <c r="AY480" i="21"/>
  <c r="AV481" i="21"/>
  <c r="AW480" i="21"/>
  <c r="AU480" i="21"/>
  <c r="AV481" i="19"/>
  <c r="AW480" i="19"/>
  <c r="AU480" i="19"/>
  <c r="AN482" i="23"/>
  <c r="AM481" i="23"/>
  <c r="AO481" i="23"/>
  <c r="AQ481" i="23"/>
  <c r="AY481" i="21"/>
  <c r="AW481" i="21"/>
  <c r="AU481" i="21"/>
  <c r="AV482" i="21"/>
  <c r="AW481" i="19"/>
  <c r="AV482" i="19"/>
  <c r="AU481" i="19"/>
  <c r="AM482" i="23"/>
  <c r="AO482" i="23"/>
  <c r="AQ482" i="23"/>
  <c r="AN483" i="23"/>
  <c r="AV483" i="21"/>
  <c r="AW482" i="21"/>
  <c r="AU482" i="21"/>
  <c r="AY482" i="21"/>
  <c r="AU482" i="19"/>
  <c r="AW482" i="19"/>
  <c r="AV483" i="19"/>
  <c r="AM483" i="23"/>
  <c r="AO483" i="23"/>
  <c r="AQ483" i="23"/>
  <c r="AN484" i="23"/>
  <c r="AV484" i="21"/>
  <c r="AW483" i="21"/>
  <c r="AU483" i="21"/>
  <c r="AY483" i="21"/>
  <c r="AW483" i="19"/>
  <c r="AU483" i="19"/>
  <c r="AV484" i="19"/>
  <c r="AQ484" i="23"/>
  <c r="AN485" i="23"/>
  <c r="AM484" i="23"/>
  <c r="AO484" i="23"/>
  <c r="AU484" i="21"/>
  <c r="AY484" i="21"/>
  <c r="AV485" i="21"/>
  <c r="AW484" i="21"/>
  <c r="AW484" i="19"/>
  <c r="AU484" i="19"/>
  <c r="AV485" i="19"/>
  <c r="AQ485" i="23"/>
  <c r="AO485" i="23"/>
  <c r="AN486" i="23"/>
  <c r="AM485" i="23"/>
  <c r="AU485" i="21"/>
  <c r="AV486" i="21"/>
  <c r="AY485" i="21"/>
  <c r="AW485" i="21"/>
  <c r="AW485" i="19"/>
  <c r="AV486" i="19"/>
  <c r="AU485" i="19"/>
  <c r="AN487" i="23"/>
  <c r="AQ486" i="23"/>
  <c r="AM486" i="23"/>
  <c r="AO486" i="23"/>
  <c r="AV487" i="21"/>
  <c r="AU486" i="21"/>
  <c r="AW486" i="21"/>
  <c r="AY486" i="21"/>
  <c r="AU486" i="19"/>
  <c r="AW486" i="19"/>
  <c r="AV487" i="19"/>
  <c r="AN488" i="23"/>
  <c r="AO487" i="23"/>
  <c r="AM487" i="23"/>
  <c r="AQ487" i="23"/>
  <c r="AW487" i="21"/>
  <c r="AV488" i="21"/>
  <c r="AU487" i="21"/>
  <c r="AY487" i="21"/>
  <c r="AU487" i="19"/>
  <c r="AW487" i="19"/>
  <c r="AV488" i="19"/>
  <c r="AN489" i="23"/>
  <c r="AM488" i="23"/>
  <c r="AO488" i="23"/>
  <c r="AQ488" i="23"/>
  <c r="AY488" i="21"/>
  <c r="AW488" i="21"/>
  <c r="AU488" i="21"/>
  <c r="AV489" i="21"/>
  <c r="AV489" i="19"/>
  <c r="AU488" i="19"/>
  <c r="AW488" i="19"/>
  <c r="AO489" i="23"/>
  <c r="AM489" i="23"/>
  <c r="AQ489" i="23"/>
  <c r="AN490" i="23"/>
  <c r="AU489" i="21"/>
  <c r="AV490" i="21"/>
  <c r="AY489" i="21"/>
  <c r="AW489" i="21"/>
  <c r="AV490" i="19"/>
  <c r="AW489" i="19"/>
  <c r="AU489" i="19"/>
  <c r="AM490" i="23"/>
  <c r="AN491" i="23"/>
  <c r="AQ490" i="23"/>
  <c r="AO490" i="23"/>
  <c r="AW490" i="21"/>
  <c r="AU490" i="21"/>
  <c r="AY490" i="21"/>
  <c r="AV491" i="21"/>
  <c r="AW490" i="19"/>
  <c r="AV491" i="19"/>
  <c r="AU490" i="19"/>
  <c r="AQ491" i="23"/>
  <c r="AM491" i="23"/>
  <c r="AN492" i="23"/>
  <c r="AO491" i="23"/>
  <c r="AU491" i="21"/>
  <c r="AY491" i="21"/>
  <c r="AW491" i="21"/>
  <c r="AV492" i="21"/>
  <c r="AW491" i="19"/>
  <c r="AV492" i="19"/>
  <c r="AU491" i="19"/>
  <c r="AO492" i="23"/>
  <c r="AM492" i="23"/>
  <c r="AQ492" i="23"/>
  <c r="AN493" i="23"/>
  <c r="AY492" i="21"/>
  <c r="AW492" i="21"/>
  <c r="AU492" i="21"/>
  <c r="AV493" i="21"/>
  <c r="AU492" i="19"/>
  <c r="AV493" i="19"/>
  <c r="AW492" i="19"/>
  <c r="AO493" i="23"/>
  <c r="AN494" i="23"/>
  <c r="AQ493" i="23"/>
  <c r="AM493" i="23"/>
  <c r="AY493" i="21"/>
  <c r="AV494" i="21"/>
  <c r="AU493" i="21"/>
  <c r="AW493" i="21"/>
  <c r="AV494" i="19"/>
  <c r="AU493" i="19"/>
  <c r="AW493" i="19"/>
  <c r="AN495" i="23"/>
  <c r="AM494" i="23"/>
  <c r="AQ494" i="23"/>
  <c r="AO494" i="23"/>
  <c r="AY494" i="21"/>
  <c r="AV495" i="21"/>
  <c r="AW494" i="21"/>
  <c r="AU494" i="21"/>
  <c r="AU494" i="19"/>
  <c r="AV495" i="19"/>
  <c r="AW494" i="19"/>
  <c r="AO495" i="23"/>
  <c r="AQ495" i="23"/>
  <c r="AN496" i="23"/>
  <c r="AM495" i="23"/>
  <c r="AW495" i="21"/>
  <c r="AV496" i="21"/>
  <c r="AY495" i="21"/>
  <c r="AU495" i="21"/>
  <c r="AU495" i="19"/>
  <c r="AW495" i="19"/>
  <c r="AV496" i="19"/>
  <c r="AM496" i="23"/>
  <c r="AO496" i="23"/>
  <c r="AN497" i="23"/>
  <c r="AQ496" i="23"/>
  <c r="AY496" i="21"/>
  <c r="AW496" i="21"/>
  <c r="AV497" i="21"/>
  <c r="AU496" i="21"/>
  <c r="AW496" i="19"/>
  <c r="AU496" i="19"/>
  <c r="AV497" i="19"/>
  <c r="AN498" i="23"/>
  <c r="AM497" i="23"/>
  <c r="AQ497" i="23"/>
  <c r="AO497" i="23"/>
  <c r="AV498" i="21"/>
  <c r="AY497" i="21"/>
  <c r="AW497" i="21"/>
  <c r="AU497" i="21"/>
  <c r="AW497" i="19"/>
  <c r="AU497" i="19"/>
  <c r="AV498" i="19"/>
  <c r="AO498" i="23"/>
  <c r="AM498" i="23"/>
  <c r="AN499" i="23"/>
  <c r="AQ498" i="23"/>
  <c r="AV499" i="21"/>
  <c r="AU498" i="21"/>
  <c r="AW498" i="21"/>
  <c r="AY498" i="21"/>
  <c r="AU498" i="19"/>
  <c r="AV499" i="19"/>
  <c r="AW498" i="19"/>
  <c r="AN500" i="23"/>
  <c r="AM499" i="23"/>
  <c r="AO499" i="23"/>
  <c r="AQ499" i="23"/>
  <c r="AW499" i="21"/>
  <c r="AU499" i="21"/>
  <c r="AV500" i="21"/>
  <c r="AY499" i="21"/>
  <c r="AV500" i="19"/>
  <c r="AU499" i="19"/>
  <c r="AW499" i="19"/>
  <c r="AO500" i="23"/>
  <c r="AQ500" i="23"/>
  <c r="AN501" i="23"/>
  <c r="AM500" i="23"/>
  <c r="AY500" i="21"/>
  <c r="AV501" i="21"/>
  <c r="AU500" i="21"/>
  <c r="AW500" i="21"/>
  <c r="AW500" i="19"/>
  <c r="AU500" i="19"/>
  <c r="AV501" i="19"/>
  <c r="AO501" i="23"/>
  <c r="AM501" i="23"/>
  <c r="AN502" i="23"/>
  <c r="AQ501" i="23"/>
  <c r="AU501" i="21"/>
  <c r="AV502" i="21"/>
  <c r="AW501" i="21"/>
  <c r="AY501" i="21"/>
  <c r="AW501" i="19"/>
  <c r="AV502" i="19"/>
  <c r="AU501" i="19"/>
  <c r="AM502" i="23"/>
  <c r="AQ502" i="23"/>
  <c r="AN503" i="23"/>
  <c r="AO502" i="23"/>
  <c r="AV503" i="21"/>
  <c r="AU502" i="21"/>
  <c r="AY502" i="21"/>
  <c r="AW502" i="21"/>
  <c r="AU502" i="19"/>
  <c r="AV503" i="19"/>
  <c r="AW502" i="19"/>
  <c r="AN504" i="23"/>
  <c r="AM503" i="23"/>
  <c r="AQ503" i="23"/>
  <c r="AO503" i="23"/>
  <c r="AW503" i="21"/>
  <c r="AV504" i="21"/>
  <c r="AY503" i="21"/>
  <c r="AU503" i="21"/>
  <c r="AU503" i="19"/>
  <c r="AW503" i="19"/>
  <c r="AV504" i="19"/>
  <c r="AQ504" i="23"/>
  <c r="AN505" i="23"/>
  <c r="AM504" i="23"/>
  <c r="AO504" i="23"/>
  <c r="AW504" i="21"/>
  <c r="AU504" i="21"/>
  <c r="AV505" i="21"/>
  <c r="AY504" i="21"/>
  <c r="AV505" i="19"/>
  <c r="AW504" i="19"/>
  <c r="AU504" i="19"/>
  <c r="AO505" i="23"/>
  <c r="AQ505" i="23"/>
  <c r="AN506" i="23"/>
  <c r="AM505" i="23"/>
  <c r="AW505" i="21"/>
  <c r="AY505" i="21"/>
  <c r="AU505" i="21"/>
  <c r="AV506" i="21"/>
  <c r="AW505" i="19"/>
  <c r="AU505" i="19"/>
  <c r="AV506" i="19"/>
  <c r="AM506" i="23"/>
  <c r="AO506" i="23"/>
  <c r="AQ506" i="23"/>
  <c r="AN507" i="23"/>
  <c r="AW506" i="21"/>
  <c r="AY506" i="21"/>
  <c r="AV507" i="21"/>
  <c r="AU506" i="21"/>
  <c r="AV507" i="19"/>
  <c r="AU506" i="19"/>
  <c r="AW506" i="19"/>
  <c r="AN508" i="23"/>
  <c r="AM507" i="23"/>
  <c r="AO507" i="23"/>
  <c r="AQ507" i="23"/>
  <c r="AV508" i="21"/>
  <c r="AW507" i="21"/>
  <c r="AY507" i="21"/>
  <c r="AU507" i="21"/>
  <c r="AU507" i="19"/>
  <c r="AV508" i="19"/>
  <c r="AW507" i="19"/>
  <c r="AN509" i="23"/>
  <c r="AM508" i="23"/>
  <c r="AQ508" i="23"/>
  <c r="AO508" i="23"/>
  <c r="AU508" i="21"/>
  <c r="AV509" i="21"/>
  <c r="AW508" i="21"/>
  <c r="AY508" i="21"/>
  <c r="AW508" i="19"/>
  <c r="AU508" i="19"/>
  <c r="AV509" i="19"/>
  <c r="AN510" i="23"/>
  <c r="AO509" i="23"/>
  <c r="AM509" i="23"/>
  <c r="AQ509" i="23"/>
  <c r="AW509" i="21"/>
  <c r="AY509" i="21"/>
  <c r="AV510" i="21"/>
  <c r="AU509" i="21"/>
  <c r="AW509" i="19"/>
  <c r="AU509" i="19"/>
  <c r="AV510" i="19"/>
  <c r="AO510" i="23"/>
  <c r="AN511" i="23"/>
  <c r="AM510" i="23"/>
  <c r="AQ510" i="23"/>
  <c r="AV511" i="21"/>
  <c r="AU510" i="21"/>
  <c r="AY510" i="21"/>
  <c r="AW510" i="21"/>
  <c r="AU510" i="19"/>
  <c r="AV511" i="19"/>
  <c r="AW510" i="19"/>
  <c r="AN512" i="23"/>
  <c r="AQ511" i="23"/>
  <c r="AM511" i="23"/>
  <c r="AO511" i="23"/>
  <c r="AY511" i="21"/>
  <c r="AW511" i="21"/>
  <c r="AV512" i="21"/>
  <c r="AU511" i="21"/>
  <c r="AW511" i="19"/>
  <c r="AV512" i="19"/>
  <c r="AU511" i="19"/>
  <c r="AM512" i="23"/>
  <c r="AQ512" i="23"/>
  <c r="AN513" i="23"/>
  <c r="AO512" i="23"/>
  <c r="AV513" i="21"/>
  <c r="AU512" i="21"/>
  <c r="AW512" i="21"/>
  <c r="AY512" i="21"/>
  <c r="AV513" i="19"/>
  <c r="AU512" i="19"/>
  <c r="AW512" i="19"/>
  <c r="AQ513" i="23"/>
  <c r="AO513" i="23"/>
  <c r="AM513" i="23"/>
  <c r="AN514" i="23"/>
  <c r="AV514" i="21"/>
  <c r="AY513" i="21"/>
  <c r="AU513" i="21"/>
  <c r="AW513" i="21"/>
  <c r="AV514" i="19"/>
  <c r="AW513" i="19"/>
  <c r="AU513" i="19"/>
  <c r="AM514" i="23"/>
  <c r="AQ514" i="23"/>
  <c r="AO514" i="23"/>
  <c r="AN515" i="23"/>
  <c r="AU514" i="21"/>
  <c r="AW514" i="21"/>
  <c r="AV515" i="21"/>
  <c r="AY514" i="21"/>
  <c r="AU514" i="19"/>
  <c r="AW514" i="19"/>
  <c r="AV515" i="19"/>
  <c r="AN516" i="23"/>
  <c r="AQ515" i="23"/>
  <c r="AO515" i="23"/>
  <c r="AM515" i="23"/>
  <c r="AW515" i="21"/>
  <c r="AV516" i="21"/>
  <c r="AY515" i="21"/>
  <c r="AU515" i="21"/>
  <c r="AV516" i="19"/>
  <c r="AU515" i="19"/>
  <c r="AW515" i="19"/>
  <c r="AO516" i="23"/>
  <c r="AQ516" i="23"/>
  <c r="AM516" i="23"/>
  <c r="AN517" i="23"/>
  <c r="AW516" i="21"/>
  <c r="AV517" i="21"/>
  <c r="AY516" i="21"/>
  <c r="AU516" i="21"/>
  <c r="AW516" i="19"/>
  <c r="AU516" i="19"/>
  <c r="AV517" i="19"/>
  <c r="AO517" i="23"/>
  <c r="AM517" i="23"/>
  <c r="AN518" i="23"/>
  <c r="AQ517" i="23"/>
  <c r="AY517" i="21"/>
  <c r="AV518" i="21"/>
  <c r="AW517" i="21"/>
  <c r="AU517" i="21"/>
  <c r="AU517" i="19"/>
  <c r="AW517" i="19"/>
  <c r="AV518" i="19"/>
  <c r="AN519" i="23"/>
  <c r="AO518" i="23"/>
  <c r="AQ518" i="23"/>
  <c r="AM518" i="23"/>
  <c r="AW518" i="21"/>
  <c r="AU518" i="21"/>
  <c r="AY518" i="21"/>
  <c r="AV519" i="21"/>
  <c r="AU518" i="19"/>
  <c r="AV519" i="19"/>
  <c r="AW518" i="19"/>
  <c r="AN520" i="23"/>
  <c r="AO519" i="23"/>
  <c r="AM519" i="23"/>
  <c r="AQ519" i="23"/>
  <c r="AW519" i="21"/>
  <c r="AY519" i="21"/>
  <c r="AV520" i="21"/>
  <c r="AU519" i="21"/>
  <c r="AU519" i="19"/>
  <c r="AW519" i="19"/>
  <c r="AV520" i="19"/>
  <c r="AM520" i="23"/>
  <c r="AN521" i="23"/>
  <c r="AQ520" i="23"/>
  <c r="AO520" i="23"/>
  <c r="AV521" i="21"/>
  <c r="AY520" i="21"/>
  <c r="AU520" i="21"/>
  <c r="AW520" i="21"/>
  <c r="AU520" i="19"/>
  <c r="AW520" i="19"/>
  <c r="AV521" i="19"/>
  <c r="AO521" i="23"/>
  <c r="AN522" i="23"/>
  <c r="AQ521" i="23"/>
  <c r="AM521" i="23"/>
  <c r="AV522" i="21"/>
  <c r="AY521" i="21"/>
  <c r="AW521" i="21"/>
  <c r="AU521" i="21"/>
  <c r="AU521" i="19"/>
  <c r="AW521" i="19"/>
  <c r="AV522" i="19"/>
  <c r="AN523" i="23"/>
  <c r="AM522" i="23"/>
  <c r="AQ522" i="23"/>
  <c r="AO522" i="23"/>
  <c r="AV523" i="21"/>
  <c r="AU522" i="21"/>
  <c r="AY522" i="21"/>
  <c r="AW522" i="21"/>
  <c r="AU522" i="19"/>
  <c r="AV523" i="19"/>
  <c r="AW522" i="19"/>
  <c r="AQ523" i="23"/>
  <c r="AO523" i="23"/>
  <c r="AN524" i="23"/>
  <c r="AM523" i="23"/>
  <c r="AU523" i="21"/>
  <c r="AW523" i="21"/>
  <c r="AV524" i="21"/>
  <c r="AY523" i="21"/>
  <c r="AW523" i="19"/>
  <c r="AU523" i="19"/>
  <c r="AV524" i="19"/>
  <c r="AM524" i="23"/>
  <c r="AO524" i="23"/>
  <c r="AN525" i="23"/>
  <c r="AQ524" i="23"/>
  <c r="AW524" i="21"/>
  <c r="AY524" i="21"/>
  <c r="AV525" i="21"/>
  <c r="AU524" i="21"/>
  <c r="AV525" i="19"/>
  <c r="AW524" i="19"/>
  <c r="AU524" i="19"/>
  <c r="AN526" i="23"/>
  <c r="AQ525" i="23"/>
  <c r="AM525" i="23"/>
  <c r="AO525" i="23"/>
  <c r="AY525" i="21"/>
  <c r="AV526" i="21"/>
  <c r="AW525" i="21"/>
  <c r="AU525" i="21"/>
  <c r="AV526" i="19"/>
  <c r="AU525" i="19"/>
  <c r="AW525" i="19"/>
  <c r="AM526" i="23"/>
  <c r="AO526" i="23"/>
  <c r="AQ526" i="23"/>
  <c r="AN527" i="23"/>
  <c r="AY526" i="21"/>
  <c r="AW526" i="21"/>
  <c r="AU526" i="21"/>
  <c r="AV527" i="21"/>
  <c r="AW526" i="19"/>
  <c r="AV527" i="19"/>
  <c r="AU526" i="19"/>
  <c r="AO527" i="23"/>
  <c r="AQ527" i="23"/>
  <c r="AN528" i="23"/>
  <c r="AM527" i="23"/>
  <c r="AV528" i="21"/>
  <c r="AW527" i="21"/>
  <c r="AU527" i="21"/>
  <c r="AY527" i="21"/>
  <c r="AV528" i="19"/>
  <c r="AW527" i="19"/>
  <c r="AU527" i="19"/>
  <c r="AN529" i="23"/>
  <c r="AQ528" i="23"/>
  <c r="AM528" i="23"/>
  <c r="AO528" i="23"/>
  <c r="AY528" i="21"/>
  <c r="AW528" i="21"/>
  <c r="AU528" i="21"/>
  <c r="AV529" i="21"/>
  <c r="AV529" i="19"/>
  <c r="AU528" i="19"/>
  <c r="AW528" i="19"/>
  <c r="AM529" i="23"/>
  <c r="AN530" i="23"/>
  <c r="AO529" i="23"/>
  <c r="AQ529" i="23"/>
  <c r="AW529" i="21"/>
  <c r="AV530" i="21"/>
  <c r="AY529" i="21"/>
  <c r="AU529" i="21"/>
  <c r="AU529" i="19"/>
  <c r="AV530" i="19"/>
  <c r="AW529" i="19"/>
  <c r="AN531" i="23"/>
  <c r="AM530" i="23"/>
  <c r="AO530" i="23"/>
  <c r="AQ530" i="23"/>
  <c r="AU530" i="21"/>
  <c r="AV531" i="21"/>
  <c r="AW530" i="21"/>
  <c r="AY530" i="21"/>
  <c r="AU530" i="19"/>
  <c r="AW530" i="19"/>
  <c r="AV531" i="19"/>
  <c r="AM531" i="23"/>
  <c r="AN532" i="23"/>
  <c r="AO531" i="23"/>
  <c r="AQ531" i="23"/>
  <c r="AV532" i="21"/>
  <c r="AY531" i="21"/>
  <c r="AW531" i="21"/>
  <c r="AU531" i="21"/>
  <c r="AW531" i="19"/>
  <c r="AU531" i="19"/>
  <c r="AV532" i="19"/>
  <c r="AN533" i="23"/>
  <c r="AQ532" i="23"/>
  <c r="AM532" i="23"/>
  <c r="AO532" i="23"/>
  <c r="AY532" i="21"/>
  <c r="AV533" i="21"/>
  <c r="AU532" i="21"/>
  <c r="AW532" i="21"/>
  <c r="AU532" i="19"/>
  <c r="AW532" i="19"/>
  <c r="AV533" i="19"/>
  <c r="AM533" i="23"/>
  <c r="AN534" i="23"/>
  <c r="AO533" i="23"/>
  <c r="AQ533" i="23"/>
  <c r="AU533" i="21"/>
  <c r="AW533" i="21"/>
  <c r="AY533" i="21"/>
  <c r="AV534" i="21"/>
  <c r="AU533" i="19"/>
  <c r="AW533" i="19"/>
  <c r="AV534" i="19"/>
  <c r="AO534" i="23"/>
  <c r="AN535" i="23"/>
  <c r="AM534" i="23"/>
  <c r="AQ534" i="23"/>
  <c r="AW534" i="21"/>
  <c r="AU534" i="21"/>
  <c r="AY534" i="21"/>
  <c r="AV535" i="21"/>
  <c r="AW534" i="19"/>
  <c r="AU534" i="19"/>
  <c r="AV535" i="19"/>
  <c r="AQ535" i="23"/>
  <c r="AM535" i="23"/>
  <c r="AO535" i="23"/>
  <c r="AN536" i="23"/>
  <c r="AY535" i="21"/>
  <c r="AW535" i="21"/>
  <c r="AV536" i="21"/>
  <c r="AU535" i="21"/>
  <c r="AV536" i="19"/>
  <c r="AU535" i="19"/>
  <c r="AW535" i="19"/>
  <c r="AM536" i="23"/>
  <c r="AQ536" i="23"/>
  <c r="AO536" i="23"/>
  <c r="AN537" i="23"/>
  <c r="AW536" i="21"/>
  <c r="AV537" i="21"/>
  <c r="AY536" i="21"/>
  <c r="AU536" i="21"/>
  <c r="AV537" i="19"/>
  <c r="AW536" i="19"/>
  <c r="AU536" i="19"/>
  <c r="AM537" i="23"/>
  <c r="AN538" i="23"/>
  <c r="AQ537" i="23"/>
  <c r="AO537" i="23"/>
  <c r="AY537" i="21"/>
  <c r="AV538" i="21"/>
  <c r="AU537" i="21"/>
  <c r="AW537" i="21"/>
  <c r="AV538" i="19"/>
  <c r="AU537" i="19"/>
  <c r="AW537" i="19"/>
  <c r="AN539" i="23"/>
  <c r="AO538" i="23"/>
  <c r="AM538" i="23"/>
  <c r="AQ538" i="23"/>
  <c r="AW538" i="21"/>
  <c r="AV539" i="21"/>
  <c r="AU538" i="21"/>
  <c r="AY538" i="21"/>
  <c r="AV539" i="19"/>
  <c r="AU538" i="19"/>
  <c r="AW538" i="19"/>
  <c r="AN540" i="23"/>
  <c r="AO539" i="23"/>
  <c r="AQ539" i="23"/>
  <c r="AM539" i="23"/>
  <c r="AV540" i="21"/>
  <c r="AY539" i="21"/>
  <c r="AU539" i="21"/>
  <c r="AW539" i="21"/>
  <c r="AU539" i="19"/>
  <c r="AW539" i="19"/>
  <c r="AV540" i="19"/>
  <c r="AN541" i="23"/>
  <c r="AO540" i="23"/>
  <c r="AQ540" i="23"/>
  <c r="AM540" i="23"/>
  <c r="AY540" i="21"/>
  <c r="AW540" i="21"/>
  <c r="AV541" i="21"/>
  <c r="AU540" i="21"/>
  <c r="AW540" i="19"/>
  <c r="AU540" i="19"/>
  <c r="AV541" i="19"/>
  <c r="AQ541" i="23"/>
  <c r="AM541" i="23"/>
  <c r="AN542" i="23"/>
  <c r="AO541" i="23"/>
  <c r="AW541" i="21"/>
  <c r="AV542" i="21"/>
  <c r="AU541" i="21"/>
  <c r="AY541" i="21"/>
  <c r="AV542" i="19"/>
  <c r="AU541" i="19"/>
  <c r="AW541" i="19"/>
  <c r="AQ542" i="23"/>
  <c r="AO542" i="23"/>
  <c r="AM542" i="23"/>
  <c r="AN543" i="23"/>
  <c r="AV543" i="21"/>
  <c r="AU542" i="21"/>
  <c r="AY542" i="21"/>
  <c r="AW542" i="21"/>
  <c r="AV543" i="19"/>
  <c r="AW542" i="19"/>
  <c r="AU542" i="19"/>
  <c r="AO543" i="23"/>
  <c r="AQ543" i="23"/>
  <c r="AN544" i="23"/>
  <c r="AM543" i="23"/>
  <c r="AY543" i="21"/>
  <c r="AW543" i="21"/>
  <c r="AU543" i="21"/>
  <c r="AV544" i="21"/>
  <c r="AU543" i="19"/>
  <c r="AW543" i="19"/>
  <c r="AV544" i="19"/>
  <c r="AM544" i="23"/>
  <c r="AQ544" i="23"/>
  <c r="AO544" i="23"/>
  <c r="AN545" i="23"/>
  <c r="AU544" i="21"/>
  <c r="AY544" i="21"/>
  <c r="AW544" i="21"/>
  <c r="AV545" i="21"/>
  <c r="AV545" i="19"/>
  <c r="AW544" i="19"/>
  <c r="AU544" i="19"/>
  <c r="AO545" i="23"/>
  <c r="AM545" i="23"/>
  <c r="AQ545" i="23"/>
  <c r="AN546" i="23"/>
  <c r="AW545" i="21"/>
  <c r="AY545" i="21"/>
  <c r="AU545" i="21"/>
  <c r="AV546" i="21"/>
  <c r="AW545" i="19"/>
  <c r="AU545" i="19"/>
  <c r="AV546" i="19"/>
  <c r="AM546" i="23"/>
  <c r="AN547" i="23"/>
  <c r="AO546" i="23"/>
  <c r="AQ546" i="23"/>
  <c r="AU546" i="21"/>
  <c r="AW546" i="21"/>
  <c r="AV547" i="21"/>
  <c r="AY546" i="21"/>
  <c r="AV547" i="19"/>
  <c r="AU546" i="19"/>
  <c r="AW546" i="19"/>
  <c r="AN548" i="23"/>
  <c r="AQ547" i="23"/>
  <c r="AM547" i="23"/>
  <c r="AO547" i="23"/>
  <c r="AY547" i="21"/>
  <c r="AW547" i="21"/>
  <c r="AV548" i="21"/>
  <c r="AU547" i="21"/>
  <c r="AU547" i="19"/>
  <c r="AV548" i="19"/>
  <c r="AW547" i="19"/>
  <c r="AQ548" i="23"/>
  <c r="AO548" i="23"/>
  <c r="AM548" i="23"/>
  <c r="AN549" i="23"/>
  <c r="AY548" i="21"/>
  <c r="AV549" i="21"/>
  <c r="AU548" i="21"/>
  <c r="AW548" i="21"/>
  <c r="AV549" i="19"/>
  <c r="AW548" i="19"/>
  <c r="AU548" i="19"/>
  <c r="AN550" i="23"/>
  <c r="AQ549" i="23"/>
  <c r="AM549" i="23"/>
  <c r="AO549" i="23"/>
  <c r="AU549" i="21"/>
  <c r="AW549" i="21"/>
  <c r="AY549" i="21"/>
  <c r="AV550" i="21"/>
  <c r="AV550" i="19"/>
  <c r="AU549" i="19"/>
  <c r="AW549" i="19"/>
  <c r="AN551" i="23"/>
  <c r="AQ550" i="23"/>
  <c r="AO550" i="23"/>
  <c r="AM550" i="23"/>
  <c r="AU550" i="21"/>
  <c r="AY550" i="21"/>
  <c r="AV551" i="21"/>
  <c r="AW550" i="21"/>
  <c r="AW550" i="19"/>
  <c r="AU550" i="19"/>
  <c r="AV551" i="19"/>
  <c r="AM551" i="23"/>
  <c r="AN552" i="23"/>
  <c r="AO551" i="23"/>
  <c r="AQ551" i="23"/>
  <c r="AW551" i="21"/>
  <c r="AV552" i="21"/>
  <c r="AY551" i="21"/>
  <c r="AU551" i="21"/>
  <c r="AV552" i="19"/>
  <c r="AW551" i="19"/>
  <c r="AU551" i="19"/>
  <c r="AM552" i="23"/>
  <c r="AN553" i="23"/>
  <c r="AO552" i="23"/>
  <c r="AQ552" i="23"/>
  <c r="AY552" i="21"/>
  <c r="AV553" i="21"/>
  <c r="AW552" i="21"/>
  <c r="AU552" i="21"/>
  <c r="AW552" i="19"/>
  <c r="AU552" i="19"/>
  <c r="AV553" i="19"/>
  <c r="AQ553" i="23"/>
  <c r="AN554" i="23"/>
  <c r="AM553" i="23"/>
  <c r="AO553" i="23"/>
  <c r="AY553" i="21"/>
  <c r="AU553" i="21"/>
  <c r="AV554" i="21"/>
  <c r="AW553" i="21"/>
  <c r="AW553" i="19"/>
  <c r="AU553" i="19"/>
  <c r="AV554" i="19"/>
  <c r="AQ554" i="23"/>
  <c r="AN555" i="23"/>
  <c r="AM554" i="23"/>
  <c r="AO554" i="23"/>
  <c r="AV555" i="21"/>
  <c r="AW554" i="21"/>
  <c r="AY554" i="21"/>
  <c r="AU554" i="21"/>
  <c r="AU554" i="19"/>
  <c r="AW554" i="19"/>
  <c r="AV555" i="19"/>
  <c r="AQ555" i="23"/>
  <c r="AO555" i="23"/>
  <c r="AN556" i="23"/>
  <c r="AM555" i="23"/>
  <c r="AV556" i="21"/>
  <c r="AW555" i="21"/>
  <c r="AU555" i="21"/>
  <c r="AY555" i="21"/>
  <c r="AV556" i="19"/>
  <c r="AW555" i="19"/>
  <c r="AU555" i="19"/>
  <c r="AO556" i="23"/>
  <c r="AQ556" i="23"/>
  <c r="AN557" i="23"/>
  <c r="AM556" i="23"/>
  <c r="AY556" i="21"/>
  <c r="AU556" i="21"/>
  <c r="AV557" i="21"/>
  <c r="AW556" i="21"/>
  <c r="AW556" i="19"/>
  <c r="AV557" i="19"/>
  <c r="AU556" i="19"/>
  <c r="AQ557" i="23"/>
  <c r="AN558" i="23"/>
  <c r="AO557" i="23"/>
  <c r="AM557" i="23"/>
  <c r="AW557" i="21"/>
  <c r="AV558" i="21"/>
  <c r="AY557" i="21"/>
  <c r="AU557" i="21"/>
  <c r="AW557" i="19"/>
  <c r="AV558" i="19"/>
  <c r="AU557" i="19"/>
  <c r="AN559" i="23"/>
  <c r="AM558" i="23"/>
  <c r="AQ558" i="23"/>
  <c r="AO558" i="23"/>
  <c r="AY558" i="21"/>
  <c r="AW558" i="21"/>
  <c r="AU558" i="21"/>
  <c r="AV559" i="21"/>
  <c r="AU558" i="19"/>
  <c r="AV559" i="19"/>
  <c r="AW558" i="19"/>
  <c r="AN560" i="23"/>
  <c r="AO559" i="23"/>
  <c r="AM559" i="23"/>
  <c r="AQ559" i="23"/>
  <c r="AV560" i="21"/>
  <c r="AW559" i="21"/>
  <c r="AU559" i="21"/>
  <c r="AY559" i="21"/>
  <c r="AW559" i="19"/>
  <c r="AU559" i="19"/>
  <c r="AV560" i="19"/>
  <c r="AN561" i="23"/>
  <c r="AQ560" i="23"/>
  <c r="AM560" i="23"/>
  <c r="AO560" i="23"/>
  <c r="AY560" i="21"/>
  <c r="AW560" i="21"/>
  <c r="AU560" i="21"/>
  <c r="AV561" i="21"/>
  <c r="AU560" i="19"/>
  <c r="AV561" i="19"/>
  <c r="AW560" i="19"/>
  <c r="AQ561" i="23"/>
  <c r="AN562" i="23"/>
  <c r="AM561" i="23"/>
  <c r="AO561" i="23"/>
  <c r="AW561" i="21"/>
  <c r="AV562" i="21"/>
  <c r="AY561" i="21"/>
  <c r="AU561" i="21"/>
  <c r="AU561" i="19"/>
  <c r="AV562" i="19"/>
  <c r="AW561" i="19"/>
  <c r="AQ562" i="23"/>
  <c r="AO562" i="23"/>
  <c r="AN563" i="23"/>
  <c r="AM562" i="23"/>
  <c r="AW562" i="21"/>
  <c r="AU562" i="21"/>
  <c r="AV563" i="21"/>
  <c r="AY562" i="21"/>
  <c r="AW562" i="19"/>
  <c r="AU562" i="19"/>
  <c r="AV563" i="19"/>
  <c r="AN564" i="23"/>
  <c r="AO563" i="23"/>
  <c r="AM563" i="23"/>
  <c r="AQ563" i="23"/>
  <c r="AV564" i="21"/>
  <c r="AY563" i="21"/>
  <c r="AW563" i="21"/>
  <c r="AU563" i="21"/>
  <c r="AW563" i="19"/>
  <c r="AU563" i="19"/>
  <c r="AV564" i="19"/>
  <c r="AQ564" i="23"/>
  <c r="AO564" i="23"/>
  <c r="AM564" i="23"/>
  <c r="AN565" i="23"/>
  <c r="AY564" i="21"/>
  <c r="AU564" i="21"/>
  <c r="AW564" i="21"/>
  <c r="AV565" i="21"/>
  <c r="AU564" i="19"/>
  <c r="AW564" i="19"/>
  <c r="AV565" i="19"/>
  <c r="AN566" i="23"/>
  <c r="AQ565" i="23"/>
  <c r="AM565" i="23"/>
  <c r="AO565" i="23"/>
  <c r="AW565" i="21"/>
  <c r="AU565" i="21"/>
  <c r="AY565" i="21"/>
  <c r="AV566" i="21"/>
  <c r="AV566" i="19"/>
  <c r="AU565" i="19"/>
  <c r="AW565" i="19"/>
  <c r="AO566" i="23"/>
  <c r="AN567" i="23"/>
  <c r="AM566" i="23"/>
  <c r="AQ566" i="23"/>
  <c r="AU566" i="21"/>
  <c r="AW566" i="21"/>
  <c r="AY566" i="21"/>
  <c r="AV567" i="21"/>
  <c r="AW566" i="19"/>
  <c r="AU566" i="19"/>
  <c r="AV567" i="19"/>
  <c r="AM567" i="23"/>
  <c r="AQ567" i="23"/>
  <c r="AO567" i="23"/>
  <c r="AN568" i="23"/>
  <c r="AV568" i="21"/>
  <c r="AW567" i="21"/>
  <c r="AU567" i="21"/>
  <c r="AY567" i="21"/>
  <c r="AU567" i="19"/>
  <c r="AV568" i="19"/>
  <c r="AW567" i="19"/>
  <c r="AO568" i="23"/>
  <c r="AM568" i="23"/>
  <c r="AQ568" i="23"/>
  <c r="AN569" i="23"/>
  <c r="AU568" i="21"/>
  <c r="AV569" i="21"/>
  <c r="AY568" i="21"/>
  <c r="AW568" i="21"/>
  <c r="AV569" i="19"/>
  <c r="AW568" i="19"/>
  <c r="AU568" i="19"/>
  <c r="AQ569" i="23"/>
  <c r="AO569" i="23"/>
  <c r="AM569" i="23"/>
  <c r="AN570" i="23"/>
  <c r="AV570" i="21"/>
  <c r="AU569" i="21"/>
  <c r="AW569" i="21"/>
  <c r="AY569" i="21"/>
  <c r="AW569" i="19"/>
  <c r="AU569" i="19"/>
  <c r="AV570" i="19"/>
  <c r="AQ570" i="23"/>
  <c r="AM570" i="23"/>
  <c r="AO570" i="23"/>
  <c r="AN571" i="23"/>
  <c r="AW570" i="21"/>
  <c r="AV571" i="21"/>
  <c r="AU570" i="21"/>
  <c r="AY570" i="21"/>
  <c r="AW570" i="19"/>
  <c r="AU570" i="19"/>
  <c r="AV571" i="19"/>
  <c r="AQ571" i="23"/>
  <c r="AN572" i="23"/>
  <c r="AO571" i="23"/>
  <c r="AM571" i="23"/>
  <c r="AV572" i="21"/>
  <c r="AU571" i="21"/>
  <c r="AW571" i="21"/>
  <c r="AY571" i="21"/>
  <c r="AW571" i="19"/>
  <c r="AV572" i="19"/>
  <c r="AU571" i="19"/>
  <c r="AQ572" i="23"/>
  <c r="AN573" i="23"/>
  <c r="AM572" i="23"/>
  <c r="AO572" i="23"/>
  <c r="AU572" i="21"/>
  <c r="AV573" i="21"/>
  <c r="AY572" i="21"/>
  <c r="AW572" i="21"/>
  <c r="AW572" i="19"/>
  <c r="AU572" i="19"/>
  <c r="AV573" i="19"/>
  <c r="AM573" i="23"/>
  <c r="AN574" i="23"/>
  <c r="AO573" i="23"/>
  <c r="AQ573" i="23"/>
  <c r="AU573" i="21"/>
  <c r="AW573" i="21"/>
  <c r="AV574" i="21"/>
  <c r="AY573" i="21"/>
  <c r="AU573" i="19"/>
  <c r="AV574" i="19"/>
  <c r="AW573" i="19"/>
  <c r="AN575" i="23"/>
  <c r="AO574" i="23"/>
  <c r="AM574" i="23"/>
  <c r="AQ574" i="23"/>
  <c r="AU574" i="21"/>
  <c r="AW574" i="21"/>
  <c r="AV575" i="21"/>
  <c r="AY574" i="21"/>
  <c r="AW574" i="19"/>
  <c r="AU574" i="19"/>
  <c r="AV575" i="19"/>
  <c r="AO575" i="23"/>
  <c r="AM575" i="23"/>
  <c r="AQ575" i="23"/>
  <c r="AN576" i="23"/>
  <c r="AY575" i="21"/>
  <c r="AW575" i="21"/>
  <c r="AU575" i="21"/>
  <c r="AV576" i="21"/>
  <c r="AV576" i="19"/>
  <c r="AW575" i="19"/>
  <c r="AU575" i="19"/>
  <c r="AO576" i="23"/>
  <c r="AM576" i="23"/>
  <c r="AQ576" i="23"/>
  <c r="AN577" i="23"/>
  <c r="AV577" i="21"/>
  <c r="AY576" i="21"/>
  <c r="AW576" i="21"/>
  <c r="AU576" i="21"/>
  <c r="AW576" i="19"/>
  <c r="AU576" i="19"/>
  <c r="AV577" i="19"/>
  <c r="AM577" i="23"/>
  <c r="AO577" i="23"/>
  <c r="AN578" i="23"/>
  <c r="AQ577" i="23"/>
  <c r="AU577" i="21"/>
  <c r="AV578" i="21"/>
  <c r="AW577" i="21"/>
  <c r="AY577" i="21"/>
  <c r="AW577" i="19"/>
  <c r="AV578" i="19"/>
  <c r="AU577" i="19"/>
  <c r="AQ578" i="23"/>
  <c r="AO578" i="23"/>
  <c r="AN579" i="23"/>
  <c r="AM578" i="23"/>
  <c r="AY578" i="21"/>
  <c r="AV579" i="21"/>
  <c r="AU578" i="21"/>
  <c r="AW578" i="21"/>
  <c r="AV579" i="19"/>
  <c r="AW578" i="19"/>
  <c r="AU578" i="19"/>
  <c r="AQ579" i="23"/>
  <c r="AO579" i="23"/>
  <c r="AM579" i="23"/>
  <c r="AN580" i="23"/>
  <c r="AU579" i="21"/>
  <c r="AV580" i="21"/>
  <c r="AY579" i="21"/>
  <c r="AW579" i="21"/>
  <c r="AU579" i="19"/>
  <c r="AV580" i="19"/>
  <c r="AW579" i="19"/>
  <c r="AO580" i="23"/>
  <c r="AQ580" i="23"/>
  <c r="AM580" i="23"/>
  <c r="AN581" i="23"/>
  <c r="AV581" i="21"/>
  <c r="AU580" i="21"/>
  <c r="AY580" i="21"/>
  <c r="AW580" i="21"/>
  <c r="AU580" i="19"/>
  <c r="AV581" i="19"/>
  <c r="AW580" i="19"/>
  <c r="AO581" i="23"/>
  <c r="AQ581" i="23"/>
  <c r="AN582" i="23"/>
  <c r="AM581" i="23"/>
  <c r="AV582" i="21"/>
  <c r="AW581" i="21"/>
  <c r="AY581" i="21"/>
  <c r="AU581" i="21"/>
  <c r="AV582" i="19"/>
  <c r="AU581" i="19"/>
  <c r="AW581" i="19"/>
  <c r="AQ582" i="23"/>
  <c r="AO582" i="23"/>
  <c r="AN583" i="23"/>
  <c r="AM582" i="23"/>
  <c r="AV583" i="21"/>
  <c r="AY582" i="21"/>
  <c r="AW582" i="21"/>
  <c r="AU582" i="21"/>
  <c r="AU582" i="19"/>
  <c r="AW582" i="19"/>
  <c r="AV583" i="19"/>
  <c r="AQ583" i="23"/>
  <c r="AO583" i="23"/>
  <c r="AN584" i="23"/>
  <c r="AM583" i="23"/>
  <c r="AV584" i="21"/>
  <c r="AW583" i="21"/>
  <c r="AU583" i="21"/>
  <c r="AY583" i="21"/>
  <c r="AV584" i="19"/>
  <c r="AU583" i="19"/>
  <c r="AW583" i="19"/>
  <c r="AN585" i="23"/>
  <c r="AM584" i="23"/>
  <c r="AO584" i="23"/>
  <c r="AQ584" i="23"/>
  <c r="AV585" i="21"/>
  <c r="AU584" i="21"/>
  <c r="AW584" i="21"/>
  <c r="AY584" i="21"/>
  <c r="AU584" i="19"/>
  <c r="AV585" i="19"/>
  <c r="AW584" i="19"/>
  <c r="AM585" i="23"/>
  <c r="AO585" i="23"/>
  <c r="AQ585" i="23"/>
  <c r="AN586" i="23"/>
  <c r="AV586" i="21"/>
  <c r="AU585" i="21"/>
  <c r="AY585" i="21"/>
  <c r="AW585" i="21"/>
  <c r="AW585" i="19"/>
  <c r="AV586" i="19"/>
  <c r="AU585" i="19"/>
  <c r="AQ586" i="23"/>
  <c r="AO586" i="23"/>
  <c r="AN587" i="23"/>
  <c r="AM586" i="23"/>
  <c r="AU586" i="21"/>
  <c r="AY586" i="21"/>
  <c r="AV587" i="21"/>
  <c r="AW586" i="21"/>
  <c r="AV587" i="19"/>
  <c r="AW586" i="19"/>
  <c r="AU586" i="19"/>
  <c r="AM587" i="23"/>
  <c r="AO587" i="23"/>
  <c r="AN588" i="23"/>
  <c r="AQ587" i="23"/>
  <c r="AU587" i="21"/>
  <c r="AW587" i="21"/>
  <c r="AY587" i="21"/>
  <c r="AV588" i="21"/>
  <c r="AU587" i="19"/>
  <c r="AV588" i="19"/>
  <c r="AW587" i="19"/>
  <c r="AM588" i="23"/>
  <c r="AQ588" i="23"/>
  <c r="AN589" i="23"/>
  <c r="AO588" i="23"/>
  <c r="AW588" i="21"/>
  <c r="AV589" i="21"/>
  <c r="AY588" i="21"/>
  <c r="AU588" i="21"/>
  <c r="AV589" i="19"/>
  <c r="AU588" i="19"/>
  <c r="AW588" i="19"/>
  <c r="AN590" i="23"/>
  <c r="AM589" i="23"/>
  <c r="AQ589" i="23"/>
  <c r="AO589" i="23"/>
  <c r="AV590" i="21"/>
  <c r="AU589" i="21"/>
  <c r="AW589" i="21"/>
  <c r="AY589" i="21"/>
  <c r="AW589" i="19"/>
  <c r="AV590" i="19"/>
  <c r="AU589" i="19"/>
  <c r="AM590" i="23"/>
  <c r="AO590" i="23"/>
  <c r="AQ590" i="23"/>
  <c r="AN591" i="23"/>
  <c r="AV591" i="21"/>
  <c r="AU590" i="21"/>
  <c r="AW590" i="21"/>
  <c r="AY590" i="21"/>
  <c r="AV591" i="19"/>
  <c r="AW590" i="19"/>
  <c r="AU590" i="19"/>
  <c r="AN592" i="23"/>
  <c r="AO591" i="23"/>
  <c r="AQ591" i="23"/>
  <c r="AM591" i="23"/>
  <c r="AV592" i="21"/>
  <c r="AY591" i="21"/>
  <c r="AU591" i="21"/>
  <c r="AW591" i="21"/>
  <c r="AU591" i="19"/>
  <c r="AV592" i="19"/>
  <c r="AW591" i="19"/>
  <c r="AQ592" i="23"/>
  <c r="AO592" i="23"/>
  <c r="AN593" i="23"/>
  <c r="AM592" i="23"/>
  <c r="AY592" i="21"/>
  <c r="AU592" i="21"/>
  <c r="AV593" i="21"/>
  <c r="AW592" i="21"/>
  <c r="AU592" i="19"/>
  <c r="AV593" i="19"/>
  <c r="AW592" i="19"/>
  <c r="AQ593" i="23"/>
  <c r="AM593" i="23"/>
  <c r="AO593" i="23"/>
  <c r="AN594" i="23"/>
  <c r="AY593" i="21"/>
  <c r="AV594" i="21"/>
  <c r="AU593" i="21"/>
  <c r="AW593" i="21"/>
  <c r="AW593" i="19"/>
  <c r="AV594" i="19"/>
  <c r="AU593" i="19"/>
  <c r="AQ594" i="23"/>
  <c r="AO594" i="23"/>
  <c r="AN595" i="23"/>
  <c r="AM594" i="23"/>
  <c r="AU594" i="21"/>
  <c r="AW594" i="21"/>
  <c r="AV595" i="21"/>
  <c r="AY594" i="21"/>
  <c r="AU594" i="19"/>
  <c r="AV595" i="19"/>
  <c r="AW594" i="19"/>
  <c r="AM595" i="23"/>
  <c r="AQ595" i="23"/>
  <c r="AN596" i="23"/>
  <c r="AO595" i="23"/>
  <c r="AU595" i="21"/>
  <c r="AV596" i="21"/>
  <c r="AW595" i="21"/>
  <c r="AY595" i="21"/>
  <c r="AV596" i="19"/>
  <c r="AW595" i="19"/>
  <c r="AU595" i="19"/>
  <c r="AM596" i="23"/>
  <c r="AQ596" i="23"/>
  <c r="AN597" i="23"/>
  <c r="AO596" i="23"/>
  <c r="AU596" i="21"/>
  <c r="AW596" i="21"/>
  <c r="AY596" i="21"/>
  <c r="AV597" i="21"/>
  <c r="AW596" i="19"/>
  <c r="AV597" i="19"/>
  <c r="AU596" i="19"/>
  <c r="AN598" i="23"/>
  <c r="AM597" i="23"/>
  <c r="AO597" i="23"/>
  <c r="AQ597" i="23"/>
  <c r="AW597" i="21"/>
  <c r="AV598" i="21"/>
  <c r="AY597" i="21"/>
  <c r="AU597" i="21"/>
  <c r="AU597" i="19"/>
  <c r="AW597" i="19"/>
  <c r="AV598" i="19"/>
  <c r="AO598" i="23"/>
  <c r="AM598" i="23"/>
  <c r="AN599" i="23"/>
  <c r="AQ598" i="23"/>
  <c r="AU598" i="21"/>
  <c r="AY598" i="21"/>
  <c r="AV599" i="21"/>
  <c r="AW598" i="21"/>
  <c r="AW598" i="19"/>
  <c r="AU598" i="19"/>
  <c r="AV599" i="19"/>
  <c r="AQ599" i="23"/>
  <c r="AO599" i="23"/>
  <c r="AM599" i="23"/>
  <c r="AN600" i="23"/>
  <c r="AU599" i="21"/>
  <c r="AW599" i="21"/>
  <c r="AY599" i="21"/>
  <c r="AV600" i="21"/>
  <c r="AW599" i="19"/>
  <c r="AV600" i="19"/>
  <c r="AU599" i="19"/>
  <c r="AQ600" i="23"/>
  <c r="AM600" i="23"/>
  <c r="AO600" i="23"/>
  <c r="AN601" i="23"/>
  <c r="AU600" i="21"/>
  <c r="AW600" i="21"/>
  <c r="AY600" i="21"/>
  <c r="AV601" i="21"/>
  <c r="AU600" i="19"/>
  <c r="AW600" i="19"/>
  <c r="AV601" i="19"/>
  <c r="AN602" i="23"/>
  <c r="AQ601" i="23"/>
  <c r="AM601" i="23"/>
  <c r="AO601" i="23"/>
  <c r="AY601" i="21"/>
  <c r="AW601" i="21"/>
  <c r="AU601" i="21"/>
  <c r="AV602" i="21"/>
  <c r="AU601" i="19"/>
  <c r="AW601" i="19"/>
  <c r="AV602" i="19"/>
  <c r="AM602" i="23"/>
  <c r="AQ602" i="23"/>
  <c r="AO602" i="23"/>
  <c r="AN603" i="23"/>
  <c r="AU602" i="21"/>
  <c r="AW602" i="21"/>
  <c r="AV603" i="21"/>
  <c r="AY602" i="21"/>
  <c r="AU602" i="19"/>
  <c r="AW602" i="19"/>
  <c r="AV603" i="19"/>
  <c r="AO603" i="23"/>
  <c r="AN604" i="23"/>
  <c r="AM603" i="23"/>
  <c r="AQ603" i="23"/>
  <c r="AV604" i="21"/>
  <c r="AY603" i="21"/>
  <c r="AW603" i="21"/>
  <c r="AU603" i="21"/>
  <c r="AW603" i="19"/>
  <c r="AV604" i="19"/>
  <c r="AU603" i="19"/>
  <c r="AQ604" i="23"/>
  <c r="AN605" i="23"/>
  <c r="AM604" i="23"/>
  <c r="AO604" i="23"/>
  <c r="AW604" i="21"/>
  <c r="AU604" i="21"/>
  <c r="AY604" i="21"/>
  <c r="AV605" i="21"/>
  <c r="AV605" i="19"/>
  <c r="AW604" i="19"/>
  <c r="AU604" i="19"/>
  <c r="AM605" i="23"/>
  <c r="AQ605" i="23"/>
  <c r="AO605" i="23"/>
  <c r="AN606" i="23"/>
  <c r="AV606" i="21"/>
  <c r="AY605" i="21"/>
  <c r="AU605" i="21"/>
  <c r="AW605" i="21"/>
  <c r="AV606" i="19"/>
  <c r="AW605" i="19"/>
  <c r="AU605" i="19"/>
  <c r="AQ606" i="23"/>
  <c r="AN607" i="23"/>
  <c r="AO606" i="23"/>
  <c r="AM606" i="23"/>
  <c r="AV607" i="21"/>
  <c r="AY606" i="21"/>
  <c r="AU606" i="21"/>
  <c r="AW606" i="21"/>
  <c r="AU606" i="19"/>
  <c r="AV607" i="19"/>
  <c r="AW606" i="19"/>
  <c r="AN608" i="23"/>
  <c r="AM607" i="23"/>
  <c r="AQ607" i="23"/>
  <c r="AO607" i="23"/>
  <c r="AW607" i="21"/>
  <c r="AY607" i="21"/>
  <c r="AV608" i="21"/>
  <c r="AU607" i="21"/>
  <c r="AV608" i="19"/>
  <c r="AW607" i="19"/>
  <c r="AU607" i="19"/>
  <c r="AO608" i="23"/>
  <c r="AQ608" i="23"/>
  <c r="AN609" i="23"/>
  <c r="AM608" i="23"/>
  <c r="AY608" i="21"/>
  <c r="AV609" i="21"/>
  <c r="AW608" i="21"/>
  <c r="AU608" i="21"/>
  <c r="AV609" i="19"/>
  <c r="AW608" i="19"/>
  <c r="AU608" i="19"/>
  <c r="AN610" i="23"/>
  <c r="AQ609" i="23"/>
  <c r="AM609" i="23"/>
  <c r="AO609" i="23"/>
  <c r="AY609" i="21"/>
  <c r="AV610" i="21"/>
  <c r="AU609" i="21"/>
  <c r="AW609" i="21"/>
  <c r="AU609" i="19"/>
  <c r="AW609" i="19"/>
  <c r="AV610" i="19"/>
  <c r="AN611" i="23"/>
  <c r="AM610" i="23"/>
  <c r="AO610" i="23"/>
  <c r="AQ610" i="23"/>
  <c r="AW610" i="21"/>
  <c r="AV611" i="21"/>
  <c r="AU610" i="21"/>
  <c r="AY610" i="21"/>
  <c r="AV611" i="19"/>
  <c r="AW610" i="19"/>
  <c r="AU610" i="19"/>
  <c r="AM611" i="23"/>
  <c r="AN612" i="23"/>
  <c r="AO611" i="23"/>
  <c r="AQ611" i="23"/>
  <c r="AW611" i="21"/>
  <c r="AU611" i="21"/>
  <c r="AY611" i="21"/>
  <c r="AV612" i="21"/>
  <c r="AW611" i="19"/>
  <c r="AV612" i="19"/>
  <c r="AU611" i="19"/>
  <c r="AN613" i="23"/>
  <c r="AM612" i="23"/>
  <c r="AO612" i="23"/>
  <c r="AQ612" i="23"/>
  <c r="AV613" i="21"/>
  <c r="AW612" i="21"/>
  <c r="AY612" i="21"/>
  <c r="AU612" i="21"/>
  <c r="AV613" i="19"/>
  <c r="AW612" i="19"/>
  <c r="AU612" i="19"/>
  <c r="AO613" i="23"/>
  <c r="AQ613" i="23"/>
  <c r="AM613" i="23"/>
  <c r="AN614" i="23"/>
  <c r="AU613" i="21"/>
  <c r="AY613" i="21"/>
  <c r="AV614" i="21"/>
  <c r="AW613" i="21"/>
  <c r="AW613" i="19"/>
  <c r="AV614" i="19"/>
  <c r="AU613" i="19"/>
  <c r="AN615" i="23"/>
  <c r="AO614" i="23"/>
  <c r="AQ614" i="23"/>
  <c r="AM614" i="23"/>
  <c r="AW614" i="21"/>
  <c r="AU614" i="21"/>
  <c r="AY614" i="21"/>
  <c r="AV615" i="21"/>
  <c r="AU614" i="19"/>
  <c r="AV615" i="19"/>
  <c r="AW614" i="19"/>
  <c r="AM615" i="23"/>
  <c r="AN616" i="23"/>
  <c r="AQ615" i="23"/>
  <c r="AO615" i="23"/>
  <c r="AW615" i="21"/>
  <c r="AU615" i="21"/>
  <c r="AV616" i="21"/>
  <c r="AY615" i="21"/>
  <c r="AW615" i="19"/>
  <c r="AU615" i="19"/>
  <c r="AV616" i="19"/>
  <c r="AN617" i="23"/>
  <c r="AM616" i="23"/>
  <c r="AO616" i="23"/>
  <c r="AQ616" i="23"/>
  <c r="AY616" i="21"/>
  <c r="AW616" i="21"/>
  <c r="AU616" i="21"/>
  <c r="AV617" i="21"/>
  <c r="AV617" i="19"/>
  <c r="AW616" i="19"/>
  <c r="AU616" i="19"/>
  <c r="AO617" i="23"/>
  <c r="AQ617" i="23"/>
  <c r="AN618" i="23"/>
  <c r="AM617" i="23"/>
  <c r="AW617" i="21"/>
  <c r="AY617" i="21"/>
  <c r="AU617" i="21"/>
  <c r="AV618" i="21"/>
  <c r="AW617" i="19"/>
  <c r="AV618" i="19"/>
  <c r="AU617" i="19"/>
  <c r="AQ618" i="23"/>
  <c r="AN619" i="23"/>
  <c r="AO618" i="23"/>
  <c r="AM618" i="23"/>
  <c r="AY618" i="21"/>
  <c r="AW618" i="21"/>
  <c r="AU618" i="21"/>
  <c r="AV619" i="21"/>
  <c r="AV619" i="19"/>
  <c r="AW618" i="19"/>
  <c r="AU618" i="19"/>
  <c r="AO619" i="23"/>
  <c r="AM619" i="23"/>
  <c r="AN620" i="23"/>
  <c r="AQ619" i="23"/>
  <c r="AU619" i="21"/>
  <c r="AW619" i="21"/>
  <c r="AV620" i="21"/>
  <c r="AY619" i="21"/>
  <c r="AV620" i="19"/>
  <c r="AW619" i="19"/>
  <c r="AU619" i="19"/>
  <c r="AO620" i="23"/>
  <c r="AM620" i="23"/>
  <c r="AQ620" i="23"/>
  <c r="AN621" i="23"/>
  <c r="AW620" i="21"/>
  <c r="AY620" i="21"/>
  <c r="AU620" i="21"/>
  <c r="AV621" i="21"/>
  <c r="AW620" i="19"/>
  <c r="AV621" i="19"/>
  <c r="AU620" i="19"/>
  <c r="AO621" i="23"/>
  <c r="AN622" i="23"/>
  <c r="AQ621" i="23"/>
  <c r="AM621" i="23"/>
  <c r="AU621" i="21"/>
  <c r="AV622" i="21"/>
  <c r="AW621" i="21"/>
  <c r="AY621" i="21"/>
  <c r="AW621" i="19"/>
  <c r="AV622" i="19"/>
  <c r="AU621" i="19"/>
  <c r="AO622" i="23"/>
  <c r="AQ622" i="23"/>
  <c r="AM622" i="23"/>
  <c r="AN623" i="23"/>
  <c r="AV623" i="21"/>
  <c r="AU622" i="21"/>
  <c r="AW622" i="21"/>
  <c r="AY622" i="21"/>
  <c r="AW622" i="19"/>
  <c r="AU622" i="19"/>
  <c r="AV623" i="19"/>
  <c r="AQ623" i="23"/>
  <c r="AN624" i="23"/>
  <c r="AM623" i="23"/>
  <c r="AO623" i="23"/>
  <c r="AW623" i="21"/>
  <c r="AU623" i="21"/>
  <c r="AV624" i="21"/>
  <c r="AY623" i="21"/>
  <c r="AU623" i="19"/>
  <c r="AV624" i="19"/>
  <c r="AW623" i="19"/>
  <c r="AQ624" i="23"/>
  <c r="AN625" i="23"/>
  <c r="AO624" i="23"/>
  <c r="AM624" i="23"/>
  <c r="AW624" i="21"/>
  <c r="AY624" i="21"/>
  <c r="AV625" i="21"/>
  <c r="AU624" i="21"/>
  <c r="AV625" i="19"/>
  <c r="AW624" i="19"/>
  <c r="AU624" i="19"/>
  <c r="AO625" i="23"/>
  <c r="AN626" i="23"/>
  <c r="AM625" i="23"/>
  <c r="AQ625" i="23"/>
  <c r="AW625" i="21"/>
  <c r="AY625" i="21"/>
  <c r="AU625" i="21"/>
  <c r="AV626" i="21"/>
  <c r="AU625" i="19"/>
  <c r="AW625" i="19"/>
  <c r="AV626" i="19"/>
  <c r="AO626" i="23"/>
  <c r="AM626" i="23"/>
  <c r="AQ626" i="23"/>
  <c r="AN627" i="23"/>
  <c r="AU626" i="21"/>
  <c r="AY626" i="21"/>
  <c r="AV627" i="21"/>
  <c r="AW626" i="21"/>
  <c r="AV627" i="19"/>
  <c r="AW626" i="19"/>
  <c r="AU626" i="19"/>
  <c r="AN628" i="23"/>
  <c r="AQ627" i="23"/>
  <c r="AO627" i="23"/>
  <c r="AM627" i="23"/>
  <c r="AW627" i="21"/>
  <c r="AV628" i="21"/>
  <c r="AU627" i="21"/>
  <c r="AY627" i="21"/>
  <c r="AW627" i="19"/>
  <c r="AV628" i="19"/>
  <c r="AU627" i="19"/>
  <c r="AQ628" i="23"/>
  <c r="AM628" i="23"/>
  <c r="AO628" i="23"/>
  <c r="AN629" i="23"/>
  <c r="AW628" i="21"/>
  <c r="AV629" i="21"/>
  <c r="AU628" i="21"/>
  <c r="AY628" i="21"/>
  <c r="AU628" i="19"/>
  <c r="AV629" i="19"/>
  <c r="AW628" i="19"/>
  <c r="AN630" i="23"/>
  <c r="AM629" i="23"/>
  <c r="AO629" i="23"/>
  <c r="AQ629" i="23"/>
  <c r="AW629" i="21"/>
  <c r="AV630" i="21"/>
  <c r="AY629" i="21"/>
  <c r="AU629" i="21"/>
  <c r="AU629" i="19"/>
  <c r="AW629" i="19"/>
  <c r="AV630" i="19"/>
  <c r="AQ630" i="23"/>
  <c r="AN631" i="23"/>
  <c r="AM630" i="23"/>
  <c r="AO630" i="23"/>
  <c r="AY630" i="21"/>
  <c r="AV631" i="21"/>
  <c r="AU630" i="21"/>
  <c r="AW630" i="21"/>
  <c r="AW630" i="19"/>
  <c r="AU630" i="19"/>
  <c r="AV631" i="19"/>
  <c r="AO631" i="23"/>
  <c r="AM631" i="23"/>
  <c r="AQ631" i="23"/>
  <c r="AN632" i="23"/>
  <c r="AY631" i="21"/>
  <c r="AU631" i="21"/>
  <c r="AV632" i="21"/>
  <c r="AW631" i="21"/>
  <c r="AV632" i="19"/>
  <c r="AW631" i="19"/>
  <c r="AU631" i="19"/>
  <c r="AM632" i="23"/>
  <c r="AN633" i="23"/>
  <c r="AO632" i="23"/>
  <c r="AQ632" i="23"/>
  <c r="AU632" i="21"/>
  <c r="AV633" i="21"/>
  <c r="AY632" i="21"/>
  <c r="AW632" i="21"/>
  <c r="AV633" i="19"/>
  <c r="AU632" i="19"/>
  <c r="AW632" i="19"/>
  <c r="AN634" i="23"/>
  <c r="AO633" i="23"/>
  <c r="AM633" i="23"/>
  <c r="AQ633" i="23"/>
  <c r="AY633" i="21"/>
  <c r="AW633" i="21"/>
  <c r="AU633" i="21"/>
  <c r="AV634" i="21"/>
  <c r="AW633" i="19"/>
  <c r="AV634" i="19"/>
  <c r="AU633" i="19"/>
  <c r="AM634" i="23"/>
  <c r="AO634" i="23"/>
  <c r="AQ634" i="23"/>
  <c r="AN635" i="23"/>
  <c r="AU634" i="21"/>
  <c r="AY634" i="21"/>
  <c r="AV635" i="21"/>
  <c r="AW634" i="21"/>
  <c r="AW634" i="19"/>
  <c r="AV635" i="19"/>
  <c r="AU634" i="19"/>
  <c r="AN636" i="23"/>
  <c r="AO635" i="23"/>
  <c r="AM635" i="23"/>
  <c r="AQ635" i="23"/>
  <c r="AV636" i="21"/>
  <c r="AU635" i="21"/>
  <c r="AW635" i="21"/>
  <c r="AY635" i="21"/>
  <c r="AW635" i="19"/>
  <c r="AU635" i="19"/>
  <c r="AV636" i="19"/>
  <c r="AN637" i="23"/>
  <c r="AM636" i="23"/>
  <c r="AO636" i="23"/>
  <c r="AQ636" i="23"/>
  <c r="AV637" i="21"/>
  <c r="AY636" i="21"/>
  <c r="AU636" i="21"/>
  <c r="AW636" i="21"/>
  <c r="AU636" i="19"/>
  <c r="AW636" i="19"/>
  <c r="AV637" i="19"/>
  <c r="AQ637" i="23"/>
  <c r="AO637" i="23"/>
  <c r="AN638" i="23"/>
  <c r="AM637" i="23"/>
  <c r="AY637" i="21"/>
  <c r="AV638" i="21"/>
  <c r="AW637" i="21"/>
  <c r="AU637" i="21"/>
  <c r="AV638" i="19"/>
  <c r="AW637" i="19"/>
  <c r="AU637" i="19"/>
  <c r="AN639" i="23"/>
  <c r="AM638" i="23"/>
  <c r="AQ638" i="23"/>
  <c r="AO638" i="23"/>
  <c r="AY638" i="21"/>
  <c r="AU638" i="21"/>
  <c r="AW638" i="21"/>
  <c r="AV639" i="21"/>
  <c r="AU638" i="19"/>
  <c r="AV639" i="19"/>
  <c r="AW638" i="19"/>
  <c r="AM639" i="23"/>
  <c r="AN640" i="23"/>
  <c r="AQ639" i="23"/>
  <c r="AO639" i="23"/>
  <c r="AW639" i="21"/>
  <c r="AY639" i="21"/>
  <c r="AU639" i="21"/>
  <c r="AV640" i="21"/>
  <c r="AW639" i="19"/>
  <c r="AV640" i="19"/>
  <c r="AU639" i="19"/>
  <c r="AN641" i="23"/>
  <c r="AM640" i="23"/>
  <c r="AQ640" i="23"/>
  <c r="AO640" i="23"/>
  <c r="AY640" i="21"/>
  <c r="AW640" i="21"/>
  <c r="AU640" i="21"/>
  <c r="AV641" i="21"/>
  <c r="AW640" i="19"/>
  <c r="AV641" i="19"/>
  <c r="AU640" i="19"/>
  <c r="AO641" i="23"/>
  <c r="AQ641" i="23"/>
  <c r="AM641" i="23"/>
  <c r="AN642" i="23"/>
  <c r="AW641" i="21"/>
  <c r="AU641" i="21"/>
  <c r="AV642" i="21"/>
  <c r="AY641" i="21"/>
  <c r="AU641" i="19"/>
  <c r="AW641" i="19"/>
  <c r="AV642" i="19"/>
  <c r="AQ642" i="23"/>
  <c r="AM642" i="23"/>
  <c r="AO642" i="23"/>
  <c r="AN643" i="23"/>
  <c r="AW642" i="21"/>
  <c r="AY642" i="21"/>
  <c r="AU642" i="21"/>
  <c r="AV643" i="21"/>
  <c r="AU642" i="19"/>
  <c r="AW642" i="19"/>
  <c r="AV643" i="19"/>
  <c r="AN644" i="23"/>
  <c r="AQ643" i="23"/>
  <c r="AM643" i="23"/>
  <c r="AO643" i="23"/>
  <c r="AV644" i="21"/>
  <c r="AY643" i="21"/>
  <c r="AW643" i="21"/>
  <c r="AU643" i="21"/>
  <c r="AU643" i="19"/>
  <c r="AV644" i="19"/>
  <c r="AW643" i="19"/>
  <c r="AM644" i="23"/>
  <c r="AQ644" i="23"/>
  <c r="AO644" i="23"/>
  <c r="AN645" i="23"/>
  <c r="AV645" i="21"/>
  <c r="AW644" i="21"/>
  <c r="AY644" i="21"/>
  <c r="AU644" i="21"/>
  <c r="AW644" i="19"/>
  <c r="AV645" i="19"/>
  <c r="AU644" i="19"/>
  <c r="AN646" i="23"/>
  <c r="AO645" i="23"/>
  <c r="AM645" i="23"/>
  <c r="AQ645" i="23"/>
  <c r="AY645" i="21"/>
  <c r="AV646" i="21"/>
  <c r="AW645" i="21"/>
  <c r="AU645" i="21"/>
  <c r="AV646" i="19"/>
  <c r="AU645" i="19"/>
  <c r="AW645" i="19"/>
  <c r="AO646" i="23"/>
  <c r="AM646" i="23"/>
  <c r="AQ646" i="23"/>
  <c r="AN647" i="23"/>
  <c r="AV647" i="21"/>
  <c r="AY646" i="21"/>
  <c r="AW646" i="21"/>
  <c r="AU646" i="21"/>
  <c r="AV647" i="19"/>
  <c r="AW646" i="19"/>
  <c r="AU646" i="19"/>
  <c r="AN648" i="23"/>
  <c r="AM647" i="23"/>
  <c r="AQ647" i="23"/>
  <c r="AO647" i="23"/>
  <c r="AV648" i="21"/>
  <c r="AY647" i="21"/>
  <c r="AU647" i="21"/>
  <c r="AW647" i="21"/>
  <c r="AV648" i="19"/>
  <c r="AU647" i="19"/>
  <c r="AW647" i="19"/>
  <c r="AN649" i="23"/>
  <c r="AM648" i="23"/>
  <c r="AO648" i="23"/>
  <c r="AQ648" i="23"/>
  <c r="AY648" i="21"/>
  <c r="AW648" i="21"/>
  <c r="AU648" i="21"/>
  <c r="AV649" i="21"/>
  <c r="AW648" i="19"/>
  <c r="AU648" i="19"/>
  <c r="AV649" i="19"/>
  <c r="AN650" i="23"/>
  <c r="AM649" i="23"/>
  <c r="AQ649" i="23"/>
  <c r="AO649" i="23"/>
  <c r="AV650" i="21"/>
  <c r="AU649" i="21"/>
  <c r="AY649" i="21"/>
  <c r="AW649" i="21"/>
  <c r="AV650" i="19"/>
  <c r="AU649" i="19"/>
  <c r="AW649" i="19"/>
  <c r="AO650" i="23"/>
  <c r="AN651" i="23"/>
  <c r="AQ650" i="23"/>
  <c r="AM650" i="23"/>
  <c r="AY650" i="21"/>
  <c r="AV651" i="21"/>
  <c r="AU650" i="21"/>
  <c r="AW650" i="21"/>
  <c r="AU650" i="19"/>
  <c r="AW650" i="19"/>
  <c r="AV651" i="19"/>
  <c r="AN652" i="23"/>
  <c r="AM651" i="23"/>
  <c r="AQ651" i="23"/>
  <c r="AO651" i="23"/>
  <c r="AW651" i="21"/>
  <c r="AY651" i="21"/>
  <c r="AU651" i="21"/>
  <c r="AV652" i="21"/>
  <c r="AW651" i="19"/>
  <c r="AV652" i="19"/>
  <c r="AU651" i="19"/>
  <c r="AN653" i="23"/>
  <c r="AO652" i="23"/>
  <c r="AM652" i="23"/>
  <c r="AQ652" i="23"/>
  <c r="AY652" i="21"/>
  <c r="AU652" i="21"/>
  <c r="AV653" i="21"/>
  <c r="AW652" i="21"/>
  <c r="AW652" i="19"/>
  <c r="AU652" i="19"/>
  <c r="AV653" i="19"/>
  <c r="AO653" i="23"/>
  <c r="AN654" i="23"/>
  <c r="AQ653" i="23"/>
  <c r="AM653" i="23"/>
  <c r="AV654" i="21"/>
  <c r="AY653" i="21"/>
  <c r="AU653" i="21"/>
  <c r="AW653" i="21"/>
  <c r="AU653" i="19"/>
  <c r="AW653" i="19"/>
  <c r="AV654" i="19"/>
  <c r="AO654" i="23"/>
  <c r="AM654" i="23"/>
  <c r="AN655" i="23"/>
  <c r="AQ654" i="23"/>
  <c r="AU654" i="21"/>
  <c r="AY654" i="21"/>
  <c r="AV655" i="21"/>
  <c r="AW654" i="21"/>
  <c r="AU654" i="19"/>
  <c r="AV655" i="19"/>
  <c r="AW654" i="19"/>
  <c r="AQ655" i="23"/>
  <c r="AN656" i="23"/>
  <c r="AM655" i="23"/>
  <c r="AO655" i="23"/>
  <c r="AY655" i="21"/>
  <c r="AW655" i="21"/>
  <c r="AV656" i="21"/>
  <c r="AU655" i="21"/>
  <c r="AV656" i="19"/>
  <c r="AW655" i="19"/>
  <c r="AU655" i="19"/>
  <c r="AQ656" i="23"/>
  <c r="AO656" i="23"/>
  <c r="AM656" i="23"/>
  <c r="AN657" i="23"/>
  <c r="AV657" i="21"/>
  <c r="AU656" i="21"/>
  <c r="AW656" i="21"/>
  <c r="AY656" i="21"/>
  <c r="AW656" i="19"/>
  <c r="AV657" i="19"/>
  <c r="AU656" i="19"/>
  <c r="AO657" i="23"/>
  <c r="AM657" i="23"/>
  <c r="AN658" i="23"/>
  <c r="AQ657" i="23"/>
  <c r="AW657" i="21"/>
  <c r="AV658" i="21"/>
  <c r="AU657" i="21"/>
  <c r="AY657" i="21"/>
  <c r="AV658" i="19"/>
  <c r="AW657" i="19"/>
  <c r="AU657" i="19"/>
  <c r="AM658" i="23"/>
  <c r="AQ658" i="23"/>
  <c r="AO658" i="23"/>
  <c r="AN659" i="23"/>
  <c r="AW658" i="21"/>
  <c r="AV659" i="21"/>
  <c r="AU658" i="21"/>
  <c r="AY658" i="21"/>
  <c r="AV659" i="19"/>
  <c r="AW658" i="19"/>
  <c r="AU658" i="19"/>
  <c r="AO659" i="23"/>
  <c r="AQ659" i="23"/>
  <c r="AM659" i="23"/>
  <c r="AN660" i="23"/>
  <c r="AU659" i="21"/>
  <c r="AW659" i="21"/>
  <c r="AY659" i="21"/>
  <c r="AV660" i="21"/>
  <c r="AV660" i="19"/>
  <c r="AW659" i="19"/>
  <c r="AU659" i="19"/>
  <c r="AO660" i="23"/>
  <c r="AN661" i="23"/>
  <c r="AM660" i="23"/>
  <c r="AQ660" i="23"/>
  <c r="AY660" i="21"/>
  <c r="AV661" i="21"/>
  <c r="AU660" i="21"/>
  <c r="AW660" i="21"/>
  <c r="AV661" i="19"/>
  <c r="AU660" i="19"/>
  <c r="AW660" i="19"/>
  <c r="AN662" i="23"/>
  <c r="AQ661" i="23"/>
  <c r="AM661" i="23"/>
  <c r="AO661" i="23"/>
  <c r="AY661" i="21"/>
  <c r="AV662" i="21"/>
  <c r="AU661" i="21"/>
  <c r="AW661" i="21"/>
  <c r="AW661" i="19"/>
  <c r="AV662" i="19"/>
  <c r="AU661" i="19"/>
  <c r="AN663" i="23"/>
  <c r="AQ662" i="23"/>
  <c r="AO662" i="23"/>
  <c r="AM662" i="23"/>
  <c r="AU662" i="21"/>
  <c r="AW662" i="21"/>
  <c r="AV663" i="21"/>
  <c r="AY662" i="21"/>
  <c r="AU662" i="19"/>
  <c r="AV663" i="19"/>
  <c r="AW662" i="19"/>
  <c r="AO663" i="23"/>
  <c r="AN664" i="23"/>
  <c r="AQ663" i="23"/>
  <c r="AM663" i="23"/>
  <c r="AU663" i="21"/>
  <c r="AV664" i="21"/>
  <c r="AY663" i="21"/>
  <c r="AW663" i="21"/>
  <c r="AU663" i="19"/>
  <c r="AV664" i="19"/>
  <c r="AW663" i="19"/>
  <c r="AN665" i="23"/>
  <c r="AO664" i="23"/>
  <c r="AM664" i="23"/>
  <c r="AQ664" i="23"/>
  <c r="AY664" i="21"/>
  <c r="AW664" i="21"/>
  <c r="AV665" i="21"/>
  <c r="AU664" i="21"/>
  <c r="AU664" i="19"/>
  <c r="AV665" i="19"/>
  <c r="AW664" i="19"/>
  <c r="AN666" i="23"/>
  <c r="AQ665" i="23"/>
  <c r="AO665" i="23"/>
  <c r="AM665" i="23"/>
  <c r="AV666" i="21"/>
  <c r="AW665" i="21"/>
  <c r="AY665" i="21"/>
  <c r="AU665" i="21"/>
  <c r="AU665" i="19"/>
  <c r="AW665" i="19"/>
  <c r="AV666" i="19"/>
  <c r="AO666" i="23"/>
  <c r="AN667" i="23"/>
  <c r="AQ666" i="23"/>
  <c r="AM666" i="23"/>
  <c r="AW666" i="21"/>
  <c r="AY666" i="21"/>
  <c r="AU666" i="21"/>
  <c r="AV667" i="21"/>
  <c r="AW666" i="19"/>
  <c r="AU666" i="19"/>
  <c r="AV667" i="19"/>
  <c r="AM667" i="23"/>
  <c r="AN668" i="23"/>
  <c r="AQ667" i="23"/>
  <c r="AO667" i="23"/>
  <c r="AV668" i="21"/>
  <c r="AU667" i="21"/>
  <c r="AW667" i="21"/>
  <c r="AY667" i="21"/>
  <c r="AU667" i="19"/>
  <c r="AV668" i="19"/>
  <c r="AW667" i="19"/>
  <c r="AO668" i="23"/>
  <c r="AQ668" i="23"/>
  <c r="AN669" i="23"/>
  <c r="AM668" i="23"/>
  <c r="AY668" i="21"/>
  <c r="AW668" i="21"/>
  <c r="AV669" i="21"/>
  <c r="AU668" i="21"/>
  <c r="AW668" i="19"/>
  <c r="AU668" i="19"/>
  <c r="AV669" i="19"/>
  <c r="AN670" i="23"/>
  <c r="AM669" i="23"/>
  <c r="AQ669" i="23"/>
  <c r="AO669" i="23"/>
  <c r="AW669" i="21"/>
  <c r="AY669" i="21"/>
  <c r="AU669" i="21"/>
  <c r="AV670" i="21"/>
  <c r="AW669" i="19"/>
  <c r="AU669" i="19"/>
  <c r="AV670" i="19"/>
  <c r="AM670" i="23"/>
  <c r="AN671" i="23"/>
  <c r="AO670" i="23"/>
  <c r="AQ670" i="23"/>
  <c r="AY670" i="21"/>
  <c r="AV671" i="21"/>
  <c r="AW670" i="21"/>
  <c r="AU670" i="21"/>
  <c r="AU670" i="19"/>
  <c r="AV671" i="19"/>
  <c r="AW670" i="19"/>
  <c r="AN672" i="23"/>
  <c r="AQ671" i="23"/>
  <c r="AM671" i="23"/>
  <c r="AO671" i="23"/>
  <c r="AW671" i="21"/>
  <c r="AV672" i="21"/>
  <c r="AU671" i="21"/>
  <c r="AY671" i="21"/>
  <c r="AW671" i="19"/>
  <c r="AU671" i="19"/>
  <c r="AV672" i="19"/>
  <c r="AO672" i="23"/>
  <c r="AN673" i="23"/>
  <c r="AM672" i="23"/>
  <c r="AQ672" i="23"/>
  <c r="AY672" i="21"/>
  <c r="AW672" i="21"/>
  <c r="AV673" i="21"/>
  <c r="AU672" i="21"/>
  <c r="AV673" i="19"/>
  <c r="AU672" i="19"/>
  <c r="AW672" i="19"/>
  <c r="AM673" i="23"/>
  <c r="AO673" i="23"/>
  <c r="AN674" i="23"/>
  <c r="AQ673" i="23"/>
  <c r="AW673" i="21"/>
  <c r="AV674" i="21"/>
  <c r="AY673" i="21"/>
  <c r="AU673" i="21"/>
  <c r="AU673" i="19"/>
  <c r="AW673" i="19"/>
  <c r="AV674" i="19"/>
  <c r="AM674" i="23"/>
  <c r="AQ674" i="23"/>
  <c r="AO674" i="23"/>
  <c r="AN675" i="23"/>
  <c r="AU674" i="21"/>
  <c r="AV675" i="21"/>
  <c r="AW674" i="21"/>
  <c r="AY674" i="21"/>
  <c r="AU674" i="19"/>
  <c r="AW674" i="19"/>
  <c r="AV675" i="19"/>
  <c r="AN676" i="23"/>
  <c r="AO675" i="23"/>
  <c r="AQ675" i="23"/>
  <c r="AM675" i="23"/>
  <c r="AY675" i="21"/>
  <c r="AV676" i="21"/>
  <c r="AW675" i="21"/>
  <c r="AU675" i="21"/>
  <c r="AW675" i="19"/>
  <c r="AU675" i="19"/>
  <c r="AV676" i="19"/>
  <c r="AM676" i="23"/>
  <c r="AQ676" i="23"/>
  <c r="AN677" i="23"/>
  <c r="AO676" i="23"/>
  <c r="AY676" i="21"/>
  <c r="AV677" i="21"/>
  <c r="AU676" i="21"/>
  <c r="AW676" i="21"/>
  <c r="AW676" i="19"/>
  <c r="AV677" i="19"/>
  <c r="AU676" i="19"/>
  <c r="AN678" i="23"/>
  <c r="AO677" i="23"/>
  <c r="AQ677" i="23"/>
  <c r="AM677" i="23"/>
  <c r="AY677" i="21"/>
  <c r="AV678" i="21"/>
  <c r="AW677" i="21"/>
  <c r="AU677" i="21"/>
  <c r="AU677" i="19"/>
  <c r="AW677" i="19"/>
  <c r="AV678" i="19"/>
  <c r="AN679" i="23"/>
  <c r="AM678" i="23"/>
  <c r="AO678" i="23"/>
  <c r="AQ678" i="23"/>
  <c r="AV679" i="21"/>
  <c r="AU678" i="21"/>
  <c r="AY678" i="21"/>
  <c r="AW678" i="21"/>
  <c r="AV679" i="19"/>
  <c r="AW678" i="19"/>
  <c r="AU678" i="19"/>
  <c r="AN680" i="23"/>
  <c r="AQ679" i="23"/>
  <c r="AM679" i="23"/>
  <c r="AO679" i="23"/>
  <c r="AV680" i="21"/>
  <c r="AU679" i="21"/>
  <c r="AY679" i="21"/>
  <c r="AW679" i="21"/>
  <c r="AU679" i="19"/>
  <c r="AW679" i="19"/>
  <c r="AV680" i="19"/>
  <c r="AQ680" i="23"/>
  <c r="AN681" i="23"/>
  <c r="AO680" i="23"/>
  <c r="AM680" i="23"/>
  <c r="AU680" i="21"/>
  <c r="AY680" i="21"/>
  <c r="AV681" i="21"/>
  <c r="AW680" i="21"/>
  <c r="AW680" i="19"/>
  <c r="AV681" i="19"/>
  <c r="AU680" i="19"/>
  <c r="AN682" i="23"/>
  <c r="AQ681" i="23"/>
  <c r="AO681" i="23"/>
  <c r="AM681" i="23"/>
  <c r="AY681" i="21"/>
  <c r="AU681" i="21"/>
  <c r="AW681" i="21"/>
  <c r="AV682" i="21"/>
  <c r="AW681" i="19"/>
  <c r="AU681" i="19"/>
  <c r="AV682" i="19"/>
  <c r="AM682" i="23"/>
  <c r="AN683" i="23"/>
  <c r="AQ682" i="23"/>
  <c r="AO682" i="23"/>
  <c r="AW682" i="21"/>
  <c r="AY682" i="21"/>
  <c r="AU682" i="21"/>
  <c r="AV683" i="21"/>
  <c r="AU682" i="19"/>
  <c r="AV683" i="19"/>
  <c r="AW682" i="19"/>
  <c r="AO683" i="23"/>
  <c r="AN684" i="23"/>
  <c r="AQ683" i="23"/>
  <c r="AM683" i="23"/>
  <c r="AU683" i="21"/>
  <c r="AY683" i="21"/>
  <c r="AV684" i="21"/>
  <c r="AW683" i="21"/>
  <c r="AW683" i="19"/>
  <c r="AU683" i="19"/>
  <c r="AV684" i="19"/>
  <c r="AM684" i="23"/>
  <c r="AQ684" i="23"/>
  <c r="AN685" i="23"/>
  <c r="AO684" i="23"/>
  <c r="AY684" i="21"/>
  <c r="AU684" i="21"/>
  <c r="AV685" i="21"/>
  <c r="AW684" i="21"/>
  <c r="AV685" i="19"/>
  <c r="AU684" i="19"/>
  <c r="AW684" i="19"/>
  <c r="AN686" i="23"/>
  <c r="AQ685" i="23"/>
  <c r="AM685" i="23"/>
  <c r="AO685" i="23"/>
  <c r="AY685" i="21"/>
  <c r="AV686" i="21"/>
  <c r="AW685" i="21"/>
  <c r="AU685" i="21"/>
  <c r="AU685" i="19"/>
  <c r="AV686" i="19"/>
  <c r="AW685" i="19"/>
  <c r="AN687" i="23"/>
  <c r="AO686" i="23"/>
  <c r="AQ686" i="23"/>
  <c r="AM686" i="23"/>
  <c r="AY686" i="21"/>
  <c r="AU686" i="21"/>
  <c r="AV687" i="21"/>
  <c r="AW686" i="21"/>
  <c r="AW686" i="19"/>
  <c r="AU686" i="19"/>
  <c r="AV687" i="19"/>
  <c r="AO687" i="23"/>
  <c r="AQ687" i="23"/>
  <c r="AN688" i="23"/>
  <c r="AM687" i="23"/>
  <c r="AV688" i="21"/>
  <c r="AU687" i="21"/>
  <c r="AW687" i="21"/>
  <c r="AY687" i="21"/>
  <c r="AV688" i="19"/>
  <c r="AU687" i="19"/>
  <c r="AW687" i="19"/>
  <c r="AN689" i="23"/>
  <c r="AQ688" i="23"/>
  <c r="AO688" i="23"/>
  <c r="AM688" i="23"/>
  <c r="AU688" i="21"/>
  <c r="AV689" i="21"/>
  <c r="AW688" i="21"/>
  <c r="AY688" i="21"/>
  <c r="AW688" i="19"/>
  <c r="AV689" i="19"/>
  <c r="AU688" i="19"/>
  <c r="AN690" i="23"/>
  <c r="AO689" i="23"/>
  <c r="AM689" i="23"/>
  <c r="AQ689" i="23"/>
  <c r="AW689" i="21"/>
  <c r="AY689" i="21"/>
  <c r="AV690" i="21"/>
  <c r="AU689" i="21"/>
  <c r="AV690" i="19"/>
  <c r="AU689" i="19"/>
  <c r="AW689" i="19"/>
  <c r="AM690" i="23"/>
  <c r="AQ690" i="23"/>
  <c r="AN691" i="23"/>
  <c r="AO690" i="23"/>
  <c r="AU690" i="21"/>
  <c r="AY690" i="21"/>
  <c r="AV691" i="21"/>
  <c r="AW690" i="21"/>
  <c r="AU690" i="19"/>
  <c r="AV691" i="19"/>
  <c r="AW690" i="19"/>
  <c r="AO691" i="23"/>
  <c r="AM691" i="23"/>
  <c r="AN692" i="23"/>
  <c r="AQ691" i="23"/>
  <c r="AY691" i="21"/>
  <c r="AV692" i="21"/>
  <c r="AW691" i="21"/>
  <c r="AU691" i="21"/>
  <c r="AW691" i="19"/>
  <c r="AU691" i="19"/>
  <c r="AV692" i="19"/>
  <c r="AQ692" i="23"/>
  <c r="AM692" i="23"/>
  <c r="AN693" i="23"/>
  <c r="AO692" i="23"/>
  <c r="AU692" i="21"/>
  <c r="AY692" i="21"/>
  <c r="AV693" i="21"/>
  <c r="AW692" i="21"/>
  <c r="AW692" i="19"/>
  <c r="AV693" i="19"/>
  <c r="AU692" i="19"/>
  <c r="AO693" i="23"/>
  <c r="AM693" i="23"/>
  <c r="AN694" i="23"/>
  <c r="AQ693" i="23"/>
  <c r="AW693" i="21"/>
  <c r="AU693" i="21"/>
  <c r="AY693" i="21"/>
  <c r="AV694" i="21"/>
  <c r="AV694" i="19"/>
  <c r="AW693" i="19"/>
  <c r="AU693" i="19"/>
  <c r="AM694" i="23"/>
  <c r="AN695" i="23"/>
  <c r="AQ694" i="23"/>
  <c r="AO694" i="23"/>
  <c r="AU694" i="21"/>
  <c r="AW694" i="21"/>
  <c r="AV695" i="21"/>
  <c r="AY694" i="21"/>
  <c r="AU694" i="19"/>
  <c r="AW694" i="19"/>
  <c r="AV695" i="19"/>
  <c r="AQ695" i="23"/>
  <c r="AO695" i="23"/>
  <c r="AM695" i="23"/>
  <c r="AN696" i="23"/>
  <c r="AV696" i="21"/>
  <c r="AW695" i="21"/>
  <c r="AU695" i="21"/>
  <c r="AY695" i="21"/>
  <c r="AU695" i="19"/>
  <c r="AV696" i="19"/>
  <c r="AW695" i="19"/>
  <c r="AN697" i="23"/>
  <c r="AM696" i="23"/>
  <c r="AQ696" i="23"/>
  <c r="AO696" i="23"/>
  <c r="AY696" i="21"/>
  <c r="AV697" i="21"/>
  <c r="AW696" i="21"/>
  <c r="AU696" i="21"/>
  <c r="AU696" i="19"/>
  <c r="AW696" i="19"/>
  <c r="AV697" i="19"/>
  <c r="AN698" i="23"/>
  <c r="AQ697" i="23"/>
  <c r="AM697" i="23"/>
  <c r="AO697" i="23"/>
  <c r="AU697" i="21"/>
  <c r="AY697" i="21"/>
  <c r="AV698" i="21"/>
  <c r="AW697" i="21"/>
  <c r="AW697" i="19"/>
  <c r="AV698" i="19"/>
  <c r="AU697" i="19"/>
  <c r="AN699" i="23"/>
  <c r="AM698" i="23"/>
  <c r="AQ698" i="23"/>
  <c r="AO698" i="23"/>
  <c r="AW698" i="21"/>
  <c r="AY698" i="21"/>
  <c r="AV699" i="21"/>
  <c r="AU698" i="21"/>
  <c r="AV699" i="19"/>
  <c r="AW698" i="19"/>
  <c r="AU698" i="19"/>
  <c r="AO699" i="23"/>
  <c r="AM699" i="23"/>
  <c r="AQ699" i="23"/>
  <c r="AN700" i="23"/>
  <c r="AY699" i="21"/>
  <c r="AV700" i="21"/>
  <c r="AW699" i="21"/>
  <c r="AU699" i="21"/>
  <c r="AU699" i="19"/>
  <c r="AW699" i="19"/>
  <c r="AV700" i="19"/>
  <c r="AM700" i="23"/>
  <c r="AQ700" i="23"/>
  <c r="AO700" i="23"/>
  <c r="AN701" i="23"/>
  <c r="AY700" i="21"/>
  <c r="AV701" i="21"/>
  <c r="AU700" i="21"/>
  <c r="AW700" i="21"/>
  <c r="AW700" i="19"/>
  <c r="AV701" i="19"/>
  <c r="AU700" i="19"/>
  <c r="AQ701" i="23"/>
  <c r="AM701" i="23"/>
  <c r="AN702" i="23"/>
  <c r="AO701" i="23"/>
  <c r="AV702" i="21"/>
  <c r="AW701" i="21"/>
  <c r="AU701" i="21"/>
  <c r="AY701" i="21"/>
  <c r="AW701" i="19"/>
  <c r="AV702" i="19"/>
  <c r="AU701" i="19"/>
  <c r="AM702" i="23"/>
  <c r="AN703" i="23"/>
  <c r="AO702" i="23"/>
  <c r="AQ702" i="23"/>
  <c r="AY702" i="21"/>
  <c r="AW702" i="21"/>
  <c r="AV703" i="21"/>
  <c r="AU702" i="21"/>
  <c r="AU702" i="19"/>
  <c r="AW702" i="19"/>
  <c r="AV703" i="19"/>
  <c r="AN704" i="23"/>
  <c r="AQ703" i="23"/>
  <c r="AO703" i="23"/>
  <c r="AM703" i="23"/>
  <c r="AW703" i="21"/>
  <c r="AY703" i="21"/>
  <c r="AV704" i="21"/>
  <c r="AU703" i="21"/>
  <c r="AW703" i="19"/>
  <c r="AV704" i="19"/>
  <c r="AU703" i="19"/>
  <c r="AO704" i="23"/>
  <c r="AN705" i="23"/>
  <c r="AQ704" i="23"/>
  <c r="AM704" i="23"/>
  <c r="AU704" i="21"/>
  <c r="AW704" i="21"/>
  <c r="AV705" i="21"/>
  <c r="AY704" i="21"/>
  <c r="AW704" i="19"/>
  <c r="AU704" i="19"/>
  <c r="AV705" i="19"/>
  <c r="AO705" i="23"/>
  <c r="AM705" i="23"/>
  <c r="AN706" i="23"/>
  <c r="AQ705" i="23"/>
  <c r="AW705" i="21"/>
  <c r="AU705" i="21"/>
  <c r="AY705" i="21"/>
  <c r="AV706" i="21"/>
  <c r="AV706" i="19"/>
  <c r="AU705" i="19"/>
  <c r="AW705" i="19"/>
  <c r="AO706" i="23"/>
  <c r="AM706" i="23"/>
  <c r="AQ706" i="23"/>
  <c r="AN707" i="23"/>
  <c r="AY706" i="21"/>
  <c r="AW706" i="21"/>
  <c r="AU706" i="21"/>
  <c r="AV707" i="21"/>
  <c r="AU706" i="19"/>
  <c r="AV707" i="19"/>
  <c r="AW706" i="19"/>
  <c r="AM707" i="23"/>
  <c r="AN708" i="23"/>
  <c r="AO707" i="23"/>
  <c r="AQ707" i="23"/>
  <c r="AY707" i="21"/>
  <c r="AW707" i="21"/>
  <c r="AU707" i="21"/>
  <c r="AV708" i="21"/>
  <c r="AU707" i="19"/>
  <c r="AW707" i="19"/>
  <c r="AV708" i="19"/>
  <c r="AN709" i="23"/>
  <c r="AQ708" i="23"/>
  <c r="AM708" i="23"/>
  <c r="AO708" i="23"/>
  <c r="AY708" i="21"/>
  <c r="AV709" i="21"/>
  <c r="AU708" i="21"/>
  <c r="AW708" i="21"/>
  <c r="AW708" i="19"/>
  <c r="AU708" i="19"/>
  <c r="AV709" i="19"/>
  <c r="AO709" i="23"/>
  <c r="AQ709" i="23"/>
  <c r="AN710" i="23"/>
  <c r="AM709" i="23"/>
  <c r="AW709" i="21"/>
  <c r="AV710" i="21"/>
  <c r="AY709" i="21"/>
  <c r="AU709" i="21"/>
  <c r="AV710" i="19"/>
  <c r="AU709" i="19"/>
  <c r="AW709" i="19"/>
  <c r="AN711" i="23"/>
  <c r="AM710" i="23"/>
  <c r="AQ710" i="23"/>
  <c r="AO710" i="23"/>
  <c r="AY710" i="21"/>
  <c r="AW710" i="21"/>
  <c r="AU710" i="21"/>
  <c r="AV711" i="21"/>
  <c r="AU710" i="19"/>
  <c r="AV711" i="19"/>
  <c r="AW710" i="19"/>
  <c r="AQ711" i="23"/>
  <c r="AO711" i="23"/>
  <c r="AM711" i="23"/>
  <c r="AN712" i="23"/>
  <c r="AV712" i="21"/>
  <c r="AY711" i="21"/>
  <c r="AU711" i="21"/>
  <c r="AW711" i="21"/>
  <c r="AV712" i="19"/>
  <c r="AW711" i="19"/>
  <c r="AU711" i="19"/>
  <c r="AO712" i="23"/>
  <c r="AQ712" i="23"/>
  <c r="AM712" i="23"/>
  <c r="AN713" i="23"/>
  <c r="AY712" i="21"/>
  <c r="AW712" i="21"/>
  <c r="AV713" i="21"/>
  <c r="AU712" i="21"/>
  <c r="AV713" i="19"/>
  <c r="AW712" i="19"/>
  <c r="AU712" i="19"/>
  <c r="AQ713" i="23"/>
  <c r="AO713" i="23"/>
  <c r="AN714" i="23"/>
  <c r="AM713" i="23"/>
  <c r="AW713" i="21"/>
  <c r="AV714" i="21"/>
  <c r="AY713" i="21"/>
  <c r="AU713" i="21"/>
  <c r="AV714" i="19"/>
  <c r="AW713" i="19"/>
  <c r="AU713" i="19"/>
  <c r="AN715" i="23"/>
  <c r="AO714" i="23"/>
  <c r="AQ714" i="23"/>
  <c r="AM714" i="23"/>
  <c r="AW714" i="21"/>
  <c r="AY714" i="21"/>
  <c r="AV715" i="21"/>
  <c r="AU714" i="21"/>
  <c r="AU714" i="19"/>
  <c r="AW714" i="19"/>
  <c r="AV715" i="19"/>
  <c r="AO715" i="23"/>
  <c r="AM715" i="23"/>
  <c r="AQ715" i="23"/>
  <c r="AN716" i="23"/>
  <c r="AU715" i="21"/>
  <c r="AW715" i="21"/>
  <c r="AY715" i="21"/>
  <c r="AV716" i="21"/>
  <c r="AW715" i="19"/>
  <c r="AU715" i="19"/>
  <c r="AV716" i="19"/>
  <c r="AQ716" i="23"/>
  <c r="AO716" i="23"/>
  <c r="AM716" i="23"/>
  <c r="AN717" i="23"/>
  <c r="AY716" i="21"/>
  <c r="AV717" i="21"/>
  <c r="AW716" i="21"/>
  <c r="AU716" i="21"/>
  <c r="AU716" i="19"/>
  <c r="AW716" i="19"/>
  <c r="AV717" i="19"/>
  <c r="AN718" i="23"/>
  <c r="AO717" i="23"/>
  <c r="AM717" i="23"/>
  <c r="AQ717" i="23"/>
  <c r="AU717" i="21"/>
  <c r="AW717" i="21"/>
  <c r="AV718" i="21"/>
  <c r="AY717" i="21"/>
  <c r="AW717" i="19"/>
  <c r="AU717" i="19"/>
  <c r="AV718" i="19"/>
  <c r="AM718" i="23"/>
  <c r="AN719" i="23"/>
  <c r="AQ718" i="23"/>
  <c r="AO718" i="23"/>
  <c r="AW718" i="21"/>
  <c r="AV719" i="21"/>
  <c r="AU718" i="21"/>
  <c r="AY718" i="21"/>
  <c r="AU718" i="19"/>
  <c r="AW718" i="19"/>
  <c r="AV719" i="19"/>
  <c r="AM719" i="23"/>
  <c r="AQ719" i="23"/>
  <c r="AN720" i="23"/>
  <c r="AO719" i="23"/>
  <c r="AY719" i="21"/>
  <c r="AU719" i="21"/>
  <c r="AV720" i="21"/>
  <c r="AW719" i="21"/>
  <c r="AU719" i="19"/>
  <c r="AW719" i="19"/>
  <c r="AV720" i="19"/>
  <c r="AQ720" i="23"/>
  <c r="AO720" i="23"/>
  <c r="AN721" i="23"/>
  <c r="AM720" i="23"/>
  <c r="AY720" i="21"/>
  <c r="AU720" i="21"/>
  <c r="AW720" i="21"/>
  <c r="AV721" i="21"/>
  <c r="AV721" i="19"/>
  <c r="AW720" i="19"/>
  <c r="AU720" i="19"/>
  <c r="AM721" i="23"/>
  <c r="AN722" i="23"/>
  <c r="AO721" i="23"/>
  <c r="AQ721" i="23"/>
  <c r="AV722" i="21"/>
  <c r="AW721" i="21"/>
  <c r="AU721" i="21"/>
  <c r="AY721" i="21"/>
  <c r="AW721" i="19"/>
  <c r="AU721" i="19"/>
  <c r="AV722" i="19"/>
  <c r="AM722" i="23"/>
  <c r="AQ722" i="23"/>
  <c r="AO722" i="23"/>
  <c r="AN723" i="23"/>
  <c r="AU722" i="21"/>
  <c r="AW722" i="21"/>
  <c r="AV723" i="21"/>
  <c r="AY722" i="21"/>
  <c r="AV723" i="19"/>
  <c r="AU722" i="19"/>
  <c r="AW722" i="19"/>
  <c r="AM723" i="23"/>
  <c r="AQ723" i="23"/>
  <c r="AN724" i="23"/>
  <c r="AO723" i="23"/>
  <c r="AU723" i="21"/>
  <c r="AY723" i="21"/>
  <c r="AW723" i="21"/>
  <c r="AV724" i="21"/>
  <c r="AU723" i="19"/>
  <c r="AW723" i="19"/>
  <c r="AV724" i="19"/>
  <c r="AQ724" i="23"/>
  <c r="AN725" i="23"/>
  <c r="AO724" i="23"/>
  <c r="AM724" i="23"/>
  <c r="AY724" i="21"/>
  <c r="AW724" i="21"/>
  <c r="AV725" i="21"/>
  <c r="AU724" i="21"/>
  <c r="AV725" i="19"/>
  <c r="AU724" i="19"/>
  <c r="AW724" i="19"/>
  <c r="AQ725" i="23"/>
  <c r="AN726" i="23"/>
  <c r="AM725" i="23"/>
  <c r="AO725" i="23"/>
  <c r="AV726" i="21"/>
  <c r="AW725" i="21"/>
  <c r="AU725" i="21"/>
  <c r="AY725" i="21"/>
  <c r="AV726" i="19"/>
  <c r="AW725" i="19"/>
  <c r="AU725" i="19"/>
  <c r="AQ726" i="23"/>
  <c r="AM726" i="23"/>
  <c r="AN727" i="23"/>
  <c r="AO726" i="23"/>
  <c r="AW726" i="21"/>
  <c r="AY726" i="21"/>
  <c r="AV727" i="21"/>
  <c r="AU726" i="21"/>
  <c r="AU726" i="19"/>
  <c r="AW726" i="19"/>
  <c r="AV727" i="19"/>
  <c r="AN728" i="23"/>
  <c r="AO727" i="23"/>
  <c r="AQ727" i="23"/>
  <c r="AM727" i="23"/>
  <c r="AU727" i="21"/>
  <c r="AV728" i="21"/>
  <c r="AY727" i="21"/>
  <c r="AW727" i="21"/>
  <c r="AV728" i="19"/>
  <c r="AW727" i="19"/>
  <c r="AU727" i="19"/>
  <c r="AN729" i="23"/>
  <c r="AM728" i="23"/>
  <c r="AQ728" i="23"/>
  <c r="AO728" i="23"/>
  <c r="AW728" i="21"/>
  <c r="AV729" i="21"/>
  <c r="AU728" i="21"/>
  <c r="AY728" i="21"/>
  <c r="AV729" i="19"/>
  <c r="AU728" i="19"/>
  <c r="AW728" i="19"/>
  <c r="AM729" i="23"/>
  <c r="AO729" i="23"/>
  <c r="AQ729" i="23"/>
  <c r="AN730" i="23"/>
  <c r="AW729" i="21"/>
  <c r="AU729" i="21"/>
  <c r="AV730" i="21"/>
  <c r="AY729" i="21"/>
  <c r="AU729" i="19"/>
  <c r="AW729" i="19"/>
  <c r="AV730" i="19"/>
  <c r="AN731" i="23"/>
  <c r="AM730" i="23"/>
  <c r="AQ730" i="23"/>
  <c r="AO730" i="23"/>
  <c r="AV731" i="21"/>
  <c r="AY730" i="21"/>
  <c r="AW730" i="21"/>
  <c r="AU730" i="21"/>
  <c r="AW730" i="19"/>
  <c r="AU730" i="19"/>
  <c r="AV731" i="19"/>
  <c r="AQ731" i="23"/>
  <c r="AO731" i="23"/>
  <c r="AN732" i="23"/>
  <c r="AM731" i="23"/>
  <c r="AV732" i="21"/>
  <c r="AU731" i="21"/>
  <c r="AY731" i="21"/>
  <c r="AW731" i="21"/>
  <c r="AU731" i="19"/>
  <c r="AV732" i="19"/>
  <c r="AW731" i="19"/>
  <c r="AM732" i="23"/>
  <c r="AQ732" i="23"/>
  <c r="AO732" i="23"/>
  <c r="AN733" i="23"/>
  <c r="AY732" i="21"/>
  <c r="AV733" i="21"/>
  <c r="AU732" i="21"/>
  <c r="AW732" i="21"/>
  <c r="AW732" i="19"/>
  <c r="AV733" i="19"/>
  <c r="AU732" i="19"/>
  <c r="AN734" i="23"/>
  <c r="AQ733" i="23"/>
  <c r="AM733" i="23"/>
  <c r="AO733" i="23"/>
  <c r="AY733" i="21"/>
  <c r="AW733" i="21"/>
  <c r="AV734" i="21"/>
  <c r="AU733" i="21"/>
  <c r="AV734" i="19"/>
  <c r="AU733" i="19"/>
  <c r="AW733" i="19"/>
  <c r="AN735" i="23"/>
  <c r="AM734" i="23"/>
  <c r="AQ734" i="23"/>
  <c r="AO734" i="23"/>
  <c r="AY734" i="21"/>
  <c r="AW734" i="21"/>
  <c r="AV735" i="21"/>
  <c r="AU734" i="21"/>
  <c r="AW734" i="19"/>
  <c r="AV735" i="19"/>
  <c r="AU734" i="19"/>
  <c r="AO735" i="23"/>
  <c r="AQ735" i="23"/>
  <c r="AM735" i="23"/>
  <c r="AN736" i="23"/>
  <c r="AW735" i="21"/>
  <c r="AY735" i="21"/>
  <c r="AV736" i="21"/>
  <c r="AU735" i="21"/>
  <c r="AV736" i="19"/>
  <c r="AW735" i="19"/>
  <c r="AU735" i="19"/>
  <c r="AN737" i="23"/>
  <c r="AO736" i="23"/>
  <c r="AQ736" i="23"/>
  <c r="AM736" i="23"/>
  <c r="AY736" i="21"/>
  <c r="AV737" i="21"/>
  <c r="AW736" i="21"/>
  <c r="AU736" i="21"/>
  <c r="AV737" i="19"/>
  <c r="AW736" i="19"/>
  <c r="AU736" i="19"/>
  <c r="AM737" i="23"/>
  <c r="AO737" i="23"/>
  <c r="AQ737" i="23"/>
  <c r="AN738" i="23"/>
  <c r="AU737" i="21"/>
  <c r="AW737" i="21"/>
  <c r="AY737" i="21"/>
  <c r="AV738" i="21"/>
  <c r="AW737" i="19"/>
  <c r="AU737" i="19"/>
  <c r="AV738" i="19"/>
  <c r="AQ738" i="23"/>
  <c r="AN739" i="23"/>
  <c r="AM738" i="23"/>
  <c r="AO738" i="23"/>
  <c r="AV739" i="21"/>
  <c r="AW738" i="21"/>
  <c r="AU738" i="21"/>
  <c r="AY738" i="21"/>
  <c r="AU738" i="19"/>
  <c r="AW738" i="19"/>
  <c r="AV739" i="19"/>
  <c r="AO739" i="23"/>
  <c r="AN740" i="23"/>
  <c r="AM739" i="23"/>
  <c r="AQ739" i="23"/>
  <c r="AY739" i="21"/>
  <c r="AW739" i="21"/>
  <c r="AV740" i="21"/>
  <c r="AU739" i="21"/>
  <c r="AU739" i="19"/>
  <c r="AW739" i="19"/>
  <c r="AV740" i="19"/>
  <c r="AQ740" i="23"/>
  <c r="AM740" i="23"/>
  <c r="AN741" i="23"/>
  <c r="AO740" i="23"/>
  <c r="AY740" i="21"/>
  <c r="AW740" i="21"/>
  <c r="AU740" i="21"/>
  <c r="AV741" i="21"/>
  <c r="AW740" i="19"/>
  <c r="AU740" i="19"/>
  <c r="AV741" i="19"/>
  <c r="AN742" i="23"/>
  <c r="AQ741" i="23"/>
  <c r="AO741" i="23"/>
  <c r="AM741" i="23"/>
  <c r="AY741" i="21"/>
  <c r="AV742" i="21"/>
  <c r="AU741" i="21"/>
  <c r="AW741" i="21"/>
  <c r="AW741" i="19"/>
  <c r="AU741" i="19"/>
  <c r="AV742" i="19"/>
  <c r="AQ742" i="23"/>
  <c r="AM742" i="23"/>
  <c r="AN743" i="23"/>
  <c r="AO742" i="23"/>
  <c r="AV743" i="21"/>
  <c r="AU742" i="21"/>
  <c r="AW742" i="21"/>
  <c r="AY742" i="21"/>
  <c r="AW742" i="19"/>
  <c r="AU742" i="19"/>
  <c r="AV743" i="19"/>
  <c r="AO743" i="23"/>
  <c r="AQ743" i="23"/>
  <c r="AM743" i="23"/>
  <c r="AN744" i="23"/>
  <c r="AU743" i="21"/>
  <c r="AY743" i="21"/>
  <c r="AW743" i="21"/>
  <c r="AV744" i="21"/>
  <c r="AW743" i="19"/>
  <c r="AV744" i="19"/>
  <c r="AU743" i="19"/>
  <c r="AN745" i="23"/>
  <c r="AQ744" i="23"/>
  <c r="AO744" i="23"/>
  <c r="AM744" i="23"/>
  <c r="AY744" i="21"/>
  <c r="AW744" i="21"/>
  <c r="AV745" i="21"/>
  <c r="AU744" i="21"/>
  <c r="AU744" i="19"/>
  <c r="AV745" i="19"/>
  <c r="AW744" i="19"/>
  <c r="AN746" i="23"/>
  <c r="AO745" i="23"/>
  <c r="AM745" i="23"/>
  <c r="AQ745" i="23"/>
  <c r="AW745" i="21"/>
  <c r="AV746" i="21"/>
  <c r="AY745" i="21"/>
  <c r="AU745" i="21"/>
  <c r="AU745" i="19"/>
  <c r="AV746" i="19"/>
  <c r="AW745" i="19"/>
  <c r="AN747" i="23"/>
  <c r="AM746" i="23"/>
  <c r="AQ746" i="23"/>
  <c r="AO746" i="23"/>
  <c r="AY746" i="21"/>
  <c r="AU746" i="21"/>
  <c r="AV747" i="21"/>
  <c r="AW746" i="21"/>
  <c r="AU746" i="19"/>
  <c r="AW746" i="19"/>
  <c r="AV747" i="19"/>
  <c r="AN748" i="23"/>
  <c r="AQ747" i="23"/>
  <c r="AO747" i="23"/>
  <c r="AM747" i="23"/>
  <c r="AY747" i="21"/>
  <c r="AU747" i="21"/>
  <c r="AW747" i="21"/>
  <c r="AV748" i="21"/>
  <c r="AV748" i="19"/>
  <c r="AW747" i="19"/>
  <c r="AU747" i="19"/>
  <c r="AN749" i="23"/>
  <c r="AO748" i="23"/>
  <c r="AM748" i="23"/>
  <c r="AQ748" i="23"/>
  <c r="AY748" i="21"/>
  <c r="AV749" i="21"/>
  <c r="AW748" i="21"/>
  <c r="AU748" i="21"/>
  <c r="AW748" i="19"/>
  <c r="AV749" i="19"/>
  <c r="AU748" i="19"/>
  <c r="AN750" i="23"/>
  <c r="AO749" i="23"/>
  <c r="AQ749" i="23"/>
  <c r="AM749" i="23"/>
  <c r="AU749" i="21"/>
  <c r="AV750" i="21"/>
  <c r="AY749" i="21"/>
  <c r="AW749" i="21"/>
  <c r="AV750" i="19"/>
  <c r="AU749" i="19"/>
  <c r="AW749" i="19"/>
  <c r="AO750" i="23"/>
  <c r="AM750" i="23"/>
  <c r="AQ750" i="23"/>
  <c r="AN751" i="23"/>
  <c r="AU750" i="21"/>
  <c r="AY750" i="21"/>
  <c r="AV751" i="21"/>
  <c r="AW750" i="21"/>
  <c r="AU750" i="19"/>
  <c r="AW750" i="19"/>
  <c r="AV751" i="19"/>
  <c r="AQ751" i="23"/>
  <c r="AM751" i="23"/>
  <c r="AN752" i="23"/>
  <c r="AO751" i="23"/>
  <c r="AV752" i="21"/>
  <c r="AY751" i="21"/>
  <c r="AU751" i="21"/>
  <c r="AW751" i="21"/>
  <c r="AV752" i="19"/>
  <c r="AW751" i="19"/>
  <c r="AU751" i="19"/>
  <c r="AO752" i="23"/>
  <c r="AM752" i="23"/>
  <c r="AQ752" i="23"/>
  <c r="AN753" i="23"/>
  <c r="AW752" i="21"/>
  <c r="AY752" i="21"/>
  <c r="AU752" i="21"/>
  <c r="AV753" i="21"/>
  <c r="AU752" i="19"/>
  <c r="AW752" i="19"/>
  <c r="AV753" i="19"/>
  <c r="AN754" i="23"/>
  <c r="AM753" i="23"/>
  <c r="AO753" i="23"/>
  <c r="AQ753" i="23"/>
  <c r="AY753" i="21"/>
  <c r="AW753" i="21"/>
  <c r="AV754" i="21"/>
  <c r="AU753" i="21"/>
  <c r="AV754" i="19"/>
  <c r="AU753" i="19"/>
  <c r="AW753" i="19"/>
  <c r="AQ754" i="23"/>
  <c r="AM754" i="23"/>
  <c r="AO754" i="23"/>
  <c r="AN755" i="23"/>
  <c r="AU754" i="21"/>
  <c r="AV755" i="21"/>
  <c r="AW754" i="21"/>
  <c r="AY754" i="21"/>
  <c r="AU754" i="19"/>
  <c r="AV755" i="19"/>
  <c r="AW754" i="19"/>
  <c r="AM755" i="23"/>
  <c r="AO755" i="23"/>
  <c r="AQ755" i="23"/>
  <c r="AN756" i="23"/>
  <c r="AY755" i="21"/>
  <c r="AU755" i="21"/>
  <c r="AW755" i="21"/>
  <c r="AV756" i="21"/>
  <c r="AW755" i="19"/>
  <c r="AV756" i="19"/>
  <c r="AU755" i="19"/>
  <c r="AN757" i="23"/>
  <c r="AQ756" i="23"/>
  <c r="AO756" i="23"/>
  <c r="AM756" i="23"/>
  <c r="AV757" i="21"/>
  <c r="AU756" i="21"/>
  <c r="AY756" i="21"/>
  <c r="AW756" i="21"/>
  <c r="AV757" i="19"/>
  <c r="AW756" i="19"/>
  <c r="AU756" i="19"/>
  <c r="AQ757" i="23"/>
  <c r="AM757" i="23"/>
  <c r="AN758" i="23"/>
  <c r="AO757" i="23"/>
  <c r="AV758" i="21"/>
  <c r="AU757" i="21"/>
  <c r="AY757" i="21"/>
  <c r="AW757" i="21"/>
  <c r="AW757" i="19"/>
  <c r="AU757" i="19"/>
  <c r="AV758" i="19"/>
  <c r="AN759" i="23"/>
  <c r="AO758" i="23"/>
  <c r="AQ758" i="23"/>
  <c r="AM758" i="23"/>
  <c r="AV759" i="21"/>
  <c r="AU758" i="21"/>
  <c r="AW758" i="21"/>
  <c r="AY758" i="21"/>
  <c r="AU758" i="19"/>
  <c r="AV759" i="19"/>
  <c r="AW758" i="19"/>
  <c r="AO759" i="23"/>
  <c r="AQ759" i="23"/>
  <c r="AN760" i="23"/>
  <c r="AM759" i="23"/>
  <c r="AV760" i="21"/>
  <c r="AU759" i="21"/>
  <c r="AY759" i="21"/>
  <c r="AW759" i="21"/>
  <c r="AV760" i="19"/>
  <c r="AU759" i="19"/>
  <c r="AW759" i="19"/>
  <c r="AN761" i="23"/>
  <c r="AM760" i="23"/>
  <c r="AO760" i="23"/>
  <c r="AQ760" i="23"/>
  <c r="AU760" i="21"/>
  <c r="AV761" i="21"/>
  <c r="AW760" i="21"/>
  <c r="AY760" i="21"/>
  <c r="AW760" i="19"/>
  <c r="AV761" i="19"/>
  <c r="AU760" i="19"/>
  <c r="AO761" i="23"/>
  <c r="AQ761" i="23"/>
  <c r="AN762" i="23"/>
  <c r="AM761" i="23"/>
  <c r="AV762" i="21"/>
  <c r="AY761" i="21"/>
  <c r="AU761" i="21"/>
  <c r="AW761" i="21"/>
  <c r="AV762" i="19"/>
  <c r="AW761" i="19"/>
  <c r="AU761" i="19"/>
  <c r="AN763" i="23"/>
  <c r="AQ762" i="23"/>
  <c r="AO762" i="23"/>
  <c r="AM762" i="23"/>
  <c r="AY762" i="21"/>
  <c r="AV763" i="21"/>
  <c r="AW762" i="21"/>
  <c r="AU762" i="21"/>
  <c r="AW762" i="19"/>
  <c r="AV763" i="19"/>
  <c r="AU762" i="19"/>
  <c r="AM763" i="23"/>
  <c r="AO763" i="23"/>
  <c r="AQ763" i="23"/>
  <c r="AN764" i="23"/>
  <c r="AU763" i="21"/>
  <c r="AY763" i="21"/>
  <c r="AW763" i="21"/>
  <c r="AV764" i="21"/>
  <c r="AV764" i="19"/>
  <c r="AU763" i="19"/>
  <c r="AW763" i="19"/>
  <c r="AO764" i="23"/>
  <c r="AQ764" i="23"/>
  <c r="AN765" i="23"/>
  <c r="AM764" i="23"/>
  <c r="AU764" i="21"/>
  <c r="AY764" i="21"/>
  <c r="AW764" i="21"/>
  <c r="AV765" i="21"/>
  <c r="AU764" i="19"/>
  <c r="AW764" i="19"/>
  <c r="AV765" i="19"/>
  <c r="AN766" i="23"/>
  <c r="AM765" i="23"/>
  <c r="AQ765" i="23"/>
  <c r="AO765" i="23"/>
  <c r="AU765" i="21"/>
  <c r="AW765" i="21"/>
  <c r="AV766" i="21"/>
  <c r="AY765" i="21"/>
  <c r="AW765" i="19"/>
  <c r="AV766" i="19"/>
  <c r="AU765" i="19"/>
  <c r="AN767" i="23"/>
  <c r="AM766" i="23"/>
  <c r="AQ766" i="23"/>
  <c r="AO766" i="23"/>
  <c r="AV767" i="21"/>
  <c r="AW766" i="21"/>
  <c r="AU766" i="21"/>
  <c r="AY766" i="21"/>
  <c r="AU766" i="19"/>
  <c r="AV767" i="19"/>
  <c r="AW766" i="19"/>
  <c r="AN768" i="23"/>
  <c r="AO767" i="23"/>
  <c r="AM767" i="23"/>
  <c r="AQ767" i="23"/>
  <c r="AU767" i="21"/>
  <c r="AY767" i="21"/>
  <c r="AV768" i="21"/>
  <c r="AW767" i="21"/>
  <c r="AU767" i="19"/>
  <c r="AW767" i="19"/>
  <c r="AV768" i="19"/>
  <c r="AM768" i="23"/>
  <c r="AN769" i="23"/>
  <c r="AQ768" i="23"/>
  <c r="AO768" i="23"/>
  <c r="AV769" i="21"/>
  <c r="AY768" i="21"/>
  <c r="AU768" i="21"/>
  <c r="AW768" i="21"/>
  <c r="AU768" i="19"/>
  <c r="AW768" i="19"/>
  <c r="AV769" i="19"/>
  <c r="AM769" i="23"/>
  <c r="AO769" i="23"/>
  <c r="AN770" i="23"/>
  <c r="AQ769" i="23"/>
  <c r="AY769" i="21"/>
  <c r="AW769" i="21"/>
  <c r="AU769" i="21"/>
  <c r="AV770" i="21"/>
  <c r="AU769" i="19"/>
  <c r="AV770" i="19"/>
  <c r="AW769" i="19"/>
  <c r="AM770" i="23"/>
  <c r="AQ770" i="23"/>
  <c r="AN771" i="23"/>
  <c r="AO770" i="23"/>
  <c r="AV771" i="21"/>
  <c r="AY770" i="21"/>
  <c r="AW770" i="21"/>
  <c r="AU770" i="21"/>
  <c r="AV771" i="19"/>
  <c r="AU770" i="19"/>
  <c r="AW770" i="19"/>
  <c r="AQ771" i="23"/>
  <c r="AN772" i="23"/>
  <c r="AM771" i="23"/>
  <c r="AO771" i="23"/>
  <c r="AV772" i="21"/>
  <c r="AY771" i="21"/>
  <c r="AW771" i="21"/>
  <c r="AU771" i="21"/>
  <c r="AU771" i="19"/>
  <c r="AW771" i="19"/>
  <c r="AV772" i="19"/>
  <c r="AO772" i="23"/>
  <c r="AQ772" i="23"/>
  <c r="AM772" i="23"/>
  <c r="AN773" i="23"/>
  <c r="AW772" i="21"/>
  <c r="AU772" i="21"/>
  <c r="AV773" i="21"/>
  <c r="AY772" i="21"/>
  <c r="AV773" i="19"/>
  <c r="AU772" i="19"/>
  <c r="AW772" i="19"/>
  <c r="AO773" i="23"/>
  <c r="AQ773" i="23"/>
  <c r="AM773" i="23"/>
  <c r="AN774" i="23"/>
  <c r="AV774" i="21"/>
  <c r="AY773" i="21"/>
  <c r="AU773" i="21"/>
  <c r="AW773" i="21"/>
  <c r="AW773" i="19"/>
  <c r="AV774" i="19"/>
  <c r="AU773" i="19"/>
  <c r="AN775" i="23"/>
  <c r="AO774" i="23"/>
  <c r="AQ774" i="23"/>
  <c r="AM774" i="23"/>
  <c r="AV775" i="21"/>
  <c r="AY774" i="21"/>
  <c r="AU774" i="21"/>
  <c r="AW774" i="21"/>
  <c r="AW774" i="19"/>
  <c r="AV775" i="19"/>
  <c r="AU774" i="19"/>
  <c r="AM775" i="23"/>
  <c r="AQ775" i="23"/>
  <c r="AN776" i="23"/>
  <c r="AO775" i="23"/>
  <c r="AU775" i="21"/>
  <c r="AV776" i="21"/>
  <c r="AY775" i="21"/>
  <c r="AW775" i="21"/>
  <c r="AV776" i="19"/>
  <c r="AW775" i="19"/>
  <c r="AU775" i="19"/>
  <c r="AN777" i="23"/>
  <c r="AO776" i="23"/>
  <c r="AQ776" i="23"/>
  <c r="AM776" i="23"/>
  <c r="AW776" i="21"/>
  <c r="AU776" i="21"/>
  <c r="AV777" i="21"/>
  <c r="AY776" i="21"/>
  <c r="AV777" i="19"/>
  <c r="AU776" i="19"/>
  <c r="AW776" i="19"/>
  <c r="AO777" i="23"/>
  <c r="AQ777" i="23"/>
  <c r="AM777" i="23"/>
  <c r="AN778" i="23"/>
  <c r="AW777" i="21"/>
  <c r="AU777" i="21"/>
  <c r="AV778" i="21"/>
  <c r="AY777" i="21"/>
  <c r="AV778" i="19"/>
  <c r="AU777" i="19"/>
  <c r="AW777" i="19"/>
  <c r="AM778" i="23"/>
  <c r="AQ778" i="23"/>
  <c r="AN779" i="23"/>
  <c r="AO778" i="23"/>
  <c r="AW778" i="21"/>
  <c r="AY778" i="21"/>
  <c r="AU778" i="21"/>
  <c r="AV779" i="21"/>
  <c r="AV779" i="19"/>
  <c r="AW778" i="19"/>
  <c r="AU778" i="19"/>
  <c r="AM779" i="23"/>
  <c r="AO779" i="23"/>
  <c r="AQ779" i="23"/>
  <c r="AN780" i="23"/>
  <c r="AY779" i="21"/>
  <c r="AU779" i="21"/>
  <c r="AW779" i="21"/>
  <c r="AV780" i="21"/>
  <c r="AW779" i="19"/>
  <c r="AU779" i="19"/>
  <c r="AV780" i="19"/>
  <c r="AM780" i="23"/>
  <c r="AQ780" i="23"/>
  <c r="AO780" i="23"/>
  <c r="AN781" i="23"/>
  <c r="AW780" i="21"/>
  <c r="AY780" i="21"/>
  <c r="AU780" i="21"/>
  <c r="AV781" i="21"/>
  <c r="AU780" i="19"/>
  <c r="AV781" i="19"/>
  <c r="AW780" i="19"/>
  <c r="AO781" i="23"/>
  <c r="AM781" i="23"/>
  <c r="AN782" i="23"/>
  <c r="AQ781" i="23"/>
  <c r="AW781" i="21"/>
  <c r="AV782" i="21"/>
  <c r="AY781" i="21"/>
  <c r="AU781" i="21"/>
  <c r="AU781" i="19"/>
  <c r="AV782" i="19"/>
  <c r="AW781" i="19"/>
  <c r="AO782" i="23"/>
  <c r="AQ782" i="23"/>
  <c r="AN783" i="23"/>
  <c r="AM782" i="23"/>
  <c r="AU782" i="21"/>
  <c r="AV783" i="21"/>
  <c r="AW782" i="21"/>
  <c r="AY782" i="21"/>
  <c r="AW782" i="19"/>
  <c r="AU782" i="19"/>
  <c r="AV783" i="19"/>
  <c r="AN784" i="23"/>
  <c r="AM783" i="23"/>
  <c r="AO783" i="23"/>
  <c r="AQ783" i="23"/>
  <c r="AY783" i="21"/>
  <c r="AU783" i="21"/>
  <c r="AW783" i="21"/>
  <c r="AV784" i="21"/>
  <c r="AU783" i="19"/>
  <c r="AW783" i="19"/>
  <c r="AV784" i="19"/>
  <c r="AQ784" i="23"/>
  <c r="AM784" i="23"/>
  <c r="AO784" i="23"/>
  <c r="AN785" i="23"/>
  <c r="AV785" i="21"/>
  <c r="AW784" i="21"/>
  <c r="AY784" i="21"/>
  <c r="AU784" i="21"/>
  <c r="AV785" i="19"/>
  <c r="AU784" i="19"/>
  <c r="AW784" i="19"/>
  <c r="AM785" i="23"/>
  <c r="AQ785" i="23"/>
  <c r="AN786" i="23"/>
  <c r="AO785" i="23"/>
  <c r="AY785" i="21"/>
  <c r="AW785" i="21"/>
  <c r="AV786" i="21"/>
  <c r="AU785" i="21"/>
  <c r="AV786" i="19"/>
  <c r="AW785" i="19"/>
  <c r="AU785" i="19"/>
  <c r="AQ786" i="23"/>
  <c r="AM786" i="23"/>
  <c r="AO786" i="23"/>
  <c r="AN787" i="23"/>
  <c r="AY786" i="21"/>
  <c r="AW786" i="21"/>
  <c r="AV787" i="21"/>
  <c r="AU786" i="21"/>
  <c r="AU786" i="19"/>
  <c r="AW786" i="19"/>
  <c r="AV787" i="19"/>
  <c r="AM787" i="23"/>
  <c r="AO787" i="23"/>
  <c r="AN788" i="23"/>
  <c r="AQ787" i="23"/>
  <c r="AV788" i="21"/>
  <c r="AU787" i="21"/>
  <c r="AY787" i="21"/>
  <c r="AW787" i="21"/>
  <c r="AW787" i="19"/>
  <c r="AV788" i="19"/>
  <c r="AU787" i="19"/>
  <c r="AM788" i="23"/>
  <c r="AN789" i="23"/>
  <c r="AO788" i="23"/>
  <c r="AQ788" i="23"/>
  <c r="AV789" i="21"/>
  <c r="AY788" i="21"/>
  <c r="AW788" i="21"/>
  <c r="AU788" i="21"/>
  <c r="AV789" i="19"/>
  <c r="AW788" i="19"/>
  <c r="AU788" i="19"/>
  <c r="AN790" i="23"/>
  <c r="AM789" i="23"/>
  <c r="AQ789" i="23"/>
  <c r="AO789" i="23"/>
  <c r="AY789" i="21"/>
  <c r="AW789" i="21"/>
  <c r="AV790" i="21"/>
  <c r="AU789" i="21"/>
  <c r="AU789" i="19"/>
  <c r="AV790" i="19"/>
  <c r="AW789" i="19"/>
  <c r="AN791" i="23"/>
  <c r="AM790" i="23"/>
  <c r="AQ790" i="23"/>
  <c r="AO790" i="23"/>
  <c r="AV791" i="21"/>
  <c r="AU790" i="21"/>
  <c r="AY790" i="21"/>
  <c r="AW790" i="21"/>
  <c r="AV791" i="19"/>
  <c r="AW790" i="19"/>
  <c r="AU790" i="19"/>
  <c r="AQ791" i="23"/>
  <c r="AN792" i="23"/>
  <c r="AM791" i="23"/>
  <c r="AO791" i="23"/>
  <c r="AV792" i="21"/>
  <c r="AU791" i="21"/>
  <c r="AW791" i="21"/>
  <c r="AY791" i="21"/>
  <c r="AV792" i="19"/>
  <c r="AU791" i="19"/>
  <c r="AW791" i="19"/>
  <c r="AN793" i="23"/>
  <c r="AQ792" i="23"/>
  <c r="AO792" i="23"/>
  <c r="AM792" i="23"/>
  <c r="AY792" i="21"/>
  <c r="AU792" i="21"/>
  <c r="AW792" i="21"/>
  <c r="AV793" i="21"/>
  <c r="AU792" i="19"/>
  <c r="AV793" i="19"/>
  <c r="AW792" i="19"/>
  <c r="AQ793" i="23"/>
  <c r="AM793" i="23"/>
  <c r="AO793" i="23"/>
  <c r="AN794" i="23"/>
  <c r="AV794" i="21"/>
  <c r="AW793" i="21"/>
  <c r="AY793" i="21"/>
  <c r="AU793" i="21"/>
  <c r="AV794" i="19"/>
  <c r="AW793" i="19"/>
  <c r="AU793" i="19"/>
  <c r="AQ794" i="23"/>
  <c r="AN795" i="23"/>
  <c r="AM794" i="23"/>
  <c r="AO794" i="23"/>
  <c r="AW794" i="21"/>
  <c r="AY794" i="21"/>
  <c r="AV795" i="21"/>
  <c r="AU794" i="21"/>
  <c r="AU794" i="19"/>
  <c r="AV795" i="19"/>
  <c r="AW794" i="19"/>
  <c r="AQ795" i="23"/>
  <c r="AN796" i="23"/>
  <c r="AM795" i="23"/>
  <c r="AO795" i="23"/>
  <c r="AY795" i="21"/>
  <c r="AU795" i="21"/>
  <c r="AW795" i="21"/>
  <c r="AV796" i="21"/>
  <c r="AU795" i="19"/>
  <c r="AW795" i="19"/>
  <c r="AV796" i="19"/>
  <c r="AM796" i="23"/>
  <c r="AN797" i="23"/>
  <c r="AQ796" i="23"/>
  <c r="AO796" i="23"/>
  <c r="AW796" i="21"/>
  <c r="AY796" i="21"/>
  <c r="AU796" i="21"/>
  <c r="AV797" i="21"/>
  <c r="AV797" i="19"/>
  <c r="AU796" i="19"/>
  <c r="AW796" i="19"/>
  <c r="AQ797" i="23"/>
  <c r="AM797" i="23"/>
  <c r="AN798" i="23"/>
  <c r="AO797" i="23"/>
  <c r="AU797" i="21"/>
  <c r="AV798" i="21"/>
  <c r="AY797" i="21"/>
  <c r="AW797" i="21"/>
  <c r="AU797" i="19"/>
  <c r="AW797" i="19"/>
  <c r="AV798" i="19"/>
  <c r="AN799" i="23"/>
  <c r="AM798" i="23"/>
  <c r="AO798" i="23"/>
  <c r="AQ798" i="23"/>
  <c r="AY798" i="21"/>
  <c r="AV799" i="21"/>
  <c r="AU798" i="21"/>
  <c r="AW798" i="21"/>
  <c r="AW798" i="19"/>
  <c r="AU798" i="19"/>
  <c r="AV799" i="19"/>
  <c r="AQ799" i="23"/>
  <c r="AN800" i="23"/>
  <c r="AO799" i="23"/>
  <c r="AM799" i="23"/>
  <c r="AU799" i="21"/>
  <c r="AW799" i="21"/>
  <c r="AY799" i="21"/>
  <c r="AV800" i="21"/>
  <c r="AV800" i="19"/>
  <c r="AU799" i="19"/>
  <c r="AW799" i="19"/>
  <c r="AN801" i="23"/>
  <c r="AQ800" i="23"/>
  <c r="AO800" i="23"/>
  <c r="AM800" i="23"/>
  <c r="AV801" i="21"/>
  <c r="AY800" i="21"/>
  <c r="AU800" i="21"/>
  <c r="AW800" i="21"/>
  <c r="AW800" i="19"/>
  <c r="AV801" i="19"/>
  <c r="AU800" i="19"/>
  <c r="AO801" i="23"/>
  <c r="AQ801" i="23"/>
  <c r="AM801" i="23"/>
  <c r="AN802" i="23"/>
  <c r="AV802" i="21"/>
  <c r="AW801" i="21"/>
  <c r="AU801" i="21"/>
  <c r="AY801" i="21"/>
  <c r="AU801" i="19"/>
  <c r="AW801" i="19"/>
  <c r="AV802" i="19"/>
  <c r="AO802" i="23"/>
  <c r="AN803" i="23"/>
  <c r="AM802" i="23"/>
  <c r="AQ802" i="23"/>
  <c r="AV803" i="21"/>
  <c r="AY802" i="21"/>
  <c r="AU802" i="21"/>
  <c r="AW802" i="21"/>
  <c r="AW802" i="19"/>
  <c r="AU802" i="19"/>
  <c r="AV803" i="19"/>
  <c r="AQ803" i="23"/>
  <c r="AM803" i="23"/>
  <c r="AO803" i="23"/>
  <c r="AN804" i="23"/>
  <c r="AV804" i="21"/>
  <c r="AY803" i="21"/>
  <c r="AW803" i="21"/>
  <c r="AU803" i="21"/>
  <c r="AU803" i="19"/>
  <c r="AV804" i="19"/>
  <c r="AW803" i="19"/>
  <c r="AQ804" i="23"/>
  <c r="AN805" i="23"/>
  <c r="AM804" i="23"/>
  <c r="AO804" i="23"/>
  <c r="AV805" i="21"/>
  <c r="AY804" i="21"/>
  <c r="AW804" i="21"/>
  <c r="AU804" i="21"/>
  <c r="AV805" i="19"/>
  <c r="AW804" i="19"/>
  <c r="AU804" i="19"/>
  <c r="AM805" i="23"/>
  <c r="AO805" i="23"/>
  <c r="AN806" i="23"/>
  <c r="AQ805" i="23"/>
  <c r="AV806" i="21"/>
  <c r="AY805" i="21"/>
  <c r="AW805" i="21"/>
  <c r="AU805" i="21"/>
  <c r="AW805" i="19"/>
  <c r="AV806" i="19"/>
  <c r="AU805" i="19"/>
  <c r="AQ806" i="23"/>
  <c r="AM806" i="23"/>
  <c r="AO806" i="23"/>
  <c r="AN807" i="23"/>
  <c r="AV807" i="21"/>
  <c r="AY806" i="21"/>
  <c r="AW806" i="21"/>
  <c r="AU806" i="21"/>
  <c r="AU806" i="19"/>
  <c r="AV807" i="19"/>
  <c r="AW806" i="19"/>
  <c r="AO807" i="23"/>
  <c r="AQ807" i="23"/>
  <c r="AN808" i="23"/>
  <c r="AM807" i="23"/>
  <c r="AY807" i="21"/>
  <c r="AV808" i="21"/>
  <c r="AU807" i="21"/>
  <c r="AW807" i="21"/>
  <c r="AV808" i="19"/>
  <c r="AW807" i="19"/>
  <c r="AU807" i="19"/>
  <c r="AN809" i="23"/>
  <c r="AM808" i="23"/>
  <c r="AQ808" i="23"/>
  <c r="AO808" i="23"/>
  <c r="AV809" i="21"/>
  <c r="AW808" i="21"/>
  <c r="AU808" i="21"/>
  <c r="AY808" i="21"/>
  <c r="AU808" i="19"/>
  <c r="AV809" i="19"/>
  <c r="AW808" i="19"/>
  <c r="AN810" i="23"/>
  <c r="AO809" i="23"/>
  <c r="AM809" i="23"/>
  <c r="AQ809" i="23"/>
  <c r="AW809" i="21"/>
  <c r="AV810" i="21"/>
  <c r="AY809" i="21"/>
  <c r="AU809" i="21"/>
  <c r="AU809" i="19"/>
  <c r="AV810" i="19"/>
  <c r="AW809" i="19"/>
  <c r="AO810" i="23"/>
  <c r="AQ810" i="23"/>
  <c r="AN811" i="23"/>
  <c r="AM810" i="23"/>
  <c r="AU810" i="21"/>
  <c r="AY810" i="21"/>
  <c r="AW810" i="21"/>
  <c r="AV811" i="21"/>
  <c r="AW810" i="19"/>
  <c r="AV811" i="19"/>
  <c r="AU810" i="19"/>
  <c r="AO811" i="23"/>
  <c r="AM811" i="23"/>
  <c r="AQ811" i="23"/>
  <c r="AN812" i="23"/>
  <c r="AY811" i="21"/>
  <c r="AU811" i="21"/>
  <c r="AW811" i="21"/>
  <c r="AV812" i="21"/>
  <c r="AV812" i="19"/>
  <c r="AW811" i="19"/>
  <c r="AU811" i="19"/>
  <c r="AN813" i="23"/>
  <c r="AO812" i="23"/>
  <c r="AQ812" i="23"/>
  <c r="AM812" i="23"/>
  <c r="AU812" i="21"/>
  <c r="AY812" i="21"/>
  <c r="AV813" i="21"/>
  <c r="AW812" i="21"/>
  <c r="AU812" i="19"/>
  <c r="AV813" i="19"/>
  <c r="AW812" i="19"/>
  <c r="AM813" i="23"/>
  <c r="AN814" i="23"/>
  <c r="AO813" i="23"/>
  <c r="AQ813" i="23"/>
  <c r="AV814" i="21"/>
  <c r="AU813" i="21"/>
  <c r="AY813" i="21"/>
  <c r="AW813" i="21"/>
  <c r="AV814" i="19"/>
  <c r="AU813" i="19"/>
  <c r="AW813" i="19"/>
  <c r="AM814" i="23"/>
  <c r="AQ814" i="23"/>
  <c r="AN815" i="23"/>
  <c r="AO814" i="23"/>
  <c r="AV815" i="21"/>
  <c r="AU814" i="21"/>
  <c r="AW814" i="21"/>
  <c r="AY814" i="21"/>
  <c r="AV815" i="19"/>
  <c r="AW814" i="19"/>
  <c r="AU814" i="19"/>
  <c r="AM815" i="23"/>
  <c r="AO815" i="23"/>
  <c r="AQ815" i="23"/>
  <c r="AN816" i="23"/>
  <c r="AW815" i="21"/>
  <c r="AU815" i="21"/>
  <c r="AY815" i="21"/>
  <c r="AV816" i="21"/>
  <c r="AV816" i="19"/>
  <c r="AW815" i="19"/>
  <c r="AU815" i="19"/>
  <c r="AQ816" i="23"/>
  <c r="AN817" i="23"/>
  <c r="AO816" i="23"/>
  <c r="AM816" i="23"/>
  <c r="AU816" i="21"/>
  <c r="AW816" i="21"/>
  <c r="AV817" i="21"/>
  <c r="AY816" i="21"/>
  <c r="AV817" i="19"/>
  <c r="AU816" i="19"/>
  <c r="AW816" i="19"/>
  <c r="AQ817" i="23"/>
  <c r="AO817" i="23"/>
  <c r="AN818" i="23"/>
  <c r="AM817" i="23"/>
  <c r="AY817" i="21"/>
  <c r="AU817" i="21"/>
  <c r="AV818" i="21"/>
  <c r="AW817" i="21"/>
  <c r="AV818" i="19"/>
  <c r="AW817" i="19"/>
  <c r="AU817" i="19"/>
  <c r="AM818" i="23"/>
  <c r="AO818" i="23"/>
  <c r="AQ818" i="23"/>
  <c r="AN819" i="23"/>
  <c r="AU818" i="21"/>
  <c r="AW818" i="21"/>
  <c r="AV819" i="21"/>
  <c r="AY818" i="21"/>
  <c r="AW818" i="19"/>
  <c r="AV819" i="19"/>
  <c r="AU818" i="19"/>
  <c r="AM819" i="23"/>
  <c r="AN820" i="23"/>
  <c r="AO819" i="23"/>
  <c r="AQ819" i="23"/>
  <c r="AY819" i="21"/>
  <c r="AV820" i="21"/>
  <c r="AW819" i="21"/>
  <c r="AU819" i="21"/>
  <c r="AW819" i="19"/>
  <c r="AV820" i="19"/>
  <c r="AU819" i="19"/>
  <c r="AM820" i="23"/>
  <c r="AQ820" i="23"/>
  <c r="AN821" i="23"/>
  <c r="AO820" i="23"/>
  <c r="AU820" i="21"/>
  <c r="AY820" i="21"/>
  <c r="AW820" i="21"/>
  <c r="AV821" i="21"/>
  <c r="AV821" i="19"/>
  <c r="AW820" i="19"/>
  <c r="AU820" i="19"/>
  <c r="AQ821" i="23"/>
  <c r="AN822" i="23"/>
  <c r="AM821" i="23"/>
  <c r="AO821" i="23"/>
  <c r="AU821" i="21"/>
  <c r="AY821" i="21"/>
  <c r="AV822" i="21"/>
  <c r="AW821" i="21"/>
  <c r="AV822" i="19"/>
  <c r="AU821" i="19"/>
  <c r="AW821" i="19"/>
  <c r="AN823" i="23"/>
  <c r="AO822" i="23"/>
  <c r="AQ822" i="23"/>
  <c r="AM822" i="23"/>
  <c r="AU822" i="21"/>
  <c r="AV823" i="21"/>
  <c r="AW822" i="21"/>
  <c r="AY822" i="21"/>
  <c r="AU822" i="19"/>
  <c r="AW822" i="19"/>
  <c r="AV823" i="19"/>
  <c r="AM823" i="23"/>
  <c r="AN824" i="23"/>
  <c r="AQ823" i="23"/>
  <c r="AO823" i="23"/>
  <c r="AU823" i="21"/>
  <c r="AW823" i="21"/>
  <c r="AY823" i="21"/>
  <c r="AV824" i="21"/>
  <c r="AV824" i="19"/>
  <c r="AW823" i="19"/>
  <c r="AU823" i="19"/>
  <c r="AO824" i="23"/>
  <c r="AQ824" i="23"/>
  <c r="AM824" i="23"/>
  <c r="AN825" i="23"/>
  <c r="AU824" i="21"/>
  <c r="AW824" i="21"/>
  <c r="AY824" i="21"/>
  <c r="AV825" i="21"/>
  <c r="AU824" i="19"/>
  <c r="AV825" i="19"/>
  <c r="AW824" i="19"/>
  <c r="AQ825" i="23"/>
  <c r="AM825" i="23"/>
  <c r="AN826" i="23"/>
  <c r="AO825" i="23"/>
  <c r="AV826" i="21"/>
  <c r="AU825" i="21"/>
  <c r="AW825" i="21"/>
  <c r="AY825" i="21"/>
  <c r="AV826" i="19"/>
  <c r="AW825" i="19"/>
  <c r="AU825" i="19"/>
  <c r="AQ826" i="23"/>
  <c r="AO826" i="23"/>
  <c r="AM826" i="23"/>
  <c r="AN827" i="23"/>
  <c r="AU826" i="21"/>
  <c r="AY826" i="21"/>
  <c r="AV827" i="21"/>
  <c r="AW826" i="21"/>
  <c r="AU826" i="19"/>
  <c r="AV827" i="19"/>
  <c r="AW826" i="19"/>
  <c r="AQ827" i="23"/>
  <c r="AO827" i="23"/>
  <c r="AN828" i="23"/>
  <c r="AM827" i="23"/>
  <c r="AU827" i="21"/>
  <c r="AV828" i="21"/>
  <c r="AW827" i="21"/>
  <c r="AY827" i="21"/>
  <c r="AV828" i="19"/>
  <c r="AW827" i="19"/>
  <c r="AU827" i="19"/>
  <c r="AN829" i="23"/>
  <c r="AO828" i="23"/>
  <c r="AQ828" i="23"/>
  <c r="AM828" i="23"/>
  <c r="AV829" i="21"/>
  <c r="AY828" i="21"/>
  <c r="AW828" i="21"/>
  <c r="AU828" i="21"/>
  <c r="AV829" i="19"/>
  <c r="AW828" i="19"/>
  <c r="AU828" i="19"/>
  <c r="AQ829" i="23"/>
  <c r="AN830" i="23"/>
  <c r="AM829" i="23"/>
  <c r="AO829" i="23"/>
  <c r="AW829" i="21"/>
  <c r="AV830" i="21"/>
  <c r="AY829" i="21"/>
  <c r="AU829" i="21"/>
  <c r="AV830" i="19"/>
  <c r="AW829" i="19"/>
  <c r="AU829" i="19"/>
  <c r="AM830" i="23"/>
  <c r="AO830" i="23"/>
  <c r="AN831" i="23"/>
  <c r="AQ830" i="23"/>
  <c r="AY830" i="21"/>
  <c r="AW830" i="21"/>
  <c r="AU830" i="21"/>
  <c r="AV831" i="21"/>
  <c r="AU830" i="19"/>
  <c r="AV831" i="19"/>
  <c r="AW830" i="19"/>
  <c r="AO831" i="23"/>
  <c r="AQ831" i="23"/>
  <c r="AM831" i="23"/>
  <c r="AN832" i="23"/>
  <c r="AW831" i="21"/>
  <c r="AU831" i="21"/>
  <c r="AY831" i="21"/>
  <c r="AV832" i="21"/>
  <c r="AV832" i="19"/>
  <c r="AW831" i="19"/>
  <c r="AU831" i="19"/>
  <c r="AQ832" i="23"/>
  <c r="AN833" i="23"/>
  <c r="AO832" i="23"/>
  <c r="AM832" i="23"/>
  <c r="AW832" i="21"/>
  <c r="AY832" i="21"/>
  <c r="AU832" i="21"/>
  <c r="AV833" i="21"/>
  <c r="AW832" i="19"/>
  <c r="AV833" i="19"/>
  <c r="AU832" i="19"/>
  <c r="AN834" i="23"/>
  <c r="AO833" i="23"/>
  <c r="AM833" i="23"/>
  <c r="AQ833" i="23"/>
  <c r="AY833" i="21"/>
  <c r="AW833" i="21"/>
  <c r="AU833" i="21"/>
  <c r="AV834" i="21"/>
  <c r="AU833" i="19"/>
  <c r="AV834" i="19"/>
  <c r="AW833" i="19"/>
  <c r="AN835" i="23"/>
  <c r="AM834" i="23"/>
  <c r="AO834" i="23"/>
  <c r="AQ834" i="23"/>
  <c r="AW834" i="21"/>
  <c r="AY834" i="21"/>
  <c r="AV835" i="21"/>
  <c r="AU834" i="21"/>
  <c r="AU834" i="19"/>
  <c r="AW834" i="19"/>
  <c r="AV835" i="19"/>
  <c r="AO835" i="23"/>
  <c r="AN836" i="23"/>
  <c r="AQ835" i="23"/>
  <c r="AM835" i="23"/>
  <c r="AY835" i="21"/>
  <c r="AU835" i="21"/>
  <c r="AV836" i="21"/>
  <c r="AW835" i="21"/>
  <c r="AU835" i="19"/>
  <c r="AW835" i="19"/>
  <c r="AV836" i="19"/>
  <c r="AM836" i="23"/>
  <c r="AO836" i="23"/>
  <c r="AQ836" i="23"/>
  <c r="AN837" i="23"/>
  <c r="AU836" i="21"/>
  <c r="AY836" i="21"/>
  <c r="AV837" i="21"/>
  <c r="AW836" i="21"/>
  <c r="AU836" i="19"/>
  <c r="AV837" i="19"/>
  <c r="AW836" i="19"/>
  <c r="AO837" i="23"/>
  <c r="AM837" i="23"/>
  <c r="AN838" i="23"/>
  <c r="AQ837" i="23"/>
  <c r="AW837" i="21"/>
  <c r="AY837" i="21"/>
  <c r="AU837" i="21"/>
  <c r="AV838" i="21"/>
  <c r="AW837" i="19"/>
  <c r="AV838" i="19"/>
  <c r="AU837" i="19"/>
  <c r="AM838" i="23"/>
  <c r="AQ838" i="23"/>
  <c r="AO838" i="23"/>
  <c r="AN839" i="23"/>
  <c r="AY838" i="21"/>
  <c r="AV839" i="21"/>
  <c r="AU838" i="21"/>
  <c r="AW838" i="21"/>
  <c r="AU838" i="19"/>
  <c r="AV839" i="19"/>
  <c r="AW838" i="19"/>
  <c r="AM839" i="23"/>
  <c r="AQ839" i="23"/>
  <c r="AN840" i="23"/>
  <c r="AO839" i="23"/>
  <c r="AY839" i="21"/>
  <c r="AV840" i="21"/>
  <c r="AU839" i="21"/>
  <c r="AW839" i="21"/>
  <c r="AV840" i="19"/>
  <c r="AW839" i="19"/>
  <c r="AU839" i="19"/>
  <c r="AN841" i="23"/>
  <c r="AO840" i="23"/>
  <c r="AQ840" i="23"/>
  <c r="AM840" i="23"/>
  <c r="AU840" i="21"/>
  <c r="AW840" i="21"/>
  <c r="AY840" i="21"/>
  <c r="AV841" i="21"/>
  <c r="AU840" i="19"/>
  <c r="AV841" i="19"/>
  <c r="AW840" i="19"/>
  <c r="AM841" i="23"/>
  <c r="AQ841" i="23"/>
  <c r="AN842" i="23"/>
  <c r="AO841" i="23"/>
  <c r="AU841" i="21"/>
  <c r="AY841" i="21"/>
  <c r="AW841" i="21"/>
  <c r="AV842" i="21"/>
  <c r="AW841" i="19"/>
  <c r="AV842" i="19"/>
  <c r="AU841" i="19"/>
  <c r="AM842" i="23"/>
  <c r="AQ842" i="23"/>
  <c r="AO842" i="23"/>
  <c r="AN843" i="23"/>
  <c r="AV843" i="21"/>
  <c r="AY842" i="21"/>
  <c r="AW842" i="21"/>
  <c r="AU842" i="21"/>
  <c r="AV843" i="19"/>
  <c r="AW842" i="19"/>
  <c r="AU842" i="19"/>
  <c r="AM843" i="23"/>
  <c r="AO843" i="23"/>
  <c r="AN844" i="23"/>
  <c r="AQ843" i="23"/>
  <c r="AY843" i="21"/>
  <c r="AW843" i="21"/>
  <c r="AU843" i="21"/>
  <c r="AV844" i="21"/>
  <c r="AV844" i="19"/>
  <c r="AU843" i="19"/>
  <c r="AW843" i="19"/>
  <c r="AN845" i="23"/>
  <c r="AQ844" i="23"/>
  <c r="AO844" i="23"/>
  <c r="AM844" i="23"/>
  <c r="AU844" i="21"/>
  <c r="AY844" i="21"/>
  <c r="AW844" i="21"/>
  <c r="AV845" i="21"/>
  <c r="AU844" i="19"/>
  <c r="AV845" i="19"/>
  <c r="AW844" i="19"/>
  <c r="AM845" i="23"/>
  <c r="AO845" i="23"/>
  <c r="AN846" i="23"/>
  <c r="AQ845" i="23"/>
  <c r="AU845" i="21"/>
  <c r="AV846" i="21"/>
  <c r="AY845" i="21"/>
  <c r="AW845" i="21"/>
  <c r="AV846" i="19"/>
  <c r="AU845" i="19"/>
  <c r="AW845" i="19"/>
  <c r="AN847" i="23"/>
  <c r="AO846" i="23"/>
  <c r="AM846" i="23"/>
  <c r="AQ846" i="23"/>
  <c r="AW846" i="21"/>
  <c r="AV847" i="21"/>
  <c r="AY846" i="21"/>
  <c r="AU846" i="21"/>
  <c r="AW846" i="19"/>
  <c r="AU846" i="19"/>
  <c r="AV847" i="19"/>
  <c r="AM847" i="23"/>
  <c r="AO847" i="23"/>
  <c r="AN848" i="23"/>
  <c r="AQ847" i="23"/>
  <c r="AY847" i="21"/>
  <c r="AW847" i="21"/>
  <c r="AU847" i="21"/>
  <c r="AV848" i="21"/>
  <c r="AU847" i="19"/>
  <c r="AW847" i="19"/>
  <c r="AV848" i="19"/>
  <c r="AQ848" i="23"/>
  <c r="AN849" i="23"/>
  <c r="AO848" i="23"/>
  <c r="AM848" i="23"/>
  <c r="AV849" i="21"/>
  <c r="AW848" i="21"/>
  <c r="AU848" i="21"/>
  <c r="AY848" i="21"/>
  <c r="AU848" i="19"/>
  <c r="AV849" i="19"/>
  <c r="AW848" i="19"/>
  <c r="AN850" i="23"/>
  <c r="AQ849" i="23"/>
  <c r="AO849" i="23"/>
  <c r="AM849" i="23"/>
  <c r="AW849" i="21"/>
  <c r="AV850" i="21"/>
  <c r="AU849" i="21"/>
  <c r="AY849" i="21"/>
  <c r="AW849" i="19"/>
  <c r="AV850" i="19"/>
  <c r="AU849" i="19"/>
  <c r="AQ850" i="23"/>
  <c r="AN851" i="23"/>
  <c r="AM850" i="23"/>
  <c r="AO850" i="23"/>
  <c r="AU850" i="21"/>
  <c r="AY850" i="21"/>
  <c r="AV851" i="21"/>
  <c r="AW850" i="21"/>
  <c r="AW850" i="19"/>
  <c r="AV851" i="19"/>
  <c r="AU850" i="19"/>
  <c r="AM851" i="23"/>
  <c r="AO851" i="23"/>
  <c r="AN852" i="23"/>
  <c r="AQ851" i="23"/>
  <c r="AW851" i="21"/>
  <c r="AU851" i="21"/>
  <c r="AV852" i="21"/>
  <c r="AY851" i="21"/>
  <c r="AV852" i="19"/>
  <c r="AW851" i="19"/>
  <c r="AU851" i="19"/>
  <c r="AN853" i="23"/>
  <c r="AM852" i="23"/>
  <c r="AO852" i="23"/>
  <c r="AQ852" i="23"/>
  <c r="AU852" i="21"/>
  <c r="AY852" i="21"/>
  <c r="AV853" i="21"/>
  <c r="AW852" i="21"/>
  <c r="AU852" i="19"/>
  <c r="AW852" i="19"/>
  <c r="AV853" i="19"/>
  <c r="AO853" i="23"/>
  <c r="AM853" i="23"/>
  <c r="AN854" i="23"/>
  <c r="AQ853" i="23"/>
  <c r="AV854" i="21"/>
  <c r="AW853" i="21"/>
  <c r="AU853" i="21"/>
  <c r="AY853" i="21"/>
  <c r="AV854" i="19"/>
  <c r="AW853" i="19"/>
  <c r="AU853" i="19"/>
  <c r="AM854" i="23"/>
  <c r="AN855" i="23"/>
  <c r="AQ854" i="23"/>
  <c r="AO854" i="23"/>
  <c r="AV855" i="21"/>
  <c r="AY854" i="21"/>
  <c r="AW854" i="21"/>
  <c r="AU854" i="21"/>
  <c r="AV855" i="19"/>
  <c r="AU854" i="19"/>
  <c r="AW854" i="19"/>
  <c r="AQ855" i="23"/>
  <c r="AN856" i="23"/>
  <c r="AM855" i="23"/>
  <c r="AO855" i="23"/>
  <c r="AW855" i="21"/>
  <c r="AU855" i="21"/>
  <c r="AV856" i="21"/>
  <c r="AY855" i="21"/>
  <c r="AU855" i="19"/>
  <c r="AW855" i="19"/>
  <c r="AV856" i="19"/>
  <c r="AM856" i="23"/>
  <c r="AQ856" i="23"/>
  <c r="AO856" i="23"/>
  <c r="AN857" i="23"/>
  <c r="AY856" i="21"/>
  <c r="AW856" i="21"/>
  <c r="AU856" i="21"/>
  <c r="AV857" i="21"/>
  <c r="AV857" i="19"/>
  <c r="AW856" i="19"/>
  <c r="AU856" i="19"/>
  <c r="AQ857" i="23"/>
  <c r="AM857" i="23"/>
  <c r="AO857" i="23"/>
  <c r="AN858" i="23"/>
  <c r="AW857" i="21"/>
  <c r="AU857" i="21"/>
  <c r="AY857" i="21"/>
  <c r="AV858" i="21"/>
  <c r="AW857" i="19"/>
  <c r="AV858" i="19"/>
  <c r="AU857" i="19"/>
  <c r="AO858" i="23"/>
  <c r="AQ858" i="23"/>
  <c r="AN859" i="23"/>
  <c r="AM858" i="23"/>
  <c r="AW858" i="21"/>
  <c r="AV859" i="21"/>
  <c r="AY858" i="21"/>
  <c r="AU858" i="21"/>
  <c r="AU858" i="19"/>
  <c r="AV859" i="19"/>
  <c r="AW858" i="19"/>
  <c r="AQ859" i="23"/>
  <c r="AO859" i="23"/>
  <c r="AN860" i="23"/>
  <c r="AM859" i="23"/>
  <c r="AY859" i="21"/>
  <c r="AU859" i="21"/>
  <c r="AV860" i="21"/>
  <c r="AW859" i="21"/>
  <c r="AW859" i="19"/>
  <c r="AU859" i="19"/>
  <c r="AV860" i="19"/>
  <c r="AQ860" i="23"/>
  <c r="AM860" i="23"/>
  <c r="AN861" i="23"/>
  <c r="AO860" i="23"/>
  <c r="AU860" i="21"/>
  <c r="AY860" i="21"/>
  <c r="AV861" i="21"/>
  <c r="AW860" i="21"/>
  <c r="AV861" i="19"/>
  <c r="AU860" i="19"/>
  <c r="AW860" i="19"/>
  <c r="AN862" i="23"/>
  <c r="AM861" i="23"/>
  <c r="AQ861" i="23"/>
  <c r="AO861" i="23"/>
  <c r="AW861" i="21"/>
  <c r="AV862" i="21"/>
  <c r="AY861" i="21"/>
  <c r="AU861" i="21"/>
  <c r="AW861" i="19"/>
  <c r="AU861" i="19"/>
  <c r="AV862" i="19"/>
  <c r="AM862" i="23"/>
  <c r="AN863" i="23"/>
  <c r="AQ862" i="23"/>
  <c r="AO862" i="23"/>
  <c r="AV863" i="21"/>
  <c r="AU862" i="21"/>
  <c r="AW862" i="21"/>
  <c r="AY862" i="21"/>
  <c r="AW862" i="19"/>
  <c r="AV863" i="19"/>
  <c r="AU862" i="19"/>
  <c r="AO863" i="23"/>
  <c r="AN864" i="23"/>
  <c r="AQ863" i="23"/>
  <c r="AM863" i="23"/>
  <c r="AY863" i="21"/>
  <c r="AU863" i="21"/>
  <c r="AV864" i="21"/>
  <c r="AW863" i="21"/>
  <c r="AV864" i="19"/>
  <c r="AW863" i="19"/>
  <c r="AU863" i="19"/>
  <c r="AO864" i="23"/>
  <c r="AN865" i="23"/>
  <c r="AQ864" i="23"/>
  <c r="AM864" i="23"/>
  <c r="AY864" i="21"/>
  <c r="AW864" i="21"/>
  <c r="AV865" i="21"/>
  <c r="AU864" i="21"/>
  <c r="AW864" i="19"/>
  <c r="AV865" i="19"/>
  <c r="AU864" i="19"/>
  <c r="AO865" i="23"/>
  <c r="AQ865" i="23"/>
  <c r="AN866" i="23"/>
  <c r="AM865" i="23"/>
  <c r="AV866" i="21"/>
  <c r="AW865" i="21"/>
  <c r="AY865" i="21"/>
  <c r="AU865" i="21"/>
  <c r="AW865" i="19"/>
  <c r="AV866" i="19"/>
  <c r="AU865" i="19"/>
  <c r="AN867" i="23"/>
  <c r="AQ866" i="23"/>
  <c r="AM866" i="23"/>
  <c r="AO866" i="23"/>
  <c r="AU866" i="21"/>
  <c r="AY866" i="21"/>
  <c r="AV867" i="21"/>
  <c r="AW866" i="21"/>
  <c r="AU866" i="19"/>
  <c r="AW866" i="19"/>
  <c r="AV867" i="19"/>
  <c r="AN868" i="23"/>
  <c r="AM867" i="23"/>
  <c r="AQ867" i="23"/>
  <c r="AO867" i="23"/>
  <c r="AV868" i="21"/>
  <c r="AY867" i="21"/>
  <c r="AW867" i="21"/>
  <c r="AU867" i="21"/>
  <c r="AV868" i="19"/>
  <c r="AU867" i="19"/>
  <c r="AW867" i="19"/>
  <c r="AN869" i="23"/>
  <c r="AO868" i="23"/>
  <c r="AQ868" i="23"/>
  <c r="AM868" i="23"/>
  <c r="AW868" i="21"/>
  <c r="AU868" i="21"/>
  <c r="AY868" i="21"/>
  <c r="AV869" i="21"/>
  <c r="AV869" i="19"/>
  <c r="AW868" i="19"/>
  <c r="AU868" i="19"/>
  <c r="AQ869" i="23"/>
  <c r="AO869" i="23"/>
  <c r="AM869" i="23"/>
  <c r="AN870" i="23"/>
  <c r="AV870" i="21"/>
  <c r="AY869" i="21"/>
  <c r="AW869" i="21"/>
  <c r="AU869" i="21"/>
  <c r="AV870" i="19"/>
  <c r="AW869" i="19"/>
  <c r="AU869" i="19"/>
  <c r="AN871" i="23"/>
  <c r="AM870" i="23"/>
  <c r="AQ870" i="23"/>
  <c r="AO870" i="23"/>
  <c r="AU870" i="21"/>
  <c r="AY870" i="21"/>
  <c r="AV871" i="21"/>
  <c r="AW870" i="21"/>
  <c r="AW870" i="19"/>
  <c r="AU870" i="19"/>
  <c r="AV871" i="19"/>
  <c r="AM871" i="23"/>
  <c r="AN872" i="23"/>
  <c r="AQ871" i="23"/>
  <c r="AO871" i="23"/>
  <c r="AV872" i="21"/>
  <c r="AW871" i="21"/>
  <c r="AY871" i="21"/>
  <c r="AU871" i="21"/>
  <c r="AV872" i="19"/>
  <c r="AW871" i="19"/>
  <c r="AU871" i="19"/>
  <c r="AM872" i="23"/>
  <c r="AN873" i="23"/>
  <c r="AO872" i="23"/>
  <c r="AQ872" i="23"/>
  <c r="AY872" i="21"/>
  <c r="AW872" i="21"/>
  <c r="AU872" i="21"/>
  <c r="AV873" i="21"/>
  <c r="AV873" i="19"/>
  <c r="AU872" i="19"/>
  <c r="AW872" i="19"/>
  <c r="AO873" i="23"/>
  <c r="AN874" i="23"/>
  <c r="AM873" i="23"/>
  <c r="AQ873" i="23"/>
  <c r="AV874" i="21"/>
  <c r="AY873" i="21"/>
  <c r="AU873" i="21"/>
  <c r="AW873" i="21"/>
  <c r="AW873" i="19"/>
  <c r="AU873" i="19"/>
  <c r="AV874" i="19"/>
  <c r="AQ874" i="23"/>
  <c r="AN875" i="23"/>
  <c r="AO874" i="23"/>
  <c r="AM874" i="23"/>
  <c r="AW874" i="21"/>
  <c r="AU874" i="21"/>
  <c r="AV875" i="21"/>
  <c r="AY874" i="21"/>
  <c r="AW874" i="19"/>
  <c r="AV875" i="19"/>
  <c r="AU874" i="19"/>
  <c r="AO875" i="23"/>
  <c r="AN876" i="23"/>
  <c r="AM875" i="23"/>
  <c r="AQ875" i="23"/>
  <c r="AY875" i="21"/>
  <c r="AV876" i="21"/>
  <c r="AW875" i="21"/>
  <c r="AU875" i="21"/>
  <c r="AV876" i="19"/>
  <c r="AU875" i="19"/>
  <c r="AW875" i="19"/>
  <c r="AM876" i="23"/>
  <c r="AN877" i="23"/>
  <c r="AQ876" i="23"/>
  <c r="AO876" i="23"/>
  <c r="AW876" i="21"/>
  <c r="AV877" i="21"/>
  <c r="AY876" i="21"/>
  <c r="AU876" i="21"/>
  <c r="AV877" i="19"/>
  <c r="AW876" i="19"/>
  <c r="AU876" i="19"/>
  <c r="AN878" i="23"/>
  <c r="AQ877" i="23"/>
  <c r="AM877" i="23"/>
  <c r="AO877" i="23"/>
  <c r="AW877" i="21"/>
  <c r="AV878" i="21"/>
  <c r="AY877" i="21"/>
  <c r="AU877" i="21"/>
  <c r="AV878" i="19"/>
  <c r="AU877" i="19"/>
  <c r="AW877" i="19"/>
  <c r="AO878" i="23"/>
  <c r="AM878" i="23"/>
  <c r="AQ878" i="23"/>
  <c r="AN879" i="23"/>
  <c r="AU878" i="21"/>
  <c r="AY878" i="21"/>
  <c r="AW878" i="21"/>
  <c r="AV879" i="21"/>
  <c r="AW878" i="19"/>
  <c r="AV879" i="19"/>
  <c r="AU878" i="19"/>
  <c r="AM879" i="23"/>
  <c r="AO879" i="23"/>
  <c r="AN880" i="23"/>
  <c r="AQ879" i="23"/>
  <c r="AY879" i="21"/>
  <c r="AV880" i="21"/>
  <c r="AW879" i="21"/>
  <c r="AU879" i="21"/>
  <c r="AU879" i="19"/>
  <c r="AW879" i="19"/>
  <c r="AV880" i="19"/>
  <c r="AM880" i="23"/>
  <c r="AQ880" i="23"/>
  <c r="AN881" i="23"/>
  <c r="AO880" i="23"/>
  <c r="AU880" i="21"/>
  <c r="AV881" i="21"/>
  <c r="AW880" i="21"/>
  <c r="AY880" i="21"/>
  <c r="AU880" i="19"/>
  <c r="AV881" i="19"/>
  <c r="AW880" i="19"/>
  <c r="AM881" i="23"/>
  <c r="AQ881" i="23"/>
  <c r="AO881" i="23"/>
  <c r="AN882" i="23"/>
  <c r="AU881" i="21"/>
  <c r="AW881" i="21"/>
  <c r="AV882" i="21"/>
  <c r="AY881" i="21"/>
  <c r="AV882" i="19"/>
  <c r="AW881" i="19"/>
  <c r="AU881" i="19"/>
  <c r="AO882" i="23"/>
  <c r="AM882" i="23"/>
  <c r="AQ882" i="23"/>
  <c r="AN883" i="23"/>
  <c r="AV883" i="21"/>
  <c r="AY882" i="21"/>
  <c r="AW882" i="21"/>
  <c r="AU882" i="21"/>
  <c r="AW882" i="19"/>
  <c r="AV883" i="19"/>
  <c r="AU882" i="19"/>
  <c r="AM883" i="23"/>
  <c r="AO883" i="23"/>
  <c r="AN884" i="23"/>
  <c r="AQ883" i="23"/>
  <c r="AW883" i="21"/>
  <c r="AV884" i="21"/>
  <c r="AU883" i="21"/>
  <c r="AY883" i="21"/>
  <c r="AU883" i="19"/>
  <c r="AV884" i="19"/>
  <c r="AW883" i="19"/>
  <c r="AN885" i="23"/>
  <c r="AO884" i="23"/>
  <c r="AM884" i="23"/>
  <c r="AQ884" i="23"/>
  <c r="AV885" i="21"/>
  <c r="AY884" i="21"/>
  <c r="AU884" i="21"/>
  <c r="AW884" i="21"/>
  <c r="AU884" i="19"/>
  <c r="AW884" i="19"/>
  <c r="AV885" i="19"/>
  <c r="AM885" i="23"/>
  <c r="AQ885" i="23"/>
  <c r="AN886" i="23"/>
  <c r="AO885" i="23"/>
  <c r="AW885" i="21"/>
  <c r="AY885" i="21"/>
  <c r="AV886" i="21"/>
  <c r="AU885" i="21"/>
  <c r="AU885" i="19"/>
  <c r="AV886" i="19"/>
  <c r="AW885" i="19"/>
  <c r="AQ886" i="23"/>
  <c r="AO886" i="23"/>
  <c r="AM886" i="23"/>
  <c r="AN887" i="23"/>
  <c r="AW886" i="21"/>
  <c r="AY886" i="21"/>
  <c r="AV887" i="21"/>
  <c r="AU886" i="21"/>
  <c r="AV887" i="19"/>
  <c r="AU886" i="19"/>
  <c r="AW886" i="19"/>
  <c r="AQ887" i="23"/>
  <c r="AN888" i="23"/>
  <c r="AO887" i="23"/>
  <c r="AM887" i="23"/>
  <c r="AY887" i="21"/>
  <c r="AW887" i="21"/>
  <c r="AU887" i="21"/>
  <c r="AV888" i="21"/>
  <c r="AU887" i="19"/>
  <c r="AV888" i="19"/>
  <c r="AW887" i="19"/>
  <c r="AN889" i="23"/>
  <c r="AQ888" i="23"/>
  <c r="AO888" i="23"/>
  <c r="AM888" i="23"/>
  <c r="AW888" i="21"/>
  <c r="AU888" i="21"/>
  <c r="AV889" i="21"/>
  <c r="AY888" i="21"/>
  <c r="AU888" i="19"/>
  <c r="AW888" i="19"/>
  <c r="AV889" i="19"/>
  <c r="AQ889" i="23"/>
  <c r="AM889" i="23"/>
  <c r="AN890" i="23"/>
  <c r="AO889" i="23"/>
  <c r="AV890" i="21"/>
  <c r="AY889" i="21"/>
  <c r="AW889" i="21"/>
  <c r="AU889" i="21"/>
  <c r="AW889" i="19"/>
  <c r="AV890" i="19"/>
  <c r="AU889" i="19"/>
  <c r="AO890" i="23"/>
  <c r="AQ890" i="23"/>
  <c r="AM890" i="23"/>
  <c r="AN891" i="23"/>
  <c r="AW890" i="21"/>
  <c r="AY890" i="21"/>
  <c r="AV891" i="21"/>
  <c r="AU890" i="21"/>
  <c r="AV891" i="19"/>
  <c r="AU890" i="19"/>
  <c r="AW890" i="19"/>
  <c r="AQ891" i="23"/>
  <c r="AM891" i="23"/>
  <c r="AO891" i="23"/>
  <c r="AN892" i="23"/>
  <c r="AW891" i="21"/>
  <c r="AY891" i="21"/>
  <c r="AU891" i="21"/>
  <c r="AV892" i="21"/>
  <c r="AW891" i="19"/>
  <c r="AV892" i="19"/>
  <c r="AU891" i="19"/>
  <c r="AN893" i="23"/>
  <c r="AQ892" i="23"/>
  <c r="AO892" i="23"/>
  <c r="AM892" i="23"/>
  <c r="AW892" i="21"/>
  <c r="AY892" i="21"/>
  <c r="AV893" i="21"/>
  <c r="AU892" i="21"/>
  <c r="AU892" i="19"/>
  <c r="AW892" i="19"/>
  <c r="AV893" i="19"/>
  <c r="AN894" i="23"/>
  <c r="AO893" i="23"/>
  <c r="AQ893" i="23"/>
  <c r="AM893" i="23"/>
  <c r="AW893" i="21"/>
  <c r="AY893" i="21"/>
  <c r="AV894" i="21"/>
  <c r="AU893" i="21"/>
  <c r="AV894" i="19"/>
  <c r="AU893" i="19"/>
  <c r="AW893" i="19"/>
  <c r="AQ894" i="23"/>
  <c r="AM894" i="23"/>
  <c r="AO894" i="23"/>
  <c r="AN895" i="23"/>
  <c r="AY894" i="21"/>
  <c r="AU894" i="21"/>
  <c r="AV895" i="21"/>
  <c r="AW894" i="21"/>
  <c r="AU894" i="19"/>
  <c r="AW894" i="19"/>
  <c r="AV895" i="19"/>
  <c r="AN896" i="23"/>
  <c r="AO895" i="23"/>
  <c r="AM895" i="23"/>
  <c r="AQ895" i="23"/>
  <c r="AY895" i="21"/>
  <c r="AW895" i="21"/>
  <c r="AU895" i="21"/>
  <c r="AV896" i="21"/>
  <c r="AV896" i="19"/>
  <c r="AU895" i="19"/>
  <c r="AW895" i="19"/>
  <c r="AQ896" i="23"/>
  <c r="AN897" i="23"/>
  <c r="AM896" i="23"/>
  <c r="AO896" i="23"/>
  <c r="AV897" i="21"/>
  <c r="AY896" i="21"/>
  <c r="AW896" i="21"/>
  <c r="AU896" i="21"/>
  <c r="AU896" i="19"/>
  <c r="AV897" i="19"/>
  <c r="AW896" i="19"/>
  <c r="AQ897" i="23"/>
  <c r="AO897" i="23"/>
  <c r="AM897" i="23"/>
  <c r="AN898" i="23"/>
  <c r="AV898" i="21"/>
  <c r="AW897" i="21"/>
  <c r="AU897" i="21"/>
  <c r="AY897" i="21"/>
  <c r="AW897" i="19"/>
  <c r="AU897" i="19"/>
  <c r="AV898" i="19"/>
  <c r="AO898" i="23"/>
  <c r="AM898" i="23"/>
  <c r="AN899" i="23"/>
  <c r="AQ898" i="23"/>
  <c r="AW898" i="21"/>
  <c r="AY898" i="21"/>
  <c r="AU898" i="21"/>
  <c r="AV899" i="21"/>
  <c r="AU898" i="19"/>
  <c r="AW898" i="19"/>
  <c r="AV899" i="19"/>
  <c r="AO899" i="23"/>
  <c r="AQ899" i="23"/>
  <c r="AM899" i="23"/>
  <c r="AN900" i="23"/>
  <c r="AU899" i="21"/>
  <c r="AV900" i="21"/>
  <c r="AY899" i="21"/>
  <c r="AW899" i="21"/>
  <c r="AV900" i="19"/>
  <c r="AU899" i="19"/>
  <c r="AW899" i="19"/>
  <c r="AN901" i="23"/>
  <c r="AO900" i="23"/>
  <c r="AM900" i="23"/>
  <c r="AQ900" i="23"/>
  <c r="AU900" i="21"/>
  <c r="AY900" i="21"/>
  <c r="AW900" i="21"/>
  <c r="AV901" i="21"/>
  <c r="AW900" i="19"/>
  <c r="AU900" i="19"/>
  <c r="AV901" i="19"/>
  <c r="AO901" i="23"/>
  <c r="AM901" i="23"/>
  <c r="AN902" i="23"/>
  <c r="AQ901" i="23"/>
  <c r="AU901" i="21"/>
  <c r="AY901" i="21"/>
  <c r="AV902" i="21"/>
  <c r="AW901" i="21"/>
  <c r="AV902" i="19"/>
  <c r="AW901" i="19"/>
  <c r="AU901" i="19"/>
  <c r="AO902" i="23"/>
  <c r="AN903" i="23"/>
  <c r="AQ902" i="23"/>
  <c r="AM902" i="23"/>
  <c r="AU902" i="21"/>
  <c r="AW902" i="21"/>
  <c r="AV903" i="21"/>
  <c r="AY902" i="21"/>
  <c r="AV903" i="19"/>
  <c r="AW902" i="19"/>
  <c r="AU902" i="19"/>
  <c r="AN904" i="23"/>
  <c r="AM903" i="23"/>
  <c r="AO903" i="23"/>
  <c r="AQ903" i="23"/>
  <c r="AV904" i="21"/>
  <c r="AY903" i="21"/>
  <c r="AU903" i="21"/>
  <c r="AW903" i="21"/>
  <c r="AV904" i="19"/>
  <c r="AU903" i="19"/>
  <c r="AW903" i="19"/>
  <c r="AO904" i="23"/>
  <c r="AN905" i="23"/>
  <c r="AQ904" i="23"/>
  <c r="AM904" i="23"/>
  <c r="AW904" i="21"/>
  <c r="AV905" i="21"/>
  <c r="AY904" i="21"/>
  <c r="AU904" i="21"/>
  <c r="AW904" i="19"/>
  <c r="AU904" i="19"/>
  <c r="AV905" i="19"/>
  <c r="AM905" i="23"/>
  <c r="AO905" i="23"/>
  <c r="AN906" i="23"/>
  <c r="AQ905" i="23"/>
  <c r="AV906" i="21"/>
  <c r="AU905" i="21"/>
  <c r="AW905" i="21"/>
  <c r="AY905" i="21"/>
  <c r="AV906" i="19"/>
  <c r="AU905" i="19"/>
  <c r="AW905" i="19"/>
  <c r="AO906" i="23"/>
  <c r="AQ906" i="23"/>
  <c r="AN907" i="23"/>
  <c r="AM906" i="23"/>
  <c r="AW906" i="21"/>
  <c r="AY906" i="21"/>
  <c r="AU906" i="21"/>
  <c r="AV907" i="21"/>
  <c r="AV907" i="19"/>
  <c r="AU906" i="19"/>
  <c r="AW906" i="19"/>
  <c r="AM907" i="23"/>
  <c r="AN908" i="23"/>
  <c r="AQ907" i="23"/>
  <c r="AO907" i="23"/>
  <c r="AV908" i="21"/>
  <c r="AY907" i="21"/>
  <c r="AW907" i="21"/>
  <c r="AU907" i="21"/>
  <c r="AU907" i="19"/>
  <c r="AV908" i="19"/>
  <c r="AW907" i="19"/>
  <c r="AO908" i="23"/>
  <c r="AM908" i="23"/>
  <c r="AQ908" i="23"/>
  <c r="AN909" i="23"/>
  <c r="AV909" i="21"/>
  <c r="AY908" i="21"/>
  <c r="AW908" i="21"/>
  <c r="AU908" i="21"/>
  <c r="AW908" i="19"/>
  <c r="AV909" i="19"/>
  <c r="AU908" i="19"/>
  <c r="AN910" i="23"/>
  <c r="AM909" i="23"/>
  <c r="AO909" i="23"/>
  <c r="AQ909" i="23"/>
  <c r="AU909" i="21"/>
  <c r="AW909" i="21"/>
  <c r="AY909" i="21"/>
  <c r="AV910" i="21"/>
  <c r="AV910" i="19"/>
  <c r="AU909" i="19"/>
  <c r="AW909" i="19"/>
  <c r="AN911" i="23"/>
  <c r="AM910" i="23"/>
  <c r="AO910" i="23"/>
  <c r="AQ910" i="23"/>
  <c r="AU910" i="21"/>
  <c r="AY910" i="21"/>
  <c r="AV911" i="21"/>
  <c r="AW910" i="21"/>
  <c r="AV911" i="19"/>
  <c r="AU910" i="19"/>
  <c r="AW910" i="19"/>
  <c r="AN912" i="23"/>
  <c r="AQ911" i="23"/>
  <c r="AM911" i="23"/>
  <c r="AO911" i="23"/>
  <c r="AV912" i="21"/>
  <c r="AU911" i="21"/>
  <c r="AW911" i="21"/>
  <c r="AY911" i="21"/>
  <c r="AV912" i="19"/>
  <c r="AU911" i="19"/>
  <c r="AW911" i="19"/>
  <c r="AN913" i="23"/>
  <c r="AO912" i="23"/>
  <c r="AQ912" i="23"/>
  <c r="AM912" i="23"/>
  <c r="AU912" i="21"/>
  <c r="AV913" i="21"/>
  <c r="AY912" i="21"/>
  <c r="AW912" i="21"/>
  <c r="AU912" i="19"/>
  <c r="AW912" i="19"/>
  <c r="AV913" i="19"/>
  <c r="AM913" i="23"/>
  <c r="AN914" i="23"/>
  <c r="AO913" i="23"/>
  <c r="AQ913" i="23"/>
  <c r="AY913" i="21"/>
  <c r="AV914" i="21"/>
  <c r="AW913" i="21"/>
  <c r="AU913" i="21"/>
  <c r="AW913" i="19"/>
  <c r="AU913" i="19"/>
  <c r="AV914" i="19"/>
  <c r="AN915" i="23"/>
  <c r="AQ914" i="23"/>
  <c r="AO914" i="23"/>
  <c r="AM914" i="23"/>
  <c r="AU914" i="21"/>
  <c r="AY914" i="21"/>
  <c r="AV915" i="21"/>
  <c r="AW914" i="21"/>
  <c r="AV915" i="19"/>
  <c r="AW914" i="19"/>
  <c r="AU914" i="19"/>
  <c r="AM915" i="23"/>
  <c r="AO915" i="23"/>
  <c r="AN916" i="23"/>
  <c r="AQ915" i="23"/>
  <c r="AU915" i="21"/>
  <c r="AY915" i="21"/>
  <c r="AV916" i="21"/>
  <c r="AW915" i="21"/>
  <c r="AU915" i="19"/>
  <c r="AV916" i="19"/>
  <c r="AW915" i="19"/>
  <c r="AN917" i="23"/>
  <c r="AQ916" i="23"/>
  <c r="AM916" i="23"/>
  <c r="AO916" i="23"/>
  <c r="AV917" i="21"/>
  <c r="AU916" i="21"/>
  <c r="AW916" i="21"/>
  <c r="AY916" i="21"/>
  <c r="AV917" i="19"/>
  <c r="AW916" i="19"/>
  <c r="AU916" i="19"/>
  <c r="AM917" i="23"/>
  <c r="AN918" i="23"/>
  <c r="AQ917" i="23"/>
  <c r="AO917" i="23"/>
  <c r="AU917" i="21"/>
  <c r="AV918" i="21"/>
  <c r="AY917" i="21"/>
  <c r="AW917" i="21"/>
  <c r="AU917" i="19"/>
  <c r="AW917" i="19"/>
  <c r="AV918" i="19"/>
  <c r="AO918" i="23"/>
  <c r="AN919" i="23"/>
  <c r="AM918" i="23"/>
  <c r="AQ918" i="23"/>
  <c r="AU918" i="21"/>
  <c r="AW918" i="21"/>
  <c r="AV919" i="21"/>
  <c r="AY918" i="21"/>
  <c r="AU918" i="19"/>
  <c r="AW918" i="19"/>
  <c r="AV919" i="19"/>
  <c r="AQ919" i="23"/>
  <c r="AN920" i="23"/>
  <c r="AO919" i="23"/>
  <c r="AM919" i="23"/>
  <c r="AY919" i="21"/>
  <c r="AU919" i="21"/>
  <c r="AV920" i="21"/>
  <c r="AW919" i="21"/>
  <c r="AW919" i="19"/>
  <c r="AU919" i="19"/>
  <c r="AV920" i="19"/>
  <c r="AM920" i="23"/>
  <c r="AQ920" i="23"/>
  <c r="AN921" i="23"/>
  <c r="AO920" i="23"/>
  <c r="AV921" i="21"/>
  <c r="AU920" i="21"/>
  <c r="AW920" i="21"/>
  <c r="AY920" i="21"/>
  <c r="AW920" i="19"/>
  <c r="AU920" i="19"/>
  <c r="AV921" i="19"/>
  <c r="AN922" i="23"/>
  <c r="AO921" i="23"/>
  <c r="AQ921" i="23"/>
  <c r="AM921" i="23"/>
  <c r="AW921" i="21"/>
  <c r="AY921" i="21"/>
  <c r="AV922" i="21"/>
  <c r="AU921" i="21"/>
  <c r="AV922" i="19"/>
  <c r="AW921" i="19"/>
  <c r="AU921" i="19"/>
  <c r="AN923" i="23"/>
  <c r="AQ922" i="23"/>
  <c r="AM922" i="23"/>
  <c r="AO922" i="23"/>
  <c r="AY922" i="21"/>
  <c r="AV923" i="21"/>
  <c r="AW922" i="21"/>
  <c r="AU922" i="21"/>
  <c r="AW922" i="19"/>
  <c r="AV923" i="19"/>
  <c r="AU922" i="19"/>
  <c r="AN924" i="23"/>
  <c r="AM923" i="23"/>
  <c r="AO923" i="23"/>
  <c r="AQ923" i="23"/>
  <c r="AW923" i="21"/>
  <c r="AV924" i="21"/>
  <c r="AY923" i="21"/>
  <c r="AU923" i="21"/>
  <c r="AU923" i="19"/>
  <c r="AW923" i="19"/>
  <c r="AV924" i="19"/>
  <c r="AQ924" i="23"/>
  <c r="AO924" i="23"/>
  <c r="AN925" i="23"/>
  <c r="AM924" i="23"/>
  <c r="AY924" i="21"/>
  <c r="AW924" i="21"/>
  <c r="AU924" i="21"/>
  <c r="AV925" i="21"/>
  <c r="AV925" i="19"/>
  <c r="AU924" i="19"/>
  <c r="AW924" i="19"/>
  <c r="AO925" i="23"/>
  <c r="AM925" i="23"/>
  <c r="AQ925" i="23"/>
  <c r="AN926" i="23"/>
  <c r="AU925" i="21"/>
  <c r="AV926" i="21"/>
  <c r="AY925" i="21"/>
  <c r="AW925" i="21"/>
  <c r="AV926" i="19"/>
  <c r="AU925" i="19"/>
  <c r="AW925" i="19"/>
  <c r="AQ926" i="23"/>
  <c r="AN927" i="23"/>
  <c r="AM926" i="23"/>
  <c r="AO926" i="23"/>
  <c r="AY926" i="21"/>
  <c r="AW926" i="21"/>
  <c r="AU926" i="21"/>
  <c r="AV927" i="21"/>
  <c r="AU926" i="19"/>
  <c r="AW926" i="19"/>
  <c r="AV927" i="19"/>
  <c r="AN928" i="23"/>
  <c r="AQ927" i="23"/>
  <c r="AM927" i="23"/>
  <c r="AO927" i="23"/>
  <c r="AV928" i="21"/>
  <c r="AY927" i="21"/>
  <c r="AU927" i="21"/>
  <c r="AW927" i="21"/>
  <c r="AV928" i="19"/>
  <c r="AU927" i="19"/>
  <c r="AW927" i="19"/>
  <c r="AN929" i="23"/>
  <c r="AO928" i="23"/>
  <c r="AQ928" i="23"/>
  <c r="AM928" i="23"/>
  <c r="AU928" i="21"/>
  <c r="AY928" i="21"/>
  <c r="AW928" i="21"/>
  <c r="AV929" i="21"/>
  <c r="AW928" i="19"/>
  <c r="AV929" i="19"/>
  <c r="AU928" i="19"/>
  <c r="AN930" i="23"/>
  <c r="AO929" i="23"/>
  <c r="AM929" i="23"/>
  <c r="AQ929" i="23"/>
  <c r="AY929" i="21"/>
  <c r="AV930" i="21"/>
  <c r="AU929" i="21"/>
  <c r="AW929" i="21"/>
  <c r="AW929" i="19"/>
  <c r="AV930" i="19"/>
  <c r="AU929" i="19"/>
  <c r="AM930" i="23"/>
  <c r="AN931" i="23"/>
  <c r="AQ930" i="23"/>
  <c r="AO930" i="23"/>
  <c r="AY930" i="21"/>
  <c r="AW930" i="21"/>
  <c r="AV931" i="21"/>
  <c r="AU930" i="21"/>
  <c r="AW930" i="19"/>
  <c r="AV931" i="19"/>
  <c r="AU930" i="19"/>
  <c r="AO931" i="23"/>
  <c r="AQ931" i="23"/>
  <c r="AM931" i="23"/>
  <c r="AN932" i="23"/>
  <c r="AY931" i="21"/>
  <c r="AU931" i="21"/>
  <c r="AW931" i="21"/>
  <c r="AV932" i="21"/>
  <c r="AV932" i="19"/>
  <c r="AU931" i="19"/>
  <c r="AW931" i="19"/>
  <c r="AN933" i="23"/>
  <c r="AQ932" i="23"/>
  <c r="AM932" i="23"/>
  <c r="AO932" i="23"/>
  <c r="AY932" i="21"/>
  <c r="AU932" i="21"/>
  <c r="AV933" i="21"/>
  <c r="AW932" i="21"/>
  <c r="AW932" i="19"/>
  <c r="AU932" i="19"/>
  <c r="AV933" i="19"/>
  <c r="AO933" i="23"/>
  <c r="AM933" i="23"/>
  <c r="AN934" i="23"/>
  <c r="AQ933" i="23"/>
  <c r="AW933" i="21"/>
  <c r="AY933" i="21"/>
  <c r="AU933" i="21"/>
  <c r="AV934" i="21"/>
  <c r="AU933" i="19"/>
  <c r="AW933" i="19"/>
  <c r="AV934" i="19"/>
  <c r="AQ934" i="23"/>
  <c r="AO934" i="23"/>
  <c r="AN935" i="23"/>
  <c r="AM934" i="23"/>
  <c r="AV935" i="21"/>
  <c r="AY934" i="21"/>
  <c r="AW934" i="21"/>
  <c r="AU934" i="21"/>
  <c r="AU934" i="19"/>
  <c r="AW934" i="19"/>
  <c r="AV935" i="19"/>
  <c r="AO935" i="23"/>
  <c r="AQ935" i="23"/>
  <c r="AM935" i="23"/>
  <c r="AN936" i="23"/>
  <c r="AW935" i="21"/>
  <c r="AY935" i="21"/>
  <c r="AU935" i="21"/>
  <c r="AV936" i="21"/>
  <c r="AV936" i="19"/>
  <c r="AU935" i="19"/>
  <c r="AW935" i="19"/>
  <c r="AO936" i="23"/>
  <c r="AM936" i="23"/>
  <c r="AQ936" i="23"/>
  <c r="AN937" i="23"/>
  <c r="AY936" i="21"/>
  <c r="AU936" i="21"/>
  <c r="AV937" i="21"/>
  <c r="AW936" i="21"/>
  <c r="AV937" i="19"/>
  <c r="AU936" i="19"/>
  <c r="AW936" i="19"/>
  <c r="AM937" i="23"/>
  <c r="AO937" i="23"/>
  <c r="AQ937" i="23"/>
  <c r="AN938" i="23"/>
  <c r="AU937" i="21"/>
  <c r="AV938" i="21"/>
  <c r="AW937" i="21"/>
  <c r="AY937" i="21"/>
  <c r="AU937" i="19"/>
  <c r="AV938" i="19"/>
  <c r="AW937" i="19"/>
  <c r="AN939" i="23"/>
  <c r="AM938" i="23"/>
  <c r="AQ938" i="23"/>
  <c r="AO938" i="23"/>
  <c r="AW938" i="21"/>
  <c r="AU938" i="21"/>
  <c r="AY938" i="21"/>
  <c r="AV939" i="21"/>
  <c r="AW938" i="19"/>
  <c r="AV939" i="19"/>
  <c r="AU938" i="19"/>
  <c r="AN940" i="23"/>
  <c r="AQ939" i="23"/>
  <c r="AM939" i="23"/>
  <c r="AO939" i="23"/>
  <c r="AY939" i="21"/>
  <c r="AU939" i="21"/>
  <c r="AV940" i="21"/>
  <c r="AW939" i="21"/>
  <c r="AV940" i="19"/>
  <c r="AU939" i="19"/>
  <c r="AW939" i="19"/>
  <c r="AQ940" i="23"/>
  <c r="AO940" i="23"/>
  <c r="AM940" i="23"/>
  <c r="AN941" i="23"/>
  <c r="AY940" i="21"/>
  <c r="AV941" i="21"/>
  <c r="AW940" i="21"/>
  <c r="AU940" i="21"/>
  <c r="AU940" i="19"/>
  <c r="AW940" i="19"/>
  <c r="AV941" i="19"/>
  <c r="AN942" i="23"/>
  <c r="AO941" i="23"/>
  <c r="AQ941" i="23"/>
  <c r="AM941" i="23"/>
  <c r="AV942" i="21"/>
  <c r="AU941" i="21"/>
  <c r="AW941" i="21"/>
  <c r="AY941" i="21"/>
  <c r="AV942" i="19"/>
  <c r="AW941" i="19"/>
  <c r="AU941" i="19"/>
  <c r="AO942" i="23"/>
  <c r="AQ942" i="23"/>
  <c r="AM942" i="23"/>
  <c r="AN943" i="23"/>
  <c r="AY942" i="21"/>
  <c r="AW942" i="21"/>
  <c r="AV943" i="21"/>
  <c r="AU942" i="21"/>
  <c r="AW942" i="19"/>
  <c r="AV943" i="19"/>
  <c r="AU942" i="19"/>
  <c r="AQ943" i="23"/>
  <c r="AM943" i="23"/>
  <c r="AO943" i="23"/>
  <c r="AN944" i="23"/>
  <c r="AW943" i="21"/>
  <c r="AY943" i="21"/>
  <c r="AU943" i="21"/>
  <c r="AV944" i="21"/>
  <c r="AW943" i="19"/>
  <c r="AV944" i="19"/>
  <c r="AU943" i="19"/>
  <c r="AM944" i="23"/>
  <c r="AO944" i="23"/>
  <c r="AN945" i="23"/>
  <c r="AQ944" i="23"/>
  <c r="AW944" i="21"/>
  <c r="AY944" i="21"/>
  <c r="AU944" i="21"/>
  <c r="AV945" i="21"/>
  <c r="AU944" i="19"/>
  <c r="AW944" i="19"/>
  <c r="AV945" i="19"/>
  <c r="AM945" i="23"/>
  <c r="AQ945" i="23"/>
  <c r="AN946" i="23"/>
  <c r="AO945" i="23"/>
  <c r="AU945" i="21"/>
  <c r="AW945" i="21"/>
  <c r="AY945" i="21"/>
  <c r="AV946" i="21"/>
  <c r="AV946" i="19"/>
  <c r="AU945" i="19"/>
  <c r="AW945" i="19"/>
  <c r="AN947" i="23"/>
  <c r="AO946" i="23"/>
  <c r="AM946" i="23"/>
  <c r="AQ946" i="23"/>
  <c r="AY946" i="21"/>
  <c r="AV947" i="21"/>
  <c r="AW946" i="21"/>
  <c r="AU946" i="21"/>
  <c r="AW946" i="19"/>
  <c r="AV947" i="19"/>
  <c r="AU946" i="19"/>
  <c r="AN948" i="23"/>
  <c r="AQ947" i="23"/>
  <c r="AO947" i="23"/>
  <c r="AM947" i="23"/>
  <c r="AV948" i="21"/>
  <c r="AY947" i="21"/>
  <c r="AW947" i="21"/>
  <c r="AU947" i="21"/>
  <c r="AV948" i="19"/>
  <c r="AU947" i="19"/>
  <c r="AW947" i="19"/>
  <c r="AO948" i="23"/>
  <c r="AM948" i="23"/>
  <c r="AQ948" i="23"/>
  <c r="AN949" i="23"/>
  <c r="AU948" i="21"/>
  <c r="AW948" i="21"/>
  <c r="AY948" i="21"/>
  <c r="AV949" i="21"/>
  <c r="AW948" i="19"/>
  <c r="AU948" i="19"/>
  <c r="AV949" i="19"/>
  <c r="AQ949" i="23"/>
  <c r="AM949" i="23"/>
  <c r="AN950" i="23"/>
  <c r="AO949" i="23"/>
  <c r="AU949" i="21"/>
  <c r="AY949" i="21"/>
  <c r="AW949" i="21"/>
  <c r="AV950" i="21"/>
  <c r="AU949" i="19"/>
  <c r="AW949" i="19"/>
  <c r="AV950" i="19"/>
  <c r="AQ950" i="23"/>
  <c r="AO950" i="23"/>
  <c r="AN951" i="23"/>
  <c r="AM950" i="23"/>
  <c r="AV951" i="21"/>
  <c r="AY950" i="21"/>
  <c r="AU950" i="21"/>
  <c r="AW950" i="21"/>
  <c r="AW950" i="19"/>
  <c r="AU950" i="19"/>
  <c r="AV951" i="19"/>
  <c r="AN952" i="23"/>
  <c r="AO951" i="23"/>
  <c r="AM951" i="23"/>
  <c r="AQ951" i="23"/>
  <c r="AU951" i="21"/>
  <c r="AW951" i="21"/>
  <c r="AY951" i="21"/>
  <c r="AV952" i="21"/>
  <c r="AV952" i="19"/>
  <c r="AU951" i="19"/>
  <c r="AW951" i="19"/>
  <c r="AM952" i="23"/>
  <c r="AO952" i="23"/>
  <c r="AQ952" i="23"/>
  <c r="AN953" i="23"/>
  <c r="AY952" i="21"/>
  <c r="AV953" i="21"/>
  <c r="AU952" i="21"/>
  <c r="AW952" i="21"/>
  <c r="AW952" i="19"/>
  <c r="AU952" i="19"/>
  <c r="AV953" i="19"/>
  <c r="AM953" i="23"/>
  <c r="AQ953" i="23"/>
  <c r="AN954" i="23"/>
  <c r="AO953" i="23"/>
  <c r="AY953" i="21"/>
  <c r="AV954" i="21"/>
  <c r="AU953" i="21"/>
  <c r="AW953" i="21"/>
  <c r="AV954" i="19"/>
  <c r="AW953" i="19"/>
  <c r="AU953" i="19"/>
  <c r="AQ954" i="23"/>
  <c r="AM954" i="23"/>
  <c r="AN955" i="23"/>
  <c r="AO954" i="23"/>
  <c r="AU954" i="21"/>
  <c r="AV955" i="21"/>
  <c r="AW954" i="21"/>
  <c r="AY954" i="21"/>
  <c r="AW954" i="19"/>
  <c r="AV955" i="19"/>
  <c r="AU954" i="19"/>
  <c r="AM955" i="23"/>
  <c r="AQ955" i="23"/>
  <c r="AN956" i="23"/>
  <c r="AO955" i="23"/>
  <c r="AW955" i="21"/>
  <c r="AY955" i="21"/>
  <c r="AU955" i="21"/>
  <c r="AV956" i="21"/>
  <c r="AV956" i="19"/>
  <c r="AW955" i="19"/>
  <c r="AU955" i="19"/>
  <c r="AM956" i="23"/>
  <c r="AQ956" i="23"/>
  <c r="AO956" i="23"/>
  <c r="AN957" i="23"/>
  <c r="AU956" i="21"/>
  <c r="AW956" i="21"/>
  <c r="AV957" i="21"/>
  <c r="AY956" i="21"/>
  <c r="AV957" i="19"/>
  <c r="AU956" i="19"/>
  <c r="AW956" i="19"/>
  <c r="AM957" i="23"/>
  <c r="AN958" i="23"/>
  <c r="AQ957" i="23"/>
  <c r="AO957" i="23"/>
  <c r="AW957" i="21"/>
  <c r="AV958" i="21"/>
  <c r="AU957" i="21"/>
  <c r="AY957" i="21"/>
  <c r="AW957" i="19"/>
  <c r="AU957" i="19"/>
  <c r="AV958" i="19"/>
  <c r="AQ958" i="23"/>
  <c r="AM958" i="23"/>
  <c r="AN959" i="23"/>
  <c r="AO958" i="23"/>
  <c r="AW958" i="21"/>
  <c r="AU958" i="21"/>
  <c r="AV959" i="21"/>
  <c r="AY958" i="21"/>
  <c r="AU958" i="19"/>
  <c r="AV959" i="19"/>
  <c r="AW958" i="19"/>
  <c r="AO959" i="23"/>
  <c r="AQ959" i="23"/>
  <c r="AN960" i="23"/>
  <c r="AM959" i="23"/>
  <c r="AY959" i="21"/>
  <c r="AU959" i="21"/>
  <c r="AW959" i="21"/>
  <c r="AV960" i="21"/>
  <c r="AW959" i="19"/>
  <c r="AV960" i="19"/>
  <c r="AU959" i="19"/>
  <c r="AN961" i="23"/>
  <c r="AM960" i="23"/>
  <c r="AQ960" i="23"/>
  <c r="AO960" i="23"/>
  <c r="AV961" i="21"/>
  <c r="AY960" i="21"/>
  <c r="AW960" i="21"/>
  <c r="AU960" i="21"/>
  <c r="AU960" i="19"/>
  <c r="AW960" i="19"/>
  <c r="AV961" i="19"/>
  <c r="AM961" i="23"/>
  <c r="AN962" i="23"/>
  <c r="AQ961" i="23"/>
  <c r="AO961" i="23"/>
  <c r="AU961" i="21"/>
  <c r="AY961" i="21"/>
  <c r="AV962" i="21"/>
  <c r="AW961" i="21"/>
  <c r="AV962" i="19"/>
  <c r="AW961" i="19"/>
  <c r="AU961" i="19"/>
  <c r="AO962" i="23"/>
  <c r="AM962" i="23"/>
  <c r="AQ962" i="23"/>
  <c r="AN963" i="23"/>
  <c r="AV963" i="21"/>
  <c r="AU962" i="21"/>
  <c r="AW962" i="21"/>
  <c r="AY962" i="21"/>
  <c r="AU962" i="19"/>
  <c r="AV963" i="19"/>
  <c r="AW962" i="19"/>
  <c r="AO963" i="23"/>
  <c r="AM963" i="23"/>
  <c r="AQ963" i="23"/>
  <c r="AN964" i="23"/>
  <c r="AY963" i="21"/>
  <c r="AU963" i="21"/>
  <c r="AW963" i="21"/>
  <c r="AV964" i="21"/>
  <c r="AW963" i="19"/>
  <c r="AV964" i="19"/>
  <c r="AU963" i="19"/>
  <c r="AM964" i="23"/>
  <c r="AO964" i="23"/>
  <c r="AN965" i="23"/>
  <c r="AQ964" i="23"/>
  <c r="AU964" i="21"/>
  <c r="AW964" i="21"/>
  <c r="AY964" i="21"/>
  <c r="AV965" i="21"/>
  <c r="AW964" i="19"/>
  <c r="AU964" i="19"/>
  <c r="AV965" i="19"/>
  <c r="AM965" i="23"/>
  <c r="AN966" i="23"/>
  <c r="AO965" i="23"/>
  <c r="AQ965" i="23"/>
  <c r="AV966" i="21"/>
  <c r="AU965" i="21"/>
  <c r="AY965" i="21"/>
  <c r="AW965" i="21"/>
  <c r="AV966" i="19"/>
  <c r="AU965" i="19"/>
  <c r="AW965" i="19"/>
  <c r="AO966" i="23"/>
  <c r="AQ966" i="23"/>
  <c r="AN967" i="23"/>
  <c r="AM966" i="23"/>
  <c r="AU966" i="21"/>
  <c r="AY966" i="21"/>
  <c r="AW966" i="21"/>
  <c r="AV967" i="21"/>
  <c r="AV967" i="19"/>
  <c r="AU966" i="19"/>
  <c r="AW966" i="19"/>
  <c r="AN968" i="23"/>
  <c r="AM967" i="23"/>
  <c r="AQ967" i="23"/>
  <c r="AO967" i="23"/>
  <c r="AU967" i="21"/>
  <c r="AY967" i="21"/>
  <c r="AW967" i="21"/>
  <c r="AV968" i="21"/>
  <c r="AV968" i="19"/>
  <c r="AW967" i="19"/>
  <c r="AU967" i="19"/>
  <c r="AO968" i="23"/>
  <c r="AN969" i="23"/>
  <c r="AQ968" i="23"/>
  <c r="AM968" i="23"/>
  <c r="AV969" i="21"/>
  <c r="AY968" i="21"/>
  <c r="AW968" i="21"/>
  <c r="AU968" i="21"/>
  <c r="AW968" i="19"/>
  <c r="AU968" i="19"/>
  <c r="AV969" i="19"/>
  <c r="AN970" i="23"/>
  <c r="AO969" i="23"/>
  <c r="AM969" i="23"/>
  <c r="AQ969" i="23"/>
  <c r="AU969" i="21"/>
  <c r="AY969" i="21"/>
  <c r="AV970" i="21"/>
  <c r="AW969" i="21"/>
  <c r="AV970" i="19"/>
  <c r="AW969" i="19"/>
  <c r="AU969" i="19"/>
  <c r="AN971" i="23"/>
  <c r="AQ970" i="23"/>
  <c r="AM970" i="23"/>
  <c r="AO970" i="23"/>
  <c r="AW970" i="21"/>
  <c r="AY970" i="21"/>
  <c r="AV971" i="21"/>
  <c r="AU970" i="21"/>
  <c r="AU970" i="19"/>
  <c r="AV971" i="19"/>
  <c r="AW970" i="19"/>
  <c r="AQ971" i="23"/>
  <c r="AN972" i="23"/>
  <c r="AM971" i="23"/>
  <c r="AO971" i="23"/>
  <c r="AV972" i="21"/>
  <c r="AU971" i="21"/>
  <c r="AW971" i="21"/>
  <c r="AY971" i="21"/>
  <c r="AU971" i="19"/>
  <c r="AW971" i="19"/>
  <c r="AV972" i="19"/>
  <c r="AN973" i="23"/>
  <c r="AO972" i="23"/>
  <c r="AM972" i="23"/>
  <c r="AQ972" i="23"/>
  <c r="AU972" i="21"/>
  <c r="AY972" i="21"/>
  <c r="AW972" i="21"/>
  <c r="AV973" i="21"/>
  <c r="AU972" i="19"/>
  <c r="AV973" i="19"/>
  <c r="AW972" i="19"/>
  <c r="AM973" i="23"/>
  <c r="AQ973" i="23"/>
  <c r="AO973" i="23"/>
  <c r="AN974" i="23"/>
  <c r="AU973" i="21"/>
  <c r="AV974" i="21"/>
  <c r="AY973" i="21"/>
  <c r="AW973" i="21"/>
  <c r="AW973" i="19"/>
  <c r="AU973" i="19"/>
  <c r="AV974" i="19"/>
  <c r="AQ974" i="23"/>
  <c r="AM974" i="23"/>
  <c r="AN975" i="23"/>
  <c r="AO974" i="23"/>
  <c r="AY974" i="21"/>
  <c r="AV975" i="21"/>
  <c r="AW974" i="21"/>
  <c r="AU974" i="21"/>
  <c r="AV975" i="19"/>
  <c r="AW974" i="19"/>
  <c r="AU974" i="19"/>
  <c r="AO975" i="23"/>
  <c r="AM975" i="23"/>
  <c r="AN976" i="23"/>
  <c r="AQ975" i="23"/>
  <c r="AY975" i="21"/>
  <c r="AV976" i="21"/>
  <c r="AU975" i="21"/>
  <c r="AW975" i="21"/>
  <c r="AW975" i="19"/>
  <c r="AU975" i="19"/>
  <c r="AV976" i="19"/>
  <c r="AO976" i="23"/>
  <c r="AM976" i="23"/>
  <c r="AN977" i="23"/>
  <c r="AQ976" i="23"/>
  <c r="AY976" i="21"/>
  <c r="AU976" i="21"/>
  <c r="AV977" i="21"/>
  <c r="AW976" i="21"/>
  <c r="AW976" i="19"/>
  <c r="AV977" i="19"/>
  <c r="AU976" i="19"/>
  <c r="AM977" i="23"/>
  <c r="AQ977" i="23"/>
  <c r="AN978" i="23"/>
  <c r="AO977" i="23"/>
  <c r="AW977" i="21"/>
  <c r="AU977" i="21"/>
  <c r="AY977" i="21"/>
  <c r="AV978" i="21"/>
  <c r="AV978" i="19"/>
  <c r="AW977" i="19"/>
  <c r="AU977" i="19"/>
  <c r="AN979" i="23"/>
  <c r="AO978" i="23"/>
  <c r="AM978" i="23"/>
  <c r="AQ978" i="23"/>
  <c r="AY978" i="21"/>
  <c r="AV979" i="21"/>
  <c r="AU978" i="21"/>
  <c r="AW978" i="21"/>
  <c r="AV979" i="19"/>
  <c r="AW978" i="19"/>
  <c r="AU978" i="19"/>
  <c r="AM979" i="23"/>
  <c r="AQ979" i="23"/>
  <c r="AN980" i="23"/>
  <c r="AO979" i="23"/>
  <c r="AW979" i="21"/>
  <c r="AY979" i="21"/>
  <c r="AU979" i="21"/>
  <c r="AV980" i="21"/>
  <c r="AW979" i="19"/>
  <c r="AV980" i="19"/>
  <c r="AU979" i="19"/>
  <c r="AN981" i="23"/>
  <c r="AO980" i="23"/>
  <c r="AQ980" i="23"/>
  <c r="AM980" i="23"/>
  <c r="AV981" i="21"/>
  <c r="AW980" i="21"/>
  <c r="AY980" i="21"/>
  <c r="AU980" i="21"/>
  <c r="AW980" i="19"/>
  <c r="AU980" i="19"/>
  <c r="AV981" i="19"/>
  <c r="AQ981" i="23"/>
  <c r="AM981" i="23"/>
  <c r="AN982" i="23"/>
  <c r="AO981" i="23"/>
  <c r="AU981" i="21"/>
  <c r="AV982" i="21"/>
  <c r="AY981" i="21"/>
  <c r="AW981" i="21"/>
  <c r="AU981" i="19"/>
  <c r="AW981" i="19"/>
  <c r="AV982" i="19"/>
  <c r="AQ982" i="23"/>
  <c r="AO982" i="23"/>
  <c r="AN983" i="23"/>
  <c r="AM982" i="23"/>
  <c r="AU982" i="21"/>
  <c r="AW982" i="21"/>
  <c r="AY982" i="21"/>
  <c r="AV983" i="21"/>
  <c r="AW982" i="19"/>
  <c r="AV983" i="19"/>
  <c r="AU982" i="19"/>
  <c r="AN984" i="23"/>
  <c r="AO983" i="23"/>
  <c r="AM983" i="23"/>
  <c r="AQ983" i="23"/>
  <c r="AW983" i="21"/>
  <c r="AY983" i="21"/>
  <c r="AV984" i="21"/>
  <c r="AU983" i="21"/>
  <c r="AV984" i="19"/>
  <c r="AW983" i="19"/>
  <c r="AU983" i="19"/>
  <c r="AM984" i="23"/>
  <c r="AQ984" i="23"/>
  <c r="AN985" i="23"/>
  <c r="AO984" i="23"/>
  <c r="AW984" i="21"/>
  <c r="AY984" i="21"/>
  <c r="AV985" i="21"/>
  <c r="AU984" i="21"/>
  <c r="AV985" i="19"/>
  <c r="AW984" i="19"/>
  <c r="AU984" i="19"/>
  <c r="AM985" i="23"/>
  <c r="AQ985" i="23"/>
  <c r="AO985" i="23"/>
  <c r="AN986" i="23"/>
  <c r="AW985" i="21"/>
  <c r="AU985" i="21"/>
  <c r="AV986" i="21"/>
  <c r="AY985" i="21"/>
  <c r="AV986" i="19"/>
  <c r="AW985" i="19"/>
  <c r="AU985" i="19"/>
  <c r="AM986" i="23"/>
  <c r="AQ986" i="23"/>
  <c r="AN987" i="23"/>
  <c r="AO986" i="23"/>
  <c r="AV987" i="21"/>
  <c r="AW986" i="21"/>
  <c r="AU986" i="21"/>
  <c r="AY986" i="21"/>
  <c r="AW986" i="19"/>
  <c r="AV987" i="19"/>
  <c r="AU986" i="19"/>
  <c r="AN988" i="23"/>
  <c r="AO987" i="23"/>
  <c r="AQ987" i="23"/>
  <c r="AM987" i="23"/>
  <c r="AY987" i="21"/>
  <c r="AW987" i="21"/>
  <c r="AU987" i="21"/>
  <c r="AV988" i="21"/>
  <c r="AV988" i="19"/>
  <c r="AU987" i="19"/>
  <c r="AW987" i="19"/>
  <c r="AO988" i="23"/>
  <c r="AM988" i="23"/>
  <c r="AQ988" i="23"/>
  <c r="AN989" i="23"/>
  <c r="AU988" i="21"/>
  <c r="AV989" i="21"/>
  <c r="AW988" i="21"/>
  <c r="AY988" i="21"/>
  <c r="AW988" i="19"/>
  <c r="AU988" i="19"/>
  <c r="AV989" i="19"/>
  <c r="AQ989" i="23"/>
  <c r="AM989" i="23"/>
  <c r="AN990" i="23"/>
  <c r="AO989" i="23"/>
  <c r="AU989" i="21"/>
  <c r="AV990" i="21"/>
  <c r="AW989" i="21"/>
  <c r="AY989" i="21"/>
  <c r="AW989" i="19"/>
  <c r="AU989" i="19"/>
  <c r="AV990" i="19"/>
  <c r="AM990" i="23"/>
  <c r="AO990" i="23"/>
  <c r="AN991" i="23"/>
  <c r="AQ990" i="23"/>
  <c r="AW990" i="21"/>
  <c r="AU990" i="21"/>
  <c r="AV991" i="21"/>
  <c r="AY990" i="21"/>
  <c r="AV991" i="19"/>
  <c r="AW990" i="19"/>
  <c r="AU990" i="19"/>
  <c r="AO991" i="23"/>
  <c r="AN992" i="23"/>
  <c r="AQ991" i="23"/>
  <c r="AM991" i="23"/>
  <c r="AY991" i="21"/>
  <c r="AV992" i="21"/>
  <c r="AW991" i="21"/>
  <c r="AU991" i="21"/>
  <c r="AV992" i="19"/>
  <c r="AW991" i="19"/>
  <c r="AU991" i="19"/>
  <c r="AN993" i="23"/>
  <c r="AO992" i="23"/>
  <c r="AM992" i="23"/>
  <c r="AQ992" i="23"/>
  <c r="AV993" i="21"/>
  <c r="AY992" i="21"/>
  <c r="AU992" i="21"/>
  <c r="AW992" i="21"/>
  <c r="AU992" i="19"/>
  <c r="AV993" i="19"/>
  <c r="AW992" i="19"/>
  <c r="AN994" i="23"/>
  <c r="AQ993" i="23"/>
  <c r="AO993" i="23"/>
  <c r="AM993" i="23"/>
  <c r="AW993" i="21"/>
  <c r="AY993" i="21"/>
  <c r="AV994" i="21"/>
  <c r="AU993" i="21"/>
  <c r="AW993" i="19"/>
  <c r="AV994" i="19"/>
  <c r="AU993" i="19"/>
  <c r="AQ994" i="23"/>
  <c r="AM994" i="23"/>
  <c r="AO994" i="23"/>
  <c r="AN995" i="23"/>
  <c r="AV995" i="21"/>
  <c r="AU994" i="21"/>
  <c r="AW994" i="21"/>
  <c r="AY994" i="21"/>
  <c r="AU994" i="19"/>
  <c r="AW994" i="19"/>
  <c r="AV995" i="19"/>
  <c r="AN996" i="23"/>
  <c r="AO995" i="23"/>
  <c r="AQ995" i="23"/>
  <c r="AM995" i="23"/>
  <c r="AY995" i="21"/>
  <c r="AU995" i="21"/>
  <c r="AW995" i="21"/>
  <c r="AV996" i="21"/>
  <c r="AV996" i="19"/>
  <c r="AW995" i="19"/>
  <c r="AU995" i="19"/>
  <c r="AM996" i="23"/>
  <c r="AO996" i="23"/>
  <c r="AN997" i="23"/>
  <c r="AQ996" i="23"/>
  <c r="AW996" i="21"/>
  <c r="AU996" i="21"/>
  <c r="AY996" i="21"/>
  <c r="AV997" i="21"/>
  <c r="AW996" i="19"/>
  <c r="AV997" i="19"/>
  <c r="AU996" i="19"/>
  <c r="AN998" i="23"/>
  <c r="AO997" i="23"/>
  <c r="AQ997" i="23"/>
  <c r="AM997" i="23"/>
  <c r="AV998" i="21"/>
  <c r="AW997" i="21"/>
  <c r="AY997" i="21"/>
  <c r="AU997" i="21"/>
  <c r="AW997" i="19"/>
  <c r="AU997" i="19"/>
  <c r="AV998" i="19"/>
  <c r="AM998" i="23"/>
  <c r="AQ998" i="23"/>
  <c r="AN999" i="23"/>
  <c r="AO998" i="23"/>
  <c r="AU998" i="21"/>
  <c r="AY998" i="21"/>
  <c r="AW998" i="21"/>
  <c r="AV999" i="21"/>
  <c r="AU998" i="19"/>
  <c r="AV999" i="19"/>
  <c r="AW998" i="19"/>
  <c r="AM999" i="23"/>
  <c r="AN1000" i="23"/>
  <c r="AQ999" i="23"/>
  <c r="AO999" i="23"/>
  <c r="AU999" i="21"/>
  <c r="AY999" i="21"/>
  <c r="AW999" i="21"/>
  <c r="AV1000" i="21"/>
  <c r="AV1000" i="19"/>
  <c r="AW999" i="19"/>
  <c r="AU999" i="19"/>
  <c r="AO1000" i="23"/>
  <c r="AN1001" i="23"/>
  <c r="AQ1000" i="23"/>
  <c r="AM1000" i="23"/>
  <c r="AV1001" i="21"/>
  <c r="AY1000" i="21"/>
  <c r="AU1000" i="21"/>
  <c r="AW1000" i="21"/>
  <c r="AU1000" i="19"/>
  <c r="AW1000" i="19"/>
  <c r="AV1001" i="19"/>
  <c r="AN1002" i="23"/>
  <c r="AO1001" i="23"/>
  <c r="AM1001" i="23"/>
  <c r="AQ1001" i="23"/>
  <c r="AU1001" i="21"/>
  <c r="AY1001" i="21"/>
  <c r="AV1002" i="21"/>
  <c r="AW1001" i="21"/>
  <c r="AW1001" i="19"/>
  <c r="AU1001" i="19"/>
  <c r="AV1002" i="19"/>
  <c r="AO1002" i="23"/>
  <c r="AM1002" i="23"/>
  <c r="AN1003" i="23"/>
  <c r="AQ1002" i="23"/>
  <c r="AW1002" i="21"/>
  <c r="AY1002" i="21"/>
  <c r="AV1003" i="21"/>
  <c r="AU1002" i="21"/>
  <c r="AU1002" i="19"/>
  <c r="AV1003" i="19"/>
  <c r="AW1002" i="19"/>
  <c r="AQ1003" i="23"/>
  <c r="AN1004" i="23"/>
  <c r="AO1003" i="23"/>
  <c r="AM1003" i="23"/>
  <c r="AV1004" i="21"/>
  <c r="AW1003" i="21"/>
  <c r="AU1003" i="21"/>
  <c r="AY1003" i="21"/>
  <c r="AW1003" i="19"/>
  <c r="AU1003" i="19"/>
  <c r="AV1004" i="19"/>
  <c r="AQ1004" i="23"/>
  <c r="AO1004" i="23"/>
  <c r="AM1004" i="23"/>
  <c r="AN1005" i="23"/>
  <c r="AY1004" i="21"/>
  <c r="AV1005" i="21"/>
  <c r="AU1004" i="21"/>
  <c r="AW1004" i="21"/>
  <c r="AW1004" i="19"/>
  <c r="AU1004" i="19"/>
  <c r="AV1005" i="19"/>
  <c r="AQ1005" i="23"/>
  <c r="AM1005" i="23"/>
  <c r="AO1005" i="23"/>
  <c r="AN1006" i="23"/>
  <c r="AW1005" i="21"/>
  <c r="AV1006" i="21"/>
  <c r="AY1005" i="21"/>
  <c r="AU1005" i="21"/>
  <c r="AW1005" i="19"/>
  <c r="AU1005" i="19"/>
  <c r="AV1006" i="19"/>
  <c r="AM1006" i="23"/>
  <c r="AO1006" i="23"/>
  <c r="AN1007" i="23"/>
  <c r="AQ1006" i="23"/>
  <c r="AV1007" i="21"/>
  <c r="AY1006" i="21"/>
  <c r="AU1006" i="21"/>
  <c r="AW1006" i="21"/>
  <c r="AW1006" i="19"/>
  <c r="AU1006" i="19"/>
  <c r="AV1007" i="19"/>
  <c r="AO1007" i="23"/>
  <c r="AM1007" i="23"/>
  <c r="AQ1007" i="23"/>
  <c r="AN1008" i="23"/>
  <c r="AY1007" i="21"/>
  <c r="AV1008" i="21"/>
  <c r="AW1007" i="21"/>
  <c r="AU1007" i="21"/>
  <c r="AW1007" i="19"/>
  <c r="AU1007" i="19"/>
  <c r="AV1008" i="19"/>
  <c r="AM1008" i="23"/>
  <c r="AO1008" i="23"/>
  <c r="AN1009" i="23"/>
  <c r="AQ1008" i="23"/>
  <c r="AW1008" i="21"/>
  <c r="AY1008" i="21"/>
  <c r="AU1008" i="21"/>
  <c r="AV1009" i="21"/>
  <c r="AV1009" i="19"/>
  <c r="AW1008" i="19"/>
  <c r="AU1008" i="19"/>
  <c r="AM1009" i="23"/>
  <c r="AQ1009" i="23"/>
  <c r="AO1009" i="23"/>
  <c r="AN1010" i="23"/>
  <c r="AV1010" i="21"/>
  <c r="AW1009" i="21"/>
  <c r="AU1009" i="21"/>
  <c r="AY1009" i="21"/>
  <c r="AV1010" i="19"/>
  <c r="AW1009" i="19"/>
  <c r="AU1009" i="19"/>
  <c r="AO1010" i="23"/>
  <c r="AN1011" i="23"/>
  <c r="AM1010" i="23"/>
  <c r="AQ1010" i="23"/>
  <c r="AV1011" i="21"/>
  <c r="AW1010" i="21"/>
  <c r="AU1010" i="21"/>
  <c r="AY1010" i="21"/>
  <c r="AW1010" i="19"/>
  <c r="AV1011" i="19"/>
  <c r="AU1010" i="19"/>
  <c r="AN1012" i="23"/>
  <c r="AO1011" i="23"/>
  <c r="AQ1011" i="23"/>
  <c r="AM1011" i="23"/>
  <c r="AW1011" i="21"/>
  <c r="AY1011" i="21"/>
  <c r="AV1012" i="21"/>
  <c r="AU1011" i="21"/>
  <c r="AW1011" i="19"/>
  <c r="AV1012" i="19"/>
  <c r="AU1011" i="19"/>
  <c r="AM1012" i="23"/>
  <c r="AO1012" i="23"/>
  <c r="AN1013" i="23"/>
  <c r="AQ1012" i="23"/>
  <c r="AY1012" i="21"/>
  <c r="AV1013" i="21"/>
  <c r="AW1012" i="21"/>
  <c r="AU1012" i="21"/>
  <c r="AW1012" i="19"/>
  <c r="AU1012" i="19"/>
  <c r="AV1013" i="19"/>
  <c r="AM1013" i="23"/>
  <c r="AN1014" i="23"/>
  <c r="AQ1013" i="23"/>
  <c r="AO1013" i="23"/>
  <c r="AY1013" i="21"/>
  <c r="AV1014" i="21"/>
  <c r="AU1013" i="21"/>
  <c r="AW1013" i="21"/>
  <c r="AW1013" i="19"/>
  <c r="AU1013" i="19"/>
  <c r="AV1014" i="19"/>
  <c r="AQ1014" i="23"/>
  <c r="AO1014" i="23"/>
  <c r="AM1014" i="23"/>
  <c r="AN1015" i="23"/>
  <c r="AU1014" i="21"/>
  <c r="AY1014" i="21"/>
  <c r="AW1014" i="21"/>
  <c r="AV1015" i="21"/>
  <c r="AV1015" i="19"/>
  <c r="AU1014" i="19"/>
  <c r="AW1014" i="19"/>
  <c r="AM1015" i="23"/>
  <c r="AQ1015" i="23"/>
  <c r="AN1016" i="23"/>
  <c r="AO1015" i="23"/>
  <c r="AY1015" i="21"/>
  <c r="AW1015" i="21"/>
  <c r="AU1015" i="21"/>
  <c r="AV1016" i="21"/>
  <c r="AV1016" i="19"/>
  <c r="AW1015" i="19"/>
  <c r="AU1015" i="19"/>
  <c r="AM1016" i="23"/>
  <c r="AO1016" i="23"/>
  <c r="AN1017" i="23"/>
  <c r="AQ1016" i="23"/>
  <c r="AY1016" i="21"/>
  <c r="AW1016" i="21"/>
  <c r="AV1017" i="21"/>
  <c r="AU1016" i="21"/>
  <c r="AW1016" i="19"/>
  <c r="AU1016" i="19"/>
  <c r="AV1017" i="19"/>
  <c r="AN1018" i="23"/>
  <c r="AO1017" i="23"/>
  <c r="AM1017" i="23"/>
  <c r="AQ1017" i="23"/>
  <c r="AW1017" i="21"/>
  <c r="AU1017" i="21"/>
  <c r="AY1017" i="21"/>
  <c r="AV1018" i="21"/>
  <c r="AV1018" i="19"/>
  <c r="AW1017" i="19"/>
  <c r="AU1017" i="19"/>
  <c r="AO1018" i="23"/>
  <c r="AN1019" i="23"/>
  <c r="AM1018" i="23"/>
  <c r="AQ1018" i="23"/>
  <c r="AU1018" i="21"/>
  <c r="AW1018" i="21"/>
  <c r="AY1018" i="21"/>
  <c r="AV1019" i="21"/>
  <c r="AW1018" i="19"/>
  <c r="AV1019" i="19"/>
  <c r="AU1018" i="19"/>
  <c r="AN1020" i="23"/>
  <c r="AO1019" i="23"/>
  <c r="AQ1019" i="23"/>
  <c r="AM1019" i="23"/>
  <c r="AV1020" i="21"/>
  <c r="AW1019" i="21"/>
  <c r="AY1019" i="21"/>
  <c r="AU1019" i="21"/>
  <c r="AW1019" i="19"/>
  <c r="AV1020" i="19"/>
  <c r="AU1019" i="19"/>
  <c r="AO1020" i="23"/>
  <c r="AM1020" i="23"/>
  <c r="AQ1020" i="23"/>
  <c r="AN1021" i="23"/>
  <c r="AW1020" i="21"/>
  <c r="AU1020" i="21"/>
  <c r="AV1021" i="21"/>
  <c r="AY1020" i="21"/>
  <c r="AV1021" i="19"/>
  <c r="AW1020" i="19"/>
  <c r="AU1020" i="19"/>
  <c r="AQ1021" i="23"/>
  <c r="AO1021" i="23"/>
  <c r="AN1022" i="23"/>
  <c r="AM1021" i="23"/>
  <c r="AY1021" i="21"/>
  <c r="AW1021" i="21"/>
  <c r="AU1021" i="21"/>
  <c r="AV1022" i="21"/>
  <c r="AV1022" i="19"/>
  <c r="AW1021" i="19"/>
  <c r="AU1021" i="19"/>
  <c r="AM1022" i="23"/>
  <c r="AN1023" i="23"/>
  <c r="AO1022" i="23"/>
  <c r="AQ1022" i="23"/>
  <c r="AV1023" i="21"/>
  <c r="AU1022" i="21"/>
  <c r="AW1022" i="21"/>
  <c r="AY1022" i="21"/>
  <c r="AU1022" i="19"/>
  <c r="AW1022" i="19"/>
  <c r="AV1023" i="19"/>
  <c r="AO1023" i="23"/>
  <c r="AN1024" i="23"/>
  <c r="AQ1023" i="23"/>
  <c r="AM1023" i="23"/>
  <c r="AY1023" i="21"/>
  <c r="AU1023" i="21"/>
  <c r="AW1023" i="21"/>
  <c r="AV1024" i="21"/>
  <c r="AW1023" i="19"/>
  <c r="AU1023" i="19"/>
  <c r="AV1024" i="19"/>
  <c r="AQ1024" i="23"/>
  <c r="AO1024" i="23"/>
  <c r="AN1025" i="23"/>
  <c r="AM1024" i="23"/>
  <c r="AV1025" i="21"/>
  <c r="AU1024" i="21"/>
  <c r="AY1024" i="21"/>
  <c r="AW1024" i="21"/>
  <c r="AW1024" i="19"/>
  <c r="AV1025" i="19"/>
  <c r="AU1024" i="19"/>
  <c r="AQ1025" i="23"/>
  <c r="AN1026" i="23"/>
  <c r="AM1025" i="23"/>
  <c r="AO1025" i="23"/>
  <c r="AV1026" i="21"/>
  <c r="AY1025" i="21"/>
  <c r="AU1025" i="21"/>
  <c r="AW1025" i="21"/>
  <c r="AV1026" i="19"/>
  <c r="AW1025" i="19"/>
  <c r="AU1025" i="19"/>
  <c r="AO1026" i="23"/>
  <c r="AN1027" i="23"/>
  <c r="AM1026" i="23"/>
  <c r="AQ1026" i="23"/>
  <c r="AV1027" i="21"/>
  <c r="AU1026" i="21"/>
  <c r="AW1026" i="21"/>
  <c r="AY1026" i="21"/>
  <c r="AW1026" i="19"/>
  <c r="AU1026" i="19"/>
  <c r="AV1027" i="19"/>
  <c r="AM1027" i="23"/>
  <c r="AN1028" i="23"/>
  <c r="AO1027" i="23"/>
  <c r="AQ1027" i="23"/>
  <c r="AV1028" i="21"/>
  <c r="AU1027" i="21"/>
  <c r="AY1027" i="21"/>
  <c r="AW1027" i="21"/>
  <c r="AU1027" i="19"/>
  <c r="AV1028" i="19"/>
  <c r="AW1027" i="19"/>
  <c r="AQ1028" i="23"/>
  <c r="AN1029" i="23"/>
  <c r="AM1028" i="23"/>
  <c r="AO1028" i="23"/>
  <c r="AW1028" i="21"/>
  <c r="AU1028" i="21"/>
  <c r="AV1029" i="21"/>
  <c r="AY1028" i="21"/>
  <c r="AU1028" i="19"/>
  <c r="AV1029" i="19"/>
  <c r="AW1028" i="19"/>
  <c r="AQ1029" i="23"/>
  <c r="AO1029" i="23"/>
  <c r="AM1029" i="23"/>
  <c r="AN1030" i="23"/>
  <c r="AY1029" i="21"/>
  <c r="AW1029" i="21"/>
  <c r="AV1030" i="21"/>
  <c r="AU1029" i="21"/>
  <c r="AU1029" i="19"/>
  <c r="AV1030" i="19"/>
  <c r="AW1029" i="19"/>
  <c r="AN1031" i="23"/>
  <c r="AO1030" i="23"/>
  <c r="AM1030" i="23"/>
  <c r="AQ1030" i="23"/>
  <c r="AW1030" i="21"/>
  <c r="AU1030" i="21"/>
  <c r="AV1031" i="21"/>
  <c r="AY1030" i="21"/>
  <c r="AV1031" i="19"/>
  <c r="AU1030" i="19"/>
  <c r="AW1030" i="19"/>
  <c r="AO1031" i="23"/>
  <c r="AQ1031" i="23"/>
  <c r="AM1031" i="23"/>
  <c r="AN1032" i="23"/>
  <c r="AY1031" i="21"/>
  <c r="AU1031" i="21"/>
  <c r="AW1031" i="21"/>
  <c r="AV1032" i="21"/>
  <c r="AU1031" i="19"/>
  <c r="AW1031" i="19"/>
  <c r="AV1032" i="19"/>
  <c r="AO1032" i="23"/>
  <c r="AM1032" i="23"/>
  <c r="AQ1032" i="23"/>
  <c r="AN1033" i="23"/>
  <c r="AY1032" i="21"/>
  <c r="AV1033" i="21"/>
  <c r="AU1032" i="21"/>
  <c r="AW1032" i="21"/>
  <c r="AV1033" i="19"/>
  <c r="AU1032" i="19"/>
  <c r="AW1032" i="19"/>
  <c r="AQ1033" i="23"/>
  <c r="AN1034" i="23"/>
  <c r="AO1033" i="23"/>
  <c r="AM1033" i="23"/>
  <c r="AU1033" i="21"/>
  <c r="AW1033" i="21"/>
  <c r="AV1034" i="21"/>
  <c r="AY1033" i="21"/>
  <c r="AW1033" i="19"/>
  <c r="AU1033" i="19"/>
  <c r="AV1034" i="19"/>
  <c r="AM1034" i="23"/>
  <c r="AQ1034" i="23"/>
  <c r="AO1034" i="23"/>
  <c r="AN1035" i="23"/>
  <c r="AW1034" i="21"/>
  <c r="AV1035" i="21"/>
  <c r="AY1034" i="21"/>
  <c r="AU1034" i="21"/>
  <c r="AW1034" i="19"/>
  <c r="AU1034" i="19"/>
  <c r="AV1035" i="19"/>
  <c r="AO1035" i="23"/>
  <c r="AN1036" i="23"/>
  <c r="AQ1035" i="23"/>
  <c r="AM1035" i="23"/>
  <c r="AU1035" i="21"/>
  <c r="AW1035" i="21"/>
  <c r="AV1036" i="21"/>
  <c r="AY1035" i="21"/>
  <c r="AU1035" i="19"/>
  <c r="AW1035" i="19"/>
  <c r="AV1036" i="19"/>
  <c r="AN1037" i="23"/>
  <c r="AM1036" i="23"/>
  <c r="AQ1036" i="23"/>
  <c r="AO1036" i="23"/>
  <c r="AU1036" i="21"/>
  <c r="AY1036" i="21"/>
  <c r="AW1036" i="21"/>
  <c r="AV1037" i="21"/>
  <c r="AW1036" i="19"/>
  <c r="AV1037" i="19"/>
  <c r="AU1036" i="19"/>
  <c r="AM1037" i="23"/>
  <c r="AO1037" i="23"/>
  <c r="AQ1037" i="23"/>
  <c r="AN1038" i="23"/>
  <c r="AY1037" i="21"/>
  <c r="AU1037" i="21"/>
  <c r="AW1037" i="21"/>
  <c r="AV1038" i="21"/>
  <c r="AU1037" i="19"/>
  <c r="AV1038" i="19"/>
  <c r="AW1037" i="19"/>
  <c r="AM1038" i="23"/>
  <c r="AN1039" i="23"/>
  <c r="AO1038" i="23"/>
  <c r="AQ1038" i="23"/>
  <c r="AV1039" i="21"/>
  <c r="AW1038" i="21"/>
  <c r="AU1038" i="21"/>
  <c r="AY1038" i="21"/>
  <c r="AW1038" i="19"/>
  <c r="AV1039" i="19"/>
  <c r="AU1038" i="19"/>
  <c r="AN1040" i="23"/>
  <c r="AQ1039" i="23"/>
  <c r="AO1039" i="23"/>
  <c r="AM1039" i="23"/>
  <c r="AY1039" i="21"/>
  <c r="AV1040" i="21"/>
  <c r="AW1039" i="21"/>
  <c r="AU1039" i="21"/>
  <c r="AW1039" i="19"/>
  <c r="AU1039" i="19"/>
  <c r="AV1040" i="19"/>
  <c r="AN1041" i="23"/>
  <c r="AQ1040" i="23"/>
  <c r="AM1040" i="23"/>
  <c r="AO1040" i="23"/>
  <c r="AU1040" i="21"/>
  <c r="AY1040" i="21"/>
  <c r="AV1041" i="21"/>
  <c r="AW1040" i="21"/>
  <c r="AW1040" i="19"/>
  <c r="AV1041" i="19"/>
  <c r="AU1040" i="19"/>
  <c r="AQ1041" i="23"/>
  <c r="AM1041" i="23"/>
  <c r="AO1041" i="23"/>
  <c r="AN1042" i="23"/>
  <c r="AY1041" i="21"/>
  <c r="AV1042" i="21"/>
  <c r="AW1041" i="21"/>
  <c r="AU1041" i="21"/>
  <c r="AV1042" i="19"/>
  <c r="AW1041" i="19"/>
  <c r="AU1041" i="19"/>
  <c r="AO1042" i="23"/>
  <c r="AM1042" i="23"/>
  <c r="AQ1042" i="23"/>
  <c r="AN1043" i="23"/>
  <c r="AY1042" i="21"/>
  <c r="AV1043" i="21"/>
  <c r="AU1042" i="21"/>
  <c r="AW1042" i="21"/>
  <c r="AW1042" i="19"/>
  <c r="AV1043" i="19"/>
  <c r="AU1042" i="19"/>
  <c r="AO1043" i="23"/>
  <c r="AN1044" i="23"/>
  <c r="AQ1043" i="23"/>
  <c r="AM1043" i="23"/>
  <c r="AV1044" i="21"/>
  <c r="AU1043" i="21"/>
  <c r="AY1043" i="21"/>
  <c r="AW1043" i="21"/>
  <c r="AV1044" i="19"/>
  <c r="AU1043" i="19"/>
  <c r="AW1043" i="19"/>
  <c r="AM1044" i="23"/>
  <c r="AO1044" i="23"/>
  <c r="AN1045" i="23"/>
  <c r="AQ1044" i="23"/>
  <c r="AV1045" i="21"/>
  <c r="AW1044" i="21"/>
  <c r="AY1044" i="21"/>
  <c r="AU1044" i="21"/>
  <c r="AU1044" i="19"/>
  <c r="AW1044" i="19"/>
  <c r="AV1045" i="19"/>
  <c r="AO1045" i="23"/>
  <c r="AM1045" i="23"/>
  <c r="AQ1045" i="23"/>
  <c r="AN1046" i="23"/>
  <c r="AY1045" i="21"/>
  <c r="AW1045" i="21"/>
  <c r="AU1045" i="21"/>
  <c r="AV1046" i="21"/>
  <c r="AU1045" i="19"/>
  <c r="AW1045" i="19"/>
  <c r="AV1046" i="19"/>
  <c r="AO1046" i="23"/>
  <c r="AN1047" i="23"/>
  <c r="AM1046" i="23"/>
  <c r="AQ1046" i="23"/>
  <c r="AY1046" i="21"/>
  <c r="AV1047" i="21"/>
  <c r="AU1046" i="21"/>
  <c r="AW1046" i="21"/>
  <c r="AV1047" i="19"/>
  <c r="AW1046" i="19"/>
  <c r="AU1046" i="19"/>
  <c r="AM1047" i="23"/>
  <c r="AN1048" i="23"/>
  <c r="AQ1047" i="23"/>
  <c r="AO1047" i="23"/>
  <c r="AY1047" i="21"/>
  <c r="AW1047" i="21"/>
  <c r="AU1047" i="21"/>
  <c r="AV1048" i="21"/>
  <c r="AV1048" i="19"/>
  <c r="AU1047" i="19"/>
  <c r="AW1047" i="19"/>
  <c r="AN1049" i="23"/>
  <c r="AO1048" i="23"/>
  <c r="AQ1048" i="23"/>
  <c r="AM1048" i="23"/>
  <c r="AY1048" i="21"/>
  <c r="AW1048" i="21"/>
  <c r="AV1049" i="21"/>
  <c r="AU1048" i="21"/>
  <c r="AU1048" i="19"/>
  <c r="AW1048" i="19"/>
  <c r="AV1049" i="19"/>
  <c r="AO1049" i="23"/>
  <c r="AM1049" i="23"/>
  <c r="AQ1049" i="23"/>
  <c r="AN1050" i="23"/>
  <c r="AY1049" i="21"/>
  <c r="AU1049" i="21"/>
  <c r="AW1049" i="21"/>
  <c r="AV1050" i="21"/>
  <c r="AV1050" i="19"/>
  <c r="AW1049" i="19"/>
  <c r="AU1049" i="19"/>
  <c r="AM1050" i="23"/>
  <c r="AN1051" i="23"/>
  <c r="AO1050" i="23"/>
  <c r="AQ1050" i="23"/>
  <c r="AU1050" i="21"/>
  <c r="AW1050" i="21"/>
  <c r="AV1051" i="21"/>
  <c r="AY1050" i="21"/>
  <c r="AV1051" i="19"/>
  <c r="AW1050" i="19"/>
  <c r="AU1050" i="19"/>
  <c r="AN1052" i="23"/>
  <c r="AM1051" i="23"/>
  <c r="AQ1051" i="23"/>
  <c r="AO1051" i="23"/>
  <c r="AW1051" i="21"/>
  <c r="AY1051" i="21"/>
  <c r="AU1051" i="21"/>
  <c r="AV1052" i="21"/>
  <c r="AV1052" i="19"/>
  <c r="AU1051" i="19"/>
  <c r="AW1051" i="19"/>
  <c r="AO1052" i="23"/>
  <c r="AN1053" i="23"/>
  <c r="AQ1052" i="23"/>
  <c r="AM1052" i="23"/>
  <c r="AU1052" i="21"/>
  <c r="AW1052" i="21"/>
  <c r="AV1053" i="21"/>
  <c r="AY1052" i="21"/>
  <c r="AW1052" i="19"/>
  <c r="AU1052" i="19"/>
  <c r="AV1053" i="19"/>
  <c r="AO1053" i="23"/>
  <c r="AQ1053" i="23"/>
  <c r="AN1054" i="23"/>
  <c r="AM1053" i="23"/>
  <c r="AU1053" i="21"/>
  <c r="AY1053" i="21"/>
  <c r="AV1054" i="21"/>
  <c r="AW1053" i="21"/>
  <c r="AV1054" i="19"/>
  <c r="AU1053" i="19"/>
  <c r="AW1053" i="19"/>
  <c r="AO1054" i="23"/>
  <c r="AM1054" i="23"/>
  <c r="AQ1054" i="23"/>
  <c r="AN1055" i="23"/>
  <c r="AV1055" i="21"/>
  <c r="AU1054" i="21"/>
  <c r="AY1054" i="21"/>
  <c r="AW1054" i="21"/>
  <c r="AW1054" i="19"/>
  <c r="AV1055" i="19"/>
  <c r="AU1054" i="19"/>
  <c r="AN1056" i="23"/>
  <c r="AM1055" i="23"/>
  <c r="AQ1055" i="23"/>
  <c r="AO1055" i="23"/>
  <c r="AY1055" i="21"/>
  <c r="AU1055" i="21"/>
  <c r="AW1055" i="21"/>
  <c r="AV1056" i="21"/>
  <c r="AU1055" i="19"/>
  <c r="AW1055" i="19"/>
  <c r="AV1056" i="19"/>
  <c r="AN1057" i="23"/>
  <c r="AO1056" i="23"/>
  <c r="AQ1056" i="23"/>
  <c r="AM1056" i="23"/>
  <c r="AV1057" i="21"/>
  <c r="AU1056" i="21"/>
  <c r="AY1056" i="21"/>
  <c r="AW1056" i="21"/>
  <c r="AV1057" i="19"/>
  <c r="AW1056" i="19"/>
  <c r="AU1056" i="19"/>
  <c r="AO1057" i="23"/>
  <c r="AN1058" i="23"/>
  <c r="AM1057" i="23"/>
  <c r="AQ1057" i="23"/>
  <c r="AU1057" i="21"/>
  <c r="AV1058" i="21"/>
  <c r="AW1057" i="21"/>
  <c r="AY1057" i="21"/>
  <c r="AV1058" i="19"/>
  <c r="AW1057" i="19"/>
  <c r="AU1057" i="19"/>
  <c r="AN1059" i="23"/>
  <c r="AO1058" i="23"/>
  <c r="AM1058" i="23"/>
  <c r="AQ1058" i="23"/>
  <c r="AW1058" i="21"/>
  <c r="AU1058" i="21"/>
  <c r="AY1058" i="21"/>
  <c r="AV1059" i="21"/>
  <c r="AU1058" i="19"/>
  <c r="AV1059" i="19"/>
  <c r="AW1058" i="19"/>
  <c r="AQ1059" i="23"/>
  <c r="AO1059" i="23"/>
  <c r="AM1059" i="23"/>
  <c r="AN1060" i="23"/>
  <c r="AV1060" i="21"/>
  <c r="AU1059" i="21"/>
  <c r="AY1059" i="21"/>
  <c r="AW1059" i="21"/>
  <c r="AU1059" i="19"/>
  <c r="AW1059" i="19"/>
  <c r="AV1060" i="19"/>
  <c r="AO1060" i="23"/>
  <c r="AQ1060" i="23"/>
  <c r="AN1061" i="23"/>
  <c r="AM1060" i="23"/>
  <c r="AV1061" i="21"/>
  <c r="AW1060" i="21"/>
  <c r="AU1060" i="21"/>
  <c r="AY1060" i="21"/>
  <c r="AW1060" i="19"/>
  <c r="AV1061" i="19"/>
  <c r="AU1060" i="19"/>
  <c r="AQ1061" i="23"/>
  <c r="AO1061" i="23"/>
  <c r="AM1061" i="23"/>
  <c r="AN1062" i="23"/>
  <c r="AV1062" i="21"/>
  <c r="AY1061" i="21"/>
  <c r="AW1061" i="21"/>
  <c r="AU1061" i="21"/>
  <c r="AW1061" i="19"/>
  <c r="AV1062" i="19"/>
  <c r="AU1061" i="19"/>
  <c r="AO1062" i="23"/>
  <c r="AN1063" i="23"/>
  <c r="AM1062" i="23"/>
  <c r="AQ1062" i="23"/>
  <c r="AV1063" i="21"/>
  <c r="AU1062" i="21"/>
  <c r="AW1062" i="21"/>
  <c r="AY1062" i="21"/>
  <c r="AV1063" i="19"/>
  <c r="AU1062" i="19"/>
  <c r="AW1062" i="19"/>
  <c r="AQ1063" i="23"/>
  <c r="AN1064" i="23"/>
  <c r="AM1063" i="23"/>
  <c r="AO1063" i="23"/>
  <c r="AY1063" i="21"/>
  <c r="AU1063" i="21"/>
  <c r="AW1063" i="21"/>
  <c r="AV1064" i="21"/>
  <c r="AU1063" i="19"/>
  <c r="AW1063" i="19"/>
  <c r="AV1064" i="19"/>
  <c r="AM1064" i="23"/>
  <c r="AN1065" i="23"/>
  <c r="AO1064" i="23"/>
  <c r="AQ1064" i="23"/>
  <c r="AY1064" i="21"/>
  <c r="AV1065" i="21"/>
  <c r="AU1064" i="21"/>
  <c r="AW1064" i="21"/>
  <c r="AU1064" i="19"/>
  <c r="AV1065" i="19"/>
  <c r="AW1064" i="19"/>
  <c r="AQ1065" i="23"/>
  <c r="AO1065" i="23"/>
  <c r="AM1065" i="23"/>
  <c r="AN1066" i="23"/>
  <c r="AW1065" i="21"/>
  <c r="AU1065" i="21"/>
  <c r="AY1065" i="21"/>
  <c r="AV1066" i="21"/>
  <c r="AW1065" i="19"/>
  <c r="AV1066" i="19"/>
  <c r="AU1065" i="19"/>
  <c r="AN1067" i="23"/>
  <c r="AM1066" i="23"/>
  <c r="AQ1066" i="23"/>
  <c r="AO1066" i="23"/>
  <c r="AY1066" i="21"/>
  <c r="AV1067" i="21"/>
  <c r="AU1066" i="21"/>
  <c r="AW1066" i="21"/>
  <c r="AV1067" i="19"/>
  <c r="AU1066" i="19"/>
  <c r="AW1066" i="19"/>
  <c r="AQ1067" i="23"/>
  <c r="AM1067" i="23"/>
  <c r="AN1068" i="23"/>
  <c r="AO1067" i="23"/>
  <c r="AW1067" i="21"/>
  <c r="AV1068" i="21"/>
  <c r="AU1067" i="21"/>
  <c r="AY1067" i="21"/>
  <c r="AW1067" i="19"/>
  <c r="AU1067" i="19"/>
  <c r="AV1068" i="19"/>
  <c r="AN1069" i="23"/>
  <c r="AQ1068" i="23"/>
  <c r="AM1068" i="23"/>
  <c r="AO1068" i="23"/>
  <c r="AY1068" i="21"/>
  <c r="AU1068" i="21"/>
  <c r="AW1068" i="21"/>
  <c r="AV1069" i="21"/>
  <c r="AW1068" i="19"/>
  <c r="AV1069" i="19"/>
  <c r="AU1068" i="19"/>
  <c r="AO1069" i="23"/>
  <c r="AN1070" i="23"/>
  <c r="AM1069" i="23"/>
  <c r="AQ1069" i="23"/>
  <c r="AW1069" i="21"/>
  <c r="AY1069" i="21"/>
  <c r="AU1069" i="21"/>
  <c r="AV1070" i="21"/>
  <c r="AU1069" i="19"/>
  <c r="AV1070" i="19"/>
  <c r="AW1069" i="19"/>
  <c r="AO1070" i="23"/>
  <c r="AM1070" i="23"/>
  <c r="AN1071" i="23"/>
  <c r="AQ1070" i="23"/>
  <c r="AU1070" i="21"/>
  <c r="AY1070" i="21"/>
  <c r="AW1070" i="21"/>
  <c r="AV1071" i="21"/>
  <c r="AW1070" i="19"/>
  <c r="AU1070" i="19"/>
  <c r="AV1071" i="19"/>
  <c r="AQ1071" i="23"/>
  <c r="AM1071" i="23"/>
  <c r="AN1072" i="23"/>
  <c r="AO1071" i="23"/>
  <c r="AY1071" i="21"/>
  <c r="AU1071" i="21"/>
  <c r="AW1071" i="21"/>
  <c r="AV1072" i="21"/>
  <c r="AU1071" i="19"/>
  <c r="AW1071" i="19"/>
  <c r="AV1072" i="19"/>
  <c r="AQ1072" i="23"/>
  <c r="AO1072" i="23"/>
  <c r="AN1073" i="23"/>
  <c r="AM1072" i="23"/>
  <c r="AY1072" i="21"/>
  <c r="AU1072" i="21"/>
  <c r="AW1072" i="21"/>
  <c r="AV1073" i="21"/>
  <c r="AU1072" i="19"/>
  <c r="AW1072" i="19"/>
  <c r="AV1073" i="19"/>
  <c r="AQ1073" i="23"/>
  <c r="AN1074" i="23"/>
  <c r="AO1073" i="23"/>
  <c r="AM1073" i="23"/>
  <c r="AV1074" i="21"/>
  <c r="AY1073" i="21"/>
  <c r="AW1073" i="21"/>
  <c r="AU1073" i="21"/>
  <c r="AU1073" i="19"/>
  <c r="AW1073" i="19"/>
  <c r="AV1074" i="19"/>
  <c r="AN1075" i="23"/>
  <c r="AO1074" i="23"/>
  <c r="AQ1074" i="23"/>
  <c r="AM1074" i="23"/>
  <c r="AW1074" i="21"/>
  <c r="AV1075" i="21"/>
  <c r="AY1074" i="21"/>
  <c r="AU1074" i="21"/>
  <c r="AU1074" i="19"/>
  <c r="AV1075" i="19"/>
  <c r="AW1074" i="19"/>
  <c r="AM1075" i="23"/>
  <c r="AQ1075" i="23"/>
  <c r="AN1076" i="23"/>
  <c r="AO1075" i="23"/>
  <c r="AV1076" i="21"/>
  <c r="AY1075" i="21"/>
  <c r="AU1075" i="21"/>
  <c r="AW1075" i="21"/>
  <c r="AU1075" i="19"/>
  <c r="AV1076" i="19"/>
  <c r="AW1075" i="19"/>
  <c r="AQ1076" i="23"/>
  <c r="AM1076" i="23"/>
  <c r="AO1076" i="23"/>
  <c r="AN1077" i="23"/>
  <c r="AW1076" i="21"/>
  <c r="AV1077" i="21"/>
  <c r="AU1076" i="21"/>
  <c r="AY1076" i="21"/>
  <c r="AV1077" i="19"/>
  <c r="AU1076" i="19"/>
  <c r="AW1076" i="19"/>
  <c r="AO1077" i="23"/>
  <c r="AQ1077" i="23"/>
  <c r="AM1077" i="23"/>
  <c r="AN1078" i="23"/>
  <c r="AU1077" i="21"/>
  <c r="AV1078" i="21"/>
  <c r="AW1077" i="21"/>
  <c r="AY1077" i="21"/>
  <c r="AW1077" i="19"/>
  <c r="AU1077" i="19"/>
  <c r="AV1078" i="19"/>
  <c r="AO1078" i="23"/>
  <c r="AM1078" i="23"/>
  <c r="AN1079" i="23"/>
  <c r="AQ1078" i="23"/>
  <c r="AY1078" i="21"/>
  <c r="AU1078" i="21"/>
  <c r="AW1078" i="21"/>
  <c r="AV1079" i="21"/>
  <c r="AU1078" i="19"/>
  <c r="AW1078" i="19"/>
  <c r="AV1079" i="19"/>
  <c r="AM1079" i="23"/>
  <c r="AQ1079" i="23"/>
  <c r="AN1080" i="23"/>
  <c r="AO1079" i="23"/>
  <c r="AY1079" i="21"/>
  <c r="AW1079" i="21"/>
  <c r="AV1080" i="21"/>
  <c r="AU1079" i="21"/>
  <c r="AW1079" i="19"/>
  <c r="AV1080" i="19"/>
  <c r="AU1079" i="19"/>
  <c r="AO1080" i="23"/>
  <c r="AQ1080" i="23"/>
  <c r="AM1080" i="23"/>
  <c r="AN1081" i="23"/>
  <c r="AY1080" i="21"/>
  <c r="AU1080" i="21"/>
  <c r="AV1081" i="21"/>
  <c r="AW1080" i="21"/>
  <c r="AV1081" i="19"/>
  <c r="AW1080" i="19"/>
  <c r="AU1080" i="19"/>
  <c r="AO1081" i="23"/>
  <c r="AN1082" i="23"/>
  <c r="AQ1081" i="23"/>
  <c r="AM1081" i="23"/>
  <c r="AU1081" i="21"/>
  <c r="AW1081" i="21"/>
  <c r="AV1082" i="21"/>
  <c r="AY1081" i="21"/>
  <c r="AW1081" i="19"/>
  <c r="AV1082" i="19"/>
  <c r="AU1081" i="19"/>
  <c r="AN1083" i="23"/>
  <c r="AM1082" i="23"/>
  <c r="AO1082" i="23"/>
  <c r="AQ1082" i="23"/>
  <c r="AY1082" i="21"/>
  <c r="AU1082" i="21"/>
  <c r="AV1083" i="21"/>
  <c r="AW1082" i="21"/>
  <c r="AW1082" i="19"/>
  <c r="AV1083" i="19"/>
  <c r="AU1082" i="19"/>
  <c r="AQ1083" i="23"/>
  <c r="AN1084" i="23"/>
  <c r="AM1083" i="23"/>
  <c r="AO1083" i="23"/>
  <c r="AY1083" i="21"/>
  <c r="AV1084" i="21"/>
  <c r="AU1083" i="21"/>
  <c r="AW1083" i="21"/>
  <c r="AW1083" i="19"/>
  <c r="AV1084" i="19"/>
  <c r="AU1083" i="19"/>
  <c r="AQ1084" i="23"/>
  <c r="AO1084" i="23"/>
  <c r="AM1084" i="23"/>
  <c r="AN1085" i="23"/>
  <c r="AV1085" i="21"/>
  <c r="AU1084" i="21"/>
  <c r="AY1084" i="21"/>
  <c r="AW1084" i="21"/>
  <c r="AW1084" i="19"/>
  <c r="AV1085" i="19"/>
  <c r="AU1084" i="19"/>
  <c r="AM1085" i="23"/>
  <c r="AQ1085" i="23"/>
  <c r="AN1086" i="23"/>
  <c r="AO1085" i="23"/>
  <c r="AU1085" i="21"/>
  <c r="AY1085" i="21"/>
  <c r="AW1085" i="21"/>
  <c r="AV1086" i="21"/>
  <c r="AW1085" i="19"/>
  <c r="AU1085" i="19"/>
  <c r="AV1086" i="19"/>
  <c r="AQ1086" i="23"/>
  <c r="AN1087" i="23"/>
  <c r="AM1086" i="23"/>
  <c r="AO1086" i="23"/>
  <c r="AU1086" i="21"/>
  <c r="AW1086" i="21"/>
  <c r="AY1086" i="21"/>
  <c r="AV1087" i="21"/>
  <c r="AW1086" i="19"/>
  <c r="AU1086" i="19"/>
  <c r="AV1087" i="19"/>
  <c r="AN1088" i="23"/>
  <c r="AM1087" i="23"/>
  <c r="AO1087" i="23"/>
  <c r="AQ1087" i="23"/>
  <c r="AV1088" i="21"/>
  <c r="AW1087" i="21"/>
  <c r="AY1087" i="21"/>
  <c r="AU1087" i="21"/>
  <c r="AW1087" i="19"/>
  <c r="AV1088" i="19"/>
  <c r="AU1087" i="19"/>
  <c r="AO1088" i="23"/>
  <c r="AQ1088" i="23"/>
  <c r="AN1089" i="23"/>
  <c r="AM1088" i="23"/>
  <c r="AW1088" i="21"/>
  <c r="AV1089" i="21"/>
  <c r="AY1088" i="21"/>
  <c r="AU1088" i="21"/>
  <c r="AV1089" i="19"/>
  <c r="AU1088" i="19"/>
  <c r="AW1088" i="19"/>
  <c r="AN1090" i="23"/>
  <c r="AO1089" i="23"/>
  <c r="AM1089" i="23"/>
  <c r="AQ1089" i="23"/>
  <c r="AW1089" i="21"/>
  <c r="AY1089" i="21"/>
  <c r="AU1089" i="21"/>
  <c r="AV1090" i="21"/>
  <c r="AU1089" i="19"/>
  <c r="AV1090" i="19"/>
  <c r="AW1089" i="19"/>
  <c r="AN1091" i="23"/>
  <c r="AM1090" i="23"/>
  <c r="AQ1090" i="23"/>
  <c r="AO1090" i="23"/>
  <c r="AW1090" i="21"/>
  <c r="AV1091" i="21"/>
  <c r="AY1090" i="21"/>
  <c r="AU1090" i="21"/>
  <c r="AW1090" i="19"/>
  <c r="AV1091" i="19"/>
  <c r="AU1090" i="19"/>
  <c r="AO1091" i="23"/>
  <c r="AM1091" i="23"/>
  <c r="AN1092" i="23"/>
  <c r="AQ1091" i="23"/>
  <c r="AY1091" i="21"/>
  <c r="AV1092" i="21"/>
  <c r="AW1091" i="21"/>
  <c r="AU1091" i="21"/>
  <c r="AU1091" i="19"/>
  <c r="AW1091" i="19"/>
  <c r="AV1092" i="19"/>
  <c r="AQ1092" i="23"/>
  <c r="AN1093" i="23"/>
  <c r="AO1092" i="23"/>
  <c r="AM1092" i="23"/>
  <c r="AW1092" i="21"/>
  <c r="AU1092" i="21"/>
  <c r="AY1092" i="21"/>
  <c r="AV1093" i="21"/>
  <c r="AV1093" i="19"/>
  <c r="AU1092" i="19"/>
  <c r="AW1092" i="19"/>
  <c r="AQ1093" i="23"/>
  <c r="AO1093" i="23"/>
  <c r="AM1093" i="23"/>
  <c r="AN1094" i="23"/>
  <c r="AU1093" i="21"/>
  <c r="AW1093" i="21"/>
  <c r="AY1093" i="21"/>
  <c r="AV1094" i="21"/>
  <c r="AV1094" i="19"/>
  <c r="AW1093" i="19"/>
  <c r="AU1093" i="19"/>
  <c r="AO1094" i="23"/>
  <c r="AQ1094" i="23"/>
  <c r="AN1095" i="23"/>
  <c r="AM1094" i="23"/>
  <c r="AY1094" i="21"/>
  <c r="AV1095" i="21"/>
  <c r="AW1094" i="21"/>
  <c r="AU1094" i="21"/>
  <c r="AU1094" i="19"/>
  <c r="AW1094" i="19"/>
  <c r="AV1095" i="19"/>
  <c r="AN1096" i="23"/>
  <c r="AQ1095" i="23"/>
  <c r="AO1095" i="23"/>
  <c r="AM1095" i="23"/>
  <c r="AW1095" i="21"/>
  <c r="AY1095" i="21"/>
  <c r="AV1096" i="21"/>
  <c r="AU1095" i="21"/>
  <c r="AU1095" i="19"/>
  <c r="AW1095" i="19"/>
  <c r="AV1096" i="19"/>
  <c r="AQ1096" i="23"/>
  <c r="AN1097" i="23"/>
  <c r="AO1096" i="23"/>
  <c r="AM1096" i="23"/>
  <c r="AW1096" i="21"/>
  <c r="AY1096" i="21"/>
  <c r="AU1096" i="21"/>
  <c r="AV1097" i="21"/>
  <c r="AU1096" i="19"/>
  <c r="AW1096" i="19"/>
  <c r="AV1097" i="19"/>
  <c r="AM1097" i="23"/>
  <c r="AN1098" i="23"/>
  <c r="AQ1097" i="23"/>
  <c r="AO1097" i="23"/>
  <c r="AU1097" i="21"/>
  <c r="AY1097" i="21"/>
  <c r="AW1097" i="21"/>
  <c r="AV1098" i="21"/>
  <c r="AU1097" i="19"/>
  <c r="AV1098" i="19"/>
  <c r="AW1097" i="19"/>
  <c r="AN1099" i="23"/>
  <c r="AM1098" i="23"/>
  <c r="AO1098" i="23"/>
  <c r="AQ1098" i="23"/>
  <c r="AV1099" i="21"/>
  <c r="AW1098" i="21"/>
  <c r="AU1098" i="21"/>
  <c r="AY1098" i="21"/>
  <c r="AW1098" i="19"/>
  <c r="AU1098" i="19"/>
  <c r="AV1099" i="19"/>
  <c r="AO1099" i="23"/>
  <c r="AM1099" i="23"/>
  <c r="AN1100" i="23"/>
  <c r="AQ1099" i="23"/>
  <c r="AY1099" i="21"/>
  <c r="AU1099" i="21"/>
  <c r="AV1100" i="21"/>
  <c r="AW1099" i="21"/>
  <c r="AV1100" i="19"/>
  <c r="AU1099" i="19"/>
  <c r="AW1099" i="19"/>
  <c r="AM1100" i="23"/>
  <c r="AN1101" i="23"/>
  <c r="AQ1100" i="23"/>
  <c r="AO1100" i="23"/>
  <c r="AU1100" i="21"/>
  <c r="AV1101" i="21"/>
  <c r="AW1100" i="21"/>
  <c r="AY1100" i="21"/>
  <c r="AW1100" i="19"/>
  <c r="AU1100" i="19"/>
  <c r="AV1101" i="19"/>
  <c r="AN1102" i="23"/>
  <c r="AQ1101" i="23"/>
  <c r="AM1101" i="23"/>
  <c r="AO1101" i="23"/>
  <c r="AW1101" i="21"/>
  <c r="AU1101" i="21"/>
  <c r="AY1101" i="21"/>
  <c r="AV1102" i="21"/>
  <c r="AU1101" i="19"/>
  <c r="AV1102" i="19"/>
  <c r="AW1101" i="19"/>
  <c r="AN1103" i="23"/>
  <c r="AM1102" i="23"/>
  <c r="AO1102" i="23"/>
  <c r="AQ1102" i="23"/>
  <c r="AW1102" i="21"/>
  <c r="AU1102" i="21"/>
  <c r="AY1102" i="21"/>
  <c r="AV1103" i="21"/>
  <c r="AW1102" i="19"/>
  <c r="AV1103" i="19"/>
  <c r="AU1102" i="19"/>
  <c r="AQ1103" i="23"/>
  <c r="AM1103" i="23"/>
  <c r="AN1104" i="23"/>
  <c r="AO1103" i="23"/>
  <c r="AU1103" i="21"/>
  <c r="AY1103" i="21"/>
  <c r="AW1103" i="21"/>
  <c r="AV1104" i="21"/>
  <c r="AV1104" i="19"/>
  <c r="AU1103" i="19"/>
  <c r="AW1103" i="19"/>
  <c r="AO1104" i="23"/>
  <c r="AQ1104" i="23"/>
  <c r="AN1105" i="23"/>
  <c r="AM1104" i="23"/>
  <c r="AY1104" i="21"/>
  <c r="AW1104" i="21"/>
  <c r="AU1104" i="21"/>
  <c r="AV1105" i="21"/>
  <c r="AW1104" i="19"/>
  <c r="AU1104" i="19"/>
  <c r="AV1105" i="19"/>
  <c r="AM1105" i="23"/>
  <c r="AQ1105" i="23"/>
  <c r="AO1105" i="23"/>
  <c r="AN1106" i="23"/>
  <c r="AU1105" i="21"/>
  <c r="AW1105" i="21"/>
  <c r="AV1106" i="21"/>
  <c r="AY1105" i="21"/>
  <c r="AW1105" i="19"/>
  <c r="AV1106" i="19"/>
  <c r="AU1105" i="19"/>
  <c r="AM1106" i="23"/>
  <c r="AN1107" i="23"/>
  <c r="AO1106" i="23"/>
  <c r="AQ1106" i="23"/>
  <c r="AU1106" i="21"/>
  <c r="AW1106" i="21"/>
  <c r="AV1107" i="21"/>
  <c r="AY1106" i="21"/>
  <c r="AW1106" i="19"/>
  <c r="AU1106" i="19"/>
  <c r="AV1107" i="19"/>
  <c r="AN1108" i="23"/>
  <c r="AM1107" i="23"/>
  <c r="AQ1107" i="23"/>
  <c r="AO1107" i="23"/>
  <c r="AU1107" i="21"/>
  <c r="AW1107" i="21"/>
  <c r="AV1108" i="21"/>
  <c r="AY1107" i="21"/>
  <c r="AV1108" i="19"/>
  <c r="AW1107" i="19"/>
  <c r="AU1107" i="19"/>
  <c r="AO1108" i="23"/>
  <c r="AQ1108" i="23"/>
  <c r="AM1108" i="23"/>
  <c r="AN1109" i="23"/>
  <c r="AU1108" i="21"/>
  <c r="AV1109" i="21"/>
  <c r="AY1108" i="21"/>
  <c r="AW1108" i="21"/>
  <c r="AV1109" i="19"/>
  <c r="AU1108" i="19"/>
  <c r="AW1108" i="19"/>
  <c r="AN1110" i="23"/>
  <c r="AM1109" i="23"/>
  <c r="AQ1109" i="23"/>
  <c r="AO1109" i="23"/>
  <c r="AV1110" i="21"/>
  <c r="AY1109" i="21"/>
  <c r="AU1109" i="21"/>
  <c r="AW1109" i="21"/>
  <c r="AV1110" i="19"/>
  <c r="AU1109" i="19"/>
  <c r="AW1109" i="19"/>
  <c r="AM1110" i="23"/>
  <c r="AN1111" i="23"/>
  <c r="AO1110" i="23"/>
  <c r="AQ1110" i="23"/>
  <c r="AU1110" i="21"/>
  <c r="AY1110" i="21"/>
  <c r="AV1111" i="21"/>
  <c r="AW1110" i="21"/>
  <c r="AU1110" i="19"/>
  <c r="AV1111" i="19"/>
  <c r="AW1110" i="19"/>
  <c r="AQ1111" i="23"/>
  <c r="AO1111" i="23"/>
  <c r="AN1112" i="23"/>
  <c r="AM1111" i="23"/>
  <c r="AV1112" i="21"/>
  <c r="AW1111" i="21"/>
  <c r="AY1111" i="21"/>
  <c r="AU1111" i="21"/>
  <c r="AV1112" i="19"/>
  <c r="AU1111" i="19"/>
  <c r="AW1111" i="19"/>
  <c r="AN1113" i="23"/>
  <c r="AO1112" i="23"/>
  <c r="AM1112" i="23"/>
  <c r="AQ1112" i="23"/>
  <c r="AU1112" i="21"/>
  <c r="AY1112" i="21"/>
  <c r="AW1112" i="21"/>
  <c r="AV1113" i="21"/>
  <c r="AV1113" i="19"/>
  <c r="AU1112" i="19"/>
  <c r="AW1112" i="19"/>
  <c r="AO1113" i="23"/>
  <c r="AQ1113" i="23"/>
  <c r="AM1113" i="23"/>
  <c r="AN1114" i="23"/>
  <c r="AW1113" i="21"/>
  <c r="AY1113" i="21"/>
  <c r="AV1114" i="21"/>
  <c r="AU1113" i="21"/>
  <c r="AW1113" i="19"/>
  <c r="AU1113" i="19"/>
  <c r="AV1114" i="19"/>
  <c r="AQ1114" i="23"/>
  <c r="AN1115" i="23"/>
  <c r="AO1114" i="23"/>
  <c r="AM1114" i="23"/>
  <c r="AV1115" i="21"/>
  <c r="AW1114" i="21"/>
  <c r="AY1114" i="21"/>
  <c r="AU1114" i="21"/>
  <c r="AV1115" i="19"/>
  <c r="AU1114" i="19"/>
  <c r="AW1114" i="19"/>
  <c r="AN1116" i="23"/>
  <c r="AQ1115" i="23"/>
  <c r="AO1115" i="23"/>
  <c r="AM1115" i="23"/>
  <c r="AV1116" i="21"/>
  <c r="AU1115" i="21"/>
  <c r="AY1115" i="21"/>
  <c r="AW1115" i="21"/>
  <c r="AU1115" i="19"/>
  <c r="AW1115" i="19"/>
  <c r="AV1116" i="19"/>
  <c r="AQ1116" i="23"/>
  <c r="AO1116" i="23"/>
  <c r="AM1116" i="23"/>
  <c r="AN1117" i="23"/>
  <c r="AY1116" i="21"/>
  <c r="AV1117" i="21"/>
  <c r="AU1116" i="21"/>
  <c r="AW1116" i="21"/>
  <c r="AW1116" i="19"/>
  <c r="AV1117" i="19"/>
  <c r="AU1116" i="19"/>
  <c r="AM1117" i="23"/>
  <c r="AQ1117" i="23"/>
  <c r="AO1117" i="23"/>
  <c r="AN1118" i="23"/>
  <c r="AU1117" i="21"/>
  <c r="AV1118" i="21"/>
  <c r="AY1117" i="21"/>
  <c r="AW1117" i="21"/>
  <c r="AU1117" i="19"/>
  <c r="AW1117" i="19"/>
  <c r="AV1118" i="19"/>
  <c r="AQ1118" i="23"/>
  <c r="AM1118" i="23"/>
  <c r="AN1119" i="23"/>
  <c r="AO1118" i="23"/>
  <c r="AW1118" i="21"/>
  <c r="AU1118" i="21"/>
  <c r="AY1118" i="21"/>
  <c r="AV1119" i="21"/>
  <c r="AV1119" i="19"/>
  <c r="AW1118" i="19"/>
  <c r="AU1118" i="19"/>
  <c r="AN1120" i="23"/>
  <c r="AO1119" i="23"/>
  <c r="AM1119" i="23"/>
  <c r="AQ1119" i="23"/>
  <c r="AW1119" i="21"/>
  <c r="AU1119" i="21"/>
  <c r="AV1120" i="21"/>
  <c r="AY1119" i="21"/>
  <c r="AW1119" i="19"/>
  <c r="AV1120" i="19"/>
  <c r="AU1119" i="19"/>
  <c r="AQ1120" i="23"/>
  <c r="AN1121" i="23"/>
  <c r="AO1120" i="23"/>
  <c r="AM1120" i="23"/>
  <c r="AU1120" i="21"/>
  <c r="AY1120" i="21"/>
  <c r="AW1120" i="21"/>
  <c r="AV1121" i="21"/>
  <c r="AW1120" i="19"/>
  <c r="AU1120" i="19"/>
  <c r="AV1121" i="19"/>
  <c r="AO1121" i="23"/>
  <c r="AQ1121" i="23"/>
  <c r="AM1121" i="23"/>
  <c r="AN1122" i="23"/>
  <c r="AW1121" i="21"/>
  <c r="AU1121" i="21"/>
  <c r="AY1121" i="21"/>
  <c r="AV1122" i="21"/>
  <c r="AV1122" i="19"/>
  <c r="AU1121" i="19"/>
  <c r="AW1121" i="19"/>
  <c r="AO1122" i="23"/>
  <c r="AQ1122" i="23"/>
  <c r="AM1122" i="23"/>
  <c r="AN1123" i="23"/>
  <c r="AW1122" i="21"/>
  <c r="AV1123" i="21"/>
  <c r="AY1122" i="21"/>
  <c r="AU1122" i="21"/>
  <c r="AW1122" i="19"/>
  <c r="AU1122" i="19"/>
  <c r="AV1123" i="19"/>
  <c r="AQ1123" i="23"/>
  <c r="AM1123" i="23"/>
  <c r="AN1124" i="23"/>
  <c r="AO1123" i="23"/>
  <c r="AV1124" i="21"/>
  <c r="AW1123" i="21"/>
  <c r="AY1123" i="21"/>
  <c r="AU1123" i="21"/>
  <c r="AV1124" i="19"/>
  <c r="AU1123" i="19"/>
  <c r="AW1123" i="19"/>
  <c r="AM1124" i="23"/>
  <c r="AQ1124" i="23"/>
  <c r="AN1125" i="23"/>
  <c r="AO1124" i="23"/>
  <c r="AY1124" i="21"/>
  <c r="AU1124" i="21"/>
  <c r="AW1124" i="21"/>
  <c r="AV1125" i="21"/>
  <c r="AV1125" i="19"/>
  <c r="AU1124" i="19"/>
  <c r="AW1124" i="19"/>
  <c r="AQ1125" i="23"/>
  <c r="AN1126" i="23"/>
  <c r="AM1125" i="23"/>
  <c r="AO1125" i="23"/>
  <c r="AU1125" i="21"/>
  <c r="AY1125" i="21"/>
  <c r="AW1125" i="21"/>
  <c r="AV1126" i="21"/>
  <c r="AU1125" i="19"/>
  <c r="AW1125" i="19"/>
  <c r="AV1126" i="19"/>
  <c r="AN1127" i="23"/>
  <c r="AM1126" i="23"/>
  <c r="AO1126" i="23"/>
  <c r="AQ1126" i="23"/>
  <c r="AV1127" i="21"/>
  <c r="AU1126" i="21"/>
  <c r="AY1126" i="21"/>
  <c r="AW1126" i="21"/>
  <c r="AV1127" i="19"/>
  <c r="AW1126" i="19"/>
  <c r="AU1126" i="19"/>
  <c r="AO1127" i="23"/>
  <c r="AQ1127" i="23"/>
  <c r="AN1128" i="23"/>
  <c r="AM1127" i="23"/>
  <c r="AU1127" i="21"/>
  <c r="AV1128" i="21"/>
  <c r="AY1127" i="21"/>
  <c r="AW1127" i="21"/>
  <c r="AU1127" i="19"/>
  <c r="AW1127" i="19"/>
  <c r="AV1128" i="19"/>
  <c r="AQ1128" i="23"/>
  <c r="AM1128" i="23"/>
  <c r="AO1128" i="23"/>
  <c r="AN1129" i="23"/>
  <c r="AU1128" i="21"/>
  <c r="AW1128" i="21"/>
  <c r="AY1128" i="21"/>
  <c r="AV1129" i="21"/>
  <c r="AW1128" i="19"/>
  <c r="AV1129" i="19"/>
  <c r="AU1128" i="19"/>
  <c r="AQ1129" i="23"/>
  <c r="AN1130" i="23"/>
  <c r="AO1129" i="23"/>
  <c r="AM1129" i="23"/>
  <c r="AY1129" i="21"/>
  <c r="AW1129" i="21"/>
  <c r="AU1129" i="21"/>
  <c r="AV1130" i="21"/>
  <c r="AU1129" i="19"/>
  <c r="AV1130" i="19"/>
  <c r="AW1129" i="19"/>
  <c r="AM1130" i="23"/>
  <c r="AQ1130" i="23"/>
  <c r="AN1131" i="23"/>
  <c r="AO1130" i="23"/>
  <c r="AY1130" i="21"/>
  <c r="AV1131" i="21"/>
  <c r="AU1130" i="21"/>
  <c r="AW1130" i="21"/>
  <c r="AU1130" i="19"/>
  <c r="AW1130" i="19"/>
  <c r="AV1131" i="19"/>
  <c r="AM1131" i="23"/>
  <c r="AN1132" i="23"/>
  <c r="AQ1131" i="23"/>
  <c r="AO1131" i="23"/>
  <c r="AU1131" i="21"/>
  <c r="AY1131" i="21"/>
  <c r="AV1132" i="21"/>
  <c r="AW1131" i="21"/>
  <c r="AU1131" i="19"/>
  <c r="AW1131" i="19"/>
  <c r="AV1132" i="19"/>
  <c r="AO1132" i="23"/>
  <c r="AN1133" i="23"/>
  <c r="AQ1132" i="23"/>
  <c r="AM1132" i="23"/>
  <c r="AW1132" i="21"/>
  <c r="AV1133" i="21"/>
  <c r="AU1132" i="21"/>
  <c r="AY1132" i="21"/>
  <c r="AV1133" i="19"/>
  <c r="AU1132" i="19"/>
  <c r="AW1132" i="19"/>
  <c r="AM1133" i="23"/>
  <c r="AN1134" i="23"/>
  <c r="AO1133" i="23"/>
  <c r="AQ1133" i="23"/>
  <c r="AY1133" i="21"/>
  <c r="AW1133" i="21"/>
  <c r="AV1134" i="21"/>
  <c r="AU1133" i="21"/>
  <c r="AV1134" i="19"/>
  <c r="AW1133" i="19"/>
  <c r="AU1133" i="19"/>
  <c r="AN1135" i="23"/>
  <c r="AO1134" i="23"/>
  <c r="AM1134" i="23"/>
  <c r="AQ1134" i="23"/>
  <c r="AW1134" i="21"/>
  <c r="AU1134" i="21"/>
  <c r="AY1134" i="21"/>
  <c r="AV1135" i="21"/>
  <c r="AW1134" i="19"/>
  <c r="AV1135" i="19"/>
  <c r="AU1134" i="19"/>
  <c r="AM1135" i="23"/>
  <c r="AO1135" i="23"/>
  <c r="AQ1135" i="23"/>
  <c r="AN1136" i="23"/>
  <c r="AV1136" i="21"/>
  <c r="AW1135" i="21"/>
  <c r="AY1135" i="21"/>
  <c r="AU1135" i="21"/>
  <c r="AV1136" i="19"/>
  <c r="AU1135" i="19"/>
  <c r="AW1135" i="19"/>
  <c r="AO1136" i="23"/>
  <c r="AM1136" i="23"/>
  <c r="AN1137" i="23"/>
  <c r="AQ1136" i="23"/>
  <c r="AV1137" i="21"/>
  <c r="AU1136" i="21"/>
  <c r="AW1136" i="21"/>
  <c r="AY1136" i="21"/>
  <c r="AU1136" i="19"/>
  <c r="AW1136" i="19"/>
  <c r="AV1137" i="19"/>
  <c r="AM1137" i="23"/>
  <c r="AN1138" i="23"/>
  <c r="AQ1137" i="23"/>
  <c r="AO1137" i="23"/>
  <c r="AY1137" i="21"/>
  <c r="AU1137" i="21"/>
  <c r="AW1137" i="21"/>
  <c r="AV1138" i="21"/>
  <c r="AU1137" i="19"/>
  <c r="AW1137" i="19"/>
  <c r="AV1138" i="19"/>
  <c r="AO1138" i="23"/>
  <c r="AM1138" i="23"/>
  <c r="AN1139" i="23"/>
  <c r="AQ1138" i="23"/>
  <c r="AY1138" i="21"/>
  <c r="AU1138" i="21"/>
  <c r="AV1139" i="21"/>
  <c r="AW1138" i="21"/>
  <c r="AW1138" i="19"/>
  <c r="AV1139" i="19"/>
  <c r="AU1138" i="19"/>
  <c r="AM1139" i="23"/>
  <c r="AQ1139" i="23"/>
  <c r="AN1140" i="23"/>
  <c r="AO1139" i="23"/>
  <c r="AY1139" i="21"/>
  <c r="AU1139" i="21"/>
  <c r="AW1139" i="21"/>
  <c r="AV1140" i="21"/>
  <c r="AU1139" i="19"/>
  <c r="AV1140" i="19"/>
  <c r="AW1139" i="19"/>
  <c r="AO1140" i="23"/>
  <c r="AQ1140" i="23"/>
  <c r="AM1140" i="23"/>
  <c r="AN1141" i="23"/>
  <c r="AW1140" i="21"/>
  <c r="AV1141" i="21"/>
  <c r="AU1140" i="21"/>
  <c r="AY1140" i="21"/>
  <c r="AW1140" i="19"/>
  <c r="AV1141" i="19"/>
  <c r="AU1140" i="19"/>
  <c r="AQ1141" i="23"/>
  <c r="AM1141" i="23"/>
  <c r="AN1142" i="23"/>
  <c r="AO1141" i="23"/>
  <c r="AW1141" i="21"/>
  <c r="AY1141" i="21"/>
  <c r="AU1141" i="21"/>
  <c r="AV1142" i="21"/>
  <c r="AW1141" i="19"/>
  <c r="AV1142" i="19"/>
  <c r="AU1141" i="19"/>
  <c r="AQ1142" i="23"/>
  <c r="AN1143" i="23"/>
  <c r="AO1142" i="23"/>
  <c r="AM1142" i="23"/>
  <c r="AV1143" i="21"/>
  <c r="AW1142" i="21"/>
  <c r="AY1142" i="21"/>
  <c r="AU1142" i="21"/>
  <c r="AW1142" i="19"/>
  <c r="AV1143" i="19"/>
  <c r="AU1142" i="19"/>
  <c r="AQ1143" i="23"/>
  <c r="AN1144" i="23"/>
  <c r="AO1143" i="23"/>
  <c r="AM1143" i="23"/>
  <c r="AW1143" i="21"/>
  <c r="AU1143" i="21"/>
  <c r="AY1143" i="21"/>
  <c r="AV1144" i="21"/>
  <c r="AV1144" i="19"/>
  <c r="AU1143" i="19"/>
  <c r="AW1143" i="19"/>
  <c r="AQ1144" i="23"/>
  <c r="AM1144" i="23"/>
  <c r="AO1144" i="23"/>
  <c r="AN1145" i="23"/>
  <c r="AU1144" i="21"/>
  <c r="AY1144" i="21"/>
  <c r="AW1144" i="21"/>
  <c r="AV1145" i="21"/>
  <c r="AW1144" i="19"/>
  <c r="AU1144" i="19"/>
  <c r="AV1145" i="19"/>
  <c r="AO1145" i="23"/>
  <c r="AQ1145" i="23"/>
  <c r="AM1145" i="23"/>
  <c r="AN1146" i="23"/>
  <c r="AU1145" i="21"/>
  <c r="AY1145" i="21"/>
  <c r="AW1145" i="21"/>
  <c r="AV1146" i="21"/>
  <c r="AV1146" i="19"/>
  <c r="AW1145" i="19"/>
  <c r="AU1145" i="19"/>
  <c r="AQ1146" i="23"/>
  <c r="AM1146" i="23"/>
  <c r="AN1147" i="23"/>
  <c r="AO1146" i="23"/>
  <c r="AV1147" i="21"/>
  <c r="AU1146" i="21"/>
  <c r="AY1146" i="21"/>
  <c r="AW1146" i="21"/>
  <c r="AV1147" i="19"/>
  <c r="AW1146" i="19"/>
  <c r="AU1146" i="19"/>
  <c r="AM1147" i="23"/>
  <c r="AQ1147" i="23"/>
  <c r="AO1147" i="23"/>
  <c r="AN1148" i="23"/>
  <c r="AW1147" i="21"/>
  <c r="AV1148" i="21"/>
  <c r="AU1147" i="21"/>
  <c r="AY1147" i="21"/>
  <c r="AW1147" i="19"/>
  <c r="AV1148" i="19"/>
  <c r="AU1147" i="19"/>
  <c r="AQ1148" i="23"/>
  <c r="AN1149" i="23"/>
  <c r="AM1148" i="23"/>
  <c r="AO1148" i="23"/>
  <c r="AY1148" i="21"/>
  <c r="AV1149" i="21"/>
  <c r="AU1148" i="21"/>
  <c r="AW1148" i="21"/>
  <c r="AV1149" i="19"/>
  <c r="AU1148" i="19"/>
  <c r="AW1148" i="19"/>
  <c r="AQ1149" i="23"/>
  <c r="AM1149" i="23"/>
  <c r="AO1149" i="23"/>
  <c r="AN1150" i="23"/>
  <c r="AW1149" i="21"/>
  <c r="AV1150" i="21"/>
  <c r="AY1149" i="21"/>
  <c r="AU1149" i="21"/>
  <c r="AV1150" i="19"/>
  <c r="AU1149" i="19"/>
  <c r="AW1149" i="19"/>
  <c r="AQ1150" i="23"/>
  <c r="AO1150" i="23"/>
  <c r="AN1151" i="23"/>
  <c r="AM1150" i="23"/>
  <c r="AW1150" i="21"/>
  <c r="AU1150" i="21"/>
  <c r="AV1151" i="21"/>
  <c r="AY1150" i="21"/>
  <c r="AV1151" i="19"/>
  <c r="AW1150" i="19"/>
  <c r="AU1150" i="19"/>
  <c r="AM1151" i="23"/>
  <c r="AO1151" i="23"/>
  <c r="AN1152" i="23"/>
  <c r="AQ1151" i="23"/>
  <c r="AU1151" i="21"/>
  <c r="AW1151" i="21"/>
  <c r="AV1152" i="21"/>
  <c r="AY1151" i="21"/>
  <c r="AV1152" i="19"/>
  <c r="AU1151" i="19"/>
  <c r="AW1151" i="19"/>
  <c r="AQ1152" i="23"/>
  <c r="AN1153" i="23"/>
  <c r="AO1152" i="23"/>
  <c r="AM1152" i="23"/>
  <c r="AV1153" i="21"/>
  <c r="AY1152" i="21"/>
  <c r="AU1152" i="21"/>
  <c r="AW1152" i="21"/>
  <c r="AV1153" i="19"/>
  <c r="AU1152" i="19"/>
  <c r="AW1152" i="19"/>
  <c r="AM1153" i="23"/>
  <c r="AQ1153" i="23"/>
  <c r="AO1153" i="23"/>
  <c r="AN1154" i="23"/>
  <c r="AV1154" i="21"/>
  <c r="AW1153" i="21"/>
  <c r="AY1153" i="21"/>
  <c r="AU1153" i="21"/>
  <c r="AU1153" i="19"/>
  <c r="AV1154" i="19"/>
  <c r="AW1153" i="19"/>
  <c r="AN1155" i="23"/>
  <c r="AQ1154" i="23"/>
  <c r="AO1154" i="23"/>
  <c r="AM1154" i="23"/>
  <c r="AW1154" i="21"/>
  <c r="AY1154" i="21"/>
  <c r="AV1155" i="21"/>
  <c r="AU1154" i="21"/>
  <c r="AU1154" i="19"/>
  <c r="AV1155" i="19"/>
  <c r="AW1154" i="19"/>
  <c r="AQ1155" i="23"/>
  <c r="AM1155" i="23"/>
  <c r="AO1155" i="23"/>
  <c r="AN1156" i="23"/>
  <c r="AV1156" i="21"/>
  <c r="AW1155" i="21"/>
  <c r="AU1155" i="21"/>
  <c r="AY1155" i="21"/>
  <c r="AU1155" i="19"/>
  <c r="AW1155" i="19"/>
  <c r="AV1156" i="19"/>
  <c r="AQ1156" i="23"/>
  <c r="AM1156" i="23"/>
  <c r="AO1156" i="23"/>
  <c r="AN1157" i="23"/>
  <c r="AU1156" i="21"/>
  <c r="AY1156" i="21"/>
  <c r="AV1157" i="21"/>
  <c r="AW1156" i="21"/>
  <c r="AV1157" i="19"/>
  <c r="AU1156" i="19"/>
  <c r="AW1156" i="19"/>
  <c r="AO1157" i="23"/>
  <c r="AN1158" i="23"/>
  <c r="AQ1157" i="23"/>
  <c r="AM1157" i="23"/>
  <c r="AW1157" i="21"/>
  <c r="AV1158" i="21"/>
  <c r="AU1157" i="21"/>
  <c r="AY1157" i="21"/>
  <c r="AU1157" i="19"/>
  <c r="AV1158" i="19"/>
  <c r="AW1157" i="19"/>
  <c r="AM1158" i="23"/>
  <c r="AO1158" i="23"/>
  <c r="AN1159" i="23"/>
  <c r="AQ1158" i="23"/>
  <c r="AU1158" i="21"/>
  <c r="AV1159" i="21"/>
  <c r="AW1158" i="21"/>
  <c r="AY1158" i="21"/>
  <c r="AV1159" i="19"/>
  <c r="AW1158" i="19"/>
  <c r="AU1158" i="19"/>
  <c r="AQ1159" i="23"/>
  <c r="AO1159" i="23"/>
  <c r="AN1160" i="23"/>
  <c r="AM1159" i="23"/>
  <c r="AU1159" i="21"/>
  <c r="AV1160" i="21"/>
  <c r="AY1159" i="21"/>
  <c r="AW1159" i="21"/>
  <c r="AU1159" i="19"/>
  <c r="AV1160" i="19"/>
  <c r="AW1159" i="19"/>
  <c r="AN1161" i="23"/>
  <c r="AM1160" i="23"/>
  <c r="AO1160" i="23"/>
  <c r="AQ1160" i="23"/>
  <c r="AV1161" i="21"/>
  <c r="AY1160" i="21"/>
  <c r="AU1160" i="21"/>
  <c r="AW1160" i="21"/>
  <c r="AW1160" i="19"/>
  <c r="AV1161" i="19"/>
  <c r="AU1160" i="19"/>
  <c r="AO1161" i="23"/>
  <c r="AQ1161" i="23"/>
  <c r="AN1162" i="23"/>
  <c r="AM1161" i="23"/>
  <c r="AW1161" i="21"/>
  <c r="AV1162" i="21"/>
  <c r="AY1161" i="21"/>
  <c r="AU1161" i="21"/>
  <c r="AU1161" i="19"/>
  <c r="AV1162" i="19"/>
  <c r="AW1161" i="19"/>
  <c r="AM1162" i="23"/>
  <c r="AQ1162" i="23"/>
  <c r="AO1162" i="23"/>
  <c r="AN1163" i="23"/>
  <c r="AV1163" i="21"/>
  <c r="AY1162" i="21"/>
  <c r="AW1162" i="21"/>
  <c r="AU1162" i="21"/>
  <c r="AU1162" i="19"/>
  <c r="AV1163" i="19"/>
  <c r="AW1162" i="19"/>
  <c r="AM1163" i="23"/>
  <c r="AO1163" i="23"/>
  <c r="AQ1163" i="23"/>
  <c r="AN1164" i="23"/>
  <c r="AU1163" i="21"/>
  <c r="AV1164" i="21"/>
  <c r="AW1163" i="21"/>
  <c r="AY1163" i="21"/>
  <c r="AV1164" i="19"/>
  <c r="AU1163" i="19"/>
  <c r="AW1163" i="19"/>
  <c r="AN1165" i="23"/>
  <c r="AM1164" i="23"/>
  <c r="AQ1164" i="23"/>
  <c r="AO1164" i="23"/>
  <c r="AW1164" i="21"/>
  <c r="AV1165" i="21"/>
  <c r="AU1164" i="21"/>
  <c r="AY1164" i="21"/>
  <c r="AV1165" i="19"/>
  <c r="AU1164" i="19"/>
  <c r="AW1164" i="19"/>
  <c r="AO1165" i="23"/>
  <c r="AN1166" i="23"/>
  <c r="AM1165" i="23"/>
  <c r="AQ1165" i="23"/>
  <c r="AW1165" i="21"/>
  <c r="AU1165" i="21"/>
  <c r="AY1165" i="21"/>
  <c r="AV1166" i="21"/>
  <c r="AV1166" i="19"/>
  <c r="AU1165" i="19"/>
  <c r="AW1165" i="19"/>
  <c r="AN1167" i="23"/>
  <c r="AM1166" i="23"/>
  <c r="AO1166" i="23"/>
  <c r="AQ1166" i="23"/>
  <c r="AU1166" i="21"/>
  <c r="AV1167" i="21"/>
  <c r="AY1166" i="21"/>
  <c r="AW1166" i="21"/>
  <c r="AU1166" i="19"/>
  <c r="AW1166" i="19"/>
  <c r="AV1167" i="19"/>
  <c r="AN1168" i="23"/>
  <c r="AM1167" i="23"/>
  <c r="AQ1167" i="23"/>
  <c r="AO1167" i="23"/>
  <c r="AV1168" i="21"/>
  <c r="AW1167" i="21"/>
  <c r="AY1167" i="21"/>
  <c r="AU1167" i="21"/>
  <c r="AW1167" i="19"/>
  <c r="AV1168" i="19"/>
  <c r="AU1167" i="19"/>
  <c r="AO1168" i="23"/>
  <c r="AM1168" i="23"/>
  <c r="AN1169" i="23"/>
  <c r="AQ1168" i="23"/>
  <c r="AW1168" i="21"/>
  <c r="AV1169" i="21"/>
  <c r="AU1168" i="21"/>
  <c r="AY1168" i="21"/>
  <c r="AW1168" i="19"/>
  <c r="AV1169" i="19"/>
  <c r="AU1168" i="19"/>
  <c r="AM1169" i="23"/>
  <c r="AN1170" i="23"/>
  <c r="AQ1169" i="23"/>
  <c r="AO1169" i="23"/>
  <c r="AY1169" i="21"/>
  <c r="AU1169" i="21"/>
  <c r="AV1170" i="21"/>
  <c r="AW1169" i="21"/>
  <c r="AW1169" i="19"/>
  <c r="AV1170" i="19"/>
  <c r="AU1169" i="19"/>
  <c r="AQ1170" i="23"/>
  <c r="AO1170" i="23"/>
  <c r="AM1170" i="23"/>
  <c r="AN1171" i="23"/>
  <c r="AY1170" i="21"/>
  <c r="AW1170" i="21"/>
  <c r="AV1171" i="21"/>
  <c r="AU1170" i="21"/>
  <c r="AV1171" i="19"/>
  <c r="AW1170" i="19"/>
  <c r="AU1170" i="19"/>
  <c r="AM1171" i="23"/>
  <c r="AN1172" i="23"/>
  <c r="AO1171" i="23"/>
  <c r="AQ1171" i="23"/>
  <c r="AU1171" i="21"/>
  <c r="AW1171" i="21"/>
  <c r="AV1172" i="21"/>
  <c r="AY1171" i="21"/>
  <c r="AW1171" i="19"/>
  <c r="AU1171" i="19"/>
  <c r="AV1172" i="19"/>
  <c r="AM1172" i="23"/>
  <c r="AQ1172" i="23"/>
  <c r="AO1172" i="23"/>
  <c r="AN1173" i="23"/>
  <c r="AV1173" i="21"/>
  <c r="AW1172" i="21"/>
  <c r="AU1172" i="21"/>
  <c r="AY1172" i="21"/>
  <c r="AV1173" i="19"/>
  <c r="AU1172" i="19"/>
  <c r="AW1172" i="19"/>
  <c r="AN1174" i="23"/>
  <c r="AM1173" i="23"/>
  <c r="AO1173" i="23"/>
  <c r="AQ1173" i="23"/>
  <c r="AU1173" i="21"/>
  <c r="AY1173" i="21"/>
  <c r="AW1173" i="21"/>
  <c r="AV1174" i="21"/>
  <c r="AV1174" i="19"/>
  <c r="AW1173" i="19"/>
  <c r="AU1173" i="19"/>
  <c r="AM1174" i="23"/>
  <c r="AQ1174" i="23"/>
  <c r="AO1174" i="23"/>
  <c r="AN1175" i="23"/>
  <c r="AW1174" i="21"/>
  <c r="AU1174" i="21"/>
  <c r="AY1174" i="21"/>
  <c r="AV1175" i="21"/>
  <c r="AU1174" i="19"/>
  <c r="AW1174" i="19"/>
  <c r="AV1175" i="19"/>
  <c r="AO1175" i="23"/>
  <c r="AQ1175" i="23"/>
  <c r="AN1176" i="23"/>
  <c r="AM1175" i="23"/>
  <c r="AW1175" i="21"/>
  <c r="AV1176" i="21"/>
  <c r="AY1175" i="21"/>
  <c r="AU1175" i="21"/>
  <c r="AU1175" i="19"/>
  <c r="AW1175" i="19"/>
  <c r="AV1176" i="19"/>
  <c r="AN1177" i="23"/>
  <c r="AM1176" i="23"/>
  <c r="AQ1176" i="23"/>
  <c r="AO1176" i="23"/>
  <c r="AU1176" i="21"/>
  <c r="AY1176" i="21"/>
  <c r="AW1176" i="21"/>
  <c r="AV1177" i="21"/>
  <c r="AU1176" i="19"/>
  <c r="AV1177" i="19"/>
  <c r="AW1176" i="19"/>
  <c r="AO1177" i="23"/>
  <c r="AQ1177" i="23"/>
  <c r="AM1177" i="23"/>
  <c r="AN1178" i="23"/>
  <c r="AV1178" i="21"/>
  <c r="AY1177" i="21"/>
  <c r="AW1177" i="21"/>
  <c r="AU1177" i="21"/>
  <c r="AW1177" i="19"/>
  <c r="AV1178" i="19"/>
  <c r="AU1177" i="19"/>
  <c r="AQ1178" i="23"/>
  <c r="AN1179" i="23"/>
  <c r="AO1178" i="23"/>
  <c r="AM1178" i="23"/>
  <c r="AW1178" i="21"/>
  <c r="AU1178" i="21"/>
  <c r="AV1179" i="21"/>
  <c r="AY1178" i="21"/>
  <c r="AW1178" i="19"/>
  <c r="AV1179" i="19"/>
  <c r="AU1178" i="19"/>
  <c r="AN1180" i="23"/>
  <c r="AO1179" i="23"/>
  <c r="AQ1179" i="23"/>
  <c r="AM1179" i="23"/>
  <c r="AU1179" i="21"/>
  <c r="AV1180" i="21"/>
  <c r="AW1179" i="21"/>
  <c r="AY1179" i="21"/>
  <c r="AW1179" i="19"/>
  <c r="AU1179" i="19"/>
  <c r="AV1180" i="19"/>
  <c r="AQ1180" i="23"/>
  <c r="AM1180" i="23"/>
  <c r="AN1181" i="23"/>
  <c r="AO1180" i="23"/>
  <c r="AU1180" i="21"/>
  <c r="AY1180" i="21"/>
  <c r="AV1181" i="21"/>
  <c r="AW1180" i="21"/>
  <c r="AV1181" i="19"/>
  <c r="AU1180" i="19"/>
  <c r="AW1180" i="19"/>
  <c r="AM1181" i="23"/>
  <c r="AQ1181" i="23"/>
  <c r="AO1181" i="23"/>
  <c r="AN1182" i="23"/>
  <c r="AW1181" i="21"/>
  <c r="AV1182" i="21"/>
  <c r="AU1181" i="21"/>
  <c r="AY1181" i="21"/>
  <c r="AU1181" i="19"/>
  <c r="AV1182" i="19"/>
  <c r="AW1181" i="19"/>
  <c r="AQ1182" i="23"/>
  <c r="AO1182" i="23"/>
  <c r="AN1183" i="23"/>
  <c r="AM1182" i="23"/>
  <c r="AW1182" i="21"/>
  <c r="AU1182" i="21"/>
  <c r="AV1183" i="21"/>
  <c r="AY1182" i="21"/>
  <c r="AU1182" i="19"/>
  <c r="AV1183" i="19"/>
  <c r="AW1182" i="19"/>
  <c r="AM1183" i="23"/>
  <c r="AO1183" i="23"/>
  <c r="AQ1183" i="23"/>
  <c r="AN1184" i="23"/>
  <c r="AY1183" i="21"/>
  <c r="AU1183" i="21"/>
  <c r="AV1184" i="21"/>
  <c r="AW1183" i="21"/>
  <c r="AU1183" i="19"/>
  <c r="AW1183" i="19"/>
  <c r="AV1184" i="19"/>
  <c r="AM1184" i="23"/>
  <c r="AN1185" i="23"/>
  <c r="AO1184" i="23"/>
  <c r="AQ1184" i="23"/>
  <c r="AV1185" i="21"/>
  <c r="AY1184" i="21"/>
  <c r="AU1184" i="21"/>
  <c r="AW1184" i="21"/>
  <c r="AU1184" i="19"/>
  <c r="AW1184" i="19"/>
  <c r="AV1185" i="19"/>
  <c r="AN1186" i="23"/>
  <c r="AQ1185" i="23"/>
  <c r="AM1185" i="23"/>
  <c r="AO1185" i="23"/>
  <c r="AU1185" i="21"/>
  <c r="AW1185" i="21"/>
  <c r="AV1186" i="21"/>
  <c r="AY1185" i="21"/>
  <c r="AV1186" i="19"/>
  <c r="AW1185" i="19"/>
  <c r="AU1185" i="19"/>
  <c r="AN1187" i="23"/>
  <c r="AQ1186" i="23"/>
  <c r="AM1186" i="23"/>
  <c r="AO1186" i="23"/>
  <c r="AU1186" i="21"/>
  <c r="AY1186" i="21"/>
  <c r="AW1186" i="21"/>
  <c r="AV1187" i="21"/>
  <c r="AU1186" i="19"/>
  <c r="AW1186" i="19"/>
  <c r="AV1187" i="19"/>
  <c r="AQ1187" i="23"/>
  <c r="AO1187" i="23"/>
  <c r="AM1187" i="23"/>
  <c r="AN1188" i="23"/>
  <c r="AU1187" i="21"/>
  <c r="AW1187" i="21"/>
  <c r="AY1187" i="21"/>
  <c r="AV1188" i="21"/>
  <c r="AW1187" i="19"/>
  <c r="AU1187" i="19"/>
  <c r="AV1188" i="19"/>
  <c r="AQ1188" i="23"/>
  <c r="AM1188" i="23"/>
  <c r="AN1189" i="23"/>
  <c r="AO1188" i="23"/>
  <c r="AU1188" i="21"/>
  <c r="AY1188" i="21"/>
  <c r="AW1188" i="21"/>
  <c r="AV1189" i="21"/>
  <c r="AV1189" i="19"/>
  <c r="AU1188" i="19"/>
  <c r="AW1188" i="19"/>
  <c r="AN1190" i="23"/>
  <c r="AQ1189" i="23"/>
  <c r="AM1189" i="23"/>
  <c r="AO1189" i="23"/>
  <c r="AW1189" i="21"/>
  <c r="AV1190" i="21"/>
  <c r="AU1189" i="21"/>
  <c r="AY1189" i="21"/>
  <c r="AV1190" i="19"/>
  <c r="AW1189" i="19"/>
  <c r="AU1189" i="19"/>
  <c r="AM1190" i="23"/>
  <c r="AN1191" i="23"/>
  <c r="AO1190" i="23"/>
  <c r="AQ1190" i="23"/>
  <c r="AU1190" i="21"/>
  <c r="AV1191" i="21"/>
  <c r="AY1190" i="21"/>
  <c r="AW1190" i="21"/>
  <c r="AU1190" i="19"/>
  <c r="AW1190" i="19"/>
  <c r="AV1191" i="19"/>
  <c r="AO1191" i="23"/>
  <c r="AQ1191" i="23"/>
  <c r="AN1192" i="23"/>
  <c r="AM1191" i="23"/>
  <c r="AY1191" i="21"/>
  <c r="AV1192" i="21"/>
  <c r="AU1191" i="21"/>
  <c r="AW1191" i="21"/>
  <c r="AW1191" i="19"/>
  <c r="AU1191" i="19"/>
  <c r="AV1192" i="19"/>
  <c r="AQ1192" i="23"/>
  <c r="AM1192" i="23"/>
  <c r="AO1192" i="23"/>
  <c r="AN1193" i="23"/>
  <c r="AV1193" i="21"/>
  <c r="AY1192" i="21"/>
  <c r="AU1192" i="21"/>
  <c r="AW1192" i="21"/>
  <c r="AW1192" i="19"/>
  <c r="AV1193" i="19"/>
  <c r="AU1192" i="19"/>
  <c r="AQ1193" i="23"/>
  <c r="AM1193" i="23"/>
  <c r="AN1194" i="23"/>
  <c r="AO1193" i="23"/>
  <c r="AW1193" i="21"/>
  <c r="AU1193" i="21"/>
  <c r="AV1194" i="21"/>
  <c r="AY1193" i="21"/>
  <c r="AV1194" i="19"/>
  <c r="AW1193" i="19"/>
  <c r="AU1193" i="19"/>
  <c r="AM1194" i="23"/>
  <c r="AQ1194" i="23"/>
  <c r="AN1195" i="23"/>
  <c r="AO1194" i="23"/>
  <c r="AY1194" i="21"/>
  <c r="AW1194" i="21"/>
  <c r="AV1195" i="21"/>
  <c r="AU1194" i="21"/>
  <c r="AU1194" i="19"/>
  <c r="AV1195" i="19"/>
  <c r="AW1194" i="19"/>
  <c r="AM1195" i="23"/>
  <c r="AN1196" i="23"/>
  <c r="AQ1195" i="23"/>
  <c r="AO1195" i="23"/>
  <c r="AU1195" i="21"/>
  <c r="AV1196" i="21"/>
  <c r="AW1195" i="21"/>
  <c r="AY1195" i="21"/>
  <c r="AW1195" i="19"/>
  <c r="AV1196" i="19"/>
  <c r="AU1195" i="19"/>
  <c r="AO1196" i="23"/>
  <c r="AN1197" i="23"/>
  <c r="AQ1196" i="23"/>
  <c r="AM1196" i="23"/>
  <c r="AU1196" i="21"/>
  <c r="AY1196" i="21"/>
  <c r="AV1197" i="21"/>
  <c r="AW1196" i="21"/>
  <c r="AU1196" i="19"/>
  <c r="AW1196" i="19"/>
  <c r="AV1197" i="19"/>
  <c r="AO1197" i="23"/>
  <c r="AN1198" i="23"/>
  <c r="AM1197" i="23"/>
  <c r="AQ1197" i="23"/>
  <c r="AY1197" i="21"/>
  <c r="AW1197" i="21"/>
  <c r="AV1198" i="21"/>
  <c r="AU1197" i="21"/>
  <c r="AW1197" i="19"/>
  <c r="AV1198" i="19"/>
  <c r="AU1197" i="19"/>
  <c r="AM1198" i="23"/>
  <c r="AO1198" i="23"/>
  <c r="AQ1198" i="23"/>
  <c r="AN1199" i="23"/>
  <c r="AW1198" i="21"/>
  <c r="AY1198" i="21"/>
  <c r="AU1198" i="21"/>
  <c r="AV1199" i="21"/>
  <c r="AW1198" i="19"/>
  <c r="AU1198" i="19"/>
  <c r="AV1199" i="19"/>
  <c r="AO1199" i="23"/>
  <c r="AQ1199" i="23"/>
  <c r="AM1199" i="23"/>
  <c r="AN1200" i="23"/>
  <c r="AY1199" i="21"/>
  <c r="AW1199" i="21"/>
  <c r="AV1200" i="21"/>
  <c r="AU1199" i="21"/>
  <c r="AW1199" i="19"/>
  <c r="AV1200" i="19"/>
  <c r="AU1199" i="19"/>
  <c r="AM1200" i="23"/>
  <c r="AN1201" i="23"/>
  <c r="AO1200" i="23"/>
  <c r="AQ1200" i="23"/>
  <c r="AY1200" i="21"/>
  <c r="AW1200" i="21"/>
  <c r="AU1200" i="21"/>
  <c r="AV1201" i="21"/>
  <c r="AW1200" i="19"/>
  <c r="AV1201" i="19"/>
  <c r="AU1200" i="19"/>
  <c r="AQ1201" i="23"/>
  <c r="AN1202" i="23"/>
  <c r="AM1201" i="23"/>
  <c r="AO1201" i="23"/>
  <c r="AY1201" i="21"/>
  <c r="AV1202" i="21"/>
  <c r="AU1201" i="21"/>
  <c r="AW1201" i="21"/>
  <c r="AV1202" i="19"/>
  <c r="AW1201" i="19"/>
  <c r="AU1201" i="19"/>
  <c r="AM1202" i="23"/>
  <c r="AO1202" i="23"/>
  <c r="AQ1202" i="23"/>
  <c r="AN1203" i="23"/>
  <c r="AY1202" i="21"/>
  <c r="AW1202" i="21"/>
  <c r="AV1203" i="21"/>
  <c r="AU1202" i="21"/>
  <c r="AU1202" i="19"/>
  <c r="AW1202" i="19"/>
  <c r="AV1203" i="19"/>
  <c r="AQ1203" i="23"/>
  <c r="AM1203" i="23"/>
  <c r="AO1203" i="23"/>
  <c r="AN1204" i="23"/>
  <c r="AU1203" i="21"/>
  <c r="AW1203" i="21"/>
  <c r="AV1204" i="21"/>
  <c r="AY1203" i="21"/>
  <c r="AW1203" i="19"/>
  <c r="AU1203" i="19"/>
  <c r="AV1204" i="19"/>
  <c r="AN1205" i="23"/>
  <c r="AQ1204" i="23"/>
  <c r="AM1204" i="23"/>
  <c r="AO1204" i="23"/>
  <c r="AV1205" i="21"/>
  <c r="AU1204" i="21"/>
  <c r="AW1204" i="21"/>
  <c r="AY1204" i="21"/>
  <c r="AW1204" i="19"/>
  <c r="AU1204" i="19"/>
  <c r="AV1205" i="19"/>
  <c r="AO1205" i="23"/>
  <c r="AM1205" i="23"/>
  <c r="AQ1205" i="23"/>
  <c r="AN1206" i="23"/>
  <c r="AU1205" i="21"/>
  <c r="AY1205" i="21"/>
  <c r="AW1205" i="21"/>
  <c r="AV1206" i="21"/>
  <c r="AU1205" i="19"/>
  <c r="AV1206" i="19"/>
  <c r="AW1205" i="19"/>
  <c r="AM1206" i="23"/>
  <c r="AQ1206" i="23"/>
  <c r="AO1206" i="23"/>
  <c r="AN1207" i="23"/>
  <c r="AV1207" i="21"/>
  <c r="AW1206" i="21"/>
  <c r="AY1206" i="21"/>
  <c r="AU1206" i="21"/>
  <c r="AV1207" i="19"/>
  <c r="AW1206" i="19"/>
  <c r="AU1206" i="19"/>
  <c r="AN1208" i="23"/>
  <c r="AQ1207" i="23"/>
  <c r="AO1207" i="23"/>
  <c r="AM1207" i="23"/>
  <c r="AW1207" i="21"/>
  <c r="AU1207" i="21"/>
  <c r="AY1207" i="21"/>
  <c r="AV1208" i="21"/>
  <c r="AU1207" i="19"/>
  <c r="AW1207" i="19"/>
  <c r="AV1208" i="19"/>
  <c r="AM1208" i="23"/>
  <c r="AQ1208" i="23"/>
  <c r="AN1209" i="23"/>
  <c r="AO1208" i="23"/>
  <c r="AU1208" i="21"/>
  <c r="AY1208" i="21"/>
  <c r="AW1208" i="21"/>
  <c r="AV1209" i="21"/>
  <c r="AV1209" i="19"/>
  <c r="AW1208" i="19"/>
  <c r="AU1208" i="19"/>
  <c r="AN1210" i="23"/>
  <c r="AQ1209" i="23"/>
  <c r="AM1209" i="23"/>
  <c r="AO1209" i="23"/>
  <c r="AU1209" i="21"/>
  <c r="AY1209" i="21"/>
  <c r="AW1209" i="21"/>
  <c r="AV1210" i="21"/>
  <c r="AV1210" i="19"/>
  <c r="AW1209" i="19"/>
  <c r="AU1209" i="19"/>
  <c r="AN1211" i="23"/>
  <c r="AQ1210" i="23"/>
  <c r="AO1210" i="23"/>
  <c r="AM1210" i="23"/>
  <c r="AV1211" i="21"/>
  <c r="AW1210" i="21"/>
  <c r="AY1210" i="21"/>
  <c r="AU1210" i="21"/>
  <c r="AV1211" i="19"/>
  <c r="AW1210" i="19"/>
  <c r="AU1210" i="19"/>
  <c r="AN1212" i="23"/>
  <c r="AM1211" i="23"/>
  <c r="AQ1211" i="23"/>
  <c r="AO1211" i="23"/>
  <c r="AU1211" i="21"/>
  <c r="AV1212" i="21"/>
  <c r="AW1211" i="21"/>
  <c r="AY1211" i="21"/>
  <c r="AV1212" i="19"/>
  <c r="AU1211" i="19"/>
  <c r="AW1211" i="19"/>
  <c r="AM1212" i="23"/>
  <c r="AN1213" i="23"/>
  <c r="AQ1212" i="23"/>
  <c r="AO1212" i="23"/>
  <c r="AY1212" i="21"/>
  <c r="AV1213" i="21"/>
  <c r="AU1212" i="21"/>
  <c r="AW1212" i="21"/>
  <c r="AV1213" i="19"/>
  <c r="AU1212" i="19"/>
  <c r="AW1212" i="19"/>
  <c r="AN1214" i="23"/>
  <c r="AQ1213" i="23"/>
  <c r="AO1213" i="23"/>
  <c r="AM1213" i="23"/>
  <c r="AY1213" i="21"/>
  <c r="AV1214" i="21"/>
  <c r="AU1213" i="21"/>
  <c r="AW1213" i="21"/>
  <c r="AV1214" i="19"/>
  <c r="AU1213" i="19"/>
  <c r="AW1213" i="19"/>
  <c r="AN1215" i="23"/>
  <c r="AQ1214" i="23"/>
  <c r="AM1214" i="23"/>
  <c r="AO1214" i="23"/>
  <c r="AU1214" i="21"/>
  <c r="AW1214" i="21"/>
  <c r="AV1215" i="21"/>
  <c r="AY1214" i="21"/>
  <c r="AW1214" i="19"/>
  <c r="AV1215" i="19"/>
  <c r="AU1214" i="19"/>
  <c r="AO1215" i="23"/>
  <c r="AN1216" i="23"/>
  <c r="AM1215" i="23"/>
  <c r="AQ1215" i="23"/>
  <c r="AU1215" i="21"/>
  <c r="AW1215" i="21"/>
  <c r="AV1216" i="21"/>
  <c r="AY1215" i="21"/>
  <c r="AV1216" i="19"/>
  <c r="AU1215" i="19"/>
  <c r="AW1215" i="19"/>
  <c r="AN1217" i="23"/>
  <c r="AM1216" i="23"/>
  <c r="AQ1216" i="23"/>
  <c r="AO1216" i="23"/>
  <c r="AV1217" i="21"/>
  <c r="AY1216" i="21"/>
  <c r="AU1216" i="21"/>
  <c r="AW1216" i="21"/>
  <c r="AW1216" i="19"/>
  <c r="AV1217" i="19"/>
  <c r="AU1216" i="19"/>
  <c r="AM1217" i="23"/>
  <c r="AQ1217" i="23"/>
  <c r="AN1218" i="23"/>
  <c r="AO1217" i="23"/>
  <c r="AU1217" i="21"/>
  <c r="AY1217" i="21"/>
  <c r="AV1218" i="21"/>
  <c r="AW1217" i="21"/>
  <c r="AU1217" i="19"/>
  <c r="AV1218" i="19"/>
  <c r="AW1217" i="19"/>
  <c r="AO1218" i="23"/>
  <c r="AN1219" i="23"/>
  <c r="AQ1218" i="23"/>
  <c r="AM1218" i="23"/>
  <c r="AY1218" i="21"/>
  <c r="AU1218" i="21"/>
  <c r="AV1219" i="21"/>
  <c r="AW1218" i="21"/>
  <c r="AV1219" i="19"/>
  <c r="AU1218" i="19"/>
  <c r="AW1218" i="19"/>
  <c r="AN1220" i="23"/>
  <c r="AM1219" i="23"/>
  <c r="AQ1219" i="23"/>
  <c r="AO1219" i="23"/>
  <c r="AV1220" i="21"/>
  <c r="AW1219" i="21"/>
  <c r="AU1219" i="21"/>
  <c r="AY1219" i="21"/>
  <c r="AU1219" i="19"/>
  <c r="AV1220" i="19"/>
  <c r="AW1219" i="19"/>
  <c r="AM1220" i="23"/>
  <c r="AQ1220" i="23"/>
  <c r="AN1221" i="23"/>
  <c r="AO1220" i="23"/>
  <c r="AW1220" i="21"/>
  <c r="AV1221" i="21"/>
  <c r="AU1220" i="21"/>
  <c r="AY1220" i="21"/>
  <c r="AV1221" i="19"/>
  <c r="AU1220" i="19"/>
  <c r="AW1220" i="19"/>
  <c r="AN1222" i="23"/>
  <c r="AQ1221" i="23"/>
  <c r="AO1221" i="23"/>
  <c r="AM1221" i="23"/>
  <c r="AW1221" i="21"/>
  <c r="AV1222" i="21"/>
  <c r="AY1221" i="21"/>
  <c r="AU1221" i="21"/>
  <c r="AW1221" i="19"/>
  <c r="AV1222" i="19"/>
  <c r="AU1221" i="19"/>
  <c r="AQ1222" i="23"/>
  <c r="AO1222" i="23"/>
  <c r="AN1223" i="23"/>
  <c r="AM1222" i="23"/>
  <c r="AU1222" i="21"/>
  <c r="AY1222" i="21"/>
  <c r="AV1223" i="21"/>
  <c r="AW1222" i="21"/>
  <c r="AU1222" i="19"/>
  <c r="AW1222" i="19"/>
  <c r="AV1223" i="19"/>
  <c r="AO1223" i="23"/>
  <c r="AN1224" i="23"/>
  <c r="AQ1223" i="23"/>
  <c r="AM1223" i="23"/>
  <c r="AY1223" i="21"/>
  <c r="AV1224" i="21"/>
  <c r="AW1223" i="21"/>
  <c r="AU1223" i="21"/>
  <c r="AU1223" i="19"/>
  <c r="AW1223" i="19"/>
  <c r="AV1224" i="19"/>
  <c r="AN1225" i="23"/>
  <c r="AQ1224" i="23"/>
  <c r="AM1224" i="23"/>
  <c r="AO1224" i="23"/>
  <c r="AV1225" i="21"/>
  <c r="AY1224" i="21"/>
  <c r="AU1224" i="21"/>
  <c r="AW1224" i="21"/>
  <c r="AU1224" i="19"/>
  <c r="AV1225" i="19"/>
  <c r="AW1224" i="19"/>
  <c r="AN1226" i="23"/>
  <c r="AO1225" i="23"/>
  <c r="AQ1225" i="23"/>
  <c r="AM1225" i="23"/>
  <c r="AU1225" i="21"/>
  <c r="AV1226" i="21"/>
  <c r="AY1225" i="21"/>
  <c r="AW1225" i="21"/>
  <c r="AU1225" i="19"/>
  <c r="AW1225" i="19"/>
  <c r="AV1226" i="19"/>
  <c r="AM1226" i="23"/>
  <c r="AO1226" i="23"/>
  <c r="AQ1226" i="23"/>
  <c r="AN1227" i="23"/>
  <c r="AY1226" i="21"/>
  <c r="AV1227" i="21"/>
  <c r="AU1226" i="21"/>
  <c r="AW1226" i="21"/>
  <c r="AV1227" i="19"/>
  <c r="AW1226" i="19"/>
  <c r="AU1226" i="19"/>
  <c r="AM1227" i="23"/>
  <c r="AO1227" i="23"/>
  <c r="AN1228" i="23"/>
  <c r="AQ1227" i="23"/>
  <c r="AU1227" i="21"/>
  <c r="AW1227" i="21"/>
  <c r="AV1228" i="21"/>
  <c r="AY1227" i="21"/>
  <c r="AU1227" i="19"/>
  <c r="AW1227" i="19"/>
  <c r="AV1228" i="19"/>
  <c r="AO1228" i="23"/>
  <c r="AM1228" i="23"/>
  <c r="AN1229" i="23"/>
  <c r="AQ1228" i="23"/>
  <c r="AW1228" i="21"/>
  <c r="AV1229" i="21"/>
  <c r="AY1228" i="21"/>
  <c r="AU1228" i="21"/>
  <c r="AV1229" i="19"/>
  <c r="AU1228" i="19"/>
  <c r="AW1228" i="19"/>
  <c r="AQ1229" i="23"/>
  <c r="AO1229" i="23"/>
  <c r="AN1230" i="23"/>
  <c r="AM1229" i="23"/>
  <c r="AV1230" i="21"/>
  <c r="AU1229" i="21"/>
  <c r="AW1229" i="21"/>
  <c r="AY1229" i="21"/>
  <c r="AW1229" i="19"/>
  <c r="AU1229" i="19"/>
  <c r="AV1230" i="19"/>
  <c r="AQ1230" i="23"/>
  <c r="AM1230" i="23"/>
  <c r="AO1230" i="23"/>
  <c r="AN1231" i="23"/>
  <c r="AV1231" i="21"/>
  <c r="AW1230" i="21"/>
  <c r="AY1230" i="21"/>
  <c r="AU1230" i="21"/>
  <c r="AW1230" i="19"/>
  <c r="AU1230" i="19"/>
  <c r="AV1231" i="19"/>
  <c r="AO1231" i="23"/>
  <c r="AM1231" i="23"/>
  <c r="AN1232" i="23"/>
  <c r="AQ1231" i="23"/>
  <c r="AW1231" i="21"/>
  <c r="AV1232" i="21"/>
  <c r="AY1231" i="21"/>
  <c r="AU1231" i="21"/>
  <c r="AV1232" i="19"/>
  <c r="AU1231" i="19"/>
  <c r="AW1231" i="19"/>
  <c r="AN1233" i="23"/>
  <c r="AQ1232" i="23"/>
  <c r="AO1232" i="23"/>
  <c r="AM1232" i="23"/>
  <c r="AW1232" i="21"/>
  <c r="AU1232" i="21"/>
  <c r="AV1233" i="21"/>
  <c r="AY1232" i="21"/>
  <c r="AW1232" i="19"/>
  <c r="AU1232" i="19"/>
  <c r="AV1233" i="19"/>
  <c r="AN1234" i="23"/>
  <c r="AM1233" i="23"/>
  <c r="AQ1233" i="23"/>
  <c r="AO1233" i="23"/>
  <c r="AY1233" i="21"/>
  <c r="AW1233" i="21"/>
  <c r="AU1233" i="21"/>
  <c r="AV1234" i="21"/>
  <c r="AW1233" i="19"/>
  <c r="AU1233" i="19"/>
  <c r="AV1234" i="19"/>
  <c r="AM1234" i="23"/>
  <c r="AO1234" i="23"/>
  <c r="AQ1234" i="23"/>
  <c r="AN1235" i="23"/>
  <c r="AU1234" i="21"/>
  <c r="AW1234" i="21"/>
  <c r="AV1235" i="21"/>
  <c r="AY1234" i="21"/>
  <c r="AU1234" i="19"/>
  <c r="AV1235" i="19"/>
  <c r="AW1234" i="19"/>
  <c r="AN1236" i="23"/>
  <c r="AM1235" i="23"/>
  <c r="AQ1235" i="23"/>
  <c r="AO1235" i="23"/>
  <c r="AY1235" i="21"/>
  <c r="AV1236" i="21"/>
  <c r="AU1235" i="21"/>
  <c r="AW1235" i="21"/>
  <c r="AW1235" i="19"/>
  <c r="AU1235" i="19"/>
  <c r="AV1236" i="19"/>
  <c r="AN1237" i="23"/>
  <c r="AO1236" i="23"/>
  <c r="AM1236" i="23"/>
  <c r="AQ1236" i="23"/>
  <c r="AV1237" i="21"/>
  <c r="AW1236" i="21"/>
  <c r="AU1236" i="21"/>
  <c r="AY1236" i="21"/>
  <c r="AW1236" i="19"/>
  <c r="AV1237" i="19"/>
  <c r="AU1236" i="19"/>
  <c r="AQ1237" i="23"/>
  <c r="AN1238" i="23"/>
  <c r="AM1237" i="23"/>
  <c r="AO1237" i="23"/>
  <c r="AV1238" i="21"/>
  <c r="AU1237" i="21"/>
  <c r="AY1237" i="21"/>
  <c r="AW1237" i="21"/>
  <c r="AU1237" i="19"/>
  <c r="AV1238" i="19"/>
  <c r="AW1237" i="19"/>
  <c r="AN1239" i="23"/>
  <c r="AO1238" i="23"/>
  <c r="AM1238" i="23"/>
  <c r="AQ1238" i="23"/>
  <c r="AW1238" i="21"/>
  <c r="AU1238" i="21"/>
  <c r="AV1239" i="21"/>
  <c r="AY1238" i="21"/>
  <c r="AW1238" i="19"/>
  <c r="AU1238" i="19"/>
  <c r="AV1239" i="19"/>
  <c r="AM1239" i="23"/>
  <c r="AO1239" i="23"/>
  <c r="AQ1239" i="23"/>
  <c r="AN1240" i="23"/>
  <c r="AW1239" i="21"/>
  <c r="AU1239" i="21"/>
  <c r="AY1239" i="21"/>
  <c r="AV1240" i="21"/>
  <c r="AW1239" i="19"/>
  <c r="AU1239" i="19"/>
  <c r="AV1240" i="19"/>
  <c r="AQ1240" i="23"/>
  <c r="AN1241" i="23"/>
  <c r="AM1240" i="23"/>
  <c r="AO1240" i="23"/>
  <c r="AV1241" i="21"/>
  <c r="AY1240" i="21"/>
  <c r="AU1240" i="21"/>
  <c r="AW1240" i="21"/>
  <c r="AU1240" i="19"/>
  <c r="AV1241" i="19"/>
  <c r="AW1240" i="19"/>
  <c r="AM1241" i="23"/>
  <c r="AQ1241" i="23"/>
  <c r="AO1241" i="23"/>
  <c r="AN1242" i="23"/>
  <c r="AY1241" i="21"/>
  <c r="AV1242" i="21"/>
  <c r="AU1241" i="21"/>
  <c r="AW1241" i="21"/>
  <c r="AV1242" i="19"/>
  <c r="AU1241" i="19"/>
  <c r="AW1241" i="19"/>
  <c r="AM1242" i="23"/>
  <c r="AN1243" i="23"/>
  <c r="AO1242" i="23"/>
  <c r="AQ1242" i="23"/>
  <c r="AU1242" i="21"/>
  <c r="AY1242" i="21"/>
  <c r="AV1243" i="21"/>
  <c r="AW1242" i="21"/>
  <c r="AV1243" i="19"/>
  <c r="AW1242" i="19"/>
  <c r="AU1242" i="19"/>
  <c r="AN1244" i="23"/>
  <c r="AO1243" i="23"/>
  <c r="AQ1243" i="23"/>
  <c r="AM1243" i="23"/>
  <c r="AV1244" i="21"/>
  <c r="AY1243" i="21"/>
  <c r="AW1243" i="21"/>
  <c r="AU1243" i="21"/>
  <c r="AW1243" i="19"/>
  <c r="AV1244" i="19"/>
  <c r="AU1243" i="19"/>
  <c r="AQ1244" i="23"/>
  <c r="AO1244" i="23"/>
  <c r="AM1244" i="23"/>
  <c r="AN1245" i="23"/>
  <c r="AV1245" i="21"/>
  <c r="AY1244" i="21"/>
  <c r="AW1244" i="21"/>
  <c r="AU1244" i="21"/>
  <c r="AW1244" i="19"/>
  <c r="AU1244" i="19"/>
  <c r="AV1245" i="19"/>
  <c r="AM1245" i="23"/>
  <c r="AO1245" i="23"/>
  <c r="AN1246" i="23"/>
  <c r="AQ1245" i="23"/>
  <c r="AU1245" i="21"/>
  <c r="AW1245" i="21"/>
  <c r="AV1246" i="21"/>
  <c r="AY1245" i="21"/>
  <c r="AV1246" i="19"/>
  <c r="AU1245" i="19"/>
  <c r="AW1245" i="19"/>
  <c r="AQ1246" i="23"/>
  <c r="AM1246" i="23"/>
  <c r="AN1247" i="23"/>
  <c r="AO1246" i="23"/>
  <c r="AW1246" i="21"/>
  <c r="AU1246" i="21"/>
  <c r="AV1247" i="21"/>
  <c r="AY1246" i="21"/>
  <c r="AV1247" i="19"/>
  <c r="AW1246" i="19"/>
  <c r="AU1246" i="19"/>
  <c r="AN1248" i="23"/>
  <c r="AO1247" i="23"/>
  <c r="AQ1247" i="23"/>
  <c r="AM1247" i="23"/>
  <c r="AY1247" i="21"/>
  <c r="AW1247" i="21"/>
  <c r="AU1247" i="21"/>
  <c r="AV1248" i="21"/>
  <c r="AU1247" i="19"/>
  <c r="AV1248" i="19"/>
  <c r="AW1247" i="19"/>
  <c r="AQ1248" i="23"/>
  <c r="AO1248" i="23"/>
  <c r="AM1248" i="23"/>
  <c r="AN1249" i="23"/>
  <c r="AU1248" i="21"/>
  <c r="AV1249" i="21"/>
  <c r="AY1248" i="21"/>
  <c r="AW1248" i="21"/>
  <c r="AV1249" i="19"/>
  <c r="AU1248" i="19"/>
  <c r="AW1248" i="19"/>
  <c r="AO1249" i="23"/>
  <c r="AM1249" i="23"/>
  <c r="AQ1249" i="23"/>
  <c r="AN1250" i="23"/>
  <c r="AV1250" i="21"/>
  <c r="AY1249" i="21"/>
  <c r="AU1249" i="21"/>
  <c r="AW1249" i="21"/>
  <c r="AU1249" i="19"/>
  <c r="AW1249" i="19"/>
  <c r="AV1250" i="19"/>
  <c r="AQ1250" i="23"/>
  <c r="AO1250" i="23"/>
  <c r="AN1251" i="23"/>
  <c r="AM1250" i="23"/>
  <c r="AW1250" i="21"/>
  <c r="AV1251" i="21"/>
  <c r="AY1250" i="21"/>
  <c r="AU1250" i="21"/>
  <c r="AU1250" i="19"/>
  <c r="AV1251" i="19"/>
  <c r="AW1250" i="19"/>
  <c r="AN1252" i="23"/>
  <c r="AO1251" i="23"/>
  <c r="AQ1251" i="23"/>
  <c r="AM1251" i="23"/>
  <c r="AU1251" i="21"/>
  <c r="AW1251" i="21"/>
  <c r="AY1251" i="21"/>
  <c r="AV1252" i="21"/>
  <c r="AV1252" i="19"/>
  <c r="AU1251" i="19"/>
  <c r="AW1251" i="19"/>
  <c r="AO1252" i="23"/>
  <c r="AM1252" i="23"/>
  <c r="AN1253" i="23"/>
  <c r="AQ1252" i="23"/>
  <c r="AW1252" i="21"/>
  <c r="AV1253" i="21"/>
  <c r="AY1252" i="21"/>
  <c r="AU1252" i="21"/>
  <c r="AU1252" i="19"/>
  <c r="AW1252" i="19"/>
  <c r="AV1253" i="19"/>
  <c r="AN1254" i="23"/>
  <c r="AO1253" i="23"/>
  <c r="AM1253" i="23"/>
  <c r="AQ1253" i="23"/>
  <c r="AW1253" i="21"/>
  <c r="AY1253" i="21"/>
  <c r="AU1253" i="21"/>
  <c r="AV1254" i="21"/>
  <c r="AV1254" i="19"/>
  <c r="AU1253" i="19"/>
  <c r="AW1253" i="19"/>
  <c r="AM1254" i="23"/>
  <c r="AO1254" i="23"/>
  <c r="AN1255" i="23"/>
  <c r="AQ1254" i="23"/>
  <c r="AW1254" i="21"/>
  <c r="AU1254" i="21"/>
  <c r="AV1255" i="21"/>
  <c r="AY1254" i="21"/>
  <c r="AW1254" i="19"/>
  <c r="AV1255" i="19"/>
  <c r="AU1254" i="19"/>
  <c r="AN1256" i="23"/>
  <c r="AQ1255" i="23"/>
  <c r="AM1255" i="23"/>
  <c r="AO1255" i="23"/>
  <c r="AW1255" i="21"/>
  <c r="AY1255" i="21"/>
  <c r="AV1256" i="21"/>
  <c r="AU1255" i="21"/>
  <c r="AW1255" i="19"/>
  <c r="AV1256" i="19"/>
  <c r="AU1255" i="19"/>
  <c r="AO1256" i="23"/>
  <c r="AQ1256" i="23"/>
  <c r="AN1257" i="23"/>
  <c r="AM1256" i="23"/>
  <c r="AV1257" i="21"/>
  <c r="AU1256" i="21"/>
  <c r="AW1256" i="21"/>
  <c r="AY1256" i="21"/>
  <c r="AW1256" i="19"/>
  <c r="AV1257" i="19"/>
  <c r="AU1256" i="19"/>
  <c r="AM1257" i="23"/>
  <c r="AN1258" i="23"/>
  <c r="AQ1257" i="23"/>
  <c r="AO1257" i="23"/>
  <c r="AV1258" i="21"/>
  <c r="AY1257" i="21"/>
  <c r="AU1257" i="21"/>
  <c r="AW1257" i="21"/>
  <c r="AW1257" i="19"/>
  <c r="AV1258" i="19"/>
  <c r="AU1257" i="19"/>
  <c r="AO1258" i="23"/>
  <c r="AQ1258" i="23"/>
  <c r="AM1258" i="23"/>
  <c r="AN1259" i="23"/>
  <c r="AV1259" i="21"/>
  <c r="AY1258" i="21"/>
  <c r="AU1258" i="21"/>
  <c r="AW1258" i="21"/>
  <c r="AW1258" i="19"/>
  <c r="AU1258" i="19"/>
  <c r="AV1259" i="19"/>
  <c r="AQ1259" i="23"/>
  <c r="AN1260" i="23"/>
  <c r="AM1259" i="23"/>
  <c r="AO1259" i="23"/>
  <c r="AU1259" i="21"/>
  <c r="AW1259" i="21"/>
  <c r="AV1260" i="21"/>
  <c r="AY1259" i="21"/>
  <c r="AV1260" i="19"/>
  <c r="AU1259" i="19"/>
  <c r="AW1259" i="19"/>
  <c r="AN1261" i="23"/>
  <c r="AQ1260" i="23"/>
  <c r="AO1260" i="23"/>
  <c r="AM1260" i="23"/>
  <c r="AY1260" i="21"/>
  <c r="AU1260" i="21"/>
  <c r="AV1261" i="21"/>
  <c r="AW1260" i="21"/>
  <c r="AW1260" i="19"/>
  <c r="AV1261" i="19"/>
  <c r="AU1260" i="19"/>
  <c r="AM1261" i="23"/>
  <c r="AO1261" i="23"/>
  <c r="AN1262" i="23"/>
  <c r="AQ1261" i="23"/>
  <c r="AY1261" i="21"/>
  <c r="AV1262" i="21"/>
  <c r="AU1261" i="21"/>
  <c r="AW1261" i="21"/>
  <c r="AU1261" i="19"/>
  <c r="AW1261" i="19"/>
  <c r="AV1262" i="19"/>
  <c r="AO1262" i="23"/>
  <c r="AQ1262" i="23"/>
  <c r="AN1263" i="23"/>
  <c r="AM1262" i="23"/>
  <c r="AY1262" i="21"/>
  <c r="AW1262" i="21"/>
  <c r="AU1262" i="21"/>
  <c r="AV1263" i="21"/>
  <c r="AW1262" i="19"/>
  <c r="AV1263" i="19"/>
  <c r="AU1262" i="19"/>
  <c r="AM1263" i="23"/>
  <c r="AO1263" i="23"/>
  <c r="AQ1263" i="23"/>
  <c r="AN1264" i="23"/>
  <c r="AV1264" i="21"/>
  <c r="AW1263" i="21"/>
  <c r="AU1263" i="21"/>
  <c r="AY1263" i="21"/>
  <c r="AV1264" i="19"/>
  <c r="AW1263" i="19"/>
  <c r="AU1263" i="19"/>
  <c r="AM1264" i="23"/>
  <c r="AO1264" i="23"/>
  <c r="AN1265" i="23"/>
  <c r="AQ1264" i="23"/>
  <c r="AU1264" i="21"/>
  <c r="AY1264" i="21"/>
  <c r="AW1264" i="21"/>
  <c r="AV1265" i="21"/>
  <c r="AW1264" i="19"/>
  <c r="AV1265" i="19"/>
  <c r="AU1264" i="19"/>
  <c r="AN1266" i="23"/>
  <c r="AQ1265" i="23"/>
  <c r="AO1265" i="23"/>
  <c r="AM1265" i="23"/>
  <c r="AW1265" i="21"/>
  <c r="AV1266" i="21"/>
  <c r="AU1265" i="21"/>
  <c r="AY1265" i="21"/>
  <c r="AW1265" i="19"/>
  <c r="AU1265" i="19"/>
  <c r="AV1266" i="19"/>
  <c r="AO1266" i="23"/>
  <c r="AQ1266" i="23"/>
  <c r="AM1266" i="23"/>
  <c r="AN1267" i="23"/>
  <c r="AV1267" i="21"/>
  <c r="AU1266" i="21"/>
  <c r="AW1266" i="21"/>
  <c r="AY1266" i="21"/>
  <c r="AW1266" i="19"/>
  <c r="AU1266" i="19"/>
  <c r="AV1267" i="19"/>
  <c r="AM1267" i="23"/>
  <c r="AN1268" i="23"/>
  <c r="AO1267" i="23"/>
  <c r="AQ1267" i="23"/>
  <c r="AV1268" i="21"/>
  <c r="AW1267" i="21"/>
  <c r="AU1267" i="21"/>
  <c r="AY1267" i="21"/>
  <c r="AV1268" i="19"/>
  <c r="AW1267" i="19"/>
  <c r="AU1267" i="19"/>
  <c r="AO1268" i="23"/>
  <c r="AQ1268" i="23"/>
  <c r="AN1269" i="23"/>
  <c r="AM1268" i="23"/>
  <c r="AW1268" i="21"/>
  <c r="AU1268" i="21"/>
  <c r="AV1269" i="21"/>
  <c r="AY1268" i="21"/>
  <c r="AU1268" i="19"/>
  <c r="AV1269" i="19"/>
  <c r="AW1268" i="19"/>
  <c r="AN1270" i="23"/>
  <c r="AO1269" i="23"/>
  <c r="AQ1269" i="23"/>
  <c r="AM1269" i="23"/>
  <c r="AW1269" i="21"/>
  <c r="AY1269" i="21"/>
  <c r="AU1269" i="21"/>
  <c r="AV1270" i="21"/>
  <c r="AU1269" i="19"/>
  <c r="AV1270" i="19"/>
  <c r="AW1269" i="19"/>
  <c r="AQ1270" i="23"/>
  <c r="AO1270" i="23"/>
  <c r="AN1271" i="23"/>
  <c r="AM1270" i="23"/>
  <c r="AY1270" i="21"/>
  <c r="AW1270" i="21"/>
  <c r="AV1271" i="21"/>
  <c r="AU1270" i="21"/>
  <c r="AV1271" i="19"/>
  <c r="AU1270" i="19"/>
  <c r="AW1270" i="19"/>
  <c r="AO1271" i="23"/>
  <c r="AQ1271" i="23"/>
  <c r="AN1272" i="23"/>
  <c r="AM1271" i="23"/>
  <c r="AU1271" i="21"/>
  <c r="AV1272" i="21"/>
  <c r="AY1271" i="21"/>
  <c r="AW1271" i="21"/>
  <c r="AW1271" i="19"/>
  <c r="AU1271" i="19"/>
  <c r="AV1272" i="19"/>
  <c r="AQ1272" i="23"/>
  <c r="AO1272" i="23"/>
  <c r="AN1273" i="23"/>
  <c r="AM1272" i="23"/>
  <c r="AY1272" i="21"/>
  <c r="AW1272" i="21"/>
  <c r="AV1273" i="21"/>
  <c r="AU1272" i="21"/>
  <c r="AW1272" i="19"/>
  <c r="AU1272" i="19"/>
  <c r="AV1273" i="19"/>
  <c r="AM1273" i="23"/>
  <c r="AO1273" i="23"/>
  <c r="AN1274" i="23"/>
  <c r="AQ1273" i="23"/>
  <c r="AV1274" i="21"/>
  <c r="AU1273" i="21"/>
  <c r="AW1273" i="21"/>
  <c r="AY1273" i="21"/>
  <c r="AU1273" i="19"/>
  <c r="AV1274" i="19"/>
  <c r="AW1273" i="19"/>
  <c r="AN1275" i="23"/>
  <c r="AO1274" i="23"/>
  <c r="AQ1274" i="23"/>
  <c r="AM1274" i="23"/>
  <c r="AW1274" i="21"/>
  <c r="AU1274" i="21"/>
  <c r="AY1274" i="21"/>
  <c r="AV1275" i="21"/>
  <c r="AU1274" i="19"/>
  <c r="AV1275" i="19"/>
  <c r="AW1274" i="19"/>
  <c r="AM1275" i="23"/>
  <c r="AQ1275" i="23"/>
  <c r="AN1276" i="23"/>
  <c r="AO1275" i="23"/>
  <c r="AW1275" i="21"/>
  <c r="AU1275" i="21"/>
  <c r="AV1276" i="21"/>
  <c r="AY1275" i="21"/>
  <c r="AV1276" i="19"/>
  <c r="AU1275" i="19"/>
  <c r="AW1275" i="19"/>
  <c r="AO1276" i="23"/>
  <c r="AM1276" i="23"/>
  <c r="AN1277" i="23"/>
  <c r="AQ1276" i="23"/>
  <c r="AU1276" i="21"/>
  <c r="AY1276" i="21"/>
  <c r="AV1277" i="21"/>
  <c r="AW1276" i="21"/>
  <c r="AU1276" i="19"/>
  <c r="AV1277" i="19"/>
  <c r="AW1276" i="19"/>
  <c r="AO1277" i="23"/>
  <c r="AN1278" i="23"/>
  <c r="AM1277" i="23"/>
  <c r="AQ1277" i="23"/>
  <c r="AV1278" i="21"/>
  <c r="AW1277" i="21"/>
  <c r="AY1277" i="21"/>
  <c r="AU1277" i="21"/>
  <c r="AU1277" i="19"/>
  <c r="AW1277" i="19"/>
  <c r="AV1278" i="19"/>
  <c r="AN1279" i="23"/>
  <c r="AO1278" i="23"/>
  <c r="AQ1278" i="23"/>
  <c r="AM1278" i="23"/>
  <c r="AV1279" i="21"/>
  <c r="AY1278" i="21"/>
  <c r="AU1278" i="21"/>
  <c r="AW1278" i="21"/>
  <c r="AW1278" i="19"/>
  <c r="AV1279" i="19"/>
  <c r="AU1278" i="19"/>
  <c r="AQ1279" i="23"/>
  <c r="AN1280" i="23"/>
  <c r="AM1279" i="23"/>
  <c r="AO1279" i="23"/>
  <c r="AU1279" i="21"/>
  <c r="AW1279" i="21"/>
  <c r="AY1279" i="21"/>
  <c r="AV1280" i="21"/>
  <c r="AW1279" i="19"/>
  <c r="AU1279" i="19"/>
  <c r="AV1280" i="19"/>
  <c r="AM1280" i="23"/>
  <c r="AQ1280" i="23"/>
  <c r="AO1280" i="23"/>
  <c r="AN1281" i="23"/>
  <c r="AW1280" i="21"/>
  <c r="AY1280" i="21"/>
  <c r="AU1280" i="21"/>
  <c r="AV1281" i="21"/>
  <c r="AU1280" i="19"/>
  <c r="AV1281" i="19"/>
  <c r="AW1280" i="19"/>
  <c r="AQ1281" i="23"/>
  <c r="AO1281" i="23"/>
  <c r="AN1282" i="23"/>
  <c r="AM1281" i="23"/>
  <c r="AU1281" i="21"/>
  <c r="AV1282" i="21"/>
  <c r="AY1281" i="21"/>
  <c r="AW1281" i="21"/>
  <c r="AU1281" i="19"/>
  <c r="AV1282" i="19"/>
  <c r="AW1281" i="19"/>
  <c r="AQ1282" i="23"/>
  <c r="AO1282" i="23"/>
  <c r="AM1282" i="23"/>
  <c r="AN1283" i="23"/>
  <c r="AW1282" i="21"/>
  <c r="AU1282" i="21"/>
  <c r="AY1282" i="21"/>
  <c r="AV1283" i="21"/>
  <c r="AW1282" i="19"/>
  <c r="AU1282" i="19"/>
  <c r="AV1283" i="19"/>
  <c r="AM1283" i="23"/>
  <c r="AN1284" i="23"/>
  <c r="AO1283" i="23"/>
  <c r="AQ1283" i="23"/>
  <c r="AU1283" i="21"/>
  <c r="AV1284" i="21"/>
  <c r="AY1283" i="21"/>
  <c r="AW1283" i="21"/>
  <c r="AU1283" i="19"/>
  <c r="AW1283" i="19"/>
  <c r="AV1284" i="19"/>
  <c r="AM1284" i="23"/>
  <c r="AQ1284" i="23"/>
  <c r="AO1284" i="23"/>
  <c r="AN1285" i="23"/>
  <c r="AY1284" i="21"/>
  <c r="AV1285" i="21"/>
  <c r="AU1284" i="21"/>
  <c r="AW1284" i="21"/>
  <c r="AV1285" i="19"/>
  <c r="AW1284" i="19"/>
  <c r="AU1284" i="19"/>
  <c r="AN1286" i="23"/>
  <c r="AM1285" i="23"/>
  <c r="AO1285" i="23"/>
  <c r="AQ1285" i="23"/>
  <c r="AU1285" i="21"/>
  <c r="AW1285" i="21"/>
  <c r="AV1286" i="21"/>
  <c r="AY1285" i="21"/>
  <c r="AU1285" i="19"/>
  <c r="AV1286" i="19"/>
  <c r="AW1285" i="19"/>
  <c r="AN1287" i="23"/>
  <c r="AM1286" i="23"/>
  <c r="AQ1286" i="23"/>
  <c r="AO1286" i="23"/>
  <c r="AU1286" i="21"/>
  <c r="AY1286" i="21"/>
  <c r="AW1286" i="21"/>
  <c r="AV1287" i="21"/>
  <c r="AU1286" i="19"/>
  <c r="AV1287" i="19"/>
  <c r="AW1286" i="19"/>
  <c r="AQ1287" i="23"/>
  <c r="AN1288" i="23"/>
  <c r="AO1287" i="23"/>
  <c r="AM1287" i="23"/>
  <c r="AY1287" i="21"/>
  <c r="AU1287" i="21"/>
  <c r="AV1288" i="21"/>
  <c r="AW1287" i="21"/>
  <c r="AU1287" i="19"/>
  <c r="AV1288" i="19"/>
  <c r="AW1287" i="19"/>
  <c r="AM1288" i="23"/>
  <c r="AO1288" i="23"/>
  <c r="AN1289" i="23"/>
  <c r="AQ1288" i="23"/>
  <c r="AU1288" i="21"/>
  <c r="AY1288" i="21"/>
  <c r="AV1289" i="21"/>
  <c r="AW1288" i="21"/>
  <c r="AV1289" i="19"/>
  <c r="AU1288" i="19"/>
  <c r="AW1288" i="19"/>
  <c r="AN1290" i="23"/>
  <c r="AO1289" i="23"/>
  <c r="AQ1289" i="23"/>
  <c r="AM1289" i="23"/>
  <c r="AY1289" i="21"/>
  <c r="AV1290" i="21"/>
  <c r="AU1289" i="21"/>
  <c r="AW1289" i="21"/>
  <c r="AU1289" i="19"/>
  <c r="AV1290" i="19"/>
  <c r="AW1289" i="19"/>
  <c r="AN1291" i="23"/>
  <c r="AO1290" i="23"/>
  <c r="AQ1290" i="23"/>
  <c r="AM1290" i="23"/>
  <c r="AW1290" i="21"/>
  <c r="AU1290" i="21"/>
  <c r="AV1291" i="21"/>
  <c r="AY1290" i="21"/>
  <c r="AU1290" i="19"/>
  <c r="AV1291" i="19"/>
  <c r="AW1290" i="19"/>
  <c r="AN1292" i="23"/>
  <c r="AM1291" i="23"/>
  <c r="AO1291" i="23"/>
  <c r="AQ1291" i="23"/>
  <c r="AV1292" i="21"/>
  <c r="AU1291" i="21"/>
  <c r="AY1291" i="21"/>
  <c r="AW1291" i="21"/>
  <c r="AU1291" i="19"/>
  <c r="AW1291" i="19"/>
  <c r="AV1292" i="19"/>
  <c r="AQ1292" i="23"/>
  <c r="AN1293" i="23"/>
  <c r="AM1292" i="23"/>
  <c r="AO1292" i="23"/>
  <c r="AY1292" i="21"/>
  <c r="AU1292" i="21"/>
  <c r="AW1292" i="21"/>
  <c r="AV1293" i="21"/>
  <c r="AW1292" i="19"/>
  <c r="AU1292" i="19"/>
  <c r="AV1293" i="19"/>
  <c r="AM1293" i="23"/>
  <c r="AO1293" i="23"/>
  <c r="AQ1293" i="23"/>
  <c r="AN1294" i="23"/>
  <c r="AW1293" i="21"/>
  <c r="AU1293" i="21"/>
  <c r="AV1294" i="21"/>
  <c r="AY1293" i="21"/>
  <c r="AV1294" i="19"/>
  <c r="AU1293" i="19"/>
  <c r="AW1293" i="19"/>
  <c r="AN1295" i="23"/>
  <c r="AO1294" i="23"/>
  <c r="AM1294" i="23"/>
  <c r="AQ1294" i="23"/>
  <c r="AY1294" i="21"/>
  <c r="AW1294" i="21"/>
  <c r="AV1295" i="21"/>
  <c r="AU1294" i="21"/>
  <c r="AV1295" i="19"/>
  <c r="AU1294" i="19"/>
  <c r="AW1294" i="19"/>
  <c r="AM1295" i="23"/>
  <c r="AN1296" i="23"/>
  <c r="AQ1295" i="23"/>
  <c r="AO1295" i="23"/>
  <c r="AW1295" i="21"/>
  <c r="AV1296" i="21"/>
  <c r="AU1295" i="21"/>
  <c r="AY1295" i="21"/>
  <c r="AU1295" i="19"/>
  <c r="AW1295" i="19"/>
  <c r="AV1296" i="19"/>
  <c r="AO1296" i="23"/>
  <c r="AN1297" i="23"/>
  <c r="AM1296" i="23"/>
  <c r="AQ1296" i="23"/>
  <c r="AV1297" i="21"/>
  <c r="AW1296" i="21"/>
  <c r="AY1296" i="21"/>
  <c r="AU1296" i="21"/>
  <c r="AW1296" i="19"/>
  <c r="AV1297" i="19"/>
  <c r="AU1296" i="19"/>
  <c r="AN1298" i="23"/>
  <c r="AQ1297" i="23"/>
  <c r="AO1297" i="23"/>
  <c r="AM1297" i="23"/>
  <c r="AV1298" i="21"/>
  <c r="AU1297" i="21"/>
  <c r="AY1297" i="21"/>
  <c r="AW1297" i="21"/>
  <c r="AV1298" i="19"/>
  <c r="AU1297" i="19"/>
  <c r="AW1297" i="19"/>
  <c r="AQ1298" i="23"/>
  <c r="AN1299" i="23"/>
  <c r="AM1298" i="23"/>
  <c r="AO1298" i="23"/>
  <c r="AV1299" i="21"/>
  <c r="AW1298" i="21"/>
  <c r="AU1298" i="21"/>
  <c r="AY1298" i="21"/>
  <c r="AW1298" i="19"/>
  <c r="AU1298" i="19"/>
  <c r="AV1299" i="19"/>
  <c r="AM1299" i="23"/>
  <c r="AN1300" i="23"/>
  <c r="AQ1299" i="23"/>
  <c r="AO1299" i="23"/>
  <c r="AW1299" i="21"/>
  <c r="AU1299" i="21"/>
  <c r="AY1299" i="21"/>
  <c r="AV1300" i="21"/>
  <c r="AU1299" i="19"/>
  <c r="AW1299" i="19"/>
  <c r="AV1300" i="19"/>
  <c r="AN1301" i="23"/>
  <c r="AQ1300" i="23"/>
  <c r="AM1300" i="23"/>
  <c r="AO1300" i="23"/>
  <c r="AW1300" i="21"/>
  <c r="AV1301" i="21"/>
  <c r="AU1300" i="21"/>
  <c r="AY1300" i="21"/>
  <c r="AU1300" i="19"/>
  <c r="AV1301" i="19"/>
  <c r="AW1300" i="19"/>
  <c r="AO1301" i="23"/>
  <c r="AM1301" i="23"/>
  <c r="AN1302" i="23"/>
  <c r="AQ1301" i="23"/>
  <c r="AV1302" i="21"/>
  <c r="AY1301" i="21"/>
  <c r="AU1301" i="21"/>
  <c r="AW1301" i="21"/>
  <c r="AW1301" i="19"/>
  <c r="AU1301" i="19"/>
  <c r="AV1302" i="19"/>
  <c r="AM1302" i="23"/>
  <c r="AO1302" i="23"/>
  <c r="AQ1302" i="23"/>
  <c r="AN1303" i="23"/>
  <c r="AW1302" i="21"/>
  <c r="AY1302" i="21"/>
  <c r="AU1302" i="21"/>
  <c r="AV1303" i="21"/>
  <c r="AU1302" i="19"/>
  <c r="AV1303" i="19"/>
  <c r="AW1302" i="19"/>
  <c r="AO1303" i="23"/>
  <c r="AQ1303" i="23"/>
  <c r="AM1303" i="23"/>
  <c r="AN1304" i="23"/>
  <c r="AU1303" i="21"/>
  <c r="AW1303" i="21"/>
  <c r="AV1304" i="21"/>
  <c r="AY1303" i="21"/>
  <c r="AV1304" i="19"/>
  <c r="AW1303" i="19"/>
  <c r="AU1303" i="19"/>
  <c r="AO1304" i="23"/>
  <c r="AQ1304" i="23"/>
  <c r="AN1305" i="23"/>
  <c r="AM1304" i="23"/>
  <c r="AW1304" i="21"/>
  <c r="AU1304" i="21"/>
  <c r="AV1305" i="21"/>
  <c r="AY1304" i="21"/>
  <c r="AU1304" i="19"/>
  <c r="AV1305" i="19"/>
  <c r="AW1304" i="19"/>
  <c r="AN1306" i="23"/>
  <c r="AQ1305" i="23"/>
  <c r="AM1305" i="23"/>
  <c r="AO1305" i="23"/>
  <c r="AV1306" i="21"/>
  <c r="AY1305" i="21"/>
  <c r="AU1305" i="21"/>
  <c r="AW1305" i="21"/>
  <c r="AW1305" i="19"/>
  <c r="AU1305" i="19"/>
  <c r="AV1306" i="19"/>
  <c r="AQ1306" i="23"/>
  <c r="AO1306" i="23"/>
  <c r="AM1306" i="23"/>
  <c r="AN1307" i="23"/>
  <c r="AV1307" i="21"/>
  <c r="AY1306" i="21"/>
  <c r="AU1306" i="21"/>
  <c r="AW1306" i="21"/>
  <c r="AW1306" i="19"/>
  <c r="AU1306" i="19"/>
  <c r="AV1307" i="19"/>
  <c r="AM1307" i="23"/>
  <c r="AO1307" i="23"/>
  <c r="AQ1307" i="23"/>
  <c r="AN1308" i="23"/>
  <c r="AV1308" i="21"/>
  <c r="AU1307" i="21"/>
  <c r="AW1307" i="21"/>
  <c r="AY1307" i="21"/>
  <c r="AW1307" i="19"/>
  <c r="AU1307" i="19"/>
  <c r="AV1308" i="19"/>
  <c r="AM1308" i="23"/>
  <c r="AN1309" i="23"/>
  <c r="AO1308" i="23"/>
  <c r="AQ1308" i="23"/>
  <c r="AU1308" i="21"/>
  <c r="AV1309" i="21"/>
  <c r="AW1308" i="21"/>
  <c r="AY1308" i="21"/>
  <c r="AV1309" i="19"/>
  <c r="AU1308" i="19"/>
  <c r="AW1308" i="19"/>
  <c r="AM1309" i="23"/>
  <c r="AN1310" i="23"/>
  <c r="AQ1309" i="23"/>
  <c r="AO1309" i="23"/>
  <c r="AW1309" i="21"/>
  <c r="AY1309" i="21"/>
  <c r="AU1309" i="21"/>
  <c r="AV1310" i="21"/>
  <c r="AW1309" i="19"/>
  <c r="AV1310" i="19"/>
  <c r="AU1309" i="19"/>
  <c r="AN1311" i="23"/>
  <c r="AQ1310" i="23"/>
  <c r="AO1310" i="23"/>
  <c r="AM1310" i="23"/>
  <c r="AW1310" i="21"/>
  <c r="AU1310" i="21"/>
  <c r="AV1311" i="21"/>
  <c r="AY1310" i="21"/>
  <c r="AV1311" i="19"/>
  <c r="AU1310" i="19"/>
  <c r="AW1310" i="19"/>
  <c r="AQ1311" i="23"/>
  <c r="AN1312" i="23"/>
  <c r="AO1311" i="23"/>
  <c r="AM1311" i="23"/>
  <c r="AW1311" i="21"/>
  <c r="AU1311" i="21"/>
  <c r="AY1311" i="21"/>
  <c r="AV1312" i="21"/>
  <c r="AU1311" i="19"/>
  <c r="AV1312" i="19"/>
  <c r="AW1311" i="19"/>
  <c r="AM1312" i="23"/>
  <c r="AQ1312" i="23"/>
  <c r="AN1313" i="23"/>
  <c r="AO1312" i="23"/>
  <c r="AU1312" i="21"/>
  <c r="AW1312" i="21"/>
  <c r="AY1312" i="21"/>
  <c r="AV1313" i="21"/>
  <c r="AV1313" i="19"/>
  <c r="AU1312" i="19"/>
  <c r="AW1312" i="19"/>
  <c r="AN1314" i="23"/>
  <c r="AM1313" i="23"/>
  <c r="AO1313" i="23"/>
  <c r="AQ1313" i="23"/>
  <c r="AY1313" i="21"/>
  <c r="AU1313" i="21"/>
  <c r="AV1314" i="21"/>
  <c r="AW1313" i="21"/>
  <c r="AV1314" i="19"/>
  <c r="AU1313" i="19"/>
  <c r="AW1313" i="19"/>
  <c r="AM1314" i="23"/>
  <c r="AO1314" i="23"/>
  <c r="AN1315" i="23"/>
  <c r="AQ1314" i="23"/>
  <c r="AU1314" i="21"/>
  <c r="AW1314" i="21"/>
  <c r="AY1314" i="21"/>
  <c r="AV1315" i="21"/>
  <c r="AU1314" i="19"/>
  <c r="AV1315" i="19"/>
  <c r="AW1314" i="19"/>
  <c r="AM1315" i="23"/>
  <c r="AQ1315" i="23"/>
  <c r="AO1315" i="23"/>
  <c r="AN1316" i="23"/>
  <c r="AU1315" i="21"/>
  <c r="AW1315" i="21"/>
  <c r="AY1315" i="21"/>
  <c r="AV1316" i="21"/>
  <c r="AW1315" i="19"/>
  <c r="AV1316" i="19"/>
  <c r="AU1315" i="19"/>
  <c r="AQ1316" i="23"/>
  <c r="AM1316" i="23"/>
  <c r="AN1317" i="23"/>
  <c r="AO1316" i="23"/>
  <c r="AW1316" i="21"/>
  <c r="AV1317" i="21"/>
  <c r="AY1316" i="21"/>
  <c r="AU1316" i="21"/>
  <c r="AV1317" i="19"/>
  <c r="AU1316" i="19"/>
  <c r="AW1316" i="19"/>
  <c r="AQ1317" i="23"/>
  <c r="AN1318" i="23"/>
  <c r="AO1317" i="23"/>
  <c r="AM1317" i="23"/>
  <c r="AW1317" i="21"/>
  <c r="AU1317" i="21"/>
  <c r="AY1317" i="21"/>
  <c r="AV1318" i="21"/>
  <c r="AU1317" i="19"/>
  <c r="AW1317" i="19"/>
  <c r="AV1318" i="19"/>
  <c r="AO1318" i="23"/>
  <c r="AN1319" i="23"/>
  <c r="AM1318" i="23"/>
  <c r="AQ1318" i="23"/>
  <c r="AV1319" i="21"/>
  <c r="AU1318" i="21"/>
  <c r="AW1318" i="21"/>
  <c r="AY1318" i="21"/>
  <c r="AU1318" i="19"/>
  <c r="AW1318" i="19"/>
  <c r="AV1319" i="19"/>
  <c r="AO1319" i="23"/>
  <c r="AQ1319" i="23"/>
  <c r="AM1319" i="23"/>
  <c r="AN1320" i="23"/>
  <c r="AV1320" i="21"/>
  <c r="AY1319" i="21"/>
  <c r="AU1319" i="21"/>
  <c r="AW1319" i="21"/>
  <c r="AW1319" i="19"/>
  <c r="AV1320" i="19"/>
  <c r="AU1319" i="19"/>
  <c r="AM1320" i="23"/>
  <c r="AQ1320" i="23"/>
  <c r="AN1321" i="23"/>
  <c r="AO1320" i="23"/>
  <c r="AV1321" i="21"/>
  <c r="AU1320" i="21"/>
  <c r="AY1320" i="21"/>
  <c r="AW1320" i="21"/>
  <c r="AU1320" i="19"/>
  <c r="AW1320" i="19"/>
  <c r="AV1321" i="19"/>
  <c r="AN1322" i="23"/>
  <c r="AO1321" i="23"/>
  <c r="AM1321" i="23"/>
  <c r="AQ1321" i="23"/>
  <c r="AW1321" i="21"/>
  <c r="AY1321" i="21"/>
  <c r="AV1322" i="21"/>
  <c r="AU1321" i="21"/>
  <c r="AU1321" i="19"/>
  <c r="AW1321" i="19"/>
  <c r="AV1322" i="19"/>
  <c r="AO1322" i="23"/>
  <c r="AN1323" i="23"/>
  <c r="AM1322" i="23"/>
  <c r="AQ1322" i="23"/>
  <c r="AW1322" i="21"/>
  <c r="AY1322" i="21"/>
  <c r="AV1323" i="21"/>
  <c r="AU1322" i="21"/>
  <c r="AV1323" i="19"/>
  <c r="AU1322" i="19"/>
  <c r="AW1322" i="19"/>
  <c r="AQ1323" i="23"/>
  <c r="AN1324" i="23"/>
  <c r="AO1323" i="23"/>
  <c r="AM1323" i="23"/>
  <c r="AU1323" i="21"/>
  <c r="AY1323" i="21"/>
  <c r="AW1323" i="21"/>
  <c r="AV1324" i="21"/>
  <c r="AW1323" i="19"/>
  <c r="AV1324" i="19"/>
  <c r="AU1323" i="19"/>
  <c r="AN1325" i="23"/>
  <c r="AO1324" i="23"/>
  <c r="AM1324" i="23"/>
  <c r="AQ1324" i="23"/>
  <c r="AV1325" i="21"/>
  <c r="AW1324" i="21"/>
  <c r="AU1324" i="21"/>
  <c r="AY1324" i="21"/>
  <c r="AU1324" i="19"/>
  <c r="AV1325" i="19"/>
  <c r="AW1324" i="19"/>
  <c r="AN1326" i="23"/>
  <c r="AM1325" i="23"/>
  <c r="AO1325" i="23"/>
  <c r="AQ1325" i="23"/>
  <c r="AV1326" i="21"/>
  <c r="AY1325" i="21"/>
  <c r="AW1325" i="21"/>
  <c r="AU1325" i="21"/>
  <c r="AV1326" i="19"/>
  <c r="AU1325" i="19"/>
  <c r="AW1325" i="19"/>
  <c r="AO1326" i="23"/>
  <c r="AN1327" i="23"/>
  <c r="AM1326" i="23"/>
  <c r="AQ1326" i="23"/>
  <c r="AU1326" i="21"/>
  <c r="AV1327" i="21"/>
  <c r="AW1326" i="21"/>
  <c r="AY1326" i="21"/>
  <c r="AV1327" i="19"/>
  <c r="AW1326" i="19"/>
  <c r="AU1326" i="19"/>
  <c r="AN1328" i="23"/>
  <c r="AQ1327" i="23"/>
  <c r="AM1327" i="23"/>
  <c r="AO1327" i="23"/>
  <c r="AU1327" i="21"/>
  <c r="AV1328" i="21"/>
  <c r="AY1327" i="21"/>
  <c r="AW1327" i="21"/>
  <c r="AV1328" i="19"/>
  <c r="AU1327" i="19"/>
  <c r="AW1327" i="19"/>
  <c r="AO1328" i="23"/>
  <c r="AN1329" i="23"/>
  <c r="AQ1328" i="23"/>
  <c r="AM1328" i="23"/>
  <c r="AW1328" i="21"/>
  <c r="AV1329" i="21"/>
  <c r="AU1328" i="21"/>
  <c r="AY1328" i="21"/>
  <c r="AW1328" i="19"/>
  <c r="AU1328" i="19"/>
  <c r="AV1329" i="19"/>
  <c r="AM1329" i="23"/>
  <c r="AQ1329" i="23"/>
  <c r="AN1330" i="23"/>
  <c r="AO1329" i="23"/>
  <c r="AW1329" i="21"/>
  <c r="AY1329" i="21"/>
  <c r="AV1330" i="21"/>
  <c r="AU1329" i="21"/>
  <c r="AV1330" i="19"/>
  <c r="AW1329" i="19"/>
  <c r="AU1329" i="19"/>
  <c r="AM1330" i="23"/>
  <c r="AN1331" i="23"/>
  <c r="AO1330" i="23"/>
  <c r="AQ1330" i="23"/>
  <c r="AU1330" i="21"/>
  <c r="AW1330" i="21"/>
  <c r="AV1331" i="21"/>
  <c r="AY1330" i="21"/>
  <c r="AW1330" i="19"/>
  <c r="AV1331" i="19"/>
  <c r="AU1330" i="19"/>
  <c r="AN1332" i="23"/>
  <c r="AQ1331" i="23"/>
  <c r="AO1331" i="23"/>
  <c r="AM1331" i="23"/>
  <c r="AV1332" i="21"/>
  <c r="AW1331" i="21"/>
  <c r="AU1331" i="21"/>
  <c r="AY1331" i="21"/>
  <c r="AU1331" i="19"/>
  <c r="AV1332" i="19"/>
  <c r="AW1331" i="19"/>
  <c r="AQ1332" i="23"/>
  <c r="AM1332" i="23"/>
  <c r="AO1332" i="23"/>
  <c r="AN1333" i="23"/>
  <c r="AU1332" i="21"/>
  <c r="AW1332" i="21"/>
  <c r="AV1333" i="21"/>
  <c r="AY1332" i="21"/>
  <c r="AW1332" i="19"/>
  <c r="AU1332" i="19"/>
  <c r="AV1333" i="19"/>
  <c r="AO1333" i="23"/>
  <c r="AQ1333" i="23"/>
  <c r="AM1333" i="23"/>
  <c r="AN1334" i="23"/>
  <c r="AV1334" i="21"/>
  <c r="AY1333" i="21"/>
  <c r="AU1333" i="21"/>
  <c r="AW1333" i="21"/>
  <c r="AU1333" i="19"/>
  <c r="AV1334" i="19"/>
  <c r="AW1333" i="19"/>
  <c r="AM1334" i="23"/>
  <c r="AN1335" i="23"/>
  <c r="AQ1334" i="23"/>
  <c r="AO1334" i="23"/>
  <c r="AU1334" i="21"/>
  <c r="AV1335" i="21"/>
  <c r="AW1334" i="21"/>
  <c r="AY1334" i="21"/>
  <c r="AU1334" i="19"/>
  <c r="AW1334" i="19"/>
  <c r="AV1335" i="19"/>
  <c r="AM1335" i="23"/>
  <c r="AQ1335" i="23"/>
  <c r="AO1335" i="23"/>
  <c r="AN1336" i="23"/>
  <c r="AW1335" i="21"/>
  <c r="AV1336" i="21"/>
  <c r="AY1335" i="21"/>
  <c r="AU1335" i="21"/>
  <c r="AU1335" i="19"/>
  <c r="AW1335" i="19"/>
  <c r="AV1336" i="19"/>
  <c r="AM1336" i="23"/>
  <c r="AQ1336" i="23"/>
  <c r="AO1336" i="23"/>
  <c r="AN1337" i="23"/>
  <c r="AW1336" i="21"/>
  <c r="AV1337" i="21"/>
  <c r="AY1336" i="21"/>
  <c r="AU1336" i="21"/>
  <c r="AU1336" i="19"/>
  <c r="AV1337" i="19"/>
  <c r="AW1336" i="19"/>
  <c r="AM1337" i="23"/>
  <c r="AN1338" i="23"/>
  <c r="AQ1337" i="23"/>
  <c r="AO1337" i="23"/>
  <c r="AV1338" i="21"/>
  <c r="AU1337" i="21"/>
  <c r="AY1337" i="21"/>
  <c r="AW1337" i="21"/>
  <c r="AV1338" i="19"/>
  <c r="AW1337" i="19"/>
  <c r="AU1337" i="19"/>
  <c r="AO1338" i="23"/>
  <c r="AQ1338" i="23"/>
  <c r="AN1339" i="23"/>
  <c r="AM1338" i="23"/>
  <c r="AY1338" i="21"/>
  <c r="AV1339" i="21"/>
  <c r="AU1338" i="21"/>
  <c r="AW1338" i="21"/>
  <c r="AV1339" i="19"/>
  <c r="AU1338" i="19"/>
  <c r="AW1338" i="19"/>
  <c r="AO1339" i="23"/>
  <c r="AN1340" i="23"/>
  <c r="AM1339" i="23"/>
  <c r="AQ1339" i="23"/>
  <c r="AY1339" i="21"/>
  <c r="AU1339" i="21"/>
  <c r="AW1339" i="21"/>
  <c r="AV1340" i="21"/>
  <c r="AV1340" i="19"/>
  <c r="AU1339" i="19"/>
  <c r="AW1339" i="19"/>
  <c r="AO1340" i="23"/>
  <c r="AN1341" i="23"/>
  <c r="AM1340" i="23"/>
  <c r="AQ1340" i="23"/>
  <c r="AY1340" i="21"/>
  <c r="AU1340" i="21"/>
  <c r="AW1340" i="21"/>
  <c r="AV1341" i="21"/>
  <c r="AW1340" i="19"/>
  <c r="AV1341" i="19"/>
  <c r="AU1340" i="19"/>
  <c r="AM1341" i="23"/>
  <c r="AO1341" i="23"/>
  <c r="AN1342" i="23"/>
  <c r="AQ1341" i="23"/>
  <c r="AY1341" i="21"/>
  <c r="AU1341" i="21"/>
  <c r="AW1341" i="21"/>
  <c r="AV1342" i="21"/>
  <c r="AW1341" i="19"/>
  <c r="AV1342" i="19"/>
  <c r="AU1341" i="19"/>
  <c r="AM1342" i="23"/>
  <c r="AQ1342" i="23"/>
  <c r="AN1343" i="23"/>
  <c r="AO1342" i="23"/>
  <c r="AV1343" i="21"/>
  <c r="AU1342" i="21"/>
  <c r="AW1342" i="21"/>
  <c r="AY1342" i="21"/>
  <c r="AW1342" i="19"/>
  <c r="AV1343" i="19"/>
  <c r="AU1342" i="19"/>
  <c r="AQ1343" i="23"/>
  <c r="AO1343" i="23"/>
  <c r="AN1344" i="23"/>
  <c r="AM1343" i="23"/>
  <c r="AU1343" i="21"/>
  <c r="AY1343" i="21"/>
  <c r="AV1344" i="21"/>
  <c r="AW1343" i="21"/>
  <c r="AV1344" i="19"/>
  <c r="AU1343" i="19"/>
  <c r="AW1343" i="19"/>
  <c r="AM1344" i="23"/>
  <c r="AQ1344" i="23"/>
  <c r="AN1345" i="23"/>
  <c r="AO1344" i="23"/>
  <c r="AV1345" i="21"/>
  <c r="AY1344" i="21"/>
  <c r="AW1344" i="21"/>
  <c r="AU1344" i="21"/>
  <c r="AV1345" i="19"/>
  <c r="AU1344" i="19"/>
  <c r="AW1344" i="19"/>
  <c r="AN1346" i="23"/>
  <c r="AM1345" i="23"/>
  <c r="AO1345" i="23"/>
  <c r="AQ1345" i="23"/>
  <c r="AY1345" i="21"/>
  <c r="AV1346" i="21"/>
  <c r="AW1345" i="21"/>
  <c r="AU1345" i="21"/>
  <c r="AV1346" i="19"/>
  <c r="AW1345" i="19"/>
  <c r="AU1345" i="19"/>
  <c r="AM1346" i="23"/>
  <c r="AO1346" i="23"/>
  <c r="AN1347" i="23"/>
  <c r="AQ1346" i="23"/>
  <c r="AU1346" i="21"/>
  <c r="AV1347" i="21"/>
  <c r="AW1346" i="21"/>
  <c r="AY1346" i="21"/>
  <c r="AU1346" i="19"/>
  <c r="AW1346" i="19"/>
  <c r="AV1347" i="19"/>
  <c r="AO1347" i="23"/>
  <c r="AQ1347" i="23"/>
  <c r="AM1347" i="23"/>
  <c r="AN1348" i="23"/>
  <c r="AV1348" i="21"/>
  <c r="AW1347" i="21"/>
  <c r="AY1347" i="21"/>
  <c r="AU1347" i="21"/>
  <c r="AW1347" i="19"/>
  <c r="AU1347" i="19"/>
  <c r="AV1348" i="19"/>
  <c r="AQ1348" i="23"/>
  <c r="AN1349" i="23"/>
  <c r="AO1348" i="23"/>
  <c r="AM1348" i="23"/>
  <c r="AV1349" i="21"/>
  <c r="AW1348" i="21"/>
  <c r="AY1348" i="21"/>
  <c r="AU1348" i="21"/>
  <c r="AV1349" i="19"/>
  <c r="AU1348" i="19"/>
  <c r="AW1348" i="19"/>
  <c r="AQ1349" i="23"/>
  <c r="AN1350" i="23"/>
  <c r="AO1349" i="23"/>
  <c r="AM1349" i="23"/>
  <c r="AV1350" i="21"/>
  <c r="AY1349" i="21"/>
  <c r="AU1349" i="21"/>
  <c r="AW1349" i="21"/>
  <c r="AU1349" i="19"/>
  <c r="AW1349" i="19"/>
  <c r="AV1350" i="19"/>
  <c r="AN1351" i="23"/>
  <c r="AM1350" i="23"/>
  <c r="AO1350" i="23"/>
  <c r="AQ1350" i="23"/>
  <c r="AY1350" i="21"/>
  <c r="AV1351" i="21"/>
  <c r="AW1350" i="21"/>
  <c r="AU1350" i="21"/>
  <c r="AV1351" i="19"/>
  <c r="AW1350" i="19"/>
  <c r="AU1350" i="19"/>
  <c r="AM1351" i="23"/>
  <c r="AQ1351" i="23"/>
  <c r="AO1351" i="23"/>
  <c r="AN1352" i="23"/>
  <c r="AV1352" i="21"/>
  <c r="AY1351" i="21"/>
  <c r="AU1351" i="21"/>
  <c r="AW1351" i="21"/>
  <c r="AU1351" i="19"/>
  <c r="AW1351" i="19"/>
  <c r="AV1352" i="19"/>
  <c r="AQ1352" i="23"/>
  <c r="AO1352" i="23"/>
  <c r="AN1353" i="23"/>
  <c r="AM1352" i="23"/>
  <c r="AV1353" i="21"/>
  <c r="AW1352" i="21"/>
  <c r="AY1352" i="21"/>
  <c r="AU1352" i="21"/>
  <c r="AU1352" i="19"/>
  <c r="AW1352" i="19"/>
  <c r="AV1353" i="19"/>
  <c r="AN1354" i="23"/>
  <c r="AM1353" i="23"/>
  <c r="AQ1353" i="23"/>
  <c r="AO1353" i="23"/>
  <c r="AW1353" i="21"/>
  <c r="AY1353" i="21"/>
  <c r="AV1354" i="21"/>
  <c r="AU1353" i="21"/>
  <c r="AW1353" i="19"/>
  <c r="AU1353" i="19"/>
  <c r="AV1354" i="19"/>
  <c r="AO1354" i="23"/>
  <c r="AM1354" i="23"/>
  <c r="AN1355" i="23"/>
  <c r="AQ1354" i="23"/>
  <c r="AV1355" i="21"/>
  <c r="AY1354" i="21"/>
  <c r="AU1354" i="21"/>
  <c r="AW1354" i="21"/>
  <c r="AV1355" i="19"/>
  <c r="AU1354" i="19"/>
  <c r="AW1354" i="19"/>
  <c r="AO1355" i="23"/>
  <c r="AQ1355" i="23"/>
  <c r="AM1355" i="23"/>
  <c r="AN1356" i="23"/>
  <c r="AW1355" i="21"/>
  <c r="AY1355" i="21"/>
  <c r="AU1355" i="21"/>
  <c r="AV1356" i="21"/>
  <c r="AW1355" i="19"/>
  <c r="AV1356" i="19"/>
  <c r="AU1355" i="19"/>
  <c r="AM1356" i="23"/>
  <c r="AN1357" i="23"/>
  <c r="AQ1356" i="23"/>
  <c r="AO1356" i="23"/>
  <c r="AU1356" i="21"/>
  <c r="AV1357" i="21"/>
  <c r="AW1356" i="21"/>
  <c r="AY1356" i="21"/>
  <c r="AW1356" i="19"/>
  <c r="AU1356" i="19"/>
  <c r="AV1357" i="19"/>
  <c r="AN1358" i="23"/>
  <c r="AM1357" i="23"/>
  <c r="AQ1357" i="23"/>
  <c r="AO1357" i="23"/>
  <c r="AV1358" i="21"/>
  <c r="AY1357" i="21"/>
  <c r="AW1357" i="21"/>
  <c r="AU1357" i="21"/>
  <c r="AV1358" i="19"/>
  <c r="AW1357" i="19"/>
  <c r="AU1357" i="19"/>
  <c r="AM1358" i="23"/>
  <c r="AN1359" i="23"/>
  <c r="AO1358" i="23"/>
  <c r="AQ1358" i="23"/>
  <c r="AU1358" i="21"/>
  <c r="AV1359" i="21"/>
  <c r="AW1358" i="21"/>
  <c r="AY1358" i="21"/>
  <c r="AU1358" i="19"/>
  <c r="AW1358" i="19"/>
  <c r="AV1359" i="19"/>
  <c r="AN1360" i="23"/>
  <c r="AQ1359" i="23"/>
  <c r="AM1359" i="23"/>
  <c r="AO1359" i="23"/>
  <c r="AW1359" i="21"/>
  <c r="AV1360" i="21"/>
  <c r="AY1359" i="21"/>
  <c r="AU1359" i="21"/>
  <c r="AU1359" i="19"/>
  <c r="AW1359" i="19"/>
  <c r="AV1360" i="19"/>
  <c r="AO1360" i="23"/>
  <c r="AM1360" i="23"/>
  <c r="AN1361" i="23"/>
  <c r="AQ1360" i="23"/>
  <c r="AU1360" i="21"/>
  <c r="AV1361" i="21"/>
  <c r="AW1360" i="21"/>
  <c r="AY1360" i="21"/>
  <c r="AU1360" i="19"/>
  <c r="AW1360" i="19"/>
  <c r="AV1361" i="19"/>
  <c r="AQ1361" i="23"/>
  <c r="AN1362" i="23"/>
  <c r="AM1361" i="23"/>
  <c r="AO1361" i="23"/>
  <c r="AW1361" i="21"/>
  <c r="AY1361" i="21"/>
  <c r="AV1362" i="21"/>
  <c r="AU1361" i="21"/>
  <c r="AV1362" i="19"/>
  <c r="AW1361" i="19"/>
  <c r="AU1361" i="19"/>
  <c r="AM1362" i="23"/>
  <c r="AO1362" i="23"/>
  <c r="AQ1362" i="23"/>
  <c r="AN1363" i="23"/>
  <c r="AV1363" i="21"/>
  <c r="AU1362" i="21"/>
  <c r="AW1362" i="21"/>
  <c r="AY1362" i="21"/>
  <c r="AW1362" i="19"/>
  <c r="AV1363" i="19"/>
  <c r="AU1362" i="19"/>
  <c r="AN1364" i="23"/>
  <c r="AQ1363" i="23"/>
  <c r="AO1363" i="23"/>
  <c r="AM1363" i="23"/>
  <c r="AV1364" i="21"/>
  <c r="AW1363" i="21"/>
  <c r="AU1363" i="21"/>
  <c r="AY1363" i="21"/>
  <c r="AV1364" i="19"/>
  <c r="AW1363" i="19"/>
  <c r="AU1363" i="19"/>
  <c r="AN1365" i="23"/>
  <c r="AM1364" i="23"/>
  <c r="AQ1364" i="23"/>
  <c r="AO1364" i="23"/>
  <c r="AV1365" i="21"/>
  <c r="AU1364" i="21"/>
  <c r="AY1364" i="21"/>
  <c r="AW1364" i="21"/>
  <c r="AV1365" i="19"/>
  <c r="AU1364" i="19"/>
  <c r="AW1364" i="19"/>
  <c r="AO1365" i="23"/>
  <c r="AQ1365" i="23"/>
  <c r="AN1366" i="23"/>
  <c r="AM1365" i="23"/>
  <c r="AU1365" i="21"/>
  <c r="AW1365" i="21"/>
  <c r="AV1366" i="21"/>
  <c r="AY1365" i="21"/>
  <c r="AV1366" i="19"/>
  <c r="AW1365" i="19"/>
  <c r="AU1365" i="19"/>
  <c r="AQ1366" i="23"/>
  <c r="AM1366" i="23"/>
  <c r="AO1366" i="23"/>
  <c r="AN1367" i="23"/>
  <c r="AU1366" i="21"/>
  <c r="AW1366" i="21"/>
  <c r="AY1366" i="21"/>
  <c r="AV1367" i="21"/>
  <c r="AW1366" i="19"/>
  <c r="AU1366" i="19"/>
  <c r="AV1367" i="19"/>
  <c r="AM1367" i="23"/>
  <c r="AN1368" i="23"/>
  <c r="AQ1367" i="23"/>
  <c r="AO1367" i="23"/>
  <c r="AV1368" i="21"/>
  <c r="AW1367" i="21"/>
  <c r="AY1367" i="21"/>
  <c r="AU1367" i="21"/>
  <c r="AU1367" i="19"/>
  <c r="AW1367" i="19"/>
  <c r="AV1368" i="19"/>
  <c r="AQ1368" i="23"/>
  <c r="AO1368" i="23"/>
  <c r="AM1368" i="23"/>
  <c r="AN1369" i="23"/>
  <c r="AW1368" i="21"/>
  <c r="AV1369" i="21"/>
  <c r="AY1368" i="21"/>
  <c r="AU1368" i="21"/>
  <c r="AU1368" i="19"/>
  <c r="AW1368" i="19"/>
  <c r="AV1369" i="19"/>
  <c r="AO1369" i="23"/>
  <c r="AM1369" i="23"/>
  <c r="AN1370" i="23"/>
  <c r="AQ1369" i="23"/>
  <c r="AY1369" i="21"/>
  <c r="AW1369" i="21"/>
  <c r="AV1370" i="21"/>
  <c r="AU1369" i="21"/>
  <c r="AV1370" i="19"/>
  <c r="AW1369" i="19"/>
  <c r="AU1369" i="19"/>
  <c r="AN1371" i="23"/>
  <c r="AM1370" i="23"/>
  <c r="AQ1370" i="23"/>
  <c r="AO1370" i="23"/>
  <c r="AU1370" i="21"/>
  <c r="AV1371" i="21"/>
  <c r="AW1370" i="21"/>
  <c r="AY1370" i="21"/>
  <c r="AU1370" i="19"/>
  <c r="AV1371" i="19"/>
  <c r="AW1370" i="19"/>
  <c r="AN1372" i="23"/>
  <c r="AQ1371" i="23"/>
  <c r="AO1371" i="23"/>
  <c r="AM1371" i="23"/>
  <c r="AV1372" i="21"/>
  <c r="AU1371" i="21"/>
  <c r="AW1371" i="21"/>
  <c r="AY1371" i="21"/>
  <c r="AV1372" i="19"/>
  <c r="AU1371" i="19"/>
  <c r="AW1371" i="19"/>
  <c r="AN1373" i="23"/>
  <c r="AQ1372" i="23"/>
  <c r="AO1372" i="23"/>
  <c r="AM1372" i="23"/>
  <c r="AY1372" i="21"/>
  <c r="AW1372" i="21"/>
  <c r="AV1373" i="21"/>
  <c r="AU1372" i="21"/>
  <c r="AW1372" i="19"/>
  <c r="AV1373" i="19"/>
  <c r="AU1372" i="19"/>
  <c r="AQ1373" i="23"/>
  <c r="AN1374" i="23"/>
  <c r="AM1373" i="23"/>
  <c r="AO1373" i="23"/>
  <c r="AY1373" i="21"/>
  <c r="AW1373" i="21"/>
  <c r="AV1374" i="21"/>
  <c r="AU1373" i="21"/>
  <c r="AU1373" i="19"/>
  <c r="AW1373" i="19"/>
  <c r="AV1374" i="19"/>
  <c r="AN1375" i="23"/>
  <c r="AO1374" i="23"/>
  <c r="AQ1374" i="23"/>
  <c r="AM1374" i="23"/>
  <c r="AU1374" i="21"/>
  <c r="AW1374" i="21"/>
  <c r="AV1375" i="21"/>
  <c r="AY1374" i="21"/>
  <c r="AW1374" i="19"/>
  <c r="AV1375" i="19"/>
  <c r="AU1374" i="19"/>
  <c r="AQ1375" i="23"/>
  <c r="AO1375" i="23"/>
  <c r="AM1375" i="23"/>
  <c r="AN1376" i="23"/>
  <c r="AW1375" i="21"/>
  <c r="AV1376" i="21"/>
  <c r="AU1375" i="21"/>
  <c r="AY1375" i="21"/>
  <c r="AU1375" i="19"/>
  <c r="AV1376" i="19"/>
  <c r="AW1375" i="19"/>
  <c r="AN1377" i="23"/>
  <c r="AQ1376" i="23"/>
  <c r="AM1376" i="23"/>
  <c r="AO1376" i="23"/>
  <c r="AV1377" i="21"/>
  <c r="AW1376" i="21"/>
  <c r="AY1376" i="21"/>
  <c r="AU1376" i="21"/>
  <c r="AV1377" i="19"/>
  <c r="AU1376" i="19"/>
  <c r="AW1376" i="19"/>
  <c r="AN1378" i="23"/>
  <c r="AQ1377" i="23"/>
  <c r="AM1377" i="23"/>
  <c r="AO1377" i="23"/>
  <c r="AW1377" i="21"/>
  <c r="AV1378" i="21"/>
  <c r="AY1377" i="21"/>
  <c r="AU1377" i="21"/>
  <c r="AV1378" i="19"/>
  <c r="AU1377" i="19"/>
  <c r="AW1377" i="19"/>
  <c r="AN1379" i="23"/>
  <c r="AM1378" i="23"/>
  <c r="AO1378" i="23"/>
  <c r="AQ1378" i="23"/>
  <c r="AY1378" i="21"/>
  <c r="AU1378" i="21"/>
  <c r="AV1379" i="21"/>
  <c r="AW1378" i="21"/>
  <c r="AW1378" i="19"/>
  <c r="AU1378" i="19"/>
  <c r="AV1379" i="19"/>
  <c r="AM1379" i="23"/>
  <c r="AN1380" i="23"/>
  <c r="AO1379" i="23"/>
  <c r="AQ1379" i="23"/>
  <c r="AV1380" i="21"/>
  <c r="AW1379" i="21"/>
  <c r="AU1379" i="21"/>
  <c r="AY1379" i="21"/>
  <c r="AU1379" i="19"/>
  <c r="AW1379" i="19"/>
  <c r="AV1380" i="19"/>
  <c r="AO1380" i="23"/>
  <c r="AM1380" i="23"/>
  <c r="AQ1380" i="23"/>
  <c r="AN1381" i="23"/>
  <c r="AW1380" i="21"/>
  <c r="AY1380" i="21"/>
  <c r="AV1381" i="21"/>
  <c r="AU1380" i="21"/>
  <c r="AV1381" i="19"/>
  <c r="AW1380" i="19"/>
  <c r="AU1380" i="19"/>
  <c r="AM1381" i="23"/>
  <c r="AQ1381" i="23"/>
  <c r="AO1381" i="23"/>
  <c r="AN1382" i="23"/>
  <c r="AU1381" i="21"/>
  <c r="AV1382" i="21"/>
  <c r="AW1381" i="21"/>
  <c r="AY1381" i="21"/>
  <c r="AW1381" i="19"/>
  <c r="AV1382" i="19"/>
  <c r="AU1381" i="19"/>
  <c r="AO1382" i="23"/>
  <c r="AQ1382" i="23"/>
  <c r="AN1383" i="23"/>
  <c r="AM1382" i="23"/>
  <c r="AU1382" i="21"/>
  <c r="AY1382" i="21"/>
  <c r="AW1382" i="21"/>
  <c r="AV1383" i="21"/>
  <c r="AU1382" i="19"/>
  <c r="AV1383" i="19"/>
  <c r="AW1382" i="19"/>
  <c r="AQ1383" i="23"/>
  <c r="AM1383" i="23"/>
  <c r="AO1383" i="23"/>
  <c r="AN1384" i="23"/>
  <c r="AW1383" i="21"/>
  <c r="AY1383" i="21"/>
  <c r="AU1383" i="21"/>
  <c r="AV1384" i="21"/>
  <c r="AU1383" i="19"/>
  <c r="AV1384" i="19"/>
  <c r="AW1383" i="19"/>
  <c r="AM1384" i="23"/>
  <c r="AO1384" i="23"/>
  <c r="AQ1384" i="23"/>
  <c r="AN1385" i="23"/>
  <c r="AV1385" i="21"/>
  <c r="AY1384" i="21"/>
  <c r="AU1384" i="21"/>
  <c r="AW1384" i="21"/>
  <c r="AW1384" i="19"/>
  <c r="AU1384" i="19"/>
  <c r="AV1385" i="19"/>
  <c r="AQ1385" i="23"/>
  <c r="AM1385" i="23"/>
  <c r="AN1386" i="23"/>
  <c r="AO1385" i="23"/>
  <c r="AW1385" i="21"/>
  <c r="AU1385" i="21"/>
  <c r="AV1386" i="21"/>
  <c r="AY1385" i="21"/>
  <c r="AW1385" i="19"/>
  <c r="AV1386" i="19"/>
  <c r="AU1385" i="19"/>
  <c r="AO1386" i="23"/>
  <c r="AM1386" i="23"/>
  <c r="AN1387" i="23"/>
  <c r="AQ1386" i="23"/>
  <c r="AY1386" i="21"/>
  <c r="AV1387" i="21"/>
  <c r="AW1386" i="21"/>
  <c r="AU1386" i="21"/>
  <c r="AU1386" i="19"/>
  <c r="AV1387" i="19"/>
  <c r="AW1386" i="19"/>
  <c r="AN1388" i="23"/>
  <c r="AM1387" i="23"/>
  <c r="AO1387" i="23"/>
  <c r="AQ1387" i="23"/>
  <c r="AW1387" i="21"/>
  <c r="AV1388" i="21"/>
  <c r="AY1387" i="21"/>
  <c r="AU1387" i="21"/>
  <c r="AV1388" i="19"/>
  <c r="AW1387" i="19"/>
  <c r="AU1387" i="19"/>
  <c r="AO1388" i="23"/>
  <c r="AQ1388" i="23"/>
  <c r="AM1388" i="23"/>
  <c r="AN1389" i="23"/>
  <c r="AW1388" i="21"/>
  <c r="AU1388" i="21"/>
  <c r="AY1388" i="21"/>
  <c r="AV1389" i="21"/>
  <c r="AV1389" i="19"/>
  <c r="AW1388" i="19"/>
  <c r="AU1388" i="19"/>
  <c r="AQ1389" i="23"/>
  <c r="AO1389" i="23"/>
  <c r="AM1389" i="23"/>
  <c r="AN1390" i="23"/>
  <c r="AU1389" i="21"/>
  <c r="AV1390" i="21"/>
  <c r="AY1389" i="21"/>
  <c r="AW1389" i="21"/>
  <c r="AV1390" i="19"/>
  <c r="AW1389" i="19"/>
  <c r="AU1389" i="19"/>
  <c r="AN1391" i="23"/>
  <c r="AQ1390" i="23"/>
  <c r="AO1390" i="23"/>
  <c r="AM1390" i="23"/>
  <c r="AU1390" i="21"/>
  <c r="AV1391" i="21"/>
  <c r="AY1390" i="21"/>
  <c r="AW1390" i="21"/>
  <c r="AW1390" i="19"/>
  <c r="AV1391" i="19"/>
  <c r="AU1390" i="19"/>
  <c r="AN1392" i="23"/>
  <c r="AO1391" i="23"/>
  <c r="AQ1391" i="23"/>
  <c r="AM1391" i="23"/>
  <c r="AV1392" i="21"/>
  <c r="AW1391" i="21"/>
  <c r="AU1391" i="21"/>
  <c r="AY1391" i="21"/>
  <c r="AU1391" i="19"/>
  <c r="AW1391" i="19"/>
  <c r="AV1392" i="19"/>
  <c r="AM1392" i="23"/>
  <c r="AO1392" i="23"/>
  <c r="AQ1392" i="23"/>
  <c r="AN1393" i="23"/>
  <c r="AW1392" i="21"/>
  <c r="AU1392" i="21"/>
  <c r="AY1392" i="21"/>
  <c r="AV1393" i="21"/>
  <c r="AV1393" i="19"/>
  <c r="AU1392" i="19"/>
  <c r="AW1392" i="19"/>
  <c r="AM1393" i="23"/>
  <c r="AO1393" i="23"/>
  <c r="AQ1393" i="23"/>
  <c r="AN1394" i="23"/>
  <c r="AY1393" i="21"/>
  <c r="AU1393" i="21"/>
  <c r="AW1393" i="21"/>
  <c r="AV1394" i="21"/>
  <c r="AV1394" i="19"/>
  <c r="AU1393" i="19"/>
  <c r="AW1393" i="19"/>
  <c r="AN1395" i="23"/>
  <c r="AQ1394" i="23"/>
  <c r="AM1394" i="23"/>
  <c r="AO1394" i="23"/>
  <c r="AY1394" i="21"/>
  <c r="AW1394" i="21"/>
  <c r="AU1394" i="21"/>
  <c r="AV1395" i="21"/>
  <c r="AW1394" i="19"/>
  <c r="AV1395" i="19"/>
  <c r="AU1394" i="19"/>
  <c r="AM1395" i="23"/>
  <c r="AO1395" i="23"/>
  <c r="AN1396" i="23"/>
  <c r="AQ1395" i="23"/>
  <c r="AW1395" i="21"/>
  <c r="AU1395" i="21"/>
  <c r="AY1395" i="21"/>
  <c r="AV1396" i="21"/>
  <c r="AW1395" i="19"/>
  <c r="AV1396" i="19"/>
  <c r="AU1395" i="19"/>
  <c r="AO1396" i="23"/>
  <c r="AN1397" i="23"/>
  <c r="AQ1396" i="23"/>
  <c r="AM1396" i="23"/>
  <c r="AY1396" i="21"/>
  <c r="AU1396" i="21"/>
  <c r="AW1396" i="21"/>
  <c r="AV1397" i="21"/>
  <c r="AV1397" i="19"/>
  <c r="AU1396" i="19"/>
  <c r="AW1396" i="19"/>
  <c r="AN1398" i="23"/>
  <c r="AO1397" i="23"/>
  <c r="AM1397" i="23"/>
  <c r="AQ1397" i="23"/>
  <c r="AY1397" i="21"/>
  <c r="AU1397" i="21"/>
  <c r="AW1397" i="21"/>
  <c r="AV1398" i="21"/>
  <c r="AW1397" i="19"/>
  <c r="AV1398" i="19"/>
  <c r="AU1397" i="19"/>
  <c r="AM1398" i="23"/>
  <c r="AQ1398" i="23"/>
  <c r="AO1398" i="23"/>
  <c r="AN1399" i="23"/>
  <c r="AY1398" i="21"/>
  <c r="AW1398" i="21"/>
  <c r="AV1399" i="21"/>
  <c r="AU1398" i="21"/>
  <c r="AW1398" i="19"/>
  <c r="AU1398" i="19"/>
  <c r="AV1399" i="19"/>
  <c r="AO1399" i="23"/>
  <c r="AM1399" i="23"/>
  <c r="AQ1399" i="23"/>
  <c r="AN1400" i="23"/>
  <c r="AW1399" i="21"/>
  <c r="AY1399" i="21"/>
  <c r="AV1400" i="21"/>
  <c r="AU1399" i="21"/>
  <c r="AV1400" i="19"/>
  <c r="AU1399" i="19"/>
  <c r="AW1399" i="19"/>
  <c r="AQ1400" i="23"/>
  <c r="AN1401" i="23"/>
  <c r="AO1400" i="23"/>
  <c r="AM1400" i="23"/>
  <c r="AV1401" i="21"/>
  <c r="AW1400" i="21"/>
  <c r="AU1400" i="21"/>
  <c r="AY1400" i="21"/>
  <c r="AV1401" i="19"/>
  <c r="AW1400" i="19"/>
  <c r="AU1400" i="19"/>
  <c r="AM1401" i="23"/>
  <c r="AO1401" i="23"/>
  <c r="AN1402" i="23"/>
  <c r="AQ1401" i="23"/>
  <c r="AV1402" i="21"/>
  <c r="AU1401" i="21"/>
  <c r="AY1401" i="21"/>
  <c r="AW1401" i="21"/>
  <c r="AU1401" i="19"/>
  <c r="AW1401" i="19"/>
  <c r="AV1402" i="19"/>
  <c r="AN1403" i="23"/>
  <c r="AM1402" i="23"/>
  <c r="AQ1402" i="23"/>
  <c r="AO1402" i="23"/>
  <c r="AV1403" i="21"/>
  <c r="AW1402" i="21"/>
  <c r="AU1402" i="21"/>
  <c r="AY1402" i="21"/>
  <c r="AV1403" i="19"/>
  <c r="AU1402" i="19"/>
  <c r="AW1402" i="19"/>
  <c r="AO1403" i="23"/>
  <c r="AM1403" i="23"/>
  <c r="AQ1403" i="23"/>
  <c r="AN1404" i="23"/>
  <c r="AW1403" i="21"/>
  <c r="AY1403" i="21"/>
  <c r="AV1404" i="21"/>
  <c r="AU1403" i="21"/>
  <c r="AU1403" i="19"/>
  <c r="AV1404" i="19"/>
  <c r="AW1403" i="19"/>
  <c r="AM1404" i="23"/>
  <c r="AO1404" i="23"/>
  <c r="AN1405" i="23"/>
  <c r="AQ1404" i="23"/>
  <c r="AV1405" i="21"/>
  <c r="AW1404" i="21"/>
  <c r="AY1404" i="21"/>
  <c r="AU1404" i="21"/>
  <c r="AU1404" i="19"/>
  <c r="AW1404" i="19"/>
  <c r="AV1405" i="19"/>
  <c r="AN1406" i="23"/>
  <c r="AO1405" i="23"/>
  <c r="AM1405" i="23"/>
  <c r="AQ1405" i="23"/>
  <c r="AU1405" i="21"/>
  <c r="AV1406" i="21"/>
  <c r="AY1405" i="21"/>
  <c r="AW1405" i="21"/>
  <c r="AV1406" i="19"/>
  <c r="AW1405" i="19"/>
  <c r="AU1405" i="19"/>
  <c r="AO1406" i="23"/>
  <c r="AN1407" i="23"/>
  <c r="AQ1406" i="23"/>
  <c r="AM1406" i="23"/>
  <c r="AU1406" i="21"/>
  <c r="AW1406" i="21"/>
  <c r="AY1406" i="21"/>
  <c r="AV1407" i="21"/>
  <c r="AU1406" i="19"/>
  <c r="AW1406" i="19"/>
  <c r="AV1407" i="19"/>
  <c r="AQ1407" i="23"/>
  <c r="AM1407" i="23"/>
  <c r="AN1408" i="23"/>
  <c r="AO1407" i="23"/>
  <c r="AW1407" i="21"/>
  <c r="AV1408" i="21"/>
  <c r="AY1407" i="21"/>
  <c r="AU1407" i="21"/>
  <c r="AV1408" i="19"/>
  <c r="AU1407" i="19"/>
  <c r="AW1407" i="19"/>
  <c r="AO1408" i="23"/>
  <c r="AM1408" i="23"/>
  <c r="AQ1408" i="23"/>
  <c r="AN1409" i="23"/>
  <c r="AY1408" i="21"/>
  <c r="AV1409" i="21"/>
  <c r="AW1408" i="21"/>
  <c r="AU1408" i="21"/>
  <c r="AV1409" i="19"/>
  <c r="AU1408" i="19"/>
  <c r="AW1408" i="19"/>
  <c r="AO1409" i="23"/>
  <c r="AN1410" i="23"/>
  <c r="AQ1409" i="23"/>
  <c r="AM1409" i="23"/>
  <c r="AY1409" i="21"/>
  <c r="AU1409" i="21"/>
  <c r="AW1409" i="21"/>
  <c r="AV1410" i="21"/>
  <c r="AV1410" i="19"/>
  <c r="AU1409" i="19"/>
  <c r="AW1409" i="19"/>
  <c r="AN1411" i="23"/>
  <c r="AQ1410" i="23"/>
  <c r="AO1410" i="23"/>
  <c r="AM1410" i="23"/>
  <c r="AU1410" i="21"/>
  <c r="AW1410" i="21"/>
  <c r="AY1410" i="21"/>
  <c r="AV1411" i="21"/>
  <c r="AV1411" i="19"/>
  <c r="AU1410" i="19"/>
  <c r="AW1410" i="19"/>
  <c r="AQ1411" i="23"/>
  <c r="AO1411" i="23"/>
  <c r="AM1411" i="23"/>
  <c r="AN1412" i="23"/>
  <c r="AY1411" i="21"/>
  <c r="AW1411" i="21"/>
  <c r="AU1411" i="21"/>
  <c r="AV1412" i="21"/>
  <c r="AW1411" i="19"/>
  <c r="AU1411" i="19"/>
  <c r="AV1412" i="19"/>
  <c r="AM1412" i="23"/>
  <c r="AN1413" i="23"/>
  <c r="AQ1412" i="23"/>
  <c r="AO1412" i="23"/>
  <c r="AW1412" i="21"/>
  <c r="AV1413" i="21"/>
  <c r="AU1412" i="21"/>
  <c r="AY1412" i="21"/>
  <c r="AU1412" i="19"/>
  <c r="AW1412" i="19"/>
  <c r="AV1413" i="19"/>
  <c r="AQ1413" i="23"/>
  <c r="AN1414" i="23"/>
  <c r="AO1413" i="23"/>
  <c r="AM1413" i="23"/>
  <c r="AU1413" i="21"/>
  <c r="AY1413" i="21"/>
  <c r="AV1414" i="21"/>
  <c r="AW1413" i="21"/>
  <c r="AV1414" i="19"/>
  <c r="AW1413" i="19"/>
  <c r="AU1413" i="19"/>
  <c r="AN1415" i="23"/>
  <c r="AO1414" i="23"/>
  <c r="AQ1414" i="23"/>
  <c r="AM1414" i="23"/>
  <c r="AY1414" i="21"/>
  <c r="AU1414" i="21"/>
  <c r="AW1414" i="21"/>
  <c r="AV1415" i="21"/>
  <c r="AW1414" i="19"/>
  <c r="AV1415" i="19"/>
  <c r="AU1414" i="19"/>
  <c r="AN1416" i="23"/>
  <c r="AM1415" i="23"/>
  <c r="AO1415" i="23"/>
  <c r="AQ1415" i="23"/>
  <c r="AW1415" i="21"/>
  <c r="AV1416" i="21"/>
  <c r="AU1415" i="21"/>
  <c r="AY1415" i="21"/>
  <c r="AW1415" i="19"/>
  <c r="AU1415" i="19"/>
  <c r="AV1416" i="19"/>
  <c r="AQ1416" i="23"/>
  <c r="AN1417" i="23"/>
  <c r="AM1416" i="23"/>
  <c r="AO1416" i="23"/>
  <c r="AU1416" i="21"/>
  <c r="AV1417" i="21"/>
  <c r="AY1416" i="21"/>
  <c r="AW1416" i="21"/>
  <c r="AW1416" i="19"/>
  <c r="AU1416" i="19"/>
  <c r="AV1417" i="19"/>
  <c r="AM1417" i="23"/>
  <c r="AQ1417" i="23"/>
  <c r="AO1417" i="23"/>
  <c r="AN1418" i="23"/>
  <c r="AV1418" i="21"/>
  <c r="AU1417" i="21"/>
  <c r="AW1417" i="21"/>
  <c r="AY1417" i="21"/>
  <c r="AV1418" i="19"/>
  <c r="AW1417" i="19"/>
  <c r="AU1417" i="19"/>
  <c r="AN1419" i="23"/>
  <c r="AO1418" i="23"/>
  <c r="AM1418" i="23"/>
  <c r="AQ1418" i="23"/>
  <c r="AW1418" i="21"/>
  <c r="AY1418" i="21"/>
  <c r="AU1418" i="21"/>
  <c r="AV1419" i="21"/>
  <c r="AV1419" i="19"/>
  <c r="AU1418" i="19"/>
  <c r="AW1418" i="19"/>
  <c r="AM1419" i="23"/>
  <c r="AQ1419" i="23"/>
  <c r="AO1419" i="23"/>
  <c r="AN1420" i="23"/>
  <c r="AV1420" i="21"/>
  <c r="AW1419" i="21"/>
  <c r="AY1419" i="21"/>
  <c r="AU1419" i="21"/>
  <c r="AV1420" i="19"/>
  <c r="AU1419" i="19"/>
  <c r="AW1419" i="19"/>
  <c r="AQ1420" i="23"/>
  <c r="AN1421" i="23"/>
  <c r="AM1420" i="23"/>
  <c r="AO1420" i="23"/>
  <c r="AY1420" i="21"/>
  <c r="AV1421" i="21"/>
  <c r="AU1420" i="21"/>
  <c r="AW1420" i="21"/>
  <c r="AV1421" i="19"/>
  <c r="AW1420" i="19"/>
  <c r="AU1420" i="19"/>
  <c r="AO1421" i="23"/>
  <c r="AQ1421" i="23"/>
  <c r="AN1422" i="23"/>
  <c r="AM1421" i="23"/>
  <c r="AU1421" i="21"/>
  <c r="AV1422" i="21"/>
  <c r="AW1421" i="21"/>
  <c r="AY1421" i="21"/>
  <c r="AV1422" i="19"/>
  <c r="AW1421" i="19"/>
  <c r="AU1421" i="19"/>
  <c r="AN1423" i="23"/>
  <c r="AO1422" i="23"/>
  <c r="AQ1422" i="23"/>
  <c r="AM1422" i="23"/>
  <c r="AY1422" i="21"/>
  <c r="AW1422" i="21"/>
  <c r="AV1423" i="21"/>
  <c r="AU1422" i="21"/>
  <c r="AU1422" i="19"/>
  <c r="AW1422" i="19"/>
  <c r="AV1423" i="19"/>
  <c r="AO1423" i="23"/>
  <c r="AQ1423" i="23"/>
  <c r="AM1423" i="23"/>
  <c r="AN1424" i="23"/>
  <c r="AV1424" i="21"/>
  <c r="AY1423" i="21"/>
  <c r="AU1423" i="21"/>
  <c r="AW1423" i="21"/>
  <c r="AV1424" i="19"/>
  <c r="AU1423" i="19"/>
  <c r="AW1423" i="19"/>
  <c r="AM1424" i="23"/>
  <c r="AN1425" i="23"/>
  <c r="AQ1424" i="23"/>
  <c r="AO1424" i="23"/>
  <c r="AY1424" i="21"/>
  <c r="AV1425" i="21"/>
  <c r="AU1424" i="21"/>
  <c r="AW1424" i="21"/>
  <c r="AW1424" i="19"/>
  <c r="AV1425" i="19"/>
  <c r="AU1424" i="19"/>
  <c r="AM1425" i="23"/>
  <c r="AO1425" i="23"/>
  <c r="AN1426" i="23"/>
  <c r="AQ1425" i="23"/>
  <c r="AV1426" i="21"/>
  <c r="AU1425" i="21"/>
  <c r="AW1425" i="21"/>
  <c r="AY1425" i="21"/>
  <c r="AU1425" i="19"/>
  <c r="AV1426" i="19"/>
  <c r="AW1425" i="19"/>
  <c r="AO1426" i="23"/>
  <c r="AN1427" i="23"/>
  <c r="AQ1426" i="23"/>
  <c r="AM1426" i="23"/>
  <c r="AW1426" i="21"/>
  <c r="AV1427" i="21"/>
  <c r="AY1426" i="21"/>
  <c r="AU1426" i="21"/>
  <c r="AV1427" i="19"/>
  <c r="AU1426" i="19"/>
  <c r="AW1426" i="19"/>
  <c r="AN1428" i="23"/>
  <c r="AO1427" i="23"/>
  <c r="AM1427" i="23"/>
  <c r="AQ1427" i="23"/>
  <c r="AU1427" i="21"/>
  <c r="AY1427" i="21"/>
  <c r="AV1428" i="21"/>
  <c r="AW1427" i="21"/>
  <c r="AU1427" i="19"/>
  <c r="AW1427" i="19"/>
  <c r="AV1428" i="19"/>
  <c r="AO1428" i="23"/>
  <c r="AN1429" i="23"/>
  <c r="AM1428" i="23"/>
  <c r="AQ1428" i="23"/>
  <c r="AY1428" i="21"/>
  <c r="AW1428" i="21"/>
  <c r="AV1429" i="21"/>
  <c r="AU1428" i="21"/>
  <c r="AV1429" i="19"/>
  <c r="AW1428" i="19"/>
  <c r="AU1428" i="19"/>
  <c r="AO1429" i="23"/>
  <c r="AM1429" i="23"/>
  <c r="AN1430" i="23"/>
  <c r="AQ1429" i="23"/>
  <c r="AY1429" i="21"/>
  <c r="AW1429" i="21"/>
  <c r="AU1429" i="21"/>
  <c r="AV1430" i="21"/>
  <c r="AU1429" i="19"/>
  <c r="AV1430" i="19"/>
  <c r="AW1429" i="19"/>
  <c r="AQ1430" i="23"/>
  <c r="AN1431" i="23"/>
  <c r="AO1430" i="23"/>
  <c r="AM1430" i="23"/>
  <c r="AY1430" i="21"/>
  <c r="AU1430" i="21"/>
  <c r="AW1430" i="21"/>
  <c r="AV1431" i="21"/>
  <c r="AU1430" i="19"/>
  <c r="AW1430" i="19"/>
  <c r="AV1431" i="19"/>
  <c r="AO1431" i="23"/>
  <c r="AM1431" i="23"/>
  <c r="AN1432" i="23"/>
  <c r="AQ1431" i="23"/>
  <c r="AW1431" i="21"/>
  <c r="AY1431" i="21"/>
  <c r="AU1431" i="21"/>
  <c r="AV1432" i="21"/>
  <c r="AU1431" i="19"/>
  <c r="AW1431" i="19"/>
  <c r="AV1432" i="19"/>
  <c r="AM1432" i="23"/>
  <c r="AQ1432" i="23"/>
  <c r="AN1433" i="23"/>
  <c r="AO1432" i="23"/>
  <c r="AY1432" i="21"/>
  <c r="AW1432" i="21"/>
  <c r="AU1432" i="21"/>
  <c r="AV1433" i="21"/>
  <c r="AV1433" i="19"/>
  <c r="AU1432" i="19"/>
  <c r="AW1432" i="19"/>
  <c r="AM1433" i="23"/>
  <c r="AN1434" i="23"/>
  <c r="AO1433" i="23"/>
  <c r="AQ1433" i="23"/>
  <c r="AW1433" i="21"/>
  <c r="AV1434" i="21"/>
  <c r="AU1433" i="21"/>
  <c r="AY1433" i="21"/>
  <c r="AW1433" i="19"/>
  <c r="AV1434" i="19"/>
  <c r="AU1433" i="19"/>
  <c r="AM1434" i="23"/>
  <c r="AQ1434" i="23"/>
  <c r="AO1434" i="23"/>
  <c r="AN1435" i="23"/>
  <c r="AV1435" i="21"/>
  <c r="AY1434" i="21"/>
  <c r="AW1434" i="21"/>
  <c r="AU1434" i="21"/>
  <c r="AU1434" i="19"/>
  <c r="AW1434" i="19"/>
  <c r="AV1435" i="19"/>
  <c r="AO1435" i="23"/>
  <c r="AM1435" i="23"/>
  <c r="AN1436" i="23"/>
  <c r="AQ1435" i="23"/>
  <c r="AV1436" i="21"/>
  <c r="AU1435" i="21"/>
  <c r="AW1435" i="21"/>
  <c r="AY1435" i="21"/>
  <c r="AU1435" i="19"/>
  <c r="AW1435" i="19"/>
  <c r="AV1436" i="19"/>
  <c r="AM1436" i="23"/>
  <c r="AO1436" i="23"/>
  <c r="AQ1436" i="23"/>
  <c r="AN1437" i="23"/>
  <c r="AY1436" i="21"/>
  <c r="AU1436" i="21"/>
  <c r="AW1436" i="21"/>
  <c r="AV1437" i="21"/>
  <c r="AV1437" i="19"/>
  <c r="AU1436" i="19"/>
  <c r="AW1436" i="19"/>
  <c r="AQ1437" i="23"/>
  <c r="AO1437" i="23"/>
  <c r="AM1437" i="23"/>
  <c r="AN1438" i="23"/>
  <c r="AY1437" i="21"/>
  <c r="AW1437" i="21"/>
  <c r="AV1438" i="21"/>
  <c r="AU1437" i="21"/>
  <c r="AU1437" i="19"/>
  <c r="AW1437" i="19"/>
  <c r="AV1438" i="19"/>
  <c r="AQ1438" i="23"/>
  <c r="AM1438" i="23"/>
  <c r="AO1438" i="23"/>
  <c r="AN1439" i="23"/>
  <c r="AU1438" i="21"/>
  <c r="AV1439" i="21"/>
  <c r="AY1438" i="21"/>
  <c r="AW1438" i="21"/>
  <c r="AW1438" i="19"/>
  <c r="AU1438" i="19"/>
  <c r="AV1439" i="19"/>
  <c r="AM1439" i="23"/>
  <c r="AQ1439" i="23"/>
  <c r="AN1440" i="23"/>
  <c r="AO1439" i="23"/>
  <c r="AY1439" i="21"/>
  <c r="AU1439" i="21"/>
  <c r="AV1440" i="21"/>
  <c r="AW1439" i="21"/>
  <c r="AU1439" i="19"/>
  <c r="AV1440" i="19"/>
  <c r="AW1439" i="19"/>
  <c r="AO1440" i="23"/>
  <c r="AQ1440" i="23"/>
  <c r="AM1440" i="23"/>
  <c r="AN1441" i="23"/>
  <c r="AY1440" i="21"/>
  <c r="AV1441" i="21"/>
  <c r="AW1440" i="21"/>
  <c r="AU1440" i="21"/>
  <c r="AV1441" i="19"/>
  <c r="AU1440" i="19"/>
  <c r="AW1440" i="19"/>
  <c r="AM1441" i="23"/>
  <c r="AN1442" i="23"/>
  <c r="AQ1441" i="23"/>
  <c r="AO1441" i="23"/>
  <c r="AU1441" i="21"/>
  <c r="AW1441" i="21"/>
  <c r="AV1442" i="21"/>
  <c r="AY1441" i="21"/>
  <c r="AV1442" i="19"/>
  <c r="AW1441" i="19"/>
  <c r="AU1441" i="19"/>
  <c r="AN1443" i="23"/>
  <c r="AM1442" i="23"/>
  <c r="AO1442" i="23"/>
  <c r="AQ1442" i="23"/>
  <c r="AV1443" i="21"/>
  <c r="AW1442" i="21"/>
  <c r="AY1442" i="21"/>
  <c r="AU1442" i="21"/>
  <c r="AU1442" i="19"/>
  <c r="AV1443" i="19"/>
  <c r="AW1442" i="19"/>
  <c r="AN1444" i="23"/>
  <c r="AO1443" i="23"/>
  <c r="AM1443" i="23"/>
  <c r="AQ1443" i="23"/>
  <c r="AY1443" i="21"/>
  <c r="AV1444" i="21"/>
  <c r="AW1443" i="21"/>
  <c r="AU1443" i="21"/>
  <c r="AU1443" i="19"/>
  <c r="AW1443" i="19"/>
  <c r="AV1444" i="19"/>
  <c r="AN1445" i="23"/>
  <c r="AM1444" i="23"/>
  <c r="AQ1444" i="23"/>
  <c r="AO1444" i="23"/>
  <c r="AW1444" i="21"/>
  <c r="AV1445" i="21"/>
  <c r="AU1444" i="21"/>
  <c r="AY1444" i="21"/>
  <c r="AW1444" i="19"/>
  <c r="AU1444" i="19"/>
  <c r="AV1445" i="19"/>
  <c r="AO1445" i="23"/>
  <c r="AM1445" i="23"/>
  <c r="AN1446" i="23"/>
  <c r="AQ1445" i="23"/>
  <c r="AW1445" i="21"/>
  <c r="AY1445" i="21"/>
  <c r="AU1445" i="21"/>
  <c r="AV1446" i="21"/>
  <c r="AW1445" i="19"/>
  <c r="AU1445" i="19"/>
  <c r="AV1446" i="19"/>
  <c r="AO1446" i="23"/>
  <c r="AM1446" i="23"/>
  <c r="AQ1446" i="23"/>
  <c r="AN1447" i="23"/>
  <c r="AW1446" i="21"/>
  <c r="AU1446" i="21"/>
  <c r="AY1446" i="21"/>
  <c r="AV1447" i="21"/>
  <c r="AU1446" i="19"/>
  <c r="AV1447" i="19"/>
  <c r="AW1446" i="19"/>
  <c r="AM1447" i="23"/>
  <c r="AO1447" i="23"/>
  <c r="AN1448" i="23"/>
  <c r="AQ1447" i="23"/>
  <c r="AU1447" i="21"/>
  <c r="AW1447" i="21"/>
  <c r="AV1448" i="21"/>
  <c r="AY1447" i="21"/>
  <c r="AW1447" i="19"/>
  <c r="AV1448" i="19"/>
  <c r="AU1447" i="19"/>
  <c r="AM1448" i="23"/>
  <c r="AO1448" i="23"/>
  <c r="AN1449" i="23"/>
  <c r="AQ1448" i="23"/>
  <c r="AY1448" i="21"/>
  <c r="AV1449" i="21"/>
  <c r="AW1448" i="21"/>
  <c r="AU1448" i="21"/>
  <c r="AW1448" i="19"/>
  <c r="AU1448" i="19"/>
  <c r="AV1449" i="19"/>
  <c r="AO1449" i="23"/>
  <c r="AN1450" i="23"/>
  <c r="AQ1449" i="23"/>
  <c r="AM1449" i="23"/>
  <c r="AW1449" i="21"/>
  <c r="AU1449" i="21"/>
  <c r="AV1450" i="21"/>
  <c r="AY1449" i="21"/>
  <c r="AW1449" i="19"/>
  <c r="AU1449" i="19"/>
  <c r="AV1450" i="19"/>
  <c r="AQ1450" i="23"/>
  <c r="AN1451" i="23"/>
  <c r="AO1450" i="23"/>
  <c r="AM1450" i="23"/>
  <c r="AV1451" i="21"/>
  <c r="AY1450" i="21"/>
  <c r="AW1450" i="21"/>
  <c r="AU1450" i="21"/>
  <c r="AW1450" i="19"/>
  <c r="AU1450" i="19"/>
  <c r="AV1451" i="19"/>
  <c r="AO1451" i="23"/>
  <c r="AN1452" i="23"/>
  <c r="AQ1451" i="23"/>
  <c r="AM1451" i="23"/>
  <c r="AV1452" i="21"/>
  <c r="AU1451" i="21"/>
  <c r="AW1451" i="21"/>
  <c r="AY1451" i="21"/>
  <c r="AV1452" i="19"/>
  <c r="AW1451" i="19"/>
  <c r="AU1451" i="19"/>
  <c r="AQ1452" i="23"/>
  <c r="AM1452" i="23"/>
  <c r="AN1453" i="23"/>
  <c r="AO1452" i="23"/>
  <c r="AW1452" i="21"/>
  <c r="AU1452" i="21"/>
  <c r="AV1453" i="21"/>
  <c r="AY1452" i="21"/>
  <c r="AU1452" i="19"/>
  <c r="AV1453" i="19"/>
  <c r="AW1452" i="19"/>
  <c r="AO1453" i="23"/>
  <c r="AQ1453" i="23"/>
  <c r="AM1453" i="23"/>
  <c r="AN1454" i="23"/>
  <c r="AW1453" i="21"/>
  <c r="AV1454" i="21"/>
  <c r="AY1453" i="21"/>
  <c r="AU1453" i="21"/>
  <c r="AU1453" i="19"/>
  <c r="AW1453" i="19"/>
  <c r="AV1454" i="19"/>
  <c r="AQ1454" i="23"/>
  <c r="AN1455" i="23"/>
  <c r="AO1454" i="23"/>
  <c r="AM1454" i="23"/>
  <c r="AU1454" i="21"/>
  <c r="AY1454" i="21"/>
  <c r="AV1455" i="21"/>
  <c r="AW1454" i="21"/>
  <c r="AU1454" i="19"/>
  <c r="AV1455" i="19"/>
  <c r="AW1454" i="19"/>
  <c r="AQ1455" i="23"/>
  <c r="AO1455" i="23"/>
  <c r="AM1455" i="23"/>
  <c r="AN1456" i="23"/>
  <c r="AW1455" i="21"/>
  <c r="AY1455" i="21"/>
  <c r="AV1456" i="21"/>
  <c r="AU1455" i="21"/>
  <c r="AW1455" i="19"/>
  <c r="AU1455" i="19"/>
  <c r="AV1456" i="19"/>
  <c r="AO1456" i="23"/>
  <c r="AN1457" i="23"/>
  <c r="AQ1456" i="23"/>
  <c r="AM1456" i="23"/>
  <c r="AV1457" i="21"/>
  <c r="AY1456" i="21"/>
  <c r="AU1456" i="21"/>
  <c r="AW1456" i="21"/>
  <c r="AV1457" i="19"/>
  <c r="AU1456" i="19"/>
  <c r="AW1456" i="19"/>
  <c r="AQ1457" i="23"/>
  <c r="AM1457" i="23"/>
  <c r="AN1458" i="23"/>
  <c r="AO1457" i="23"/>
  <c r="AW1457" i="21"/>
  <c r="AV1458" i="21"/>
  <c r="AU1457" i="21"/>
  <c r="AY1457" i="21"/>
  <c r="AV1458" i="19"/>
  <c r="AU1457" i="19"/>
  <c r="AW1457" i="19"/>
  <c r="AN1459" i="23"/>
  <c r="AQ1458" i="23"/>
  <c r="AO1458" i="23"/>
  <c r="AM1458" i="23"/>
  <c r="AU1458" i="21"/>
  <c r="AY1458" i="21"/>
  <c r="AW1458" i="21"/>
  <c r="AV1459" i="21"/>
  <c r="AV1459" i="19"/>
  <c r="AU1458" i="19"/>
  <c r="AW1458" i="19"/>
  <c r="AM1459" i="23"/>
  <c r="AN1460" i="23"/>
  <c r="AQ1459" i="23"/>
  <c r="AO1459" i="23"/>
  <c r="AY1459" i="21"/>
  <c r="AW1459" i="21"/>
  <c r="AU1459" i="21"/>
  <c r="AV1460" i="21"/>
  <c r="AV1460" i="19"/>
  <c r="AU1459" i="19"/>
  <c r="AW1459" i="19"/>
  <c r="AN1461" i="23"/>
  <c r="AM1460" i="23"/>
  <c r="AQ1460" i="23"/>
  <c r="AO1460" i="23"/>
  <c r="AY1460" i="21"/>
  <c r="AU1460" i="21"/>
  <c r="AV1461" i="21"/>
  <c r="AW1460" i="21"/>
  <c r="AW1460" i="19"/>
  <c r="AV1461" i="19"/>
  <c r="AU1460" i="19"/>
  <c r="AO1461" i="23"/>
  <c r="AQ1461" i="23"/>
  <c r="AN1462" i="23"/>
  <c r="AM1461" i="23"/>
  <c r="AU1461" i="21"/>
  <c r="AV1462" i="21"/>
  <c r="AW1461" i="21"/>
  <c r="AY1461" i="21"/>
  <c r="AV1462" i="19"/>
  <c r="AW1461" i="19"/>
  <c r="AU1461" i="19"/>
  <c r="AM1462" i="23"/>
  <c r="AO1462" i="23"/>
  <c r="AQ1462" i="23"/>
  <c r="AN1463" i="23"/>
  <c r="AV1463" i="21"/>
  <c r="AW1462" i="21"/>
  <c r="AY1462" i="21"/>
  <c r="AU1462" i="21"/>
  <c r="AW1462" i="19"/>
  <c r="AU1462" i="19"/>
  <c r="AV1463" i="19"/>
  <c r="AM1463" i="23"/>
  <c r="AN1464" i="23"/>
  <c r="AQ1463" i="23"/>
  <c r="AO1463" i="23"/>
  <c r="AY1463" i="21"/>
  <c r="AW1463" i="21"/>
  <c r="AV1464" i="21"/>
  <c r="AU1463" i="21"/>
  <c r="AV1464" i="19"/>
  <c r="AU1463" i="19"/>
  <c r="AW1463" i="19"/>
  <c r="AO1464" i="23"/>
  <c r="AM1464" i="23"/>
  <c r="AN1465" i="23"/>
  <c r="AQ1464" i="23"/>
  <c r="AU1464" i="21"/>
  <c r="AW1464" i="21"/>
  <c r="AY1464" i="21"/>
  <c r="AV1465" i="21"/>
  <c r="AV1465" i="19"/>
  <c r="AW1464" i="19"/>
  <c r="AU1464" i="19"/>
  <c r="AO1465" i="23"/>
  <c r="AM1465" i="23"/>
  <c r="AQ1465" i="23"/>
  <c r="AN1466" i="23"/>
  <c r="AU1465" i="21"/>
  <c r="AY1465" i="21"/>
  <c r="AV1466" i="21"/>
  <c r="AW1465" i="21"/>
  <c r="AV1466" i="19"/>
  <c r="AW1465" i="19"/>
  <c r="AU1465" i="19"/>
  <c r="AO1466" i="23"/>
  <c r="AN1467" i="23"/>
  <c r="AQ1466" i="23"/>
  <c r="AM1466" i="23"/>
  <c r="AV1467" i="21"/>
  <c r="AY1466" i="21"/>
  <c r="AU1466" i="21"/>
  <c r="AW1466" i="21"/>
  <c r="AW1466" i="19"/>
  <c r="AV1467" i="19"/>
  <c r="AU1466" i="19"/>
  <c r="AO1467" i="23"/>
  <c r="AN1468" i="23"/>
  <c r="AM1467" i="23"/>
  <c r="AQ1467" i="23"/>
  <c r="AW1467" i="21"/>
  <c r="AV1468" i="21"/>
  <c r="AU1467" i="21"/>
  <c r="AY1467" i="21"/>
  <c r="AW1467" i="19"/>
  <c r="AU1467" i="19"/>
  <c r="AV1468" i="19"/>
  <c r="AM1468" i="23"/>
  <c r="AN1469" i="23"/>
  <c r="AO1468" i="23"/>
  <c r="AQ1468" i="23"/>
  <c r="AU1468" i="21"/>
  <c r="AY1468" i="21"/>
  <c r="AV1469" i="21"/>
  <c r="AW1468" i="21"/>
  <c r="AW1468" i="19"/>
  <c r="AU1468" i="19"/>
  <c r="AV1469" i="19"/>
  <c r="AQ1469" i="23"/>
  <c r="AM1469" i="23"/>
  <c r="AO1469" i="23"/>
  <c r="AN1470" i="23"/>
  <c r="AW1469" i="21"/>
  <c r="AY1469" i="21"/>
  <c r="AU1469" i="21"/>
  <c r="AV1470" i="21"/>
  <c r="AV1470" i="19"/>
  <c r="AW1469" i="19"/>
  <c r="AU1469" i="19"/>
  <c r="AQ1470" i="23"/>
  <c r="AN1471" i="23"/>
  <c r="AM1470" i="23"/>
  <c r="AO1470" i="23"/>
  <c r="AU1470" i="21"/>
  <c r="AW1470" i="21"/>
  <c r="AV1471" i="21"/>
  <c r="AY1470" i="21"/>
  <c r="AW1470" i="19"/>
  <c r="AU1470" i="19"/>
  <c r="AV1471" i="19"/>
  <c r="AM1471" i="23"/>
  <c r="AN1472" i="23"/>
  <c r="AO1471" i="23"/>
  <c r="AQ1471" i="23"/>
  <c r="AY1471" i="21"/>
  <c r="AV1472" i="21"/>
  <c r="AU1471" i="21"/>
  <c r="AW1471" i="21"/>
  <c r="AW1471" i="19"/>
  <c r="AU1471" i="19"/>
  <c r="AV1472" i="19"/>
  <c r="AN1473" i="23"/>
  <c r="AM1472" i="23"/>
  <c r="AQ1472" i="23"/>
  <c r="AO1472" i="23"/>
  <c r="AV1473" i="21"/>
  <c r="AY1472" i="21"/>
  <c r="AW1472" i="21"/>
  <c r="AU1472" i="21"/>
  <c r="AV1473" i="19"/>
  <c r="AU1472" i="19"/>
  <c r="AW1472" i="19"/>
  <c r="AN1474" i="23"/>
  <c r="AQ1473" i="23"/>
  <c r="AM1473" i="23"/>
  <c r="AO1473" i="23"/>
  <c r="AW1473" i="21"/>
  <c r="AU1473" i="21"/>
  <c r="AY1473" i="21"/>
  <c r="AV1474" i="21"/>
  <c r="AU1473" i="19"/>
  <c r="AW1473" i="19"/>
  <c r="AV1474" i="19"/>
  <c r="AQ1474" i="23"/>
  <c r="AM1474" i="23"/>
  <c r="AO1474" i="23"/>
  <c r="AN1475" i="23"/>
  <c r="AU1474" i="21"/>
  <c r="AW1474" i="21"/>
  <c r="AV1475" i="21"/>
  <c r="AY1474" i="21"/>
  <c r="AU1474" i="19"/>
  <c r="AW1474" i="19"/>
  <c r="AV1475" i="19"/>
  <c r="AQ1475" i="23"/>
  <c r="AO1475" i="23"/>
  <c r="AN1476" i="23"/>
  <c r="AM1475" i="23"/>
  <c r="AV1476" i="21"/>
  <c r="AY1475" i="21"/>
  <c r="AW1475" i="21"/>
  <c r="AU1475" i="21"/>
  <c r="AV1476" i="19"/>
  <c r="AU1475" i="19"/>
  <c r="AW1475" i="19"/>
  <c r="AN1477" i="23"/>
  <c r="AQ1476" i="23"/>
  <c r="AO1476" i="23"/>
  <c r="AM1476" i="23"/>
  <c r="AV1477" i="21"/>
  <c r="AW1476" i="21"/>
  <c r="AY1476" i="21"/>
  <c r="AU1476" i="21"/>
  <c r="AU1476" i="19"/>
  <c r="AW1476" i="19"/>
  <c r="AV1477" i="19"/>
  <c r="AO1477" i="23"/>
  <c r="AQ1477" i="23"/>
  <c r="AN1478" i="23"/>
  <c r="AM1477" i="23"/>
  <c r="AU1477" i="21"/>
  <c r="AW1477" i="21"/>
  <c r="AY1477" i="21"/>
  <c r="AV1478" i="21"/>
  <c r="AW1477" i="19"/>
  <c r="AV1478" i="19"/>
  <c r="AU1477" i="19"/>
  <c r="AM1478" i="23"/>
  <c r="AQ1478" i="23"/>
  <c r="AO1478" i="23"/>
  <c r="AN1479" i="23"/>
  <c r="AV1479" i="21"/>
  <c r="AY1478" i="21"/>
  <c r="AU1478" i="21"/>
  <c r="AW1478" i="21"/>
  <c r="AU1478" i="19"/>
  <c r="AV1479" i="19"/>
  <c r="AW1478" i="19"/>
  <c r="AN1480" i="23"/>
  <c r="AM1479" i="23"/>
  <c r="AO1479" i="23"/>
  <c r="AQ1479" i="23"/>
  <c r="AU1479" i="21"/>
  <c r="AW1479" i="21"/>
  <c r="AY1479" i="21"/>
  <c r="AV1480" i="21"/>
  <c r="AV1480" i="19"/>
  <c r="AW1479" i="19"/>
  <c r="AU1479" i="19"/>
  <c r="AQ1480" i="23"/>
  <c r="AM1480" i="23"/>
  <c r="AN1481" i="23"/>
  <c r="AO1480" i="23"/>
  <c r="AY1480" i="21"/>
  <c r="AU1480" i="21"/>
  <c r="AV1481" i="21"/>
  <c r="AW1480" i="21"/>
  <c r="AU1480" i="19"/>
  <c r="AW1480" i="19"/>
  <c r="AV1481" i="19"/>
  <c r="AO1481" i="23"/>
  <c r="AN1482" i="23"/>
  <c r="AQ1481" i="23"/>
  <c r="AM1481" i="23"/>
  <c r="AW1481" i="21"/>
  <c r="AY1481" i="21"/>
  <c r="AU1481" i="21"/>
  <c r="AV1482" i="21"/>
  <c r="AU1481" i="19"/>
  <c r="AW1481" i="19"/>
  <c r="AV1482" i="19"/>
  <c r="AO1482" i="23"/>
  <c r="AM1482" i="23"/>
  <c r="AQ1482" i="23"/>
  <c r="AN1483" i="23"/>
  <c r="AW1482" i="21"/>
  <c r="AY1482" i="21"/>
  <c r="AV1483" i="21"/>
  <c r="AU1482" i="21"/>
  <c r="AU1482" i="19"/>
  <c r="AV1483" i="19"/>
  <c r="AW1482" i="19"/>
  <c r="AO1483" i="23"/>
  <c r="AQ1483" i="23"/>
  <c r="AN1484" i="23"/>
  <c r="AM1483" i="23"/>
  <c r="AY1483" i="21"/>
  <c r="AV1484" i="21"/>
  <c r="AW1483" i="21"/>
  <c r="AU1483" i="21"/>
  <c r="AW1483" i="19"/>
  <c r="AU1483" i="19"/>
  <c r="AV1484" i="19"/>
  <c r="AM1484" i="23"/>
  <c r="AQ1484" i="23"/>
  <c r="AN1485" i="23"/>
  <c r="AO1484" i="23"/>
  <c r="AW1484" i="21"/>
  <c r="AU1484" i="21"/>
  <c r="AV1485" i="21"/>
  <c r="AY1484" i="21"/>
  <c r="AV1485" i="19"/>
  <c r="AU1484" i="19"/>
  <c r="AW1484" i="19"/>
  <c r="AN1486" i="23"/>
  <c r="AM1485" i="23"/>
  <c r="AO1485" i="23"/>
  <c r="AQ1485" i="23"/>
  <c r="AU1485" i="21"/>
  <c r="AV1486" i="21"/>
  <c r="AW1485" i="21"/>
  <c r="AY1485" i="21"/>
  <c r="AU1485" i="19"/>
  <c r="AV1486" i="19"/>
  <c r="AW1485" i="19"/>
  <c r="AQ1486" i="23"/>
  <c r="AO1486" i="23"/>
  <c r="AM1486" i="23"/>
  <c r="AN1487" i="23"/>
  <c r="AU1486" i="21"/>
  <c r="AW1486" i="21"/>
  <c r="AV1487" i="21"/>
  <c r="AY1486" i="21"/>
  <c r="AV1487" i="19"/>
  <c r="AU1486" i="19"/>
  <c r="AW1486" i="19"/>
  <c r="AM1487" i="23"/>
  <c r="AO1487" i="23"/>
  <c r="AN1488" i="23"/>
  <c r="AQ1487" i="23"/>
  <c r="AW1487" i="21"/>
  <c r="AU1487" i="21"/>
  <c r="AY1487" i="21"/>
  <c r="AV1488" i="21"/>
  <c r="AU1487" i="19"/>
  <c r="AV1488" i="19"/>
  <c r="AW1487" i="19"/>
  <c r="AM1488" i="23"/>
  <c r="AQ1488" i="23"/>
  <c r="AO1488" i="23"/>
  <c r="AN1489" i="23"/>
  <c r="AV1489" i="21"/>
  <c r="AU1488" i="21"/>
  <c r="AY1488" i="21"/>
  <c r="AW1488" i="21"/>
  <c r="AV1489" i="19"/>
  <c r="AW1488" i="19"/>
  <c r="AU1488" i="19"/>
  <c r="AO1489" i="23"/>
  <c r="AN1490" i="23"/>
  <c r="AM1489" i="23"/>
  <c r="AQ1489" i="23"/>
  <c r="AV1490" i="21"/>
  <c r="AU1489" i="21"/>
  <c r="AW1489" i="21"/>
  <c r="AY1489" i="21"/>
  <c r="AU1489" i="19"/>
  <c r="AV1490" i="19"/>
  <c r="AW1489" i="19"/>
  <c r="AO1490" i="23"/>
  <c r="AN1491" i="23"/>
  <c r="AQ1490" i="23"/>
  <c r="AM1490" i="23"/>
  <c r="AV1491" i="21"/>
  <c r="AY1490" i="21"/>
  <c r="AU1490" i="21"/>
  <c r="AW1490" i="21"/>
  <c r="AV1491" i="19"/>
  <c r="AW1490" i="19"/>
  <c r="AU1490" i="19"/>
  <c r="AQ1491" i="23"/>
  <c r="AM1491" i="23"/>
  <c r="AO1491" i="23"/>
  <c r="AN1492" i="23"/>
  <c r="AW1491" i="21"/>
  <c r="AV1492" i="21"/>
  <c r="AY1491" i="21"/>
  <c r="AU1491" i="21"/>
  <c r="AU1491" i="19"/>
  <c r="AW1491" i="19"/>
  <c r="AV1492" i="19"/>
  <c r="AN1493" i="23"/>
  <c r="AO1492" i="23"/>
  <c r="AQ1492" i="23"/>
  <c r="AM1492" i="23"/>
  <c r="AU1492" i="21"/>
  <c r="AW1492" i="21"/>
  <c r="AV1493" i="21"/>
  <c r="AY1492" i="21"/>
  <c r="AW1492" i="19"/>
  <c r="AV1493" i="19"/>
  <c r="AU1492" i="19"/>
  <c r="AM1493" i="23"/>
  <c r="AO1493" i="23"/>
  <c r="AQ1493" i="23"/>
  <c r="AN1494" i="23"/>
  <c r="AU1493" i="21"/>
  <c r="AV1494" i="21"/>
  <c r="AW1493" i="21"/>
  <c r="AY1493" i="21"/>
  <c r="AW1493" i="19"/>
  <c r="AU1493" i="19"/>
  <c r="AV1494" i="19"/>
  <c r="AQ1494" i="23"/>
  <c r="AO1494" i="23"/>
  <c r="AN1495" i="23"/>
  <c r="AM1494" i="23"/>
  <c r="AV1495" i="21"/>
  <c r="AY1494" i="21"/>
  <c r="AU1494" i="21"/>
  <c r="AW1494" i="21"/>
  <c r="AU1494" i="19"/>
  <c r="AW1494" i="19"/>
  <c r="AV1495" i="19"/>
  <c r="AN1496" i="23"/>
  <c r="AO1495" i="23"/>
  <c r="AQ1495" i="23"/>
  <c r="AM1495" i="23"/>
  <c r="AY1495" i="21"/>
  <c r="AU1495" i="21"/>
  <c r="AV1496" i="21"/>
  <c r="AW1495" i="21"/>
  <c r="AV1496" i="19"/>
  <c r="AU1495" i="19"/>
  <c r="AW1495" i="19"/>
  <c r="AQ1496" i="23"/>
  <c r="AN1497" i="23"/>
  <c r="AM1496" i="23"/>
  <c r="AO1496" i="23"/>
  <c r="AU1496" i="21"/>
  <c r="AW1496" i="21"/>
  <c r="AY1496" i="21"/>
  <c r="AV1497" i="21"/>
  <c r="AW1496" i="19"/>
  <c r="AV1497" i="19"/>
  <c r="AU1496" i="19"/>
  <c r="AO1497" i="23"/>
  <c r="AM1497" i="23"/>
  <c r="AQ1497" i="23"/>
  <c r="AN1498" i="23"/>
  <c r="AY1497" i="21"/>
  <c r="AU1497" i="21"/>
  <c r="AW1497" i="21"/>
  <c r="AV1498" i="21"/>
  <c r="AV1498" i="19"/>
  <c r="AW1497" i="19"/>
  <c r="AU1497" i="19"/>
  <c r="AO1498" i="23"/>
  <c r="AM1498" i="23"/>
  <c r="AQ1498" i="23"/>
  <c r="AN1499" i="23"/>
  <c r="AU1498" i="21"/>
  <c r="AW1498" i="21"/>
  <c r="AY1498" i="21"/>
  <c r="AV1499" i="21"/>
  <c r="AV1499" i="19"/>
  <c r="AW1498" i="19"/>
  <c r="AU1498" i="19"/>
  <c r="AQ1499" i="23"/>
  <c r="AM1499" i="23"/>
  <c r="AN1500" i="23"/>
  <c r="AO1499" i="23"/>
  <c r="AU1499" i="21"/>
  <c r="AV1500" i="21"/>
  <c r="AY1499" i="21"/>
  <c r="AW1499" i="21"/>
  <c r="AV1500" i="19"/>
  <c r="AW1499" i="19"/>
  <c r="AU1499" i="19"/>
  <c r="AQ1500" i="23"/>
  <c r="AM1500" i="23"/>
  <c r="AO1500" i="23"/>
  <c r="AN1501" i="23"/>
  <c r="AV1501" i="21"/>
  <c r="AW1500" i="21"/>
  <c r="AU1500" i="21"/>
  <c r="AY1500" i="21"/>
  <c r="AW1500" i="19"/>
  <c r="AU1500" i="19"/>
  <c r="AV1501" i="19"/>
  <c r="AO1501" i="23"/>
  <c r="AN1502" i="23"/>
  <c r="AQ1501" i="23"/>
  <c r="AM1501" i="23"/>
  <c r="AV1502" i="21"/>
  <c r="AW1501" i="21"/>
  <c r="AU1501" i="21"/>
  <c r="AY1501" i="21"/>
  <c r="AV1502" i="19"/>
  <c r="AW1501" i="19"/>
  <c r="AU1501" i="19"/>
  <c r="AN1503" i="23"/>
  <c r="AO1502" i="23"/>
  <c r="AM1502" i="23"/>
  <c r="AQ1502" i="23"/>
  <c r="AU1502" i="21"/>
  <c r="AV1503" i="21"/>
  <c r="AW1502" i="21"/>
  <c r="AY1502" i="21"/>
  <c r="AV1503" i="19"/>
  <c r="AU1502" i="19"/>
  <c r="AW1502" i="19"/>
  <c r="AM1503" i="23"/>
  <c r="AN1504" i="23"/>
  <c r="AO1503" i="23"/>
  <c r="AQ1503" i="23"/>
  <c r="AW1503" i="21"/>
  <c r="AU1503" i="21"/>
  <c r="AY1503" i="21"/>
  <c r="AV1504" i="21"/>
  <c r="AW1503" i="19"/>
  <c r="AV1504" i="19"/>
  <c r="AU1503" i="19"/>
  <c r="AQ1504" i="23"/>
  <c r="AM1504" i="23"/>
  <c r="AN1505" i="23"/>
  <c r="AO1504" i="23"/>
  <c r="AU1504" i="21"/>
  <c r="AV1505" i="21"/>
  <c r="AW1504" i="21"/>
  <c r="AY1504" i="21"/>
  <c r="AU1504" i="19"/>
  <c r="AV1505" i="19"/>
  <c r="AW1504" i="19"/>
  <c r="AQ1505" i="23"/>
  <c r="AM1505" i="23"/>
  <c r="AN1506" i="23"/>
  <c r="AO1505" i="23"/>
  <c r="AU1505" i="21"/>
  <c r="AV1506" i="21"/>
  <c r="AW1505" i="21"/>
  <c r="AY1505" i="21"/>
  <c r="AU1505" i="19"/>
  <c r="AV1506" i="19"/>
  <c r="AW1505" i="19"/>
  <c r="AM1506" i="23"/>
  <c r="AO1506" i="23"/>
  <c r="AN1507" i="23"/>
  <c r="AQ1506" i="23"/>
  <c r="AU1506" i="21"/>
  <c r="AV1507" i="21"/>
  <c r="AW1506" i="21"/>
  <c r="AY1506" i="21"/>
  <c r="AU1506" i="19"/>
  <c r="AW1506" i="19"/>
  <c r="AV1507" i="19"/>
  <c r="AO1507" i="23"/>
  <c r="AN1508" i="23"/>
  <c r="AQ1507" i="23"/>
  <c r="AM1507" i="23"/>
  <c r="AY1507" i="21"/>
  <c r="AW1507" i="21"/>
  <c r="AV1508" i="21"/>
  <c r="AU1507" i="21"/>
  <c r="AW1507" i="19"/>
  <c r="AU1507" i="19"/>
  <c r="AV1508" i="19"/>
  <c r="AN1509" i="23"/>
  <c r="AQ1508" i="23"/>
  <c r="AO1508" i="23"/>
  <c r="AM1508" i="23"/>
  <c r="AY1508" i="21"/>
  <c r="AV1509" i="21"/>
  <c r="AU1508" i="21"/>
  <c r="AW1508" i="21"/>
  <c r="AU1508" i="19"/>
  <c r="AW1508" i="19"/>
  <c r="AV1509" i="19"/>
  <c r="AO1509" i="23"/>
  <c r="AQ1509" i="23"/>
  <c r="AN1510" i="23"/>
  <c r="AM1509" i="23"/>
  <c r="AU1509" i="21"/>
  <c r="AW1509" i="21"/>
  <c r="AY1509" i="21"/>
  <c r="AV1510" i="21"/>
  <c r="AU1509" i="19"/>
  <c r="AV1510" i="19"/>
  <c r="AW1509" i="19"/>
  <c r="AN1511" i="23"/>
  <c r="AM1510" i="23"/>
  <c r="AO1510" i="23"/>
  <c r="AQ1510" i="23"/>
  <c r="AV1511" i="21"/>
  <c r="AU1510" i="21"/>
  <c r="AY1510" i="21"/>
  <c r="AW1510" i="21"/>
  <c r="AV1511" i="19"/>
  <c r="AW1510" i="19"/>
  <c r="AU1510" i="19"/>
  <c r="AO1511" i="23"/>
  <c r="AQ1511" i="23"/>
  <c r="AM1511" i="23"/>
  <c r="AN1512" i="23"/>
  <c r="AW1511" i="21"/>
  <c r="AV1512" i="21"/>
  <c r="AU1511" i="21"/>
  <c r="AY1511" i="21"/>
  <c r="AU1511" i="19"/>
  <c r="AV1512" i="19"/>
  <c r="AW1511" i="19"/>
  <c r="AO1512" i="23"/>
  <c r="AM1512" i="23"/>
  <c r="AQ1512" i="23"/>
  <c r="AN1513" i="23"/>
  <c r="AW1512" i="21"/>
  <c r="AV1513" i="21"/>
  <c r="AY1512" i="21"/>
  <c r="AU1512" i="21"/>
  <c r="AU1512" i="19"/>
  <c r="AW1512" i="19"/>
  <c r="AV1513" i="19"/>
  <c r="AN1514" i="23"/>
  <c r="AM1513" i="23"/>
  <c r="AO1513" i="23"/>
  <c r="AQ1513" i="23"/>
  <c r="AY1513" i="21"/>
  <c r="AV1514" i="21"/>
  <c r="AW1513" i="21"/>
  <c r="AU1513" i="21"/>
  <c r="AU1513" i="19"/>
  <c r="AV1514" i="19"/>
  <c r="AW1513" i="19"/>
  <c r="AN1515" i="23"/>
  <c r="AM1514" i="23"/>
  <c r="AQ1514" i="23"/>
  <c r="AO1514" i="23"/>
  <c r="AW1514" i="21"/>
  <c r="AU1514" i="21"/>
  <c r="AY1514" i="21"/>
  <c r="AV1515" i="21"/>
  <c r="AW1514" i="19"/>
  <c r="AV1515" i="19"/>
  <c r="AU1514" i="19"/>
  <c r="AN1516" i="23"/>
  <c r="AQ1515" i="23"/>
  <c r="AM1515" i="23"/>
  <c r="AO1515" i="23"/>
  <c r="AU1515" i="21"/>
  <c r="AV1516" i="21"/>
  <c r="AW1515" i="21"/>
  <c r="AY1515" i="21"/>
  <c r="AU1515" i="19"/>
  <c r="AW1515" i="19"/>
  <c r="AV1516" i="19"/>
  <c r="AM1516" i="23"/>
  <c r="AQ1516" i="23"/>
  <c r="AO1516" i="23"/>
  <c r="AN1517" i="23"/>
  <c r="AY1516" i="21"/>
  <c r="AW1516" i="21"/>
  <c r="AV1517" i="21"/>
  <c r="AU1516" i="21"/>
  <c r="AU1516" i="19"/>
  <c r="AV1517" i="19"/>
  <c r="AW1516" i="19"/>
  <c r="AO1517" i="23"/>
  <c r="AM1517" i="23"/>
  <c r="AN1518" i="23"/>
  <c r="AQ1517" i="23"/>
  <c r="AW1517" i="21"/>
  <c r="AY1517" i="21"/>
  <c r="AV1518" i="21"/>
  <c r="AU1517" i="21"/>
  <c r="AW1517" i="19"/>
  <c r="AV1518" i="19"/>
  <c r="AU1517" i="19"/>
  <c r="AM1518" i="23"/>
  <c r="AQ1518" i="23"/>
  <c r="AN1519" i="23"/>
  <c r="AO1518" i="23"/>
  <c r="AW1518" i="21"/>
  <c r="AV1519" i="21"/>
  <c r="AY1518" i="21"/>
  <c r="AU1518" i="21"/>
  <c r="AV1519" i="19"/>
  <c r="AU1518" i="19"/>
  <c r="AW1518" i="19"/>
  <c r="AM1519" i="23"/>
  <c r="AN1520" i="23"/>
  <c r="AO1519" i="23"/>
  <c r="AQ1519" i="23"/>
  <c r="AU1519" i="21"/>
  <c r="AV1520" i="21"/>
  <c r="AW1519" i="21"/>
  <c r="AY1519" i="21"/>
  <c r="AW1519" i="19"/>
  <c r="AV1520" i="19"/>
  <c r="AU1519" i="19"/>
  <c r="AN1521" i="23"/>
  <c r="AM1520" i="23"/>
  <c r="AQ1520" i="23"/>
  <c r="AO1520" i="23"/>
  <c r="AV1521" i="21"/>
  <c r="AW1520" i="21"/>
  <c r="AY1520" i="21"/>
  <c r="AU1520" i="21"/>
  <c r="AV1521" i="19"/>
  <c r="AW1520" i="19"/>
  <c r="AU1520" i="19"/>
  <c r="AM1521" i="23"/>
  <c r="AN1522" i="23"/>
  <c r="AQ1521" i="23"/>
  <c r="AO1521" i="23"/>
  <c r="AU1521" i="21"/>
  <c r="AW1521" i="21"/>
  <c r="AV1522" i="21"/>
  <c r="AY1521" i="21"/>
  <c r="AU1521" i="19"/>
  <c r="AW1521" i="19"/>
  <c r="AV1522" i="19"/>
  <c r="AO1522" i="23"/>
  <c r="AM1522" i="23"/>
  <c r="AQ1522" i="23"/>
  <c r="AN1523" i="23"/>
  <c r="AV1523" i="21"/>
  <c r="AW1522" i="21"/>
  <c r="AY1522" i="21"/>
  <c r="AU1522" i="21"/>
  <c r="AW1522" i="19"/>
  <c r="AU1522" i="19"/>
  <c r="AV1523" i="19"/>
  <c r="AN1524" i="23"/>
  <c r="AQ1523" i="23"/>
  <c r="AM1523" i="23"/>
  <c r="AO1523" i="23"/>
  <c r="AU1523" i="21"/>
  <c r="AW1523" i="21"/>
  <c r="AY1523" i="21"/>
  <c r="AV1524" i="21"/>
  <c r="AW1523" i="19"/>
  <c r="AV1524" i="19"/>
  <c r="AU1523" i="19"/>
  <c r="AM1524" i="23"/>
  <c r="AO1524" i="23"/>
  <c r="AQ1524" i="23"/>
  <c r="AN1525" i="23"/>
  <c r="AU1524" i="21"/>
  <c r="AY1524" i="21"/>
  <c r="AV1525" i="21"/>
  <c r="AW1524" i="21"/>
  <c r="AV1525" i="19"/>
  <c r="AW1524" i="19"/>
  <c r="AU1524" i="19"/>
  <c r="AO1525" i="23"/>
  <c r="AN1526" i="23"/>
  <c r="AM1525" i="23"/>
  <c r="AQ1525" i="23"/>
  <c r="AU1525" i="21"/>
  <c r="AY1525" i="21"/>
  <c r="AV1526" i="21"/>
  <c r="AW1525" i="21"/>
  <c r="AU1525" i="19"/>
  <c r="AV1526" i="19"/>
  <c r="AW1525" i="19"/>
  <c r="AQ1526" i="23"/>
  <c r="AO1526" i="23"/>
  <c r="AM1526" i="23"/>
  <c r="AN1527" i="23"/>
  <c r="AU1526" i="21"/>
  <c r="AV1527" i="21"/>
  <c r="AW1526" i="21"/>
  <c r="AY1526" i="21"/>
  <c r="AU1526" i="19"/>
  <c r="AV1527" i="19"/>
  <c r="AW1526" i="19"/>
  <c r="AQ1527" i="23"/>
  <c r="AN1528" i="23"/>
  <c r="AM1527" i="23"/>
  <c r="AO1527" i="23"/>
  <c r="AU1527" i="21"/>
  <c r="AW1527" i="21"/>
  <c r="AY1527" i="21"/>
  <c r="AV1528" i="21"/>
  <c r="AU1527" i="19"/>
  <c r="AV1528" i="19"/>
  <c r="AW1527" i="19"/>
  <c r="AN1529" i="23"/>
  <c r="AO1528" i="23"/>
  <c r="AM1528" i="23"/>
  <c r="AQ1528" i="23"/>
  <c r="AY1528" i="21"/>
  <c r="AV1529" i="21"/>
  <c r="AU1528" i="21"/>
  <c r="AW1528" i="21"/>
  <c r="AV1529" i="19"/>
  <c r="AW1528" i="19"/>
  <c r="AU1528" i="19"/>
  <c r="AN1530" i="23"/>
  <c r="AO1529" i="23"/>
  <c r="AQ1529" i="23"/>
  <c r="AM1529" i="23"/>
  <c r="AY1529" i="21"/>
  <c r="AW1529" i="21"/>
  <c r="AV1530" i="21"/>
  <c r="AU1529" i="21"/>
  <c r="AV1530" i="19"/>
  <c r="AU1529" i="19"/>
  <c r="AW1529" i="19"/>
  <c r="AN1531" i="23"/>
  <c r="AO1530" i="23"/>
  <c r="AM1530" i="23"/>
  <c r="AQ1530" i="23"/>
  <c r="AU1530" i="21"/>
  <c r="AY1530" i="21"/>
  <c r="AV1531" i="21"/>
  <c r="AW1530" i="21"/>
  <c r="AV1531" i="19"/>
  <c r="AW1530" i="19"/>
  <c r="AU1530" i="19"/>
  <c r="AO1531" i="23"/>
  <c r="AM1531" i="23"/>
  <c r="AQ1531" i="23"/>
  <c r="AN1532" i="23"/>
  <c r="AU1531" i="21"/>
  <c r="AV1532" i="21"/>
  <c r="AW1531" i="21"/>
  <c r="AY1531" i="21"/>
  <c r="AV1532" i="19"/>
  <c r="AW1531" i="19"/>
  <c r="AU1531" i="19"/>
  <c r="AN1533" i="23"/>
  <c r="AQ1532" i="23"/>
  <c r="AM1532" i="23"/>
  <c r="AO1532" i="23"/>
  <c r="AW1532" i="21"/>
  <c r="AY1532" i="21"/>
  <c r="AU1532" i="21"/>
  <c r="AV1533" i="21"/>
  <c r="AV1533" i="19"/>
  <c r="AU1532" i="19"/>
  <c r="AW1532" i="19"/>
  <c r="AO1533" i="23"/>
  <c r="AM1533" i="23"/>
  <c r="AN1534" i="23"/>
  <c r="AQ1533" i="23"/>
  <c r="AW1533" i="21"/>
  <c r="AY1533" i="21"/>
  <c r="AU1533" i="21"/>
  <c r="AV1534" i="21"/>
  <c r="AW1533" i="19"/>
  <c r="AV1534" i="19"/>
  <c r="AU1533" i="19"/>
  <c r="AN1535" i="23"/>
  <c r="AQ1534" i="23"/>
  <c r="AO1534" i="23"/>
  <c r="AM1534" i="23"/>
  <c r="AU1534" i="21"/>
  <c r="AW1534" i="21"/>
  <c r="AV1535" i="21"/>
  <c r="AY1534" i="21"/>
  <c r="AV1535" i="19"/>
  <c r="AW1534" i="19"/>
  <c r="AU1534" i="19"/>
  <c r="AQ1535" i="23"/>
  <c r="AN1536" i="23"/>
  <c r="AM1535" i="23"/>
  <c r="AO1535" i="23"/>
  <c r="AY1535" i="21"/>
  <c r="AV1536" i="21"/>
  <c r="AW1535" i="21"/>
  <c r="AU1535" i="21"/>
  <c r="AW1535" i="19"/>
  <c r="AU1535" i="19"/>
  <c r="AV1536" i="19"/>
  <c r="AM1536" i="23"/>
  <c r="AO1536" i="23"/>
  <c r="AQ1536" i="23"/>
  <c r="AN1537" i="23"/>
  <c r="AV1537" i="21"/>
  <c r="AU1536" i="21"/>
  <c r="AY1536" i="21"/>
  <c r="AW1536" i="21"/>
  <c r="AV1537" i="19"/>
  <c r="AU1536" i="19"/>
  <c r="AW1536" i="19"/>
  <c r="AM1537" i="23"/>
  <c r="AN1538" i="23"/>
  <c r="AQ1537" i="23"/>
  <c r="AO1537" i="23"/>
  <c r="AY1537" i="21"/>
  <c r="AV1538" i="21"/>
  <c r="AU1537" i="21"/>
  <c r="AW1537" i="21"/>
  <c r="AW1537" i="19"/>
  <c r="AV1538" i="19"/>
  <c r="AU1537" i="19"/>
  <c r="AQ1538" i="23"/>
  <c r="AO1538" i="23"/>
  <c r="AN1539" i="23"/>
  <c r="AM1538" i="23"/>
  <c r="AY1538" i="21"/>
  <c r="AU1538" i="21"/>
  <c r="AW1538" i="21"/>
  <c r="AV1539" i="21"/>
  <c r="AV1539" i="19"/>
  <c r="AW1538" i="19"/>
  <c r="AU1538" i="19"/>
  <c r="AM1539" i="23"/>
  <c r="AN1540" i="23"/>
  <c r="AO1539" i="23"/>
  <c r="AQ1539" i="23"/>
  <c r="AY1539" i="21"/>
  <c r="AU1539" i="21"/>
  <c r="AW1539" i="21"/>
  <c r="AV1540" i="21"/>
  <c r="AW1539" i="19"/>
  <c r="AV1540" i="19"/>
  <c r="AU1539" i="19"/>
  <c r="AM1540" i="23"/>
  <c r="AQ1540" i="23"/>
  <c r="AO1540" i="23"/>
  <c r="AN1541" i="23"/>
  <c r="AW1540" i="21"/>
  <c r="AV1541" i="21"/>
  <c r="AY1540" i="21"/>
  <c r="AU1540" i="21"/>
  <c r="AW1540" i="19"/>
  <c r="AU1540" i="19"/>
  <c r="AV1541" i="19"/>
  <c r="AN1542" i="23"/>
  <c r="AQ1541" i="23"/>
  <c r="AO1541" i="23"/>
  <c r="AM1541" i="23"/>
  <c r="AU1541" i="21"/>
  <c r="AV1542" i="21"/>
  <c r="AW1541" i="21"/>
  <c r="AY1541" i="21"/>
  <c r="AW1541" i="19"/>
  <c r="AU1541" i="19"/>
  <c r="AV1542" i="19"/>
  <c r="AM1542" i="23"/>
  <c r="AN1543" i="23"/>
  <c r="AQ1542" i="23"/>
  <c r="AO1542" i="23"/>
  <c r="AY1542" i="21"/>
  <c r="AV1543" i="21"/>
  <c r="AW1542" i="21"/>
  <c r="AU1542" i="21"/>
  <c r="AW1542" i="19"/>
  <c r="AV1543" i="19"/>
  <c r="AU1542" i="19"/>
  <c r="AM1543" i="23"/>
  <c r="AQ1543" i="23"/>
  <c r="AN1544" i="23"/>
  <c r="AO1543" i="23"/>
  <c r="AW1543" i="21"/>
  <c r="AV1544" i="21"/>
  <c r="AU1543" i="21"/>
  <c r="AY1543" i="21"/>
  <c r="AW1543" i="19"/>
  <c r="AU1543" i="19"/>
  <c r="AV1544" i="19"/>
  <c r="AO1544" i="23"/>
  <c r="AQ1544" i="23"/>
  <c r="AN1545" i="23"/>
  <c r="AM1544" i="23"/>
  <c r="AV1545" i="21"/>
  <c r="AY1544" i="21"/>
  <c r="AU1544" i="21"/>
  <c r="AW1544" i="21"/>
  <c r="AU1544" i="19"/>
  <c r="AW1544" i="19"/>
  <c r="AV1545" i="19"/>
  <c r="AO1545" i="23"/>
  <c r="AQ1545" i="23"/>
  <c r="AM1545" i="23"/>
  <c r="AN1546" i="23"/>
  <c r="AY1545" i="21"/>
  <c r="AU1545" i="21"/>
  <c r="AW1545" i="21"/>
  <c r="AV1546" i="21"/>
  <c r="AW1545" i="19"/>
  <c r="AU1545" i="19"/>
  <c r="AV1546" i="19"/>
  <c r="AQ1546" i="23"/>
  <c r="AM1546" i="23"/>
  <c r="AO1546" i="23"/>
  <c r="AN1547" i="23"/>
  <c r="AW1546" i="21"/>
  <c r="AU1546" i="21"/>
  <c r="AY1546" i="21"/>
  <c r="AV1547" i="21"/>
  <c r="AU1546" i="19"/>
  <c r="AV1547" i="19"/>
  <c r="AW1546" i="19"/>
  <c r="AM1547" i="23"/>
  <c r="AQ1547" i="23"/>
  <c r="AO1547" i="23"/>
  <c r="AN1548" i="23"/>
  <c r="AV1548" i="21"/>
  <c r="AY1547" i="21"/>
  <c r="AW1547" i="21"/>
  <c r="AU1547" i="21"/>
  <c r="AV1548" i="19"/>
  <c r="AW1547" i="19"/>
  <c r="AU1547" i="19"/>
  <c r="AM1548" i="23"/>
  <c r="AO1548" i="23"/>
  <c r="AN1549" i="23"/>
  <c r="AQ1548" i="23"/>
  <c r="AU1548" i="21"/>
  <c r="AV1549" i="21"/>
  <c r="AY1548" i="21"/>
  <c r="AW1548" i="21"/>
  <c r="AV1549" i="19"/>
  <c r="AU1548" i="19"/>
  <c r="AW1548" i="19"/>
  <c r="AN1550" i="23"/>
  <c r="AO1549" i="23"/>
  <c r="AQ1549" i="23"/>
  <c r="AM1549" i="23"/>
  <c r="AV1550" i="21"/>
  <c r="AU1549" i="21"/>
  <c r="AW1549" i="21"/>
  <c r="AY1549" i="21"/>
  <c r="AW1549" i="19"/>
  <c r="AV1550" i="19"/>
  <c r="AU1549" i="19"/>
  <c r="AN1551" i="23"/>
  <c r="AQ1550" i="23"/>
  <c r="AO1550" i="23"/>
  <c r="AM1550" i="23"/>
  <c r="AV1551" i="21"/>
  <c r="AY1550" i="21"/>
  <c r="AU1550" i="21"/>
  <c r="AW1550" i="21"/>
  <c r="AV1551" i="19"/>
  <c r="AW1550" i="19"/>
  <c r="AU1550" i="19"/>
  <c r="AO1551" i="23"/>
  <c r="AN1552" i="23"/>
  <c r="AQ1551" i="23"/>
  <c r="AM1551" i="23"/>
  <c r="AU1551" i="21"/>
  <c r="AV1552" i="21"/>
  <c r="AW1551" i="21"/>
  <c r="AY1551" i="21"/>
  <c r="AW1551" i="19"/>
  <c r="AV1552" i="19"/>
  <c r="AU1551" i="19"/>
  <c r="AN1553" i="23"/>
  <c r="AM1552" i="23"/>
  <c r="AQ1552" i="23"/>
  <c r="AO1552" i="23"/>
  <c r="AV1553" i="21"/>
  <c r="AU1552" i="21"/>
  <c r="AW1552" i="21"/>
  <c r="AY1552" i="21"/>
  <c r="AV1553" i="19"/>
  <c r="AU1552" i="19"/>
  <c r="AW1552" i="19"/>
  <c r="AM1553" i="23"/>
  <c r="AN1554" i="23"/>
  <c r="AO1553" i="23"/>
  <c r="AQ1553" i="23"/>
  <c r="AW1553" i="21"/>
  <c r="AY1553" i="21"/>
  <c r="AV1554" i="21"/>
  <c r="AU1553" i="21"/>
  <c r="AV1554" i="19"/>
  <c r="AU1553" i="19"/>
  <c r="AW1553" i="19"/>
  <c r="AO1554" i="23"/>
  <c r="AM1554" i="23"/>
  <c r="AN1555" i="23"/>
  <c r="AQ1554" i="23"/>
  <c r="AY1554" i="21"/>
  <c r="AW1554" i="21"/>
  <c r="AU1554" i="21"/>
  <c r="AV1555" i="21"/>
  <c r="AW1554" i="19"/>
  <c r="AV1555" i="19"/>
  <c r="AU1554" i="19"/>
  <c r="AN1556" i="23"/>
  <c r="AM1555" i="23"/>
  <c r="AQ1555" i="23"/>
  <c r="AO1555" i="23"/>
  <c r="AU1555" i="21"/>
  <c r="AY1555" i="21"/>
  <c r="AW1555" i="21"/>
  <c r="AV1556" i="21"/>
  <c r="AV1556" i="19"/>
  <c r="AU1555" i="19"/>
  <c r="AW1555" i="19"/>
  <c r="AO1556" i="23"/>
  <c r="AM1556" i="23"/>
  <c r="AQ1556" i="23"/>
  <c r="AN1557" i="23"/>
  <c r="AY1556" i="21"/>
  <c r="AV1557" i="21"/>
  <c r="AW1556" i="21"/>
  <c r="AU1556" i="21"/>
  <c r="AU1556" i="19"/>
  <c r="AW1556" i="19"/>
  <c r="AV1557" i="19"/>
  <c r="AO1557" i="23"/>
  <c r="AM1557" i="23"/>
  <c r="AQ1557" i="23"/>
  <c r="AN1558" i="23"/>
  <c r="AY1557" i="21"/>
  <c r="AV1558" i="21"/>
  <c r="AW1557" i="21"/>
  <c r="AU1557" i="21"/>
  <c r="AW1557" i="19"/>
  <c r="AU1557" i="19"/>
  <c r="AV1558" i="19"/>
  <c r="AN1559" i="23"/>
  <c r="AM1558" i="23"/>
  <c r="AO1558" i="23"/>
  <c r="AQ1558" i="23"/>
  <c r="AV1559" i="21"/>
  <c r="AW1558" i="21"/>
  <c r="AU1558" i="21"/>
  <c r="AY1558" i="21"/>
  <c r="AW1558" i="19"/>
  <c r="AV1559" i="19"/>
  <c r="AU1558" i="19"/>
  <c r="AM1559" i="23"/>
  <c r="AO1559" i="23"/>
  <c r="AQ1559" i="23"/>
  <c r="AN1560" i="23"/>
  <c r="AU1559" i="21"/>
  <c r="AW1559" i="21"/>
  <c r="AY1559" i="21"/>
  <c r="AV1560" i="21"/>
  <c r="AV1560" i="19"/>
  <c r="AU1559" i="19"/>
  <c r="AW1559" i="19"/>
  <c r="AN1561" i="23"/>
  <c r="AQ1560" i="23"/>
  <c r="AM1560" i="23"/>
  <c r="AO1560" i="23"/>
  <c r="AY1560" i="21"/>
  <c r="AW1560" i="21"/>
  <c r="AU1560" i="21"/>
  <c r="AV1561" i="21"/>
  <c r="AV1561" i="19"/>
  <c r="AW1560" i="19"/>
  <c r="AU1560" i="19"/>
  <c r="AM1561" i="23"/>
  <c r="AO1561" i="23"/>
  <c r="AQ1561" i="23"/>
  <c r="AN1562" i="23"/>
  <c r="AV1562" i="21"/>
  <c r="AU1561" i="21"/>
  <c r="AY1561" i="21"/>
  <c r="AW1561" i="21"/>
  <c r="AV1562" i="19"/>
  <c r="AU1561" i="19"/>
  <c r="AW1561" i="19"/>
  <c r="AN1563" i="23"/>
  <c r="AO1562" i="23"/>
  <c r="AM1562" i="23"/>
  <c r="AQ1562" i="23"/>
  <c r="AW1562" i="21"/>
  <c r="AY1562" i="21"/>
  <c r="AU1562" i="21"/>
  <c r="AV1563" i="21"/>
  <c r="AW1562" i="19"/>
  <c r="AV1563" i="19"/>
  <c r="AU1562" i="19"/>
  <c r="AO1563" i="23"/>
  <c r="AQ1563" i="23"/>
  <c r="AM1563" i="23"/>
  <c r="AN1564" i="23"/>
  <c r="AW1563" i="21"/>
  <c r="AV1564" i="21"/>
  <c r="AY1563" i="21"/>
  <c r="AU1563" i="21"/>
  <c r="AW1563" i="19"/>
  <c r="AV1564" i="19"/>
  <c r="AU1563" i="19"/>
  <c r="AQ1564" i="23"/>
  <c r="AM1564" i="23"/>
  <c r="AO1564" i="23"/>
  <c r="AN1565" i="23"/>
  <c r="AW1564" i="21"/>
  <c r="AV1565" i="21"/>
  <c r="AU1564" i="21"/>
  <c r="AY1564" i="21"/>
  <c r="AW1564" i="19"/>
  <c r="AV1565" i="19"/>
  <c r="AU1564" i="19"/>
  <c r="AQ1565" i="23"/>
  <c r="AO1565" i="23"/>
  <c r="AN1566" i="23"/>
  <c r="AM1565" i="23"/>
  <c r="AU1565" i="21"/>
  <c r="AV1566" i="21"/>
  <c r="AW1565" i="21"/>
  <c r="AY1565" i="21"/>
  <c r="AV1566" i="19"/>
  <c r="AW1565" i="19"/>
  <c r="AU1565" i="19"/>
  <c r="AM1566" i="23"/>
  <c r="AQ1566" i="23"/>
  <c r="AN1567" i="23"/>
  <c r="AO1566" i="23"/>
  <c r="AU1566" i="21"/>
  <c r="AW1566" i="21"/>
  <c r="AY1566" i="21"/>
  <c r="AV1567" i="21"/>
  <c r="AV1567" i="19"/>
  <c r="AU1566" i="19"/>
  <c r="AW1566" i="19"/>
  <c r="AQ1567" i="23"/>
  <c r="AM1567" i="23"/>
  <c r="AN1568" i="23"/>
  <c r="AO1567" i="23"/>
  <c r="AV1568" i="21"/>
  <c r="AU1567" i="21"/>
  <c r="AY1567" i="21"/>
  <c r="AW1567" i="21"/>
  <c r="AW1567" i="19"/>
  <c r="AV1568" i="19"/>
  <c r="AU1567" i="19"/>
  <c r="AN1569" i="23"/>
  <c r="AO1568" i="23"/>
  <c r="AM1568" i="23"/>
  <c r="AQ1568" i="23"/>
  <c r="AW1568" i="21"/>
  <c r="AU1568" i="21"/>
  <c r="AV1569" i="21"/>
  <c r="AY1568" i="21"/>
  <c r="AU1568" i="19"/>
  <c r="AV1569" i="19"/>
  <c r="AW1568" i="19"/>
  <c r="AN1570" i="23"/>
  <c r="AQ1569" i="23"/>
  <c r="AM1569" i="23"/>
  <c r="AO1569" i="23"/>
  <c r="AV1570" i="21"/>
  <c r="AY1569" i="21"/>
  <c r="AU1569" i="21"/>
  <c r="AW1569" i="21"/>
  <c r="AW1569" i="19"/>
  <c r="AU1569" i="19"/>
  <c r="AV1570" i="19"/>
  <c r="AO1570" i="23"/>
  <c r="AM1570" i="23"/>
  <c r="AQ1570" i="23"/>
  <c r="AN1571" i="23"/>
  <c r="AW1570" i="21"/>
  <c r="AY1570" i="21"/>
  <c r="AU1570" i="21"/>
  <c r="AV1571" i="21"/>
  <c r="AW1570" i="19"/>
  <c r="AV1571" i="19"/>
  <c r="AU1570" i="19"/>
  <c r="AQ1571" i="23"/>
  <c r="AN1572" i="23"/>
  <c r="AM1571" i="23"/>
  <c r="AO1571" i="23"/>
  <c r="AV1572" i="21"/>
  <c r="AY1571" i="21"/>
  <c r="AU1571" i="21"/>
  <c r="AW1571" i="21"/>
  <c r="AW1571" i="19"/>
  <c r="AU1571" i="19"/>
  <c r="AV1572" i="19"/>
  <c r="AO1572" i="23"/>
  <c r="AM1572" i="23"/>
  <c r="AN1573" i="23"/>
  <c r="AQ1572" i="23"/>
  <c r="AW1572" i="21"/>
  <c r="AU1572" i="21"/>
  <c r="AV1573" i="21"/>
  <c r="AY1572" i="21"/>
  <c r="AU1572" i="19"/>
  <c r="AW1572" i="19"/>
  <c r="AV1573" i="19"/>
  <c r="AQ1573" i="23"/>
  <c r="AM1573" i="23"/>
  <c r="AO1573" i="23"/>
  <c r="AN1574" i="23"/>
  <c r="AU1573" i="21"/>
  <c r="AY1573" i="21"/>
  <c r="AW1573" i="21"/>
  <c r="AV1574" i="21"/>
  <c r="AU1573" i="19"/>
  <c r="AV1574" i="19"/>
  <c r="AW1573" i="19"/>
  <c r="AM1574" i="23"/>
  <c r="AO1574" i="23"/>
  <c r="AQ1574" i="23"/>
  <c r="AN1575" i="23"/>
  <c r="AY1574" i="21"/>
  <c r="AW1574" i="21"/>
  <c r="AU1574" i="21"/>
  <c r="AV1575" i="21"/>
  <c r="AU1574" i="19"/>
  <c r="AV1575" i="19"/>
  <c r="AW1574" i="19"/>
  <c r="AQ1575" i="23"/>
  <c r="AN1576" i="23"/>
  <c r="AO1575" i="23"/>
  <c r="AM1575" i="23"/>
  <c r="AU1575" i="21"/>
  <c r="AY1575" i="21"/>
  <c r="AW1575" i="21"/>
  <c r="AV1576" i="21"/>
  <c r="AW1575" i="19"/>
  <c r="AU1575" i="19"/>
  <c r="AV1576" i="19"/>
  <c r="AM1576" i="23"/>
  <c r="AQ1576" i="23"/>
  <c r="AN1577" i="23"/>
  <c r="AO1576" i="23"/>
  <c r="AW1576" i="21"/>
  <c r="AY1576" i="21"/>
  <c r="AV1577" i="21"/>
  <c r="AU1576" i="21"/>
  <c r="AU1576" i="19"/>
  <c r="AW1576" i="19"/>
  <c r="AV1577" i="19"/>
  <c r="AM1577" i="23"/>
  <c r="AO1577" i="23"/>
  <c r="AQ1577" i="23"/>
  <c r="AN1578" i="23"/>
  <c r="AY1577" i="21"/>
  <c r="AU1577" i="21"/>
  <c r="AW1577" i="21"/>
  <c r="AV1578" i="21"/>
  <c r="AV1578" i="19"/>
  <c r="AW1577" i="19"/>
  <c r="AU1577" i="19"/>
  <c r="AN1579" i="23"/>
  <c r="AM1578" i="23"/>
  <c r="AO1578" i="23"/>
  <c r="AQ1578" i="23"/>
  <c r="AY1578" i="21"/>
  <c r="AU1578" i="21"/>
  <c r="AV1579" i="21"/>
  <c r="AW1578" i="21"/>
  <c r="AW1578" i="19"/>
  <c r="AV1579" i="19"/>
  <c r="AU1578" i="19"/>
  <c r="AM1579" i="23"/>
  <c r="AQ1579" i="23"/>
  <c r="AN1580" i="23"/>
  <c r="AO1579" i="23"/>
  <c r="AW1579" i="21"/>
  <c r="AU1579" i="21"/>
  <c r="AY1579" i="21"/>
  <c r="AV1580" i="21"/>
  <c r="AV1580" i="19"/>
  <c r="AW1579" i="19"/>
  <c r="AU1579" i="19"/>
  <c r="AO1580" i="23"/>
  <c r="AM1580" i="23"/>
  <c r="AN1581" i="23"/>
  <c r="AQ1580" i="23"/>
  <c r="AV1581" i="21"/>
  <c r="AU1580" i="21"/>
  <c r="AY1580" i="21"/>
  <c r="AW1580" i="21"/>
  <c r="AU1580" i="19"/>
  <c r="AV1581" i="19"/>
  <c r="AW1580" i="19"/>
  <c r="AO1581" i="23"/>
  <c r="AM1581" i="23"/>
  <c r="AN1582" i="23"/>
  <c r="AQ1581" i="23"/>
  <c r="AV1582" i="21"/>
  <c r="AW1581" i="21"/>
  <c r="AY1581" i="21"/>
  <c r="AU1581" i="21"/>
  <c r="AU1581" i="19"/>
  <c r="AV1582" i="19"/>
  <c r="AW1581" i="19"/>
  <c r="AN1583" i="23"/>
  <c r="AO1582" i="23"/>
  <c r="AM1582" i="23"/>
  <c r="AQ1582" i="23"/>
  <c r="AW1582" i="21"/>
  <c r="AY1582" i="21"/>
  <c r="AV1583" i="21"/>
  <c r="AU1582" i="21"/>
  <c r="AV1583" i="19"/>
  <c r="AU1582" i="19"/>
  <c r="AW1582" i="19"/>
  <c r="AO1583" i="23"/>
  <c r="AQ1583" i="23"/>
  <c r="AN1584" i="23"/>
  <c r="AM1583" i="23"/>
  <c r="AY1583" i="21"/>
  <c r="AV1584" i="21"/>
  <c r="AU1583" i="21"/>
  <c r="AW1583" i="21"/>
  <c r="AW1583" i="19"/>
  <c r="AV1584" i="19"/>
  <c r="AU1583" i="19"/>
  <c r="AN1585" i="23"/>
  <c r="AM1584" i="23"/>
  <c r="AO1584" i="23"/>
  <c r="AQ1584" i="23"/>
  <c r="AY1584" i="21"/>
  <c r="AW1584" i="21"/>
  <c r="AV1585" i="21"/>
  <c r="AU1584" i="21"/>
  <c r="AV1585" i="19"/>
  <c r="AU1584" i="19"/>
  <c r="AW1584" i="19"/>
  <c r="AO1585" i="23"/>
  <c r="AN1586" i="23"/>
  <c r="AM1585" i="23"/>
  <c r="AQ1585" i="23"/>
  <c r="AW1585" i="21"/>
  <c r="AV1586" i="21"/>
  <c r="AU1585" i="21"/>
  <c r="AY1585" i="21"/>
  <c r="AW1585" i="19"/>
  <c r="AU1585" i="19"/>
  <c r="AV1586" i="19"/>
  <c r="AO1586" i="23"/>
  <c r="AM1586" i="23"/>
  <c r="AQ1586" i="23"/>
  <c r="AN1587" i="23"/>
  <c r="AV1587" i="21"/>
  <c r="AY1586" i="21"/>
  <c r="AW1586" i="21"/>
  <c r="AU1586" i="21"/>
  <c r="AW1586" i="19"/>
  <c r="AU1586" i="19"/>
  <c r="AV1587" i="19"/>
  <c r="AQ1587" i="23"/>
  <c r="AM1587" i="23"/>
  <c r="AN1588" i="23"/>
  <c r="AO1587" i="23"/>
  <c r="AY1587" i="21"/>
  <c r="AU1587" i="21"/>
  <c r="AW1587" i="21"/>
  <c r="AV1588" i="21"/>
  <c r="AW1587" i="19"/>
  <c r="AU1587" i="19"/>
  <c r="AV1588" i="19"/>
  <c r="AN1589" i="23"/>
  <c r="AQ1588" i="23"/>
  <c r="AO1588" i="23"/>
  <c r="AM1588" i="23"/>
  <c r="AU1588" i="21"/>
  <c r="AW1588" i="21"/>
  <c r="AY1588" i="21"/>
  <c r="AV1589" i="21"/>
  <c r="AW1588" i="19"/>
  <c r="AV1589" i="19"/>
  <c r="AU1588" i="19"/>
  <c r="AO1589" i="23"/>
  <c r="AN1590" i="23"/>
  <c r="AQ1589" i="23"/>
  <c r="AM1589" i="23"/>
  <c r="AU1589" i="21"/>
  <c r="AV1590" i="21"/>
  <c r="AY1589" i="21"/>
  <c r="AW1589" i="21"/>
  <c r="AU1589" i="19"/>
  <c r="AV1590" i="19"/>
  <c r="AW1589" i="19"/>
  <c r="AM1590" i="23"/>
  <c r="AO1590" i="23"/>
  <c r="AN1591" i="23"/>
  <c r="AQ1590" i="23"/>
  <c r="AW1590" i="21"/>
  <c r="AU1590" i="21"/>
  <c r="AY1590" i="21"/>
  <c r="AV1591" i="21"/>
  <c r="AV1591" i="19"/>
  <c r="AU1590" i="19"/>
  <c r="AW1590" i="19"/>
  <c r="AQ1591" i="23"/>
  <c r="AO1591" i="23"/>
  <c r="AN1592" i="23"/>
  <c r="AM1591" i="23"/>
  <c r="AU1591" i="21"/>
  <c r="AY1591" i="21"/>
  <c r="AW1591" i="21"/>
  <c r="AV1592" i="21"/>
  <c r="AV1592" i="19"/>
  <c r="AU1591" i="19"/>
  <c r="AW1591" i="19"/>
  <c r="AM1592" i="23"/>
  <c r="AO1592" i="23"/>
  <c r="AQ1592" i="23"/>
  <c r="AN1593" i="23"/>
  <c r="AY1592" i="21"/>
  <c r="AV1593" i="21"/>
  <c r="AW1592" i="21"/>
  <c r="AU1592" i="21"/>
  <c r="AU1592" i="19"/>
  <c r="AV1593" i="19"/>
  <c r="AW1592" i="19"/>
  <c r="AN1594" i="23"/>
  <c r="AO1593" i="23"/>
  <c r="AQ1593" i="23"/>
  <c r="AM1593" i="23"/>
  <c r="AU1593" i="21"/>
  <c r="AV1594" i="21"/>
  <c r="AW1593" i="21"/>
  <c r="AY1593" i="21"/>
  <c r="AU1593" i="19"/>
  <c r="AW1593" i="19"/>
  <c r="AV1594" i="19"/>
  <c r="AN1595" i="23"/>
  <c r="AO1594" i="23"/>
  <c r="AM1594" i="23"/>
  <c r="AQ1594" i="23"/>
  <c r="AW1594" i="21"/>
  <c r="AU1594" i="21"/>
  <c r="AV1595" i="21"/>
  <c r="AY1594" i="21"/>
  <c r="AV1595" i="19"/>
  <c r="AU1594" i="19"/>
  <c r="AW1594" i="19"/>
  <c r="AO1595" i="23"/>
  <c r="AQ1595" i="23"/>
  <c r="AN1596" i="23"/>
  <c r="AM1595" i="23"/>
  <c r="AV1596" i="21"/>
  <c r="AW1595" i="21"/>
  <c r="AU1595" i="21"/>
  <c r="AY1595" i="21"/>
  <c r="AV1596" i="19"/>
  <c r="AW1595" i="19"/>
  <c r="AU1595" i="19"/>
  <c r="AQ1596" i="23"/>
  <c r="AM1596" i="23"/>
  <c r="AO1596" i="23"/>
  <c r="AN1597" i="23"/>
  <c r="AW1596" i="21"/>
  <c r="AY1596" i="21"/>
  <c r="AV1597" i="21"/>
  <c r="AU1596" i="21"/>
  <c r="AW1596" i="19"/>
  <c r="AV1597" i="19"/>
  <c r="AU1596" i="19"/>
  <c r="AN1598" i="23"/>
  <c r="AO1597" i="23"/>
  <c r="AM1597" i="23"/>
  <c r="AQ1597" i="23"/>
  <c r="AU1597" i="21"/>
  <c r="AV1598" i="21"/>
  <c r="AY1597" i="21"/>
  <c r="AW1597" i="21"/>
  <c r="AV1598" i="19"/>
  <c r="AU1597" i="19"/>
  <c r="AW1597" i="19"/>
  <c r="AO1598" i="23"/>
  <c r="AQ1598" i="23"/>
  <c r="AM1598" i="23"/>
  <c r="AN1599" i="23"/>
  <c r="AY1598" i="21"/>
  <c r="AW1598" i="21"/>
  <c r="AV1599" i="21"/>
  <c r="AU1598" i="21"/>
  <c r="AU1598" i="19"/>
  <c r="AV1599" i="19"/>
  <c r="AW1598" i="19"/>
  <c r="AQ1599" i="23"/>
  <c r="AN1600" i="23"/>
  <c r="AO1599" i="23"/>
  <c r="AM1599" i="23"/>
  <c r="AW1599" i="21"/>
  <c r="AU1599" i="21"/>
  <c r="AV1600" i="21"/>
  <c r="AY1599" i="21"/>
  <c r="AV1600" i="19"/>
  <c r="AU1599" i="19"/>
  <c r="AW1599" i="19"/>
  <c r="AM1600" i="23"/>
  <c r="AO1600" i="23"/>
  <c r="AQ1600" i="23"/>
  <c r="AN1601" i="23"/>
  <c r="AY1600" i="21"/>
  <c r="AU1600" i="21"/>
  <c r="AW1600" i="21"/>
  <c r="AV1601" i="21"/>
  <c r="AU1600" i="19"/>
  <c r="AW1600" i="19"/>
  <c r="AV1601" i="19"/>
  <c r="AQ1601" i="23"/>
  <c r="AO1601" i="23"/>
  <c r="AM1601" i="23"/>
  <c r="AN1602" i="23"/>
  <c r="AV1602" i="21"/>
  <c r="AY1601" i="21"/>
  <c r="AU1601" i="21"/>
  <c r="AW1601" i="21"/>
  <c r="AU1601" i="19"/>
  <c r="AW1601" i="19"/>
  <c r="AV1602" i="19"/>
  <c r="AQ1602" i="23"/>
  <c r="AM1602" i="23"/>
  <c r="AN1603" i="23"/>
  <c r="AO1602" i="23"/>
  <c r="AW1602" i="21"/>
  <c r="AY1602" i="21"/>
  <c r="AU1602" i="21"/>
  <c r="AV1603" i="21"/>
  <c r="AU1602" i="19"/>
  <c r="AV1603" i="19"/>
  <c r="AW1602" i="19"/>
  <c r="AO1603" i="23"/>
  <c r="AQ1603" i="23"/>
  <c r="AN1604" i="23"/>
  <c r="AM1603" i="23"/>
  <c r="AY1603" i="21"/>
  <c r="AW1603" i="21"/>
  <c r="AU1603" i="21"/>
  <c r="AV1604" i="21"/>
  <c r="AU1603" i="19"/>
  <c r="AV1604" i="19"/>
  <c r="AW1603" i="19"/>
  <c r="AM1604" i="23"/>
  <c r="AN1605" i="23"/>
  <c r="AO1604" i="23"/>
  <c r="AQ1604" i="23"/>
  <c r="AV1605" i="21"/>
  <c r="AW1604" i="21"/>
  <c r="AY1604" i="21"/>
  <c r="AU1604" i="21"/>
  <c r="AU1604" i="19"/>
  <c r="AW1604" i="19"/>
  <c r="AV1605" i="19"/>
  <c r="AM1605" i="23"/>
  <c r="AQ1605" i="23"/>
  <c r="AO1605" i="23"/>
  <c r="AN1606" i="23"/>
  <c r="AW1605" i="21"/>
  <c r="AY1605" i="21"/>
  <c r="AV1606" i="21"/>
  <c r="AU1605" i="21"/>
  <c r="AW1605" i="19"/>
  <c r="AU1605" i="19"/>
  <c r="AV1606" i="19"/>
  <c r="AO1606" i="23"/>
  <c r="AQ1606" i="23"/>
  <c r="AM1606" i="23"/>
  <c r="AN1607" i="23"/>
  <c r="AU1606" i="21"/>
  <c r="AV1607" i="21"/>
  <c r="AY1606" i="21"/>
  <c r="AW1606" i="21"/>
  <c r="AU1606" i="19"/>
  <c r="AV1607" i="19"/>
  <c r="AW1606" i="19"/>
  <c r="AN1608" i="23"/>
  <c r="AQ1607" i="23"/>
  <c r="AO1607" i="23"/>
  <c r="AM1607" i="23"/>
  <c r="AW1607" i="21"/>
  <c r="AU1607" i="21"/>
  <c r="AY1607" i="21"/>
  <c r="AV1608" i="21"/>
  <c r="AW1607" i="19"/>
  <c r="AU1607" i="19"/>
  <c r="AV1608" i="19"/>
  <c r="AM1608" i="23"/>
  <c r="AN1609" i="23"/>
  <c r="AO1608" i="23"/>
  <c r="AQ1608" i="23"/>
  <c r="AU1608" i="21"/>
  <c r="AY1608" i="21"/>
  <c r="AW1608" i="21"/>
  <c r="AV1609" i="21"/>
  <c r="AW1608" i="19"/>
  <c r="AU1608" i="19"/>
  <c r="AV1609" i="19"/>
  <c r="AO1609" i="23"/>
  <c r="AQ1609" i="23"/>
  <c r="AN1610" i="23"/>
  <c r="AM1609" i="23"/>
  <c r="AW1609" i="21"/>
  <c r="AV1610" i="21"/>
  <c r="AU1609" i="21"/>
  <c r="AY1609" i="21"/>
  <c r="AV1610" i="19"/>
  <c r="AW1609" i="19"/>
  <c r="AU1609" i="19"/>
  <c r="AQ1610" i="23"/>
  <c r="AM1610" i="23"/>
  <c r="AO1610" i="23"/>
  <c r="AN1611" i="23"/>
  <c r="AV1611" i="21"/>
  <c r="AW1610" i="21"/>
  <c r="AU1610" i="21"/>
  <c r="AY1610" i="21"/>
  <c r="AV1611" i="19"/>
  <c r="AW1610" i="19"/>
  <c r="AU1610" i="19"/>
  <c r="AO1611" i="23"/>
  <c r="AN1612" i="23"/>
  <c r="AM1611" i="23"/>
  <c r="AQ1611" i="23"/>
  <c r="AU1611" i="21"/>
  <c r="AV1612" i="21"/>
  <c r="AW1611" i="21"/>
  <c r="AY1611" i="21"/>
  <c r="AW1611" i="19"/>
  <c r="AU1611" i="19"/>
  <c r="AV1612" i="19"/>
  <c r="AN1613" i="23"/>
  <c r="AQ1612" i="23"/>
  <c r="AO1612" i="23"/>
  <c r="AM1612" i="23"/>
  <c r="AV1613" i="21"/>
  <c r="AU1612" i="21"/>
  <c r="AY1612" i="21"/>
  <c r="AW1612" i="21"/>
  <c r="AV1613" i="19"/>
  <c r="AW1612" i="19"/>
  <c r="AU1612" i="19"/>
  <c r="AN1614" i="23"/>
  <c r="AQ1613" i="23"/>
  <c r="AM1613" i="23"/>
  <c r="AO1613" i="23"/>
  <c r="AU1613" i="21"/>
  <c r="AV1614" i="21"/>
  <c r="AY1613" i="21"/>
  <c r="AW1613" i="21"/>
  <c r="AU1613" i="19"/>
  <c r="AV1614" i="19"/>
  <c r="AW1613" i="19"/>
  <c r="AQ1614" i="23"/>
  <c r="AO1614" i="23"/>
  <c r="AM1614" i="23"/>
  <c r="AN1615" i="23"/>
  <c r="AW1614" i="21"/>
  <c r="AY1614" i="21"/>
  <c r="AU1614" i="21"/>
  <c r="AV1615" i="21"/>
  <c r="AU1614" i="19"/>
  <c r="AW1614" i="19"/>
  <c r="AV1615" i="19"/>
  <c r="AO1615" i="23"/>
  <c r="AM1615" i="23"/>
  <c r="AQ1615" i="23"/>
  <c r="AN1616" i="23"/>
  <c r="AY1615" i="21"/>
  <c r="AV1616" i="21"/>
  <c r="AU1615" i="21"/>
  <c r="AW1615" i="21"/>
  <c r="AV1616" i="19"/>
  <c r="AU1615" i="19"/>
  <c r="AW1615" i="19"/>
  <c r="AM1616" i="23"/>
  <c r="AO1616" i="23"/>
  <c r="AN1617" i="23"/>
  <c r="AQ1616" i="23"/>
  <c r="AU1616" i="21"/>
  <c r="AW1616" i="21"/>
  <c r="AY1616" i="21"/>
  <c r="AV1617" i="21"/>
  <c r="AU1616" i="19"/>
  <c r="AW1616" i="19"/>
  <c r="AV1617" i="19"/>
  <c r="AO1617" i="23"/>
  <c r="AN1618" i="23"/>
  <c r="AQ1617" i="23"/>
  <c r="AM1617" i="23"/>
  <c r="AW1617" i="21"/>
  <c r="AY1617" i="21"/>
  <c r="AU1617" i="21"/>
  <c r="AV1618" i="21"/>
  <c r="AV1618" i="19"/>
  <c r="AU1617" i="19"/>
  <c r="AW1617" i="19"/>
  <c r="AO1618" i="23"/>
  <c r="AM1618" i="23"/>
  <c r="AN1619" i="23"/>
  <c r="AQ1618" i="23"/>
  <c r="AY1618" i="21"/>
  <c r="AW1618" i="21"/>
  <c r="AV1619" i="21"/>
  <c r="AU1618" i="21"/>
  <c r="AV1619" i="19"/>
  <c r="AU1618" i="19"/>
  <c r="AW1618" i="19"/>
  <c r="AO1619" i="23"/>
  <c r="AM1619" i="23"/>
  <c r="AN1620" i="23"/>
  <c r="AQ1619" i="23"/>
  <c r="AY1619" i="21"/>
  <c r="AV1620" i="21"/>
  <c r="AU1619" i="21"/>
  <c r="AW1619" i="21"/>
  <c r="AV1620" i="19"/>
  <c r="AU1619" i="19"/>
  <c r="AW1619" i="19"/>
  <c r="AQ1620" i="23"/>
  <c r="AM1620" i="23"/>
  <c r="AN1621" i="23"/>
  <c r="AO1620" i="23"/>
  <c r="AU1620" i="21"/>
  <c r="AY1620" i="21"/>
  <c r="AV1621" i="21"/>
  <c r="AW1620" i="21"/>
  <c r="AU1620" i="19"/>
  <c r="AW1620" i="19"/>
  <c r="AV1621" i="19"/>
  <c r="AQ1621" i="23"/>
  <c r="AN1622" i="23"/>
  <c r="AM1621" i="23"/>
  <c r="AO1621" i="23"/>
  <c r="AY1621" i="21"/>
  <c r="AW1621" i="21"/>
  <c r="AU1621" i="21"/>
  <c r="AV1622" i="21"/>
  <c r="AU1621" i="19"/>
  <c r="AV1622" i="19"/>
  <c r="AW1621" i="19"/>
  <c r="AO1622" i="23"/>
  <c r="AM1622" i="23"/>
  <c r="AN1623" i="23"/>
  <c r="AQ1622" i="23"/>
  <c r="AW1622" i="21"/>
  <c r="AU1622" i="21"/>
  <c r="AY1622" i="21"/>
  <c r="AV1623" i="21"/>
  <c r="AW1622" i="19"/>
  <c r="AV1623" i="19"/>
  <c r="AU1622" i="19"/>
  <c r="AN1624" i="23"/>
  <c r="AM1623" i="23"/>
  <c r="AQ1623" i="23"/>
  <c r="AO1623" i="23"/>
  <c r="AW1623" i="21"/>
  <c r="AU1623" i="21"/>
  <c r="AY1623" i="21"/>
  <c r="AV1624" i="21"/>
  <c r="AV1624" i="19"/>
  <c r="AU1623" i="19"/>
  <c r="AW1623" i="19"/>
  <c r="AM1624" i="23"/>
  <c r="AO1624" i="23"/>
  <c r="AQ1624" i="23"/>
  <c r="AN1625" i="23"/>
  <c r="AY1624" i="21"/>
  <c r="AV1625" i="21"/>
  <c r="AW1624" i="21"/>
  <c r="AU1624" i="21"/>
  <c r="AV1625" i="19"/>
  <c r="AW1624" i="19"/>
  <c r="AU1624" i="19"/>
  <c r="AO1625" i="23"/>
  <c r="AN1626" i="23"/>
  <c r="AM1625" i="23"/>
  <c r="AQ1625" i="23"/>
  <c r="AW1625" i="21"/>
  <c r="AV1626" i="21"/>
  <c r="AY1625" i="21"/>
  <c r="AU1625" i="21"/>
  <c r="AV1626" i="19"/>
  <c r="AU1625" i="19"/>
  <c r="AW1625" i="19"/>
  <c r="AO1626" i="23"/>
  <c r="AM1626" i="23"/>
  <c r="AN1627" i="23"/>
  <c r="AQ1626" i="23"/>
  <c r="AV1627" i="21"/>
  <c r="AU1626" i="21"/>
  <c r="AY1626" i="21"/>
  <c r="AW1626" i="21"/>
  <c r="AU1626" i="19"/>
  <c r="AV1627" i="19"/>
  <c r="AW1626" i="19"/>
  <c r="AM1627" i="23"/>
  <c r="AQ1627" i="23"/>
  <c r="AO1627" i="23"/>
  <c r="AN1628" i="23"/>
  <c r="AW1627" i="21"/>
  <c r="AY1627" i="21"/>
  <c r="AU1627" i="21"/>
  <c r="AV1628" i="21"/>
  <c r="AU1627" i="19"/>
  <c r="AV1628" i="19"/>
  <c r="AW1627" i="19"/>
  <c r="AQ1628" i="23"/>
  <c r="AO1628" i="23"/>
  <c r="AN1629" i="23"/>
  <c r="AM1628" i="23"/>
  <c r="AU1628" i="21"/>
  <c r="AV1629" i="21"/>
  <c r="AW1628" i="21"/>
  <c r="AY1628" i="21"/>
  <c r="AV1629" i="19"/>
  <c r="AU1628" i="19"/>
  <c r="AW1628" i="19"/>
  <c r="AN1630" i="23"/>
  <c r="AM1629" i="23"/>
  <c r="AO1629" i="23"/>
  <c r="AQ1629" i="23"/>
  <c r="AU1629" i="21"/>
  <c r="AY1629" i="21"/>
  <c r="AW1629" i="21"/>
  <c r="AV1630" i="21"/>
  <c r="AV1630" i="19"/>
  <c r="AU1629" i="19"/>
  <c r="AW1629" i="19"/>
  <c r="AM1630" i="23"/>
  <c r="AQ1630" i="23"/>
  <c r="AN1631" i="23"/>
  <c r="AO1630" i="23"/>
  <c r="AY1630" i="21"/>
  <c r="AW1630" i="21"/>
  <c r="AU1630" i="21"/>
  <c r="AV1631" i="21"/>
  <c r="AW1630" i="19"/>
  <c r="AV1631" i="19"/>
  <c r="AU1630" i="19"/>
  <c r="AN1632" i="23"/>
  <c r="AM1631" i="23"/>
  <c r="AQ1631" i="23"/>
  <c r="AO1631" i="23"/>
  <c r="AU1631" i="21"/>
  <c r="AW1631" i="21"/>
  <c r="AV1632" i="21"/>
  <c r="AY1631" i="21"/>
  <c r="AV1632" i="19"/>
  <c r="AU1631" i="19"/>
  <c r="AW1631" i="19"/>
  <c r="AO1632" i="23"/>
  <c r="AN1633" i="23"/>
  <c r="AQ1632" i="23"/>
  <c r="AM1632" i="23"/>
  <c r="AV1633" i="21"/>
  <c r="AW1632" i="21"/>
  <c r="AY1632" i="21"/>
  <c r="AU1632" i="21"/>
  <c r="AV1633" i="19"/>
  <c r="AW1632" i="19"/>
  <c r="AU1632" i="19"/>
  <c r="AM1633" i="23"/>
  <c r="AN1634" i="23"/>
  <c r="AQ1633" i="23"/>
  <c r="AO1633" i="23"/>
  <c r="AY1633" i="21"/>
  <c r="AV1634" i="21"/>
  <c r="AW1633" i="21"/>
  <c r="AU1633" i="21"/>
  <c r="AU1633" i="19"/>
  <c r="AV1634" i="19"/>
  <c r="AW1633" i="19"/>
  <c r="AN1635" i="23"/>
  <c r="AM1634" i="23"/>
  <c r="AO1634" i="23"/>
  <c r="AQ1634" i="23"/>
  <c r="AV1635" i="21"/>
  <c r="AU1634" i="21"/>
  <c r="AY1634" i="21"/>
  <c r="AW1634" i="21"/>
  <c r="AV1635" i="19"/>
  <c r="AW1634" i="19"/>
  <c r="AU1634" i="19"/>
  <c r="AN1636" i="23"/>
  <c r="AM1635" i="23"/>
  <c r="AQ1635" i="23"/>
  <c r="AO1635" i="23"/>
  <c r="AW1635" i="21"/>
  <c r="AV1636" i="21"/>
  <c r="AY1635" i="21"/>
  <c r="AU1635" i="21"/>
  <c r="AW1635" i="19"/>
  <c r="AV1636" i="19"/>
  <c r="AU1635" i="19"/>
  <c r="AM1636" i="23"/>
  <c r="AN1637" i="23"/>
  <c r="AO1636" i="23"/>
  <c r="AQ1636" i="23"/>
  <c r="AW1636" i="21"/>
  <c r="AY1636" i="21"/>
  <c r="AV1637" i="21"/>
  <c r="AU1636" i="21"/>
  <c r="AW1636" i="19"/>
  <c r="AV1637" i="19"/>
  <c r="AU1636" i="19"/>
  <c r="AO1637" i="23"/>
  <c r="AQ1637" i="23"/>
  <c r="AN1638" i="23"/>
  <c r="AM1637" i="23"/>
  <c r="AV1638" i="21"/>
  <c r="AY1637" i="21"/>
  <c r="AU1637" i="21"/>
  <c r="AW1637" i="21"/>
  <c r="AU1637" i="19"/>
  <c r="AV1638" i="19"/>
  <c r="AW1637" i="19"/>
  <c r="AM1638" i="23"/>
  <c r="AQ1638" i="23"/>
  <c r="AN1639" i="23"/>
  <c r="AO1638" i="23"/>
  <c r="AU1638" i="21"/>
  <c r="AY1638" i="21"/>
  <c r="AV1639" i="21"/>
  <c r="AW1638" i="21"/>
  <c r="AV1639" i="19"/>
  <c r="AU1638" i="19"/>
  <c r="AW1638" i="19"/>
  <c r="AN1640" i="23"/>
  <c r="AO1639" i="23"/>
  <c r="AQ1639" i="23"/>
  <c r="AM1639" i="23"/>
  <c r="AW1639" i="21"/>
  <c r="AU1639" i="21"/>
  <c r="AV1640" i="21"/>
  <c r="AY1639" i="21"/>
  <c r="AU1639" i="19"/>
  <c r="AW1639" i="19"/>
  <c r="AV1640" i="19"/>
  <c r="AM1640" i="23"/>
  <c r="AQ1640" i="23"/>
  <c r="AO1640" i="23"/>
  <c r="AN1641" i="23"/>
  <c r="AV1641" i="21"/>
  <c r="AU1640" i="21"/>
  <c r="AW1640" i="21"/>
  <c r="AY1640" i="21"/>
  <c r="AW1640" i="19"/>
  <c r="AV1641" i="19"/>
  <c r="AU1640" i="19"/>
  <c r="AO1641" i="23"/>
  <c r="AN1642" i="23"/>
  <c r="AQ1641" i="23"/>
  <c r="AM1641" i="23"/>
  <c r="AY1641" i="21"/>
  <c r="AV1642" i="21"/>
  <c r="AW1641" i="21"/>
  <c r="AU1641" i="21"/>
  <c r="AV1642" i="19"/>
  <c r="AU1641" i="19"/>
  <c r="AW1641" i="19"/>
  <c r="AQ1642" i="23"/>
  <c r="AN1643" i="23"/>
  <c r="AM1642" i="23"/>
  <c r="AO1642" i="23"/>
  <c r="AV1643" i="21"/>
  <c r="AY1642" i="21"/>
  <c r="AW1642" i="21"/>
  <c r="AU1642" i="21"/>
  <c r="AU1642" i="19"/>
  <c r="AV1643" i="19"/>
  <c r="AW1642" i="19"/>
  <c r="AQ1643" i="23"/>
  <c r="AM1643" i="23"/>
  <c r="AO1643" i="23"/>
  <c r="AN1644" i="23"/>
  <c r="AW1643" i="21"/>
  <c r="AU1643" i="21"/>
  <c r="AV1644" i="21"/>
  <c r="AY1643" i="21"/>
  <c r="AU1643" i="19"/>
  <c r="AV1644" i="19"/>
  <c r="AW1643" i="19"/>
  <c r="AO1644" i="23"/>
  <c r="AQ1644" i="23"/>
  <c r="AN1645" i="23"/>
  <c r="AM1644" i="23"/>
  <c r="AW1644" i="21"/>
  <c r="AY1644" i="21"/>
  <c r="AU1644" i="21"/>
  <c r="AV1645" i="21"/>
  <c r="AU1644" i="19"/>
  <c r="AV1645" i="19"/>
  <c r="AW1644" i="19"/>
  <c r="AN1646" i="23"/>
  <c r="AO1645" i="23"/>
  <c r="AM1645" i="23"/>
  <c r="AQ1645" i="23"/>
  <c r="AY1645" i="21"/>
  <c r="AU1645" i="21"/>
  <c r="AW1645" i="21"/>
  <c r="AV1646" i="21"/>
  <c r="AV1646" i="19"/>
  <c r="AW1645" i="19"/>
  <c r="AU1645" i="19"/>
  <c r="AN1647" i="23"/>
  <c r="AQ1646" i="23"/>
  <c r="AM1646" i="23"/>
  <c r="AO1646" i="23"/>
  <c r="AV1647" i="21"/>
  <c r="AY1646" i="21"/>
  <c r="AU1646" i="21"/>
  <c r="AW1646" i="21"/>
  <c r="AV1647" i="19"/>
  <c r="AW1646" i="19"/>
  <c r="AU1646" i="19"/>
  <c r="AN1648" i="23"/>
  <c r="AO1647" i="23"/>
  <c r="AQ1647" i="23"/>
  <c r="AM1647" i="23"/>
  <c r="AV1648" i="21"/>
  <c r="AU1647" i="21"/>
  <c r="AY1647" i="21"/>
  <c r="AW1647" i="21"/>
  <c r="AV1648" i="19"/>
  <c r="AU1647" i="19"/>
  <c r="AW1647" i="19"/>
  <c r="AQ1648" i="23"/>
  <c r="AM1648" i="23"/>
  <c r="AO1648" i="23"/>
  <c r="AN1649" i="23"/>
  <c r="AV1649" i="21"/>
  <c r="AU1648" i="21"/>
  <c r="AY1648" i="21"/>
  <c r="AW1648" i="21"/>
  <c r="AW1648" i="19"/>
  <c r="AV1649" i="19"/>
  <c r="AU1648" i="19"/>
  <c r="AQ1649" i="23"/>
  <c r="AM1649" i="23"/>
  <c r="AN1650" i="23"/>
  <c r="AO1649" i="23"/>
  <c r="AY1649" i="21"/>
  <c r="AU1649" i="21"/>
  <c r="AV1650" i="21"/>
  <c r="AW1649" i="21"/>
  <c r="AU1649" i="19"/>
  <c r="AV1650" i="19"/>
  <c r="AW1649" i="19"/>
  <c r="AN1651" i="23"/>
  <c r="AO1650" i="23"/>
  <c r="AM1650" i="23"/>
  <c r="AQ1650" i="23"/>
  <c r="AY1650" i="21"/>
  <c r="AV1651" i="21"/>
  <c r="AU1650" i="21"/>
  <c r="AW1650" i="21"/>
  <c r="AW1650" i="19"/>
  <c r="AU1650" i="19"/>
  <c r="AV1651" i="19"/>
  <c r="AQ1651" i="23"/>
  <c r="AM1651" i="23"/>
  <c r="AN1652" i="23"/>
  <c r="AO1651" i="23"/>
  <c r="AV1652" i="21"/>
  <c r="AW1651" i="21"/>
  <c r="AU1651" i="21"/>
  <c r="AY1651" i="21"/>
  <c r="AV1652" i="19"/>
  <c r="AU1651" i="19"/>
  <c r="AW1651" i="19"/>
  <c r="AO1652" i="23"/>
  <c r="AN1653" i="23"/>
  <c r="AM1652" i="23"/>
  <c r="AQ1652" i="23"/>
  <c r="AW1652" i="21"/>
  <c r="AU1652" i="21"/>
  <c r="AV1653" i="21"/>
  <c r="AY1652" i="21"/>
  <c r="AU1652" i="19"/>
  <c r="AW1652" i="19"/>
  <c r="AV1653" i="19"/>
  <c r="AM1653" i="23"/>
  <c r="AN1654" i="23"/>
  <c r="AO1653" i="23"/>
  <c r="AQ1653" i="23"/>
  <c r="AU1653" i="21"/>
  <c r="AW1653" i="21"/>
  <c r="AY1653" i="21"/>
  <c r="AV1654" i="21"/>
  <c r="AU1653" i="19"/>
  <c r="AV1654" i="19"/>
  <c r="AW1653" i="19"/>
  <c r="AN1655" i="23"/>
  <c r="AM1654" i="23"/>
  <c r="AQ1654" i="23"/>
  <c r="AO1654" i="23"/>
  <c r="AU1654" i="21"/>
  <c r="AY1654" i="21"/>
  <c r="AV1655" i="21"/>
  <c r="AW1654" i="21"/>
  <c r="AW1654" i="19"/>
  <c r="AV1655" i="19"/>
  <c r="AU1654" i="19"/>
  <c r="AO1655" i="23"/>
  <c r="AN1656" i="23"/>
  <c r="AM1655" i="23"/>
  <c r="AQ1655" i="23"/>
  <c r="AV1656" i="21"/>
  <c r="AU1655" i="21"/>
  <c r="AY1655" i="21"/>
  <c r="AW1655" i="21"/>
  <c r="AU1655" i="19"/>
  <c r="AW1655" i="19"/>
  <c r="AV1656" i="19"/>
  <c r="AQ1656" i="23"/>
  <c r="AM1656" i="23"/>
  <c r="AN1657" i="23"/>
  <c r="AO1656" i="23"/>
  <c r="AY1656" i="21"/>
  <c r="AU1656" i="21"/>
  <c r="AV1657" i="21"/>
  <c r="AW1656" i="21"/>
  <c r="AW1656" i="19"/>
  <c r="AU1656" i="19"/>
  <c r="AV1657" i="19"/>
  <c r="AN1658" i="23"/>
  <c r="AM1657" i="23"/>
  <c r="AO1657" i="23"/>
  <c r="AQ1657" i="23"/>
  <c r="AU1657" i="21"/>
  <c r="AV1658" i="21"/>
  <c r="AY1657" i="21"/>
  <c r="AW1657" i="21"/>
  <c r="AV1658" i="19"/>
  <c r="AU1657" i="19"/>
  <c r="AW1657" i="19"/>
  <c r="AN1659" i="23"/>
  <c r="AM1658" i="23"/>
  <c r="AO1658" i="23"/>
  <c r="AQ1658" i="23"/>
  <c r="AU1658" i="21"/>
  <c r="AW1658" i="21"/>
  <c r="AV1659" i="21"/>
  <c r="AY1658" i="21"/>
  <c r="AV1659" i="19"/>
  <c r="AU1658" i="19"/>
  <c r="AW1658" i="19"/>
  <c r="AO1659" i="23"/>
  <c r="AN1660" i="23"/>
  <c r="AM1659" i="23"/>
  <c r="AQ1659" i="23"/>
  <c r="AW1659" i="21"/>
  <c r="AU1659" i="21"/>
  <c r="AY1659" i="21"/>
  <c r="AV1660" i="21"/>
  <c r="AV1660" i="19"/>
  <c r="AU1659" i="19"/>
  <c r="AW1659" i="19"/>
  <c r="AN1661" i="23"/>
  <c r="AQ1660" i="23"/>
  <c r="AO1660" i="23"/>
  <c r="AM1660" i="23"/>
  <c r="AY1660" i="21"/>
  <c r="AW1660" i="21"/>
  <c r="AU1660" i="21"/>
  <c r="AV1661" i="21"/>
  <c r="AW1660" i="19"/>
  <c r="AV1661" i="19"/>
  <c r="AU1660" i="19"/>
  <c r="AQ1661" i="23"/>
  <c r="AM1661" i="23"/>
  <c r="AO1661" i="23"/>
  <c r="AN1662" i="23"/>
  <c r="AU1661" i="21"/>
  <c r="AW1661" i="21"/>
  <c r="AV1662" i="21"/>
  <c r="AY1661" i="21"/>
  <c r="AV1662" i="19"/>
  <c r="AW1661" i="19"/>
  <c r="AU1661" i="19"/>
  <c r="AO1662" i="23"/>
  <c r="AQ1662" i="23"/>
  <c r="AN1663" i="23"/>
  <c r="AM1662" i="23"/>
  <c r="AW1662" i="21"/>
  <c r="AY1662" i="21"/>
  <c r="AU1662" i="21"/>
  <c r="AV1663" i="21"/>
  <c r="AW1662" i="19"/>
  <c r="AU1662" i="19"/>
  <c r="AV1663" i="19"/>
  <c r="AO1663" i="23"/>
  <c r="AQ1663" i="23"/>
  <c r="AN1664" i="23"/>
  <c r="AM1663" i="23"/>
  <c r="AV1664" i="21"/>
  <c r="AY1663" i="21"/>
  <c r="AW1663" i="21"/>
  <c r="AU1663" i="21"/>
  <c r="AW1663" i="19"/>
  <c r="AU1663" i="19"/>
  <c r="AV1664" i="19"/>
  <c r="AN1665" i="23"/>
  <c r="AM1664" i="23"/>
  <c r="AQ1664" i="23"/>
  <c r="AO1664" i="23"/>
  <c r="AU1664" i="21"/>
  <c r="AW1664" i="21"/>
  <c r="AY1664" i="21"/>
  <c r="AV1665" i="21"/>
  <c r="AW1664" i="19"/>
  <c r="AV1665" i="19"/>
  <c r="AU1664" i="19"/>
  <c r="AO1665" i="23"/>
  <c r="AM1665" i="23"/>
  <c r="AQ1665" i="23"/>
  <c r="AN1666" i="23"/>
  <c r="AW1665" i="21"/>
  <c r="AY1665" i="21"/>
  <c r="AV1666" i="21"/>
  <c r="AU1665" i="21"/>
  <c r="AU1665" i="19"/>
  <c r="AW1665" i="19"/>
  <c r="AV1666" i="19"/>
  <c r="AN1667" i="23"/>
  <c r="AM1666" i="23"/>
  <c r="AO1666" i="23"/>
  <c r="AQ1666" i="23"/>
  <c r="AV1667" i="21"/>
  <c r="AW1666" i="21"/>
  <c r="AU1666" i="21"/>
  <c r="AY1666" i="21"/>
  <c r="AV1667" i="19"/>
  <c r="AW1666" i="19"/>
  <c r="AU1666" i="19"/>
  <c r="AO1667" i="23"/>
  <c r="AM1667" i="23"/>
  <c r="AN1668" i="23"/>
  <c r="AQ1667" i="23"/>
  <c r="AY1667" i="21"/>
  <c r="AU1667" i="21"/>
  <c r="AV1668" i="21"/>
  <c r="AW1667" i="21"/>
  <c r="AW1667" i="19"/>
  <c r="AU1667" i="19"/>
  <c r="AV1668" i="19"/>
  <c r="AM1668" i="23"/>
  <c r="AO1668" i="23"/>
  <c r="AQ1668" i="23"/>
  <c r="AN1669" i="23"/>
  <c r="AV1669" i="21"/>
  <c r="AY1668" i="21"/>
  <c r="AU1668" i="21"/>
  <c r="AW1668" i="21"/>
  <c r="AV1669" i="19"/>
  <c r="AU1668" i="19"/>
  <c r="AW1668" i="19"/>
  <c r="AQ1669" i="23"/>
  <c r="AO1669" i="23"/>
  <c r="AN1670" i="23"/>
  <c r="AM1669" i="23"/>
  <c r="AY1669" i="21"/>
  <c r="AW1669" i="21"/>
  <c r="AU1669" i="21"/>
  <c r="AV1670" i="21"/>
  <c r="AV1670" i="19"/>
  <c r="AU1669" i="19"/>
  <c r="AW1669" i="19"/>
  <c r="AQ1670" i="23"/>
  <c r="AN1671" i="23"/>
  <c r="AO1670" i="23"/>
  <c r="AM1670" i="23"/>
  <c r="AU1670" i="21"/>
  <c r="AY1670" i="21"/>
  <c r="AV1671" i="21"/>
  <c r="AW1670" i="21"/>
  <c r="AW1670" i="19"/>
  <c r="AV1671" i="19"/>
  <c r="AU1670" i="19"/>
  <c r="AQ1671" i="23"/>
  <c r="AN1672" i="23"/>
  <c r="AM1671" i="23"/>
  <c r="AO1671" i="23"/>
  <c r="AY1671" i="21"/>
  <c r="AW1671" i="21"/>
  <c r="AU1671" i="21"/>
  <c r="AV1672" i="21"/>
  <c r="AV1672" i="19"/>
  <c r="AU1671" i="19"/>
  <c r="AW1671" i="19"/>
  <c r="AQ1672" i="23"/>
  <c r="AO1672" i="23"/>
  <c r="AM1672" i="23"/>
  <c r="AN1673" i="23"/>
  <c r="AV1673" i="21"/>
  <c r="AU1672" i="21"/>
  <c r="AY1672" i="21"/>
  <c r="AW1672" i="21"/>
  <c r="AU1672" i="19"/>
  <c r="AV1673" i="19"/>
  <c r="AW1672" i="19"/>
  <c r="AM1673" i="23"/>
  <c r="AN1674" i="23"/>
  <c r="AO1673" i="23"/>
  <c r="AQ1673" i="23"/>
  <c r="AU1673" i="21"/>
  <c r="AY1673" i="21"/>
  <c r="AV1674" i="21"/>
  <c r="AW1673" i="21"/>
  <c r="AV1674" i="19"/>
  <c r="AW1673" i="19"/>
  <c r="AU1673" i="19"/>
  <c r="AM1674" i="23"/>
  <c r="AO1674" i="23"/>
  <c r="AN1675" i="23"/>
  <c r="AQ1674" i="23"/>
  <c r="AV1675" i="21"/>
  <c r="AY1674" i="21"/>
  <c r="AU1674" i="21"/>
  <c r="AW1674" i="21"/>
  <c r="AU1674" i="19"/>
  <c r="AW1674" i="19"/>
  <c r="AV1675" i="19"/>
  <c r="AQ1675" i="23"/>
  <c r="AN1676" i="23"/>
  <c r="AO1675" i="23"/>
  <c r="AM1675" i="23"/>
  <c r="AV1676" i="21"/>
  <c r="AU1675" i="21"/>
  <c r="AY1675" i="21"/>
  <c r="AW1675" i="21"/>
  <c r="AV1676" i="19"/>
  <c r="AW1675" i="19"/>
  <c r="AU1675" i="19"/>
  <c r="AQ1676" i="23"/>
  <c r="AN1677" i="23"/>
  <c r="AO1676" i="23"/>
  <c r="AM1676" i="23"/>
  <c r="AY1676" i="21"/>
  <c r="AU1676" i="21"/>
  <c r="AV1677" i="21"/>
  <c r="AW1676" i="21"/>
  <c r="AV1677" i="19"/>
  <c r="AU1676" i="19"/>
  <c r="AW1676" i="19"/>
  <c r="AQ1677" i="23"/>
  <c r="AN1678" i="23"/>
  <c r="AM1677" i="23"/>
  <c r="AO1677" i="23"/>
  <c r="AY1677" i="21"/>
  <c r="AV1678" i="21"/>
  <c r="AU1677" i="21"/>
  <c r="AW1677" i="21"/>
  <c r="AU1677" i="19"/>
  <c r="AW1677" i="19"/>
  <c r="AV1678" i="19"/>
  <c r="AN1679" i="23"/>
  <c r="AQ1678" i="23"/>
  <c r="AM1678" i="23"/>
  <c r="AO1678" i="23"/>
  <c r="AU1678" i="21"/>
  <c r="AW1678" i="21"/>
  <c r="AY1678" i="21"/>
  <c r="AV1679" i="21"/>
  <c r="AV1679" i="19"/>
  <c r="AW1678" i="19"/>
  <c r="AU1678" i="19"/>
  <c r="AQ1679" i="23"/>
  <c r="AO1679" i="23"/>
  <c r="AN1680" i="23"/>
  <c r="AM1679" i="23"/>
  <c r="AW1679" i="21"/>
  <c r="AU1679" i="21"/>
  <c r="AY1679" i="21"/>
  <c r="AV1680" i="21"/>
  <c r="AW1679" i="19"/>
  <c r="AU1679" i="19"/>
  <c r="AV1680" i="19"/>
  <c r="AQ1680" i="23"/>
  <c r="AM1680" i="23"/>
  <c r="AO1680" i="23"/>
  <c r="AN1681" i="23"/>
  <c r="AY1680" i="21"/>
  <c r="AV1681" i="21"/>
  <c r="AW1680" i="21"/>
  <c r="AU1680" i="21"/>
  <c r="AW1680" i="19"/>
  <c r="AU1680" i="19"/>
  <c r="AV1681" i="19"/>
  <c r="AM1681" i="23"/>
  <c r="AN1682" i="23"/>
  <c r="AO1681" i="23"/>
  <c r="AQ1681" i="23"/>
  <c r="AV1682" i="21"/>
  <c r="AU1681" i="21"/>
  <c r="AY1681" i="21"/>
  <c r="AW1681" i="21"/>
  <c r="AU1681" i="19"/>
  <c r="AW1681" i="19"/>
  <c r="AV1682" i="19"/>
  <c r="AQ1682" i="23"/>
  <c r="AN1683" i="23"/>
  <c r="AM1682" i="23"/>
  <c r="AO1682" i="23"/>
  <c r="AV1683" i="21"/>
  <c r="AY1682" i="21"/>
  <c r="AW1682" i="21"/>
  <c r="AU1682" i="21"/>
  <c r="AW1682" i="19"/>
  <c r="AV1683" i="19"/>
  <c r="AU1682" i="19"/>
  <c r="AO1683" i="23"/>
  <c r="AN1684" i="23"/>
  <c r="AM1683" i="23"/>
  <c r="AQ1683" i="23"/>
  <c r="AV1684" i="21"/>
  <c r="AW1683" i="21"/>
  <c r="AU1683" i="21"/>
  <c r="AY1683" i="21"/>
  <c r="AW1683" i="19"/>
  <c r="AU1683" i="19"/>
  <c r="AV1684" i="19"/>
  <c r="AO1684" i="23"/>
  <c r="AM1684" i="23"/>
  <c r="AN1685" i="23"/>
  <c r="AQ1684" i="23"/>
  <c r="AY1684" i="21"/>
  <c r="AW1684" i="21"/>
  <c r="AV1685" i="21"/>
  <c r="AU1684" i="21"/>
  <c r="AU1684" i="19"/>
  <c r="AV1685" i="19"/>
  <c r="AW1684" i="19"/>
  <c r="AN1686" i="23"/>
  <c r="AM1685" i="23"/>
  <c r="AQ1685" i="23"/>
  <c r="AO1685" i="23"/>
  <c r="AW1685" i="21"/>
  <c r="AY1685" i="21"/>
  <c r="AV1686" i="21"/>
  <c r="AU1685" i="21"/>
  <c r="AU1685" i="19"/>
  <c r="AV1686" i="19"/>
  <c r="AW1685" i="19"/>
  <c r="AQ1686" i="23"/>
  <c r="AM1686" i="23"/>
  <c r="AN1687" i="23"/>
  <c r="AO1686" i="23"/>
  <c r="AV1687" i="21"/>
  <c r="AY1686" i="21"/>
  <c r="AU1686" i="21"/>
  <c r="AW1686" i="21"/>
  <c r="AW1686" i="19"/>
  <c r="AU1686" i="19"/>
  <c r="AV1687" i="19"/>
  <c r="AM1687" i="23"/>
  <c r="AQ1687" i="23"/>
  <c r="AO1687" i="23"/>
  <c r="AN1688" i="23"/>
  <c r="AU1687" i="21"/>
  <c r="AY1687" i="21"/>
  <c r="AV1688" i="21"/>
  <c r="AW1687" i="21"/>
  <c r="AV1688" i="19"/>
  <c r="AW1687" i="19"/>
  <c r="AU1687" i="19"/>
  <c r="AM1688" i="23"/>
  <c r="AQ1688" i="23"/>
  <c r="AN1689" i="23"/>
  <c r="AO1688" i="23"/>
  <c r="AY1688" i="21"/>
  <c r="AW1688" i="21"/>
  <c r="AV1689" i="21"/>
  <c r="AU1688" i="21"/>
  <c r="AV1689" i="19"/>
  <c r="AW1688" i="19"/>
  <c r="AU1688" i="19"/>
  <c r="AO1689" i="23"/>
  <c r="AM1689" i="23"/>
  <c r="AN1690" i="23"/>
  <c r="AQ1689" i="23"/>
  <c r="AY1689" i="21"/>
  <c r="AW1689" i="21"/>
  <c r="AU1689" i="21"/>
  <c r="AV1690" i="21"/>
  <c r="AU1689" i="19"/>
  <c r="AV1690" i="19"/>
  <c r="AW1689" i="19"/>
  <c r="AN1691" i="23"/>
  <c r="AO1690" i="23"/>
  <c r="AM1690" i="23"/>
  <c r="AQ1690" i="23"/>
  <c r="AY1690" i="21"/>
  <c r="AV1691" i="21"/>
  <c r="AW1690" i="21"/>
  <c r="AU1690" i="21"/>
  <c r="AV1691" i="19"/>
  <c r="AU1690" i="19"/>
  <c r="AW1690" i="19"/>
  <c r="AQ1691" i="23"/>
  <c r="AO1691" i="23"/>
  <c r="AN1692" i="23"/>
  <c r="AM1691" i="23"/>
  <c r="AV1692" i="21"/>
  <c r="AW1691" i="21"/>
  <c r="AU1691" i="21"/>
  <c r="AY1691" i="21"/>
  <c r="AU1691" i="19"/>
  <c r="AW1691" i="19"/>
  <c r="AV1692" i="19"/>
  <c r="AM1692" i="23"/>
  <c r="AN1693" i="23"/>
  <c r="AQ1692" i="23"/>
  <c r="AO1692" i="23"/>
  <c r="AW1692" i="21"/>
  <c r="AV1693" i="21"/>
  <c r="AY1692" i="21"/>
  <c r="AU1692" i="21"/>
  <c r="AU1692" i="19"/>
  <c r="AV1693" i="19"/>
  <c r="AW1692" i="19"/>
  <c r="AO1693" i="23"/>
  <c r="AN1694" i="23"/>
  <c r="AM1693" i="23"/>
  <c r="AQ1693" i="23"/>
  <c r="AY1693" i="21"/>
  <c r="AU1693" i="21"/>
  <c r="AV1694" i="21"/>
  <c r="AW1693" i="21"/>
  <c r="AV1694" i="19"/>
  <c r="AW1693" i="19"/>
  <c r="AU1693" i="19"/>
  <c r="AM1694" i="23"/>
  <c r="AO1694" i="23"/>
  <c r="AQ1694" i="23"/>
  <c r="AN1695" i="23"/>
  <c r="AV1695" i="21"/>
  <c r="AU1694" i="21"/>
  <c r="AY1694" i="21"/>
  <c r="AW1694" i="21"/>
  <c r="AW1694" i="19"/>
  <c r="AU1694" i="19"/>
  <c r="AV1695" i="19"/>
  <c r="AM1695" i="23"/>
  <c r="AQ1695" i="23"/>
  <c r="AN1696" i="23"/>
  <c r="AO1695" i="23"/>
  <c r="AW1695" i="21"/>
  <c r="AY1695" i="21"/>
  <c r="AU1695" i="21"/>
  <c r="AV1696" i="21"/>
  <c r="AW1695" i="19"/>
  <c r="AU1695" i="19"/>
  <c r="AV1696" i="19"/>
  <c r="AM1696" i="23"/>
  <c r="AN1697" i="23"/>
  <c r="AQ1696" i="23"/>
  <c r="AO1696" i="23"/>
  <c r="AU1696" i="21"/>
  <c r="AY1696" i="21"/>
  <c r="AW1696" i="21"/>
  <c r="AV1697" i="21"/>
  <c r="AU1696" i="19"/>
  <c r="AW1696" i="19"/>
  <c r="AV1697" i="19"/>
  <c r="AN1698" i="23"/>
  <c r="AO1697" i="23"/>
  <c r="AQ1697" i="23"/>
  <c r="AM1697" i="23"/>
  <c r="AY1697" i="21"/>
  <c r="AW1697" i="21"/>
  <c r="AV1698" i="21"/>
  <c r="AU1697" i="21"/>
  <c r="AV1698" i="19"/>
  <c r="AU1697" i="19"/>
  <c r="AW1697" i="19"/>
  <c r="AN1699" i="23"/>
  <c r="AO1698" i="23"/>
  <c r="AM1698" i="23"/>
  <c r="AQ1698" i="23"/>
  <c r="AU1698" i="21"/>
  <c r="AY1698" i="21"/>
  <c r="AW1698" i="21"/>
  <c r="AV1699" i="21"/>
  <c r="AW1698" i="19"/>
  <c r="AU1698" i="19"/>
  <c r="AV1699" i="19"/>
  <c r="AN1700" i="23"/>
  <c r="AM1699" i="23"/>
  <c r="AQ1699" i="23"/>
  <c r="AO1699" i="23"/>
  <c r="AY1699" i="21"/>
  <c r="AW1699" i="21"/>
  <c r="AV1700" i="21"/>
  <c r="AU1699" i="21"/>
  <c r="AV1700" i="19"/>
  <c r="AU1699" i="19"/>
  <c r="AW1699" i="19"/>
  <c r="AM1700" i="23"/>
  <c r="AQ1700" i="23"/>
  <c r="AN1701" i="23"/>
  <c r="AO1700" i="23"/>
  <c r="AV1701" i="21"/>
  <c r="AY1700" i="21"/>
  <c r="AU1700" i="21"/>
  <c r="AW1700" i="21"/>
  <c r="AV1701" i="19"/>
  <c r="AW1700" i="19"/>
  <c r="AU1700" i="19"/>
  <c r="AN1702" i="23"/>
  <c r="AO1701" i="23"/>
  <c r="AM1701" i="23"/>
  <c r="AQ1701" i="23"/>
  <c r="AU1701" i="21"/>
  <c r="AV1702" i="21"/>
  <c r="AW1701" i="21"/>
  <c r="AY1701" i="21"/>
  <c r="AU1701" i="19"/>
  <c r="AW1701" i="19"/>
  <c r="AV1702" i="19"/>
  <c r="AO1702" i="23"/>
  <c r="AM1702" i="23"/>
  <c r="AN1703" i="23"/>
  <c r="AQ1702" i="23"/>
  <c r="AW1702" i="21"/>
  <c r="AY1702" i="21"/>
  <c r="AV1703" i="21"/>
  <c r="AU1702" i="21"/>
  <c r="AU1702" i="19"/>
  <c r="AV1703" i="19"/>
  <c r="AW1702" i="19"/>
  <c r="AM1703" i="23"/>
  <c r="AQ1703" i="23"/>
  <c r="AN1704" i="23"/>
  <c r="AO1703" i="23"/>
  <c r="AV1704" i="21"/>
  <c r="AU1703" i="21"/>
  <c r="AW1703" i="21"/>
  <c r="AY1703" i="21"/>
  <c r="AW1703" i="19"/>
  <c r="AU1703" i="19"/>
  <c r="AV1704" i="19"/>
  <c r="AO1704" i="23"/>
  <c r="AQ1704" i="23"/>
  <c r="AM1704" i="23"/>
  <c r="AN1705" i="23"/>
  <c r="AW1704" i="21"/>
  <c r="AV1705" i="21"/>
  <c r="AU1704" i="21"/>
  <c r="AY1704" i="21"/>
  <c r="AV1705" i="19"/>
  <c r="AW1704" i="19"/>
  <c r="AU1704" i="19"/>
  <c r="AM1705" i="23"/>
  <c r="AN1706" i="23"/>
  <c r="AQ1705" i="23"/>
  <c r="AO1705" i="23"/>
  <c r="AV1706" i="21"/>
  <c r="AW1705" i="21"/>
  <c r="AY1705" i="21"/>
  <c r="AU1705" i="21"/>
  <c r="AW1705" i="19"/>
  <c r="AU1705" i="19"/>
  <c r="AV1706" i="19"/>
  <c r="AO1706" i="23"/>
  <c r="AN1707" i="23"/>
  <c r="AQ1706" i="23"/>
  <c r="AM1706" i="23"/>
  <c r="AW1706" i="21"/>
  <c r="AY1706" i="21"/>
  <c r="AV1707" i="21"/>
  <c r="AU1706" i="21"/>
  <c r="AV1707" i="19"/>
  <c r="AU1706" i="19"/>
  <c r="AW1706" i="19"/>
  <c r="AO1707" i="23"/>
  <c r="AN1708" i="23"/>
  <c r="AM1707" i="23"/>
  <c r="AQ1707" i="23"/>
  <c r="AU1707" i="21"/>
  <c r="AW1707" i="21"/>
  <c r="AY1707" i="21"/>
  <c r="AV1708" i="21"/>
  <c r="AV1708" i="19"/>
  <c r="AW1707" i="19"/>
  <c r="AU1707" i="19"/>
  <c r="AM1708" i="23"/>
  <c r="AQ1708" i="23"/>
  <c r="AO1708" i="23"/>
  <c r="AN1709" i="23"/>
  <c r="AU1708" i="21"/>
  <c r="AW1708" i="21"/>
  <c r="AY1708" i="21"/>
  <c r="AV1709" i="21"/>
  <c r="AU1708" i="19"/>
  <c r="AW1708" i="19"/>
  <c r="AV1709" i="19"/>
  <c r="AQ1709" i="23"/>
  <c r="AN1710" i="23"/>
  <c r="AO1709" i="23"/>
  <c r="AM1709" i="23"/>
  <c r="AU1709" i="21"/>
  <c r="AV1710" i="21"/>
  <c r="AY1709" i="21"/>
  <c r="AW1709" i="21"/>
  <c r="AW1709" i="19"/>
  <c r="AU1709" i="19"/>
  <c r="AV1710" i="19"/>
  <c r="AN1711" i="23"/>
  <c r="AQ1710" i="23"/>
  <c r="AM1710" i="23"/>
  <c r="AO1710" i="23"/>
  <c r="AW1710" i="21"/>
  <c r="AV1711" i="21"/>
  <c r="AU1710" i="21"/>
  <c r="AY1710" i="21"/>
  <c r="AV1711" i="19"/>
  <c r="AW1710" i="19"/>
  <c r="AU1710" i="19"/>
  <c r="AM1711" i="23"/>
  <c r="AQ1711" i="23"/>
  <c r="AN1712" i="23"/>
  <c r="AO1711" i="23"/>
  <c r="AU1711" i="21"/>
  <c r="AV1712" i="21"/>
  <c r="AY1711" i="21"/>
  <c r="AW1711" i="21"/>
  <c r="AV1712" i="19"/>
  <c r="AW1711" i="19"/>
  <c r="AU1711" i="19"/>
  <c r="AN1713" i="23"/>
  <c r="AQ1712" i="23"/>
  <c r="AO1712" i="23"/>
  <c r="AM1712" i="23"/>
  <c r="AY1712" i="21"/>
  <c r="AW1712" i="21"/>
  <c r="AU1712" i="21"/>
  <c r="AV1713" i="21"/>
  <c r="AV1713" i="19"/>
  <c r="AW1712" i="19"/>
  <c r="AU1712" i="19"/>
  <c r="AQ1713" i="23"/>
  <c r="AN1714" i="23"/>
  <c r="AO1713" i="23"/>
  <c r="AM1713" i="23"/>
  <c r="AV1714" i="21"/>
  <c r="AY1713" i="21"/>
  <c r="AW1713" i="21"/>
  <c r="AU1713" i="21"/>
  <c r="AW1713" i="19"/>
  <c r="AU1713" i="19"/>
  <c r="AV1714" i="19"/>
  <c r="AN1715" i="23"/>
  <c r="AM1714" i="23"/>
  <c r="AO1714" i="23"/>
  <c r="AQ1714" i="23"/>
  <c r="AU1714" i="21"/>
  <c r="AY1714" i="21"/>
  <c r="AW1714" i="21"/>
  <c r="AV1715" i="21"/>
  <c r="AV1715" i="19"/>
  <c r="AW1714" i="19"/>
  <c r="AU1714" i="19"/>
  <c r="AN1716" i="23"/>
  <c r="AO1715" i="23"/>
  <c r="AM1715" i="23"/>
  <c r="AQ1715" i="23"/>
  <c r="AY1715" i="21"/>
  <c r="AW1715" i="21"/>
  <c r="AU1715" i="21"/>
  <c r="AV1716" i="21"/>
  <c r="AW1715" i="19"/>
  <c r="AU1715" i="19"/>
  <c r="AV1716" i="19"/>
  <c r="AN1717" i="23"/>
  <c r="AM1716" i="23"/>
  <c r="AQ1716" i="23"/>
  <c r="AO1716" i="23"/>
  <c r="AV1717" i="21"/>
  <c r="AU1716" i="21"/>
  <c r="AW1716" i="21"/>
  <c r="AY1716" i="21"/>
  <c r="AW1716" i="19"/>
  <c r="AU1716" i="19"/>
  <c r="AV1717" i="19"/>
  <c r="AO1717" i="23"/>
  <c r="AM1717" i="23"/>
  <c r="AN1718" i="23"/>
  <c r="AQ1717" i="23"/>
  <c r="AY1717" i="21"/>
  <c r="AU1717" i="21"/>
  <c r="AV1718" i="21"/>
  <c r="AW1717" i="21"/>
  <c r="AW1717" i="19"/>
  <c r="AU1717" i="19"/>
  <c r="AV1718" i="19"/>
  <c r="AN1719" i="23"/>
  <c r="AO1718" i="23"/>
  <c r="AM1718" i="23"/>
  <c r="AQ1718" i="23"/>
  <c r="AV1719" i="21"/>
  <c r="AY1718" i="21"/>
  <c r="AW1718" i="21"/>
  <c r="AU1718" i="21"/>
  <c r="AW1718" i="19"/>
  <c r="AU1718" i="19"/>
  <c r="AV1719" i="19"/>
  <c r="AQ1719" i="23"/>
  <c r="AO1719" i="23"/>
  <c r="AN1720" i="23"/>
  <c r="AM1719" i="23"/>
  <c r="AV1720" i="21"/>
  <c r="AY1719" i="21"/>
  <c r="AU1719" i="21"/>
  <c r="AW1719" i="21"/>
  <c r="AW1719" i="19"/>
  <c r="AU1719" i="19"/>
  <c r="AV1720" i="19"/>
  <c r="AQ1720" i="23"/>
  <c r="AO1720" i="23"/>
  <c r="AN1721" i="23"/>
  <c r="AM1720" i="23"/>
  <c r="AU1720" i="21"/>
  <c r="AY1720" i="21"/>
  <c r="AV1721" i="21"/>
  <c r="AW1720" i="21"/>
  <c r="AV1721" i="19"/>
  <c r="AW1720" i="19"/>
  <c r="AU1720" i="19"/>
  <c r="AN1722" i="23"/>
  <c r="AO1721" i="23"/>
  <c r="AQ1721" i="23"/>
  <c r="AM1721" i="23"/>
  <c r="AW1721" i="21"/>
  <c r="AV1722" i="21"/>
  <c r="AY1721" i="21"/>
  <c r="AU1721" i="21"/>
  <c r="AU1721" i="19"/>
  <c r="AV1722" i="19"/>
  <c r="AW1721" i="19"/>
  <c r="AQ1722" i="23"/>
  <c r="AN1723" i="23"/>
  <c r="AO1722" i="23"/>
  <c r="AM1722" i="23"/>
  <c r="AY1722" i="21"/>
  <c r="AW1722" i="21"/>
  <c r="AU1722" i="21"/>
  <c r="AV1723" i="21"/>
  <c r="AU1722" i="19"/>
  <c r="AW1722" i="19"/>
  <c r="AV1723" i="19"/>
  <c r="AQ1723" i="23"/>
  <c r="AO1723" i="23"/>
  <c r="AN1724" i="23"/>
  <c r="AM1723" i="23"/>
  <c r="AW1723" i="21"/>
  <c r="AV1724" i="21"/>
  <c r="AU1723" i="21"/>
  <c r="AY1723" i="21"/>
  <c r="AV1724" i="19"/>
  <c r="AW1723" i="19"/>
  <c r="AU1723" i="19"/>
  <c r="AQ1724" i="23"/>
  <c r="AM1724" i="23"/>
  <c r="AN1725" i="23"/>
  <c r="AO1724" i="23"/>
  <c r="AW1724" i="21"/>
  <c r="AU1724" i="21"/>
  <c r="AY1724" i="21"/>
  <c r="AV1725" i="21"/>
  <c r="AU1724" i="19"/>
  <c r="AV1725" i="19"/>
  <c r="AW1724" i="19"/>
  <c r="AM1725" i="23"/>
  <c r="AQ1725" i="23"/>
  <c r="AN1726" i="23"/>
  <c r="AO1725" i="23"/>
  <c r="AY1725" i="21"/>
  <c r="AU1725" i="21"/>
  <c r="AW1725" i="21"/>
  <c r="AV1726" i="21"/>
  <c r="AV1726" i="19"/>
  <c r="AU1725" i="19"/>
  <c r="AW1725" i="19"/>
  <c r="AO1726" i="23"/>
  <c r="AN1727" i="23"/>
  <c r="AM1726" i="23"/>
  <c r="AQ1726" i="23"/>
  <c r="AV1727" i="21"/>
  <c r="AY1726" i="21"/>
  <c r="AW1726" i="21"/>
  <c r="AU1726" i="21"/>
  <c r="AW1726" i="19"/>
  <c r="AU1726" i="19"/>
  <c r="AV1727" i="19"/>
  <c r="AN1728" i="23"/>
  <c r="AQ1727" i="23"/>
  <c r="AO1727" i="23"/>
  <c r="AM1727" i="23"/>
  <c r="AU1727" i="21"/>
  <c r="AW1727" i="21"/>
  <c r="AY1727" i="21"/>
  <c r="AV1728" i="21"/>
  <c r="AU1727" i="19"/>
  <c r="AV1728" i="19"/>
  <c r="AW1727" i="19"/>
  <c r="AN1729" i="23"/>
  <c r="AQ1728" i="23"/>
  <c r="AM1728" i="23"/>
  <c r="AO1728" i="23"/>
  <c r="AV1729" i="21"/>
  <c r="AY1728" i="21"/>
  <c r="AU1728" i="21"/>
  <c r="AW1728" i="21"/>
  <c r="AW1728" i="19"/>
  <c r="AU1728" i="19"/>
  <c r="AV1729" i="19"/>
  <c r="AQ1729" i="23"/>
  <c r="AO1729" i="23"/>
  <c r="AM1729" i="23"/>
  <c r="AN1730" i="23"/>
  <c r="AU1729" i="21"/>
  <c r="AW1729" i="21"/>
  <c r="AY1729" i="21"/>
  <c r="AV1730" i="21"/>
  <c r="AU1729" i="19"/>
  <c r="AV1730" i="19"/>
  <c r="AW1729" i="19"/>
  <c r="AQ1730" i="23"/>
  <c r="AN1731" i="23"/>
  <c r="AM1730" i="23"/>
  <c r="AO1730" i="23"/>
  <c r="AV1731" i="21"/>
  <c r="AW1730" i="21"/>
  <c r="AU1730" i="21"/>
  <c r="AY1730" i="21"/>
  <c r="AV1731" i="19"/>
  <c r="AW1730" i="19"/>
  <c r="AU1730" i="19"/>
  <c r="AM1731" i="23"/>
  <c r="AQ1731" i="23"/>
  <c r="AN1732" i="23"/>
  <c r="AO1731" i="23"/>
  <c r="AW1731" i="21"/>
  <c r="AY1731" i="21"/>
  <c r="AV1732" i="21"/>
  <c r="AU1731" i="21"/>
  <c r="AV1732" i="19"/>
  <c r="AU1731" i="19"/>
  <c r="AW1731" i="19"/>
  <c r="AQ1732" i="23"/>
  <c r="AN1733" i="23"/>
  <c r="AM1732" i="23"/>
  <c r="AO1732" i="23"/>
  <c r="AV1733" i="21"/>
  <c r="AY1732" i="21"/>
  <c r="AU1732" i="21"/>
  <c r="AW1732" i="21"/>
  <c r="AU1732" i="19"/>
  <c r="AV1733" i="19"/>
  <c r="AW1732" i="19"/>
  <c r="AO1733" i="23"/>
  <c r="AN1734" i="23"/>
  <c r="AM1733" i="23"/>
  <c r="AQ1733" i="23"/>
  <c r="AY1733" i="21"/>
  <c r="AW1733" i="21"/>
  <c r="AV1734" i="21"/>
  <c r="AU1733" i="21"/>
  <c r="AU1733" i="19"/>
  <c r="AV1734" i="19"/>
  <c r="AW1733" i="19"/>
  <c r="AO1734" i="23"/>
  <c r="AQ1734" i="23"/>
  <c r="AN1735" i="23"/>
  <c r="AM1734" i="23"/>
  <c r="AU1734" i="21"/>
  <c r="AY1734" i="21"/>
  <c r="AV1735" i="21"/>
  <c r="AW1734" i="21"/>
  <c r="AV1735" i="19"/>
  <c r="AW1734" i="19"/>
  <c r="AU1734" i="19"/>
  <c r="AM1735" i="23"/>
  <c r="AN1736" i="23"/>
  <c r="AO1735" i="23"/>
  <c r="AQ1735" i="23"/>
  <c r="AU1735" i="21"/>
  <c r="AV1736" i="21"/>
  <c r="AY1735" i="21"/>
  <c r="AW1735" i="21"/>
  <c r="AV1736" i="19"/>
  <c r="AU1735" i="19"/>
  <c r="AW1735" i="19"/>
  <c r="AO1736" i="23"/>
  <c r="AQ1736" i="23"/>
  <c r="AM1736" i="23"/>
  <c r="AN1737" i="23"/>
  <c r="AV1737" i="21"/>
  <c r="AY1736" i="21"/>
  <c r="AU1736" i="21"/>
  <c r="AW1736" i="21"/>
  <c r="AW1736" i="19"/>
  <c r="AV1737" i="19"/>
  <c r="AU1736" i="19"/>
  <c r="AN1738" i="23"/>
  <c r="AM1737" i="23"/>
  <c r="AO1737" i="23"/>
  <c r="AQ1737" i="23"/>
  <c r="AY1737" i="21"/>
  <c r="AW1737" i="21"/>
  <c r="AU1737" i="21"/>
  <c r="AV1738" i="21"/>
  <c r="AU1737" i="19"/>
  <c r="AV1738" i="19"/>
  <c r="AW1737" i="19"/>
  <c r="AO1738" i="23"/>
  <c r="AQ1738" i="23"/>
  <c r="AM1738" i="23"/>
  <c r="AN1739" i="23"/>
  <c r="AV1739" i="21"/>
  <c r="AY1738" i="21"/>
  <c r="AU1738" i="21"/>
  <c r="AW1738" i="21"/>
  <c r="AU1738" i="19"/>
  <c r="AW1738" i="19"/>
  <c r="AV1739" i="19"/>
  <c r="AO1739" i="23"/>
  <c r="AQ1739" i="23"/>
  <c r="AN1740" i="23"/>
  <c r="AM1739" i="23"/>
  <c r="AY1739" i="21"/>
  <c r="AV1740" i="21"/>
  <c r="AW1739" i="21"/>
  <c r="AU1739" i="21"/>
  <c r="AV1740" i="19"/>
  <c r="AU1739" i="19"/>
  <c r="AW1739" i="19"/>
  <c r="AO1740" i="23"/>
  <c r="AN1741" i="23"/>
  <c r="AM1740" i="23"/>
  <c r="AQ1740" i="23"/>
  <c r="AU1740" i="21"/>
  <c r="AW1740" i="21"/>
  <c r="AY1740" i="21"/>
  <c r="AV1741" i="21"/>
  <c r="AW1740" i="19"/>
  <c r="AU1740" i="19"/>
  <c r="AV1741" i="19"/>
  <c r="AN1742" i="23"/>
  <c r="AQ1741" i="23"/>
  <c r="AO1741" i="23"/>
  <c r="AM1741" i="23"/>
  <c r="AU1741" i="21"/>
  <c r="AV1742" i="21"/>
  <c r="AY1741" i="21"/>
  <c r="AW1741" i="21"/>
  <c r="AU1741" i="19"/>
  <c r="AW1741" i="19"/>
  <c r="AV1742" i="19"/>
  <c r="AO1742" i="23"/>
  <c r="AQ1742" i="23"/>
  <c r="AN1743" i="23"/>
  <c r="AM1742" i="23"/>
  <c r="AU1742" i="21"/>
  <c r="AV1743" i="21"/>
  <c r="AW1742" i="21"/>
  <c r="AY1742" i="21"/>
  <c r="AU1742" i="19"/>
  <c r="AV1743" i="19"/>
  <c r="AW1742" i="19"/>
  <c r="AQ1743" i="23"/>
  <c r="AM1743" i="23"/>
  <c r="AO1743" i="23"/>
  <c r="AN1744" i="23"/>
  <c r="AW1743" i="21"/>
  <c r="AU1743" i="21"/>
  <c r="AY1743" i="21"/>
  <c r="AV1744" i="21"/>
  <c r="AW1743" i="19"/>
  <c r="AV1744" i="19"/>
  <c r="AU1743" i="19"/>
  <c r="AM1744" i="23"/>
  <c r="AN1745" i="23"/>
  <c r="AO1744" i="23"/>
  <c r="AQ1744" i="23"/>
  <c r="AY1744" i="21"/>
  <c r="AV1745" i="21"/>
  <c r="AU1744" i="21"/>
  <c r="AW1744" i="21"/>
  <c r="AU1744" i="19"/>
  <c r="AW1744" i="19"/>
  <c r="AV1745" i="19"/>
  <c r="AN1746" i="23"/>
  <c r="AQ1745" i="23"/>
  <c r="AO1745" i="23"/>
  <c r="AM1745" i="23"/>
  <c r="AW1745" i="21"/>
  <c r="AY1745" i="21"/>
  <c r="AU1745" i="21"/>
  <c r="AV1746" i="21"/>
  <c r="AV1746" i="19"/>
  <c r="AU1745" i="19"/>
  <c r="AW1745" i="19"/>
  <c r="AN1747" i="23"/>
  <c r="AM1746" i="23"/>
  <c r="AO1746" i="23"/>
  <c r="AQ1746" i="23"/>
  <c r="AV1747" i="21"/>
  <c r="AY1746" i="21"/>
  <c r="AU1746" i="21"/>
  <c r="AW1746" i="21"/>
  <c r="AV1747" i="19"/>
  <c r="AU1746" i="19"/>
  <c r="AW1746" i="19"/>
  <c r="AN1748" i="23"/>
  <c r="AM1747" i="23"/>
  <c r="AQ1747" i="23"/>
  <c r="AO1747" i="23"/>
  <c r="AY1747" i="21"/>
  <c r="AV1748" i="21"/>
  <c r="AU1747" i="21"/>
  <c r="AW1747" i="21"/>
  <c r="AV1748" i="19"/>
  <c r="AW1747" i="19"/>
  <c r="AU1747" i="19"/>
  <c r="AQ1748" i="23"/>
  <c r="AN1749" i="23"/>
  <c r="AM1748" i="23"/>
  <c r="AO1748" i="23"/>
  <c r="AV1749" i="21"/>
  <c r="AU1748" i="21"/>
  <c r="AW1748" i="21"/>
  <c r="AY1748" i="21"/>
  <c r="AU1748" i="19"/>
  <c r="AV1749" i="19"/>
  <c r="AW1748" i="19"/>
  <c r="AO1749" i="23"/>
  <c r="AQ1749" i="23"/>
  <c r="AM1749" i="23"/>
  <c r="AN1750" i="23"/>
  <c r="AU1749" i="21"/>
  <c r="AV1750" i="21"/>
  <c r="AW1749" i="21"/>
  <c r="AY1749" i="21"/>
  <c r="AU1749" i="19"/>
  <c r="AW1749" i="19"/>
  <c r="AV1750" i="19"/>
  <c r="AO1750" i="23"/>
  <c r="AN1751" i="23"/>
  <c r="AM1750" i="23"/>
  <c r="AQ1750" i="23"/>
  <c r="AU1750" i="21"/>
  <c r="AY1750" i="21"/>
  <c r="AW1750" i="21"/>
  <c r="AV1751" i="21"/>
  <c r="AU1750" i="19"/>
  <c r="AW1750" i="19"/>
  <c r="AV1751" i="19"/>
  <c r="AO1751" i="23"/>
  <c r="AM1751" i="23"/>
  <c r="AQ1751" i="23"/>
  <c r="AN1752" i="23"/>
  <c r="AW1751" i="21"/>
  <c r="AY1751" i="21"/>
  <c r="AV1752" i="21"/>
  <c r="AU1751" i="21"/>
  <c r="AV1752" i="19"/>
  <c r="AU1751" i="19"/>
  <c r="AW1751" i="19"/>
  <c r="AQ1752" i="23"/>
  <c r="AN1753" i="23"/>
  <c r="AO1752" i="23"/>
  <c r="AM1752" i="23"/>
  <c r="AW1752" i="21"/>
  <c r="AY1752" i="21"/>
  <c r="AU1752" i="21"/>
  <c r="AV1753" i="21"/>
  <c r="AV1753" i="19"/>
  <c r="AU1752" i="19"/>
  <c r="AW1752" i="19"/>
  <c r="AO1753" i="23"/>
  <c r="AM1753" i="23"/>
  <c r="AN1754" i="23"/>
  <c r="AQ1753" i="23"/>
  <c r="AU1753" i="21"/>
  <c r="AV1754" i="21"/>
  <c r="AY1753" i="21"/>
  <c r="AW1753" i="21"/>
  <c r="AW1753" i="19"/>
  <c r="AV1754" i="19"/>
  <c r="AU1753" i="19"/>
  <c r="AO1754" i="23"/>
  <c r="AQ1754" i="23"/>
  <c r="AN1755" i="23"/>
  <c r="AM1754" i="23"/>
  <c r="AY1754" i="21"/>
  <c r="AU1754" i="21"/>
  <c r="AW1754" i="21"/>
  <c r="AV1755" i="21"/>
  <c r="AU1754" i="19"/>
  <c r="AW1754" i="19"/>
  <c r="AV1755" i="19"/>
  <c r="AN1756" i="23"/>
  <c r="AO1755" i="23"/>
  <c r="AQ1755" i="23"/>
  <c r="AM1755" i="23"/>
  <c r="AV1756" i="21"/>
  <c r="AW1755" i="21"/>
  <c r="AU1755" i="21"/>
  <c r="AY1755" i="21"/>
  <c r="AV1756" i="19"/>
  <c r="AU1755" i="19"/>
  <c r="AW1755" i="19"/>
  <c r="AN1757" i="23"/>
  <c r="AQ1756" i="23"/>
  <c r="AM1756" i="23"/>
  <c r="AO1756" i="23"/>
  <c r="AY1756" i="21"/>
  <c r="AU1756" i="21"/>
  <c r="AW1756" i="21"/>
  <c r="AV1757" i="21"/>
  <c r="AV1757" i="19"/>
  <c r="AU1756" i="19"/>
  <c r="AW1756" i="19"/>
  <c r="AN1758" i="23"/>
  <c r="AQ1757" i="23"/>
  <c r="AO1757" i="23"/>
  <c r="AM1757" i="23"/>
  <c r="AY1757" i="21"/>
  <c r="AW1757" i="21"/>
  <c r="AU1757" i="21"/>
  <c r="AV1758" i="21"/>
  <c r="AW1757" i="19"/>
  <c r="AV1758" i="19"/>
  <c r="AU1757" i="19"/>
  <c r="AM1758" i="23"/>
  <c r="AN1759" i="23"/>
  <c r="AQ1758" i="23"/>
  <c r="AO1758" i="23"/>
  <c r="AW1758" i="21"/>
  <c r="AY1758" i="21"/>
  <c r="AU1758" i="21"/>
  <c r="AV1759" i="21"/>
  <c r="AU1758" i="19"/>
  <c r="AV1759" i="19"/>
  <c r="AW1758" i="19"/>
  <c r="AQ1759" i="23"/>
  <c r="AO1759" i="23"/>
  <c r="AM1759" i="23"/>
  <c r="AN1760" i="23"/>
  <c r="AY1759" i="21"/>
  <c r="AW1759" i="21"/>
  <c r="AV1760" i="21"/>
  <c r="AU1759" i="21"/>
  <c r="AV1760" i="19"/>
  <c r="AU1759" i="19"/>
  <c r="AW1759" i="19"/>
  <c r="AQ1760" i="23"/>
  <c r="AM1760" i="23"/>
  <c r="AO1760" i="23"/>
  <c r="AN1761" i="23"/>
  <c r="AW1760" i="21"/>
  <c r="AY1760" i="21"/>
  <c r="AU1760" i="21"/>
  <c r="AV1761" i="21"/>
  <c r="AV1761" i="19"/>
  <c r="AU1760" i="19"/>
  <c r="AW1760" i="19"/>
  <c r="AM1761" i="23"/>
  <c r="AN1762" i="23"/>
  <c r="AQ1761" i="23"/>
  <c r="AO1761" i="23"/>
  <c r="AV1762" i="21"/>
  <c r="AY1761" i="21"/>
  <c r="AU1761" i="21"/>
  <c r="AW1761" i="21"/>
  <c r="AV1762" i="19"/>
  <c r="AU1761" i="19"/>
  <c r="AW1761" i="19"/>
  <c r="AM1762" i="23"/>
  <c r="AQ1762" i="23"/>
  <c r="AN1763" i="23"/>
  <c r="AO1762" i="23"/>
  <c r="AU1762" i="21"/>
  <c r="AW1762" i="21"/>
  <c r="AY1762" i="21"/>
  <c r="AV1763" i="21"/>
  <c r="AU1762" i="19"/>
  <c r="AV1763" i="19"/>
  <c r="AW1762" i="19"/>
  <c r="AM1763" i="23"/>
  <c r="AQ1763" i="23"/>
  <c r="AN1764" i="23"/>
  <c r="AO1763" i="23"/>
  <c r="AY1763" i="21"/>
  <c r="AV1764" i="21"/>
  <c r="AU1763" i="21"/>
  <c r="AW1763" i="21"/>
  <c r="AV1764" i="19"/>
  <c r="AU1763" i="19"/>
  <c r="AW1763" i="19"/>
  <c r="AQ1764" i="23"/>
  <c r="AN1765" i="23"/>
  <c r="AO1764" i="23"/>
  <c r="AM1764" i="23"/>
  <c r="AV1765" i="21"/>
  <c r="AU1764" i="21"/>
  <c r="AW1764" i="21"/>
  <c r="AY1764" i="21"/>
  <c r="AW1764" i="19"/>
  <c r="AU1764" i="19"/>
  <c r="AV1765" i="19"/>
  <c r="AN1766" i="23"/>
  <c r="AO1765" i="23"/>
  <c r="AM1765" i="23"/>
  <c r="AQ1765" i="23"/>
  <c r="AY1765" i="21"/>
  <c r="AU1765" i="21"/>
  <c r="AW1765" i="21"/>
  <c r="AV1766" i="21"/>
  <c r="AW1765" i="19"/>
  <c r="AU1765" i="19"/>
  <c r="AV1766" i="19"/>
  <c r="AO1766" i="23"/>
  <c r="AQ1766" i="23"/>
  <c r="AN1767" i="23"/>
  <c r="AM1766" i="23"/>
  <c r="AU1766" i="21"/>
  <c r="AY1766" i="21"/>
  <c r="AW1766" i="21"/>
  <c r="AV1767" i="21"/>
  <c r="AU1766" i="19"/>
  <c r="AW1766" i="19"/>
  <c r="AV1767" i="19"/>
  <c r="AN1768" i="23"/>
  <c r="AO1767" i="23"/>
  <c r="AM1767" i="23"/>
  <c r="AQ1767" i="23"/>
  <c r="AV1768" i="21"/>
  <c r="AU1767" i="21"/>
  <c r="AY1767" i="21"/>
  <c r="AW1767" i="21"/>
  <c r="AU1767" i="19"/>
  <c r="AV1768" i="19"/>
  <c r="AW1767" i="19"/>
  <c r="AQ1768" i="23"/>
  <c r="AM1768" i="23"/>
  <c r="AN1769" i="23"/>
  <c r="AO1768" i="23"/>
  <c r="AV1769" i="21"/>
  <c r="AY1768" i="21"/>
  <c r="AW1768" i="21"/>
  <c r="AU1768" i="21"/>
  <c r="AW1768" i="19"/>
  <c r="AU1768" i="19"/>
  <c r="AV1769" i="19"/>
  <c r="AO1769" i="23"/>
  <c r="AQ1769" i="23"/>
  <c r="AN1770" i="23"/>
  <c r="AM1769" i="23"/>
  <c r="AV1770" i="21"/>
  <c r="AW1769" i="21"/>
  <c r="AU1769" i="21"/>
  <c r="AY1769" i="21"/>
  <c r="AU1769" i="19"/>
  <c r="AV1770" i="19"/>
  <c r="AW1769" i="19"/>
  <c r="AQ1770" i="23"/>
  <c r="AM1770" i="23"/>
  <c r="AN1771" i="23"/>
  <c r="AO1770" i="23"/>
  <c r="AV1771" i="21"/>
  <c r="AY1770" i="21"/>
  <c r="AU1770" i="21"/>
  <c r="AW1770" i="21"/>
  <c r="AU1770" i="19"/>
  <c r="AW1770" i="19"/>
  <c r="AV1771" i="19"/>
  <c r="AQ1771" i="23"/>
  <c r="AM1771" i="23"/>
  <c r="AN1772" i="23"/>
  <c r="AO1771" i="23"/>
  <c r="AV1772" i="21"/>
  <c r="AW1771" i="21"/>
  <c r="AY1771" i="21"/>
  <c r="AU1771" i="21"/>
  <c r="AV1772" i="19"/>
  <c r="AW1771" i="19"/>
  <c r="AU1771" i="19"/>
  <c r="AN1773" i="23"/>
  <c r="AO1772" i="23"/>
  <c r="AQ1772" i="23"/>
  <c r="AM1772" i="23"/>
  <c r="AW1772" i="21"/>
  <c r="AU1772" i="21"/>
  <c r="AY1772" i="21"/>
  <c r="AV1773" i="21"/>
  <c r="AU1772" i="19"/>
  <c r="AW1772" i="19"/>
  <c r="AV1773" i="19"/>
  <c r="AO1773" i="23"/>
  <c r="AQ1773" i="23"/>
  <c r="AM1773" i="23"/>
  <c r="AN1774" i="23"/>
  <c r="AW1773" i="21"/>
  <c r="AU1773" i="21"/>
  <c r="AY1773" i="21"/>
  <c r="AV1774" i="21"/>
  <c r="AW1773" i="19"/>
  <c r="AV1774" i="19"/>
  <c r="AU1773" i="19"/>
  <c r="AQ1774" i="23"/>
  <c r="AN1775" i="23"/>
  <c r="AM1774" i="23"/>
  <c r="AO1774" i="23"/>
  <c r="AW1774" i="21"/>
  <c r="AU1774" i="21"/>
  <c r="AV1775" i="21"/>
  <c r="AY1774" i="21"/>
  <c r="AW1774" i="19"/>
  <c r="AV1775" i="19"/>
  <c r="AU1774" i="19"/>
  <c r="AQ1775" i="23"/>
  <c r="AM1775" i="23"/>
  <c r="AO1775" i="23"/>
  <c r="AN1776" i="23"/>
  <c r="AW1775" i="21"/>
  <c r="AV1776" i="21"/>
  <c r="AY1775" i="21"/>
  <c r="AU1775" i="21"/>
  <c r="AU1775" i="19"/>
  <c r="AW1775" i="19"/>
  <c r="AV1776" i="19"/>
  <c r="AQ1776" i="23"/>
  <c r="AO1776" i="23"/>
  <c r="AN1777" i="23"/>
  <c r="AM1776" i="23"/>
  <c r="AY1776" i="21"/>
  <c r="AU1776" i="21"/>
  <c r="AW1776" i="21"/>
  <c r="AV1777" i="21"/>
  <c r="AV1777" i="19"/>
  <c r="AW1776" i="19"/>
  <c r="AU1776" i="19"/>
  <c r="AN1778" i="23"/>
  <c r="AO1777" i="23"/>
  <c r="AQ1777" i="23"/>
  <c r="AM1777" i="23"/>
  <c r="AU1777" i="21"/>
  <c r="AY1777" i="21"/>
  <c r="AW1777" i="21"/>
  <c r="AV1778" i="21"/>
  <c r="AU1777" i="19"/>
  <c r="AW1777" i="19"/>
  <c r="AV1778" i="19"/>
  <c r="AM1778" i="23"/>
  <c r="AQ1778" i="23"/>
  <c r="AN1779" i="23"/>
  <c r="AO1778" i="23"/>
  <c r="AU1778" i="21"/>
  <c r="AY1778" i="21"/>
  <c r="AW1778" i="21"/>
  <c r="AV1779" i="21"/>
  <c r="AU1778" i="19"/>
  <c r="AW1778" i="19"/>
  <c r="AV1779" i="19"/>
  <c r="AN1780" i="23"/>
  <c r="AO1779" i="23"/>
  <c r="AM1779" i="23"/>
  <c r="AQ1779" i="23"/>
  <c r="AV1780" i="21"/>
  <c r="AY1779" i="21"/>
  <c r="AU1779" i="21"/>
  <c r="AW1779" i="21"/>
  <c r="AW1779" i="19"/>
  <c r="AU1779" i="19"/>
  <c r="AV1780" i="19"/>
  <c r="AN1781" i="23"/>
  <c r="AQ1780" i="23"/>
  <c r="AO1780" i="23"/>
  <c r="AM1780" i="23"/>
  <c r="AU1780" i="21"/>
  <c r="AY1780" i="21"/>
  <c r="AV1781" i="21"/>
  <c r="AW1780" i="21"/>
  <c r="AU1780" i="19"/>
  <c r="AV1781" i="19"/>
  <c r="AW1780" i="19"/>
  <c r="AQ1781" i="23"/>
  <c r="AO1781" i="23"/>
  <c r="AM1781" i="23"/>
  <c r="AN1782" i="23"/>
  <c r="AV1782" i="21"/>
  <c r="AU1781" i="21"/>
  <c r="AY1781" i="21"/>
  <c r="AW1781" i="21"/>
  <c r="AV1782" i="19"/>
  <c r="AU1781" i="19"/>
  <c r="AW1781" i="19"/>
  <c r="AO1782" i="23"/>
  <c r="AQ1782" i="23"/>
  <c r="AN1783" i="23"/>
  <c r="AM1782" i="23"/>
  <c r="AW1782" i="21"/>
  <c r="AV1783" i="21"/>
  <c r="AY1782" i="21"/>
  <c r="AU1782" i="21"/>
  <c r="AU1782" i="19"/>
  <c r="AV1783" i="19"/>
  <c r="AW1782" i="19"/>
  <c r="AQ1783" i="23"/>
  <c r="AO1783" i="23"/>
  <c r="AN1784" i="23"/>
  <c r="AM1783" i="23"/>
  <c r="AV1784" i="21"/>
  <c r="AW1783" i="21"/>
  <c r="AY1783" i="21"/>
  <c r="AU1783" i="21"/>
  <c r="AW1783" i="19"/>
  <c r="AV1784" i="19"/>
  <c r="AU1783" i="19"/>
  <c r="AO1784" i="23"/>
  <c r="AQ1784" i="23"/>
  <c r="AM1784" i="23"/>
  <c r="AN1785" i="23"/>
  <c r="AW1784" i="21"/>
  <c r="AY1784" i="21"/>
  <c r="AV1785" i="21"/>
  <c r="AU1784" i="21"/>
  <c r="AW1784" i="19"/>
  <c r="AV1785" i="19"/>
  <c r="AU1784" i="19"/>
  <c r="AO1785" i="23"/>
  <c r="AN1786" i="23"/>
  <c r="AM1785" i="23"/>
  <c r="AQ1785" i="23"/>
  <c r="AY1785" i="21"/>
  <c r="AW1785" i="21"/>
  <c r="AU1785" i="21"/>
  <c r="AV1786" i="21"/>
  <c r="AW1785" i="19"/>
  <c r="AV1786" i="19"/>
  <c r="AU1785" i="19"/>
  <c r="AM1786" i="23"/>
  <c r="AO1786" i="23"/>
  <c r="AN1787" i="23"/>
  <c r="AQ1786" i="23"/>
  <c r="AY1786" i="21"/>
  <c r="AW1786" i="21"/>
  <c r="AU1786" i="21"/>
  <c r="AV1787" i="21"/>
  <c r="AU1786" i="19"/>
  <c r="AW1786" i="19"/>
  <c r="AV1787" i="19"/>
  <c r="AQ1787" i="23"/>
  <c r="AN1788" i="23"/>
  <c r="AM1787" i="23"/>
  <c r="AO1787" i="23"/>
  <c r="AY1787" i="21"/>
  <c r="AV1788" i="21"/>
  <c r="AU1787" i="21"/>
  <c r="AW1787" i="21"/>
  <c r="AU1787" i="19"/>
  <c r="AV1788" i="19"/>
  <c r="AW1787" i="19"/>
  <c r="AM1788" i="23"/>
  <c r="AO1788" i="23"/>
  <c r="AQ1788" i="23"/>
  <c r="AN1789" i="23"/>
  <c r="AV1789" i="21"/>
  <c r="AU1788" i="21"/>
  <c r="AW1788" i="21"/>
  <c r="AY1788" i="21"/>
  <c r="AV1789" i="19"/>
  <c r="AW1788" i="19"/>
  <c r="AU1788" i="19"/>
  <c r="AQ1789" i="23"/>
  <c r="AO1789" i="23"/>
  <c r="AN1790" i="23"/>
  <c r="AM1789" i="23"/>
  <c r="AW1789" i="21"/>
  <c r="AY1789" i="21"/>
  <c r="AV1790" i="21"/>
  <c r="AU1789" i="21"/>
  <c r="AV1790" i="19"/>
  <c r="AW1789" i="19"/>
  <c r="AU1789" i="19"/>
  <c r="AN1791" i="23"/>
  <c r="AM1790" i="23"/>
  <c r="AO1790" i="23"/>
  <c r="AQ1790" i="23"/>
  <c r="AU1790" i="21"/>
  <c r="AW1790" i="21"/>
  <c r="AY1790" i="21"/>
  <c r="AV1791" i="21"/>
  <c r="AV1791" i="19"/>
  <c r="AU1790" i="19"/>
  <c r="AW1790" i="19"/>
  <c r="AM1791" i="23"/>
  <c r="AO1791" i="23"/>
  <c r="AN1792" i="23"/>
  <c r="AQ1791" i="23"/>
  <c r="AU1791" i="21"/>
  <c r="AY1791" i="21"/>
  <c r="AW1791" i="21"/>
  <c r="AV1792" i="21"/>
  <c r="AW1791" i="19"/>
  <c r="AU1791" i="19"/>
  <c r="AV1792" i="19"/>
  <c r="AM1792" i="23"/>
  <c r="AO1792" i="23"/>
  <c r="AQ1792" i="23"/>
  <c r="AN1793" i="23"/>
  <c r="AU1792" i="21"/>
  <c r="AY1792" i="21"/>
  <c r="AV1793" i="21"/>
  <c r="AW1792" i="21"/>
  <c r="AV1793" i="19"/>
  <c r="AW1792" i="19"/>
  <c r="AU1792" i="19"/>
  <c r="AO1793" i="23"/>
  <c r="AM1793" i="23"/>
  <c r="AN1794" i="23"/>
  <c r="AQ1793" i="23"/>
  <c r="AY1793" i="21"/>
  <c r="AU1793" i="21"/>
  <c r="AW1793" i="21"/>
  <c r="AV1794" i="21"/>
  <c r="AW1793" i="19"/>
  <c r="AU1793" i="19"/>
  <c r="AV1794" i="19"/>
  <c r="AN1795" i="23"/>
  <c r="AQ1794" i="23"/>
  <c r="AO1794" i="23"/>
  <c r="AM1794" i="23"/>
  <c r="AV1795" i="21"/>
  <c r="AW1794" i="21"/>
  <c r="AU1794" i="21"/>
  <c r="AY1794" i="21"/>
  <c r="AW1794" i="19"/>
  <c r="AV1795" i="19"/>
  <c r="AU1794" i="19"/>
  <c r="AO1795" i="23"/>
  <c r="AM1795" i="23"/>
  <c r="AN1796" i="23"/>
  <c r="AQ1795" i="23"/>
  <c r="AU1795" i="21"/>
  <c r="AW1795" i="21"/>
  <c r="AV1796" i="21"/>
  <c r="AY1795" i="21"/>
  <c r="AV1796" i="19"/>
  <c r="AW1795" i="19"/>
  <c r="AU1795" i="19"/>
  <c r="AM1796" i="23"/>
  <c r="AQ1796" i="23"/>
  <c r="AN1797" i="23"/>
  <c r="AO1796" i="23"/>
  <c r="AY1796" i="21"/>
  <c r="AV1797" i="21"/>
  <c r="AU1796" i="21"/>
  <c r="AW1796" i="21"/>
  <c r="AV1797" i="19"/>
  <c r="AU1796" i="19"/>
  <c r="AW1796" i="19"/>
  <c r="AQ1797" i="23"/>
  <c r="AM1797" i="23"/>
  <c r="AO1797" i="23"/>
  <c r="AN1798" i="23"/>
  <c r="AU1797" i="21"/>
  <c r="AW1797" i="21"/>
  <c r="AV1798" i="21"/>
  <c r="AY1797" i="21"/>
  <c r="AW1797" i="19"/>
  <c r="AV1798" i="19"/>
  <c r="AU1797" i="19"/>
  <c r="AO1798" i="23"/>
  <c r="AM1798" i="23"/>
  <c r="AQ1798" i="23"/>
  <c r="AN1799" i="23"/>
  <c r="AV1799" i="21"/>
  <c r="AW1798" i="21"/>
  <c r="AU1798" i="21"/>
  <c r="AY1798" i="21"/>
  <c r="AU1798" i="19"/>
  <c r="AW1798" i="19"/>
  <c r="AV1799" i="19"/>
  <c r="AN1800" i="23"/>
  <c r="AM1799" i="23"/>
  <c r="AQ1799" i="23"/>
  <c r="AO1799" i="23"/>
  <c r="AU1799" i="21"/>
  <c r="AY1799" i="21"/>
  <c r="AW1799" i="21"/>
  <c r="AV1800" i="21"/>
  <c r="AU1799" i="19"/>
  <c r="AV1800" i="19"/>
  <c r="AW1799" i="19"/>
  <c r="AN1801" i="23"/>
  <c r="AQ1800" i="23"/>
  <c r="AM1800" i="23"/>
  <c r="AO1800" i="23"/>
  <c r="AY1800" i="21"/>
  <c r="AW1800" i="21"/>
  <c r="AU1800" i="21"/>
  <c r="AV1801" i="21"/>
  <c r="AV1801" i="19"/>
  <c r="AU1800" i="19"/>
  <c r="AW1800" i="19"/>
  <c r="AN1802" i="23"/>
  <c r="AM1801" i="23"/>
  <c r="AO1801" i="23"/>
  <c r="AQ1801" i="23"/>
  <c r="AU1801" i="21"/>
  <c r="AV1802" i="21"/>
  <c r="AY1801" i="21"/>
  <c r="AW1801" i="21"/>
  <c r="AU1801" i="19"/>
  <c r="AV1802" i="19"/>
  <c r="AW1801" i="19"/>
  <c r="AM1802" i="23"/>
  <c r="AO1802" i="23"/>
  <c r="AQ1802" i="23"/>
  <c r="AN1803" i="23"/>
  <c r="AV1803" i="21"/>
  <c r="AU1802" i="21"/>
  <c r="AW1802" i="21"/>
  <c r="AY1802" i="21"/>
  <c r="AV1803" i="19"/>
  <c r="AU1802" i="19"/>
  <c r="AW1802" i="19"/>
  <c r="AN1804" i="23"/>
  <c r="AQ1803" i="23"/>
  <c r="AO1803" i="23"/>
  <c r="AM1803" i="23"/>
  <c r="AU1803" i="21"/>
  <c r="AY1803" i="21"/>
  <c r="AV1804" i="21"/>
  <c r="AW1803" i="21"/>
  <c r="AW1803" i="19"/>
  <c r="AU1803" i="19"/>
  <c r="AV1804" i="19"/>
  <c r="AO1804" i="23"/>
  <c r="AQ1804" i="23"/>
  <c r="AM1804" i="23"/>
  <c r="AN1805" i="23"/>
  <c r="AW1804" i="21"/>
  <c r="AY1804" i="21"/>
  <c r="AU1804" i="21"/>
  <c r="AV1805" i="21"/>
  <c r="AU1804" i="19"/>
  <c r="AW1804" i="19"/>
  <c r="AV1805" i="19"/>
  <c r="AN1806" i="23"/>
  <c r="AQ1805" i="23"/>
  <c r="AO1805" i="23"/>
  <c r="AM1805" i="23"/>
  <c r="AY1805" i="21"/>
  <c r="AU1805" i="21"/>
  <c r="AV1806" i="21"/>
  <c r="AW1805" i="21"/>
  <c r="AU1805" i="19"/>
  <c r="AV1806" i="19"/>
  <c r="AW1805" i="19"/>
  <c r="AQ1806" i="23"/>
  <c r="AN1807" i="23"/>
  <c r="AO1806" i="23"/>
  <c r="AM1806" i="23"/>
  <c r="AU1806" i="21"/>
  <c r="AW1806" i="21"/>
  <c r="AY1806" i="21"/>
  <c r="AV1807" i="21"/>
  <c r="AV1807" i="19"/>
  <c r="AU1806" i="19"/>
  <c r="AW1806" i="19"/>
  <c r="AN1808" i="23"/>
  <c r="AO1807" i="23"/>
  <c r="AQ1807" i="23"/>
  <c r="AM1807" i="23"/>
  <c r="AW1807" i="21"/>
  <c r="AY1807" i="21"/>
  <c r="AV1808" i="21"/>
  <c r="AU1807" i="21"/>
  <c r="AV1808" i="19"/>
  <c r="AW1807" i="19"/>
  <c r="AU1807" i="19"/>
  <c r="AO1808" i="23"/>
  <c r="AN1809" i="23"/>
  <c r="AM1808" i="23"/>
  <c r="AQ1808" i="23"/>
  <c r="AY1808" i="21"/>
  <c r="AW1808" i="21"/>
  <c r="AV1809" i="21"/>
  <c r="AU1808" i="21"/>
  <c r="AW1808" i="19"/>
  <c r="AU1808" i="19"/>
  <c r="AV1809" i="19"/>
  <c r="AM1809" i="23"/>
  <c r="AO1809" i="23"/>
  <c r="AQ1809" i="23"/>
  <c r="AN1810" i="23"/>
  <c r="AW1809" i="21"/>
  <c r="AU1809" i="21"/>
  <c r="AV1810" i="21"/>
  <c r="AY1809" i="21"/>
  <c r="AU1809" i="19"/>
  <c r="AV1810" i="19"/>
  <c r="AW1809" i="19"/>
  <c r="AO1810" i="23"/>
  <c r="AQ1810" i="23"/>
  <c r="AN1811" i="23"/>
  <c r="AM1810" i="23"/>
  <c r="AY1810" i="21"/>
  <c r="AV1811" i="21"/>
  <c r="AU1810" i="21"/>
  <c r="AW1810" i="21"/>
  <c r="AU1810" i="19"/>
  <c r="AV1811" i="19"/>
  <c r="AW1810" i="19"/>
  <c r="AO1811" i="23"/>
  <c r="AN1812" i="23"/>
  <c r="AM1811" i="23"/>
  <c r="AQ1811" i="23"/>
  <c r="AY1811" i="21"/>
  <c r="AU1811" i="21"/>
  <c r="AW1811" i="21"/>
  <c r="AV1812" i="21"/>
  <c r="AU1811" i="19"/>
  <c r="AW1811" i="19"/>
  <c r="AV1812" i="19"/>
  <c r="AQ1812" i="23"/>
  <c r="AM1812" i="23"/>
  <c r="AN1813" i="23"/>
  <c r="AO1812" i="23"/>
  <c r="AW1812" i="21"/>
  <c r="AV1813" i="21"/>
  <c r="AY1812" i="21"/>
  <c r="AU1812" i="21"/>
  <c r="AU1812" i="19"/>
  <c r="AV1813" i="19"/>
  <c r="AW1812" i="19"/>
  <c r="AN1814" i="23"/>
  <c r="AO1813" i="23"/>
  <c r="AQ1813" i="23"/>
  <c r="AM1813" i="23"/>
  <c r="AY1813" i="21"/>
  <c r="AU1813" i="21"/>
  <c r="AV1814" i="21"/>
  <c r="AW1813" i="21"/>
  <c r="AU1813" i="19"/>
  <c r="AV1814" i="19"/>
  <c r="AW1813" i="19"/>
  <c r="AO1814" i="23"/>
  <c r="AN1815" i="23"/>
  <c r="AM1814" i="23"/>
  <c r="AQ1814" i="23"/>
  <c r="AU1814" i="21"/>
  <c r="AV1815" i="21"/>
  <c r="AW1814" i="21"/>
  <c r="AY1814" i="21"/>
  <c r="AW1814" i="19"/>
  <c r="AV1815" i="19"/>
  <c r="AU1814" i="19"/>
  <c r="AO1815" i="23"/>
  <c r="AN1816" i="23"/>
  <c r="AM1815" i="23"/>
  <c r="AQ1815" i="23"/>
  <c r="AW1815" i="21"/>
  <c r="AU1815" i="21"/>
  <c r="AV1816" i="21"/>
  <c r="AY1815" i="21"/>
  <c r="AU1815" i="19"/>
  <c r="AW1815" i="19"/>
  <c r="AV1816" i="19"/>
  <c r="AQ1816" i="23"/>
  <c r="AO1816" i="23"/>
  <c r="AM1816" i="23"/>
  <c r="AN1817" i="23"/>
  <c r="AY1816" i="21"/>
  <c r="AW1816" i="21"/>
  <c r="AV1817" i="21"/>
  <c r="AU1816" i="21"/>
  <c r="AV1817" i="19"/>
  <c r="AU1816" i="19"/>
  <c r="AW1816" i="19"/>
  <c r="AQ1817" i="23"/>
  <c r="AM1817" i="23"/>
  <c r="AN1818" i="23"/>
  <c r="AO1817" i="23"/>
  <c r="AY1817" i="21"/>
  <c r="AW1817" i="21"/>
  <c r="AU1817" i="21"/>
  <c r="AV1818" i="21"/>
  <c r="AV1818" i="19"/>
  <c r="AW1817" i="19"/>
  <c r="AU1817" i="19"/>
  <c r="AO1818" i="23"/>
  <c r="AN1819" i="23"/>
  <c r="AM1818" i="23"/>
  <c r="AQ1818" i="23"/>
  <c r="AY1818" i="21"/>
  <c r="AW1818" i="21"/>
  <c r="AU1818" i="21"/>
  <c r="AV1819" i="21"/>
  <c r="AW1818" i="19"/>
  <c r="AV1819" i="19"/>
  <c r="AU1818" i="19"/>
  <c r="AM1819" i="23"/>
  <c r="AO1819" i="23"/>
  <c r="AQ1819" i="23"/>
  <c r="AN1820" i="23"/>
  <c r="AV1820" i="21"/>
  <c r="AW1819" i="21"/>
  <c r="AU1819" i="21"/>
  <c r="AY1819" i="21"/>
  <c r="AW1819" i="19"/>
  <c r="AU1819" i="19"/>
  <c r="AV1820" i="19"/>
  <c r="AO1820" i="23"/>
  <c r="AM1820" i="23"/>
  <c r="AN1821" i="23"/>
  <c r="AQ1820" i="23"/>
  <c r="AW1820" i="21"/>
  <c r="AU1820" i="21"/>
  <c r="AV1821" i="21"/>
  <c r="AY1820" i="21"/>
  <c r="AW1820" i="19"/>
  <c r="AV1821" i="19"/>
  <c r="AU1820" i="19"/>
  <c r="AQ1821" i="23"/>
  <c r="AO1821" i="23"/>
  <c r="AM1821" i="23"/>
  <c r="AN1822" i="23"/>
  <c r="AU1821" i="21"/>
  <c r="AW1821" i="21"/>
  <c r="AY1821" i="21"/>
  <c r="AV1822" i="21"/>
  <c r="AV1822" i="19"/>
  <c r="AW1821" i="19"/>
  <c r="AU1821" i="19"/>
  <c r="AN1823" i="23"/>
  <c r="AM1822" i="23"/>
  <c r="AO1822" i="23"/>
  <c r="AQ1822" i="23"/>
  <c r="AU1822" i="21"/>
  <c r="AV1823" i="21"/>
  <c r="AW1822" i="21"/>
  <c r="AY1822" i="21"/>
  <c r="AV1823" i="19"/>
  <c r="AU1822" i="19"/>
  <c r="AW1822" i="19"/>
  <c r="AN1824" i="23"/>
  <c r="AQ1823" i="23"/>
  <c r="AM1823" i="23"/>
  <c r="AO1823" i="23"/>
  <c r="AY1823" i="21"/>
  <c r="AW1823" i="21"/>
  <c r="AU1823" i="21"/>
  <c r="AV1824" i="21"/>
  <c r="AW1823" i="19"/>
  <c r="AU1823" i="19"/>
  <c r="AV1824" i="19"/>
  <c r="AN1825" i="23"/>
  <c r="AO1824" i="23"/>
  <c r="AM1824" i="23"/>
  <c r="AQ1824" i="23"/>
  <c r="AU1824" i="21"/>
  <c r="AW1824" i="21"/>
  <c r="AV1825" i="21"/>
  <c r="AY1824" i="21"/>
  <c r="AU1824" i="19"/>
  <c r="AW1824" i="19"/>
  <c r="AV1825" i="19"/>
  <c r="AO1825" i="23"/>
  <c r="AM1825" i="23"/>
  <c r="AQ1825" i="23"/>
  <c r="AN1826" i="23"/>
  <c r="AW1825" i="21"/>
  <c r="AU1825" i="21"/>
  <c r="AV1826" i="21"/>
  <c r="AY1825" i="21"/>
  <c r="AW1825" i="19"/>
  <c r="AV1826" i="19"/>
  <c r="AU1825" i="19"/>
  <c r="AM1826" i="23"/>
  <c r="AN1827" i="23"/>
  <c r="AO1826" i="23"/>
  <c r="AQ1826" i="23"/>
  <c r="AU1826" i="21"/>
  <c r="AW1826" i="21"/>
  <c r="AV1827" i="21"/>
  <c r="AY1826" i="21"/>
  <c r="AW1826" i="19"/>
  <c r="AV1827" i="19"/>
  <c r="AU1826" i="19"/>
  <c r="AO1827" i="23"/>
  <c r="AN1828" i="23"/>
  <c r="AQ1827" i="23"/>
  <c r="AM1827" i="23"/>
  <c r="AU1827" i="21"/>
  <c r="AV1828" i="21"/>
  <c r="AY1827" i="21"/>
  <c r="AW1827" i="21"/>
  <c r="AV1828" i="19"/>
  <c r="AU1827" i="19"/>
  <c r="AW1827" i="19"/>
  <c r="AO1828" i="23"/>
  <c r="AN1829" i="23"/>
  <c r="AM1828" i="23"/>
  <c r="AQ1828" i="23"/>
  <c r="AW1828" i="21"/>
  <c r="AY1828" i="21"/>
  <c r="AV1829" i="21"/>
  <c r="AU1828" i="21"/>
  <c r="AV1829" i="19"/>
  <c r="AU1828" i="19"/>
  <c r="AW1828" i="19"/>
  <c r="AQ1829" i="23"/>
  <c r="AO1829" i="23"/>
  <c r="AN1830" i="23"/>
  <c r="AM1829" i="23"/>
  <c r="AU1829" i="21"/>
  <c r="AW1829" i="21"/>
  <c r="AY1829" i="21"/>
  <c r="AV1830" i="21"/>
  <c r="AW1829" i="19"/>
  <c r="AV1830" i="19"/>
  <c r="AU1829" i="19"/>
  <c r="AQ1830" i="23"/>
  <c r="AM1830" i="23"/>
  <c r="AO1830" i="23"/>
  <c r="AN1831" i="23"/>
  <c r="AU1830" i="21"/>
  <c r="AV1831" i="21"/>
  <c r="AY1830" i="21"/>
  <c r="AW1830" i="21"/>
  <c r="AW1830" i="19"/>
  <c r="AV1831" i="19"/>
  <c r="AU1830" i="19"/>
  <c r="AO1831" i="23"/>
  <c r="AQ1831" i="23"/>
  <c r="AN1832" i="23"/>
  <c r="AM1831" i="23"/>
  <c r="AU1831" i="21"/>
  <c r="AW1831" i="21"/>
  <c r="AV1832" i="21"/>
  <c r="AY1831" i="21"/>
  <c r="AU1831" i="19"/>
  <c r="AV1832" i="19"/>
  <c r="AW1831" i="19"/>
  <c r="AO1832" i="23"/>
  <c r="AN1833" i="23"/>
  <c r="AQ1832" i="23"/>
  <c r="AM1832" i="23"/>
  <c r="AY1832" i="21"/>
  <c r="AW1832" i="21"/>
  <c r="AV1833" i="21"/>
  <c r="AU1832" i="21"/>
  <c r="AW1832" i="19"/>
  <c r="AU1832" i="19"/>
  <c r="AV1833" i="19"/>
  <c r="AO1833" i="23"/>
  <c r="AM1833" i="23"/>
  <c r="AN1834" i="23"/>
  <c r="AQ1833" i="23"/>
  <c r="AW1833" i="21"/>
  <c r="AU1833" i="21"/>
  <c r="AY1833" i="21"/>
  <c r="AV1834" i="21"/>
  <c r="AU1833" i="19"/>
  <c r="AV1834" i="19"/>
  <c r="AW1833" i="19"/>
  <c r="AN1835" i="23"/>
  <c r="AQ1834" i="23"/>
  <c r="AM1834" i="23"/>
  <c r="AO1834" i="23"/>
  <c r="AV1835" i="21"/>
  <c r="AY1834" i="21"/>
  <c r="AW1834" i="21"/>
  <c r="AU1834" i="21"/>
  <c r="AU1834" i="19"/>
  <c r="AV1835" i="19"/>
  <c r="AW1834" i="19"/>
  <c r="AQ1835" i="23"/>
  <c r="AO1835" i="23"/>
  <c r="AN1836" i="23"/>
  <c r="AM1835" i="23"/>
  <c r="AW1835" i="21"/>
  <c r="AY1835" i="21"/>
  <c r="AV1836" i="21"/>
  <c r="AU1835" i="21"/>
  <c r="AV1836" i="19"/>
  <c r="AU1835" i="19"/>
  <c r="AW1835" i="19"/>
  <c r="AN1837" i="23"/>
  <c r="AM1836" i="23"/>
  <c r="AO1836" i="23"/>
  <c r="AQ1836" i="23"/>
  <c r="AV1837" i="21"/>
  <c r="AW1836" i="21"/>
  <c r="AY1836" i="21"/>
  <c r="AU1836" i="21"/>
  <c r="AW1836" i="19"/>
  <c r="AU1836" i="19"/>
  <c r="AV1837" i="19"/>
  <c r="AO1837" i="23"/>
  <c r="AQ1837" i="23"/>
  <c r="AM1837" i="23"/>
  <c r="AN1838" i="23"/>
  <c r="AW1837" i="21"/>
  <c r="AU1837" i="21"/>
  <c r="AV1838" i="21"/>
  <c r="AY1837" i="21"/>
  <c r="AU1837" i="19"/>
  <c r="AV1838" i="19"/>
  <c r="AW1837" i="19"/>
  <c r="AM1838" i="23"/>
  <c r="AQ1838" i="23"/>
  <c r="AN1839" i="23"/>
  <c r="AO1838" i="23"/>
  <c r="AW1838" i="21"/>
  <c r="AV1839" i="21"/>
  <c r="AY1838" i="21"/>
  <c r="AU1838" i="21"/>
  <c r="AU1838" i="19"/>
  <c r="AW1838" i="19"/>
  <c r="AV1839" i="19"/>
  <c r="AQ1839" i="23"/>
  <c r="AO1839" i="23"/>
  <c r="AN1840" i="23"/>
  <c r="AM1839" i="23"/>
  <c r="AY1839" i="21"/>
  <c r="AV1840" i="21"/>
  <c r="AW1839" i="21"/>
  <c r="AU1839" i="21"/>
  <c r="AW1839" i="19"/>
  <c r="AV1840" i="19"/>
  <c r="AU1839" i="19"/>
  <c r="AQ1840" i="23"/>
  <c r="AO1840" i="23"/>
  <c r="AM1840" i="23"/>
  <c r="AN1841" i="23"/>
  <c r="AV1841" i="21"/>
  <c r="AU1840" i="21"/>
  <c r="AW1840" i="21"/>
  <c r="AY1840" i="21"/>
  <c r="AV1841" i="19"/>
  <c r="AW1840" i="19"/>
  <c r="AU1840" i="19"/>
  <c r="AN1842" i="23"/>
  <c r="AM1841" i="23"/>
  <c r="AQ1841" i="23"/>
  <c r="AO1841" i="23"/>
  <c r="AW1841" i="21"/>
  <c r="AY1841" i="21"/>
  <c r="AV1842" i="21"/>
  <c r="AU1841" i="21"/>
  <c r="AU1841" i="19"/>
  <c r="AV1842" i="19"/>
  <c r="AW1841" i="19"/>
  <c r="AM1842" i="23"/>
  <c r="AN1843" i="23"/>
  <c r="AQ1842" i="23"/>
  <c r="AO1842" i="23"/>
  <c r="AV1843" i="21"/>
  <c r="AY1842" i="21"/>
  <c r="AU1842" i="21"/>
  <c r="AW1842" i="21"/>
  <c r="AU1842" i="19"/>
  <c r="AW1842" i="19"/>
  <c r="AV1843" i="19"/>
  <c r="AM1843" i="23"/>
  <c r="AN1844" i="23"/>
  <c r="AO1843" i="23"/>
  <c r="AQ1843" i="23"/>
  <c r="AV1844" i="21"/>
  <c r="AW1843" i="21"/>
  <c r="AU1843" i="21"/>
  <c r="AY1843" i="21"/>
  <c r="AU1843" i="19"/>
  <c r="AW1843" i="19"/>
  <c r="AV1844" i="19"/>
  <c r="AQ1844" i="23"/>
  <c r="AM1844" i="23"/>
  <c r="AO1844" i="23"/>
  <c r="AN1845" i="23"/>
  <c r="AY1844" i="21"/>
  <c r="AU1844" i="21"/>
  <c r="AW1844" i="21"/>
  <c r="AV1845" i="21"/>
  <c r="AU1844" i="19"/>
  <c r="AW1844" i="19"/>
  <c r="AV1845" i="19"/>
  <c r="AN1846" i="23"/>
  <c r="AQ1845" i="23"/>
  <c r="AM1845" i="23"/>
  <c r="AO1845" i="23"/>
  <c r="AU1845" i="21"/>
  <c r="AV1846" i="21"/>
  <c r="AY1845" i="21"/>
  <c r="AW1845" i="21"/>
  <c r="AU1845" i="19"/>
  <c r="AV1846" i="19"/>
  <c r="AW1845" i="19"/>
  <c r="AQ1846" i="23"/>
  <c r="AM1846" i="23"/>
  <c r="AO1846" i="23"/>
  <c r="AN1847" i="23"/>
  <c r="AU1846" i="21"/>
  <c r="AW1846" i="21"/>
  <c r="AY1846" i="21"/>
  <c r="AV1847" i="21"/>
  <c r="AU1846" i="19"/>
  <c r="AV1847" i="19"/>
  <c r="AW1846" i="19"/>
  <c r="AN1848" i="23"/>
  <c r="AM1847" i="23"/>
  <c r="AQ1847" i="23"/>
  <c r="AO1847" i="23"/>
  <c r="AW1847" i="21"/>
  <c r="AY1847" i="21"/>
  <c r="AV1848" i="21"/>
  <c r="AU1847" i="21"/>
  <c r="AU1847" i="19"/>
  <c r="AW1847" i="19"/>
  <c r="AV1848" i="19"/>
  <c r="AQ1848" i="23"/>
  <c r="AM1848" i="23"/>
  <c r="AO1848" i="23"/>
  <c r="AN1849" i="23"/>
  <c r="AV1849" i="21"/>
  <c r="AY1848" i="21"/>
  <c r="AU1848" i="21"/>
  <c r="AW1848" i="21"/>
  <c r="AV1849" i="19"/>
  <c r="AW1848" i="19"/>
  <c r="AU1848" i="19"/>
  <c r="AN1850" i="23"/>
  <c r="AO1849" i="23"/>
  <c r="AQ1849" i="23"/>
  <c r="AM1849" i="23"/>
  <c r="AU1849" i="21"/>
  <c r="AY1849" i="21"/>
  <c r="AW1849" i="21"/>
  <c r="AV1850" i="21"/>
  <c r="AW1849" i="19"/>
  <c r="AV1850" i="19"/>
  <c r="AU1849" i="19"/>
  <c r="AQ1850" i="23"/>
  <c r="AN1851" i="23"/>
  <c r="AO1850" i="23"/>
  <c r="AM1850" i="23"/>
  <c r="AW1850" i="21"/>
  <c r="AY1850" i="21"/>
  <c r="AU1850" i="21"/>
  <c r="AV1851" i="21"/>
  <c r="AV1851" i="19"/>
  <c r="AU1850" i="19"/>
  <c r="AW1850" i="19"/>
  <c r="AN1852" i="23"/>
  <c r="AO1851" i="23"/>
  <c r="AQ1851" i="23"/>
  <c r="AM1851" i="23"/>
  <c r="AY1851" i="21"/>
  <c r="AW1851" i="21"/>
  <c r="AU1851" i="21"/>
  <c r="AV1852" i="21"/>
  <c r="AU1851" i="19"/>
  <c r="AW1851" i="19"/>
  <c r="AV1852" i="19"/>
  <c r="AO1852" i="23"/>
  <c r="AN1853" i="23"/>
  <c r="AM1852" i="23"/>
  <c r="AQ1852" i="23"/>
  <c r="AY1852" i="21"/>
  <c r="AW1852" i="21"/>
  <c r="AU1852" i="21"/>
  <c r="AV1853" i="21"/>
  <c r="AW1852" i="19"/>
  <c r="AV1853" i="19"/>
  <c r="AU1852" i="19"/>
  <c r="AQ1853" i="23"/>
  <c r="AO1853" i="23"/>
  <c r="AN1854" i="23"/>
  <c r="AM1853" i="23"/>
  <c r="AY1853" i="21"/>
  <c r="AV1854" i="21"/>
  <c r="AU1853" i="21"/>
  <c r="AW1853" i="21"/>
  <c r="AU1853" i="19"/>
  <c r="AV1854" i="19"/>
  <c r="AW1853" i="19"/>
  <c r="AN1855" i="23"/>
  <c r="AM1854" i="23"/>
  <c r="AQ1854" i="23"/>
  <c r="AO1854" i="23"/>
  <c r="AY1854" i="21"/>
  <c r="AW1854" i="21"/>
  <c r="AU1854" i="21"/>
  <c r="AV1855" i="21"/>
  <c r="AU1854" i="19"/>
  <c r="AW1854" i="19"/>
  <c r="AV1855" i="19"/>
  <c r="AM1855" i="23"/>
  <c r="AQ1855" i="23"/>
  <c r="AO1855" i="23"/>
  <c r="AN1856" i="23"/>
  <c r="AW1855" i="21"/>
  <c r="AY1855" i="21"/>
  <c r="AU1855" i="21"/>
  <c r="AV1856" i="21"/>
  <c r="AV1856" i="19"/>
  <c r="AW1855" i="19"/>
  <c r="AU1855" i="19"/>
  <c r="AN1857" i="23"/>
  <c r="AQ1856" i="23"/>
  <c r="AM1856" i="23"/>
  <c r="AO1856" i="23"/>
  <c r="AW1856" i="21"/>
  <c r="AV1857" i="21"/>
  <c r="AU1856" i="21"/>
  <c r="AY1856" i="21"/>
  <c r="AW1856" i="19"/>
  <c r="AV1857" i="19"/>
  <c r="AU1856" i="19"/>
  <c r="AN1858" i="23"/>
  <c r="AQ1857" i="23"/>
  <c r="AO1857" i="23"/>
  <c r="AM1857" i="23"/>
  <c r="AW1857" i="21"/>
  <c r="AY1857" i="21"/>
  <c r="AV1858" i="21"/>
  <c r="AU1857" i="21"/>
  <c r="AW1857" i="19"/>
  <c r="AU1857" i="19"/>
  <c r="AV1858" i="19"/>
  <c r="AM1858" i="23"/>
  <c r="AQ1858" i="23"/>
  <c r="AN1859" i="23"/>
  <c r="AO1858" i="23"/>
  <c r="AV1859" i="21"/>
  <c r="AU1858" i="21"/>
  <c r="AW1858" i="21"/>
  <c r="AY1858" i="21"/>
  <c r="AW1858" i="19"/>
  <c r="AV1859" i="19"/>
  <c r="AU1858" i="19"/>
  <c r="AN1860" i="23"/>
  <c r="AO1859" i="23"/>
  <c r="AM1859" i="23"/>
  <c r="AQ1859" i="23"/>
  <c r="AY1859" i="21"/>
  <c r="AV1860" i="21"/>
  <c r="AU1859" i="21"/>
  <c r="AW1859" i="21"/>
  <c r="AU1859" i="19"/>
  <c r="AW1859" i="19"/>
  <c r="AV1860" i="19"/>
  <c r="AQ1860" i="23"/>
  <c r="AO1860" i="23"/>
  <c r="AM1860" i="23"/>
  <c r="AN1861" i="23"/>
  <c r="AY1860" i="21"/>
  <c r="AV1861" i="21"/>
  <c r="AW1860" i="21"/>
  <c r="AU1860" i="21"/>
  <c r="AV1861" i="19"/>
  <c r="AU1860" i="19"/>
  <c r="AW1860" i="19"/>
  <c r="AQ1861" i="23"/>
  <c r="AO1861" i="23"/>
  <c r="AM1861" i="23"/>
  <c r="AN1862" i="23"/>
  <c r="AW1861" i="21"/>
  <c r="AU1861" i="21"/>
  <c r="AY1861" i="21"/>
  <c r="AV1862" i="21"/>
  <c r="AU1861" i="19"/>
  <c r="AW1861" i="19"/>
  <c r="AV1862" i="19"/>
  <c r="AN1863" i="23"/>
  <c r="AO1862" i="23"/>
  <c r="AM1862" i="23"/>
  <c r="AQ1862" i="23"/>
  <c r="AY1862" i="21"/>
  <c r="AV1863" i="21"/>
  <c r="AW1862" i="21"/>
  <c r="AU1862" i="21"/>
  <c r="AU1862" i="19"/>
  <c r="AW1862" i="19"/>
  <c r="AV1863" i="19"/>
  <c r="AN1864" i="23"/>
  <c r="AO1863" i="23"/>
  <c r="AQ1863" i="23"/>
  <c r="AM1863" i="23"/>
  <c r="AU1863" i="21"/>
  <c r="AV1864" i="21"/>
  <c r="AW1863" i="21"/>
  <c r="AY1863" i="21"/>
  <c r="AW1863" i="19"/>
  <c r="AV1864" i="19"/>
  <c r="AU1863" i="19"/>
  <c r="AM1864" i="23"/>
  <c r="AN1865" i="23"/>
  <c r="AQ1864" i="23"/>
  <c r="AO1864" i="23"/>
  <c r="AV1865" i="21"/>
  <c r="AY1864" i="21"/>
  <c r="AW1864" i="21"/>
  <c r="AU1864" i="21"/>
  <c r="AW1864" i="19"/>
  <c r="AV1865" i="19"/>
  <c r="AU1864" i="19"/>
  <c r="AO1865" i="23"/>
  <c r="AN1866" i="23"/>
  <c r="AM1865" i="23"/>
  <c r="AQ1865" i="23"/>
  <c r="AY1865" i="21"/>
  <c r="AW1865" i="21"/>
  <c r="AV1866" i="21"/>
  <c r="AU1865" i="21"/>
  <c r="AU1865" i="19"/>
  <c r="AV1866" i="19"/>
  <c r="AW1865" i="19"/>
  <c r="AO1866" i="23"/>
  <c r="AQ1866" i="23"/>
  <c r="AN1867" i="23"/>
  <c r="AM1866" i="23"/>
  <c r="AU1866" i="21"/>
  <c r="AV1867" i="21"/>
  <c r="AY1866" i="21"/>
  <c r="AW1866" i="21"/>
  <c r="AV1867" i="19"/>
  <c r="AU1866" i="19"/>
  <c r="AW1866" i="19"/>
  <c r="AO1867" i="23"/>
  <c r="AN1868" i="23"/>
  <c r="AM1867" i="23"/>
  <c r="AQ1867" i="23"/>
  <c r="AW1867" i="21"/>
  <c r="AV1868" i="21"/>
  <c r="AY1867" i="21"/>
  <c r="AU1867" i="21"/>
  <c r="AV1868" i="19"/>
  <c r="AW1867" i="19"/>
  <c r="AU1867" i="19"/>
  <c r="AQ1868" i="23"/>
  <c r="AO1868" i="23"/>
  <c r="AM1868" i="23"/>
  <c r="AN1869" i="23"/>
  <c r="AW1868" i="21"/>
  <c r="AY1868" i="21"/>
  <c r="AV1869" i="21"/>
  <c r="AU1868" i="21"/>
  <c r="AV1869" i="19"/>
  <c r="AW1868" i="19"/>
  <c r="AU1868" i="19"/>
  <c r="AM1869" i="23"/>
  <c r="AN1870" i="23"/>
  <c r="AQ1869" i="23"/>
  <c r="AO1869" i="23"/>
  <c r="AV1870" i="21"/>
  <c r="AY1869" i="21"/>
  <c r="AW1869" i="21"/>
  <c r="AU1869" i="21"/>
  <c r="AW1869" i="19"/>
  <c r="AV1870" i="19"/>
  <c r="AU1869" i="19"/>
  <c r="AO1870" i="23"/>
  <c r="AM1870" i="23"/>
  <c r="AN1871" i="23"/>
  <c r="AQ1870" i="23"/>
  <c r="AY1870" i="21"/>
  <c r="AU1870" i="21"/>
  <c r="AV1871" i="21"/>
  <c r="AW1870" i="21"/>
  <c r="AU1870" i="19"/>
  <c r="AW1870" i="19"/>
  <c r="AV1871" i="19"/>
  <c r="AN1872" i="23"/>
  <c r="AM1871" i="23"/>
  <c r="AQ1871" i="23"/>
  <c r="AO1871" i="23"/>
  <c r="AY1871" i="21"/>
  <c r="AW1871" i="21"/>
  <c r="AU1871" i="21"/>
  <c r="AV1872" i="21"/>
  <c r="AU1871" i="19"/>
  <c r="AV1872" i="19"/>
  <c r="AW1871" i="19"/>
  <c r="AQ1872" i="23"/>
  <c r="AO1872" i="23"/>
  <c r="AM1872" i="23"/>
  <c r="AN1873" i="23"/>
  <c r="AU1872" i="21"/>
  <c r="AV1873" i="21"/>
  <c r="AW1872" i="21"/>
  <c r="AY1872" i="21"/>
  <c r="AV1873" i="19"/>
  <c r="AU1872" i="19"/>
  <c r="AW1872" i="19"/>
  <c r="AM1873" i="23"/>
  <c r="AQ1873" i="23"/>
  <c r="AO1873" i="23"/>
  <c r="AN1874" i="23"/>
  <c r="AW1873" i="21"/>
  <c r="AY1873" i="21"/>
  <c r="AU1873" i="21"/>
  <c r="AV1874" i="21"/>
  <c r="AU1873" i="19"/>
  <c r="AW1873" i="19"/>
  <c r="AV1874" i="19"/>
  <c r="AQ1874" i="23"/>
  <c r="AO1874" i="23"/>
  <c r="AM1874" i="23"/>
  <c r="AN1875" i="23"/>
  <c r="AV1875" i="21"/>
  <c r="AU1874" i="21"/>
  <c r="AW1874" i="21"/>
  <c r="AY1874" i="21"/>
  <c r="AW1874" i="19"/>
  <c r="AV1875" i="19"/>
  <c r="AU1874" i="19"/>
  <c r="AM1875" i="23"/>
  <c r="AQ1875" i="23"/>
  <c r="AO1875" i="23"/>
  <c r="AN1876" i="23"/>
  <c r="AY1875" i="21"/>
  <c r="AW1875" i="21"/>
  <c r="AV1876" i="21"/>
  <c r="AU1875" i="21"/>
  <c r="AV1876" i="19"/>
  <c r="AU1875" i="19"/>
  <c r="AW1875" i="19"/>
  <c r="AQ1876" i="23"/>
  <c r="AO1876" i="23"/>
  <c r="AN1877" i="23"/>
  <c r="AM1876" i="23"/>
  <c r="AY1876" i="21"/>
  <c r="AU1876" i="21"/>
  <c r="AW1876" i="21"/>
  <c r="AV1877" i="21"/>
  <c r="AW1876" i="19"/>
  <c r="AU1876" i="19"/>
  <c r="AV1877" i="19"/>
  <c r="AM1877" i="23"/>
  <c r="AQ1877" i="23"/>
  <c r="AN1878" i="23"/>
  <c r="AO1877" i="23"/>
  <c r="AY1877" i="21"/>
  <c r="AW1877" i="21"/>
  <c r="AV1878" i="21"/>
  <c r="AU1877" i="21"/>
  <c r="AV1878" i="19"/>
  <c r="AU1877" i="19"/>
  <c r="AW1877" i="19"/>
  <c r="AQ1878" i="23"/>
  <c r="AM1878" i="23"/>
  <c r="AO1878" i="23"/>
  <c r="AN1879" i="23"/>
  <c r="AV1879" i="21"/>
  <c r="AY1878" i="21"/>
  <c r="AU1878" i="21"/>
  <c r="AW1878" i="21"/>
  <c r="AU1878" i="19"/>
  <c r="AV1879" i="19"/>
  <c r="AW1878" i="19"/>
  <c r="AN1880" i="23"/>
  <c r="AM1879" i="23"/>
  <c r="AQ1879" i="23"/>
  <c r="AO1879" i="23"/>
  <c r="AW1879" i="21"/>
  <c r="AY1879" i="21"/>
  <c r="AV1880" i="21"/>
  <c r="AU1879" i="21"/>
  <c r="AU1879" i="19"/>
  <c r="AW1879" i="19"/>
  <c r="AV1880" i="19"/>
  <c r="AN1881" i="23"/>
  <c r="AQ1880" i="23"/>
  <c r="AM1880" i="23"/>
  <c r="AO1880" i="23"/>
  <c r="AV1881" i="21"/>
  <c r="AU1880" i="21"/>
  <c r="AW1880" i="21"/>
  <c r="AY1880" i="21"/>
  <c r="AV1881" i="19"/>
  <c r="AW1880" i="19"/>
  <c r="AU1880" i="19"/>
  <c r="AM1881" i="23"/>
  <c r="AO1881" i="23"/>
  <c r="AN1882" i="23"/>
  <c r="AQ1881" i="23"/>
  <c r="AU1881" i="21"/>
  <c r="AY1881" i="21"/>
  <c r="AW1881" i="21"/>
  <c r="AV1882" i="21"/>
  <c r="AV1882" i="19"/>
  <c r="AU1881" i="19"/>
  <c r="AW1881" i="19"/>
  <c r="AM1882" i="23"/>
  <c r="AO1882" i="23"/>
  <c r="AN1883" i="23"/>
  <c r="AQ1882" i="23"/>
  <c r="AU1882" i="21"/>
  <c r="AV1883" i="21"/>
  <c r="AW1882" i="21"/>
  <c r="AY1882" i="21"/>
  <c r="AU1882" i="19"/>
  <c r="AV1883" i="19"/>
  <c r="AW1882" i="19"/>
  <c r="AN1884" i="23"/>
  <c r="AO1883" i="23"/>
  <c r="AQ1883" i="23"/>
  <c r="AM1883" i="23"/>
  <c r="AV1884" i="21"/>
  <c r="AW1883" i="21"/>
  <c r="AY1883" i="21"/>
  <c r="AU1883" i="21"/>
  <c r="AW1883" i="19"/>
  <c r="AU1883" i="19"/>
  <c r="AV1884" i="19"/>
  <c r="AO1884" i="23"/>
  <c r="AN1885" i="23"/>
  <c r="AM1884" i="23"/>
  <c r="AQ1884" i="23"/>
  <c r="AY1884" i="21"/>
  <c r="AU1884" i="21"/>
  <c r="AW1884" i="21"/>
  <c r="AV1885" i="21"/>
  <c r="AW1884" i="19"/>
  <c r="AU1884" i="19"/>
  <c r="AV1885" i="19"/>
  <c r="AQ1885" i="23"/>
  <c r="AM1885" i="23"/>
  <c r="AO1885" i="23"/>
  <c r="AN1886" i="23"/>
  <c r="AU1885" i="21"/>
  <c r="AY1885" i="21"/>
  <c r="AW1885" i="21"/>
  <c r="AV1886" i="21"/>
  <c r="AW1885" i="19"/>
  <c r="AU1885" i="19"/>
  <c r="AV1886" i="19"/>
  <c r="AM1886" i="23"/>
  <c r="AN1887" i="23"/>
  <c r="AQ1886" i="23"/>
  <c r="AO1886" i="23"/>
  <c r="AW1886" i="21"/>
  <c r="AY1886" i="21"/>
  <c r="AU1886" i="21"/>
  <c r="AV1887" i="21"/>
  <c r="AW1886" i="19"/>
  <c r="AU1886" i="19"/>
  <c r="AV1887" i="19"/>
  <c r="AM1887" i="23"/>
  <c r="AQ1887" i="23"/>
  <c r="AO1887" i="23"/>
  <c r="AN1888" i="23"/>
  <c r="AU1887" i="21"/>
  <c r="AY1887" i="21"/>
  <c r="AV1888" i="21"/>
  <c r="AW1887" i="21"/>
  <c r="AW1887" i="19"/>
  <c r="AU1887" i="19"/>
  <c r="AV1888" i="19"/>
  <c r="AQ1888" i="23"/>
  <c r="AM1888" i="23"/>
  <c r="AO1888" i="23"/>
  <c r="AN1889" i="23"/>
  <c r="AW1888" i="21"/>
  <c r="AV1889" i="21"/>
  <c r="AU1888" i="21"/>
  <c r="AY1888" i="21"/>
  <c r="AW1888" i="19"/>
  <c r="AU1888" i="19"/>
  <c r="AV1889" i="19"/>
  <c r="AN1890" i="23"/>
  <c r="AQ1889" i="23"/>
  <c r="AM1889" i="23"/>
  <c r="AO1889" i="23"/>
  <c r="AV1890" i="21"/>
  <c r="AY1889" i="21"/>
  <c r="AU1889" i="21"/>
  <c r="AW1889" i="21"/>
  <c r="AW1889" i="19"/>
  <c r="AU1889" i="19"/>
  <c r="AV1890" i="19"/>
  <c r="AM1890" i="23"/>
  <c r="AN1891" i="23"/>
  <c r="AO1890" i="23"/>
  <c r="AQ1890" i="23"/>
  <c r="AV1891" i="21"/>
  <c r="AW1890" i="21"/>
  <c r="AY1890" i="21"/>
  <c r="AU1890" i="21"/>
  <c r="AU1890" i="19"/>
  <c r="AV1891" i="19"/>
  <c r="AW1890" i="19"/>
  <c r="AN1892" i="23"/>
  <c r="AM1891" i="23"/>
  <c r="AO1891" i="23"/>
  <c r="AQ1891" i="23"/>
  <c r="AY1891" i="21"/>
  <c r="AU1891" i="21"/>
  <c r="AV1892" i="21"/>
  <c r="AW1891" i="21"/>
  <c r="AU1891" i="19"/>
  <c r="AW1891" i="19"/>
  <c r="AV1892" i="19"/>
  <c r="AQ1892" i="23"/>
  <c r="AO1892" i="23"/>
  <c r="AM1892" i="23"/>
  <c r="AN1893" i="23"/>
  <c r="AY1892" i="21"/>
  <c r="AV1893" i="21"/>
  <c r="AW1892" i="21"/>
  <c r="AU1892" i="21"/>
  <c r="AV1893" i="19"/>
  <c r="AU1892" i="19"/>
  <c r="AW1892" i="19"/>
  <c r="AQ1893" i="23"/>
  <c r="AN1894" i="23"/>
  <c r="AM1893" i="23"/>
  <c r="AO1893" i="23"/>
  <c r="AW1893" i="21"/>
  <c r="AU1893" i="21"/>
  <c r="AY1893" i="21"/>
  <c r="AV1894" i="21"/>
  <c r="AW1893" i="19"/>
  <c r="AU1893" i="19"/>
  <c r="AV1894" i="19"/>
  <c r="AM1894" i="23"/>
  <c r="AN1895" i="23"/>
  <c r="AO1894" i="23"/>
  <c r="AQ1894" i="23"/>
  <c r="AW1894" i="21"/>
  <c r="AY1894" i="21"/>
  <c r="AV1895" i="21"/>
  <c r="AU1894" i="21"/>
  <c r="AV1895" i="19"/>
  <c r="AW1894" i="19"/>
  <c r="AU1894" i="19"/>
  <c r="AO1895" i="23"/>
  <c r="AN1896" i="23"/>
  <c r="AQ1895" i="23"/>
  <c r="AM1895" i="23"/>
  <c r="AU1895" i="21"/>
  <c r="AV1896" i="21"/>
  <c r="AY1895" i="21"/>
  <c r="AW1895" i="21"/>
  <c r="AU1895" i="19"/>
  <c r="AV1896" i="19"/>
  <c r="AW1895" i="19"/>
  <c r="AO1896" i="23"/>
  <c r="AN1897" i="23"/>
  <c r="AQ1896" i="23"/>
  <c r="AM1896" i="23"/>
  <c r="AW1896" i="21"/>
  <c r="AY1896" i="21"/>
  <c r="AV1897" i="21"/>
  <c r="AU1896" i="21"/>
  <c r="AW1896" i="19"/>
  <c r="AV1897" i="19"/>
  <c r="AU1896" i="19"/>
  <c r="AN1898" i="23"/>
  <c r="AQ1897" i="23"/>
  <c r="AO1897" i="23"/>
  <c r="AM1897" i="23"/>
  <c r="AY1897" i="21"/>
  <c r="AV1898" i="21"/>
  <c r="AU1897" i="21"/>
  <c r="AW1897" i="21"/>
  <c r="AU1897" i="19"/>
  <c r="AV1898" i="19"/>
  <c r="AW1897" i="19"/>
  <c r="AN1899" i="23"/>
  <c r="AQ1898" i="23"/>
  <c r="AO1898" i="23"/>
  <c r="AM1898" i="23"/>
  <c r="AU1898" i="21"/>
  <c r="AV1899" i="21"/>
  <c r="AW1898" i="21"/>
  <c r="AY1898" i="21"/>
  <c r="AU1898" i="19"/>
  <c r="AW1898" i="19"/>
  <c r="AV1899" i="19"/>
  <c r="AO1899" i="23"/>
  <c r="AM1899" i="23"/>
  <c r="AN1900" i="23"/>
  <c r="AQ1899" i="23"/>
  <c r="AU1899" i="21"/>
  <c r="AV1900" i="21"/>
  <c r="AY1899" i="21"/>
  <c r="AW1899" i="21"/>
  <c r="AV1900" i="19"/>
  <c r="AU1899" i="19"/>
  <c r="AW1899" i="19"/>
  <c r="AQ1900" i="23"/>
  <c r="AO1900" i="23"/>
  <c r="AN1901" i="23"/>
  <c r="AM1900" i="23"/>
  <c r="AU1900" i="21"/>
  <c r="AY1900" i="21"/>
  <c r="AV1901" i="21"/>
  <c r="AW1900" i="21"/>
  <c r="AU1900" i="19"/>
  <c r="AV1901" i="19"/>
  <c r="AW1900" i="19"/>
  <c r="AQ1901" i="23"/>
  <c r="AN1902" i="23"/>
  <c r="AM1901" i="23"/>
  <c r="AO1901" i="23"/>
  <c r="AU1901" i="21"/>
  <c r="AY1901" i="21"/>
  <c r="AV1902" i="21"/>
  <c r="AW1901" i="21"/>
  <c r="AV1902" i="19"/>
  <c r="AW1901" i="19"/>
  <c r="AU1901" i="19"/>
  <c r="AN1903" i="23"/>
  <c r="AQ1902" i="23"/>
  <c r="AM1902" i="23"/>
  <c r="AO1902" i="23"/>
  <c r="AW1902" i="21"/>
  <c r="AY1902" i="21"/>
  <c r="AU1902" i="21"/>
  <c r="AV1903" i="21"/>
  <c r="AV1903" i="19"/>
  <c r="AW1902" i="19"/>
  <c r="AU1902" i="19"/>
  <c r="AO1903" i="23"/>
  <c r="AN1904" i="23"/>
  <c r="AQ1903" i="23"/>
  <c r="AM1903" i="23"/>
  <c r="AY1903" i="21"/>
  <c r="AW1903" i="21"/>
  <c r="AU1903" i="21"/>
  <c r="AV1904" i="21"/>
  <c r="AU1903" i="19"/>
  <c r="AW1903" i="19"/>
  <c r="AV1904" i="19"/>
  <c r="AQ1904" i="23"/>
  <c r="AO1904" i="23"/>
  <c r="AN1905" i="23"/>
  <c r="AM1904" i="23"/>
  <c r="AV1905" i="21"/>
  <c r="AW1904" i="21"/>
  <c r="AU1904" i="21"/>
  <c r="AY1904" i="21"/>
  <c r="AV1905" i="19"/>
  <c r="AW1904" i="19"/>
  <c r="AU1904" i="19"/>
  <c r="AO1905" i="23"/>
  <c r="AM1905" i="23"/>
  <c r="AN1906" i="23"/>
  <c r="AQ1905" i="23"/>
  <c r="AW1905" i="21"/>
  <c r="AY1905" i="21"/>
  <c r="AU1905" i="21"/>
  <c r="AV1906" i="21"/>
  <c r="AW1905" i="19"/>
  <c r="AV1906" i="19"/>
  <c r="AU1905" i="19"/>
  <c r="AN1907" i="23"/>
  <c r="AM1906" i="23"/>
  <c r="AO1906" i="23"/>
  <c r="AQ1906" i="23"/>
  <c r="AV1907" i="21"/>
  <c r="AU1906" i="21"/>
  <c r="AW1906" i="21"/>
  <c r="AY1906" i="21"/>
  <c r="AV1907" i="19"/>
  <c r="AU1906" i="19"/>
  <c r="AW1906" i="19"/>
  <c r="AQ1907" i="23"/>
  <c r="AN1908" i="23"/>
  <c r="AM1907" i="23"/>
  <c r="AO1907" i="23"/>
  <c r="AY1907" i="21"/>
  <c r="AV1908" i="21"/>
  <c r="AW1907" i="21"/>
  <c r="AU1907" i="21"/>
  <c r="AW1907" i="19"/>
  <c r="AU1907" i="19"/>
  <c r="AV1908" i="19"/>
  <c r="AQ1908" i="23"/>
  <c r="AN1909" i="23"/>
  <c r="AO1908" i="23"/>
  <c r="AM1908" i="23"/>
  <c r="AY1908" i="21"/>
  <c r="AU1908" i="21"/>
  <c r="AW1908" i="21"/>
  <c r="AV1909" i="21"/>
  <c r="AW1908" i="19"/>
  <c r="AV1909" i="19"/>
  <c r="AU1908" i="19"/>
  <c r="AO1909" i="23"/>
  <c r="AM1909" i="23"/>
  <c r="AQ1909" i="23"/>
  <c r="AN1910" i="23"/>
  <c r="AW1909" i="21"/>
  <c r="AU1909" i="21"/>
  <c r="AY1909" i="21"/>
  <c r="AV1910" i="21"/>
  <c r="AU1909" i="19"/>
  <c r="AV1910" i="19"/>
  <c r="AW1909" i="19"/>
  <c r="AQ1910" i="23"/>
  <c r="AM1910" i="23"/>
  <c r="AO1910" i="23"/>
  <c r="AN1911" i="23"/>
  <c r="AU1910" i="21"/>
  <c r="AY1910" i="21"/>
  <c r="AV1911" i="21"/>
  <c r="AW1910" i="21"/>
  <c r="AW1910" i="19"/>
  <c r="AU1910" i="19"/>
  <c r="AV1911" i="19"/>
  <c r="AM1911" i="23"/>
  <c r="AO1911" i="23"/>
  <c r="AQ1911" i="23"/>
  <c r="AN1912" i="23"/>
  <c r="AY1911" i="21"/>
  <c r="AW1911" i="21"/>
  <c r="AV1912" i="21"/>
  <c r="AU1911" i="21"/>
  <c r="AU1911" i="19"/>
  <c r="AW1911" i="19"/>
  <c r="AV1912" i="19"/>
  <c r="AM1912" i="23"/>
  <c r="AQ1912" i="23"/>
  <c r="AO1912" i="23"/>
  <c r="AN1913" i="23"/>
  <c r="AU1912" i="21"/>
  <c r="AY1912" i="21"/>
  <c r="AW1912" i="21"/>
  <c r="AV1913" i="21"/>
  <c r="AU1912" i="19"/>
  <c r="AV1913" i="19"/>
  <c r="AW1912" i="19"/>
  <c r="AN1914" i="23"/>
  <c r="AO1913" i="23"/>
  <c r="AM1913" i="23"/>
  <c r="AQ1913" i="23"/>
  <c r="AV1914" i="21"/>
  <c r="AY1913" i="21"/>
  <c r="AW1913" i="21"/>
  <c r="AU1913" i="21"/>
  <c r="AU1913" i="19"/>
  <c r="AW1913" i="19"/>
  <c r="AV1914" i="19"/>
  <c r="AO1914" i="23"/>
  <c r="AN1915" i="23"/>
  <c r="AM1914" i="23"/>
  <c r="AQ1914" i="23"/>
  <c r="AW1914" i="21"/>
  <c r="AU1914" i="21"/>
  <c r="AV1915" i="21"/>
  <c r="AY1914" i="21"/>
  <c r="AU1914" i="19"/>
  <c r="AW1914" i="19"/>
  <c r="AV1915" i="19"/>
  <c r="AM1915" i="23"/>
  <c r="AO1915" i="23"/>
  <c r="AQ1915" i="23"/>
  <c r="AN1916" i="23"/>
  <c r="AY1915" i="21"/>
  <c r="AU1915" i="21"/>
  <c r="AV1916" i="21"/>
  <c r="AW1915" i="21"/>
  <c r="AU1915" i="19"/>
  <c r="AW1915" i="19"/>
  <c r="AV1916" i="19"/>
  <c r="AN1917" i="23"/>
  <c r="AM1916" i="23"/>
  <c r="AO1916" i="23"/>
  <c r="AQ1916" i="23"/>
  <c r="AU1916" i="21"/>
  <c r="AY1916" i="21"/>
  <c r="AV1917" i="21"/>
  <c r="AW1916" i="21"/>
  <c r="AW1916" i="19"/>
  <c r="AV1917" i="19"/>
  <c r="AU1916" i="19"/>
  <c r="AM1917" i="23"/>
  <c r="AN1918" i="23"/>
  <c r="AQ1917" i="23"/>
  <c r="AO1917" i="23"/>
  <c r="AV1918" i="21"/>
  <c r="AU1917" i="21"/>
  <c r="AW1917" i="21"/>
  <c r="AY1917" i="21"/>
  <c r="AV1918" i="19"/>
  <c r="AW1917" i="19"/>
  <c r="AU1917" i="19"/>
  <c r="AN1919" i="23"/>
  <c r="AM1918" i="23"/>
  <c r="AQ1918" i="23"/>
  <c r="AO1918" i="23"/>
  <c r="AU1918" i="21"/>
  <c r="AY1918" i="21"/>
  <c r="AW1918" i="21"/>
  <c r="AV1919" i="21"/>
  <c r="AV1919" i="19"/>
  <c r="AW1918" i="19"/>
  <c r="AU1918" i="19"/>
  <c r="AN1920" i="23"/>
  <c r="AQ1919" i="23"/>
  <c r="AO1919" i="23"/>
  <c r="AM1919" i="23"/>
  <c r="AV1920" i="21"/>
  <c r="AU1919" i="21"/>
  <c r="AY1919" i="21"/>
  <c r="AW1919" i="21"/>
  <c r="AU1919" i="19"/>
  <c r="AW1919" i="19"/>
  <c r="AV1920" i="19"/>
  <c r="AQ1920" i="23"/>
  <c r="AN1921" i="23"/>
  <c r="AO1920" i="23"/>
  <c r="AM1920" i="23"/>
  <c r="AW1920" i="21"/>
  <c r="AV1921" i="21"/>
  <c r="AU1920" i="21"/>
  <c r="AY1920" i="21"/>
  <c r="AV1921" i="19"/>
  <c r="AW1920" i="19"/>
  <c r="AU1920" i="19"/>
  <c r="AM1921" i="23"/>
  <c r="AQ1921" i="23"/>
  <c r="AN1922" i="23"/>
  <c r="AO1921" i="23"/>
  <c r="AU1921" i="21"/>
  <c r="AY1921" i="21"/>
  <c r="AW1921" i="21"/>
  <c r="AV1922" i="21"/>
  <c r="AW1921" i="19"/>
  <c r="AV1922" i="19"/>
  <c r="AU1921" i="19"/>
  <c r="AQ1922" i="23"/>
  <c r="AN1923" i="23"/>
  <c r="AM1922" i="23"/>
  <c r="AO1922" i="23"/>
  <c r="AY1922" i="21"/>
  <c r="AU1922" i="21"/>
  <c r="AV1923" i="21"/>
  <c r="AW1922" i="21"/>
  <c r="AU1922" i="19"/>
  <c r="AV1923" i="19"/>
  <c r="AW1922" i="19"/>
  <c r="AO1923" i="23"/>
  <c r="AM1923" i="23"/>
  <c r="AN1924" i="23"/>
  <c r="AQ1923" i="23"/>
  <c r="AY1923" i="21"/>
  <c r="AU1923" i="21"/>
  <c r="AV1924" i="21"/>
  <c r="AW1923" i="21"/>
  <c r="AV1924" i="19"/>
  <c r="AU1923" i="19"/>
  <c r="AW1923" i="19"/>
  <c r="AQ1924" i="23"/>
  <c r="AM1924" i="23"/>
  <c r="AO1924" i="23"/>
  <c r="AN1925" i="23"/>
  <c r="AY1924" i="21"/>
  <c r="AV1925" i="21"/>
  <c r="AU1924" i="21"/>
  <c r="AW1924" i="21"/>
  <c r="AW1924" i="19"/>
  <c r="AU1924" i="19"/>
  <c r="AV1925" i="19"/>
  <c r="AQ1925" i="23"/>
  <c r="AN1926" i="23"/>
  <c r="AO1925" i="23"/>
  <c r="AM1925" i="23"/>
  <c r="AV1926" i="21"/>
  <c r="AY1925" i="21"/>
  <c r="AU1925" i="21"/>
  <c r="AW1925" i="21"/>
  <c r="AW1925" i="19"/>
  <c r="AU1925" i="19"/>
  <c r="AV1926" i="19"/>
  <c r="AM1926" i="23"/>
  <c r="AN1927" i="23"/>
  <c r="AO1926" i="23"/>
  <c r="AQ1926" i="23"/>
  <c r="AV1927" i="21"/>
  <c r="AU1926" i="21"/>
  <c r="AY1926" i="21"/>
  <c r="AW1926" i="21"/>
  <c r="AU1926" i="19"/>
  <c r="AV1927" i="19"/>
  <c r="AW1926" i="19"/>
  <c r="AM1927" i="23"/>
  <c r="AO1927" i="23"/>
  <c r="AQ1927" i="23"/>
  <c r="AN1928" i="23"/>
  <c r="AU1927" i="21"/>
  <c r="AW1927" i="21"/>
  <c r="AY1927" i="21"/>
  <c r="AV1928" i="21"/>
  <c r="AU1927" i="19"/>
  <c r="AV1928" i="19"/>
  <c r="AW1927" i="19"/>
  <c r="AQ1928" i="23"/>
  <c r="AN1929" i="23"/>
  <c r="AO1928" i="23"/>
  <c r="AM1928" i="23"/>
  <c r="AW1928" i="21"/>
  <c r="AY1928" i="21"/>
  <c r="AU1928" i="21"/>
  <c r="AV1929" i="21"/>
  <c r="AU1928" i="19"/>
  <c r="AV1929" i="19"/>
  <c r="AW1928" i="19"/>
  <c r="AQ1929" i="23"/>
  <c r="AM1929" i="23"/>
  <c r="AN1930" i="23"/>
  <c r="AO1929" i="23"/>
  <c r="AY1929" i="21"/>
  <c r="AV1930" i="21"/>
  <c r="AU1929" i="21"/>
  <c r="AW1929" i="21"/>
  <c r="AW1929" i="19"/>
  <c r="AV1930" i="19"/>
  <c r="AU1929" i="19"/>
  <c r="AO1930" i="23"/>
  <c r="AN1931" i="23"/>
  <c r="AQ1930" i="23"/>
  <c r="AM1930" i="23"/>
  <c r="AU1930" i="21"/>
  <c r="AW1930" i="21"/>
  <c r="AY1930" i="21"/>
  <c r="AV1931" i="21"/>
  <c r="AW1930" i="19"/>
  <c r="AV1931" i="19"/>
  <c r="AU1930" i="19"/>
  <c r="AO1931" i="23"/>
  <c r="AM1931" i="23"/>
  <c r="AN1932" i="23"/>
  <c r="AQ1931" i="23"/>
  <c r="AW1931" i="21"/>
  <c r="AU1931" i="21"/>
  <c r="AY1931" i="21"/>
  <c r="AV1932" i="21"/>
  <c r="AW1931" i="19"/>
  <c r="AU1931" i="19"/>
  <c r="AV1932" i="19"/>
  <c r="AQ1932" i="23"/>
  <c r="AN1933" i="23"/>
  <c r="AM1932" i="23"/>
  <c r="AO1932" i="23"/>
  <c r="AW1932" i="21"/>
  <c r="AY1932" i="21"/>
  <c r="AV1933" i="21"/>
  <c r="AU1932" i="21"/>
  <c r="AU1932" i="19"/>
  <c r="AV1933" i="19"/>
  <c r="AW1932" i="19"/>
  <c r="AQ1933" i="23"/>
  <c r="AO1933" i="23"/>
  <c r="AN1934" i="23"/>
  <c r="AM1933" i="23"/>
  <c r="AU1933" i="21"/>
  <c r="AW1933" i="21"/>
  <c r="AY1933" i="21"/>
  <c r="AV1934" i="21"/>
  <c r="AW1933" i="19"/>
  <c r="AV1934" i="19"/>
  <c r="AU1933" i="19"/>
  <c r="AN1935" i="23"/>
  <c r="AO1934" i="23"/>
  <c r="AM1934" i="23"/>
  <c r="AQ1934" i="23"/>
  <c r="AV1935" i="21"/>
  <c r="AY1934" i="21"/>
  <c r="AW1934" i="21"/>
  <c r="AU1934" i="21"/>
  <c r="AV1935" i="19"/>
  <c r="AU1934" i="19"/>
  <c r="AW1934" i="19"/>
  <c r="AM1935" i="23"/>
  <c r="AN1936" i="23"/>
  <c r="AQ1935" i="23"/>
  <c r="AO1935" i="23"/>
  <c r="AU1935" i="21"/>
  <c r="AY1935" i="21"/>
  <c r="AV1936" i="21"/>
  <c r="AW1935" i="21"/>
  <c r="AU1935" i="19"/>
  <c r="AV1936" i="19"/>
  <c r="AW1935" i="19"/>
  <c r="AQ1936" i="23"/>
  <c r="AM1936" i="23"/>
  <c r="AO1936" i="23"/>
  <c r="AN1937" i="23"/>
  <c r="AU1936" i="21"/>
  <c r="AW1936" i="21"/>
  <c r="AV1937" i="21"/>
  <c r="AY1936" i="21"/>
  <c r="AV1937" i="19"/>
  <c r="AW1936" i="19"/>
  <c r="AU1936" i="19"/>
  <c r="AO1937" i="23"/>
  <c r="AM1937" i="23"/>
  <c r="AQ1937" i="23"/>
  <c r="AN1938" i="23"/>
  <c r="AW1937" i="21"/>
  <c r="AV1938" i="21"/>
  <c r="AU1937" i="21"/>
  <c r="AY1937" i="21"/>
  <c r="AW1937" i="19"/>
  <c r="AV1938" i="19"/>
  <c r="AU1937" i="19"/>
  <c r="AN1939" i="23"/>
  <c r="AO1938" i="23"/>
  <c r="AM1938" i="23"/>
  <c r="AQ1938" i="23"/>
  <c r="AY1938" i="21"/>
  <c r="AW1938" i="21"/>
  <c r="AV1939" i="21"/>
  <c r="AU1938" i="21"/>
  <c r="AW1938" i="19"/>
  <c r="AU1938" i="19"/>
  <c r="AV1939" i="19"/>
  <c r="AM1939" i="23"/>
  <c r="AQ1939" i="23"/>
  <c r="AN1940" i="23"/>
  <c r="AO1939" i="23"/>
  <c r="AW1939" i="21"/>
  <c r="AV1940" i="21"/>
  <c r="AY1939" i="21"/>
  <c r="AU1939" i="21"/>
  <c r="AW1939" i="19"/>
  <c r="AV1940" i="19"/>
  <c r="AU1939" i="19"/>
  <c r="AQ1940" i="23"/>
  <c r="AO1940" i="23"/>
  <c r="AN1941" i="23"/>
  <c r="AM1940" i="23"/>
  <c r="AY1940" i="21"/>
  <c r="AU1940" i="21"/>
  <c r="AW1940" i="21"/>
  <c r="AV1941" i="21"/>
  <c r="AU1940" i="19"/>
  <c r="AV1941" i="19"/>
  <c r="AW1940" i="19"/>
  <c r="AM1941" i="23"/>
  <c r="AQ1941" i="23"/>
  <c r="AO1941" i="23"/>
  <c r="AN1942" i="23"/>
  <c r="AW1941" i="21"/>
  <c r="AY1941" i="21"/>
  <c r="AV1942" i="21"/>
  <c r="AU1941" i="21"/>
  <c r="AW1941" i="19"/>
  <c r="AV1942" i="19"/>
  <c r="AU1941" i="19"/>
  <c r="AQ1942" i="23"/>
  <c r="AN1943" i="23"/>
  <c r="AO1942" i="23"/>
  <c r="AM1942" i="23"/>
  <c r="AV1943" i="21"/>
  <c r="AU1942" i="21"/>
  <c r="AW1942" i="21"/>
  <c r="AY1942" i="21"/>
  <c r="AV1943" i="19"/>
  <c r="AW1942" i="19"/>
  <c r="AU1942" i="19"/>
  <c r="AN1944" i="23"/>
  <c r="AM1943" i="23"/>
  <c r="AO1943" i="23"/>
  <c r="AQ1943" i="23"/>
  <c r="AV1944" i="21"/>
  <c r="AU1943" i="21"/>
  <c r="AY1943" i="21"/>
  <c r="AW1943" i="21"/>
  <c r="AV1944" i="19"/>
  <c r="AU1943" i="19"/>
  <c r="AW1943" i="19"/>
  <c r="AO1944" i="23"/>
  <c r="AQ1944" i="23"/>
  <c r="AM1944" i="23"/>
  <c r="AN1945" i="23"/>
  <c r="AW1944" i="21"/>
  <c r="AU1944" i="21"/>
  <c r="AV1945" i="21"/>
  <c r="AY1944" i="21"/>
  <c r="AU1944" i="19"/>
  <c r="AV1945" i="19"/>
  <c r="AW1944" i="19"/>
  <c r="AM1945" i="23"/>
  <c r="AO1945" i="23"/>
  <c r="AQ1945" i="23"/>
  <c r="AN1946" i="23"/>
  <c r="AV1946" i="21"/>
  <c r="AU1945" i="21"/>
  <c r="AW1945" i="21"/>
  <c r="AY1945" i="21"/>
  <c r="AW1945" i="19"/>
  <c r="AU1945" i="19"/>
  <c r="AV1946" i="19"/>
  <c r="AN1947" i="23"/>
  <c r="AO1946" i="23"/>
  <c r="AM1946" i="23"/>
  <c r="AQ1946" i="23"/>
  <c r="AU1946" i="21"/>
  <c r="AW1946" i="21"/>
  <c r="AV1947" i="21"/>
  <c r="AY1946" i="21"/>
  <c r="AU1946" i="19"/>
  <c r="AW1946" i="19"/>
  <c r="AV1947" i="19"/>
  <c r="AM1947" i="23"/>
  <c r="AN1948" i="23"/>
  <c r="AO1947" i="23"/>
  <c r="AQ1947" i="23"/>
  <c r="AY1947" i="21"/>
  <c r="AU1947" i="21"/>
  <c r="AW1947" i="21"/>
  <c r="AV1948" i="21"/>
  <c r="AW1947" i="19"/>
  <c r="AU1947" i="19"/>
  <c r="AV1948" i="19"/>
  <c r="AN1949" i="23"/>
  <c r="AO1948" i="23"/>
  <c r="AM1948" i="23"/>
  <c r="AQ1948" i="23"/>
  <c r="AY1948" i="21"/>
  <c r="AU1948" i="21"/>
  <c r="AV1949" i="21"/>
  <c r="AW1948" i="21"/>
  <c r="AW1948" i="19"/>
  <c r="AU1948" i="19"/>
  <c r="AV1949" i="19"/>
  <c r="AO1949" i="23"/>
  <c r="AN1950" i="23"/>
  <c r="AQ1949" i="23"/>
  <c r="AM1949" i="23"/>
  <c r="AY1949" i="21"/>
  <c r="AU1949" i="21"/>
  <c r="AW1949" i="21"/>
  <c r="AV1950" i="21"/>
  <c r="AW1949" i="19"/>
  <c r="AU1949" i="19"/>
  <c r="AV1950" i="19"/>
  <c r="AM1950" i="23"/>
  <c r="AO1950" i="23"/>
  <c r="AQ1950" i="23"/>
  <c r="AN1951" i="23"/>
  <c r="AW1950" i="21"/>
  <c r="AV1951" i="21"/>
  <c r="AU1950" i="21"/>
  <c r="AY1950" i="21"/>
  <c r="AW1950" i="19"/>
  <c r="AU1950" i="19"/>
  <c r="AV1951" i="19"/>
  <c r="AM1951" i="23"/>
  <c r="AQ1951" i="23"/>
  <c r="AO1951" i="23"/>
  <c r="AN1952" i="23"/>
  <c r="AY1951" i="21"/>
  <c r="AV1952" i="21"/>
  <c r="AU1951" i="21"/>
  <c r="AW1951" i="21"/>
  <c r="AW1951" i="19"/>
  <c r="AU1951" i="19"/>
  <c r="AV1952" i="19"/>
  <c r="AQ1952" i="23"/>
  <c r="AM1952" i="23"/>
  <c r="AN1953" i="23"/>
  <c r="AO1952" i="23"/>
  <c r="AU1952" i="21"/>
  <c r="AW1952" i="21"/>
  <c r="AY1952" i="21"/>
  <c r="AV1953" i="21"/>
  <c r="AW1952" i="19"/>
  <c r="AU1952" i="19"/>
  <c r="AV1953" i="19"/>
  <c r="AN1954" i="23"/>
  <c r="AM1953" i="23"/>
  <c r="AO1953" i="23"/>
  <c r="AQ1953" i="23"/>
  <c r="AW1953" i="21"/>
  <c r="AY1953" i="21"/>
  <c r="AV1954" i="21"/>
  <c r="AU1953" i="21"/>
  <c r="AU1953" i="19"/>
  <c r="AV1954" i="19"/>
  <c r="AW1953" i="19"/>
  <c r="AM1954" i="23"/>
  <c r="AO1954" i="23"/>
  <c r="AQ1954" i="23"/>
  <c r="AN1955" i="23"/>
  <c r="AY1954" i="21"/>
  <c r="AV1955" i="21"/>
  <c r="AU1954" i="21"/>
  <c r="AW1954" i="21"/>
  <c r="AU1954" i="19"/>
  <c r="AW1954" i="19"/>
  <c r="AV1955" i="19"/>
  <c r="AQ1955" i="23"/>
  <c r="AN1956" i="23"/>
  <c r="AM1955" i="23"/>
  <c r="AO1955" i="23"/>
  <c r="AY1955" i="21"/>
  <c r="AU1955" i="21"/>
  <c r="AW1955" i="21"/>
  <c r="AV1956" i="21"/>
  <c r="AU1955" i="19"/>
  <c r="AV1956" i="19"/>
  <c r="AW1955" i="19"/>
  <c r="AQ1956" i="23"/>
  <c r="AO1956" i="23"/>
  <c r="AN1957" i="23"/>
  <c r="AM1956" i="23"/>
  <c r="AU1956" i="21"/>
  <c r="AV1957" i="21"/>
  <c r="AW1956" i="21"/>
  <c r="AY1956" i="21"/>
  <c r="AU1956" i="19"/>
  <c r="AV1957" i="19"/>
  <c r="AW1956" i="19"/>
  <c r="AQ1957" i="23"/>
  <c r="AO1957" i="23"/>
  <c r="AM1957" i="23"/>
  <c r="AN1958" i="23"/>
  <c r="AU1957" i="21"/>
  <c r="AV1958" i="21"/>
  <c r="AW1957" i="21"/>
  <c r="AY1957" i="21"/>
  <c r="AW1957" i="19"/>
  <c r="AV1958" i="19"/>
  <c r="AU1957" i="19"/>
  <c r="AM1958" i="23"/>
  <c r="AO1958" i="23"/>
  <c r="AQ1958" i="23"/>
  <c r="AN1959" i="23"/>
  <c r="AW1958" i="21"/>
  <c r="AV1959" i="21"/>
  <c r="AU1958" i="21"/>
  <c r="AY1958" i="21"/>
  <c r="AW1958" i="19"/>
  <c r="AV1959" i="19"/>
  <c r="AU1958" i="19"/>
  <c r="AQ1959" i="23"/>
  <c r="AO1959" i="23"/>
  <c r="AN1960" i="23"/>
  <c r="AM1959" i="23"/>
  <c r="AY1959" i="21"/>
  <c r="AV1960" i="21"/>
  <c r="AU1959" i="21"/>
  <c r="AW1959" i="21"/>
  <c r="AV1960" i="19"/>
  <c r="AW1959" i="19"/>
  <c r="AU1959" i="19"/>
  <c r="AN1961" i="23"/>
  <c r="AM1960" i="23"/>
  <c r="AO1960" i="23"/>
  <c r="AQ1960" i="23"/>
  <c r="AW1960" i="21"/>
  <c r="AU1960" i="21"/>
  <c r="AY1960" i="21"/>
  <c r="AV1961" i="21"/>
  <c r="AV1961" i="19"/>
  <c r="AU1960" i="19"/>
  <c r="AW1960" i="19"/>
  <c r="AN1962" i="23"/>
  <c r="AM1961" i="23"/>
  <c r="AQ1961" i="23"/>
  <c r="AO1961" i="23"/>
  <c r="AY1961" i="21"/>
  <c r="AV1962" i="21"/>
  <c r="AW1961" i="21"/>
  <c r="AU1961" i="21"/>
  <c r="AU1961" i="19"/>
  <c r="AW1961" i="19"/>
  <c r="AV1962" i="19"/>
  <c r="AN1963" i="23"/>
  <c r="AQ1962" i="23"/>
  <c r="AO1962" i="23"/>
  <c r="AM1962" i="23"/>
  <c r="AU1962" i="21"/>
  <c r="AV1963" i="21"/>
  <c r="AW1962" i="21"/>
  <c r="AY1962" i="21"/>
  <c r="AU1962" i="19"/>
  <c r="AW1962" i="19"/>
  <c r="AV1963" i="19"/>
  <c r="AN1964" i="23"/>
  <c r="AO1963" i="23"/>
  <c r="AQ1963" i="23"/>
  <c r="AM1963" i="23"/>
  <c r="AW1963" i="21"/>
  <c r="AU1963" i="21"/>
  <c r="AY1963" i="21"/>
  <c r="AV1964" i="21"/>
  <c r="AV1964" i="19"/>
  <c r="AU1963" i="19"/>
  <c r="AW1963" i="19"/>
  <c r="AQ1964" i="23"/>
  <c r="AO1964" i="23"/>
  <c r="AN1965" i="23"/>
  <c r="AM1964" i="23"/>
  <c r="AV1965" i="21"/>
  <c r="AY1964" i="21"/>
  <c r="AW1964" i="21"/>
  <c r="AU1964" i="21"/>
  <c r="AU1964" i="19"/>
  <c r="AW1964" i="19"/>
  <c r="AV1965" i="19"/>
  <c r="AN1966" i="23"/>
  <c r="AM1965" i="23"/>
  <c r="AO1965" i="23"/>
  <c r="AQ1965" i="23"/>
  <c r="AU1965" i="21"/>
  <c r="AV1966" i="21"/>
  <c r="AW1965" i="21"/>
  <c r="AY1965" i="21"/>
  <c r="AW1965" i="19"/>
  <c r="AV1966" i="19"/>
  <c r="AU1965" i="19"/>
  <c r="AN1967" i="23"/>
  <c r="AO1966" i="23"/>
  <c r="AM1966" i="23"/>
  <c r="AQ1966" i="23"/>
  <c r="AV1967" i="21"/>
  <c r="AY1966" i="21"/>
  <c r="AU1966" i="21"/>
  <c r="AW1966" i="21"/>
  <c r="AU1966" i="19"/>
  <c r="AV1967" i="19"/>
  <c r="AW1966" i="19"/>
  <c r="AN1968" i="23"/>
  <c r="AO1967" i="23"/>
  <c r="AQ1967" i="23"/>
  <c r="AM1967" i="23"/>
  <c r="AY1967" i="21"/>
  <c r="AW1967" i="21"/>
  <c r="AU1967" i="21"/>
  <c r="AV1968" i="21"/>
  <c r="AW1967" i="19"/>
  <c r="AV1968" i="19"/>
  <c r="AU1967" i="19"/>
  <c r="AM1968" i="23"/>
  <c r="AO1968" i="23"/>
  <c r="AQ1968" i="23"/>
  <c r="AN1969" i="23"/>
  <c r="AV1969" i="21"/>
  <c r="AW1968" i="21"/>
  <c r="AU1968" i="21"/>
  <c r="AY1968" i="21"/>
  <c r="AW1968" i="19"/>
  <c r="AV1969" i="19"/>
  <c r="AU1968" i="19"/>
  <c r="AM1969" i="23"/>
  <c r="AN1970" i="23"/>
  <c r="AQ1969" i="23"/>
  <c r="AO1969" i="23"/>
  <c r="AU1969" i="21"/>
  <c r="AW1969" i="21"/>
  <c r="AV1970" i="21"/>
  <c r="AY1969" i="21"/>
  <c r="AU1969" i="19"/>
  <c r="AV1970" i="19"/>
  <c r="AW1969" i="19"/>
  <c r="AM1970" i="23"/>
  <c r="AQ1970" i="23"/>
  <c r="AN1971" i="23"/>
  <c r="AO1970" i="23"/>
  <c r="AV1971" i="21"/>
  <c r="AY1970" i="21"/>
  <c r="AW1970" i="21"/>
  <c r="AU1970" i="21"/>
  <c r="AW1970" i="19"/>
  <c r="AU1970" i="19"/>
  <c r="AV1971" i="19"/>
  <c r="AO1971" i="23"/>
  <c r="AN1972" i="23"/>
  <c r="AM1971" i="23"/>
  <c r="AQ1971" i="23"/>
  <c r="AW1971" i="21"/>
  <c r="AU1971" i="21"/>
  <c r="AY1971" i="21"/>
  <c r="AV1972" i="21"/>
  <c r="AU1971" i="19"/>
  <c r="AV1972" i="19"/>
  <c r="AW1971" i="19"/>
  <c r="AQ1972" i="23"/>
  <c r="AM1972" i="23"/>
  <c r="AO1972" i="23"/>
  <c r="AN1973" i="23"/>
  <c r="AY1972" i="21"/>
  <c r="AW1972" i="21"/>
  <c r="AU1972" i="21"/>
  <c r="AV1973" i="21"/>
  <c r="AW1972" i="19"/>
  <c r="AV1973" i="19"/>
  <c r="AU1972" i="19"/>
  <c r="AN1974" i="23"/>
  <c r="AO1973" i="23"/>
  <c r="AQ1973" i="23"/>
  <c r="AM1973" i="23"/>
  <c r="AV1974" i="21"/>
  <c r="AW1973" i="21"/>
  <c r="AY1973" i="21"/>
  <c r="AU1973" i="21"/>
  <c r="AV1974" i="19"/>
  <c r="AU1973" i="19"/>
  <c r="AW1973" i="19"/>
  <c r="AQ1974" i="23"/>
  <c r="AM1974" i="23"/>
  <c r="AN1975" i="23"/>
  <c r="AO1974" i="23"/>
  <c r="AU1974" i="21"/>
  <c r="AW1974" i="21"/>
  <c r="AV1975" i="21"/>
  <c r="AY1974" i="21"/>
  <c r="AV1975" i="19"/>
  <c r="AW1974" i="19"/>
  <c r="AU1974" i="19"/>
  <c r="AO1975" i="23"/>
  <c r="AN1976" i="23"/>
  <c r="AM1975" i="23"/>
  <c r="AQ1975" i="23"/>
  <c r="AV1976" i="21"/>
  <c r="AW1975" i="21"/>
  <c r="AY1975" i="21"/>
  <c r="AU1975" i="21"/>
  <c r="AU1975" i="19"/>
  <c r="AW1975" i="19"/>
  <c r="AV1976" i="19"/>
  <c r="AO1976" i="23"/>
  <c r="AQ1976" i="23"/>
  <c r="AN1977" i="23"/>
  <c r="AM1976" i="23"/>
  <c r="AU1976" i="21"/>
  <c r="AY1976" i="21"/>
  <c r="AW1976" i="21"/>
  <c r="AV1977" i="21"/>
  <c r="AU1976" i="19"/>
  <c r="AV1977" i="19"/>
  <c r="AW1976" i="19"/>
  <c r="AN1978" i="23"/>
  <c r="AO1977" i="23"/>
  <c r="AQ1977" i="23"/>
  <c r="AM1977" i="23"/>
  <c r="AV1978" i="21"/>
  <c r="AW1977" i="21"/>
  <c r="AU1977" i="21"/>
  <c r="AY1977" i="21"/>
  <c r="AU1977" i="19"/>
  <c r="AW1977" i="19"/>
  <c r="AV1978" i="19"/>
  <c r="AN1979" i="23"/>
  <c r="AM1978" i="23"/>
  <c r="AQ1978" i="23"/>
  <c r="AO1978" i="23"/>
  <c r="AV1979" i="21"/>
  <c r="AY1978" i="21"/>
  <c r="AW1978" i="21"/>
  <c r="AU1978" i="21"/>
  <c r="AW1978" i="19"/>
  <c r="AU1978" i="19"/>
  <c r="AV1979" i="19"/>
  <c r="AQ1979" i="23"/>
  <c r="AM1979" i="23"/>
  <c r="AN1980" i="23"/>
  <c r="AO1979" i="23"/>
  <c r="AV1980" i="21"/>
  <c r="AU1979" i="21"/>
  <c r="AW1979" i="21"/>
  <c r="AY1979" i="21"/>
  <c r="AU1979" i="19"/>
  <c r="AW1979" i="19"/>
  <c r="AV1980" i="19"/>
  <c r="AO1980" i="23"/>
  <c r="AM1980" i="23"/>
  <c r="AQ1980" i="23"/>
  <c r="AN1981" i="23"/>
  <c r="AW1980" i="21"/>
  <c r="AY1980" i="21"/>
  <c r="AV1981" i="21"/>
  <c r="AU1980" i="21"/>
  <c r="AW1980" i="19"/>
  <c r="AU1980" i="19"/>
  <c r="AV1981" i="19"/>
  <c r="AM1981" i="23"/>
  <c r="AQ1981" i="23"/>
  <c r="AN1982" i="23"/>
  <c r="AO1981" i="23"/>
  <c r="AW1981" i="21"/>
  <c r="AU1981" i="21"/>
  <c r="AV1982" i="21"/>
  <c r="AY1981" i="21"/>
  <c r="AV1982" i="19"/>
  <c r="AU1981" i="19"/>
  <c r="AW1981" i="19"/>
  <c r="AO1982" i="23"/>
  <c r="AM1982" i="23"/>
  <c r="AN1983" i="23"/>
  <c r="AQ1982" i="23"/>
  <c r="AY1982" i="21"/>
  <c r="AW1982" i="21"/>
  <c r="AU1982" i="21"/>
  <c r="AV1983" i="21"/>
  <c r="AW1982" i="19"/>
  <c r="AV1983" i="19"/>
  <c r="AU1982" i="19"/>
  <c r="AO1983" i="23"/>
  <c r="AQ1983" i="23"/>
  <c r="AM1983" i="23"/>
  <c r="AN1984" i="23"/>
  <c r="AU1983" i="21"/>
  <c r="AY1983" i="21"/>
  <c r="AW1983" i="21"/>
  <c r="AV1984" i="21"/>
  <c r="AW1983" i="19"/>
  <c r="AU1983" i="19"/>
  <c r="AV1984" i="19"/>
  <c r="AN1985" i="23"/>
  <c r="AQ1984" i="23"/>
  <c r="AM1984" i="23"/>
  <c r="AO1984" i="23"/>
  <c r="AU1984" i="21"/>
  <c r="AV1985" i="21"/>
  <c r="AW1984" i="21"/>
  <c r="AY1984" i="21"/>
  <c r="AU1984" i="19"/>
  <c r="AV1985" i="19"/>
  <c r="AW1984" i="19"/>
  <c r="AM1985" i="23"/>
  <c r="AQ1985" i="23"/>
  <c r="AN1986" i="23"/>
  <c r="AO1985" i="23"/>
  <c r="AW1985" i="21"/>
  <c r="AU1985" i="21"/>
  <c r="AV1986" i="21"/>
  <c r="AY1985" i="21"/>
  <c r="AW1985" i="19"/>
  <c r="AV1986" i="19"/>
  <c r="AU1985" i="19"/>
  <c r="AN1987" i="23"/>
  <c r="AQ1986" i="23"/>
  <c r="AM1986" i="23"/>
  <c r="AO1986" i="23"/>
  <c r="AV1987" i="21"/>
  <c r="AY1986" i="21"/>
  <c r="AW1986" i="21"/>
  <c r="AU1986" i="21"/>
  <c r="AV1987" i="19"/>
  <c r="AU1986" i="19"/>
  <c r="AW1986" i="19"/>
  <c r="AN1988" i="23"/>
  <c r="AO1987" i="23"/>
  <c r="AQ1987" i="23"/>
  <c r="AM1987" i="23"/>
  <c r="AV1988" i="21"/>
  <c r="AW1987" i="21"/>
  <c r="AY1987" i="21"/>
  <c r="AU1987" i="21"/>
  <c r="AV1988" i="19"/>
  <c r="AW1987" i="19"/>
  <c r="AU1987" i="19"/>
  <c r="AQ1988" i="23"/>
  <c r="AN1989" i="23"/>
  <c r="AM1988" i="23"/>
  <c r="AO1988" i="23"/>
  <c r="AW1988" i="21"/>
  <c r="AU1988" i="21"/>
  <c r="AV1989" i="21"/>
  <c r="AY1988" i="21"/>
  <c r="AU1988" i="19"/>
  <c r="AW1988" i="19"/>
  <c r="AV1989" i="19"/>
  <c r="AO1989" i="23"/>
  <c r="AN1990" i="23"/>
  <c r="AQ1989" i="23"/>
  <c r="AM1989" i="23"/>
  <c r="AU1989" i="21"/>
  <c r="AV1990" i="21"/>
  <c r="AW1989" i="21"/>
  <c r="AY1989" i="21"/>
  <c r="AU1989" i="19"/>
  <c r="AW1989" i="19"/>
  <c r="AV1990" i="19"/>
  <c r="AM1990" i="23"/>
  <c r="AQ1990" i="23"/>
  <c r="AN1991" i="23"/>
  <c r="AO1990" i="23"/>
  <c r="AW1990" i="21"/>
  <c r="AU1990" i="21"/>
  <c r="AV1991" i="21"/>
  <c r="AY1990" i="21"/>
  <c r="AW1990" i="19"/>
  <c r="AU1990" i="19"/>
  <c r="AV1991" i="19"/>
  <c r="AQ1991" i="23"/>
  <c r="AM1991" i="23"/>
  <c r="AN1992" i="23"/>
  <c r="AO1991" i="23"/>
  <c r="AW1991" i="21"/>
  <c r="AV1992" i="21"/>
  <c r="AY1991" i="21"/>
  <c r="AU1991" i="21"/>
  <c r="AV1992" i="19"/>
  <c r="AW1991" i="19"/>
  <c r="AU1991" i="19"/>
  <c r="AO1992" i="23"/>
  <c r="AM1992" i="23"/>
  <c r="AQ1992" i="23"/>
  <c r="AN1993" i="23"/>
  <c r="AY1992" i="21"/>
  <c r="AV1993" i="21"/>
  <c r="AW1992" i="21"/>
  <c r="AU1992" i="21"/>
  <c r="AV1993" i="19"/>
  <c r="AW1992" i="19"/>
  <c r="AU1992" i="19"/>
  <c r="AM1993" i="23"/>
  <c r="AN1994" i="23"/>
  <c r="AO1993" i="23"/>
  <c r="AQ1993" i="23"/>
  <c r="AY1993" i="21"/>
  <c r="AV1994" i="21"/>
  <c r="AW1993" i="21"/>
  <c r="AU1993" i="21"/>
  <c r="AU1993" i="19"/>
  <c r="AV1994" i="19"/>
  <c r="AW1993" i="19"/>
  <c r="AN1995" i="23"/>
  <c r="AM1994" i="23"/>
  <c r="AO1994" i="23"/>
  <c r="AQ1994" i="23"/>
  <c r="AW1994" i="21"/>
  <c r="AV1995" i="21"/>
  <c r="AU1994" i="21"/>
  <c r="AY1994" i="21"/>
  <c r="AW1994" i="19"/>
  <c r="AV1995" i="19"/>
  <c r="AU1994" i="19"/>
  <c r="AQ1995" i="23"/>
  <c r="AN1996" i="23"/>
  <c r="AO1995" i="23"/>
  <c r="AM1995" i="23"/>
  <c r="AU1995" i="21"/>
  <c r="AW1995" i="21"/>
  <c r="AY1995" i="21"/>
  <c r="AV1996" i="21"/>
  <c r="AV1996" i="19"/>
  <c r="AU1995" i="19"/>
  <c r="AW1995" i="19"/>
  <c r="AM1996" i="23"/>
  <c r="AO1996" i="23"/>
  <c r="AN1997" i="23"/>
  <c r="AQ1996" i="23"/>
  <c r="AV1997" i="21"/>
  <c r="AY1996" i="21"/>
  <c r="AU1996" i="21"/>
  <c r="AW1996" i="21"/>
  <c r="AW1996" i="19"/>
  <c r="AU1996" i="19"/>
  <c r="AV1997" i="19"/>
  <c r="AQ1997" i="23"/>
  <c r="AM1997" i="23"/>
  <c r="AO1997" i="23"/>
  <c r="AN1998" i="23"/>
  <c r="AW1997" i="21"/>
  <c r="AV1998" i="21"/>
  <c r="AU1997" i="21"/>
  <c r="AY1997" i="21"/>
  <c r="AU1997" i="19"/>
  <c r="AV1998" i="19"/>
  <c r="AW1997" i="19"/>
  <c r="AM1998" i="23"/>
  <c r="AQ1998" i="23"/>
  <c r="AN1999" i="23"/>
  <c r="AO1998" i="23"/>
  <c r="AV1999" i="21"/>
  <c r="AY1998" i="21"/>
  <c r="AU1998" i="21"/>
  <c r="AW1998" i="21"/>
  <c r="AV1999" i="19"/>
  <c r="AW1998" i="19"/>
  <c r="AU1998" i="19"/>
  <c r="AM1999" i="23"/>
  <c r="AO1999" i="23"/>
  <c r="AQ1999" i="23"/>
  <c r="AN2000" i="23"/>
  <c r="AY1999" i="21"/>
  <c r="AW1999" i="21"/>
  <c r="AV2000" i="21"/>
  <c r="AU1999" i="21"/>
  <c r="AU1999" i="19"/>
  <c r="AW1999" i="19"/>
  <c r="AV2000" i="19"/>
  <c r="AM2000" i="23"/>
  <c r="AO2000" i="23"/>
  <c r="AQ2000" i="23"/>
  <c r="AN2001" i="23"/>
  <c r="AV2001" i="21"/>
  <c r="AU2000" i="21"/>
  <c r="AW2000" i="21"/>
  <c r="AY2000" i="21"/>
  <c r="AV2001" i="19"/>
  <c r="AU2000" i="19"/>
  <c r="AW2000" i="19"/>
  <c r="AM2001" i="23"/>
  <c r="AO2001" i="23"/>
  <c r="AQ2001" i="23"/>
  <c r="AN2002" i="23"/>
  <c r="AW2001" i="21"/>
  <c r="AV2002" i="21"/>
  <c r="AU2001" i="21"/>
  <c r="AY2001" i="21"/>
  <c r="AW2001" i="19"/>
  <c r="AU2001" i="19"/>
  <c r="AV2002" i="19"/>
  <c r="AM2002" i="23"/>
  <c r="AO2002" i="23"/>
  <c r="AQ2002" i="23"/>
  <c r="AN2003" i="23"/>
  <c r="AY2002" i="21"/>
  <c r="AU2002" i="21"/>
  <c r="AW2002" i="21"/>
  <c r="AV2003" i="21"/>
  <c r="AW2002" i="19"/>
  <c r="AV2003" i="19"/>
  <c r="AU2002" i="19"/>
  <c r="AN2004" i="23"/>
  <c r="AO2003" i="23"/>
  <c r="AM2003" i="23"/>
  <c r="AQ2003" i="23"/>
  <c r="AW2003" i="21"/>
  <c r="AV2004" i="21"/>
  <c r="AY2003" i="21"/>
  <c r="AU2003" i="21"/>
  <c r="AV2004" i="19"/>
  <c r="AU2003" i="19"/>
  <c r="AW2003" i="19"/>
  <c r="AQ2004" i="23"/>
  <c r="AO2004" i="23"/>
  <c r="AN2005" i="23"/>
  <c r="AM2004" i="23"/>
  <c r="AU2004" i="21"/>
  <c r="AY2004" i="21"/>
  <c r="AW2004" i="21"/>
  <c r="AV2005" i="21"/>
  <c r="AU2004" i="19"/>
  <c r="AW2004" i="19"/>
  <c r="AV2005" i="19"/>
  <c r="AN2006" i="23"/>
  <c r="AQ2005" i="23"/>
  <c r="AO2005" i="23"/>
  <c r="AM2005" i="23"/>
  <c r="AY2005" i="21"/>
  <c r="AU2005" i="21"/>
  <c r="AV2006" i="21"/>
  <c r="AW2005" i="21"/>
  <c r="AU2005" i="19"/>
  <c r="AV2006" i="19"/>
  <c r="AW2005" i="19"/>
  <c r="AQ2006" i="23"/>
  <c r="AO2006" i="23"/>
  <c r="AN2007" i="23"/>
  <c r="AM2006" i="23"/>
  <c r="AV2007" i="21"/>
  <c r="AU2006" i="21"/>
  <c r="AW2006" i="21"/>
  <c r="AY2006" i="21"/>
  <c r="AW2006" i="19"/>
  <c r="AU2006" i="19"/>
  <c r="AV2007" i="19"/>
  <c r="AN2008" i="23"/>
  <c r="AO2007" i="23"/>
  <c r="AM2007" i="23"/>
  <c r="AQ2007" i="23"/>
  <c r="AW2007" i="21"/>
  <c r="AY2007" i="21"/>
  <c r="AV2008" i="21"/>
  <c r="AU2007" i="21"/>
  <c r="AU2007" i="19"/>
  <c r="AW2007" i="19"/>
  <c r="AV2008" i="19"/>
  <c r="AQ2008" i="23"/>
  <c r="AM2008" i="23"/>
  <c r="AN2009" i="23"/>
  <c r="AO2008" i="23"/>
  <c r="AV2009" i="21"/>
  <c r="AY2008" i="21"/>
  <c r="AW2008" i="21"/>
  <c r="AU2008" i="21"/>
  <c r="AV2009" i="19"/>
  <c r="AW2008" i="19"/>
  <c r="AU2008" i="19"/>
  <c r="AO2009" i="23"/>
  <c r="AM2009" i="23"/>
  <c r="AQ2009" i="23"/>
  <c r="AN2010" i="23"/>
  <c r="AY2009" i="21"/>
  <c r="AW2009" i="21"/>
  <c r="AU2009" i="21"/>
  <c r="AV2010" i="21"/>
  <c r="AU2009" i="19"/>
  <c r="AW2009" i="19"/>
  <c r="AV2010" i="19"/>
  <c r="AM2010" i="23"/>
  <c r="AO2010" i="23"/>
  <c r="AQ2010" i="23"/>
  <c r="AN2011" i="23"/>
  <c r="AV2011" i="21"/>
  <c r="AY2010" i="21"/>
  <c r="AW2010" i="21"/>
  <c r="AU2010" i="21"/>
  <c r="AV2011" i="19"/>
  <c r="AW2010" i="19"/>
  <c r="AU2010" i="19"/>
  <c r="AQ2011" i="23"/>
  <c r="AM2011" i="23"/>
  <c r="AN2012" i="23"/>
  <c r="AO2011" i="23"/>
  <c r="AW2011" i="21"/>
  <c r="AV2012" i="21"/>
  <c r="AY2011" i="21"/>
  <c r="AU2011" i="21"/>
  <c r="AW2011" i="19"/>
  <c r="AV2012" i="19"/>
  <c r="AU2011" i="19"/>
  <c r="AQ2012" i="23"/>
  <c r="AM2012" i="23"/>
  <c r="AO2012" i="23"/>
  <c r="AN2013" i="23"/>
  <c r="AV2013" i="21"/>
  <c r="AY2012" i="21"/>
  <c r="AW2012" i="21"/>
  <c r="AU2012" i="21"/>
  <c r="AW2012" i="19"/>
  <c r="AV2013" i="19"/>
  <c r="AU2012" i="19"/>
  <c r="AN2014" i="23"/>
  <c r="AQ2013" i="23"/>
  <c r="AM2013" i="23"/>
  <c r="AO2013" i="23"/>
  <c r="AY2013" i="21"/>
  <c r="AV2014" i="21"/>
  <c r="AW2013" i="21"/>
  <c r="AU2013" i="21"/>
  <c r="AW2013" i="19"/>
  <c r="AU2013" i="19"/>
  <c r="AV2014" i="19"/>
  <c r="AQ2014" i="23"/>
  <c r="AM2014" i="23"/>
  <c r="AN2015" i="23"/>
  <c r="AO2014" i="23"/>
  <c r="AY2014" i="21"/>
  <c r="AW2014" i="21"/>
  <c r="AV2015" i="21"/>
  <c r="AU2014" i="21"/>
  <c r="AU2014" i="19"/>
  <c r="AW2014" i="19"/>
  <c r="AV2015" i="19"/>
  <c r="AN2016" i="23"/>
  <c r="AQ2015" i="23"/>
  <c r="AM2015" i="23"/>
  <c r="AO2015" i="23"/>
  <c r="AW2015" i="21"/>
  <c r="AY2015" i="21"/>
  <c r="AV2016" i="21"/>
  <c r="AU2015" i="21"/>
  <c r="AV2016" i="19"/>
  <c r="AU2015" i="19"/>
  <c r="AW2015" i="19"/>
  <c r="AO2016" i="23"/>
  <c r="AQ2016" i="23"/>
  <c r="AN2017" i="23"/>
  <c r="AM2016" i="23"/>
  <c r="AW2016" i="21"/>
  <c r="AU2016" i="21"/>
  <c r="AV2017" i="21"/>
  <c r="AY2016" i="21"/>
  <c r="AV2017" i="19"/>
  <c r="AW2016" i="19"/>
  <c r="AU2016" i="19"/>
  <c r="AM2017" i="23"/>
  <c r="AQ2017" i="23"/>
  <c r="AO2017" i="23"/>
  <c r="AN2018" i="23"/>
  <c r="AU2017" i="21"/>
  <c r="AV2018" i="21"/>
  <c r="AW2017" i="21"/>
  <c r="AY2017" i="21"/>
  <c r="AW2017" i="19"/>
  <c r="AV2018" i="19"/>
  <c r="AU2017" i="19"/>
  <c r="AQ2018" i="23"/>
  <c r="AN2019" i="23"/>
  <c r="AO2018" i="23"/>
  <c r="AM2018" i="23"/>
  <c r="AW2018" i="21"/>
  <c r="AV2019" i="21"/>
  <c r="AU2018" i="21"/>
  <c r="AY2018" i="21"/>
  <c r="AW2018" i="19"/>
  <c r="AV2019" i="19"/>
  <c r="AU2018" i="19"/>
  <c r="AM2019" i="23"/>
  <c r="AN2020" i="23"/>
  <c r="AQ2019" i="23"/>
  <c r="AO2019" i="23"/>
  <c r="AU2019" i="21"/>
  <c r="AY2019" i="21"/>
  <c r="AW2019" i="21"/>
  <c r="AV2020" i="21"/>
  <c r="AV2020" i="19"/>
  <c r="AU2019" i="19"/>
  <c r="AW2019" i="19"/>
  <c r="AQ2020" i="23"/>
  <c r="AN2021" i="23"/>
  <c r="AM2020" i="23"/>
  <c r="AO2020" i="23"/>
  <c r="AV2021" i="21"/>
  <c r="AU2020" i="21"/>
  <c r="AY2020" i="21"/>
  <c r="AW2020" i="21"/>
  <c r="AU2020" i="19"/>
  <c r="AV2021" i="19"/>
  <c r="AW2020" i="19"/>
  <c r="AM2021" i="23"/>
  <c r="AO2021" i="23"/>
  <c r="AQ2021" i="23"/>
  <c r="AN2022" i="23"/>
  <c r="AU2021" i="21"/>
  <c r="AV2022" i="21"/>
  <c r="AY2021" i="21"/>
  <c r="AW2021" i="21"/>
  <c r="AV2022" i="19"/>
  <c r="AW2021" i="19"/>
  <c r="AU2021" i="19"/>
  <c r="AM2022" i="23"/>
  <c r="AO2022" i="23"/>
  <c r="AQ2022" i="23"/>
  <c r="AN2023" i="23"/>
  <c r="AW2022" i="21"/>
  <c r="AV2023" i="21"/>
  <c r="AY2022" i="21"/>
  <c r="AU2022" i="21"/>
  <c r="AU2022" i="19"/>
  <c r="AW2022" i="19"/>
  <c r="AV2023" i="19"/>
  <c r="AQ2023" i="23"/>
  <c r="AM2023" i="23"/>
  <c r="AN2024" i="23"/>
  <c r="AO2023" i="23"/>
  <c r="AW2023" i="21"/>
  <c r="AV2024" i="21"/>
  <c r="AY2023" i="21"/>
  <c r="AU2023" i="21"/>
  <c r="AW2023" i="19"/>
  <c r="AV2024" i="19"/>
  <c r="AU2023" i="19"/>
  <c r="AM2024" i="23"/>
  <c r="AO2024" i="23"/>
  <c r="AQ2024" i="23"/>
  <c r="AN2025" i="23"/>
  <c r="AY2024" i="21"/>
  <c r="AU2024" i="21"/>
  <c r="AV2025" i="21"/>
  <c r="AW2024" i="21"/>
  <c r="AU2024" i="19"/>
  <c r="AV2025" i="19"/>
  <c r="AW2024" i="19"/>
  <c r="AN2026" i="23"/>
  <c r="AO2025" i="23"/>
  <c r="AQ2025" i="23"/>
  <c r="AM2025" i="23"/>
  <c r="AY2025" i="21"/>
  <c r="AW2025" i="21"/>
  <c r="AU2025" i="21"/>
  <c r="AV2026" i="21"/>
  <c r="AW2025" i="19"/>
  <c r="AV2026" i="19"/>
  <c r="AU2025" i="19"/>
  <c r="AQ2026" i="23"/>
  <c r="AM2026" i="23"/>
  <c r="AO2026" i="23"/>
  <c r="AN2027" i="23"/>
  <c r="AV2027" i="21"/>
  <c r="AW2026" i="21"/>
  <c r="AU2026" i="21"/>
  <c r="AY2026" i="21"/>
  <c r="AU2026" i="19"/>
  <c r="AW2026" i="19"/>
  <c r="AV2027" i="19"/>
  <c r="AQ2027" i="23"/>
  <c r="AN2028" i="23"/>
  <c r="AM2027" i="23"/>
  <c r="AO2027" i="23"/>
  <c r="AY2027" i="21"/>
  <c r="AW2027" i="21"/>
  <c r="AU2027" i="21"/>
  <c r="AV2028" i="21"/>
  <c r="AW2027" i="19"/>
  <c r="AV2028" i="19"/>
  <c r="AU2027" i="19"/>
  <c r="AO2028" i="23"/>
  <c r="AN2029" i="23"/>
  <c r="AQ2028" i="23"/>
  <c r="AM2028" i="23"/>
  <c r="AY2028" i="21"/>
  <c r="AU2028" i="21"/>
  <c r="AV2029" i="21"/>
  <c r="AW2028" i="21"/>
  <c r="AW2028" i="19"/>
  <c r="AU2028" i="19"/>
  <c r="AV2029" i="19"/>
  <c r="AN2030" i="23"/>
  <c r="AO2029" i="23"/>
  <c r="AM2029" i="23"/>
  <c r="AQ2029" i="23"/>
  <c r="AW2029" i="21"/>
  <c r="AV2030" i="21"/>
  <c r="AU2029" i="21"/>
  <c r="AY2029" i="21"/>
  <c r="AU2029" i="19"/>
  <c r="AV2030" i="19"/>
  <c r="AW2029" i="19"/>
  <c r="AO2030" i="23"/>
  <c r="AM2030" i="23"/>
  <c r="AN2031" i="23"/>
  <c r="AQ2030" i="23"/>
  <c r="AY2030" i="21"/>
  <c r="AU2030" i="21"/>
  <c r="AW2030" i="21"/>
  <c r="AV2031" i="21"/>
  <c r="AV2031" i="19"/>
  <c r="AU2030" i="19"/>
  <c r="AW2030" i="19"/>
  <c r="AN2032" i="23"/>
  <c r="AO2031" i="23"/>
  <c r="AM2031" i="23"/>
  <c r="AQ2031" i="23"/>
  <c r="AU2031" i="21"/>
  <c r="AY2031" i="21"/>
  <c r="AV2032" i="21"/>
  <c r="AW2031" i="21"/>
  <c r="AV2032" i="19"/>
  <c r="AW2031" i="19"/>
  <c r="AU2031" i="19"/>
  <c r="AM2032" i="23"/>
  <c r="AO2032" i="23"/>
  <c r="AQ2032" i="23"/>
  <c r="AN2033" i="23"/>
  <c r="AV2033" i="21"/>
  <c r="AW2032" i="21"/>
  <c r="AU2032" i="21"/>
  <c r="AY2032" i="21"/>
  <c r="AV2033" i="19"/>
  <c r="AW2032" i="19"/>
  <c r="AU2032" i="19"/>
  <c r="AO2033" i="23"/>
  <c r="AM2033" i="23"/>
  <c r="AQ2033" i="23"/>
  <c r="AN2034" i="23"/>
  <c r="AW2033" i="21"/>
  <c r="AY2033" i="21"/>
  <c r="AU2033" i="21"/>
  <c r="AV2034" i="21"/>
  <c r="AV2034" i="19"/>
  <c r="AU2033" i="19"/>
  <c r="AW2033" i="19"/>
  <c r="AN2035" i="23"/>
  <c r="AO2034" i="23"/>
  <c r="AM2034" i="23"/>
  <c r="AQ2034" i="23"/>
  <c r="AU2034" i="21"/>
  <c r="AV2035" i="21"/>
  <c r="AY2034" i="21"/>
  <c r="AW2034" i="21"/>
  <c r="AV2035" i="19"/>
  <c r="AU2034" i="19"/>
  <c r="AW2034" i="19"/>
  <c r="AO2035" i="23"/>
  <c r="AQ2035" i="23"/>
  <c r="AM2035" i="23"/>
  <c r="AN2036" i="23"/>
  <c r="AY2035" i="21"/>
  <c r="AV2036" i="21"/>
  <c r="AW2035" i="21"/>
  <c r="AU2035" i="21"/>
  <c r="AW2035" i="19"/>
  <c r="AV2036" i="19"/>
  <c r="AU2035" i="19"/>
  <c r="AM2036" i="23"/>
  <c r="AO2036" i="23"/>
  <c r="AQ2036" i="23"/>
  <c r="AN2037" i="23"/>
  <c r="AY2036" i="21"/>
  <c r="AU2036" i="21"/>
  <c r="AW2036" i="21"/>
  <c r="AV2037" i="21"/>
  <c r="AU2036" i="19"/>
  <c r="AV2037" i="19"/>
  <c r="AW2036" i="19"/>
  <c r="AQ2037" i="23"/>
  <c r="AM2037" i="23"/>
  <c r="AO2037" i="23"/>
  <c r="AN2038" i="23"/>
  <c r="AU2037" i="21"/>
  <c r="AY2037" i="21"/>
  <c r="AW2037" i="21"/>
  <c r="AV2038" i="21"/>
  <c r="AV2038" i="19"/>
  <c r="AW2037" i="19"/>
  <c r="AU2037" i="19"/>
  <c r="AO2038" i="23"/>
  <c r="AN2039" i="23"/>
  <c r="AM2038" i="23"/>
  <c r="AQ2038" i="23"/>
  <c r="AU2038" i="21"/>
  <c r="AV2039" i="21"/>
  <c r="AW2038" i="21"/>
  <c r="AY2038" i="21"/>
  <c r="AV2039" i="19"/>
  <c r="AU2038" i="19"/>
  <c r="AW2038" i="19"/>
  <c r="AQ2039" i="23"/>
  <c r="AO2039" i="23"/>
  <c r="AN2040" i="23"/>
  <c r="AM2039" i="23"/>
  <c r="AV2040" i="21"/>
  <c r="AY2039" i="21"/>
  <c r="AW2039" i="21"/>
  <c r="AU2039" i="21"/>
  <c r="AU2039" i="19"/>
  <c r="AW2039" i="19"/>
  <c r="AV2040" i="19"/>
  <c r="AM2040" i="23"/>
  <c r="AN2041" i="23"/>
  <c r="AO2040" i="23"/>
  <c r="AQ2040" i="23"/>
  <c r="AV2041" i="21"/>
  <c r="AY2040" i="21"/>
  <c r="AU2040" i="21"/>
  <c r="AW2040" i="21"/>
  <c r="AW2040" i="19"/>
  <c r="AV2041" i="19"/>
  <c r="AU2040" i="19"/>
  <c r="AM2041" i="23"/>
  <c r="AN2042" i="23"/>
  <c r="AO2041" i="23"/>
  <c r="AQ2041" i="23"/>
  <c r="AU2041" i="21"/>
  <c r="AY2041" i="21"/>
  <c r="AW2041" i="21"/>
  <c r="AV2042" i="21"/>
  <c r="AV2042" i="19"/>
  <c r="AW2041" i="19"/>
  <c r="AU2041" i="19"/>
  <c r="AO2042" i="23"/>
  <c r="AQ2042" i="23"/>
  <c r="AN2043" i="23"/>
  <c r="AM2042" i="23"/>
  <c r="AV2043" i="21"/>
  <c r="AU2042" i="21"/>
  <c r="AY2042" i="21"/>
  <c r="AW2042" i="21"/>
  <c r="AV2043" i="19"/>
  <c r="AW2042" i="19"/>
  <c r="AU2042" i="19"/>
  <c r="AM2043" i="23"/>
  <c r="AN2044" i="23"/>
  <c r="AQ2043" i="23"/>
  <c r="AO2043" i="23"/>
  <c r="AY2043" i="21"/>
  <c r="AW2043" i="21"/>
  <c r="AU2043" i="21"/>
  <c r="AV2044" i="21"/>
  <c r="AV2044" i="19"/>
  <c r="AW2043" i="19"/>
  <c r="AU2043" i="19"/>
  <c r="AM2044" i="23"/>
  <c r="AQ2044" i="23"/>
  <c r="AO2044" i="23"/>
  <c r="AN2045" i="23"/>
  <c r="AY2044" i="21"/>
  <c r="AW2044" i="21"/>
  <c r="AV2045" i="21"/>
  <c r="AU2044" i="21"/>
  <c r="AW2044" i="19"/>
  <c r="AU2044" i="19"/>
  <c r="AV2045" i="19"/>
  <c r="AN2046" i="23"/>
  <c r="AQ2045" i="23"/>
  <c r="AM2045" i="23"/>
  <c r="AO2045" i="23"/>
  <c r="AW2045" i="21"/>
  <c r="AU2045" i="21"/>
  <c r="AY2045" i="21"/>
  <c r="AV2046" i="21"/>
  <c r="AU2045" i="19"/>
  <c r="AW2045" i="19"/>
  <c r="AV2046" i="19"/>
  <c r="AM2046" i="23"/>
  <c r="AN2047" i="23"/>
  <c r="AQ2046" i="23"/>
  <c r="AO2046" i="23"/>
  <c r="AY2046" i="21"/>
  <c r="AU2046" i="21"/>
  <c r="AW2046" i="21"/>
  <c r="AV2047" i="21"/>
  <c r="AU2046" i="19"/>
  <c r="AW2046" i="19"/>
  <c r="AV2047" i="19"/>
  <c r="AM2047" i="23"/>
  <c r="AQ2047" i="23"/>
  <c r="AN2048" i="23"/>
  <c r="AO2047" i="23"/>
  <c r="AV2048" i="21"/>
  <c r="AY2047" i="21"/>
  <c r="AW2047" i="21"/>
  <c r="AU2047" i="21"/>
  <c r="AV2048" i="19"/>
  <c r="AU2047" i="19"/>
  <c r="AW2047" i="19"/>
  <c r="AO2048" i="23"/>
  <c r="AQ2048" i="23"/>
  <c r="AN2049" i="23"/>
  <c r="AM2048" i="23"/>
  <c r="AU2048" i="21"/>
  <c r="AV2049" i="21"/>
  <c r="AW2048" i="21"/>
  <c r="AY2048" i="21"/>
  <c r="AW2048" i="19"/>
  <c r="AU2048" i="19"/>
  <c r="AV2049" i="19"/>
  <c r="AQ2049" i="23"/>
  <c r="AM2049" i="23"/>
  <c r="AO2049" i="23"/>
  <c r="AN2050" i="23"/>
  <c r="AV2050" i="21"/>
  <c r="AY2049" i="21"/>
  <c r="AW2049" i="21"/>
  <c r="AU2049" i="21"/>
  <c r="AW2049" i="19"/>
  <c r="AV2050" i="19"/>
  <c r="AU2049" i="19"/>
  <c r="AN2051" i="23"/>
  <c r="AM2050" i="23"/>
  <c r="AO2050" i="23"/>
  <c r="AQ2050" i="23"/>
  <c r="AY2050" i="21"/>
  <c r="AU2050" i="21"/>
  <c r="AW2050" i="21"/>
  <c r="AV2051" i="21"/>
  <c r="AV2051" i="19"/>
  <c r="AW2050" i="19"/>
  <c r="AU2050" i="19"/>
  <c r="AM2051" i="23"/>
  <c r="AO2051" i="23"/>
  <c r="AQ2051" i="23"/>
  <c r="AN2052" i="23"/>
  <c r="AU2051" i="21"/>
  <c r="AV2052" i="21"/>
  <c r="AY2051" i="21"/>
  <c r="AW2051" i="21"/>
  <c r="AU2051" i="19"/>
  <c r="AW2051" i="19"/>
  <c r="AV2052" i="19"/>
  <c r="AQ2052" i="23"/>
  <c r="AO2052" i="23"/>
  <c r="AN2053" i="23"/>
  <c r="AM2052" i="23"/>
  <c r="AW2052" i="21"/>
  <c r="AY2052" i="21"/>
  <c r="AV2053" i="21"/>
  <c r="AU2052" i="21"/>
  <c r="AV2053" i="19"/>
  <c r="AW2052" i="19"/>
  <c r="AU2052" i="19"/>
  <c r="AQ2053" i="23"/>
  <c r="AN2054" i="23"/>
  <c r="AM2053" i="23"/>
  <c r="AO2053" i="23"/>
  <c r="AY2053" i="21"/>
  <c r="AV2054" i="21"/>
  <c r="AW2053" i="21"/>
  <c r="AU2053" i="21"/>
  <c r="AU2053" i="19"/>
  <c r="AV2054" i="19"/>
  <c r="AW2053" i="19"/>
  <c r="AQ2054" i="23"/>
  <c r="AM2054" i="23"/>
  <c r="AO2054" i="23"/>
  <c r="AN2055" i="23"/>
  <c r="AU2054" i="21"/>
  <c r="AY2054" i="21"/>
  <c r="AW2054" i="21"/>
  <c r="AV2055" i="21"/>
  <c r="AU2054" i="19"/>
  <c r="AW2054" i="19"/>
  <c r="AV2055" i="19"/>
  <c r="AQ2055" i="23"/>
  <c r="AO2055" i="23"/>
  <c r="AM2055" i="23"/>
  <c r="AN2056" i="23"/>
  <c r="AY2055" i="21"/>
  <c r="AW2055" i="21"/>
  <c r="AU2055" i="21"/>
  <c r="AV2056" i="21"/>
  <c r="AV2056" i="19"/>
  <c r="AW2055" i="19"/>
  <c r="AU2055" i="19"/>
  <c r="AO2056" i="23"/>
  <c r="AQ2056" i="23"/>
  <c r="AM2056" i="23"/>
  <c r="AN2057" i="23"/>
  <c r="AV2057" i="21"/>
  <c r="AY2056" i="21"/>
  <c r="AU2056" i="21"/>
  <c r="AW2056" i="21"/>
  <c r="AV2057" i="19"/>
  <c r="AW2056" i="19"/>
  <c r="AU2056" i="19"/>
  <c r="AN2058" i="23"/>
  <c r="AQ2057" i="23"/>
  <c r="AO2057" i="23"/>
  <c r="AM2057" i="23"/>
  <c r="AV2058" i="21"/>
  <c r="AY2057" i="21"/>
  <c r="AU2057" i="21"/>
  <c r="AW2057" i="21"/>
  <c r="AU2057" i="19"/>
  <c r="AW2057" i="19"/>
  <c r="AV2058" i="19"/>
  <c r="AQ2058" i="23"/>
  <c r="AN2059" i="23"/>
  <c r="AO2058" i="23"/>
  <c r="AM2058" i="23"/>
  <c r="AY2058" i="21"/>
  <c r="AV2059" i="21"/>
  <c r="AU2058" i="21"/>
  <c r="AW2058" i="21"/>
  <c r="AU2058" i="19"/>
  <c r="AV2059" i="19"/>
  <c r="AW2058" i="19"/>
  <c r="AN2060" i="23"/>
  <c r="AO2059" i="23"/>
  <c r="AM2059" i="23"/>
  <c r="AQ2059" i="23"/>
  <c r="AW2059" i="21"/>
  <c r="AV2060" i="21"/>
  <c r="AU2059" i="21"/>
  <c r="AY2059" i="21"/>
  <c r="AV2060" i="19"/>
  <c r="AU2059" i="19"/>
  <c r="AW2059" i="19"/>
  <c r="AO2060" i="23"/>
  <c r="AM2060" i="23"/>
  <c r="AN2061" i="23"/>
  <c r="AQ2060" i="23"/>
  <c r="AV2061" i="21"/>
  <c r="AW2060" i="21"/>
  <c r="AU2060" i="21"/>
  <c r="AY2060" i="21"/>
  <c r="AU2060" i="19"/>
  <c r="AV2061" i="19"/>
  <c r="AW2060" i="19"/>
  <c r="AN2062" i="23"/>
  <c r="AM2061" i="23"/>
  <c r="AO2061" i="23"/>
  <c r="AQ2061" i="23"/>
  <c r="AY2061" i="21"/>
  <c r="AU2061" i="21"/>
  <c r="AV2062" i="21"/>
  <c r="AW2061" i="21"/>
  <c r="AV2062" i="19"/>
  <c r="AW2061" i="19"/>
  <c r="AU2061" i="19"/>
  <c r="AM2062" i="23"/>
  <c r="AQ2062" i="23"/>
  <c r="AN2063" i="23"/>
  <c r="AO2062" i="23"/>
  <c r="AY2062" i="21"/>
  <c r="AU2062" i="21"/>
  <c r="AV2063" i="21"/>
  <c r="AW2062" i="21"/>
  <c r="AW2062" i="19"/>
  <c r="AU2062" i="19"/>
  <c r="AV2063" i="19"/>
  <c r="AO2063" i="23"/>
  <c r="AM2063" i="23"/>
  <c r="AN2064" i="23"/>
  <c r="AQ2063" i="23"/>
  <c r="AU2063" i="21"/>
  <c r="AV2064" i="21"/>
  <c r="AW2063" i="21"/>
  <c r="AY2063" i="21"/>
  <c r="AV2064" i="19"/>
  <c r="AW2063" i="19"/>
  <c r="AU2063" i="19"/>
  <c r="AN2065" i="23"/>
  <c r="AQ2064" i="23"/>
  <c r="AO2064" i="23"/>
  <c r="AM2064" i="23"/>
  <c r="AW2064" i="21"/>
  <c r="AV2065" i="21"/>
  <c r="AU2064" i="21"/>
  <c r="AY2064" i="21"/>
  <c r="AV2065" i="19"/>
  <c r="AW2064" i="19"/>
  <c r="AU2064" i="19"/>
  <c r="AO2065" i="23"/>
  <c r="AQ2065" i="23"/>
  <c r="AN2066" i="23"/>
  <c r="AM2065" i="23"/>
  <c r="AV2066" i="21"/>
  <c r="AY2065" i="21"/>
  <c r="AU2065" i="21"/>
  <c r="AW2065" i="21"/>
  <c r="AV2066" i="19"/>
  <c r="AW2065" i="19"/>
  <c r="AU2065" i="19"/>
  <c r="AM2066" i="23"/>
  <c r="AQ2066" i="23"/>
  <c r="AO2066" i="23"/>
  <c r="AN2067" i="23"/>
  <c r="AW2066" i="21"/>
  <c r="AY2066" i="21"/>
  <c r="AU2066" i="21"/>
  <c r="AV2067" i="21"/>
  <c r="AW2066" i="19"/>
  <c r="AU2066" i="19"/>
  <c r="AV2067" i="19"/>
  <c r="AN2068" i="23"/>
  <c r="AQ2067" i="23"/>
  <c r="AO2067" i="23"/>
  <c r="AM2067" i="23"/>
  <c r="AY2067" i="21"/>
  <c r="AW2067" i="21"/>
  <c r="AU2067" i="21"/>
  <c r="AV2068" i="21"/>
  <c r="AW2067" i="19"/>
  <c r="AU2067" i="19"/>
  <c r="AV2068" i="19"/>
  <c r="AM2068" i="23"/>
  <c r="AQ2068" i="23"/>
  <c r="AN2069" i="23"/>
  <c r="AO2068" i="23"/>
  <c r="AU2068" i="21"/>
  <c r="AW2068" i="21"/>
  <c r="AV2069" i="21"/>
  <c r="AY2068" i="21"/>
  <c r="AW2068" i="19"/>
  <c r="AU2068" i="19"/>
  <c r="AV2069" i="19"/>
  <c r="AQ2069" i="23"/>
  <c r="AO2069" i="23"/>
  <c r="AN2070" i="23"/>
  <c r="AM2069" i="23"/>
  <c r="AW2069" i="21"/>
  <c r="AY2069" i="21"/>
  <c r="AU2069" i="21"/>
  <c r="AV2070" i="21"/>
  <c r="AV2070" i="19"/>
  <c r="AW2069" i="19"/>
  <c r="AU2069" i="19"/>
  <c r="AM2070" i="23"/>
  <c r="AO2070" i="23"/>
  <c r="AN2071" i="23"/>
  <c r="AQ2070" i="23"/>
  <c r="AU2070" i="21"/>
  <c r="AV2071" i="21"/>
  <c r="AY2070" i="21"/>
  <c r="AW2070" i="21"/>
  <c r="AW2070" i="19"/>
  <c r="AV2071" i="19"/>
  <c r="AU2070" i="19"/>
  <c r="AO2071" i="23"/>
  <c r="AM2071" i="23"/>
  <c r="AN2072" i="23"/>
  <c r="AQ2071" i="23"/>
  <c r="AW2071" i="21"/>
  <c r="AV2072" i="21"/>
  <c r="AY2071" i="21"/>
  <c r="AU2071" i="21"/>
  <c r="AW2071" i="19"/>
  <c r="AU2071" i="19"/>
  <c r="AV2072" i="19"/>
  <c r="AN2073" i="23"/>
  <c r="AQ2072" i="23"/>
  <c r="AO2072" i="23"/>
  <c r="AM2072" i="23"/>
  <c r="AU2072" i="21"/>
  <c r="AV2073" i="21"/>
  <c r="AY2072" i="21"/>
  <c r="AW2072" i="21"/>
  <c r="AU2072" i="19"/>
  <c r="AW2072" i="19"/>
  <c r="AV2073" i="19"/>
  <c r="AO2073" i="23"/>
  <c r="AM2073" i="23"/>
  <c r="AN2074" i="23"/>
  <c r="AQ2073" i="23"/>
  <c r="AU2073" i="21"/>
  <c r="AY2073" i="21"/>
  <c r="AW2073" i="21"/>
  <c r="AV2074" i="21"/>
  <c r="AV2074" i="19"/>
  <c r="AU2073" i="19"/>
  <c r="AW2073" i="19"/>
  <c r="AN2075" i="23"/>
  <c r="AM2074" i="23"/>
  <c r="AQ2074" i="23"/>
  <c r="AO2074" i="23"/>
  <c r="AW2074" i="21"/>
  <c r="AV2075" i="21"/>
  <c r="AY2074" i="21"/>
  <c r="AU2074" i="21"/>
  <c r="AV2075" i="19"/>
  <c r="AW2074" i="19"/>
  <c r="AU2074" i="19"/>
  <c r="AO2075" i="23"/>
  <c r="AN2076" i="23"/>
  <c r="AM2075" i="23"/>
  <c r="AQ2075" i="23"/>
  <c r="AW2075" i="21"/>
  <c r="AY2075" i="21"/>
  <c r="AV2076" i="21"/>
  <c r="AU2075" i="21"/>
  <c r="AW2075" i="19"/>
  <c r="AV2076" i="19"/>
  <c r="AU2075" i="19"/>
  <c r="AN2077" i="23"/>
  <c r="AO2076" i="23"/>
  <c r="AM2076" i="23"/>
  <c r="AQ2076" i="23"/>
  <c r="AV2077" i="21"/>
  <c r="AU2076" i="21"/>
  <c r="AY2076" i="21"/>
  <c r="AW2076" i="21"/>
  <c r="AW2076" i="19"/>
  <c r="AV2077" i="19"/>
  <c r="AU2076" i="19"/>
  <c r="AO2077" i="23"/>
  <c r="AN2078" i="23"/>
  <c r="AQ2077" i="23"/>
  <c r="AM2077" i="23"/>
  <c r="AU2077" i="21"/>
  <c r="AW2077" i="21"/>
  <c r="AV2078" i="21"/>
  <c r="AY2077" i="21"/>
  <c r="AV2078" i="19"/>
  <c r="AU2077" i="19"/>
  <c r="AW2077" i="19"/>
  <c r="AM2078" i="23"/>
  <c r="AN2079" i="23"/>
  <c r="AO2078" i="23"/>
  <c r="AQ2078" i="23"/>
  <c r="AW2078" i="21"/>
  <c r="AU2078" i="21"/>
  <c r="AY2078" i="21"/>
  <c r="AV2079" i="21"/>
  <c r="AW2078" i="19"/>
  <c r="AV2079" i="19"/>
  <c r="AU2078" i="19"/>
  <c r="AO2079" i="23"/>
  <c r="AN2080" i="23"/>
  <c r="AM2079" i="23"/>
  <c r="AQ2079" i="23"/>
  <c r="AW2079" i="21"/>
  <c r="AU2079" i="21"/>
  <c r="AV2080" i="21"/>
  <c r="AY2079" i="21"/>
  <c r="AU2079" i="19"/>
  <c r="AV2080" i="19"/>
  <c r="AW2079" i="19"/>
  <c r="AO2080" i="23"/>
  <c r="AN2081" i="23"/>
  <c r="AM2080" i="23"/>
  <c r="AQ2080" i="23"/>
  <c r="AY2080" i="21"/>
  <c r="AU2080" i="21"/>
  <c r="AV2081" i="21"/>
  <c r="AW2080" i="21"/>
  <c r="AV2081" i="19"/>
  <c r="AU2080" i="19"/>
  <c r="AW2080" i="19"/>
  <c r="AQ2081" i="23"/>
  <c r="AN2082" i="23"/>
  <c r="AM2081" i="23"/>
  <c r="AO2081" i="23"/>
  <c r="AY2081" i="21"/>
  <c r="AU2081" i="21"/>
  <c r="AW2081" i="21"/>
  <c r="AV2082" i="21"/>
  <c r="AU2081" i="19"/>
  <c r="AW2081" i="19"/>
  <c r="AV2082" i="19"/>
  <c r="AN2083" i="23"/>
  <c r="AQ2082" i="23"/>
  <c r="AO2082" i="23"/>
  <c r="AM2082" i="23"/>
  <c r="AY2082" i="21"/>
  <c r="AW2082" i="21"/>
  <c r="AV2083" i="21"/>
  <c r="AU2082" i="21"/>
  <c r="AV2083" i="19"/>
  <c r="AU2082" i="19"/>
  <c r="AW2082" i="19"/>
  <c r="AN2084" i="23"/>
  <c r="AQ2083" i="23"/>
  <c r="AO2083" i="23"/>
  <c r="AM2083" i="23"/>
  <c r="AV2084" i="21"/>
  <c r="AY2083" i="21"/>
  <c r="AW2083" i="21"/>
  <c r="AU2083" i="21"/>
  <c r="AV2084" i="19"/>
  <c r="AU2083" i="19"/>
  <c r="AW2083" i="19"/>
  <c r="AQ2084" i="23"/>
  <c r="AN2085" i="23"/>
  <c r="AM2084" i="23"/>
  <c r="AO2084" i="23"/>
  <c r="AW2084" i="21"/>
  <c r="AY2084" i="21"/>
  <c r="AV2085" i="21"/>
  <c r="AU2084" i="21"/>
  <c r="AV2085" i="19"/>
  <c r="AU2084" i="19"/>
  <c r="AW2084" i="19"/>
  <c r="AN2086" i="23"/>
  <c r="AQ2085" i="23"/>
  <c r="AM2085" i="23"/>
  <c r="AO2085" i="23"/>
  <c r="AU2085" i="21"/>
  <c r="AW2085" i="21"/>
  <c r="AV2086" i="21"/>
  <c r="AY2085" i="21"/>
  <c r="AW2085" i="19"/>
  <c r="AU2085" i="19"/>
  <c r="AV2086" i="19"/>
  <c r="AO2086" i="23"/>
  <c r="AN2087" i="23"/>
  <c r="AM2086" i="23"/>
  <c r="AQ2086" i="23"/>
  <c r="AV2087" i="21"/>
  <c r="AY2086" i="21"/>
  <c r="AU2086" i="21"/>
  <c r="AW2086" i="21"/>
  <c r="AV2087" i="19"/>
  <c r="AW2086" i="19"/>
  <c r="AU2086" i="19"/>
  <c r="AO2087" i="23"/>
  <c r="AN2088" i="23"/>
  <c r="AQ2087" i="23"/>
  <c r="AM2087" i="23"/>
  <c r="AV2088" i="21"/>
  <c r="AU2087" i="21"/>
  <c r="AY2087" i="21"/>
  <c r="AW2087" i="21"/>
  <c r="AV2088" i="19"/>
  <c r="AU2087" i="19"/>
  <c r="AW2087" i="19"/>
  <c r="AO2088" i="23"/>
  <c r="AM2088" i="23"/>
  <c r="AQ2088" i="23"/>
  <c r="AN2089" i="23"/>
  <c r="AV2089" i="21"/>
  <c r="AY2088" i="21"/>
  <c r="AW2088" i="21"/>
  <c r="AU2088" i="21"/>
  <c r="AU2088" i="19"/>
  <c r="AV2089" i="19"/>
  <c r="AW2088" i="19"/>
  <c r="AM2089" i="23"/>
  <c r="AQ2089" i="23"/>
  <c r="AN2090" i="23"/>
  <c r="AO2089" i="23"/>
  <c r="AY2089" i="21"/>
  <c r="AW2089" i="21"/>
  <c r="AV2090" i="21"/>
  <c r="AU2089" i="21"/>
  <c r="AV2090" i="19"/>
  <c r="AW2089" i="19"/>
  <c r="AU2089" i="19"/>
  <c r="AQ2090" i="23"/>
  <c r="AN2091" i="23"/>
  <c r="AO2090" i="23"/>
  <c r="AM2090" i="23"/>
  <c r="AV2091" i="21"/>
  <c r="AU2090" i="21"/>
  <c r="AY2090" i="21"/>
  <c r="AW2090" i="21"/>
  <c r="AV2091" i="19"/>
  <c r="AU2090" i="19"/>
  <c r="AW2090" i="19"/>
  <c r="AQ2091" i="23"/>
  <c r="AO2091" i="23"/>
  <c r="AM2091" i="23"/>
  <c r="AN2092" i="23"/>
  <c r="AY2091" i="21"/>
  <c r="AV2092" i="21"/>
  <c r="AW2091" i="21"/>
  <c r="AU2091" i="21"/>
  <c r="AU2091" i="19"/>
  <c r="AV2092" i="19"/>
  <c r="AW2091" i="19"/>
  <c r="AQ2092" i="23"/>
  <c r="AM2092" i="23"/>
  <c r="AO2092" i="23"/>
  <c r="AN2093" i="23"/>
  <c r="AU2092" i="21"/>
  <c r="AY2092" i="21"/>
  <c r="AV2093" i="21"/>
  <c r="AW2092" i="21"/>
  <c r="AW2092" i="19"/>
  <c r="AU2092" i="19"/>
  <c r="AV2093" i="19"/>
  <c r="AM2093" i="23"/>
  <c r="AN2094" i="23"/>
  <c r="AO2093" i="23"/>
  <c r="AQ2093" i="23"/>
  <c r="AY2093" i="21"/>
  <c r="AV2094" i="21"/>
  <c r="AU2093" i="21"/>
  <c r="AW2093" i="21"/>
  <c r="AV2094" i="19"/>
  <c r="AW2093" i="19"/>
  <c r="AU2093" i="19"/>
  <c r="AM2094" i="23"/>
  <c r="AN2095" i="23"/>
  <c r="AQ2094" i="23"/>
  <c r="AO2094" i="23"/>
  <c r="AU2094" i="21"/>
  <c r="AY2094" i="21"/>
  <c r="AW2094" i="21"/>
  <c r="AV2095" i="21"/>
  <c r="AW2094" i="19"/>
  <c r="AV2095" i="19"/>
  <c r="AU2094" i="19"/>
  <c r="AM2095" i="23"/>
  <c r="AO2095" i="23"/>
  <c r="AQ2095" i="23"/>
  <c r="AN2096" i="23"/>
  <c r="AV2096" i="21"/>
  <c r="AY2095" i="21"/>
  <c r="AW2095" i="21"/>
  <c r="AU2095" i="21"/>
  <c r="AV2096" i="19"/>
  <c r="AU2095" i="19"/>
  <c r="AW2095" i="19"/>
  <c r="AO2096" i="23"/>
  <c r="AN2097" i="23"/>
  <c r="AQ2096" i="23"/>
  <c r="AM2096" i="23"/>
  <c r="AV2097" i="21"/>
  <c r="AU2096" i="21"/>
  <c r="AY2096" i="21"/>
  <c r="AW2096" i="21"/>
  <c r="AU2096" i="19"/>
  <c r="AV2097" i="19"/>
  <c r="AW2096" i="19"/>
  <c r="AN2098" i="23"/>
  <c r="AO2097" i="23"/>
  <c r="AM2097" i="23"/>
  <c r="AQ2097" i="23"/>
  <c r="AW2097" i="21"/>
  <c r="AY2097" i="21"/>
  <c r="AV2098" i="21"/>
  <c r="AU2097" i="21"/>
  <c r="AV2098" i="19"/>
  <c r="AW2097" i="19"/>
  <c r="AU2097" i="19"/>
  <c r="AM2098" i="23"/>
  <c r="AN2099" i="23"/>
  <c r="AQ2098" i="23"/>
  <c r="AO2098" i="23"/>
  <c r="AU2098" i="21"/>
  <c r="AY2098" i="21"/>
  <c r="AW2098" i="21"/>
  <c r="AV2099" i="21"/>
  <c r="AV2099" i="19"/>
  <c r="AW2098" i="19"/>
  <c r="AU2098" i="19"/>
  <c r="AN2100" i="23"/>
  <c r="AO2099" i="23"/>
  <c r="AQ2099" i="23"/>
  <c r="AM2099" i="23"/>
  <c r="AU2099" i="21"/>
  <c r="AW2099" i="21"/>
  <c r="AV2100" i="21"/>
  <c r="AY2099" i="21"/>
  <c r="AU2099" i="19"/>
  <c r="AW2099" i="19"/>
  <c r="AV2100" i="19"/>
  <c r="AO2100" i="23"/>
  <c r="AQ2100" i="23"/>
  <c r="AN2101" i="23"/>
  <c r="AM2100" i="23"/>
  <c r="AY2100" i="21"/>
  <c r="AW2100" i="21"/>
  <c r="AU2100" i="21"/>
  <c r="AV2101" i="21"/>
  <c r="AV2101" i="19"/>
  <c r="AW2100" i="19"/>
  <c r="AU2100" i="19"/>
  <c r="AM2101" i="23"/>
  <c r="AN2102" i="23"/>
  <c r="AQ2101" i="23"/>
  <c r="AO2101" i="23"/>
  <c r="AU2101" i="21"/>
  <c r="AV2102" i="21"/>
  <c r="AW2101" i="21"/>
  <c r="AY2101" i="21"/>
  <c r="AW2101" i="19"/>
  <c r="AV2102" i="19"/>
  <c r="AU2101" i="19"/>
  <c r="AN2103" i="23"/>
  <c r="AM2102" i="23"/>
  <c r="AO2102" i="23"/>
  <c r="AQ2102" i="23"/>
  <c r="AY2102" i="21"/>
  <c r="AU2102" i="21"/>
  <c r="AV2103" i="21"/>
  <c r="AW2102" i="21"/>
  <c r="AU2102" i="19"/>
  <c r="AV2103" i="19"/>
  <c r="AW2102" i="19"/>
  <c r="AO2103" i="23"/>
  <c r="AQ2103" i="23"/>
  <c r="AN2104" i="23"/>
  <c r="AM2103" i="23"/>
  <c r="AW2103" i="21"/>
  <c r="AU2103" i="21"/>
  <c r="AV2104" i="21"/>
  <c r="AY2103" i="21"/>
  <c r="AW2103" i="19"/>
  <c r="AU2103" i="19"/>
  <c r="AV2104" i="19"/>
  <c r="AQ2104" i="23"/>
  <c r="AN2105" i="23"/>
  <c r="AO2104" i="23"/>
  <c r="AM2104" i="23"/>
  <c r="AY2104" i="21"/>
  <c r="AW2104" i="21"/>
  <c r="AU2104" i="21"/>
  <c r="AV2105" i="21"/>
  <c r="AU2104" i="19"/>
  <c r="AV2105" i="19"/>
  <c r="AW2104" i="19"/>
  <c r="AM2105" i="23"/>
  <c r="AN2106" i="23"/>
  <c r="AO2105" i="23"/>
  <c r="AQ2105" i="23"/>
  <c r="AU2105" i="21"/>
  <c r="AW2105" i="21"/>
  <c r="AV2106" i="21"/>
  <c r="AY2105" i="21"/>
  <c r="AV2106" i="19"/>
  <c r="AU2105" i="19"/>
  <c r="AW2105" i="19"/>
  <c r="AQ2106" i="23"/>
  <c r="AN2107" i="23"/>
  <c r="AO2106" i="23"/>
  <c r="AM2106" i="23"/>
  <c r="AY2106" i="21"/>
  <c r="AW2106" i="21"/>
  <c r="AU2106" i="21"/>
  <c r="AV2107" i="21"/>
  <c r="AU2106" i="19"/>
  <c r="AW2106" i="19"/>
  <c r="AV2107" i="19"/>
  <c r="AO2107" i="23"/>
  <c r="AM2107" i="23"/>
  <c r="AN2108" i="23"/>
  <c r="AQ2107" i="23"/>
  <c r="AY2107" i="21"/>
  <c r="AW2107" i="21"/>
  <c r="AU2107" i="21"/>
  <c r="AV2108" i="21"/>
  <c r="AU2107" i="19"/>
  <c r="AW2107" i="19"/>
  <c r="AV2108" i="19"/>
  <c r="AQ2108" i="23"/>
  <c r="AN2109" i="23"/>
  <c r="AO2108" i="23"/>
  <c r="AM2108" i="23"/>
  <c r="AV2109" i="21"/>
  <c r="AY2108" i="21"/>
  <c r="AU2108" i="21"/>
  <c r="AW2108" i="21"/>
  <c r="AU2108" i="19"/>
  <c r="AW2108" i="19"/>
  <c r="AV2109" i="19"/>
  <c r="AO2109" i="23"/>
  <c r="AM2109" i="23"/>
  <c r="AN2110" i="23"/>
  <c r="AQ2109" i="23"/>
  <c r="AY2109" i="21"/>
  <c r="AW2109" i="21"/>
  <c r="AU2109" i="21"/>
  <c r="AV2110" i="21"/>
  <c r="AW2109" i="19"/>
  <c r="AU2109" i="19"/>
  <c r="AV2110" i="19"/>
  <c r="AN2111" i="23"/>
  <c r="AQ2110" i="23"/>
  <c r="AM2110" i="23"/>
  <c r="AO2110" i="23"/>
  <c r="AV2111" i="21"/>
  <c r="AW2110" i="21"/>
  <c r="AY2110" i="21"/>
  <c r="AU2110" i="21"/>
  <c r="AV2111" i="19"/>
  <c r="AW2110" i="19"/>
  <c r="AU2110" i="19"/>
  <c r="AO2111" i="23"/>
  <c r="AQ2111" i="23"/>
  <c r="AM2111" i="23"/>
  <c r="AN2112" i="23"/>
  <c r="AV2112" i="21"/>
  <c r="AW2111" i="21"/>
  <c r="AU2111" i="21"/>
  <c r="AY2111" i="21"/>
  <c r="AU2111" i="19"/>
  <c r="AW2111" i="19"/>
  <c r="AV2112" i="19"/>
  <c r="AQ2112" i="23"/>
  <c r="AM2112" i="23"/>
  <c r="AN2113" i="23"/>
  <c r="AO2112" i="23"/>
  <c r="AW2112" i="21"/>
  <c r="AU2112" i="21"/>
  <c r="AY2112" i="21"/>
  <c r="AV2113" i="21"/>
  <c r="AW2112" i="19"/>
  <c r="AV2113" i="19"/>
  <c r="AU2112" i="19"/>
  <c r="AN2114" i="23"/>
  <c r="AO2113" i="23"/>
  <c r="AQ2113" i="23"/>
  <c r="AM2113" i="23"/>
  <c r="AU2113" i="21"/>
  <c r="AV2114" i="21"/>
  <c r="AW2113" i="21"/>
  <c r="AY2113" i="21"/>
  <c r="AV2114" i="19"/>
  <c r="AU2113" i="19"/>
  <c r="AW2113" i="19"/>
  <c r="AQ2114" i="23"/>
  <c r="AM2114" i="23"/>
  <c r="AO2114" i="23"/>
  <c r="AN2115" i="23"/>
  <c r="AU2114" i="21"/>
  <c r="AV2115" i="21"/>
  <c r="AY2114" i="21"/>
  <c r="AW2114" i="21"/>
  <c r="AW2114" i="19"/>
  <c r="AU2114" i="19"/>
  <c r="AV2115" i="19"/>
  <c r="AN2116" i="23"/>
  <c r="AO2115" i="23"/>
  <c r="AM2115" i="23"/>
  <c r="AQ2115" i="23"/>
  <c r="AU2115" i="21"/>
  <c r="AV2116" i="21"/>
  <c r="AW2115" i="21"/>
  <c r="AY2115" i="21"/>
  <c r="AW2115" i="19"/>
  <c r="AU2115" i="19"/>
  <c r="AV2116" i="19"/>
  <c r="AM2116" i="23"/>
  <c r="AQ2116" i="23"/>
  <c r="AO2116" i="23"/>
  <c r="AN2117" i="23"/>
  <c r="AW2116" i="21"/>
  <c r="AY2116" i="21"/>
  <c r="AU2116" i="21"/>
  <c r="AV2117" i="21"/>
  <c r="AV2117" i="19"/>
  <c r="AU2116" i="19"/>
  <c r="AW2116" i="19"/>
  <c r="AO2117" i="23"/>
  <c r="AQ2117" i="23"/>
  <c r="AM2117" i="23"/>
  <c r="AN2118" i="23"/>
  <c r="AU2117" i="21"/>
  <c r="AW2117" i="21"/>
  <c r="AY2117" i="21"/>
  <c r="AV2118" i="21"/>
  <c r="AW2117" i="19"/>
  <c r="AV2118" i="19"/>
  <c r="AU2117" i="19"/>
  <c r="AO2118" i="23"/>
  <c r="AN2119" i="23"/>
  <c r="AM2118" i="23"/>
  <c r="AQ2118" i="23"/>
  <c r="AW2118" i="21"/>
  <c r="AY2118" i="21"/>
  <c r="AU2118" i="21"/>
  <c r="AV2119" i="21"/>
  <c r="AV2119" i="19"/>
  <c r="AU2118" i="19"/>
  <c r="AW2118" i="19"/>
  <c r="AN2120" i="23"/>
  <c r="AO2119" i="23"/>
  <c r="AQ2119" i="23"/>
  <c r="AM2119" i="23"/>
  <c r="AU2119" i="21"/>
  <c r="AY2119" i="21"/>
  <c r="AW2119" i="21"/>
  <c r="AV2120" i="21"/>
  <c r="AW2119" i="19"/>
  <c r="AV2120" i="19"/>
  <c r="AU2119" i="19"/>
  <c r="AO2120" i="23"/>
  <c r="AM2120" i="23"/>
  <c r="AN2121" i="23"/>
  <c r="AQ2120" i="23"/>
  <c r="AU2120" i="21"/>
  <c r="AV2121" i="21"/>
  <c r="AY2120" i="21"/>
  <c r="AW2120" i="21"/>
  <c r="AV2121" i="19"/>
  <c r="AU2120" i="19"/>
  <c r="AW2120" i="19"/>
  <c r="AM2121" i="23"/>
  <c r="AN2122" i="23"/>
  <c r="AQ2121" i="23"/>
  <c r="AO2121" i="23"/>
  <c r="AW2121" i="21"/>
  <c r="AU2121" i="21"/>
  <c r="AV2122" i="21"/>
  <c r="AY2121" i="21"/>
  <c r="AU2121" i="19"/>
  <c r="AV2122" i="19"/>
  <c r="AW2121" i="19"/>
  <c r="AQ2122" i="23"/>
  <c r="AO2122" i="23"/>
  <c r="AM2122" i="23"/>
  <c r="AN2123" i="23"/>
  <c r="AV2123" i="21"/>
  <c r="AU2122" i="21"/>
  <c r="AW2122" i="21"/>
  <c r="AY2122" i="21"/>
  <c r="AV2123" i="19"/>
  <c r="AU2122" i="19"/>
  <c r="AW2122" i="19"/>
  <c r="AM2123" i="23"/>
  <c r="AO2123" i="23"/>
  <c r="AQ2123" i="23"/>
  <c r="AN2124" i="23"/>
  <c r="AY2123" i="21"/>
  <c r="AU2123" i="21"/>
  <c r="AV2124" i="21"/>
  <c r="AW2123" i="21"/>
  <c r="AU2123" i="19"/>
  <c r="AW2123" i="19"/>
  <c r="AV2124" i="19"/>
  <c r="AQ2124" i="23"/>
  <c r="AM2124" i="23"/>
  <c r="AN2125" i="23"/>
  <c r="AO2124" i="23"/>
  <c r="AY2124" i="21"/>
  <c r="AU2124" i="21"/>
  <c r="AV2125" i="21"/>
  <c r="AW2124" i="21"/>
  <c r="AU2124" i="19"/>
  <c r="AW2124" i="19"/>
  <c r="AV2125" i="19"/>
  <c r="AN2126" i="23"/>
  <c r="AO2125" i="23"/>
  <c r="AM2125" i="23"/>
  <c r="AQ2125" i="23"/>
  <c r="AV2126" i="21"/>
  <c r="AY2125" i="21"/>
  <c r="AU2125" i="21"/>
  <c r="AW2125" i="21"/>
  <c r="AU2125" i="19"/>
  <c r="AW2125" i="19"/>
  <c r="AV2126" i="19"/>
  <c r="AO2126" i="23"/>
  <c r="AM2126" i="23"/>
  <c r="AN2127" i="23"/>
  <c r="AQ2126" i="23"/>
  <c r="AV2127" i="21"/>
  <c r="AY2126" i="21"/>
  <c r="AU2126" i="21"/>
  <c r="AW2126" i="21"/>
  <c r="AV2127" i="19"/>
  <c r="AU2126" i="19"/>
  <c r="AW2126" i="19"/>
  <c r="AM2127" i="23"/>
  <c r="AO2127" i="23"/>
  <c r="AQ2127" i="23"/>
  <c r="AN2128" i="23"/>
  <c r="AV2128" i="21"/>
  <c r="AU2127" i="21"/>
  <c r="AY2127" i="21"/>
  <c r="AW2127" i="21"/>
  <c r="AU2127" i="19"/>
  <c r="AV2128" i="19"/>
  <c r="AW2127" i="19"/>
  <c r="AQ2128" i="23"/>
  <c r="AM2128" i="23"/>
  <c r="AN2129" i="23"/>
  <c r="AO2128" i="23"/>
  <c r="AV2129" i="21"/>
  <c r="AW2128" i="21"/>
  <c r="AY2128" i="21"/>
  <c r="AU2128" i="21"/>
  <c r="AU2128" i="19"/>
  <c r="AW2128" i="19"/>
  <c r="AV2129" i="19"/>
  <c r="AN2130" i="23"/>
  <c r="AM2129" i="23"/>
  <c r="AO2129" i="23"/>
  <c r="AQ2129" i="23"/>
  <c r="AW2129" i="21"/>
  <c r="AV2130" i="21"/>
  <c r="AU2129" i="21"/>
  <c r="AY2129" i="21"/>
  <c r="AW2129" i="19"/>
  <c r="AV2130" i="19"/>
  <c r="AU2129" i="19"/>
  <c r="AN2131" i="23"/>
  <c r="AQ2130" i="23"/>
  <c r="AM2130" i="23"/>
  <c r="AO2130" i="23"/>
  <c r="AY2130" i="21"/>
  <c r="AU2130" i="21"/>
  <c r="AV2131" i="21"/>
  <c r="AW2130" i="21"/>
  <c r="AV2131" i="19"/>
  <c r="AW2130" i="19"/>
  <c r="AU2130" i="19"/>
  <c r="AN2132" i="23"/>
  <c r="AM2131" i="23"/>
  <c r="AO2131" i="23"/>
  <c r="AQ2131" i="23"/>
  <c r="AW2131" i="21"/>
  <c r="AY2131" i="21"/>
  <c r="AV2132" i="21"/>
  <c r="AU2131" i="21"/>
  <c r="AW2131" i="19"/>
  <c r="AU2131" i="19"/>
  <c r="AV2132" i="19"/>
  <c r="AN2133" i="23"/>
  <c r="AM2132" i="23"/>
  <c r="AO2132" i="23"/>
  <c r="AQ2132" i="23"/>
  <c r="AV2133" i="21"/>
  <c r="AW2132" i="21"/>
  <c r="AY2132" i="21"/>
  <c r="AU2132" i="21"/>
  <c r="AU2132" i="19"/>
  <c r="AV2133" i="19"/>
  <c r="AW2132" i="19"/>
  <c r="AQ2133" i="23"/>
  <c r="AO2133" i="23"/>
  <c r="AM2133" i="23"/>
  <c r="AN2134" i="23"/>
  <c r="AU2133" i="21"/>
  <c r="AW2133" i="21"/>
  <c r="AV2134" i="21"/>
  <c r="AY2133" i="21"/>
  <c r="AW2133" i="19"/>
  <c r="AV2134" i="19"/>
  <c r="AU2133" i="19"/>
  <c r="AM2134" i="23"/>
  <c r="AQ2134" i="23"/>
  <c r="AO2134" i="23"/>
  <c r="AN2135" i="23"/>
  <c r="AY2134" i="21"/>
  <c r="AW2134" i="21"/>
  <c r="AV2135" i="21"/>
  <c r="AU2134" i="21"/>
  <c r="AV2135" i="19"/>
  <c r="AW2134" i="19"/>
  <c r="AU2134" i="19"/>
  <c r="AN2136" i="23"/>
  <c r="AM2135" i="23"/>
  <c r="AO2135" i="23"/>
  <c r="AQ2135" i="23"/>
  <c r="AU2135" i="21"/>
  <c r="AW2135" i="21"/>
  <c r="AV2136" i="21"/>
  <c r="AY2135" i="21"/>
  <c r="AW2135" i="19"/>
  <c r="AV2136" i="19"/>
  <c r="AU2135" i="19"/>
  <c r="AM2136" i="23"/>
  <c r="AN2137" i="23"/>
  <c r="AQ2136" i="23"/>
  <c r="AO2136" i="23"/>
  <c r="AY2136" i="21"/>
  <c r="AU2136" i="21"/>
  <c r="AW2136" i="21"/>
  <c r="AV2137" i="21"/>
  <c r="AV2137" i="19"/>
  <c r="AU2136" i="19"/>
  <c r="AW2136" i="19"/>
  <c r="AO2137" i="23"/>
  <c r="AQ2137" i="23"/>
  <c r="AN2138" i="23"/>
  <c r="AM2137" i="23"/>
  <c r="AW2137" i="21"/>
  <c r="AU2137" i="21"/>
  <c r="AY2137" i="21"/>
  <c r="AV2138" i="21"/>
  <c r="AV2138" i="19"/>
  <c r="AW2137" i="19"/>
  <c r="AU2137" i="19"/>
  <c r="AN2139" i="23"/>
  <c r="AO2138" i="23"/>
  <c r="AQ2138" i="23"/>
  <c r="AM2138" i="23"/>
  <c r="AY2138" i="21"/>
  <c r="AU2138" i="21"/>
  <c r="AW2138" i="21"/>
  <c r="AV2139" i="21"/>
  <c r="AW2138" i="19"/>
  <c r="AU2138" i="19"/>
  <c r="AV2139" i="19"/>
  <c r="AN2140" i="23"/>
  <c r="AO2139" i="23"/>
  <c r="AQ2139" i="23"/>
  <c r="AM2139" i="23"/>
  <c r="AU2139" i="21"/>
  <c r="AV2140" i="21"/>
  <c r="AY2139" i="21"/>
  <c r="AW2139" i="21"/>
  <c r="AU2139" i="19"/>
  <c r="AW2139" i="19"/>
  <c r="AV2140" i="19"/>
  <c r="AQ2140" i="23"/>
  <c r="AM2140" i="23"/>
  <c r="AN2141" i="23"/>
  <c r="AO2140" i="23"/>
  <c r="AW2140" i="21"/>
  <c r="AV2141" i="21"/>
  <c r="AU2140" i="21"/>
  <c r="AY2140" i="21"/>
  <c r="AV2141" i="19"/>
  <c r="AU2140" i="19"/>
  <c r="AW2140" i="19"/>
  <c r="AN2142" i="23"/>
  <c r="AO2141" i="23"/>
  <c r="AQ2141" i="23"/>
  <c r="AM2141" i="23"/>
  <c r="AW2141" i="21"/>
  <c r="AY2141" i="21"/>
  <c r="AU2141" i="21"/>
  <c r="AV2142" i="21"/>
  <c r="AW2141" i="19"/>
  <c r="AV2142" i="19"/>
  <c r="AU2141" i="19"/>
  <c r="AM2142" i="23"/>
  <c r="AQ2142" i="23"/>
  <c r="AO2142" i="23"/>
  <c r="AN2143" i="23"/>
  <c r="AW2142" i="21"/>
  <c r="AY2142" i="21"/>
  <c r="AV2143" i="21"/>
  <c r="AU2142" i="21"/>
  <c r="AW2142" i="19"/>
  <c r="AU2142" i="19"/>
  <c r="AV2143" i="19"/>
  <c r="AO2143" i="23"/>
  <c r="AQ2143" i="23"/>
  <c r="AM2143" i="23"/>
  <c r="AN2144" i="23"/>
  <c r="AW2143" i="21"/>
  <c r="AY2143" i="21"/>
  <c r="AV2144" i="21"/>
  <c r="AU2143" i="21"/>
  <c r="AU2143" i="19"/>
  <c r="AW2143" i="19"/>
  <c r="AV2144" i="19"/>
  <c r="AN2145" i="23"/>
  <c r="AM2144" i="23"/>
  <c r="AO2144" i="23"/>
  <c r="AQ2144" i="23"/>
  <c r="AW2144" i="21"/>
  <c r="AV2145" i="21"/>
  <c r="AY2144" i="21"/>
  <c r="AU2144" i="21"/>
  <c r="AW2144" i="19"/>
  <c r="AU2144" i="19"/>
  <c r="AV2145" i="19"/>
  <c r="AM2145" i="23"/>
  <c r="AO2145" i="23"/>
  <c r="AQ2145" i="23"/>
  <c r="AN2146" i="23"/>
  <c r="AW2145" i="21"/>
  <c r="AU2145" i="21"/>
  <c r="AV2146" i="21"/>
  <c r="AY2145" i="21"/>
  <c r="AW2145" i="19"/>
  <c r="AU2145" i="19"/>
  <c r="AV2146" i="19"/>
  <c r="AM2146" i="23"/>
  <c r="AN2147" i="23"/>
  <c r="AQ2146" i="23"/>
  <c r="AO2146" i="23"/>
  <c r="AV2147" i="21"/>
  <c r="AW2146" i="21"/>
  <c r="AY2146" i="21"/>
  <c r="AU2146" i="21"/>
  <c r="AW2146" i="19"/>
  <c r="AV2147" i="19"/>
  <c r="AU2146" i="19"/>
  <c r="AN2148" i="23"/>
  <c r="AO2147" i="23"/>
  <c r="AQ2147" i="23"/>
  <c r="AM2147" i="23"/>
  <c r="AY2147" i="21"/>
  <c r="AW2147" i="21"/>
  <c r="AU2147" i="21"/>
  <c r="AV2148" i="21"/>
  <c r="AW2147" i="19"/>
  <c r="AU2147" i="19"/>
  <c r="AV2148" i="19"/>
  <c r="AO2148" i="23"/>
  <c r="AM2148" i="23"/>
  <c r="AQ2148" i="23"/>
  <c r="AN2149" i="23"/>
  <c r="AW2148" i="21"/>
  <c r="AV2149" i="21"/>
  <c r="AY2148" i="21"/>
  <c r="AU2148" i="21"/>
  <c r="AU2148" i="19"/>
  <c r="AW2148" i="19"/>
  <c r="AV2149" i="19"/>
  <c r="AO2149" i="23"/>
  <c r="AN2150" i="23"/>
  <c r="AQ2149" i="23"/>
  <c r="AM2149" i="23"/>
  <c r="AW2149" i="21"/>
  <c r="AV2150" i="21"/>
  <c r="AU2149" i="21"/>
  <c r="AY2149" i="21"/>
  <c r="AV2150" i="19"/>
  <c r="AU2149" i="19"/>
  <c r="AW2149" i="19"/>
  <c r="AO2150" i="23"/>
  <c r="AN2151" i="23"/>
  <c r="AQ2150" i="23"/>
  <c r="AM2150" i="23"/>
  <c r="AV2151" i="21"/>
  <c r="AY2150" i="21"/>
  <c r="AU2150" i="21"/>
  <c r="AW2150" i="21"/>
  <c r="AU2150" i="19"/>
  <c r="AV2151" i="19"/>
  <c r="AW2150" i="19"/>
  <c r="AN2152" i="23"/>
  <c r="AM2151" i="23"/>
  <c r="AO2151" i="23"/>
  <c r="AQ2151" i="23"/>
  <c r="AU2151" i="21"/>
  <c r="AV2152" i="21"/>
  <c r="AW2151" i="21"/>
  <c r="AY2151" i="21"/>
  <c r="AW2151" i="19"/>
  <c r="AV2152" i="19"/>
  <c r="AU2151" i="19"/>
  <c r="AQ2152" i="23"/>
  <c r="AO2152" i="23"/>
  <c r="AN2153" i="23"/>
  <c r="AM2152" i="23"/>
  <c r="AW2152" i="21"/>
  <c r="AU2152" i="21"/>
  <c r="AY2152" i="21"/>
  <c r="AV2153" i="21"/>
  <c r="AW2152" i="19"/>
  <c r="AU2152" i="19"/>
  <c r="AV2153" i="19"/>
  <c r="AM2153" i="23"/>
  <c r="AQ2153" i="23"/>
  <c r="AO2153" i="23"/>
  <c r="AN2154" i="23"/>
  <c r="AU2153" i="21"/>
  <c r="AV2154" i="21"/>
  <c r="AW2153" i="21"/>
  <c r="AY2153" i="21"/>
  <c r="AU2153" i="19"/>
  <c r="AV2154" i="19"/>
  <c r="AW2153" i="19"/>
  <c r="AQ2154" i="23"/>
  <c r="AO2154" i="23"/>
  <c r="AN2155" i="23"/>
  <c r="AM2154" i="23"/>
  <c r="AU2154" i="21"/>
  <c r="AV2155" i="21"/>
  <c r="AW2154" i="21"/>
  <c r="AY2154" i="21"/>
  <c r="AU2154" i="19"/>
  <c r="AW2154" i="19"/>
  <c r="AV2155" i="19"/>
  <c r="AQ2155" i="23"/>
  <c r="AM2155" i="23"/>
  <c r="AN2156" i="23"/>
  <c r="AO2155" i="23"/>
  <c r="AY2155" i="21"/>
  <c r="AW2155" i="21"/>
  <c r="AU2155" i="21"/>
  <c r="AV2156" i="21"/>
  <c r="AV2156" i="19"/>
  <c r="AW2155" i="19"/>
  <c r="AU2155" i="19"/>
  <c r="AN2157" i="23"/>
  <c r="AM2156" i="23"/>
  <c r="AO2156" i="23"/>
  <c r="AQ2156" i="23"/>
  <c r="AV2157" i="21"/>
  <c r="AU2156" i="21"/>
  <c r="AW2156" i="21"/>
  <c r="AY2156" i="21"/>
  <c r="AU2156" i="19"/>
  <c r="AW2156" i="19"/>
  <c r="AV2157" i="19"/>
  <c r="AQ2157" i="23"/>
  <c r="AN2158" i="23"/>
  <c r="AM2157" i="23"/>
  <c r="AO2157" i="23"/>
  <c r="AW2157" i="21"/>
  <c r="AU2157" i="21"/>
  <c r="AY2157" i="21"/>
  <c r="AV2158" i="21"/>
  <c r="AV2158" i="19"/>
  <c r="AW2157" i="19"/>
  <c r="AU2157" i="19"/>
  <c r="AO2158" i="23"/>
  <c r="AN2159" i="23"/>
  <c r="AQ2158" i="23"/>
  <c r="AM2158" i="23"/>
  <c r="AV2159" i="21"/>
  <c r="AY2158" i="21"/>
  <c r="AU2158" i="21"/>
  <c r="AW2158" i="21"/>
  <c r="AU2158" i="19"/>
  <c r="AV2159" i="19"/>
  <c r="AW2158" i="19"/>
  <c r="AM2159" i="23"/>
  <c r="AQ2159" i="23"/>
  <c r="AN2160" i="23"/>
  <c r="AO2159" i="23"/>
  <c r="AY2159" i="21"/>
  <c r="AW2159" i="21"/>
  <c r="AU2159" i="21"/>
  <c r="AV2160" i="21"/>
  <c r="AU2159" i="19"/>
  <c r="AV2160" i="19"/>
  <c r="AW2159" i="19"/>
  <c r="AQ2160" i="23"/>
  <c r="AM2160" i="23"/>
  <c r="AO2160" i="23"/>
  <c r="AN2161" i="23"/>
  <c r="AV2161" i="21"/>
  <c r="AY2160" i="21"/>
  <c r="AU2160" i="21"/>
  <c r="AW2160" i="21"/>
  <c r="AW2160" i="19"/>
  <c r="AU2160" i="19"/>
  <c r="AV2161" i="19"/>
  <c r="AQ2161" i="23"/>
  <c r="AN2162" i="23"/>
  <c r="AM2161" i="23"/>
  <c r="AO2161" i="23"/>
  <c r="AW2161" i="21"/>
  <c r="AU2161" i="21"/>
  <c r="AV2162" i="21"/>
  <c r="AY2161" i="21"/>
  <c r="AU2161" i="19"/>
  <c r="AV2162" i="19"/>
  <c r="AW2161" i="19"/>
  <c r="AQ2162" i="23"/>
  <c r="AN2163" i="23"/>
  <c r="AM2162" i="23"/>
  <c r="AO2162" i="23"/>
  <c r="AY2162" i="21"/>
  <c r="AU2162" i="21"/>
  <c r="AV2163" i="21"/>
  <c r="AW2162" i="21"/>
  <c r="AW2162" i="19"/>
  <c r="AU2162" i="19"/>
  <c r="AV2163" i="19"/>
  <c r="AO2163" i="23"/>
  <c r="AN2164" i="23"/>
  <c r="AQ2163" i="23"/>
  <c r="AM2163" i="23"/>
  <c r="AW2163" i="21"/>
  <c r="AU2163" i="21"/>
  <c r="AV2164" i="21"/>
  <c r="AY2163" i="21"/>
  <c r="AW2163" i="19"/>
  <c r="AU2163" i="19"/>
  <c r="AV2164" i="19"/>
  <c r="AN2165" i="23"/>
  <c r="AQ2164" i="23"/>
  <c r="AM2164" i="23"/>
  <c r="AO2164" i="23"/>
  <c r="AY2164" i="21"/>
  <c r="AU2164" i="21"/>
  <c r="AW2164" i="21"/>
  <c r="AV2165" i="21"/>
  <c r="AW2164" i="19"/>
  <c r="AU2164" i="19"/>
  <c r="AV2165" i="19"/>
  <c r="AQ2165" i="23"/>
  <c r="AO2165" i="23"/>
  <c r="AM2165" i="23"/>
  <c r="AN2166" i="23"/>
  <c r="AW2165" i="21"/>
  <c r="AY2165" i="21"/>
  <c r="AU2165" i="21"/>
  <c r="AV2166" i="21"/>
  <c r="AV2166" i="19"/>
  <c r="AU2165" i="19"/>
  <c r="AW2165" i="19"/>
  <c r="AM2166" i="23"/>
  <c r="AQ2166" i="23"/>
  <c r="AO2166" i="23"/>
  <c r="AN2167" i="23"/>
  <c r="AU2166" i="21"/>
  <c r="AY2166" i="21"/>
  <c r="AV2167" i="21"/>
  <c r="AW2166" i="21"/>
  <c r="AV2167" i="19"/>
  <c r="AW2166" i="19"/>
  <c r="AU2166" i="19"/>
  <c r="AM2167" i="23"/>
  <c r="AO2167" i="23"/>
  <c r="AN2168" i="23"/>
  <c r="AQ2167" i="23"/>
  <c r="AV2168" i="21"/>
  <c r="AW2167" i="21"/>
  <c r="AY2167" i="21"/>
  <c r="AU2167" i="21"/>
  <c r="AV2168" i="19"/>
  <c r="AU2167" i="19"/>
  <c r="AW2167" i="19"/>
  <c r="AN2169" i="23"/>
  <c r="AQ2168" i="23"/>
  <c r="AO2168" i="23"/>
  <c r="AM2168" i="23"/>
  <c r="AV2169" i="21"/>
  <c r="AU2168" i="21"/>
  <c r="AW2168" i="21"/>
  <c r="AY2168" i="21"/>
  <c r="AV2169" i="19"/>
  <c r="AU2168" i="19"/>
  <c r="AW2168" i="19"/>
  <c r="AO2169" i="23"/>
  <c r="AM2169" i="23"/>
  <c r="AQ2169" i="23"/>
  <c r="AN2170" i="23"/>
  <c r="AY2169" i="21"/>
  <c r="AW2169" i="21"/>
  <c r="AV2170" i="21"/>
  <c r="AU2169" i="21"/>
  <c r="AU2169" i="19"/>
  <c r="AV2170" i="19"/>
  <c r="AW2169" i="19"/>
  <c r="AN2171" i="23"/>
  <c r="AQ2170" i="23"/>
  <c r="AO2170" i="23"/>
  <c r="AM2170" i="23"/>
  <c r="AW2170" i="21"/>
  <c r="AV2171" i="21"/>
  <c r="AU2170" i="21"/>
  <c r="AY2170" i="21"/>
  <c r="AV2171" i="19"/>
  <c r="AU2170" i="19"/>
  <c r="AW2170" i="19"/>
  <c r="AM2171" i="23"/>
  <c r="AN2172" i="23"/>
  <c r="AQ2171" i="23"/>
  <c r="AO2171" i="23"/>
  <c r="AV2172" i="21"/>
  <c r="AW2171" i="21"/>
  <c r="AU2171" i="21"/>
  <c r="AY2171" i="21"/>
  <c r="AU2171" i="19"/>
  <c r="AW2171" i="19"/>
  <c r="AV2172" i="19"/>
  <c r="AM2172" i="23"/>
  <c r="AN2173" i="23"/>
  <c r="AO2172" i="23"/>
  <c r="AQ2172" i="23"/>
  <c r="AY2172" i="21"/>
  <c r="AV2173" i="21"/>
  <c r="AU2172" i="21"/>
  <c r="AW2172" i="21"/>
  <c r="AU2172" i="19"/>
  <c r="AW2172" i="19"/>
  <c r="AV2173" i="19"/>
  <c r="AO2173" i="23"/>
  <c r="AQ2173" i="23"/>
  <c r="AN2174" i="23"/>
  <c r="AM2173" i="23"/>
  <c r="AU2173" i="21"/>
  <c r="AW2173" i="21"/>
  <c r="AY2173" i="21"/>
  <c r="AV2174" i="21"/>
  <c r="AU2173" i="19"/>
  <c r="AW2173" i="19"/>
  <c r="AV2174" i="19"/>
  <c r="AQ2174" i="23"/>
  <c r="AO2174" i="23"/>
  <c r="AM2174" i="23"/>
  <c r="AN2175" i="23"/>
  <c r="AW2174" i="21"/>
  <c r="AU2174" i="21"/>
  <c r="AY2174" i="21"/>
  <c r="AV2175" i="21"/>
  <c r="AW2174" i="19"/>
  <c r="AV2175" i="19"/>
  <c r="AU2174" i="19"/>
  <c r="AO2175" i="23"/>
  <c r="AQ2175" i="23"/>
  <c r="AM2175" i="23"/>
  <c r="AN2176" i="23"/>
  <c r="AW2175" i="21"/>
  <c r="AY2175" i="21"/>
  <c r="AV2176" i="21"/>
  <c r="AU2175" i="21"/>
  <c r="AV2176" i="19"/>
  <c r="AU2175" i="19"/>
  <c r="AW2175" i="19"/>
  <c r="AM2176" i="23"/>
  <c r="AN2177" i="23"/>
  <c r="AQ2176" i="23"/>
  <c r="AO2176" i="23"/>
  <c r="AY2176" i="21"/>
  <c r="AV2177" i="21"/>
  <c r="AU2176" i="21"/>
  <c r="AW2176" i="21"/>
  <c r="AV2177" i="19"/>
  <c r="AU2176" i="19"/>
  <c r="AW2176" i="19"/>
  <c r="AQ2177" i="23"/>
  <c r="AN2178" i="23"/>
  <c r="AO2177" i="23"/>
  <c r="AM2177" i="23"/>
  <c r="AY2177" i="21"/>
  <c r="AW2177" i="21"/>
  <c r="AV2178" i="21"/>
  <c r="AU2177" i="21"/>
  <c r="AU2177" i="19"/>
  <c r="AV2178" i="19"/>
  <c r="AW2177" i="19"/>
  <c r="AM2178" i="23"/>
  <c r="AQ2178" i="23"/>
  <c r="AN2179" i="23"/>
  <c r="AO2178" i="23"/>
  <c r="AU2178" i="21"/>
  <c r="AY2178" i="21"/>
  <c r="AV2179" i="21"/>
  <c r="AW2178" i="21"/>
  <c r="AW2178" i="19"/>
  <c r="AU2178" i="19"/>
  <c r="AV2179" i="19"/>
  <c r="AQ2179" i="23"/>
  <c r="AO2179" i="23"/>
  <c r="AN2180" i="23"/>
  <c r="AM2179" i="23"/>
  <c r="AV2180" i="21"/>
  <c r="AW2179" i="21"/>
  <c r="AY2179" i="21"/>
  <c r="AU2179" i="21"/>
  <c r="AU2179" i="19"/>
  <c r="AV2180" i="19"/>
  <c r="AW2179" i="19"/>
  <c r="AQ2180" i="23"/>
  <c r="AM2180" i="23"/>
  <c r="AO2180" i="23"/>
  <c r="AN2181" i="23"/>
  <c r="AV2181" i="21"/>
  <c r="AU2180" i="21"/>
  <c r="AY2180" i="21"/>
  <c r="AW2180" i="21"/>
  <c r="AW2180" i="19"/>
  <c r="AV2181" i="19"/>
  <c r="AU2180" i="19"/>
  <c r="AO2181" i="23"/>
  <c r="AM2181" i="23"/>
  <c r="AN2182" i="23"/>
  <c r="AQ2181" i="23"/>
  <c r="AU2181" i="21"/>
  <c r="AW2181" i="21"/>
  <c r="AY2181" i="21"/>
  <c r="AV2182" i="21"/>
  <c r="AV2182" i="19"/>
  <c r="AW2181" i="19"/>
  <c r="AU2181" i="19"/>
  <c r="AQ2182" i="23"/>
  <c r="AM2182" i="23"/>
  <c r="AN2183" i="23"/>
  <c r="AO2182" i="23"/>
  <c r="AU2182" i="21"/>
  <c r="AV2183" i="21"/>
  <c r="AW2182" i="21"/>
  <c r="AY2182" i="21"/>
  <c r="AV2183" i="19"/>
  <c r="AU2182" i="19"/>
  <c r="AW2182" i="19"/>
  <c r="AN2184" i="23"/>
  <c r="AO2183" i="23"/>
  <c r="AM2183" i="23"/>
  <c r="AQ2183" i="23"/>
  <c r="AV2184" i="21"/>
  <c r="AW2183" i="21"/>
  <c r="AU2183" i="21"/>
  <c r="AY2183" i="21"/>
  <c r="AW2183" i="19"/>
  <c r="AV2184" i="19"/>
  <c r="AU2183" i="19"/>
  <c r="AQ2184" i="23"/>
  <c r="AM2184" i="23"/>
  <c r="AN2185" i="23"/>
  <c r="AO2184" i="23"/>
  <c r="AW2184" i="21"/>
  <c r="AY2184" i="21"/>
  <c r="AU2184" i="21"/>
  <c r="AV2185" i="21"/>
  <c r="AU2184" i="19"/>
  <c r="AW2184" i="19"/>
  <c r="AV2185" i="19"/>
  <c r="AO2185" i="23"/>
  <c r="AQ2185" i="23"/>
  <c r="AN2186" i="23"/>
  <c r="AM2185" i="23"/>
  <c r="AV2186" i="21"/>
  <c r="AU2185" i="21"/>
  <c r="AY2185" i="21"/>
  <c r="AW2185" i="21"/>
  <c r="AU2185" i="19"/>
  <c r="AV2186" i="19"/>
  <c r="AW2185" i="19"/>
  <c r="AM2186" i="23"/>
  <c r="AO2186" i="23"/>
  <c r="AQ2186" i="23"/>
  <c r="AN2187" i="23"/>
  <c r="AV2187" i="21"/>
  <c r="AW2186" i="21"/>
  <c r="AY2186" i="21"/>
  <c r="AU2186" i="21"/>
  <c r="AW2186" i="19"/>
  <c r="AU2186" i="19"/>
  <c r="AV2187" i="19"/>
  <c r="AQ2187" i="23"/>
  <c r="AM2187" i="23"/>
  <c r="AN2188" i="23"/>
  <c r="AO2187" i="23"/>
  <c r="AU2187" i="21"/>
  <c r="AV2188" i="21"/>
  <c r="AY2187" i="21"/>
  <c r="AW2187" i="21"/>
  <c r="AU2187" i="19"/>
  <c r="AV2188" i="19"/>
  <c r="AW2187" i="19"/>
  <c r="AO2188" i="23"/>
  <c r="AM2188" i="23"/>
  <c r="AN2189" i="23"/>
  <c r="AQ2188" i="23"/>
  <c r="AV2189" i="21"/>
  <c r="AU2188" i="21"/>
  <c r="AW2188" i="21"/>
  <c r="AY2188" i="21"/>
  <c r="AV2189" i="19"/>
  <c r="AU2188" i="19"/>
  <c r="AW2188" i="19"/>
  <c r="AM2189" i="23"/>
  <c r="AN2190" i="23"/>
  <c r="AQ2189" i="23"/>
  <c r="AO2189" i="23"/>
  <c r="AU2189" i="21"/>
  <c r="AY2189" i="21"/>
  <c r="AV2190" i="21"/>
  <c r="AW2189" i="21"/>
  <c r="AU2189" i="19"/>
  <c r="AV2190" i="19"/>
  <c r="AW2189" i="19"/>
  <c r="AO2190" i="23"/>
  <c r="AM2190" i="23"/>
  <c r="AQ2190" i="23"/>
  <c r="AN2191" i="23"/>
  <c r="AY2190" i="21"/>
  <c r="AW2190" i="21"/>
  <c r="AU2190" i="21"/>
  <c r="AV2191" i="21"/>
  <c r="AV2191" i="19"/>
  <c r="AW2190" i="19"/>
  <c r="AU2190" i="19"/>
  <c r="AN2192" i="23"/>
  <c r="AQ2191" i="23"/>
  <c r="AM2191" i="23"/>
  <c r="AO2191" i="23"/>
  <c r="AY2191" i="21"/>
  <c r="AV2192" i="21"/>
  <c r="AW2191" i="21"/>
  <c r="AU2191" i="21"/>
  <c r="AV2192" i="19"/>
  <c r="AU2191" i="19"/>
  <c r="AW2191" i="19"/>
  <c r="AM2192" i="23"/>
  <c r="AN2193" i="23"/>
  <c r="AQ2192" i="23"/>
  <c r="AO2192" i="23"/>
  <c r="AW2192" i="21"/>
  <c r="AV2193" i="21"/>
  <c r="AY2192" i="21"/>
  <c r="AU2192" i="21"/>
  <c r="AV2193" i="19"/>
  <c r="AW2192" i="19"/>
  <c r="AU2192" i="19"/>
  <c r="AO2193" i="23"/>
  <c r="AN2194" i="23"/>
  <c r="AM2193" i="23"/>
  <c r="AQ2193" i="23"/>
  <c r="AU2193" i="21"/>
  <c r="AY2193" i="21"/>
  <c r="AW2193" i="21"/>
  <c r="AV2194" i="21"/>
  <c r="AW2193" i="19"/>
  <c r="AU2193" i="19"/>
  <c r="AV2194" i="19"/>
  <c r="AO2194" i="23"/>
  <c r="AN2195" i="23"/>
  <c r="AM2194" i="23"/>
  <c r="AQ2194" i="23"/>
  <c r="AU2194" i="21"/>
  <c r="AV2195" i="21"/>
  <c r="AW2194" i="21"/>
  <c r="AY2194" i="21"/>
  <c r="AV2195" i="19"/>
  <c r="AW2194" i="19"/>
  <c r="AU2194" i="19"/>
  <c r="AO2195" i="23"/>
  <c r="AN2196" i="23"/>
  <c r="AQ2195" i="23"/>
  <c r="AM2195" i="23"/>
  <c r="AW2195" i="21"/>
  <c r="AU2195" i="21"/>
  <c r="AY2195" i="21"/>
  <c r="AV2196" i="21"/>
  <c r="AV2196" i="19"/>
  <c r="AU2195" i="19"/>
  <c r="AW2195" i="19"/>
  <c r="AO2196" i="23"/>
  <c r="AM2196" i="23"/>
  <c r="AQ2196" i="23"/>
  <c r="AN2197" i="23"/>
  <c r="AV2197" i="21"/>
  <c r="AW2196" i="21"/>
  <c r="AY2196" i="21"/>
  <c r="AU2196" i="21"/>
  <c r="AU2196" i="19"/>
  <c r="AW2196" i="19"/>
  <c r="AV2197" i="19"/>
  <c r="AO2197" i="23"/>
  <c r="AQ2197" i="23"/>
  <c r="AN2198" i="23"/>
  <c r="AM2197" i="23"/>
  <c r="AU2197" i="21"/>
  <c r="AW2197" i="21"/>
  <c r="AY2197" i="21"/>
  <c r="AV2198" i="21"/>
  <c r="AV2198" i="19"/>
  <c r="AW2197" i="19"/>
  <c r="AU2197" i="19"/>
  <c r="AO2198" i="23"/>
  <c r="AQ2198" i="23"/>
  <c r="AN2199" i="23"/>
  <c r="AM2198" i="23"/>
  <c r="AV2199" i="21"/>
  <c r="AU2198" i="21"/>
  <c r="AW2198" i="21"/>
  <c r="AY2198" i="21"/>
  <c r="AV2199" i="19"/>
  <c r="AU2198" i="19"/>
  <c r="AW2198" i="19"/>
  <c r="AQ2199" i="23"/>
  <c r="AM2199" i="23"/>
  <c r="AO2199" i="23"/>
  <c r="AN2200" i="23"/>
  <c r="AY2199" i="21"/>
  <c r="AV2200" i="21"/>
  <c r="AU2199" i="21"/>
  <c r="AW2199" i="21"/>
  <c r="AW2199" i="19"/>
  <c r="AU2199" i="19"/>
  <c r="AV2200" i="19"/>
  <c r="AQ2200" i="23"/>
  <c r="AM2200" i="23"/>
  <c r="AO2200" i="23"/>
  <c r="AN2201" i="23"/>
  <c r="AY2200" i="21"/>
  <c r="AU2200" i="21"/>
  <c r="AW2200" i="21"/>
  <c r="AV2201" i="21"/>
  <c r="AW2200" i="19"/>
  <c r="AU2200" i="19"/>
  <c r="AV2201" i="19"/>
  <c r="AN2202" i="23"/>
  <c r="AQ2201" i="23"/>
  <c r="AO2201" i="23"/>
  <c r="AM2201" i="23"/>
  <c r="AY2201" i="21"/>
  <c r="AV2202" i="21"/>
  <c r="AU2201" i="21"/>
  <c r="AW2201" i="21"/>
  <c r="AU2201" i="19"/>
  <c r="AW2201" i="19"/>
  <c r="AV2202" i="19"/>
  <c r="AN2203" i="23"/>
  <c r="AQ2202" i="23"/>
  <c r="AM2202" i="23"/>
  <c r="AO2202" i="23"/>
  <c r="AV2203" i="21"/>
  <c r="AU2202" i="21"/>
  <c r="AY2202" i="21"/>
  <c r="AW2202" i="21"/>
  <c r="AW2202" i="19"/>
  <c r="AV2203" i="19"/>
  <c r="AU2202" i="19"/>
  <c r="AO2203" i="23"/>
  <c r="AQ2203" i="23"/>
  <c r="AN2204" i="23"/>
  <c r="AM2203" i="23"/>
  <c r="AW2203" i="21"/>
  <c r="AY2203" i="21"/>
  <c r="AU2203" i="21"/>
  <c r="AV2204" i="21"/>
  <c r="AW2203" i="19"/>
  <c r="AU2203" i="19"/>
  <c r="AV2204" i="19"/>
  <c r="AM2204" i="23"/>
  <c r="AO2204" i="23"/>
  <c r="AQ2204" i="23"/>
  <c r="AN2205" i="23"/>
  <c r="AY2204" i="21"/>
  <c r="AU2204" i="21"/>
  <c r="AV2205" i="21"/>
  <c r="AW2204" i="21"/>
  <c r="AU2204" i="19"/>
  <c r="AV2205" i="19"/>
  <c r="AW2204" i="19"/>
  <c r="AO2205" i="23"/>
  <c r="AQ2205" i="23"/>
  <c r="AN2206" i="23"/>
  <c r="AM2205" i="23"/>
  <c r="AW2205" i="21"/>
  <c r="AU2205" i="21"/>
  <c r="AY2205" i="21"/>
  <c r="AV2206" i="21"/>
  <c r="AU2205" i="19"/>
  <c r="AV2206" i="19"/>
  <c r="AW2205" i="19"/>
  <c r="AQ2206" i="23"/>
  <c r="AM2206" i="23"/>
  <c r="AN2207" i="23"/>
  <c r="AO2206" i="23"/>
  <c r="AY2206" i="21"/>
  <c r="AW2206" i="21"/>
  <c r="AU2206" i="21"/>
  <c r="AV2207" i="21"/>
  <c r="AW2206" i="19"/>
  <c r="AV2207" i="19"/>
  <c r="AU2206" i="19"/>
  <c r="AQ2207" i="23"/>
  <c r="AN2208" i="23"/>
  <c r="AM2207" i="23"/>
  <c r="AO2207" i="23"/>
  <c r="AV2208" i="21"/>
  <c r="AY2207" i="21"/>
  <c r="AW2207" i="21"/>
  <c r="AU2207" i="21"/>
  <c r="AW2207" i="19"/>
  <c r="AU2207" i="19"/>
  <c r="AV2208" i="19"/>
  <c r="AO2208" i="23"/>
  <c r="AM2208" i="23"/>
  <c r="AQ2208" i="23"/>
  <c r="AN2209" i="23"/>
  <c r="AY2208" i="21"/>
  <c r="AU2208" i="21"/>
  <c r="AV2209" i="21"/>
  <c r="AW2208" i="21"/>
  <c r="AV2209" i="19"/>
  <c r="AW2208" i="19"/>
  <c r="AU2208" i="19"/>
  <c r="AQ2209" i="23"/>
  <c r="AO2209" i="23"/>
  <c r="AM2209" i="23"/>
  <c r="AN2210" i="23"/>
  <c r="AW2209" i="21"/>
  <c r="AY2209" i="21"/>
  <c r="AV2210" i="21"/>
  <c r="AU2209" i="21"/>
  <c r="AV2210" i="19"/>
  <c r="AW2209" i="19"/>
  <c r="AU2209" i="19"/>
  <c r="AO2210" i="23"/>
  <c r="AN2211" i="23"/>
  <c r="AM2210" i="23"/>
  <c r="AQ2210" i="23"/>
  <c r="AY2210" i="21"/>
  <c r="AW2210" i="21"/>
  <c r="AV2211" i="21"/>
  <c r="AU2210" i="21"/>
  <c r="AV2211" i="19"/>
  <c r="AU2210" i="19"/>
  <c r="AW2210" i="19"/>
  <c r="AM2211" i="23"/>
  <c r="AO2211" i="23"/>
  <c r="AQ2211" i="23"/>
  <c r="AN2212" i="23"/>
  <c r="AV2212" i="21"/>
  <c r="AW2211" i="21"/>
  <c r="AY2211" i="21"/>
  <c r="AU2211" i="21"/>
  <c r="AV2212" i="19"/>
  <c r="AU2211" i="19"/>
  <c r="AW2211" i="19"/>
  <c r="AO2212" i="23"/>
  <c r="AN2213" i="23"/>
  <c r="AQ2212" i="23"/>
  <c r="AM2212" i="23"/>
  <c r="AW2212" i="21"/>
  <c r="AV2213" i="21"/>
  <c r="AU2212" i="21"/>
  <c r="AY2212" i="21"/>
  <c r="AV2213" i="19"/>
  <c r="AW2212" i="19"/>
  <c r="AU2212" i="19"/>
  <c r="AQ2213" i="23"/>
  <c r="AN2214" i="23"/>
  <c r="AM2213" i="23"/>
  <c r="AO2213" i="23"/>
  <c r="AW2213" i="21"/>
  <c r="AU2213" i="21"/>
  <c r="AV2214" i="21"/>
  <c r="AY2213" i="21"/>
  <c r="AU2213" i="19"/>
  <c r="AW2213" i="19"/>
  <c r="AV2214" i="19"/>
  <c r="AQ2214" i="23"/>
  <c r="AN2215" i="23"/>
  <c r="AO2214" i="23"/>
  <c r="AM2214" i="23"/>
  <c r="AY2214" i="21"/>
  <c r="AU2214" i="21"/>
  <c r="AV2215" i="21"/>
  <c r="AW2214" i="21"/>
  <c r="AW2214" i="19"/>
  <c r="AU2214" i="19"/>
  <c r="AV2215" i="19"/>
  <c r="AQ2215" i="23"/>
  <c r="AO2215" i="23"/>
  <c r="AN2216" i="23"/>
  <c r="AM2215" i="23"/>
  <c r="AV2216" i="21"/>
  <c r="AY2215" i="21"/>
  <c r="AU2215" i="21"/>
  <c r="AW2215" i="21"/>
  <c r="AV2216" i="19"/>
  <c r="AU2215" i="19"/>
  <c r="AW2215" i="19"/>
  <c r="AQ2216" i="23"/>
  <c r="AO2216" i="23"/>
  <c r="AM2216" i="23"/>
  <c r="AN2217" i="23"/>
  <c r="AY2216" i="21"/>
  <c r="AV2217" i="21"/>
  <c r="AU2216" i="21"/>
  <c r="AW2216" i="21"/>
  <c r="AV2217" i="19"/>
  <c r="AU2216" i="19"/>
  <c r="AW2216" i="19"/>
  <c r="AO2217" i="23"/>
  <c r="AN2218" i="23"/>
  <c r="AQ2217" i="23"/>
  <c r="AM2217" i="23"/>
  <c r="AV2218" i="21"/>
  <c r="AW2217" i="21"/>
  <c r="AU2217" i="21"/>
  <c r="AY2217" i="21"/>
  <c r="AV2218" i="19"/>
  <c r="AU2217" i="19"/>
  <c r="AW2217" i="19"/>
  <c r="AM2218" i="23"/>
  <c r="AN2219" i="23"/>
  <c r="AQ2218" i="23"/>
  <c r="AO2218" i="23"/>
  <c r="AY2218" i="21"/>
  <c r="AU2218" i="21"/>
  <c r="AV2219" i="21"/>
  <c r="AW2218" i="21"/>
  <c r="AW2218" i="19"/>
  <c r="AV2219" i="19"/>
  <c r="AU2218" i="19"/>
  <c r="AN2220" i="23"/>
  <c r="AM2219" i="23"/>
  <c r="AO2219" i="23"/>
  <c r="AQ2219" i="23"/>
  <c r="AV2220" i="21"/>
  <c r="AW2219" i="21"/>
  <c r="AY2219" i="21"/>
  <c r="AU2219" i="21"/>
  <c r="AU2219" i="19"/>
  <c r="AW2219" i="19"/>
  <c r="AV2220" i="19"/>
  <c r="AN2221" i="23"/>
  <c r="AM2220" i="23"/>
  <c r="AO2220" i="23"/>
  <c r="AQ2220" i="23"/>
  <c r="AV2221" i="21"/>
  <c r="AU2220" i="21"/>
  <c r="AW2220" i="21"/>
  <c r="AY2220" i="21"/>
  <c r="AV2221" i="19"/>
  <c r="AW2220" i="19"/>
  <c r="AU2220" i="19"/>
  <c r="AM2221" i="23"/>
  <c r="AN2222" i="23"/>
  <c r="AQ2221" i="23"/>
  <c r="AO2221" i="23"/>
  <c r="AY2221" i="21"/>
  <c r="AU2221" i="21"/>
  <c r="AW2221" i="21"/>
  <c r="AV2222" i="21"/>
  <c r="AW2221" i="19"/>
  <c r="AV2222" i="19"/>
  <c r="AU2221" i="19"/>
  <c r="AM2222" i="23"/>
  <c r="AQ2222" i="23"/>
  <c r="AO2222" i="23"/>
  <c r="AN2223" i="23"/>
  <c r="AV2223" i="21"/>
  <c r="AU2222" i="21"/>
  <c r="AW2222" i="21"/>
  <c r="AY2222" i="21"/>
  <c r="AW2222" i="19"/>
  <c r="AU2222" i="19"/>
  <c r="AV2223" i="19"/>
  <c r="AM2223" i="23"/>
  <c r="AQ2223" i="23"/>
  <c r="AO2223" i="23"/>
  <c r="AN2224" i="23"/>
  <c r="AW2223" i="21"/>
  <c r="AY2223" i="21"/>
  <c r="AU2223" i="21"/>
  <c r="AV2224" i="21"/>
  <c r="AU2223" i="19"/>
  <c r="AV2224" i="19"/>
  <c r="AW2223" i="19"/>
  <c r="AO2224" i="23"/>
  <c r="AQ2224" i="23"/>
  <c r="AM2224" i="23"/>
  <c r="AN2225" i="23"/>
  <c r="AW2224" i="21"/>
  <c r="AY2224" i="21"/>
  <c r="AU2224" i="21"/>
  <c r="AV2225" i="21"/>
  <c r="AW2224" i="19"/>
  <c r="AU2224" i="19"/>
  <c r="AV2225" i="19"/>
  <c r="AN2226" i="23"/>
  <c r="AM2225" i="23"/>
  <c r="AO2225" i="23"/>
  <c r="AQ2225" i="23"/>
  <c r="AW2225" i="21"/>
  <c r="AU2225" i="21"/>
  <c r="AY2225" i="21"/>
  <c r="AV2226" i="21"/>
  <c r="AU2225" i="19"/>
  <c r="AV2226" i="19"/>
  <c r="AW2225" i="19"/>
  <c r="AN2227" i="23"/>
  <c r="AM2226" i="23"/>
  <c r="AO2226" i="23"/>
  <c r="AQ2226" i="23"/>
  <c r="AV2227" i="21"/>
  <c r="AW2226" i="21"/>
  <c r="AU2226" i="21"/>
  <c r="AY2226" i="21"/>
  <c r="AV2227" i="19"/>
  <c r="AU2226" i="19"/>
  <c r="AW2226" i="19"/>
  <c r="AO2227" i="23"/>
  <c r="AQ2227" i="23"/>
  <c r="AN2228" i="23"/>
  <c r="AM2227" i="23"/>
  <c r="AY2227" i="21"/>
  <c r="AU2227" i="21"/>
  <c r="AV2228" i="21"/>
  <c r="AW2227" i="21"/>
  <c r="AW2227" i="19"/>
  <c r="AU2227" i="19"/>
  <c r="AV2228" i="19"/>
  <c r="AN2229" i="23"/>
  <c r="AO2228" i="23"/>
  <c r="AQ2228" i="23"/>
  <c r="AM2228" i="23"/>
  <c r="AU2228" i="21"/>
  <c r="AV2229" i="21"/>
  <c r="AY2228" i="21"/>
  <c r="AW2228" i="21"/>
  <c r="AW2228" i="19"/>
  <c r="AU2228" i="19"/>
  <c r="AV2229" i="19"/>
  <c r="AN2230" i="23"/>
  <c r="AQ2229" i="23"/>
  <c r="AM2229" i="23"/>
  <c r="AO2229" i="23"/>
  <c r="AV2230" i="21"/>
  <c r="AY2229" i="21"/>
  <c r="AW2229" i="21"/>
  <c r="AU2229" i="21"/>
  <c r="AW2229" i="19"/>
  <c r="AV2230" i="19"/>
  <c r="AU2229" i="19"/>
  <c r="AM2230" i="23"/>
  <c r="AO2230" i="23"/>
  <c r="AQ2230" i="23"/>
  <c r="AN2231" i="23"/>
  <c r="AW2230" i="21"/>
  <c r="AU2230" i="21"/>
  <c r="AV2231" i="21"/>
  <c r="AY2230" i="21"/>
  <c r="AV2231" i="19"/>
  <c r="AU2230" i="19"/>
  <c r="AW2230" i="19"/>
  <c r="AQ2231" i="23"/>
  <c r="AM2231" i="23"/>
  <c r="AN2232" i="23"/>
  <c r="AO2231" i="23"/>
  <c r="AY2231" i="21"/>
  <c r="AU2231" i="21"/>
  <c r="AW2231" i="21"/>
  <c r="AV2232" i="21"/>
  <c r="AU2231" i="19"/>
  <c r="AW2231" i="19"/>
  <c r="AV2232" i="19"/>
  <c r="AO2232" i="23"/>
  <c r="AQ2232" i="23"/>
  <c r="AM2232" i="23"/>
  <c r="AN2233" i="23"/>
  <c r="AW2232" i="21"/>
  <c r="AU2232" i="21"/>
  <c r="AV2233" i="21"/>
  <c r="AY2232" i="21"/>
  <c r="AW2232" i="19"/>
  <c r="AV2233" i="19"/>
  <c r="AU2232" i="19"/>
  <c r="AM2233" i="23"/>
  <c r="AQ2233" i="23"/>
  <c r="AO2233" i="23"/>
  <c r="AN2234" i="23"/>
  <c r="AW2233" i="21"/>
  <c r="AY2233" i="21"/>
  <c r="AU2233" i="21"/>
  <c r="AV2234" i="21"/>
  <c r="AV2234" i="19"/>
  <c r="AW2233" i="19"/>
  <c r="AU2233" i="19"/>
  <c r="AO2234" i="23"/>
  <c r="AN2235" i="23"/>
  <c r="AQ2234" i="23"/>
  <c r="AM2234" i="23"/>
  <c r="AU2234" i="21"/>
  <c r="AY2234" i="21"/>
  <c r="AV2235" i="21"/>
  <c r="AW2234" i="21"/>
  <c r="AV2235" i="19"/>
  <c r="AW2234" i="19"/>
  <c r="AU2234" i="19"/>
  <c r="AO2235" i="23"/>
  <c r="AM2235" i="23"/>
  <c r="AN2236" i="23"/>
  <c r="AQ2235" i="23"/>
  <c r="AY2235" i="21"/>
  <c r="AU2235" i="21"/>
  <c r="AW2235" i="21"/>
  <c r="AV2236" i="21"/>
  <c r="AW2235" i="19"/>
  <c r="AU2235" i="19"/>
  <c r="AV2236" i="19"/>
  <c r="AM2236" i="23"/>
  <c r="AO2236" i="23"/>
  <c r="AN2237" i="23"/>
  <c r="AQ2236" i="23"/>
  <c r="AY2236" i="21"/>
  <c r="AU2236" i="21"/>
  <c r="AV2237" i="21"/>
  <c r="AW2236" i="21"/>
  <c r="AW2236" i="19"/>
  <c r="AU2236" i="19"/>
  <c r="AV2237" i="19"/>
  <c r="AN2238" i="23"/>
  <c r="AO2237" i="23"/>
  <c r="AQ2237" i="23"/>
  <c r="AM2237" i="23"/>
  <c r="AV2238" i="21"/>
  <c r="AU2237" i="21"/>
  <c r="AW2237" i="21"/>
  <c r="AY2237" i="21"/>
  <c r="AW2237" i="19"/>
  <c r="AV2238" i="19"/>
  <c r="AU2237" i="19"/>
  <c r="AN2239" i="23"/>
  <c r="AQ2238" i="23"/>
  <c r="AO2238" i="23"/>
  <c r="AM2238" i="23"/>
  <c r="AW2238" i="21"/>
  <c r="AY2238" i="21"/>
  <c r="AV2239" i="21"/>
  <c r="AU2238" i="21"/>
  <c r="AV2239" i="19"/>
  <c r="AW2238" i="19"/>
  <c r="AU2238" i="19"/>
  <c r="AQ2239" i="23"/>
  <c r="AM2239" i="23"/>
  <c r="AN2240" i="23"/>
  <c r="AO2239" i="23"/>
  <c r="AV2240" i="21"/>
  <c r="AY2239" i="21"/>
  <c r="AU2239" i="21"/>
  <c r="AW2239" i="21"/>
  <c r="AW2239" i="19"/>
  <c r="AV2240" i="19"/>
  <c r="AU2239" i="19"/>
  <c r="AN2241" i="23"/>
  <c r="AM2240" i="23"/>
  <c r="AQ2240" i="23"/>
  <c r="AO2240" i="23"/>
  <c r="AW2240" i="21"/>
  <c r="AY2240" i="21"/>
  <c r="AV2241" i="21"/>
  <c r="AU2240" i="21"/>
  <c r="AW2240" i="19"/>
  <c r="AV2241" i="19"/>
  <c r="AU2240" i="19"/>
  <c r="AN2242" i="23"/>
  <c r="AM2241" i="23"/>
  <c r="AO2241" i="23"/>
  <c r="AQ2241" i="23"/>
  <c r="AY2241" i="21"/>
  <c r="AW2241" i="21"/>
  <c r="AU2241" i="21"/>
  <c r="AV2242" i="21"/>
  <c r="AU2241" i="19"/>
  <c r="AW2241" i="19"/>
  <c r="AV2242" i="19"/>
  <c r="AM2242" i="23"/>
  <c r="AN2243" i="23"/>
  <c r="AO2242" i="23"/>
  <c r="AQ2242" i="23"/>
  <c r="AV2243" i="21"/>
  <c r="AU2242" i="21"/>
  <c r="AW2242" i="21"/>
  <c r="AY2242" i="21"/>
  <c r="AW2242" i="19"/>
  <c r="AV2243" i="19"/>
  <c r="AU2242" i="19"/>
  <c r="AO2243" i="23"/>
  <c r="AQ2243" i="23"/>
  <c r="AM2243" i="23"/>
  <c r="AN2244" i="23"/>
  <c r="AW2243" i="21"/>
  <c r="AV2244" i="21"/>
  <c r="AY2243" i="21"/>
  <c r="AU2243" i="21"/>
  <c r="AV2244" i="19"/>
  <c r="AU2243" i="19"/>
  <c r="AW2243" i="19"/>
  <c r="AN2245" i="23"/>
  <c r="AO2244" i="23"/>
  <c r="AQ2244" i="23"/>
  <c r="AM2244" i="23"/>
  <c r="AW2244" i="21"/>
  <c r="AY2244" i="21"/>
  <c r="AV2245" i="21"/>
  <c r="AU2244" i="21"/>
  <c r="AV2245" i="19"/>
  <c r="AU2244" i="19"/>
  <c r="AW2244" i="19"/>
  <c r="AO2245" i="23"/>
  <c r="AM2245" i="23"/>
  <c r="AQ2245" i="23"/>
  <c r="AN2246" i="23"/>
  <c r="AU2245" i="21"/>
  <c r="AW2245" i="21"/>
  <c r="AV2246" i="21"/>
  <c r="AY2245" i="21"/>
  <c r="AU2245" i="19"/>
  <c r="AW2245" i="19"/>
  <c r="AV2246" i="19"/>
  <c r="AQ2246" i="23"/>
  <c r="AO2246" i="23"/>
  <c r="AN2247" i="23"/>
  <c r="AM2246" i="23"/>
  <c r="AV2247" i="21"/>
  <c r="AU2246" i="21"/>
  <c r="AY2246" i="21"/>
  <c r="AW2246" i="21"/>
  <c r="AU2246" i="19"/>
  <c r="AV2247" i="19"/>
  <c r="AW2246" i="19"/>
  <c r="AQ2247" i="23"/>
  <c r="AM2247" i="23"/>
  <c r="AO2247" i="23"/>
  <c r="AN2248" i="23"/>
  <c r="AV2248" i="21"/>
  <c r="AY2247" i="21"/>
  <c r="AU2247" i="21"/>
  <c r="AW2247" i="21"/>
  <c r="AU2247" i="19"/>
  <c r="AW2247" i="19"/>
  <c r="AV2248" i="19"/>
  <c r="AQ2248" i="23"/>
  <c r="AO2248" i="23"/>
  <c r="AM2248" i="23"/>
  <c r="AN2249" i="23"/>
  <c r="AV2249" i="21"/>
  <c r="AU2248" i="21"/>
  <c r="AY2248" i="21"/>
  <c r="AW2248" i="21"/>
  <c r="AW2248" i="19"/>
  <c r="AV2249" i="19"/>
  <c r="AU2248" i="19"/>
  <c r="AM2249" i="23"/>
  <c r="AN2250" i="23"/>
  <c r="AO2249" i="23"/>
  <c r="AQ2249" i="23"/>
  <c r="AV2250" i="21"/>
  <c r="AU2249" i="21"/>
  <c r="AY2249" i="21"/>
  <c r="AW2249" i="21"/>
  <c r="AW2249" i="19"/>
  <c r="AU2249" i="19"/>
  <c r="AV2250" i="19"/>
  <c r="AO2250" i="23"/>
  <c r="AM2250" i="23"/>
  <c r="AQ2250" i="23"/>
  <c r="AN2251" i="23"/>
  <c r="AU2250" i="21"/>
  <c r="AY2250" i="21"/>
  <c r="AV2251" i="21"/>
  <c r="AW2250" i="21"/>
  <c r="AU2250" i="19"/>
  <c r="AV2251" i="19"/>
  <c r="AW2250" i="19"/>
  <c r="AN2252" i="23"/>
  <c r="AQ2251" i="23"/>
  <c r="AM2251" i="23"/>
  <c r="AO2251" i="23"/>
  <c r="AW2251" i="21"/>
  <c r="AU2251" i="21"/>
  <c r="AY2251" i="21"/>
  <c r="AV2252" i="21"/>
  <c r="AU2251" i="19"/>
  <c r="AW2251" i="19"/>
  <c r="AV2252" i="19"/>
  <c r="AN2253" i="23"/>
  <c r="AM2252" i="23"/>
  <c r="AO2252" i="23"/>
  <c r="AQ2252" i="23"/>
  <c r="AU2252" i="21"/>
  <c r="AW2252" i="21"/>
  <c r="AV2253" i="21"/>
  <c r="AY2252" i="21"/>
  <c r="AU2252" i="19"/>
  <c r="AV2253" i="19"/>
  <c r="AW2252" i="19"/>
  <c r="AN2254" i="23"/>
  <c r="AQ2253" i="23"/>
  <c r="AM2253" i="23"/>
  <c r="AO2253" i="23"/>
  <c r="AU2253" i="21"/>
  <c r="AV2254" i="21"/>
  <c r="AY2253" i="21"/>
  <c r="AW2253" i="21"/>
  <c r="AU2253" i="19"/>
  <c r="AV2254" i="19"/>
  <c r="AW2253" i="19"/>
  <c r="AO2254" i="23"/>
  <c r="AQ2254" i="23"/>
  <c r="AM2254" i="23"/>
  <c r="AN2255" i="23"/>
  <c r="AW2254" i="21"/>
  <c r="AU2254" i="21"/>
  <c r="AY2254" i="21"/>
  <c r="AV2255" i="21"/>
  <c r="AW2254" i="19"/>
  <c r="AV2255" i="19"/>
  <c r="AU2254" i="19"/>
  <c r="AO2255" i="23"/>
  <c r="AN2256" i="23"/>
  <c r="AM2255" i="23"/>
  <c r="AQ2255" i="23"/>
  <c r="AY2255" i="21"/>
  <c r="AU2255" i="21"/>
  <c r="AV2256" i="21"/>
  <c r="AW2255" i="21"/>
  <c r="AW2255" i="19"/>
  <c r="AV2256" i="19"/>
  <c r="AU2255" i="19"/>
  <c r="AM2256" i="23"/>
  <c r="AN2257" i="23"/>
  <c r="AO2256" i="23"/>
  <c r="AQ2256" i="23"/>
  <c r="AW2256" i="21"/>
  <c r="AV2257" i="21"/>
  <c r="AY2256" i="21"/>
  <c r="AU2256" i="21"/>
  <c r="AU2256" i="19"/>
  <c r="AV2257" i="19"/>
  <c r="AW2256" i="19"/>
  <c r="AM2257" i="23"/>
  <c r="AQ2257" i="23"/>
  <c r="AO2257" i="23"/>
  <c r="AN2258" i="23"/>
  <c r="AY2257" i="21"/>
  <c r="AU2257" i="21"/>
  <c r="AW2257" i="21"/>
  <c r="AV2258" i="21"/>
  <c r="AV2258" i="19"/>
  <c r="AW2257" i="19"/>
  <c r="AU2257" i="19"/>
  <c r="AO2258" i="23"/>
  <c r="AQ2258" i="23"/>
  <c r="AN2259" i="23"/>
  <c r="AM2258" i="23"/>
  <c r="AY2258" i="21"/>
  <c r="AW2258" i="21"/>
  <c r="AV2259" i="21"/>
  <c r="AU2258" i="21"/>
  <c r="AU2258" i="19"/>
  <c r="AW2258" i="19"/>
  <c r="AV2259" i="19"/>
  <c r="AN2260" i="23"/>
  <c r="AQ2259" i="23"/>
  <c r="AO2259" i="23"/>
  <c r="AM2259" i="23"/>
  <c r="AW2259" i="21"/>
  <c r="AV2260" i="21"/>
  <c r="AU2259" i="21"/>
  <c r="AY2259" i="21"/>
  <c r="AV2260" i="19"/>
  <c r="AW2259" i="19"/>
  <c r="AU2259" i="19"/>
  <c r="AN2261" i="23"/>
  <c r="AQ2260" i="23"/>
  <c r="AM2260" i="23"/>
  <c r="AO2260" i="23"/>
  <c r="AV2261" i="21"/>
  <c r="AW2260" i="21"/>
  <c r="AU2260" i="21"/>
  <c r="AY2260" i="21"/>
  <c r="AU2260" i="19"/>
  <c r="AW2260" i="19"/>
  <c r="AV2261" i="19"/>
  <c r="AO2261" i="23"/>
  <c r="AN2262" i="23"/>
  <c r="AQ2261" i="23"/>
  <c r="AM2261" i="23"/>
  <c r="AU2261" i="21"/>
  <c r="AW2261" i="21"/>
  <c r="AV2262" i="21"/>
  <c r="AY2261" i="21"/>
  <c r="AW2261" i="19"/>
  <c r="AU2261" i="19"/>
  <c r="AV2262" i="19"/>
  <c r="AQ2262" i="23"/>
  <c r="AO2262" i="23"/>
  <c r="AM2262" i="23"/>
  <c r="AN2263" i="23"/>
  <c r="AY2262" i="21"/>
  <c r="AW2262" i="21"/>
  <c r="AU2262" i="21"/>
  <c r="AV2263" i="21"/>
  <c r="AV2263" i="19"/>
  <c r="AW2262" i="19"/>
  <c r="AU2262" i="19"/>
  <c r="AQ2263" i="23"/>
  <c r="AN2264" i="23"/>
  <c r="AM2263" i="23"/>
  <c r="AO2263" i="23"/>
  <c r="AW2263" i="21"/>
  <c r="AY2263" i="21"/>
  <c r="AV2264" i="21"/>
  <c r="AU2263" i="21"/>
  <c r="AV2264" i="19"/>
  <c r="AU2263" i="19"/>
  <c r="AW2263" i="19"/>
  <c r="AN2265" i="23"/>
  <c r="AQ2264" i="23"/>
  <c r="AM2264" i="23"/>
  <c r="AO2264" i="23"/>
  <c r="AU2264" i="21"/>
  <c r="AY2264" i="21"/>
  <c r="AW2264" i="21"/>
  <c r="AV2265" i="21"/>
  <c r="AV2265" i="19"/>
  <c r="AW2264" i="19"/>
  <c r="AU2264" i="19"/>
  <c r="AQ2265" i="23"/>
  <c r="AO2265" i="23"/>
  <c r="AM2265" i="23"/>
  <c r="AN2266" i="23"/>
  <c r="AV2266" i="21"/>
  <c r="AU2265" i="21"/>
  <c r="AW2265" i="21"/>
  <c r="AY2265" i="21"/>
  <c r="AV2266" i="19"/>
  <c r="AW2265" i="19"/>
  <c r="AU2265" i="19"/>
  <c r="AO2266" i="23"/>
  <c r="AQ2266" i="23"/>
  <c r="AN2267" i="23"/>
  <c r="AM2266" i="23"/>
  <c r="AU2266" i="21"/>
  <c r="AV2267" i="21"/>
  <c r="AW2266" i="21"/>
  <c r="AY2266" i="21"/>
  <c r="AV2267" i="19"/>
  <c r="AU2266" i="19"/>
  <c r="AW2266" i="19"/>
  <c r="AO2267" i="23"/>
  <c r="AN2268" i="23"/>
  <c r="AQ2267" i="23"/>
  <c r="AM2267" i="23"/>
  <c r="AV2268" i="21"/>
  <c r="AU2267" i="21"/>
  <c r="AY2267" i="21"/>
  <c r="AW2267" i="21"/>
  <c r="AV2268" i="19"/>
  <c r="AW2267" i="19"/>
  <c r="AU2267" i="19"/>
  <c r="AQ2268" i="23"/>
  <c r="AO2268" i="23"/>
  <c r="AM2268" i="23"/>
  <c r="AN2269" i="23"/>
  <c r="AV2269" i="21"/>
  <c r="AY2268" i="21"/>
  <c r="AW2268" i="21"/>
  <c r="AU2268" i="21"/>
  <c r="AU2268" i="19"/>
  <c r="AV2269" i="19"/>
  <c r="AW2268" i="19"/>
  <c r="AQ2269" i="23"/>
  <c r="AM2269" i="23"/>
  <c r="AN2270" i="23"/>
  <c r="AO2269" i="23"/>
  <c r="AW2269" i="21"/>
  <c r="AU2269" i="21"/>
  <c r="AY2269" i="21"/>
  <c r="AV2270" i="21"/>
  <c r="AW2269" i="19"/>
  <c r="AV2270" i="19"/>
  <c r="AU2269" i="19"/>
  <c r="AN2271" i="23"/>
  <c r="AQ2270" i="23"/>
  <c r="AO2270" i="23"/>
  <c r="AM2270" i="23"/>
  <c r="AV2271" i="21"/>
  <c r="AY2270" i="21"/>
  <c r="AW2270" i="21"/>
  <c r="AU2270" i="21"/>
  <c r="AV2271" i="19"/>
  <c r="AW2270" i="19"/>
  <c r="AU2270" i="19"/>
  <c r="AO2271" i="23"/>
  <c r="AQ2271" i="23"/>
  <c r="AM2271" i="23"/>
  <c r="AN2272" i="23"/>
  <c r="AU2271" i="21"/>
  <c r="AW2271" i="21"/>
  <c r="AV2272" i="21"/>
  <c r="AY2271" i="21"/>
  <c r="AV2272" i="19"/>
  <c r="AU2271" i="19"/>
  <c r="AW2271" i="19"/>
  <c r="AO2272" i="23"/>
  <c r="AM2272" i="23"/>
  <c r="AN2273" i="23"/>
  <c r="AQ2272" i="23"/>
  <c r="AV2273" i="21"/>
  <c r="AY2272" i="21"/>
  <c r="AU2272" i="21"/>
  <c r="AW2272" i="21"/>
  <c r="AV2273" i="19"/>
  <c r="AU2272" i="19"/>
  <c r="AW2272" i="19"/>
  <c r="AO2273" i="23"/>
  <c r="AQ2273" i="23"/>
  <c r="AM2273" i="23"/>
  <c r="AN2274" i="23"/>
  <c r="AY2273" i="21"/>
  <c r="AU2273" i="21"/>
  <c r="AV2274" i="21"/>
  <c r="AW2273" i="21"/>
  <c r="AU2273" i="19"/>
  <c r="AW2273" i="19"/>
  <c r="AV2274" i="19"/>
  <c r="AO2274" i="23"/>
  <c r="AN2275" i="23"/>
  <c r="AQ2274" i="23"/>
  <c r="AM2274" i="23"/>
  <c r="AY2274" i="21"/>
  <c r="AU2274" i="21"/>
  <c r="AW2274" i="21"/>
  <c r="AV2275" i="21"/>
  <c r="AU2274" i="19"/>
  <c r="AW2274" i="19"/>
  <c r="AV2275" i="19"/>
  <c r="AN2276" i="23"/>
  <c r="AO2275" i="23"/>
  <c r="AQ2275" i="23"/>
  <c r="AM2275" i="23"/>
  <c r="AW2275" i="21"/>
  <c r="AV2276" i="21"/>
  <c r="AU2275" i="21"/>
  <c r="AY2275" i="21"/>
  <c r="AV2276" i="19"/>
  <c r="AW2275" i="19"/>
  <c r="AU2275" i="19"/>
  <c r="AQ2276" i="23"/>
  <c r="AN2277" i="23"/>
  <c r="AO2276" i="23"/>
  <c r="AM2276" i="23"/>
  <c r="AW2276" i="21"/>
  <c r="AV2277" i="21"/>
  <c r="AY2276" i="21"/>
  <c r="AU2276" i="21"/>
  <c r="AW2276" i="19"/>
  <c r="AU2276" i="19"/>
  <c r="AV2277" i="19"/>
  <c r="AM2277" i="23"/>
  <c r="AO2277" i="23"/>
  <c r="AQ2277" i="23"/>
  <c r="AN2278" i="23"/>
  <c r="AY2277" i="21"/>
  <c r="AV2278" i="21"/>
  <c r="AW2277" i="21"/>
  <c r="AU2277" i="21"/>
  <c r="AU2277" i="19"/>
  <c r="AW2277" i="19"/>
  <c r="AV2278" i="19"/>
  <c r="AM2278" i="23"/>
  <c r="AQ2278" i="23"/>
  <c r="AN2279" i="23"/>
  <c r="AO2278" i="23"/>
  <c r="AY2278" i="21"/>
  <c r="AW2278" i="21"/>
  <c r="AV2279" i="21"/>
  <c r="AU2278" i="21"/>
  <c r="AV2279" i="19"/>
  <c r="AW2278" i="19"/>
  <c r="AU2278" i="19"/>
  <c r="AO2279" i="23"/>
  <c r="AM2279" i="23"/>
  <c r="AN2280" i="23"/>
  <c r="AQ2279" i="23"/>
  <c r="AU2279" i="21"/>
  <c r="AY2279" i="21"/>
  <c r="AW2279" i="21"/>
  <c r="AV2280" i="21"/>
  <c r="AV2280" i="19"/>
  <c r="AW2279" i="19"/>
  <c r="AU2279" i="19"/>
  <c r="AO2280" i="23"/>
  <c r="AN2281" i="23"/>
  <c r="AQ2280" i="23"/>
  <c r="AM2280" i="23"/>
  <c r="AU2280" i="21"/>
  <c r="AW2280" i="21"/>
  <c r="AY2280" i="21"/>
  <c r="AV2281" i="21"/>
  <c r="AV2281" i="19"/>
  <c r="AW2280" i="19"/>
  <c r="AU2280" i="19"/>
  <c r="AM2281" i="23"/>
  <c r="AQ2281" i="23"/>
  <c r="AO2281" i="23"/>
  <c r="AN2282" i="23"/>
  <c r="AU2281" i="21"/>
  <c r="AY2281" i="21"/>
  <c r="AW2281" i="21"/>
  <c r="AV2282" i="21"/>
  <c r="AU2281" i="19"/>
  <c r="AV2282" i="19"/>
  <c r="AW2281" i="19"/>
  <c r="AQ2282" i="23"/>
  <c r="AN2283" i="23"/>
  <c r="AM2282" i="23"/>
  <c r="AO2282" i="23"/>
  <c r="AW2282" i="21"/>
  <c r="AY2282" i="21"/>
  <c r="AV2283" i="21"/>
  <c r="AU2282" i="21"/>
  <c r="AU2282" i="19"/>
  <c r="AV2283" i="19"/>
  <c r="AW2282" i="19"/>
  <c r="AM2283" i="23"/>
  <c r="AO2283" i="23"/>
  <c r="AQ2283" i="23"/>
  <c r="AN2284" i="23"/>
  <c r="AY2283" i="21"/>
  <c r="AW2283" i="21"/>
  <c r="AV2284" i="21"/>
  <c r="AU2283" i="21"/>
  <c r="AW2283" i="19"/>
  <c r="AV2284" i="19"/>
  <c r="AU2283" i="19"/>
  <c r="AM2284" i="23"/>
  <c r="AQ2284" i="23"/>
  <c r="AO2284" i="23"/>
  <c r="AN2285" i="23"/>
  <c r="AV2285" i="21"/>
  <c r="AW2284" i="21"/>
  <c r="AU2284" i="21"/>
  <c r="AY2284" i="21"/>
  <c r="AW2284" i="19"/>
  <c r="AU2284" i="19"/>
  <c r="AV2285" i="19"/>
  <c r="AO2285" i="23"/>
  <c r="AM2285" i="23"/>
  <c r="AQ2285" i="23"/>
  <c r="AN2286" i="23"/>
  <c r="AU2285" i="21"/>
  <c r="AW2285" i="21"/>
  <c r="AY2285" i="21"/>
  <c r="AV2286" i="21"/>
  <c r="AW2285" i="19"/>
  <c r="AU2285" i="19"/>
  <c r="AV2286" i="19"/>
  <c r="AN2287" i="23"/>
  <c r="AM2286" i="23"/>
  <c r="AO2286" i="23"/>
  <c r="AQ2286" i="23"/>
  <c r="AV2287" i="21"/>
  <c r="AW2286" i="21"/>
  <c r="AY2286" i="21"/>
  <c r="AU2286" i="21"/>
  <c r="AV2287" i="19"/>
  <c r="AU2286" i="19"/>
  <c r="AW2286" i="19"/>
  <c r="AN2288" i="23"/>
  <c r="AQ2287" i="23"/>
  <c r="AM2287" i="23"/>
  <c r="AO2287" i="23"/>
  <c r="AW2287" i="21"/>
  <c r="AU2287" i="21"/>
  <c r="AY2287" i="21"/>
  <c r="AV2288" i="21"/>
  <c r="AW2287" i="19"/>
  <c r="AU2287" i="19"/>
  <c r="AV2288" i="19"/>
  <c r="AM2288" i="23"/>
  <c r="AN2289" i="23"/>
  <c r="AO2288" i="23"/>
  <c r="AQ2288" i="23"/>
  <c r="AV2289" i="21"/>
  <c r="AW2288" i="21"/>
  <c r="AU2288" i="21"/>
  <c r="AY2288" i="21"/>
  <c r="AW2288" i="19"/>
  <c r="AV2289" i="19"/>
  <c r="AU2288" i="19"/>
  <c r="AO2289" i="23"/>
  <c r="AN2290" i="23"/>
  <c r="AM2289" i="23"/>
  <c r="AQ2289" i="23"/>
  <c r="AW2289" i="21"/>
  <c r="AV2290" i="21"/>
  <c r="AU2289" i="21"/>
  <c r="AY2289" i="21"/>
  <c r="AV2290" i="19"/>
  <c r="AW2289" i="19"/>
  <c r="AU2289" i="19"/>
  <c r="AO2290" i="23"/>
  <c r="AQ2290" i="23"/>
  <c r="AN2291" i="23"/>
  <c r="AM2290" i="23"/>
  <c r="AY2290" i="21"/>
  <c r="AV2291" i="21"/>
  <c r="AW2290" i="21"/>
  <c r="AU2290" i="21"/>
  <c r="AU2290" i="19"/>
  <c r="AW2290" i="19"/>
  <c r="AV2291" i="19"/>
  <c r="AN2292" i="23"/>
  <c r="AO2291" i="23"/>
  <c r="AQ2291" i="23"/>
  <c r="AM2291" i="23"/>
  <c r="AU2291" i="21"/>
  <c r="AY2291" i="21"/>
  <c r="AV2292" i="21"/>
  <c r="AW2291" i="21"/>
  <c r="AV2292" i="19"/>
  <c r="AU2291" i="19"/>
  <c r="AW2291" i="19"/>
  <c r="AO2292" i="23"/>
  <c r="AM2292" i="23"/>
  <c r="AQ2292" i="23"/>
  <c r="AN2293" i="23"/>
  <c r="AW2292" i="21"/>
  <c r="AU2292" i="21"/>
  <c r="AY2292" i="21"/>
  <c r="AV2293" i="21"/>
  <c r="AW2292" i="19"/>
  <c r="AU2292" i="19"/>
  <c r="AV2293" i="19"/>
  <c r="AQ2293" i="23"/>
  <c r="AM2293" i="23"/>
  <c r="AO2293" i="23"/>
  <c r="AN2294" i="23"/>
  <c r="AY2293" i="21"/>
  <c r="AU2293" i="21"/>
  <c r="AV2294" i="21"/>
  <c r="AW2293" i="21"/>
  <c r="AU2293" i="19"/>
  <c r="AV2294" i="19"/>
  <c r="AW2293" i="19"/>
  <c r="AN2295" i="23"/>
  <c r="AO2294" i="23"/>
  <c r="AQ2294" i="23"/>
  <c r="AM2294" i="23"/>
  <c r="AU2294" i="21"/>
  <c r="AW2294" i="21"/>
  <c r="AY2294" i="21"/>
  <c r="AV2295" i="21"/>
  <c r="AV2295" i="19"/>
  <c r="AW2294" i="19"/>
  <c r="AU2294" i="19"/>
  <c r="AO2295" i="23"/>
  <c r="AQ2295" i="23"/>
  <c r="AN2296" i="23"/>
  <c r="AM2295" i="23"/>
  <c r="AV2296" i="21"/>
  <c r="AU2295" i="21"/>
  <c r="AY2295" i="21"/>
  <c r="AW2295" i="21"/>
  <c r="AV2296" i="19"/>
  <c r="AU2295" i="19"/>
  <c r="AW2295" i="19"/>
  <c r="AN2297" i="23"/>
  <c r="AQ2296" i="23"/>
  <c r="AO2296" i="23"/>
  <c r="AM2296" i="23"/>
  <c r="AW2296" i="21"/>
  <c r="AY2296" i="21"/>
  <c r="AV2297" i="21"/>
  <c r="AU2296" i="21"/>
  <c r="AW2296" i="19"/>
  <c r="AV2297" i="19"/>
  <c r="AU2296" i="19"/>
  <c r="AN2298" i="23"/>
  <c r="AM2297" i="23"/>
  <c r="AQ2297" i="23"/>
  <c r="AO2297" i="23"/>
  <c r="AV2298" i="21"/>
  <c r="AY2297" i="21"/>
  <c r="AU2297" i="21"/>
  <c r="AW2297" i="21"/>
  <c r="AV2298" i="19"/>
  <c r="AW2297" i="19"/>
  <c r="AU2297" i="19"/>
  <c r="AO2298" i="23"/>
  <c r="AM2298" i="23"/>
  <c r="AQ2298" i="23"/>
  <c r="AN2299" i="23"/>
  <c r="AU2298" i="21"/>
  <c r="AY2298" i="21"/>
  <c r="AW2298" i="21"/>
  <c r="AV2299" i="21"/>
  <c r="AV2299" i="19"/>
  <c r="AW2298" i="19"/>
  <c r="AU2298" i="19"/>
  <c r="AQ2299" i="23"/>
  <c r="AM2299" i="23"/>
  <c r="AN2300" i="23"/>
  <c r="AO2299" i="23"/>
  <c r="AU2299" i="21"/>
  <c r="AW2299" i="21"/>
  <c r="AV2300" i="21"/>
  <c r="AY2299" i="21"/>
  <c r="AW2299" i="19"/>
  <c r="AV2300" i="19"/>
  <c r="AU2299" i="19"/>
  <c r="AO2300" i="23"/>
  <c r="AN2301" i="23"/>
  <c r="AM2300" i="23"/>
  <c r="AQ2300" i="23"/>
  <c r="AY2300" i="21"/>
  <c r="AW2300" i="21"/>
  <c r="AU2300" i="21"/>
  <c r="AV2301" i="21"/>
  <c r="AV2301" i="19"/>
  <c r="AU2300" i="19"/>
  <c r="AW2300" i="19"/>
  <c r="AO2301" i="23"/>
  <c r="AN2302" i="23"/>
  <c r="AQ2301" i="23"/>
  <c r="AM2301" i="23"/>
  <c r="AV2302" i="21"/>
  <c r="AY2301" i="21"/>
  <c r="AU2301" i="21"/>
  <c r="AW2301" i="21"/>
  <c r="AV2302" i="19"/>
  <c r="AW2301" i="19"/>
  <c r="AU2301" i="19"/>
  <c r="AN2303" i="23"/>
  <c r="AQ2302" i="23"/>
  <c r="AO2302" i="23"/>
  <c r="AM2302" i="23"/>
  <c r="AW2302" i="21"/>
  <c r="AU2302" i="21"/>
  <c r="AY2302" i="21"/>
  <c r="AV2303" i="21"/>
  <c r="AU2302" i="19"/>
  <c r="AW2302" i="19"/>
  <c r="AV2303" i="19"/>
  <c r="AO2303" i="23"/>
  <c r="AQ2303" i="23"/>
  <c r="AN2304" i="23"/>
  <c r="AM2303" i="23"/>
  <c r="AU2303" i="21"/>
  <c r="AW2303" i="21"/>
  <c r="AY2303" i="21"/>
  <c r="AV2304" i="21"/>
  <c r="AV2304" i="19"/>
  <c r="AU2303" i="19"/>
  <c r="AW2303" i="19"/>
  <c r="AM2304" i="23"/>
  <c r="AO2304" i="23"/>
  <c r="AN2305" i="23"/>
  <c r="AQ2304" i="23"/>
  <c r="AW2304" i="21"/>
  <c r="AY2304" i="21"/>
  <c r="AV2305" i="21"/>
  <c r="AU2304" i="21"/>
  <c r="AU2304" i="19"/>
  <c r="AW2304" i="19"/>
  <c r="AV2305" i="19"/>
  <c r="AM2305" i="23"/>
  <c r="AQ2305" i="23"/>
  <c r="AN2306" i="23"/>
  <c r="AO2305" i="23"/>
  <c r="AV2306" i="21"/>
  <c r="AY2305" i="21"/>
  <c r="AW2305" i="21"/>
  <c r="AU2305" i="21"/>
  <c r="AW2305" i="19"/>
  <c r="AU2305" i="19"/>
  <c r="AV2306" i="19"/>
  <c r="AN2307" i="23"/>
  <c r="AQ2306" i="23"/>
  <c r="AO2306" i="23"/>
  <c r="AM2306" i="23"/>
  <c r="AU2306" i="21"/>
  <c r="AW2306" i="21"/>
  <c r="AY2306" i="21"/>
  <c r="AV2307" i="21"/>
  <c r="AW2306" i="19"/>
  <c r="AV2307" i="19"/>
  <c r="AU2306" i="19"/>
  <c r="AQ2307" i="23"/>
  <c r="AN2308" i="23"/>
  <c r="AM2307" i="23"/>
  <c r="AO2307" i="23"/>
  <c r="AY2307" i="21"/>
  <c r="AW2307" i="21"/>
  <c r="AV2308" i="21"/>
  <c r="AU2307" i="21"/>
  <c r="AU2307" i="19"/>
  <c r="AV2308" i="19"/>
  <c r="AW2307" i="19"/>
  <c r="AQ2308" i="23"/>
  <c r="AN2309" i="23"/>
  <c r="AO2308" i="23"/>
  <c r="AM2308" i="23"/>
  <c r="AU2308" i="21"/>
  <c r="AV2309" i="21"/>
  <c r="AY2308" i="21"/>
  <c r="AW2308" i="21"/>
  <c r="AV2309" i="19"/>
  <c r="AU2308" i="19"/>
  <c r="AW2308" i="19"/>
  <c r="AO2309" i="23"/>
  <c r="AN2310" i="23"/>
  <c r="AM2309" i="23"/>
  <c r="AQ2309" i="23"/>
  <c r="AU2309" i="21"/>
  <c r="AV2310" i="21"/>
  <c r="AW2309" i="21"/>
  <c r="AY2309" i="21"/>
  <c r="AW2309" i="19"/>
  <c r="AV2310" i="19"/>
  <c r="AU2309" i="19"/>
  <c r="AQ2310" i="23"/>
  <c r="AM2310" i="23"/>
  <c r="AO2310" i="23"/>
  <c r="AN2311" i="23"/>
  <c r="AW2310" i="21"/>
  <c r="AY2310" i="21"/>
  <c r="AU2310" i="21"/>
  <c r="AV2311" i="21"/>
  <c r="AU2310" i="19"/>
  <c r="AV2311" i="19"/>
  <c r="AW2310" i="19"/>
  <c r="AN2312" i="23"/>
  <c r="AQ2311" i="23"/>
  <c r="AM2311" i="23"/>
  <c r="AO2311" i="23"/>
  <c r="AW2311" i="21"/>
  <c r="AV2312" i="21"/>
  <c r="AY2311" i="21"/>
  <c r="AU2311" i="21"/>
  <c r="AU2311" i="19"/>
  <c r="AV2312" i="19"/>
  <c r="AW2311" i="19"/>
  <c r="AM2312" i="23"/>
  <c r="AN2313" i="23"/>
  <c r="AO2312" i="23"/>
  <c r="AQ2312" i="23"/>
  <c r="AY2312" i="21"/>
  <c r="AW2312" i="21"/>
  <c r="AU2312" i="21"/>
  <c r="AV2313" i="21"/>
  <c r="AU2312" i="19"/>
  <c r="AW2312" i="19"/>
  <c r="AV2313" i="19"/>
  <c r="AQ2313" i="23"/>
  <c r="AO2313" i="23"/>
  <c r="AN2314" i="23"/>
  <c r="AM2313" i="23"/>
  <c r="AY2313" i="21"/>
  <c r="AU2313" i="21"/>
  <c r="AV2314" i="21"/>
  <c r="AW2313" i="21"/>
  <c r="AU2313" i="19"/>
  <c r="AV2314" i="19"/>
  <c r="AW2313" i="19"/>
  <c r="AQ2314" i="23"/>
  <c r="AO2314" i="23"/>
  <c r="AN2315" i="23"/>
  <c r="AM2314" i="23"/>
  <c r="AV2315" i="21"/>
  <c r="AW2314" i="21"/>
  <c r="AU2314" i="21"/>
  <c r="AY2314" i="21"/>
  <c r="AU2314" i="19"/>
  <c r="AW2314" i="19"/>
  <c r="AV2315" i="19"/>
  <c r="AO2315" i="23"/>
  <c r="AN2316" i="23"/>
  <c r="AM2315" i="23"/>
  <c r="AQ2315" i="23"/>
  <c r="AU2315" i="21"/>
  <c r="AW2315" i="21"/>
  <c r="AV2316" i="21"/>
  <c r="AY2315" i="21"/>
  <c r="AW2315" i="19"/>
  <c r="AU2315" i="19"/>
  <c r="AV2316" i="19"/>
  <c r="AO2316" i="23"/>
  <c r="AQ2316" i="23"/>
  <c r="AN2317" i="23"/>
  <c r="AM2316" i="23"/>
  <c r="AY2316" i="21"/>
  <c r="AW2316" i="21"/>
  <c r="AU2316" i="21"/>
  <c r="AV2317" i="21"/>
  <c r="AW2316" i="19"/>
  <c r="AU2316" i="19"/>
  <c r="AV2317" i="19"/>
  <c r="AN2318" i="23"/>
  <c r="AM2317" i="23"/>
  <c r="AQ2317" i="23"/>
  <c r="AO2317" i="23"/>
  <c r="AV2318" i="21"/>
  <c r="AY2317" i="21"/>
  <c r="AU2317" i="21"/>
  <c r="AW2317" i="21"/>
  <c r="AU2317" i="19"/>
  <c r="AW2317" i="19"/>
  <c r="AV2318" i="19"/>
  <c r="AN2319" i="23"/>
  <c r="AO2318" i="23"/>
  <c r="AM2318" i="23"/>
  <c r="AQ2318" i="23"/>
  <c r="AU2318" i="21"/>
  <c r="AV2319" i="21"/>
  <c r="AY2318" i="21"/>
  <c r="AW2318" i="21"/>
  <c r="AW2318" i="19"/>
  <c r="AV2319" i="19"/>
  <c r="AU2318" i="19"/>
  <c r="AN2320" i="23"/>
  <c r="AO2319" i="23"/>
  <c r="AM2319" i="23"/>
  <c r="AQ2319" i="23"/>
  <c r="AU2319" i="21"/>
  <c r="AY2319" i="21"/>
  <c r="AV2320" i="21"/>
  <c r="AW2319" i="21"/>
  <c r="AW2319" i="19"/>
  <c r="AU2319" i="19"/>
  <c r="AV2320" i="19"/>
  <c r="AN2321" i="23"/>
  <c r="AO2320" i="23"/>
  <c r="AQ2320" i="23"/>
  <c r="AM2320" i="23"/>
  <c r="AW2320" i="21"/>
  <c r="AV2321" i="21"/>
  <c r="AU2320" i="21"/>
  <c r="AY2320" i="21"/>
  <c r="AU2320" i="19"/>
  <c r="AW2320" i="19"/>
  <c r="AV2321" i="19"/>
  <c r="AN2322" i="23"/>
  <c r="AO2321" i="23"/>
  <c r="AQ2321" i="23"/>
  <c r="AM2321" i="23"/>
  <c r="AU2321" i="21"/>
  <c r="AW2321" i="21"/>
  <c r="AV2322" i="21"/>
  <c r="AY2321" i="21"/>
  <c r="AW2321" i="19"/>
  <c r="AU2321" i="19"/>
  <c r="AV2322" i="19"/>
  <c r="AQ2322" i="23"/>
  <c r="AO2322" i="23"/>
  <c r="AM2322" i="23"/>
  <c r="AN2323" i="23"/>
  <c r="AU2322" i="21"/>
  <c r="AV2323" i="21"/>
  <c r="AY2322" i="21"/>
  <c r="AW2322" i="21"/>
  <c r="AU2322" i="19"/>
  <c r="AW2322" i="19"/>
  <c r="AV2323" i="19"/>
  <c r="AM2323" i="23"/>
  <c r="AN2324" i="23"/>
  <c r="AQ2323" i="23"/>
  <c r="AO2323" i="23"/>
  <c r="AW2323" i="21"/>
  <c r="AU2323" i="21"/>
  <c r="AY2323" i="21"/>
  <c r="AV2324" i="21"/>
  <c r="AU2323" i="19"/>
  <c r="AW2323" i="19"/>
  <c r="AV2324" i="19"/>
  <c r="AM2324" i="23"/>
  <c r="AO2324" i="23"/>
  <c r="AQ2324" i="23"/>
  <c r="AN2325" i="23"/>
  <c r="AV2325" i="21"/>
  <c r="AU2324" i="21"/>
  <c r="AW2324" i="21"/>
  <c r="AY2324" i="21"/>
  <c r="AW2324" i="19"/>
  <c r="AV2325" i="19"/>
  <c r="AU2324" i="19"/>
  <c r="AM2325" i="23"/>
  <c r="AO2325" i="23"/>
  <c r="AN2326" i="23"/>
  <c r="AQ2325" i="23"/>
  <c r="AW2325" i="21"/>
  <c r="AV2326" i="21"/>
  <c r="AY2325" i="21"/>
  <c r="AU2325" i="21"/>
  <c r="AW2325" i="19"/>
  <c r="AU2325" i="19"/>
  <c r="AV2326" i="19"/>
  <c r="AO2326" i="23"/>
  <c r="AQ2326" i="23"/>
  <c r="AM2326" i="23"/>
  <c r="AN2327" i="23"/>
  <c r="AW2326" i="21"/>
  <c r="AU2326" i="21"/>
  <c r="AY2326" i="21"/>
  <c r="AV2327" i="21"/>
  <c r="AV2327" i="19"/>
  <c r="AU2326" i="19"/>
  <c r="AW2326" i="19"/>
  <c r="AM2327" i="23"/>
  <c r="AO2327" i="23"/>
  <c r="AN2328" i="23"/>
  <c r="AQ2327" i="23"/>
  <c r="AY2327" i="21"/>
  <c r="AU2327" i="21"/>
  <c r="AV2328" i="21"/>
  <c r="AW2327" i="21"/>
  <c r="AV2328" i="19"/>
  <c r="AU2327" i="19"/>
  <c r="AW2327" i="19"/>
  <c r="AQ2328" i="23"/>
  <c r="AM2328" i="23"/>
  <c r="AN2329" i="23"/>
  <c r="AO2328" i="23"/>
  <c r="AY2328" i="21"/>
  <c r="AU2328" i="21"/>
  <c r="AV2329" i="21"/>
  <c r="AW2328" i="21"/>
  <c r="AU2328" i="19"/>
  <c r="AW2328" i="19"/>
  <c r="AV2329" i="19"/>
  <c r="AN2330" i="23"/>
  <c r="AM2329" i="23"/>
  <c r="AQ2329" i="23"/>
  <c r="AO2329" i="23"/>
  <c r="AU2329" i="21"/>
  <c r="AV2330" i="21"/>
  <c r="AY2329" i="21"/>
  <c r="AW2329" i="21"/>
  <c r="AV2330" i="19"/>
  <c r="AW2329" i="19"/>
  <c r="AU2329" i="19"/>
  <c r="AM2330" i="23"/>
  <c r="AN2331" i="23"/>
  <c r="AO2330" i="23"/>
  <c r="AQ2330" i="23"/>
  <c r="AU2330" i="21"/>
  <c r="AY2330" i="21"/>
  <c r="AV2331" i="21"/>
  <c r="AW2330" i="21"/>
  <c r="AU2330" i="19"/>
  <c r="AW2330" i="19"/>
  <c r="AV2331" i="19"/>
  <c r="AQ2331" i="23"/>
  <c r="AO2331" i="23"/>
  <c r="AN2332" i="23"/>
  <c r="AM2331" i="23"/>
  <c r="AV2332" i="21"/>
  <c r="AW2331" i="21"/>
  <c r="AY2331" i="21"/>
  <c r="AU2331" i="21"/>
  <c r="AU2331" i="19"/>
  <c r="AW2331" i="19"/>
  <c r="AV2332" i="19"/>
  <c r="AO2332" i="23"/>
  <c r="AN2333" i="23"/>
  <c r="AM2332" i="23"/>
  <c r="AQ2332" i="23"/>
  <c r="AW2332" i="21"/>
  <c r="AV2333" i="21"/>
  <c r="AY2332" i="21"/>
  <c r="AU2332" i="21"/>
  <c r="AV2333" i="19"/>
  <c r="AW2332" i="19"/>
  <c r="AU2332" i="19"/>
  <c r="AN2334" i="23"/>
  <c r="AM2333" i="23"/>
  <c r="AO2333" i="23"/>
  <c r="AQ2333" i="23"/>
  <c r="AV2334" i="21"/>
  <c r="AY2333" i="21"/>
  <c r="AU2333" i="21"/>
  <c r="AW2333" i="21"/>
  <c r="AU2333" i="19"/>
  <c r="AV2334" i="19"/>
  <c r="AW2333" i="19"/>
  <c r="AM2334" i="23"/>
  <c r="AQ2334" i="23"/>
  <c r="AN2335" i="23"/>
  <c r="AO2334" i="23"/>
  <c r="AV2335" i="21"/>
  <c r="AW2334" i="21"/>
  <c r="AY2334" i="21"/>
  <c r="AU2334" i="21"/>
  <c r="AV2335" i="19"/>
  <c r="AU2334" i="19"/>
  <c r="AW2334" i="19"/>
  <c r="AN2336" i="23"/>
  <c r="AQ2335" i="23"/>
  <c r="AO2335" i="23"/>
  <c r="AM2335" i="23"/>
  <c r="AW2335" i="21"/>
  <c r="AV2336" i="21"/>
  <c r="AU2335" i="21"/>
  <c r="AY2335" i="21"/>
  <c r="AW2335" i="19"/>
  <c r="AV2336" i="19"/>
  <c r="AU2335" i="19"/>
  <c r="AQ2336" i="23"/>
  <c r="AN2337" i="23"/>
  <c r="AO2336" i="23"/>
  <c r="AM2336" i="23"/>
  <c r="AW2336" i="21"/>
  <c r="AY2336" i="21"/>
  <c r="AU2336" i="21"/>
  <c r="AV2337" i="21"/>
  <c r="AW2336" i="19"/>
  <c r="AV2337" i="19"/>
  <c r="AU2336" i="19"/>
  <c r="AQ2337" i="23"/>
  <c r="AN2338" i="23"/>
  <c r="AM2337" i="23"/>
  <c r="AO2337" i="23"/>
  <c r="AU2337" i="21"/>
  <c r="AW2337" i="21"/>
  <c r="AY2337" i="21"/>
  <c r="AV2338" i="21"/>
  <c r="AU2337" i="19"/>
  <c r="AV2338" i="19"/>
  <c r="AW2337" i="19"/>
  <c r="AN2339" i="23"/>
  <c r="AM2338" i="23"/>
  <c r="AO2338" i="23"/>
  <c r="AQ2338" i="23"/>
  <c r="AY2338" i="21"/>
  <c r="AV2339" i="21"/>
  <c r="AW2338" i="21"/>
  <c r="AU2338" i="21"/>
  <c r="AW2338" i="19"/>
  <c r="AU2338" i="19"/>
  <c r="AV2339" i="19"/>
  <c r="AN2340" i="23"/>
  <c r="AQ2339" i="23"/>
  <c r="AO2339" i="23"/>
  <c r="AM2339" i="23"/>
  <c r="AW2339" i="21"/>
  <c r="AV2340" i="21"/>
  <c r="AU2339" i="21"/>
  <c r="AY2339" i="21"/>
  <c r="AU2339" i="19"/>
  <c r="AV2340" i="19"/>
  <c r="AW2339" i="19"/>
  <c r="AQ2340" i="23"/>
  <c r="AN2341" i="23"/>
  <c r="AO2340" i="23"/>
  <c r="AM2340" i="23"/>
  <c r="AV2341" i="21"/>
  <c r="AW2340" i="21"/>
  <c r="AY2340" i="21"/>
  <c r="AU2340" i="21"/>
  <c r="AW2340" i="19"/>
  <c r="AU2340" i="19"/>
  <c r="AV2341" i="19"/>
  <c r="AQ2341" i="23"/>
  <c r="AN2342" i="23"/>
  <c r="AO2341" i="23"/>
  <c r="AM2341" i="23"/>
  <c r="AY2341" i="21"/>
  <c r="AW2341" i="21"/>
  <c r="AV2342" i="21"/>
  <c r="AU2341" i="21"/>
  <c r="AW2341" i="19"/>
  <c r="AU2341" i="19"/>
  <c r="AV2342" i="19"/>
  <c r="AM2342" i="23"/>
  <c r="AO2342" i="23"/>
  <c r="AQ2342" i="23"/>
  <c r="AN2343" i="23"/>
  <c r="AW2342" i="21"/>
  <c r="AY2342" i="21"/>
  <c r="AV2343" i="21"/>
  <c r="AU2342" i="21"/>
  <c r="AV2343" i="19"/>
  <c r="AW2342" i="19"/>
  <c r="AU2342" i="19"/>
  <c r="AQ2343" i="23"/>
  <c r="AO2343" i="23"/>
  <c r="AM2343" i="23"/>
  <c r="AN2344" i="23"/>
  <c r="AV2344" i="21"/>
  <c r="AU2343" i="21"/>
  <c r="AW2343" i="21"/>
  <c r="AY2343" i="21"/>
  <c r="AV2344" i="19"/>
  <c r="AU2343" i="19"/>
  <c r="AW2343" i="19"/>
  <c r="AO2344" i="23"/>
  <c r="AM2344" i="23"/>
  <c r="AQ2344" i="23"/>
  <c r="AN2345" i="23"/>
  <c r="AW2344" i="21"/>
  <c r="AU2344" i="21"/>
  <c r="AV2345" i="21"/>
  <c r="AY2344" i="21"/>
  <c r="AU2344" i="19"/>
  <c r="AW2344" i="19"/>
  <c r="AV2345" i="19"/>
  <c r="AM2345" i="23"/>
  <c r="AN2346" i="23"/>
  <c r="AO2345" i="23"/>
  <c r="AQ2345" i="23"/>
  <c r="AV2346" i="21"/>
  <c r="AU2345" i="21"/>
  <c r="AY2345" i="21"/>
  <c r="AW2345" i="21"/>
  <c r="AW2345" i="19"/>
  <c r="AU2345" i="19"/>
  <c r="AV2346" i="19"/>
  <c r="AQ2346" i="23"/>
  <c r="AO2346" i="23"/>
  <c r="AN2347" i="23"/>
  <c r="AM2346" i="23"/>
  <c r="AV2347" i="21"/>
  <c r="AY2346" i="21"/>
  <c r="AU2346" i="21"/>
  <c r="AW2346" i="21"/>
  <c r="AW2346" i="19"/>
  <c r="AU2346" i="19"/>
  <c r="AV2347" i="19"/>
  <c r="AO2347" i="23"/>
  <c r="AQ2347" i="23"/>
  <c r="AN2348" i="23"/>
  <c r="AM2347" i="23"/>
  <c r="AW2347" i="21"/>
  <c r="AV2348" i="21"/>
  <c r="AU2347" i="21"/>
  <c r="AY2347" i="21"/>
  <c r="AU2347" i="19"/>
  <c r="AW2347" i="19"/>
  <c r="AV2348" i="19"/>
  <c r="AN2349" i="23"/>
  <c r="AQ2348" i="23"/>
  <c r="AM2348" i="23"/>
  <c r="AO2348" i="23"/>
  <c r="AU2348" i="21"/>
  <c r="AY2348" i="21"/>
  <c r="AV2349" i="21"/>
  <c r="AW2348" i="21"/>
  <c r="AW2348" i="19"/>
  <c r="AV2349" i="19"/>
  <c r="AU2348" i="19"/>
  <c r="AM2349" i="23"/>
  <c r="AO2349" i="23"/>
  <c r="AN2350" i="23"/>
  <c r="AQ2349" i="23"/>
  <c r="AU2349" i="21"/>
  <c r="AY2349" i="21"/>
  <c r="AV2350" i="21"/>
  <c r="AW2349" i="21"/>
  <c r="AV2350" i="19"/>
  <c r="AU2349" i="19"/>
  <c r="AW2349" i="19"/>
  <c r="AQ2350" i="23"/>
  <c r="AN2351" i="23"/>
  <c r="AO2350" i="23"/>
  <c r="AM2350" i="23"/>
  <c r="AU2350" i="21"/>
  <c r="AW2350" i="21"/>
  <c r="AY2350" i="21"/>
  <c r="AV2351" i="21"/>
  <c r="AW2350" i="19"/>
  <c r="AU2350" i="19"/>
  <c r="AV2351" i="19"/>
  <c r="AQ2351" i="23"/>
  <c r="AO2351" i="23"/>
  <c r="AM2351" i="23"/>
  <c r="AN2352" i="23"/>
  <c r="AY2351" i="21"/>
  <c r="AV2352" i="21"/>
  <c r="AW2351" i="21"/>
  <c r="AU2351" i="21"/>
  <c r="AV2352" i="19"/>
  <c r="AU2351" i="19"/>
  <c r="AW2351" i="19"/>
  <c r="AO2352" i="23"/>
  <c r="AQ2352" i="23"/>
  <c r="AN2353" i="23"/>
  <c r="AM2352" i="23"/>
  <c r="AV2353" i="21"/>
  <c r="AU2352" i="21"/>
  <c r="AW2352" i="21"/>
  <c r="AY2352" i="21"/>
  <c r="AV2353" i="19"/>
  <c r="AU2352" i="19"/>
  <c r="AW2352" i="19"/>
  <c r="AM2353" i="23"/>
  <c r="AQ2353" i="23"/>
  <c r="AO2353" i="23"/>
  <c r="AN2354" i="23"/>
  <c r="AW2353" i="21"/>
  <c r="AY2353" i="21"/>
  <c r="AV2354" i="21"/>
  <c r="AU2353" i="21"/>
  <c r="AW2353" i="19"/>
  <c r="AU2353" i="19"/>
  <c r="AV2354" i="19"/>
  <c r="AM2354" i="23"/>
  <c r="AO2354" i="23"/>
  <c r="AN2355" i="23"/>
  <c r="AQ2354" i="23"/>
  <c r="AW2354" i="21"/>
  <c r="AY2354" i="21"/>
  <c r="AU2354" i="21"/>
  <c r="AV2355" i="21"/>
  <c r="AW2354" i="19"/>
  <c r="AU2354" i="19"/>
  <c r="AV2355" i="19"/>
  <c r="AO2355" i="23"/>
  <c r="AM2355" i="23"/>
  <c r="AN2356" i="23"/>
  <c r="AQ2355" i="23"/>
  <c r="AW2355" i="21"/>
  <c r="AY2355" i="21"/>
  <c r="AU2355" i="21"/>
  <c r="AV2356" i="21"/>
  <c r="AU2355" i="19"/>
  <c r="AW2355" i="19"/>
  <c r="AV2356" i="19"/>
  <c r="AN2357" i="23"/>
  <c r="AO2356" i="23"/>
  <c r="AQ2356" i="23"/>
  <c r="AM2356" i="23"/>
  <c r="AW2356" i="21"/>
  <c r="AU2356" i="21"/>
  <c r="AY2356" i="21"/>
  <c r="AV2357" i="21"/>
  <c r="AV2357" i="19"/>
  <c r="AU2356" i="19"/>
  <c r="AW2356" i="19"/>
  <c r="AN2358" i="23"/>
  <c r="AQ2357" i="23"/>
  <c r="AO2357" i="23"/>
  <c r="AM2357" i="23"/>
  <c r="AV2358" i="21"/>
  <c r="AU2357" i="21"/>
  <c r="AW2357" i="21"/>
  <c r="AY2357" i="21"/>
  <c r="AW2357" i="19"/>
  <c r="AU2357" i="19"/>
  <c r="AV2358" i="19"/>
  <c r="AM2358" i="23"/>
  <c r="AO2358" i="23"/>
  <c r="AQ2358" i="23"/>
  <c r="AN2359" i="23"/>
  <c r="AY2358" i="21"/>
  <c r="AW2358" i="21"/>
  <c r="AV2359" i="21"/>
  <c r="AU2358" i="21"/>
  <c r="AW2358" i="19"/>
  <c r="AV2359" i="19"/>
  <c r="AU2358" i="19"/>
  <c r="AO2359" i="23"/>
  <c r="AM2359" i="23"/>
  <c r="AN2360" i="23"/>
  <c r="AQ2359" i="23"/>
  <c r="AV2360" i="21"/>
  <c r="AY2359" i="21"/>
  <c r="AU2359" i="21"/>
  <c r="AW2359" i="21"/>
  <c r="AV2360" i="19"/>
  <c r="AU2359" i="19"/>
  <c r="AW2359" i="19"/>
  <c r="AN2361" i="23"/>
  <c r="AQ2360" i="23"/>
  <c r="AM2360" i="23"/>
  <c r="AO2360" i="23"/>
  <c r="AW2360" i="21"/>
  <c r="AY2360" i="21"/>
  <c r="AU2360" i="21"/>
  <c r="AV2361" i="21"/>
  <c r="AU2360" i="19"/>
  <c r="AW2360" i="19"/>
  <c r="AV2361" i="19"/>
  <c r="AM2361" i="23"/>
  <c r="AN2362" i="23"/>
  <c r="AQ2361" i="23"/>
  <c r="AO2361" i="23"/>
  <c r="AW2361" i="21"/>
  <c r="AY2361" i="21"/>
  <c r="AU2361" i="21"/>
  <c r="AV2362" i="21"/>
  <c r="AU2361" i="19"/>
  <c r="AW2361" i="19"/>
  <c r="AV2362" i="19"/>
  <c r="AO2362" i="23"/>
  <c r="AQ2362" i="23"/>
  <c r="AN2363" i="23"/>
  <c r="AM2362" i="23"/>
  <c r="AV2363" i="21"/>
  <c r="AU2362" i="21"/>
  <c r="AY2362" i="21"/>
  <c r="AW2362" i="21"/>
  <c r="AW2362" i="19"/>
  <c r="AU2362" i="19"/>
  <c r="AV2363" i="19"/>
  <c r="AM2363" i="23"/>
  <c r="AQ2363" i="23"/>
  <c r="AO2363" i="23"/>
  <c r="AN2364" i="23"/>
  <c r="AY2363" i="21"/>
  <c r="AW2363" i="21"/>
  <c r="AV2364" i="21"/>
  <c r="AU2363" i="21"/>
  <c r="AU2363" i="19"/>
  <c r="AV2364" i="19"/>
  <c r="AW2363" i="19"/>
  <c r="AN2365" i="23"/>
  <c r="AO2364" i="23"/>
  <c r="AQ2364" i="23"/>
  <c r="AM2364" i="23"/>
  <c r="AU2364" i="21"/>
  <c r="AY2364" i="21"/>
  <c r="AW2364" i="21"/>
  <c r="AV2365" i="21"/>
  <c r="AU2364" i="19"/>
  <c r="AW2364" i="19"/>
  <c r="AV2365" i="19"/>
  <c r="AQ2365" i="23"/>
  <c r="AN2366" i="23"/>
  <c r="AO2365" i="23"/>
  <c r="AM2365" i="23"/>
  <c r="AV2366" i="21"/>
  <c r="AY2365" i="21"/>
  <c r="AU2365" i="21"/>
  <c r="AW2365" i="21"/>
  <c r="AW2365" i="19"/>
  <c r="AV2366" i="19"/>
  <c r="AU2365" i="19"/>
  <c r="AQ2366" i="23"/>
  <c r="AM2366" i="23"/>
  <c r="AO2366" i="23"/>
  <c r="AW2366" i="21"/>
  <c r="AU2366" i="21"/>
  <c r="AY2366" i="21"/>
  <c r="AU2366" i="19"/>
  <c r="AW2366" i="19"/>
  <c r="N2367" i="24" l="1"/>
  <c r="E2367" i="24"/>
  <c r="N2366" i="24"/>
  <c r="E2366" i="24"/>
  <c r="N2365" i="24"/>
  <c r="E2365" i="24"/>
  <c r="N2364" i="24"/>
  <c r="E2364" i="24"/>
  <c r="N2363" i="24"/>
  <c r="E2363" i="24"/>
  <c r="N2362" i="24"/>
  <c r="E2362" i="24"/>
  <c r="N2361" i="24"/>
  <c r="E2361" i="24"/>
  <c r="N2360" i="24"/>
  <c r="E2360" i="24"/>
  <c r="N2359" i="24"/>
  <c r="E2359" i="24"/>
  <c r="N2358" i="24"/>
  <c r="E2358" i="24"/>
  <c r="N2357" i="24"/>
  <c r="E2357" i="24"/>
  <c r="N2356" i="24"/>
  <c r="E2356" i="24"/>
  <c r="N2355" i="24"/>
  <c r="E2355" i="24"/>
  <c r="N2354" i="24"/>
  <c r="E2354" i="24"/>
  <c r="N2353" i="24"/>
  <c r="E2353" i="24"/>
  <c r="N2352" i="24"/>
  <c r="E2352" i="24"/>
  <c r="N2351" i="24"/>
  <c r="E2351" i="24"/>
  <c r="N2350" i="24"/>
  <c r="E2350" i="24"/>
  <c r="N2349" i="24"/>
  <c r="E2349" i="24"/>
  <c r="N2348" i="24"/>
  <c r="E2348" i="24"/>
  <c r="N2347" i="24"/>
  <c r="E2347" i="24"/>
  <c r="N2346" i="24"/>
  <c r="E2346" i="24"/>
  <c r="N2345" i="24"/>
  <c r="E2345" i="24"/>
  <c r="N2344" i="24"/>
  <c r="E2344" i="24"/>
  <c r="N2343" i="24"/>
  <c r="E2343" i="24"/>
  <c r="N2342" i="24"/>
  <c r="E2342" i="24"/>
  <c r="N2341" i="24"/>
  <c r="E2341" i="24"/>
  <c r="N2340" i="24"/>
  <c r="E2340" i="24"/>
  <c r="N2339" i="24"/>
  <c r="E2339" i="24"/>
  <c r="N2338" i="24"/>
  <c r="E2338" i="24"/>
  <c r="N2337" i="24"/>
  <c r="E2337" i="24"/>
  <c r="N2336" i="24"/>
  <c r="E2336" i="24"/>
  <c r="N2335" i="24"/>
  <c r="E2335" i="24"/>
  <c r="N2334" i="24"/>
  <c r="E2334" i="24"/>
  <c r="N2333" i="24"/>
  <c r="E2333" i="24"/>
  <c r="N2332" i="24"/>
  <c r="E2332" i="24"/>
  <c r="N2331" i="24"/>
  <c r="E2331" i="24"/>
  <c r="N2330" i="24"/>
  <c r="E2330" i="24"/>
  <c r="N2329" i="24"/>
  <c r="E2329" i="24"/>
  <c r="N2328" i="24"/>
  <c r="E2328" i="24"/>
  <c r="N2327" i="24"/>
  <c r="E2327" i="24"/>
  <c r="N2326" i="24"/>
  <c r="E2326" i="24"/>
  <c r="N2325" i="24"/>
  <c r="E2325" i="24"/>
  <c r="N2324" i="24"/>
  <c r="E2324" i="24"/>
  <c r="N2323" i="24"/>
  <c r="E2323" i="24"/>
  <c r="N2322" i="24"/>
  <c r="E2322" i="24"/>
  <c r="N2321" i="24"/>
  <c r="E2321" i="24"/>
  <c r="N2320" i="24"/>
  <c r="E2320" i="24"/>
  <c r="N2319" i="24"/>
  <c r="E2319" i="24"/>
  <c r="N2318" i="24"/>
  <c r="E2318" i="24"/>
  <c r="N2317" i="24"/>
  <c r="E2317" i="24"/>
  <c r="N2316" i="24"/>
  <c r="E2316" i="24"/>
  <c r="N2315" i="24"/>
  <c r="E2315" i="24"/>
  <c r="N2314" i="24"/>
  <c r="E2314" i="24"/>
  <c r="N2313" i="24"/>
  <c r="E2313" i="24"/>
  <c r="N2312" i="24"/>
  <c r="E2312" i="24"/>
  <c r="N2311" i="24"/>
  <c r="E2311" i="24"/>
  <c r="N2310" i="24"/>
  <c r="E2310" i="24"/>
  <c r="N2309" i="24"/>
  <c r="E2309" i="24"/>
  <c r="N2308" i="24"/>
  <c r="E2308" i="24"/>
  <c r="N2307" i="24"/>
  <c r="E2307" i="24"/>
  <c r="N2306" i="24"/>
  <c r="E2306" i="24"/>
  <c r="N2305" i="24"/>
  <c r="E2305" i="24"/>
  <c r="N2304" i="24"/>
  <c r="E2304" i="24"/>
  <c r="N2303" i="24"/>
  <c r="E2303" i="24"/>
  <c r="N2302" i="24"/>
  <c r="E2302" i="24"/>
  <c r="N2301" i="24"/>
  <c r="E2301" i="24"/>
  <c r="N2300" i="24"/>
  <c r="E2300" i="24"/>
  <c r="N2299" i="24"/>
  <c r="E2299" i="24"/>
  <c r="N2298" i="24"/>
  <c r="E2298" i="24"/>
  <c r="N2297" i="24"/>
  <c r="E2297" i="24"/>
  <c r="N2296" i="24"/>
  <c r="E2296" i="24"/>
  <c r="N2295" i="24"/>
  <c r="E2295" i="24"/>
  <c r="N2294" i="24"/>
  <c r="E2294" i="24"/>
  <c r="N2293" i="24"/>
  <c r="E2293" i="24"/>
  <c r="N2292" i="24"/>
  <c r="E2292" i="24"/>
  <c r="N2291" i="24"/>
  <c r="E2291" i="24"/>
  <c r="N2290" i="24"/>
  <c r="E2290" i="24"/>
  <c r="N2289" i="24"/>
  <c r="E2289" i="24"/>
  <c r="N2288" i="24"/>
  <c r="E2288" i="24"/>
  <c r="N2287" i="24"/>
  <c r="E2287" i="24"/>
  <c r="N2286" i="24"/>
  <c r="E2286" i="24"/>
  <c r="N2285" i="24"/>
  <c r="E2285" i="24"/>
  <c r="N2284" i="24"/>
  <c r="E2284" i="24"/>
  <c r="N2283" i="24"/>
  <c r="E2283" i="24"/>
  <c r="N2282" i="24"/>
  <c r="E2282" i="24"/>
  <c r="N2281" i="24"/>
  <c r="E2281" i="24"/>
  <c r="N2280" i="24"/>
  <c r="E2280" i="24"/>
  <c r="N2279" i="24"/>
  <c r="E2279" i="24"/>
  <c r="N2278" i="24"/>
  <c r="E2278" i="24"/>
  <c r="N2277" i="24"/>
  <c r="E2277" i="24"/>
  <c r="N2276" i="24"/>
  <c r="E2276" i="24"/>
  <c r="N2275" i="24"/>
  <c r="E2275" i="24"/>
  <c r="N2274" i="24"/>
  <c r="E2274" i="24"/>
  <c r="N2273" i="24"/>
  <c r="E2273" i="24"/>
  <c r="N2272" i="24"/>
  <c r="E2272" i="24"/>
  <c r="N2271" i="24"/>
  <c r="E2271" i="24"/>
  <c r="N2270" i="24"/>
  <c r="E2270" i="24"/>
  <c r="N2269" i="24"/>
  <c r="E2269" i="24"/>
  <c r="N2268" i="24"/>
  <c r="E2268" i="24"/>
  <c r="N2267" i="24"/>
  <c r="E2267" i="24"/>
  <c r="N2266" i="24"/>
  <c r="E2266" i="24"/>
  <c r="N2265" i="24"/>
  <c r="E2265" i="24"/>
  <c r="N2264" i="24"/>
  <c r="E2264" i="24"/>
  <c r="N2263" i="24"/>
  <c r="E2263" i="24"/>
  <c r="N2262" i="24"/>
  <c r="E2262" i="24"/>
  <c r="N2261" i="24"/>
  <c r="E2261" i="24"/>
  <c r="N2260" i="24"/>
  <c r="E2260" i="24"/>
  <c r="N2259" i="24"/>
  <c r="E2259" i="24"/>
  <c r="N2258" i="24"/>
  <c r="E2258" i="24"/>
  <c r="N2257" i="24"/>
  <c r="E2257" i="24"/>
  <c r="N2256" i="24"/>
  <c r="E2256" i="24"/>
  <c r="N2255" i="24"/>
  <c r="E2255" i="24"/>
  <c r="N2254" i="24"/>
  <c r="E2254" i="24"/>
  <c r="N2253" i="24"/>
  <c r="E2253" i="24"/>
  <c r="N2252" i="24"/>
  <c r="E2252" i="24"/>
  <c r="N2251" i="24"/>
  <c r="E2251" i="24"/>
  <c r="N2250" i="24"/>
  <c r="E2250" i="24"/>
  <c r="N2249" i="24"/>
  <c r="E2249" i="24"/>
  <c r="N2248" i="24"/>
  <c r="E2248" i="24"/>
  <c r="N2247" i="24"/>
  <c r="E2247" i="24"/>
  <c r="N2246" i="24"/>
  <c r="E2246" i="24"/>
  <c r="N2245" i="24"/>
  <c r="E2245" i="24"/>
  <c r="N2244" i="24"/>
  <c r="E2244" i="24"/>
  <c r="N2243" i="24"/>
  <c r="E2243" i="24"/>
  <c r="N2242" i="24"/>
  <c r="E2242" i="24"/>
  <c r="N2241" i="24"/>
  <c r="E2241" i="24"/>
  <c r="N2240" i="24"/>
  <c r="E2240" i="24"/>
  <c r="N2239" i="24"/>
  <c r="E2239" i="24"/>
  <c r="N2238" i="24"/>
  <c r="E2238" i="24"/>
  <c r="N2237" i="24"/>
  <c r="E2237" i="24"/>
  <c r="N2236" i="24"/>
  <c r="E2236" i="24"/>
  <c r="N2235" i="24"/>
  <c r="E2235" i="24"/>
  <c r="N2234" i="24"/>
  <c r="E2234" i="24"/>
  <c r="N2233" i="24"/>
  <c r="E2233" i="24"/>
  <c r="N2232" i="24"/>
  <c r="E2232" i="24"/>
  <c r="N2231" i="24"/>
  <c r="E2231" i="24"/>
  <c r="N2230" i="24"/>
  <c r="E2230" i="24"/>
  <c r="N2229" i="24"/>
  <c r="E2229" i="24"/>
  <c r="N2228" i="24"/>
  <c r="E2228" i="24"/>
  <c r="N2227" i="24"/>
  <c r="E2227" i="24"/>
  <c r="N2226" i="24"/>
  <c r="E2226" i="24"/>
  <c r="N2225" i="24"/>
  <c r="E2225" i="24"/>
  <c r="N2224" i="24"/>
  <c r="E2224" i="24"/>
  <c r="N2223" i="24"/>
  <c r="E2223" i="24"/>
  <c r="N2222" i="24"/>
  <c r="E2222" i="24"/>
  <c r="N2221" i="24"/>
  <c r="E2221" i="24"/>
  <c r="N2220" i="24"/>
  <c r="E2220" i="24"/>
  <c r="N2219" i="24"/>
  <c r="E2219" i="24"/>
  <c r="N2218" i="24"/>
  <c r="E2218" i="24"/>
  <c r="N2217" i="24"/>
  <c r="E2217" i="24"/>
  <c r="N2216" i="24"/>
  <c r="E2216" i="24"/>
  <c r="N2215" i="24"/>
  <c r="E2215" i="24"/>
  <c r="N2214" i="24"/>
  <c r="E2214" i="24"/>
  <c r="N2213" i="24"/>
  <c r="E2213" i="24"/>
  <c r="N2212" i="24"/>
  <c r="E2212" i="24"/>
  <c r="N2211" i="24"/>
  <c r="E2211" i="24"/>
  <c r="N2210" i="24"/>
  <c r="E2210" i="24"/>
  <c r="N2209" i="24"/>
  <c r="E2209" i="24"/>
  <c r="N2208" i="24"/>
  <c r="E2208" i="24"/>
  <c r="N2207" i="24"/>
  <c r="E2207" i="24"/>
  <c r="N2206" i="24"/>
  <c r="E2206" i="24"/>
  <c r="N2205" i="24"/>
  <c r="E2205" i="24"/>
  <c r="N2204" i="24"/>
  <c r="E2204" i="24"/>
  <c r="N2203" i="24"/>
  <c r="E2203" i="24"/>
  <c r="N2202" i="24"/>
  <c r="E2202" i="24"/>
  <c r="N2201" i="24"/>
  <c r="E2201" i="24"/>
  <c r="N2200" i="24"/>
  <c r="E2200" i="24"/>
  <c r="N2199" i="24"/>
  <c r="E2199" i="24"/>
  <c r="N2198" i="24"/>
  <c r="E2198" i="24"/>
  <c r="N2197" i="24"/>
  <c r="E2197" i="24"/>
  <c r="N2196" i="24"/>
  <c r="E2196" i="24"/>
  <c r="N2195" i="24"/>
  <c r="E2195" i="24"/>
  <c r="N2194" i="24"/>
  <c r="E2194" i="24"/>
  <c r="N2193" i="24"/>
  <c r="E2193" i="24"/>
  <c r="N2192" i="24"/>
  <c r="E2192" i="24"/>
  <c r="N2191" i="24"/>
  <c r="E2191" i="24"/>
  <c r="N2190" i="24"/>
  <c r="E2190" i="24"/>
  <c r="N2189" i="24"/>
  <c r="E2189" i="24"/>
  <c r="N2188" i="24"/>
  <c r="E2188" i="24"/>
  <c r="N2187" i="24"/>
  <c r="E2187" i="24"/>
  <c r="N2186" i="24"/>
  <c r="E2186" i="24"/>
  <c r="N2185" i="24"/>
  <c r="E2185" i="24"/>
  <c r="N2184" i="24"/>
  <c r="E2184" i="24"/>
  <c r="N2183" i="24"/>
  <c r="E2183" i="24"/>
  <c r="N2182" i="24"/>
  <c r="E2182" i="24"/>
  <c r="N2181" i="24"/>
  <c r="E2181" i="24"/>
  <c r="N2180" i="24"/>
  <c r="E2180" i="24"/>
  <c r="N2179" i="24"/>
  <c r="E2179" i="24"/>
  <c r="N2178" i="24"/>
  <c r="E2178" i="24"/>
  <c r="N2177" i="24"/>
  <c r="E2177" i="24"/>
  <c r="N2176" i="24"/>
  <c r="E2176" i="24"/>
  <c r="N2175" i="24"/>
  <c r="E2175" i="24"/>
  <c r="N2174" i="24"/>
  <c r="E2174" i="24"/>
  <c r="N2173" i="24"/>
  <c r="E2173" i="24"/>
  <c r="N2172" i="24"/>
  <c r="E2172" i="24"/>
  <c r="N2171" i="24"/>
  <c r="E2171" i="24"/>
  <c r="N2170" i="24"/>
  <c r="E2170" i="24"/>
  <c r="N2169" i="24"/>
  <c r="E2169" i="24"/>
  <c r="N2168" i="24"/>
  <c r="E2168" i="24"/>
  <c r="N2167" i="24"/>
  <c r="E2167" i="24"/>
  <c r="N2166" i="24"/>
  <c r="E2166" i="24"/>
  <c r="N2165" i="24"/>
  <c r="E2165" i="24"/>
  <c r="N2164" i="24"/>
  <c r="E2164" i="24"/>
  <c r="N2163" i="24"/>
  <c r="E2163" i="24"/>
  <c r="N2162" i="24"/>
  <c r="E2162" i="24"/>
  <c r="N2161" i="24"/>
  <c r="E2161" i="24"/>
  <c r="N2160" i="24"/>
  <c r="E2160" i="24"/>
  <c r="N2159" i="24"/>
  <c r="E2159" i="24"/>
  <c r="N2158" i="24"/>
  <c r="E2158" i="24"/>
  <c r="N2157" i="24"/>
  <c r="E2157" i="24"/>
  <c r="N2156" i="24"/>
  <c r="E2156" i="24"/>
  <c r="N2155" i="24"/>
  <c r="E2155" i="24"/>
  <c r="N2154" i="24"/>
  <c r="E2154" i="24"/>
  <c r="N2153" i="24"/>
  <c r="E2153" i="24"/>
  <c r="N2152" i="24"/>
  <c r="E2152" i="24"/>
  <c r="N2151" i="24"/>
  <c r="E2151" i="24"/>
  <c r="N2150" i="24"/>
  <c r="E2150" i="24"/>
  <c r="N2149" i="24"/>
  <c r="E2149" i="24"/>
  <c r="N2148" i="24"/>
  <c r="E2148" i="24"/>
  <c r="N2147" i="24"/>
  <c r="E2147" i="24"/>
  <c r="N2146" i="24"/>
  <c r="E2146" i="24"/>
  <c r="N2145" i="24"/>
  <c r="E2145" i="24"/>
  <c r="N2144" i="24"/>
  <c r="E2144" i="24"/>
  <c r="N2143" i="24"/>
  <c r="E2143" i="24"/>
  <c r="N2142" i="24"/>
  <c r="E2142" i="24"/>
  <c r="N2141" i="24"/>
  <c r="E2141" i="24"/>
  <c r="N2140" i="24"/>
  <c r="E2140" i="24"/>
  <c r="N2139" i="24"/>
  <c r="E2139" i="24"/>
  <c r="N2138" i="24"/>
  <c r="E2138" i="24"/>
  <c r="N2137" i="24"/>
  <c r="E2137" i="24"/>
  <c r="N2136" i="24"/>
  <c r="E2136" i="24"/>
  <c r="N2135" i="24"/>
  <c r="E2135" i="24"/>
  <c r="N2134" i="24"/>
  <c r="E2134" i="24"/>
  <c r="N2133" i="24"/>
  <c r="E2133" i="24"/>
  <c r="N2132" i="24"/>
  <c r="E2132" i="24"/>
  <c r="N2131" i="24"/>
  <c r="E2131" i="24"/>
  <c r="N2130" i="24"/>
  <c r="E2130" i="24"/>
  <c r="N2129" i="24"/>
  <c r="E2129" i="24"/>
  <c r="N2128" i="24"/>
  <c r="E2128" i="24"/>
  <c r="N2127" i="24"/>
  <c r="E2127" i="24"/>
  <c r="N2126" i="24"/>
  <c r="E2126" i="24"/>
  <c r="N2125" i="24"/>
  <c r="E2125" i="24"/>
  <c r="N2124" i="24"/>
  <c r="E2124" i="24"/>
  <c r="N2123" i="24"/>
  <c r="E2123" i="24"/>
  <c r="N2122" i="24"/>
  <c r="E2122" i="24"/>
  <c r="N2121" i="24"/>
  <c r="E2121" i="24"/>
  <c r="N2120" i="24"/>
  <c r="E2120" i="24"/>
  <c r="N2119" i="24"/>
  <c r="E2119" i="24"/>
  <c r="N2118" i="24"/>
  <c r="E2118" i="24"/>
  <c r="N2117" i="24"/>
  <c r="E2117" i="24"/>
  <c r="N2116" i="24"/>
  <c r="E2116" i="24"/>
  <c r="N2115" i="24"/>
  <c r="E2115" i="24"/>
  <c r="N2114" i="24"/>
  <c r="E2114" i="24"/>
  <c r="N2113" i="24"/>
  <c r="E2113" i="24"/>
  <c r="N2112" i="24"/>
  <c r="E2112" i="24"/>
  <c r="N2111" i="24"/>
  <c r="E2111" i="24"/>
  <c r="N2110" i="24"/>
  <c r="E2110" i="24"/>
  <c r="N2109" i="24"/>
  <c r="E2109" i="24"/>
  <c r="N2108" i="24"/>
  <c r="E2108" i="24"/>
  <c r="N2107" i="24"/>
  <c r="E2107" i="24"/>
  <c r="N2106" i="24"/>
  <c r="E2106" i="24"/>
  <c r="N2105" i="24"/>
  <c r="E2105" i="24"/>
  <c r="N2104" i="24"/>
  <c r="E2104" i="24"/>
  <c r="N2103" i="24"/>
  <c r="E2103" i="24"/>
  <c r="N2102" i="24"/>
  <c r="E2102" i="24"/>
  <c r="N2101" i="24"/>
  <c r="E2101" i="24"/>
  <c r="N2100" i="24"/>
  <c r="E2100" i="24"/>
  <c r="N2099" i="24"/>
  <c r="E2099" i="24"/>
  <c r="N2098" i="24"/>
  <c r="E2098" i="24"/>
  <c r="N2097" i="24"/>
  <c r="E2097" i="24"/>
  <c r="N2096" i="24"/>
  <c r="E2096" i="24"/>
  <c r="N2095" i="24"/>
  <c r="E2095" i="24"/>
  <c r="N2094" i="24"/>
  <c r="E2094" i="24"/>
  <c r="N2093" i="24"/>
  <c r="E2093" i="24"/>
  <c r="N2092" i="24"/>
  <c r="E2092" i="24"/>
  <c r="N2091" i="24"/>
  <c r="E2091" i="24"/>
  <c r="N2090" i="24"/>
  <c r="E2090" i="24"/>
  <c r="N2089" i="24"/>
  <c r="E2089" i="24"/>
  <c r="N2088" i="24"/>
  <c r="E2088" i="24"/>
  <c r="N2087" i="24"/>
  <c r="E2087" i="24"/>
  <c r="N2086" i="24"/>
  <c r="E2086" i="24"/>
  <c r="N2085" i="24"/>
  <c r="E2085" i="24"/>
  <c r="N2084" i="24"/>
  <c r="E2084" i="24"/>
  <c r="N2083" i="24"/>
  <c r="E2083" i="24"/>
  <c r="N2082" i="24"/>
  <c r="E2082" i="24"/>
  <c r="N2081" i="24"/>
  <c r="E2081" i="24"/>
  <c r="N2080" i="24"/>
  <c r="E2080" i="24"/>
  <c r="N2079" i="24"/>
  <c r="E2079" i="24"/>
  <c r="N2078" i="24"/>
  <c r="E2078" i="24"/>
  <c r="N2077" i="24"/>
  <c r="E2077" i="24"/>
  <c r="N2076" i="24"/>
  <c r="E2076" i="24"/>
  <c r="N2075" i="24"/>
  <c r="E2075" i="24"/>
  <c r="N2074" i="24"/>
  <c r="E2074" i="24"/>
  <c r="N2073" i="24"/>
  <c r="E2073" i="24"/>
  <c r="N2072" i="24"/>
  <c r="E2072" i="24"/>
  <c r="N2071" i="24"/>
  <c r="E2071" i="24"/>
  <c r="N2070" i="24"/>
  <c r="E2070" i="24"/>
  <c r="N2069" i="24"/>
  <c r="E2069" i="24"/>
  <c r="N2068" i="24"/>
  <c r="E2068" i="24"/>
  <c r="N2067" i="24"/>
  <c r="E2067" i="24"/>
  <c r="N2066" i="24"/>
  <c r="E2066" i="24"/>
  <c r="N2065" i="24"/>
  <c r="E2065" i="24"/>
  <c r="N2064" i="24"/>
  <c r="E2064" i="24"/>
  <c r="N2063" i="24"/>
  <c r="E2063" i="24"/>
  <c r="N2062" i="24"/>
  <c r="E2062" i="24"/>
  <c r="N2061" i="24"/>
  <c r="E2061" i="24"/>
  <c r="N2060" i="24"/>
  <c r="E2060" i="24"/>
  <c r="N2059" i="24"/>
  <c r="E2059" i="24"/>
  <c r="N2058" i="24"/>
  <c r="E2058" i="24"/>
  <c r="N2057" i="24"/>
  <c r="E2057" i="24"/>
  <c r="N2056" i="24"/>
  <c r="E2056" i="24"/>
  <c r="N2055" i="24"/>
  <c r="E2055" i="24"/>
  <c r="N2054" i="24"/>
  <c r="E2054" i="24"/>
  <c r="N2053" i="24"/>
  <c r="E2053" i="24"/>
  <c r="N2052" i="24"/>
  <c r="E2052" i="24"/>
  <c r="N2051" i="24"/>
  <c r="E2051" i="24"/>
  <c r="N2050" i="24"/>
  <c r="E2050" i="24"/>
  <c r="N2049" i="24"/>
  <c r="E2049" i="24"/>
  <c r="N2048" i="24"/>
  <c r="E2048" i="24"/>
  <c r="N2047" i="24"/>
  <c r="E2047" i="24"/>
  <c r="N2046" i="24"/>
  <c r="E2046" i="24"/>
  <c r="N2045" i="24"/>
  <c r="E2045" i="24"/>
  <c r="N2044" i="24"/>
  <c r="E2044" i="24"/>
  <c r="N2043" i="24"/>
  <c r="E2043" i="24"/>
  <c r="N2042" i="24"/>
  <c r="E2042" i="24"/>
  <c r="N2041" i="24"/>
  <c r="E2041" i="24"/>
  <c r="N2040" i="24"/>
  <c r="E2040" i="24"/>
  <c r="N2039" i="24"/>
  <c r="E2039" i="24"/>
  <c r="N2038" i="24"/>
  <c r="E2038" i="24"/>
  <c r="N2037" i="24"/>
  <c r="E2037" i="24"/>
  <c r="N2036" i="24"/>
  <c r="E2036" i="24"/>
  <c r="N2035" i="24"/>
  <c r="E2035" i="24"/>
  <c r="N2034" i="24"/>
  <c r="E2034" i="24"/>
  <c r="N2033" i="24"/>
  <c r="E2033" i="24"/>
  <c r="N2032" i="24"/>
  <c r="E2032" i="24"/>
  <c r="N2031" i="24"/>
  <c r="E2031" i="24"/>
  <c r="N2030" i="24"/>
  <c r="E2030" i="24"/>
  <c r="N2029" i="24"/>
  <c r="E2029" i="24"/>
  <c r="N2028" i="24"/>
  <c r="E2028" i="24"/>
  <c r="N2027" i="24"/>
  <c r="E2027" i="24"/>
  <c r="N2026" i="24"/>
  <c r="E2026" i="24"/>
  <c r="N2025" i="24"/>
  <c r="E2025" i="24"/>
  <c r="N2024" i="24"/>
  <c r="E2024" i="24"/>
  <c r="N2023" i="24"/>
  <c r="E2023" i="24"/>
  <c r="N2022" i="24"/>
  <c r="E2022" i="24"/>
  <c r="N2021" i="24"/>
  <c r="E2021" i="24"/>
  <c r="N2020" i="24"/>
  <c r="E2020" i="24"/>
  <c r="N2019" i="24"/>
  <c r="E2019" i="24"/>
  <c r="N2018" i="24"/>
  <c r="E2018" i="24"/>
  <c r="N2017" i="24"/>
  <c r="E2017" i="24"/>
  <c r="N2016" i="24"/>
  <c r="E2016" i="24"/>
  <c r="N2015" i="24"/>
  <c r="E2015" i="24"/>
  <c r="N2014" i="24"/>
  <c r="E2014" i="24"/>
  <c r="N2013" i="24"/>
  <c r="E2013" i="24"/>
  <c r="N2012" i="24"/>
  <c r="E2012" i="24"/>
  <c r="N2011" i="24"/>
  <c r="E2011" i="24"/>
  <c r="N2010" i="24"/>
  <c r="E2010" i="24"/>
  <c r="N2009" i="24"/>
  <c r="E2009" i="24"/>
  <c r="N2008" i="24"/>
  <c r="E2008" i="24"/>
  <c r="N2007" i="24"/>
  <c r="E2007" i="24"/>
  <c r="N2006" i="24"/>
  <c r="E2006" i="24"/>
  <c r="N2005" i="24"/>
  <c r="E2005" i="24"/>
  <c r="N2004" i="24"/>
  <c r="E2004" i="24"/>
  <c r="N2003" i="24"/>
  <c r="E2003" i="24"/>
  <c r="N2002" i="24"/>
  <c r="E2002" i="24"/>
  <c r="N2001" i="24"/>
  <c r="E2001" i="24"/>
  <c r="N2000" i="24"/>
  <c r="E2000" i="24"/>
  <c r="N1999" i="24"/>
  <c r="E1999" i="24"/>
  <c r="N1998" i="24"/>
  <c r="E1998" i="24"/>
  <c r="N1997" i="24"/>
  <c r="E1997" i="24"/>
  <c r="N1996" i="24"/>
  <c r="E1996" i="24"/>
  <c r="N1995" i="24"/>
  <c r="E1995" i="24"/>
  <c r="N1994" i="24"/>
  <c r="E1994" i="24"/>
  <c r="N1993" i="24"/>
  <c r="E1993" i="24"/>
  <c r="N1992" i="24"/>
  <c r="E1992" i="24"/>
  <c r="N1991" i="24"/>
  <c r="E1991" i="24"/>
  <c r="N1990" i="24"/>
  <c r="E1990" i="24"/>
  <c r="N1989" i="24"/>
  <c r="E1989" i="24"/>
  <c r="N1988" i="24"/>
  <c r="E1988" i="24"/>
  <c r="N1987" i="24"/>
  <c r="E1987" i="24"/>
  <c r="N1986" i="24"/>
  <c r="E1986" i="24"/>
  <c r="N1985" i="24"/>
  <c r="E1985" i="24"/>
  <c r="N1984" i="24"/>
  <c r="E1984" i="24"/>
  <c r="N1983" i="24"/>
  <c r="E1983" i="24"/>
  <c r="N1982" i="24"/>
  <c r="E1982" i="24"/>
  <c r="N1981" i="24"/>
  <c r="E1981" i="24"/>
  <c r="N1980" i="24"/>
  <c r="E1980" i="24"/>
  <c r="N1979" i="24"/>
  <c r="E1979" i="24"/>
  <c r="N1978" i="24"/>
  <c r="E1978" i="24"/>
  <c r="N1977" i="24"/>
  <c r="E1977" i="24"/>
  <c r="N1976" i="24"/>
  <c r="E1976" i="24"/>
  <c r="N1975" i="24"/>
  <c r="E1975" i="24"/>
  <c r="N1974" i="24"/>
  <c r="E1974" i="24"/>
  <c r="N1973" i="24"/>
  <c r="E1973" i="24"/>
  <c r="N1972" i="24"/>
  <c r="E1972" i="24"/>
  <c r="N1971" i="24"/>
  <c r="E1971" i="24"/>
  <c r="N1970" i="24"/>
  <c r="E1970" i="24"/>
  <c r="N1969" i="24"/>
  <c r="E1969" i="24"/>
  <c r="N1968" i="24"/>
  <c r="E1968" i="24"/>
  <c r="N1967" i="24"/>
  <c r="E1967" i="24"/>
  <c r="N1966" i="24"/>
  <c r="E1966" i="24"/>
  <c r="N1965" i="24"/>
  <c r="E1965" i="24"/>
  <c r="N1964" i="24"/>
  <c r="E1964" i="24"/>
  <c r="N1963" i="24"/>
  <c r="E1963" i="24"/>
  <c r="N1962" i="24"/>
  <c r="E1962" i="24"/>
  <c r="N1961" i="24"/>
  <c r="E1961" i="24"/>
  <c r="N1960" i="24"/>
  <c r="E1960" i="24"/>
  <c r="N1959" i="24"/>
  <c r="E1959" i="24"/>
  <c r="N1958" i="24"/>
  <c r="E1958" i="24"/>
  <c r="N1957" i="24"/>
  <c r="E1957" i="24"/>
  <c r="N1956" i="24"/>
  <c r="E1956" i="24"/>
  <c r="N1955" i="24"/>
  <c r="E1955" i="24"/>
  <c r="N1954" i="24"/>
  <c r="E1954" i="24"/>
  <c r="N1953" i="24"/>
  <c r="E1953" i="24"/>
  <c r="N1952" i="24"/>
  <c r="E1952" i="24"/>
  <c r="N1951" i="24"/>
  <c r="E1951" i="24"/>
  <c r="N1950" i="24"/>
  <c r="E1950" i="24"/>
  <c r="N1949" i="24"/>
  <c r="E1949" i="24"/>
  <c r="N1948" i="24"/>
  <c r="E1948" i="24"/>
  <c r="N1947" i="24"/>
  <c r="E1947" i="24"/>
  <c r="N1946" i="24"/>
  <c r="E1946" i="24"/>
  <c r="N1945" i="24"/>
  <c r="E1945" i="24"/>
  <c r="N1944" i="24"/>
  <c r="E1944" i="24"/>
  <c r="N1943" i="24"/>
  <c r="E1943" i="24"/>
  <c r="N1942" i="24"/>
  <c r="E1942" i="24"/>
  <c r="N1941" i="24"/>
  <c r="E1941" i="24"/>
  <c r="N1940" i="24"/>
  <c r="E1940" i="24"/>
  <c r="N1939" i="24"/>
  <c r="E1939" i="24"/>
  <c r="N1938" i="24"/>
  <c r="E1938" i="24"/>
  <c r="N1937" i="24"/>
  <c r="E1937" i="24"/>
  <c r="N1936" i="24"/>
  <c r="E1936" i="24"/>
  <c r="N1935" i="24"/>
  <c r="E1935" i="24"/>
  <c r="N1934" i="24"/>
  <c r="E1934" i="24"/>
  <c r="N1933" i="24"/>
  <c r="E1933" i="24"/>
  <c r="N1932" i="24"/>
  <c r="E1932" i="24"/>
  <c r="N1931" i="24"/>
  <c r="E1931" i="24"/>
  <c r="N1930" i="24"/>
  <c r="E1930" i="24"/>
  <c r="N1929" i="24"/>
  <c r="E1929" i="24"/>
  <c r="N1928" i="24"/>
  <c r="E1928" i="24"/>
  <c r="N1927" i="24"/>
  <c r="E1927" i="24"/>
  <c r="N1926" i="24"/>
  <c r="E1926" i="24"/>
  <c r="N1925" i="24"/>
  <c r="E1925" i="24"/>
  <c r="N1924" i="24"/>
  <c r="E1924" i="24"/>
  <c r="N1923" i="24"/>
  <c r="E1923" i="24"/>
  <c r="N1922" i="24"/>
  <c r="E1922" i="24"/>
  <c r="N1921" i="24"/>
  <c r="E1921" i="24"/>
  <c r="N1920" i="24"/>
  <c r="E1920" i="24"/>
  <c r="N1919" i="24"/>
  <c r="E1919" i="24"/>
  <c r="N1918" i="24"/>
  <c r="E1918" i="24"/>
  <c r="N1917" i="24"/>
  <c r="E1917" i="24"/>
  <c r="N1916" i="24"/>
  <c r="E1916" i="24"/>
  <c r="N1915" i="24"/>
  <c r="E1915" i="24"/>
  <c r="N1914" i="24"/>
  <c r="E1914" i="24"/>
  <c r="N1913" i="24"/>
  <c r="E1913" i="24"/>
  <c r="N1912" i="24"/>
  <c r="E1912" i="24"/>
  <c r="N1911" i="24"/>
  <c r="E1911" i="24"/>
  <c r="N1910" i="24"/>
  <c r="E1910" i="24"/>
  <c r="N1909" i="24"/>
  <c r="E1909" i="24"/>
  <c r="N1908" i="24"/>
  <c r="E1908" i="24"/>
  <c r="N1907" i="24"/>
  <c r="E1907" i="24"/>
  <c r="N1906" i="24"/>
  <c r="E1906" i="24"/>
  <c r="N1905" i="24"/>
  <c r="E1905" i="24"/>
  <c r="N1904" i="24"/>
  <c r="E1904" i="24"/>
  <c r="N1903" i="24"/>
  <c r="E1903" i="24"/>
  <c r="N1902" i="24"/>
  <c r="E1902" i="24"/>
  <c r="N1901" i="24"/>
  <c r="E1901" i="24"/>
  <c r="N1900" i="24"/>
  <c r="E1900" i="24"/>
  <c r="N1899" i="24"/>
  <c r="E1899" i="24"/>
  <c r="N1898" i="24"/>
  <c r="E1898" i="24"/>
  <c r="N1897" i="24"/>
  <c r="E1897" i="24"/>
  <c r="N1896" i="24"/>
  <c r="E1896" i="24"/>
  <c r="N1895" i="24"/>
  <c r="E1895" i="24"/>
  <c r="N1894" i="24"/>
  <c r="E1894" i="24"/>
  <c r="N1893" i="24"/>
  <c r="E1893" i="24"/>
  <c r="N1892" i="24"/>
  <c r="E1892" i="24"/>
  <c r="N1891" i="24"/>
  <c r="E1891" i="24"/>
  <c r="N1890" i="24"/>
  <c r="E1890" i="24"/>
  <c r="N1889" i="24"/>
  <c r="E1889" i="24"/>
  <c r="N1888" i="24"/>
  <c r="E1888" i="24"/>
  <c r="N1887" i="24"/>
  <c r="E1887" i="24"/>
  <c r="N1886" i="24"/>
  <c r="E1886" i="24"/>
  <c r="N1885" i="24"/>
  <c r="E1885" i="24"/>
  <c r="N1884" i="24"/>
  <c r="E1884" i="24"/>
  <c r="N1883" i="24"/>
  <c r="E1883" i="24"/>
  <c r="N1882" i="24"/>
  <c r="E1882" i="24"/>
  <c r="N1881" i="24"/>
  <c r="E1881" i="24"/>
  <c r="N1880" i="24"/>
  <c r="E1880" i="24"/>
  <c r="N1879" i="24"/>
  <c r="E1879" i="24"/>
  <c r="N1878" i="24"/>
  <c r="E1878" i="24"/>
  <c r="N1877" i="24"/>
  <c r="E1877" i="24"/>
  <c r="N1876" i="24"/>
  <c r="E1876" i="24"/>
  <c r="N1875" i="24"/>
  <c r="E1875" i="24"/>
  <c r="N1874" i="24"/>
  <c r="E1874" i="24"/>
  <c r="N1873" i="24"/>
  <c r="E1873" i="24"/>
  <c r="N1872" i="24"/>
  <c r="E1872" i="24"/>
  <c r="N1871" i="24"/>
  <c r="E1871" i="24"/>
  <c r="N1870" i="24"/>
  <c r="E1870" i="24"/>
  <c r="N1869" i="24"/>
  <c r="E1869" i="24"/>
  <c r="N1868" i="24"/>
  <c r="E1868" i="24"/>
  <c r="N1867" i="24"/>
  <c r="E1867" i="24"/>
  <c r="N1866" i="24"/>
  <c r="E1866" i="24"/>
  <c r="N1865" i="24"/>
  <c r="E1865" i="24"/>
  <c r="N1864" i="24"/>
  <c r="E1864" i="24"/>
  <c r="N1863" i="24"/>
  <c r="E1863" i="24"/>
  <c r="N1862" i="24"/>
  <c r="E1862" i="24"/>
  <c r="N1861" i="24"/>
  <c r="E1861" i="24"/>
  <c r="N1860" i="24"/>
  <c r="E1860" i="24"/>
  <c r="N1859" i="24"/>
  <c r="E1859" i="24"/>
  <c r="N1858" i="24"/>
  <c r="E1858" i="24"/>
  <c r="N1857" i="24"/>
  <c r="E1857" i="24"/>
  <c r="N1856" i="24"/>
  <c r="E1856" i="24"/>
  <c r="N1855" i="24"/>
  <c r="E1855" i="24"/>
  <c r="N1854" i="24"/>
  <c r="E1854" i="24"/>
  <c r="N1853" i="24"/>
  <c r="E1853" i="24"/>
  <c r="N1852" i="24"/>
  <c r="E1852" i="24"/>
  <c r="N1851" i="24"/>
  <c r="E1851" i="24"/>
  <c r="N1850" i="24"/>
  <c r="E1850" i="24"/>
  <c r="N1849" i="24"/>
  <c r="E1849" i="24"/>
  <c r="N1848" i="24"/>
  <c r="E1848" i="24"/>
  <c r="N1847" i="24"/>
  <c r="E1847" i="24"/>
  <c r="N1846" i="24"/>
  <c r="E1846" i="24"/>
  <c r="N1845" i="24"/>
  <c r="E1845" i="24"/>
  <c r="N1844" i="24"/>
  <c r="E1844" i="24"/>
  <c r="N1843" i="24"/>
  <c r="E1843" i="24"/>
  <c r="N1842" i="24"/>
  <c r="E1842" i="24"/>
  <c r="N1841" i="24"/>
  <c r="E1841" i="24"/>
  <c r="N1840" i="24"/>
  <c r="E1840" i="24"/>
  <c r="N1839" i="24"/>
  <c r="E1839" i="24"/>
  <c r="N1838" i="24"/>
  <c r="E1838" i="24"/>
  <c r="N1837" i="24"/>
  <c r="E1837" i="24"/>
  <c r="N1836" i="24"/>
  <c r="E1836" i="24"/>
  <c r="N1835" i="24"/>
  <c r="E1835" i="24"/>
  <c r="N1834" i="24"/>
  <c r="E1834" i="24"/>
  <c r="N1833" i="24"/>
  <c r="E1833" i="24"/>
  <c r="N1832" i="24"/>
  <c r="E1832" i="24"/>
  <c r="N1831" i="24"/>
  <c r="E1831" i="24"/>
  <c r="N1830" i="24"/>
  <c r="E1830" i="24"/>
  <c r="N1829" i="24"/>
  <c r="E1829" i="24"/>
  <c r="N1828" i="24"/>
  <c r="E1828" i="24"/>
  <c r="N1827" i="24"/>
  <c r="E1827" i="24"/>
  <c r="N1826" i="24"/>
  <c r="E1826" i="24"/>
  <c r="N1825" i="24"/>
  <c r="E1825" i="24"/>
  <c r="N1824" i="24"/>
  <c r="E1824" i="24"/>
  <c r="N1823" i="24"/>
  <c r="E1823" i="24"/>
  <c r="N1822" i="24"/>
  <c r="E1822" i="24"/>
  <c r="N1821" i="24"/>
  <c r="E1821" i="24"/>
  <c r="N1820" i="24"/>
  <c r="E1820" i="24"/>
  <c r="N1819" i="24"/>
  <c r="E1819" i="24"/>
  <c r="N1818" i="24"/>
  <c r="E1818" i="24"/>
  <c r="N1817" i="24"/>
  <c r="E1817" i="24"/>
  <c r="N1816" i="24"/>
  <c r="E1816" i="24"/>
  <c r="N1815" i="24"/>
  <c r="E1815" i="24"/>
  <c r="N1814" i="24"/>
  <c r="E1814" i="24"/>
  <c r="N1813" i="24"/>
  <c r="E1813" i="24"/>
  <c r="N1812" i="24"/>
  <c r="E1812" i="24"/>
  <c r="N1811" i="24"/>
  <c r="E1811" i="24"/>
  <c r="N1810" i="24"/>
  <c r="E1810" i="24"/>
  <c r="N1809" i="24"/>
  <c r="E1809" i="24"/>
  <c r="N1808" i="24"/>
  <c r="E1808" i="24"/>
  <c r="N1807" i="24"/>
  <c r="E1807" i="24"/>
  <c r="N1806" i="24"/>
  <c r="E1806" i="24"/>
  <c r="N1805" i="24"/>
  <c r="E1805" i="24"/>
  <c r="N1804" i="24"/>
  <c r="E1804" i="24"/>
  <c r="N1803" i="24"/>
  <c r="E1803" i="24"/>
  <c r="N1802" i="24"/>
  <c r="E1802" i="24"/>
  <c r="N1801" i="24"/>
  <c r="E1801" i="24"/>
  <c r="N1800" i="24"/>
  <c r="E1800" i="24"/>
  <c r="N1799" i="24"/>
  <c r="E1799" i="24"/>
  <c r="N1798" i="24"/>
  <c r="E1798" i="24"/>
  <c r="N1797" i="24"/>
  <c r="E1797" i="24"/>
  <c r="N1796" i="24"/>
  <c r="E1796" i="24"/>
  <c r="N1795" i="24"/>
  <c r="E1795" i="24"/>
  <c r="N1794" i="24"/>
  <c r="E1794" i="24"/>
  <c r="N1793" i="24"/>
  <c r="E1793" i="24"/>
  <c r="N1792" i="24"/>
  <c r="E1792" i="24"/>
  <c r="N1791" i="24"/>
  <c r="E1791" i="24"/>
  <c r="N1790" i="24"/>
  <c r="E1790" i="24"/>
  <c r="N1789" i="24"/>
  <c r="E1789" i="24"/>
  <c r="N1788" i="24"/>
  <c r="E1788" i="24"/>
  <c r="N1787" i="24"/>
  <c r="E1787" i="24"/>
  <c r="N1786" i="24"/>
  <c r="E1786" i="24"/>
  <c r="N1785" i="24"/>
  <c r="E1785" i="24"/>
  <c r="N1784" i="24"/>
  <c r="E1784" i="24"/>
  <c r="N1783" i="24"/>
  <c r="E1783" i="24"/>
  <c r="N1782" i="24"/>
  <c r="E1782" i="24"/>
  <c r="N1781" i="24"/>
  <c r="E1781" i="24"/>
  <c r="N1780" i="24"/>
  <c r="E1780" i="24"/>
  <c r="N1779" i="24"/>
  <c r="E1779" i="24"/>
  <c r="N1778" i="24"/>
  <c r="E1778" i="24"/>
  <c r="N1777" i="24"/>
  <c r="E1777" i="24"/>
  <c r="N1776" i="24"/>
  <c r="E1776" i="24"/>
  <c r="N1775" i="24"/>
  <c r="E1775" i="24"/>
  <c r="N1774" i="24"/>
  <c r="E1774" i="24"/>
  <c r="N1773" i="24"/>
  <c r="E1773" i="24"/>
  <c r="N1772" i="24"/>
  <c r="E1772" i="24"/>
  <c r="N1771" i="24"/>
  <c r="E1771" i="24"/>
  <c r="N1770" i="24"/>
  <c r="E1770" i="24"/>
  <c r="N1769" i="24"/>
  <c r="E1769" i="24"/>
  <c r="N1768" i="24"/>
  <c r="E1768" i="24"/>
  <c r="N1767" i="24"/>
  <c r="E1767" i="24"/>
  <c r="N1766" i="24"/>
  <c r="E1766" i="24"/>
  <c r="N1765" i="24"/>
  <c r="E1765" i="24"/>
  <c r="N1764" i="24"/>
  <c r="E1764" i="24"/>
  <c r="N1763" i="24"/>
  <c r="E1763" i="24"/>
  <c r="N1762" i="24"/>
  <c r="E1762" i="24"/>
  <c r="N1761" i="24"/>
  <c r="E1761" i="24"/>
  <c r="N1760" i="24"/>
  <c r="E1760" i="24"/>
  <c r="N1759" i="24"/>
  <c r="E1759" i="24"/>
  <c r="N1758" i="24"/>
  <c r="E1758" i="24"/>
  <c r="N1757" i="24"/>
  <c r="E1757" i="24"/>
  <c r="N1756" i="24"/>
  <c r="E1756" i="24"/>
  <c r="N1755" i="24"/>
  <c r="E1755" i="24"/>
  <c r="N1754" i="24"/>
  <c r="E1754" i="24"/>
  <c r="N1753" i="24"/>
  <c r="E1753" i="24"/>
  <c r="N1752" i="24"/>
  <c r="E1752" i="24"/>
  <c r="N1751" i="24"/>
  <c r="E1751" i="24"/>
  <c r="N1750" i="24"/>
  <c r="E1750" i="24"/>
  <c r="N1749" i="24"/>
  <c r="E1749" i="24"/>
  <c r="N1748" i="24"/>
  <c r="E1748" i="24"/>
  <c r="N1747" i="24"/>
  <c r="E1747" i="24"/>
  <c r="N1746" i="24"/>
  <c r="E1746" i="24"/>
  <c r="N1745" i="24"/>
  <c r="E1745" i="24"/>
  <c r="N1744" i="24"/>
  <c r="E1744" i="24"/>
  <c r="N1743" i="24"/>
  <c r="E1743" i="24"/>
  <c r="N1742" i="24"/>
  <c r="E1742" i="24"/>
  <c r="N1741" i="24"/>
  <c r="E1741" i="24"/>
  <c r="N1740" i="24"/>
  <c r="E1740" i="24"/>
  <c r="N1739" i="24"/>
  <c r="E1739" i="24"/>
  <c r="N1738" i="24"/>
  <c r="E1738" i="24"/>
  <c r="N1737" i="24"/>
  <c r="E1737" i="24"/>
  <c r="N1736" i="24"/>
  <c r="E1736" i="24"/>
  <c r="N1735" i="24"/>
  <c r="E1735" i="24"/>
  <c r="N1734" i="24"/>
  <c r="E1734" i="24"/>
  <c r="N1733" i="24"/>
  <c r="E1733" i="24"/>
  <c r="N1732" i="24"/>
  <c r="E1732" i="24"/>
  <c r="N1731" i="24"/>
  <c r="E1731" i="24"/>
  <c r="N1730" i="24"/>
  <c r="E1730" i="24"/>
  <c r="N1729" i="24"/>
  <c r="E1729" i="24"/>
  <c r="N1728" i="24"/>
  <c r="E1728" i="24"/>
  <c r="N1727" i="24"/>
  <c r="E1727" i="24"/>
  <c r="N1726" i="24"/>
  <c r="E1726" i="24"/>
  <c r="N1725" i="24"/>
  <c r="E1725" i="24"/>
  <c r="N1724" i="24"/>
  <c r="E1724" i="24"/>
  <c r="N1723" i="24"/>
  <c r="E1723" i="24"/>
  <c r="N1722" i="24"/>
  <c r="E1722" i="24"/>
  <c r="N1721" i="24"/>
  <c r="E1721" i="24"/>
  <c r="N1720" i="24"/>
  <c r="E1720" i="24"/>
  <c r="N1719" i="24"/>
  <c r="E1719" i="24"/>
  <c r="N1718" i="24"/>
  <c r="E1718" i="24"/>
  <c r="N1717" i="24"/>
  <c r="E1717" i="24"/>
  <c r="N1716" i="24"/>
  <c r="E1716" i="24"/>
  <c r="N1715" i="24"/>
  <c r="E1715" i="24"/>
  <c r="N1714" i="24"/>
  <c r="E1714" i="24"/>
  <c r="N1713" i="24"/>
  <c r="E1713" i="24"/>
  <c r="N1712" i="24"/>
  <c r="E1712" i="24"/>
  <c r="N1711" i="24"/>
  <c r="E1711" i="24"/>
  <c r="N1710" i="24"/>
  <c r="E1710" i="24"/>
  <c r="N1709" i="24"/>
  <c r="E1709" i="24"/>
  <c r="N1708" i="24"/>
  <c r="E1708" i="24"/>
  <c r="N1707" i="24"/>
  <c r="E1707" i="24"/>
  <c r="N1706" i="24"/>
  <c r="E1706" i="24"/>
  <c r="N1705" i="24"/>
  <c r="E1705" i="24"/>
  <c r="N1704" i="24"/>
  <c r="E1704" i="24"/>
  <c r="N1703" i="24"/>
  <c r="E1703" i="24"/>
  <c r="N1702" i="24"/>
  <c r="E1702" i="24"/>
  <c r="N1701" i="24"/>
  <c r="E1701" i="24"/>
  <c r="N1700" i="24"/>
  <c r="E1700" i="24"/>
  <c r="N1699" i="24"/>
  <c r="E1699" i="24"/>
  <c r="N1698" i="24"/>
  <c r="E1698" i="24"/>
  <c r="N1697" i="24"/>
  <c r="E1697" i="24"/>
  <c r="N1696" i="24"/>
  <c r="E1696" i="24"/>
  <c r="N1695" i="24"/>
  <c r="E1695" i="24"/>
  <c r="N1694" i="24"/>
  <c r="E1694" i="24"/>
  <c r="N1693" i="24"/>
  <c r="E1693" i="24"/>
  <c r="N1692" i="24"/>
  <c r="E1692" i="24"/>
  <c r="N1691" i="24"/>
  <c r="E1691" i="24"/>
  <c r="N1690" i="24"/>
  <c r="E1690" i="24"/>
  <c r="N1689" i="24"/>
  <c r="E1689" i="24"/>
  <c r="N1688" i="24"/>
  <c r="E1688" i="24"/>
  <c r="N1687" i="24"/>
  <c r="E1687" i="24"/>
  <c r="N1686" i="24"/>
  <c r="E1686" i="24"/>
  <c r="N1685" i="24"/>
  <c r="E1685" i="24"/>
  <c r="N1684" i="24"/>
  <c r="E1684" i="24"/>
  <c r="N1683" i="24"/>
  <c r="E1683" i="24"/>
  <c r="N1682" i="24"/>
  <c r="E1682" i="24"/>
  <c r="N1681" i="24"/>
  <c r="E1681" i="24"/>
  <c r="N1680" i="24"/>
  <c r="E1680" i="24"/>
  <c r="N1679" i="24"/>
  <c r="E1679" i="24"/>
  <c r="N1678" i="24"/>
  <c r="E1678" i="24"/>
  <c r="N1677" i="24"/>
  <c r="E1677" i="24"/>
  <c r="N1676" i="24"/>
  <c r="E1676" i="24"/>
  <c r="N1675" i="24"/>
  <c r="E1675" i="24"/>
  <c r="N1674" i="24"/>
  <c r="E1674" i="24"/>
  <c r="N1673" i="24"/>
  <c r="E1673" i="24"/>
  <c r="N1672" i="24"/>
  <c r="E1672" i="24"/>
  <c r="N1671" i="24"/>
  <c r="E1671" i="24"/>
  <c r="N1670" i="24"/>
  <c r="E1670" i="24"/>
  <c r="N1669" i="24"/>
  <c r="E1669" i="24"/>
  <c r="N1668" i="24"/>
  <c r="E1668" i="24"/>
  <c r="N1667" i="24"/>
  <c r="E1667" i="24"/>
  <c r="N1666" i="24"/>
  <c r="E1666" i="24"/>
  <c r="N1665" i="24"/>
  <c r="E1665" i="24"/>
  <c r="N1664" i="24"/>
  <c r="E1664" i="24"/>
  <c r="N1663" i="24"/>
  <c r="E1663" i="24"/>
  <c r="N1662" i="24"/>
  <c r="E1662" i="24"/>
  <c r="N1661" i="24"/>
  <c r="E1661" i="24"/>
  <c r="N1660" i="24"/>
  <c r="E1660" i="24"/>
  <c r="N1659" i="24"/>
  <c r="E1659" i="24"/>
  <c r="N1658" i="24"/>
  <c r="E1658" i="24"/>
  <c r="N1657" i="24"/>
  <c r="E1657" i="24"/>
  <c r="N1656" i="24"/>
  <c r="E1656" i="24"/>
  <c r="N1655" i="24"/>
  <c r="E1655" i="24"/>
  <c r="N1654" i="24"/>
  <c r="E1654" i="24"/>
  <c r="N1653" i="24"/>
  <c r="E1653" i="24"/>
  <c r="N1652" i="24"/>
  <c r="E1652" i="24"/>
  <c r="N1651" i="24"/>
  <c r="E1651" i="24"/>
  <c r="N1650" i="24"/>
  <c r="E1650" i="24"/>
  <c r="N1649" i="24"/>
  <c r="E1649" i="24"/>
  <c r="N1648" i="24"/>
  <c r="E1648" i="24"/>
  <c r="N1647" i="24"/>
  <c r="E1647" i="24"/>
  <c r="N1646" i="24"/>
  <c r="E1646" i="24"/>
  <c r="N1645" i="24"/>
  <c r="E1645" i="24"/>
  <c r="N1644" i="24"/>
  <c r="E1644" i="24"/>
  <c r="N1643" i="24"/>
  <c r="E1643" i="24"/>
  <c r="N1642" i="24"/>
  <c r="E1642" i="24"/>
  <c r="N1641" i="24"/>
  <c r="E1641" i="24"/>
  <c r="N1640" i="24"/>
  <c r="E1640" i="24"/>
  <c r="N1639" i="24"/>
  <c r="E1639" i="24"/>
  <c r="N1638" i="24"/>
  <c r="E1638" i="24"/>
  <c r="N1637" i="24"/>
  <c r="E1637" i="24"/>
  <c r="N1636" i="24"/>
  <c r="E1636" i="24"/>
  <c r="N1635" i="24"/>
  <c r="E1635" i="24"/>
  <c r="N1634" i="24"/>
  <c r="E1634" i="24"/>
  <c r="N1633" i="24"/>
  <c r="E1633" i="24"/>
  <c r="N1632" i="24"/>
  <c r="E1632" i="24"/>
  <c r="N1631" i="24"/>
  <c r="E1631" i="24"/>
  <c r="N1630" i="24"/>
  <c r="E1630" i="24"/>
  <c r="N1629" i="24"/>
  <c r="E1629" i="24"/>
  <c r="N1628" i="24"/>
  <c r="E1628" i="24"/>
  <c r="N1627" i="24"/>
  <c r="E1627" i="24"/>
  <c r="N1626" i="24"/>
  <c r="E1626" i="24"/>
  <c r="N1625" i="24"/>
  <c r="E1625" i="24"/>
  <c r="N1624" i="24"/>
  <c r="E1624" i="24"/>
  <c r="N1623" i="24"/>
  <c r="E1623" i="24"/>
  <c r="N1622" i="24"/>
  <c r="E1622" i="24"/>
  <c r="N1621" i="24"/>
  <c r="E1621" i="24"/>
  <c r="N1620" i="24"/>
  <c r="E1620" i="24"/>
  <c r="N1619" i="24"/>
  <c r="E1619" i="24"/>
  <c r="N1618" i="24"/>
  <c r="E1618" i="24"/>
  <c r="N1617" i="24"/>
  <c r="E1617" i="24"/>
  <c r="N1616" i="24"/>
  <c r="E1616" i="24"/>
  <c r="N1615" i="24"/>
  <c r="E1615" i="24"/>
  <c r="N1614" i="24"/>
  <c r="E1614" i="24"/>
  <c r="N1613" i="24"/>
  <c r="E1613" i="24"/>
  <c r="N1612" i="24"/>
  <c r="E1612" i="24"/>
  <c r="N1611" i="24"/>
  <c r="E1611" i="24"/>
  <c r="N1610" i="24"/>
  <c r="E1610" i="24"/>
  <c r="N1609" i="24"/>
  <c r="E1609" i="24"/>
  <c r="N1608" i="24"/>
  <c r="E1608" i="24"/>
  <c r="N1607" i="24"/>
  <c r="E1607" i="24"/>
  <c r="N1606" i="24"/>
  <c r="E1606" i="24"/>
  <c r="N1605" i="24"/>
  <c r="E1605" i="24"/>
  <c r="N1604" i="24"/>
  <c r="E1604" i="24"/>
  <c r="N1603" i="24"/>
  <c r="E1603" i="24"/>
  <c r="N1602" i="24"/>
  <c r="E1602" i="24"/>
  <c r="N1601" i="24"/>
  <c r="E1601" i="24"/>
  <c r="N1600" i="24"/>
  <c r="E1600" i="24"/>
  <c r="N1599" i="24"/>
  <c r="E1599" i="24"/>
  <c r="N1598" i="24"/>
  <c r="E1598" i="24"/>
  <c r="N1597" i="24"/>
  <c r="E1597" i="24"/>
  <c r="N1596" i="24"/>
  <c r="E1596" i="24"/>
  <c r="N1595" i="24"/>
  <c r="E1595" i="24"/>
  <c r="N1594" i="24"/>
  <c r="E1594" i="24"/>
  <c r="N1593" i="24"/>
  <c r="E1593" i="24"/>
  <c r="N1592" i="24"/>
  <c r="E1592" i="24"/>
  <c r="N1591" i="24"/>
  <c r="E1591" i="24"/>
  <c r="N1590" i="24"/>
  <c r="E1590" i="24"/>
  <c r="N1589" i="24"/>
  <c r="E1589" i="24"/>
  <c r="N1588" i="24"/>
  <c r="E1588" i="24"/>
  <c r="N1587" i="24"/>
  <c r="E1587" i="24"/>
  <c r="N1586" i="24"/>
  <c r="E1586" i="24"/>
  <c r="N1585" i="24"/>
  <c r="E1585" i="24"/>
  <c r="N1584" i="24"/>
  <c r="E1584" i="24"/>
  <c r="N1583" i="24"/>
  <c r="E1583" i="24"/>
  <c r="N1582" i="24"/>
  <c r="E1582" i="24"/>
  <c r="N1581" i="24"/>
  <c r="E1581" i="24"/>
  <c r="N1580" i="24"/>
  <c r="E1580" i="24"/>
  <c r="N1579" i="24"/>
  <c r="E1579" i="24"/>
  <c r="N1578" i="24"/>
  <c r="E1578" i="24"/>
  <c r="N1577" i="24"/>
  <c r="E1577" i="24"/>
  <c r="N1576" i="24"/>
  <c r="E1576" i="24"/>
  <c r="N1575" i="24"/>
  <c r="E1575" i="24"/>
  <c r="N1574" i="24"/>
  <c r="E1574" i="24"/>
  <c r="N1573" i="24"/>
  <c r="E1573" i="24"/>
  <c r="N1572" i="24"/>
  <c r="E1572" i="24"/>
  <c r="N1571" i="24"/>
  <c r="E1571" i="24"/>
  <c r="N1570" i="24"/>
  <c r="E1570" i="24"/>
  <c r="N1569" i="24"/>
  <c r="E1569" i="24"/>
  <c r="N1568" i="24"/>
  <c r="E1568" i="24"/>
  <c r="N1567" i="24"/>
  <c r="E1567" i="24"/>
  <c r="N1566" i="24"/>
  <c r="E1566" i="24"/>
  <c r="N1565" i="24"/>
  <c r="E1565" i="24"/>
  <c r="N1564" i="24"/>
  <c r="E1564" i="24"/>
  <c r="N1563" i="24"/>
  <c r="E1563" i="24"/>
  <c r="N1562" i="24"/>
  <c r="E1562" i="24"/>
  <c r="N1561" i="24"/>
  <c r="E1561" i="24"/>
  <c r="N1560" i="24"/>
  <c r="E1560" i="24"/>
  <c r="N1559" i="24"/>
  <c r="E1559" i="24"/>
  <c r="N1558" i="24"/>
  <c r="E1558" i="24"/>
  <c r="N1557" i="24"/>
  <c r="E1557" i="24"/>
  <c r="N1556" i="24"/>
  <c r="E1556" i="24"/>
  <c r="N1555" i="24"/>
  <c r="E1555" i="24"/>
  <c r="N1554" i="24"/>
  <c r="E1554" i="24"/>
  <c r="N1553" i="24"/>
  <c r="E1553" i="24"/>
  <c r="N1552" i="24"/>
  <c r="E1552" i="24"/>
  <c r="N1551" i="24"/>
  <c r="E1551" i="24"/>
  <c r="N1550" i="24"/>
  <c r="E1550" i="24"/>
  <c r="N1549" i="24"/>
  <c r="E1549" i="24"/>
  <c r="N1548" i="24"/>
  <c r="E1548" i="24"/>
  <c r="N1547" i="24"/>
  <c r="E1547" i="24"/>
  <c r="N1546" i="24"/>
  <c r="E1546" i="24"/>
  <c r="N1545" i="24"/>
  <c r="E1545" i="24"/>
  <c r="N1544" i="24"/>
  <c r="E1544" i="24"/>
  <c r="N1543" i="24"/>
  <c r="E1543" i="24"/>
  <c r="N1542" i="24"/>
  <c r="E1542" i="24"/>
  <c r="N1541" i="24"/>
  <c r="E1541" i="24"/>
  <c r="N1540" i="24"/>
  <c r="E1540" i="24"/>
  <c r="N1539" i="24"/>
  <c r="E1539" i="24"/>
  <c r="N1538" i="24"/>
  <c r="E1538" i="24"/>
  <c r="N1537" i="24"/>
  <c r="E1537" i="24"/>
  <c r="N1536" i="24"/>
  <c r="E1536" i="24"/>
  <c r="N1535" i="24"/>
  <c r="E1535" i="24"/>
  <c r="N1534" i="24"/>
  <c r="E1534" i="24"/>
  <c r="N1533" i="24"/>
  <c r="E1533" i="24"/>
  <c r="N1532" i="24"/>
  <c r="E1532" i="24"/>
  <c r="N1531" i="24"/>
  <c r="E1531" i="24"/>
  <c r="N1530" i="24"/>
  <c r="E1530" i="24"/>
  <c r="N1529" i="24"/>
  <c r="E1529" i="24"/>
  <c r="N1528" i="24"/>
  <c r="E1528" i="24"/>
  <c r="N1527" i="24"/>
  <c r="E1527" i="24"/>
  <c r="N1526" i="24"/>
  <c r="E1526" i="24"/>
  <c r="N1525" i="24"/>
  <c r="E1525" i="24"/>
  <c r="N1524" i="24"/>
  <c r="E1524" i="24"/>
  <c r="N1523" i="24"/>
  <c r="E1523" i="24"/>
  <c r="N1522" i="24"/>
  <c r="E1522" i="24"/>
  <c r="N1521" i="24"/>
  <c r="E1521" i="24"/>
  <c r="N1520" i="24"/>
  <c r="E1520" i="24"/>
  <c r="N1519" i="24"/>
  <c r="E1519" i="24"/>
  <c r="N1518" i="24"/>
  <c r="E1518" i="24"/>
  <c r="N1517" i="24"/>
  <c r="E1517" i="24"/>
  <c r="N1516" i="24"/>
  <c r="E1516" i="24"/>
  <c r="N1515" i="24"/>
  <c r="E1515" i="24"/>
  <c r="N1514" i="24"/>
  <c r="E1514" i="24"/>
  <c r="N1513" i="24"/>
  <c r="E1513" i="24"/>
  <c r="N1512" i="24"/>
  <c r="E1512" i="24"/>
  <c r="N1511" i="24"/>
  <c r="E1511" i="24"/>
  <c r="N1510" i="24"/>
  <c r="E1510" i="24"/>
  <c r="N1509" i="24"/>
  <c r="E1509" i="24"/>
  <c r="N1508" i="24"/>
  <c r="E1508" i="24"/>
  <c r="N1507" i="24"/>
  <c r="E1507" i="24"/>
  <c r="N1506" i="24"/>
  <c r="E1506" i="24"/>
  <c r="N1505" i="24"/>
  <c r="E1505" i="24"/>
  <c r="N1504" i="24"/>
  <c r="E1504" i="24"/>
  <c r="N1503" i="24"/>
  <c r="E1503" i="24"/>
  <c r="N1502" i="24"/>
  <c r="E1502" i="24"/>
  <c r="N1501" i="24"/>
  <c r="E1501" i="24"/>
  <c r="N1500" i="24"/>
  <c r="E1500" i="24"/>
  <c r="N1499" i="24"/>
  <c r="E1499" i="24"/>
  <c r="N1498" i="24"/>
  <c r="E1498" i="24"/>
  <c r="N1497" i="24"/>
  <c r="E1497" i="24"/>
  <c r="N1496" i="24"/>
  <c r="E1496" i="24"/>
  <c r="N1495" i="24"/>
  <c r="E1495" i="24"/>
  <c r="N1494" i="24"/>
  <c r="E1494" i="24"/>
  <c r="N1493" i="24"/>
  <c r="E1493" i="24"/>
  <c r="N1492" i="24"/>
  <c r="E1492" i="24"/>
  <c r="N1491" i="24"/>
  <c r="E1491" i="24"/>
  <c r="N1490" i="24"/>
  <c r="E1490" i="24"/>
  <c r="N1489" i="24"/>
  <c r="E1489" i="24"/>
  <c r="N1488" i="24"/>
  <c r="E1488" i="24"/>
  <c r="N1487" i="24"/>
  <c r="E1487" i="24"/>
  <c r="N1486" i="24"/>
  <c r="E1486" i="24"/>
  <c r="N1485" i="24"/>
  <c r="E1485" i="24"/>
  <c r="N1484" i="24"/>
  <c r="E1484" i="24"/>
  <c r="N1483" i="24"/>
  <c r="E1483" i="24"/>
  <c r="N1482" i="24"/>
  <c r="E1482" i="24"/>
  <c r="N1481" i="24"/>
  <c r="E1481" i="24"/>
  <c r="N1480" i="24"/>
  <c r="E1480" i="24"/>
  <c r="N1479" i="24"/>
  <c r="E1479" i="24"/>
  <c r="N1478" i="24"/>
  <c r="E1478" i="24"/>
  <c r="N1477" i="24"/>
  <c r="E1477" i="24"/>
  <c r="N1476" i="24"/>
  <c r="E1476" i="24"/>
  <c r="N1475" i="24"/>
  <c r="E1475" i="24"/>
  <c r="N1474" i="24"/>
  <c r="E1474" i="24"/>
  <c r="N1473" i="24"/>
  <c r="E1473" i="24"/>
  <c r="N1472" i="24"/>
  <c r="E1472" i="24"/>
  <c r="N1471" i="24"/>
  <c r="E1471" i="24"/>
  <c r="N1470" i="24"/>
  <c r="E1470" i="24"/>
  <c r="N1469" i="24"/>
  <c r="E1469" i="24"/>
  <c r="N1468" i="24"/>
  <c r="E1468" i="24"/>
  <c r="N1467" i="24"/>
  <c r="E1467" i="24"/>
  <c r="N1466" i="24"/>
  <c r="E1466" i="24"/>
  <c r="N1465" i="24"/>
  <c r="E1465" i="24"/>
  <c r="N1464" i="24"/>
  <c r="E1464" i="24"/>
  <c r="N1463" i="24"/>
  <c r="E1463" i="24"/>
  <c r="N1462" i="24"/>
  <c r="E1462" i="24"/>
  <c r="N1461" i="24"/>
  <c r="E1461" i="24"/>
  <c r="N1460" i="24"/>
  <c r="E1460" i="24"/>
  <c r="N1459" i="24"/>
  <c r="E1459" i="24"/>
  <c r="N1458" i="24"/>
  <c r="E1458" i="24"/>
  <c r="N1457" i="24"/>
  <c r="E1457" i="24"/>
  <c r="N1456" i="24"/>
  <c r="E1456" i="24"/>
  <c r="N1455" i="24"/>
  <c r="E1455" i="24"/>
  <c r="N1454" i="24"/>
  <c r="E1454" i="24"/>
  <c r="N1453" i="24"/>
  <c r="E1453" i="24"/>
  <c r="N1452" i="24"/>
  <c r="E1452" i="24"/>
  <c r="N1451" i="24"/>
  <c r="E1451" i="24"/>
  <c r="N1450" i="24"/>
  <c r="E1450" i="24"/>
  <c r="N1449" i="24"/>
  <c r="E1449" i="24"/>
  <c r="N1448" i="24"/>
  <c r="E1448" i="24"/>
  <c r="N1447" i="24"/>
  <c r="E1447" i="24"/>
  <c r="N1446" i="24"/>
  <c r="E1446" i="24"/>
  <c r="N1445" i="24"/>
  <c r="E1445" i="24"/>
  <c r="N1444" i="24"/>
  <c r="E1444" i="24"/>
  <c r="N1443" i="24"/>
  <c r="E1443" i="24"/>
  <c r="N1442" i="24"/>
  <c r="E1442" i="24"/>
  <c r="N1441" i="24"/>
  <c r="E1441" i="24"/>
  <c r="N1440" i="24"/>
  <c r="E1440" i="24"/>
  <c r="N1439" i="24"/>
  <c r="E1439" i="24"/>
  <c r="N1438" i="24"/>
  <c r="E1438" i="24"/>
  <c r="N1437" i="24"/>
  <c r="E1437" i="24"/>
  <c r="N1436" i="24"/>
  <c r="E1436" i="24"/>
  <c r="N1435" i="24"/>
  <c r="E1435" i="24"/>
  <c r="N1434" i="24"/>
  <c r="E1434" i="24"/>
  <c r="N1433" i="24"/>
  <c r="E1433" i="24"/>
  <c r="N1432" i="24"/>
  <c r="E1432" i="24"/>
  <c r="N1431" i="24"/>
  <c r="E1431" i="24"/>
  <c r="N1430" i="24"/>
  <c r="E1430" i="24"/>
  <c r="N1429" i="24"/>
  <c r="E1429" i="24"/>
  <c r="N1428" i="24"/>
  <c r="E1428" i="24"/>
  <c r="N1427" i="24"/>
  <c r="E1427" i="24"/>
  <c r="N1426" i="24"/>
  <c r="E1426" i="24"/>
  <c r="N1425" i="24"/>
  <c r="E1425" i="24"/>
  <c r="N1424" i="24"/>
  <c r="E1424" i="24"/>
  <c r="N1423" i="24"/>
  <c r="E1423" i="24"/>
  <c r="N1422" i="24"/>
  <c r="E1422" i="24"/>
  <c r="N1421" i="24"/>
  <c r="E1421" i="24"/>
  <c r="N1420" i="24"/>
  <c r="E1420" i="24"/>
  <c r="N1419" i="24"/>
  <c r="E1419" i="24"/>
  <c r="N1418" i="24"/>
  <c r="E1418" i="24"/>
  <c r="N1417" i="24"/>
  <c r="E1417" i="24"/>
  <c r="N1416" i="24"/>
  <c r="E1416" i="24"/>
  <c r="N1415" i="24"/>
  <c r="E1415" i="24"/>
  <c r="N1414" i="24"/>
  <c r="E1414" i="24"/>
  <c r="N1413" i="24"/>
  <c r="E1413" i="24"/>
  <c r="N1412" i="24"/>
  <c r="E1412" i="24"/>
  <c r="N1411" i="24"/>
  <c r="E1411" i="24"/>
  <c r="N1410" i="24"/>
  <c r="E1410" i="24"/>
  <c r="N1409" i="24"/>
  <c r="E1409" i="24"/>
  <c r="N1408" i="24"/>
  <c r="E1408" i="24"/>
  <c r="N1407" i="24"/>
  <c r="E1407" i="24"/>
  <c r="N1406" i="24"/>
  <c r="E1406" i="24"/>
  <c r="N1405" i="24"/>
  <c r="E1405" i="24"/>
  <c r="N1404" i="24"/>
  <c r="E1404" i="24"/>
  <c r="N1403" i="24"/>
  <c r="E1403" i="24"/>
  <c r="N1402" i="24"/>
  <c r="E1402" i="24"/>
  <c r="N1401" i="24"/>
  <c r="E1401" i="24"/>
  <c r="N1400" i="24"/>
  <c r="E1400" i="24"/>
  <c r="N1399" i="24"/>
  <c r="E1399" i="24"/>
  <c r="N1398" i="24"/>
  <c r="E1398" i="24"/>
  <c r="N1397" i="24"/>
  <c r="E1397" i="24"/>
  <c r="N1396" i="24"/>
  <c r="E1396" i="24"/>
  <c r="N1395" i="24"/>
  <c r="E1395" i="24"/>
  <c r="N1394" i="24"/>
  <c r="E1394" i="24"/>
  <c r="N1393" i="24"/>
  <c r="E1393" i="24"/>
  <c r="N1392" i="24"/>
  <c r="E1392" i="24"/>
  <c r="N1391" i="24"/>
  <c r="E1391" i="24"/>
  <c r="N1390" i="24"/>
  <c r="E1390" i="24"/>
  <c r="N1389" i="24"/>
  <c r="E1389" i="24"/>
  <c r="N1388" i="24"/>
  <c r="E1388" i="24"/>
  <c r="N1387" i="24"/>
  <c r="E1387" i="24"/>
  <c r="N1386" i="24"/>
  <c r="E1386" i="24"/>
  <c r="N1385" i="24"/>
  <c r="E1385" i="24"/>
  <c r="N1384" i="24"/>
  <c r="E1384" i="24"/>
  <c r="N1383" i="24"/>
  <c r="E1383" i="24"/>
  <c r="N1382" i="24"/>
  <c r="E1382" i="24"/>
  <c r="N1381" i="24"/>
  <c r="E1381" i="24"/>
  <c r="N1380" i="24"/>
  <c r="E1380" i="24"/>
  <c r="N1379" i="24"/>
  <c r="E1379" i="24"/>
  <c r="N1378" i="24"/>
  <c r="E1378" i="24"/>
  <c r="N1377" i="24"/>
  <c r="E1377" i="24"/>
  <c r="N1376" i="24"/>
  <c r="E1376" i="24"/>
  <c r="N1375" i="24"/>
  <c r="E1375" i="24"/>
  <c r="N1374" i="24"/>
  <c r="E1374" i="24"/>
  <c r="N1373" i="24"/>
  <c r="E1373" i="24"/>
  <c r="N1372" i="24"/>
  <c r="E1372" i="24"/>
  <c r="N1371" i="24"/>
  <c r="E1371" i="24"/>
  <c r="N1370" i="24"/>
  <c r="E1370" i="24"/>
  <c r="N1369" i="24"/>
  <c r="E1369" i="24"/>
  <c r="N1368" i="24"/>
  <c r="E1368" i="24"/>
  <c r="N1367" i="24"/>
  <c r="E1367" i="24"/>
  <c r="N1366" i="24"/>
  <c r="E1366" i="24"/>
  <c r="N1365" i="24"/>
  <c r="E1365" i="24"/>
  <c r="N1364" i="24"/>
  <c r="E1364" i="24"/>
  <c r="N1363" i="24"/>
  <c r="E1363" i="24"/>
  <c r="N1362" i="24"/>
  <c r="E1362" i="24"/>
  <c r="N1361" i="24"/>
  <c r="E1361" i="24"/>
  <c r="N1360" i="24"/>
  <c r="E1360" i="24"/>
  <c r="N1359" i="24"/>
  <c r="E1359" i="24"/>
  <c r="N1358" i="24"/>
  <c r="E1358" i="24"/>
  <c r="N1357" i="24"/>
  <c r="E1357" i="24"/>
  <c r="N1356" i="24"/>
  <c r="E1356" i="24"/>
  <c r="N1355" i="24"/>
  <c r="E1355" i="24"/>
  <c r="N1354" i="24"/>
  <c r="E1354" i="24"/>
  <c r="N1353" i="24"/>
  <c r="E1353" i="24"/>
  <c r="N1352" i="24"/>
  <c r="E1352" i="24"/>
  <c r="N1351" i="24"/>
  <c r="E1351" i="24"/>
  <c r="N1350" i="24"/>
  <c r="E1350" i="24"/>
  <c r="N1349" i="24"/>
  <c r="E1349" i="24"/>
  <c r="N1348" i="24"/>
  <c r="E1348" i="24"/>
  <c r="N1347" i="24"/>
  <c r="E1347" i="24"/>
  <c r="N1346" i="24"/>
  <c r="E1346" i="24"/>
  <c r="N1345" i="24"/>
  <c r="E1345" i="24"/>
  <c r="N1344" i="24"/>
  <c r="E1344" i="24"/>
  <c r="N1343" i="24"/>
  <c r="E1343" i="24"/>
  <c r="N1342" i="24"/>
  <c r="E1342" i="24"/>
  <c r="N1341" i="24"/>
  <c r="E1341" i="24"/>
  <c r="N1340" i="24"/>
  <c r="E1340" i="24"/>
  <c r="N1339" i="24"/>
  <c r="E1339" i="24"/>
  <c r="N1338" i="24"/>
  <c r="E1338" i="24"/>
  <c r="N1337" i="24"/>
  <c r="E1337" i="24"/>
  <c r="N1336" i="24"/>
  <c r="E1336" i="24"/>
  <c r="N1335" i="24"/>
  <c r="E1335" i="24"/>
  <c r="N1334" i="24"/>
  <c r="E1334" i="24"/>
  <c r="N1333" i="24"/>
  <c r="E1333" i="24"/>
  <c r="N1332" i="24"/>
  <c r="E1332" i="24"/>
  <c r="N1331" i="24"/>
  <c r="E1331" i="24"/>
  <c r="N1330" i="24"/>
  <c r="E1330" i="24"/>
  <c r="N1329" i="24"/>
  <c r="E1329" i="24"/>
  <c r="N1328" i="24"/>
  <c r="E1328" i="24"/>
  <c r="N1327" i="24"/>
  <c r="E1327" i="24"/>
  <c r="N1326" i="24"/>
  <c r="E1326" i="24"/>
  <c r="N1325" i="24"/>
  <c r="E1325" i="24"/>
  <c r="N1324" i="24"/>
  <c r="E1324" i="24"/>
  <c r="N1323" i="24"/>
  <c r="E1323" i="24"/>
  <c r="N1322" i="24"/>
  <c r="E1322" i="24"/>
  <c r="N1321" i="24"/>
  <c r="E1321" i="24"/>
  <c r="N1320" i="24"/>
  <c r="E1320" i="24"/>
  <c r="N1319" i="24"/>
  <c r="E1319" i="24"/>
  <c r="N1318" i="24"/>
  <c r="E1318" i="24"/>
  <c r="N1317" i="24"/>
  <c r="E1317" i="24"/>
  <c r="N1316" i="24"/>
  <c r="E1316" i="24"/>
  <c r="N1315" i="24"/>
  <c r="E1315" i="24"/>
  <c r="N1314" i="24"/>
  <c r="E1314" i="24"/>
  <c r="N1313" i="24"/>
  <c r="E1313" i="24"/>
  <c r="N1312" i="24"/>
  <c r="E1312" i="24"/>
  <c r="N1311" i="24"/>
  <c r="E1311" i="24"/>
  <c r="N1310" i="24"/>
  <c r="E1310" i="24"/>
  <c r="N1309" i="24"/>
  <c r="E1309" i="24"/>
  <c r="N1308" i="24"/>
  <c r="E1308" i="24"/>
  <c r="N1307" i="24"/>
  <c r="E1307" i="24"/>
  <c r="N1306" i="24"/>
  <c r="E1306" i="24"/>
  <c r="N1305" i="24"/>
  <c r="E1305" i="24"/>
  <c r="N1304" i="24"/>
  <c r="E1304" i="24"/>
  <c r="N1303" i="24"/>
  <c r="E1303" i="24"/>
  <c r="N1302" i="24"/>
  <c r="E1302" i="24"/>
  <c r="N1301" i="24"/>
  <c r="E1301" i="24"/>
  <c r="N1300" i="24"/>
  <c r="E1300" i="24"/>
  <c r="N1299" i="24"/>
  <c r="E1299" i="24"/>
  <c r="N1298" i="24"/>
  <c r="E1298" i="24"/>
  <c r="N1297" i="24"/>
  <c r="E1297" i="24"/>
  <c r="N1296" i="24"/>
  <c r="E1296" i="24"/>
  <c r="N1295" i="24"/>
  <c r="E1295" i="24"/>
  <c r="N1294" i="24"/>
  <c r="E1294" i="24"/>
  <c r="N1293" i="24"/>
  <c r="E1293" i="24"/>
  <c r="N1292" i="24"/>
  <c r="E1292" i="24"/>
  <c r="N1291" i="24"/>
  <c r="E1291" i="24"/>
  <c r="N1290" i="24"/>
  <c r="E1290" i="24"/>
  <c r="N1289" i="24"/>
  <c r="E1289" i="24"/>
  <c r="N1288" i="24"/>
  <c r="E1288" i="24"/>
  <c r="N1287" i="24"/>
  <c r="E1287" i="24"/>
  <c r="N1286" i="24"/>
  <c r="E1286" i="24"/>
  <c r="N1285" i="24"/>
  <c r="E1285" i="24"/>
  <c r="N1284" i="24"/>
  <c r="E1284" i="24"/>
  <c r="N1283" i="24"/>
  <c r="E1283" i="24"/>
  <c r="N1282" i="24"/>
  <c r="E1282" i="24"/>
  <c r="N1281" i="24"/>
  <c r="E1281" i="24"/>
  <c r="N1280" i="24"/>
  <c r="E1280" i="24"/>
  <c r="N1279" i="24"/>
  <c r="E1279" i="24"/>
  <c r="N1278" i="24"/>
  <c r="E1278" i="24"/>
  <c r="N1277" i="24"/>
  <c r="E1277" i="24"/>
  <c r="N1276" i="24"/>
  <c r="E1276" i="24"/>
  <c r="N1275" i="24"/>
  <c r="E1275" i="24"/>
  <c r="N1274" i="24"/>
  <c r="E1274" i="24"/>
  <c r="N1273" i="24"/>
  <c r="E1273" i="24"/>
  <c r="N1272" i="24"/>
  <c r="E1272" i="24"/>
  <c r="N1271" i="24"/>
  <c r="E1271" i="24"/>
  <c r="N1270" i="24"/>
  <c r="E1270" i="24"/>
  <c r="N1269" i="24"/>
  <c r="E1269" i="24"/>
  <c r="N1268" i="24"/>
  <c r="E1268" i="24"/>
  <c r="N1267" i="24"/>
  <c r="E1267" i="24"/>
  <c r="N1266" i="24"/>
  <c r="E1266" i="24"/>
  <c r="N1265" i="24"/>
  <c r="E1265" i="24"/>
  <c r="N1264" i="24"/>
  <c r="E1264" i="24"/>
  <c r="N1263" i="24"/>
  <c r="E1263" i="24"/>
  <c r="N1262" i="24"/>
  <c r="E1262" i="24"/>
  <c r="N1261" i="24"/>
  <c r="E1261" i="24"/>
  <c r="N1260" i="24"/>
  <c r="E1260" i="24"/>
  <c r="N1259" i="24"/>
  <c r="E1259" i="24"/>
  <c r="N1258" i="24"/>
  <c r="E1258" i="24"/>
  <c r="N1257" i="24"/>
  <c r="E1257" i="24"/>
  <c r="N1256" i="24"/>
  <c r="E1256" i="24"/>
  <c r="N1255" i="24"/>
  <c r="E1255" i="24"/>
  <c r="N1254" i="24"/>
  <c r="E1254" i="24"/>
  <c r="N1253" i="24"/>
  <c r="E1253" i="24"/>
  <c r="N1252" i="24"/>
  <c r="E1252" i="24"/>
  <c r="N1251" i="24"/>
  <c r="E1251" i="24"/>
  <c r="N1250" i="24"/>
  <c r="E1250" i="24"/>
  <c r="N1249" i="24"/>
  <c r="E1249" i="24"/>
  <c r="N1248" i="24"/>
  <c r="E1248" i="24"/>
  <c r="N1247" i="24"/>
  <c r="E1247" i="24"/>
  <c r="N1246" i="24"/>
  <c r="E1246" i="24"/>
  <c r="N1245" i="24"/>
  <c r="E1245" i="24"/>
  <c r="N1244" i="24"/>
  <c r="E1244" i="24"/>
  <c r="N1243" i="24"/>
  <c r="E1243" i="24"/>
  <c r="N1242" i="24"/>
  <c r="E1242" i="24"/>
  <c r="N1241" i="24"/>
  <c r="E1241" i="24"/>
  <c r="N1240" i="24"/>
  <c r="E1240" i="24"/>
  <c r="N1239" i="24"/>
  <c r="E1239" i="24"/>
  <c r="N1238" i="24"/>
  <c r="E1238" i="24"/>
  <c r="N1237" i="24"/>
  <c r="E1237" i="24"/>
  <c r="N1236" i="24"/>
  <c r="E1236" i="24"/>
  <c r="N1235" i="24"/>
  <c r="E1235" i="24"/>
  <c r="N1234" i="24"/>
  <c r="E1234" i="24"/>
  <c r="N1233" i="24"/>
  <c r="E1233" i="24"/>
  <c r="N1232" i="24"/>
  <c r="E1232" i="24"/>
  <c r="N1231" i="24"/>
  <c r="E1231" i="24"/>
  <c r="N1230" i="24"/>
  <c r="E1230" i="24"/>
  <c r="N1229" i="24"/>
  <c r="E1229" i="24"/>
  <c r="N1228" i="24"/>
  <c r="E1228" i="24"/>
  <c r="N1227" i="24"/>
  <c r="E1227" i="24"/>
  <c r="N1226" i="24"/>
  <c r="E1226" i="24"/>
  <c r="N1225" i="24"/>
  <c r="E1225" i="24"/>
  <c r="N1224" i="24"/>
  <c r="E1224" i="24"/>
  <c r="N1223" i="24"/>
  <c r="E1223" i="24"/>
  <c r="N1222" i="24"/>
  <c r="E1222" i="24"/>
  <c r="N1221" i="24"/>
  <c r="E1221" i="24"/>
  <c r="N1220" i="24"/>
  <c r="E1220" i="24"/>
  <c r="N1219" i="24"/>
  <c r="E1219" i="24"/>
  <c r="N1218" i="24"/>
  <c r="E1218" i="24"/>
  <c r="N1217" i="24"/>
  <c r="E1217" i="24"/>
  <c r="N1216" i="24"/>
  <c r="E1216" i="24"/>
  <c r="N1215" i="24"/>
  <c r="E1215" i="24"/>
  <c r="N1214" i="24"/>
  <c r="E1214" i="24"/>
  <c r="N1213" i="24"/>
  <c r="E1213" i="24"/>
  <c r="N1212" i="24"/>
  <c r="E1212" i="24"/>
  <c r="N1211" i="24"/>
  <c r="E1211" i="24"/>
  <c r="N1210" i="24"/>
  <c r="E1210" i="24"/>
  <c r="N1209" i="24"/>
  <c r="E1209" i="24"/>
  <c r="N1208" i="24"/>
  <c r="E1208" i="24"/>
  <c r="N1207" i="24"/>
  <c r="E1207" i="24"/>
  <c r="N1206" i="24"/>
  <c r="E1206" i="24"/>
  <c r="N1205" i="24"/>
  <c r="E1205" i="24"/>
  <c r="N1204" i="24"/>
  <c r="E1204" i="24"/>
  <c r="N1203" i="24"/>
  <c r="E1203" i="24"/>
  <c r="N1202" i="24"/>
  <c r="E1202" i="24"/>
  <c r="N1201" i="24"/>
  <c r="E1201" i="24"/>
  <c r="N1200" i="24"/>
  <c r="E1200" i="24"/>
  <c r="N1199" i="24"/>
  <c r="E1199" i="24"/>
  <c r="N1198" i="24"/>
  <c r="E1198" i="24"/>
  <c r="N1197" i="24"/>
  <c r="E1197" i="24"/>
  <c r="N1196" i="24"/>
  <c r="E1196" i="24"/>
  <c r="N1195" i="24"/>
  <c r="E1195" i="24"/>
  <c r="N1194" i="24"/>
  <c r="E1194" i="24"/>
  <c r="N1193" i="24"/>
  <c r="E1193" i="24"/>
  <c r="N1192" i="24"/>
  <c r="E1192" i="24"/>
  <c r="N1191" i="24"/>
  <c r="E1191" i="24"/>
  <c r="N1190" i="24"/>
  <c r="E1190" i="24"/>
  <c r="N1189" i="24"/>
  <c r="E1189" i="24"/>
  <c r="N1188" i="24"/>
  <c r="E1188" i="24"/>
  <c r="N1187" i="24"/>
  <c r="E1187" i="24"/>
  <c r="N1186" i="24"/>
  <c r="E1186" i="24"/>
  <c r="N1185" i="24"/>
  <c r="E1185" i="24"/>
  <c r="N1184" i="24"/>
  <c r="E1184" i="24"/>
  <c r="N1183" i="24"/>
  <c r="E1183" i="24"/>
  <c r="N1182" i="24"/>
  <c r="E1182" i="24"/>
  <c r="N1181" i="24"/>
  <c r="E1181" i="24"/>
  <c r="N1180" i="24"/>
  <c r="E1180" i="24"/>
  <c r="N1179" i="24"/>
  <c r="E1179" i="24"/>
  <c r="N1178" i="24"/>
  <c r="E1178" i="24"/>
  <c r="N1177" i="24"/>
  <c r="E1177" i="24"/>
  <c r="N1176" i="24"/>
  <c r="E1176" i="24"/>
  <c r="N1175" i="24"/>
  <c r="E1175" i="24"/>
  <c r="N1174" i="24"/>
  <c r="E1174" i="24"/>
  <c r="N1173" i="24"/>
  <c r="E1173" i="24"/>
  <c r="N1172" i="24"/>
  <c r="E1172" i="24"/>
  <c r="N1171" i="24"/>
  <c r="E1171" i="24"/>
  <c r="N1170" i="24"/>
  <c r="E1170" i="24"/>
  <c r="N1169" i="24"/>
  <c r="E1169" i="24"/>
  <c r="N1168" i="24"/>
  <c r="E1168" i="24"/>
  <c r="N1167" i="24"/>
  <c r="E1167" i="24"/>
  <c r="N1166" i="24"/>
  <c r="E1166" i="24"/>
  <c r="N1165" i="24"/>
  <c r="E1165" i="24"/>
  <c r="N1164" i="24"/>
  <c r="E1164" i="24"/>
  <c r="N1163" i="24"/>
  <c r="E1163" i="24"/>
  <c r="N1162" i="24"/>
  <c r="E1162" i="24"/>
  <c r="N1161" i="24"/>
  <c r="E1161" i="24"/>
  <c r="N1160" i="24"/>
  <c r="E1160" i="24"/>
  <c r="N1159" i="24"/>
  <c r="E1159" i="24"/>
  <c r="N1158" i="24"/>
  <c r="E1158" i="24"/>
  <c r="N1157" i="24"/>
  <c r="E1157" i="24"/>
  <c r="N1156" i="24"/>
  <c r="E1156" i="24"/>
  <c r="N1155" i="24"/>
  <c r="E1155" i="24"/>
  <c r="N1154" i="24"/>
  <c r="E1154" i="24"/>
  <c r="N1153" i="24"/>
  <c r="E1153" i="24"/>
  <c r="N1152" i="24"/>
  <c r="E1152" i="24"/>
  <c r="N1151" i="24"/>
  <c r="E1151" i="24"/>
  <c r="N1150" i="24"/>
  <c r="E1150" i="24"/>
  <c r="N1149" i="24"/>
  <c r="E1149" i="24"/>
  <c r="N1148" i="24"/>
  <c r="E1148" i="24"/>
  <c r="N1147" i="24"/>
  <c r="E1147" i="24"/>
  <c r="N1146" i="24"/>
  <c r="E1146" i="24"/>
  <c r="N1145" i="24"/>
  <c r="E1145" i="24"/>
  <c r="N1144" i="24"/>
  <c r="E1144" i="24"/>
  <c r="N1143" i="24"/>
  <c r="E1143" i="24"/>
  <c r="N1142" i="24"/>
  <c r="E1142" i="24"/>
  <c r="N1141" i="24"/>
  <c r="E1141" i="24"/>
  <c r="N1140" i="24"/>
  <c r="E1140" i="24"/>
  <c r="N1139" i="24"/>
  <c r="E1139" i="24"/>
  <c r="N1138" i="24"/>
  <c r="E1138" i="24"/>
  <c r="N1137" i="24"/>
  <c r="E1137" i="24"/>
  <c r="N1136" i="24"/>
  <c r="E1136" i="24"/>
  <c r="N1135" i="24"/>
  <c r="E1135" i="24"/>
  <c r="N1134" i="24"/>
  <c r="E1134" i="24"/>
  <c r="N1133" i="24"/>
  <c r="E1133" i="24"/>
  <c r="N1132" i="24"/>
  <c r="E1132" i="24"/>
  <c r="N1131" i="24"/>
  <c r="E1131" i="24"/>
  <c r="N1130" i="24"/>
  <c r="E1130" i="24"/>
  <c r="N1129" i="24"/>
  <c r="E1129" i="24"/>
  <c r="N1128" i="24"/>
  <c r="E1128" i="24"/>
  <c r="N1127" i="24"/>
  <c r="E1127" i="24"/>
  <c r="N1126" i="24"/>
  <c r="E1126" i="24"/>
  <c r="N1125" i="24"/>
  <c r="E1125" i="24"/>
  <c r="N1124" i="24"/>
  <c r="E1124" i="24"/>
  <c r="N1123" i="24"/>
  <c r="E1123" i="24"/>
  <c r="N1122" i="24"/>
  <c r="E1122" i="24"/>
  <c r="N1121" i="24"/>
  <c r="E1121" i="24"/>
  <c r="N1120" i="24"/>
  <c r="E1120" i="24"/>
  <c r="N1119" i="24"/>
  <c r="E1119" i="24"/>
  <c r="N1118" i="24"/>
  <c r="E1118" i="24"/>
  <c r="N1117" i="24"/>
  <c r="E1117" i="24"/>
  <c r="N1116" i="24"/>
  <c r="E1116" i="24"/>
  <c r="N1115" i="24"/>
  <c r="E1115" i="24"/>
  <c r="N1114" i="24"/>
  <c r="E1114" i="24"/>
  <c r="N1113" i="24"/>
  <c r="E1113" i="24"/>
  <c r="N1112" i="24"/>
  <c r="E1112" i="24"/>
  <c r="N1111" i="24"/>
  <c r="E1111" i="24"/>
  <c r="N1110" i="24"/>
  <c r="E1110" i="24"/>
  <c r="N1109" i="24"/>
  <c r="E1109" i="24"/>
  <c r="N1108" i="24"/>
  <c r="E1108" i="24"/>
  <c r="N1107" i="24"/>
  <c r="E1107" i="24"/>
  <c r="N1106" i="24"/>
  <c r="E1106" i="24"/>
  <c r="N1105" i="24"/>
  <c r="E1105" i="24"/>
  <c r="N1104" i="24"/>
  <c r="E1104" i="24"/>
  <c r="N1103" i="24"/>
  <c r="E1103" i="24"/>
  <c r="N1102" i="24"/>
  <c r="E1102" i="24"/>
  <c r="N1101" i="24"/>
  <c r="E1101" i="24"/>
  <c r="N1100" i="24"/>
  <c r="E1100" i="24"/>
  <c r="N1099" i="24"/>
  <c r="E1099" i="24"/>
  <c r="N1098" i="24"/>
  <c r="E1098" i="24"/>
  <c r="N1097" i="24"/>
  <c r="E1097" i="24"/>
  <c r="N1096" i="24"/>
  <c r="E1096" i="24"/>
  <c r="N1095" i="24"/>
  <c r="E1095" i="24"/>
  <c r="N1094" i="24"/>
  <c r="E1094" i="24"/>
  <c r="N1093" i="24"/>
  <c r="E1093" i="24"/>
  <c r="N1092" i="24"/>
  <c r="E1092" i="24"/>
  <c r="N1091" i="24"/>
  <c r="E1091" i="24"/>
  <c r="N1090" i="24"/>
  <c r="E1090" i="24"/>
  <c r="N1089" i="24"/>
  <c r="E1089" i="24"/>
  <c r="N1088" i="24"/>
  <c r="E1088" i="24"/>
  <c r="N1087" i="24"/>
  <c r="E1087" i="24"/>
  <c r="N1086" i="24"/>
  <c r="E1086" i="24"/>
  <c r="N1085" i="24"/>
  <c r="E1085" i="24"/>
  <c r="N1084" i="24"/>
  <c r="E1084" i="24"/>
  <c r="N1083" i="24"/>
  <c r="E1083" i="24"/>
  <c r="N1082" i="24"/>
  <c r="E1082" i="24"/>
  <c r="N1081" i="24"/>
  <c r="E1081" i="24"/>
  <c r="N1080" i="24"/>
  <c r="E1080" i="24"/>
  <c r="N1079" i="24"/>
  <c r="E1079" i="24"/>
  <c r="N1078" i="24"/>
  <c r="E1078" i="24"/>
  <c r="N1077" i="24"/>
  <c r="E1077" i="24"/>
  <c r="N1076" i="24"/>
  <c r="E1076" i="24"/>
  <c r="N1075" i="24"/>
  <c r="E1075" i="24"/>
  <c r="N1074" i="24"/>
  <c r="E1074" i="24"/>
  <c r="N1073" i="24"/>
  <c r="E1073" i="24"/>
  <c r="N1072" i="24"/>
  <c r="E1072" i="24"/>
  <c r="N1071" i="24"/>
  <c r="E1071" i="24"/>
  <c r="N1070" i="24"/>
  <c r="E1070" i="24"/>
  <c r="N1069" i="24"/>
  <c r="E1069" i="24"/>
  <c r="N1068" i="24"/>
  <c r="E1068" i="24"/>
  <c r="N1067" i="24"/>
  <c r="E1067" i="24"/>
  <c r="N1066" i="24"/>
  <c r="E1066" i="24"/>
  <c r="N1065" i="24"/>
  <c r="E1065" i="24"/>
  <c r="N1064" i="24"/>
  <c r="E1064" i="24"/>
  <c r="N1063" i="24"/>
  <c r="E1063" i="24"/>
  <c r="N1062" i="24"/>
  <c r="E1062" i="24"/>
  <c r="N1061" i="24"/>
  <c r="E1061" i="24"/>
  <c r="N1060" i="24"/>
  <c r="E1060" i="24"/>
  <c r="N1059" i="24"/>
  <c r="E1059" i="24"/>
  <c r="N1058" i="24"/>
  <c r="E1058" i="24"/>
  <c r="N1057" i="24"/>
  <c r="E1057" i="24"/>
  <c r="N1056" i="24"/>
  <c r="E1056" i="24"/>
  <c r="N1055" i="24"/>
  <c r="E1055" i="24"/>
  <c r="N1054" i="24"/>
  <c r="E1054" i="24"/>
  <c r="N1053" i="24"/>
  <c r="E1053" i="24"/>
  <c r="N1052" i="24"/>
  <c r="E1052" i="24"/>
  <c r="N1051" i="24"/>
  <c r="E1051" i="24"/>
  <c r="N1050" i="24"/>
  <c r="E1050" i="24"/>
  <c r="N1049" i="24"/>
  <c r="E1049" i="24"/>
  <c r="N1048" i="24"/>
  <c r="E1048" i="24"/>
  <c r="N1047" i="24"/>
  <c r="E1047" i="24"/>
  <c r="N1046" i="24"/>
  <c r="E1046" i="24"/>
  <c r="N1045" i="24"/>
  <c r="E1045" i="24"/>
  <c r="N1044" i="24"/>
  <c r="E1044" i="24"/>
  <c r="N1043" i="24"/>
  <c r="E1043" i="24"/>
  <c r="N1042" i="24"/>
  <c r="E1042" i="24"/>
  <c r="N1041" i="24"/>
  <c r="E1041" i="24"/>
  <c r="N1040" i="24"/>
  <c r="E1040" i="24"/>
  <c r="N1039" i="24"/>
  <c r="E1039" i="24"/>
  <c r="N1038" i="24"/>
  <c r="E1038" i="24"/>
  <c r="N1037" i="24"/>
  <c r="E1037" i="24"/>
  <c r="N1036" i="24"/>
  <c r="E1036" i="24"/>
  <c r="N1035" i="24"/>
  <c r="E1035" i="24"/>
  <c r="N1034" i="24"/>
  <c r="E1034" i="24"/>
  <c r="N1033" i="24"/>
  <c r="E1033" i="24"/>
  <c r="N1032" i="24"/>
  <c r="E1032" i="24"/>
  <c r="N1031" i="24"/>
  <c r="E1031" i="24"/>
  <c r="N1030" i="24"/>
  <c r="E1030" i="24"/>
  <c r="N1029" i="24"/>
  <c r="E1029" i="24"/>
  <c r="N1028" i="24"/>
  <c r="E1028" i="24"/>
  <c r="N1027" i="24"/>
  <c r="E1027" i="24"/>
  <c r="N1026" i="24"/>
  <c r="E1026" i="24"/>
  <c r="N1025" i="24"/>
  <c r="E1025" i="24"/>
  <c r="N1024" i="24"/>
  <c r="E1024" i="24"/>
  <c r="N1023" i="24"/>
  <c r="E1023" i="24"/>
  <c r="N1022" i="24"/>
  <c r="E1022" i="24"/>
  <c r="N1021" i="24"/>
  <c r="E1021" i="24"/>
  <c r="N1020" i="24"/>
  <c r="E1020" i="24"/>
  <c r="N1019" i="24"/>
  <c r="E1019" i="24"/>
  <c r="N1018" i="24"/>
  <c r="E1018" i="24"/>
  <c r="N1017" i="24"/>
  <c r="E1017" i="24"/>
  <c r="N1016" i="24"/>
  <c r="E1016" i="24"/>
  <c r="N1015" i="24"/>
  <c r="E1015" i="24"/>
  <c r="N1014" i="24"/>
  <c r="E1014" i="24"/>
  <c r="N1013" i="24"/>
  <c r="E1013" i="24"/>
  <c r="N1012" i="24"/>
  <c r="E1012" i="24"/>
  <c r="N1011" i="24"/>
  <c r="E1011" i="24"/>
  <c r="N1010" i="24"/>
  <c r="E1010" i="24"/>
  <c r="N1009" i="24"/>
  <c r="E1009" i="24"/>
  <c r="N1008" i="24"/>
  <c r="E1008" i="24"/>
  <c r="N1007" i="24"/>
  <c r="E1007" i="24"/>
  <c r="N1006" i="24"/>
  <c r="E1006" i="24"/>
  <c r="N1005" i="24"/>
  <c r="E1005" i="24"/>
  <c r="N1004" i="24"/>
  <c r="E1004" i="24"/>
  <c r="N1003" i="24"/>
  <c r="E1003" i="24"/>
  <c r="N1002" i="24"/>
  <c r="E1002" i="24"/>
  <c r="N1001" i="24"/>
  <c r="E1001" i="24"/>
  <c r="N1000" i="24"/>
  <c r="E1000" i="24"/>
  <c r="N999" i="24"/>
  <c r="E999" i="24"/>
  <c r="N998" i="24"/>
  <c r="E998" i="24"/>
  <c r="N997" i="24"/>
  <c r="E997" i="24"/>
  <c r="N996" i="24"/>
  <c r="E996" i="24"/>
  <c r="N995" i="24"/>
  <c r="E995" i="24"/>
  <c r="N994" i="24"/>
  <c r="E994" i="24"/>
  <c r="N993" i="24"/>
  <c r="E993" i="24"/>
  <c r="N992" i="24"/>
  <c r="E992" i="24"/>
  <c r="N991" i="24"/>
  <c r="E991" i="24"/>
  <c r="N990" i="24"/>
  <c r="E990" i="24"/>
  <c r="N989" i="24"/>
  <c r="E989" i="24"/>
  <c r="N988" i="24"/>
  <c r="E988" i="24"/>
  <c r="N987" i="24"/>
  <c r="E987" i="24"/>
  <c r="N986" i="24"/>
  <c r="E986" i="24"/>
  <c r="N985" i="24"/>
  <c r="E985" i="24"/>
  <c r="N984" i="24"/>
  <c r="E984" i="24"/>
  <c r="N983" i="24"/>
  <c r="E983" i="24"/>
  <c r="N982" i="24"/>
  <c r="E982" i="24"/>
  <c r="N981" i="24"/>
  <c r="E981" i="24"/>
  <c r="N980" i="24"/>
  <c r="E980" i="24"/>
  <c r="N979" i="24"/>
  <c r="E979" i="24"/>
  <c r="N978" i="24"/>
  <c r="E978" i="24"/>
  <c r="N977" i="24"/>
  <c r="E977" i="24"/>
  <c r="N976" i="24"/>
  <c r="E976" i="24"/>
  <c r="N975" i="24"/>
  <c r="E975" i="24"/>
  <c r="N974" i="24"/>
  <c r="E974" i="24"/>
  <c r="N973" i="24"/>
  <c r="E973" i="24"/>
  <c r="N972" i="24"/>
  <c r="E972" i="24"/>
  <c r="N971" i="24"/>
  <c r="E971" i="24"/>
  <c r="N970" i="24"/>
  <c r="E970" i="24"/>
  <c r="N969" i="24"/>
  <c r="E969" i="24"/>
  <c r="N968" i="24"/>
  <c r="E968" i="24"/>
  <c r="N967" i="24"/>
  <c r="E967" i="24"/>
  <c r="N966" i="24"/>
  <c r="E966" i="24"/>
  <c r="N965" i="24"/>
  <c r="E965" i="24"/>
  <c r="N964" i="24"/>
  <c r="E964" i="24"/>
  <c r="N963" i="24"/>
  <c r="E963" i="24"/>
  <c r="N962" i="24"/>
  <c r="E962" i="24"/>
  <c r="N961" i="24"/>
  <c r="E961" i="24"/>
  <c r="N960" i="24"/>
  <c r="E960" i="24"/>
  <c r="N959" i="24"/>
  <c r="E959" i="24"/>
  <c r="N958" i="24"/>
  <c r="E958" i="24"/>
  <c r="N957" i="24"/>
  <c r="E957" i="24"/>
  <c r="N956" i="24"/>
  <c r="E956" i="24"/>
  <c r="N955" i="24"/>
  <c r="E955" i="24"/>
  <c r="N954" i="24"/>
  <c r="E954" i="24"/>
  <c r="N953" i="24"/>
  <c r="E953" i="24"/>
  <c r="N952" i="24"/>
  <c r="E952" i="24"/>
  <c r="N951" i="24"/>
  <c r="E951" i="24"/>
  <c r="N950" i="24"/>
  <c r="E950" i="24"/>
  <c r="N949" i="24"/>
  <c r="E949" i="24"/>
  <c r="N948" i="24"/>
  <c r="E948" i="24"/>
  <c r="N947" i="24"/>
  <c r="E947" i="24"/>
  <c r="N946" i="24"/>
  <c r="E946" i="24"/>
  <c r="N945" i="24"/>
  <c r="E945" i="24"/>
  <c r="N944" i="24"/>
  <c r="E944" i="24"/>
  <c r="N943" i="24"/>
  <c r="E943" i="24"/>
  <c r="N942" i="24"/>
  <c r="E942" i="24"/>
  <c r="N941" i="24"/>
  <c r="E941" i="24"/>
  <c r="N940" i="24"/>
  <c r="E940" i="24"/>
  <c r="N939" i="24"/>
  <c r="E939" i="24"/>
  <c r="N938" i="24"/>
  <c r="E938" i="24"/>
  <c r="N937" i="24"/>
  <c r="E937" i="24"/>
  <c r="N936" i="24"/>
  <c r="E936" i="24"/>
  <c r="N935" i="24"/>
  <c r="E935" i="24"/>
  <c r="N934" i="24"/>
  <c r="E934" i="24"/>
  <c r="N933" i="24"/>
  <c r="E933" i="24"/>
  <c r="N932" i="24"/>
  <c r="E932" i="24"/>
  <c r="N931" i="24"/>
  <c r="E931" i="24"/>
  <c r="N930" i="24"/>
  <c r="E930" i="24"/>
  <c r="N929" i="24"/>
  <c r="E929" i="24"/>
  <c r="N928" i="24"/>
  <c r="E928" i="24"/>
  <c r="N927" i="24"/>
  <c r="E927" i="24"/>
  <c r="N926" i="24"/>
  <c r="E926" i="24"/>
  <c r="N925" i="24"/>
  <c r="E925" i="24"/>
  <c r="N924" i="24"/>
  <c r="E924" i="24"/>
  <c r="N923" i="24"/>
  <c r="E923" i="24"/>
  <c r="N922" i="24"/>
  <c r="E922" i="24"/>
  <c r="N921" i="24"/>
  <c r="E921" i="24"/>
  <c r="N920" i="24"/>
  <c r="E920" i="24"/>
  <c r="N919" i="24"/>
  <c r="E919" i="24"/>
  <c r="N918" i="24"/>
  <c r="E918" i="24"/>
  <c r="N917" i="24"/>
  <c r="E917" i="24"/>
  <c r="N916" i="24"/>
  <c r="E916" i="24"/>
  <c r="N915" i="24"/>
  <c r="E915" i="24"/>
  <c r="N914" i="24"/>
  <c r="E914" i="24"/>
  <c r="N913" i="24"/>
  <c r="E913" i="24"/>
  <c r="N912" i="24"/>
  <c r="E912" i="24"/>
  <c r="N911" i="24"/>
  <c r="E911" i="24"/>
  <c r="N910" i="24"/>
  <c r="E910" i="24"/>
  <c r="N909" i="24"/>
  <c r="E909" i="24"/>
  <c r="N908" i="24"/>
  <c r="E908" i="24"/>
  <c r="N907" i="24"/>
  <c r="E907" i="24"/>
  <c r="N906" i="24"/>
  <c r="E906" i="24"/>
  <c r="N905" i="24"/>
  <c r="E905" i="24"/>
  <c r="N904" i="24"/>
  <c r="E904" i="24"/>
  <c r="N903" i="24"/>
  <c r="E903" i="24"/>
  <c r="N902" i="24"/>
  <c r="E902" i="24"/>
  <c r="N901" i="24"/>
  <c r="E901" i="24"/>
  <c r="N900" i="24"/>
  <c r="E900" i="24"/>
  <c r="N899" i="24"/>
  <c r="E899" i="24"/>
  <c r="N898" i="24"/>
  <c r="E898" i="24"/>
  <c r="N897" i="24"/>
  <c r="E897" i="24"/>
  <c r="N896" i="24"/>
  <c r="E896" i="24"/>
  <c r="N895" i="24"/>
  <c r="E895" i="24"/>
  <c r="N894" i="24"/>
  <c r="E894" i="24"/>
  <c r="N893" i="24"/>
  <c r="E893" i="24"/>
  <c r="N892" i="24"/>
  <c r="E892" i="24"/>
  <c r="N891" i="24"/>
  <c r="E891" i="24"/>
  <c r="N890" i="24"/>
  <c r="E890" i="24"/>
  <c r="N889" i="24"/>
  <c r="E889" i="24"/>
  <c r="N888" i="24"/>
  <c r="E888" i="24"/>
  <c r="N887" i="24"/>
  <c r="E887" i="24"/>
  <c r="N886" i="24"/>
  <c r="E886" i="24"/>
  <c r="N885" i="24"/>
  <c r="E885" i="24"/>
  <c r="N884" i="24"/>
  <c r="E884" i="24"/>
  <c r="N883" i="24"/>
  <c r="E883" i="24"/>
  <c r="N882" i="24"/>
  <c r="E882" i="24"/>
  <c r="N881" i="24"/>
  <c r="E881" i="24"/>
  <c r="N880" i="24"/>
  <c r="E880" i="24"/>
  <c r="N879" i="24"/>
  <c r="E879" i="24"/>
  <c r="N878" i="24"/>
  <c r="E878" i="24"/>
  <c r="N877" i="24"/>
  <c r="E877" i="24"/>
  <c r="N876" i="24"/>
  <c r="E876" i="24"/>
  <c r="N875" i="24"/>
  <c r="E875" i="24"/>
  <c r="N874" i="24"/>
  <c r="E874" i="24"/>
  <c r="N873" i="24"/>
  <c r="E873" i="24"/>
  <c r="N872" i="24"/>
  <c r="E872" i="24"/>
  <c r="N871" i="24"/>
  <c r="E871" i="24"/>
  <c r="N870" i="24"/>
  <c r="E870" i="24"/>
  <c r="N869" i="24"/>
  <c r="E869" i="24"/>
  <c r="N868" i="24"/>
  <c r="E868" i="24"/>
  <c r="N867" i="24"/>
  <c r="E867" i="24"/>
  <c r="N866" i="24"/>
  <c r="E866" i="24"/>
  <c r="N865" i="24"/>
  <c r="E865" i="24"/>
  <c r="N864" i="24"/>
  <c r="E864" i="24"/>
  <c r="N863" i="24"/>
  <c r="E863" i="24"/>
  <c r="N862" i="24"/>
  <c r="E862" i="24"/>
  <c r="N861" i="24"/>
  <c r="E861" i="24"/>
  <c r="N860" i="24"/>
  <c r="E860" i="24"/>
  <c r="N859" i="24"/>
  <c r="E859" i="24"/>
  <c r="N858" i="24"/>
  <c r="E858" i="24"/>
  <c r="N857" i="24"/>
  <c r="E857" i="24"/>
  <c r="N856" i="24"/>
  <c r="E856" i="24"/>
  <c r="N855" i="24"/>
  <c r="E855" i="24"/>
  <c r="N854" i="24"/>
  <c r="E854" i="24"/>
  <c r="N853" i="24"/>
  <c r="E853" i="24"/>
  <c r="N852" i="24"/>
  <c r="E852" i="24"/>
  <c r="N851" i="24"/>
  <c r="E851" i="24"/>
  <c r="N850" i="24"/>
  <c r="E850" i="24"/>
  <c r="N849" i="24"/>
  <c r="E849" i="24"/>
  <c r="N848" i="24"/>
  <c r="E848" i="24"/>
  <c r="N847" i="24"/>
  <c r="E847" i="24"/>
  <c r="N846" i="24"/>
  <c r="E846" i="24"/>
  <c r="N845" i="24"/>
  <c r="E845" i="24"/>
  <c r="N844" i="24"/>
  <c r="E844" i="24"/>
  <c r="N843" i="24"/>
  <c r="E843" i="24"/>
  <c r="N842" i="24"/>
  <c r="E842" i="24"/>
  <c r="N841" i="24"/>
  <c r="E841" i="24"/>
  <c r="N840" i="24"/>
  <c r="E840" i="24"/>
  <c r="N839" i="24"/>
  <c r="E839" i="24"/>
  <c r="N838" i="24"/>
  <c r="E838" i="24"/>
  <c r="N837" i="24"/>
  <c r="E837" i="24"/>
  <c r="N836" i="24"/>
  <c r="E836" i="24"/>
  <c r="N835" i="24"/>
  <c r="E835" i="24"/>
  <c r="N834" i="24"/>
  <c r="E834" i="24"/>
  <c r="N833" i="24"/>
  <c r="E833" i="24"/>
  <c r="N832" i="24"/>
  <c r="E832" i="24"/>
  <c r="N831" i="24"/>
  <c r="E831" i="24"/>
  <c r="N830" i="24"/>
  <c r="E830" i="24"/>
  <c r="N829" i="24"/>
  <c r="E829" i="24"/>
  <c r="N828" i="24"/>
  <c r="E828" i="24"/>
  <c r="N827" i="24"/>
  <c r="E827" i="24"/>
  <c r="N826" i="24"/>
  <c r="E826" i="24"/>
  <c r="N825" i="24"/>
  <c r="E825" i="24"/>
  <c r="N824" i="24"/>
  <c r="E824" i="24"/>
  <c r="N823" i="24"/>
  <c r="E823" i="24"/>
  <c r="N822" i="24"/>
  <c r="E822" i="24"/>
  <c r="N821" i="24"/>
  <c r="E821" i="24"/>
  <c r="N820" i="24"/>
  <c r="E820" i="24"/>
  <c r="N819" i="24"/>
  <c r="E819" i="24"/>
  <c r="N818" i="24"/>
  <c r="E818" i="24"/>
  <c r="N817" i="24"/>
  <c r="E817" i="24"/>
  <c r="N816" i="24"/>
  <c r="E816" i="24"/>
  <c r="N815" i="24"/>
  <c r="E815" i="24"/>
  <c r="N814" i="24"/>
  <c r="E814" i="24"/>
  <c r="N813" i="24"/>
  <c r="E813" i="24"/>
  <c r="N812" i="24"/>
  <c r="E812" i="24"/>
  <c r="N811" i="24"/>
  <c r="E811" i="24"/>
  <c r="N810" i="24"/>
  <c r="E810" i="24"/>
  <c r="N809" i="24"/>
  <c r="E809" i="24"/>
  <c r="N808" i="24"/>
  <c r="E808" i="24"/>
  <c r="N807" i="24"/>
  <c r="E807" i="24"/>
  <c r="N806" i="24"/>
  <c r="E806" i="24"/>
  <c r="N805" i="24"/>
  <c r="E805" i="24"/>
  <c r="N804" i="24"/>
  <c r="E804" i="24"/>
  <c r="N803" i="24"/>
  <c r="E803" i="24"/>
  <c r="N802" i="24"/>
  <c r="E802" i="24"/>
  <c r="N801" i="24"/>
  <c r="E801" i="24"/>
  <c r="N800" i="24"/>
  <c r="E800" i="24"/>
  <c r="N799" i="24"/>
  <c r="E799" i="24"/>
  <c r="N798" i="24"/>
  <c r="E798" i="24"/>
  <c r="N797" i="24"/>
  <c r="E797" i="24"/>
  <c r="N796" i="24"/>
  <c r="E796" i="24"/>
  <c r="N795" i="24"/>
  <c r="E795" i="24"/>
  <c r="N794" i="24"/>
  <c r="E794" i="24"/>
  <c r="N793" i="24"/>
  <c r="E793" i="24"/>
  <c r="N792" i="24"/>
  <c r="E792" i="24"/>
  <c r="N791" i="24"/>
  <c r="E791" i="24"/>
  <c r="N790" i="24"/>
  <c r="E790" i="24"/>
  <c r="N789" i="24"/>
  <c r="E789" i="24"/>
  <c r="N788" i="24"/>
  <c r="E788" i="24"/>
  <c r="N787" i="24"/>
  <c r="E787" i="24"/>
  <c r="N786" i="24"/>
  <c r="E786" i="24"/>
  <c r="N785" i="24"/>
  <c r="E785" i="24"/>
  <c r="N784" i="24"/>
  <c r="E784" i="24"/>
  <c r="N783" i="24"/>
  <c r="E783" i="24"/>
  <c r="N782" i="24"/>
  <c r="E782" i="24"/>
  <c r="N781" i="24"/>
  <c r="E781" i="24"/>
  <c r="N780" i="24"/>
  <c r="E780" i="24"/>
  <c r="N779" i="24"/>
  <c r="E779" i="24"/>
  <c r="N778" i="24"/>
  <c r="E778" i="24"/>
  <c r="N777" i="24"/>
  <c r="E777" i="24"/>
  <c r="N776" i="24"/>
  <c r="E776" i="24"/>
  <c r="N775" i="24"/>
  <c r="E775" i="24"/>
  <c r="N774" i="24"/>
  <c r="E774" i="24"/>
  <c r="N773" i="24"/>
  <c r="E773" i="24"/>
  <c r="N772" i="24"/>
  <c r="E772" i="24"/>
  <c r="N771" i="24"/>
  <c r="E771" i="24"/>
  <c r="N770" i="24"/>
  <c r="E770" i="24"/>
  <c r="N769" i="24"/>
  <c r="E769" i="24"/>
  <c r="N768" i="24"/>
  <c r="E768" i="24"/>
  <c r="N767" i="24"/>
  <c r="E767" i="24"/>
  <c r="N766" i="24"/>
  <c r="E766" i="24"/>
  <c r="N765" i="24"/>
  <c r="E765" i="24"/>
  <c r="N764" i="24"/>
  <c r="E764" i="24"/>
  <c r="N763" i="24"/>
  <c r="E763" i="24"/>
  <c r="N762" i="24"/>
  <c r="E762" i="24"/>
  <c r="N761" i="24"/>
  <c r="E761" i="24"/>
  <c r="N760" i="24"/>
  <c r="E760" i="24"/>
  <c r="N759" i="24"/>
  <c r="E759" i="24"/>
  <c r="N758" i="24"/>
  <c r="E758" i="24"/>
  <c r="N757" i="24"/>
  <c r="E757" i="24"/>
  <c r="N756" i="24"/>
  <c r="E756" i="24"/>
  <c r="N755" i="24"/>
  <c r="E755" i="24"/>
  <c r="N754" i="24"/>
  <c r="E754" i="24"/>
  <c r="N753" i="24"/>
  <c r="E753" i="24"/>
  <c r="N752" i="24"/>
  <c r="E752" i="24"/>
  <c r="N751" i="24"/>
  <c r="E751" i="24"/>
  <c r="N750" i="24"/>
  <c r="E750" i="24"/>
  <c r="N749" i="24"/>
  <c r="E749" i="24"/>
  <c r="N748" i="24"/>
  <c r="E748" i="24"/>
  <c r="N747" i="24"/>
  <c r="E747" i="24"/>
  <c r="N746" i="24"/>
  <c r="E746" i="24"/>
  <c r="N745" i="24"/>
  <c r="E745" i="24"/>
  <c r="N744" i="24"/>
  <c r="E744" i="24"/>
  <c r="N743" i="24"/>
  <c r="E743" i="24"/>
  <c r="N742" i="24"/>
  <c r="E742" i="24"/>
  <c r="N741" i="24"/>
  <c r="E741" i="24"/>
  <c r="N740" i="24"/>
  <c r="E740" i="24"/>
  <c r="N739" i="24"/>
  <c r="E739" i="24"/>
  <c r="N738" i="24"/>
  <c r="E738" i="24"/>
  <c r="N737" i="24"/>
  <c r="E737" i="24"/>
  <c r="N736" i="24"/>
  <c r="E736" i="24"/>
  <c r="N735" i="24"/>
  <c r="E735" i="24"/>
  <c r="N734" i="24"/>
  <c r="E734" i="24"/>
  <c r="N733" i="24"/>
  <c r="E733" i="24"/>
  <c r="N732" i="24"/>
  <c r="E732" i="24"/>
  <c r="N731" i="24"/>
  <c r="E731" i="24"/>
  <c r="N730" i="24"/>
  <c r="E730" i="24"/>
  <c r="N729" i="24"/>
  <c r="E729" i="24"/>
  <c r="N728" i="24"/>
  <c r="E728" i="24"/>
  <c r="N727" i="24"/>
  <c r="E727" i="24"/>
  <c r="N726" i="24"/>
  <c r="E726" i="24"/>
  <c r="N725" i="24"/>
  <c r="E725" i="24"/>
  <c r="N724" i="24"/>
  <c r="E724" i="24"/>
  <c r="N723" i="24"/>
  <c r="E723" i="24"/>
  <c r="N722" i="24"/>
  <c r="E722" i="24"/>
  <c r="N721" i="24"/>
  <c r="E721" i="24"/>
  <c r="N720" i="24"/>
  <c r="E720" i="24"/>
  <c r="N719" i="24"/>
  <c r="E719" i="24"/>
  <c r="N718" i="24"/>
  <c r="E718" i="24"/>
  <c r="N717" i="24"/>
  <c r="E717" i="24"/>
  <c r="N716" i="24"/>
  <c r="E716" i="24"/>
  <c r="N715" i="24"/>
  <c r="E715" i="24"/>
  <c r="N714" i="24"/>
  <c r="E714" i="24"/>
  <c r="N713" i="24"/>
  <c r="E713" i="24"/>
  <c r="N712" i="24"/>
  <c r="E712" i="24"/>
  <c r="N711" i="24"/>
  <c r="E711" i="24"/>
  <c r="N710" i="24"/>
  <c r="E710" i="24"/>
  <c r="N709" i="24"/>
  <c r="E709" i="24"/>
  <c r="N708" i="24"/>
  <c r="E708" i="24"/>
  <c r="N707" i="24"/>
  <c r="E707" i="24"/>
  <c r="N706" i="24"/>
  <c r="E706" i="24"/>
  <c r="N705" i="24"/>
  <c r="E705" i="24"/>
  <c r="N704" i="24"/>
  <c r="E704" i="24"/>
  <c r="N703" i="24"/>
  <c r="E703" i="24"/>
  <c r="N702" i="24"/>
  <c r="E702" i="24"/>
  <c r="N701" i="24"/>
  <c r="E701" i="24"/>
  <c r="N700" i="24"/>
  <c r="E700" i="24"/>
  <c r="N699" i="24"/>
  <c r="E699" i="24"/>
  <c r="N698" i="24"/>
  <c r="E698" i="24"/>
  <c r="N697" i="24"/>
  <c r="E697" i="24"/>
  <c r="N696" i="24"/>
  <c r="E696" i="24"/>
  <c r="N695" i="24"/>
  <c r="E695" i="24"/>
  <c r="N694" i="24"/>
  <c r="E694" i="24"/>
  <c r="N693" i="24"/>
  <c r="E693" i="24"/>
  <c r="N692" i="24"/>
  <c r="E692" i="24"/>
  <c r="N691" i="24"/>
  <c r="E691" i="24"/>
  <c r="N690" i="24"/>
  <c r="E690" i="24"/>
  <c r="N689" i="24"/>
  <c r="E689" i="24"/>
  <c r="N688" i="24"/>
  <c r="E688" i="24"/>
  <c r="N687" i="24"/>
  <c r="E687" i="24"/>
  <c r="N686" i="24"/>
  <c r="E686" i="24"/>
  <c r="N685" i="24"/>
  <c r="E685" i="24"/>
  <c r="N684" i="24"/>
  <c r="E684" i="24"/>
  <c r="N683" i="24"/>
  <c r="E683" i="24"/>
  <c r="N682" i="24"/>
  <c r="E682" i="24"/>
  <c r="N681" i="24"/>
  <c r="E681" i="24"/>
  <c r="N680" i="24"/>
  <c r="E680" i="24"/>
  <c r="N679" i="24"/>
  <c r="E679" i="24"/>
  <c r="N678" i="24"/>
  <c r="E678" i="24"/>
  <c r="N677" i="24"/>
  <c r="E677" i="24"/>
  <c r="N676" i="24"/>
  <c r="E676" i="24"/>
  <c r="N675" i="24"/>
  <c r="E675" i="24"/>
  <c r="N674" i="24"/>
  <c r="E674" i="24"/>
  <c r="N673" i="24"/>
  <c r="E673" i="24"/>
  <c r="N672" i="24"/>
  <c r="E672" i="24"/>
  <c r="N671" i="24"/>
  <c r="E671" i="24"/>
  <c r="N670" i="24"/>
  <c r="E670" i="24"/>
  <c r="N669" i="24"/>
  <c r="E669" i="24"/>
  <c r="N668" i="24"/>
  <c r="E668" i="24"/>
  <c r="N667" i="24"/>
  <c r="E667" i="24"/>
  <c r="N666" i="24"/>
  <c r="E666" i="24"/>
  <c r="N665" i="24"/>
  <c r="E665" i="24"/>
  <c r="N664" i="24"/>
  <c r="E664" i="24"/>
  <c r="N663" i="24"/>
  <c r="E663" i="24"/>
  <c r="N662" i="24"/>
  <c r="E662" i="24"/>
  <c r="N661" i="24"/>
  <c r="E661" i="24"/>
  <c r="N660" i="24"/>
  <c r="E660" i="24"/>
  <c r="N659" i="24"/>
  <c r="E659" i="24"/>
  <c r="N658" i="24"/>
  <c r="E658" i="24"/>
  <c r="N657" i="24"/>
  <c r="E657" i="24"/>
  <c r="N656" i="24"/>
  <c r="E656" i="24"/>
  <c r="N655" i="24"/>
  <c r="E655" i="24"/>
  <c r="N654" i="24"/>
  <c r="E654" i="24"/>
  <c r="N653" i="24"/>
  <c r="E653" i="24"/>
  <c r="N652" i="24"/>
  <c r="E652" i="24"/>
  <c r="N651" i="24"/>
  <c r="E651" i="24"/>
  <c r="N650" i="24"/>
  <c r="E650" i="24"/>
  <c r="N649" i="24"/>
  <c r="E649" i="24"/>
  <c r="N648" i="24"/>
  <c r="E648" i="24"/>
  <c r="N647" i="24"/>
  <c r="E647" i="24"/>
  <c r="N646" i="24"/>
  <c r="E646" i="24"/>
  <c r="N645" i="24"/>
  <c r="E645" i="24"/>
  <c r="N644" i="24"/>
  <c r="E644" i="24"/>
  <c r="N643" i="24"/>
  <c r="E643" i="24"/>
  <c r="N642" i="24"/>
  <c r="E642" i="24"/>
  <c r="N641" i="24"/>
  <c r="E641" i="24"/>
  <c r="N640" i="24"/>
  <c r="E640" i="24"/>
  <c r="N639" i="24"/>
  <c r="E639" i="24"/>
  <c r="N638" i="24"/>
  <c r="E638" i="24"/>
  <c r="N637" i="24"/>
  <c r="E637" i="24"/>
  <c r="N636" i="24"/>
  <c r="E636" i="24"/>
  <c r="N635" i="24"/>
  <c r="E635" i="24"/>
  <c r="N634" i="24"/>
  <c r="E634" i="24"/>
  <c r="N633" i="24"/>
  <c r="E633" i="24"/>
  <c r="N632" i="24"/>
  <c r="E632" i="24"/>
  <c r="N631" i="24"/>
  <c r="E631" i="24"/>
  <c r="N630" i="24"/>
  <c r="E630" i="24"/>
  <c r="N629" i="24"/>
  <c r="E629" i="24"/>
  <c r="N628" i="24"/>
  <c r="E628" i="24"/>
  <c r="N627" i="24"/>
  <c r="E627" i="24"/>
  <c r="N626" i="24"/>
  <c r="E626" i="24"/>
  <c r="N625" i="24"/>
  <c r="E625" i="24"/>
  <c r="N624" i="24"/>
  <c r="E624" i="24"/>
  <c r="N623" i="24"/>
  <c r="E623" i="24"/>
  <c r="N622" i="24"/>
  <c r="E622" i="24"/>
  <c r="N621" i="24"/>
  <c r="E621" i="24"/>
  <c r="N620" i="24"/>
  <c r="E620" i="24"/>
  <c r="N619" i="24"/>
  <c r="E619" i="24"/>
  <c r="N618" i="24"/>
  <c r="E618" i="24"/>
  <c r="N617" i="24"/>
  <c r="E617" i="24"/>
  <c r="N616" i="24"/>
  <c r="E616" i="24"/>
  <c r="N615" i="24"/>
  <c r="E615" i="24"/>
  <c r="N614" i="24"/>
  <c r="E614" i="24"/>
  <c r="N613" i="24"/>
  <c r="E613" i="24"/>
  <c r="N612" i="24"/>
  <c r="E612" i="24"/>
  <c r="N611" i="24"/>
  <c r="E611" i="24"/>
  <c r="N610" i="24"/>
  <c r="E610" i="24"/>
  <c r="N609" i="24"/>
  <c r="E609" i="24"/>
  <c r="N608" i="24"/>
  <c r="E608" i="24"/>
  <c r="N607" i="24"/>
  <c r="E607" i="24"/>
  <c r="N606" i="24"/>
  <c r="E606" i="24"/>
  <c r="N605" i="24"/>
  <c r="E605" i="24"/>
  <c r="N604" i="24"/>
  <c r="E604" i="24"/>
  <c r="N603" i="24"/>
  <c r="E603" i="24"/>
  <c r="N602" i="24"/>
  <c r="E602" i="24"/>
  <c r="N601" i="24"/>
  <c r="E601" i="24"/>
  <c r="N600" i="24"/>
  <c r="E600" i="24"/>
  <c r="N599" i="24"/>
  <c r="E599" i="24"/>
  <c r="N598" i="24"/>
  <c r="E598" i="24"/>
  <c r="N597" i="24"/>
  <c r="E597" i="24"/>
  <c r="N596" i="24"/>
  <c r="E596" i="24"/>
  <c r="N595" i="24"/>
  <c r="E595" i="24"/>
  <c r="N594" i="24"/>
  <c r="E594" i="24"/>
  <c r="N593" i="24"/>
  <c r="E593" i="24"/>
  <c r="N592" i="24"/>
  <c r="E592" i="24"/>
  <c r="N591" i="24"/>
  <c r="E591" i="24"/>
  <c r="N590" i="24"/>
  <c r="E590" i="24"/>
  <c r="N589" i="24"/>
  <c r="E589" i="24"/>
  <c r="N588" i="24"/>
  <c r="E588" i="24"/>
  <c r="N587" i="24"/>
  <c r="E587" i="24"/>
  <c r="N586" i="24"/>
  <c r="E586" i="24"/>
  <c r="N585" i="24"/>
  <c r="E585" i="24"/>
  <c r="N584" i="24"/>
  <c r="E584" i="24"/>
  <c r="N583" i="24"/>
  <c r="E583" i="24"/>
  <c r="N582" i="24"/>
  <c r="E582" i="24"/>
  <c r="N581" i="24"/>
  <c r="E581" i="24"/>
  <c r="N580" i="24"/>
  <c r="E580" i="24"/>
  <c r="N579" i="24"/>
  <c r="E579" i="24"/>
  <c r="N578" i="24"/>
  <c r="E578" i="24"/>
  <c r="N577" i="24"/>
  <c r="E577" i="24"/>
  <c r="N576" i="24"/>
  <c r="E576" i="24"/>
  <c r="N575" i="24"/>
  <c r="E575" i="24"/>
  <c r="N574" i="24"/>
  <c r="E574" i="24"/>
  <c r="N573" i="24"/>
  <c r="E573" i="24"/>
  <c r="N572" i="24"/>
  <c r="E572" i="24"/>
  <c r="N571" i="24"/>
  <c r="E571" i="24"/>
  <c r="N570" i="24"/>
  <c r="E570" i="24"/>
  <c r="N569" i="24"/>
  <c r="E569" i="24"/>
  <c r="N568" i="24"/>
  <c r="E568" i="24"/>
  <c r="N567" i="24"/>
  <c r="E567" i="24"/>
  <c r="N566" i="24"/>
  <c r="E566" i="24"/>
  <c r="N565" i="24"/>
  <c r="E565" i="24"/>
  <c r="N564" i="24"/>
  <c r="E564" i="24"/>
  <c r="N563" i="24"/>
  <c r="E563" i="24"/>
  <c r="N562" i="24"/>
  <c r="E562" i="24"/>
  <c r="N561" i="24"/>
  <c r="E561" i="24"/>
  <c r="N560" i="24"/>
  <c r="E560" i="24"/>
  <c r="N559" i="24"/>
  <c r="E559" i="24"/>
  <c r="N558" i="24"/>
  <c r="E558" i="24"/>
  <c r="N557" i="24"/>
  <c r="E557" i="24"/>
  <c r="N556" i="24"/>
  <c r="E556" i="24"/>
  <c r="N555" i="24"/>
  <c r="E555" i="24"/>
  <c r="N554" i="24"/>
  <c r="E554" i="24"/>
  <c r="N553" i="24"/>
  <c r="E553" i="24"/>
  <c r="N552" i="24"/>
  <c r="E552" i="24"/>
  <c r="N551" i="24"/>
  <c r="E551" i="24"/>
  <c r="N550" i="24"/>
  <c r="E550" i="24"/>
  <c r="N549" i="24"/>
  <c r="E549" i="24"/>
  <c r="N548" i="24"/>
  <c r="E548" i="24"/>
  <c r="N547" i="24"/>
  <c r="E547" i="24"/>
  <c r="N546" i="24"/>
  <c r="E546" i="24"/>
  <c r="N545" i="24"/>
  <c r="E545" i="24"/>
  <c r="N544" i="24"/>
  <c r="E544" i="24"/>
  <c r="N543" i="24"/>
  <c r="E543" i="24"/>
  <c r="N542" i="24"/>
  <c r="E542" i="24"/>
  <c r="N541" i="24"/>
  <c r="E541" i="24"/>
  <c r="N540" i="24"/>
  <c r="E540" i="24"/>
  <c r="N539" i="24"/>
  <c r="E539" i="24"/>
  <c r="N538" i="24"/>
  <c r="E538" i="24"/>
  <c r="N537" i="24"/>
  <c r="E537" i="24"/>
  <c r="N536" i="24"/>
  <c r="E536" i="24"/>
  <c r="N535" i="24"/>
  <c r="E535" i="24"/>
  <c r="N534" i="24"/>
  <c r="E534" i="24"/>
  <c r="N533" i="24"/>
  <c r="E533" i="24"/>
  <c r="N532" i="24"/>
  <c r="E532" i="24"/>
  <c r="N531" i="24"/>
  <c r="E531" i="24"/>
  <c r="N530" i="24"/>
  <c r="E530" i="24"/>
  <c r="N529" i="24"/>
  <c r="E529" i="24"/>
  <c r="N528" i="24"/>
  <c r="E528" i="24"/>
  <c r="N527" i="24"/>
  <c r="E527" i="24"/>
  <c r="N526" i="24"/>
  <c r="E526" i="24"/>
  <c r="N525" i="24"/>
  <c r="E525" i="24"/>
  <c r="N524" i="24"/>
  <c r="E524" i="24"/>
  <c r="N523" i="24"/>
  <c r="E523" i="24"/>
  <c r="N522" i="24"/>
  <c r="E522" i="24"/>
  <c r="N521" i="24"/>
  <c r="E521" i="24"/>
  <c r="N520" i="24"/>
  <c r="E520" i="24"/>
  <c r="N519" i="24"/>
  <c r="E519" i="24"/>
  <c r="N518" i="24"/>
  <c r="E518" i="24"/>
  <c r="N517" i="24"/>
  <c r="E517" i="24"/>
  <c r="N516" i="24"/>
  <c r="E516" i="24"/>
  <c r="N515" i="24"/>
  <c r="E515" i="24"/>
  <c r="N514" i="24"/>
  <c r="E514" i="24"/>
  <c r="N513" i="24"/>
  <c r="E513" i="24"/>
  <c r="N512" i="24"/>
  <c r="E512" i="24"/>
  <c r="N511" i="24"/>
  <c r="E511" i="24"/>
  <c r="N510" i="24"/>
  <c r="E510" i="24"/>
  <c r="N509" i="24"/>
  <c r="E509" i="24"/>
  <c r="N508" i="24"/>
  <c r="E508" i="24"/>
  <c r="N507" i="24"/>
  <c r="E507" i="24"/>
  <c r="N506" i="24"/>
  <c r="E506" i="24"/>
  <c r="N505" i="24"/>
  <c r="E505" i="24"/>
  <c r="N504" i="24"/>
  <c r="E504" i="24"/>
  <c r="N503" i="24"/>
  <c r="E503" i="24"/>
  <c r="N502" i="24"/>
  <c r="E502" i="24"/>
  <c r="N501" i="24"/>
  <c r="E501" i="24"/>
  <c r="N500" i="24"/>
  <c r="E500" i="24"/>
  <c r="N499" i="24"/>
  <c r="E499" i="24"/>
  <c r="N498" i="24"/>
  <c r="E498" i="24"/>
  <c r="N497" i="24"/>
  <c r="E497" i="24"/>
  <c r="N496" i="24"/>
  <c r="E496" i="24"/>
  <c r="N495" i="24"/>
  <c r="E495" i="24"/>
  <c r="N494" i="24"/>
  <c r="E494" i="24"/>
  <c r="N493" i="24"/>
  <c r="E493" i="24"/>
  <c r="N492" i="24"/>
  <c r="E492" i="24"/>
  <c r="N491" i="24"/>
  <c r="E491" i="24"/>
  <c r="N490" i="24"/>
  <c r="E490" i="24"/>
  <c r="N489" i="24"/>
  <c r="E489" i="24"/>
  <c r="N488" i="24"/>
  <c r="E488" i="24"/>
  <c r="N487" i="24"/>
  <c r="E487" i="24"/>
  <c r="N486" i="24"/>
  <c r="E486" i="24"/>
  <c r="N485" i="24"/>
  <c r="E485" i="24"/>
  <c r="N484" i="24"/>
  <c r="E484" i="24"/>
  <c r="N483" i="24"/>
  <c r="E483" i="24"/>
  <c r="N482" i="24"/>
  <c r="E482" i="24"/>
  <c r="N481" i="24"/>
  <c r="E481" i="24"/>
  <c r="N480" i="24"/>
  <c r="E480" i="24"/>
  <c r="N479" i="24"/>
  <c r="E479" i="24"/>
  <c r="N478" i="24"/>
  <c r="E478" i="24"/>
  <c r="N477" i="24"/>
  <c r="E477" i="24"/>
  <c r="N476" i="24"/>
  <c r="E476" i="24"/>
  <c r="N475" i="24"/>
  <c r="E475" i="24"/>
  <c r="N474" i="24"/>
  <c r="E474" i="24"/>
  <c r="N473" i="24"/>
  <c r="E473" i="24"/>
  <c r="N472" i="24"/>
  <c r="E472" i="24"/>
  <c r="N471" i="24"/>
  <c r="E471" i="24"/>
  <c r="N470" i="24"/>
  <c r="E470" i="24"/>
  <c r="N469" i="24"/>
  <c r="E469" i="24"/>
  <c r="N468" i="24"/>
  <c r="E468" i="24"/>
  <c r="N467" i="24"/>
  <c r="E467" i="24"/>
  <c r="N466" i="24"/>
  <c r="E466" i="24"/>
  <c r="N465" i="24"/>
  <c r="E465" i="24"/>
  <c r="N464" i="24"/>
  <c r="E464" i="24"/>
  <c r="N463" i="24"/>
  <c r="E463" i="24"/>
  <c r="N462" i="24"/>
  <c r="E462" i="24"/>
  <c r="N461" i="24"/>
  <c r="E461" i="24"/>
  <c r="N460" i="24"/>
  <c r="E460" i="24"/>
  <c r="N459" i="24"/>
  <c r="E459" i="24"/>
  <c r="N458" i="24"/>
  <c r="E458" i="24"/>
  <c r="N457" i="24"/>
  <c r="E457" i="24"/>
  <c r="N456" i="24"/>
  <c r="E456" i="24"/>
  <c r="N455" i="24"/>
  <c r="E455" i="24"/>
  <c r="N454" i="24"/>
  <c r="E454" i="24"/>
  <c r="N453" i="24"/>
  <c r="E453" i="24"/>
  <c r="N452" i="24"/>
  <c r="E452" i="24"/>
  <c r="N451" i="24"/>
  <c r="E451" i="24"/>
  <c r="N450" i="24"/>
  <c r="E450" i="24"/>
  <c r="N449" i="24"/>
  <c r="E449" i="24"/>
  <c r="N448" i="24"/>
  <c r="E448" i="24"/>
  <c r="N447" i="24"/>
  <c r="E447" i="24"/>
  <c r="N446" i="24"/>
  <c r="E446" i="24"/>
  <c r="N445" i="24"/>
  <c r="E445" i="24"/>
  <c r="N444" i="24"/>
  <c r="E444" i="24"/>
  <c r="N443" i="24"/>
  <c r="E443" i="24"/>
  <c r="N442" i="24"/>
  <c r="E442" i="24"/>
  <c r="N441" i="24"/>
  <c r="E441" i="24"/>
  <c r="N440" i="24"/>
  <c r="E440" i="24"/>
  <c r="N439" i="24"/>
  <c r="E439" i="24"/>
  <c r="N438" i="24"/>
  <c r="E438" i="24"/>
  <c r="N437" i="24"/>
  <c r="E437" i="24"/>
  <c r="N436" i="24"/>
  <c r="E436" i="24"/>
  <c r="N435" i="24"/>
  <c r="E435" i="24"/>
  <c r="N434" i="24"/>
  <c r="E434" i="24"/>
  <c r="N433" i="24"/>
  <c r="E433" i="24"/>
  <c r="N432" i="24"/>
  <c r="E432" i="24"/>
  <c r="N431" i="24"/>
  <c r="E431" i="24"/>
  <c r="N430" i="24"/>
  <c r="E430" i="24"/>
  <c r="N429" i="24"/>
  <c r="E429" i="24"/>
  <c r="N428" i="24"/>
  <c r="E428" i="24"/>
  <c r="N427" i="24"/>
  <c r="E427" i="24"/>
  <c r="N426" i="24"/>
  <c r="E426" i="24"/>
  <c r="N425" i="24"/>
  <c r="E425" i="24"/>
  <c r="N424" i="24"/>
  <c r="E424" i="24"/>
  <c r="N423" i="24"/>
  <c r="E423" i="24"/>
  <c r="N422" i="24"/>
  <c r="E422" i="24"/>
  <c r="N421" i="24"/>
  <c r="E421" i="24"/>
  <c r="N420" i="24"/>
  <c r="E420" i="24"/>
  <c r="N419" i="24"/>
  <c r="E419" i="24"/>
  <c r="N418" i="24"/>
  <c r="E418" i="24"/>
  <c r="N417" i="24"/>
  <c r="E417" i="24"/>
  <c r="N416" i="24"/>
  <c r="E416" i="24"/>
  <c r="N415" i="24"/>
  <c r="E415" i="24"/>
  <c r="N414" i="24"/>
  <c r="E414" i="24"/>
  <c r="N413" i="24"/>
  <c r="E413" i="24"/>
  <c r="N412" i="24"/>
  <c r="E412" i="24"/>
  <c r="N411" i="24"/>
  <c r="E411" i="24"/>
  <c r="N410" i="24"/>
  <c r="E410" i="24"/>
  <c r="N409" i="24"/>
  <c r="E409" i="24"/>
  <c r="N408" i="24"/>
  <c r="E408" i="24"/>
  <c r="N407" i="24"/>
  <c r="E407" i="24"/>
  <c r="N406" i="24"/>
  <c r="E406" i="24"/>
  <c r="N405" i="24"/>
  <c r="E405" i="24"/>
  <c r="N404" i="24"/>
  <c r="E404" i="24"/>
  <c r="N403" i="24"/>
  <c r="E403" i="24"/>
  <c r="N402" i="24"/>
  <c r="E402" i="24"/>
  <c r="N401" i="24"/>
  <c r="E401" i="24"/>
  <c r="N400" i="24"/>
  <c r="E400" i="24"/>
  <c r="N399" i="24"/>
  <c r="E399" i="24"/>
  <c r="N398" i="24"/>
  <c r="E398" i="24"/>
  <c r="N397" i="24"/>
  <c r="E397" i="24"/>
  <c r="N396" i="24"/>
  <c r="E396" i="24"/>
  <c r="N395" i="24"/>
  <c r="E395" i="24"/>
  <c r="N394" i="24"/>
  <c r="E394" i="24"/>
  <c r="N393" i="24"/>
  <c r="E393" i="24"/>
  <c r="N392" i="24"/>
  <c r="E392" i="24"/>
  <c r="N391" i="24"/>
  <c r="E391" i="24"/>
  <c r="N390" i="24"/>
  <c r="E390" i="24"/>
  <c r="N389" i="24"/>
  <c r="E389" i="24"/>
  <c r="N388" i="24"/>
  <c r="E388" i="24"/>
  <c r="N387" i="24"/>
  <c r="E387" i="24"/>
  <c r="N386" i="24"/>
  <c r="E386" i="24"/>
  <c r="N385" i="24"/>
  <c r="E385" i="24"/>
  <c r="N384" i="24"/>
  <c r="E384" i="24"/>
  <c r="N383" i="24"/>
  <c r="E383" i="24"/>
  <c r="N382" i="24"/>
  <c r="E382" i="24"/>
  <c r="N381" i="24"/>
  <c r="E381" i="24"/>
  <c r="N380" i="24"/>
  <c r="E380" i="24"/>
  <c r="N379" i="24"/>
  <c r="E379" i="24"/>
  <c r="N378" i="24"/>
  <c r="E378" i="24"/>
  <c r="N377" i="24"/>
  <c r="E377" i="24"/>
  <c r="N376" i="24"/>
  <c r="E376" i="24"/>
  <c r="N375" i="24"/>
  <c r="E375" i="24"/>
  <c r="N374" i="24"/>
  <c r="E374" i="24"/>
  <c r="N373" i="24"/>
  <c r="E373" i="24"/>
  <c r="N372" i="24"/>
  <c r="E372" i="24"/>
  <c r="N371" i="24"/>
  <c r="E371" i="24"/>
  <c r="N370" i="24"/>
  <c r="E370" i="24"/>
  <c r="N369" i="24"/>
  <c r="E369" i="24"/>
  <c r="N368" i="24"/>
  <c r="E368" i="24"/>
  <c r="N367" i="24"/>
  <c r="E367" i="24"/>
  <c r="N366" i="24"/>
  <c r="E366" i="24"/>
  <c r="N365" i="24"/>
  <c r="E365" i="24"/>
  <c r="N364" i="24"/>
  <c r="E364" i="24"/>
  <c r="N363" i="24"/>
  <c r="E363" i="24"/>
  <c r="N362" i="24"/>
  <c r="E362" i="24"/>
  <c r="N361" i="24"/>
  <c r="E361" i="24"/>
  <c r="N360" i="24"/>
  <c r="E360" i="24"/>
  <c r="N359" i="24"/>
  <c r="E359" i="24"/>
  <c r="N358" i="24"/>
  <c r="E358" i="24"/>
  <c r="N357" i="24"/>
  <c r="E357" i="24"/>
  <c r="N356" i="24"/>
  <c r="E356" i="24"/>
  <c r="N355" i="24"/>
  <c r="E355" i="24"/>
  <c r="N354" i="24"/>
  <c r="E354" i="24"/>
  <c r="N353" i="24"/>
  <c r="E353" i="24"/>
  <c r="N352" i="24"/>
  <c r="E352" i="24"/>
  <c r="N351" i="24"/>
  <c r="E351" i="24"/>
  <c r="N350" i="24"/>
  <c r="E350" i="24"/>
  <c r="N349" i="24"/>
  <c r="E349" i="24"/>
  <c r="N348" i="24"/>
  <c r="E348" i="24"/>
  <c r="N347" i="24"/>
  <c r="E347" i="24"/>
  <c r="N346" i="24"/>
  <c r="E346" i="24"/>
  <c r="N345" i="24"/>
  <c r="E345" i="24"/>
  <c r="N344" i="24"/>
  <c r="E344" i="24"/>
  <c r="N343" i="24"/>
  <c r="E343" i="24"/>
  <c r="N342" i="24"/>
  <c r="E342" i="24"/>
  <c r="N341" i="24"/>
  <c r="E341" i="24"/>
  <c r="N340" i="24"/>
  <c r="E340" i="24"/>
  <c r="N339" i="24"/>
  <c r="E339" i="24"/>
  <c r="N338" i="24"/>
  <c r="E338" i="24"/>
  <c r="N337" i="24"/>
  <c r="E337" i="24"/>
  <c r="N336" i="24"/>
  <c r="E336" i="24"/>
  <c r="N335" i="24"/>
  <c r="E335" i="24"/>
  <c r="N334" i="24"/>
  <c r="E334" i="24"/>
  <c r="N333" i="24"/>
  <c r="E333" i="24"/>
  <c r="N332" i="24"/>
  <c r="E332" i="24"/>
  <c r="N331" i="24"/>
  <c r="E331" i="24"/>
  <c r="N330" i="24"/>
  <c r="E330" i="24"/>
  <c r="N329" i="24"/>
  <c r="E329" i="24"/>
  <c r="N328" i="24"/>
  <c r="E328" i="24"/>
  <c r="N327" i="24"/>
  <c r="E327" i="24"/>
  <c r="N326" i="24"/>
  <c r="E326" i="24"/>
  <c r="N325" i="24"/>
  <c r="E325" i="24"/>
  <c r="N324" i="24"/>
  <c r="E324" i="24"/>
  <c r="N323" i="24"/>
  <c r="E323" i="24"/>
  <c r="N322" i="24"/>
  <c r="E322" i="24"/>
  <c r="N321" i="24"/>
  <c r="E321" i="24"/>
  <c r="N320" i="24"/>
  <c r="E320" i="24"/>
  <c r="N319" i="24"/>
  <c r="E319" i="24"/>
  <c r="N318" i="24"/>
  <c r="E318" i="24"/>
  <c r="N317" i="24"/>
  <c r="E317" i="24"/>
  <c r="N316" i="24"/>
  <c r="E316" i="24"/>
  <c r="N315" i="24"/>
  <c r="E315" i="24"/>
  <c r="N314" i="24"/>
  <c r="E314" i="24"/>
  <c r="N313" i="24"/>
  <c r="E313" i="24"/>
  <c r="N312" i="24"/>
  <c r="E312" i="24"/>
  <c r="N311" i="24"/>
  <c r="E311" i="24"/>
  <c r="N310" i="24"/>
  <c r="E310" i="24"/>
  <c r="N309" i="24"/>
  <c r="E309" i="24"/>
  <c r="N308" i="24"/>
  <c r="E308" i="24"/>
  <c r="N307" i="24"/>
  <c r="E307" i="24"/>
  <c r="N306" i="24"/>
  <c r="E306" i="24"/>
  <c r="N305" i="24"/>
  <c r="E305" i="24"/>
  <c r="N304" i="24"/>
  <c r="E304" i="24"/>
  <c r="N303" i="24"/>
  <c r="E303" i="24"/>
  <c r="N302" i="24"/>
  <c r="E302" i="24"/>
  <c r="N301" i="24"/>
  <c r="E301" i="24"/>
  <c r="N300" i="24"/>
  <c r="E300" i="24"/>
  <c r="N299" i="24"/>
  <c r="E299" i="24"/>
  <c r="N298" i="24"/>
  <c r="E298" i="24"/>
  <c r="N297" i="24"/>
  <c r="E297" i="24"/>
  <c r="N296" i="24"/>
  <c r="E296" i="24"/>
  <c r="N295" i="24"/>
  <c r="E295" i="24"/>
  <c r="N294" i="24"/>
  <c r="E294" i="24"/>
  <c r="N293" i="24"/>
  <c r="E293" i="24"/>
  <c r="N292" i="24"/>
  <c r="E292" i="24"/>
  <c r="N291" i="24"/>
  <c r="E291" i="24"/>
  <c r="N290" i="24"/>
  <c r="E290" i="24"/>
  <c r="N289" i="24"/>
  <c r="E289" i="24"/>
  <c r="N288" i="24"/>
  <c r="E288" i="24"/>
  <c r="N287" i="24"/>
  <c r="E287" i="24"/>
  <c r="N286" i="24"/>
  <c r="E286" i="24"/>
  <c r="N285" i="24"/>
  <c r="E285" i="24"/>
  <c r="N284" i="24"/>
  <c r="E284" i="24"/>
  <c r="N283" i="24"/>
  <c r="E283" i="24"/>
  <c r="N282" i="24"/>
  <c r="E282" i="24"/>
  <c r="N281" i="24"/>
  <c r="E281" i="24"/>
  <c r="N280" i="24"/>
  <c r="E280" i="24"/>
  <c r="N279" i="24"/>
  <c r="E279" i="24"/>
  <c r="N278" i="24"/>
  <c r="E278" i="24"/>
  <c r="N277" i="24"/>
  <c r="E277" i="24"/>
  <c r="N276" i="24"/>
  <c r="E276" i="24"/>
  <c r="N275" i="24"/>
  <c r="E275" i="24"/>
  <c r="N274" i="24"/>
  <c r="E274" i="24"/>
  <c r="N273" i="24"/>
  <c r="E273" i="24"/>
  <c r="N272" i="24"/>
  <c r="E272" i="24"/>
  <c r="N271" i="24"/>
  <c r="E271" i="24"/>
  <c r="N270" i="24"/>
  <c r="E270" i="24"/>
  <c r="N269" i="24"/>
  <c r="E269" i="24"/>
  <c r="N268" i="24"/>
  <c r="E268" i="24"/>
  <c r="N267" i="24"/>
  <c r="E267" i="24"/>
  <c r="N266" i="24"/>
  <c r="E266" i="24"/>
  <c r="N265" i="24"/>
  <c r="E265" i="24"/>
  <c r="N264" i="24"/>
  <c r="E264" i="24"/>
  <c r="N263" i="24"/>
  <c r="E263" i="24"/>
  <c r="N262" i="24"/>
  <c r="E262" i="24"/>
  <c r="N261" i="24"/>
  <c r="E261" i="24"/>
  <c r="N260" i="24"/>
  <c r="E260" i="24"/>
  <c r="N259" i="24"/>
  <c r="E259" i="24"/>
  <c r="N258" i="24"/>
  <c r="E258" i="24"/>
  <c r="N257" i="24"/>
  <c r="E257" i="24"/>
  <c r="N256" i="24"/>
  <c r="E256" i="24"/>
  <c r="N255" i="24"/>
  <c r="E255" i="24"/>
  <c r="N254" i="24"/>
  <c r="E254" i="24"/>
  <c r="N253" i="24"/>
  <c r="E253" i="24"/>
  <c r="N252" i="24"/>
  <c r="E252" i="24"/>
  <c r="N251" i="24"/>
  <c r="E251" i="24"/>
  <c r="N250" i="24"/>
  <c r="E250" i="24"/>
  <c r="N249" i="24"/>
  <c r="E249" i="24"/>
  <c r="N248" i="24"/>
  <c r="E248" i="24"/>
  <c r="N247" i="24"/>
  <c r="E247" i="24"/>
  <c r="N246" i="24"/>
  <c r="E246" i="24"/>
  <c r="N245" i="24"/>
  <c r="E245" i="24"/>
  <c r="N244" i="24"/>
  <c r="E244" i="24"/>
  <c r="N243" i="24"/>
  <c r="E243" i="24"/>
  <c r="N242" i="24"/>
  <c r="E242" i="24"/>
  <c r="N241" i="24"/>
  <c r="E241" i="24"/>
  <c r="N240" i="24"/>
  <c r="E240" i="24"/>
  <c r="N239" i="24"/>
  <c r="E239" i="24"/>
  <c r="N238" i="24"/>
  <c r="E238" i="24"/>
  <c r="N237" i="24"/>
  <c r="E237" i="24"/>
  <c r="N236" i="24"/>
  <c r="E236" i="24"/>
  <c r="N235" i="24"/>
  <c r="E235" i="24"/>
  <c r="N234" i="24"/>
  <c r="E234" i="24"/>
  <c r="N233" i="24"/>
  <c r="E233" i="24"/>
  <c r="N232" i="24"/>
  <c r="E232" i="24"/>
  <c r="N231" i="24"/>
  <c r="E231" i="24"/>
  <c r="N230" i="24"/>
  <c r="E230" i="24"/>
  <c r="N229" i="24"/>
  <c r="E229" i="24"/>
  <c r="N228" i="24"/>
  <c r="E228" i="24"/>
  <c r="N227" i="24"/>
  <c r="E227" i="24"/>
  <c r="N226" i="24"/>
  <c r="E226" i="24"/>
  <c r="N225" i="24"/>
  <c r="E225" i="24"/>
  <c r="N224" i="24"/>
  <c r="E224" i="24"/>
  <c r="N223" i="24"/>
  <c r="E223" i="24"/>
  <c r="N222" i="24"/>
  <c r="E222" i="24"/>
  <c r="N221" i="24"/>
  <c r="E221" i="24"/>
  <c r="N220" i="24"/>
  <c r="E220" i="24"/>
  <c r="N219" i="24"/>
  <c r="E219" i="24"/>
  <c r="N218" i="24"/>
  <c r="E218" i="24"/>
  <c r="N217" i="24"/>
  <c r="E217" i="24"/>
  <c r="N216" i="24"/>
  <c r="E216" i="24"/>
  <c r="N215" i="24"/>
  <c r="E215" i="24"/>
  <c r="N214" i="24"/>
  <c r="E214" i="24"/>
  <c r="N213" i="24"/>
  <c r="E213" i="24"/>
  <c r="N212" i="24"/>
  <c r="E212" i="24"/>
  <c r="N211" i="24"/>
  <c r="E211" i="24"/>
  <c r="N210" i="24"/>
  <c r="E210" i="24"/>
  <c r="N209" i="24"/>
  <c r="E209" i="24"/>
  <c r="N208" i="24"/>
  <c r="E208" i="24"/>
  <c r="N207" i="24"/>
  <c r="E207" i="24"/>
  <c r="N206" i="24"/>
  <c r="E206" i="24"/>
  <c r="N205" i="24"/>
  <c r="E205" i="24"/>
  <c r="N204" i="24"/>
  <c r="E204" i="24"/>
  <c r="N203" i="24"/>
  <c r="E203" i="24"/>
  <c r="N202" i="24"/>
  <c r="E202" i="24"/>
  <c r="N201" i="24"/>
  <c r="E201" i="24"/>
  <c r="N200" i="24"/>
  <c r="E200" i="24"/>
  <c r="N199" i="24"/>
  <c r="E199" i="24"/>
  <c r="N198" i="24"/>
  <c r="E198" i="24"/>
  <c r="N197" i="24"/>
  <c r="E197" i="24"/>
  <c r="N196" i="24"/>
  <c r="E196" i="24"/>
  <c r="N195" i="24"/>
  <c r="E195" i="24"/>
  <c r="N194" i="24"/>
  <c r="E194" i="24"/>
  <c r="N193" i="24"/>
  <c r="E193" i="24"/>
  <c r="N192" i="24"/>
  <c r="E192" i="24"/>
  <c r="N191" i="24"/>
  <c r="E191" i="24"/>
  <c r="N190" i="24"/>
  <c r="E190" i="24"/>
  <c r="N189" i="24"/>
  <c r="E189" i="24"/>
  <c r="N188" i="24"/>
  <c r="E188" i="24"/>
  <c r="N187" i="24"/>
  <c r="E187" i="24"/>
  <c r="N186" i="24"/>
  <c r="E186" i="24"/>
  <c r="N185" i="24"/>
  <c r="E185" i="24"/>
  <c r="N184" i="24"/>
  <c r="E184" i="24"/>
  <c r="N183" i="24"/>
  <c r="E183" i="24"/>
  <c r="N182" i="24"/>
  <c r="E182" i="24"/>
  <c r="N181" i="24"/>
  <c r="E181" i="24"/>
  <c r="N180" i="24"/>
  <c r="E180" i="24"/>
  <c r="N179" i="24"/>
  <c r="E179" i="24"/>
  <c r="N178" i="24"/>
  <c r="E178" i="24"/>
  <c r="N177" i="24"/>
  <c r="E177" i="24"/>
  <c r="N176" i="24"/>
  <c r="E176" i="24"/>
  <c r="N175" i="24"/>
  <c r="E175" i="24"/>
  <c r="N174" i="24"/>
  <c r="E174" i="24"/>
  <c r="N173" i="24"/>
  <c r="E173" i="24"/>
  <c r="N172" i="24"/>
  <c r="E172" i="24"/>
  <c r="N171" i="24"/>
  <c r="E171" i="24"/>
  <c r="N170" i="24"/>
  <c r="E170" i="24"/>
  <c r="N169" i="24"/>
  <c r="E169" i="24"/>
  <c r="N168" i="24"/>
  <c r="E168" i="24"/>
  <c r="N167" i="24"/>
  <c r="E167" i="24"/>
  <c r="N166" i="24"/>
  <c r="E166" i="24"/>
  <c r="N165" i="24"/>
  <c r="E165" i="24"/>
  <c r="N164" i="24"/>
  <c r="E164" i="24"/>
  <c r="N163" i="24"/>
  <c r="E163" i="24"/>
  <c r="N162" i="24"/>
  <c r="E162" i="24"/>
  <c r="N161" i="24"/>
  <c r="E161" i="24"/>
  <c r="N160" i="24"/>
  <c r="E160" i="24"/>
  <c r="N159" i="24"/>
  <c r="E159" i="24"/>
  <c r="N158" i="24"/>
  <c r="E158" i="24"/>
  <c r="N157" i="24"/>
  <c r="E157" i="24"/>
  <c r="N156" i="24"/>
  <c r="E156" i="24"/>
  <c r="N155" i="24"/>
  <c r="E155" i="24"/>
  <c r="N154" i="24"/>
  <c r="E154" i="24"/>
  <c r="N153" i="24"/>
  <c r="E153" i="24"/>
  <c r="N152" i="24"/>
  <c r="E152" i="24"/>
  <c r="N151" i="24"/>
  <c r="E151" i="24"/>
  <c r="N150" i="24"/>
  <c r="E150" i="24"/>
  <c r="N149" i="24"/>
  <c r="E149" i="24"/>
  <c r="N148" i="24"/>
  <c r="E148" i="24"/>
  <c r="N147" i="24"/>
  <c r="E147" i="24"/>
  <c r="N146" i="24"/>
  <c r="E146" i="24"/>
  <c r="N145" i="24"/>
  <c r="E145" i="24"/>
  <c r="N144" i="24"/>
  <c r="E144" i="24"/>
  <c r="N143" i="24"/>
  <c r="E143" i="24"/>
  <c r="N142" i="24"/>
  <c r="E142" i="24"/>
  <c r="N141" i="24"/>
  <c r="E141" i="24"/>
  <c r="N140" i="24"/>
  <c r="E140" i="24"/>
  <c r="N139" i="24"/>
  <c r="E139" i="24"/>
  <c r="N138" i="24"/>
  <c r="E138" i="24"/>
  <c r="N137" i="24"/>
  <c r="E137" i="24"/>
  <c r="N136" i="24"/>
  <c r="E136" i="24"/>
  <c r="N135" i="24"/>
  <c r="E135" i="24"/>
  <c r="N134" i="24"/>
  <c r="E134" i="24"/>
  <c r="N133" i="24"/>
  <c r="E133" i="24"/>
  <c r="N132" i="24"/>
  <c r="E132" i="24"/>
  <c r="N131" i="24"/>
  <c r="E131" i="24"/>
  <c r="N130" i="24"/>
  <c r="E130" i="24"/>
  <c r="N129" i="24"/>
  <c r="E129" i="24"/>
  <c r="N128" i="24"/>
  <c r="E128" i="24"/>
  <c r="N127" i="24"/>
  <c r="E127" i="24"/>
  <c r="N126" i="24"/>
  <c r="E126" i="24"/>
  <c r="N125" i="24"/>
  <c r="E125" i="24"/>
  <c r="N124" i="24"/>
  <c r="E124" i="24"/>
  <c r="N123" i="24"/>
  <c r="E123" i="24"/>
  <c r="N122" i="24"/>
  <c r="E122" i="24"/>
  <c r="N121" i="24"/>
  <c r="E121" i="24"/>
  <c r="N120" i="24"/>
  <c r="E120" i="24"/>
  <c r="N119" i="24"/>
  <c r="E119" i="24"/>
  <c r="N118" i="24"/>
  <c r="E118" i="24"/>
  <c r="N117" i="24"/>
  <c r="E117" i="24"/>
  <c r="N116" i="24"/>
  <c r="E116" i="24"/>
  <c r="N115" i="24"/>
  <c r="E115" i="24"/>
  <c r="N114" i="24"/>
  <c r="E114" i="24"/>
  <c r="N113" i="24"/>
  <c r="E113" i="24"/>
  <c r="N112" i="24"/>
  <c r="E112" i="24"/>
  <c r="N111" i="24"/>
  <c r="E111" i="24"/>
  <c r="N110" i="24"/>
  <c r="E110" i="24"/>
  <c r="N109" i="24"/>
  <c r="E109" i="24"/>
  <c r="N108" i="24"/>
  <c r="E108" i="24"/>
  <c r="N107" i="24"/>
  <c r="E107" i="24"/>
  <c r="N106" i="24"/>
  <c r="E106" i="24"/>
  <c r="N105" i="24"/>
  <c r="E105" i="24"/>
  <c r="N104" i="24"/>
  <c r="E104" i="24"/>
  <c r="N103" i="24"/>
  <c r="E103" i="24"/>
  <c r="N102" i="24"/>
  <c r="E102" i="24"/>
  <c r="N101" i="24"/>
  <c r="E101" i="24"/>
  <c r="N100" i="24"/>
  <c r="E100" i="24"/>
  <c r="N99" i="24"/>
  <c r="E99" i="24"/>
  <c r="N98" i="24"/>
  <c r="E98" i="24"/>
  <c r="N97" i="24"/>
  <c r="E97" i="24"/>
  <c r="N96" i="24"/>
  <c r="E96" i="24"/>
  <c r="N95" i="24"/>
  <c r="E95" i="24"/>
  <c r="N94" i="24"/>
  <c r="E94" i="24"/>
  <c r="N93" i="24"/>
  <c r="E93" i="24"/>
  <c r="N92" i="24"/>
  <c r="E92" i="24"/>
  <c r="N91" i="24"/>
  <c r="E91" i="24"/>
  <c r="N90" i="24"/>
  <c r="E90" i="24"/>
  <c r="N89" i="24"/>
  <c r="E89" i="24"/>
  <c r="N88" i="24"/>
  <c r="E88" i="24"/>
  <c r="N87" i="24"/>
  <c r="E87" i="24"/>
  <c r="N86" i="24"/>
  <c r="E86" i="24"/>
  <c r="N85" i="24"/>
  <c r="E85" i="24"/>
  <c r="N84" i="24"/>
  <c r="E84" i="24"/>
  <c r="N83" i="24"/>
  <c r="E83" i="24"/>
  <c r="N82" i="24"/>
  <c r="E82" i="24"/>
  <c r="N81" i="24"/>
  <c r="E81" i="24"/>
  <c r="N80" i="24"/>
  <c r="E80" i="24"/>
  <c r="N79" i="24"/>
  <c r="E79" i="24"/>
  <c r="N78" i="24"/>
  <c r="E78" i="24"/>
  <c r="N77" i="24"/>
  <c r="E77" i="24"/>
  <c r="N76" i="24"/>
  <c r="E76" i="24"/>
  <c r="N75" i="24"/>
  <c r="E75" i="24"/>
  <c r="N74" i="24"/>
  <c r="E74" i="24"/>
  <c r="N73" i="24"/>
  <c r="E73" i="24"/>
  <c r="N72" i="24"/>
  <c r="E72" i="24"/>
  <c r="N71" i="24"/>
  <c r="E71" i="24"/>
  <c r="N70" i="24"/>
  <c r="E70" i="24"/>
  <c r="N69" i="24"/>
  <c r="E69" i="24"/>
  <c r="N68" i="24"/>
  <c r="E68" i="24"/>
  <c r="N67" i="24"/>
  <c r="E67" i="24"/>
  <c r="N66" i="24"/>
  <c r="E66" i="24"/>
  <c r="N65" i="24"/>
  <c r="E65" i="24"/>
  <c r="N64" i="24"/>
  <c r="E64" i="24"/>
  <c r="N63" i="24"/>
  <c r="E63" i="24"/>
  <c r="N62" i="24"/>
  <c r="E62" i="24"/>
  <c r="N61" i="24"/>
  <c r="E61" i="24"/>
  <c r="N60" i="24"/>
  <c r="E60" i="24"/>
  <c r="N59" i="24"/>
  <c r="E59" i="24"/>
  <c r="N58" i="24"/>
  <c r="E58" i="24"/>
  <c r="N57" i="24"/>
  <c r="E57" i="24"/>
  <c r="N56" i="24"/>
  <c r="E56" i="24"/>
  <c r="N55" i="24"/>
  <c r="E55" i="24"/>
  <c r="N54" i="24"/>
  <c r="E54" i="24"/>
  <c r="N53" i="24"/>
  <c r="E53" i="24"/>
  <c r="N52" i="24"/>
  <c r="E52" i="24"/>
  <c r="N51" i="24"/>
  <c r="E51" i="24"/>
  <c r="N50" i="24"/>
  <c r="E50" i="24"/>
  <c r="N49" i="24"/>
  <c r="E49" i="24"/>
  <c r="N48" i="24"/>
  <c r="E48" i="24"/>
  <c r="N47" i="24"/>
  <c r="E47" i="24"/>
  <c r="N46" i="24"/>
  <c r="E46" i="24"/>
  <c r="N45" i="24"/>
  <c r="E45" i="24"/>
  <c r="N44" i="24"/>
  <c r="E44" i="24"/>
  <c r="N43" i="24"/>
  <c r="E43" i="24"/>
  <c r="N42" i="24"/>
  <c r="E42" i="24"/>
  <c r="N41" i="24"/>
  <c r="E41" i="24"/>
  <c r="N40" i="24"/>
  <c r="E40" i="24"/>
  <c r="N39" i="24"/>
  <c r="E39" i="24"/>
  <c r="N38" i="24"/>
  <c r="E38" i="24"/>
  <c r="N37" i="24"/>
  <c r="E37" i="24"/>
  <c r="N36" i="24"/>
  <c r="E36" i="24"/>
  <c r="N35" i="24"/>
  <c r="E35" i="24"/>
  <c r="N34" i="24"/>
  <c r="E34" i="24"/>
  <c r="N33" i="24"/>
  <c r="E33" i="24"/>
  <c r="N32" i="24"/>
  <c r="E32" i="24"/>
  <c r="N31" i="24"/>
  <c r="E31" i="24"/>
  <c r="N30" i="24"/>
  <c r="E30" i="24"/>
  <c r="N29" i="24"/>
  <c r="E29" i="24"/>
  <c r="N28" i="24"/>
  <c r="E28" i="24"/>
  <c r="N27" i="24"/>
  <c r="E27" i="24"/>
  <c r="N26" i="24"/>
  <c r="E26" i="24"/>
  <c r="N25" i="24"/>
  <c r="E25" i="24"/>
  <c r="N24" i="24"/>
  <c r="E24" i="24"/>
  <c r="N23" i="24"/>
  <c r="E23" i="24"/>
  <c r="N22" i="24"/>
  <c r="E22" i="24"/>
  <c r="N21" i="24"/>
  <c r="E21" i="24"/>
  <c r="N20" i="24"/>
  <c r="E20" i="24"/>
  <c r="N19" i="24"/>
  <c r="E19" i="24"/>
  <c r="N18" i="24"/>
  <c r="E18" i="24"/>
  <c r="N17" i="24"/>
  <c r="E17" i="24"/>
  <c r="N16" i="24"/>
  <c r="E16" i="24"/>
  <c r="N15" i="24"/>
  <c r="E15" i="24"/>
  <c r="N14" i="24"/>
  <c r="E14" i="24"/>
  <c r="N13" i="24"/>
  <c r="E13" i="24"/>
  <c r="N12" i="24"/>
  <c r="E12" i="24"/>
  <c r="N11" i="24"/>
  <c r="E11" i="24"/>
  <c r="N10" i="24"/>
  <c r="G35" i="19"/>
  <c r="L33" i="19"/>
  <c r="E10" i="24"/>
  <c r="N9" i="24"/>
  <c r="L32" i="19"/>
  <c r="G34" i="19"/>
  <c r="E9" i="24"/>
  <c r="N8" i="24"/>
  <c r="L31" i="19"/>
  <c r="G33" i="19"/>
  <c r="E8" i="24"/>
  <c r="N7" i="24"/>
  <c r="L30" i="19"/>
  <c r="G32" i="19"/>
  <c r="E7" i="24"/>
  <c r="K6" i="24"/>
  <c r="N6" i="24"/>
  <c r="L29" i="19"/>
  <c r="G31" i="19"/>
  <c r="E6" i="24"/>
  <c r="K5" i="24"/>
  <c r="N5" i="24"/>
  <c r="G30" i="19"/>
  <c r="L28" i="19"/>
  <c r="N4" i="24"/>
  <c r="E5" i="24"/>
  <c r="E4" i="24"/>
  <c r="N3" i="24"/>
  <c r="L27" i="19"/>
  <c r="G29" i="19"/>
  <c r="K3" i="24"/>
  <c r="E3" i="24"/>
  <c r="M10" i="11"/>
  <c r="M26" i="11"/>
  <c r="M22" i="11"/>
  <c r="M16" i="11"/>
  <c r="M24" i="11"/>
  <c r="M9" i="11"/>
  <c r="M4" i="11"/>
  <c r="M12" i="11"/>
  <c r="M8" i="11"/>
  <c r="M5" i="11"/>
  <c r="M25" i="11"/>
  <c r="M23" i="11"/>
  <c r="M7" i="11"/>
  <c r="M13" i="11"/>
  <c r="M15" i="11"/>
  <c r="M28" i="11"/>
  <c r="M17" i="11"/>
  <c r="M27" i="11"/>
  <c r="M3" i="11"/>
  <c r="M11" i="11"/>
  <c r="M6" i="11"/>
  <c r="M14" i="11"/>
  <c r="M21" i="11"/>
  <c r="AY2366" i="19"/>
  <c r="AY2358" i="19"/>
  <c r="AY2350" i="19"/>
  <c r="AY2342" i="19"/>
  <c r="AY2334" i="19"/>
  <c r="AY2326" i="19"/>
  <c r="AY2318" i="19"/>
  <c r="AY2310" i="19"/>
  <c r="AY2302" i="19"/>
  <c r="AY2294" i="19"/>
  <c r="AY2286" i="19"/>
  <c r="AY2278" i="19"/>
  <c r="AY2270" i="19"/>
  <c r="AY2262" i="19"/>
  <c r="AY2254" i="19"/>
  <c r="AY2246" i="19"/>
  <c r="AY2238" i="19"/>
  <c r="AY2230" i="19"/>
  <c r="AY2222" i="19"/>
  <c r="AY2214" i="19"/>
  <c r="AY2206" i="19"/>
  <c r="AY2198" i="19"/>
  <c r="AY2190" i="19"/>
  <c r="AY2182" i="19"/>
  <c r="AY2174" i="19"/>
  <c r="AY2166" i="19"/>
  <c r="AY2158" i="19"/>
  <c r="AY2150" i="19"/>
  <c r="AY2142" i="19"/>
  <c r="AY2134" i="19"/>
  <c r="AY2126" i="19"/>
  <c r="AY2118" i="19"/>
  <c r="AY2110" i="19"/>
  <c r="AY2102" i="19"/>
  <c r="AY2094" i="19"/>
  <c r="AY2086" i="19"/>
  <c r="AY2078" i="19"/>
  <c r="AY2070" i="19"/>
  <c r="AY2062" i="19"/>
  <c r="AY2054" i="19"/>
  <c r="AY2046" i="19"/>
  <c r="AY2038" i="19"/>
  <c r="AY2030" i="19"/>
  <c r="AY2022" i="19"/>
  <c r="AY2014" i="19"/>
  <c r="AY2006" i="19"/>
  <c r="AY1998" i="19"/>
  <c r="AY1990" i="19"/>
  <c r="AY1982" i="19"/>
  <c r="AY1974" i="19"/>
  <c r="AY1966" i="19"/>
  <c r="AY1958" i="19"/>
  <c r="AY1950" i="19"/>
  <c r="AY1942" i="19"/>
  <c r="AY1934" i="19"/>
  <c r="AY1926" i="19"/>
  <c r="AY1918" i="19"/>
  <c r="AY1910" i="19"/>
  <c r="AY1902" i="19"/>
  <c r="AY1894" i="19"/>
  <c r="AY1886" i="19"/>
  <c r="AY1878" i="19"/>
  <c r="AY1870" i="19"/>
  <c r="AY1862" i="19"/>
  <c r="AY1854" i="19"/>
  <c r="AY1846" i="19"/>
  <c r="AY1838" i="19"/>
  <c r="AY1830" i="19"/>
  <c r="AY1822" i="19"/>
  <c r="AY1814" i="19"/>
  <c r="AY1806" i="19"/>
  <c r="AY1798" i="19"/>
  <c r="AY1790" i="19"/>
  <c r="AY1782" i="19"/>
  <c r="AY1774" i="19"/>
  <c r="AY1766" i="19"/>
  <c r="AY1758" i="19"/>
  <c r="AY1750" i="19"/>
  <c r="AY1742" i="19"/>
  <c r="AY1734" i="19"/>
  <c r="AY1726" i="19"/>
  <c r="AY1718" i="19"/>
  <c r="AY1710" i="19"/>
  <c r="AY1702" i="19"/>
  <c r="AY1694" i="19"/>
  <c r="AY1686" i="19"/>
  <c r="AY1678" i="19"/>
  <c r="AY1670" i="19"/>
  <c r="AY1662" i="19"/>
  <c r="AY1654" i="19"/>
  <c r="AY1646" i="19"/>
  <c r="AY1638" i="19"/>
  <c r="AY1630" i="19"/>
  <c r="AY1622" i="19"/>
  <c r="AY1614" i="19"/>
  <c r="AY1606" i="19"/>
  <c r="AY1598" i="19"/>
  <c r="AY1590" i="19"/>
  <c r="AY1582" i="19"/>
  <c r="AY1574" i="19"/>
  <c r="AY1566" i="19"/>
  <c r="AY1558" i="19"/>
  <c r="AY1550" i="19"/>
  <c r="AY1542" i="19"/>
  <c r="AY1534" i="19"/>
  <c r="AY1526" i="19"/>
  <c r="AY1518" i="19"/>
  <c r="AY1510" i="19"/>
  <c r="AY1502" i="19"/>
  <c r="AY1494" i="19"/>
  <c r="AY1486" i="19"/>
  <c r="AY1478" i="19"/>
  <c r="AY1470" i="19"/>
  <c r="AY1462" i="19"/>
  <c r="AY1454" i="19"/>
  <c r="AY1446" i="19"/>
  <c r="AY1438" i="19"/>
  <c r="AY1430" i="19"/>
  <c r="AY1422" i="19"/>
  <c r="AY1414" i="19"/>
  <c r="AY1406" i="19"/>
  <c r="AY1398" i="19"/>
  <c r="AY1390" i="19"/>
  <c r="AY1382" i="19"/>
  <c r="AY1374" i="19"/>
  <c r="AY1366" i="19"/>
  <c r="AY1358" i="19"/>
  <c r="AY1350" i="19"/>
  <c r="AY1342" i="19"/>
  <c r="AY1334" i="19"/>
  <c r="AY1326" i="19"/>
  <c r="AY1318" i="19"/>
  <c r="AY1310" i="19"/>
  <c r="AY1302" i="19"/>
  <c r="AY1294" i="19"/>
  <c r="AY1286" i="19"/>
  <c r="AY1278" i="19"/>
  <c r="AY1270" i="19"/>
  <c r="AY1262" i="19"/>
  <c r="AY1254" i="19"/>
  <c r="AY1246" i="19"/>
  <c r="AY1238" i="19"/>
  <c r="AY1230" i="19"/>
  <c r="AY1222" i="19"/>
  <c r="AY1214" i="19"/>
  <c r="AY1206" i="19"/>
  <c r="AY1198" i="19"/>
  <c r="AY1190" i="19"/>
  <c r="AY1182" i="19"/>
  <c r="AY1174" i="19"/>
  <c r="AY1166" i="19"/>
  <c r="AY1158" i="19"/>
  <c r="AY1150" i="19"/>
  <c r="AY1142" i="19"/>
  <c r="AY1134" i="19"/>
  <c r="AY1126" i="19"/>
  <c r="AY1118" i="19"/>
  <c r="AY1110" i="19"/>
  <c r="AY1102" i="19"/>
  <c r="AY1094" i="19"/>
  <c r="AY1086" i="19"/>
  <c r="AY1078" i="19"/>
  <c r="AY1070" i="19"/>
  <c r="AY1062" i="19"/>
  <c r="AY1054" i="19"/>
  <c r="AY1046" i="19"/>
  <c r="AY1038" i="19"/>
  <c r="AY1030" i="19"/>
  <c r="AY1022" i="19"/>
  <c r="AY1014" i="19"/>
  <c r="AY1006" i="19"/>
  <c r="AY998" i="19"/>
  <c r="AY990" i="19"/>
  <c r="AY982" i="19"/>
  <c r="AY974" i="19"/>
  <c r="AY966" i="19"/>
  <c r="AY958" i="19"/>
  <c r="AY950" i="19"/>
  <c r="AY942" i="19"/>
  <c r="AY934" i="19"/>
  <c r="AY926" i="19"/>
  <c r="AY918" i="19"/>
  <c r="AY910" i="19"/>
  <c r="AY902" i="19"/>
  <c r="AY894" i="19"/>
  <c r="AY886" i="19"/>
  <c r="AY878" i="19"/>
  <c r="AY870" i="19"/>
  <c r="AY862" i="19"/>
  <c r="AY854" i="19"/>
  <c r="AY846" i="19"/>
  <c r="AY838" i="19"/>
  <c r="AY830" i="19"/>
  <c r="AY822" i="19"/>
  <c r="AY814" i="19"/>
  <c r="AY806" i="19"/>
  <c r="AY798" i="19"/>
  <c r="AY790" i="19"/>
  <c r="AY782" i="19"/>
  <c r="AY774" i="19"/>
  <c r="AY766" i="19"/>
  <c r="AY758" i="19"/>
  <c r="AY750" i="19"/>
  <c r="AY742" i="19"/>
  <c r="AY734" i="19"/>
  <c r="AY726" i="19"/>
  <c r="AY718" i="19"/>
  <c r="AY710" i="19"/>
  <c r="AY702" i="19"/>
  <c r="AY694" i="19"/>
  <c r="AY686" i="19"/>
  <c r="AY678" i="19"/>
  <c r="AY670" i="19"/>
  <c r="AY662" i="19"/>
  <c r="AY654" i="19"/>
  <c r="AY646" i="19"/>
  <c r="AY638" i="19"/>
  <c r="AY630" i="19"/>
  <c r="AY622" i="19"/>
  <c r="AY614" i="19"/>
  <c r="AY606" i="19"/>
  <c r="AY598" i="19"/>
  <c r="AY590" i="19"/>
  <c r="AY582" i="19"/>
  <c r="AY574" i="19"/>
  <c r="AY566" i="19"/>
  <c r="AY558" i="19"/>
  <c r="AY550" i="19"/>
  <c r="AY542" i="19"/>
  <c r="AY534" i="19"/>
  <c r="AY526" i="19"/>
  <c r="AY518" i="19"/>
  <c r="AY510" i="19"/>
  <c r="AY502" i="19"/>
  <c r="AY494" i="19"/>
  <c r="AY486" i="19"/>
  <c r="AY478" i="19"/>
  <c r="AY470" i="19"/>
  <c r="AY462" i="19"/>
  <c r="AY454" i="19"/>
  <c r="AY446" i="19"/>
  <c r="AY438" i="19"/>
  <c r="AY430" i="19"/>
  <c r="AY422" i="19"/>
  <c r="AY414" i="19"/>
  <c r="AY406" i="19"/>
  <c r="AY398" i="19"/>
  <c r="AY390" i="19"/>
  <c r="AY382" i="19"/>
  <c r="AY374" i="19"/>
  <c r="AY366" i="19"/>
  <c r="AY358" i="19"/>
  <c r="AY350" i="19"/>
  <c r="AY342" i="19"/>
  <c r="AY334" i="19"/>
  <c r="AY326" i="19"/>
  <c r="AY318" i="19"/>
  <c r="AY310" i="19"/>
  <c r="AY302" i="19"/>
  <c r="AY294" i="19"/>
  <c r="AY286" i="19"/>
  <c r="AY278" i="19"/>
  <c r="AY270" i="19"/>
  <c r="AY262" i="19"/>
  <c r="AY254" i="19"/>
  <c r="AY246" i="19"/>
  <c r="AY238" i="19"/>
  <c r="AY230" i="19"/>
  <c r="AY222" i="19"/>
  <c r="AY214" i="19"/>
  <c r="AY206" i="19"/>
  <c r="AY198" i="19"/>
  <c r="AY190" i="19"/>
  <c r="AY182" i="19"/>
  <c r="AY174" i="19"/>
  <c r="AY166" i="19"/>
  <c r="AY158" i="19"/>
  <c r="AY150" i="19"/>
  <c r="AY142" i="19"/>
  <c r="AY134" i="19"/>
  <c r="AY126" i="19"/>
  <c r="AY118" i="19"/>
  <c r="AY110" i="19"/>
  <c r="AY102" i="19"/>
  <c r="AY94" i="19"/>
  <c r="AY86" i="19"/>
  <c r="AY78" i="19"/>
  <c r="AY70" i="19"/>
  <c r="AY62" i="19"/>
  <c r="AY54" i="19"/>
  <c r="AY46" i="19"/>
  <c r="AY38" i="19"/>
  <c r="AY30" i="19"/>
  <c r="AY22" i="19"/>
  <c r="AY14" i="19"/>
  <c r="AY9" i="19"/>
  <c r="AY6" i="19"/>
  <c r="AY3" i="11"/>
  <c r="AY240" i="19"/>
  <c r="AY176" i="19"/>
  <c r="AY128" i="19"/>
  <c r="AY120" i="19"/>
  <c r="AY88" i="19"/>
  <c r="AY80" i="19"/>
  <c r="AY24" i="19"/>
  <c r="AY7" i="19"/>
  <c r="AY3" i="19"/>
  <c r="AY2363" i="19"/>
  <c r="AY2355" i="19"/>
  <c r="AY2347" i="19"/>
  <c r="AY2339" i="19"/>
  <c r="AY2331" i="19"/>
  <c r="AY2323" i="19"/>
  <c r="AY2315" i="19"/>
  <c r="AY2307" i="19"/>
  <c r="AY2299" i="19"/>
  <c r="AY2291" i="19"/>
  <c r="AY2283" i="19"/>
  <c r="AY2275" i="19"/>
  <c r="AY2267" i="19"/>
  <c r="AY2259" i="19"/>
  <c r="AY2251" i="19"/>
  <c r="AY2243" i="19"/>
  <c r="AY2235" i="19"/>
  <c r="AY2227" i="19"/>
  <c r="AY2219" i="19"/>
  <c r="AY2211" i="19"/>
  <c r="AY2203" i="19"/>
  <c r="AY2195" i="19"/>
  <c r="AY2187" i="19"/>
  <c r="AY2179" i="19"/>
  <c r="AY2171" i="19"/>
  <c r="AY2163" i="19"/>
  <c r="AY2155" i="19"/>
  <c r="AY2147" i="19"/>
  <c r="AY2139" i="19"/>
  <c r="AY2131" i="19"/>
  <c r="AY2123" i="19"/>
  <c r="AY2115" i="19"/>
  <c r="AY2107" i="19"/>
  <c r="AY2099" i="19"/>
  <c r="AY2091" i="19"/>
  <c r="AY2083" i="19"/>
  <c r="AY2075" i="19"/>
  <c r="AY2067" i="19"/>
  <c r="AY2059" i="19"/>
  <c r="AY2051" i="19"/>
  <c r="AY2043" i="19"/>
  <c r="AY2035" i="19"/>
  <c r="AY2027" i="19"/>
  <c r="AY2019" i="19"/>
  <c r="AY2011" i="19"/>
  <c r="AY2003" i="19"/>
  <c r="AY1995" i="19"/>
  <c r="AY1987" i="19"/>
  <c r="AY1979" i="19"/>
  <c r="AY1971" i="19"/>
  <c r="AY1963" i="19"/>
  <c r="AY1955" i="19"/>
  <c r="AY1947" i="19"/>
  <c r="AY1939" i="19"/>
  <c r="AY1931" i="19"/>
  <c r="AY1923" i="19"/>
  <c r="AY1915" i="19"/>
  <c r="AY1907" i="19"/>
  <c r="AY1899" i="19"/>
  <c r="AY1891" i="19"/>
  <c r="AY1883" i="19"/>
  <c r="AY1875" i="19"/>
  <c r="AY1867" i="19"/>
  <c r="AY1859" i="19"/>
  <c r="AY1851" i="19"/>
  <c r="AY1843" i="19"/>
  <c r="AY1835" i="19"/>
  <c r="AY1827" i="19"/>
  <c r="AY1819" i="19"/>
  <c r="AY1811" i="19"/>
  <c r="AY1803" i="19"/>
  <c r="AY1795" i="19"/>
  <c r="AY1787" i="19"/>
  <c r="AY1779" i="19"/>
  <c r="AY1771" i="19"/>
  <c r="AY1763" i="19"/>
  <c r="AY1755" i="19"/>
  <c r="AY1747" i="19"/>
  <c r="AY1739" i="19"/>
  <c r="AY1731" i="19"/>
  <c r="AY1723" i="19"/>
  <c r="AY1715" i="19"/>
  <c r="AY1707" i="19"/>
  <c r="AY1699" i="19"/>
  <c r="AY1691" i="19"/>
  <c r="AY1683" i="19"/>
  <c r="AY1675" i="19"/>
  <c r="AY1667" i="19"/>
  <c r="AY1659" i="19"/>
  <c r="AY1651" i="19"/>
  <c r="AY1643" i="19"/>
  <c r="AY1635" i="19"/>
  <c r="AY1627" i="19"/>
  <c r="AY1619" i="19"/>
  <c r="AY1611" i="19"/>
  <c r="AY1603" i="19"/>
  <c r="AY1595" i="19"/>
  <c r="AY1587" i="19"/>
  <c r="AY1579" i="19"/>
  <c r="AY1571" i="19"/>
  <c r="AY1563" i="19"/>
  <c r="AY1555" i="19"/>
  <c r="AY1547" i="19"/>
  <c r="AY1539" i="19"/>
  <c r="AY1531" i="19"/>
  <c r="AY1523" i="19"/>
  <c r="AY1515" i="19"/>
  <c r="AY1507" i="19"/>
  <c r="AY1499" i="19"/>
  <c r="AY1491" i="19"/>
  <c r="AY1483" i="19"/>
  <c r="AY1475" i="19"/>
  <c r="AY1467" i="19"/>
  <c r="AY1459" i="19"/>
  <c r="AY1451" i="19"/>
  <c r="AY1443" i="19"/>
  <c r="AY1435" i="19"/>
  <c r="AY1427" i="19"/>
  <c r="AY1419" i="19"/>
  <c r="AY1411" i="19"/>
  <c r="AY1403" i="19"/>
  <c r="AY1395" i="19"/>
  <c r="AY1387" i="19"/>
  <c r="AY1379" i="19"/>
  <c r="AY1371" i="19"/>
  <c r="AY1363" i="19"/>
  <c r="AY1355" i="19"/>
  <c r="AY1347" i="19"/>
  <c r="AY1339" i="19"/>
  <c r="AY1331" i="19"/>
  <c r="AY1323" i="19"/>
  <c r="AY1315" i="19"/>
  <c r="AY1307" i="19"/>
  <c r="AY1299" i="19"/>
  <c r="AY1291" i="19"/>
  <c r="AY1283" i="19"/>
  <c r="AY1275" i="19"/>
  <c r="AY1267" i="19"/>
  <c r="AY1259" i="19"/>
  <c r="AY1251" i="19"/>
  <c r="AY1243" i="19"/>
  <c r="AY1235" i="19"/>
  <c r="AY1227" i="19"/>
  <c r="AY1219" i="19"/>
  <c r="AY1211" i="19"/>
  <c r="AY1203" i="19"/>
  <c r="AY1195" i="19"/>
  <c r="AY1187" i="19"/>
  <c r="AY1179" i="19"/>
  <c r="AY1171" i="19"/>
  <c r="AY1163" i="19"/>
  <c r="AY1155" i="19"/>
  <c r="AY1147" i="19"/>
  <c r="AY1139" i="19"/>
  <c r="AY1131" i="19"/>
  <c r="AY1123" i="19"/>
  <c r="AY1115" i="19"/>
  <c r="AY1107" i="19"/>
  <c r="AY1099" i="19"/>
  <c r="AY1091" i="19"/>
  <c r="AY1083" i="19"/>
  <c r="AY1075" i="19"/>
  <c r="AY1067" i="19"/>
  <c r="AY1059" i="19"/>
  <c r="AY1051" i="19"/>
  <c r="AY1043" i="19"/>
  <c r="AY1035" i="19"/>
  <c r="AY1027" i="19"/>
  <c r="AY1019" i="19"/>
  <c r="AY1011" i="19"/>
  <c r="AY1003" i="19"/>
  <c r="AY995" i="19"/>
  <c r="AY987" i="19"/>
  <c r="AY979" i="19"/>
  <c r="AY971" i="19"/>
  <c r="AY963" i="19"/>
  <c r="AY955" i="19"/>
  <c r="AY947" i="19"/>
  <c r="AY939" i="19"/>
  <c r="AY931" i="19"/>
  <c r="AY923" i="19"/>
  <c r="AY915" i="19"/>
  <c r="AY907" i="19"/>
  <c r="AY899" i="19"/>
  <c r="AY891" i="19"/>
  <c r="AY883" i="19"/>
  <c r="AY875" i="19"/>
  <c r="AY867" i="19"/>
  <c r="AY859" i="19"/>
  <c r="AY851" i="19"/>
  <c r="AY843" i="19"/>
  <c r="AY835" i="19"/>
  <c r="AY827" i="19"/>
  <c r="AY819" i="19"/>
  <c r="AY811" i="19"/>
  <c r="AY803" i="19"/>
  <c r="AY795" i="19"/>
  <c r="AY787" i="19"/>
  <c r="AY779" i="19"/>
  <c r="AY771" i="19"/>
  <c r="AY763" i="19"/>
  <c r="AY755" i="19"/>
  <c r="AY747" i="19"/>
  <c r="AY739" i="19"/>
  <c r="AY731" i="19"/>
  <c r="AY723" i="19"/>
  <c r="AY715" i="19"/>
  <c r="AY707" i="19"/>
  <c r="AY699" i="19"/>
  <c r="AY691" i="19"/>
  <c r="AY683" i="19"/>
  <c r="AY675" i="19"/>
  <c r="AY667" i="19"/>
  <c r="AY659" i="19"/>
  <c r="AY651" i="19"/>
  <c r="AY643" i="19"/>
  <c r="AY635" i="19"/>
  <c r="AY627" i="19"/>
  <c r="AY619" i="19"/>
  <c r="AY611" i="19"/>
  <c r="AY603" i="19"/>
  <c r="AY595" i="19"/>
  <c r="AY587" i="19"/>
  <c r="AY579" i="19"/>
  <c r="AY571" i="19"/>
  <c r="AY563" i="19"/>
  <c r="AY555" i="19"/>
  <c r="AY547" i="19"/>
  <c r="AY539" i="19"/>
  <c r="AY531" i="19"/>
  <c r="AY523" i="19"/>
  <c r="AY515" i="19"/>
  <c r="AY507" i="19"/>
  <c r="AY499" i="19"/>
  <c r="AY491" i="19"/>
  <c r="AY483" i="19"/>
  <c r="AY475" i="19"/>
  <c r="AY467" i="19"/>
  <c r="AY459" i="19"/>
  <c r="AY451" i="19"/>
  <c r="AY443" i="19"/>
  <c r="AY435" i="19"/>
  <c r="AY427" i="19"/>
  <c r="AY419" i="19"/>
  <c r="AY411" i="19"/>
  <c r="AY403" i="19"/>
  <c r="AY395" i="19"/>
  <c r="AY387" i="19"/>
  <c r="AY379" i="19"/>
  <c r="AY371" i="19"/>
  <c r="AY363" i="19"/>
  <c r="AY355" i="19"/>
  <c r="AY347" i="19"/>
  <c r="AY339" i="19"/>
  <c r="AY331" i="19"/>
  <c r="AY323" i="19"/>
  <c r="AY315" i="19"/>
  <c r="AY307" i="19"/>
  <c r="AY299" i="19"/>
  <c r="AY291" i="19"/>
  <c r="AY283" i="19"/>
  <c r="AY275" i="19"/>
  <c r="AY267" i="19"/>
  <c r="AY259" i="19"/>
  <c r="AY251" i="19"/>
  <c r="AY243" i="19"/>
  <c r="AY235" i="19"/>
  <c r="AY227" i="19"/>
  <c r="AY219" i="19"/>
  <c r="AY211" i="19"/>
  <c r="AY203" i="19"/>
  <c r="AY195" i="19"/>
  <c r="AY187" i="19"/>
  <c r="AY179" i="19"/>
  <c r="AY171" i="19"/>
  <c r="AY163" i="19"/>
  <c r="AY155" i="19"/>
  <c r="AY147" i="19"/>
  <c r="AY139" i="19"/>
  <c r="AY131" i="19"/>
  <c r="AY123" i="19"/>
  <c r="AY115" i="19"/>
  <c r="AY107" i="19"/>
  <c r="AY99" i="19"/>
  <c r="AY91" i="19"/>
  <c r="AY83" i="19"/>
  <c r="AY75" i="19"/>
  <c r="AY67" i="19"/>
  <c r="AY59" i="19"/>
  <c r="AY51" i="19"/>
  <c r="AY43" i="19"/>
  <c r="AY35" i="19"/>
  <c r="AY27" i="19"/>
  <c r="AY19" i="19"/>
  <c r="AY11" i="19"/>
  <c r="H34" i="19"/>
  <c r="H31" i="19"/>
  <c r="AY208" i="19"/>
  <c r="AY192" i="19"/>
  <c r="AY168" i="19"/>
  <c r="AY152" i="19"/>
  <c r="AY144" i="19"/>
  <c r="AY136" i="19"/>
  <c r="AY112" i="19"/>
  <c r="AY104" i="19"/>
  <c r="AY96" i="19"/>
  <c r="AY64" i="19"/>
  <c r="AY56" i="19"/>
  <c r="AY32" i="19"/>
  <c r="AY16" i="19"/>
  <c r="AY29" i="19"/>
  <c r="H32" i="19"/>
  <c r="AY2360" i="19"/>
  <c r="AY2352" i="19"/>
  <c r="AY2344" i="19"/>
  <c r="AY2336" i="19"/>
  <c r="AY2328" i="19"/>
  <c r="AY2320" i="19"/>
  <c r="AY2312" i="19"/>
  <c r="AY2304" i="19"/>
  <c r="AY2296" i="19"/>
  <c r="AY2288" i="19"/>
  <c r="AY2280" i="19"/>
  <c r="AY2272" i="19"/>
  <c r="AY2264" i="19"/>
  <c r="AY2256" i="19"/>
  <c r="AY2248" i="19"/>
  <c r="AY2240" i="19"/>
  <c r="AY2232" i="19"/>
  <c r="AY2224" i="19"/>
  <c r="AY2216" i="19"/>
  <c r="AY2208" i="19"/>
  <c r="AY2200" i="19"/>
  <c r="AY2192" i="19"/>
  <c r="AY2184" i="19"/>
  <c r="AY2176" i="19"/>
  <c r="AY2168" i="19"/>
  <c r="AY2160" i="19"/>
  <c r="AY2152" i="19"/>
  <c r="AY2144" i="19"/>
  <c r="AY2136" i="19"/>
  <c r="AY2128" i="19"/>
  <c r="AY2120" i="19"/>
  <c r="AY2112" i="19"/>
  <c r="AY2104" i="19"/>
  <c r="AY2096" i="19"/>
  <c r="AY2088" i="19"/>
  <c r="AY2080" i="19"/>
  <c r="AY2072" i="19"/>
  <c r="AY2064" i="19"/>
  <c r="AY2056" i="19"/>
  <c r="AY2048" i="19"/>
  <c r="AY2040" i="19"/>
  <c r="AY2032" i="19"/>
  <c r="AY2024" i="19"/>
  <c r="AY2016" i="19"/>
  <c r="AY2008" i="19"/>
  <c r="AY2000" i="19"/>
  <c r="AY1992" i="19"/>
  <c r="AY1984" i="19"/>
  <c r="AY1976" i="19"/>
  <c r="AY1968" i="19"/>
  <c r="AY1960" i="19"/>
  <c r="AY1952" i="19"/>
  <c r="AY1944" i="19"/>
  <c r="AY1936" i="19"/>
  <c r="AY1928" i="19"/>
  <c r="AY1920" i="19"/>
  <c r="AY1912" i="19"/>
  <c r="AY1904" i="19"/>
  <c r="AY1896" i="19"/>
  <c r="AY1888" i="19"/>
  <c r="AY1880" i="19"/>
  <c r="AY1872" i="19"/>
  <c r="AY1864" i="19"/>
  <c r="AY1856" i="19"/>
  <c r="AY1848" i="19"/>
  <c r="AY1840" i="19"/>
  <c r="AY1832" i="19"/>
  <c r="AY1824" i="19"/>
  <c r="AY1816" i="19"/>
  <c r="AY1808" i="19"/>
  <c r="AY1800" i="19"/>
  <c r="AY1792" i="19"/>
  <c r="AY1784" i="19"/>
  <c r="AY1776" i="19"/>
  <c r="AY1768" i="19"/>
  <c r="AY1760" i="19"/>
  <c r="AY1752" i="19"/>
  <c r="AY1744" i="19"/>
  <c r="AY1736" i="19"/>
  <c r="AY1728" i="19"/>
  <c r="AY1720" i="19"/>
  <c r="AY1712" i="19"/>
  <c r="AY1704" i="19"/>
  <c r="AY1696" i="19"/>
  <c r="AY1688" i="19"/>
  <c r="AY1680" i="19"/>
  <c r="AY1672" i="19"/>
  <c r="AY1664" i="19"/>
  <c r="AY1656" i="19"/>
  <c r="AY1648" i="19"/>
  <c r="AY1640" i="19"/>
  <c r="AY1632" i="19"/>
  <c r="AY1624" i="19"/>
  <c r="AY1616" i="19"/>
  <c r="AY1608" i="19"/>
  <c r="AY1600" i="19"/>
  <c r="AY1592" i="19"/>
  <c r="AY1584" i="19"/>
  <c r="AY1576" i="19"/>
  <c r="AY1568" i="19"/>
  <c r="AY1560" i="19"/>
  <c r="AY1552" i="19"/>
  <c r="AY1544" i="19"/>
  <c r="AY1536" i="19"/>
  <c r="AY1528" i="19"/>
  <c r="AY1520" i="19"/>
  <c r="AY1512" i="19"/>
  <c r="AY1504" i="19"/>
  <c r="AY1496" i="19"/>
  <c r="AY1488" i="19"/>
  <c r="AY1480" i="19"/>
  <c r="AY1472" i="19"/>
  <c r="AY1464" i="19"/>
  <c r="AY1456" i="19"/>
  <c r="AY1448" i="19"/>
  <c r="AY1440" i="19"/>
  <c r="AY1432" i="19"/>
  <c r="AY1424" i="19"/>
  <c r="AY1416" i="19"/>
  <c r="AY1408" i="19"/>
  <c r="AY1400" i="19"/>
  <c r="AY1392" i="19"/>
  <c r="AY1384" i="19"/>
  <c r="AY1376" i="19"/>
  <c r="AY1368" i="19"/>
  <c r="AY1360" i="19"/>
  <c r="AY1352" i="19"/>
  <c r="AY1344" i="19"/>
  <c r="AY1336" i="19"/>
  <c r="AY1328" i="19"/>
  <c r="AY1320" i="19"/>
  <c r="AY1312" i="19"/>
  <c r="AY1304" i="19"/>
  <c r="AY1296" i="19"/>
  <c r="AY1288" i="19"/>
  <c r="AY1280" i="19"/>
  <c r="AY1272" i="19"/>
  <c r="AY1264" i="19"/>
  <c r="AY1256" i="19"/>
  <c r="AY1248" i="19"/>
  <c r="AY1240" i="19"/>
  <c r="AY1232" i="19"/>
  <c r="AY1224" i="19"/>
  <c r="AY1216" i="19"/>
  <c r="AY1208" i="19"/>
  <c r="AY1200" i="19"/>
  <c r="AY1192" i="19"/>
  <c r="AY1184" i="19"/>
  <c r="AY1176" i="19"/>
  <c r="AY1168" i="19"/>
  <c r="AY1160" i="19"/>
  <c r="AY1152" i="19"/>
  <c r="AY1144" i="19"/>
  <c r="AY1136" i="19"/>
  <c r="AY1128" i="19"/>
  <c r="AY1120" i="19"/>
  <c r="AY1112" i="19"/>
  <c r="AY1104" i="19"/>
  <c r="AY1096" i="19"/>
  <c r="AY1088" i="19"/>
  <c r="AY1080" i="19"/>
  <c r="AY1072" i="19"/>
  <c r="AY1064" i="19"/>
  <c r="AY1056" i="19"/>
  <c r="AY1048" i="19"/>
  <c r="AY1040" i="19"/>
  <c r="AY1032" i="19"/>
  <c r="AY1024" i="19"/>
  <c r="AY1016" i="19"/>
  <c r="AY1008" i="19"/>
  <c r="AY1000" i="19"/>
  <c r="AY992" i="19"/>
  <c r="AY984" i="19"/>
  <c r="AY976" i="19"/>
  <c r="AY968" i="19"/>
  <c r="AY960" i="19"/>
  <c r="AY952" i="19"/>
  <c r="AY944" i="19"/>
  <c r="AY936" i="19"/>
  <c r="AY928" i="19"/>
  <c r="AY920" i="19"/>
  <c r="AY912" i="19"/>
  <c r="AY904" i="19"/>
  <c r="AY896" i="19"/>
  <c r="AY888" i="19"/>
  <c r="AY880" i="19"/>
  <c r="AY872" i="19"/>
  <c r="AY864" i="19"/>
  <c r="AY856" i="19"/>
  <c r="AY848" i="19"/>
  <c r="AY840" i="19"/>
  <c r="AY832" i="19"/>
  <c r="AY824" i="19"/>
  <c r="AY816" i="19"/>
  <c r="AY808" i="19"/>
  <c r="AY800" i="19"/>
  <c r="AY792" i="19"/>
  <c r="AY784" i="19"/>
  <c r="AY776" i="19"/>
  <c r="AY768" i="19"/>
  <c r="AY760" i="19"/>
  <c r="AY752" i="19"/>
  <c r="AY744" i="19"/>
  <c r="AY736" i="19"/>
  <c r="AY728" i="19"/>
  <c r="AY720" i="19"/>
  <c r="AY712" i="19"/>
  <c r="AY704" i="19"/>
  <c r="AY696" i="19"/>
  <c r="AY688" i="19"/>
  <c r="AY680" i="19"/>
  <c r="AY672" i="19"/>
  <c r="AY664" i="19"/>
  <c r="AY656" i="19"/>
  <c r="AY648" i="19"/>
  <c r="AY640" i="19"/>
  <c r="AY632" i="19"/>
  <c r="AY624" i="19"/>
  <c r="AY616" i="19"/>
  <c r="AY608" i="19"/>
  <c r="AY600" i="19"/>
  <c r="AY592" i="19"/>
  <c r="AY584" i="19"/>
  <c r="AY576" i="19"/>
  <c r="AY568" i="19"/>
  <c r="AY560" i="19"/>
  <c r="AY552" i="19"/>
  <c r="AY544" i="19"/>
  <c r="AY536" i="19"/>
  <c r="AY528" i="19"/>
  <c r="AY520" i="19"/>
  <c r="AY512" i="19"/>
  <c r="AY504" i="19"/>
  <c r="AY496" i="19"/>
  <c r="AY488" i="19"/>
  <c r="AY480" i="19"/>
  <c r="AY472" i="19"/>
  <c r="AY464" i="19"/>
  <c r="AY456" i="19"/>
  <c r="AY448" i="19"/>
  <c r="AY440" i="19"/>
  <c r="AY432" i="19"/>
  <c r="AY424" i="19"/>
  <c r="AY416" i="19"/>
  <c r="AY408" i="19"/>
  <c r="AY400" i="19"/>
  <c r="AY392" i="19"/>
  <c r="AY384" i="19"/>
  <c r="AY376" i="19"/>
  <c r="AY368" i="19"/>
  <c r="AY360" i="19"/>
  <c r="AY352" i="19"/>
  <c r="AY344" i="19"/>
  <c r="AY336" i="19"/>
  <c r="AY328" i="19"/>
  <c r="AY320" i="19"/>
  <c r="AY312" i="19"/>
  <c r="AY296" i="19"/>
  <c r="AY288" i="19"/>
  <c r="AY280" i="19"/>
  <c r="AY272" i="19"/>
  <c r="AY264" i="19"/>
  <c r="AY256" i="19"/>
  <c r="AY248" i="19"/>
  <c r="AY232" i="19"/>
  <c r="AY224" i="19"/>
  <c r="AY216" i="19"/>
  <c r="AY2365" i="19"/>
  <c r="AY2357" i="19"/>
  <c r="AY2349" i="19"/>
  <c r="AY2341" i="19"/>
  <c r="AY2333" i="19"/>
  <c r="AY2325" i="19"/>
  <c r="AY2317" i="19"/>
  <c r="AY2309" i="19"/>
  <c r="AY2301" i="19"/>
  <c r="AY2293" i="19"/>
  <c r="AY2285" i="19"/>
  <c r="AY2277" i="19"/>
  <c r="AY2269" i="19"/>
  <c r="AY2261" i="19"/>
  <c r="AY2253" i="19"/>
  <c r="AY2245" i="19"/>
  <c r="AY2237" i="19"/>
  <c r="AY2229" i="19"/>
  <c r="AY2221" i="19"/>
  <c r="AY2213" i="19"/>
  <c r="AY2205" i="19"/>
  <c r="AY2197" i="19"/>
  <c r="AY2189" i="19"/>
  <c r="AY2181" i="19"/>
  <c r="AY2173" i="19"/>
  <c r="AY2165" i="19"/>
  <c r="AY2157" i="19"/>
  <c r="AY2149" i="19"/>
  <c r="AY2141" i="19"/>
  <c r="AY2133" i="19"/>
  <c r="AY2125" i="19"/>
  <c r="AY2117" i="19"/>
  <c r="AY2109" i="19"/>
  <c r="AY2101" i="19"/>
  <c r="AY2093" i="19"/>
  <c r="AY2085" i="19"/>
  <c r="AY2077" i="19"/>
  <c r="AY2069" i="19"/>
  <c r="AY2061" i="19"/>
  <c r="AY2053" i="19"/>
  <c r="AY2045" i="19"/>
  <c r="AY2037" i="19"/>
  <c r="AY2029" i="19"/>
  <c r="AY2021" i="19"/>
  <c r="AY2013" i="19"/>
  <c r="AY2005" i="19"/>
  <c r="AY1997" i="19"/>
  <c r="AY1989" i="19"/>
  <c r="AY1981" i="19"/>
  <c r="AY1973" i="19"/>
  <c r="AY1965" i="19"/>
  <c r="AY1957" i="19"/>
  <c r="AY1949" i="19"/>
  <c r="AY1941" i="19"/>
  <c r="AY1933" i="19"/>
  <c r="AY1925" i="19"/>
  <c r="AY1917" i="19"/>
  <c r="AY1909" i="19"/>
  <c r="AY1901" i="19"/>
  <c r="AY1893" i="19"/>
  <c r="AY1885" i="19"/>
  <c r="AY1877" i="19"/>
  <c r="AY1869" i="19"/>
  <c r="AY1861" i="19"/>
  <c r="AY1853" i="19"/>
  <c r="AY1845" i="19"/>
  <c r="AY1837" i="19"/>
  <c r="AY1829" i="19"/>
  <c r="AY1821" i="19"/>
  <c r="AY1813" i="19"/>
  <c r="AY1805" i="19"/>
  <c r="AY1797" i="19"/>
  <c r="AY1789" i="19"/>
  <c r="AY1781" i="19"/>
  <c r="AY1773" i="19"/>
  <c r="AY1765" i="19"/>
  <c r="AY1757" i="19"/>
  <c r="AY1749" i="19"/>
  <c r="AY1741" i="19"/>
  <c r="AY1733" i="19"/>
  <c r="AY1725" i="19"/>
  <c r="AY1717" i="19"/>
  <c r="AY1709" i="19"/>
  <c r="AY1701" i="19"/>
  <c r="AY1693" i="19"/>
  <c r="AY1685" i="19"/>
  <c r="AY1677" i="19"/>
  <c r="AY1669" i="19"/>
  <c r="AY1661" i="19"/>
  <c r="AY1653" i="19"/>
  <c r="AY1645" i="19"/>
  <c r="AY1637" i="19"/>
  <c r="AY1629" i="19"/>
  <c r="AY1621" i="19"/>
  <c r="AY1613" i="19"/>
  <c r="AY1605" i="19"/>
  <c r="AY1597" i="19"/>
  <c r="AY1589" i="19"/>
  <c r="AY1581" i="19"/>
  <c r="AY1573" i="19"/>
  <c r="AY1565" i="19"/>
  <c r="AY1557" i="19"/>
  <c r="AY1549" i="19"/>
  <c r="AY1541" i="19"/>
  <c r="AY1533" i="19"/>
  <c r="AY1525" i="19"/>
  <c r="AY1517" i="19"/>
  <c r="AY1509" i="19"/>
  <c r="AY1501" i="19"/>
  <c r="AY1493" i="19"/>
  <c r="AY1485" i="19"/>
  <c r="AY1477" i="19"/>
  <c r="AY1469" i="19"/>
  <c r="AY1461" i="19"/>
  <c r="AY1453" i="19"/>
  <c r="AY1445" i="19"/>
  <c r="AY1437" i="19"/>
  <c r="AY1429" i="19"/>
  <c r="AY1421" i="19"/>
  <c r="AY1413" i="19"/>
  <c r="AY1405" i="19"/>
  <c r="AY1397" i="19"/>
  <c r="AY1389" i="19"/>
  <c r="AY1381" i="19"/>
  <c r="AY1373" i="19"/>
  <c r="AY1365" i="19"/>
  <c r="AY1357" i="19"/>
  <c r="AY1349" i="19"/>
  <c r="AY1341" i="19"/>
  <c r="AY1333" i="19"/>
  <c r="AY1325" i="19"/>
  <c r="AY1317" i="19"/>
  <c r="AY1309" i="19"/>
  <c r="AY1301" i="19"/>
  <c r="AY1293" i="19"/>
  <c r="AY1285" i="19"/>
  <c r="AY1277" i="19"/>
  <c r="AY1269" i="19"/>
  <c r="AY1261" i="19"/>
  <c r="AY1253" i="19"/>
  <c r="AY1245" i="19"/>
  <c r="AY1237" i="19"/>
  <c r="AY1229" i="19"/>
  <c r="AY1221" i="19"/>
  <c r="AY1213" i="19"/>
  <c r="AY1205" i="19"/>
  <c r="AY1197" i="19"/>
  <c r="AY1189" i="19"/>
  <c r="AY1181" i="19"/>
  <c r="AY1173" i="19"/>
  <c r="AY1165" i="19"/>
  <c r="AY1157" i="19"/>
  <c r="AY1149" i="19"/>
  <c r="AY1141" i="19"/>
  <c r="AY1133" i="19"/>
  <c r="AY1125" i="19"/>
  <c r="AY1117" i="19"/>
  <c r="AY1109" i="19"/>
  <c r="AY1101" i="19"/>
  <c r="AY1093" i="19"/>
  <c r="AY1085" i="19"/>
  <c r="AY1077" i="19"/>
  <c r="AY1069" i="19"/>
  <c r="AY1061" i="19"/>
  <c r="AY1053" i="19"/>
  <c r="AY1045" i="19"/>
  <c r="AY1037" i="19"/>
  <c r="AY1029" i="19"/>
  <c r="AY1021" i="19"/>
  <c r="AY1013" i="19"/>
  <c r="AY1005" i="19"/>
  <c r="AY997" i="19"/>
  <c r="AY989" i="19"/>
  <c r="AY981" i="19"/>
  <c r="AY973" i="19"/>
  <c r="AY965" i="19"/>
  <c r="AY957" i="19"/>
  <c r="AY949" i="19"/>
  <c r="AY941" i="19"/>
  <c r="AY933" i="19"/>
  <c r="AY925" i="19"/>
  <c r="AY917" i="19"/>
  <c r="AY909" i="19"/>
  <c r="AY901" i="19"/>
  <c r="AY893" i="19"/>
  <c r="AY885" i="19"/>
  <c r="AY877" i="19"/>
  <c r="AY869" i="19"/>
  <c r="AY861" i="19"/>
  <c r="AY853" i="19"/>
  <c r="AY845" i="19"/>
  <c r="AY837" i="19"/>
  <c r="AY829" i="19"/>
  <c r="AY821" i="19"/>
  <c r="AY813" i="19"/>
  <c r="AY805" i="19"/>
  <c r="AY797" i="19"/>
  <c r="AY789" i="19"/>
  <c r="AY781" i="19"/>
  <c r="AY773" i="19"/>
  <c r="AY765" i="19"/>
  <c r="AY757" i="19"/>
  <c r="AY749" i="19"/>
  <c r="AY741" i="19"/>
  <c r="AY733" i="19"/>
  <c r="AY725" i="19"/>
  <c r="AY717" i="19"/>
  <c r="AY709" i="19"/>
  <c r="AY701" i="19"/>
  <c r="AY693" i="19"/>
  <c r="AY685" i="19"/>
  <c r="AY677" i="19"/>
  <c r="AY669" i="19"/>
  <c r="AY661" i="19"/>
  <c r="AY653" i="19"/>
  <c r="AY645" i="19"/>
  <c r="AY637" i="19"/>
  <c r="AY629" i="19"/>
  <c r="AY621" i="19"/>
  <c r="AY613" i="19"/>
  <c r="AY605" i="19"/>
  <c r="AY597" i="19"/>
  <c r="AY589" i="19"/>
  <c r="AY581" i="19"/>
  <c r="AY573" i="19"/>
  <c r="AY565" i="19"/>
  <c r="AY557" i="19"/>
  <c r="AY549" i="19"/>
  <c r="AY541" i="19"/>
  <c r="AY533" i="19"/>
  <c r="AY525" i="19"/>
  <c r="AY517" i="19"/>
  <c r="AY509" i="19"/>
  <c r="AY501" i="19"/>
  <c r="AY493" i="19"/>
  <c r="AY485" i="19"/>
  <c r="AY477" i="19"/>
  <c r="AY469" i="19"/>
  <c r="AY461" i="19"/>
  <c r="AY453" i="19"/>
  <c r="AY445" i="19"/>
  <c r="AY437" i="19"/>
  <c r="AY429" i="19"/>
  <c r="AY421" i="19"/>
  <c r="AY413" i="19"/>
  <c r="AY405" i="19"/>
  <c r="AY397" i="19"/>
  <c r="AY389" i="19"/>
  <c r="AY381" i="19"/>
  <c r="AY373" i="19"/>
  <c r="AY365" i="19"/>
  <c r="AY357" i="19"/>
  <c r="AY349" i="19"/>
  <c r="AY341" i="19"/>
  <c r="AY333" i="19"/>
  <c r="AY325" i="19"/>
  <c r="AY317" i="19"/>
  <c r="AY309" i="19"/>
  <c r="AY301" i="19"/>
  <c r="AY293" i="19"/>
  <c r="AY285" i="19"/>
  <c r="AY277" i="19"/>
  <c r="AY269" i="19"/>
  <c r="AY261" i="19"/>
  <c r="AY253" i="19"/>
  <c r="AY245" i="19"/>
  <c r="AY237" i="19"/>
  <c r="AY229" i="19"/>
  <c r="AY221" i="19"/>
  <c r="AY213" i="19"/>
  <c r="AY205" i="19"/>
  <c r="AY197" i="19"/>
  <c r="AY189" i="19"/>
  <c r="AY181" i="19"/>
  <c r="AY173" i="19"/>
  <c r="AY165" i="19"/>
  <c r="AY157" i="19"/>
  <c r="AY149" i="19"/>
  <c r="AY141" i="19"/>
  <c r="AY133" i="19"/>
  <c r="AY125" i="19"/>
  <c r="AY117" i="19"/>
  <c r="AY109" i="19"/>
  <c r="AY101" i="19"/>
  <c r="AY93" i="19"/>
  <c r="AY85" i="19"/>
  <c r="AY77" i="19"/>
  <c r="AY69" i="19"/>
  <c r="AY61" i="19"/>
  <c r="AY53" i="19"/>
  <c r="AY45" i="19"/>
  <c r="AY37" i="19"/>
  <c r="AY21" i="19"/>
  <c r="AY13" i="19"/>
  <c r="AY2362" i="19"/>
  <c r="AY2354" i="19"/>
  <c r="AY2346" i="19"/>
  <c r="AY2338" i="19"/>
  <c r="AY2330" i="19"/>
  <c r="AY2322" i="19"/>
  <c r="AY2314" i="19"/>
  <c r="AY2306" i="19"/>
  <c r="AY2298" i="19"/>
  <c r="AY2290" i="19"/>
  <c r="AY2282" i="19"/>
  <c r="AY2274" i="19"/>
  <c r="AY2266" i="19"/>
  <c r="AY2258" i="19"/>
  <c r="AY2250" i="19"/>
  <c r="AY2242" i="19"/>
  <c r="AY2234" i="19"/>
  <c r="AY2226" i="19"/>
  <c r="AY2218" i="19"/>
  <c r="AY2210" i="19"/>
  <c r="AY2202" i="19"/>
  <c r="AY2194" i="19"/>
  <c r="AY2186" i="19"/>
  <c r="AY2178" i="19"/>
  <c r="AY2170" i="19"/>
  <c r="AY2162" i="19"/>
  <c r="AY2154" i="19"/>
  <c r="AY2146" i="19"/>
  <c r="AY2138" i="19"/>
  <c r="AY2130" i="19"/>
  <c r="AY2122" i="19"/>
  <c r="AY2114" i="19"/>
  <c r="AY2106" i="19"/>
  <c r="AY2098" i="19"/>
  <c r="AY2090" i="19"/>
  <c r="AY2082" i="19"/>
  <c r="AY2074" i="19"/>
  <c r="AY2066" i="19"/>
  <c r="AY2058" i="19"/>
  <c r="AY2050" i="19"/>
  <c r="AY2042" i="19"/>
  <c r="AY2034" i="19"/>
  <c r="AY2026" i="19"/>
  <c r="AY2018" i="19"/>
  <c r="AY2010" i="19"/>
  <c r="AY2002" i="19"/>
  <c r="AY1994" i="19"/>
  <c r="AY1986" i="19"/>
  <c r="AY1978" i="19"/>
  <c r="AY1970" i="19"/>
  <c r="AY1962" i="19"/>
  <c r="AY1954" i="19"/>
  <c r="AY1946" i="19"/>
  <c r="AY1938" i="19"/>
  <c r="AY1930" i="19"/>
  <c r="AY1922" i="19"/>
  <c r="AY1914" i="19"/>
  <c r="AY1906" i="19"/>
  <c r="AY1898" i="19"/>
  <c r="AY1890" i="19"/>
  <c r="AY1882" i="19"/>
  <c r="AY1874" i="19"/>
  <c r="AY1866" i="19"/>
  <c r="AY1858" i="19"/>
  <c r="AY1850" i="19"/>
  <c r="AY1842" i="19"/>
  <c r="AY1834" i="19"/>
  <c r="AY1826" i="19"/>
  <c r="AY1818" i="19"/>
  <c r="AY1810" i="19"/>
  <c r="AY1802" i="19"/>
  <c r="AY1794" i="19"/>
  <c r="AY1786" i="19"/>
  <c r="AY1778" i="19"/>
  <c r="AY1770" i="19"/>
  <c r="AY1762" i="19"/>
  <c r="AY1754" i="19"/>
  <c r="AY1746" i="19"/>
  <c r="AY1738" i="19"/>
  <c r="AY1730" i="19"/>
  <c r="AY1722" i="19"/>
  <c r="AY1714" i="19"/>
  <c r="AY1706" i="19"/>
  <c r="AY1698" i="19"/>
  <c r="AY1690" i="19"/>
  <c r="AY1682" i="19"/>
  <c r="AY1674" i="19"/>
  <c r="AY1666" i="19"/>
  <c r="AY1658" i="19"/>
  <c r="AY1650" i="19"/>
  <c r="AY1642" i="19"/>
  <c r="AY1634" i="19"/>
  <c r="AY1626" i="19"/>
  <c r="AY1618" i="19"/>
  <c r="AY1610" i="19"/>
  <c r="AY1602" i="19"/>
  <c r="AY1594" i="19"/>
  <c r="AY1586" i="19"/>
  <c r="AY1578" i="19"/>
  <c r="AY1570" i="19"/>
  <c r="AY1562" i="19"/>
  <c r="AY1554" i="19"/>
  <c r="AY1546" i="19"/>
  <c r="AY1538" i="19"/>
  <c r="AY1530" i="19"/>
  <c r="AY1522" i="19"/>
  <c r="AY1514" i="19"/>
  <c r="AY1506" i="19"/>
  <c r="AY1498" i="19"/>
  <c r="AY1490" i="19"/>
  <c r="AY1482" i="19"/>
  <c r="AY1474" i="19"/>
  <c r="AY1466" i="19"/>
  <c r="AY1458" i="19"/>
  <c r="AY1450" i="19"/>
  <c r="AY1442" i="19"/>
  <c r="AY1434" i="19"/>
  <c r="AY1426" i="19"/>
  <c r="AY1418" i="19"/>
  <c r="AY1410" i="19"/>
  <c r="AY1402" i="19"/>
  <c r="AY1394" i="19"/>
  <c r="AY1386" i="19"/>
  <c r="AY1378" i="19"/>
  <c r="AY1370" i="19"/>
  <c r="AY1362" i="19"/>
  <c r="AY1354" i="19"/>
  <c r="AY1346" i="19"/>
  <c r="AY1338" i="19"/>
  <c r="AY1330" i="19"/>
  <c r="AY1322" i="19"/>
  <c r="AY1314" i="19"/>
  <c r="AY1306" i="19"/>
  <c r="AY1298" i="19"/>
  <c r="AY1290" i="19"/>
  <c r="AY1282" i="19"/>
  <c r="AY1274" i="19"/>
  <c r="AY1266" i="19"/>
  <c r="AY1258" i="19"/>
  <c r="AY1250" i="19"/>
  <c r="AY1242" i="19"/>
  <c r="AY1234" i="19"/>
  <c r="AY1226" i="19"/>
  <c r="AY1218" i="19"/>
  <c r="AY1210" i="19"/>
  <c r="AY1202" i="19"/>
  <c r="AY1194" i="19"/>
  <c r="AY1186" i="19"/>
  <c r="AY1178" i="19"/>
  <c r="AY1170" i="19"/>
  <c r="AY1162" i="19"/>
  <c r="AY1154" i="19"/>
  <c r="AY1146" i="19"/>
  <c r="AY1138" i="19"/>
  <c r="AY1130" i="19"/>
  <c r="AY1122" i="19"/>
  <c r="AY1114" i="19"/>
  <c r="AY1106" i="19"/>
  <c r="AY1098" i="19"/>
  <c r="AY1090" i="19"/>
  <c r="AY1082" i="19"/>
  <c r="AY1074" i="19"/>
  <c r="AY1066" i="19"/>
  <c r="AY1058" i="19"/>
  <c r="AY1050" i="19"/>
  <c r="AY1042" i="19"/>
  <c r="AY1034" i="19"/>
  <c r="AY1026" i="19"/>
  <c r="AY1018" i="19"/>
  <c r="AY1010" i="19"/>
  <c r="AY1002" i="19"/>
  <c r="AY994" i="19"/>
  <c r="AY986" i="19"/>
  <c r="AY978" i="19"/>
  <c r="AY970" i="19"/>
  <c r="AY962" i="19"/>
  <c r="AY954" i="19"/>
  <c r="AY946" i="19"/>
  <c r="AY938" i="19"/>
  <c r="AY930" i="19"/>
  <c r="AY922" i="19"/>
  <c r="AY914" i="19"/>
  <c r="AY906" i="19"/>
  <c r="AY898" i="19"/>
  <c r="AY890" i="19"/>
  <c r="AY882" i="19"/>
  <c r="AY874" i="19"/>
  <c r="AY866" i="19"/>
  <c r="AY858" i="19"/>
  <c r="AY850" i="19"/>
  <c r="AY842" i="19"/>
  <c r="AY834" i="19"/>
  <c r="AY826" i="19"/>
  <c r="AY818" i="19"/>
  <c r="AY810" i="19"/>
  <c r="AY802" i="19"/>
  <c r="AY794" i="19"/>
  <c r="AY786" i="19"/>
  <c r="AY778" i="19"/>
  <c r="AY770" i="19"/>
  <c r="AY762" i="19"/>
  <c r="AY754" i="19"/>
  <c r="AY746" i="19"/>
  <c r="AY738" i="19"/>
  <c r="AY730" i="19"/>
  <c r="AY722" i="19"/>
  <c r="AY714" i="19"/>
  <c r="AY706" i="19"/>
  <c r="AY698" i="19"/>
  <c r="AY690" i="19"/>
  <c r="AY682" i="19"/>
  <c r="AY674" i="19"/>
  <c r="AY666" i="19"/>
  <c r="AY658" i="19"/>
  <c r="AY650" i="19"/>
  <c r="AY642" i="19"/>
  <c r="AY634" i="19"/>
  <c r="AY626" i="19"/>
  <c r="AY618" i="19"/>
  <c r="AY610" i="19"/>
  <c r="AY602" i="19"/>
  <c r="AY594" i="19"/>
  <c r="AY586" i="19"/>
  <c r="AY578" i="19"/>
  <c r="AY570" i="19"/>
  <c r="AY562" i="19"/>
  <c r="AY554" i="19"/>
  <c r="AY546" i="19"/>
  <c r="AY538" i="19"/>
  <c r="AY530" i="19"/>
  <c r="AY522" i="19"/>
  <c r="AY514" i="19"/>
  <c r="AY506" i="19"/>
  <c r="AY498" i="19"/>
  <c r="AY490" i="19"/>
  <c r="AY482" i="19"/>
  <c r="AY474" i="19"/>
  <c r="AY466" i="19"/>
  <c r="AY458" i="19"/>
  <c r="AY450" i="19"/>
  <c r="AY442" i="19"/>
  <c r="AY434" i="19"/>
  <c r="AY426" i="19"/>
  <c r="AY418" i="19"/>
  <c r="AY410" i="19"/>
  <c r="AY402" i="19"/>
  <c r="AY394" i="19"/>
  <c r="AY386" i="19"/>
  <c r="AY378" i="19"/>
  <c r="AY370" i="19"/>
  <c r="AY362" i="19"/>
  <c r="AY354" i="19"/>
  <c r="AY346" i="19"/>
  <c r="AY338" i="19"/>
  <c r="AY330" i="19"/>
  <c r="AY322" i="19"/>
  <c r="AY314" i="19"/>
  <c r="AY306" i="19"/>
  <c r="AY298" i="19"/>
  <c r="AY290" i="19"/>
  <c r="AY282" i="19"/>
  <c r="AY274" i="19"/>
  <c r="AY266" i="19"/>
  <c r="AY258" i="19"/>
  <c r="AY250" i="19"/>
  <c r="AY242" i="19"/>
  <c r="AY234" i="19"/>
  <c r="AY226" i="19"/>
  <c r="AY218" i="19"/>
  <c r="AY210" i="19"/>
  <c r="AY202" i="19"/>
  <c r="AY194" i="19"/>
  <c r="AY186" i="19"/>
  <c r="AY178" i="19"/>
  <c r="AY170" i="19"/>
  <c r="AY162" i="19"/>
  <c r="AY154" i="19"/>
  <c r="AY146" i="19"/>
  <c r="AY138" i="19"/>
  <c r="AY130" i="19"/>
  <c r="AY122" i="19"/>
  <c r="AY114" i="19"/>
  <c r="AY106" i="19"/>
  <c r="AY98" i="19"/>
  <c r="AY90" i="19"/>
  <c r="AY82" i="19"/>
  <c r="AY74" i="19"/>
  <c r="AY66" i="19"/>
  <c r="AY58" i="19"/>
  <c r="AY50" i="19"/>
  <c r="AY42" i="19"/>
  <c r="AY34" i="19"/>
  <c r="AY26" i="19"/>
  <c r="AY18" i="19"/>
  <c r="AY10" i="19"/>
  <c r="AY2359" i="19"/>
  <c r="AY2351" i="19"/>
  <c r="AY2343" i="19"/>
  <c r="AY2335" i="19"/>
  <c r="AY2327" i="19"/>
  <c r="AY2319" i="19"/>
  <c r="AY2311" i="19"/>
  <c r="AY2303" i="19"/>
  <c r="AY2295" i="19"/>
  <c r="AY2287" i="19"/>
  <c r="AY2279" i="19"/>
  <c r="AY2271" i="19"/>
  <c r="AY2263" i="19"/>
  <c r="AY2255" i="19"/>
  <c r="AY2247" i="19"/>
  <c r="AY2239" i="19"/>
  <c r="AY2231" i="19"/>
  <c r="AY2223" i="19"/>
  <c r="AY2215" i="19"/>
  <c r="AY2207" i="19"/>
  <c r="AY2199" i="19"/>
  <c r="AY2191" i="19"/>
  <c r="AY2183" i="19"/>
  <c r="AY2175" i="19"/>
  <c r="AY2167" i="19"/>
  <c r="AY2159" i="19"/>
  <c r="AY2151" i="19"/>
  <c r="AY2143" i="19"/>
  <c r="AY2135" i="19"/>
  <c r="AY2127" i="19"/>
  <c r="AY2119" i="19"/>
  <c r="AY2111" i="19"/>
  <c r="AY2103" i="19"/>
  <c r="AY2095" i="19"/>
  <c r="AY2087" i="19"/>
  <c r="AY2079" i="19"/>
  <c r="AY2071" i="19"/>
  <c r="AY2063" i="19"/>
  <c r="AY2055" i="19"/>
  <c r="AY2047" i="19"/>
  <c r="AY2039" i="19"/>
  <c r="AY2031" i="19"/>
  <c r="AY2023" i="19"/>
  <c r="AY2015" i="19"/>
  <c r="AY2007" i="19"/>
  <c r="AY1999" i="19"/>
  <c r="AY1991" i="19"/>
  <c r="AY1983" i="19"/>
  <c r="AY1975" i="19"/>
  <c r="AY1967" i="19"/>
  <c r="AY1959" i="19"/>
  <c r="AY1951" i="19"/>
  <c r="AY1943" i="19"/>
  <c r="AY1935" i="19"/>
  <c r="AY1927" i="19"/>
  <c r="AY1919" i="19"/>
  <c r="AY1911" i="19"/>
  <c r="AY1903" i="19"/>
  <c r="AY1895" i="19"/>
  <c r="AY1887" i="19"/>
  <c r="AY1879" i="19"/>
  <c r="AY1871" i="19"/>
  <c r="AY1863" i="19"/>
  <c r="AY1855" i="19"/>
  <c r="AY1847" i="19"/>
  <c r="AY1839" i="19"/>
  <c r="AY1831" i="19"/>
  <c r="AY1823" i="19"/>
  <c r="AY1815" i="19"/>
  <c r="AY1807" i="19"/>
  <c r="AY1799" i="19"/>
  <c r="AY1791" i="19"/>
  <c r="AY1783" i="19"/>
  <c r="AY1775" i="19"/>
  <c r="AY1767" i="19"/>
  <c r="AY1759" i="19"/>
  <c r="AY1751" i="19"/>
  <c r="AY1743" i="19"/>
  <c r="AY1735" i="19"/>
  <c r="AY1727" i="19"/>
  <c r="AY1719" i="19"/>
  <c r="AY1711" i="19"/>
  <c r="AY1703" i="19"/>
  <c r="AY1695" i="19"/>
  <c r="AY1687" i="19"/>
  <c r="AY1679" i="19"/>
  <c r="AY1671" i="19"/>
  <c r="AY1663" i="19"/>
  <c r="AY1655" i="19"/>
  <c r="AY1647" i="19"/>
  <c r="AY1639" i="19"/>
  <c r="AY1631" i="19"/>
  <c r="AY1623" i="19"/>
  <c r="AY1615" i="19"/>
  <c r="AY1607" i="19"/>
  <c r="AY1599" i="19"/>
  <c r="AY1591" i="19"/>
  <c r="AY1583" i="19"/>
  <c r="AY1575" i="19"/>
  <c r="AY1567" i="19"/>
  <c r="AY1559" i="19"/>
  <c r="AY1551" i="19"/>
  <c r="AY1543" i="19"/>
  <c r="AY1535" i="19"/>
  <c r="AY1527" i="19"/>
  <c r="AY1519" i="19"/>
  <c r="AY1511" i="19"/>
  <c r="AY1503" i="19"/>
  <c r="AY1495" i="19"/>
  <c r="AY1487" i="19"/>
  <c r="AY1479" i="19"/>
  <c r="AY1471" i="19"/>
  <c r="AY1463" i="19"/>
  <c r="AY1455" i="19"/>
  <c r="AY1447" i="19"/>
  <c r="AY1439" i="19"/>
  <c r="AY1431" i="19"/>
  <c r="AY1423" i="19"/>
  <c r="AY1415" i="19"/>
  <c r="AY1407" i="19"/>
  <c r="AY1399" i="19"/>
  <c r="AY1391" i="19"/>
  <c r="AY1383" i="19"/>
  <c r="AY1375" i="19"/>
  <c r="AY1367" i="19"/>
  <c r="AY1359" i="19"/>
  <c r="AY1351" i="19"/>
  <c r="AY1343" i="19"/>
  <c r="AY1335" i="19"/>
  <c r="AY1327" i="19"/>
  <c r="AY1319" i="19"/>
  <c r="AY1311" i="19"/>
  <c r="AY1303" i="19"/>
  <c r="AY1295" i="19"/>
  <c r="AY1287" i="19"/>
  <c r="AY1279" i="19"/>
  <c r="AY1271" i="19"/>
  <c r="AY1263" i="19"/>
  <c r="AY1255" i="19"/>
  <c r="AY1247" i="19"/>
  <c r="AY1239" i="19"/>
  <c r="AY1231" i="19"/>
  <c r="AY1223" i="19"/>
  <c r="AY1215" i="19"/>
  <c r="AY1207" i="19"/>
  <c r="AY1199" i="19"/>
  <c r="AY1191" i="19"/>
  <c r="AY1183" i="19"/>
  <c r="AY1175" i="19"/>
  <c r="AY1167" i="19"/>
  <c r="AY1159" i="19"/>
  <c r="AY1151" i="19"/>
  <c r="AY1143" i="19"/>
  <c r="AY1135" i="19"/>
  <c r="AY1127" i="19"/>
  <c r="AY1119" i="19"/>
  <c r="AY1111" i="19"/>
  <c r="AY1103" i="19"/>
  <c r="AY1095" i="19"/>
  <c r="AY1087" i="19"/>
  <c r="AY1079" i="19"/>
  <c r="AY1071" i="19"/>
  <c r="AY1063" i="19"/>
  <c r="AY1055" i="19"/>
  <c r="AY1047" i="19"/>
  <c r="AY1039" i="19"/>
  <c r="AY1031" i="19"/>
  <c r="AY1023" i="19"/>
  <c r="AY1015" i="19"/>
  <c r="AY1007" i="19"/>
  <c r="AY999" i="19"/>
  <c r="AY991" i="19"/>
  <c r="AY983" i="19"/>
  <c r="AY975" i="19"/>
  <c r="AY967" i="19"/>
  <c r="AY959" i="19"/>
  <c r="AY951" i="19"/>
  <c r="AY943" i="19"/>
  <c r="AY935" i="19"/>
  <c r="AY927" i="19"/>
  <c r="AY919" i="19"/>
  <c r="AY911" i="19"/>
  <c r="AY903" i="19"/>
  <c r="AY895" i="19"/>
  <c r="AY887" i="19"/>
  <c r="AY879" i="19"/>
  <c r="AY871" i="19"/>
  <c r="AY863" i="19"/>
  <c r="AY855" i="19"/>
  <c r="AY847" i="19"/>
  <c r="AY839" i="19"/>
  <c r="AY831" i="19"/>
  <c r="AY823" i="19"/>
  <c r="AY815" i="19"/>
  <c r="AY807" i="19"/>
  <c r="AY799" i="19"/>
  <c r="AY791" i="19"/>
  <c r="AY783" i="19"/>
  <c r="AY775" i="19"/>
  <c r="AY767" i="19"/>
  <c r="AY759" i="19"/>
  <c r="AY751" i="19"/>
  <c r="AY743" i="19"/>
  <c r="AY735" i="19"/>
  <c r="AY727" i="19"/>
  <c r="AY719" i="19"/>
  <c r="AY711" i="19"/>
  <c r="AY703" i="19"/>
  <c r="AY695" i="19"/>
  <c r="AY687" i="19"/>
  <c r="AY679" i="19"/>
  <c r="AY671" i="19"/>
  <c r="AY663" i="19"/>
  <c r="AY655" i="19"/>
  <c r="AY647" i="19"/>
  <c r="AY639" i="19"/>
  <c r="AY631" i="19"/>
  <c r="AY623" i="19"/>
  <c r="AY615" i="19"/>
  <c r="AY607" i="19"/>
  <c r="AY599" i="19"/>
  <c r="AY591" i="19"/>
  <c r="AY583" i="19"/>
  <c r="AY575" i="19"/>
  <c r="AY567" i="19"/>
  <c r="AY559" i="19"/>
  <c r="AY551" i="19"/>
  <c r="AY543" i="19"/>
  <c r="AY535" i="19"/>
  <c r="AY527" i="19"/>
  <c r="AY519" i="19"/>
  <c r="AY511" i="19"/>
  <c r="AY503" i="19"/>
  <c r="AY495" i="19"/>
  <c r="AY487" i="19"/>
  <c r="AY479" i="19"/>
  <c r="AY471" i="19"/>
  <c r="AY463" i="19"/>
  <c r="AY455" i="19"/>
  <c r="AY447" i="19"/>
  <c r="AY439" i="19"/>
  <c r="AY431" i="19"/>
  <c r="AY423" i="19"/>
  <c r="AY415" i="19"/>
  <c r="AY407" i="19"/>
  <c r="AY399" i="19"/>
  <c r="AY391" i="19"/>
  <c r="AY383" i="19"/>
  <c r="AY375" i="19"/>
  <c r="AY367" i="19"/>
  <c r="AY359" i="19"/>
  <c r="AY351" i="19"/>
  <c r="AY343" i="19"/>
  <c r="AY335" i="19"/>
  <c r="AY327" i="19"/>
  <c r="AY319" i="19"/>
  <c r="AY311" i="19"/>
  <c r="AY303" i="19"/>
  <c r="AY295" i="19"/>
  <c r="AY287" i="19"/>
  <c r="AY279" i="19"/>
  <c r="AY271" i="19"/>
  <c r="AY263" i="19"/>
  <c r="AY255" i="19"/>
  <c r="AY247" i="19"/>
  <c r="AY239" i="19"/>
  <c r="AY231" i="19"/>
  <c r="AY223" i="19"/>
  <c r="AY215" i="19"/>
  <c r="AY207" i="19"/>
  <c r="AY199" i="19"/>
  <c r="AY191" i="19"/>
  <c r="AY183" i="19"/>
  <c r="AY175" i="19"/>
  <c r="AY167" i="19"/>
  <c r="AY159" i="19"/>
  <c r="AY151" i="19"/>
  <c r="AY143" i="19"/>
  <c r="AY135" i="19"/>
  <c r="AY127" i="19"/>
  <c r="AY119" i="19"/>
  <c r="AY111" i="19"/>
  <c r="AY103" i="19"/>
  <c r="AY95" i="19"/>
  <c r="AY87" i="19"/>
  <c r="AY79" i="19"/>
  <c r="AY71" i="19"/>
  <c r="AY63" i="19"/>
  <c r="AY55" i="19"/>
  <c r="AY47" i="19"/>
  <c r="AY39" i="19"/>
  <c r="AY31" i="19"/>
  <c r="AY23" i="19"/>
  <c r="AY15" i="19"/>
  <c r="B11" i="24"/>
  <c r="AY2361" i="19"/>
  <c r="AY2353" i="19"/>
  <c r="AY2345" i="19"/>
  <c r="AY2337" i="19"/>
  <c r="AY2329" i="19"/>
  <c r="AY2321" i="19"/>
  <c r="AY2313" i="19"/>
  <c r="AY2305" i="19"/>
  <c r="AY2297" i="19"/>
  <c r="AY2289" i="19"/>
  <c r="AY2281" i="19"/>
  <c r="AY2273" i="19"/>
  <c r="AY2265" i="19"/>
  <c r="AY2257" i="19"/>
  <c r="AY2249" i="19"/>
  <c r="AY2241" i="19"/>
  <c r="AY2233" i="19"/>
  <c r="AY2225" i="19"/>
  <c r="AY2217" i="19"/>
  <c r="AY2209" i="19"/>
  <c r="AY2201" i="19"/>
  <c r="AY2193" i="19"/>
  <c r="AY2185" i="19"/>
  <c r="AY2177" i="19"/>
  <c r="AY2169" i="19"/>
  <c r="AY2161" i="19"/>
  <c r="AY2153" i="19"/>
  <c r="AY2145" i="19"/>
  <c r="AY2137" i="19"/>
  <c r="AY2129" i="19"/>
  <c r="AY2121" i="19"/>
  <c r="AY2113" i="19"/>
  <c r="AY2105" i="19"/>
  <c r="AY2097" i="19"/>
  <c r="AY2089" i="19"/>
  <c r="AY2081" i="19"/>
  <c r="AY2073" i="19"/>
  <c r="AY2065" i="19"/>
  <c r="AY2057" i="19"/>
  <c r="AY2049" i="19"/>
  <c r="AY2041" i="19"/>
  <c r="AY2033" i="19"/>
  <c r="AY2025" i="19"/>
  <c r="AY2017" i="19"/>
  <c r="AY2009" i="19"/>
  <c r="AY2001" i="19"/>
  <c r="AY1993" i="19"/>
  <c r="AY1985" i="19"/>
  <c r="AY1977" i="19"/>
  <c r="AY1969" i="19"/>
  <c r="AY1961" i="19"/>
  <c r="AY1953" i="19"/>
  <c r="AY1945" i="19"/>
  <c r="AY1937" i="19"/>
  <c r="AY1929" i="19"/>
  <c r="AY1921" i="19"/>
  <c r="AY1913" i="19"/>
  <c r="AY1905" i="19"/>
  <c r="AY1897" i="19"/>
  <c r="AY1889" i="19"/>
  <c r="AY1881" i="19"/>
  <c r="AY1873" i="19"/>
  <c r="AY1865" i="19"/>
  <c r="AY1857" i="19"/>
  <c r="AY1849" i="19"/>
  <c r="AY1841" i="19"/>
  <c r="AY1833" i="19"/>
  <c r="AY1825" i="19"/>
  <c r="AY1817" i="19"/>
  <c r="AY1809" i="19"/>
  <c r="AY1801" i="19"/>
  <c r="AY1793" i="19"/>
  <c r="AY1785" i="19"/>
  <c r="AY1777" i="19"/>
  <c r="AY1769" i="19"/>
  <c r="AY1761" i="19"/>
  <c r="AY1753" i="19"/>
  <c r="AY1745" i="19"/>
  <c r="AY1737" i="19"/>
  <c r="AY1729" i="19"/>
  <c r="AY1721" i="19"/>
  <c r="AY1713" i="19"/>
  <c r="AY1705" i="19"/>
  <c r="AY1697" i="19"/>
  <c r="AY1689" i="19"/>
  <c r="AY1681" i="19"/>
  <c r="AY1673" i="19"/>
  <c r="AY1665" i="19"/>
  <c r="AY1657" i="19"/>
  <c r="AY1649" i="19"/>
  <c r="AY1641" i="19"/>
  <c r="AY1633" i="19"/>
  <c r="AY1625" i="19"/>
  <c r="AY1617" i="19"/>
  <c r="AY1609" i="19"/>
  <c r="AY1601" i="19"/>
  <c r="AY1593" i="19"/>
  <c r="AY1585" i="19"/>
  <c r="AY1577" i="19"/>
  <c r="AY1569" i="19"/>
  <c r="AY1561" i="19"/>
  <c r="AY1553" i="19"/>
  <c r="AY1545" i="19"/>
  <c r="AY1537" i="19"/>
  <c r="AY1529" i="19"/>
  <c r="AY1521" i="19"/>
  <c r="AY1513" i="19"/>
  <c r="AY1505" i="19"/>
  <c r="AY1497" i="19"/>
  <c r="AY1489" i="19"/>
  <c r="AY1481" i="19"/>
  <c r="AY1473" i="19"/>
  <c r="AY1465" i="19"/>
  <c r="AY1457" i="19"/>
  <c r="AY1449" i="19"/>
  <c r="AY1441" i="19"/>
  <c r="AY1433" i="19"/>
  <c r="AY1425" i="19"/>
  <c r="AY1417" i="19"/>
  <c r="AY1409" i="19"/>
  <c r="AY1401" i="19"/>
  <c r="AY1393" i="19"/>
  <c r="AY1385" i="19"/>
  <c r="AY1377" i="19"/>
  <c r="AY1369" i="19"/>
  <c r="AY1361" i="19"/>
  <c r="AY1353" i="19"/>
  <c r="AY1345" i="19"/>
  <c r="AY1337" i="19"/>
  <c r="AY1329" i="19"/>
  <c r="AY1321" i="19"/>
  <c r="AY1313" i="19"/>
  <c r="AY1305" i="19"/>
  <c r="AY1297" i="19"/>
  <c r="AY1289" i="19"/>
  <c r="AY1281" i="19"/>
  <c r="AY1273" i="19"/>
  <c r="AY1265" i="19"/>
  <c r="AY1257" i="19"/>
  <c r="AY1249" i="19"/>
  <c r="AY1241" i="19"/>
  <c r="AY1233" i="19"/>
  <c r="AY1225" i="19"/>
  <c r="AY1217" i="19"/>
  <c r="AY1209" i="19"/>
  <c r="AY1201" i="19"/>
  <c r="AY1193" i="19"/>
  <c r="AY1185" i="19"/>
  <c r="AY1177" i="19"/>
  <c r="AY1169" i="19"/>
  <c r="AY1161" i="19"/>
  <c r="AY1153" i="19"/>
  <c r="AY1145" i="19"/>
  <c r="AY1137" i="19"/>
  <c r="AY1129" i="19"/>
  <c r="AY1121" i="19"/>
  <c r="AY1113" i="19"/>
  <c r="AY1105" i="19"/>
  <c r="AY1097" i="19"/>
  <c r="AY1089" i="19"/>
  <c r="AY1081" i="19"/>
  <c r="AY1073" i="19"/>
  <c r="AY1065" i="19"/>
  <c r="AY1057" i="19"/>
  <c r="AY1049" i="19"/>
  <c r="AY1041" i="19"/>
  <c r="AY1033" i="19"/>
  <c r="AY1025" i="19"/>
  <c r="AY1017" i="19"/>
  <c r="AY1009" i="19"/>
  <c r="AY1001" i="19"/>
  <c r="AY993" i="19"/>
  <c r="AY985" i="19"/>
  <c r="AY977" i="19"/>
  <c r="AY969" i="19"/>
  <c r="AY961" i="19"/>
  <c r="AY953" i="19"/>
  <c r="AY945" i="19"/>
  <c r="AY937" i="19"/>
  <c r="AY929" i="19"/>
  <c r="AY921" i="19"/>
  <c r="AY913" i="19"/>
  <c r="AY905" i="19"/>
  <c r="AY897" i="19"/>
  <c r="AY889" i="19"/>
  <c r="AY881" i="19"/>
  <c r="AY873" i="19"/>
  <c r="AY865" i="19"/>
  <c r="AY857" i="19"/>
  <c r="AY849" i="19"/>
  <c r="AY841" i="19"/>
  <c r="AY833" i="19"/>
  <c r="AY825" i="19"/>
  <c r="AY817" i="19"/>
  <c r="AY809" i="19"/>
  <c r="AY801" i="19"/>
  <c r="AY793" i="19"/>
  <c r="AY785" i="19"/>
  <c r="AY777" i="19"/>
  <c r="AY769" i="19"/>
  <c r="AY761" i="19"/>
  <c r="AY753" i="19"/>
  <c r="AY745" i="19"/>
  <c r="AY737" i="19"/>
  <c r="AY729" i="19"/>
  <c r="AY721" i="19"/>
  <c r="AY713" i="19"/>
  <c r="AY705" i="19"/>
  <c r="AY697" i="19"/>
  <c r="AY689" i="19"/>
  <c r="AY681" i="19"/>
  <c r="AY673" i="19"/>
  <c r="AY665" i="19"/>
  <c r="AY657" i="19"/>
  <c r="AY649" i="19"/>
  <c r="AY641" i="19"/>
  <c r="AY633" i="19"/>
  <c r="AY625" i="19"/>
  <c r="AY617" i="19"/>
  <c r="AY609" i="19"/>
  <c r="AY601" i="19"/>
  <c r="AY593" i="19"/>
  <c r="AY585" i="19"/>
  <c r="AY577" i="19"/>
  <c r="AY569" i="19"/>
  <c r="AY561" i="19"/>
  <c r="AY553" i="19"/>
  <c r="AY545" i="19"/>
  <c r="AY537" i="19"/>
  <c r="AY529" i="19"/>
  <c r="AY521" i="19"/>
  <c r="AY513" i="19"/>
  <c r="AY505" i="19"/>
  <c r="AY497" i="19"/>
  <c r="AY489" i="19"/>
  <c r="AY481" i="19"/>
  <c r="AY473" i="19"/>
  <c r="AY465" i="19"/>
  <c r="AY457" i="19"/>
  <c r="AY449" i="19"/>
  <c r="AY441" i="19"/>
  <c r="AY433" i="19"/>
  <c r="AY425" i="19"/>
  <c r="AY417" i="19"/>
  <c r="AY409" i="19"/>
  <c r="AY401" i="19"/>
  <c r="AY393" i="19"/>
  <c r="AY385" i="19"/>
  <c r="AY377" i="19"/>
  <c r="AY369" i="19"/>
  <c r="AY361" i="19"/>
  <c r="AY353" i="19"/>
  <c r="AY345" i="19"/>
  <c r="AY337" i="19"/>
  <c r="AY329" i="19"/>
  <c r="AY321" i="19"/>
  <c r="AY313" i="19"/>
  <c r="AY305" i="19"/>
  <c r="AY297" i="19"/>
  <c r="AY289" i="19"/>
  <c r="AY281" i="19"/>
  <c r="AY273" i="19"/>
  <c r="AY265" i="19"/>
  <c r="AY257" i="19"/>
  <c r="AY249" i="19"/>
  <c r="AY241" i="19"/>
  <c r="AY233" i="19"/>
  <c r="AY225" i="19"/>
  <c r="AY217" i="19"/>
  <c r="AY209" i="19"/>
  <c r="AY201" i="19"/>
  <c r="AY193" i="19"/>
  <c r="AY185" i="19"/>
  <c r="AY177" i="19"/>
  <c r="AY169" i="19"/>
  <c r="AY161" i="19"/>
  <c r="AY153" i="19"/>
  <c r="AY145" i="19"/>
  <c r="AY137" i="19"/>
  <c r="AY129" i="19"/>
  <c r="AY121" i="19"/>
  <c r="AY113" i="19"/>
  <c r="AY105" i="19"/>
  <c r="AY97" i="19"/>
  <c r="AY89" i="19"/>
  <c r="AY81" i="19"/>
  <c r="AY73" i="19"/>
  <c r="AY65" i="19"/>
  <c r="AY57" i="19"/>
  <c r="AY49" i="19"/>
  <c r="AY41" i="19"/>
  <c r="AY33" i="19"/>
  <c r="AY25" i="19"/>
  <c r="AY17" i="19"/>
  <c r="AY304" i="19"/>
  <c r="AY200" i="19"/>
  <c r="AY184" i="19"/>
  <c r="AY160" i="19"/>
  <c r="AY72" i="19"/>
  <c r="AY48" i="19"/>
  <c r="AY40" i="19"/>
  <c r="AU5" i="11"/>
  <c r="AY2332" i="19"/>
  <c r="AY2268" i="19"/>
  <c r="AY2204" i="19"/>
  <c r="AY2140" i="19"/>
  <c r="AY2076" i="19"/>
  <c r="AY2012" i="19"/>
  <c r="AY1948" i="19"/>
  <c r="AY1884" i="19"/>
  <c r="AY1820" i="19"/>
  <c r="AY1756" i="19"/>
  <c r="AY1692" i="19"/>
  <c r="AY1628" i="19"/>
  <c r="AY1564" i="19"/>
  <c r="AY1500" i="19"/>
  <c r="AY1436" i="19"/>
  <c r="AY1372" i="19"/>
  <c r="AY1308" i="19"/>
  <c r="AY1244" i="19"/>
  <c r="AY1180" i="19"/>
  <c r="AY1116" i="19"/>
  <c r="AY1052" i="19"/>
  <c r="AY988" i="19"/>
  <c r="AY924" i="19"/>
  <c r="AY860" i="19"/>
  <c r="AY796" i="19"/>
  <c r="AY732" i="19"/>
  <c r="AY668" i="19"/>
  <c r="AY604" i="19"/>
  <c r="AY540" i="19"/>
  <c r="AY476" i="19"/>
  <c r="AY412" i="19"/>
  <c r="AY348" i="19"/>
  <c r="AY284" i="19"/>
  <c r="AY220" i="19"/>
  <c r="AY156" i="19"/>
  <c r="AY92" i="19"/>
  <c r="AY28" i="19"/>
  <c r="H35" i="19"/>
  <c r="AU4" i="19"/>
  <c r="AY1100" i="19"/>
  <c r="AY972" i="19"/>
  <c r="AY844" i="19"/>
  <c r="AY652" i="19"/>
  <c r="AY588" i="19"/>
  <c r="AY524" i="19"/>
  <c r="AY396" i="19"/>
  <c r="AY268" i="19"/>
  <c r="AY204" i="19"/>
  <c r="AY140" i="19"/>
  <c r="AY12" i="19"/>
  <c r="H29" i="19"/>
  <c r="AY644" i="19"/>
  <c r="AY580" i="19"/>
  <c r="AY516" i="19"/>
  <c r="AY388" i="19"/>
  <c r="AY324" i="19"/>
  <c r="AY196" i="19"/>
  <c r="AY68" i="19"/>
  <c r="H30" i="19"/>
  <c r="AY5" i="19"/>
  <c r="AY116" i="19"/>
  <c r="H33" i="19"/>
  <c r="AY2220" i="19"/>
  <c r="AY1516" i="19"/>
  <c r="AY1324" i="19"/>
  <c r="AY684" i="19"/>
  <c r="AY556" i="19"/>
  <c r="AY172" i="19"/>
  <c r="AY108" i="19"/>
  <c r="AY2324" i="19"/>
  <c r="AY2260" i="19"/>
  <c r="AY2196" i="19"/>
  <c r="AY2132" i="19"/>
  <c r="AY2068" i="19"/>
  <c r="AY2004" i="19"/>
  <c r="AY1940" i="19"/>
  <c r="AY1876" i="19"/>
  <c r="AY1812" i="19"/>
  <c r="AY1748" i="19"/>
  <c r="AY1684" i="19"/>
  <c r="AY1620" i="19"/>
  <c r="AY1556" i="19"/>
  <c r="AY1492" i="19"/>
  <c r="AY1428" i="19"/>
  <c r="AY1364" i="19"/>
  <c r="AY1300" i="19"/>
  <c r="AY1236" i="19"/>
  <c r="AY1172" i="19"/>
  <c r="AY1108" i="19"/>
  <c r="AY1044" i="19"/>
  <c r="AY980" i="19"/>
  <c r="AY916" i="19"/>
  <c r="AY852" i="19"/>
  <c r="AY788" i="19"/>
  <c r="AY724" i="19"/>
  <c r="AY660" i="19"/>
  <c r="AY596" i="19"/>
  <c r="AY532" i="19"/>
  <c r="AY468" i="19"/>
  <c r="AY404" i="19"/>
  <c r="AY340" i="19"/>
  <c r="AY276" i="19"/>
  <c r="AY212" i="19"/>
  <c r="AY148" i="19"/>
  <c r="AY84" i="19"/>
  <c r="AY20" i="19"/>
  <c r="AY1164" i="19"/>
  <c r="AY1036" i="19"/>
  <c r="AY908" i="19"/>
  <c r="AY716" i="19"/>
  <c r="AY460" i="19"/>
  <c r="AY332" i="19"/>
  <c r="AY76" i="19"/>
  <c r="AY452" i="19"/>
  <c r="AY260" i="19"/>
  <c r="AY132" i="19"/>
  <c r="AY188" i="19"/>
  <c r="AY124" i="19"/>
  <c r="AY52" i="19"/>
  <c r="AY2092" i="19"/>
  <c r="AY2028" i="19"/>
  <c r="AY1644" i="19"/>
  <c r="AY1388" i="19"/>
  <c r="AY1260" i="19"/>
  <c r="AY1132" i="19"/>
  <c r="AY940" i="19"/>
  <c r="AY876" i="19"/>
  <c r="AY364" i="19"/>
  <c r="AY44" i="19"/>
  <c r="AY8" i="19"/>
  <c r="AY2316" i="19"/>
  <c r="AY2252" i="19"/>
  <c r="AY2188" i="19"/>
  <c r="AY2124" i="19"/>
  <c r="AY2060" i="19"/>
  <c r="AY1996" i="19"/>
  <c r="AY1932" i="19"/>
  <c r="AY1868" i="19"/>
  <c r="AY1804" i="19"/>
  <c r="AY1740" i="19"/>
  <c r="AY1676" i="19"/>
  <c r="AY1612" i="19"/>
  <c r="AY1548" i="19"/>
  <c r="AY1484" i="19"/>
  <c r="AY1420" i="19"/>
  <c r="AY1356" i="19"/>
  <c r="AY1292" i="19"/>
  <c r="AY1228" i="19"/>
  <c r="AY780" i="19"/>
  <c r="AY2308" i="19"/>
  <c r="AY2244" i="19"/>
  <c r="AY2180" i="19"/>
  <c r="AY2116" i="19"/>
  <c r="AY2052" i="19"/>
  <c r="AY1988" i="19"/>
  <c r="AY1924" i="19"/>
  <c r="AY1860" i="19"/>
  <c r="AY1796" i="19"/>
  <c r="AY1732" i="19"/>
  <c r="AY1668" i="19"/>
  <c r="AY1604" i="19"/>
  <c r="AY1540" i="19"/>
  <c r="AY1476" i="19"/>
  <c r="AY1412" i="19"/>
  <c r="AY1348" i="19"/>
  <c r="AY1284" i="19"/>
  <c r="AY1220" i="19"/>
  <c r="AY1156" i="19"/>
  <c r="AY1092" i="19"/>
  <c r="AY1028" i="19"/>
  <c r="AY964" i="19"/>
  <c r="AY900" i="19"/>
  <c r="AY836" i="19"/>
  <c r="AY772" i="19"/>
  <c r="AY708" i="19"/>
  <c r="AY2364" i="19"/>
  <c r="AY2300" i="19"/>
  <c r="AY2236" i="19"/>
  <c r="AY2172" i="19"/>
  <c r="AY2108" i="19"/>
  <c r="AY2044" i="19"/>
  <c r="AY1980" i="19"/>
  <c r="AY1916" i="19"/>
  <c r="AY1852" i="19"/>
  <c r="AY1788" i="19"/>
  <c r="AY1724" i="19"/>
  <c r="AY1660" i="19"/>
  <c r="AY1596" i="19"/>
  <c r="AY1532" i="19"/>
  <c r="AY1468" i="19"/>
  <c r="AY1404" i="19"/>
  <c r="AY1340" i="19"/>
  <c r="AY1276" i="19"/>
  <c r="AY1212" i="19"/>
  <c r="AY1148" i="19"/>
  <c r="AY1084" i="19"/>
  <c r="AY1020" i="19"/>
  <c r="AY956" i="19"/>
  <c r="AY892" i="19"/>
  <c r="AY828" i="19"/>
  <c r="AY764" i="19"/>
  <c r="AY700" i="19"/>
  <c r="AY636" i="19"/>
  <c r="AY572" i="19"/>
  <c r="AY508" i="19"/>
  <c r="AY444" i="19"/>
  <c r="AY380" i="19"/>
  <c r="AY2348" i="19"/>
  <c r="AY300" i="19"/>
  <c r="AY2356" i="19"/>
  <c r="AY2292" i="19"/>
  <c r="AY2228" i="19"/>
  <c r="AY2164" i="19"/>
  <c r="AY2100" i="19"/>
  <c r="AY2036" i="19"/>
  <c r="AY1972" i="19"/>
  <c r="AY1908" i="19"/>
  <c r="AY1844" i="19"/>
  <c r="AY1780" i="19"/>
  <c r="AY1716" i="19"/>
  <c r="AY1652" i="19"/>
  <c r="AY1588" i="19"/>
  <c r="AY1524" i="19"/>
  <c r="AY1460" i="19"/>
  <c r="AY1396" i="19"/>
  <c r="AY1332" i="19"/>
  <c r="AY1268" i="19"/>
  <c r="AY1204" i="19"/>
  <c r="AY1140" i="19"/>
  <c r="AY1076" i="19"/>
  <c r="AY1012" i="19"/>
  <c r="AY948" i="19"/>
  <c r="AY884" i="19"/>
  <c r="AY820" i="19"/>
  <c r="AY756" i="19"/>
  <c r="AY692" i="19"/>
  <c r="AY628" i="19"/>
  <c r="AY564" i="19"/>
  <c r="AY500" i="19"/>
  <c r="AY436" i="19"/>
  <c r="AY372" i="19"/>
  <c r="AY308" i="19"/>
  <c r="AY244" i="19"/>
  <c r="AY180" i="19"/>
  <c r="AY2340" i="19"/>
  <c r="AY2276" i="19"/>
  <c r="AY2212" i="19"/>
  <c r="AY2148" i="19"/>
  <c r="AY2084" i="19"/>
  <c r="AY2020" i="19"/>
  <c r="AY1956" i="19"/>
  <c r="AY1892" i="19"/>
  <c r="AY1828" i="19"/>
  <c r="AY1764" i="19"/>
  <c r="AY1700" i="19"/>
  <c r="AY1636" i="19"/>
  <c r="AY1572" i="19"/>
  <c r="AY1508" i="19"/>
  <c r="AY1444" i="19"/>
  <c r="AY1380" i="19"/>
  <c r="AY1316" i="19"/>
  <c r="AY1252" i="19"/>
  <c r="AY1188" i="19"/>
  <c r="AY1124" i="19"/>
  <c r="AY1060" i="19"/>
  <c r="AY996" i="19"/>
  <c r="AY932" i="19"/>
  <c r="AY868" i="19"/>
  <c r="AY804" i="19"/>
  <c r="AY740" i="19"/>
  <c r="AY676" i="19"/>
  <c r="AY612" i="19"/>
  <c r="AY548" i="19"/>
  <c r="AY484" i="19"/>
  <c r="AY420" i="19"/>
  <c r="AY356" i="19"/>
  <c r="AY292" i="19"/>
  <c r="AY228" i="19"/>
  <c r="AY164" i="19"/>
  <c r="AY100" i="19"/>
  <c r="AY36" i="19"/>
  <c r="AY316" i="19"/>
  <c r="AY252" i="19"/>
  <c r="AY60" i="19"/>
  <c r="AY2284" i="19"/>
  <c r="AY2156" i="19"/>
  <c r="AY1964" i="19"/>
  <c r="AY1900" i="19"/>
  <c r="AY1836" i="19"/>
  <c r="AY1772" i="19"/>
  <c r="AY1708" i="19"/>
  <c r="AY1580" i="19"/>
  <c r="AY1452" i="19"/>
  <c r="AY1196" i="19"/>
  <c r="AY1068" i="19"/>
  <c r="AY1004" i="19"/>
  <c r="AY812" i="19"/>
  <c r="AY748" i="19"/>
  <c r="AY620" i="19"/>
  <c r="AY492" i="19"/>
  <c r="AY428" i="19"/>
  <c r="AY236" i="19"/>
  <c r="H237" i="24" l="1"/>
  <c r="H429" i="24"/>
  <c r="H493" i="24"/>
  <c r="H621" i="24"/>
  <c r="H749" i="24"/>
  <c r="H813" i="24"/>
  <c r="H1005" i="24"/>
  <c r="H1069" i="24"/>
  <c r="H1197" i="24"/>
  <c r="H1453" i="24"/>
  <c r="H1581" i="24"/>
  <c r="H1709" i="24"/>
  <c r="H1773" i="24"/>
  <c r="H1837" i="24"/>
  <c r="H1901" i="24"/>
  <c r="H1965" i="24"/>
  <c r="H2157" i="24"/>
  <c r="H2285" i="24"/>
  <c r="H61" i="24"/>
  <c r="H253" i="24"/>
  <c r="H317" i="24"/>
  <c r="H37" i="24"/>
  <c r="H101" i="24"/>
  <c r="H165" i="24"/>
  <c r="H229" i="24"/>
  <c r="H293" i="24"/>
  <c r="H357" i="24"/>
  <c r="H421" i="24"/>
  <c r="H485" i="24"/>
  <c r="H549" i="24"/>
  <c r="H613" i="24"/>
  <c r="H677" i="24"/>
  <c r="H741" i="24"/>
  <c r="H805" i="24"/>
  <c r="H869" i="24"/>
  <c r="H933" i="24"/>
  <c r="H997" i="24"/>
  <c r="H1061" i="24"/>
  <c r="H1125" i="24"/>
  <c r="H1189" i="24"/>
  <c r="H1253" i="24"/>
  <c r="H1317" i="24"/>
  <c r="H1381" i="24"/>
  <c r="H1445" i="24"/>
  <c r="H1509" i="24"/>
  <c r="H1573" i="24"/>
  <c r="H1637" i="24"/>
  <c r="H1701" i="24"/>
  <c r="H1765" i="24"/>
  <c r="H1829" i="24"/>
  <c r="H1893" i="24"/>
  <c r="H1957" i="24"/>
  <c r="H2021" i="24"/>
  <c r="H2085" i="24"/>
  <c r="H2149" i="24"/>
  <c r="H2213" i="24"/>
  <c r="H2277" i="24"/>
  <c r="H2341" i="24"/>
  <c r="H181" i="24"/>
  <c r="H245" i="24"/>
  <c r="H309" i="24"/>
  <c r="H373" i="24"/>
  <c r="H437" i="24"/>
  <c r="H501" i="24"/>
  <c r="H565" i="24"/>
  <c r="H629" i="24"/>
  <c r="H693" i="24"/>
  <c r="H757" i="24"/>
  <c r="H821" i="24"/>
  <c r="H885" i="24"/>
  <c r="H949" i="24"/>
  <c r="H1013" i="24"/>
  <c r="H1077" i="24"/>
  <c r="H1141" i="24"/>
  <c r="H1205" i="24"/>
  <c r="H1269" i="24"/>
  <c r="H1333" i="24"/>
  <c r="H1397" i="24"/>
  <c r="H1461" i="24"/>
  <c r="H1525" i="24"/>
  <c r="H1589" i="24"/>
  <c r="H1653" i="24"/>
  <c r="H1717" i="24"/>
  <c r="H1781" i="24"/>
  <c r="H1845" i="24"/>
  <c r="H1909" i="24"/>
  <c r="H1973" i="24"/>
  <c r="H2037" i="24"/>
  <c r="H2101" i="24"/>
  <c r="H2165" i="24"/>
  <c r="H2229" i="24"/>
  <c r="H2293" i="24"/>
  <c r="H2357" i="24"/>
  <c r="H301" i="24"/>
  <c r="H2349" i="24"/>
  <c r="H381" i="24"/>
  <c r="H445" i="24"/>
  <c r="H509" i="24"/>
  <c r="H573" i="24"/>
  <c r="H637" i="24"/>
  <c r="H701" i="24"/>
  <c r="H765" i="24"/>
  <c r="H829" i="24"/>
  <c r="H893" i="24"/>
  <c r="H957" i="24"/>
  <c r="H1021" i="24"/>
  <c r="H1085" i="24"/>
  <c r="H1149" i="24"/>
  <c r="H1213" i="24"/>
  <c r="H1277" i="24"/>
  <c r="H1341" i="24"/>
  <c r="H1405" i="24"/>
  <c r="H1469" i="24"/>
  <c r="H1533" i="24"/>
  <c r="H1597" i="24"/>
  <c r="H1661" i="24"/>
  <c r="H1725" i="24"/>
  <c r="H1789" i="24"/>
  <c r="H1853" i="24"/>
  <c r="H1917" i="24"/>
  <c r="H1981" i="24"/>
  <c r="H2045" i="24"/>
  <c r="H2109" i="24"/>
  <c r="H2173" i="24"/>
  <c r="H2237" i="24"/>
  <c r="H2301" i="24"/>
  <c r="H2365" i="24"/>
  <c r="H709" i="24"/>
  <c r="H773" i="24"/>
  <c r="H837" i="24"/>
  <c r="H901" i="24"/>
  <c r="H965" i="24"/>
  <c r="H1029" i="24"/>
  <c r="H1093" i="24"/>
  <c r="H1157" i="24"/>
  <c r="H1221" i="24"/>
  <c r="H1285" i="24"/>
  <c r="H1349" i="24"/>
  <c r="H1413" i="24"/>
  <c r="H1477" i="24"/>
  <c r="H1541" i="24"/>
  <c r="H1605" i="24"/>
  <c r="H1669" i="24"/>
  <c r="H1733" i="24"/>
  <c r="H1797" i="24"/>
  <c r="H1861" i="24"/>
  <c r="H1925" i="24"/>
  <c r="H1989" i="24"/>
  <c r="H2053" i="24"/>
  <c r="H2117" i="24"/>
  <c r="H2181" i="24"/>
  <c r="H2245" i="24"/>
  <c r="H2309" i="24"/>
  <c r="H781" i="24"/>
  <c r="H1229" i="24"/>
  <c r="H1293" i="24"/>
  <c r="H1357" i="24"/>
  <c r="H1421" i="24"/>
  <c r="H1485" i="24"/>
  <c r="H1549" i="24"/>
  <c r="H1613" i="24"/>
  <c r="H1677" i="24"/>
  <c r="H1741" i="24"/>
  <c r="H1805" i="24"/>
  <c r="H1869" i="24"/>
  <c r="H1933" i="24"/>
  <c r="H1997" i="24"/>
  <c r="H2061" i="24"/>
  <c r="H2125" i="24"/>
  <c r="H2189" i="24"/>
  <c r="H2253" i="24"/>
  <c r="H2317" i="24"/>
  <c r="H9" i="24"/>
  <c r="H45" i="24"/>
  <c r="H365" i="24"/>
  <c r="H877" i="24"/>
  <c r="H941" i="24"/>
  <c r="H1133" i="24"/>
  <c r="H1261" i="24"/>
  <c r="H1389" i="24"/>
  <c r="H1645" i="24"/>
  <c r="H2029" i="24"/>
  <c r="H2093" i="24"/>
  <c r="H53" i="24"/>
  <c r="H125" i="24"/>
  <c r="H189" i="24"/>
  <c r="H133" i="24"/>
  <c r="H261" i="24"/>
  <c r="H453" i="24"/>
  <c r="H77" i="24"/>
  <c r="H333" i="24"/>
  <c r="H461" i="24"/>
  <c r="H717" i="24"/>
  <c r="H909" i="24"/>
  <c r="H1037" i="24"/>
  <c r="H1165" i="24"/>
  <c r="H21" i="24"/>
  <c r="H85" i="24"/>
  <c r="H149" i="24"/>
  <c r="H213" i="24"/>
  <c r="H277" i="24"/>
  <c r="H341" i="24"/>
  <c r="H405" i="24"/>
  <c r="H469" i="24"/>
  <c r="H533" i="24"/>
  <c r="H597" i="24"/>
  <c r="H661" i="24"/>
  <c r="H725" i="24"/>
  <c r="H789" i="24"/>
  <c r="H853" i="24"/>
  <c r="H917" i="24"/>
  <c r="H981" i="24"/>
  <c r="H1045" i="24"/>
  <c r="H1109" i="24"/>
  <c r="H1173" i="24"/>
  <c r="H1237" i="24"/>
  <c r="H1301" i="24"/>
  <c r="H1365" i="24"/>
  <c r="H1429" i="24"/>
  <c r="H1493" i="24"/>
  <c r="H1557" i="24"/>
  <c r="H1621" i="24"/>
  <c r="H1685" i="24"/>
  <c r="H1749" i="24"/>
  <c r="H1813" i="24"/>
  <c r="H1877" i="24"/>
  <c r="H1941" i="24"/>
  <c r="H2005" i="24"/>
  <c r="H2069" i="24"/>
  <c r="H2133" i="24"/>
  <c r="H2197" i="24"/>
  <c r="H2261" i="24"/>
  <c r="H2325" i="24"/>
  <c r="H109" i="24"/>
  <c r="H173" i="24"/>
  <c r="H557" i="24"/>
  <c r="H685" i="24"/>
  <c r="H1325" i="24"/>
  <c r="H1517" i="24"/>
  <c r="H2221" i="24"/>
  <c r="I33" i="19"/>
  <c r="N31" i="19" s="1"/>
  <c r="M31" i="19"/>
  <c r="H117" i="24"/>
  <c r="H6" i="24"/>
  <c r="I30" i="19"/>
  <c r="N28" i="19" s="1"/>
  <c r="M28" i="19"/>
  <c r="H69" i="24"/>
  <c r="H197" i="24"/>
  <c r="H325" i="24"/>
  <c r="H389" i="24"/>
  <c r="H517" i="24"/>
  <c r="H581" i="24"/>
  <c r="H645" i="24"/>
  <c r="I29" i="19"/>
  <c r="N27" i="19" s="1"/>
  <c r="M27" i="19"/>
  <c r="H13" i="24"/>
  <c r="H141" i="24"/>
  <c r="H205" i="24"/>
  <c r="H269" i="24"/>
  <c r="H397" i="24"/>
  <c r="H525" i="24"/>
  <c r="H589" i="24"/>
  <c r="H653" i="24"/>
  <c r="H845" i="24"/>
  <c r="H973" i="24"/>
  <c r="H1101" i="24"/>
  <c r="I35" i="19"/>
  <c r="H29" i="24"/>
  <c r="H93" i="24"/>
  <c r="H157" i="24"/>
  <c r="H221" i="24"/>
  <c r="H285" i="24"/>
  <c r="H349" i="24"/>
  <c r="H413" i="24"/>
  <c r="H477" i="24"/>
  <c r="H541" i="24"/>
  <c r="H605" i="24"/>
  <c r="H669" i="24"/>
  <c r="H733" i="24"/>
  <c r="H797" i="24"/>
  <c r="H861" i="24"/>
  <c r="H925" i="24"/>
  <c r="H989" i="24"/>
  <c r="H1053" i="24"/>
  <c r="H1117" i="24"/>
  <c r="H1181" i="24"/>
  <c r="H1245" i="24"/>
  <c r="H1309" i="24"/>
  <c r="H1373" i="24"/>
  <c r="H1437" i="24"/>
  <c r="H1501" i="24"/>
  <c r="H1565" i="24"/>
  <c r="H1629" i="24"/>
  <c r="H1693" i="24"/>
  <c r="H1757" i="24"/>
  <c r="H1821" i="24"/>
  <c r="H1885" i="24"/>
  <c r="H1949" i="24"/>
  <c r="H2013" i="24"/>
  <c r="H2077" i="24"/>
  <c r="H2141" i="24"/>
  <c r="H2205" i="24"/>
  <c r="H2269" i="24"/>
  <c r="H2333" i="24"/>
  <c r="H41" i="24"/>
  <c r="H49" i="24"/>
  <c r="H73" i="24"/>
  <c r="H161" i="24"/>
  <c r="H185" i="24"/>
  <c r="H201" i="24"/>
  <c r="H305" i="24"/>
  <c r="H18" i="24"/>
  <c r="H26" i="24"/>
  <c r="H34" i="24"/>
  <c r="H42" i="24"/>
  <c r="H50" i="24"/>
  <c r="H58" i="24"/>
  <c r="H66" i="24"/>
  <c r="H74" i="24"/>
  <c r="H82" i="24"/>
  <c r="H90" i="24"/>
  <c r="H98" i="24"/>
  <c r="H106" i="24"/>
  <c r="H114" i="24"/>
  <c r="H122" i="24"/>
  <c r="H130" i="24"/>
  <c r="H138" i="24"/>
  <c r="H146" i="24"/>
  <c r="H154" i="24"/>
  <c r="H162" i="24"/>
  <c r="H170" i="24"/>
  <c r="H178" i="24"/>
  <c r="H186" i="24"/>
  <c r="H194" i="24"/>
  <c r="H202" i="24"/>
  <c r="H210" i="24"/>
  <c r="H218" i="24"/>
  <c r="H226" i="24"/>
  <c r="H234" i="24"/>
  <c r="H242" i="24"/>
  <c r="H250" i="24"/>
  <c r="H258" i="24"/>
  <c r="H266" i="24"/>
  <c r="H274" i="24"/>
  <c r="H282" i="24"/>
  <c r="H290" i="24"/>
  <c r="H298" i="24"/>
  <c r="H306" i="24"/>
  <c r="H314" i="24"/>
  <c r="H322" i="24"/>
  <c r="H330" i="24"/>
  <c r="H338" i="24"/>
  <c r="H346" i="24"/>
  <c r="H354" i="24"/>
  <c r="H362" i="24"/>
  <c r="H370" i="24"/>
  <c r="H378" i="24"/>
  <c r="H386" i="24"/>
  <c r="H394" i="24"/>
  <c r="H402" i="24"/>
  <c r="H410" i="24"/>
  <c r="H418" i="24"/>
  <c r="H426" i="24"/>
  <c r="H434" i="24"/>
  <c r="H442" i="24"/>
  <c r="H450" i="24"/>
  <c r="H458" i="24"/>
  <c r="H466" i="24"/>
  <c r="H474" i="24"/>
  <c r="H482" i="24"/>
  <c r="H490" i="24"/>
  <c r="H498" i="24"/>
  <c r="H506" i="24"/>
  <c r="H514" i="24"/>
  <c r="H522" i="24"/>
  <c r="H530" i="24"/>
  <c r="H538" i="24"/>
  <c r="H546" i="24"/>
  <c r="H554" i="24"/>
  <c r="H562" i="24"/>
  <c r="H570" i="24"/>
  <c r="H578" i="24"/>
  <c r="H586" i="24"/>
  <c r="H594" i="24"/>
  <c r="H602" i="24"/>
  <c r="H610" i="24"/>
  <c r="H618" i="24"/>
  <c r="H626" i="24"/>
  <c r="H634" i="24"/>
  <c r="H642" i="24"/>
  <c r="H650" i="24"/>
  <c r="H658" i="24"/>
  <c r="H666" i="24"/>
  <c r="H674" i="24"/>
  <c r="H682" i="24"/>
  <c r="H690" i="24"/>
  <c r="H698" i="24"/>
  <c r="H706" i="24"/>
  <c r="H714" i="24"/>
  <c r="H722" i="24"/>
  <c r="H730" i="24"/>
  <c r="H738" i="24"/>
  <c r="H746" i="24"/>
  <c r="H754" i="24"/>
  <c r="H762" i="24"/>
  <c r="H770" i="24"/>
  <c r="H778" i="24"/>
  <c r="H786" i="24"/>
  <c r="H794" i="24"/>
  <c r="H802" i="24"/>
  <c r="H810" i="24"/>
  <c r="H818" i="24"/>
  <c r="H826" i="24"/>
  <c r="H834" i="24"/>
  <c r="H842" i="24"/>
  <c r="H850" i="24"/>
  <c r="H858" i="24"/>
  <c r="H866" i="24"/>
  <c r="H874" i="24"/>
  <c r="H882" i="24"/>
  <c r="H890" i="24"/>
  <c r="H898" i="24"/>
  <c r="H906" i="24"/>
  <c r="H914" i="24"/>
  <c r="H922" i="24"/>
  <c r="H930" i="24"/>
  <c r="H938" i="24"/>
  <c r="H946" i="24"/>
  <c r="H954" i="24"/>
  <c r="H962" i="24"/>
  <c r="H970" i="24"/>
  <c r="H978" i="24"/>
  <c r="H986" i="24"/>
  <c r="H994" i="24"/>
  <c r="H1002" i="24"/>
  <c r="H1010" i="24"/>
  <c r="H1018" i="24"/>
  <c r="H1026" i="24"/>
  <c r="H1034" i="24"/>
  <c r="H1042" i="24"/>
  <c r="H1050" i="24"/>
  <c r="H1058" i="24"/>
  <c r="H1066" i="24"/>
  <c r="H1074" i="24"/>
  <c r="H1082" i="24"/>
  <c r="H1090" i="24"/>
  <c r="H1098" i="24"/>
  <c r="H1106" i="24"/>
  <c r="H1114" i="24"/>
  <c r="H1122" i="24"/>
  <c r="H1130" i="24"/>
  <c r="H1138" i="24"/>
  <c r="H1146" i="24"/>
  <c r="H1154" i="24"/>
  <c r="H1162" i="24"/>
  <c r="H1170" i="24"/>
  <c r="H1178" i="24"/>
  <c r="H1186" i="24"/>
  <c r="H1194" i="24"/>
  <c r="H1202" i="24"/>
  <c r="H1210" i="24"/>
  <c r="H1218" i="24"/>
  <c r="H1226" i="24"/>
  <c r="H1234" i="24"/>
  <c r="H1242" i="24"/>
  <c r="H1250" i="24"/>
  <c r="H1258" i="24"/>
  <c r="H1266" i="24"/>
  <c r="H1274" i="24"/>
  <c r="H1282" i="24"/>
  <c r="H1290" i="24"/>
  <c r="H1298" i="24"/>
  <c r="H1306" i="24"/>
  <c r="H1314" i="24"/>
  <c r="H1322" i="24"/>
  <c r="H1330" i="24"/>
  <c r="H1338" i="24"/>
  <c r="H1346" i="24"/>
  <c r="H1354" i="24"/>
  <c r="H1362" i="24"/>
  <c r="H1370" i="24"/>
  <c r="H1378" i="24"/>
  <c r="H1386" i="24"/>
  <c r="H1394" i="24"/>
  <c r="H1402" i="24"/>
  <c r="H1410" i="24"/>
  <c r="H1418" i="24"/>
  <c r="H1426" i="24"/>
  <c r="H1434" i="24"/>
  <c r="H1442" i="24"/>
  <c r="H1450" i="24"/>
  <c r="H1458" i="24"/>
  <c r="H1466" i="24"/>
  <c r="H1474" i="24"/>
  <c r="H1482" i="24"/>
  <c r="H1490" i="24"/>
  <c r="H1498" i="24"/>
  <c r="H1506" i="24"/>
  <c r="H1514" i="24"/>
  <c r="H1522" i="24"/>
  <c r="H1530" i="24"/>
  <c r="H1538" i="24"/>
  <c r="H1546" i="24"/>
  <c r="H1554" i="24"/>
  <c r="H1562" i="24"/>
  <c r="H1570" i="24"/>
  <c r="H1578" i="24"/>
  <c r="H1586" i="24"/>
  <c r="H1594" i="24"/>
  <c r="H1602" i="24"/>
  <c r="H1610" i="24"/>
  <c r="H1618" i="24"/>
  <c r="H1626" i="24"/>
  <c r="H1634" i="24"/>
  <c r="H1642" i="24"/>
  <c r="H1650" i="24"/>
  <c r="H1658" i="24"/>
  <c r="H1666" i="24"/>
  <c r="H1674" i="24"/>
  <c r="H1682" i="24"/>
  <c r="H1690" i="24"/>
  <c r="H1698" i="24"/>
  <c r="H1706" i="24"/>
  <c r="H1714" i="24"/>
  <c r="H1722" i="24"/>
  <c r="H1730" i="24"/>
  <c r="H1738" i="24"/>
  <c r="H1746" i="24"/>
  <c r="H1754" i="24"/>
  <c r="H1762" i="24"/>
  <c r="H1770" i="24"/>
  <c r="H1778" i="24"/>
  <c r="H1786" i="24"/>
  <c r="H1794" i="24"/>
  <c r="H1802" i="24"/>
  <c r="H1810" i="24"/>
  <c r="H1818" i="24"/>
  <c r="H1826" i="24"/>
  <c r="H1834" i="24"/>
  <c r="H1842" i="24"/>
  <c r="H1850" i="24"/>
  <c r="H1858" i="24"/>
  <c r="H1866" i="24"/>
  <c r="H1874" i="24"/>
  <c r="H1882" i="24"/>
  <c r="H1890" i="24"/>
  <c r="H1898" i="24"/>
  <c r="H1906" i="24"/>
  <c r="H1914" i="24"/>
  <c r="H1922" i="24"/>
  <c r="H1930" i="24"/>
  <c r="H1938" i="24"/>
  <c r="H1946" i="24"/>
  <c r="H1954" i="24"/>
  <c r="H1962" i="24"/>
  <c r="H1970" i="24"/>
  <c r="H1978" i="24"/>
  <c r="H1986" i="24"/>
  <c r="H1994" i="24"/>
  <c r="H2002" i="24"/>
  <c r="H2010" i="24"/>
  <c r="H2018" i="24"/>
  <c r="H2026" i="24"/>
  <c r="H2034" i="24"/>
  <c r="H2042" i="24"/>
  <c r="H2050" i="24"/>
  <c r="H2058" i="24"/>
  <c r="H2066" i="24"/>
  <c r="H2074" i="24"/>
  <c r="H2082" i="24"/>
  <c r="H2090" i="24"/>
  <c r="H2098" i="24"/>
  <c r="H2106" i="24"/>
  <c r="H2114" i="24"/>
  <c r="H2122" i="24"/>
  <c r="H2130" i="24"/>
  <c r="H2138" i="24"/>
  <c r="H2146" i="24"/>
  <c r="H2154" i="24"/>
  <c r="H2162" i="24"/>
  <c r="H2170" i="24"/>
  <c r="H2178" i="24"/>
  <c r="H2186" i="24"/>
  <c r="H2194" i="24"/>
  <c r="H2202" i="24"/>
  <c r="H2210" i="24"/>
  <c r="H2218" i="24"/>
  <c r="H2226" i="24"/>
  <c r="H2234" i="24"/>
  <c r="H2242" i="24"/>
  <c r="H2250" i="24"/>
  <c r="H2258" i="24"/>
  <c r="H2266" i="24"/>
  <c r="H2274" i="24"/>
  <c r="H2282" i="24"/>
  <c r="H2290" i="24"/>
  <c r="H2298" i="24"/>
  <c r="H2306" i="24"/>
  <c r="H2314" i="24"/>
  <c r="H2322" i="24"/>
  <c r="H2330" i="24"/>
  <c r="H2338" i="24"/>
  <c r="H2346" i="24"/>
  <c r="H2354" i="24"/>
  <c r="H2362" i="24"/>
  <c r="H16" i="24"/>
  <c r="H24" i="24"/>
  <c r="H32" i="24"/>
  <c r="H40" i="24"/>
  <c r="H48" i="24"/>
  <c r="H56" i="24"/>
  <c r="H64" i="24"/>
  <c r="H72" i="24"/>
  <c r="H80" i="24"/>
  <c r="H88" i="24"/>
  <c r="H96" i="24"/>
  <c r="H104" i="24"/>
  <c r="H112" i="24"/>
  <c r="H120" i="24"/>
  <c r="H128" i="24"/>
  <c r="H136" i="24"/>
  <c r="H144" i="24"/>
  <c r="H152" i="24"/>
  <c r="H160" i="24"/>
  <c r="H168" i="24"/>
  <c r="H176" i="24"/>
  <c r="H184" i="24"/>
  <c r="H192" i="24"/>
  <c r="H200" i="24"/>
  <c r="H208" i="24"/>
  <c r="H216" i="24"/>
  <c r="H224" i="24"/>
  <c r="H232" i="24"/>
  <c r="H240" i="24"/>
  <c r="H248" i="24"/>
  <c r="H256" i="24"/>
  <c r="H264" i="24"/>
  <c r="H272" i="24"/>
  <c r="H280" i="24"/>
  <c r="H288" i="24"/>
  <c r="H296" i="24"/>
  <c r="H304" i="24"/>
  <c r="H312" i="24"/>
  <c r="H320" i="24"/>
  <c r="H328" i="24"/>
  <c r="H336" i="24"/>
  <c r="H344" i="24"/>
  <c r="H352" i="24"/>
  <c r="H360" i="24"/>
  <c r="H368" i="24"/>
  <c r="H376" i="24"/>
  <c r="H384" i="24"/>
  <c r="H392" i="24"/>
  <c r="H400" i="24"/>
  <c r="H408" i="24"/>
  <c r="H416" i="24"/>
  <c r="H424" i="24"/>
  <c r="H432" i="24"/>
  <c r="H440" i="24"/>
  <c r="H448" i="24"/>
  <c r="H456" i="24"/>
  <c r="H464" i="24"/>
  <c r="H472" i="24"/>
  <c r="H480" i="24"/>
  <c r="H488" i="24"/>
  <c r="H496" i="24"/>
  <c r="H504" i="24"/>
  <c r="H512" i="24"/>
  <c r="H520" i="24"/>
  <c r="H528" i="24"/>
  <c r="H536" i="24"/>
  <c r="H544" i="24"/>
  <c r="H552" i="24"/>
  <c r="H560" i="24"/>
  <c r="H568" i="24"/>
  <c r="H576" i="24"/>
  <c r="H584" i="24"/>
  <c r="H592" i="24"/>
  <c r="H600" i="24"/>
  <c r="H608" i="24"/>
  <c r="H616" i="24"/>
  <c r="H624" i="24"/>
  <c r="H632" i="24"/>
  <c r="H640" i="24"/>
  <c r="H648" i="24"/>
  <c r="H656" i="24"/>
  <c r="H664" i="24"/>
  <c r="H672" i="24"/>
  <c r="H680" i="24"/>
  <c r="H688" i="24"/>
  <c r="H696" i="24"/>
  <c r="H704" i="24"/>
  <c r="H712" i="24"/>
  <c r="H720" i="24"/>
  <c r="H728" i="24"/>
  <c r="H736" i="24"/>
  <c r="H744" i="24"/>
  <c r="H752" i="24"/>
  <c r="H760" i="24"/>
  <c r="H768" i="24"/>
  <c r="H776" i="24"/>
  <c r="H784" i="24"/>
  <c r="H792" i="24"/>
  <c r="H800" i="24"/>
  <c r="H808" i="24"/>
  <c r="H816" i="24"/>
  <c r="H824" i="24"/>
  <c r="H832" i="24"/>
  <c r="H840" i="24"/>
  <c r="H848" i="24"/>
  <c r="H856" i="24"/>
  <c r="H864" i="24"/>
  <c r="H872" i="24"/>
  <c r="H880" i="24"/>
  <c r="H888" i="24"/>
  <c r="H896" i="24"/>
  <c r="H904" i="24"/>
  <c r="H912" i="24"/>
  <c r="H920" i="24"/>
  <c r="H928" i="24"/>
  <c r="H936" i="24"/>
  <c r="H944" i="24"/>
  <c r="H952" i="24"/>
  <c r="H960" i="24"/>
  <c r="H968" i="24"/>
  <c r="H976" i="24"/>
  <c r="H984" i="24"/>
  <c r="H992" i="24"/>
  <c r="H1000" i="24"/>
  <c r="H1008" i="24"/>
  <c r="H1016" i="24"/>
  <c r="H1024" i="24"/>
  <c r="H1032" i="24"/>
  <c r="H1040" i="24"/>
  <c r="H1048" i="24"/>
  <c r="H1056" i="24"/>
  <c r="H1064" i="24"/>
  <c r="H1072" i="24"/>
  <c r="H1080" i="24"/>
  <c r="H1088" i="24"/>
  <c r="H1096" i="24"/>
  <c r="H1104" i="24"/>
  <c r="H1112" i="24"/>
  <c r="H1120" i="24"/>
  <c r="H1128" i="24"/>
  <c r="H1136" i="24"/>
  <c r="H1144" i="24"/>
  <c r="H1152" i="24"/>
  <c r="H1160" i="24"/>
  <c r="H1168" i="24"/>
  <c r="H1176" i="24"/>
  <c r="H1184" i="24"/>
  <c r="H1192" i="24"/>
  <c r="H1200" i="24"/>
  <c r="H1208" i="24"/>
  <c r="H1216" i="24"/>
  <c r="H1224" i="24"/>
  <c r="H1232" i="24"/>
  <c r="H1240" i="24"/>
  <c r="H1248" i="24"/>
  <c r="H1256" i="24"/>
  <c r="H1264" i="24"/>
  <c r="H1272" i="24"/>
  <c r="H1280" i="24"/>
  <c r="H1288" i="24"/>
  <c r="H1296" i="24"/>
  <c r="H1304" i="24"/>
  <c r="H1312" i="24"/>
  <c r="H1320" i="24"/>
  <c r="H1328" i="24"/>
  <c r="H1336" i="24"/>
  <c r="H1344" i="24"/>
  <c r="H1352" i="24"/>
  <c r="H1360" i="24"/>
  <c r="H1368" i="24"/>
  <c r="H1376" i="24"/>
  <c r="H1384" i="24"/>
  <c r="H1392" i="24"/>
  <c r="H1400" i="24"/>
  <c r="H1408" i="24"/>
  <c r="H1416" i="24"/>
  <c r="H1424" i="24"/>
  <c r="H1432" i="24"/>
  <c r="H1440" i="24"/>
  <c r="H1448" i="24"/>
  <c r="H1456" i="24"/>
  <c r="H1464" i="24"/>
  <c r="H1472" i="24"/>
  <c r="H1480" i="24"/>
  <c r="H1488" i="24"/>
  <c r="H1496" i="24"/>
  <c r="H1504" i="24"/>
  <c r="H1512" i="24"/>
  <c r="H1520" i="24"/>
  <c r="H1528" i="24"/>
  <c r="H1536" i="24"/>
  <c r="H1544" i="24"/>
  <c r="H1552" i="24"/>
  <c r="H1560" i="24"/>
  <c r="H1568" i="24"/>
  <c r="H1576" i="24"/>
  <c r="H1584" i="24"/>
  <c r="H1592" i="24"/>
  <c r="H1600" i="24"/>
  <c r="H1608" i="24"/>
  <c r="H1616" i="24"/>
  <c r="H1624" i="24"/>
  <c r="H1632" i="24"/>
  <c r="H1640" i="24"/>
  <c r="H1648" i="24"/>
  <c r="H1656" i="24"/>
  <c r="H1664" i="24"/>
  <c r="H1672" i="24"/>
  <c r="H1680" i="24"/>
  <c r="H1688" i="24"/>
  <c r="H1696" i="24"/>
  <c r="H1704" i="24"/>
  <c r="H1712" i="24"/>
  <c r="H1720" i="24"/>
  <c r="H1728" i="24"/>
  <c r="H1736" i="24"/>
  <c r="H1744" i="24"/>
  <c r="H1752" i="24"/>
  <c r="H1760" i="24"/>
  <c r="H1768" i="24"/>
  <c r="H1776" i="24"/>
  <c r="H1784" i="24"/>
  <c r="H1792" i="24"/>
  <c r="H1800" i="24"/>
  <c r="H1808" i="24"/>
  <c r="H1816" i="24"/>
  <c r="H1824" i="24"/>
  <c r="H1832" i="24"/>
  <c r="H1840" i="24"/>
  <c r="H1848" i="24"/>
  <c r="H1856" i="24"/>
  <c r="H1864" i="24"/>
  <c r="H1872" i="24"/>
  <c r="H1880" i="24"/>
  <c r="H1888" i="24"/>
  <c r="H1896" i="24"/>
  <c r="H1904" i="24"/>
  <c r="H1912" i="24"/>
  <c r="H1920" i="24"/>
  <c r="H1928" i="24"/>
  <c r="H1936" i="24"/>
  <c r="H1944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0" i="24"/>
  <c r="H2088" i="24"/>
  <c r="H2096" i="24"/>
  <c r="H2104" i="24"/>
  <c r="H2112" i="24"/>
  <c r="H2120" i="24"/>
  <c r="H2128" i="24"/>
  <c r="H2136" i="24"/>
  <c r="H2144" i="24"/>
  <c r="H2152" i="24"/>
  <c r="H2160" i="24"/>
  <c r="H2168" i="24"/>
  <c r="H2176" i="24"/>
  <c r="H2184" i="24"/>
  <c r="H2192" i="24"/>
  <c r="H2200" i="24"/>
  <c r="H2208" i="24"/>
  <c r="H2216" i="24"/>
  <c r="H2224" i="24"/>
  <c r="H2232" i="24"/>
  <c r="H2240" i="24"/>
  <c r="H2248" i="24"/>
  <c r="H2256" i="24"/>
  <c r="H2264" i="24"/>
  <c r="H2272" i="24"/>
  <c r="H2280" i="24"/>
  <c r="H2288" i="24"/>
  <c r="H2296" i="24"/>
  <c r="H2304" i="24"/>
  <c r="H2312" i="24"/>
  <c r="H2320" i="24"/>
  <c r="H2328" i="24"/>
  <c r="H2336" i="24"/>
  <c r="H2344" i="24"/>
  <c r="H2352" i="24"/>
  <c r="H2360" i="24"/>
  <c r="H11" i="24"/>
  <c r="H19" i="24"/>
  <c r="H27" i="24"/>
  <c r="H35" i="24"/>
  <c r="H43" i="24"/>
  <c r="H51" i="24"/>
  <c r="H59" i="24"/>
  <c r="H67" i="24"/>
  <c r="H75" i="24"/>
  <c r="H83" i="24"/>
  <c r="H91" i="24"/>
  <c r="H99" i="24"/>
  <c r="H107" i="24"/>
  <c r="H115" i="24"/>
  <c r="H123" i="24"/>
  <c r="H131" i="24"/>
  <c r="H139" i="24"/>
  <c r="H147" i="24"/>
  <c r="H155" i="24"/>
  <c r="H163" i="24"/>
  <c r="H171" i="24"/>
  <c r="H179" i="24"/>
  <c r="H187" i="24"/>
  <c r="H195" i="24"/>
  <c r="H203" i="24"/>
  <c r="H211" i="24"/>
  <c r="H219" i="24"/>
  <c r="H227" i="24"/>
  <c r="H235" i="24"/>
  <c r="H243" i="24"/>
  <c r="H251" i="24"/>
  <c r="H259" i="24"/>
  <c r="H267" i="24"/>
  <c r="H275" i="24"/>
  <c r="H283" i="24"/>
  <c r="H291" i="24"/>
  <c r="H299" i="24"/>
  <c r="H307" i="24"/>
  <c r="H315" i="24"/>
  <c r="H323" i="24"/>
  <c r="H331" i="24"/>
  <c r="H339" i="24"/>
  <c r="H347" i="24"/>
  <c r="H355" i="24"/>
  <c r="H363" i="24"/>
  <c r="H371" i="24"/>
  <c r="H379" i="24"/>
  <c r="H387" i="24"/>
  <c r="H395" i="24"/>
  <c r="H403" i="24"/>
  <c r="H411" i="24"/>
  <c r="H419" i="24"/>
  <c r="H427" i="24"/>
  <c r="H435" i="24"/>
  <c r="H443" i="24"/>
  <c r="H451" i="24"/>
  <c r="H459" i="24"/>
  <c r="H467" i="24"/>
  <c r="H475" i="24"/>
  <c r="H483" i="24"/>
  <c r="H491" i="24"/>
  <c r="H499" i="24"/>
  <c r="H507" i="24"/>
  <c r="H515" i="24"/>
  <c r="H523" i="24"/>
  <c r="H531" i="24"/>
  <c r="H539" i="24"/>
  <c r="H547" i="24"/>
  <c r="H555" i="24"/>
  <c r="H563" i="24"/>
  <c r="H571" i="24"/>
  <c r="H579" i="24"/>
  <c r="H587" i="24"/>
  <c r="H595" i="24"/>
  <c r="H603" i="24"/>
  <c r="H611" i="24"/>
  <c r="H619" i="24"/>
  <c r="H627" i="24"/>
  <c r="H635" i="24"/>
  <c r="H643" i="24"/>
  <c r="H651" i="24"/>
  <c r="H659" i="24"/>
  <c r="H667" i="24"/>
  <c r="H675" i="24"/>
  <c r="H683" i="24"/>
  <c r="H691" i="24"/>
  <c r="H699" i="24"/>
  <c r="H707" i="24"/>
  <c r="H715" i="24"/>
  <c r="H723" i="24"/>
  <c r="H731" i="24"/>
  <c r="H739" i="24"/>
  <c r="H747" i="24"/>
  <c r="H755" i="24"/>
  <c r="H763" i="24"/>
  <c r="H771" i="24"/>
  <c r="H779" i="24"/>
  <c r="H787" i="24"/>
  <c r="H795" i="24"/>
  <c r="H803" i="24"/>
  <c r="H811" i="24"/>
  <c r="H819" i="24"/>
  <c r="H827" i="24"/>
  <c r="H835" i="24"/>
  <c r="H843" i="24"/>
  <c r="H851" i="24"/>
  <c r="H859" i="24"/>
  <c r="H867" i="24"/>
  <c r="H875" i="24"/>
  <c r="H883" i="24"/>
  <c r="H891" i="24"/>
  <c r="H899" i="24"/>
  <c r="H907" i="24"/>
  <c r="H915" i="24"/>
  <c r="H923" i="24"/>
  <c r="H931" i="24"/>
  <c r="H939" i="24"/>
  <c r="H947" i="24"/>
  <c r="H955" i="24"/>
  <c r="H963" i="24"/>
  <c r="H971" i="24"/>
  <c r="H979" i="24"/>
  <c r="H987" i="24"/>
  <c r="H995" i="24"/>
  <c r="H1003" i="24"/>
  <c r="H1011" i="24"/>
  <c r="H1019" i="24"/>
  <c r="H1027" i="24"/>
  <c r="H1035" i="24"/>
  <c r="H1043" i="24"/>
  <c r="H1051" i="24"/>
  <c r="H1059" i="24"/>
  <c r="H1067" i="24"/>
  <c r="H1075" i="24"/>
  <c r="H1083" i="24"/>
  <c r="H1091" i="24"/>
  <c r="H1099" i="24"/>
  <c r="H1107" i="24"/>
  <c r="H1115" i="24"/>
  <c r="H1123" i="24"/>
  <c r="H1131" i="24"/>
  <c r="H1139" i="24"/>
  <c r="H1147" i="24"/>
  <c r="H1155" i="24"/>
  <c r="H1163" i="24"/>
  <c r="H1171" i="24"/>
  <c r="H1179" i="24"/>
  <c r="H1187" i="24"/>
  <c r="H1195" i="24"/>
  <c r="H1203" i="24"/>
  <c r="H1211" i="24"/>
  <c r="H1219" i="24"/>
  <c r="H1227" i="24"/>
  <c r="H1235" i="24"/>
  <c r="H1243" i="24"/>
  <c r="H1251" i="24"/>
  <c r="H1259" i="24"/>
  <c r="H1267" i="24"/>
  <c r="H1275" i="24"/>
  <c r="H1283" i="24"/>
  <c r="H1291" i="24"/>
  <c r="H1299" i="24"/>
  <c r="H1307" i="24"/>
  <c r="H1315" i="24"/>
  <c r="H1323" i="24"/>
  <c r="H1331" i="24"/>
  <c r="H1339" i="24"/>
  <c r="H1347" i="24"/>
  <c r="H1355" i="24"/>
  <c r="H1363" i="24"/>
  <c r="H1371" i="24"/>
  <c r="H1379" i="24"/>
  <c r="H1387" i="24"/>
  <c r="H1395" i="24"/>
  <c r="H1403" i="24"/>
  <c r="H1411" i="24"/>
  <c r="H1419" i="24"/>
  <c r="H1427" i="24"/>
  <c r="H1435" i="24"/>
  <c r="H1443" i="24"/>
  <c r="H1451" i="24"/>
  <c r="H1459" i="24"/>
  <c r="H1467" i="24"/>
  <c r="H1475" i="24"/>
  <c r="H1483" i="24"/>
  <c r="H1491" i="24"/>
  <c r="H1499" i="24"/>
  <c r="H1507" i="24"/>
  <c r="H1515" i="24"/>
  <c r="H1523" i="24"/>
  <c r="H1531" i="24"/>
  <c r="H1539" i="24"/>
  <c r="H1547" i="24"/>
  <c r="H1555" i="24"/>
  <c r="H1563" i="24"/>
  <c r="H1571" i="24"/>
  <c r="H1579" i="24"/>
  <c r="H1587" i="24"/>
  <c r="H1595" i="24"/>
  <c r="H1603" i="24"/>
  <c r="H1611" i="24"/>
  <c r="H1619" i="24"/>
  <c r="H1627" i="24"/>
  <c r="H1635" i="24"/>
  <c r="H1643" i="24"/>
  <c r="H1651" i="24"/>
  <c r="H1659" i="24"/>
  <c r="H1667" i="24"/>
  <c r="H1675" i="24"/>
  <c r="H1683" i="24"/>
  <c r="H1691" i="24"/>
  <c r="H1699" i="24"/>
  <c r="H1707" i="24"/>
  <c r="H1715" i="24"/>
  <c r="H1723" i="24"/>
  <c r="H1731" i="24"/>
  <c r="H1739" i="24"/>
  <c r="H1747" i="24"/>
  <c r="H1755" i="24"/>
  <c r="H1763" i="24"/>
  <c r="H1771" i="24"/>
  <c r="H1779" i="24"/>
  <c r="H1787" i="24"/>
  <c r="H1795" i="24"/>
  <c r="H1803" i="24"/>
  <c r="H1811" i="24"/>
  <c r="H1819" i="24"/>
  <c r="H1827" i="24"/>
  <c r="H1835" i="24"/>
  <c r="H1843" i="24"/>
  <c r="H1851" i="24"/>
  <c r="H1859" i="24"/>
  <c r="H1867" i="24"/>
  <c r="H1875" i="24"/>
  <c r="H1883" i="24"/>
  <c r="H1891" i="24"/>
  <c r="H1899" i="24"/>
  <c r="H1907" i="24"/>
  <c r="H1915" i="24"/>
  <c r="H1923" i="24"/>
  <c r="H1931" i="24"/>
  <c r="H1939" i="24"/>
  <c r="H1947" i="24"/>
  <c r="H1955" i="24"/>
  <c r="H1963" i="24"/>
  <c r="H1971" i="24"/>
  <c r="H1979" i="24"/>
  <c r="H1987" i="24"/>
  <c r="H1995" i="24"/>
  <c r="H2003" i="24"/>
  <c r="H2011" i="24"/>
  <c r="H2019" i="24"/>
  <c r="H2027" i="24"/>
  <c r="H2035" i="24"/>
  <c r="H2043" i="24"/>
  <c r="H2051" i="24"/>
  <c r="H2059" i="24"/>
  <c r="H2067" i="24"/>
  <c r="H2075" i="24"/>
  <c r="H2083" i="24"/>
  <c r="H2091" i="24"/>
  <c r="H2099" i="24"/>
  <c r="H2107" i="24"/>
  <c r="H2115" i="24"/>
  <c r="H2123" i="24"/>
  <c r="H2131" i="24"/>
  <c r="H2139" i="24"/>
  <c r="H2147" i="24"/>
  <c r="H2155" i="24"/>
  <c r="H2163" i="24"/>
  <c r="H2171" i="24"/>
  <c r="H2179" i="24"/>
  <c r="H2187" i="24"/>
  <c r="H2195" i="24"/>
  <c r="H2203" i="24"/>
  <c r="H2211" i="24"/>
  <c r="H2219" i="24"/>
  <c r="H2227" i="24"/>
  <c r="H2235" i="24"/>
  <c r="H2243" i="24"/>
  <c r="H2251" i="24"/>
  <c r="H2259" i="24"/>
  <c r="H2267" i="24"/>
  <c r="H2275" i="24"/>
  <c r="H2283" i="24"/>
  <c r="H2291" i="24"/>
  <c r="H2299" i="24"/>
  <c r="H2307" i="24"/>
  <c r="H2315" i="24"/>
  <c r="H2323" i="24"/>
  <c r="H2331" i="24"/>
  <c r="H2339" i="24"/>
  <c r="H2347" i="24"/>
  <c r="H2355" i="24"/>
  <c r="H2363" i="24"/>
  <c r="H14" i="24"/>
  <c r="H22" i="24"/>
  <c r="H38" i="24"/>
  <c r="H46" i="24"/>
  <c r="H54" i="24"/>
  <c r="H62" i="24"/>
  <c r="H70" i="24"/>
  <c r="H78" i="24"/>
  <c r="H86" i="24"/>
  <c r="H94" i="24"/>
  <c r="H102" i="24"/>
  <c r="H110" i="24"/>
  <c r="H118" i="24"/>
  <c r="H126" i="24"/>
  <c r="H134" i="24"/>
  <c r="H142" i="24"/>
  <c r="H150" i="24"/>
  <c r="H158" i="24"/>
  <c r="H166" i="24"/>
  <c r="H174" i="24"/>
  <c r="H182" i="24"/>
  <c r="H190" i="24"/>
  <c r="H198" i="24"/>
  <c r="H206" i="24"/>
  <c r="H214" i="24"/>
  <c r="H222" i="24"/>
  <c r="H230" i="24"/>
  <c r="H238" i="24"/>
  <c r="H246" i="24"/>
  <c r="H254" i="24"/>
  <c r="H262" i="24"/>
  <c r="H270" i="24"/>
  <c r="H278" i="24"/>
  <c r="H286" i="24"/>
  <c r="H294" i="24"/>
  <c r="H302" i="24"/>
  <c r="H310" i="24"/>
  <c r="H318" i="24"/>
  <c r="H326" i="24"/>
  <c r="H334" i="24"/>
  <c r="H342" i="24"/>
  <c r="H350" i="24"/>
  <c r="H358" i="24"/>
  <c r="H366" i="24"/>
  <c r="H374" i="24"/>
  <c r="H382" i="24"/>
  <c r="H390" i="24"/>
  <c r="H398" i="24"/>
  <c r="H406" i="24"/>
  <c r="H414" i="24"/>
  <c r="H422" i="24"/>
  <c r="H430" i="24"/>
  <c r="H438" i="24"/>
  <c r="H446" i="24"/>
  <c r="H454" i="24"/>
  <c r="H462" i="24"/>
  <c r="H470" i="24"/>
  <c r="H478" i="24"/>
  <c r="H486" i="24"/>
  <c r="H494" i="24"/>
  <c r="H502" i="24"/>
  <c r="H510" i="24"/>
  <c r="H518" i="24"/>
  <c r="H526" i="24"/>
  <c r="H534" i="24"/>
  <c r="H542" i="24"/>
  <c r="H550" i="24"/>
  <c r="H558" i="24"/>
  <c r="H566" i="24"/>
  <c r="H574" i="24"/>
  <c r="H582" i="24"/>
  <c r="H590" i="24"/>
  <c r="H598" i="24"/>
  <c r="H606" i="24"/>
  <c r="H614" i="24"/>
  <c r="H622" i="24"/>
  <c r="H630" i="24"/>
  <c r="H638" i="24"/>
  <c r="H646" i="24"/>
  <c r="H654" i="24"/>
  <c r="H662" i="24"/>
  <c r="H670" i="24"/>
  <c r="H678" i="24"/>
  <c r="H686" i="24"/>
  <c r="H694" i="24"/>
  <c r="H702" i="24"/>
  <c r="H710" i="24"/>
  <c r="H718" i="24"/>
  <c r="H726" i="24"/>
  <c r="H734" i="24"/>
  <c r="H742" i="24"/>
  <c r="H750" i="24"/>
  <c r="H758" i="24"/>
  <c r="H766" i="24"/>
  <c r="H774" i="24"/>
  <c r="H782" i="24"/>
  <c r="H790" i="24"/>
  <c r="H798" i="24"/>
  <c r="H806" i="24"/>
  <c r="H814" i="24"/>
  <c r="H822" i="24"/>
  <c r="H830" i="24"/>
  <c r="H838" i="24"/>
  <c r="H846" i="24"/>
  <c r="H854" i="24"/>
  <c r="H862" i="24"/>
  <c r="H870" i="24"/>
  <c r="H878" i="24"/>
  <c r="H886" i="24"/>
  <c r="H894" i="24"/>
  <c r="H902" i="24"/>
  <c r="H910" i="24"/>
  <c r="H918" i="24"/>
  <c r="H926" i="24"/>
  <c r="H934" i="24"/>
  <c r="H942" i="24"/>
  <c r="H950" i="24"/>
  <c r="H958" i="24"/>
  <c r="H966" i="24"/>
  <c r="H974" i="24"/>
  <c r="H982" i="24"/>
  <c r="H990" i="24"/>
  <c r="H998" i="24"/>
  <c r="H1006" i="24"/>
  <c r="H1014" i="24"/>
  <c r="H1022" i="24"/>
  <c r="H1030" i="24"/>
  <c r="H1038" i="24"/>
  <c r="H1046" i="24"/>
  <c r="H1054" i="24"/>
  <c r="H1062" i="24"/>
  <c r="H1070" i="24"/>
  <c r="H1078" i="24"/>
  <c r="H1086" i="24"/>
  <c r="H1094" i="24"/>
  <c r="H1102" i="24"/>
  <c r="H1110" i="24"/>
  <c r="H1118" i="24"/>
  <c r="H1126" i="24"/>
  <c r="H1134" i="24"/>
  <c r="H1142" i="24"/>
  <c r="H1150" i="24"/>
  <c r="H1158" i="24"/>
  <c r="H1166" i="24"/>
  <c r="H1174" i="24"/>
  <c r="H1182" i="24"/>
  <c r="H1190" i="24"/>
  <c r="H1198" i="24"/>
  <c r="H1206" i="24"/>
  <c r="H1214" i="24"/>
  <c r="H1222" i="24"/>
  <c r="H1230" i="24"/>
  <c r="H1238" i="24"/>
  <c r="H1246" i="24"/>
  <c r="H1254" i="24"/>
  <c r="H1262" i="24"/>
  <c r="H1270" i="24"/>
  <c r="H1278" i="24"/>
  <c r="H1286" i="24"/>
  <c r="H1294" i="24"/>
  <c r="H1302" i="24"/>
  <c r="H1310" i="24"/>
  <c r="H1318" i="24"/>
  <c r="H1326" i="24"/>
  <c r="H1334" i="24"/>
  <c r="H1342" i="24"/>
  <c r="H1350" i="24"/>
  <c r="H1358" i="24"/>
  <c r="H1366" i="24"/>
  <c r="H1374" i="24"/>
  <c r="H1382" i="24"/>
  <c r="H1390" i="24"/>
  <c r="H1398" i="24"/>
  <c r="H1406" i="24"/>
  <c r="H1414" i="24"/>
  <c r="H1422" i="24"/>
  <c r="H1430" i="24"/>
  <c r="H1438" i="24"/>
  <c r="H1446" i="24"/>
  <c r="H1454" i="24"/>
  <c r="H1462" i="24"/>
  <c r="H1470" i="24"/>
  <c r="H1478" i="24"/>
  <c r="H1486" i="24"/>
  <c r="H1494" i="24"/>
  <c r="H1502" i="24"/>
  <c r="H1510" i="24"/>
  <c r="H1518" i="24"/>
  <c r="H1526" i="24"/>
  <c r="H1534" i="24"/>
  <c r="H1542" i="24"/>
  <c r="H1550" i="24"/>
  <c r="H1558" i="24"/>
  <c r="H1566" i="24"/>
  <c r="H1574" i="24"/>
  <c r="H1582" i="24"/>
  <c r="H1590" i="24"/>
  <c r="H1598" i="24"/>
  <c r="H1606" i="24"/>
  <c r="H1614" i="24"/>
  <c r="H1622" i="24"/>
  <c r="H1630" i="24"/>
  <c r="H1638" i="24"/>
  <c r="H1646" i="24"/>
  <c r="H1654" i="24"/>
  <c r="H1662" i="24"/>
  <c r="H1670" i="24"/>
  <c r="H1678" i="24"/>
  <c r="H1686" i="24"/>
  <c r="H1694" i="24"/>
  <c r="H1702" i="24"/>
  <c r="H1710" i="24"/>
  <c r="H1718" i="24"/>
  <c r="H1726" i="24"/>
  <c r="H1734" i="24"/>
  <c r="H1742" i="24"/>
  <c r="H1750" i="24"/>
  <c r="H1758" i="24"/>
  <c r="H1766" i="24"/>
  <c r="H1774" i="24"/>
  <c r="H1782" i="24"/>
  <c r="H1790" i="24"/>
  <c r="H1798" i="24"/>
  <c r="H1806" i="24"/>
  <c r="H1814" i="24"/>
  <c r="H1822" i="24"/>
  <c r="H1830" i="24"/>
  <c r="H1838" i="24"/>
  <c r="H1846" i="24"/>
  <c r="H1854" i="24"/>
  <c r="H1862" i="24"/>
  <c r="H1870" i="24"/>
  <c r="H1878" i="24"/>
  <c r="H1886" i="24"/>
  <c r="H1894" i="24"/>
  <c r="H1902" i="24"/>
  <c r="H1910" i="24"/>
  <c r="H1918" i="24"/>
  <c r="H1926" i="24"/>
  <c r="H1934" i="24"/>
  <c r="H1942" i="24"/>
  <c r="H1950" i="24"/>
  <c r="H1958" i="24"/>
  <c r="H1966" i="24"/>
  <c r="H1974" i="24"/>
  <c r="H1982" i="24"/>
  <c r="H1990" i="24"/>
  <c r="H1998" i="24"/>
  <c r="H2006" i="24"/>
  <c r="H2014" i="24"/>
  <c r="H2022" i="24"/>
  <c r="H2030" i="24"/>
  <c r="H2038" i="24"/>
  <c r="H2046" i="24"/>
  <c r="H2054" i="24"/>
  <c r="H2062" i="24"/>
  <c r="H2070" i="24"/>
  <c r="H2078" i="24"/>
  <c r="H2086" i="24"/>
  <c r="H2094" i="24"/>
  <c r="H2102" i="24"/>
  <c r="H2110" i="24"/>
  <c r="H2118" i="24"/>
  <c r="H2126" i="24"/>
  <c r="H2134" i="24"/>
  <c r="H2142" i="24"/>
  <c r="H2150" i="24"/>
  <c r="H2158" i="24"/>
  <c r="H2166" i="24"/>
  <c r="H2174" i="24"/>
  <c r="H2182" i="24"/>
  <c r="H2190" i="24"/>
  <c r="H2198" i="24"/>
  <c r="H2206" i="24"/>
  <c r="H2214" i="24"/>
  <c r="H2222" i="24"/>
  <c r="H2230" i="24"/>
  <c r="H2238" i="24"/>
  <c r="H2246" i="24"/>
  <c r="H2254" i="24"/>
  <c r="H2262" i="24"/>
  <c r="H2270" i="24"/>
  <c r="H2278" i="24"/>
  <c r="H2286" i="24"/>
  <c r="H2294" i="24"/>
  <c r="H2302" i="24"/>
  <c r="H2310" i="24"/>
  <c r="H2318" i="24"/>
  <c r="H2326" i="24"/>
  <c r="H2334" i="24"/>
  <c r="H2342" i="24"/>
  <c r="H2350" i="24"/>
  <c r="H2358" i="24"/>
  <c r="H2366" i="24"/>
  <c r="H217" i="24"/>
  <c r="H225" i="24"/>
  <c r="H233" i="24"/>
  <c r="H249" i="24"/>
  <c r="H257" i="24"/>
  <c r="H265" i="24"/>
  <c r="H273" i="24"/>
  <c r="H281" i="24"/>
  <c r="H289" i="24"/>
  <c r="H297" i="24"/>
  <c r="H313" i="24"/>
  <c r="H321" i="24"/>
  <c r="H329" i="24"/>
  <c r="H337" i="24"/>
  <c r="H345" i="24"/>
  <c r="H353" i="24"/>
  <c r="H361" i="24"/>
  <c r="H369" i="24"/>
  <c r="H377" i="24"/>
  <c r="H385" i="24"/>
  <c r="H393" i="24"/>
  <c r="H401" i="24"/>
  <c r="H409" i="24"/>
  <c r="H417" i="24"/>
  <c r="H425" i="24"/>
  <c r="H433" i="24"/>
  <c r="H441" i="24"/>
  <c r="H449" i="24"/>
  <c r="H457" i="24"/>
  <c r="H465" i="24"/>
  <c r="H473" i="24"/>
  <c r="H481" i="24"/>
  <c r="H489" i="24"/>
  <c r="H497" i="24"/>
  <c r="H505" i="24"/>
  <c r="H513" i="24"/>
  <c r="H521" i="24"/>
  <c r="H529" i="24"/>
  <c r="H537" i="24"/>
  <c r="H545" i="24"/>
  <c r="H553" i="24"/>
  <c r="H561" i="24"/>
  <c r="H569" i="24"/>
  <c r="H577" i="24"/>
  <c r="H585" i="24"/>
  <c r="H593" i="24"/>
  <c r="H601" i="24"/>
  <c r="H609" i="24"/>
  <c r="H617" i="24"/>
  <c r="H625" i="24"/>
  <c r="H633" i="24"/>
  <c r="H641" i="24"/>
  <c r="H649" i="24"/>
  <c r="H657" i="24"/>
  <c r="H665" i="24"/>
  <c r="H673" i="24"/>
  <c r="H681" i="24"/>
  <c r="H689" i="24"/>
  <c r="H697" i="24"/>
  <c r="H705" i="24"/>
  <c r="H713" i="24"/>
  <c r="H721" i="24"/>
  <c r="H729" i="24"/>
  <c r="H737" i="24"/>
  <c r="H745" i="24"/>
  <c r="H753" i="24"/>
  <c r="H761" i="24"/>
  <c r="H769" i="24"/>
  <c r="H777" i="24"/>
  <c r="H785" i="24"/>
  <c r="H793" i="24"/>
  <c r="H801" i="24"/>
  <c r="H809" i="24"/>
  <c r="H817" i="24"/>
  <c r="H825" i="24"/>
  <c r="H833" i="24"/>
  <c r="H841" i="24"/>
  <c r="H849" i="24"/>
  <c r="H857" i="24"/>
  <c r="H865" i="24"/>
  <c r="H873" i="24"/>
  <c r="H881" i="24"/>
  <c r="H889" i="24"/>
  <c r="H897" i="24"/>
  <c r="H905" i="24"/>
  <c r="H913" i="24"/>
  <c r="H921" i="24"/>
  <c r="H929" i="24"/>
  <c r="H937" i="24"/>
  <c r="H945" i="24"/>
  <c r="H953" i="24"/>
  <c r="H961" i="24"/>
  <c r="H969" i="24"/>
  <c r="H977" i="24"/>
  <c r="H985" i="24"/>
  <c r="H993" i="24"/>
  <c r="H1001" i="24"/>
  <c r="H1009" i="24"/>
  <c r="H1017" i="24"/>
  <c r="H1025" i="24"/>
  <c r="H1033" i="24"/>
  <c r="H1041" i="24"/>
  <c r="H1049" i="24"/>
  <c r="H1057" i="24"/>
  <c r="H1065" i="24"/>
  <c r="H1073" i="24"/>
  <c r="H1081" i="24"/>
  <c r="H1089" i="24"/>
  <c r="H1097" i="24"/>
  <c r="H1105" i="24"/>
  <c r="H1113" i="24"/>
  <c r="H1121" i="24"/>
  <c r="H1129" i="24"/>
  <c r="H1137" i="24"/>
  <c r="H1145" i="24"/>
  <c r="H1153" i="24"/>
  <c r="H1161" i="24"/>
  <c r="H1169" i="24"/>
  <c r="H1177" i="24"/>
  <c r="H1185" i="24"/>
  <c r="H1193" i="24"/>
  <c r="H1201" i="24"/>
  <c r="H1209" i="24"/>
  <c r="H1217" i="24"/>
  <c r="H1225" i="24"/>
  <c r="H1233" i="24"/>
  <c r="H1241" i="24"/>
  <c r="H1249" i="24"/>
  <c r="H1257" i="24"/>
  <c r="H1265" i="24"/>
  <c r="H1273" i="24"/>
  <c r="H1281" i="24"/>
  <c r="H1289" i="24"/>
  <c r="H1297" i="24"/>
  <c r="H1305" i="24"/>
  <c r="H1313" i="24"/>
  <c r="H1321" i="24"/>
  <c r="H1329" i="24"/>
  <c r="H1337" i="24"/>
  <c r="H1345" i="24"/>
  <c r="H1353" i="24"/>
  <c r="H1361" i="24"/>
  <c r="H1369" i="24"/>
  <c r="H1377" i="24"/>
  <c r="H1385" i="24"/>
  <c r="H1393" i="24"/>
  <c r="H1401" i="24"/>
  <c r="H1409" i="24"/>
  <c r="H1417" i="24"/>
  <c r="H1425" i="24"/>
  <c r="H1433" i="24"/>
  <c r="H1441" i="24"/>
  <c r="H1449" i="24"/>
  <c r="H1457" i="24"/>
  <c r="H1465" i="24"/>
  <c r="H1473" i="24"/>
  <c r="H1481" i="24"/>
  <c r="H1489" i="24"/>
  <c r="H1497" i="24"/>
  <c r="H1505" i="24"/>
  <c r="H1513" i="24"/>
  <c r="H1521" i="24"/>
  <c r="H1529" i="24"/>
  <c r="H1537" i="24"/>
  <c r="H1545" i="24"/>
  <c r="H1553" i="24"/>
  <c r="H1561" i="24"/>
  <c r="H1569" i="24"/>
  <c r="H1577" i="24"/>
  <c r="H1585" i="24"/>
  <c r="H1593" i="24"/>
  <c r="H1601" i="24"/>
  <c r="H1609" i="24"/>
  <c r="H1617" i="24"/>
  <c r="H1625" i="24"/>
  <c r="H1633" i="24"/>
  <c r="H1641" i="24"/>
  <c r="H1649" i="24"/>
  <c r="H1657" i="24"/>
  <c r="H1665" i="24"/>
  <c r="H1673" i="24"/>
  <c r="H1681" i="24"/>
  <c r="H1689" i="24"/>
  <c r="H1697" i="24"/>
  <c r="H1705" i="24"/>
  <c r="H1713" i="24"/>
  <c r="H1721" i="24"/>
  <c r="H1729" i="24"/>
  <c r="H1737" i="24"/>
  <c r="H1745" i="24"/>
  <c r="H1753" i="24"/>
  <c r="H1761" i="24"/>
  <c r="H1769" i="24"/>
  <c r="H1777" i="24"/>
  <c r="H1785" i="24"/>
  <c r="H1793" i="24"/>
  <c r="H1801" i="24"/>
  <c r="H1809" i="24"/>
  <c r="H1817" i="24"/>
  <c r="H1825" i="24"/>
  <c r="H1833" i="24"/>
  <c r="H1841" i="24"/>
  <c r="H1849" i="24"/>
  <c r="H1857" i="24"/>
  <c r="H1865" i="24"/>
  <c r="H1873" i="24"/>
  <c r="H1881" i="24"/>
  <c r="H1889" i="24"/>
  <c r="H1897" i="24"/>
  <c r="H1905" i="24"/>
  <c r="H1913" i="24"/>
  <c r="H1921" i="24"/>
  <c r="H1929" i="24"/>
  <c r="H1937" i="24"/>
  <c r="H1945" i="24"/>
  <c r="H1953" i="24"/>
  <c r="H1961" i="24"/>
  <c r="H1969" i="24"/>
  <c r="H1977" i="24"/>
  <c r="H1985" i="24"/>
  <c r="H1993" i="24"/>
  <c r="H2001" i="24"/>
  <c r="H2009" i="24"/>
  <c r="H2017" i="24"/>
  <c r="H2025" i="24"/>
  <c r="H2033" i="24"/>
  <c r="H2041" i="24"/>
  <c r="H2049" i="24"/>
  <c r="H2057" i="24"/>
  <c r="H2065" i="24"/>
  <c r="H2073" i="24"/>
  <c r="H2081" i="24"/>
  <c r="H2089" i="24"/>
  <c r="H2097" i="24"/>
  <c r="H2105" i="24"/>
  <c r="H2113" i="24"/>
  <c r="H2121" i="24"/>
  <c r="H2129" i="24"/>
  <c r="H2137" i="24"/>
  <c r="H2145" i="24"/>
  <c r="H2153" i="24"/>
  <c r="H2161" i="24"/>
  <c r="H2169" i="24"/>
  <c r="H2177" i="24"/>
  <c r="H2185" i="24"/>
  <c r="H2193" i="24"/>
  <c r="H2201" i="24"/>
  <c r="H2209" i="24"/>
  <c r="H2217" i="24"/>
  <c r="H2225" i="24"/>
  <c r="H2233" i="24"/>
  <c r="H2241" i="24"/>
  <c r="H2249" i="24"/>
  <c r="H2257" i="24"/>
  <c r="H2265" i="24"/>
  <c r="H2273" i="24"/>
  <c r="H2281" i="24"/>
  <c r="H2289" i="24"/>
  <c r="H2297" i="24"/>
  <c r="H2305" i="24"/>
  <c r="H2313" i="24"/>
  <c r="H2321" i="24"/>
  <c r="H2329" i="24"/>
  <c r="H2337" i="24"/>
  <c r="H2345" i="24"/>
  <c r="H2353" i="24"/>
  <c r="H2361" i="24"/>
  <c r="I32" i="19"/>
  <c r="N30" i="19" s="1"/>
  <c r="M30" i="19"/>
  <c r="H30" i="24"/>
  <c r="H17" i="24"/>
  <c r="H33" i="24"/>
  <c r="H57" i="24"/>
  <c r="H65" i="24"/>
  <c r="H97" i="24"/>
  <c r="H105" i="24"/>
  <c r="H113" i="24"/>
  <c r="H137" i="24"/>
  <c r="H145" i="24"/>
  <c r="H153" i="24"/>
  <c r="H169" i="24"/>
  <c r="H193" i="24"/>
  <c r="H209" i="24"/>
  <c r="M29" i="19"/>
  <c r="I31" i="19"/>
  <c r="N29" i="19" s="1"/>
  <c r="M32" i="19"/>
  <c r="I34" i="19"/>
  <c r="N32" i="19" s="1"/>
  <c r="H12" i="24"/>
  <c r="H20" i="24"/>
  <c r="H28" i="24"/>
  <c r="H36" i="24"/>
  <c r="H44" i="24"/>
  <c r="H52" i="24"/>
  <c r="H60" i="24"/>
  <c r="H68" i="24"/>
  <c r="H76" i="24"/>
  <c r="H84" i="24"/>
  <c r="H92" i="24"/>
  <c r="H100" i="24"/>
  <c r="H108" i="24"/>
  <c r="H116" i="24"/>
  <c r="H124" i="24"/>
  <c r="H132" i="24"/>
  <c r="H140" i="24"/>
  <c r="H148" i="24"/>
  <c r="H156" i="24"/>
  <c r="H164" i="24"/>
  <c r="H172" i="24"/>
  <c r="H180" i="24"/>
  <c r="H188" i="24"/>
  <c r="H196" i="24"/>
  <c r="H204" i="24"/>
  <c r="H212" i="24"/>
  <c r="H220" i="24"/>
  <c r="H228" i="24"/>
  <c r="H236" i="24"/>
  <c r="H244" i="24"/>
  <c r="H252" i="24"/>
  <c r="H260" i="24"/>
  <c r="H268" i="24"/>
  <c r="H276" i="24"/>
  <c r="H284" i="24"/>
  <c r="H292" i="24"/>
  <c r="H300" i="24"/>
  <c r="H308" i="24"/>
  <c r="H316" i="24"/>
  <c r="H324" i="24"/>
  <c r="H332" i="24"/>
  <c r="H340" i="24"/>
  <c r="H348" i="24"/>
  <c r="H356" i="24"/>
  <c r="H364" i="24"/>
  <c r="H372" i="24"/>
  <c r="H380" i="24"/>
  <c r="H388" i="24"/>
  <c r="H396" i="24"/>
  <c r="H404" i="24"/>
  <c r="H412" i="24"/>
  <c r="H420" i="24"/>
  <c r="H428" i="24"/>
  <c r="H436" i="24"/>
  <c r="H444" i="24"/>
  <c r="H452" i="24"/>
  <c r="H460" i="24"/>
  <c r="H468" i="24"/>
  <c r="H476" i="24"/>
  <c r="H484" i="24"/>
  <c r="H492" i="24"/>
  <c r="H500" i="24"/>
  <c r="H508" i="24"/>
  <c r="H516" i="24"/>
  <c r="H524" i="24"/>
  <c r="H532" i="24"/>
  <c r="H540" i="24"/>
  <c r="H548" i="24"/>
  <c r="H556" i="24"/>
  <c r="H564" i="24"/>
  <c r="H572" i="24"/>
  <c r="H580" i="24"/>
  <c r="H588" i="24"/>
  <c r="H596" i="24"/>
  <c r="H604" i="24"/>
  <c r="H612" i="24"/>
  <c r="H620" i="24"/>
  <c r="H628" i="24"/>
  <c r="H636" i="24"/>
  <c r="H644" i="24"/>
  <c r="H652" i="24"/>
  <c r="H660" i="24"/>
  <c r="H668" i="24"/>
  <c r="H676" i="24"/>
  <c r="H684" i="24"/>
  <c r="H692" i="24"/>
  <c r="H700" i="24"/>
  <c r="H708" i="24"/>
  <c r="H716" i="24"/>
  <c r="H724" i="24"/>
  <c r="H732" i="24"/>
  <c r="H740" i="24"/>
  <c r="H748" i="24"/>
  <c r="H756" i="24"/>
  <c r="H764" i="24"/>
  <c r="H772" i="24"/>
  <c r="H780" i="24"/>
  <c r="H788" i="24"/>
  <c r="H796" i="24"/>
  <c r="H804" i="24"/>
  <c r="H812" i="24"/>
  <c r="H820" i="24"/>
  <c r="H828" i="24"/>
  <c r="H836" i="24"/>
  <c r="H844" i="24"/>
  <c r="H852" i="24"/>
  <c r="H860" i="24"/>
  <c r="H868" i="24"/>
  <c r="H876" i="24"/>
  <c r="H884" i="24"/>
  <c r="H892" i="24"/>
  <c r="H900" i="24"/>
  <c r="H908" i="24"/>
  <c r="H916" i="24"/>
  <c r="H924" i="24"/>
  <c r="H932" i="24"/>
  <c r="H940" i="24"/>
  <c r="H948" i="24"/>
  <c r="H956" i="24"/>
  <c r="H964" i="24"/>
  <c r="H972" i="24"/>
  <c r="H980" i="24"/>
  <c r="H988" i="24"/>
  <c r="H996" i="24"/>
  <c r="H1004" i="24"/>
  <c r="H1012" i="24"/>
  <c r="H1020" i="24"/>
  <c r="H1028" i="24"/>
  <c r="H1036" i="24"/>
  <c r="H1044" i="24"/>
  <c r="H1052" i="24"/>
  <c r="H1060" i="24"/>
  <c r="H1068" i="24"/>
  <c r="H1076" i="24"/>
  <c r="H1084" i="24"/>
  <c r="H1092" i="24"/>
  <c r="H1100" i="24"/>
  <c r="H1108" i="24"/>
  <c r="H1116" i="24"/>
  <c r="H1124" i="24"/>
  <c r="H1132" i="24"/>
  <c r="H1140" i="24"/>
  <c r="H1148" i="24"/>
  <c r="H1156" i="24"/>
  <c r="H1164" i="24"/>
  <c r="H1172" i="24"/>
  <c r="H1180" i="24"/>
  <c r="H1188" i="24"/>
  <c r="H1196" i="24"/>
  <c r="H1204" i="24"/>
  <c r="H1212" i="24"/>
  <c r="H1220" i="24"/>
  <c r="H1228" i="24"/>
  <c r="H1236" i="24"/>
  <c r="H1244" i="24"/>
  <c r="H1252" i="24"/>
  <c r="H1260" i="24"/>
  <c r="H1268" i="24"/>
  <c r="H1276" i="24"/>
  <c r="H1284" i="24"/>
  <c r="H1292" i="24"/>
  <c r="H1300" i="24"/>
  <c r="H1308" i="24"/>
  <c r="H1316" i="24"/>
  <c r="H1324" i="24"/>
  <c r="H1332" i="24"/>
  <c r="H1340" i="24"/>
  <c r="H1348" i="24"/>
  <c r="H1356" i="24"/>
  <c r="H1364" i="24"/>
  <c r="H1372" i="24"/>
  <c r="H1380" i="24"/>
  <c r="H1388" i="24"/>
  <c r="H1396" i="24"/>
  <c r="H1404" i="24"/>
  <c r="H1412" i="24"/>
  <c r="H1420" i="24"/>
  <c r="H1428" i="24"/>
  <c r="H1436" i="24"/>
  <c r="H1444" i="24"/>
  <c r="H1452" i="24"/>
  <c r="H1460" i="24"/>
  <c r="H1468" i="24"/>
  <c r="H1476" i="24"/>
  <c r="H1484" i="24"/>
  <c r="H1492" i="24"/>
  <c r="H1500" i="24"/>
  <c r="H1508" i="24"/>
  <c r="H1516" i="24"/>
  <c r="H1524" i="24"/>
  <c r="H1532" i="24"/>
  <c r="H1540" i="24"/>
  <c r="H1548" i="24"/>
  <c r="H1556" i="24"/>
  <c r="H1564" i="24"/>
  <c r="H1572" i="24"/>
  <c r="H1580" i="24"/>
  <c r="H1588" i="24"/>
  <c r="H1596" i="24"/>
  <c r="H1604" i="24"/>
  <c r="H1612" i="24"/>
  <c r="H1620" i="24"/>
  <c r="H1628" i="24"/>
  <c r="H1636" i="24"/>
  <c r="H1644" i="24"/>
  <c r="H1652" i="24"/>
  <c r="H1660" i="24"/>
  <c r="H1668" i="24"/>
  <c r="H1676" i="24"/>
  <c r="H1684" i="24"/>
  <c r="H1692" i="24"/>
  <c r="H1700" i="24"/>
  <c r="H1708" i="24"/>
  <c r="H1716" i="24"/>
  <c r="H1724" i="24"/>
  <c r="H1732" i="24"/>
  <c r="H1740" i="24"/>
  <c r="H1748" i="24"/>
  <c r="H1756" i="24"/>
  <c r="H1764" i="24"/>
  <c r="H1772" i="24"/>
  <c r="H1780" i="24"/>
  <c r="H1788" i="24"/>
  <c r="H1796" i="24"/>
  <c r="H1804" i="24"/>
  <c r="H1812" i="24"/>
  <c r="H1820" i="24"/>
  <c r="H1828" i="24"/>
  <c r="H1836" i="24"/>
  <c r="H1844" i="24"/>
  <c r="H1852" i="24"/>
  <c r="H1860" i="24"/>
  <c r="H1868" i="24"/>
  <c r="H1876" i="24"/>
  <c r="H1884" i="24"/>
  <c r="H1892" i="24"/>
  <c r="H1900" i="24"/>
  <c r="H1908" i="24"/>
  <c r="H1916" i="24"/>
  <c r="H1924" i="24"/>
  <c r="H1932" i="24"/>
  <c r="H1940" i="24"/>
  <c r="H1948" i="24"/>
  <c r="H1956" i="24"/>
  <c r="H1964" i="24"/>
  <c r="H1972" i="24"/>
  <c r="H1980" i="24"/>
  <c r="H1988" i="24"/>
  <c r="H1996" i="24"/>
  <c r="H2004" i="24"/>
  <c r="H2012" i="24"/>
  <c r="H2020" i="24"/>
  <c r="H2028" i="24"/>
  <c r="H2036" i="24"/>
  <c r="H2044" i="24"/>
  <c r="H2052" i="24"/>
  <c r="H2060" i="24"/>
  <c r="H2068" i="24"/>
  <c r="H2076" i="24"/>
  <c r="H2084" i="24"/>
  <c r="H2092" i="24"/>
  <c r="H2100" i="24"/>
  <c r="H2108" i="24"/>
  <c r="H2116" i="24"/>
  <c r="H2124" i="24"/>
  <c r="H2132" i="24"/>
  <c r="H2140" i="24"/>
  <c r="H2148" i="24"/>
  <c r="H2156" i="24"/>
  <c r="H2164" i="24"/>
  <c r="H2172" i="24"/>
  <c r="H2180" i="24"/>
  <c r="H2188" i="24"/>
  <c r="H2196" i="24"/>
  <c r="H2204" i="24"/>
  <c r="H2212" i="24"/>
  <c r="H2220" i="24"/>
  <c r="H2228" i="24"/>
  <c r="H2236" i="24"/>
  <c r="H2244" i="24"/>
  <c r="H2252" i="24"/>
  <c r="H2260" i="24"/>
  <c r="H2268" i="24"/>
  <c r="H2276" i="24"/>
  <c r="H2284" i="24"/>
  <c r="H2292" i="24"/>
  <c r="H2300" i="24"/>
  <c r="H2308" i="24"/>
  <c r="H2316" i="24"/>
  <c r="H2324" i="24"/>
  <c r="H2332" i="24"/>
  <c r="H2340" i="24"/>
  <c r="H2348" i="24"/>
  <c r="H2356" i="24"/>
  <c r="H2364" i="24"/>
  <c r="H4" i="24"/>
  <c r="H8" i="24"/>
  <c r="H25" i="24"/>
  <c r="H81" i="24"/>
  <c r="H89" i="24"/>
  <c r="H121" i="24"/>
  <c r="H129" i="24"/>
  <c r="H177" i="24"/>
  <c r="H241" i="24"/>
  <c r="K4" i="24"/>
  <c r="H7" i="24"/>
  <c r="H10" i="24"/>
  <c r="H15" i="24"/>
  <c r="H23" i="24"/>
  <c r="H31" i="24"/>
  <c r="H39" i="24"/>
  <c r="H47" i="24"/>
  <c r="H55" i="24"/>
  <c r="H63" i="24"/>
  <c r="H71" i="24"/>
  <c r="H79" i="24"/>
  <c r="H87" i="24"/>
  <c r="H95" i="24"/>
  <c r="H103" i="24"/>
  <c r="H111" i="24"/>
  <c r="H119" i="24"/>
  <c r="H127" i="24"/>
  <c r="H135" i="24"/>
  <c r="H143" i="24"/>
  <c r="H151" i="24"/>
  <c r="H159" i="24"/>
  <c r="H167" i="24"/>
  <c r="H175" i="24"/>
  <c r="H183" i="24"/>
  <c r="H191" i="24"/>
  <c r="H199" i="24"/>
  <c r="H207" i="24"/>
  <c r="H215" i="24"/>
  <c r="H223" i="24"/>
  <c r="H231" i="24"/>
  <c r="H239" i="24"/>
  <c r="H247" i="24"/>
  <c r="H255" i="24"/>
  <c r="H263" i="24"/>
  <c r="H271" i="24"/>
  <c r="H279" i="24"/>
  <c r="H287" i="24"/>
  <c r="H295" i="24"/>
  <c r="H303" i="24"/>
  <c r="H311" i="24"/>
  <c r="H319" i="24"/>
  <c r="H327" i="24"/>
  <c r="H335" i="24"/>
  <c r="H343" i="24"/>
  <c r="H351" i="24"/>
  <c r="H359" i="24"/>
  <c r="H367" i="24"/>
  <c r="H375" i="24"/>
  <c r="H383" i="24"/>
  <c r="H391" i="24"/>
  <c r="H399" i="24"/>
  <c r="H407" i="24"/>
  <c r="H415" i="24"/>
  <c r="H423" i="24"/>
  <c r="H431" i="24"/>
  <c r="H439" i="24"/>
  <c r="H447" i="24"/>
  <c r="H455" i="24"/>
  <c r="H463" i="24"/>
  <c r="H471" i="24"/>
  <c r="H479" i="24"/>
  <c r="H487" i="24"/>
  <c r="H495" i="24"/>
  <c r="H503" i="24"/>
  <c r="H511" i="24"/>
  <c r="H519" i="24"/>
  <c r="H527" i="24"/>
  <c r="H535" i="24"/>
  <c r="H543" i="24"/>
  <c r="H551" i="24"/>
  <c r="H559" i="24"/>
  <c r="H567" i="24"/>
  <c r="H575" i="24"/>
  <c r="H583" i="24"/>
  <c r="H591" i="24"/>
  <c r="H599" i="24"/>
  <c r="H607" i="24"/>
  <c r="H615" i="24"/>
  <c r="H623" i="24"/>
  <c r="H631" i="24"/>
  <c r="H639" i="24"/>
  <c r="H647" i="24"/>
  <c r="H655" i="24"/>
  <c r="H663" i="24"/>
  <c r="H671" i="24"/>
  <c r="H679" i="24"/>
  <c r="H687" i="24"/>
  <c r="H695" i="24"/>
  <c r="H703" i="24"/>
  <c r="H711" i="24"/>
  <c r="H719" i="24"/>
  <c r="H727" i="24"/>
  <c r="H735" i="24"/>
  <c r="H743" i="24"/>
  <c r="H751" i="24"/>
  <c r="H759" i="24"/>
  <c r="H767" i="24"/>
  <c r="H775" i="24"/>
  <c r="H783" i="24"/>
  <c r="H791" i="24"/>
  <c r="H799" i="24"/>
  <c r="H807" i="24"/>
  <c r="H815" i="24"/>
  <c r="H823" i="24"/>
  <c r="H831" i="24"/>
  <c r="H839" i="24"/>
  <c r="H847" i="24"/>
  <c r="H855" i="24"/>
  <c r="H863" i="24"/>
  <c r="H871" i="24"/>
  <c r="H879" i="24"/>
  <c r="H887" i="24"/>
  <c r="H895" i="24"/>
  <c r="H903" i="24"/>
  <c r="H911" i="24"/>
  <c r="H919" i="24"/>
  <c r="H927" i="24"/>
  <c r="H935" i="24"/>
  <c r="H943" i="24"/>
  <c r="H951" i="24"/>
  <c r="H959" i="24"/>
  <c r="H967" i="24"/>
  <c r="H975" i="24"/>
  <c r="H983" i="24"/>
  <c r="H991" i="24"/>
  <c r="H999" i="24"/>
  <c r="H1007" i="24"/>
  <c r="H1015" i="24"/>
  <c r="H1023" i="24"/>
  <c r="H1031" i="24"/>
  <c r="H1039" i="24"/>
  <c r="H1047" i="24"/>
  <c r="H1055" i="24"/>
  <c r="H1063" i="24"/>
  <c r="H1071" i="24"/>
  <c r="H1079" i="24"/>
  <c r="H1087" i="24"/>
  <c r="H1095" i="24"/>
  <c r="H1103" i="24"/>
  <c r="H1111" i="24"/>
  <c r="H1119" i="24"/>
  <c r="H1127" i="24"/>
  <c r="H1135" i="24"/>
  <c r="H1143" i="24"/>
  <c r="H1151" i="24"/>
  <c r="H1159" i="24"/>
  <c r="H1167" i="24"/>
  <c r="H1175" i="24"/>
  <c r="H1183" i="24"/>
  <c r="H1191" i="24"/>
  <c r="H1199" i="24"/>
  <c r="H1207" i="24"/>
  <c r="H1215" i="24"/>
  <c r="H1223" i="24"/>
  <c r="H1231" i="24"/>
  <c r="H1239" i="24"/>
  <c r="H1247" i="24"/>
  <c r="H1255" i="24"/>
  <c r="H1263" i="24"/>
  <c r="H1271" i="24"/>
  <c r="H1279" i="24"/>
  <c r="H1287" i="24"/>
  <c r="H1295" i="24"/>
  <c r="H1303" i="24"/>
  <c r="H1311" i="24"/>
  <c r="H1319" i="24"/>
  <c r="H1327" i="24"/>
  <c r="H1335" i="24"/>
  <c r="H1343" i="24"/>
  <c r="H1351" i="24"/>
  <c r="H1359" i="24"/>
  <c r="H1367" i="24"/>
  <c r="H1375" i="24"/>
  <c r="H1383" i="24"/>
  <c r="H1391" i="24"/>
  <c r="H1399" i="24"/>
  <c r="H1407" i="24"/>
  <c r="H1415" i="24"/>
  <c r="H1423" i="24"/>
  <c r="H1431" i="24"/>
  <c r="H1439" i="24"/>
  <c r="H1447" i="24"/>
  <c r="H1455" i="24"/>
  <c r="H1463" i="24"/>
  <c r="H1471" i="24"/>
  <c r="H1479" i="24"/>
  <c r="H1487" i="24"/>
  <c r="H1495" i="24"/>
  <c r="H1503" i="24"/>
  <c r="H1511" i="24"/>
  <c r="H1519" i="24"/>
  <c r="H1527" i="24"/>
  <c r="H1535" i="24"/>
  <c r="H1543" i="24"/>
  <c r="H1551" i="24"/>
  <c r="H1559" i="24"/>
  <c r="H1567" i="24"/>
  <c r="H1575" i="24"/>
  <c r="H1583" i="24"/>
  <c r="H1591" i="24"/>
  <c r="H1599" i="24"/>
  <c r="H1607" i="24"/>
  <c r="H1615" i="24"/>
  <c r="H1623" i="24"/>
  <c r="H1631" i="24"/>
  <c r="H1639" i="24"/>
  <c r="H1647" i="24"/>
  <c r="H1655" i="24"/>
  <c r="H1663" i="24"/>
  <c r="H1671" i="24"/>
  <c r="H1679" i="24"/>
  <c r="H1687" i="24"/>
  <c r="H1695" i="24"/>
  <c r="H1703" i="24"/>
  <c r="H1711" i="24"/>
  <c r="H1719" i="24"/>
  <c r="H1727" i="24"/>
  <c r="H1735" i="24"/>
  <c r="H1743" i="24"/>
  <c r="H1751" i="24"/>
  <c r="H1759" i="24"/>
  <c r="H1767" i="24"/>
  <c r="H1775" i="24"/>
  <c r="H1783" i="24"/>
  <c r="H1791" i="24"/>
  <c r="H1799" i="24"/>
  <c r="H1807" i="24"/>
  <c r="H1815" i="24"/>
  <c r="H1823" i="24"/>
  <c r="H1831" i="24"/>
  <c r="H1839" i="24"/>
  <c r="H1847" i="24"/>
  <c r="H1855" i="24"/>
  <c r="H1863" i="24"/>
  <c r="H1871" i="24"/>
  <c r="H1879" i="24"/>
  <c r="H1887" i="24"/>
  <c r="H1895" i="24"/>
  <c r="H1903" i="24"/>
  <c r="H1911" i="24"/>
  <c r="H1919" i="24"/>
  <c r="H1927" i="24"/>
  <c r="H1935" i="24"/>
  <c r="H1943" i="24"/>
  <c r="H1951" i="24"/>
  <c r="H1959" i="24"/>
  <c r="H1967" i="24"/>
  <c r="H1975" i="24"/>
  <c r="H1983" i="24"/>
  <c r="H1991" i="24"/>
  <c r="H1999" i="24"/>
  <c r="H2007" i="24"/>
  <c r="H2015" i="24"/>
  <c r="H2023" i="24"/>
  <c r="H2031" i="24"/>
  <c r="H2039" i="24"/>
  <c r="H2047" i="24"/>
  <c r="H2055" i="24"/>
  <c r="H2063" i="24"/>
  <c r="H2071" i="24"/>
  <c r="H2079" i="24"/>
  <c r="H2087" i="24"/>
  <c r="H2095" i="24"/>
  <c r="H2103" i="24"/>
  <c r="H2111" i="24"/>
  <c r="H2119" i="24"/>
  <c r="H2127" i="24"/>
  <c r="H2135" i="24"/>
  <c r="H2143" i="24"/>
  <c r="H2151" i="24"/>
  <c r="H2159" i="24"/>
  <c r="H2167" i="24"/>
  <c r="H2175" i="24"/>
  <c r="H2183" i="24"/>
  <c r="H2191" i="24"/>
  <c r="H2199" i="24"/>
  <c r="H2207" i="24"/>
  <c r="H2215" i="24"/>
  <c r="H2223" i="24"/>
  <c r="H2231" i="24"/>
  <c r="H2239" i="24"/>
  <c r="H2247" i="24"/>
  <c r="H2255" i="24"/>
  <c r="H2263" i="24"/>
  <c r="H2271" i="24"/>
  <c r="H2279" i="24"/>
  <c r="H2287" i="24"/>
  <c r="H2295" i="24"/>
  <c r="H2303" i="24"/>
  <c r="H2311" i="24"/>
  <c r="H2319" i="24"/>
  <c r="H2327" i="24"/>
  <c r="H2335" i="24"/>
  <c r="H2343" i="24"/>
  <c r="H2351" i="24"/>
  <c r="H2359" i="24"/>
  <c r="H2367" i="24"/>
  <c r="N11" i="11"/>
  <c r="N15" i="11"/>
  <c r="N5" i="11"/>
  <c r="N9" i="11"/>
  <c r="N3" i="11"/>
  <c r="N13" i="11"/>
  <c r="N8" i="11"/>
  <c r="N16" i="11"/>
  <c r="N14" i="11"/>
  <c r="N7" i="11"/>
  <c r="N12" i="11"/>
  <c r="N17" i="11"/>
  <c r="N6" i="11"/>
  <c r="N4" i="11"/>
  <c r="N10" i="11"/>
  <c r="AY4" i="19"/>
  <c r="H5" i="24" l="1"/>
  <c r="N33" i="19" l="1"/>
  <c r="M33" i="19"/>
  <c r="AV6" i="11"/>
  <c r="Q3" i="23" a="1"/>
  <c r="Q3" i="11" a="1"/>
  <c r="AV7" i="11"/>
  <c r="C12" i="24"/>
  <c r="AY7" i="11"/>
  <c r="C13" i="24"/>
  <c r="P3" i="14" a="1"/>
  <c r="AW7" i="11"/>
  <c r="Q3" i="21" a="1"/>
  <c r="C14" i="24"/>
  <c r="AU7" i="11"/>
  <c r="AY6" i="11"/>
  <c r="C15" i="24"/>
  <c r="B15" i="24" s="1"/>
  <c r="AV8" i="11"/>
  <c r="AV9" i="11"/>
  <c r="AV10" i="11"/>
  <c r="AW10" i="11"/>
  <c r="AW6" i="11"/>
  <c r="B14" i="24"/>
  <c r="C36" i="19"/>
  <c r="C16" i="24"/>
  <c r="B16" i="24" s="1"/>
  <c r="C17" i="24"/>
  <c r="B17" i="24" s="1"/>
  <c r="C18" i="24"/>
  <c r="B18" i="24" s="1"/>
  <c r="C19" i="24"/>
  <c r="B19" i="24" s="1"/>
  <c r="C20" i="24"/>
  <c r="C21" i="24" s="1"/>
  <c r="B21" i="24" s="1"/>
  <c r="C22" i="24"/>
  <c r="B20" i="24"/>
  <c r="AW8" i="11"/>
  <c r="AU8" i="11"/>
  <c r="AY8" i="11"/>
  <c r="AY9" i="11"/>
  <c r="AW9" i="11"/>
  <c r="AU9" i="11"/>
  <c r="AV11" i="11"/>
  <c r="AU10" i="11"/>
  <c r="AY10" i="11"/>
  <c r="C37" i="19"/>
  <c r="D36" i="19"/>
  <c r="C23" i="24"/>
  <c r="B22" i="24"/>
  <c r="AY11" i="11"/>
  <c r="AV12" i="11"/>
  <c r="AU11" i="11"/>
  <c r="AW11" i="11"/>
  <c r="C38" i="19"/>
  <c r="D37" i="19"/>
  <c r="C24" i="24"/>
  <c r="B23" i="24"/>
  <c r="AW12" i="11"/>
  <c r="AV13" i="11"/>
  <c r="AY12" i="11"/>
  <c r="AU12" i="11"/>
  <c r="C39" i="19"/>
  <c r="D38" i="19"/>
  <c r="C25" i="24"/>
  <c r="B24" i="24"/>
  <c r="AU13" i="11"/>
  <c r="AW13" i="11"/>
  <c r="AV14" i="11"/>
  <c r="AY13" i="11"/>
  <c r="C40" i="19"/>
  <c r="D39" i="19"/>
  <c r="C26" i="24"/>
  <c r="B25" i="24"/>
  <c r="AV15" i="11"/>
  <c r="AW14" i="11"/>
  <c r="AY14" i="11"/>
  <c r="AU14" i="11"/>
  <c r="D40" i="19"/>
  <c r="C41" i="19"/>
  <c r="C27" i="24"/>
  <c r="B26" i="24"/>
  <c r="AW15" i="11"/>
  <c r="AY15" i="11"/>
  <c r="AU15" i="11"/>
  <c r="AV16" i="11"/>
  <c r="C42" i="19"/>
  <c r="D41" i="19"/>
  <c r="B27" i="24"/>
  <c r="C28" i="24"/>
  <c r="AW16" i="11"/>
  <c r="AU16" i="11"/>
  <c r="AV17" i="11"/>
  <c r="AY16" i="11"/>
  <c r="D42" i="19"/>
  <c r="C43" i="19"/>
  <c r="B28" i="24"/>
  <c r="C29" i="24"/>
  <c r="AU17" i="11"/>
  <c r="AY17" i="11"/>
  <c r="AV18" i="11"/>
  <c r="AW17" i="11"/>
  <c r="D43" i="19"/>
  <c r="C44" i="19"/>
  <c r="C30" i="24"/>
  <c r="B29" i="24"/>
  <c r="AY18" i="11"/>
  <c r="AU18" i="11"/>
  <c r="AW18" i="11"/>
  <c r="AV19" i="11"/>
  <c r="C45" i="19"/>
  <c r="D44" i="19"/>
  <c r="C31" i="24"/>
  <c r="B30" i="24"/>
  <c r="AY19" i="11"/>
  <c r="AV20" i="11"/>
  <c r="AW19" i="11"/>
  <c r="AU19" i="11"/>
  <c r="D45" i="19"/>
  <c r="C46" i="19"/>
  <c r="B31" i="24"/>
  <c r="C32" i="24"/>
  <c r="AW20" i="11"/>
  <c r="AY20" i="11"/>
  <c r="AU20" i="11"/>
  <c r="AV21" i="11"/>
  <c r="D46" i="19"/>
  <c r="B32" i="24"/>
  <c r="C33" i="24"/>
  <c r="AY21" i="11"/>
  <c r="AW21" i="11"/>
  <c r="AV22" i="11"/>
  <c r="AU21" i="11"/>
  <c r="C34" i="24"/>
  <c r="B33" i="24"/>
  <c r="AU22" i="11"/>
  <c r="AY22" i="11"/>
  <c r="AV23" i="11"/>
  <c r="AW22" i="11"/>
  <c r="C35" i="24"/>
  <c r="B34" i="24"/>
  <c r="AU23" i="11"/>
  <c r="AW23" i="11"/>
  <c r="AV24" i="11"/>
  <c r="AY23" i="11"/>
  <c r="B35" i="24"/>
  <c r="C36" i="24"/>
  <c r="AU24" i="11"/>
  <c r="AV25" i="11"/>
  <c r="AY24" i="11"/>
  <c r="AW24" i="11"/>
  <c r="B36" i="24"/>
  <c r="C37" i="24"/>
  <c r="AU25" i="11"/>
  <c r="AY25" i="11"/>
  <c r="AV26" i="11"/>
  <c r="AW25" i="11"/>
  <c r="C38" i="24"/>
  <c r="B37" i="24"/>
  <c r="AY26" i="11"/>
  <c r="AU26" i="11"/>
  <c r="AW26" i="11"/>
  <c r="AV27" i="11"/>
  <c r="C39" i="24"/>
  <c r="B38" i="24"/>
  <c r="AW27" i="11"/>
  <c r="AU27" i="11"/>
  <c r="AY27" i="11"/>
  <c r="AV28" i="11"/>
  <c r="B39" i="24"/>
  <c r="C40" i="24"/>
  <c r="AY28" i="11"/>
  <c r="AW28" i="11"/>
  <c r="AU28" i="11"/>
  <c r="AV29" i="11"/>
  <c r="B40" i="24"/>
  <c r="C41" i="24"/>
  <c r="AV30" i="11"/>
  <c r="AW29" i="11"/>
  <c r="AY29" i="11"/>
  <c r="AU29" i="11"/>
  <c r="C42" i="24"/>
  <c r="B41" i="24"/>
  <c r="AV31" i="11"/>
  <c r="AY30" i="11"/>
  <c r="AW30" i="11"/>
  <c r="AU30" i="11"/>
  <c r="C43" i="24"/>
  <c r="B42" i="24"/>
  <c r="AY31" i="11"/>
  <c r="AW31" i="11"/>
  <c r="AU31" i="11"/>
  <c r="AV32" i="11"/>
  <c r="C44" i="24"/>
  <c r="B43" i="24"/>
  <c r="AY32" i="11"/>
  <c r="AW32" i="11"/>
  <c r="AU32" i="11"/>
  <c r="AV33" i="11"/>
  <c r="B44" i="24"/>
  <c r="C45" i="24"/>
  <c r="AU33" i="11"/>
  <c r="AY33" i="11"/>
  <c r="AV34" i="11"/>
  <c r="AW33" i="11"/>
  <c r="B45" i="24"/>
  <c r="C46" i="24"/>
  <c r="AU34" i="11"/>
  <c r="AV35" i="11"/>
  <c r="AY34" i="11"/>
  <c r="AW34" i="11"/>
  <c r="B46" i="24"/>
  <c r="C47" i="24"/>
  <c r="AY35" i="11"/>
  <c r="AV36" i="11"/>
  <c r="AW35" i="11"/>
  <c r="AU35" i="11"/>
  <c r="B47" i="24"/>
  <c r="C48" i="24"/>
  <c r="AV37" i="11"/>
  <c r="AY36" i="11"/>
  <c r="AW36" i="11"/>
  <c r="AU36" i="11"/>
  <c r="B48" i="24"/>
  <c r="C49" i="24"/>
  <c r="AY37" i="11"/>
  <c r="AW37" i="11"/>
  <c r="AV38" i="11"/>
  <c r="AU37" i="11"/>
  <c r="C50" i="24"/>
  <c r="B49" i="24"/>
  <c r="AV39" i="11"/>
  <c r="AY38" i="11"/>
  <c r="AW38" i="11"/>
  <c r="AU38" i="11"/>
  <c r="B50" i="24"/>
  <c r="C51" i="24"/>
  <c r="AU39" i="11"/>
  <c r="AW39" i="11"/>
  <c r="AV40" i="11"/>
  <c r="AY39" i="11"/>
  <c r="B51" i="24"/>
  <c r="C52" i="24"/>
  <c r="AW40" i="11"/>
  <c r="AU40" i="11"/>
  <c r="AY40" i="11"/>
  <c r="AV41" i="11"/>
  <c r="B52" i="24"/>
  <c r="C53" i="24"/>
  <c r="AU41" i="11"/>
  <c r="AY41" i="11"/>
  <c r="AV42" i="11"/>
  <c r="AW41" i="11"/>
  <c r="C54" i="24"/>
  <c r="B53" i="24"/>
  <c r="AY42" i="11"/>
  <c r="AV43" i="11"/>
  <c r="AW42" i="11"/>
  <c r="AU42" i="11"/>
  <c r="C55" i="24"/>
  <c r="B54" i="24"/>
  <c r="AW43" i="11"/>
  <c r="AU43" i="11"/>
  <c r="AY43" i="11"/>
  <c r="AV44" i="11"/>
  <c r="B55" i="24"/>
  <c r="C56" i="24"/>
  <c r="AV45" i="11"/>
  <c r="AY44" i="11"/>
  <c r="AW44" i="11"/>
  <c r="AU44" i="11"/>
  <c r="B56" i="24"/>
  <c r="C57" i="24"/>
  <c r="AV46" i="11"/>
  <c r="AW45" i="11"/>
  <c r="AY45" i="11"/>
  <c r="AU45" i="11"/>
  <c r="C58" i="24"/>
  <c r="B57" i="24"/>
  <c r="AU46" i="11"/>
  <c r="AY46" i="11"/>
  <c r="AV47" i="11"/>
  <c r="AW46" i="11"/>
  <c r="C59" i="24"/>
  <c r="B58" i="24"/>
  <c r="AY47" i="11"/>
  <c r="AW47" i="11"/>
  <c r="AU47" i="11"/>
  <c r="AV48" i="11"/>
  <c r="B59" i="24"/>
  <c r="C60" i="24"/>
  <c r="AW48" i="11"/>
  <c r="AU48" i="11"/>
  <c r="AY48" i="11"/>
  <c r="AV49" i="11"/>
  <c r="B60" i="24"/>
  <c r="C61" i="24"/>
  <c r="AU49" i="11"/>
  <c r="AY49" i="11"/>
  <c r="AV50" i="11"/>
  <c r="AW49" i="11"/>
  <c r="C62" i="24"/>
  <c r="B61" i="24"/>
  <c r="AU50" i="11"/>
  <c r="AV51" i="11"/>
  <c r="AW50" i="11"/>
  <c r="AY50" i="11"/>
  <c r="C63" i="24"/>
  <c r="B62" i="24"/>
  <c r="AY51" i="11"/>
  <c r="AV52" i="11"/>
  <c r="AW51" i="11"/>
  <c r="AU51" i="11"/>
  <c r="B63" i="24"/>
  <c r="C64" i="24"/>
  <c r="AY52" i="11"/>
  <c r="AV53" i="11"/>
  <c r="AW52" i="11"/>
  <c r="AU52" i="11"/>
  <c r="B64" i="24"/>
  <c r="C65" i="24"/>
  <c r="AY53" i="11"/>
  <c r="AW53" i="11"/>
  <c r="AV54" i="11"/>
  <c r="AU53" i="11"/>
  <c r="C66" i="24"/>
  <c r="B65" i="24"/>
  <c r="AU54" i="11"/>
  <c r="AY54" i="11"/>
  <c r="AV55" i="11"/>
  <c r="AW54" i="11"/>
  <c r="C67" i="24"/>
  <c r="B66" i="24"/>
  <c r="AU55" i="11"/>
  <c r="AW55" i="11"/>
  <c r="AV56" i="11"/>
  <c r="AY55" i="11"/>
  <c r="B67" i="24"/>
  <c r="C68" i="24"/>
  <c r="AY56" i="11"/>
  <c r="AW56" i="11"/>
  <c r="AU56" i="11"/>
  <c r="AV57" i="11"/>
  <c r="B68" i="24"/>
  <c r="C69" i="24"/>
  <c r="AV58" i="11"/>
  <c r="AY57" i="11"/>
  <c r="AW57" i="11"/>
  <c r="AU57" i="11"/>
  <c r="C70" i="24"/>
  <c r="B69" i="24"/>
  <c r="AY58" i="11"/>
  <c r="AV59" i="11"/>
  <c r="AW58" i="11"/>
  <c r="AU58" i="11"/>
  <c r="C71" i="24"/>
  <c r="B70" i="24"/>
  <c r="AY59" i="11"/>
  <c r="AV60" i="11"/>
  <c r="AW59" i="11"/>
  <c r="AU59" i="11"/>
  <c r="B71" i="24"/>
  <c r="C72" i="24"/>
  <c r="AV61" i="11"/>
  <c r="AY60" i="11"/>
  <c r="AW60" i="11"/>
  <c r="AU60" i="11"/>
  <c r="B72" i="24"/>
  <c r="C73" i="24"/>
  <c r="AY61" i="11"/>
  <c r="AW61" i="11"/>
  <c r="AV62" i="11"/>
  <c r="AU61" i="11"/>
  <c r="C74" i="24"/>
  <c r="B73" i="24"/>
  <c r="AU62" i="11"/>
  <c r="AY62" i="11"/>
  <c r="AV63" i="11"/>
  <c r="AW62" i="11"/>
  <c r="C75" i="24"/>
  <c r="B74" i="24"/>
  <c r="AY63" i="11"/>
  <c r="AW63" i="11"/>
  <c r="AU63" i="11"/>
  <c r="AV64" i="11"/>
  <c r="C76" i="24"/>
  <c r="B75" i="24"/>
  <c r="AW64" i="11"/>
  <c r="AY64" i="11"/>
  <c r="AU64" i="11"/>
  <c r="AV65" i="11"/>
  <c r="B76" i="24"/>
  <c r="C77" i="24"/>
  <c r="AW65" i="11"/>
  <c r="AY65" i="11"/>
  <c r="AU65" i="11"/>
  <c r="AV66" i="11"/>
  <c r="C78" i="24"/>
  <c r="B77" i="24"/>
  <c r="AU66" i="11"/>
  <c r="AV67" i="11"/>
  <c r="AY66" i="11"/>
  <c r="AW66" i="11"/>
  <c r="C79" i="24"/>
  <c r="B78" i="24"/>
  <c r="AY67" i="11"/>
  <c r="AV68" i="11"/>
  <c r="AW67" i="11"/>
  <c r="AU67" i="11"/>
  <c r="B79" i="24"/>
  <c r="C80" i="24"/>
  <c r="AV69" i="11"/>
  <c r="AY68" i="11"/>
  <c r="AW68" i="11"/>
  <c r="AU68" i="11"/>
  <c r="B80" i="24"/>
  <c r="C81" i="24"/>
  <c r="AY69" i="11"/>
  <c r="AW69" i="11"/>
  <c r="AV70" i="11"/>
  <c r="AU69" i="11"/>
  <c r="C82" i="24"/>
  <c r="B81" i="24"/>
  <c r="AV71" i="11"/>
  <c r="AY70" i="11"/>
  <c r="AW70" i="11"/>
  <c r="AU70" i="11"/>
  <c r="B82" i="24"/>
  <c r="C83" i="24"/>
  <c r="AU71" i="11"/>
  <c r="AW71" i="11"/>
  <c r="AV72" i="11"/>
  <c r="AY71" i="11"/>
  <c r="B83" i="24"/>
  <c r="C84" i="24"/>
  <c r="AW72" i="11"/>
  <c r="AY72" i="11"/>
  <c r="AU72" i="11"/>
  <c r="AV73" i="11"/>
  <c r="B84" i="24"/>
  <c r="C85" i="24"/>
  <c r="AU73" i="11"/>
  <c r="AY73" i="11"/>
  <c r="AV74" i="11"/>
  <c r="AW73" i="11"/>
  <c r="C86" i="24"/>
  <c r="B85" i="24"/>
  <c r="AY74" i="11"/>
  <c r="AW74" i="11"/>
  <c r="AU74" i="11"/>
  <c r="AV75" i="11"/>
  <c r="C87" i="24"/>
  <c r="B86" i="24"/>
  <c r="AY75" i="11"/>
  <c r="AV76" i="11"/>
  <c r="AW75" i="11"/>
  <c r="AU75" i="11"/>
  <c r="B87" i="24"/>
  <c r="C88" i="24"/>
  <c r="AW76" i="11"/>
  <c r="AY76" i="11"/>
  <c r="AV77" i="11"/>
  <c r="AU76" i="11"/>
  <c r="B88" i="24"/>
  <c r="C89" i="24"/>
  <c r="AY77" i="11"/>
  <c r="AW77" i="11"/>
  <c r="AV78" i="11"/>
  <c r="AU77" i="11"/>
  <c r="C90" i="24"/>
  <c r="B89" i="24"/>
  <c r="AU78" i="11"/>
  <c r="AY78" i="11"/>
  <c r="AV79" i="11"/>
  <c r="AW78" i="11"/>
  <c r="C91" i="24"/>
  <c r="B90" i="24"/>
  <c r="AY79" i="11"/>
  <c r="AW79" i="11"/>
  <c r="AU79" i="11"/>
  <c r="AV80" i="11"/>
  <c r="B91" i="24"/>
  <c r="C92" i="24"/>
  <c r="AY80" i="11"/>
  <c r="AW80" i="11"/>
  <c r="AU80" i="11"/>
  <c r="AV81" i="11"/>
  <c r="B92" i="24"/>
  <c r="C93" i="24"/>
  <c r="AU81" i="11"/>
  <c r="AY81" i="11"/>
  <c r="AV82" i="11"/>
  <c r="AW81" i="11"/>
  <c r="C94" i="24"/>
  <c r="B93" i="24"/>
  <c r="AY82" i="11"/>
  <c r="AW82" i="11"/>
  <c r="AU82" i="11"/>
  <c r="AV83" i="11"/>
  <c r="C95" i="24"/>
  <c r="B94" i="24"/>
  <c r="AY83" i="11"/>
  <c r="AW83" i="11"/>
  <c r="AU83" i="11"/>
  <c r="AV84" i="11"/>
  <c r="B95" i="24"/>
  <c r="C96" i="24"/>
  <c r="AV85" i="11"/>
  <c r="AY84" i="11"/>
  <c r="AW84" i="11"/>
  <c r="AU84" i="11"/>
  <c r="B96" i="24"/>
  <c r="C97" i="24"/>
  <c r="AY85" i="11"/>
  <c r="AW85" i="11"/>
  <c r="AV86" i="11"/>
  <c r="AU85" i="11"/>
  <c r="C98" i="24"/>
  <c r="B97" i="24"/>
  <c r="AU86" i="11"/>
  <c r="AY86" i="11"/>
  <c r="AV87" i="11"/>
  <c r="AW86" i="11"/>
  <c r="C99" i="24"/>
  <c r="B98" i="24"/>
  <c r="AU87" i="11"/>
  <c r="AW87" i="11"/>
  <c r="AV88" i="11"/>
  <c r="AY87" i="11"/>
  <c r="B99" i="24"/>
  <c r="C100" i="24"/>
  <c r="AW88" i="11"/>
  <c r="AY88" i="11"/>
  <c r="AU88" i="11"/>
  <c r="AV89" i="11"/>
  <c r="B100" i="24"/>
  <c r="C101" i="24"/>
  <c r="AU89" i="11"/>
  <c r="AY89" i="11"/>
  <c r="AV90" i="11"/>
  <c r="AW89" i="11"/>
  <c r="C102" i="24"/>
  <c r="B101" i="24"/>
  <c r="AY90" i="11"/>
  <c r="AW90" i="11"/>
  <c r="AU90" i="11"/>
  <c r="AV91" i="11"/>
  <c r="C103" i="24"/>
  <c r="B102" i="24"/>
  <c r="AY91" i="11"/>
  <c r="AU91" i="11"/>
  <c r="AV92" i="11"/>
  <c r="AW91" i="11"/>
  <c r="B103" i="24"/>
  <c r="C104" i="24"/>
  <c r="AW92" i="11"/>
  <c r="AY92" i="11"/>
  <c r="AU92" i="11"/>
  <c r="AV93" i="11"/>
  <c r="B104" i="24"/>
  <c r="C105" i="24"/>
  <c r="AY93" i="11"/>
  <c r="AW93" i="11"/>
  <c r="AV94" i="11"/>
  <c r="AU93" i="11"/>
  <c r="C106" i="24"/>
  <c r="B105" i="24"/>
  <c r="AV95" i="11"/>
  <c r="AY94" i="11"/>
  <c r="AW94" i="11"/>
  <c r="AU94" i="11"/>
  <c r="C107" i="24"/>
  <c r="B106" i="24"/>
  <c r="AY95" i="11"/>
  <c r="AW95" i="11"/>
  <c r="AU95" i="11"/>
  <c r="AV96" i="11"/>
  <c r="C108" i="24"/>
  <c r="B107" i="24"/>
  <c r="AY96" i="11"/>
  <c r="AW96" i="11"/>
  <c r="AU96" i="11"/>
  <c r="AV97" i="11"/>
  <c r="B108" i="24"/>
  <c r="C109" i="24"/>
  <c r="AU97" i="11"/>
  <c r="AY97" i="11"/>
  <c r="AV98" i="11"/>
  <c r="AW97" i="11"/>
  <c r="C110" i="24"/>
  <c r="B109" i="24"/>
  <c r="AY98" i="11"/>
  <c r="AW98" i="11"/>
  <c r="AU98" i="11"/>
  <c r="AV99" i="11"/>
  <c r="C111" i="24"/>
  <c r="B110" i="24"/>
  <c r="AY99" i="11"/>
  <c r="AV100" i="11"/>
  <c r="AW99" i="11"/>
  <c r="AU99" i="11"/>
  <c r="B111" i="24"/>
  <c r="C112" i="24"/>
  <c r="AY100" i="11"/>
  <c r="AV101" i="11"/>
  <c r="AW100" i="11"/>
  <c r="AU100" i="11"/>
  <c r="B112" i="24"/>
  <c r="C113" i="24"/>
  <c r="AY101" i="11"/>
  <c r="AW101" i="11"/>
  <c r="AV102" i="11"/>
  <c r="AU101" i="11"/>
  <c r="C114" i="24"/>
  <c r="B113" i="24"/>
  <c r="AV103" i="11"/>
  <c r="AY102" i="11"/>
  <c r="AU102" i="11"/>
  <c r="AW102" i="11"/>
  <c r="B114" i="24"/>
  <c r="C115" i="24"/>
  <c r="AU103" i="11"/>
  <c r="AW103" i="11"/>
  <c r="AV104" i="11"/>
  <c r="AY103" i="11"/>
  <c r="B115" i="24"/>
  <c r="C116" i="24"/>
  <c r="AW104" i="11"/>
  <c r="AY104" i="11"/>
  <c r="AV105" i="11"/>
  <c r="AU104" i="11"/>
  <c r="B116" i="24"/>
  <c r="C117" i="24"/>
  <c r="AU105" i="11"/>
  <c r="AY105" i="11"/>
  <c r="AV106" i="11"/>
  <c r="AW105" i="11"/>
  <c r="C118" i="24"/>
  <c r="B117" i="24"/>
  <c r="AW106" i="11"/>
  <c r="AV107" i="11"/>
  <c r="AU106" i="11"/>
  <c r="AY106" i="11"/>
  <c r="C119" i="24"/>
  <c r="B118" i="24"/>
  <c r="AY107" i="11"/>
  <c r="AV108" i="11"/>
  <c r="AW107" i="11"/>
  <c r="AU107" i="11"/>
  <c r="B119" i="24"/>
  <c r="C120" i="24"/>
  <c r="AY108" i="11"/>
  <c r="AV109" i="11"/>
  <c r="AW108" i="11"/>
  <c r="AU108" i="11"/>
  <c r="B120" i="24"/>
  <c r="C121" i="24"/>
  <c r="AU109" i="11"/>
  <c r="AY109" i="11"/>
  <c r="AV110" i="11"/>
  <c r="AW109" i="11"/>
  <c r="C122" i="24"/>
  <c r="B121" i="24"/>
  <c r="AY110" i="11"/>
  <c r="AW110" i="11"/>
  <c r="AV111" i="11"/>
  <c r="AU110" i="11"/>
  <c r="C123" i="24"/>
  <c r="B122" i="24"/>
  <c r="AU111" i="11"/>
  <c r="AW111" i="11"/>
  <c r="AV112" i="11"/>
  <c r="AY111" i="11"/>
  <c r="B123" i="24"/>
  <c r="C124" i="24"/>
  <c r="AV113" i="11"/>
  <c r="AW112" i="11"/>
  <c r="AU112" i="11"/>
  <c r="AY112" i="11"/>
  <c r="B124" i="24"/>
  <c r="C125" i="24"/>
  <c r="AU113" i="11"/>
  <c r="AY113" i="11"/>
  <c r="AV114" i="11"/>
  <c r="AW113" i="11"/>
  <c r="C126" i="24"/>
  <c r="B125" i="24"/>
  <c r="AW114" i="11"/>
  <c r="AU114" i="11"/>
  <c r="AV115" i="11"/>
  <c r="AY114" i="11"/>
  <c r="C127" i="24"/>
  <c r="B126" i="24"/>
  <c r="AY115" i="11"/>
  <c r="AV116" i="11"/>
  <c r="AW115" i="11"/>
  <c r="AU115" i="11"/>
  <c r="B127" i="24"/>
  <c r="C128" i="24"/>
  <c r="AV117" i="11"/>
  <c r="AW116" i="11"/>
  <c r="AU116" i="11"/>
  <c r="AY116" i="11"/>
  <c r="B128" i="24"/>
  <c r="C129" i="24"/>
  <c r="AU117" i="11"/>
  <c r="AY117" i="11"/>
  <c r="AV118" i="11"/>
  <c r="AW117" i="11"/>
  <c r="C130" i="24"/>
  <c r="B129" i="24"/>
  <c r="AY118" i="11"/>
  <c r="AU118" i="11"/>
  <c r="AV119" i="11"/>
  <c r="AW118" i="11"/>
  <c r="C131" i="24"/>
  <c r="B130" i="24"/>
  <c r="AU119" i="11"/>
  <c r="AW119" i="11"/>
  <c r="AV120" i="11"/>
  <c r="AY119" i="11"/>
  <c r="B131" i="24"/>
  <c r="C132" i="24"/>
  <c r="AY120" i="11"/>
  <c r="AU120" i="11"/>
  <c r="AV121" i="11"/>
  <c r="AW120" i="11"/>
  <c r="B132" i="24"/>
  <c r="C133" i="24"/>
  <c r="AV122" i="11"/>
  <c r="AY121" i="11"/>
  <c r="AW121" i="11"/>
  <c r="AU121" i="11"/>
  <c r="C134" i="24"/>
  <c r="B133" i="24"/>
  <c r="AY122" i="11"/>
  <c r="AW122" i="11"/>
  <c r="AV123" i="11"/>
  <c r="AU122" i="11"/>
  <c r="C135" i="24"/>
  <c r="B134" i="24"/>
  <c r="AY123" i="11"/>
  <c r="AV124" i="11"/>
  <c r="AW123" i="11"/>
  <c r="AU123" i="11"/>
  <c r="B135" i="24"/>
  <c r="C136" i="24"/>
  <c r="AY124" i="11"/>
  <c r="AW124" i="11"/>
  <c r="AV125" i="11"/>
  <c r="AU124" i="11"/>
  <c r="B136" i="24"/>
  <c r="C137" i="24"/>
  <c r="AY125" i="11"/>
  <c r="AW125" i="11"/>
  <c r="AV126" i="11"/>
  <c r="AU125" i="11"/>
  <c r="C138" i="24"/>
  <c r="B137" i="24"/>
  <c r="AY126" i="11"/>
  <c r="AW126" i="11"/>
  <c r="AU126" i="11"/>
  <c r="AV127" i="11"/>
  <c r="C139" i="24"/>
  <c r="B138" i="24"/>
  <c r="AW127" i="11"/>
  <c r="AU127" i="11"/>
  <c r="AV128" i="11"/>
  <c r="AY127" i="11"/>
  <c r="C140" i="24"/>
  <c r="B139" i="24"/>
  <c r="AY128" i="11"/>
  <c r="AW128" i="11"/>
  <c r="AU128" i="11"/>
  <c r="AV129" i="11"/>
  <c r="B140" i="24"/>
  <c r="C141" i="24"/>
  <c r="AU129" i="11"/>
  <c r="AY129" i="11"/>
  <c r="AW129" i="11"/>
  <c r="AV130" i="11"/>
  <c r="C142" i="24"/>
  <c r="B141" i="24"/>
  <c r="AW130" i="11"/>
  <c r="AV131" i="11"/>
  <c r="AU130" i="11"/>
  <c r="AY130" i="11"/>
  <c r="B142" i="24"/>
  <c r="C143" i="24"/>
  <c r="AY131" i="11"/>
  <c r="AV132" i="11"/>
  <c r="AU131" i="11"/>
  <c r="AW131" i="11"/>
  <c r="B143" i="24"/>
  <c r="C144" i="24"/>
  <c r="AY132" i="11"/>
  <c r="AW132" i="11"/>
  <c r="AU132" i="11"/>
  <c r="AV133" i="11"/>
  <c r="B144" i="24"/>
  <c r="C145" i="24"/>
  <c r="AY133" i="11"/>
  <c r="AU133" i="11"/>
  <c r="AV134" i="11"/>
  <c r="AW133" i="11"/>
  <c r="B145" i="24"/>
  <c r="C146" i="24"/>
  <c r="AY134" i="11"/>
  <c r="AV135" i="11"/>
  <c r="AW134" i="11"/>
  <c r="AU134" i="11"/>
  <c r="C147" i="24"/>
  <c r="B146" i="24"/>
  <c r="AW135" i="11"/>
  <c r="AU135" i="11"/>
  <c r="AV136" i="11"/>
  <c r="AY135" i="11"/>
  <c r="B147" i="24"/>
  <c r="C148" i="24"/>
  <c r="AY136" i="11"/>
  <c r="AU136" i="11"/>
  <c r="AV137" i="11"/>
  <c r="AW136" i="11"/>
  <c r="B148" i="24"/>
  <c r="C149" i="24"/>
  <c r="AW137" i="11"/>
  <c r="AY137" i="11"/>
  <c r="AV138" i="11"/>
  <c r="AU137" i="11"/>
  <c r="B149" i="24"/>
  <c r="C150" i="24"/>
  <c r="AW138" i="11"/>
  <c r="AY138" i="11"/>
  <c r="AU138" i="11"/>
  <c r="AV139" i="11"/>
  <c r="B150" i="24"/>
  <c r="C151" i="24"/>
  <c r="AY139" i="11"/>
  <c r="AU139" i="11"/>
  <c r="AV140" i="11"/>
  <c r="AW139" i="11"/>
  <c r="B151" i="24"/>
  <c r="C152" i="24"/>
  <c r="AY140" i="11"/>
  <c r="AV141" i="11"/>
  <c r="AW140" i="11"/>
  <c r="AU140" i="11"/>
  <c r="B152" i="24"/>
  <c r="C153" i="24"/>
  <c r="AW141" i="11"/>
  <c r="AY141" i="11"/>
  <c r="AV142" i="11"/>
  <c r="AU141" i="11"/>
  <c r="B153" i="24"/>
  <c r="C154" i="24"/>
  <c r="AY142" i="11"/>
  <c r="AV143" i="11"/>
  <c r="AW142" i="11"/>
  <c r="AU142" i="11"/>
  <c r="B154" i="24"/>
  <c r="C155" i="24"/>
  <c r="AW143" i="11"/>
  <c r="AU143" i="11"/>
  <c r="AY143" i="11"/>
  <c r="AV144" i="11"/>
  <c r="B155" i="24"/>
  <c r="C156" i="24"/>
  <c r="AY144" i="11"/>
  <c r="AW144" i="11"/>
  <c r="AU144" i="11"/>
  <c r="AV145" i="11"/>
  <c r="B156" i="24"/>
  <c r="C157" i="24"/>
  <c r="AW145" i="11"/>
  <c r="AY145" i="11"/>
  <c r="AV146" i="11"/>
  <c r="AU145" i="11"/>
  <c r="B157" i="24"/>
  <c r="C158" i="24"/>
  <c r="AW146" i="11"/>
  <c r="AV147" i="11"/>
  <c r="AU146" i="11"/>
  <c r="AY146" i="11"/>
  <c r="B158" i="24"/>
  <c r="C159" i="24"/>
  <c r="AY147" i="11"/>
  <c r="AW147" i="11"/>
  <c r="AU147" i="11"/>
  <c r="AV148" i="11"/>
  <c r="B159" i="24"/>
  <c r="C160" i="24"/>
  <c r="AY148" i="11"/>
  <c r="AW148" i="11"/>
  <c r="AV149" i="11"/>
  <c r="AU148" i="11"/>
  <c r="B160" i="24"/>
  <c r="C161" i="24"/>
  <c r="AY149" i="11"/>
  <c r="AV150" i="11"/>
  <c r="AU149" i="11"/>
  <c r="AW149" i="11"/>
  <c r="B161" i="24"/>
  <c r="C162" i="24"/>
  <c r="AY150" i="11"/>
  <c r="AU150" i="11"/>
  <c r="AV151" i="11"/>
  <c r="AW150" i="11"/>
  <c r="B162" i="24"/>
  <c r="C163" i="24"/>
  <c r="AU151" i="11"/>
  <c r="AW151" i="11"/>
  <c r="AV152" i="11"/>
  <c r="AY151" i="11"/>
  <c r="B163" i="24"/>
  <c r="C164" i="24"/>
  <c r="AY152" i="11"/>
  <c r="AU152" i="11"/>
  <c r="AV153" i="11"/>
  <c r="AW152" i="11"/>
  <c r="B164" i="24"/>
  <c r="C165" i="24"/>
  <c r="AW153" i="11"/>
  <c r="AY153" i="11"/>
  <c r="AU153" i="11"/>
  <c r="AV154" i="11"/>
  <c r="B165" i="24"/>
  <c r="C166" i="24"/>
  <c r="AW154" i="11"/>
  <c r="AU154" i="11"/>
  <c r="AY154" i="11"/>
  <c r="AV155" i="11"/>
  <c r="B166" i="24"/>
  <c r="C167" i="24"/>
  <c r="AY155" i="11"/>
  <c r="AU155" i="11"/>
  <c r="AV156" i="11"/>
  <c r="AW155" i="11"/>
  <c r="B167" i="24"/>
  <c r="C168" i="24"/>
  <c r="AY156" i="11"/>
  <c r="AW156" i="11"/>
  <c r="AU156" i="11"/>
  <c r="AV157" i="11"/>
  <c r="B168" i="24"/>
  <c r="C169" i="24"/>
  <c r="AW157" i="11"/>
  <c r="AY157" i="11"/>
  <c r="AU157" i="11"/>
  <c r="AV158" i="11"/>
  <c r="B169" i="24"/>
  <c r="C170" i="24"/>
  <c r="AY158" i="11"/>
  <c r="AW158" i="11"/>
  <c r="AU158" i="11"/>
  <c r="AV159" i="11"/>
  <c r="B170" i="24"/>
  <c r="C171" i="24"/>
  <c r="AU159" i="11"/>
  <c r="AW159" i="11"/>
  <c r="AV160" i="11"/>
  <c r="AY159" i="11"/>
  <c r="C172" i="24"/>
  <c r="B171" i="24"/>
  <c r="AY160" i="11"/>
  <c r="AW160" i="11"/>
  <c r="AU160" i="11"/>
  <c r="AV161" i="11"/>
  <c r="B172" i="24"/>
  <c r="C173" i="24"/>
  <c r="AW161" i="11"/>
  <c r="AY161" i="11"/>
  <c r="AU161" i="11"/>
  <c r="AV162" i="11"/>
  <c r="B173" i="24"/>
  <c r="C174" i="24"/>
  <c r="AW162" i="11"/>
  <c r="AV163" i="11"/>
  <c r="AU162" i="11"/>
  <c r="AY162" i="11"/>
  <c r="B174" i="24"/>
  <c r="C175" i="24"/>
  <c r="AY163" i="11"/>
  <c r="AV164" i="11"/>
  <c r="AW163" i="11"/>
  <c r="AU163" i="11"/>
  <c r="B175" i="24"/>
  <c r="C176" i="24"/>
  <c r="AY164" i="11"/>
  <c r="AW164" i="11"/>
  <c r="AU164" i="11"/>
  <c r="AV165" i="11"/>
  <c r="B176" i="24"/>
  <c r="C177" i="24"/>
  <c r="AY165" i="11"/>
  <c r="AV166" i="11"/>
  <c r="AU165" i="11"/>
  <c r="AW165" i="11"/>
  <c r="B177" i="24"/>
  <c r="C178" i="24"/>
  <c r="AY166" i="11"/>
  <c r="AU166" i="11"/>
  <c r="AV167" i="11"/>
  <c r="AW166" i="11"/>
  <c r="C179" i="24"/>
  <c r="B178" i="24"/>
  <c r="AU167" i="11"/>
  <c r="AW167" i="11"/>
  <c r="AV168" i="11"/>
  <c r="AY167" i="11"/>
  <c r="B179" i="24"/>
  <c r="C180" i="24"/>
  <c r="AU168" i="11"/>
  <c r="AV169" i="11"/>
  <c r="AW168" i="11"/>
  <c r="AY168" i="11"/>
  <c r="B180" i="24"/>
  <c r="C181" i="24"/>
  <c r="AW169" i="11"/>
  <c r="AY169" i="11"/>
  <c r="AU169" i="11"/>
  <c r="AV170" i="11"/>
  <c r="B181" i="24"/>
  <c r="C182" i="24"/>
  <c r="AW170" i="11"/>
  <c r="AV171" i="11"/>
  <c r="AU170" i="11"/>
  <c r="AY170" i="11"/>
  <c r="B182" i="24"/>
  <c r="C183" i="24"/>
  <c r="AY171" i="11"/>
  <c r="AV172" i="11"/>
  <c r="AW171" i="11"/>
  <c r="AU171" i="11"/>
  <c r="B183" i="24"/>
  <c r="C184" i="24"/>
  <c r="AY172" i="11"/>
  <c r="AV173" i="11"/>
  <c r="AW172" i="11"/>
  <c r="AU172" i="11"/>
  <c r="B184" i="24"/>
  <c r="C185" i="24"/>
  <c r="AW173" i="11"/>
  <c r="AY173" i="11"/>
  <c r="AU173" i="11"/>
  <c r="AV174" i="11"/>
  <c r="B185" i="24"/>
  <c r="C186" i="24"/>
  <c r="AY174" i="11"/>
  <c r="AW174" i="11"/>
  <c r="AU174" i="11"/>
  <c r="AV175" i="11"/>
  <c r="B186" i="24"/>
  <c r="C187" i="24"/>
  <c r="AU175" i="11"/>
  <c r="AW175" i="11"/>
  <c r="AV176" i="11"/>
  <c r="AY175" i="11"/>
  <c r="B187" i="24"/>
  <c r="C188" i="24"/>
  <c r="AY176" i="11"/>
  <c r="AW176" i="11"/>
  <c r="AU176" i="11"/>
  <c r="AV177" i="11"/>
  <c r="B188" i="24"/>
  <c r="C189" i="24"/>
  <c r="AW177" i="11"/>
  <c r="AY177" i="11"/>
  <c r="AU177" i="11"/>
  <c r="AV178" i="11"/>
  <c r="B189" i="24"/>
  <c r="C190" i="24"/>
  <c r="AY178" i="11"/>
  <c r="AW178" i="11"/>
  <c r="AU178" i="11"/>
  <c r="AV179" i="11"/>
  <c r="C191" i="24"/>
  <c r="B190" i="24"/>
  <c r="AY179" i="11"/>
  <c r="AV180" i="11"/>
  <c r="AW179" i="11"/>
  <c r="AU179" i="11"/>
  <c r="B191" i="24"/>
  <c r="C192" i="24"/>
  <c r="AY180" i="11"/>
  <c r="AW180" i="11"/>
  <c r="AV181" i="11"/>
  <c r="AU180" i="11"/>
  <c r="B192" i="24"/>
  <c r="C193" i="24"/>
  <c r="AY181" i="11"/>
  <c r="AV182" i="11"/>
  <c r="AU181" i="11"/>
  <c r="AW181" i="11"/>
  <c r="B193" i="24"/>
  <c r="C194" i="24"/>
  <c r="AY182" i="11"/>
  <c r="AU182" i="11"/>
  <c r="AV183" i="11"/>
  <c r="AW182" i="11"/>
  <c r="B194" i="24"/>
  <c r="C195" i="24"/>
  <c r="AU183" i="11"/>
  <c r="AW183" i="11"/>
  <c r="AV184" i="11"/>
  <c r="AY183" i="11"/>
  <c r="C196" i="24"/>
  <c r="B195" i="24"/>
  <c r="AY184" i="11"/>
  <c r="AV185" i="11"/>
  <c r="AW184" i="11"/>
  <c r="AU184" i="11"/>
  <c r="B196" i="24"/>
  <c r="C197" i="24"/>
  <c r="AU185" i="11"/>
  <c r="AY185" i="11"/>
  <c r="AV186" i="11"/>
  <c r="AW185" i="11"/>
  <c r="B197" i="24"/>
  <c r="C198" i="24"/>
  <c r="AW186" i="11"/>
  <c r="AU186" i="11"/>
  <c r="AV187" i="11"/>
  <c r="AY186" i="11"/>
  <c r="B198" i="24"/>
  <c r="C199" i="24"/>
  <c r="AY187" i="11"/>
  <c r="AV188" i="11"/>
  <c r="AW187" i="11"/>
  <c r="AU187" i="11"/>
  <c r="B199" i="24"/>
  <c r="C200" i="24"/>
  <c r="AY188" i="11"/>
  <c r="AW188" i="11"/>
  <c r="AV189" i="11"/>
  <c r="AU188" i="11"/>
  <c r="B200" i="24"/>
  <c r="C201" i="24"/>
  <c r="AW189" i="11"/>
  <c r="AY189" i="11"/>
  <c r="AU189" i="11"/>
  <c r="AV190" i="11"/>
  <c r="C202" i="24"/>
  <c r="B201" i="24"/>
  <c r="AY190" i="11"/>
  <c r="AW190" i="11"/>
  <c r="AU190" i="11"/>
  <c r="AV191" i="11"/>
  <c r="B202" i="24"/>
  <c r="C203" i="24"/>
  <c r="AU191" i="11"/>
  <c r="AW191" i="11"/>
  <c r="AV192" i="11"/>
  <c r="AY191" i="11"/>
  <c r="B203" i="24"/>
  <c r="C204" i="24"/>
  <c r="AY192" i="11"/>
  <c r="AW192" i="11"/>
  <c r="AU192" i="11"/>
  <c r="AV193" i="11"/>
  <c r="B204" i="24"/>
  <c r="C205" i="24"/>
  <c r="AV194" i="11"/>
  <c r="AY193" i="11"/>
  <c r="AW193" i="11"/>
  <c r="AU193" i="11"/>
  <c r="B205" i="24"/>
  <c r="C206" i="24"/>
  <c r="AW194" i="11"/>
  <c r="AU194" i="11"/>
  <c r="AV195" i="11"/>
  <c r="AY194" i="11"/>
  <c r="C207" i="24"/>
  <c r="B206" i="24"/>
  <c r="AY195" i="11"/>
  <c r="AV196" i="11"/>
  <c r="AW195" i="11"/>
  <c r="AU195" i="11"/>
  <c r="B207" i="24"/>
  <c r="C208" i="24"/>
  <c r="AY196" i="11"/>
  <c r="AW196" i="11"/>
  <c r="AV197" i="11"/>
  <c r="AU196" i="11"/>
  <c r="B208" i="24"/>
  <c r="C209" i="24"/>
  <c r="AY197" i="11"/>
  <c r="AV198" i="11"/>
  <c r="AU197" i="11"/>
  <c r="AW197" i="11"/>
  <c r="B209" i="24"/>
  <c r="C210" i="24"/>
  <c r="AY198" i="11"/>
  <c r="AV199" i="11"/>
  <c r="AW198" i="11"/>
  <c r="AU198" i="11"/>
  <c r="B210" i="24"/>
  <c r="C211" i="24"/>
  <c r="AU199" i="11"/>
  <c r="AW199" i="11"/>
  <c r="AV200" i="11"/>
  <c r="AY199" i="11"/>
  <c r="C212" i="24"/>
  <c r="B211" i="24"/>
  <c r="AY200" i="11"/>
  <c r="AU200" i="11"/>
  <c r="AW200" i="11"/>
  <c r="AV201" i="11"/>
  <c r="B212" i="24"/>
  <c r="C213" i="24"/>
  <c r="AW201" i="11"/>
  <c r="AY201" i="11"/>
  <c r="AU201" i="11"/>
  <c r="AV202" i="11"/>
  <c r="B213" i="24"/>
  <c r="C214" i="24"/>
  <c r="AW202" i="11"/>
  <c r="AY202" i="11"/>
  <c r="AV203" i="11"/>
  <c r="AU202" i="11"/>
  <c r="B214" i="24"/>
  <c r="C215" i="24"/>
  <c r="AY203" i="11"/>
  <c r="AV204" i="11"/>
  <c r="AW203" i="11"/>
  <c r="AU203" i="11"/>
  <c r="B215" i="24"/>
  <c r="C216" i="24"/>
  <c r="AY204" i="11"/>
  <c r="AW204" i="11"/>
  <c r="AU204" i="11"/>
  <c r="AV205" i="11"/>
  <c r="B216" i="24"/>
  <c r="C217" i="24"/>
  <c r="AW205" i="11"/>
  <c r="AY205" i="11"/>
  <c r="AU205" i="11"/>
  <c r="AV206" i="11"/>
  <c r="C218" i="24"/>
  <c r="B217" i="24"/>
  <c r="AY206" i="11"/>
  <c r="AV207" i="11"/>
  <c r="AW206" i="11"/>
  <c r="AU206" i="11"/>
  <c r="B218" i="24"/>
  <c r="C219" i="24"/>
  <c r="AU207" i="11"/>
  <c r="AW207" i="11"/>
  <c r="AV208" i="11"/>
  <c r="AY207" i="11"/>
  <c r="B219" i="24"/>
  <c r="C220" i="24"/>
  <c r="AV209" i="11"/>
  <c r="AW208" i="11"/>
  <c r="AU208" i="11"/>
  <c r="AY208" i="11"/>
  <c r="B220" i="24"/>
  <c r="C221" i="24"/>
  <c r="AW209" i="11"/>
  <c r="AY209" i="11"/>
  <c r="AU209" i="11"/>
  <c r="AV210" i="11"/>
  <c r="B221" i="24"/>
  <c r="C222" i="24"/>
  <c r="AY210" i="11"/>
  <c r="AV211" i="11"/>
  <c r="AU210" i="11"/>
  <c r="AW210" i="11"/>
  <c r="C223" i="24"/>
  <c r="B222" i="24"/>
  <c r="AY211" i="11"/>
  <c r="AW211" i="11"/>
  <c r="AU211" i="11"/>
  <c r="AV212" i="11"/>
  <c r="B223" i="24"/>
  <c r="C224" i="24"/>
  <c r="AY212" i="11"/>
  <c r="AW212" i="11"/>
  <c r="AV213" i="11"/>
  <c r="AU212" i="11"/>
  <c r="B224" i="24"/>
  <c r="C225" i="24"/>
  <c r="AY213" i="11"/>
  <c r="AV214" i="11"/>
  <c r="AU213" i="11"/>
  <c r="AW213" i="11"/>
  <c r="B225" i="24"/>
  <c r="C226" i="24"/>
  <c r="AY214" i="11"/>
  <c r="AU214" i="11"/>
  <c r="AV215" i="11"/>
  <c r="AW214" i="11"/>
  <c r="B226" i="24"/>
  <c r="C227" i="24"/>
  <c r="AU215" i="11"/>
  <c r="AW215" i="11"/>
  <c r="AV216" i="11"/>
  <c r="AY215" i="11"/>
  <c r="C228" i="24"/>
  <c r="B227" i="24"/>
  <c r="AY216" i="11"/>
  <c r="AW216" i="11"/>
  <c r="AU216" i="11"/>
  <c r="AV217" i="11"/>
  <c r="B228" i="24"/>
  <c r="C229" i="24"/>
  <c r="AW217" i="11"/>
  <c r="AY217" i="11"/>
  <c r="AU217" i="11"/>
  <c r="AV218" i="11"/>
  <c r="B229" i="24"/>
  <c r="C230" i="24"/>
  <c r="AW218" i="11"/>
  <c r="AV219" i="11"/>
  <c r="AU218" i="11"/>
  <c r="AY218" i="11"/>
  <c r="B230" i="24"/>
  <c r="C231" i="24"/>
  <c r="AY219" i="11"/>
  <c r="AU219" i="11"/>
  <c r="AV220" i="11"/>
  <c r="AW219" i="11"/>
  <c r="B231" i="24"/>
  <c r="C232" i="24"/>
  <c r="AY220" i="11"/>
  <c r="AU220" i="11"/>
  <c r="AV221" i="11"/>
  <c r="AW220" i="11"/>
  <c r="B232" i="24"/>
  <c r="C233" i="24"/>
  <c r="AY221" i="11"/>
  <c r="AV222" i="11"/>
  <c r="AU221" i="11"/>
  <c r="AW221" i="11"/>
  <c r="C234" i="24"/>
  <c r="B233" i="24"/>
  <c r="AY222" i="11"/>
  <c r="AW222" i="11"/>
  <c r="AU222" i="11"/>
  <c r="AV223" i="11"/>
  <c r="B234" i="24"/>
  <c r="C235" i="24"/>
  <c r="AU223" i="11"/>
  <c r="AW223" i="11"/>
  <c r="AV224" i="11"/>
  <c r="AY223" i="11"/>
  <c r="B235" i="24"/>
  <c r="C236" i="24"/>
  <c r="AV225" i="11"/>
  <c r="AW224" i="11"/>
  <c r="AU224" i="11"/>
  <c r="AY224" i="11"/>
  <c r="B236" i="24"/>
  <c r="C237" i="24"/>
  <c r="AU225" i="11"/>
  <c r="AY225" i="11"/>
  <c r="AV226" i="11"/>
  <c r="AW225" i="11"/>
  <c r="B237" i="24"/>
  <c r="C238" i="24"/>
  <c r="AV227" i="11"/>
  <c r="AW226" i="11"/>
  <c r="AU226" i="11"/>
  <c r="AY226" i="11"/>
  <c r="C239" i="24"/>
  <c r="B238" i="24"/>
  <c r="AY227" i="11"/>
  <c r="AW227" i="11"/>
  <c r="AU227" i="11"/>
  <c r="AV228" i="11"/>
  <c r="B239" i="24"/>
  <c r="C240" i="24"/>
  <c r="AU228" i="11"/>
  <c r="AW228" i="11"/>
  <c r="AV229" i="11"/>
  <c r="AY228" i="11"/>
  <c r="B240" i="24"/>
  <c r="C241" i="24"/>
  <c r="AU229" i="11"/>
  <c r="AY229" i="11"/>
  <c r="AV230" i="11"/>
  <c r="AW229" i="11"/>
  <c r="B241" i="24"/>
  <c r="C242" i="24"/>
  <c r="AY230" i="11"/>
  <c r="AU230" i="11"/>
  <c r="AV231" i="11"/>
  <c r="AW230" i="11"/>
  <c r="B242" i="24"/>
  <c r="C243" i="24"/>
  <c r="AU231" i="11"/>
  <c r="AW231" i="11"/>
  <c r="AV232" i="11"/>
  <c r="AY231" i="11"/>
  <c r="C244" i="24"/>
  <c r="B243" i="24"/>
  <c r="AY232" i="11"/>
  <c r="AV233" i="11"/>
  <c r="AU232" i="11"/>
  <c r="AW232" i="11"/>
  <c r="B244" i="24"/>
  <c r="C245" i="24"/>
  <c r="AU233" i="11"/>
  <c r="AY233" i="11"/>
  <c r="AV234" i="11"/>
  <c r="AW233" i="11"/>
  <c r="B245" i="24"/>
  <c r="C246" i="24"/>
  <c r="AW234" i="11"/>
  <c r="AY234" i="11"/>
  <c r="AV235" i="11"/>
  <c r="AU234" i="11"/>
  <c r="B246" i="24"/>
  <c r="C247" i="24"/>
  <c r="AY235" i="11"/>
  <c r="AV236" i="11"/>
  <c r="AW235" i="11"/>
  <c r="AU235" i="11"/>
  <c r="B247" i="24"/>
  <c r="C248" i="24"/>
  <c r="AU236" i="11"/>
  <c r="AW236" i="11"/>
  <c r="AV237" i="11"/>
  <c r="AY236" i="11"/>
  <c r="B248" i="24"/>
  <c r="C249" i="24"/>
  <c r="AY237" i="11"/>
  <c r="AV238" i="11"/>
  <c r="AU237" i="11"/>
  <c r="AW237" i="11"/>
  <c r="C250" i="24"/>
  <c r="B249" i="24"/>
  <c r="AY238" i="11"/>
  <c r="AW238" i="11"/>
  <c r="AU238" i="11"/>
  <c r="AV239" i="11"/>
  <c r="B250" i="24"/>
  <c r="C251" i="24"/>
  <c r="AU239" i="11"/>
  <c r="AW239" i="11"/>
  <c r="AV240" i="11"/>
  <c r="AY239" i="11"/>
  <c r="B251" i="24"/>
  <c r="C252" i="24"/>
  <c r="AY240" i="11"/>
  <c r="AW240" i="11"/>
  <c r="AU240" i="11"/>
  <c r="AV241" i="11"/>
  <c r="B252" i="24"/>
  <c r="C253" i="24"/>
  <c r="AU241" i="11"/>
  <c r="AY241" i="11"/>
  <c r="AV242" i="11"/>
  <c r="AW241" i="11"/>
  <c r="B253" i="24"/>
  <c r="C254" i="24"/>
  <c r="AW242" i="11"/>
  <c r="AV243" i="11"/>
  <c r="AU242" i="11"/>
  <c r="AY242" i="11"/>
  <c r="C255" i="24"/>
  <c r="B254" i="24"/>
  <c r="AY243" i="11"/>
  <c r="AW243" i="11"/>
  <c r="AU243" i="11"/>
  <c r="AV244" i="11"/>
  <c r="B255" i="24"/>
  <c r="C256" i="24"/>
  <c r="AY244" i="11"/>
  <c r="AW244" i="11"/>
  <c r="AU244" i="11"/>
  <c r="AV245" i="11"/>
  <c r="B256" i="24"/>
  <c r="C257" i="24"/>
  <c r="AY245" i="11"/>
  <c r="AW245" i="11"/>
  <c r="AV246" i="11"/>
  <c r="AU245" i="11"/>
  <c r="B257" i="24"/>
  <c r="C258" i="24"/>
  <c r="AY246" i="11"/>
  <c r="AV247" i="11"/>
  <c r="AU246" i="11"/>
  <c r="AW246" i="11"/>
  <c r="B258" i="24"/>
  <c r="C259" i="24"/>
  <c r="AU247" i="11"/>
  <c r="AW247" i="11"/>
  <c r="AV248" i="11"/>
  <c r="AY247" i="11"/>
  <c r="C260" i="24"/>
  <c r="B259" i="24"/>
  <c r="AW248" i="11"/>
  <c r="AU248" i="11"/>
  <c r="AV249" i="11"/>
  <c r="AY248" i="11"/>
  <c r="B260" i="24"/>
  <c r="C261" i="24"/>
  <c r="AU249" i="11"/>
  <c r="AY249" i="11"/>
  <c r="AV250" i="11"/>
  <c r="AW249" i="11"/>
  <c r="B261" i="24"/>
  <c r="C262" i="24"/>
  <c r="AW250" i="11"/>
  <c r="AU250" i="11"/>
  <c r="AY250" i="11"/>
  <c r="AV251" i="11"/>
  <c r="B262" i="24"/>
  <c r="C263" i="24"/>
  <c r="AY251" i="11"/>
  <c r="AV252" i="11"/>
  <c r="AW251" i="11"/>
  <c r="AU251" i="11"/>
  <c r="B263" i="24"/>
  <c r="C264" i="24"/>
  <c r="AY252" i="11"/>
  <c r="AV253" i="11"/>
  <c r="AW252" i="11"/>
  <c r="AU252" i="11"/>
  <c r="B264" i="24"/>
  <c r="C265" i="24"/>
  <c r="AW253" i="11"/>
  <c r="AV254" i="11"/>
  <c r="AU253" i="11"/>
  <c r="AY253" i="11"/>
  <c r="C266" i="24"/>
  <c r="B265" i="24"/>
  <c r="AY254" i="11"/>
  <c r="AW254" i="11"/>
  <c r="AU254" i="11"/>
  <c r="AV255" i="11"/>
  <c r="B266" i="24"/>
  <c r="C267" i="24"/>
  <c r="AU255" i="11"/>
  <c r="AW255" i="11"/>
  <c r="AV256" i="11"/>
  <c r="AY255" i="11"/>
  <c r="B267" i="24"/>
  <c r="C268" i="24"/>
  <c r="AW256" i="11"/>
  <c r="AU256" i="11"/>
  <c r="AV257" i="11"/>
  <c r="AY256" i="11"/>
  <c r="B268" i="24"/>
  <c r="C269" i="24"/>
  <c r="AU257" i="11"/>
  <c r="AY257" i="11"/>
  <c r="AV258" i="11"/>
  <c r="AW257" i="11"/>
  <c r="B269" i="24"/>
  <c r="C270" i="24"/>
  <c r="AW258" i="11"/>
  <c r="AV259" i="11"/>
  <c r="AY258" i="11"/>
  <c r="AU258" i="11"/>
  <c r="C271" i="24"/>
  <c r="B270" i="24"/>
  <c r="AY259" i="11"/>
  <c r="AV260" i="11"/>
  <c r="AW259" i="11"/>
  <c r="AU259" i="11"/>
  <c r="B271" i="24"/>
  <c r="C272" i="24"/>
  <c r="AY260" i="11"/>
  <c r="AW260" i="11"/>
  <c r="AV261" i="11"/>
  <c r="AU260" i="11"/>
  <c r="B272" i="24"/>
  <c r="C273" i="24"/>
  <c r="AU261" i="11"/>
  <c r="AW261" i="11"/>
  <c r="AV262" i="11"/>
  <c r="AY261" i="11"/>
  <c r="B273" i="24"/>
  <c r="C274" i="24"/>
  <c r="AY262" i="11"/>
  <c r="AW262" i="11"/>
  <c r="AU262" i="11"/>
  <c r="AV263" i="11"/>
  <c r="B274" i="24"/>
  <c r="C275" i="24"/>
  <c r="AU263" i="11"/>
  <c r="AW263" i="11"/>
  <c r="AV264" i="11"/>
  <c r="AY263" i="11"/>
  <c r="C276" i="24"/>
  <c r="B275" i="24"/>
  <c r="AV265" i="11"/>
  <c r="AW264" i="11"/>
  <c r="AU264" i="11"/>
  <c r="AY264" i="11"/>
  <c r="B276" i="24"/>
  <c r="C277" i="24"/>
  <c r="AW265" i="11"/>
  <c r="AY265" i="11"/>
  <c r="AV266" i="11"/>
  <c r="AU265" i="11"/>
  <c r="B277" i="24"/>
  <c r="C278" i="24"/>
  <c r="AW266" i="11"/>
  <c r="AV267" i="11"/>
  <c r="AU266" i="11"/>
  <c r="AY266" i="11"/>
  <c r="B278" i="24"/>
  <c r="C279" i="24"/>
  <c r="AY267" i="11"/>
  <c r="AV268" i="11"/>
  <c r="AW267" i="11"/>
  <c r="AU267" i="11"/>
  <c r="B279" i="24"/>
  <c r="C280" i="24"/>
  <c r="AY268" i="11"/>
  <c r="AU268" i="11"/>
  <c r="AW268" i="11"/>
  <c r="AV269" i="11"/>
  <c r="B280" i="24"/>
  <c r="C281" i="24"/>
  <c r="AW269" i="11"/>
  <c r="AV270" i="11"/>
  <c r="AU269" i="11"/>
  <c r="AY269" i="11"/>
  <c r="C282" i="24"/>
  <c r="B281" i="24"/>
  <c r="AY270" i="11"/>
  <c r="AU270" i="11"/>
  <c r="AW270" i="11"/>
  <c r="AV271" i="11"/>
  <c r="B282" i="24"/>
  <c r="C283" i="24"/>
  <c r="AU271" i="11"/>
  <c r="AW271" i="11"/>
  <c r="AV272" i="11"/>
  <c r="AY271" i="11"/>
  <c r="B283" i="24"/>
  <c r="C284" i="24"/>
  <c r="AV273" i="11"/>
  <c r="AU272" i="11"/>
  <c r="AW272" i="11"/>
  <c r="AY272" i="11"/>
  <c r="B284" i="24"/>
  <c r="C285" i="24"/>
  <c r="AW273" i="11"/>
  <c r="AY273" i="11"/>
  <c r="AU273" i="11"/>
  <c r="AV274" i="11"/>
  <c r="B285" i="24"/>
  <c r="C286" i="24"/>
  <c r="AW274" i="11"/>
  <c r="AV275" i="11"/>
  <c r="AU274" i="11"/>
  <c r="AY274" i="11"/>
  <c r="C287" i="24"/>
  <c r="B286" i="24"/>
  <c r="AY275" i="11"/>
  <c r="AW275" i="11"/>
  <c r="AU275" i="11"/>
  <c r="AV276" i="11"/>
  <c r="B287" i="24"/>
  <c r="C288" i="24"/>
  <c r="AY276" i="11"/>
  <c r="AU276" i="11"/>
  <c r="AW276" i="11"/>
  <c r="AV277" i="11"/>
  <c r="B288" i="24"/>
  <c r="C289" i="24"/>
  <c r="AV278" i="11"/>
  <c r="AW277" i="11"/>
  <c r="AU277" i="11"/>
  <c r="AY277" i="11"/>
  <c r="B289" i="24"/>
  <c r="C290" i="24"/>
  <c r="AY278" i="11"/>
  <c r="AW278" i="11"/>
  <c r="AV279" i="11"/>
  <c r="AU278" i="11"/>
  <c r="B290" i="24"/>
  <c r="C291" i="24"/>
  <c r="AU279" i="11"/>
  <c r="AW279" i="11"/>
  <c r="AV280" i="11"/>
  <c r="AY279" i="11"/>
  <c r="C292" i="24"/>
  <c r="B291" i="24"/>
  <c r="AV281" i="11"/>
  <c r="AU280" i="11"/>
  <c r="AW280" i="11"/>
  <c r="AY280" i="11"/>
  <c r="B292" i="24"/>
  <c r="C293" i="24"/>
  <c r="AU281" i="11"/>
  <c r="AY281" i="11"/>
  <c r="AV282" i="11"/>
  <c r="AW281" i="11"/>
  <c r="B293" i="24"/>
  <c r="C294" i="24"/>
  <c r="AV283" i="11"/>
  <c r="AW282" i="11"/>
  <c r="AU282" i="11"/>
  <c r="AY282" i="11"/>
  <c r="B294" i="24"/>
  <c r="C295" i="24"/>
  <c r="AY283" i="11"/>
  <c r="AV284" i="11"/>
  <c r="AW283" i="11"/>
  <c r="AU283" i="11"/>
  <c r="B295" i="24"/>
  <c r="C296" i="24"/>
  <c r="AY284" i="11"/>
  <c r="AW284" i="11"/>
  <c r="AV285" i="11"/>
  <c r="AU284" i="11"/>
  <c r="B296" i="24"/>
  <c r="C297" i="24"/>
  <c r="AW285" i="11"/>
  <c r="AV286" i="11"/>
  <c r="AU285" i="11"/>
  <c r="AY285" i="11"/>
  <c r="C298" i="24"/>
  <c r="B297" i="24"/>
  <c r="AY286" i="11"/>
  <c r="AW286" i="11"/>
  <c r="AV287" i="11"/>
  <c r="AU286" i="11"/>
  <c r="B298" i="24"/>
  <c r="C299" i="24"/>
  <c r="AU287" i="11"/>
  <c r="AW287" i="11"/>
  <c r="AY287" i="11"/>
  <c r="AV288" i="11"/>
  <c r="B299" i="24"/>
  <c r="C300" i="24"/>
  <c r="AW288" i="11"/>
  <c r="AV289" i="11"/>
  <c r="AU288" i="11"/>
  <c r="AY288" i="11"/>
  <c r="B300" i="24"/>
  <c r="C301" i="24"/>
  <c r="AU289" i="11"/>
  <c r="AY289" i="11"/>
  <c r="AV290" i="11"/>
  <c r="AW289" i="11"/>
  <c r="B301" i="24"/>
  <c r="C302" i="24"/>
  <c r="AY290" i="11"/>
  <c r="AV291" i="11"/>
  <c r="AW290" i="11"/>
  <c r="AU290" i="11"/>
  <c r="C303" i="24"/>
  <c r="B302" i="24"/>
  <c r="AY291" i="11"/>
  <c r="AV292" i="11"/>
  <c r="AW291" i="11"/>
  <c r="AU291" i="11"/>
  <c r="B303" i="24"/>
  <c r="C304" i="24"/>
  <c r="AY292" i="11"/>
  <c r="AV293" i="11"/>
  <c r="AW292" i="11"/>
  <c r="AU292" i="11"/>
  <c r="B304" i="24"/>
  <c r="C305" i="24"/>
  <c r="AU293" i="11"/>
  <c r="AY293" i="11"/>
  <c r="AV294" i="11"/>
  <c r="AW293" i="11"/>
  <c r="B305" i="24"/>
  <c r="C306" i="24"/>
  <c r="AY294" i="11"/>
  <c r="AW294" i="11"/>
  <c r="AV295" i="11"/>
  <c r="AU294" i="11"/>
  <c r="B306" i="24"/>
  <c r="C307" i="24"/>
  <c r="AU295" i="11"/>
  <c r="AW295" i="11"/>
  <c r="AV296" i="11"/>
  <c r="AY295" i="11"/>
  <c r="C308" i="24"/>
  <c r="B307" i="24"/>
  <c r="AV297" i="11"/>
  <c r="AU296" i="11"/>
  <c r="AW296" i="11"/>
  <c r="AY296" i="11"/>
  <c r="B308" i="24"/>
  <c r="C309" i="24"/>
  <c r="AU297" i="11"/>
  <c r="AY297" i="11"/>
  <c r="AV298" i="11"/>
  <c r="AW297" i="11"/>
  <c r="B309" i="24"/>
  <c r="C310" i="24"/>
  <c r="AW298" i="11"/>
  <c r="AV299" i="11"/>
  <c r="AU298" i="11"/>
  <c r="AY298" i="11"/>
  <c r="B310" i="24"/>
  <c r="C311" i="24"/>
  <c r="AY299" i="11"/>
  <c r="AV300" i="11"/>
  <c r="AW299" i="11"/>
  <c r="AU299" i="11"/>
  <c r="B311" i="24"/>
  <c r="C312" i="24"/>
  <c r="AU300" i="11"/>
  <c r="AV301" i="11"/>
  <c r="AW300" i="11"/>
  <c r="AY300" i="11"/>
  <c r="B312" i="24"/>
  <c r="C313" i="24"/>
  <c r="AW301" i="11"/>
  <c r="AV302" i="11"/>
  <c r="AU301" i="11"/>
  <c r="AY301" i="11"/>
  <c r="C314" i="24"/>
  <c r="B313" i="24"/>
  <c r="AY302" i="11"/>
  <c r="AU302" i="11"/>
  <c r="AW302" i="11"/>
  <c r="AV303" i="11"/>
  <c r="B314" i="24"/>
  <c r="C315" i="24"/>
  <c r="AU303" i="11"/>
  <c r="AW303" i="11"/>
  <c r="AY303" i="11"/>
  <c r="AV304" i="11"/>
  <c r="B315" i="24"/>
  <c r="C316" i="24"/>
  <c r="AV305" i="11"/>
  <c r="AU304" i="11"/>
  <c r="AW304" i="11"/>
  <c r="AY304" i="11"/>
  <c r="B316" i="24"/>
  <c r="C317" i="24"/>
  <c r="AW305" i="11"/>
  <c r="AY305" i="11"/>
  <c r="AU305" i="11"/>
  <c r="AV306" i="11"/>
  <c r="B317" i="24"/>
  <c r="C318" i="24"/>
  <c r="AW306" i="11"/>
  <c r="AV307" i="11"/>
  <c r="AU306" i="11"/>
  <c r="AY306" i="11"/>
  <c r="C319" i="24"/>
  <c r="B318" i="24"/>
  <c r="AY307" i="11"/>
  <c r="AW307" i="11"/>
  <c r="AU307" i="11"/>
  <c r="AV308" i="11"/>
  <c r="B319" i="24"/>
  <c r="C320" i="24"/>
  <c r="AY308" i="11"/>
  <c r="AW308" i="11"/>
  <c r="AV309" i="11"/>
  <c r="AU308" i="11"/>
  <c r="B320" i="24"/>
  <c r="C321" i="24"/>
  <c r="AV310" i="11"/>
  <c r="AW309" i="11"/>
  <c r="AU309" i="11"/>
  <c r="AY309" i="11"/>
  <c r="B321" i="24"/>
  <c r="C322" i="24"/>
  <c r="AY310" i="11"/>
  <c r="AW310" i="11"/>
  <c r="AV311" i="11"/>
  <c r="AU310" i="11"/>
  <c r="B322" i="24"/>
  <c r="C323" i="24"/>
  <c r="AU311" i="11"/>
  <c r="AW311" i="11"/>
  <c r="AV312" i="11"/>
  <c r="AY311" i="11"/>
  <c r="C324" i="24"/>
  <c r="B323" i="24"/>
  <c r="AV313" i="11"/>
  <c r="AU312" i="11"/>
  <c r="AW312" i="11"/>
  <c r="AY312" i="11"/>
  <c r="B324" i="24"/>
  <c r="C325" i="24"/>
  <c r="AU313" i="11"/>
  <c r="AY313" i="11"/>
  <c r="AV314" i="11"/>
  <c r="AW313" i="11"/>
  <c r="B325" i="24"/>
  <c r="C326" i="24"/>
  <c r="AW314" i="11"/>
  <c r="AV315" i="11"/>
  <c r="AU314" i="11"/>
  <c r="AY314" i="11"/>
  <c r="B326" i="24"/>
  <c r="C327" i="24"/>
  <c r="AY315" i="11"/>
  <c r="AV316" i="11"/>
  <c r="AW315" i="11"/>
  <c r="AU315" i="11"/>
  <c r="B327" i="24"/>
  <c r="C328" i="24"/>
  <c r="AY316" i="11"/>
  <c r="AV317" i="11"/>
  <c r="AU316" i="11"/>
  <c r="AW316" i="11"/>
  <c r="B328" i="24"/>
  <c r="C329" i="24"/>
  <c r="AW317" i="11"/>
  <c r="AV318" i="11"/>
  <c r="AU317" i="11"/>
  <c r="AY317" i="11"/>
  <c r="C330" i="24"/>
  <c r="B329" i="24"/>
  <c r="AY318" i="11"/>
  <c r="AW318" i="11"/>
  <c r="AV319" i="11"/>
  <c r="AU318" i="11"/>
  <c r="B330" i="24"/>
  <c r="C331" i="24"/>
  <c r="AU319" i="11"/>
  <c r="AW319" i="11"/>
  <c r="AY319" i="11"/>
  <c r="AV320" i="11"/>
  <c r="B331" i="24"/>
  <c r="C332" i="24"/>
  <c r="AW320" i="11"/>
  <c r="AV321" i="11"/>
  <c r="AU320" i="11"/>
  <c r="AY320" i="11"/>
  <c r="B332" i="24"/>
  <c r="C333" i="24"/>
  <c r="AU321" i="11"/>
  <c r="AY321" i="11"/>
  <c r="AV322" i="11"/>
  <c r="AW321" i="11"/>
  <c r="B333" i="24"/>
  <c r="C334" i="24"/>
  <c r="AW322" i="11"/>
  <c r="AV323" i="11"/>
  <c r="AU322" i="11"/>
  <c r="AY322" i="11"/>
  <c r="C335" i="24"/>
  <c r="B334" i="24"/>
  <c r="AY323" i="11"/>
  <c r="AV324" i="11"/>
  <c r="AW323" i="11"/>
  <c r="AU323" i="11"/>
  <c r="B335" i="24"/>
  <c r="C336" i="24"/>
  <c r="AY324" i="11"/>
  <c r="AU324" i="11"/>
  <c r="AW324" i="11"/>
  <c r="AV325" i="11"/>
  <c r="B336" i="24"/>
  <c r="C337" i="24"/>
  <c r="AU325" i="11"/>
  <c r="AW325" i="11"/>
  <c r="AV326" i="11"/>
  <c r="AY325" i="11"/>
  <c r="B337" i="24"/>
  <c r="C338" i="24"/>
  <c r="AY326" i="11"/>
  <c r="AW326" i="11"/>
  <c r="AV327" i="11"/>
  <c r="AU326" i="11"/>
  <c r="B338" i="24"/>
  <c r="C339" i="24"/>
  <c r="AU327" i="11"/>
  <c r="AW327" i="11"/>
  <c r="AY327" i="11"/>
  <c r="AV328" i="11"/>
  <c r="C340" i="24"/>
  <c r="B339" i="24"/>
  <c r="AV329" i="11"/>
  <c r="AU328" i="11"/>
  <c r="AW328" i="11"/>
  <c r="AY328" i="11"/>
  <c r="B340" i="24"/>
  <c r="C341" i="24"/>
  <c r="AW329" i="11"/>
  <c r="AY329" i="11"/>
  <c r="AV330" i="11"/>
  <c r="AU329" i="11"/>
  <c r="B341" i="24"/>
  <c r="C342" i="24"/>
  <c r="AY330" i="11"/>
  <c r="AW330" i="11"/>
  <c r="AU330" i="11"/>
  <c r="AV331" i="11"/>
  <c r="B342" i="24"/>
  <c r="C343" i="24"/>
  <c r="AY331" i="11"/>
  <c r="AV332" i="11"/>
  <c r="AW331" i="11"/>
  <c r="AU331" i="11"/>
  <c r="B343" i="24"/>
  <c r="C344" i="24"/>
  <c r="AY332" i="11"/>
  <c r="AU332" i="11"/>
  <c r="AW332" i="11"/>
  <c r="AV333" i="11"/>
  <c r="B344" i="24"/>
  <c r="C345" i="24"/>
  <c r="AW333" i="11"/>
  <c r="AV334" i="11"/>
  <c r="AU333" i="11"/>
  <c r="AY333" i="11"/>
  <c r="C346" i="24"/>
  <c r="B345" i="24"/>
  <c r="AY334" i="11"/>
  <c r="AU334" i="11"/>
  <c r="AW334" i="11"/>
  <c r="AV335" i="11"/>
  <c r="B346" i="24"/>
  <c r="C347" i="24"/>
  <c r="AU335" i="11"/>
  <c r="AW335" i="11"/>
  <c r="AV336" i="11"/>
  <c r="AY335" i="11"/>
  <c r="B347" i="24"/>
  <c r="C348" i="24"/>
  <c r="AV337" i="11"/>
  <c r="AU336" i="11"/>
  <c r="AW336" i="11"/>
  <c r="AY336" i="11"/>
  <c r="B348" i="24"/>
  <c r="C349" i="24"/>
  <c r="AW337" i="11"/>
  <c r="AY337" i="11"/>
  <c r="AU337" i="11"/>
  <c r="AV338" i="11"/>
  <c r="B349" i="24"/>
  <c r="C350" i="24"/>
  <c r="AW338" i="11"/>
  <c r="AY338" i="11"/>
  <c r="AU338" i="11"/>
  <c r="AV339" i="11"/>
  <c r="C351" i="24"/>
  <c r="B350" i="24"/>
  <c r="AY339" i="11"/>
  <c r="AW339" i="11"/>
  <c r="AU339" i="11"/>
  <c r="AV340" i="11"/>
  <c r="B351" i="24"/>
  <c r="C352" i="24"/>
  <c r="AY340" i="11"/>
  <c r="AU340" i="11"/>
  <c r="AW340" i="11"/>
  <c r="AV341" i="11"/>
  <c r="B352" i="24"/>
  <c r="C353" i="24"/>
  <c r="AV342" i="11"/>
  <c r="AW341" i="11"/>
  <c r="AU341" i="11"/>
  <c r="AY341" i="11"/>
  <c r="B353" i="24"/>
  <c r="C354" i="24"/>
  <c r="AY342" i="11"/>
  <c r="AW342" i="11"/>
  <c r="AV343" i="11"/>
  <c r="AU342" i="11"/>
  <c r="B354" i="24"/>
  <c r="C355" i="24"/>
  <c r="AU343" i="11"/>
  <c r="AW343" i="11"/>
  <c r="AV344" i="11"/>
  <c r="AY343" i="11"/>
  <c r="C356" i="24"/>
  <c r="B355" i="24"/>
  <c r="AU344" i="11"/>
  <c r="AV345" i="11"/>
  <c r="AW344" i="11"/>
  <c r="AY344" i="11"/>
  <c r="B356" i="24"/>
  <c r="C357" i="24"/>
  <c r="AW345" i="11"/>
  <c r="AY345" i="11"/>
  <c r="AU345" i="11"/>
  <c r="AV346" i="11"/>
  <c r="B357" i="24"/>
  <c r="C358" i="24"/>
  <c r="AV347" i="11"/>
  <c r="AW346" i="11"/>
  <c r="AU346" i="11"/>
  <c r="AY346" i="11"/>
  <c r="B358" i="24"/>
  <c r="C359" i="24"/>
  <c r="AY347" i="11"/>
  <c r="AW347" i="11"/>
  <c r="AU347" i="11"/>
  <c r="AV348" i="11"/>
  <c r="B359" i="24"/>
  <c r="C360" i="24"/>
  <c r="AY348" i="11"/>
  <c r="AW348" i="11"/>
  <c r="AU348" i="11"/>
  <c r="AV349" i="11"/>
  <c r="B360" i="24"/>
  <c r="C361" i="24"/>
  <c r="AU349" i="11"/>
  <c r="AW349" i="11"/>
  <c r="AV350" i="11"/>
  <c r="AY349" i="11"/>
  <c r="C362" i="24"/>
  <c r="B361" i="24"/>
  <c r="AY350" i="11"/>
  <c r="AW350" i="11"/>
  <c r="AV351" i="11"/>
  <c r="AU350" i="11"/>
  <c r="B362" i="24"/>
  <c r="C363" i="24"/>
  <c r="AU351" i="11"/>
  <c r="AW351" i="11"/>
  <c r="AV352" i="11"/>
  <c r="AY351" i="11"/>
  <c r="B363" i="24"/>
  <c r="C364" i="24"/>
  <c r="AW352" i="11"/>
  <c r="AU352" i="11"/>
  <c r="AV353" i="11"/>
  <c r="AY352" i="11"/>
  <c r="B364" i="24"/>
  <c r="C365" i="24"/>
  <c r="AW353" i="11"/>
  <c r="AY353" i="11"/>
  <c r="AU353" i="11"/>
  <c r="AV354" i="11"/>
  <c r="B365" i="24"/>
  <c r="C366" i="24"/>
  <c r="AU354" i="11"/>
  <c r="AV355" i="11"/>
  <c r="AW354" i="11"/>
  <c r="AY354" i="11"/>
  <c r="C367" i="24"/>
  <c r="B366" i="24"/>
  <c r="AY355" i="11"/>
  <c r="AV356" i="11"/>
  <c r="AW355" i="11"/>
  <c r="AU355" i="11"/>
  <c r="B367" i="24"/>
  <c r="C368" i="24"/>
  <c r="AY356" i="11"/>
  <c r="AU356" i="11"/>
  <c r="AW356" i="11"/>
  <c r="AV357" i="11"/>
  <c r="B368" i="24"/>
  <c r="C369" i="24"/>
  <c r="AU357" i="11"/>
  <c r="AW357" i="11"/>
  <c r="AV358" i="11"/>
  <c r="AY357" i="11"/>
  <c r="B369" i="24"/>
  <c r="C370" i="24"/>
  <c r="AY358" i="11"/>
  <c r="AW358" i="11"/>
  <c r="AV359" i="11"/>
  <c r="AU358" i="11"/>
  <c r="B370" i="24"/>
  <c r="C371" i="24"/>
  <c r="AU359" i="11"/>
  <c r="AW359" i="11"/>
  <c r="AV360" i="11"/>
  <c r="AY359" i="11"/>
  <c r="C372" i="24"/>
  <c r="B371" i="24"/>
  <c r="AU360" i="11"/>
  <c r="AV361" i="11"/>
  <c r="AW360" i="11"/>
  <c r="AY360" i="11"/>
  <c r="B372" i="24"/>
  <c r="C373" i="24"/>
  <c r="AW361" i="11"/>
  <c r="AY361" i="11"/>
  <c r="AU361" i="11"/>
  <c r="AV362" i="11"/>
  <c r="B373" i="24"/>
  <c r="C374" i="24"/>
  <c r="AW362" i="11"/>
  <c r="AU362" i="11"/>
  <c r="AV363" i="11"/>
  <c r="AY362" i="11"/>
  <c r="B374" i="24"/>
  <c r="C375" i="24"/>
  <c r="AY363" i="11"/>
  <c r="AW363" i="11"/>
  <c r="AU363" i="11"/>
  <c r="AV364" i="11"/>
  <c r="B375" i="24"/>
  <c r="C376" i="24"/>
  <c r="AY364" i="11"/>
  <c r="AV365" i="11"/>
  <c r="AW364" i="11"/>
  <c r="AU364" i="11"/>
  <c r="B376" i="24"/>
  <c r="C377" i="24"/>
  <c r="AU365" i="11"/>
  <c r="AY365" i="11"/>
  <c r="AV366" i="11"/>
  <c r="AW365" i="11"/>
  <c r="C378" i="24"/>
  <c r="B377" i="24"/>
  <c r="AY366" i="11"/>
  <c r="AU366" i="11"/>
  <c r="AW366" i="11"/>
  <c r="AV367" i="11"/>
  <c r="B378" i="24"/>
  <c r="C379" i="24"/>
  <c r="AU367" i="11"/>
  <c r="AW367" i="11"/>
  <c r="AV368" i="11"/>
  <c r="AY367" i="11"/>
  <c r="B379" i="24"/>
  <c r="C380" i="24"/>
  <c r="AU368" i="11"/>
  <c r="AV369" i="11"/>
  <c r="AW368" i="11"/>
  <c r="AY368" i="11"/>
  <c r="B380" i="24"/>
  <c r="C381" i="24"/>
  <c r="AV370" i="11"/>
  <c r="AY369" i="11"/>
  <c r="AW369" i="11"/>
  <c r="AU369" i="11"/>
  <c r="B381" i="24"/>
  <c r="C382" i="24"/>
  <c r="AW370" i="11"/>
  <c r="AY370" i="11"/>
  <c r="AV371" i="11"/>
  <c r="AU370" i="11"/>
  <c r="C383" i="24"/>
  <c r="B382" i="24"/>
  <c r="AY371" i="11"/>
  <c r="AW371" i="11"/>
  <c r="AU371" i="11"/>
  <c r="AV372" i="11"/>
  <c r="B383" i="24"/>
  <c r="C384" i="24"/>
  <c r="AY372" i="11"/>
  <c r="AW372" i="11"/>
  <c r="AV373" i="11"/>
  <c r="AU372" i="11"/>
  <c r="B384" i="24"/>
  <c r="C385" i="24"/>
  <c r="AV374" i="11"/>
  <c r="AW373" i="11"/>
  <c r="AU373" i="11"/>
  <c r="AY373" i="11"/>
  <c r="B385" i="24"/>
  <c r="C386" i="24"/>
  <c r="AY374" i="11"/>
  <c r="AW374" i="11"/>
  <c r="AV375" i="11"/>
  <c r="AU374" i="11"/>
  <c r="B386" i="24"/>
  <c r="C387" i="24"/>
  <c r="AU375" i="11"/>
  <c r="AW375" i="11"/>
  <c r="AY375" i="11"/>
  <c r="AV376" i="11"/>
  <c r="C388" i="24"/>
  <c r="B387" i="24"/>
  <c r="AU376" i="11"/>
  <c r="AV377" i="11"/>
  <c r="AW376" i="11"/>
  <c r="AY376" i="11"/>
  <c r="B388" i="24"/>
  <c r="C389" i="24"/>
  <c r="AW377" i="11"/>
  <c r="AY377" i="11"/>
  <c r="AU377" i="11"/>
  <c r="AV378" i="11"/>
  <c r="B389" i="24"/>
  <c r="C390" i="24"/>
  <c r="AW378" i="11"/>
  <c r="AV379" i="11"/>
  <c r="AU378" i="11"/>
  <c r="AY378" i="11"/>
  <c r="B390" i="24"/>
  <c r="C391" i="24"/>
  <c r="AY379" i="11"/>
  <c r="AW379" i="11"/>
  <c r="AU379" i="11"/>
  <c r="AV380" i="11"/>
  <c r="B391" i="24"/>
  <c r="C392" i="24"/>
  <c r="AY380" i="11"/>
  <c r="AU380" i="11"/>
  <c r="AV381" i="11"/>
  <c r="AW380" i="11"/>
  <c r="B392" i="24"/>
  <c r="C393" i="24"/>
  <c r="AU381" i="11"/>
  <c r="AW381" i="11"/>
  <c r="AV382" i="11"/>
  <c r="AY381" i="11"/>
  <c r="C394" i="24"/>
  <c r="B393" i="24"/>
  <c r="AY382" i="11"/>
  <c r="AW382" i="11"/>
  <c r="AV383" i="11"/>
  <c r="AU382" i="11"/>
  <c r="B394" i="24"/>
  <c r="C395" i="24"/>
  <c r="AY383" i="11"/>
  <c r="AW383" i="11"/>
  <c r="AU383" i="11"/>
  <c r="AV384" i="11"/>
  <c r="B395" i="24"/>
  <c r="C396" i="24"/>
  <c r="AW384" i="11"/>
  <c r="AU384" i="11"/>
  <c r="AV385" i="11"/>
  <c r="AY384" i="11"/>
  <c r="B396" i="24"/>
  <c r="C397" i="24"/>
  <c r="AW385" i="11"/>
  <c r="AY385" i="11"/>
  <c r="AU385" i="11"/>
  <c r="AV386" i="11"/>
  <c r="B397" i="24"/>
  <c r="C398" i="24"/>
  <c r="AW386" i="11"/>
  <c r="AU386" i="11"/>
  <c r="AV387" i="11"/>
  <c r="AY386" i="11"/>
  <c r="C399" i="24"/>
  <c r="B398" i="24"/>
  <c r="AY387" i="11"/>
  <c r="AV388" i="11"/>
  <c r="AW387" i="11"/>
  <c r="AU387" i="11"/>
  <c r="B399" i="24"/>
  <c r="C400" i="24"/>
  <c r="AY388" i="11"/>
  <c r="AW388" i="11"/>
  <c r="AV389" i="11"/>
  <c r="AU388" i="11"/>
  <c r="B400" i="24"/>
  <c r="C401" i="24"/>
  <c r="AU389" i="11"/>
  <c r="AW389" i="11"/>
  <c r="AV390" i="11"/>
  <c r="AY389" i="11"/>
  <c r="B401" i="24"/>
  <c r="C402" i="24"/>
  <c r="AY390" i="11"/>
  <c r="AW390" i="11"/>
  <c r="AV391" i="11"/>
  <c r="AU390" i="11"/>
  <c r="B402" i="24"/>
  <c r="C403" i="24"/>
  <c r="AU391" i="11"/>
  <c r="AW391" i="11"/>
  <c r="AV392" i="11"/>
  <c r="AY391" i="11"/>
  <c r="C404" i="24"/>
  <c r="B403" i="24"/>
  <c r="AU392" i="11"/>
  <c r="AV393" i="11"/>
  <c r="AW392" i="11"/>
  <c r="AY392" i="11"/>
  <c r="B404" i="24"/>
  <c r="C405" i="24"/>
  <c r="AW393" i="11"/>
  <c r="AY393" i="11"/>
  <c r="AU393" i="11"/>
  <c r="AV394" i="11"/>
  <c r="B405" i="24"/>
  <c r="C406" i="24"/>
  <c r="AW394" i="11"/>
  <c r="AU394" i="11"/>
  <c r="AV395" i="11"/>
  <c r="AY394" i="11"/>
  <c r="B406" i="24"/>
  <c r="C407" i="24"/>
  <c r="AY395" i="11"/>
  <c r="AW395" i="11"/>
  <c r="AU395" i="11"/>
  <c r="AV396" i="11"/>
  <c r="B407" i="24"/>
  <c r="C408" i="24"/>
  <c r="AY396" i="11"/>
  <c r="AU396" i="11"/>
  <c r="AW396" i="11"/>
  <c r="AV397" i="11"/>
  <c r="B408" i="24"/>
  <c r="C409" i="24"/>
  <c r="AU397" i="11"/>
  <c r="AY397" i="11"/>
  <c r="AV398" i="11"/>
  <c r="AW397" i="11"/>
  <c r="C410" i="24"/>
  <c r="B409" i="24"/>
  <c r="AY398" i="11"/>
  <c r="AU398" i="11"/>
  <c r="AW398" i="11"/>
  <c r="AV399" i="11"/>
  <c r="B410" i="24"/>
  <c r="C411" i="24"/>
  <c r="AU399" i="11"/>
  <c r="AW399" i="11"/>
  <c r="AV400" i="11"/>
  <c r="AY399" i="11"/>
  <c r="B411" i="24"/>
  <c r="C412" i="24"/>
  <c r="AU400" i="11"/>
  <c r="AV401" i="11"/>
  <c r="AW400" i="11"/>
  <c r="AY400" i="11"/>
  <c r="B412" i="24"/>
  <c r="C413" i="24"/>
  <c r="AV402" i="11"/>
  <c r="AY401" i="11"/>
  <c r="AW401" i="11"/>
  <c r="AU401" i="11"/>
  <c r="B413" i="24"/>
  <c r="C414" i="24"/>
  <c r="AW402" i="11"/>
  <c r="AY402" i="11"/>
  <c r="AV403" i="11"/>
  <c r="AU402" i="11"/>
  <c r="C415" i="24"/>
  <c r="B414" i="24"/>
  <c r="AY403" i="11"/>
  <c r="AW403" i="11"/>
  <c r="AU403" i="11"/>
  <c r="AV404" i="11"/>
  <c r="B415" i="24"/>
  <c r="C416" i="24"/>
  <c r="AY404" i="11"/>
  <c r="AV405" i="11"/>
  <c r="AW404" i="11"/>
  <c r="AU404" i="11"/>
  <c r="B416" i="24"/>
  <c r="C417" i="24"/>
  <c r="AV406" i="11"/>
  <c r="AW405" i="11"/>
  <c r="AU405" i="11"/>
  <c r="AY405" i="11"/>
  <c r="B417" i="24"/>
  <c r="C418" i="24"/>
  <c r="AY406" i="11"/>
  <c r="AW406" i="11"/>
  <c r="AV407" i="11"/>
  <c r="AU406" i="11"/>
  <c r="B418" i="24"/>
  <c r="C419" i="24"/>
  <c r="AU407" i="11"/>
  <c r="AW407" i="11"/>
  <c r="AV408" i="11"/>
  <c r="AY407" i="11"/>
  <c r="C420" i="24"/>
  <c r="B419" i="24"/>
  <c r="AU408" i="11"/>
  <c r="AV409" i="11"/>
  <c r="AW408" i="11"/>
  <c r="AY408" i="11"/>
  <c r="B420" i="24"/>
  <c r="C421" i="24"/>
  <c r="AW409" i="11"/>
  <c r="AY409" i="11"/>
  <c r="AU409" i="11"/>
  <c r="AV410" i="11"/>
  <c r="B421" i="24"/>
  <c r="C422" i="24"/>
  <c r="AU410" i="11"/>
  <c r="AW410" i="11"/>
  <c r="AV411" i="11"/>
  <c r="AY410" i="11"/>
  <c r="B422" i="24"/>
  <c r="C423" i="24"/>
  <c r="AY411" i="11"/>
  <c r="AW411" i="11"/>
  <c r="AU411" i="11"/>
  <c r="AV412" i="11"/>
  <c r="B423" i="24"/>
  <c r="C424" i="24"/>
  <c r="AY412" i="11"/>
  <c r="AW412" i="11"/>
  <c r="AV413" i="11"/>
  <c r="AU412" i="11"/>
  <c r="B424" i="24"/>
  <c r="C425" i="24"/>
  <c r="AU413" i="11"/>
  <c r="AW413" i="11"/>
  <c r="AV414" i="11"/>
  <c r="AY413" i="11"/>
  <c r="C426" i="24"/>
  <c r="B425" i="24"/>
  <c r="AY414" i="11"/>
  <c r="AW414" i="11"/>
  <c r="AV415" i="11"/>
  <c r="AU414" i="11"/>
  <c r="B426" i="24"/>
  <c r="C427" i="24"/>
  <c r="AU415" i="11"/>
  <c r="AW415" i="11"/>
  <c r="AY415" i="11"/>
  <c r="AV416" i="11"/>
  <c r="B427" i="24"/>
  <c r="C428" i="24"/>
  <c r="AW416" i="11"/>
  <c r="AU416" i="11"/>
  <c r="AV417" i="11"/>
  <c r="AY416" i="11"/>
  <c r="B428" i="24"/>
  <c r="C429" i="24"/>
  <c r="AW417" i="11"/>
  <c r="AY417" i="11"/>
  <c r="AU417" i="11"/>
  <c r="AV418" i="11"/>
  <c r="B429" i="24"/>
  <c r="C430" i="24"/>
  <c r="AV419" i="11"/>
  <c r="AU418" i="11"/>
  <c r="AW418" i="11"/>
  <c r="AY418" i="11"/>
  <c r="C431" i="24"/>
  <c r="B430" i="24"/>
  <c r="AY419" i="11"/>
  <c r="AV420" i="11"/>
  <c r="AW419" i="11"/>
  <c r="AU419" i="11"/>
  <c r="B431" i="24"/>
  <c r="C432" i="24"/>
  <c r="AV421" i="11"/>
  <c r="AU420" i="11"/>
  <c r="AW420" i="11"/>
  <c r="AY420" i="11"/>
  <c r="B432" i="24"/>
  <c r="C433" i="24"/>
  <c r="AU421" i="11"/>
  <c r="AY421" i="11"/>
  <c r="AV422" i="11"/>
  <c r="AW421" i="11"/>
  <c r="B433" i="24"/>
  <c r="C434" i="24"/>
  <c r="AY422" i="11"/>
  <c r="AV423" i="11"/>
  <c r="AW422" i="11"/>
  <c r="AU422" i="11"/>
  <c r="B434" i="24"/>
  <c r="C435" i="24"/>
  <c r="AW423" i="11"/>
  <c r="AU423" i="11"/>
  <c r="AV424" i="11"/>
  <c r="AY423" i="11"/>
  <c r="C436" i="24"/>
  <c r="B435" i="24"/>
  <c r="AW424" i="11"/>
  <c r="AU424" i="11"/>
  <c r="AV425" i="11"/>
  <c r="AY424" i="11"/>
  <c r="B436" i="24"/>
  <c r="C437" i="24"/>
  <c r="AV426" i="11"/>
  <c r="AY425" i="11"/>
  <c r="AU425" i="11"/>
  <c r="AW425" i="11"/>
  <c r="B437" i="24"/>
  <c r="C438" i="24"/>
  <c r="AW426" i="11"/>
  <c r="AU426" i="11"/>
  <c r="AV427" i="11"/>
  <c r="AY426" i="11"/>
  <c r="B438" i="24"/>
  <c r="C439" i="24"/>
  <c r="AY427" i="11"/>
  <c r="AW427" i="11"/>
  <c r="AU427" i="11"/>
  <c r="AV428" i="11"/>
  <c r="B439" i="24"/>
  <c r="C440" i="24"/>
  <c r="AW428" i="11"/>
  <c r="AV429" i="11"/>
  <c r="AU428" i="11"/>
  <c r="AY428" i="11"/>
  <c r="B440" i="24"/>
  <c r="C441" i="24"/>
  <c r="AW429" i="11"/>
  <c r="AY429" i="11"/>
  <c r="AV430" i="11"/>
  <c r="AU429" i="11"/>
  <c r="C442" i="24"/>
  <c r="B441" i="24"/>
  <c r="AY430" i="11"/>
  <c r="AV431" i="11"/>
  <c r="AU430" i="11"/>
  <c r="AW430" i="11"/>
  <c r="B442" i="24"/>
  <c r="C443" i="24"/>
  <c r="AV432" i="11"/>
  <c r="AU431" i="11"/>
  <c r="AY431" i="11"/>
  <c r="AW431" i="11"/>
  <c r="B443" i="24"/>
  <c r="C444" i="24"/>
  <c r="AV433" i="11"/>
  <c r="AW432" i="11"/>
  <c r="AU432" i="11"/>
  <c r="AY432" i="11"/>
  <c r="B444" i="24"/>
  <c r="C445" i="24"/>
  <c r="AW433" i="11"/>
  <c r="AY433" i="11"/>
  <c r="AU433" i="11"/>
  <c r="AV434" i="11"/>
  <c r="B445" i="24"/>
  <c r="C446" i="24"/>
  <c r="AU434" i="11"/>
  <c r="AY434" i="11"/>
  <c r="AV435" i="11"/>
  <c r="AW434" i="11"/>
  <c r="C447" i="24"/>
  <c r="B446" i="24"/>
  <c r="AY435" i="11"/>
  <c r="AW435" i="11"/>
  <c r="AU435" i="11"/>
  <c r="AV436" i="11"/>
  <c r="B447" i="24"/>
  <c r="C448" i="24"/>
  <c r="AV437" i="11"/>
  <c r="AU436" i="11"/>
  <c r="AW436" i="11"/>
  <c r="AY436" i="11"/>
  <c r="B448" i="24"/>
  <c r="C449" i="24"/>
  <c r="AU437" i="11"/>
  <c r="AW437" i="11"/>
  <c r="AV438" i="11"/>
  <c r="AY437" i="11"/>
  <c r="B449" i="24"/>
  <c r="C450" i="24"/>
  <c r="AY438" i="11"/>
  <c r="AW438" i="11"/>
  <c r="AV439" i="11"/>
  <c r="AU438" i="11"/>
  <c r="B450" i="24"/>
  <c r="C451" i="24"/>
  <c r="AV440" i="11"/>
  <c r="AW439" i="11"/>
  <c r="AY439" i="11"/>
  <c r="AU439" i="11"/>
  <c r="C452" i="24"/>
  <c r="B451" i="24"/>
  <c r="AV441" i="11"/>
  <c r="AU440" i="11"/>
  <c r="AW440" i="11"/>
  <c r="AY440" i="11"/>
  <c r="B452" i="24"/>
  <c r="C453" i="24"/>
  <c r="AV442" i="11"/>
  <c r="AY441" i="11"/>
  <c r="AU441" i="11"/>
  <c r="AW441" i="11"/>
  <c r="B453" i="24"/>
  <c r="C454" i="24"/>
  <c r="AY442" i="11"/>
  <c r="AU442" i="11"/>
  <c r="AV443" i="11"/>
  <c r="AW442" i="11"/>
  <c r="B454" i="24"/>
  <c r="C455" i="24"/>
  <c r="AY443" i="11"/>
  <c r="AW443" i="11"/>
  <c r="AU443" i="11"/>
  <c r="AV444" i="11"/>
  <c r="B455" i="24"/>
  <c r="C456" i="24"/>
  <c r="AW444" i="11"/>
  <c r="AV445" i="11"/>
  <c r="AU444" i="11"/>
  <c r="AY444" i="11"/>
  <c r="B456" i="24"/>
  <c r="C457" i="24"/>
  <c r="AU445" i="11"/>
  <c r="AY445" i="11"/>
  <c r="AV446" i="11"/>
  <c r="AW445" i="11"/>
  <c r="C458" i="24"/>
  <c r="B457" i="24"/>
  <c r="AY446" i="11"/>
  <c r="AV447" i="11"/>
  <c r="AU446" i="11"/>
  <c r="AW446" i="11"/>
  <c r="B458" i="24"/>
  <c r="C459" i="24"/>
  <c r="AV448" i="11"/>
  <c r="AU447" i="11"/>
  <c r="AY447" i="11"/>
  <c r="AW447" i="11"/>
  <c r="B459" i="24"/>
  <c r="C460" i="24"/>
  <c r="AU448" i="11"/>
  <c r="AV449" i="11"/>
  <c r="AW448" i="11"/>
  <c r="AY448" i="11"/>
  <c r="B460" i="24"/>
  <c r="C461" i="24"/>
  <c r="AW449" i="11"/>
  <c r="AY449" i="11"/>
  <c r="AU449" i="11"/>
  <c r="AV450" i="11"/>
  <c r="B461" i="24"/>
  <c r="C462" i="24"/>
  <c r="AY450" i="11"/>
  <c r="AW450" i="11"/>
  <c r="AU450" i="11"/>
  <c r="AV451" i="11"/>
  <c r="C463" i="24"/>
  <c r="B462" i="24"/>
  <c r="AY451" i="11"/>
  <c r="AV452" i="11"/>
  <c r="AW451" i="11"/>
  <c r="AU451" i="11"/>
  <c r="B463" i="24"/>
  <c r="C464" i="24"/>
  <c r="AW452" i="11"/>
  <c r="AV453" i="11"/>
  <c r="AU452" i="11"/>
  <c r="AY452" i="11"/>
  <c r="B464" i="24"/>
  <c r="C465" i="24"/>
  <c r="AU453" i="11"/>
  <c r="AY453" i="11"/>
  <c r="AW453" i="11"/>
  <c r="AV454" i="11"/>
  <c r="B465" i="24"/>
  <c r="C466" i="24"/>
  <c r="AY454" i="11"/>
  <c r="AW454" i="11"/>
  <c r="AV455" i="11"/>
  <c r="AU454" i="11"/>
  <c r="B466" i="24"/>
  <c r="C467" i="24"/>
  <c r="AY455" i="11"/>
  <c r="AW455" i="11"/>
  <c r="AU455" i="11"/>
  <c r="AV456" i="11"/>
  <c r="C468" i="24"/>
  <c r="B467" i="24"/>
  <c r="AU456" i="11"/>
  <c r="AV457" i="11"/>
  <c r="AW456" i="11"/>
  <c r="AY456" i="11"/>
  <c r="B468" i="24"/>
  <c r="C469" i="24"/>
  <c r="AV458" i="11"/>
  <c r="AY457" i="11"/>
  <c r="AU457" i="11"/>
  <c r="AW457" i="11"/>
  <c r="B469" i="24"/>
  <c r="C470" i="24"/>
  <c r="AY458" i="11"/>
  <c r="AV459" i="11"/>
  <c r="AW458" i="11"/>
  <c r="AU458" i="11"/>
  <c r="B470" i="24"/>
  <c r="C471" i="24"/>
  <c r="AY459" i="11"/>
  <c r="AV460" i="11"/>
  <c r="AW459" i="11"/>
  <c r="AU459" i="11"/>
  <c r="B471" i="24"/>
  <c r="C472" i="24"/>
  <c r="AV461" i="11"/>
  <c r="AW460" i="11"/>
  <c r="AU460" i="11"/>
  <c r="AY460" i="11"/>
  <c r="B472" i="24"/>
  <c r="C473" i="24"/>
  <c r="AU461" i="11"/>
  <c r="AY461" i="11"/>
  <c r="AW461" i="11"/>
  <c r="AV462" i="11"/>
  <c r="C474" i="24"/>
  <c r="B473" i="24"/>
  <c r="AY462" i="11"/>
  <c r="AV463" i="11"/>
  <c r="AU462" i="11"/>
  <c r="AW462" i="11"/>
  <c r="B474" i="24"/>
  <c r="C475" i="24"/>
  <c r="AY463" i="11"/>
  <c r="AU463" i="11"/>
  <c r="AV464" i="11"/>
  <c r="AW463" i="11"/>
  <c r="B475" i="24"/>
  <c r="C476" i="24"/>
  <c r="AU464" i="11"/>
  <c r="AV465" i="11"/>
  <c r="AW464" i="11"/>
  <c r="AY464" i="11"/>
  <c r="B476" i="24"/>
  <c r="C477" i="24"/>
  <c r="AV466" i="11"/>
  <c r="AY465" i="11"/>
  <c r="AU465" i="11"/>
  <c r="AW465" i="11"/>
  <c r="B477" i="24"/>
  <c r="C478" i="24"/>
  <c r="AY466" i="11"/>
  <c r="AU466" i="11"/>
  <c r="AW466" i="11"/>
  <c r="AV467" i="11"/>
  <c r="C479" i="24"/>
  <c r="B478" i="24"/>
  <c r="AY467" i="11"/>
  <c r="AV468" i="11"/>
  <c r="AW467" i="11"/>
  <c r="AU467" i="11"/>
  <c r="B479" i="24"/>
  <c r="C480" i="24"/>
  <c r="AV469" i="11"/>
  <c r="AU468" i="11"/>
  <c r="AW468" i="11"/>
  <c r="AY468" i="11"/>
  <c r="B480" i="24"/>
  <c r="C481" i="24"/>
  <c r="AU469" i="11"/>
  <c r="AY469" i="11"/>
  <c r="AW469" i="11"/>
  <c r="AV470" i="11"/>
  <c r="B481" i="24"/>
  <c r="C482" i="24"/>
  <c r="AY470" i="11"/>
  <c r="AV471" i="11"/>
  <c r="AU470" i="11"/>
  <c r="AW470" i="11"/>
  <c r="B482" i="24"/>
  <c r="C483" i="24"/>
  <c r="AY471" i="11"/>
  <c r="AW471" i="11"/>
  <c r="AU471" i="11"/>
  <c r="AV472" i="11"/>
  <c r="C484" i="24"/>
  <c r="B483" i="24"/>
  <c r="AY472" i="11"/>
  <c r="AW472" i="11"/>
  <c r="AU472" i="11"/>
  <c r="AV473" i="11"/>
  <c r="B484" i="24"/>
  <c r="C485" i="24"/>
  <c r="AV474" i="11"/>
  <c r="AY473" i="11"/>
  <c r="AU473" i="11"/>
  <c r="AW473" i="11"/>
  <c r="B485" i="24"/>
  <c r="C486" i="24"/>
  <c r="AV475" i="11"/>
  <c r="AY474" i="11"/>
  <c r="AU474" i="11"/>
  <c r="AW474" i="11"/>
  <c r="B486" i="24"/>
  <c r="C487" i="24"/>
  <c r="AY475" i="11"/>
  <c r="AV476" i="11"/>
  <c r="AW475" i="11"/>
  <c r="AU475" i="11"/>
  <c r="B487" i="24"/>
  <c r="C488" i="24"/>
  <c r="AY476" i="11"/>
  <c r="AV477" i="11"/>
  <c r="AW476" i="11"/>
  <c r="AU476" i="11"/>
  <c r="B488" i="24"/>
  <c r="C489" i="24"/>
  <c r="AW477" i="11"/>
  <c r="AY477" i="11"/>
  <c r="AV478" i="11"/>
  <c r="AU477" i="11"/>
  <c r="C490" i="24"/>
  <c r="B489" i="24"/>
  <c r="AU478" i="11"/>
  <c r="AY478" i="11"/>
  <c r="AV479" i="11"/>
  <c r="AW478" i="11"/>
  <c r="B490" i="24"/>
  <c r="C491" i="24"/>
  <c r="AY479" i="11"/>
  <c r="AU479" i="11"/>
  <c r="AV480" i="11"/>
  <c r="AW479" i="11"/>
  <c r="C492" i="24"/>
  <c r="B491" i="24"/>
  <c r="AY480" i="11"/>
  <c r="AV481" i="11"/>
  <c r="AU480" i="11"/>
  <c r="AW480" i="11"/>
  <c r="B492" i="24"/>
  <c r="C493" i="24"/>
  <c r="AY481" i="11"/>
  <c r="AW481" i="11"/>
  <c r="AU481" i="11"/>
  <c r="AV482" i="11"/>
  <c r="B493" i="24"/>
  <c r="C494" i="24"/>
  <c r="AW482" i="11"/>
  <c r="AY482" i="11"/>
  <c r="AU482" i="11"/>
  <c r="AV483" i="11"/>
  <c r="C495" i="24"/>
  <c r="B494" i="24"/>
  <c r="AY483" i="11"/>
  <c r="AV484" i="11"/>
  <c r="AU483" i="11"/>
  <c r="AW483" i="11"/>
  <c r="C496" i="24"/>
  <c r="B495" i="24"/>
  <c r="AW484" i="11"/>
  <c r="AY484" i="11"/>
  <c r="AU484" i="11"/>
  <c r="AV485" i="11"/>
  <c r="B496" i="24"/>
  <c r="C497" i="24"/>
  <c r="AY485" i="11"/>
  <c r="AU485" i="11"/>
  <c r="AW485" i="11"/>
  <c r="AV486" i="11"/>
  <c r="B497" i="24"/>
  <c r="C498" i="24"/>
  <c r="AV487" i="11"/>
  <c r="AY486" i="11"/>
  <c r="AW486" i="11"/>
  <c r="AU486" i="11"/>
  <c r="B498" i="24"/>
  <c r="C499" i="24"/>
  <c r="AY487" i="11"/>
  <c r="AW487" i="11"/>
  <c r="AU487" i="11"/>
  <c r="AV488" i="11"/>
  <c r="B499" i="24"/>
  <c r="C500" i="24"/>
  <c r="AW488" i="11"/>
  <c r="AY488" i="11"/>
  <c r="AU488" i="11"/>
  <c r="AV489" i="11"/>
  <c r="B500" i="24"/>
  <c r="C501" i="24"/>
  <c r="AY489" i="11"/>
  <c r="AV490" i="11"/>
  <c r="AU489" i="11"/>
  <c r="AW489" i="11"/>
  <c r="B501" i="24"/>
  <c r="C502" i="24"/>
  <c r="AV491" i="11"/>
  <c r="AY490" i="11"/>
  <c r="AU490" i="11"/>
  <c r="AW490" i="11"/>
  <c r="B502" i="24"/>
  <c r="C503" i="24"/>
  <c r="AY491" i="11"/>
  <c r="AW491" i="11"/>
  <c r="AU491" i="11"/>
  <c r="AV492" i="11"/>
  <c r="C504" i="24"/>
  <c r="B503" i="24"/>
  <c r="AU492" i="11"/>
  <c r="AY492" i="11"/>
  <c r="AV493" i="11"/>
  <c r="AW492" i="11"/>
  <c r="B504" i="24"/>
  <c r="C505" i="24"/>
  <c r="AY493" i="11"/>
  <c r="AU493" i="11"/>
  <c r="AW493" i="11"/>
  <c r="AV494" i="11"/>
  <c r="C506" i="24"/>
  <c r="B505" i="24"/>
  <c r="AU494" i="11"/>
  <c r="AY494" i="11"/>
  <c r="AW494" i="11"/>
  <c r="AV495" i="11"/>
  <c r="B506" i="24"/>
  <c r="C507" i="24"/>
  <c r="AY495" i="11"/>
  <c r="AU495" i="11"/>
  <c r="AW495" i="11"/>
  <c r="AV496" i="11"/>
  <c r="C508" i="24"/>
  <c r="B507" i="24"/>
  <c r="AW496" i="11"/>
  <c r="AY496" i="11"/>
  <c r="AV497" i="11"/>
  <c r="AU496" i="11"/>
  <c r="B508" i="24"/>
  <c r="C509" i="24"/>
  <c r="AY497" i="11"/>
  <c r="AW497" i="11"/>
  <c r="AU497" i="11"/>
  <c r="AV498" i="11"/>
  <c r="B509" i="24"/>
  <c r="C510" i="24"/>
  <c r="AW498" i="11"/>
  <c r="AY498" i="11"/>
  <c r="AV499" i="11"/>
  <c r="AU498" i="11"/>
  <c r="C511" i="24"/>
  <c r="B510" i="24"/>
  <c r="AY499" i="11"/>
  <c r="AV500" i="11"/>
  <c r="AW499" i="11"/>
  <c r="AU499" i="11"/>
  <c r="C512" i="24"/>
  <c r="B511" i="24"/>
  <c r="AU500" i="11"/>
  <c r="AY500" i="11"/>
  <c r="AW500" i="11"/>
  <c r="AV501" i="11"/>
  <c r="B512" i="24"/>
  <c r="C513" i="24"/>
  <c r="AY501" i="11"/>
  <c r="AU501" i="11"/>
  <c r="AW501" i="11"/>
  <c r="AV502" i="11"/>
  <c r="B513" i="24"/>
  <c r="C514" i="24"/>
  <c r="AV503" i="11"/>
  <c r="AY502" i="11"/>
  <c r="AU502" i="11"/>
  <c r="AW502" i="11"/>
  <c r="B514" i="24"/>
  <c r="C515" i="24"/>
  <c r="AY503" i="11"/>
  <c r="AW503" i="11"/>
  <c r="AU503" i="11"/>
  <c r="AV504" i="11"/>
  <c r="B515" i="24"/>
  <c r="C516" i="24"/>
  <c r="AW504" i="11"/>
  <c r="AY504" i="11"/>
  <c r="AU504" i="11"/>
  <c r="AV505" i="11"/>
  <c r="B516" i="24"/>
  <c r="C517" i="24"/>
  <c r="AY505" i="11"/>
  <c r="AV506" i="11"/>
  <c r="AU505" i="11"/>
  <c r="AW505" i="11"/>
  <c r="B517" i="24"/>
  <c r="C518" i="24"/>
  <c r="AV507" i="11"/>
  <c r="AY506" i="11"/>
  <c r="AW506" i="11"/>
  <c r="AU506" i="11"/>
  <c r="B518" i="24"/>
  <c r="C519" i="24"/>
  <c r="AY507" i="11"/>
  <c r="AV508" i="11"/>
  <c r="AU507" i="11"/>
  <c r="AW507" i="11"/>
  <c r="C520" i="24"/>
  <c r="B519" i="24"/>
  <c r="AU508" i="11"/>
  <c r="AY508" i="11"/>
  <c r="AV509" i="11"/>
  <c r="AW508" i="11"/>
  <c r="B520" i="24"/>
  <c r="C521" i="24"/>
  <c r="AY509" i="11"/>
  <c r="AU509" i="11"/>
  <c r="AW509" i="11"/>
  <c r="AV510" i="11"/>
  <c r="C522" i="24"/>
  <c r="B521" i="24"/>
  <c r="AV511" i="11"/>
  <c r="AY510" i="11"/>
  <c r="AW510" i="11"/>
  <c r="AU510" i="11"/>
  <c r="B522" i="24"/>
  <c r="C523" i="24"/>
  <c r="AY511" i="11"/>
  <c r="AW511" i="11"/>
  <c r="AU511" i="11"/>
  <c r="AV512" i="11"/>
  <c r="C524" i="24"/>
  <c r="B523" i="24"/>
  <c r="AV513" i="11"/>
  <c r="AU512" i="11"/>
  <c r="AW512" i="11"/>
  <c r="AY512" i="11"/>
  <c r="B524" i="24"/>
  <c r="C525" i="24"/>
  <c r="AY513" i="11"/>
  <c r="AW513" i="11"/>
  <c r="AU513" i="11"/>
  <c r="AV514" i="11"/>
  <c r="B525" i="24"/>
  <c r="C526" i="24"/>
  <c r="AY514" i="11"/>
  <c r="AV515" i="11"/>
  <c r="AU514" i="11"/>
  <c r="AW514" i="11"/>
  <c r="C527" i="24"/>
  <c r="B526" i="24"/>
  <c r="AY515" i="11"/>
  <c r="AV516" i="11"/>
  <c r="AW515" i="11"/>
  <c r="AU515" i="11"/>
  <c r="C528" i="24"/>
  <c r="B527" i="24"/>
  <c r="AW516" i="11"/>
  <c r="AV517" i="11"/>
  <c r="AU516" i="11"/>
  <c r="AY516" i="11"/>
  <c r="B528" i="24"/>
  <c r="C529" i="24"/>
  <c r="AY517" i="11"/>
  <c r="AU517" i="11"/>
  <c r="AW517" i="11"/>
  <c r="AV518" i="11"/>
  <c r="B529" i="24"/>
  <c r="C530" i="24"/>
  <c r="AV519" i="11"/>
  <c r="AU518" i="11"/>
  <c r="AW518" i="11"/>
  <c r="AY518" i="11"/>
  <c r="B530" i="24"/>
  <c r="C531" i="24"/>
  <c r="AY519" i="11"/>
  <c r="AU519" i="11"/>
  <c r="AW519" i="11"/>
  <c r="AV520" i="11"/>
  <c r="B531" i="24"/>
  <c r="C532" i="24"/>
  <c r="AU520" i="11"/>
  <c r="AV521" i="11"/>
  <c r="AW520" i="11"/>
  <c r="AY520" i="11"/>
  <c r="B532" i="24"/>
  <c r="C533" i="24"/>
  <c r="AY521" i="11"/>
  <c r="AW521" i="11"/>
  <c r="AU521" i="11"/>
  <c r="AV522" i="11"/>
  <c r="B533" i="24"/>
  <c r="C534" i="24"/>
  <c r="AY522" i="11"/>
  <c r="AU522" i="11"/>
  <c r="AW522" i="11"/>
  <c r="AV523" i="11"/>
  <c r="B534" i="24"/>
  <c r="C535" i="24"/>
  <c r="AY523" i="11"/>
  <c r="AV524" i="11"/>
  <c r="AW523" i="11"/>
  <c r="AU523" i="11"/>
  <c r="C536" i="24"/>
  <c r="B535" i="24"/>
  <c r="AV525" i="11"/>
  <c r="AW524" i="11"/>
  <c r="AU524" i="11"/>
  <c r="AY524" i="11"/>
  <c r="B536" i="24"/>
  <c r="C537" i="24"/>
  <c r="AY525" i="11"/>
  <c r="AW525" i="11"/>
  <c r="AU525" i="11"/>
  <c r="AV526" i="11"/>
  <c r="C538" i="24"/>
  <c r="B537" i="24"/>
  <c r="AU526" i="11"/>
  <c r="AV527" i="11"/>
  <c r="AW526" i="11"/>
  <c r="AY526" i="11"/>
  <c r="B538" i="24"/>
  <c r="C539" i="24"/>
  <c r="AY527" i="11"/>
  <c r="AV528" i="11"/>
  <c r="AW527" i="11"/>
  <c r="AU527" i="11"/>
  <c r="C540" i="24"/>
  <c r="B539" i="24"/>
  <c r="AU528" i="11"/>
  <c r="AW528" i="11"/>
  <c r="AV529" i="11"/>
  <c r="AY528" i="11"/>
  <c r="B540" i="24"/>
  <c r="C541" i="24"/>
  <c r="AY529" i="11"/>
  <c r="AW529" i="11"/>
  <c r="AU529" i="11"/>
  <c r="AV530" i="11"/>
  <c r="B541" i="24"/>
  <c r="C542" i="24"/>
  <c r="AY530" i="11"/>
  <c r="AV531" i="11"/>
  <c r="AU530" i="11"/>
  <c r="AW530" i="11"/>
  <c r="C543" i="24"/>
  <c r="B542" i="24"/>
  <c r="AY531" i="11"/>
  <c r="AW531" i="11"/>
  <c r="AU531" i="11"/>
  <c r="AV532" i="11"/>
  <c r="C544" i="24"/>
  <c r="B543" i="24"/>
  <c r="AU532" i="11"/>
  <c r="AV533" i="11"/>
  <c r="AW532" i="11"/>
  <c r="AY532" i="11"/>
  <c r="B544" i="24"/>
  <c r="C545" i="24"/>
  <c r="AY533" i="11"/>
  <c r="AW533" i="11"/>
  <c r="AU533" i="11"/>
  <c r="AV534" i="11"/>
  <c r="B545" i="24"/>
  <c r="C546" i="24"/>
  <c r="AU534" i="11"/>
  <c r="AW534" i="11"/>
  <c r="AV535" i="11"/>
  <c r="AY534" i="11"/>
  <c r="B546" i="24"/>
  <c r="C547" i="24"/>
  <c r="AY535" i="11"/>
  <c r="AV536" i="11"/>
  <c r="AW535" i="11"/>
  <c r="AU535" i="11"/>
  <c r="B547" i="24"/>
  <c r="C548" i="24"/>
  <c r="AU536" i="11"/>
  <c r="AV537" i="11"/>
  <c r="AW536" i="11"/>
  <c r="AY536" i="11"/>
  <c r="B548" i="24"/>
  <c r="C549" i="24"/>
  <c r="AU537" i="11"/>
  <c r="AY537" i="11"/>
  <c r="AW537" i="11"/>
  <c r="AV538" i="11"/>
  <c r="B549" i="24"/>
  <c r="C550" i="24"/>
  <c r="AU538" i="11"/>
  <c r="AY538" i="11"/>
  <c r="AW538" i="11"/>
  <c r="AV539" i="11"/>
  <c r="B550" i="24"/>
  <c r="C551" i="24"/>
  <c r="AY539" i="11"/>
  <c r="AV540" i="11"/>
  <c r="AW539" i="11"/>
  <c r="AU539" i="11"/>
  <c r="C552" i="24"/>
  <c r="B551" i="24"/>
  <c r="AW540" i="11"/>
  <c r="AY540" i="11"/>
  <c r="AV541" i="11"/>
  <c r="AU540" i="11"/>
  <c r="B552" i="24"/>
  <c r="C553" i="24"/>
  <c r="AU541" i="11"/>
  <c r="AY541" i="11"/>
  <c r="AW541" i="11"/>
  <c r="AV542" i="11"/>
  <c r="C554" i="24"/>
  <c r="B553" i="24"/>
  <c r="AV543" i="11"/>
  <c r="AW542" i="11"/>
  <c r="AU542" i="11"/>
  <c r="AY542" i="11"/>
  <c r="B554" i="24"/>
  <c r="C555" i="24"/>
  <c r="AY543" i="11"/>
  <c r="AV544" i="11"/>
  <c r="AW543" i="11"/>
  <c r="AU543" i="11"/>
  <c r="C556" i="24"/>
  <c r="B555" i="24"/>
  <c r="AU544" i="11"/>
  <c r="AV545" i="11"/>
  <c r="AY544" i="11"/>
  <c r="AW544" i="11"/>
  <c r="B556" i="24"/>
  <c r="C557" i="24"/>
  <c r="AY545" i="11"/>
  <c r="AU545" i="11"/>
  <c r="AW545" i="11"/>
  <c r="AV546" i="11"/>
  <c r="B557" i="24"/>
  <c r="C558" i="24"/>
  <c r="AV547" i="11"/>
  <c r="AY546" i="11"/>
  <c r="AU546" i="11"/>
  <c r="AW546" i="11"/>
  <c r="C559" i="24"/>
  <c r="B558" i="24"/>
  <c r="AY547" i="11"/>
  <c r="AW547" i="11"/>
  <c r="AU547" i="11"/>
  <c r="AV548" i="11"/>
  <c r="C560" i="24"/>
  <c r="B559" i="24"/>
  <c r="AU548" i="11"/>
  <c r="AV549" i="11"/>
  <c r="AW548" i="11"/>
  <c r="AY548" i="11"/>
  <c r="B560" i="24"/>
  <c r="C561" i="24"/>
  <c r="AY549" i="11"/>
  <c r="AU549" i="11"/>
  <c r="AW549" i="11"/>
  <c r="AV550" i="11"/>
  <c r="B561" i="24"/>
  <c r="C562" i="24"/>
  <c r="AV551" i="11"/>
  <c r="AY550" i="11"/>
  <c r="AW550" i="11"/>
  <c r="AU550" i="11"/>
  <c r="B562" i="24"/>
  <c r="C563" i="24"/>
  <c r="AY551" i="11"/>
  <c r="AV552" i="11"/>
  <c r="AW551" i="11"/>
  <c r="AU551" i="11"/>
  <c r="B563" i="24"/>
  <c r="C564" i="24"/>
  <c r="AU552" i="11"/>
  <c r="AV553" i="11"/>
  <c r="AW552" i="11"/>
  <c r="AY552" i="11"/>
  <c r="B564" i="24"/>
  <c r="C565" i="24"/>
  <c r="AY553" i="11"/>
  <c r="AU553" i="11"/>
  <c r="AW553" i="11"/>
  <c r="AV554" i="11"/>
  <c r="B565" i="24"/>
  <c r="C566" i="24"/>
  <c r="AV555" i="11"/>
  <c r="AY554" i="11"/>
  <c r="AW554" i="11"/>
  <c r="AU554" i="11"/>
  <c r="B566" i="24"/>
  <c r="C567" i="24"/>
  <c r="AY555" i="11"/>
  <c r="AV556" i="11"/>
  <c r="AW555" i="11"/>
  <c r="AU555" i="11"/>
  <c r="C568" i="24"/>
  <c r="B567" i="24"/>
  <c r="AW556" i="11"/>
  <c r="AY556" i="11"/>
  <c r="AV557" i="11"/>
  <c r="AU556" i="11"/>
  <c r="B568" i="24"/>
  <c r="C569" i="24"/>
  <c r="AY557" i="11"/>
  <c r="AU557" i="11"/>
  <c r="AW557" i="11"/>
  <c r="AV558" i="11"/>
  <c r="C570" i="24"/>
  <c r="B569" i="24"/>
  <c r="AW558" i="11"/>
  <c r="AV559" i="11"/>
  <c r="AU558" i="11"/>
  <c r="AY558" i="11"/>
  <c r="B570" i="24"/>
  <c r="C571" i="24"/>
  <c r="AY559" i="11"/>
  <c r="AV560" i="11"/>
  <c r="AW559" i="11"/>
  <c r="AU559" i="11"/>
  <c r="C572" i="24"/>
  <c r="B571" i="24"/>
  <c r="AU560" i="11"/>
  <c r="AV561" i="11"/>
  <c r="AY560" i="11"/>
  <c r="AW560" i="11"/>
  <c r="B572" i="24"/>
  <c r="C573" i="24"/>
  <c r="AY561" i="11"/>
  <c r="AU561" i="11"/>
  <c r="AW561" i="11"/>
  <c r="AV562" i="11"/>
  <c r="B573" i="24"/>
  <c r="C574" i="24"/>
  <c r="AY562" i="11"/>
  <c r="AV563" i="11"/>
  <c r="AW562" i="11"/>
  <c r="AU562" i="11"/>
  <c r="C575" i="24"/>
  <c r="B574" i="24"/>
  <c r="AY563" i="11"/>
  <c r="AW563" i="11"/>
  <c r="AU563" i="11"/>
  <c r="AV564" i="11"/>
  <c r="C576" i="24"/>
  <c r="B575" i="24"/>
  <c r="AU564" i="11"/>
  <c r="AV565" i="11"/>
  <c r="AW564" i="11"/>
  <c r="AY564" i="11"/>
  <c r="B576" i="24"/>
  <c r="C577" i="24"/>
  <c r="AY565" i="11"/>
  <c r="AU565" i="11"/>
  <c r="AW565" i="11"/>
  <c r="AV566" i="11"/>
  <c r="B577" i="24"/>
  <c r="C578" i="24"/>
  <c r="AY566" i="11"/>
  <c r="AV567" i="11"/>
  <c r="AW566" i="11"/>
  <c r="AU566" i="11"/>
  <c r="B578" i="24"/>
  <c r="C579" i="24"/>
  <c r="AY567" i="11"/>
  <c r="AV568" i="11"/>
  <c r="AW567" i="11"/>
  <c r="AU567" i="11"/>
  <c r="B579" i="24"/>
  <c r="C580" i="24"/>
  <c r="AU568" i="11"/>
  <c r="AV569" i="11"/>
  <c r="AW568" i="11"/>
  <c r="AY568" i="11"/>
  <c r="B580" i="24"/>
  <c r="C581" i="24"/>
  <c r="AU569" i="11"/>
  <c r="AY569" i="11"/>
  <c r="AW569" i="11"/>
  <c r="AV570" i="11"/>
  <c r="B581" i="24"/>
  <c r="C582" i="24"/>
  <c r="AV571" i="11"/>
  <c r="AY570" i="11"/>
  <c r="AU570" i="11"/>
  <c r="AW570" i="11"/>
  <c r="B582" i="24"/>
  <c r="C583" i="24"/>
  <c r="AY571" i="11"/>
  <c r="AV572" i="11"/>
  <c r="AW571" i="11"/>
  <c r="AU571" i="11"/>
  <c r="C584" i="24"/>
  <c r="B583" i="24"/>
  <c r="AW572" i="11"/>
  <c r="AY572" i="11"/>
  <c r="AV573" i="11"/>
  <c r="AU572" i="11"/>
  <c r="B584" i="24"/>
  <c r="C585" i="24"/>
  <c r="AU573" i="11"/>
  <c r="AY573" i="11"/>
  <c r="AW573" i="11"/>
  <c r="AV574" i="11"/>
  <c r="C586" i="24"/>
  <c r="B585" i="24"/>
  <c r="AV575" i="11"/>
  <c r="AU574" i="11"/>
  <c r="AW574" i="11"/>
  <c r="AY574" i="11"/>
  <c r="C587" i="24"/>
  <c r="B586" i="24"/>
  <c r="AY575" i="11"/>
  <c r="AV576" i="11"/>
  <c r="AW575" i="11"/>
  <c r="AU575" i="11"/>
  <c r="C588" i="24"/>
  <c r="B587" i="24"/>
  <c r="AU576" i="11"/>
  <c r="AV577" i="11"/>
  <c r="AY576" i="11"/>
  <c r="AW576" i="11"/>
  <c r="B588" i="24"/>
  <c r="C589" i="24"/>
  <c r="AY577" i="11"/>
  <c r="AU577" i="11"/>
  <c r="AW577" i="11"/>
  <c r="AV578" i="11"/>
  <c r="C590" i="24"/>
  <c r="B589" i="24"/>
  <c r="AV579" i="11"/>
  <c r="AY578" i="11"/>
  <c r="AU578" i="11"/>
  <c r="AW578" i="11"/>
  <c r="C591" i="24"/>
  <c r="B590" i="24"/>
  <c r="AU579" i="11"/>
  <c r="AY579" i="11"/>
  <c r="AW579" i="11"/>
  <c r="AV580" i="11"/>
  <c r="C592" i="24"/>
  <c r="B591" i="24"/>
  <c r="AV581" i="11"/>
  <c r="AW580" i="11"/>
  <c r="AU580" i="11"/>
  <c r="AY580" i="11"/>
  <c r="B592" i="24"/>
  <c r="C593" i="24"/>
  <c r="AY581" i="11"/>
  <c r="AU581" i="11"/>
  <c r="AW581" i="11"/>
  <c r="AV582" i="11"/>
  <c r="C594" i="24"/>
  <c r="B593" i="24"/>
  <c r="AY582" i="11"/>
  <c r="AW582" i="11"/>
  <c r="AU582" i="11"/>
  <c r="AV583" i="11"/>
  <c r="C595" i="24"/>
  <c r="B594" i="24"/>
  <c r="AY583" i="11"/>
  <c r="AW583" i="11"/>
  <c r="AV584" i="11"/>
  <c r="AU583" i="11"/>
  <c r="C596" i="24"/>
  <c r="B595" i="24"/>
  <c r="AW584" i="11"/>
  <c r="AU584" i="11"/>
  <c r="AV585" i="11"/>
  <c r="AY584" i="11"/>
  <c r="B596" i="24"/>
  <c r="C597" i="24"/>
  <c r="AY585" i="11"/>
  <c r="AU585" i="11"/>
  <c r="AW585" i="11"/>
  <c r="AV586" i="11"/>
  <c r="C598" i="24"/>
  <c r="B597" i="24"/>
  <c r="AV587" i="11"/>
  <c r="AY586" i="11"/>
  <c r="AU586" i="11"/>
  <c r="AW586" i="11"/>
  <c r="B598" i="24"/>
  <c r="C599" i="24"/>
  <c r="AW587" i="11"/>
  <c r="AV588" i="11"/>
  <c r="AY587" i="11"/>
  <c r="AU587" i="11"/>
  <c r="C600" i="24"/>
  <c r="B599" i="24"/>
  <c r="AY588" i="11"/>
  <c r="AV589" i="11"/>
  <c r="AU588" i="11"/>
  <c r="AW588" i="11"/>
  <c r="B600" i="24"/>
  <c r="C601" i="24"/>
  <c r="AU589" i="11"/>
  <c r="AY589" i="11"/>
  <c r="AW589" i="11"/>
  <c r="AV590" i="11"/>
  <c r="C602" i="24"/>
  <c r="B601" i="24"/>
  <c r="AV591" i="11"/>
  <c r="AW590" i="11"/>
  <c r="AU590" i="11"/>
  <c r="AY590" i="11"/>
  <c r="C603" i="24"/>
  <c r="B602" i="24"/>
  <c r="AW591" i="11"/>
  <c r="AY591" i="11"/>
  <c r="AV592" i="11"/>
  <c r="AU591" i="11"/>
  <c r="C604" i="24"/>
  <c r="B603" i="24"/>
  <c r="AW592" i="11"/>
  <c r="AY592" i="11"/>
  <c r="AU592" i="11"/>
  <c r="AV593" i="11"/>
  <c r="B604" i="24"/>
  <c r="C605" i="24"/>
  <c r="AY593" i="11"/>
  <c r="AV594" i="11"/>
  <c r="AW593" i="11"/>
  <c r="AU593" i="11"/>
  <c r="C606" i="24"/>
  <c r="B605" i="24"/>
  <c r="AU594" i="11"/>
  <c r="AV595" i="11"/>
  <c r="AW594" i="11"/>
  <c r="AY594" i="11"/>
  <c r="C607" i="24"/>
  <c r="B606" i="24"/>
  <c r="AY595" i="11"/>
  <c r="AW595" i="11"/>
  <c r="AV596" i="11"/>
  <c r="AU595" i="11"/>
  <c r="C608" i="24"/>
  <c r="B607" i="24"/>
  <c r="AV597" i="11"/>
  <c r="AU596" i="11"/>
  <c r="AW596" i="11"/>
  <c r="AY596" i="11"/>
  <c r="B608" i="24"/>
  <c r="C609" i="24"/>
  <c r="AY597" i="11"/>
  <c r="AV598" i="11"/>
  <c r="AW597" i="11"/>
  <c r="AU597" i="11"/>
  <c r="C610" i="24"/>
  <c r="B609" i="24"/>
  <c r="AV599" i="11"/>
  <c r="AY598" i="11"/>
  <c r="AU598" i="11"/>
  <c r="AW598" i="11"/>
  <c r="B610" i="24"/>
  <c r="C611" i="24"/>
  <c r="AY599" i="11"/>
  <c r="AW599" i="11"/>
  <c r="AV600" i="11"/>
  <c r="AU599" i="11"/>
  <c r="C612" i="24"/>
  <c r="B611" i="24"/>
  <c r="AV601" i="11"/>
  <c r="AW600" i="11"/>
  <c r="AU600" i="11"/>
  <c r="AY600" i="11"/>
  <c r="B612" i="24"/>
  <c r="C613" i="24"/>
  <c r="AY601" i="11"/>
  <c r="AV602" i="11"/>
  <c r="AW601" i="11"/>
  <c r="AU601" i="11"/>
  <c r="C614" i="24"/>
  <c r="B613" i="24"/>
  <c r="AW602" i="11"/>
  <c r="AU602" i="11"/>
  <c r="AV603" i="11"/>
  <c r="AY602" i="11"/>
  <c r="B614" i="24"/>
  <c r="C615" i="24"/>
  <c r="AY603" i="11"/>
  <c r="AW603" i="11"/>
  <c r="AU603" i="11"/>
  <c r="AV604" i="11"/>
  <c r="C616" i="24"/>
  <c r="B615" i="24"/>
  <c r="AY604" i="11"/>
  <c r="AW604" i="11"/>
  <c r="AU604" i="11"/>
  <c r="AV605" i="11"/>
  <c r="B616" i="24"/>
  <c r="C617" i="24"/>
  <c r="AY605" i="11"/>
  <c r="AV606" i="11"/>
  <c r="AW605" i="11"/>
  <c r="AU605" i="11"/>
  <c r="C618" i="24"/>
  <c r="B617" i="24"/>
  <c r="AV607" i="11"/>
  <c r="AU606" i="11"/>
  <c r="AW606" i="11"/>
  <c r="AY606" i="11"/>
  <c r="B618" i="24"/>
  <c r="C619" i="24"/>
  <c r="AY607" i="11"/>
  <c r="AV608" i="11"/>
  <c r="AU607" i="11"/>
  <c r="AW607" i="11"/>
  <c r="C620" i="24"/>
  <c r="B619" i="24"/>
  <c r="AY608" i="11"/>
  <c r="AW608" i="11"/>
  <c r="AU608" i="11"/>
  <c r="AV609" i="11"/>
  <c r="B620" i="24"/>
  <c r="C621" i="24"/>
  <c r="AY609" i="11"/>
  <c r="AV610" i="11"/>
  <c r="AW609" i="11"/>
  <c r="AU609" i="11"/>
  <c r="C622" i="24"/>
  <c r="B621" i="24"/>
  <c r="AU610" i="11"/>
  <c r="AV611" i="11"/>
  <c r="AW610" i="11"/>
  <c r="AY610" i="11"/>
  <c r="B622" i="24"/>
  <c r="C623" i="24"/>
  <c r="AY611" i="11"/>
  <c r="AU611" i="11"/>
  <c r="AW611" i="11"/>
  <c r="AV612" i="11"/>
  <c r="C624" i="24"/>
  <c r="B623" i="24"/>
  <c r="AU612" i="11"/>
  <c r="AW612" i="11"/>
  <c r="AV613" i="11"/>
  <c r="AY612" i="11"/>
  <c r="B624" i="24"/>
  <c r="C625" i="24"/>
  <c r="AY613" i="11"/>
  <c r="AV614" i="11"/>
  <c r="AW613" i="11"/>
  <c r="AU613" i="11"/>
  <c r="C626" i="24"/>
  <c r="B625" i="24"/>
  <c r="AV615" i="11"/>
  <c r="AY614" i="11"/>
  <c r="AU614" i="11"/>
  <c r="AW614" i="11"/>
  <c r="B626" i="24"/>
  <c r="C627" i="24"/>
  <c r="AV616" i="11"/>
  <c r="AY615" i="11"/>
  <c r="AW615" i="11"/>
  <c r="AU615" i="11"/>
  <c r="C628" i="24"/>
  <c r="B627" i="24"/>
  <c r="AW616" i="11"/>
  <c r="AU616" i="11"/>
  <c r="AV617" i="11"/>
  <c r="AY616" i="11"/>
  <c r="B628" i="24"/>
  <c r="C629" i="24"/>
  <c r="AV618" i="11"/>
  <c r="AY617" i="11"/>
  <c r="AW617" i="11"/>
  <c r="AU617" i="11"/>
  <c r="C630" i="24"/>
  <c r="B629" i="24"/>
  <c r="AW618" i="11"/>
  <c r="AV619" i="11"/>
  <c r="AU618" i="11"/>
  <c r="AY618" i="11"/>
  <c r="B630" i="24"/>
  <c r="C631" i="24"/>
  <c r="AV620" i="11"/>
  <c r="AW619" i="11"/>
  <c r="AY619" i="11"/>
  <c r="AU619" i="11"/>
  <c r="C632" i="24"/>
  <c r="B631" i="24"/>
  <c r="AW620" i="11"/>
  <c r="AU620" i="11"/>
  <c r="AY620" i="11"/>
  <c r="AV621" i="11"/>
  <c r="B632" i="24"/>
  <c r="C633" i="24"/>
  <c r="AV622" i="11"/>
  <c r="AY621" i="11"/>
  <c r="AW621" i="11"/>
  <c r="AU621" i="11"/>
  <c r="C634" i="24"/>
  <c r="B633" i="24"/>
  <c r="AU622" i="11"/>
  <c r="AV623" i="11"/>
  <c r="AW622" i="11"/>
  <c r="AY622" i="11"/>
  <c r="C635" i="24"/>
  <c r="B634" i="24"/>
  <c r="AW623" i="11"/>
  <c r="AY623" i="11"/>
  <c r="AV624" i="11"/>
  <c r="AU623" i="11"/>
  <c r="C636" i="24"/>
  <c r="B635" i="24"/>
  <c r="AW624" i="11"/>
  <c r="AY624" i="11"/>
  <c r="AV625" i="11"/>
  <c r="AU624" i="11"/>
  <c r="B636" i="24"/>
  <c r="C637" i="24"/>
  <c r="AY625" i="11"/>
  <c r="AV626" i="11"/>
  <c r="AW625" i="11"/>
  <c r="AU625" i="11"/>
  <c r="C638" i="24"/>
  <c r="B637" i="24"/>
  <c r="AW626" i="11"/>
  <c r="AV627" i="11"/>
  <c r="AU626" i="11"/>
  <c r="AY626" i="11"/>
  <c r="C639" i="24"/>
  <c r="B638" i="24"/>
  <c r="AY627" i="11"/>
  <c r="AW627" i="11"/>
  <c r="AV628" i="11"/>
  <c r="AU627" i="11"/>
  <c r="C640" i="24"/>
  <c r="B639" i="24"/>
  <c r="AV629" i="11"/>
  <c r="AW628" i="11"/>
  <c r="AU628" i="11"/>
  <c r="AY628" i="11"/>
  <c r="B640" i="24"/>
  <c r="C641" i="24"/>
  <c r="AY629" i="11"/>
  <c r="AU629" i="11"/>
  <c r="AV630" i="11"/>
  <c r="AW629" i="11"/>
  <c r="C642" i="24"/>
  <c r="B641" i="24"/>
  <c r="AV631" i="11"/>
  <c r="AY630" i="11"/>
  <c r="AW630" i="11"/>
  <c r="AU630" i="11"/>
  <c r="B642" i="24"/>
  <c r="C643" i="24"/>
  <c r="AY631" i="11"/>
  <c r="AW631" i="11"/>
  <c r="AV632" i="11"/>
  <c r="AU631" i="11"/>
  <c r="C644" i="24"/>
  <c r="B643" i="24"/>
  <c r="AV633" i="11"/>
  <c r="AW632" i="11"/>
  <c r="AU632" i="11"/>
  <c r="AY632" i="11"/>
  <c r="B644" i="24"/>
  <c r="C645" i="24"/>
  <c r="AY633" i="11"/>
  <c r="AV634" i="11"/>
  <c r="AW633" i="11"/>
  <c r="AU633" i="11"/>
  <c r="C646" i="24"/>
  <c r="B645" i="24"/>
  <c r="AV635" i="11"/>
  <c r="AW634" i="11"/>
  <c r="AU634" i="11"/>
  <c r="AY634" i="11"/>
  <c r="B646" i="24"/>
  <c r="C647" i="24"/>
  <c r="AY635" i="11"/>
  <c r="AW635" i="11"/>
  <c r="AV636" i="11"/>
  <c r="AU635" i="11"/>
  <c r="C648" i="24"/>
  <c r="B647" i="24"/>
  <c r="AY636" i="11"/>
  <c r="AV637" i="11"/>
  <c r="AU636" i="11"/>
  <c r="AW636" i="11"/>
  <c r="B648" i="24"/>
  <c r="C649" i="24"/>
  <c r="AY637" i="11"/>
  <c r="AW637" i="11"/>
  <c r="AU637" i="11"/>
  <c r="AV638" i="11"/>
  <c r="C650" i="24"/>
  <c r="B649" i="24"/>
  <c r="AV639" i="11"/>
  <c r="AU638" i="11"/>
  <c r="AW638" i="11"/>
  <c r="AY638" i="11"/>
  <c r="B650" i="24"/>
  <c r="C651" i="24"/>
  <c r="AY639" i="11"/>
  <c r="AW639" i="11"/>
  <c r="AV640" i="11"/>
  <c r="AU639" i="11"/>
  <c r="C652" i="24"/>
  <c r="B651" i="24"/>
  <c r="AY640" i="11"/>
  <c r="AW640" i="11"/>
  <c r="AV641" i="11"/>
  <c r="AU640" i="11"/>
  <c r="B652" i="24"/>
  <c r="C653" i="24"/>
  <c r="AY641" i="11"/>
  <c r="AV642" i="11"/>
  <c r="AW641" i="11"/>
  <c r="AU641" i="11"/>
  <c r="C654" i="24"/>
  <c r="B653" i="24"/>
  <c r="AW642" i="11"/>
  <c r="AV643" i="11"/>
  <c r="AU642" i="11"/>
  <c r="AY642" i="11"/>
  <c r="B654" i="24"/>
  <c r="C655" i="24"/>
  <c r="AY643" i="11"/>
  <c r="AW643" i="11"/>
  <c r="AV644" i="11"/>
  <c r="AU643" i="11"/>
  <c r="C656" i="24"/>
  <c r="B655" i="24"/>
  <c r="AV645" i="11"/>
  <c r="AW644" i="11"/>
  <c r="AU644" i="11"/>
  <c r="AY644" i="11"/>
  <c r="B656" i="24"/>
  <c r="C657" i="24"/>
  <c r="AY645" i="11"/>
  <c r="AV646" i="11"/>
  <c r="AW645" i="11"/>
  <c r="AU645" i="11"/>
  <c r="C658" i="24"/>
  <c r="B657" i="24"/>
  <c r="AV647" i="11"/>
  <c r="AY646" i="11"/>
  <c r="AU646" i="11"/>
  <c r="AW646" i="11"/>
  <c r="B658" i="24"/>
  <c r="C659" i="24"/>
  <c r="AV648" i="11"/>
  <c r="AY647" i="11"/>
  <c r="AW647" i="11"/>
  <c r="AU647" i="11"/>
  <c r="C660" i="24"/>
  <c r="B659" i="24"/>
  <c r="AW648" i="11"/>
  <c r="AU648" i="11"/>
  <c r="AV649" i="11"/>
  <c r="AY648" i="11"/>
  <c r="B660" i="24"/>
  <c r="C661" i="24"/>
  <c r="AV650" i="11"/>
  <c r="AY649" i="11"/>
  <c r="AW649" i="11"/>
  <c r="AU649" i="11"/>
  <c r="C662" i="24"/>
  <c r="B661" i="24"/>
  <c r="AW650" i="11"/>
  <c r="AU650" i="11"/>
  <c r="AV651" i="11"/>
  <c r="AY650" i="11"/>
  <c r="B662" i="24"/>
  <c r="C663" i="24"/>
  <c r="AV652" i="11"/>
  <c r="AW651" i="11"/>
  <c r="AY651" i="11"/>
  <c r="AU651" i="11"/>
  <c r="C664" i="24"/>
  <c r="B663" i="24"/>
  <c r="AW652" i="11"/>
  <c r="AU652" i="11"/>
  <c r="AY652" i="11"/>
  <c r="AV653" i="11"/>
  <c r="B664" i="24"/>
  <c r="C665" i="24"/>
  <c r="AV654" i="11"/>
  <c r="AY653" i="11"/>
  <c r="AW653" i="11"/>
  <c r="AU653" i="11"/>
  <c r="C666" i="24"/>
  <c r="B665" i="24"/>
  <c r="AU654" i="11"/>
  <c r="AV655" i="11"/>
  <c r="AW654" i="11"/>
  <c r="AY654" i="11"/>
  <c r="C667" i="24"/>
  <c r="B666" i="24"/>
  <c r="AW655" i="11"/>
  <c r="AY655" i="11"/>
  <c r="AV656" i="11"/>
  <c r="AU655" i="11"/>
  <c r="C668" i="24"/>
  <c r="B667" i="24"/>
  <c r="AU656" i="11"/>
  <c r="AY656" i="11"/>
  <c r="AW656" i="11"/>
  <c r="AV657" i="11"/>
  <c r="B668" i="24"/>
  <c r="C669" i="24"/>
  <c r="AY657" i="11"/>
  <c r="AW657" i="11"/>
  <c r="AU657" i="11"/>
  <c r="AV658" i="11"/>
  <c r="C670" i="24"/>
  <c r="B669" i="24"/>
  <c r="AW658" i="11"/>
  <c r="AU658" i="11"/>
  <c r="AV659" i="11"/>
  <c r="AY658" i="11"/>
  <c r="C671" i="24"/>
  <c r="B670" i="24"/>
  <c r="AY659" i="11"/>
  <c r="AV660" i="11"/>
  <c r="AU659" i="11"/>
  <c r="AW659" i="11"/>
  <c r="C672" i="24"/>
  <c r="B671" i="24"/>
  <c r="AW660" i="11"/>
  <c r="AU660" i="11"/>
  <c r="AV661" i="11"/>
  <c r="AY660" i="11"/>
  <c r="B672" i="24"/>
  <c r="C673" i="24"/>
  <c r="AY661" i="11"/>
  <c r="AW661" i="11"/>
  <c r="AU661" i="11"/>
  <c r="AV662" i="11"/>
  <c r="C674" i="24"/>
  <c r="B673" i="24"/>
  <c r="AU662" i="11"/>
  <c r="AY662" i="11"/>
  <c r="AV663" i="11"/>
  <c r="AW662" i="11"/>
  <c r="B674" i="24"/>
  <c r="C675" i="24"/>
  <c r="AY663" i="11"/>
  <c r="AW663" i="11"/>
  <c r="AV664" i="11"/>
  <c r="AU663" i="11"/>
  <c r="C676" i="24"/>
  <c r="B675" i="24"/>
  <c r="AU664" i="11"/>
  <c r="AW664" i="11"/>
  <c r="AV665" i="11"/>
  <c r="AY664" i="11"/>
  <c r="B676" i="24"/>
  <c r="C677" i="24"/>
  <c r="AY665" i="11"/>
  <c r="AW665" i="11"/>
  <c r="AU665" i="11"/>
  <c r="AV666" i="11"/>
  <c r="C678" i="24"/>
  <c r="B677" i="24"/>
  <c r="AW666" i="11"/>
  <c r="AU666" i="11"/>
  <c r="AV667" i="11"/>
  <c r="AY666" i="11"/>
  <c r="B678" i="24"/>
  <c r="C679" i="24"/>
  <c r="AY667" i="11"/>
  <c r="AW667" i="11"/>
  <c r="AV668" i="11"/>
  <c r="AU667" i="11"/>
  <c r="C680" i="24"/>
  <c r="B679" i="24"/>
  <c r="AY668" i="11"/>
  <c r="AU668" i="11"/>
  <c r="AV669" i="11"/>
  <c r="AW668" i="11"/>
  <c r="B680" i="24"/>
  <c r="C681" i="24"/>
  <c r="AY669" i="11"/>
  <c r="AV670" i="11"/>
  <c r="AW669" i="11"/>
  <c r="AU669" i="11"/>
  <c r="C682" i="24"/>
  <c r="B681" i="24"/>
  <c r="AU670" i="11"/>
  <c r="AV671" i="11"/>
  <c r="AW670" i="11"/>
  <c r="AY670" i="11"/>
  <c r="B682" i="24"/>
  <c r="C683" i="24"/>
  <c r="AY671" i="11"/>
  <c r="AW671" i="11"/>
  <c r="AV672" i="11"/>
  <c r="AU671" i="11"/>
  <c r="C684" i="24"/>
  <c r="B683" i="24"/>
  <c r="AY672" i="11"/>
  <c r="AU672" i="11"/>
  <c r="AV673" i="11"/>
  <c r="AW672" i="11"/>
  <c r="B684" i="24"/>
  <c r="C685" i="24"/>
  <c r="AY673" i="11"/>
  <c r="AW673" i="11"/>
  <c r="AU673" i="11"/>
  <c r="AV674" i="11"/>
  <c r="C686" i="24"/>
  <c r="B685" i="24"/>
  <c r="AU674" i="11"/>
  <c r="AV675" i="11"/>
  <c r="AW674" i="11"/>
  <c r="AY674" i="11"/>
  <c r="B686" i="24"/>
  <c r="C687" i="24"/>
  <c r="AY675" i="11"/>
  <c r="AU675" i="11"/>
  <c r="AV676" i="11"/>
  <c r="AW675" i="11"/>
  <c r="B687" i="24"/>
  <c r="C688" i="24"/>
  <c r="AW676" i="11"/>
  <c r="AU676" i="11"/>
  <c r="AV677" i="11"/>
  <c r="AY676" i="11"/>
  <c r="B688" i="24"/>
  <c r="C689" i="24"/>
  <c r="AY677" i="11"/>
  <c r="AW677" i="11"/>
  <c r="AU677" i="11"/>
  <c r="AV678" i="11"/>
  <c r="C690" i="24"/>
  <c r="B689" i="24"/>
  <c r="AW678" i="11"/>
  <c r="AY678" i="11"/>
  <c r="AU678" i="11"/>
  <c r="AV679" i="11"/>
  <c r="B690" i="24"/>
  <c r="C691" i="24"/>
  <c r="AW679" i="11"/>
  <c r="AY679" i="11"/>
  <c r="AU679" i="11"/>
  <c r="AV680" i="11"/>
  <c r="C692" i="24"/>
  <c r="B691" i="24"/>
  <c r="AW680" i="11"/>
  <c r="AV681" i="11"/>
  <c r="AU680" i="11"/>
  <c r="AY680" i="11"/>
  <c r="B692" i="24"/>
  <c r="C693" i="24"/>
  <c r="AW681" i="11"/>
  <c r="AY681" i="11"/>
  <c r="AU681" i="11"/>
  <c r="AV682" i="11"/>
  <c r="C694" i="24"/>
  <c r="B693" i="24"/>
  <c r="AW682" i="11"/>
  <c r="AV683" i="11"/>
  <c r="AU682" i="11"/>
  <c r="AY682" i="11"/>
  <c r="B694" i="24"/>
  <c r="C695" i="24"/>
  <c r="AY683" i="11"/>
  <c r="AV684" i="11"/>
  <c r="AU683" i="11"/>
  <c r="AW683" i="11"/>
  <c r="C696" i="24"/>
  <c r="B695" i="24"/>
  <c r="AV685" i="11"/>
  <c r="AU684" i="11"/>
  <c r="AW684" i="11"/>
  <c r="AY684" i="11"/>
  <c r="B696" i="24"/>
  <c r="C697" i="24"/>
  <c r="AW685" i="11"/>
  <c r="AV686" i="11"/>
  <c r="AY685" i="11"/>
  <c r="AU685" i="11"/>
  <c r="C698" i="24"/>
  <c r="B697" i="24"/>
  <c r="AU686" i="11"/>
  <c r="AV687" i="11"/>
  <c r="AW686" i="11"/>
  <c r="AY686" i="11"/>
  <c r="B698" i="24"/>
  <c r="C699" i="24"/>
  <c r="AW687" i="11"/>
  <c r="AV688" i="11"/>
  <c r="AY687" i="11"/>
  <c r="AU687" i="11"/>
  <c r="B699" i="24"/>
  <c r="C700" i="24"/>
  <c r="AU688" i="11"/>
  <c r="AY688" i="11"/>
  <c r="AV689" i="11"/>
  <c r="AW688" i="11"/>
  <c r="B700" i="24"/>
  <c r="C701" i="24"/>
  <c r="AU689" i="11"/>
  <c r="AW689" i="11"/>
  <c r="AY689" i="11"/>
  <c r="AV690" i="11"/>
  <c r="C702" i="24"/>
  <c r="B701" i="24"/>
  <c r="AW690" i="11"/>
  <c r="AV691" i="11"/>
  <c r="AU690" i="11"/>
  <c r="AY690" i="11"/>
  <c r="C703" i="24"/>
  <c r="B702" i="24"/>
  <c r="AU691" i="11"/>
  <c r="AV692" i="11"/>
  <c r="AY691" i="11"/>
  <c r="AW691" i="11"/>
  <c r="B703" i="24"/>
  <c r="C704" i="24"/>
  <c r="AU692" i="11"/>
  <c r="AV693" i="11"/>
  <c r="AW692" i="11"/>
  <c r="AY692" i="11"/>
  <c r="B704" i="24"/>
  <c r="C705" i="24"/>
  <c r="AU693" i="11"/>
  <c r="AW693" i="11"/>
  <c r="AY693" i="11"/>
  <c r="AV694" i="11"/>
  <c r="C706" i="24"/>
  <c r="B705" i="24"/>
  <c r="AU694" i="11"/>
  <c r="AW694" i="11"/>
  <c r="AV695" i="11"/>
  <c r="AY694" i="11"/>
  <c r="B706" i="24"/>
  <c r="C707" i="24"/>
  <c r="AU695" i="11"/>
  <c r="AW695" i="11"/>
  <c r="AY695" i="11"/>
  <c r="AV696" i="11"/>
  <c r="B707" i="24"/>
  <c r="C708" i="24"/>
  <c r="AW696" i="11"/>
  <c r="AV697" i="11"/>
  <c r="AY696" i="11"/>
  <c r="AU696" i="11"/>
  <c r="B708" i="24"/>
  <c r="C709" i="24"/>
  <c r="AY697" i="11"/>
  <c r="AW697" i="11"/>
  <c r="AU697" i="11"/>
  <c r="AV698" i="11"/>
  <c r="C710" i="24"/>
  <c r="B709" i="24"/>
  <c r="AW698" i="11"/>
  <c r="AV699" i="11"/>
  <c r="AU698" i="11"/>
  <c r="AY698" i="11"/>
  <c r="B710" i="24"/>
  <c r="C711" i="24"/>
  <c r="AY699" i="11"/>
  <c r="AW699" i="11"/>
  <c r="AV700" i="11"/>
  <c r="AU699" i="11"/>
  <c r="C712" i="24"/>
  <c r="B711" i="24"/>
  <c r="AV701" i="11"/>
  <c r="AU700" i="11"/>
  <c r="AW700" i="11"/>
  <c r="AY700" i="11"/>
  <c r="B712" i="24"/>
  <c r="C713" i="24"/>
  <c r="AU701" i="11"/>
  <c r="AW701" i="11"/>
  <c r="AY701" i="11"/>
  <c r="AV702" i="11"/>
  <c r="C714" i="24"/>
  <c r="B713" i="24"/>
  <c r="AU702" i="11"/>
  <c r="AV703" i="11"/>
  <c r="AW702" i="11"/>
  <c r="AY702" i="11"/>
  <c r="B714" i="24"/>
  <c r="C715" i="24"/>
  <c r="AW703" i="11"/>
  <c r="AV704" i="11"/>
  <c r="AY703" i="11"/>
  <c r="AU703" i="11"/>
  <c r="B715" i="24"/>
  <c r="C716" i="24"/>
  <c r="AW704" i="11"/>
  <c r="AY704" i="11"/>
  <c r="AU704" i="11"/>
  <c r="AV705" i="11"/>
  <c r="B716" i="24"/>
  <c r="C717" i="24"/>
  <c r="AU705" i="11"/>
  <c r="AW705" i="11"/>
  <c r="AY705" i="11"/>
  <c r="AV706" i="11"/>
  <c r="C718" i="24"/>
  <c r="B717" i="24"/>
  <c r="AW706" i="11"/>
  <c r="AV707" i="11"/>
  <c r="AU706" i="11"/>
  <c r="AY706" i="11"/>
  <c r="C719" i="24"/>
  <c r="B718" i="24"/>
  <c r="AV708" i="11"/>
  <c r="AU707" i="11"/>
  <c r="AY707" i="11"/>
  <c r="AW707" i="11"/>
  <c r="B719" i="24"/>
  <c r="C720" i="24"/>
  <c r="AW708" i="11"/>
  <c r="AU708" i="11"/>
  <c r="AV709" i="11"/>
  <c r="AY708" i="11"/>
  <c r="B720" i="24"/>
  <c r="C721" i="24"/>
  <c r="AU709" i="11"/>
  <c r="AW709" i="11"/>
  <c r="AY709" i="11"/>
  <c r="AV710" i="11"/>
  <c r="C722" i="24"/>
  <c r="B721" i="24"/>
  <c r="AV711" i="11"/>
  <c r="AU710" i="11"/>
  <c r="AW710" i="11"/>
  <c r="AY710" i="11"/>
  <c r="B722" i="24"/>
  <c r="C723" i="24"/>
  <c r="AW711" i="11"/>
  <c r="AV712" i="11"/>
  <c r="AY711" i="11"/>
  <c r="AU711" i="11"/>
  <c r="B723" i="24"/>
  <c r="C724" i="24"/>
  <c r="AW712" i="11"/>
  <c r="AV713" i="11"/>
  <c r="AY712" i="11"/>
  <c r="AU712" i="11"/>
  <c r="B724" i="24"/>
  <c r="C725" i="24"/>
  <c r="AY713" i="11"/>
  <c r="AU713" i="11"/>
  <c r="AV714" i="11"/>
  <c r="AW713" i="11"/>
  <c r="C726" i="24"/>
  <c r="B725" i="24"/>
  <c r="AV715" i="11"/>
  <c r="AW714" i="11"/>
  <c r="AU714" i="11"/>
  <c r="AY714" i="11"/>
  <c r="B726" i="24"/>
  <c r="C727" i="24"/>
  <c r="AY715" i="11"/>
  <c r="AV716" i="11"/>
  <c r="AU715" i="11"/>
  <c r="AW715" i="11"/>
  <c r="C728" i="24"/>
  <c r="B727" i="24"/>
  <c r="AW716" i="11"/>
  <c r="AY716" i="11"/>
  <c r="AU716" i="11"/>
  <c r="AV717" i="11"/>
  <c r="B728" i="24"/>
  <c r="C729" i="24"/>
  <c r="AW717" i="11"/>
  <c r="AV718" i="11"/>
  <c r="AY717" i="11"/>
  <c r="AU717" i="11"/>
  <c r="C730" i="24"/>
  <c r="B729" i="24"/>
  <c r="AW718" i="11"/>
  <c r="AU718" i="11"/>
  <c r="AV719" i="11"/>
  <c r="AY718" i="11"/>
  <c r="B730" i="24"/>
  <c r="C731" i="24"/>
  <c r="AW719" i="11"/>
  <c r="AU719" i="11"/>
  <c r="AY719" i="11"/>
  <c r="AV720" i="11"/>
  <c r="B731" i="24"/>
  <c r="C732" i="24"/>
  <c r="AY720" i="11"/>
  <c r="AV721" i="11"/>
  <c r="AU720" i="11"/>
  <c r="AW720" i="11"/>
  <c r="B732" i="24"/>
  <c r="C733" i="24"/>
  <c r="AU721" i="11"/>
  <c r="AV722" i="11"/>
  <c r="AY721" i="11"/>
  <c r="AW721" i="11"/>
  <c r="C734" i="24"/>
  <c r="B733" i="24"/>
  <c r="AW722" i="11"/>
  <c r="AU722" i="11"/>
  <c r="AV723" i="11"/>
  <c r="AY722" i="11"/>
  <c r="C735" i="24"/>
  <c r="B734" i="24"/>
  <c r="AU723" i="11"/>
  <c r="AV724" i="11"/>
  <c r="AY723" i="11"/>
  <c r="AW723" i="11"/>
  <c r="B735" i="24"/>
  <c r="C736" i="24"/>
  <c r="AY724" i="11"/>
  <c r="AU724" i="11"/>
  <c r="AW724" i="11"/>
  <c r="AV725" i="11"/>
  <c r="B736" i="24"/>
  <c r="C737" i="24"/>
  <c r="AV726" i="11"/>
  <c r="AW725" i="11"/>
  <c r="AY725" i="11"/>
  <c r="AU725" i="11"/>
  <c r="C738" i="24"/>
  <c r="B737" i="24"/>
  <c r="AW726" i="11"/>
  <c r="AV727" i="11"/>
  <c r="AU726" i="11"/>
  <c r="AY726" i="11"/>
  <c r="B738" i="24"/>
  <c r="C739" i="24"/>
  <c r="AW727" i="11"/>
  <c r="AV728" i="11"/>
  <c r="AY727" i="11"/>
  <c r="AU727" i="11"/>
  <c r="B739" i="24"/>
  <c r="C740" i="24"/>
  <c r="AW728" i="11"/>
  <c r="AV729" i="11"/>
  <c r="AY728" i="11"/>
  <c r="AU728" i="11"/>
  <c r="B740" i="24"/>
  <c r="C741" i="24"/>
  <c r="AY729" i="11"/>
  <c r="AW729" i="11"/>
  <c r="AU729" i="11"/>
  <c r="AV730" i="11"/>
  <c r="C742" i="24"/>
  <c r="B741" i="24"/>
  <c r="AW730" i="11"/>
  <c r="AV731" i="11"/>
  <c r="AU730" i="11"/>
  <c r="AY730" i="11"/>
  <c r="B742" i="24"/>
  <c r="C743" i="24"/>
  <c r="AY731" i="11"/>
  <c r="AW731" i="11"/>
  <c r="AV732" i="11"/>
  <c r="AU731" i="11"/>
  <c r="C744" i="24"/>
  <c r="B743" i="24"/>
  <c r="AW732" i="11"/>
  <c r="AU732" i="11"/>
  <c r="AV733" i="11"/>
  <c r="AY732" i="11"/>
  <c r="B744" i="24"/>
  <c r="C745" i="24"/>
  <c r="AU733" i="11"/>
  <c r="AV734" i="11"/>
  <c r="AY733" i="11"/>
  <c r="AW733" i="11"/>
  <c r="C746" i="24"/>
  <c r="B745" i="24"/>
  <c r="AW734" i="11"/>
  <c r="AU734" i="11"/>
  <c r="AV735" i="11"/>
  <c r="AY734" i="11"/>
  <c r="B746" i="24"/>
  <c r="C747" i="24"/>
  <c r="AW735" i="11"/>
  <c r="AV736" i="11"/>
  <c r="AY735" i="11"/>
  <c r="AU735" i="11"/>
  <c r="B747" i="24"/>
  <c r="C748" i="24"/>
  <c r="AY736" i="11"/>
  <c r="AV737" i="11"/>
  <c r="AU736" i="11"/>
  <c r="AW736" i="11"/>
  <c r="B748" i="24"/>
  <c r="C749" i="24"/>
  <c r="AV738" i="11"/>
  <c r="AU737" i="11"/>
  <c r="AY737" i="11"/>
  <c r="AW737" i="11"/>
  <c r="C750" i="24"/>
  <c r="B749" i="24"/>
  <c r="AV739" i="11"/>
  <c r="AW738" i="11"/>
  <c r="AU738" i="11"/>
  <c r="AY738" i="11"/>
  <c r="C751" i="24"/>
  <c r="B750" i="24"/>
  <c r="AU739" i="11"/>
  <c r="AV740" i="11"/>
  <c r="AY739" i="11"/>
  <c r="AW739" i="11"/>
  <c r="B751" i="24"/>
  <c r="C752" i="24"/>
  <c r="AY740" i="11"/>
  <c r="AU740" i="11"/>
  <c r="AW740" i="11"/>
  <c r="AV741" i="11"/>
  <c r="B752" i="24"/>
  <c r="C753" i="24"/>
  <c r="AV742" i="11"/>
  <c r="AW741" i="11"/>
  <c r="AY741" i="11"/>
  <c r="AU741" i="11"/>
  <c r="C754" i="24"/>
  <c r="B753" i="24"/>
  <c r="AU742" i="11"/>
  <c r="AV743" i="11"/>
  <c r="AY742" i="11"/>
  <c r="AW742" i="11"/>
  <c r="B754" i="24"/>
  <c r="C755" i="24"/>
  <c r="AY743" i="11"/>
  <c r="AV744" i="11"/>
  <c r="AW743" i="11"/>
  <c r="AU743" i="11"/>
  <c r="B755" i="24"/>
  <c r="C756" i="24"/>
  <c r="AW744" i="11"/>
  <c r="AY744" i="11"/>
  <c r="AU744" i="11"/>
  <c r="AV745" i="11"/>
  <c r="B756" i="24"/>
  <c r="C757" i="24"/>
  <c r="AY745" i="11"/>
  <c r="AW745" i="11"/>
  <c r="AU745" i="11"/>
  <c r="AV746" i="11"/>
  <c r="C758" i="24"/>
  <c r="B757" i="24"/>
  <c r="AV747" i="11"/>
  <c r="AY746" i="11"/>
  <c r="AW746" i="11"/>
  <c r="AU746" i="11"/>
  <c r="B758" i="24"/>
  <c r="C759" i="24"/>
  <c r="AW747" i="11"/>
  <c r="AU747" i="11"/>
  <c r="AY747" i="11"/>
  <c r="AV748" i="11"/>
  <c r="C760" i="24"/>
  <c r="B759" i="24"/>
  <c r="AW748" i="11"/>
  <c r="AV749" i="11"/>
  <c r="AY748" i="11"/>
  <c r="AU748" i="11"/>
  <c r="B760" i="24"/>
  <c r="C761" i="24"/>
  <c r="AU749" i="11"/>
  <c r="AV750" i="11"/>
  <c r="AW749" i="11"/>
  <c r="AY749" i="11"/>
  <c r="C762" i="24"/>
  <c r="B761" i="24"/>
  <c r="AW750" i="11"/>
  <c r="AV751" i="11"/>
  <c r="AY750" i="11"/>
  <c r="AU750" i="11"/>
  <c r="B762" i="24"/>
  <c r="C763" i="24"/>
  <c r="AW751" i="11"/>
  <c r="AY751" i="11"/>
  <c r="AV752" i="11"/>
  <c r="AU751" i="11"/>
  <c r="B763" i="24"/>
  <c r="C764" i="24"/>
  <c r="AY752" i="11"/>
  <c r="AV753" i="11"/>
  <c r="AU752" i="11"/>
  <c r="AW752" i="11"/>
  <c r="B764" i="24"/>
  <c r="C765" i="24"/>
  <c r="AU753" i="11"/>
  <c r="AV754" i="11"/>
  <c r="AY753" i="11"/>
  <c r="AW753" i="11"/>
  <c r="C766" i="24"/>
  <c r="B765" i="24"/>
  <c r="AU754" i="11"/>
  <c r="AW754" i="11"/>
  <c r="AY754" i="11"/>
  <c r="AV755" i="11"/>
  <c r="C767" i="24"/>
  <c r="B766" i="24"/>
  <c r="AU755" i="11"/>
  <c r="AY755" i="11"/>
  <c r="AV756" i="11"/>
  <c r="AW755" i="11"/>
  <c r="B767" i="24"/>
  <c r="C768" i="24"/>
  <c r="AV757" i="11"/>
  <c r="AW756" i="11"/>
  <c r="AU756" i="11"/>
  <c r="AY756" i="11"/>
  <c r="B768" i="24"/>
  <c r="C769" i="24"/>
  <c r="AV758" i="11"/>
  <c r="AW757" i="11"/>
  <c r="AY757" i="11"/>
  <c r="AU757" i="11"/>
  <c r="C770" i="24"/>
  <c r="B769" i="24"/>
  <c r="AW758" i="11"/>
  <c r="AU758" i="11"/>
  <c r="AY758" i="11"/>
  <c r="AV759" i="11"/>
  <c r="B770" i="24"/>
  <c r="C771" i="24"/>
  <c r="AY759" i="11"/>
  <c r="AV760" i="11"/>
  <c r="AU759" i="11"/>
  <c r="AW759" i="11"/>
  <c r="B771" i="24"/>
  <c r="C772" i="24"/>
  <c r="AW760" i="11"/>
  <c r="AY760" i="11"/>
  <c r="AU760" i="11"/>
  <c r="AV761" i="11"/>
  <c r="B772" i="24"/>
  <c r="C773" i="24"/>
  <c r="AY761" i="11"/>
  <c r="AW761" i="11"/>
  <c r="AU761" i="11"/>
  <c r="AV762" i="11"/>
  <c r="C774" i="24"/>
  <c r="B773" i="24"/>
  <c r="AW762" i="11"/>
  <c r="AY762" i="11"/>
  <c r="AV763" i="11"/>
  <c r="AU762" i="11"/>
  <c r="B774" i="24"/>
  <c r="C775" i="24"/>
  <c r="AU763" i="11"/>
  <c r="AV764" i="11"/>
  <c r="AY763" i="11"/>
  <c r="AW763" i="11"/>
  <c r="C776" i="24"/>
  <c r="B775" i="24"/>
  <c r="AW764" i="11"/>
  <c r="AV765" i="11"/>
  <c r="AY764" i="11"/>
  <c r="AU764" i="11"/>
  <c r="B776" i="24"/>
  <c r="C777" i="24"/>
  <c r="AW765" i="11"/>
  <c r="AV766" i="11"/>
  <c r="AU765" i="11"/>
  <c r="AY765" i="11"/>
  <c r="C778" i="24"/>
  <c r="B777" i="24"/>
  <c r="AW766" i="11"/>
  <c r="AV767" i="11"/>
  <c r="AY766" i="11"/>
  <c r="AU766" i="11"/>
  <c r="B778" i="24"/>
  <c r="C779" i="24"/>
  <c r="AV768" i="11"/>
  <c r="AY767" i="11"/>
  <c r="AU767" i="11"/>
  <c r="AW767" i="11"/>
  <c r="B779" i="24"/>
  <c r="C780" i="24"/>
  <c r="AY768" i="11"/>
  <c r="AU768" i="11"/>
  <c r="AW768" i="11"/>
  <c r="AV769" i="11"/>
  <c r="B780" i="24"/>
  <c r="C781" i="24"/>
  <c r="AV770" i="11"/>
  <c r="AW769" i="11"/>
  <c r="AU769" i="11"/>
  <c r="AY769" i="11"/>
  <c r="C782" i="24"/>
  <c r="B781" i="24"/>
  <c r="AU770" i="11"/>
  <c r="AW770" i="11"/>
  <c r="AY770" i="11"/>
  <c r="AV771" i="11"/>
  <c r="C783" i="24"/>
  <c r="B782" i="24"/>
  <c r="AU771" i="11"/>
  <c r="AY771" i="11"/>
  <c r="AW771" i="11"/>
  <c r="AV772" i="11"/>
  <c r="B783" i="24"/>
  <c r="C784" i="24"/>
  <c r="AW772" i="11"/>
  <c r="AU772" i="11"/>
  <c r="AV773" i="11"/>
  <c r="AY772" i="11"/>
  <c r="B784" i="24"/>
  <c r="C785" i="24"/>
  <c r="AW773" i="11"/>
  <c r="AU773" i="11"/>
  <c r="AY773" i="11"/>
  <c r="AV774" i="11"/>
  <c r="C786" i="24"/>
  <c r="B785" i="24"/>
  <c r="AU774" i="11"/>
  <c r="AV775" i="11"/>
  <c r="AY774" i="11"/>
  <c r="AW774" i="11"/>
  <c r="B786" i="24"/>
  <c r="C787" i="24"/>
  <c r="AY775" i="11"/>
  <c r="AW775" i="11"/>
  <c r="AU775" i="11"/>
  <c r="AV776" i="11"/>
  <c r="B787" i="24"/>
  <c r="C788" i="24"/>
  <c r="AW776" i="11"/>
  <c r="AY776" i="11"/>
  <c r="AU776" i="11"/>
  <c r="AV777" i="11"/>
  <c r="B788" i="24"/>
  <c r="C789" i="24"/>
  <c r="AY777" i="11"/>
  <c r="AW777" i="11"/>
  <c r="AU777" i="11"/>
  <c r="AV778" i="11"/>
  <c r="C790" i="24"/>
  <c r="B789" i="24"/>
  <c r="AU778" i="11"/>
  <c r="AY778" i="11"/>
  <c r="AW778" i="11"/>
  <c r="AV779" i="11"/>
  <c r="B790" i="24"/>
  <c r="C791" i="24"/>
  <c r="AY779" i="11"/>
  <c r="AU779" i="11"/>
  <c r="AW779" i="11"/>
  <c r="AV780" i="11"/>
  <c r="B791" i="24"/>
  <c r="C792" i="24"/>
  <c r="AW780" i="11"/>
  <c r="AY780" i="11"/>
  <c r="AU780" i="11"/>
  <c r="AV781" i="11"/>
  <c r="B792" i="24"/>
  <c r="C793" i="24"/>
  <c r="AV782" i="11"/>
  <c r="AW781" i="11"/>
  <c r="AU781" i="11"/>
  <c r="AY781" i="11"/>
  <c r="C794" i="24"/>
  <c r="B793" i="24"/>
  <c r="AV783" i="11"/>
  <c r="AU782" i="11"/>
  <c r="AY782" i="11"/>
  <c r="AW782" i="11"/>
  <c r="B794" i="24"/>
  <c r="C795" i="24"/>
  <c r="AW783" i="11"/>
  <c r="AY783" i="11"/>
  <c r="AU783" i="11"/>
  <c r="AV784" i="11"/>
  <c r="B795" i="24"/>
  <c r="C796" i="24"/>
  <c r="AY784" i="11"/>
  <c r="AU784" i="11"/>
  <c r="AW784" i="11"/>
  <c r="AV785" i="11"/>
  <c r="B796" i="24"/>
  <c r="C797" i="24"/>
  <c r="AV786" i="11"/>
  <c r="AW785" i="11"/>
  <c r="AU785" i="11"/>
  <c r="AY785" i="11"/>
  <c r="C798" i="24"/>
  <c r="B797" i="24"/>
  <c r="AY786" i="11"/>
  <c r="AW786" i="11"/>
  <c r="AV787" i="11"/>
  <c r="AU786" i="11"/>
  <c r="C799" i="24"/>
  <c r="B798" i="24"/>
  <c r="AV788" i="11"/>
  <c r="AY787" i="11"/>
  <c r="AW787" i="11"/>
  <c r="AU787" i="11"/>
  <c r="B799" i="24"/>
  <c r="C800" i="24"/>
  <c r="AU788" i="11"/>
  <c r="AW788" i="11"/>
  <c r="AV789" i="11"/>
  <c r="AY788" i="11"/>
  <c r="B800" i="24"/>
  <c r="C801" i="24"/>
  <c r="AU789" i="11"/>
  <c r="AW789" i="11"/>
  <c r="AY789" i="11"/>
  <c r="AV790" i="11"/>
  <c r="C802" i="24"/>
  <c r="B801" i="24"/>
  <c r="AY790" i="11"/>
  <c r="AW790" i="11"/>
  <c r="AV791" i="11"/>
  <c r="AU790" i="11"/>
  <c r="B802" i="24"/>
  <c r="C803" i="24"/>
  <c r="AY791" i="11"/>
  <c r="AW791" i="11"/>
  <c r="AU791" i="11"/>
  <c r="AV792" i="11"/>
  <c r="C804" i="24"/>
  <c r="B803" i="24"/>
  <c r="AW792" i="11"/>
  <c r="AY792" i="11"/>
  <c r="AV793" i="11"/>
  <c r="AU792" i="11"/>
  <c r="B804" i="24"/>
  <c r="C805" i="24"/>
  <c r="AY793" i="11"/>
  <c r="AV794" i="11"/>
  <c r="AW793" i="11"/>
  <c r="AU793" i="11"/>
  <c r="C806" i="24"/>
  <c r="B805" i="24"/>
  <c r="AU794" i="11"/>
  <c r="AY794" i="11"/>
  <c r="AW794" i="11"/>
  <c r="AV795" i="11"/>
  <c r="B806" i="24"/>
  <c r="C807" i="24"/>
  <c r="AY795" i="11"/>
  <c r="AV796" i="11"/>
  <c r="AU795" i="11"/>
  <c r="AW795" i="11"/>
  <c r="B807" i="24"/>
  <c r="C808" i="24"/>
  <c r="AV797" i="11"/>
  <c r="AY796" i="11"/>
  <c r="AW796" i="11"/>
  <c r="AU796" i="11"/>
  <c r="B808" i="24"/>
  <c r="C809" i="24"/>
  <c r="AV798" i="11"/>
  <c r="AW797" i="11"/>
  <c r="AY797" i="11"/>
  <c r="AU797" i="11"/>
  <c r="C810" i="24"/>
  <c r="B809" i="24"/>
  <c r="AY798" i="11"/>
  <c r="AW798" i="11"/>
  <c r="AV799" i="11"/>
  <c r="AU798" i="11"/>
  <c r="B810" i="24"/>
  <c r="C811" i="24"/>
  <c r="AV800" i="11"/>
  <c r="AU799" i="11"/>
  <c r="AY799" i="11"/>
  <c r="AW799" i="11"/>
  <c r="B811" i="24"/>
  <c r="C812" i="24"/>
  <c r="AW800" i="11"/>
  <c r="AV801" i="11"/>
  <c r="AU800" i="11"/>
  <c r="AY800" i="11"/>
  <c r="B812" i="24"/>
  <c r="C813" i="24"/>
  <c r="AV802" i="11"/>
  <c r="AU801" i="11"/>
  <c r="AW801" i="11"/>
  <c r="AY801" i="11"/>
  <c r="C814" i="24"/>
  <c r="B813" i="24"/>
  <c r="AU802" i="11"/>
  <c r="AW802" i="11"/>
  <c r="AV803" i="11"/>
  <c r="AY802" i="11"/>
  <c r="C815" i="24"/>
  <c r="B814" i="24"/>
  <c r="AU803" i="11"/>
  <c r="AY803" i="11"/>
  <c r="AV804" i="11"/>
  <c r="AW803" i="11"/>
  <c r="C816" i="24"/>
  <c r="B815" i="24"/>
  <c r="AY804" i="11"/>
  <c r="AU804" i="11"/>
  <c r="AV805" i="11"/>
  <c r="AW804" i="11"/>
  <c r="B816" i="24"/>
  <c r="C817" i="24"/>
  <c r="AW805" i="11"/>
  <c r="AU805" i="11"/>
  <c r="AY805" i="11"/>
  <c r="AV806" i="11"/>
  <c r="C818" i="24"/>
  <c r="B817" i="24"/>
  <c r="AV807" i="11"/>
  <c r="AU806" i="11"/>
  <c r="AY806" i="11"/>
  <c r="AW806" i="11"/>
  <c r="B818" i="24"/>
  <c r="C819" i="24"/>
  <c r="AV808" i="11"/>
  <c r="AW807" i="11"/>
  <c r="AY807" i="11"/>
  <c r="AU807" i="11"/>
  <c r="C820" i="24"/>
  <c r="B819" i="24"/>
  <c r="AY808" i="11"/>
  <c r="AV809" i="11"/>
  <c r="AW808" i="11"/>
  <c r="AU808" i="11"/>
  <c r="B820" i="24"/>
  <c r="C821" i="24"/>
  <c r="AY809" i="11"/>
  <c r="AU809" i="11"/>
  <c r="AV810" i="11"/>
  <c r="AW809" i="11"/>
  <c r="C822" i="24"/>
  <c r="B821" i="24"/>
  <c r="AU810" i="11"/>
  <c r="AY810" i="11"/>
  <c r="AV811" i="11"/>
  <c r="AW810" i="11"/>
  <c r="B822" i="24"/>
  <c r="C823" i="24"/>
  <c r="AY811" i="11"/>
  <c r="AV812" i="11"/>
  <c r="AU811" i="11"/>
  <c r="AW811" i="11"/>
  <c r="C824" i="24"/>
  <c r="B823" i="24"/>
  <c r="AV813" i="11"/>
  <c r="AY812" i="11"/>
  <c r="AW812" i="11"/>
  <c r="AU812" i="11"/>
  <c r="B824" i="24"/>
  <c r="C825" i="24"/>
  <c r="AU813" i="11"/>
  <c r="AV814" i="11"/>
  <c r="AY813" i="11"/>
  <c r="AW813" i="11"/>
  <c r="C826" i="24"/>
  <c r="B825" i="24"/>
  <c r="AY814" i="11"/>
  <c r="AU814" i="11"/>
  <c r="AV815" i="11"/>
  <c r="AW814" i="11"/>
  <c r="B826" i="24"/>
  <c r="C827" i="24"/>
  <c r="AV816" i="11"/>
  <c r="AU815" i="11"/>
  <c r="AY815" i="11"/>
  <c r="AW815" i="11"/>
  <c r="B827" i="24"/>
  <c r="C828" i="24"/>
  <c r="AV817" i="11"/>
  <c r="AW816" i="11"/>
  <c r="AU816" i="11"/>
  <c r="AY816" i="11"/>
  <c r="B828" i="24"/>
  <c r="C829" i="24"/>
  <c r="AV818" i="11"/>
  <c r="AU817" i="11"/>
  <c r="AW817" i="11"/>
  <c r="AY817" i="11"/>
  <c r="C830" i="24"/>
  <c r="B829" i="24"/>
  <c r="AV819" i="11"/>
  <c r="AW818" i="11"/>
  <c r="AU818" i="11"/>
  <c r="AY818" i="11"/>
  <c r="C831" i="24"/>
  <c r="B830" i="24"/>
  <c r="AU819" i="11"/>
  <c r="AY819" i="11"/>
  <c r="AV820" i="11"/>
  <c r="AW819" i="11"/>
  <c r="C832" i="24"/>
  <c r="B831" i="24"/>
  <c r="AY820" i="11"/>
  <c r="AW820" i="11"/>
  <c r="AV821" i="11"/>
  <c r="AU820" i="11"/>
  <c r="B832" i="24"/>
  <c r="C833" i="24"/>
  <c r="AV822" i="11"/>
  <c r="AU821" i="11"/>
  <c r="AY821" i="11"/>
  <c r="AW821" i="11"/>
  <c r="C834" i="24"/>
  <c r="B833" i="24"/>
  <c r="AV823" i="11"/>
  <c r="AU822" i="11"/>
  <c r="AY822" i="11"/>
  <c r="AW822" i="11"/>
  <c r="B834" i="24"/>
  <c r="C835" i="24"/>
  <c r="AV824" i="11"/>
  <c r="AU823" i="11"/>
  <c r="AY823" i="11"/>
  <c r="AW823" i="11"/>
  <c r="C836" i="24"/>
  <c r="B835" i="24"/>
  <c r="AY824" i="11"/>
  <c r="AV825" i="11"/>
  <c r="AW824" i="11"/>
  <c r="AU824" i="11"/>
  <c r="B836" i="24"/>
  <c r="C837" i="24"/>
  <c r="AY825" i="11"/>
  <c r="AU825" i="11"/>
  <c r="AW825" i="11"/>
  <c r="AV826" i="11"/>
  <c r="C838" i="24"/>
  <c r="B837" i="24"/>
  <c r="AU826" i="11"/>
  <c r="AY826" i="11"/>
  <c r="AV827" i="11"/>
  <c r="AW826" i="11"/>
  <c r="B838" i="24"/>
  <c r="C839" i="24"/>
  <c r="AY827" i="11"/>
  <c r="AV828" i="11"/>
  <c r="AU827" i="11"/>
  <c r="AW827" i="11"/>
  <c r="C840" i="24"/>
  <c r="B839" i="24"/>
  <c r="AV829" i="11"/>
  <c r="AY828" i="11"/>
  <c r="AW828" i="11"/>
  <c r="AU828" i="11"/>
  <c r="B840" i="24"/>
  <c r="C841" i="24"/>
  <c r="AV830" i="11"/>
  <c r="AW829" i="11"/>
  <c r="AY829" i="11"/>
  <c r="AU829" i="11"/>
  <c r="C842" i="24"/>
  <c r="B841" i="24"/>
  <c r="AY830" i="11"/>
  <c r="AU830" i="11"/>
  <c r="AV831" i="11"/>
  <c r="AW830" i="11"/>
  <c r="B842" i="24"/>
  <c r="C843" i="24"/>
  <c r="AV832" i="11"/>
  <c r="AU831" i="11"/>
  <c r="AY831" i="11"/>
  <c r="AW831" i="11"/>
  <c r="C844" i="24"/>
  <c r="B843" i="24"/>
  <c r="AV833" i="11"/>
  <c r="AU832" i="11"/>
  <c r="AW832" i="11"/>
  <c r="AY832" i="11"/>
  <c r="B844" i="24"/>
  <c r="C845" i="24"/>
  <c r="AW833" i="11"/>
  <c r="AU833" i="11"/>
  <c r="AV834" i="11"/>
  <c r="AY833" i="11"/>
  <c r="C846" i="24"/>
  <c r="B845" i="24"/>
  <c r="AV835" i="11"/>
  <c r="AW834" i="11"/>
  <c r="AU834" i="11"/>
  <c r="AY834" i="11"/>
  <c r="C847" i="24"/>
  <c r="B846" i="24"/>
  <c r="AV836" i="11"/>
  <c r="AY835" i="11"/>
  <c r="AU835" i="11"/>
  <c r="AW835" i="11"/>
  <c r="C848" i="24"/>
  <c r="B847" i="24"/>
  <c r="AY836" i="11"/>
  <c r="AU836" i="11"/>
  <c r="AW836" i="11"/>
  <c r="AV837" i="11"/>
  <c r="B848" i="24"/>
  <c r="C849" i="24"/>
  <c r="AV838" i="11"/>
  <c r="AU837" i="11"/>
  <c r="AY837" i="11"/>
  <c r="AW837" i="11"/>
  <c r="C850" i="24"/>
  <c r="B849" i="24"/>
  <c r="AU838" i="11"/>
  <c r="AV839" i="11"/>
  <c r="AY838" i="11"/>
  <c r="AW838" i="11"/>
  <c r="B850" i="24"/>
  <c r="C851" i="24"/>
  <c r="AW839" i="11"/>
  <c r="AV840" i="11"/>
  <c r="AY839" i="11"/>
  <c r="AU839" i="11"/>
  <c r="C852" i="24"/>
  <c r="B851" i="24"/>
  <c r="AY840" i="11"/>
  <c r="AV841" i="11"/>
  <c r="AW840" i="11"/>
  <c r="AU840" i="11"/>
  <c r="B852" i="24"/>
  <c r="C853" i="24"/>
  <c r="AY841" i="11"/>
  <c r="AV842" i="11"/>
  <c r="AW841" i="11"/>
  <c r="AU841" i="11"/>
  <c r="C854" i="24"/>
  <c r="B853" i="24"/>
  <c r="AV843" i="11"/>
  <c r="AY842" i="11"/>
  <c r="AW842" i="11"/>
  <c r="AU842" i="11"/>
  <c r="B854" i="24"/>
  <c r="C855" i="24"/>
  <c r="AY843" i="11"/>
  <c r="AV844" i="11"/>
  <c r="AU843" i="11"/>
  <c r="AW843" i="11"/>
  <c r="C856" i="24"/>
  <c r="B855" i="24"/>
  <c r="AV845" i="11"/>
  <c r="AY844" i="11"/>
  <c r="AW844" i="11"/>
  <c r="AU844" i="11"/>
  <c r="B856" i="24"/>
  <c r="C857" i="24"/>
  <c r="AW845" i="11"/>
  <c r="AU845" i="11"/>
  <c r="AY845" i="11"/>
  <c r="AV846" i="11"/>
  <c r="C858" i="24"/>
  <c r="B857" i="24"/>
  <c r="AY846" i="11"/>
  <c r="AU846" i="11"/>
  <c r="AV847" i="11"/>
  <c r="AW846" i="11"/>
  <c r="B858" i="24"/>
  <c r="C859" i="24"/>
  <c r="AW847" i="11"/>
  <c r="AU847" i="11"/>
  <c r="AY847" i="11"/>
  <c r="AV848" i="11"/>
  <c r="C860" i="24"/>
  <c r="B859" i="24"/>
  <c r="AV849" i="11"/>
  <c r="AW848" i="11"/>
  <c r="AU848" i="11"/>
  <c r="AY848" i="11"/>
  <c r="B860" i="24"/>
  <c r="C861" i="24"/>
  <c r="AV850" i="11"/>
  <c r="AW849" i="11"/>
  <c r="AU849" i="11"/>
  <c r="AY849" i="11"/>
  <c r="C862" i="24"/>
  <c r="B861" i="24"/>
  <c r="AV851" i="11"/>
  <c r="AW850" i="11"/>
  <c r="AU850" i="11"/>
  <c r="AY850" i="11"/>
  <c r="C863" i="24"/>
  <c r="B862" i="24"/>
  <c r="AU851" i="11"/>
  <c r="AY851" i="11"/>
  <c r="AV852" i="11"/>
  <c r="AW851" i="11"/>
  <c r="C864" i="24"/>
  <c r="B863" i="24"/>
  <c r="AY852" i="11"/>
  <c r="AU852" i="11"/>
  <c r="AW852" i="11"/>
  <c r="AV853" i="11"/>
  <c r="B864" i="24"/>
  <c r="C865" i="24"/>
  <c r="AV854" i="11"/>
  <c r="AW853" i="11"/>
  <c r="AY853" i="11"/>
  <c r="AU853" i="11"/>
  <c r="C866" i="24"/>
  <c r="B865" i="24"/>
  <c r="AV855" i="11"/>
  <c r="AU854" i="11"/>
  <c r="AY854" i="11"/>
  <c r="AW854" i="11"/>
  <c r="B866" i="24"/>
  <c r="C867" i="24"/>
  <c r="AU855" i="11"/>
  <c r="AV856" i="11"/>
  <c r="AY855" i="11"/>
  <c r="AW855" i="11"/>
  <c r="B867" i="24"/>
  <c r="C868" i="24"/>
  <c r="AY856" i="11"/>
  <c r="AW856" i="11"/>
  <c r="AV857" i="11"/>
  <c r="AU856" i="11"/>
  <c r="B868" i="24"/>
  <c r="C869" i="24"/>
  <c r="AY857" i="11"/>
  <c r="AW857" i="11"/>
  <c r="AV858" i="11"/>
  <c r="AU857" i="11"/>
  <c r="C870" i="24"/>
  <c r="B869" i="24"/>
  <c r="AU858" i="11"/>
  <c r="AY858" i="11"/>
  <c r="AW858" i="11"/>
  <c r="AV859" i="11"/>
  <c r="B870" i="24"/>
  <c r="C871" i="24"/>
  <c r="AY859" i="11"/>
  <c r="AW859" i="11"/>
  <c r="AV860" i="11"/>
  <c r="AU859" i="11"/>
  <c r="B871" i="24"/>
  <c r="C872" i="24"/>
  <c r="AW860" i="11"/>
  <c r="AY860" i="11"/>
  <c r="AU860" i="11"/>
  <c r="AV861" i="11"/>
  <c r="B872" i="24"/>
  <c r="C873" i="24"/>
  <c r="AW861" i="11"/>
  <c r="AU861" i="11"/>
  <c r="AY861" i="11"/>
  <c r="AV862" i="11"/>
  <c r="C874" i="24"/>
  <c r="B873" i="24"/>
  <c r="AY862" i="11"/>
  <c r="AW862" i="11"/>
  <c r="AU862" i="11"/>
  <c r="AV863" i="11"/>
  <c r="B874" i="24"/>
  <c r="C875" i="24"/>
  <c r="AV864" i="11"/>
  <c r="AU863" i="11"/>
  <c r="AY863" i="11"/>
  <c r="AW863" i="11"/>
  <c r="C876" i="24"/>
  <c r="B875" i="24"/>
  <c r="AV865" i="11"/>
  <c r="AW864" i="11"/>
  <c r="AU864" i="11"/>
  <c r="AY864" i="11"/>
  <c r="B876" i="24"/>
  <c r="C877" i="24"/>
  <c r="AV866" i="11"/>
  <c r="AW865" i="11"/>
  <c r="AU865" i="11"/>
  <c r="AY865" i="11"/>
  <c r="C878" i="24"/>
  <c r="B877" i="24"/>
  <c r="AU866" i="11"/>
  <c r="AW866" i="11"/>
  <c r="AV867" i="11"/>
  <c r="AY866" i="11"/>
  <c r="C879" i="24"/>
  <c r="B878" i="24"/>
  <c r="AU867" i="11"/>
  <c r="AY867" i="11"/>
  <c r="AV868" i="11"/>
  <c r="AW867" i="11"/>
  <c r="B879" i="24"/>
  <c r="C880" i="24"/>
  <c r="AY868" i="11"/>
  <c r="AW868" i="11"/>
  <c r="AV869" i="11"/>
  <c r="AU868" i="11"/>
  <c r="B880" i="24"/>
  <c r="C881" i="24"/>
  <c r="AV870" i="11"/>
  <c r="AU869" i="11"/>
  <c r="AY869" i="11"/>
  <c r="AW869" i="11"/>
  <c r="C882" i="24"/>
  <c r="B881" i="24"/>
  <c r="AW870" i="11"/>
  <c r="AU870" i="11"/>
  <c r="AY870" i="11"/>
  <c r="AV871" i="11"/>
  <c r="B882" i="24"/>
  <c r="C883" i="24"/>
  <c r="AV872" i="11"/>
  <c r="AW871" i="11"/>
  <c r="AY871" i="11"/>
  <c r="AU871" i="11"/>
  <c r="B883" i="24"/>
  <c r="C884" i="24"/>
  <c r="AY872" i="11"/>
  <c r="AV873" i="11"/>
  <c r="AW872" i="11"/>
  <c r="AU872" i="11"/>
  <c r="B884" i="24"/>
  <c r="C885" i="24"/>
  <c r="AY873" i="11"/>
  <c r="AW873" i="11"/>
  <c r="AV874" i="11"/>
  <c r="AU873" i="11"/>
  <c r="C886" i="24"/>
  <c r="B885" i="24"/>
  <c r="AU874" i="11"/>
  <c r="AY874" i="11"/>
  <c r="AW874" i="11"/>
  <c r="AV875" i="11"/>
  <c r="B886" i="24"/>
  <c r="C887" i="24"/>
  <c r="AY875" i="11"/>
  <c r="AV876" i="11"/>
  <c r="AU875" i="11"/>
  <c r="AW875" i="11"/>
  <c r="B887" i="24"/>
  <c r="C888" i="24"/>
  <c r="AW876" i="11"/>
  <c r="AY876" i="11"/>
  <c r="AV877" i="11"/>
  <c r="AU876" i="11"/>
  <c r="B888" i="24"/>
  <c r="C889" i="24"/>
  <c r="AW877" i="11"/>
  <c r="AV878" i="11"/>
  <c r="AY877" i="11"/>
  <c r="AU877" i="11"/>
  <c r="C890" i="24"/>
  <c r="B889" i="24"/>
  <c r="AY878" i="11"/>
  <c r="AU878" i="11"/>
  <c r="AW878" i="11"/>
  <c r="AV879" i="11"/>
  <c r="B890" i="24"/>
  <c r="C891" i="24"/>
  <c r="AV880" i="11"/>
  <c r="AU879" i="11"/>
  <c r="AY879" i="11"/>
  <c r="AW879" i="11"/>
  <c r="B891" i="24"/>
  <c r="C892" i="24"/>
  <c r="AV881" i="11"/>
  <c r="AW880" i="11"/>
  <c r="AU880" i="11"/>
  <c r="AY880" i="11"/>
  <c r="B892" i="24"/>
  <c r="C893" i="24"/>
  <c r="AV882" i="11"/>
  <c r="AW881" i="11"/>
  <c r="AU881" i="11"/>
  <c r="AY881" i="11"/>
  <c r="C894" i="24"/>
  <c r="B893" i="24"/>
  <c r="AU882" i="11"/>
  <c r="AW882" i="11"/>
  <c r="AV883" i="11"/>
  <c r="AY882" i="11"/>
  <c r="C895" i="24"/>
  <c r="B894" i="24"/>
  <c r="AU883" i="11"/>
  <c r="AY883" i="11"/>
  <c r="AV884" i="11"/>
  <c r="AW883" i="11"/>
  <c r="C896" i="24"/>
  <c r="B895" i="24"/>
  <c r="AY884" i="11"/>
  <c r="AV885" i="11"/>
  <c r="AU884" i="11"/>
  <c r="AW884" i="11"/>
  <c r="B896" i="24"/>
  <c r="C897" i="24"/>
  <c r="AV886" i="11"/>
  <c r="AU885" i="11"/>
  <c r="AY885" i="11"/>
  <c r="AW885" i="11"/>
  <c r="C898" i="24"/>
  <c r="B897" i="24"/>
  <c r="AW886" i="11"/>
  <c r="AU886" i="11"/>
  <c r="AY886" i="11"/>
  <c r="AV887" i="11"/>
  <c r="B898" i="24"/>
  <c r="C899" i="24"/>
  <c r="AV888" i="11"/>
  <c r="AU887" i="11"/>
  <c r="AY887" i="11"/>
  <c r="AW887" i="11"/>
  <c r="B899" i="24"/>
  <c r="C900" i="24"/>
  <c r="AY888" i="11"/>
  <c r="AW888" i="11"/>
  <c r="AV889" i="11"/>
  <c r="AU888" i="11"/>
  <c r="B900" i="24"/>
  <c r="C901" i="24"/>
  <c r="AY889" i="11"/>
  <c r="AW889" i="11"/>
  <c r="AV890" i="11"/>
  <c r="AU889" i="11"/>
  <c r="C902" i="24"/>
  <c r="B901" i="24"/>
  <c r="AU890" i="11"/>
  <c r="AY890" i="11"/>
  <c r="AW890" i="11"/>
  <c r="AV891" i="11"/>
  <c r="B902" i="24"/>
  <c r="C903" i="24"/>
  <c r="AY891" i="11"/>
  <c r="AV892" i="11"/>
  <c r="AU891" i="11"/>
  <c r="AW891" i="11"/>
  <c r="B903" i="24"/>
  <c r="C904" i="24"/>
  <c r="AW892" i="11"/>
  <c r="AY892" i="11"/>
  <c r="AV893" i="11"/>
  <c r="AU892" i="11"/>
  <c r="B904" i="24"/>
  <c r="C905" i="24"/>
  <c r="AV894" i="11"/>
  <c r="AU893" i="11"/>
  <c r="AY893" i="11"/>
  <c r="AW893" i="11"/>
  <c r="C906" i="24"/>
  <c r="B905" i="24"/>
  <c r="AY894" i="11"/>
  <c r="AU894" i="11"/>
  <c r="AW894" i="11"/>
  <c r="AV895" i="11"/>
  <c r="B906" i="24"/>
  <c r="C907" i="24"/>
  <c r="AV896" i="11"/>
  <c r="AU895" i="11"/>
  <c r="AY895" i="11"/>
  <c r="AW895" i="11"/>
  <c r="C908" i="24"/>
  <c r="B907" i="24"/>
  <c r="AV897" i="11"/>
  <c r="AU896" i="11"/>
  <c r="AW896" i="11"/>
  <c r="AY896" i="11"/>
  <c r="B908" i="24"/>
  <c r="C909" i="24"/>
  <c r="AW897" i="11"/>
  <c r="AV898" i="11"/>
  <c r="AU897" i="11"/>
  <c r="AY897" i="11"/>
  <c r="C910" i="24"/>
  <c r="B909" i="24"/>
  <c r="AU898" i="11"/>
  <c r="AW898" i="11"/>
  <c r="AV899" i="11"/>
  <c r="AY898" i="11"/>
  <c r="C911" i="24"/>
  <c r="B910" i="24"/>
  <c r="AU899" i="11"/>
  <c r="AY899" i="11"/>
  <c r="AW899" i="11"/>
  <c r="AV900" i="11"/>
  <c r="B911" i="24"/>
  <c r="C912" i="24"/>
  <c r="AY900" i="11"/>
  <c r="AV901" i="11"/>
  <c r="AW900" i="11"/>
  <c r="AU900" i="11"/>
  <c r="B912" i="24"/>
  <c r="C913" i="24"/>
  <c r="AW901" i="11"/>
  <c r="AV902" i="11"/>
  <c r="AU901" i="11"/>
  <c r="AY901" i="11"/>
  <c r="C914" i="24"/>
  <c r="B913" i="24"/>
  <c r="AW902" i="11"/>
  <c r="AV903" i="11"/>
  <c r="AY902" i="11"/>
  <c r="AU902" i="11"/>
  <c r="B914" i="24"/>
  <c r="C915" i="24"/>
  <c r="AW903" i="11"/>
  <c r="AU903" i="11"/>
  <c r="AY903" i="11"/>
  <c r="AV904" i="11"/>
  <c r="C916" i="24"/>
  <c r="B915" i="24"/>
  <c r="AY904" i="11"/>
  <c r="AW904" i="11"/>
  <c r="AV905" i="11"/>
  <c r="AU904" i="11"/>
  <c r="B916" i="24"/>
  <c r="C917" i="24"/>
  <c r="AV906" i="11"/>
  <c r="AU905" i="11"/>
  <c r="AW905" i="11"/>
  <c r="AY905" i="11"/>
  <c r="C918" i="24"/>
  <c r="B917" i="24"/>
  <c r="AU906" i="11"/>
  <c r="AY906" i="11"/>
  <c r="AW906" i="11"/>
  <c r="AV907" i="11"/>
  <c r="B918" i="24"/>
  <c r="C919" i="24"/>
  <c r="AW907" i="11"/>
  <c r="AV908" i="11"/>
  <c r="AY907" i="11"/>
  <c r="AU907" i="11"/>
  <c r="B919" i="24"/>
  <c r="C920" i="24"/>
  <c r="AW908" i="11"/>
  <c r="AY908" i="11"/>
  <c r="AV909" i="11"/>
  <c r="AU908" i="11"/>
  <c r="B920" i="24"/>
  <c r="C921" i="24"/>
  <c r="AW909" i="11"/>
  <c r="AV910" i="11"/>
  <c r="AU909" i="11"/>
  <c r="AY909" i="11"/>
  <c r="C922" i="24"/>
  <c r="B921" i="24"/>
  <c r="AY910" i="11"/>
  <c r="AU910" i="11"/>
  <c r="AW910" i="11"/>
  <c r="AV911" i="11"/>
  <c r="B922" i="24"/>
  <c r="C923" i="24"/>
  <c r="AU911" i="11"/>
  <c r="AV912" i="11"/>
  <c r="AY911" i="11"/>
  <c r="AW911" i="11"/>
  <c r="C924" i="24"/>
  <c r="B923" i="24"/>
  <c r="AW912" i="11"/>
  <c r="AV913" i="11"/>
  <c r="AU912" i="11"/>
  <c r="AY912" i="11"/>
  <c r="B924" i="24"/>
  <c r="C925" i="24"/>
  <c r="AW913" i="11"/>
  <c r="AV914" i="11"/>
  <c r="AU913" i="11"/>
  <c r="AY913" i="11"/>
  <c r="C926" i="24"/>
  <c r="B925" i="24"/>
  <c r="AW914" i="11"/>
  <c r="AU914" i="11"/>
  <c r="AV915" i="11"/>
  <c r="AY914" i="11"/>
  <c r="C927" i="24"/>
  <c r="B926" i="24"/>
  <c r="AV916" i="11"/>
  <c r="AY915" i="11"/>
  <c r="AW915" i="11"/>
  <c r="AU915" i="11"/>
  <c r="C928" i="24"/>
  <c r="B927" i="24"/>
  <c r="AY916" i="11"/>
  <c r="AU916" i="11"/>
  <c r="AV917" i="11"/>
  <c r="AW916" i="11"/>
  <c r="B928" i="24"/>
  <c r="C929" i="24"/>
  <c r="AU917" i="11"/>
  <c r="AW917" i="11"/>
  <c r="AV918" i="11"/>
  <c r="AY917" i="11"/>
  <c r="C930" i="24"/>
  <c r="B929" i="24"/>
  <c r="AU918" i="11"/>
  <c r="AW918" i="11"/>
  <c r="AY918" i="11"/>
  <c r="AV919" i="11"/>
  <c r="B930" i="24"/>
  <c r="C931" i="24"/>
  <c r="AU919" i="11"/>
  <c r="AV920" i="11"/>
  <c r="AY919" i="11"/>
  <c r="AW919" i="11"/>
  <c r="B931" i="24"/>
  <c r="C932" i="24"/>
  <c r="AY920" i="11"/>
  <c r="AW920" i="11"/>
  <c r="AU920" i="11"/>
  <c r="AV921" i="11"/>
  <c r="B932" i="24"/>
  <c r="C933" i="24"/>
  <c r="AV922" i="11"/>
  <c r="AW921" i="11"/>
  <c r="AU921" i="11"/>
  <c r="AY921" i="11"/>
  <c r="C934" i="24"/>
  <c r="B933" i="24"/>
  <c r="AW922" i="11"/>
  <c r="AY922" i="11"/>
  <c r="AV923" i="11"/>
  <c r="AU922" i="11"/>
  <c r="B934" i="24"/>
  <c r="C935" i="24"/>
  <c r="AV924" i="11"/>
  <c r="AW923" i="11"/>
  <c r="AY923" i="11"/>
  <c r="AU923" i="11"/>
  <c r="B935" i="24"/>
  <c r="C936" i="24"/>
  <c r="AU924" i="11"/>
  <c r="AY924" i="11"/>
  <c r="AW924" i="11"/>
  <c r="AV925" i="11"/>
  <c r="B936" i="24"/>
  <c r="C937" i="24"/>
  <c r="AW925" i="11"/>
  <c r="AU925" i="11"/>
  <c r="AV926" i="11"/>
  <c r="AY925" i="11"/>
  <c r="C938" i="24"/>
  <c r="B937" i="24"/>
  <c r="AY926" i="11"/>
  <c r="AU926" i="11"/>
  <c r="AV927" i="11"/>
  <c r="AW926" i="11"/>
  <c r="B938" i="24"/>
  <c r="C939" i="24"/>
  <c r="AV928" i="11"/>
  <c r="AU927" i="11"/>
  <c r="AY927" i="11"/>
  <c r="AW927" i="11"/>
  <c r="C940" i="24"/>
  <c r="B939" i="24"/>
  <c r="AW928" i="11"/>
  <c r="AU928" i="11"/>
  <c r="AV929" i="11"/>
  <c r="AY928" i="11"/>
  <c r="B940" i="24"/>
  <c r="C941" i="24"/>
  <c r="AU929" i="11"/>
  <c r="AW929" i="11"/>
  <c r="AV930" i="11"/>
  <c r="AY929" i="11"/>
  <c r="C942" i="24"/>
  <c r="B941" i="24"/>
  <c r="AW930" i="11"/>
  <c r="AU930" i="11"/>
  <c r="AV931" i="11"/>
  <c r="AY930" i="11"/>
  <c r="C943" i="24"/>
  <c r="B942" i="24"/>
  <c r="AV932" i="11"/>
  <c r="AY931" i="11"/>
  <c r="AW931" i="11"/>
  <c r="AU931" i="11"/>
  <c r="C944" i="24"/>
  <c r="B943" i="24"/>
  <c r="AY932" i="11"/>
  <c r="AV933" i="11"/>
  <c r="AU932" i="11"/>
  <c r="AW932" i="11"/>
  <c r="B944" i="24"/>
  <c r="C945" i="24"/>
  <c r="AU933" i="11"/>
  <c r="AW933" i="11"/>
  <c r="AV934" i="11"/>
  <c r="AY933" i="11"/>
  <c r="C946" i="24"/>
  <c r="B945" i="24"/>
  <c r="AU934" i="11"/>
  <c r="AW934" i="11"/>
  <c r="AY934" i="11"/>
  <c r="AV935" i="11"/>
  <c r="B946" i="24"/>
  <c r="C947" i="24"/>
  <c r="AV936" i="11"/>
  <c r="AU935" i="11"/>
  <c r="AY935" i="11"/>
  <c r="AW935" i="11"/>
  <c r="C948" i="24"/>
  <c r="B947" i="24"/>
  <c r="AY936" i="11"/>
  <c r="AU936" i="11"/>
  <c r="AW936" i="11"/>
  <c r="AV937" i="11"/>
  <c r="B948" i="24"/>
  <c r="C949" i="24"/>
  <c r="AV938" i="11"/>
  <c r="AW937" i="11"/>
  <c r="AU937" i="11"/>
  <c r="AY937" i="11"/>
  <c r="C950" i="24"/>
  <c r="B949" i="24"/>
  <c r="AW938" i="11"/>
  <c r="AY938" i="11"/>
  <c r="AU938" i="11"/>
  <c r="AV939" i="11"/>
  <c r="B950" i="24"/>
  <c r="C951" i="24"/>
  <c r="AW939" i="11"/>
  <c r="AV940" i="11"/>
  <c r="AY939" i="11"/>
  <c r="AU939" i="11"/>
  <c r="C952" i="24"/>
  <c r="B951" i="24"/>
  <c r="AW940" i="11"/>
  <c r="AY940" i="11"/>
  <c r="AU940" i="11"/>
  <c r="AV941" i="11"/>
  <c r="B952" i="24"/>
  <c r="C953" i="24"/>
  <c r="AU941" i="11"/>
  <c r="AW941" i="11"/>
  <c r="AV942" i="11"/>
  <c r="AY941" i="11"/>
  <c r="C954" i="24"/>
  <c r="B953" i="24"/>
  <c r="AY942" i="11"/>
  <c r="AU942" i="11"/>
  <c r="AV943" i="11"/>
  <c r="AW942" i="11"/>
  <c r="B954" i="24"/>
  <c r="C955" i="24"/>
  <c r="AV944" i="11"/>
  <c r="AU943" i="11"/>
  <c r="AY943" i="11"/>
  <c r="AW943" i="11"/>
  <c r="C956" i="24"/>
  <c r="B955" i="24"/>
  <c r="AW944" i="11"/>
  <c r="AU944" i="11"/>
  <c r="AV945" i="11"/>
  <c r="AY944" i="11"/>
  <c r="B956" i="24"/>
  <c r="C957" i="24"/>
  <c r="AU945" i="11"/>
  <c r="AW945" i="11"/>
  <c r="AV946" i="11"/>
  <c r="AY945" i="11"/>
  <c r="C958" i="24"/>
  <c r="B957" i="24"/>
  <c r="AW946" i="11"/>
  <c r="AU946" i="11"/>
  <c r="AV947" i="11"/>
  <c r="AY946" i="11"/>
  <c r="C959" i="24"/>
  <c r="B958" i="24"/>
  <c r="AW947" i="11"/>
  <c r="AY947" i="11"/>
  <c r="AV948" i="11"/>
  <c r="AU947" i="11"/>
  <c r="B959" i="24"/>
  <c r="C960" i="24"/>
  <c r="AV949" i="11"/>
  <c r="AY948" i="11"/>
  <c r="AU948" i="11"/>
  <c r="AW948" i="11"/>
  <c r="B960" i="24"/>
  <c r="C961" i="24"/>
  <c r="AU949" i="11"/>
  <c r="AV950" i="11"/>
  <c r="AY949" i="11"/>
  <c r="AW949" i="11"/>
  <c r="C962" i="24"/>
  <c r="B961" i="24"/>
  <c r="AU950" i="11"/>
  <c r="AV951" i="11"/>
  <c r="AY950" i="11"/>
  <c r="AW950" i="11"/>
  <c r="B962" i="24"/>
  <c r="C963" i="24"/>
  <c r="AY951" i="11"/>
  <c r="AV952" i="11"/>
  <c r="AU951" i="11"/>
  <c r="AW951" i="11"/>
  <c r="C964" i="24"/>
  <c r="B963" i="24"/>
  <c r="AY952" i="11"/>
  <c r="AV953" i="11"/>
  <c r="AU952" i="11"/>
  <c r="AW952" i="11"/>
  <c r="B964" i="24"/>
  <c r="C965" i="24"/>
  <c r="AY953" i="11"/>
  <c r="AW953" i="11"/>
  <c r="AU953" i="11"/>
  <c r="AV954" i="11"/>
  <c r="C966" i="24"/>
  <c r="B965" i="24"/>
  <c r="AW954" i="11"/>
  <c r="AY954" i="11"/>
  <c r="AU954" i="11"/>
  <c r="AV955" i="11"/>
  <c r="B966" i="24"/>
  <c r="C967" i="24"/>
  <c r="AY955" i="11"/>
  <c r="AV956" i="11"/>
  <c r="AW955" i="11"/>
  <c r="AU955" i="11"/>
  <c r="B967" i="24"/>
  <c r="C968" i="24"/>
  <c r="AU956" i="11"/>
  <c r="AY956" i="11"/>
  <c r="AV957" i="11"/>
  <c r="AW956" i="11"/>
  <c r="B968" i="24"/>
  <c r="C969" i="24"/>
  <c r="AW957" i="11"/>
  <c r="AU957" i="11"/>
  <c r="AY957" i="11"/>
  <c r="AV958" i="11"/>
  <c r="C970" i="24"/>
  <c r="B969" i="24"/>
  <c r="AV959" i="11"/>
  <c r="AW958" i="11"/>
  <c r="AY958" i="11"/>
  <c r="AU958" i="11"/>
  <c r="B970" i="24"/>
  <c r="C971" i="24"/>
  <c r="AV960" i="11"/>
  <c r="AU959" i="11"/>
  <c r="AY959" i="11"/>
  <c r="AW959" i="11"/>
  <c r="B971" i="24"/>
  <c r="C972" i="24"/>
  <c r="AW960" i="11"/>
  <c r="AU960" i="11"/>
  <c r="AV961" i="11"/>
  <c r="AY960" i="11"/>
  <c r="B972" i="24"/>
  <c r="C973" i="24"/>
  <c r="AU961" i="11"/>
  <c r="AY961" i="11"/>
  <c r="AW961" i="11"/>
  <c r="AV962" i="11"/>
  <c r="C974" i="24"/>
  <c r="B973" i="24"/>
  <c r="AW962" i="11"/>
  <c r="AU962" i="11"/>
  <c r="AV963" i="11"/>
  <c r="AY962" i="11"/>
  <c r="C975" i="24"/>
  <c r="B974" i="24"/>
  <c r="AW963" i="11"/>
  <c r="AY963" i="11"/>
  <c r="AV964" i="11"/>
  <c r="AU963" i="11"/>
  <c r="C976" i="24"/>
  <c r="B975" i="24"/>
  <c r="AU964" i="11"/>
  <c r="AY964" i="11"/>
  <c r="AW964" i="11"/>
  <c r="AV965" i="11"/>
  <c r="B976" i="24"/>
  <c r="C977" i="24"/>
  <c r="AW965" i="11"/>
  <c r="AU965" i="11"/>
  <c r="AY965" i="11"/>
  <c r="AV966" i="11"/>
  <c r="C978" i="24"/>
  <c r="B977" i="24"/>
  <c r="AU966" i="11"/>
  <c r="AV967" i="11"/>
  <c r="AY966" i="11"/>
  <c r="AW966" i="11"/>
  <c r="B978" i="24"/>
  <c r="C979" i="24"/>
  <c r="AY967" i="11"/>
  <c r="AV968" i="11"/>
  <c r="AU967" i="11"/>
  <c r="AW967" i="11"/>
  <c r="C980" i="24"/>
  <c r="B979" i="24"/>
  <c r="AY968" i="11"/>
  <c r="AU968" i="11"/>
  <c r="AW968" i="11"/>
  <c r="AV969" i="11"/>
  <c r="B980" i="24"/>
  <c r="C981" i="24"/>
  <c r="AY969" i="11"/>
  <c r="AW969" i="11"/>
  <c r="AU969" i="11"/>
  <c r="AV970" i="11"/>
  <c r="C982" i="24"/>
  <c r="B981" i="24"/>
  <c r="AW970" i="11"/>
  <c r="AY970" i="11"/>
  <c r="AU970" i="11"/>
  <c r="AV971" i="11"/>
  <c r="B982" i="24"/>
  <c r="C983" i="24"/>
  <c r="AY971" i="11"/>
  <c r="AV972" i="11"/>
  <c r="AW971" i="11"/>
  <c r="AU971" i="11"/>
  <c r="C984" i="24"/>
  <c r="B983" i="24"/>
  <c r="AW972" i="11"/>
  <c r="AY972" i="11"/>
  <c r="AU972" i="11"/>
  <c r="AV973" i="11"/>
  <c r="B984" i="24"/>
  <c r="C985" i="24"/>
  <c r="AV974" i="11"/>
  <c r="AW973" i="11"/>
  <c r="AY973" i="11"/>
  <c r="AU973" i="11"/>
  <c r="C986" i="24"/>
  <c r="B985" i="24"/>
  <c r="AV975" i="11"/>
  <c r="AW974" i="11"/>
  <c r="AY974" i="11"/>
  <c r="AU974" i="11"/>
  <c r="B986" i="24"/>
  <c r="C987" i="24"/>
  <c r="AV976" i="11"/>
  <c r="AU975" i="11"/>
  <c r="AY975" i="11"/>
  <c r="AW975" i="11"/>
  <c r="C988" i="24"/>
  <c r="B987" i="24"/>
  <c r="AU976" i="11"/>
  <c r="AW976" i="11"/>
  <c r="AV977" i="11"/>
  <c r="AY976" i="11"/>
  <c r="B988" i="24"/>
  <c r="C989" i="24"/>
  <c r="AU977" i="11"/>
  <c r="AW977" i="11"/>
  <c r="AV978" i="11"/>
  <c r="AY977" i="11"/>
  <c r="C990" i="24"/>
  <c r="B989" i="24"/>
  <c r="AY978" i="11"/>
  <c r="AV979" i="11"/>
  <c r="AU978" i="11"/>
  <c r="AW978" i="11"/>
  <c r="C991" i="24"/>
  <c r="B990" i="24"/>
  <c r="AY979" i="11"/>
  <c r="AV980" i="11"/>
  <c r="AW979" i="11"/>
  <c r="AU979" i="11"/>
  <c r="C992" i="24"/>
  <c r="B991" i="24"/>
  <c r="AW980" i="11"/>
  <c r="AU980" i="11"/>
  <c r="AV981" i="11"/>
  <c r="AY980" i="11"/>
  <c r="B992" i="24"/>
  <c r="C993" i="24"/>
  <c r="AU981" i="11"/>
  <c r="AY981" i="11"/>
  <c r="AW981" i="11"/>
  <c r="AV982" i="11"/>
  <c r="C994" i="24"/>
  <c r="B993" i="24"/>
  <c r="AW982" i="11"/>
  <c r="AY982" i="11"/>
  <c r="AV983" i="11"/>
  <c r="AU982" i="11"/>
  <c r="B994" i="24"/>
  <c r="C995" i="24"/>
  <c r="AY983" i="11"/>
  <c r="AU983" i="11"/>
  <c r="AV984" i="11"/>
  <c r="AW983" i="11"/>
  <c r="C996" i="24"/>
  <c r="B995" i="24"/>
  <c r="AV985" i="11"/>
  <c r="AY984" i="11"/>
  <c r="AW984" i="11"/>
  <c r="AU984" i="11"/>
  <c r="B996" i="24"/>
  <c r="C997" i="24"/>
  <c r="AV986" i="11"/>
  <c r="AY985" i="11"/>
  <c r="AU985" i="11"/>
  <c r="AW985" i="11"/>
  <c r="C998" i="24"/>
  <c r="B997" i="24"/>
  <c r="AY986" i="11"/>
  <c r="AV987" i="11"/>
  <c r="AW986" i="11"/>
  <c r="AU986" i="11"/>
  <c r="B998" i="24"/>
  <c r="C999" i="24"/>
  <c r="AV988" i="11"/>
  <c r="AW987" i="11"/>
  <c r="AY987" i="11"/>
  <c r="AU987" i="11"/>
  <c r="B999" i="24"/>
  <c r="C1000" i="24"/>
  <c r="AY988" i="11"/>
  <c r="AV989" i="11"/>
  <c r="AW988" i="11"/>
  <c r="AU988" i="11"/>
  <c r="B1000" i="24"/>
  <c r="C1001" i="24"/>
  <c r="AW989" i="11"/>
  <c r="AU989" i="11"/>
  <c r="AV990" i="11"/>
  <c r="AY989" i="11"/>
  <c r="C1002" i="24"/>
  <c r="B1001" i="24"/>
  <c r="AV991" i="11"/>
  <c r="AW990" i="11"/>
  <c r="AY990" i="11"/>
  <c r="AU990" i="11"/>
  <c r="B1002" i="24"/>
  <c r="C1003" i="24"/>
  <c r="AV992" i="11"/>
  <c r="AY991" i="11"/>
  <c r="AU991" i="11"/>
  <c r="AW991" i="11"/>
  <c r="B1003" i="24"/>
  <c r="C1004" i="24"/>
  <c r="AU992" i="11"/>
  <c r="AW992" i="11"/>
  <c r="AV993" i="11"/>
  <c r="AY992" i="11"/>
  <c r="B1004" i="24"/>
  <c r="C1005" i="24"/>
  <c r="AU993" i="11"/>
  <c r="AW993" i="11"/>
  <c r="AV994" i="11"/>
  <c r="AY993" i="11"/>
  <c r="B1005" i="24"/>
  <c r="C1006" i="24"/>
  <c r="AY994" i="11"/>
  <c r="AW994" i="11"/>
  <c r="AU994" i="11"/>
  <c r="AV995" i="11"/>
  <c r="B1006" i="24"/>
  <c r="C1007" i="24"/>
  <c r="AY995" i="11"/>
  <c r="AW995" i="11"/>
  <c r="AV996" i="11"/>
  <c r="AU995" i="11"/>
  <c r="B1007" i="24"/>
  <c r="C1008" i="24"/>
  <c r="AW996" i="11"/>
  <c r="AU996" i="11"/>
  <c r="AV997" i="11"/>
  <c r="AY996" i="11"/>
  <c r="C1009" i="24"/>
  <c r="B1008" i="24"/>
  <c r="AU997" i="11"/>
  <c r="AY997" i="11"/>
  <c r="AW997" i="11"/>
  <c r="AV998" i="11"/>
  <c r="C1010" i="24"/>
  <c r="B1009" i="24"/>
  <c r="AW998" i="11"/>
  <c r="AY998" i="11"/>
  <c r="AV999" i="11"/>
  <c r="AU998" i="11"/>
  <c r="B1010" i="24"/>
  <c r="C1011" i="24"/>
  <c r="AY999" i="11"/>
  <c r="AV1000" i="11"/>
  <c r="AU999" i="11"/>
  <c r="AW999" i="11"/>
  <c r="B1011" i="24"/>
  <c r="C1012" i="24"/>
  <c r="AV1001" i="11"/>
  <c r="AY1000" i="11"/>
  <c r="AU1000" i="11"/>
  <c r="AW1000" i="11"/>
  <c r="C1013" i="24"/>
  <c r="B1012" i="24"/>
  <c r="AV1002" i="11"/>
  <c r="AY1001" i="11"/>
  <c r="AU1001" i="11"/>
  <c r="AW1001" i="11"/>
  <c r="C1014" i="24"/>
  <c r="B1013" i="24"/>
  <c r="AY1002" i="11"/>
  <c r="AU1002" i="11"/>
  <c r="AV1003" i="11"/>
  <c r="AW1002" i="11"/>
  <c r="C1015" i="24"/>
  <c r="B1014" i="24"/>
  <c r="AW1003" i="11"/>
  <c r="AV1004" i="11"/>
  <c r="AY1003" i="11"/>
  <c r="AU1003" i="11"/>
  <c r="B1015" i="24"/>
  <c r="C1016" i="24"/>
  <c r="AY1004" i="11"/>
  <c r="AW1004" i="11"/>
  <c r="AV1005" i="11"/>
  <c r="AU1004" i="11"/>
  <c r="C1017" i="24"/>
  <c r="B1016" i="24"/>
  <c r="AU1005" i="11"/>
  <c r="AW1005" i="11"/>
  <c r="AV1006" i="11"/>
  <c r="AY1005" i="11"/>
  <c r="C1018" i="24"/>
  <c r="B1017" i="24"/>
  <c r="AV1007" i="11"/>
  <c r="AW1006" i="11"/>
  <c r="AY1006" i="11"/>
  <c r="AU1006" i="11"/>
  <c r="C1019" i="24"/>
  <c r="B1018" i="24"/>
  <c r="AW1007" i="11"/>
  <c r="AY1007" i="11"/>
  <c r="AV1008" i="11"/>
  <c r="AU1007" i="11"/>
  <c r="C1020" i="24"/>
  <c r="B1019" i="24"/>
  <c r="AW1008" i="11"/>
  <c r="AU1008" i="11"/>
  <c r="AV1009" i="11"/>
  <c r="AY1008" i="11"/>
  <c r="C1021" i="24"/>
  <c r="B1020" i="24"/>
  <c r="AV1010" i="11"/>
  <c r="AW1009" i="11"/>
  <c r="AU1009" i="11"/>
  <c r="AY1009" i="11"/>
  <c r="C1022" i="24"/>
  <c r="B1021" i="24"/>
  <c r="AY1010" i="11"/>
  <c r="AU1010" i="11"/>
  <c r="AW1010" i="11"/>
  <c r="AV1011" i="11"/>
  <c r="B1022" i="24"/>
  <c r="C1023" i="24"/>
  <c r="AY1011" i="11"/>
  <c r="AV1012" i="11"/>
  <c r="AW1011" i="11"/>
  <c r="AU1011" i="11"/>
  <c r="C1024" i="24"/>
  <c r="B1023" i="24"/>
  <c r="AW1012" i="11"/>
  <c r="AV1013" i="11"/>
  <c r="AU1012" i="11"/>
  <c r="AY1012" i="11"/>
  <c r="C1025" i="24"/>
  <c r="B1024" i="24"/>
  <c r="AW1013" i="11"/>
  <c r="AY1013" i="11"/>
  <c r="AU1013" i="11"/>
  <c r="AV1014" i="11"/>
  <c r="C1026" i="24"/>
  <c r="B1025" i="24"/>
  <c r="AW1014" i="11"/>
  <c r="AY1014" i="11"/>
  <c r="AU1014" i="11"/>
  <c r="AV1015" i="11"/>
  <c r="C1027" i="24"/>
  <c r="B1026" i="24"/>
  <c r="AY1015" i="11"/>
  <c r="AV1016" i="11"/>
  <c r="AW1015" i="11"/>
  <c r="AU1015" i="11"/>
  <c r="C1028" i="24"/>
  <c r="B1027" i="24"/>
  <c r="AW1016" i="11"/>
  <c r="AY1016" i="11"/>
  <c r="AV1017" i="11"/>
  <c r="AU1016" i="11"/>
  <c r="B1028" i="24"/>
  <c r="C1029" i="24"/>
  <c r="AU1017" i="11"/>
  <c r="AY1017" i="11"/>
  <c r="AV1018" i="11"/>
  <c r="AW1017" i="11"/>
  <c r="C1030" i="24"/>
  <c r="B1029" i="24"/>
  <c r="AY1018" i="11"/>
  <c r="AU1018" i="11"/>
  <c r="AV1019" i="11"/>
  <c r="AW1018" i="11"/>
  <c r="C1031" i="24"/>
  <c r="B1030" i="24"/>
  <c r="AY1019" i="11"/>
  <c r="AW1019" i="11"/>
  <c r="AU1019" i="11"/>
  <c r="AV1020" i="11"/>
  <c r="B1031" i="24"/>
  <c r="C1032" i="24"/>
  <c r="AY1020" i="11"/>
  <c r="AU1020" i="11"/>
  <c r="AW1020" i="11"/>
  <c r="AV1021" i="11"/>
  <c r="B1032" i="24"/>
  <c r="C1033" i="24"/>
  <c r="AW1021" i="11"/>
  <c r="AY1021" i="11"/>
  <c r="AU1021" i="11"/>
  <c r="AV1022" i="11"/>
  <c r="C1034" i="24"/>
  <c r="B1033" i="24"/>
  <c r="AY1022" i="11"/>
  <c r="AW1022" i="11"/>
  <c r="AU1022" i="11"/>
  <c r="AV1023" i="11"/>
  <c r="C1035" i="24"/>
  <c r="B1034" i="24"/>
  <c r="AV1024" i="11"/>
  <c r="AU1023" i="11"/>
  <c r="AY1023" i="11"/>
  <c r="AW1023" i="11"/>
  <c r="B1035" i="24"/>
  <c r="C1036" i="24"/>
  <c r="AU1024" i="11"/>
  <c r="AY1024" i="11"/>
  <c r="AV1025" i="11"/>
  <c r="AW1024" i="11"/>
  <c r="C1037" i="24"/>
  <c r="B1036" i="24"/>
  <c r="AW1025" i="11"/>
  <c r="AV1026" i="11"/>
  <c r="AY1025" i="11"/>
  <c r="AU1025" i="11"/>
  <c r="B1037" i="24"/>
  <c r="C1038" i="24"/>
  <c r="AY1026" i="11"/>
  <c r="AU1026" i="11"/>
  <c r="AW1026" i="11"/>
  <c r="AV1027" i="11"/>
  <c r="B1038" i="24"/>
  <c r="C1039" i="24"/>
  <c r="AW1027" i="11"/>
  <c r="AU1027" i="11"/>
  <c r="AY1027" i="11"/>
  <c r="AV1028" i="11"/>
  <c r="B1039" i="24"/>
  <c r="C1040" i="24"/>
  <c r="AW1028" i="11"/>
  <c r="AV1029" i="11"/>
  <c r="AU1028" i="11"/>
  <c r="AY1028" i="11"/>
  <c r="C1041" i="24"/>
  <c r="B1040" i="24"/>
  <c r="AU1029" i="11"/>
  <c r="AV1030" i="11"/>
  <c r="AY1029" i="11"/>
  <c r="AW1029" i="11"/>
  <c r="B1041" i="24"/>
  <c r="C1042" i="24"/>
  <c r="AW1030" i="11"/>
  <c r="AY1030" i="11"/>
  <c r="AU1030" i="11"/>
  <c r="AV1031" i="11"/>
  <c r="C1043" i="24"/>
  <c r="B1042" i="24"/>
  <c r="AY1031" i="11"/>
  <c r="AU1031" i="11"/>
  <c r="AV1032" i="11"/>
  <c r="AW1031" i="11"/>
  <c r="C1044" i="24"/>
  <c r="B1043" i="24"/>
  <c r="AV1033" i="11"/>
  <c r="AW1032" i="11"/>
  <c r="AY1032" i="11"/>
  <c r="AU1032" i="11"/>
  <c r="C1045" i="24"/>
  <c r="B1044" i="24"/>
  <c r="AY1033" i="11"/>
  <c r="AV1034" i="11"/>
  <c r="AW1033" i="11"/>
  <c r="AU1033" i="11"/>
  <c r="B1045" i="24"/>
  <c r="C1046" i="24"/>
  <c r="AY1034" i="11"/>
  <c r="AW1034" i="11"/>
  <c r="AV1035" i="11"/>
  <c r="AU1034" i="11"/>
  <c r="C1047" i="24"/>
  <c r="B1046" i="24"/>
  <c r="AY1035" i="11"/>
  <c r="AW1035" i="11"/>
  <c r="AU1035" i="11"/>
  <c r="AV1036" i="11"/>
  <c r="B1047" i="24"/>
  <c r="C1048" i="24"/>
  <c r="AY1036" i="11"/>
  <c r="AW1036" i="11"/>
  <c r="AU1036" i="11"/>
  <c r="AV1037" i="11"/>
  <c r="C1049" i="24"/>
  <c r="B1048" i="24"/>
  <c r="AV1038" i="11"/>
  <c r="AY1037" i="11"/>
  <c r="AW1037" i="11"/>
  <c r="AU1037" i="11"/>
  <c r="B1049" i="24"/>
  <c r="C1050" i="24"/>
  <c r="AY1038" i="11"/>
  <c r="AW1038" i="11"/>
  <c r="AV1039" i="11"/>
  <c r="AU1038" i="11"/>
  <c r="C1051" i="24"/>
  <c r="B1050" i="24"/>
  <c r="AV1040" i="11"/>
  <c r="AU1039" i="11"/>
  <c r="AY1039" i="11"/>
  <c r="AW1039" i="11"/>
  <c r="C1052" i="24"/>
  <c r="B1051" i="24"/>
  <c r="AW1040" i="11"/>
  <c r="AY1040" i="11"/>
  <c r="AV1041" i="11"/>
  <c r="AU1040" i="11"/>
  <c r="C1053" i="24"/>
  <c r="B1052" i="24"/>
  <c r="AW1041" i="11"/>
  <c r="AV1042" i="11"/>
  <c r="AY1041" i="11"/>
  <c r="AU1041" i="11"/>
  <c r="B1053" i="24"/>
  <c r="C1054" i="24"/>
  <c r="AY1042" i="11"/>
  <c r="AV1043" i="11"/>
  <c r="AW1042" i="11"/>
  <c r="AU1042" i="11"/>
  <c r="B1054" i="24"/>
  <c r="C1055" i="24"/>
  <c r="AW1043" i="11"/>
  <c r="AU1043" i="11"/>
  <c r="AY1043" i="11"/>
  <c r="AV1044" i="11"/>
  <c r="C1056" i="24"/>
  <c r="B1055" i="24"/>
  <c r="AW1044" i="11"/>
  <c r="AV1045" i="11"/>
  <c r="AU1044" i="11"/>
  <c r="AY1044" i="11"/>
  <c r="C1057" i="24"/>
  <c r="B1056" i="24"/>
  <c r="AU1045" i="11"/>
  <c r="AW1045" i="11"/>
  <c r="AY1045" i="11"/>
  <c r="AV1046" i="11"/>
  <c r="B1057" i="24"/>
  <c r="C1058" i="24"/>
  <c r="AW1046" i="11"/>
  <c r="AY1046" i="11"/>
  <c r="AU1046" i="11"/>
  <c r="AV1047" i="11"/>
  <c r="C1059" i="24"/>
  <c r="B1058" i="24"/>
  <c r="AY1047" i="11"/>
  <c r="AW1047" i="11"/>
  <c r="AV1048" i="11"/>
  <c r="AU1047" i="11"/>
  <c r="B1059" i="24"/>
  <c r="C1060" i="24"/>
  <c r="AU1048" i="11"/>
  <c r="AW1048" i="11"/>
  <c r="AY1048" i="11"/>
  <c r="AV1049" i="11"/>
  <c r="B1060" i="24"/>
  <c r="C1061" i="24"/>
  <c r="AY1049" i="11"/>
  <c r="AU1049" i="11"/>
  <c r="AW1049" i="11"/>
  <c r="AV1050" i="11"/>
  <c r="B1061" i="24"/>
  <c r="C1062" i="24"/>
  <c r="AY1050" i="11"/>
  <c r="AV1051" i="11"/>
  <c r="AW1050" i="11"/>
  <c r="AU1050" i="11"/>
  <c r="C1063" i="24"/>
  <c r="B1062" i="24"/>
  <c r="AY1051" i="11"/>
  <c r="AW1051" i="11"/>
  <c r="AU1051" i="11"/>
  <c r="AV1052" i="11"/>
  <c r="B1063" i="24"/>
  <c r="C1064" i="24"/>
  <c r="AY1052" i="11"/>
  <c r="AU1052" i="11"/>
  <c r="AV1053" i="11"/>
  <c r="AW1052" i="11"/>
  <c r="B1064" i="24"/>
  <c r="C1065" i="24"/>
  <c r="AW1053" i="11"/>
  <c r="AY1053" i="11"/>
  <c r="AV1054" i="11"/>
  <c r="AU1053" i="11"/>
  <c r="B1065" i="24"/>
  <c r="C1066" i="24"/>
  <c r="AY1054" i="11"/>
  <c r="AW1054" i="11"/>
  <c r="AU1054" i="11"/>
  <c r="AV1055" i="11"/>
  <c r="C1067" i="24"/>
  <c r="B1066" i="24"/>
  <c r="AV1056" i="11"/>
  <c r="AW1055" i="11"/>
  <c r="AY1055" i="11"/>
  <c r="AU1055" i="11"/>
  <c r="C1068" i="24"/>
  <c r="B1067" i="24"/>
  <c r="AV1057" i="11"/>
  <c r="AY1056" i="11"/>
  <c r="AW1056" i="11"/>
  <c r="AU1056" i="11"/>
  <c r="C1069" i="24"/>
  <c r="B1068" i="24"/>
  <c r="AW1057" i="11"/>
  <c r="AV1058" i="11"/>
  <c r="AY1057" i="11"/>
  <c r="AU1057" i="11"/>
  <c r="B1069" i="24"/>
  <c r="C1070" i="24"/>
  <c r="AY1058" i="11"/>
  <c r="AU1058" i="11"/>
  <c r="AV1059" i="11"/>
  <c r="AW1058" i="11"/>
  <c r="B1070" i="24"/>
  <c r="C1071" i="24"/>
  <c r="AV1060" i="11"/>
  <c r="AU1059" i="11"/>
  <c r="AY1059" i="11"/>
  <c r="AW1059" i="11"/>
  <c r="C1072" i="24"/>
  <c r="B1071" i="24"/>
  <c r="AW1060" i="11"/>
  <c r="AV1061" i="11"/>
  <c r="AU1060" i="11"/>
  <c r="AY1060" i="11"/>
  <c r="C1073" i="24"/>
  <c r="B1072" i="24"/>
  <c r="AU1061" i="11"/>
  <c r="AW1061" i="11"/>
  <c r="AY1061" i="11"/>
  <c r="AV1062" i="11"/>
  <c r="B1073" i="24"/>
  <c r="C1074" i="24"/>
  <c r="AW1062" i="11"/>
  <c r="AY1062" i="11"/>
  <c r="AU1062" i="11"/>
  <c r="AV1063" i="11"/>
  <c r="C1075" i="24"/>
  <c r="B1074" i="24"/>
  <c r="AY1063" i="11"/>
  <c r="AV1064" i="11"/>
  <c r="AU1063" i="11"/>
  <c r="AW1063" i="11"/>
  <c r="C1076" i="24"/>
  <c r="B1075" i="24"/>
  <c r="AW1064" i="11"/>
  <c r="AU1064" i="11"/>
  <c r="AY1064" i="11"/>
  <c r="AV1065" i="11"/>
  <c r="C1077" i="24"/>
  <c r="B1076" i="24"/>
  <c r="AY1065" i="11"/>
  <c r="AV1066" i="11"/>
  <c r="AW1065" i="11"/>
  <c r="AU1065" i="11"/>
  <c r="B1077" i="24"/>
  <c r="C1078" i="24"/>
  <c r="AW1066" i="11"/>
  <c r="AY1066" i="11"/>
  <c r="AV1067" i="11"/>
  <c r="AU1066" i="11"/>
  <c r="B1078" i="24"/>
  <c r="C1079" i="24"/>
  <c r="AY1067" i="11"/>
  <c r="AV1068" i="11"/>
  <c r="AU1067" i="11"/>
  <c r="AW1067" i="11"/>
  <c r="B1079" i="24"/>
  <c r="C1080" i="24"/>
  <c r="AY1068" i="11"/>
  <c r="AW1068" i="11"/>
  <c r="AU1068" i="11"/>
  <c r="AV1069" i="11"/>
  <c r="C1081" i="24"/>
  <c r="B1080" i="24"/>
  <c r="AU1069" i="11"/>
  <c r="AY1069" i="11"/>
  <c r="AV1070" i="11"/>
  <c r="AW1069" i="11"/>
  <c r="B1081" i="24"/>
  <c r="C1082" i="24"/>
  <c r="AY1070" i="11"/>
  <c r="AW1070" i="11"/>
  <c r="AV1071" i="11"/>
  <c r="AU1070" i="11"/>
  <c r="C1083" i="24"/>
  <c r="B1082" i="24"/>
  <c r="AU1071" i="11"/>
  <c r="AW1071" i="11"/>
  <c r="AY1071" i="11"/>
  <c r="AV1072" i="11"/>
  <c r="C1084" i="24"/>
  <c r="B1083" i="24"/>
  <c r="AV1073" i="11"/>
  <c r="AY1072" i="11"/>
  <c r="AU1072" i="11"/>
  <c r="AW1072" i="11"/>
  <c r="C1085" i="24"/>
  <c r="B1084" i="24"/>
  <c r="AV1074" i="11"/>
  <c r="AW1073" i="11"/>
  <c r="AY1073" i="11"/>
  <c r="AU1073" i="11"/>
  <c r="B1085" i="24"/>
  <c r="C1086" i="24"/>
  <c r="AY1074" i="11"/>
  <c r="AU1074" i="11"/>
  <c r="AW1074" i="11"/>
  <c r="AV1075" i="11"/>
  <c r="B1086" i="24"/>
  <c r="C1087" i="24"/>
  <c r="AY1075" i="11"/>
  <c r="AW1075" i="11"/>
  <c r="AU1075" i="11"/>
  <c r="AV1076" i="11"/>
  <c r="B1087" i="24"/>
  <c r="C1088" i="24"/>
  <c r="AW1076" i="11"/>
  <c r="AV1077" i="11"/>
  <c r="AU1076" i="11"/>
  <c r="AY1076" i="11"/>
  <c r="B1088" i="24"/>
  <c r="C1089" i="24"/>
  <c r="AU1077" i="11"/>
  <c r="AW1077" i="11"/>
  <c r="AY1077" i="11"/>
  <c r="AV1078" i="11"/>
  <c r="B1089" i="24"/>
  <c r="C1090" i="24"/>
  <c r="AW1078" i="11"/>
  <c r="AY1078" i="11"/>
  <c r="AV1079" i="11"/>
  <c r="AU1078" i="11"/>
  <c r="C1091" i="24"/>
  <c r="B1090" i="24"/>
  <c r="AY1079" i="11"/>
  <c r="AU1079" i="11"/>
  <c r="AV1080" i="11"/>
  <c r="AW1079" i="11"/>
  <c r="C1092" i="24"/>
  <c r="B1091" i="24"/>
  <c r="AW1080" i="11"/>
  <c r="AV1081" i="11"/>
  <c r="AY1080" i="11"/>
  <c r="AU1080" i="11"/>
  <c r="B1092" i="24"/>
  <c r="C1093" i="24"/>
  <c r="AY1081" i="11"/>
  <c r="AV1082" i="11"/>
  <c r="AW1081" i="11"/>
  <c r="AU1081" i="11"/>
  <c r="B1093" i="24"/>
  <c r="C1094" i="24"/>
  <c r="AU1082" i="11"/>
  <c r="AY1082" i="11"/>
  <c r="AW1082" i="11"/>
  <c r="AV1083" i="11"/>
  <c r="B1094" i="24"/>
  <c r="C1095" i="24"/>
  <c r="AY1083" i="11"/>
  <c r="AW1083" i="11"/>
  <c r="AU1083" i="11"/>
  <c r="AV1084" i="11"/>
  <c r="B1095" i="24"/>
  <c r="C1096" i="24"/>
  <c r="AY1084" i="11"/>
  <c r="AW1084" i="11"/>
  <c r="AV1085" i="11"/>
  <c r="AU1084" i="11"/>
  <c r="B1096" i="24"/>
  <c r="C1097" i="24"/>
  <c r="AW1085" i="11"/>
  <c r="AY1085" i="11"/>
  <c r="AU1085" i="11"/>
  <c r="AV1086" i="11"/>
  <c r="B1097" i="24"/>
  <c r="C1098" i="24"/>
  <c r="AY1086" i="11"/>
  <c r="AW1086" i="11"/>
  <c r="AV1087" i="11"/>
  <c r="AU1086" i="11"/>
  <c r="C1099" i="24"/>
  <c r="B1098" i="24"/>
  <c r="AV1088" i="11"/>
  <c r="AW1087" i="11"/>
  <c r="AY1087" i="11"/>
  <c r="AU1087" i="11"/>
  <c r="B1099" i="24"/>
  <c r="C1100" i="24"/>
  <c r="AV1089" i="11"/>
  <c r="AY1088" i="11"/>
  <c r="AW1088" i="11"/>
  <c r="AU1088" i="11"/>
  <c r="B1100" i="24"/>
  <c r="C1101" i="24"/>
  <c r="AV1090" i="11"/>
  <c r="AW1089" i="11"/>
  <c r="AY1089" i="11"/>
  <c r="AU1089" i="11"/>
  <c r="B1101" i="24"/>
  <c r="C1102" i="24"/>
  <c r="AY1090" i="11"/>
  <c r="AW1090" i="11"/>
  <c r="AU1090" i="11"/>
  <c r="AV1091" i="11"/>
  <c r="B1102" i="24"/>
  <c r="C1103" i="24"/>
  <c r="AY1091" i="11"/>
  <c r="AW1091" i="11"/>
  <c r="AU1091" i="11"/>
  <c r="AV1092" i="11"/>
  <c r="C1104" i="24"/>
  <c r="B1103" i="24"/>
  <c r="AV1093" i="11"/>
  <c r="AW1092" i="11"/>
  <c r="AU1092" i="11"/>
  <c r="AY1092" i="11"/>
  <c r="B1104" i="24"/>
  <c r="C1105" i="24"/>
  <c r="AW1093" i="11"/>
  <c r="AV1094" i="11"/>
  <c r="AY1093" i="11"/>
  <c r="AU1093" i="11"/>
  <c r="B1105" i="24"/>
  <c r="C1106" i="24"/>
  <c r="AW1094" i="11"/>
  <c r="AY1094" i="11"/>
  <c r="AU1094" i="11"/>
  <c r="AV1095" i="11"/>
  <c r="C1107" i="24"/>
  <c r="B1106" i="24"/>
  <c r="AY1095" i="11"/>
  <c r="AW1095" i="11"/>
  <c r="AV1096" i="11"/>
  <c r="AU1095" i="11"/>
  <c r="C1108" i="24"/>
  <c r="B1107" i="24"/>
  <c r="AU1096" i="11"/>
  <c r="AW1096" i="11"/>
  <c r="AY1096" i="11"/>
  <c r="AV1097" i="11"/>
  <c r="B1108" i="24"/>
  <c r="C1109" i="24"/>
  <c r="AY1097" i="11"/>
  <c r="AV1098" i="11"/>
  <c r="AW1097" i="11"/>
  <c r="AU1097" i="11"/>
  <c r="B1109" i="24"/>
  <c r="C1110" i="24"/>
  <c r="AV1099" i="11"/>
  <c r="AY1098" i="11"/>
  <c r="AW1098" i="11"/>
  <c r="AU1098" i="11"/>
  <c r="B1110" i="24"/>
  <c r="C1111" i="24"/>
  <c r="AY1099" i="11"/>
  <c r="AW1099" i="11"/>
  <c r="AU1099" i="11"/>
  <c r="AV1100" i="11"/>
  <c r="B1111" i="24"/>
  <c r="C1112" i="24"/>
  <c r="AY1100" i="11"/>
  <c r="AV1101" i="11"/>
  <c r="AW1100" i="11"/>
  <c r="AU1100" i="11"/>
  <c r="C1113" i="24"/>
  <c r="B1112" i="24"/>
  <c r="AV1102" i="11"/>
  <c r="AY1101" i="11"/>
  <c r="AW1101" i="11"/>
  <c r="AU1101" i="11"/>
  <c r="B1113" i="24"/>
  <c r="C1114" i="24"/>
  <c r="AY1102" i="11"/>
  <c r="AW1102" i="11"/>
  <c r="AU1102" i="11"/>
  <c r="AV1103" i="11"/>
  <c r="C1115" i="24"/>
  <c r="B1114" i="24"/>
  <c r="AV1104" i="11"/>
  <c r="AW1103" i="11"/>
  <c r="AY1103" i="11"/>
  <c r="AU1103" i="11"/>
  <c r="C1116" i="24"/>
  <c r="B1115" i="24"/>
  <c r="AV1105" i="11"/>
  <c r="AY1104" i="11"/>
  <c r="AW1104" i="11"/>
  <c r="AU1104" i="11"/>
  <c r="C1117" i="24"/>
  <c r="B1116" i="24"/>
  <c r="AV1106" i="11"/>
  <c r="AW1105" i="11"/>
  <c r="AY1105" i="11"/>
  <c r="AU1105" i="11"/>
  <c r="B1117" i="24"/>
  <c r="C1118" i="24"/>
  <c r="AY1106" i="11"/>
  <c r="AV1107" i="11"/>
  <c r="AU1106" i="11"/>
  <c r="AW1106" i="11"/>
  <c r="B1118" i="24"/>
  <c r="C1119" i="24"/>
  <c r="AY1107" i="11"/>
  <c r="AW1107" i="11"/>
  <c r="AU1107" i="11"/>
  <c r="AV1108" i="11"/>
  <c r="C1120" i="24"/>
  <c r="B1119" i="24"/>
  <c r="AW1108" i="11"/>
  <c r="AU1108" i="11"/>
  <c r="AV1109" i="11"/>
  <c r="AY1108" i="11"/>
  <c r="C1121" i="24"/>
  <c r="B1120" i="24"/>
  <c r="AV1110" i="11"/>
  <c r="AW1109" i="11"/>
  <c r="AY1109" i="11"/>
  <c r="AU1109" i="11"/>
  <c r="C1122" i="24"/>
  <c r="B1121" i="24"/>
  <c r="AW1110" i="11"/>
  <c r="AY1110" i="11"/>
  <c r="AU1110" i="11"/>
  <c r="AV1111" i="11"/>
  <c r="C1123" i="24"/>
  <c r="B1122" i="24"/>
  <c r="AY1111" i="11"/>
  <c r="AW1111" i="11"/>
  <c r="AV1112" i="11"/>
  <c r="AU1111" i="11"/>
  <c r="C1124" i="24"/>
  <c r="B1123" i="24"/>
  <c r="AV1113" i="11"/>
  <c r="AW1112" i="11"/>
  <c r="AY1112" i="11"/>
  <c r="AU1112" i="11"/>
  <c r="B1124" i="24"/>
  <c r="C1125" i="24"/>
  <c r="AY1113" i="11"/>
  <c r="AU1113" i="11"/>
  <c r="AW1113" i="11"/>
  <c r="AV1114" i="11"/>
  <c r="C1126" i="24"/>
  <c r="B1125" i="24"/>
  <c r="AV1115" i="11"/>
  <c r="AY1114" i="11"/>
  <c r="AU1114" i="11"/>
  <c r="AW1114" i="11"/>
  <c r="B1126" i="24"/>
  <c r="C1127" i="24"/>
  <c r="AY1115" i="11"/>
  <c r="AW1115" i="11"/>
  <c r="AU1115" i="11"/>
  <c r="AV1116" i="11"/>
  <c r="B1127" i="24"/>
  <c r="C1128" i="24"/>
  <c r="AV1117" i="11"/>
  <c r="AY1116" i="11"/>
  <c r="AU1116" i="11"/>
  <c r="AW1116" i="11"/>
  <c r="B1128" i="24"/>
  <c r="C1129" i="24"/>
  <c r="AW1117" i="11"/>
  <c r="AY1117" i="11"/>
  <c r="AV1118" i="11"/>
  <c r="AU1117" i="11"/>
  <c r="B1129" i="24"/>
  <c r="C1130" i="24"/>
  <c r="AY1118" i="11"/>
  <c r="AU1118" i="11"/>
  <c r="AW1118" i="11"/>
  <c r="AV1119" i="11"/>
  <c r="C1131" i="24"/>
  <c r="B1130" i="24"/>
  <c r="AV1120" i="11"/>
  <c r="AW1119" i="11"/>
  <c r="AY1119" i="11"/>
  <c r="AU1119" i="11"/>
  <c r="B1131" i="24"/>
  <c r="C1132" i="24"/>
  <c r="AW1120" i="11"/>
  <c r="AY1120" i="11"/>
  <c r="AV1121" i="11"/>
  <c r="AU1120" i="11"/>
  <c r="C1133" i="24"/>
  <c r="B1132" i="24"/>
  <c r="AV1122" i="11"/>
  <c r="AW1121" i="11"/>
  <c r="AY1121" i="11"/>
  <c r="AU1121" i="11"/>
  <c r="B1133" i="24"/>
  <c r="C1134" i="24"/>
  <c r="AY1122" i="11"/>
  <c r="AU1122" i="11"/>
  <c r="AV1123" i="11"/>
  <c r="AW1122" i="11"/>
  <c r="B1134" i="24"/>
  <c r="C1135" i="24"/>
  <c r="AY1123" i="11"/>
  <c r="AV1124" i="11"/>
  <c r="AU1123" i="11"/>
  <c r="AW1123" i="11"/>
  <c r="C1136" i="24"/>
  <c r="B1135" i="24"/>
  <c r="AV1125" i="11"/>
  <c r="AW1124" i="11"/>
  <c r="AU1124" i="11"/>
  <c r="AY1124" i="11"/>
  <c r="C1137" i="24"/>
  <c r="B1136" i="24"/>
  <c r="AU1125" i="11"/>
  <c r="AW1125" i="11"/>
  <c r="AY1125" i="11"/>
  <c r="AV1126" i="11"/>
  <c r="C1138" i="24"/>
  <c r="B1137" i="24"/>
  <c r="AU1126" i="11"/>
  <c r="AY1126" i="11"/>
  <c r="AV1127" i="11"/>
  <c r="AW1126" i="11"/>
  <c r="C1139" i="24"/>
  <c r="B1138" i="24"/>
  <c r="AY1127" i="11"/>
  <c r="AV1128" i="11"/>
  <c r="AU1127" i="11"/>
  <c r="AW1127" i="11"/>
  <c r="C1140" i="24"/>
  <c r="B1139" i="24"/>
  <c r="AU1128" i="11"/>
  <c r="AV1129" i="11"/>
  <c r="AY1128" i="11"/>
  <c r="AW1128" i="11"/>
  <c r="C1141" i="24"/>
  <c r="B1140" i="24"/>
  <c r="AY1129" i="11"/>
  <c r="AV1130" i="11"/>
  <c r="AW1129" i="11"/>
  <c r="AU1129" i="11"/>
  <c r="C1142" i="24"/>
  <c r="B1141" i="24"/>
  <c r="AW1130" i="11"/>
  <c r="AY1130" i="11"/>
  <c r="AU1130" i="11"/>
  <c r="AV1131" i="11"/>
  <c r="B1142" i="24"/>
  <c r="C1143" i="24"/>
  <c r="AY1131" i="11"/>
  <c r="AV1132" i="11"/>
  <c r="AU1131" i="11"/>
  <c r="AW1131" i="11"/>
  <c r="B1143" i="24"/>
  <c r="C1144" i="24"/>
  <c r="AY1132" i="11"/>
  <c r="AW1132" i="11"/>
  <c r="AV1133" i="11"/>
  <c r="AU1132" i="11"/>
  <c r="C1145" i="24"/>
  <c r="B1144" i="24"/>
  <c r="AU1133" i="11"/>
  <c r="AY1133" i="11"/>
  <c r="AV1134" i="11"/>
  <c r="AW1133" i="11"/>
  <c r="B1145" i="24"/>
  <c r="C1146" i="24"/>
  <c r="AY1134" i="11"/>
  <c r="AW1134" i="11"/>
  <c r="AU1134" i="11"/>
  <c r="AV1135" i="11"/>
  <c r="C1147" i="24"/>
  <c r="B1146" i="24"/>
  <c r="AW1135" i="11"/>
  <c r="AU1135" i="11"/>
  <c r="AY1135" i="11"/>
  <c r="AV1136" i="11"/>
  <c r="B1147" i="24"/>
  <c r="C1148" i="24"/>
  <c r="AV1137" i="11"/>
  <c r="AY1136" i="11"/>
  <c r="AW1136" i="11"/>
  <c r="AU1136" i="11"/>
  <c r="C1149" i="24"/>
  <c r="B1148" i="24"/>
  <c r="AV1138" i="11"/>
  <c r="AY1137" i="11"/>
  <c r="AW1137" i="11"/>
  <c r="AU1137" i="11"/>
  <c r="B1149" i="24"/>
  <c r="C1150" i="24"/>
  <c r="AY1138" i="11"/>
  <c r="AU1138" i="11"/>
  <c r="AW1138" i="11"/>
  <c r="AV1139" i="11"/>
  <c r="B1150" i="24"/>
  <c r="C1151" i="24"/>
  <c r="AY1139" i="11"/>
  <c r="AW1139" i="11"/>
  <c r="AU1139" i="11"/>
  <c r="AV1140" i="11"/>
  <c r="B1151" i="24"/>
  <c r="C1152" i="24"/>
  <c r="AV1141" i="11"/>
  <c r="AU1140" i="11"/>
  <c r="AW1140" i="11"/>
  <c r="AY1140" i="11"/>
  <c r="C1153" i="24"/>
  <c r="B1152" i="24"/>
  <c r="AU1141" i="11"/>
  <c r="AW1141" i="11"/>
  <c r="AY1141" i="11"/>
  <c r="AV1142" i="11"/>
  <c r="C1154" i="24"/>
  <c r="B1153" i="24"/>
  <c r="AV1143" i="11"/>
  <c r="AY1142" i="11"/>
  <c r="AU1142" i="11"/>
  <c r="AW1142" i="11"/>
  <c r="C1155" i="24"/>
  <c r="B1154" i="24"/>
  <c r="AY1143" i="11"/>
  <c r="AU1143" i="11"/>
  <c r="AV1144" i="11"/>
  <c r="AW1143" i="11"/>
  <c r="C1156" i="24"/>
  <c r="B1155" i="24"/>
  <c r="AY1144" i="11"/>
  <c r="AW1144" i="11"/>
  <c r="AV1145" i="11"/>
  <c r="AU1144" i="11"/>
  <c r="C1157" i="24"/>
  <c r="B1156" i="24"/>
  <c r="AY1145" i="11"/>
  <c r="AV1146" i="11"/>
  <c r="AW1145" i="11"/>
  <c r="AU1145" i="11"/>
  <c r="C1158" i="24"/>
  <c r="B1157" i="24"/>
  <c r="AW1146" i="11"/>
  <c r="AY1146" i="11"/>
  <c r="AV1147" i="11"/>
  <c r="AU1146" i="11"/>
  <c r="B1158" i="24"/>
  <c r="C1159" i="24"/>
  <c r="AY1147" i="11"/>
  <c r="AW1147" i="11"/>
  <c r="AU1147" i="11"/>
  <c r="AV1148" i="11"/>
  <c r="C1160" i="24"/>
  <c r="B1159" i="24"/>
  <c r="AY1148" i="11"/>
  <c r="AW1148" i="11"/>
  <c r="AV1149" i="11"/>
  <c r="AU1148" i="11"/>
  <c r="C1161" i="24"/>
  <c r="B1160" i="24"/>
  <c r="AW1149" i="11"/>
  <c r="AY1149" i="11"/>
  <c r="AU1149" i="11"/>
  <c r="AV1150" i="11"/>
  <c r="B1161" i="24"/>
  <c r="C1162" i="24"/>
  <c r="AY1150" i="11"/>
  <c r="AW1150" i="11"/>
  <c r="AU1150" i="11"/>
  <c r="AV1151" i="11"/>
  <c r="C1163" i="24"/>
  <c r="B1162" i="24"/>
  <c r="AV1152" i="11"/>
  <c r="AW1151" i="11"/>
  <c r="AY1151" i="11"/>
  <c r="AU1151" i="11"/>
  <c r="B1163" i="24"/>
  <c r="C1164" i="24"/>
  <c r="AW1152" i="11"/>
  <c r="AY1152" i="11"/>
  <c r="AV1153" i="11"/>
  <c r="AU1152" i="11"/>
  <c r="B1164" i="24"/>
  <c r="C1165" i="24"/>
  <c r="AV1154" i="11"/>
  <c r="AY1153" i="11"/>
  <c r="AU1153" i="11"/>
  <c r="AW1153" i="11"/>
  <c r="C1166" i="24"/>
  <c r="B1165" i="24"/>
  <c r="AY1154" i="11"/>
  <c r="AV1155" i="11"/>
  <c r="AU1154" i="11"/>
  <c r="AW1154" i="11"/>
  <c r="B1166" i="24"/>
  <c r="C1167" i="24"/>
  <c r="AV1156" i="11"/>
  <c r="AY1155" i="11"/>
  <c r="AU1155" i="11"/>
  <c r="AW1155" i="11"/>
  <c r="B1167" i="24"/>
  <c r="C1168" i="24"/>
  <c r="AU1156" i="11"/>
  <c r="AW1156" i="11"/>
  <c r="AV1157" i="11"/>
  <c r="AY1156" i="11"/>
  <c r="C1169" i="24"/>
  <c r="B1168" i="24"/>
  <c r="AV1158" i="11"/>
  <c r="AW1157" i="11"/>
  <c r="AY1157" i="11"/>
  <c r="AU1157" i="11"/>
  <c r="B1169" i="24"/>
  <c r="C1170" i="24"/>
  <c r="AV1159" i="11"/>
  <c r="AY1158" i="11"/>
  <c r="AU1158" i="11"/>
  <c r="AW1158" i="11"/>
  <c r="C1171" i="24"/>
  <c r="B1170" i="24"/>
  <c r="AY1159" i="11"/>
  <c r="AW1159" i="11"/>
  <c r="AU1159" i="11"/>
  <c r="AV1160" i="11"/>
  <c r="C1172" i="24"/>
  <c r="B1171" i="24"/>
  <c r="AW1160" i="11"/>
  <c r="AY1160" i="11"/>
  <c r="AV1161" i="11"/>
  <c r="AU1160" i="11"/>
  <c r="B1172" i="24"/>
  <c r="C1173" i="24"/>
  <c r="AY1161" i="11"/>
  <c r="AV1162" i="11"/>
  <c r="AU1161" i="11"/>
  <c r="AW1161" i="11"/>
  <c r="B1173" i="24"/>
  <c r="C1174" i="24"/>
  <c r="AW1162" i="11"/>
  <c r="AY1162" i="11"/>
  <c r="AU1162" i="11"/>
  <c r="AV1163" i="11"/>
  <c r="B1174" i="24"/>
  <c r="C1175" i="24"/>
  <c r="AY1163" i="11"/>
  <c r="AV1164" i="11"/>
  <c r="AU1163" i="11"/>
  <c r="AW1163" i="11"/>
  <c r="B1175" i="24"/>
  <c r="C1176" i="24"/>
  <c r="AY1164" i="11"/>
  <c r="AV1165" i="11"/>
  <c r="AU1164" i="11"/>
  <c r="AW1164" i="11"/>
  <c r="B1176" i="24"/>
  <c r="C1177" i="24"/>
  <c r="AU1165" i="11"/>
  <c r="AY1165" i="11"/>
  <c r="AV1166" i="11"/>
  <c r="AW1165" i="11"/>
  <c r="C1178" i="24"/>
  <c r="B1177" i="24"/>
  <c r="AY1166" i="11"/>
  <c r="AW1166" i="11"/>
  <c r="AV1167" i="11"/>
  <c r="AU1166" i="11"/>
  <c r="C1179" i="24"/>
  <c r="B1178" i="24"/>
  <c r="AU1167" i="11"/>
  <c r="AV1168" i="11"/>
  <c r="AY1167" i="11"/>
  <c r="AW1167" i="11"/>
  <c r="B1179" i="24"/>
  <c r="C1180" i="24"/>
  <c r="AV1169" i="11"/>
  <c r="AY1168" i="11"/>
  <c r="AW1168" i="11"/>
  <c r="AU1168" i="11"/>
  <c r="C1181" i="24"/>
  <c r="B1180" i="24"/>
  <c r="AU1169" i="11"/>
  <c r="AY1169" i="11"/>
  <c r="AW1169" i="11"/>
  <c r="AV1170" i="11"/>
  <c r="C1182" i="24"/>
  <c r="B1181" i="24"/>
  <c r="AY1170" i="11"/>
  <c r="AW1170" i="11"/>
  <c r="AU1170" i="11"/>
  <c r="AV1171" i="11"/>
  <c r="B1182" i="24"/>
  <c r="C1183" i="24"/>
  <c r="AY1171" i="11"/>
  <c r="AU1171" i="11"/>
  <c r="AV1172" i="11"/>
  <c r="AW1171" i="11"/>
  <c r="B1183" i="24"/>
  <c r="C1184" i="24"/>
  <c r="AV1173" i="11"/>
  <c r="AW1172" i="11"/>
  <c r="AU1172" i="11"/>
  <c r="AY1172" i="11"/>
  <c r="C1185" i="24"/>
  <c r="B1184" i="24"/>
  <c r="AV1174" i="11"/>
  <c r="AW1173" i="11"/>
  <c r="AY1173" i="11"/>
  <c r="AU1173" i="11"/>
  <c r="B1185" i="24"/>
  <c r="C1186" i="24"/>
  <c r="AV1175" i="11"/>
  <c r="AY1174" i="11"/>
  <c r="AU1174" i="11"/>
  <c r="AW1174" i="11"/>
  <c r="C1187" i="24"/>
  <c r="B1186" i="24"/>
  <c r="AY1175" i="11"/>
  <c r="AV1176" i="11"/>
  <c r="AU1175" i="11"/>
  <c r="AW1175" i="11"/>
  <c r="C1188" i="24"/>
  <c r="B1187" i="24"/>
  <c r="AW1176" i="11"/>
  <c r="AY1176" i="11"/>
  <c r="AV1177" i="11"/>
  <c r="AU1176" i="11"/>
  <c r="C1189" i="24"/>
  <c r="B1188" i="24"/>
  <c r="AY1177" i="11"/>
  <c r="AU1177" i="11"/>
  <c r="AV1178" i="11"/>
  <c r="AW1177" i="11"/>
  <c r="C1190" i="24"/>
  <c r="B1189" i="24"/>
  <c r="AU1178" i="11"/>
  <c r="AY1178" i="11"/>
  <c r="AV1179" i="11"/>
  <c r="AW1178" i="11"/>
  <c r="B1190" i="24"/>
  <c r="C1191" i="24"/>
  <c r="AY1179" i="11"/>
  <c r="AU1179" i="11"/>
  <c r="AV1180" i="11"/>
  <c r="AW1179" i="11"/>
  <c r="C1192" i="24"/>
  <c r="B1191" i="24"/>
  <c r="AY1180" i="11"/>
  <c r="AU1180" i="11"/>
  <c r="AV1181" i="11"/>
  <c r="AW1180" i="11"/>
  <c r="B1192" i="24"/>
  <c r="C1193" i="24"/>
  <c r="AU1181" i="11"/>
  <c r="AY1181" i="11"/>
  <c r="AW1181" i="11"/>
  <c r="AV1182" i="11"/>
  <c r="C1194" i="24"/>
  <c r="B1193" i="24"/>
  <c r="AY1182" i="11"/>
  <c r="AW1182" i="11"/>
  <c r="AU1182" i="11"/>
  <c r="AV1183" i="11"/>
  <c r="C1195" i="24"/>
  <c r="B1194" i="24"/>
  <c r="AV1184" i="11"/>
  <c r="AU1183" i="11"/>
  <c r="AY1183" i="11"/>
  <c r="AW1183" i="11"/>
  <c r="B1195" i="24"/>
  <c r="C1196" i="24"/>
  <c r="AV1185" i="11"/>
  <c r="AY1184" i="11"/>
  <c r="AW1184" i="11"/>
  <c r="AU1184" i="11"/>
  <c r="B1196" i="24"/>
  <c r="C1197" i="24"/>
  <c r="AU1185" i="11"/>
  <c r="AY1185" i="11"/>
  <c r="AW1185" i="11"/>
  <c r="AV1186" i="11"/>
  <c r="C1198" i="24"/>
  <c r="B1197" i="24"/>
  <c r="AY1186" i="11"/>
  <c r="AW1186" i="11"/>
  <c r="AU1186" i="11"/>
  <c r="AV1187" i="11"/>
  <c r="B1198" i="24"/>
  <c r="C1199" i="24"/>
  <c r="AY1187" i="11"/>
  <c r="AV1188" i="11"/>
  <c r="AW1187" i="11"/>
  <c r="AU1187" i="11"/>
  <c r="B1199" i="24"/>
  <c r="C1200" i="24"/>
  <c r="AU1188" i="11"/>
  <c r="AW1188" i="11"/>
  <c r="AV1189" i="11"/>
  <c r="AY1188" i="11"/>
  <c r="C1201" i="24"/>
  <c r="B1200" i="24"/>
  <c r="AV1190" i="11"/>
  <c r="AW1189" i="11"/>
  <c r="AY1189" i="11"/>
  <c r="AU1189" i="11"/>
  <c r="C1202" i="24"/>
  <c r="B1201" i="24"/>
  <c r="AW1190" i="11"/>
  <c r="AY1190" i="11"/>
  <c r="AV1191" i="11"/>
  <c r="AU1190" i="11"/>
  <c r="C1203" i="24"/>
  <c r="B1202" i="24"/>
  <c r="AY1191" i="11"/>
  <c r="AV1192" i="11"/>
  <c r="AU1191" i="11"/>
  <c r="AW1191" i="11"/>
  <c r="C1204" i="24"/>
  <c r="B1203" i="24"/>
  <c r="AY1192" i="11"/>
  <c r="AV1193" i="11"/>
  <c r="AU1192" i="11"/>
  <c r="AW1192" i="11"/>
  <c r="B1204" i="24"/>
  <c r="C1205" i="24"/>
  <c r="AY1193" i="11"/>
  <c r="AV1194" i="11"/>
  <c r="AW1193" i="11"/>
  <c r="AU1193" i="11"/>
  <c r="C1206" i="24"/>
  <c r="B1205" i="24"/>
  <c r="AW1194" i="11"/>
  <c r="AY1194" i="11"/>
  <c r="AU1194" i="11"/>
  <c r="AV1195" i="11"/>
  <c r="B1206" i="24"/>
  <c r="C1207" i="24"/>
  <c r="AY1195" i="11"/>
  <c r="AW1195" i="11"/>
  <c r="AV1196" i="11"/>
  <c r="AU1195" i="11"/>
  <c r="C1208" i="24"/>
  <c r="B1207" i="24"/>
  <c r="AU1196" i="11"/>
  <c r="AY1196" i="11"/>
  <c r="AW1196" i="11"/>
  <c r="AV1197" i="11"/>
  <c r="C1209" i="24"/>
  <c r="B1208" i="24"/>
  <c r="AU1197" i="11"/>
  <c r="AY1197" i="11"/>
  <c r="AV1198" i="11"/>
  <c r="AW1197" i="11"/>
  <c r="C1210" i="24"/>
  <c r="B1209" i="24"/>
  <c r="AY1198" i="11"/>
  <c r="AW1198" i="11"/>
  <c r="AV1199" i="11"/>
  <c r="AU1198" i="11"/>
  <c r="C1211" i="24"/>
  <c r="B1210" i="24"/>
  <c r="AW1199" i="11"/>
  <c r="AV1200" i="11"/>
  <c r="AY1199" i="11"/>
  <c r="AU1199" i="11"/>
  <c r="C1212" i="24"/>
  <c r="B1211" i="24"/>
  <c r="AW1200" i="11"/>
  <c r="AV1201" i="11"/>
  <c r="AY1200" i="11"/>
  <c r="AU1200" i="11"/>
  <c r="C1213" i="24"/>
  <c r="B1212" i="24"/>
  <c r="AY1201" i="11"/>
  <c r="AV1202" i="11"/>
  <c r="AU1201" i="11"/>
  <c r="AW1201" i="11"/>
  <c r="B1213" i="24"/>
  <c r="C1214" i="24"/>
  <c r="AY1202" i="11"/>
  <c r="AW1202" i="11"/>
  <c r="AV1203" i="11"/>
  <c r="AU1202" i="11"/>
  <c r="B1214" i="24"/>
  <c r="C1215" i="24"/>
  <c r="AV1204" i="11"/>
  <c r="AY1203" i="11"/>
  <c r="AW1203" i="11"/>
  <c r="AU1203" i="11"/>
  <c r="B1215" i="24"/>
  <c r="C1216" i="24"/>
  <c r="AU1204" i="11"/>
  <c r="AV1205" i="11"/>
  <c r="AW1204" i="11"/>
  <c r="AY1204" i="11"/>
  <c r="C1217" i="24"/>
  <c r="B1216" i="24"/>
  <c r="AV1206" i="11"/>
  <c r="AW1205" i="11"/>
  <c r="AY1205" i="11"/>
  <c r="AU1205" i="11"/>
  <c r="C1218" i="24"/>
  <c r="B1217" i="24"/>
  <c r="AV1207" i="11"/>
  <c r="AY1206" i="11"/>
  <c r="AU1206" i="11"/>
  <c r="AW1206" i="11"/>
  <c r="C1219" i="24"/>
  <c r="B1218" i="24"/>
  <c r="AY1207" i="11"/>
  <c r="AW1207" i="11"/>
  <c r="AV1208" i="11"/>
  <c r="AU1207" i="11"/>
  <c r="B1219" i="24"/>
  <c r="C1220" i="24"/>
  <c r="AY1208" i="11"/>
  <c r="AW1208" i="11"/>
  <c r="AV1209" i="11"/>
  <c r="AU1208" i="11"/>
  <c r="C1221" i="24"/>
  <c r="B1220" i="24"/>
  <c r="AY1209" i="11"/>
  <c r="AU1209" i="11"/>
  <c r="AV1210" i="11"/>
  <c r="AW1209" i="11"/>
  <c r="C1222" i="24"/>
  <c r="B1221" i="24"/>
  <c r="AW1210" i="11"/>
  <c r="AY1210" i="11"/>
  <c r="AU1210" i="11"/>
  <c r="AV1211" i="11"/>
  <c r="B1222" i="24"/>
  <c r="C1223" i="24"/>
  <c r="AY1211" i="11"/>
  <c r="AU1211" i="11"/>
  <c r="AV1212" i="11"/>
  <c r="AW1211" i="11"/>
  <c r="C1224" i="24"/>
  <c r="B1223" i="24"/>
  <c r="AY1212" i="11"/>
  <c r="AW1212" i="11"/>
  <c r="AV1213" i="11"/>
  <c r="AU1212" i="11"/>
  <c r="B1224" i="24"/>
  <c r="C1225" i="24"/>
  <c r="AU1213" i="11"/>
  <c r="AY1213" i="11"/>
  <c r="AW1213" i="11"/>
  <c r="AV1214" i="11"/>
  <c r="C1226" i="24"/>
  <c r="B1225" i="24"/>
  <c r="AY1214" i="11"/>
  <c r="AU1214" i="11"/>
  <c r="AW1214" i="11"/>
  <c r="AV1215" i="11"/>
  <c r="B1226" i="24"/>
  <c r="C1227" i="24"/>
  <c r="AV1216" i="11"/>
  <c r="AW1215" i="11"/>
  <c r="AY1215" i="11"/>
  <c r="AU1215" i="11"/>
  <c r="C1228" i="24"/>
  <c r="B1227" i="24"/>
  <c r="AW1216" i="11"/>
  <c r="AV1217" i="11"/>
  <c r="AY1216" i="11"/>
  <c r="AU1216" i="11"/>
  <c r="B1228" i="24"/>
  <c r="C1229" i="24"/>
  <c r="AW1217" i="11"/>
  <c r="AU1217" i="11"/>
  <c r="AY1217" i="11"/>
  <c r="AV1218" i="11"/>
  <c r="C1230" i="24"/>
  <c r="B1229" i="24"/>
  <c r="AY1218" i="11"/>
  <c r="AU1218" i="11"/>
  <c r="AW1218" i="11"/>
  <c r="AV1219" i="11"/>
  <c r="B1230" i="24"/>
  <c r="C1231" i="24"/>
  <c r="AV1220" i="11"/>
  <c r="AW1219" i="11"/>
  <c r="AY1219" i="11"/>
  <c r="AU1219" i="11"/>
  <c r="B1231" i="24"/>
  <c r="C1232" i="24"/>
  <c r="AU1220" i="11"/>
  <c r="AV1221" i="11"/>
  <c r="AW1220" i="11"/>
  <c r="AY1220" i="11"/>
  <c r="C1233" i="24"/>
  <c r="B1232" i="24"/>
  <c r="AW1221" i="11"/>
  <c r="AV1222" i="11"/>
  <c r="AY1221" i="11"/>
  <c r="AU1221" i="11"/>
  <c r="B1233" i="24"/>
  <c r="C1234" i="24"/>
  <c r="AV1223" i="11"/>
  <c r="AY1222" i="11"/>
  <c r="AW1222" i="11"/>
  <c r="AU1222" i="11"/>
  <c r="C1235" i="24"/>
  <c r="B1234" i="24"/>
  <c r="AW1223" i="11"/>
  <c r="AY1223" i="11"/>
  <c r="AU1223" i="11"/>
  <c r="AV1224" i="11"/>
  <c r="B1235" i="24"/>
  <c r="C1236" i="24"/>
  <c r="AV1225" i="11"/>
  <c r="AW1224" i="11"/>
  <c r="AY1224" i="11"/>
  <c r="AU1224" i="11"/>
  <c r="C1237" i="24"/>
  <c r="B1236" i="24"/>
  <c r="AY1225" i="11"/>
  <c r="AU1225" i="11"/>
  <c r="AV1226" i="11"/>
  <c r="AW1225" i="11"/>
  <c r="B1237" i="24"/>
  <c r="C1238" i="24"/>
  <c r="AU1226" i="11"/>
  <c r="AY1226" i="11"/>
  <c r="AV1227" i="11"/>
  <c r="AW1226" i="11"/>
  <c r="C1239" i="24"/>
  <c r="B1238" i="24"/>
  <c r="AY1227" i="11"/>
  <c r="AW1227" i="11"/>
  <c r="AV1228" i="11"/>
  <c r="AU1227" i="11"/>
  <c r="C1240" i="24"/>
  <c r="B1239" i="24"/>
  <c r="AY1228" i="11"/>
  <c r="AW1228" i="11"/>
  <c r="AU1228" i="11"/>
  <c r="AV1229" i="11"/>
  <c r="B1240" i="24"/>
  <c r="C1241" i="24"/>
  <c r="AW1229" i="11"/>
  <c r="AY1229" i="11"/>
  <c r="AU1229" i="11"/>
  <c r="AV1230" i="11"/>
  <c r="C1242" i="24"/>
  <c r="B1241" i="24"/>
  <c r="AY1230" i="11"/>
  <c r="AU1230" i="11"/>
  <c r="AW1230" i="11"/>
  <c r="AV1231" i="11"/>
  <c r="C1243" i="24"/>
  <c r="B1242" i="24"/>
  <c r="AV1232" i="11"/>
  <c r="AU1231" i="11"/>
  <c r="AY1231" i="11"/>
  <c r="AW1231" i="11"/>
  <c r="C1244" i="24"/>
  <c r="B1243" i="24"/>
  <c r="AW1232" i="11"/>
  <c r="AV1233" i="11"/>
  <c r="AY1232" i="11"/>
  <c r="AU1232" i="11"/>
  <c r="C1245" i="24"/>
  <c r="B1244" i="24"/>
  <c r="AW1233" i="11"/>
  <c r="AU1233" i="11"/>
  <c r="AY1233" i="11"/>
  <c r="AV1234" i="11"/>
  <c r="C1246" i="24"/>
  <c r="B1245" i="24"/>
  <c r="AY1234" i="11"/>
  <c r="AW1234" i="11"/>
  <c r="AV1235" i="11"/>
  <c r="AU1234" i="11"/>
  <c r="B1246" i="24"/>
  <c r="C1247" i="24"/>
  <c r="AY1235" i="11"/>
  <c r="AU1235" i="11"/>
  <c r="AV1236" i="11"/>
  <c r="AW1235" i="11"/>
  <c r="C1248" i="24"/>
  <c r="B1247" i="24"/>
  <c r="AV1237" i="11"/>
  <c r="AU1236" i="11"/>
  <c r="AW1236" i="11"/>
  <c r="AY1236" i="11"/>
  <c r="C1249" i="24"/>
  <c r="B1248" i="24"/>
  <c r="AW1237" i="11"/>
  <c r="AV1238" i="11"/>
  <c r="AY1237" i="11"/>
  <c r="AU1237" i="11"/>
  <c r="C1250" i="24"/>
  <c r="B1249" i="24"/>
  <c r="AU1238" i="11"/>
  <c r="AY1238" i="11"/>
  <c r="AV1239" i="11"/>
  <c r="AW1238" i="11"/>
  <c r="C1251" i="24"/>
  <c r="B1250" i="24"/>
  <c r="AY1239" i="11"/>
  <c r="AU1239" i="11"/>
  <c r="AV1240" i="11"/>
  <c r="AW1239" i="11"/>
  <c r="B1251" i="24"/>
  <c r="C1252" i="24"/>
  <c r="AV1241" i="11"/>
  <c r="AW1240" i="11"/>
  <c r="AY1240" i="11"/>
  <c r="AU1240" i="11"/>
  <c r="C1253" i="24"/>
  <c r="B1252" i="24"/>
  <c r="AY1241" i="11"/>
  <c r="AU1241" i="11"/>
  <c r="AV1242" i="11"/>
  <c r="AW1241" i="11"/>
  <c r="B1253" i="24"/>
  <c r="C1254" i="24"/>
  <c r="AY1242" i="11"/>
  <c r="AW1242" i="11"/>
  <c r="AV1243" i="11"/>
  <c r="AU1242" i="11"/>
  <c r="B1254" i="24"/>
  <c r="C1255" i="24"/>
  <c r="AY1243" i="11"/>
  <c r="AW1243" i="11"/>
  <c r="AV1244" i="11"/>
  <c r="AU1243" i="11"/>
  <c r="C1256" i="24"/>
  <c r="B1255" i="24"/>
  <c r="AY1244" i="11"/>
  <c r="AW1244" i="11"/>
  <c r="AV1245" i="11"/>
  <c r="AU1244" i="11"/>
  <c r="C1257" i="24"/>
  <c r="B1256" i="24"/>
  <c r="AU1245" i="11"/>
  <c r="AY1245" i="11"/>
  <c r="AW1245" i="11"/>
  <c r="AV1246" i="11"/>
  <c r="B1257" i="24"/>
  <c r="C1258" i="24"/>
  <c r="AU1246" i="11"/>
  <c r="AY1246" i="11"/>
  <c r="AW1246" i="11"/>
  <c r="AV1247" i="11"/>
  <c r="B1258" i="24"/>
  <c r="C1259" i="24"/>
  <c r="AV1248" i="11"/>
  <c r="AU1247" i="11"/>
  <c r="AY1247" i="11"/>
  <c r="AW1247" i="11"/>
  <c r="C1260" i="24"/>
  <c r="B1259" i="24"/>
  <c r="AV1249" i="11"/>
  <c r="AW1248" i="11"/>
  <c r="AY1248" i="11"/>
  <c r="AU1248" i="11"/>
  <c r="C1261" i="24"/>
  <c r="B1260" i="24"/>
  <c r="AY1249" i="11"/>
  <c r="AU1249" i="11"/>
  <c r="AW1249" i="11"/>
  <c r="AV1250" i="11"/>
  <c r="B1261" i="24"/>
  <c r="C1262" i="24"/>
  <c r="AY1250" i="11"/>
  <c r="AW1250" i="11"/>
  <c r="AU1250" i="11"/>
  <c r="AV1251" i="11"/>
  <c r="C1263" i="24"/>
  <c r="B1262" i="24"/>
  <c r="AV1252" i="11"/>
  <c r="AW1251" i="11"/>
  <c r="AY1251" i="11"/>
  <c r="AU1251" i="11"/>
  <c r="B1263" i="24"/>
  <c r="C1264" i="24"/>
  <c r="AU1252" i="11"/>
  <c r="AW1252" i="11"/>
  <c r="AV1253" i="11"/>
  <c r="AY1252" i="11"/>
  <c r="C1265" i="24"/>
  <c r="B1264" i="24"/>
  <c r="AU1253" i="11"/>
  <c r="AW1253" i="11"/>
  <c r="AY1253" i="11"/>
  <c r="AV1254" i="11"/>
  <c r="B1265" i="24"/>
  <c r="C1266" i="24"/>
  <c r="AU1254" i="11"/>
  <c r="AW1254" i="11"/>
  <c r="AV1255" i="11"/>
  <c r="AY1254" i="11"/>
  <c r="B1266" i="24"/>
  <c r="C1267" i="24"/>
  <c r="AY1255" i="11"/>
  <c r="AU1255" i="11"/>
  <c r="AV1256" i="11"/>
  <c r="AW1255" i="11"/>
  <c r="C1268" i="24"/>
  <c r="B1267" i="24"/>
  <c r="AU1256" i="11"/>
  <c r="AV1257" i="11"/>
  <c r="AY1256" i="11"/>
  <c r="AW1256" i="11"/>
  <c r="C1269" i="24"/>
  <c r="B1268" i="24"/>
  <c r="AY1257" i="11"/>
  <c r="AW1257" i="11"/>
  <c r="AV1258" i="11"/>
  <c r="AU1257" i="11"/>
  <c r="B1269" i="24"/>
  <c r="C1270" i="24"/>
  <c r="AY1258" i="11"/>
  <c r="AW1258" i="11"/>
  <c r="AU1258" i="11"/>
  <c r="AV1259" i="11"/>
  <c r="B1270" i="24"/>
  <c r="C1271" i="24"/>
  <c r="AY1259" i="11"/>
  <c r="AU1259" i="11"/>
  <c r="AV1260" i="11"/>
  <c r="AW1259" i="11"/>
  <c r="C1272" i="24"/>
  <c r="B1271" i="24"/>
  <c r="AV1261" i="11"/>
  <c r="AU1260" i="11"/>
  <c r="AW1260" i="11"/>
  <c r="AY1260" i="11"/>
  <c r="B1272" i="24"/>
  <c r="C1273" i="24"/>
  <c r="AU1261" i="11"/>
  <c r="AY1261" i="11"/>
  <c r="AW1261" i="11"/>
  <c r="AV1262" i="11"/>
  <c r="B1273" i="24"/>
  <c r="C1274" i="24"/>
  <c r="AV1263" i="11"/>
  <c r="AU1262" i="11"/>
  <c r="AY1262" i="11"/>
  <c r="AW1262" i="11"/>
  <c r="C1275" i="24"/>
  <c r="B1274" i="24"/>
  <c r="AV1264" i="11"/>
  <c r="AW1263" i="11"/>
  <c r="AY1263" i="11"/>
  <c r="AU1263" i="11"/>
  <c r="C1276" i="24"/>
  <c r="B1275" i="24"/>
  <c r="AV1265" i="11"/>
  <c r="AU1264" i="11"/>
  <c r="AY1264" i="11"/>
  <c r="AW1264" i="11"/>
  <c r="B1276" i="24"/>
  <c r="C1277" i="24"/>
  <c r="AU1265" i="11"/>
  <c r="AV1266" i="11"/>
  <c r="AY1265" i="11"/>
  <c r="AW1265" i="11"/>
  <c r="B1277" i="24"/>
  <c r="C1278" i="24"/>
  <c r="AY1266" i="11"/>
  <c r="AW1266" i="11"/>
  <c r="AU1266" i="11"/>
  <c r="AV1267" i="11"/>
  <c r="C1279" i="24"/>
  <c r="B1278" i="24"/>
  <c r="AV1268" i="11"/>
  <c r="AW1267" i="11"/>
  <c r="AY1267" i="11"/>
  <c r="AU1267" i="11"/>
  <c r="B1279" i="24"/>
  <c r="C1280" i="24"/>
  <c r="AU1268" i="11"/>
  <c r="AV1269" i="11"/>
  <c r="AW1268" i="11"/>
  <c r="AY1268" i="11"/>
  <c r="C1281" i="24"/>
  <c r="B1280" i="24"/>
  <c r="AY1269" i="11"/>
  <c r="AV1270" i="11"/>
  <c r="AW1269" i="11"/>
  <c r="AU1269" i="11"/>
  <c r="C1282" i="24"/>
  <c r="B1281" i="24"/>
  <c r="AW1270" i="11"/>
  <c r="AY1270" i="11"/>
  <c r="AV1271" i="11"/>
  <c r="AU1270" i="11"/>
  <c r="B1282" i="24"/>
  <c r="C1283" i="24"/>
  <c r="AY1271" i="11"/>
  <c r="AU1271" i="11"/>
  <c r="AV1272" i="11"/>
  <c r="AW1271" i="11"/>
  <c r="C1284" i="24"/>
  <c r="B1283" i="24"/>
  <c r="AY1272" i="11"/>
  <c r="AU1272" i="11"/>
  <c r="AV1273" i="11"/>
  <c r="AW1272" i="11"/>
  <c r="C1285" i="24"/>
  <c r="B1284" i="24"/>
  <c r="AY1273" i="11"/>
  <c r="AU1273" i="11"/>
  <c r="AV1274" i="11"/>
  <c r="AW1273" i="11"/>
  <c r="B1285" i="24"/>
  <c r="C1286" i="24"/>
  <c r="AY1274" i="11"/>
  <c r="AW1274" i="11"/>
  <c r="AV1275" i="11"/>
  <c r="AU1274" i="11"/>
  <c r="C1287" i="24"/>
  <c r="B1286" i="24"/>
  <c r="AY1275" i="11"/>
  <c r="AU1275" i="11"/>
  <c r="AV1276" i="11"/>
  <c r="AW1275" i="11"/>
  <c r="B1287" i="24"/>
  <c r="C1288" i="24"/>
  <c r="AY1276" i="11"/>
  <c r="AU1276" i="11"/>
  <c r="AW1276" i="11"/>
  <c r="AV1277" i="11"/>
  <c r="B1288" i="24"/>
  <c r="C1289" i="24"/>
  <c r="AW1277" i="11"/>
  <c r="AY1277" i="11"/>
  <c r="AU1277" i="11"/>
  <c r="AV1278" i="11"/>
  <c r="B1289" i="24"/>
  <c r="C1290" i="24"/>
  <c r="AV1279" i="11"/>
  <c r="AU1278" i="11"/>
  <c r="AY1278" i="11"/>
  <c r="AW1278" i="11"/>
  <c r="B1290" i="24"/>
  <c r="C1291" i="24"/>
  <c r="AW1279" i="11"/>
  <c r="AY1279" i="11"/>
  <c r="AV1280" i="11"/>
  <c r="AU1279" i="11"/>
  <c r="C1292" i="24"/>
  <c r="B1291" i="24"/>
  <c r="AU1280" i="11"/>
  <c r="AV1281" i="11"/>
  <c r="AY1280" i="11"/>
  <c r="AW1280" i="11"/>
  <c r="C1293" i="24"/>
  <c r="B1292" i="24"/>
  <c r="AW1281" i="11"/>
  <c r="AU1281" i="11"/>
  <c r="AV1282" i="11"/>
  <c r="AY1281" i="11"/>
  <c r="B1293" i="24"/>
  <c r="C1294" i="24"/>
  <c r="AY1282" i="11"/>
  <c r="AW1282" i="11"/>
  <c r="AV1283" i="11"/>
  <c r="AU1282" i="11"/>
  <c r="C1295" i="24"/>
  <c r="B1294" i="24"/>
  <c r="AY1283" i="11"/>
  <c r="AV1284" i="11"/>
  <c r="AW1283" i="11"/>
  <c r="AU1283" i="11"/>
  <c r="B1295" i="24"/>
  <c r="C1296" i="24"/>
  <c r="AV1285" i="11"/>
  <c r="AU1284" i="11"/>
  <c r="AW1284" i="11"/>
  <c r="AY1284" i="11"/>
  <c r="C1297" i="24"/>
  <c r="B1296" i="24"/>
  <c r="AW1285" i="11"/>
  <c r="AV1286" i="11"/>
  <c r="AY1285" i="11"/>
  <c r="AU1285" i="11"/>
  <c r="B1297" i="24"/>
  <c r="C1298" i="24"/>
  <c r="AU1286" i="11"/>
  <c r="AW1286" i="11"/>
  <c r="AV1287" i="11"/>
  <c r="AY1286" i="11"/>
  <c r="B1298" i="24"/>
  <c r="C1299" i="24"/>
  <c r="AY1287" i="11"/>
  <c r="AW1287" i="11"/>
  <c r="AU1287" i="11"/>
  <c r="AV1288" i="11"/>
  <c r="B1299" i="24"/>
  <c r="C1300" i="24"/>
  <c r="AU1288" i="11"/>
  <c r="AV1289" i="11"/>
  <c r="AW1288" i="11"/>
  <c r="AY1288" i="11"/>
  <c r="C1301" i="24"/>
  <c r="B1300" i="24"/>
  <c r="AY1289" i="11"/>
  <c r="AU1289" i="11"/>
  <c r="AV1290" i="11"/>
  <c r="AW1289" i="11"/>
  <c r="B1301" i="24"/>
  <c r="C1302" i="24"/>
  <c r="AY1290" i="11"/>
  <c r="AW1290" i="11"/>
  <c r="AV1291" i="11"/>
  <c r="AU1290" i="11"/>
  <c r="B1302" i="24"/>
  <c r="C1303" i="24"/>
  <c r="AY1291" i="11"/>
  <c r="AU1291" i="11"/>
  <c r="AV1292" i="11"/>
  <c r="AW1291" i="11"/>
  <c r="C1304" i="24"/>
  <c r="B1303" i="24"/>
  <c r="AW1292" i="11"/>
  <c r="AY1292" i="11"/>
  <c r="AV1293" i="11"/>
  <c r="AU1292" i="11"/>
  <c r="B1304" i="24"/>
  <c r="C1305" i="24"/>
  <c r="AW1293" i="11"/>
  <c r="AY1293" i="11"/>
  <c r="AU1293" i="11"/>
  <c r="AV1294" i="11"/>
  <c r="B1305" i="24"/>
  <c r="C1306" i="24"/>
  <c r="AW1294" i="11"/>
  <c r="AV1295" i="11"/>
  <c r="AY1294" i="11"/>
  <c r="AU1294" i="11"/>
  <c r="B1306" i="24"/>
  <c r="C1307" i="24"/>
  <c r="AW1295" i="11"/>
  <c r="AY1295" i="11"/>
  <c r="AU1295" i="11"/>
  <c r="AV1296" i="11"/>
  <c r="C1308" i="24"/>
  <c r="B1307" i="24"/>
  <c r="AU1296" i="11"/>
  <c r="AY1296" i="11"/>
  <c r="AW1296" i="11"/>
  <c r="AV1297" i="11"/>
  <c r="B1308" i="24"/>
  <c r="C1309" i="24"/>
  <c r="AU1297" i="11"/>
  <c r="AV1298" i="11"/>
  <c r="AW1297" i="11"/>
  <c r="AY1297" i="11"/>
  <c r="B1309" i="24"/>
  <c r="C1310" i="24"/>
  <c r="AY1298" i="11"/>
  <c r="AU1298" i="11"/>
  <c r="AW1298" i="11"/>
  <c r="AV1299" i="11"/>
  <c r="C1311" i="24"/>
  <c r="B1310" i="24"/>
  <c r="AU1299" i="11"/>
  <c r="AV1300" i="11"/>
  <c r="AY1299" i="11"/>
  <c r="AW1299" i="11"/>
  <c r="B1311" i="24"/>
  <c r="C1312" i="24"/>
  <c r="AU1300" i="11"/>
  <c r="AW1300" i="11"/>
  <c r="AY1300" i="11"/>
  <c r="AV1301" i="11"/>
  <c r="C1313" i="24"/>
  <c r="B1312" i="24"/>
  <c r="AV1302" i="11"/>
  <c r="AW1301" i="11"/>
  <c r="AY1301" i="11"/>
  <c r="AU1301" i="11"/>
  <c r="B1313" i="24"/>
  <c r="C1314" i="24"/>
  <c r="AU1302" i="11"/>
  <c r="AV1303" i="11"/>
  <c r="AW1302" i="11"/>
  <c r="AY1302" i="11"/>
  <c r="B1314" i="24"/>
  <c r="C1315" i="24"/>
  <c r="AW1303" i="11"/>
  <c r="AY1303" i="11"/>
  <c r="AV1304" i="11"/>
  <c r="AU1303" i="11"/>
  <c r="C1316" i="24"/>
  <c r="B1315" i="24"/>
  <c r="AU1304" i="11"/>
  <c r="AW1304" i="11"/>
  <c r="AV1305" i="11"/>
  <c r="AY1304" i="11"/>
  <c r="C1317" i="24"/>
  <c r="B1316" i="24"/>
  <c r="AY1305" i="11"/>
  <c r="AU1305" i="11"/>
  <c r="AW1305" i="11"/>
  <c r="AV1306" i="11"/>
  <c r="B1317" i="24"/>
  <c r="C1318" i="24"/>
  <c r="AW1306" i="11"/>
  <c r="AY1306" i="11"/>
  <c r="AU1306" i="11"/>
  <c r="AV1307" i="11"/>
  <c r="B1318" i="24"/>
  <c r="C1319" i="24"/>
  <c r="AY1307" i="11"/>
  <c r="AW1307" i="11"/>
  <c r="AV1308" i="11"/>
  <c r="AU1307" i="11"/>
  <c r="B1319" i="24"/>
  <c r="C1320" i="24"/>
  <c r="AU1308" i="11"/>
  <c r="AY1308" i="11"/>
  <c r="AW1308" i="11"/>
  <c r="AV1309" i="11"/>
  <c r="B1320" i="24"/>
  <c r="C1321" i="24"/>
  <c r="AU1309" i="11"/>
  <c r="AY1309" i="11"/>
  <c r="AW1309" i="11"/>
  <c r="AV1310" i="11"/>
  <c r="B1321" i="24"/>
  <c r="C1322" i="24"/>
  <c r="AY1310" i="11"/>
  <c r="AV1311" i="11"/>
  <c r="AU1310" i="11"/>
  <c r="AW1310" i="11"/>
  <c r="B1322" i="24"/>
  <c r="C1323" i="24"/>
  <c r="AV1312" i="11"/>
  <c r="AY1311" i="11"/>
  <c r="AU1311" i="11"/>
  <c r="AW1311" i="11"/>
  <c r="B1323" i="24"/>
  <c r="C1324" i="24"/>
  <c r="AY1312" i="11"/>
  <c r="AV1313" i="11"/>
  <c r="AW1312" i="11"/>
  <c r="AU1312" i="11"/>
  <c r="C1325" i="24"/>
  <c r="B1324" i="24"/>
  <c r="AW1313" i="11"/>
  <c r="AV1314" i="11"/>
  <c r="AU1313" i="11"/>
  <c r="AY1313" i="11"/>
  <c r="C1326" i="24"/>
  <c r="B1325" i="24"/>
  <c r="AY1314" i="11"/>
  <c r="AU1314" i="11"/>
  <c r="AW1314" i="11"/>
  <c r="AV1315" i="11"/>
  <c r="C1327" i="24"/>
  <c r="B1326" i="24"/>
  <c r="AV1316" i="11"/>
  <c r="AW1315" i="11"/>
  <c r="AY1315" i="11"/>
  <c r="AU1315" i="11"/>
  <c r="C1328" i="24"/>
  <c r="B1327" i="24"/>
  <c r="AW1316" i="11"/>
  <c r="AU1316" i="11"/>
  <c r="AY1316" i="11"/>
  <c r="AV1317" i="11"/>
  <c r="C1329" i="24"/>
  <c r="B1328" i="24"/>
  <c r="AY1317" i="11"/>
  <c r="AU1317" i="11"/>
  <c r="AV1318" i="11"/>
  <c r="AW1317" i="11"/>
  <c r="B1329" i="24"/>
  <c r="C1330" i="24"/>
  <c r="AW1318" i="11"/>
  <c r="AY1318" i="11"/>
  <c r="AU1318" i="11"/>
  <c r="AV1319" i="11"/>
  <c r="B1330" i="24"/>
  <c r="C1331" i="24"/>
  <c r="AU1319" i="11"/>
  <c r="AY1319" i="11"/>
  <c r="AV1320" i="11"/>
  <c r="AW1319" i="11"/>
  <c r="B1331" i="24"/>
  <c r="C1332" i="24"/>
  <c r="AU1320" i="11"/>
  <c r="AW1320" i="11"/>
  <c r="AV1321" i="11"/>
  <c r="AY1320" i="11"/>
  <c r="C1333" i="24"/>
  <c r="B1332" i="24"/>
  <c r="AY1321" i="11"/>
  <c r="AV1322" i="11"/>
  <c r="AU1321" i="11"/>
  <c r="AW1321" i="11"/>
  <c r="C1334" i="24"/>
  <c r="B1333" i="24"/>
  <c r="AY1322" i="11"/>
  <c r="AV1323" i="11"/>
  <c r="AU1322" i="11"/>
  <c r="AW1322" i="11"/>
  <c r="C1335" i="24"/>
  <c r="B1334" i="24"/>
  <c r="AY1323" i="11"/>
  <c r="AU1323" i="11"/>
  <c r="AW1323" i="11"/>
  <c r="AV1324" i="11"/>
  <c r="C1336" i="24"/>
  <c r="B1335" i="24"/>
  <c r="AU1324" i="11"/>
  <c r="AY1324" i="11"/>
  <c r="AW1324" i="11"/>
  <c r="AV1325" i="11"/>
  <c r="B1336" i="24"/>
  <c r="C1337" i="24"/>
  <c r="AW1325" i="11"/>
  <c r="AY1325" i="11"/>
  <c r="AU1325" i="11"/>
  <c r="AV1326" i="11"/>
  <c r="C1338" i="24"/>
  <c r="B1337" i="24"/>
  <c r="AY1326" i="11"/>
  <c r="AV1327" i="11"/>
  <c r="AU1326" i="11"/>
  <c r="AW1326" i="11"/>
  <c r="B1338" i="24"/>
  <c r="C1339" i="24"/>
  <c r="AV1328" i="11"/>
  <c r="AY1327" i="11"/>
  <c r="AU1327" i="11"/>
  <c r="AW1327" i="11"/>
  <c r="B1339" i="24"/>
  <c r="C1340" i="24"/>
  <c r="AU1328" i="11"/>
  <c r="AW1328" i="11"/>
  <c r="AY1328" i="11"/>
  <c r="AV1329" i="11"/>
  <c r="C1341" i="24"/>
  <c r="B1340" i="24"/>
  <c r="AV1330" i="11"/>
  <c r="AU1329" i="11"/>
  <c r="AW1329" i="11"/>
  <c r="AY1329" i="11"/>
  <c r="B1341" i="24"/>
  <c r="C1342" i="24"/>
  <c r="AY1330" i="11"/>
  <c r="AV1331" i="11"/>
  <c r="AU1330" i="11"/>
  <c r="AW1330" i="11"/>
  <c r="C1343" i="24"/>
  <c r="B1342" i="24"/>
  <c r="AU1331" i="11"/>
  <c r="AV1332" i="11"/>
  <c r="AY1331" i="11"/>
  <c r="AW1331" i="11"/>
  <c r="B1343" i="24"/>
  <c r="C1344" i="24"/>
  <c r="AU1332" i="11"/>
  <c r="AV1333" i="11"/>
  <c r="AY1332" i="11"/>
  <c r="AW1332" i="11"/>
  <c r="C1345" i="24"/>
  <c r="B1344" i="24"/>
  <c r="AW1333" i="11"/>
  <c r="AY1333" i="11"/>
  <c r="AU1333" i="11"/>
  <c r="AV1334" i="11"/>
  <c r="B1345" i="24"/>
  <c r="C1346" i="24"/>
  <c r="AY1334" i="11"/>
  <c r="AU1334" i="11"/>
  <c r="AW1334" i="11"/>
  <c r="AV1335" i="11"/>
  <c r="C1347" i="24"/>
  <c r="B1346" i="24"/>
  <c r="AV1336" i="11"/>
  <c r="AY1335" i="11"/>
  <c r="AU1335" i="11"/>
  <c r="AW1335" i="11"/>
  <c r="C1348" i="24"/>
  <c r="B1347" i="24"/>
  <c r="AV1337" i="11"/>
  <c r="AW1336" i="11"/>
  <c r="AU1336" i="11"/>
  <c r="AY1336" i="11"/>
  <c r="C1349" i="24"/>
  <c r="B1348" i="24"/>
  <c r="AY1337" i="11"/>
  <c r="AU1337" i="11"/>
  <c r="AV1338" i="11"/>
  <c r="AW1337" i="11"/>
  <c r="B1349" i="24"/>
  <c r="C1350" i="24"/>
  <c r="AY1338" i="11"/>
  <c r="AV1339" i="11"/>
  <c r="AU1338" i="11"/>
  <c r="AW1338" i="11"/>
  <c r="B1350" i="24"/>
  <c r="C1351" i="24"/>
  <c r="AY1339" i="11"/>
  <c r="AV1340" i="11"/>
  <c r="AU1339" i="11"/>
  <c r="AW1339" i="11"/>
  <c r="C1352" i="24"/>
  <c r="B1351" i="24"/>
  <c r="AY1340" i="11"/>
  <c r="AU1340" i="11"/>
  <c r="AW1340" i="11"/>
  <c r="AV1341" i="11"/>
  <c r="B1352" i="24"/>
  <c r="C1353" i="24"/>
  <c r="AW1341" i="11"/>
  <c r="AY1341" i="11"/>
  <c r="AU1341" i="11"/>
  <c r="AV1342" i="11"/>
  <c r="B1353" i="24"/>
  <c r="C1354" i="24"/>
  <c r="AY1342" i="11"/>
  <c r="AV1343" i="11"/>
  <c r="AW1342" i="11"/>
  <c r="AU1342" i="11"/>
  <c r="C1355" i="24"/>
  <c r="B1354" i="24"/>
  <c r="AY1343" i="11"/>
  <c r="AW1343" i="11"/>
  <c r="AV1344" i="11"/>
  <c r="AU1343" i="11"/>
  <c r="B1355" i="24"/>
  <c r="C1356" i="24"/>
  <c r="AU1344" i="11"/>
  <c r="AV1345" i="11"/>
  <c r="AW1344" i="11"/>
  <c r="AY1344" i="11"/>
  <c r="B1356" i="24"/>
  <c r="C1357" i="24"/>
  <c r="AU1345" i="11"/>
  <c r="AW1345" i="11"/>
  <c r="AV1346" i="11"/>
  <c r="AY1345" i="11"/>
  <c r="B1357" i="24"/>
  <c r="C1358" i="24"/>
  <c r="AY1346" i="11"/>
  <c r="AW1346" i="11"/>
  <c r="AU1346" i="11"/>
  <c r="AV1347" i="11"/>
  <c r="C1359" i="24"/>
  <c r="B1358" i="24"/>
  <c r="AV1348" i="11"/>
  <c r="AW1347" i="11"/>
  <c r="AY1347" i="11"/>
  <c r="AU1347" i="11"/>
  <c r="B1359" i="24"/>
  <c r="C1360" i="24"/>
  <c r="AV1349" i="11"/>
  <c r="AW1348" i="11"/>
  <c r="AY1348" i="11"/>
  <c r="AU1348" i="11"/>
  <c r="B1360" i="24"/>
  <c r="C1361" i="24"/>
  <c r="AU1349" i="11"/>
  <c r="AY1349" i="11"/>
  <c r="AV1350" i="11"/>
  <c r="AW1349" i="11"/>
  <c r="C1362" i="24"/>
  <c r="B1361" i="24"/>
  <c r="AV1351" i="11"/>
  <c r="AU1350" i="11"/>
  <c r="AW1350" i="11"/>
  <c r="AY1350" i="11"/>
  <c r="B1362" i="24"/>
  <c r="C1363" i="24"/>
  <c r="AY1351" i="11"/>
  <c r="AU1351" i="11"/>
  <c r="AW1351" i="11"/>
  <c r="AV1352" i="11"/>
  <c r="B1363" i="24"/>
  <c r="C1364" i="24"/>
  <c r="AU1352" i="11"/>
  <c r="AV1353" i="11"/>
  <c r="AY1352" i="11"/>
  <c r="AW1352" i="11"/>
  <c r="C1365" i="24"/>
  <c r="B1364" i="24"/>
  <c r="AY1353" i="11"/>
  <c r="AV1354" i="11"/>
  <c r="AU1353" i="11"/>
  <c r="AW1353" i="11"/>
  <c r="C1366" i="24"/>
  <c r="B1365" i="24"/>
  <c r="AW1354" i="11"/>
  <c r="AY1354" i="11"/>
  <c r="AV1355" i="11"/>
  <c r="AU1354" i="11"/>
  <c r="B1366" i="24"/>
  <c r="C1367" i="24"/>
  <c r="AY1355" i="11"/>
  <c r="AW1355" i="11"/>
  <c r="AV1356" i="11"/>
  <c r="AU1355" i="11"/>
  <c r="C1368" i="24"/>
  <c r="B1367" i="24"/>
  <c r="AV1357" i="11"/>
  <c r="AY1356" i="11"/>
  <c r="AU1356" i="11"/>
  <c r="AW1356" i="11"/>
  <c r="B1368" i="24"/>
  <c r="C1369" i="24"/>
  <c r="AW1357" i="11"/>
  <c r="AU1357" i="11"/>
  <c r="AY1357" i="11"/>
  <c r="AV1358" i="11"/>
  <c r="C1370" i="24"/>
  <c r="B1369" i="24"/>
  <c r="AY1358" i="11"/>
  <c r="AV1359" i="11"/>
  <c r="AW1358" i="11"/>
  <c r="AU1358" i="11"/>
  <c r="B1370" i="24"/>
  <c r="C1371" i="24"/>
  <c r="AU1359" i="11"/>
  <c r="AY1359" i="11"/>
  <c r="AV1360" i="11"/>
  <c r="AW1359" i="11"/>
  <c r="C1372" i="24"/>
  <c r="B1371" i="24"/>
  <c r="AU1360" i="11"/>
  <c r="AW1360" i="11"/>
  <c r="AY1360" i="11"/>
  <c r="AV1361" i="11"/>
  <c r="B1372" i="24"/>
  <c r="C1373" i="24"/>
  <c r="AV1362" i="11"/>
  <c r="AW1361" i="11"/>
  <c r="AU1361" i="11"/>
  <c r="AY1361" i="11"/>
  <c r="B1373" i="24"/>
  <c r="C1374" i="24"/>
  <c r="AU1362" i="11"/>
  <c r="AY1362" i="11"/>
  <c r="AV1363" i="11"/>
  <c r="AW1362" i="11"/>
  <c r="B1374" i="24"/>
  <c r="C1375" i="24"/>
  <c r="AY1363" i="11"/>
  <c r="AV1364" i="11"/>
  <c r="AW1363" i="11"/>
  <c r="AU1363" i="11"/>
  <c r="B1375" i="24"/>
  <c r="C1376" i="24"/>
  <c r="AV1365" i="11"/>
  <c r="AY1364" i="11"/>
  <c r="AW1364" i="11"/>
  <c r="AU1364" i="11"/>
  <c r="C1377" i="24"/>
  <c r="B1376" i="24"/>
  <c r="AY1365" i="11"/>
  <c r="AU1365" i="11"/>
  <c r="AV1366" i="11"/>
  <c r="AW1365" i="11"/>
  <c r="C1378" i="24"/>
  <c r="B1377" i="24"/>
  <c r="AV1367" i="11"/>
  <c r="AU1366" i="11"/>
  <c r="AW1366" i="11"/>
  <c r="AY1366" i="11"/>
  <c r="C1379" i="24"/>
  <c r="B1378" i="24"/>
  <c r="AW1367" i="11"/>
  <c r="AY1367" i="11"/>
  <c r="AV1368" i="11"/>
  <c r="AU1367" i="11"/>
  <c r="B1379" i="24"/>
  <c r="C1380" i="24"/>
  <c r="AU1368" i="11"/>
  <c r="AV1369" i="11"/>
  <c r="AY1368" i="11"/>
  <c r="AW1368" i="11"/>
  <c r="C1381" i="24"/>
  <c r="B1380" i="24"/>
  <c r="AU1369" i="11"/>
  <c r="AW1369" i="11"/>
  <c r="AV1370" i="11"/>
  <c r="AY1369" i="11"/>
  <c r="B1381" i="24"/>
  <c r="C1382" i="24"/>
  <c r="AY1370" i="11"/>
  <c r="AV1371" i="11"/>
  <c r="AW1370" i="11"/>
  <c r="AU1370" i="11"/>
  <c r="B1382" i="24"/>
  <c r="C1383" i="24"/>
  <c r="AY1371" i="11"/>
  <c r="AV1372" i="11"/>
  <c r="AW1371" i="11"/>
  <c r="AU1371" i="11"/>
  <c r="B1383" i="24"/>
  <c r="C1384" i="24"/>
  <c r="AU1372" i="11"/>
  <c r="AV1373" i="11"/>
  <c r="AY1372" i="11"/>
  <c r="AW1372" i="11"/>
  <c r="B1384" i="24"/>
  <c r="C1385" i="24"/>
  <c r="AU1373" i="11"/>
  <c r="AY1373" i="11"/>
  <c r="AV1374" i="11"/>
  <c r="AW1373" i="11"/>
  <c r="C1386" i="24"/>
  <c r="B1385" i="24"/>
  <c r="AY1374" i="11"/>
  <c r="AU1374" i="11"/>
  <c r="AW1374" i="11"/>
  <c r="AV1375" i="11"/>
  <c r="B1386" i="24"/>
  <c r="C1387" i="24"/>
  <c r="AY1375" i="11"/>
  <c r="AV1376" i="11"/>
  <c r="AW1375" i="11"/>
  <c r="AU1375" i="11"/>
  <c r="C1388" i="24"/>
  <c r="B1387" i="24"/>
  <c r="AY1376" i="11"/>
  <c r="AW1376" i="11"/>
  <c r="AV1377" i="11"/>
  <c r="AU1376" i="11"/>
  <c r="B1388" i="24"/>
  <c r="C1389" i="24"/>
  <c r="AW1377" i="11"/>
  <c r="AU1377" i="11"/>
  <c r="AV1378" i="11"/>
  <c r="AY1377" i="11"/>
  <c r="B1389" i="24"/>
  <c r="C1390" i="24"/>
  <c r="AU1378" i="11"/>
  <c r="AY1378" i="11"/>
  <c r="AW1378" i="11"/>
  <c r="AV1379" i="11"/>
  <c r="B1390" i="24"/>
  <c r="C1391" i="24"/>
  <c r="AV1380" i="11"/>
  <c r="AY1379" i="11"/>
  <c r="AW1379" i="11"/>
  <c r="AU1379" i="11"/>
  <c r="C1392" i="24"/>
  <c r="B1391" i="24"/>
  <c r="AU1380" i="11"/>
  <c r="AV1381" i="11"/>
  <c r="AY1380" i="11"/>
  <c r="AW1380" i="11"/>
  <c r="B1392" i="24"/>
  <c r="C1393" i="24"/>
  <c r="AU1381" i="11"/>
  <c r="AY1381" i="11"/>
  <c r="AV1382" i="11"/>
  <c r="AW1381" i="11"/>
  <c r="B1393" i="24"/>
  <c r="C1394" i="24"/>
  <c r="AW1382" i="11"/>
  <c r="AU1382" i="11"/>
  <c r="AV1383" i="11"/>
  <c r="AY1382" i="11"/>
  <c r="B1394" i="24"/>
  <c r="C1395" i="24"/>
  <c r="AU1383" i="11"/>
  <c r="AY1383" i="11"/>
  <c r="AV1384" i="11"/>
  <c r="AW1383" i="11"/>
  <c r="C1396" i="24"/>
  <c r="B1395" i="24"/>
  <c r="AV1385" i="11"/>
  <c r="AU1384" i="11"/>
  <c r="AY1384" i="11"/>
  <c r="AW1384" i="11"/>
  <c r="C1397" i="24"/>
  <c r="B1396" i="24"/>
  <c r="AV1386" i="11"/>
  <c r="AY1385" i="11"/>
  <c r="AU1385" i="11"/>
  <c r="AW1385" i="11"/>
  <c r="B1397" i="24"/>
  <c r="C1398" i="24"/>
  <c r="AY1386" i="11"/>
  <c r="AW1386" i="11"/>
  <c r="AV1387" i="11"/>
  <c r="AU1386" i="11"/>
  <c r="C1399" i="24"/>
  <c r="B1398" i="24"/>
  <c r="AY1387" i="11"/>
  <c r="AV1388" i="11"/>
  <c r="AW1387" i="11"/>
  <c r="AU1387" i="11"/>
  <c r="C1400" i="24"/>
  <c r="B1399" i="24"/>
  <c r="AV1389" i="11"/>
  <c r="AU1388" i="11"/>
  <c r="AW1388" i="11"/>
  <c r="AY1388" i="11"/>
  <c r="C1401" i="24"/>
  <c r="B1400" i="24"/>
  <c r="AV1390" i="11"/>
  <c r="AW1389" i="11"/>
  <c r="AY1389" i="11"/>
  <c r="AU1389" i="11"/>
  <c r="C1402" i="24"/>
  <c r="B1401" i="24"/>
  <c r="AW1390" i="11"/>
  <c r="AU1390" i="11"/>
  <c r="AY1390" i="11"/>
  <c r="AV1391" i="11"/>
  <c r="B1402" i="24"/>
  <c r="C1403" i="24"/>
  <c r="AV1392" i="11"/>
  <c r="AY1391" i="11"/>
  <c r="AW1391" i="11"/>
  <c r="AU1391" i="11"/>
  <c r="B1403" i="24"/>
  <c r="C1404" i="24"/>
  <c r="AY1392" i="11"/>
  <c r="AU1392" i="11"/>
  <c r="AW1392" i="11"/>
  <c r="AV1393" i="11"/>
  <c r="C1405" i="24"/>
  <c r="B1404" i="24"/>
  <c r="AV1394" i="11"/>
  <c r="AW1393" i="11"/>
  <c r="AU1393" i="11"/>
  <c r="AY1393" i="11"/>
  <c r="C1406" i="24"/>
  <c r="B1405" i="24"/>
  <c r="AV1395" i="11"/>
  <c r="AY1394" i="11"/>
  <c r="AW1394" i="11"/>
  <c r="AU1394" i="11"/>
  <c r="C1407" i="24"/>
  <c r="B1406" i="24"/>
  <c r="AY1395" i="11"/>
  <c r="AW1395" i="11"/>
  <c r="AV1396" i="11"/>
  <c r="AU1395" i="11"/>
  <c r="C1408" i="24"/>
  <c r="B1407" i="24"/>
  <c r="AW1396" i="11"/>
  <c r="AV1397" i="11"/>
  <c r="AU1396" i="11"/>
  <c r="AY1396" i="11"/>
  <c r="C1409" i="24"/>
  <c r="B1408" i="24"/>
  <c r="AY1397" i="11"/>
  <c r="AU1397" i="11"/>
  <c r="AW1397" i="11"/>
  <c r="AV1398" i="11"/>
  <c r="C1410" i="24"/>
  <c r="B1409" i="24"/>
  <c r="AY1398" i="11"/>
  <c r="AV1399" i="11"/>
  <c r="AW1398" i="11"/>
  <c r="AU1398" i="11"/>
  <c r="B1410" i="24"/>
  <c r="C1411" i="24"/>
  <c r="AV1400" i="11"/>
  <c r="AY1399" i="11"/>
  <c r="AW1399" i="11"/>
  <c r="AU1399" i="11"/>
  <c r="B1411" i="24"/>
  <c r="C1412" i="24"/>
  <c r="AW1400" i="11"/>
  <c r="AV1401" i="11"/>
  <c r="AY1400" i="11"/>
  <c r="AU1400" i="11"/>
  <c r="C1413" i="24"/>
  <c r="B1412" i="24"/>
  <c r="AU1401" i="11"/>
  <c r="AY1401" i="11"/>
  <c r="AV1402" i="11"/>
  <c r="AW1401" i="11"/>
  <c r="C1414" i="24"/>
  <c r="B1413" i="24"/>
  <c r="AY1402" i="11"/>
  <c r="AV1403" i="11"/>
  <c r="AU1402" i="11"/>
  <c r="AW1402" i="11"/>
  <c r="B1414" i="24"/>
  <c r="C1415" i="24"/>
  <c r="AY1403" i="11"/>
  <c r="AW1403" i="11"/>
  <c r="AU1403" i="11"/>
  <c r="AV1404" i="11"/>
  <c r="C1416" i="24"/>
  <c r="B1415" i="24"/>
  <c r="AW1404" i="11"/>
  <c r="AU1404" i="11"/>
  <c r="AY1404" i="11"/>
  <c r="AV1405" i="11"/>
  <c r="B1416" i="24"/>
  <c r="C1417" i="24"/>
  <c r="AU1405" i="11"/>
  <c r="AY1405" i="11"/>
  <c r="AV1406" i="11"/>
  <c r="AW1405" i="11"/>
  <c r="B1417" i="24"/>
  <c r="C1418" i="24"/>
  <c r="AY1406" i="11"/>
  <c r="AU1406" i="11"/>
  <c r="AV1407" i="11"/>
  <c r="AW1406" i="11"/>
  <c r="C1419" i="24"/>
  <c r="B1418" i="24"/>
  <c r="AY1407" i="11"/>
  <c r="AV1408" i="11"/>
  <c r="AU1407" i="11"/>
  <c r="AW1407" i="11"/>
  <c r="B1419" i="24"/>
  <c r="C1420" i="24"/>
  <c r="AW1408" i="11"/>
  <c r="AY1408" i="11"/>
  <c r="AV1409" i="11"/>
  <c r="AU1408" i="11"/>
  <c r="B1420" i="24"/>
  <c r="C1421" i="24"/>
  <c r="AU1409" i="11"/>
  <c r="AW1409" i="11"/>
  <c r="AV1410" i="11"/>
  <c r="AY1409" i="11"/>
  <c r="B1421" i="24"/>
  <c r="C1422" i="24"/>
  <c r="AU1410" i="11"/>
  <c r="AY1410" i="11"/>
  <c r="AV1411" i="11"/>
  <c r="AW1410" i="11"/>
  <c r="B1422" i="24"/>
  <c r="C1423" i="24"/>
  <c r="AV1412" i="11"/>
  <c r="AY1411" i="11"/>
  <c r="AW1411" i="11"/>
  <c r="AU1411" i="11"/>
  <c r="C1424" i="24"/>
  <c r="B1423" i="24"/>
  <c r="AV1413" i="11"/>
  <c r="AU1412" i="11"/>
  <c r="AY1412" i="11"/>
  <c r="AW1412" i="11"/>
  <c r="C1425" i="24"/>
  <c r="B1424" i="24"/>
  <c r="AU1413" i="11"/>
  <c r="AY1413" i="11"/>
  <c r="AV1414" i="11"/>
  <c r="AW1413" i="11"/>
  <c r="C1426" i="24"/>
  <c r="B1425" i="24"/>
  <c r="AV1415" i="11"/>
  <c r="AW1414" i="11"/>
  <c r="AY1414" i="11"/>
  <c r="AU1414" i="11"/>
  <c r="C1427" i="24"/>
  <c r="B1426" i="24"/>
  <c r="AW1415" i="11"/>
  <c r="AY1415" i="11"/>
  <c r="AU1415" i="11"/>
  <c r="AV1416" i="11"/>
  <c r="B1427" i="24"/>
  <c r="C1428" i="24"/>
  <c r="AU1416" i="11"/>
  <c r="AY1416" i="11"/>
  <c r="AV1417" i="11"/>
  <c r="AW1416" i="11"/>
  <c r="B1428" i="24"/>
  <c r="C1429" i="24"/>
  <c r="AU1417" i="11"/>
  <c r="AW1417" i="11"/>
  <c r="AV1418" i="11"/>
  <c r="AY1417" i="11"/>
  <c r="B1429" i="24"/>
  <c r="C1430" i="24"/>
  <c r="AY1418" i="11"/>
  <c r="AU1418" i="11"/>
  <c r="AW1418" i="11"/>
  <c r="AV1419" i="11"/>
  <c r="B1430" i="24"/>
  <c r="C1431" i="24"/>
  <c r="AY1419" i="11"/>
  <c r="AV1420" i="11"/>
  <c r="AW1419" i="11"/>
  <c r="AU1419" i="11"/>
  <c r="B1431" i="24"/>
  <c r="C1432" i="24"/>
  <c r="AV1421" i="11"/>
  <c r="AW1420" i="11"/>
  <c r="AU1420" i="11"/>
  <c r="AY1420" i="11"/>
  <c r="B1432" i="24"/>
  <c r="C1433" i="24"/>
  <c r="AV1422" i="11"/>
  <c r="AU1421" i="11"/>
  <c r="AY1421" i="11"/>
  <c r="AW1421" i="11"/>
  <c r="C1434" i="24"/>
  <c r="B1433" i="24"/>
  <c r="AY1422" i="11"/>
  <c r="AU1422" i="11"/>
  <c r="AW1422" i="11"/>
  <c r="AV1423" i="11"/>
  <c r="B1434" i="24"/>
  <c r="C1435" i="24"/>
  <c r="AW1423" i="11"/>
  <c r="AY1423" i="11"/>
  <c r="AV1424" i="11"/>
  <c r="AU1423" i="11"/>
  <c r="B1435" i="24"/>
  <c r="C1436" i="24"/>
  <c r="AW1424" i="11"/>
  <c r="AV1425" i="11"/>
  <c r="AU1424" i="11"/>
  <c r="AY1424" i="11"/>
  <c r="C1437" i="24"/>
  <c r="B1436" i="24"/>
  <c r="AV1426" i="11"/>
  <c r="AY1425" i="11"/>
  <c r="AU1425" i="11"/>
  <c r="AW1425" i="11"/>
  <c r="C1438" i="24"/>
  <c r="B1437" i="24"/>
  <c r="AV1427" i="11"/>
  <c r="AY1426" i="11"/>
  <c r="AW1426" i="11"/>
  <c r="AU1426" i="11"/>
  <c r="C1439" i="24"/>
  <c r="B1438" i="24"/>
  <c r="AY1427" i="11"/>
  <c r="AV1428" i="11"/>
  <c r="AW1427" i="11"/>
  <c r="AU1427" i="11"/>
  <c r="B1439" i="24"/>
  <c r="C1440" i="24"/>
  <c r="AU1428" i="11"/>
  <c r="AV1429" i="11"/>
  <c r="AW1428" i="11"/>
  <c r="AY1428" i="11"/>
  <c r="B1440" i="24"/>
  <c r="C1441" i="24"/>
  <c r="AY1429" i="11"/>
  <c r="AW1429" i="11"/>
  <c r="AU1429" i="11"/>
  <c r="AV1430" i="11"/>
  <c r="B1441" i="24"/>
  <c r="C1442" i="24"/>
  <c r="AW1430" i="11"/>
  <c r="AV1431" i="11"/>
  <c r="AY1430" i="11"/>
  <c r="AU1430" i="11"/>
  <c r="C1443" i="24"/>
  <c r="B1442" i="24"/>
  <c r="AU1431" i="11"/>
  <c r="AY1431" i="11"/>
  <c r="AV1432" i="11"/>
  <c r="AW1431" i="11"/>
  <c r="B1443" i="24"/>
  <c r="C1444" i="24"/>
  <c r="AV1433" i="11"/>
  <c r="AW1432" i="11"/>
  <c r="AY1432" i="11"/>
  <c r="AU1432" i="11"/>
  <c r="C1445" i="24"/>
  <c r="B1444" i="24"/>
  <c r="AU1433" i="11"/>
  <c r="AY1433" i="11"/>
  <c r="AV1434" i="11"/>
  <c r="AW1433" i="11"/>
  <c r="C1446" i="24"/>
  <c r="B1445" i="24"/>
  <c r="AY1434" i="11"/>
  <c r="AU1434" i="11"/>
  <c r="AW1434" i="11"/>
  <c r="AV1435" i="11"/>
  <c r="B1446" i="24"/>
  <c r="C1447" i="24"/>
  <c r="AY1435" i="11"/>
  <c r="AW1435" i="11"/>
  <c r="AV1436" i="11"/>
  <c r="AU1435" i="11"/>
  <c r="C1448" i="24"/>
  <c r="B1447" i="24"/>
  <c r="AV1437" i="11"/>
  <c r="AU1436" i="11"/>
  <c r="AY1436" i="11"/>
  <c r="AW1436" i="11"/>
  <c r="B1448" i="24"/>
  <c r="C1449" i="24"/>
  <c r="AU1437" i="11"/>
  <c r="AY1437" i="11"/>
  <c r="AV1438" i="11"/>
  <c r="AW1437" i="11"/>
  <c r="B1449" i="24"/>
  <c r="C1450" i="24"/>
  <c r="AY1438" i="11"/>
  <c r="AU1438" i="11"/>
  <c r="AW1438" i="11"/>
  <c r="AV1439" i="11"/>
  <c r="B1450" i="24"/>
  <c r="C1451" i="24"/>
  <c r="AY1439" i="11"/>
  <c r="AW1439" i="11"/>
  <c r="AV1440" i="11"/>
  <c r="AU1439" i="11"/>
  <c r="C1452" i="24"/>
  <c r="B1451" i="24"/>
  <c r="AY1440" i="11"/>
  <c r="AV1441" i="11"/>
  <c r="AW1440" i="11"/>
  <c r="AU1440" i="11"/>
  <c r="C1453" i="24"/>
  <c r="B1452" i="24"/>
  <c r="AW1441" i="11"/>
  <c r="AU1441" i="11"/>
  <c r="AV1442" i="11"/>
  <c r="AY1441" i="11"/>
  <c r="C1454" i="24"/>
  <c r="B1453" i="24"/>
  <c r="AV1443" i="11"/>
  <c r="AY1442" i="11"/>
  <c r="AW1442" i="11"/>
  <c r="AU1442" i="11"/>
  <c r="C1455" i="24"/>
  <c r="B1454" i="24"/>
  <c r="AW1443" i="11"/>
  <c r="AY1443" i="11"/>
  <c r="AV1444" i="11"/>
  <c r="AU1443" i="11"/>
  <c r="C1456" i="24"/>
  <c r="B1455" i="24"/>
  <c r="AW1444" i="11"/>
  <c r="AV1445" i="11"/>
  <c r="AY1444" i="11"/>
  <c r="AU1444" i="11"/>
  <c r="C1457" i="24"/>
  <c r="B1456" i="24"/>
  <c r="AU1445" i="11"/>
  <c r="AY1445" i="11"/>
  <c r="AV1446" i="11"/>
  <c r="AW1445" i="11"/>
  <c r="C1458" i="24"/>
  <c r="B1457" i="24"/>
  <c r="AW1446" i="11"/>
  <c r="AU1446" i="11"/>
  <c r="AV1447" i="11"/>
  <c r="AY1446" i="11"/>
  <c r="B1458" i="24"/>
  <c r="C1459" i="24"/>
  <c r="AU1447" i="11"/>
  <c r="AY1447" i="11"/>
  <c r="AV1448" i="11"/>
  <c r="AW1447" i="11"/>
  <c r="C1460" i="24"/>
  <c r="B1459" i="24"/>
  <c r="AV1449" i="11"/>
  <c r="AW1448" i="11"/>
  <c r="AY1448" i="11"/>
  <c r="AU1448" i="11"/>
  <c r="C1461" i="24"/>
  <c r="B1460" i="24"/>
  <c r="AV1450" i="11"/>
  <c r="AY1449" i="11"/>
  <c r="AU1449" i="11"/>
  <c r="AW1449" i="11"/>
  <c r="B1461" i="24"/>
  <c r="C1462" i="24"/>
  <c r="AY1450" i="11"/>
  <c r="AU1450" i="11"/>
  <c r="AW1450" i="11"/>
  <c r="AV1451" i="11"/>
  <c r="C1463" i="24"/>
  <c r="B1462" i="24"/>
  <c r="AY1451" i="11"/>
  <c r="AV1452" i="11"/>
  <c r="AW1451" i="11"/>
  <c r="AU1451" i="11"/>
  <c r="C1464" i="24"/>
  <c r="B1463" i="24"/>
  <c r="AW1452" i="11"/>
  <c r="AU1452" i="11"/>
  <c r="AV1453" i="11"/>
  <c r="AY1452" i="11"/>
  <c r="B1464" i="24"/>
  <c r="C1465" i="24"/>
  <c r="AV1454" i="11"/>
  <c r="AW1453" i="11"/>
  <c r="AY1453" i="11"/>
  <c r="AU1453" i="11"/>
  <c r="B1465" i="24"/>
  <c r="C1466" i="24"/>
  <c r="AW1454" i="11"/>
  <c r="AU1454" i="11"/>
  <c r="AY1454" i="11"/>
  <c r="AV1455" i="11"/>
  <c r="B1466" i="24"/>
  <c r="C1467" i="24"/>
  <c r="AV1456" i="11"/>
  <c r="AY1455" i="11"/>
  <c r="AU1455" i="11"/>
  <c r="AW1455" i="11"/>
  <c r="C1468" i="24"/>
  <c r="B1467" i="24"/>
  <c r="AY1456" i="11"/>
  <c r="AU1456" i="11"/>
  <c r="AW1456" i="11"/>
  <c r="AV1457" i="11"/>
  <c r="C1469" i="24"/>
  <c r="B1468" i="24"/>
  <c r="AV1458" i="11"/>
  <c r="AW1457" i="11"/>
  <c r="AU1457" i="11"/>
  <c r="AY1457" i="11"/>
  <c r="C1470" i="24"/>
  <c r="B1469" i="24"/>
  <c r="AV1459" i="11"/>
  <c r="AY1458" i="11"/>
  <c r="AW1458" i="11"/>
  <c r="AU1458" i="11"/>
  <c r="C1471" i="24"/>
  <c r="B1470" i="24"/>
  <c r="AY1459" i="11"/>
  <c r="AV1460" i="11"/>
  <c r="AW1459" i="11"/>
  <c r="AU1459" i="11"/>
  <c r="B1471" i="24"/>
  <c r="C1472" i="24"/>
  <c r="AW1460" i="11"/>
  <c r="AV1461" i="11"/>
  <c r="AU1460" i="11"/>
  <c r="AY1460" i="11"/>
  <c r="B1472" i="24"/>
  <c r="C1473" i="24"/>
  <c r="AY1461" i="11"/>
  <c r="AU1461" i="11"/>
  <c r="AW1461" i="11"/>
  <c r="AV1462" i="11"/>
  <c r="C1474" i="24"/>
  <c r="B1473" i="24"/>
  <c r="AY1462" i="11"/>
  <c r="AW1462" i="11"/>
  <c r="AU1462" i="11"/>
  <c r="AV1463" i="11"/>
  <c r="C1475" i="24"/>
  <c r="B1474" i="24"/>
  <c r="AU1463" i="11"/>
  <c r="AY1463" i="11"/>
  <c r="AW1463" i="11"/>
  <c r="AV1464" i="11"/>
  <c r="B1475" i="24"/>
  <c r="C1476" i="24"/>
  <c r="AU1464" i="11"/>
  <c r="AV1465" i="11"/>
  <c r="AY1464" i="11"/>
  <c r="AW1464" i="11"/>
  <c r="C1477" i="24"/>
  <c r="B1476" i="24"/>
  <c r="AU1465" i="11"/>
  <c r="AY1465" i="11"/>
  <c r="AV1466" i="11"/>
  <c r="AW1465" i="11"/>
  <c r="C1478" i="24"/>
  <c r="B1477" i="24"/>
  <c r="AY1466" i="11"/>
  <c r="AV1467" i="11"/>
  <c r="AU1466" i="11"/>
  <c r="AW1466" i="11"/>
  <c r="C1479" i="24"/>
  <c r="B1478" i="24"/>
  <c r="AY1467" i="11"/>
  <c r="AW1467" i="11"/>
  <c r="AU1467" i="11"/>
  <c r="AV1468" i="11"/>
  <c r="C1480" i="24"/>
  <c r="B1479" i="24"/>
  <c r="AW1468" i="11"/>
  <c r="AV1469" i="11"/>
  <c r="AY1468" i="11"/>
  <c r="AU1468" i="11"/>
  <c r="C1481" i="24"/>
  <c r="B1480" i="24"/>
  <c r="AU1469" i="11"/>
  <c r="AY1469" i="11"/>
  <c r="AV1470" i="11"/>
  <c r="AW1469" i="11"/>
  <c r="C1482" i="24"/>
  <c r="B1481" i="24"/>
  <c r="AY1470" i="11"/>
  <c r="AU1470" i="11"/>
  <c r="AW1470" i="11"/>
  <c r="AV1471" i="11"/>
  <c r="C1483" i="24"/>
  <c r="B1482" i="24"/>
  <c r="AY1471" i="11"/>
  <c r="AV1472" i="11"/>
  <c r="AU1471" i="11"/>
  <c r="AW1471" i="11"/>
  <c r="B1483" i="24"/>
  <c r="C1484" i="24"/>
  <c r="AY1472" i="11"/>
  <c r="AV1473" i="11"/>
  <c r="AW1472" i="11"/>
  <c r="AU1472" i="11"/>
  <c r="C1485" i="24"/>
  <c r="B1484" i="24"/>
  <c r="AU1473" i="11"/>
  <c r="AY1473" i="11"/>
  <c r="AV1474" i="11"/>
  <c r="AW1473" i="11"/>
  <c r="C1486" i="24"/>
  <c r="B1485" i="24"/>
  <c r="AV1475" i="11"/>
  <c r="AY1474" i="11"/>
  <c r="AU1474" i="11"/>
  <c r="AW1474" i="11"/>
  <c r="B1486" i="24"/>
  <c r="C1487" i="24"/>
  <c r="AW1475" i="11"/>
  <c r="AY1475" i="11"/>
  <c r="AV1476" i="11"/>
  <c r="AU1475" i="11"/>
  <c r="C1488" i="24"/>
  <c r="B1487" i="24"/>
  <c r="AW1476" i="11"/>
  <c r="AU1476" i="11"/>
  <c r="AY1476" i="11"/>
  <c r="AV1477" i="11"/>
  <c r="B1488" i="24"/>
  <c r="C1489" i="24"/>
  <c r="AU1477" i="11"/>
  <c r="AY1477" i="11"/>
  <c r="AV1478" i="11"/>
  <c r="AW1477" i="11"/>
  <c r="B1489" i="24"/>
  <c r="C1490" i="24"/>
  <c r="AV1479" i="11"/>
  <c r="AU1478" i="11"/>
  <c r="AY1478" i="11"/>
  <c r="AW1478" i="11"/>
  <c r="C1491" i="24"/>
  <c r="B1490" i="24"/>
  <c r="AW1479" i="11"/>
  <c r="AY1479" i="11"/>
  <c r="AU1479" i="11"/>
  <c r="AV1480" i="11"/>
  <c r="B1491" i="24"/>
  <c r="C1492" i="24"/>
  <c r="AV1481" i="11"/>
  <c r="AY1480" i="11"/>
  <c r="AW1480" i="11"/>
  <c r="AU1480" i="11"/>
  <c r="C1493" i="24"/>
  <c r="B1492" i="24"/>
  <c r="AU1481" i="11"/>
  <c r="AW1481" i="11"/>
  <c r="AV1482" i="11"/>
  <c r="AY1481" i="11"/>
  <c r="C1494" i="24"/>
  <c r="B1493" i="24"/>
  <c r="AY1482" i="11"/>
  <c r="AU1482" i="11"/>
  <c r="AV1483" i="11"/>
  <c r="AW1482" i="11"/>
  <c r="B1494" i="24"/>
  <c r="C1495" i="24"/>
  <c r="AY1483" i="11"/>
  <c r="AW1483" i="11"/>
  <c r="AV1484" i="11"/>
  <c r="AU1483" i="11"/>
  <c r="B1495" i="24"/>
  <c r="C1496" i="24"/>
  <c r="AV1485" i="11"/>
  <c r="AW1484" i="11"/>
  <c r="AU1484" i="11"/>
  <c r="AY1484" i="11"/>
  <c r="C1497" i="24"/>
  <c r="B1496" i="24"/>
  <c r="AV1486" i="11"/>
  <c r="AU1485" i="11"/>
  <c r="AY1485" i="11"/>
  <c r="AW1485" i="11"/>
  <c r="B1497" i="24"/>
  <c r="C1498" i="24"/>
  <c r="AY1486" i="11"/>
  <c r="AU1486" i="11"/>
  <c r="AV1487" i="11"/>
  <c r="AW1486" i="11"/>
  <c r="C1499" i="24"/>
  <c r="B1498" i="24"/>
  <c r="AW1487" i="11"/>
  <c r="AY1487" i="11"/>
  <c r="AV1488" i="11"/>
  <c r="AU1487" i="11"/>
  <c r="B1499" i="24"/>
  <c r="C1500" i="24"/>
  <c r="AW1488" i="11"/>
  <c r="AY1488" i="11"/>
  <c r="AU1488" i="11"/>
  <c r="AV1489" i="11"/>
  <c r="C1501" i="24"/>
  <c r="B1500" i="24"/>
  <c r="AU1489" i="11"/>
  <c r="AY1489" i="11"/>
  <c r="AV1490" i="11"/>
  <c r="AW1489" i="11"/>
  <c r="B1501" i="24"/>
  <c r="C1502" i="24"/>
  <c r="AU1490" i="11"/>
  <c r="AY1490" i="11"/>
  <c r="AW1490" i="11"/>
  <c r="AV1491" i="11"/>
  <c r="C1503" i="24"/>
  <c r="B1502" i="24"/>
  <c r="AY1491" i="11"/>
  <c r="AV1492" i="11"/>
  <c r="AW1491" i="11"/>
  <c r="AU1491" i="11"/>
  <c r="C1504" i="24"/>
  <c r="B1503" i="24"/>
  <c r="AU1492" i="11"/>
  <c r="AW1492" i="11"/>
  <c r="AV1493" i="11"/>
  <c r="AY1492" i="11"/>
  <c r="C1505" i="24"/>
  <c r="B1504" i="24"/>
  <c r="AY1493" i="11"/>
  <c r="AU1493" i="11"/>
  <c r="AW1493" i="11"/>
  <c r="AV1494" i="11"/>
  <c r="B1505" i="24"/>
  <c r="C1506" i="24"/>
  <c r="AW1494" i="11"/>
  <c r="AV1495" i="11"/>
  <c r="AY1494" i="11"/>
  <c r="AU1494" i="11"/>
  <c r="B1506" i="24"/>
  <c r="C1507" i="24"/>
  <c r="AU1495" i="11"/>
  <c r="AY1495" i="11"/>
  <c r="AV1496" i="11"/>
  <c r="AW1495" i="11"/>
  <c r="C1508" i="24"/>
  <c r="B1507" i="24"/>
  <c r="AU1496" i="11"/>
  <c r="AV1497" i="11"/>
  <c r="AY1496" i="11"/>
  <c r="AW1496" i="11"/>
  <c r="C1509" i="24"/>
  <c r="B1508" i="24"/>
  <c r="AU1497" i="11"/>
  <c r="AY1497" i="11"/>
  <c r="AV1498" i="11"/>
  <c r="AW1497" i="11"/>
  <c r="C1510" i="24"/>
  <c r="B1509" i="24"/>
  <c r="AY1498" i="11"/>
  <c r="AW1498" i="11"/>
  <c r="AV1499" i="11"/>
  <c r="AU1498" i="11"/>
  <c r="B1510" i="24"/>
  <c r="C1511" i="24"/>
  <c r="AY1499" i="11"/>
  <c r="AV1500" i="11"/>
  <c r="AW1499" i="11"/>
  <c r="AU1499" i="11"/>
  <c r="C1512" i="24"/>
  <c r="B1511" i="24"/>
  <c r="AU1500" i="11"/>
  <c r="AV1501" i="11"/>
  <c r="AY1500" i="11"/>
  <c r="AW1500" i="11"/>
  <c r="B1512" i="24"/>
  <c r="C1513" i="24"/>
  <c r="AU1501" i="11"/>
  <c r="AY1501" i="11"/>
  <c r="AV1502" i="11"/>
  <c r="AW1501" i="11"/>
  <c r="B1513" i="24"/>
  <c r="C1514" i="24"/>
  <c r="AY1502" i="11"/>
  <c r="AU1502" i="11"/>
  <c r="AV1503" i="11"/>
  <c r="AW1502" i="11"/>
  <c r="B1514" i="24"/>
  <c r="C1515" i="24"/>
  <c r="AY1503" i="11"/>
  <c r="AW1503" i="11"/>
  <c r="AV1504" i="11"/>
  <c r="AU1503" i="11"/>
  <c r="B1515" i="24"/>
  <c r="C1516" i="24"/>
  <c r="AW1504" i="11"/>
  <c r="AV1505" i="11"/>
  <c r="AY1504" i="11"/>
  <c r="AU1504" i="11"/>
  <c r="C1517" i="24"/>
  <c r="B1516" i="24"/>
  <c r="AW1505" i="11"/>
  <c r="AY1505" i="11"/>
  <c r="AV1506" i="11"/>
  <c r="AU1505" i="11"/>
  <c r="C1518" i="24"/>
  <c r="B1517" i="24"/>
  <c r="AW1506" i="11"/>
  <c r="AY1506" i="11"/>
  <c r="AU1506" i="11"/>
  <c r="AV1507" i="11"/>
  <c r="C1519" i="24"/>
  <c r="B1518" i="24"/>
  <c r="AV1508" i="11"/>
  <c r="AY1507" i="11"/>
  <c r="AW1507" i="11"/>
  <c r="AU1507" i="11"/>
  <c r="C1520" i="24"/>
  <c r="B1519" i="24"/>
  <c r="AV1509" i="11"/>
  <c r="AU1508" i="11"/>
  <c r="AY1508" i="11"/>
  <c r="AW1508" i="11"/>
  <c r="C1521" i="24"/>
  <c r="B1520" i="24"/>
  <c r="AU1509" i="11"/>
  <c r="AY1509" i="11"/>
  <c r="AV1510" i="11"/>
  <c r="AW1509" i="11"/>
  <c r="C1522" i="24"/>
  <c r="B1521" i="24"/>
  <c r="AW1510" i="11"/>
  <c r="AV1511" i="11"/>
  <c r="AU1510" i="11"/>
  <c r="AY1510" i="11"/>
  <c r="C1523" i="24"/>
  <c r="B1522" i="24"/>
  <c r="AV1512" i="11"/>
  <c r="AU1511" i="11"/>
  <c r="AY1511" i="11"/>
  <c r="AW1511" i="11"/>
  <c r="C1524" i="24"/>
  <c r="B1523" i="24"/>
  <c r="AV1513" i="11"/>
  <c r="AU1512" i="11"/>
  <c r="AW1512" i="11"/>
  <c r="AY1512" i="11"/>
  <c r="C1525" i="24"/>
  <c r="B1524" i="24"/>
  <c r="AV1514" i="11"/>
  <c r="AY1513" i="11"/>
  <c r="AU1513" i="11"/>
  <c r="AW1513" i="11"/>
  <c r="B1525" i="24"/>
  <c r="C1526" i="24"/>
  <c r="AY1514" i="11"/>
  <c r="AU1514" i="11"/>
  <c r="AV1515" i="11"/>
  <c r="AW1514" i="11"/>
  <c r="C1527" i="24"/>
  <c r="B1526" i="24"/>
  <c r="AY1515" i="11"/>
  <c r="AW1515" i="11"/>
  <c r="AV1516" i="11"/>
  <c r="AU1515" i="11"/>
  <c r="C1528" i="24"/>
  <c r="B1527" i="24"/>
  <c r="AV1517" i="11"/>
  <c r="AW1516" i="11"/>
  <c r="AU1516" i="11"/>
  <c r="AY1516" i="11"/>
  <c r="B1528" i="24"/>
  <c r="C1529" i="24"/>
  <c r="AV1518" i="11"/>
  <c r="AY1517" i="11"/>
  <c r="AW1517" i="11"/>
  <c r="AU1517" i="11"/>
  <c r="B1529" i="24"/>
  <c r="C1530" i="24"/>
  <c r="AW1518" i="11"/>
  <c r="AU1518" i="11"/>
  <c r="AY1518" i="11"/>
  <c r="AV1519" i="11"/>
  <c r="C1531" i="24"/>
  <c r="B1530" i="24"/>
  <c r="AV1520" i="11"/>
  <c r="AU1519" i="11"/>
  <c r="AY1519" i="11"/>
  <c r="AW1519" i="11"/>
  <c r="B1531" i="24"/>
  <c r="C1532" i="24"/>
  <c r="AW1520" i="11"/>
  <c r="AU1520" i="11"/>
  <c r="AV1521" i="11"/>
  <c r="AY1520" i="11"/>
  <c r="B1532" i="24"/>
  <c r="C1533" i="24"/>
  <c r="AU1521" i="11"/>
  <c r="AW1521" i="11"/>
  <c r="AV1522" i="11"/>
  <c r="AY1521" i="11"/>
  <c r="C1534" i="24"/>
  <c r="B1533" i="24"/>
  <c r="AW1522" i="11"/>
  <c r="AY1522" i="11"/>
  <c r="AV1523" i="11"/>
  <c r="AU1522" i="11"/>
  <c r="B1534" i="24"/>
  <c r="C1535" i="24"/>
  <c r="AV1524" i="11"/>
  <c r="AW1523" i="11"/>
  <c r="AY1523" i="11"/>
  <c r="AU1523" i="11"/>
  <c r="B1535" i="24"/>
  <c r="C1536" i="24"/>
  <c r="AV1525" i="11"/>
  <c r="AW1524" i="11"/>
  <c r="AY1524" i="11"/>
  <c r="AU1524" i="11"/>
  <c r="C1537" i="24"/>
  <c r="B1536" i="24"/>
  <c r="AU1525" i="11"/>
  <c r="AY1525" i="11"/>
  <c r="AW1525" i="11"/>
  <c r="AV1526" i="11"/>
  <c r="B1537" i="24"/>
  <c r="C1538" i="24"/>
  <c r="AV1527" i="11"/>
  <c r="AY1526" i="11"/>
  <c r="AW1526" i="11"/>
  <c r="AU1526" i="11"/>
  <c r="C1539" i="24"/>
  <c r="B1538" i="24"/>
  <c r="AV1528" i="11"/>
  <c r="AU1527" i="11"/>
  <c r="AY1527" i="11"/>
  <c r="AW1527" i="11"/>
  <c r="C1540" i="24"/>
  <c r="B1539" i="24"/>
  <c r="AU1528" i="11"/>
  <c r="AV1529" i="11"/>
  <c r="AW1528" i="11"/>
  <c r="AY1528" i="11"/>
  <c r="C1541" i="24"/>
  <c r="B1540" i="24"/>
  <c r="AY1529" i="11"/>
  <c r="AW1529" i="11"/>
  <c r="AV1530" i="11"/>
  <c r="AU1529" i="11"/>
  <c r="C1542" i="24"/>
  <c r="B1541" i="24"/>
  <c r="AY1530" i="11"/>
  <c r="AW1530" i="11"/>
  <c r="AV1531" i="11"/>
  <c r="AU1530" i="11"/>
  <c r="C1543" i="24"/>
  <c r="B1542" i="24"/>
  <c r="AY1531" i="11"/>
  <c r="AU1531" i="11"/>
  <c r="AW1531" i="11"/>
  <c r="AV1532" i="11"/>
  <c r="C1544" i="24"/>
  <c r="B1543" i="24"/>
  <c r="AV1533" i="11"/>
  <c r="AY1532" i="11"/>
  <c r="AU1532" i="11"/>
  <c r="AW1532" i="11"/>
  <c r="B1544" i="24"/>
  <c r="C1545" i="24"/>
  <c r="AV1534" i="11"/>
  <c r="AY1533" i="11"/>
  <c r="AU1533" i="11"/>
  <c r="AW1533" i="11"/>
  <c r="B1545" i="24"/>
  <c r="C1546" i="24"/>
  <c r="AY1534" i="11"/>
  <c r="AU1534" i="11"/>
  <c r="AV1535" i="11"/>
  <c r="AW1534" i="11"/>
  <c r="B1546" i="24"/>
  <c r="C1547" i="24"/>
  <c r="AV1536" i="11"/>
  <c r="AU1535" i="11"/>
  <c r="AY1535" i="11"/>
  <c r="AW1535" i="11"/>
  <c r="B1547" i="24"/>
  <c r="C1548" i="24"/>
  <c r="AU1536" i="11"/>
  <c r="AV1537" i="11"/>
  <c r="AW1536" i="11"/>
  <c r="AY1536" i="11"/>
  <c r="C1549" i="24"/>
  <c r="B1548" i="24"/>
  <c r="AU1537" i="11"/>
  <c r="AY1537" i="11"/>
  <c r="AV1538" i="11"/>
  <c r="AW1537" i="11"/>
  <c r="C1550" i="24"/>
  <c r="B1549" i="24"/>
  <c r="AU1538" i="11"/>
  <c r="AY1538" i="11"/>
  <c r="AW1538" i="11"/>
  <c r="AV1539" i="11"/>
  <c r="B1550" i="24"/>
  <c r="C1551" i="24"/>
  <c r="AW1539" i="11"/>
  <c r="AV1540" i="11"/>
  <c r="AY1539" i="11"/>
  <c r="AU1539" i="11"/>
  <c r="C1552" i="24"/>
  <c r="B1551" i="24"/>
  <c r="AW1540" i="11"/>
  <c r="AU1540" i="11"/>
  <c r="AY1540" i="11"/>
  <c r="AV1541" i="11"/>
  <c r="B1552" i="24"/>
  <c r="C1553" i="24"/>
  <c r="AU1541" i="11"/>
  <c r="AY1541" i="11"/>
  <c r="AV1542" i="11"/>
  <c r="AW1541" i="11"/>
  <c r="B1553" i="24"/>
  <c r="C1554" i="24"/>
  <c r="AW1542" i="11"/>
  <c r="AV1543" i="11"/>
  <c r="AY1542" i="11"/>
  <c r="AU1542" i="11"/>
  <c r="B1554" i="24"/>
  <c r="C1555" i="24"/>
  <c r="AU1543" i="11"/>
  <c r="AW1543" i="11"/>
  <c r="AY1543" i="11"/>
  <c r="AV1544" i="11"/>
  <c r="B1555" i="24"/>
  <c r="C1556" i="24"/>
  <c r="AV1545" i="11"/>
  <c r="AW1544" i="11"/>
  <c r="AU1544" i="11"/>
  <c r="AY1544" i="11"/>
  <c r="C1557" i="24"/>
  <c r="B1556" i="24"/>
  <c r="AU1545" i="11"/>
  <c r="AW1545" i="11"/>
  <c r="AV1546" i="11"/>
  <c r="AY1545" i="11"/>
  <c r="C1558" i="24"/>
  <c r="B1557" i="24"/>
  <c r="AY1546" i="11"/>
  <c r="AV1547" i="11"/>
  <c r="AU1546" i="11"/>
  <c r="AW1546" i="11"/>
  <c r="C1559" i="24"/>
  <c r="B1558" i="24"/>
  <c r="AY1547" i="11"/>
  <c r="AW1547" i="11"/>
  <c r="AV1548" i="11"/>
  <c r="AU1547" i="11"/>
  <c r="B1559" i="24"/>
  <c r="C1560" i="24"/>
  <c r="AU1548" i="11"/>
  <c r="AV1549" i="11"/>
  <c r="AW1548" i="11"/>
  <c r="AY1548" i="11"/>
  <c r="B1560" i="24"/>
  <c r="C1561" i="24"/>
  <c r="AV1550" i="11"/>
  <c r="AY1549" i="11"/>
  <c r="AU1549" i="11"/>
  <c r="AW1549" i="11"/>
  <c r="B1561" i="24"/>
  <c r="C1562" i="24"/>
  <c r="AU1550" i="11"/>
  <c r="AV1551" i="11"/>
  <c r="AW1550" i="11"/>
  <c r="AY1550" i="11"/>
  <c r="B1562" i="24"/>
  <c r="C1563" i="24"/>
  <c r="AY1551" i="11"/>
  <c r="AV1552" i="11"/>
  <c r="AW1551" i="11"/>
  <c r="AU1551" i="11"/>
  <c r="B1563" i="24"/>
  <c r="C1564" i="24"/>
  <c r="AY1552" i="11"/>
  <c r="AU1552" i="11"/>
  <c r="AV1553" i="11"/>
  <c r="AW1552" i="11"/>
  <c r="B1564" i="24"/>
  <c r="C1565" i="24"/>
  <c r="AW1553" i="11"/>
  <c r="AU1553" i="11"/>
  <c r="AV1554" i="11"/>
  <c r="AY1553" i="11"/>
  <c r="B1565" i="24"/>
  <c r="C1566" i="24"/>
  <c r="AV1555" i="11"/>
  <c r="AU1554" i="11"/>
  <c r="AW1554" i="11"/>
  <c r="AY1554" i="11"/>
  <c r="C1567" i="24"/>
  <c r="B1566" i="24"/>
  <c r="AW1555" i="11"/>
  <c r="AY1555" i="11"/>
  <c r="AV1556" i="11"/>
  <c r="AU1555" i="11"/>
  <c r="C1568" i="24"/>
  <c r="B1567" i="24"/>
  <c r="AY1556" i="11"/>
  <c r="AW1556" i="11"/>
  <c r="AV1557" i="11"/>
  <c r="AU1556" i="11"/>
  <c r="B1568" i="24"/>
  <c r="C1569" i="24"/>
  <c r="AY1557" i="11"/>
  <c r="AW1557" i="11"/>
  <c r="AU1557" i="11"/>
  <c r="AV1558" i="11"/>
  <c r="B1569" i="24"/>
  <c r="C1570" i="24"/>
  <c r="AU1558" i="11"/>
  <c r="AW1558" i="11"/>
  <c r="AY1558" i="11"/>
  <c r="AV1559" i="11"/>
  <c r="B1570" i="24"/>
  <c r="C1571" i="24"/>
  <c r="AY1559" i="11"/>
  <c r="AW1559" i="11"/>
  <c r="AV1560" i="11"/>
  <c r="AU1559" i="11"/>
  <c r="B1571" i="24"/>
  <c r="C1572" i="24"/>
  <c r="AY1560" i="11"/>
  <c r="AW1560" i="11"/>
  <c r="AV1561" i="11"/>
  <c r="AU1560" i="11"/>
  <c r="C1573" i="24"/>
  <c r="B1572" i="24"/>
  <c r="AU1561" i="11"/>
  <c r="AY1561" i="11"/>
  <c r="AV1562" i="11"/>
  <c r="AW1561" i="11"/>
  <c r="B1573" i="24"/>
  <c r="C1574" i="24"/>
  <c r="AV1563" i="11"/>
  <c r="AY1562" i="11"/>
  <c r="AU1562" i="11"/>
  <c r="AW1562" i="11"/>
  <c r="C1575" i="24"/>
  <c r="B1574" i="24"/>
  <c r="AV1564" i="11"/>
  <c r="AW1563" i="11"/>
  <c r="AY1563" i="11"/>
  <c r="AU1563" i="11"/>
  <c r="C1576" i="24"/>
  <c r="B1575" i="24"/>
  <c r="AV1565" i="11"/>
  <c r="AY1564" i="11"/>
  <c r="AU1564" i="11"/>
  <c r="AW1564" i="11"/>
  <c r="B1576" i="24"/>
  <c r="C1577" i="24"/>
  <c r="AV1566" i="11"/>
  <c r="AU1565" i="11"/>
  <c r="AY1565" i="11"/>
  <c r="AW1565" i="11"/>
  <c r="B1577" i="24"/>
  <c r="C1578" i="24"/>
  <c r="AW1566" i="11"/>
  <c r="AU1566" i="11"/>
  <c r="AY1566" i="11"/>
  <c r="AV1567" i="11"/>
  <c r="B1578" i="24"/>
  <c r="C1579" i="24"/>
  <c r="AY1567" i="11"/>
  <c r="AV1568" i="11"/>
  <c r="AW1567" i="11"/>
  <c r="AU1567" i="11"/>
  <c r="B1579" i="24"/>
  <c r="C1580" i="24"/>
  <c r="AY1568" i="11"/>
  <c r="AV1569" i="11"/>
  <c r="AW1568" i="11"/>
  <c r="AU1568" i="11"/>
  <c r="B1580" i="24"/>
  <c r="C1581" i="24"/>
  <c r="AW1569" i="11"/>
  <c r="AU1569" i="11"/>
  <c r="AV1570" i="11"/>
  <c r="AY1569" i="11"/>
  <c r="B1581" i="24"/>
  <c r="C1582" i="24"/>
  <c r="AV1571" i="11"/>
  <c r="AU1570" i="11"/>
  <c r="AW1570" i="11"/>
  <c r="AY1570" i="11"/>
  <c r="C1583" i="24"/>
  <c r="B1582" i="24"/>
  <c r="AW1571" i="11"/>
  <c r="AY1571" i="11"/>
  <c r="AV1572" i="11"/>
  <c r="AU1571" i="11"/>
  <c r="C1584" i="24"/>
  <c r="B1583" i="24"/>
  <c r="AY1572" i="11"/>
  <c r="AV1573" i="11"/>
  <c r="AW1572" i="11"/>
  <c r="AU1572" i="11"/>
  <c r="C1585" i="24"/>
  <c r="B1584" i="24"/>
  <c r="AY1573" i="11"/>
  <c r="AU1573" i="11"/>
  <c r="AV1574" i="11"/>
  <c r="AW1573" i="11"/>
  <c r="B1585" i="24"/>
  <c r="C1586" i="24"/>
  <c r="AV1575" i="11"/>
  <c r="AU1574" i="11"/>
  <c r="AY1574" i="11"/>
  <c r="AW1574" i="11"/>
  <c r="B1586" i="24"/>
  <c r="C1587" i="24"/>
  <c r="AY1575" i="11"/>
  <c r="AU1575" i="11"/>
  <c r="AV1576" i="11"/>
  <c r="AW1575" i="11"/>
  <c r="B1587" i="24"/>
  <c r="C1588" i="24"/>
  <c r="AY1576" i="11"/>
  <c r="AV1577" i="11"/>
  <c r="AU1576" i="11"/>
  <c r="AW1576" i="11"/>
  <c r="B1588" i="24"/>
  <c r="C1589" i="24"/>
  <c r="AV1578" i="11"/>
  <c r="AY1577" i="11"/>
  <c r="AU1577" i="11"/>
  <c r="AW1577" i="11"/>
  <c r="C1590" i="24"/>
  <c r="B1589" i="24"/>
  <c r="AV1579" i="11"/>
  <c r="AU1578" i="11"/>
  <c r="AW1578" i="11"/>
  <c r="AY1578" i="11"/>
  <c r="B1590" i="24"/>
  <c r="C1591" i="24"/>
  <c r="AW1579" i="11"/>
  <c r="AV1580" i="11"/>
  <c r="AY1579" i="11"/>
  <c r="AU1579" i="11"/>
  <c r="C1592" i="24"/>
  <c r="B1591" i="24"/>
  <c r="AV1581" i="11"/>
  <c r="AW1580" i="11"/>
  <c r="AU1580" i="11"/>
  <c r="AY1580" i="11"/>
  <c r="B1592" i="24"/>
  <c r="C1593" i="24"/>
  <c r="AV1582" i="11"/>
  <c r="AY1581" i="11"/>
  <c r="AW1581" i="11"/>
  <c r="AU1581" i="11"/>
  <c r="B1593" i="24"/>
  <c r="C1594" i="24"/>
  <c r="AU1582" i="11"/>
  <c r="AY1582" i="11"/>
  <c r="AV1583" i="11"/>
  <c r="AW1582" i="11"/>
  <c r="B1594" i="24"/>
  <c r="C1595" i="24"/>
  <c r="AY1583" i="11"/>
  <c r="AU1583" i="11"/>
  <c r="AV1584" i="11"/>
  <c r="AW1583" i="11"/>
  <c r="C1596" i="24"/>
  <c r="B1595" i="24"/>
  <c r="AY1584" i="11"/>
  <c r="AW1584" i="11"/>
  <c r="AV1585" i="11"/>
  <c r="AU1584" i="11"/>
  <c r="C1597" i="24"/>
  <c r="B1596" i="24"/>
  <c r="AW1585" i="11"/>
  <c r="AY1585" i="11"/>
  <c r="AV1586" i="11"/>
  <c r="AU1585" i="11"/>
  <c r="C1598" i="24"/>
  <c r="B1597" i="24"/>
  <c r="AV1587" i="11"/>
  <c r="AW1586" i="11"/>
  <c r="AY1586" i="11"/>
  <c r="AU1586" i="11"/>
  <c r="B1598" i="24"/>
  <c r="C1599" i="24"/>
  <c r="AV1588" i="11"/>
  <c r="AY1587" i="11"/>
  <c r="AW1587" i="11"/>
  <c r="AU1587" i="11"/>
  <c r="B1599" i="24"/>
  <c r="C1600" i="24"/>
  <c r="AY1588" i="11"/>
  <c r="AU1588" i="11"/>
  <c r="AV1589" i="11"/>
  <c r="AW1588" i="11"/>
  <c r="C1601" i="24"/>
  <c r="B1600" i="24"/>
  <c r="AY1589" i="11"/>
  <c r="AU1589" i="11"/>
  <c r="AW1589" i="11"/>
  <c r="AV1590" i="11"/>
  <c r="B1601" i="24"/>
  <c r="C1602" i="24"/>
  <c r="AW1590" i="11"/>
  <c r="AV1591" i="11"/>
  <c r="AY1590" i="11"/>
  <c r="AU1590" i="11"/>
  <c r="C1603" i="24"/>
  <c r="B1602" i="24"/>
  <c r="AY1591" i="11"/>
  <c r="AU1591" i="11"/>
  <c r="AW1591" i="11"/>
  <c r="AV1592" i="11"/>
  <c r="B1603" i="24"/>
  <c r="C1604" i="24"/>
  <c r="AY1592" i="11"/>
  <c r="AU1592" i="11"/>
  <c r="AV1593" i="11"/>
  <c r="AW1592" i="11"/>
  <c r="B1604" i="24"/>
  <c r="C1605" i="24"/>
  <c r="AY1593" i="11"/>
  <c r="AW1593" i="11"/>
  <c r="AU1593" i="11"/>
  <c r="AV1594" i="11"/>
  <c r="C1606" i="24"/>
  <c r="B1605" i="24"/>
  <c r="AV1595" i="11"/>
  <c r="AU1594" i="11"/>
  <c r="AW1594" i="11"/>
  <c r="AY1594" i="11"/>
  <c r="C1607" i="24"/>
  <c r="B1606" i="24"/>
  <c r="AV1596" i="11"/>
  <c r="AU1595" i="11"/>
  <c r="AY1595" i="11"/>
  <c r="AW1595" i="11"/>
  <c r="C1608" i="24"/>
  <c r="B1607" i="24"/>
  <c r="AU1596" i="11"/>
  <c r="AY1596" i="11"/>
  <c r="AV1597" i="11"/>
  <c r="AW1596" i="11"/>
  <c r="B1608" i="24"/>
  <c r="C1609" i="24"/>
  <c r="AV1598" i="11"/>
  <c r="AY1597" i="11"/>
  <c r="AW1597" i="11"/>
  <c r="AU1597" i="11"/>
  <c r="C1610" i="24"/>
  <c r="B1609" i="24"/>
  <c r="AY1598" i="11"/>
  <c r="AU1598" i="11"/>
  <c r="AV1599" i="11"/>
  <c r="AW1598" i="11"/>
  <c r="B1610" i="24"/>
  <c r="C1611" i="24"/>
  <c r="AY1599" i="11"/>
  <c r="AW1599" i="11"/>
  <c r="AV1600" i="11"/>
  <c r="AU1599" i="11"/>
  <c r="C1612" i="24"/>
  <c r="B1611" i="24"/>
  <c r="AW1600" i="11"/>
  <c r="AV1601" i="11"/>
  <c r="AY1600" i="11"/>
  <c r="AU1600" i="11"/>
  <c r="B1612" i="24"/>
  <c r="C1613" i="24"/>
  <c r="AU1601" i="11"/>
  <c r="AW1601" i="11"/>
  <c r="AV1602" i="11"/>
  <c r="AY1601" i="11"/>
  <c r="B1613" i="24"/>
  <c r="C1614" i="24"/>
  <c r="AV1603" i="11"/>
  <c r="AW1602" i="11"/>
  <c r="AY1602" i="11"/>
  <c r="AU1602" i="11"/>
  <c r="C1615" i="24"/>
  <c r="B1614" i="24"/>
  <c r="AU1603" i="11"/>
  <c r="AY1603" i="11"/>
  <c r="AV1604" i="11"/>
  <c r="AW1603" i="11"/>
  <c r="C1616" i="24"/>
  <c r="B1615" i="24"/>
  <c r="AV1605" i="11"/>
  <c r="AY1604" i="11"/>
  <c r="AU1604" i="11"/>
  <c r="AW1604" i="11"/>
  <c r="B1616" i="24"/>
  <c r="C1617" i="24"/>
  <c r="AU1605" i="11"/>
  <c r="AY1605" i="11"/>
  <c r="AW1605" i="11"/>
  <c r="AV1606" i="11"/>
  <c r="B1617" i="24"/>
  <c r="C1618" i="24"/>
  <c r="AU1606" i="11"/>
  <c r="AV1607" i="11"/>
  <c r="AY1606" i="11"/>
  <c r="AW1606" i="11"/>
  <c r="B1618" i="24"/>
  <c r="C1619" i="24"/>
  <c r="AV1608" i="11"/>
  <c r="AW1607" i="11"/>
  <c r="AY1607" i="11"/>
  <c r="AU1607" i="11"/>
  <c r="C1620" i="24"/>
  <c r="B1619" i="24"/>
  <c r="AW1608" i="11"/>
  <c r="AY1608" i="11"/>
  <c r="AV1609" i="11"/>
  <c r="AU1608" i="11"/>
  <c r="C1621" i="24"/>
  <c r="B1620" i="24"/>
  <c r="AV1610" i="11"/>
  <c r="AU1609" i="11"/>
  <c r="AW1609" i="11"/>
  <c r="AY1609" i="11"/>
  <c r="B1621" i="24"/>
  <c r="C1622" i="24"/>
  <c r="AU1610" i="11"/>
  <c r="AV1611" i="11"/>
  <c r="AW1610" i="11"/>
  <c r="AY1610" i="11"/>
  <c r="B1622" i="24"/>
  <c r="C1623" i="24"/>
  <c r="AV1612" i="11"/>
  <c r="AY1611" i="11"/>
  <c r="AU1611" i="11"/>
  <c r="AW1611" i="11"/>
  <c r="B1623" i="24"/>
  <c r="C1624" i="24"/>
  <c r="AW1612" i="11"/>
  <c r="AU1612" i="11"/>
  <c r="AV1613" i="11"/>
  <c r="AY1612" i="11"/>
  <c r="B1624" i="24"/>
  <c r="C1625" i="24"/>
  <c r="AV1614" i="11"/>
  <c r="AY1613" i="11"/>
  <c r="AW1613" i="11"/>
  <c r="AU1613" i="11"/>
  <c r="C1626" i="24"/>
  <c r="B1625" i="24"/>
  <c r="AU1614" i="11"/>
  <c r="AW1614" i="11"/>
  <c r="AV1615" i="11"/>
  <c r="AY1614" i="11"/>
  <c r="B1626" i="24"/>
  <c r="C1627" i="24"/>
  <c r="AU1615" i="11"/>
  <c r="AW1615" i="11"/>
  <c r="AV1616" i="11"/>
  <c r="AY1615" i="11"/>
  <c r="B1627" i="24"/>
  <c r="C1628" i="24"/>
  <c r="AW1616" i="11"/>
  <c r="AU1616" i="11"/>
  <c r="AY1616" i="11"/>
  <c r="AV1617" i="11"/>
  <c r="C1629" i="24"/>
  <c r="B1628" i="24"/>
  <c r="AW1617" i="11"/>
  <c r="AU1617" i="11"/>
  <c r="AY1617" i="11"/>
  <c r="AV1618" i="11"/>
  <c r="C1630" i="24"/>
  <c r="B1629" i="24"/>
  <c r="AU1618" i="11"/>
  <c r="AY1618" i="11"/>
  <c r="AW1618" i="11"/>
  <c r="AV1619" i="11"/>
  <c r="B1630" i="24"/>
  <c r="C1631" i="24"/>
  <c r="AU1619" i="11"/>
  <c r="AV1620" i="11"/>
  <c r="AY1619" i="11"/>
  <c r="AW1619" i="11"/>
  <c r="C1632" i="24"/>
  <c r="B1631" i="24"/>
  <c r="AU1620" i="11"/>
  <c r="AV1621" i="11"/>
  <c r="AY1620" i="11"/>
  <c r="AW1620" i="11"/>
  <c r="C1633" i="24"/>
  <c r="B1632" i="24"/>
  <c r="AY1621" i="11"/>
  <c r="AV1622" i="11"/>
  <c r="AW1621" i="11"/>
  <c r="AU1621" i="11"/>
  <c r="C1634" i="24"/>
  <c r="B1633" i="24"/>
  <c r="AY1622" i="11"/>
  <c r="AV1623" i="11"/>
  <c r="AU1622" i="11"/>
  <c r="AW1622" i="11"/>
  <c r="C1635" i="24"/>
  <c r="B1634" i="24"/>
  <c r="AW1623" i="11"/>
  <c r="AV1624" i="11"/>
  <c r="AY1623" i="11"/>
  <c r="AU1623" i="11"/>
  <c r="B1635" i="24"/>
  <c r="C1636" i="24"/>
  <c r="AY1624" i="11"/>
  <c r="AU1624" i="11"/>
  <c r="AV1625" i="11"/>
  <c r="AW1624" i="11"/>
  <c r="B1636" i="24"/>
  <c r="C1637" i="24"/>
  <c r="AV1626" i="11"/>
  <c r="AY1625" i="11"/>
  <c r="AW1625" i="11"/>
  <c r="AU1625" i="11"/>
  <c r="C1638" i="24"/>
  <c r="B1637" i="24"/>
  <c r="AW1626" i="11"/>
  <c r="AY1626" i="11"/>
  <c r="AV1627" i="11"/>
  <c r="AU1626" i="11"/>
  <c r="B1638" i="24"/>
  <c r="C1639" i="24"/>
  <c r="AV1628" i="11"/>
  <c r="AU1627" i="11"/>
  <c r="AW1627" i="11"/>
  <c r="AY1627" i="11"/>
  <c r="B1639" i="24"/>
  <c r="C1640" i="24"/>
  <c r="AV1629" i="11"/>
  <c r="AW1628" i="11"/>
  <c r="AY1628" i="11"/>
  <c r="AU1628" i="11"/>
  <c r="B1640" i="24"/>
  <c r="C1641" i="24"/>
  <c r="AU1629" i="11"/>
  <c r="AW1629" i="11"/>
  <c r="AY1629" i="11"/>
  <c r="AV1630" i="11"/>
  <c r="B1641" i="24"/>
  <c r="C1642" i="24"/>
  <c r="AU1630" i="11"/>
  <c r="AV1631" i="11"/>
  <c r="AY1630" i="11"/>
  <c r="AW1630" i="11"/>
  <c r="C1643" i="24"/>
  <c r="B1642" i="24"/>
  <c r="AW1631" i="11"/>
  <c r="AY1631" i="11"/>
  <c r="AV1632" i="11"/>
  <c r="AU1631" i="11"/>
  <c r="C1644" i="24"/>
  <c r="B1643" i="24"/>
  <c r="AY1632" i="11"/>
  <c r="AW1632" i="11"/>
  <c r="AU1632" i="11"/>
  <c r="AV1633" i="11"/>
  <c r="C1645" i="24"/>
  <c r="B1644" i="24"/>
  <c r="AW1633" i="11"/>
  <c r="AV1634" i="11"/>
  <c r="AY1633" i="11"/>
  <c r="AU1633" i="11"/>
  <c r="B1645" i="24"/>
  <c r="C1646" i="24"/>
  <c r="AW1634" i="11"/>
  <c r="AY1634" i="11"/>
  <c r="AV1635" i="11"/>
  <c r="AU1634" i="11"/>
  <c r="B1646" i="24"/>
  <c r="C1647" i="24"/>
  <c r="AV1636" i="11"/>
  <c r="AY1635" i="11"/>
  <c r="AU1635" i="11"/>
  <c r="AW1635" i="11"/>
  <c r="B1647" i="24"/>
  <c r="C1648" i="24"/>
  <c r="AW1636" i="11"/>
  <c r="AV1637" i="11"/>
  <c r="AY1636" i="11"/>
  <c r="AU1636" i="11"/>
  <c r="C1649" i="24"/>
  <c r="B1648" i="24"/>
  <c r="AY1637" i="11"/>
  <c r="AV1638" i="11"/>
  <c r="AU1637" i="11"/>
  <c r="AW1637" i="11"/>
  <c r="B1649" i="24"/>
  <c r="C1650" i="24"/>
  <c r="AW1638" i="11"/>
  <c r="AV1639" i="11"/>
  <c r="AY1638" i="11"/>
  <c r="AU1638" i="11"/>
  <c r="B1650" i="24"/>
  <c r="C1651" i="24"/>
  <c r="AU1639" i="11"/>
  <c r="AV1640" i="11"/>
  <c r="AY1639" i="11"/>
  <c r="AW1639" i="11"/>
  <c r="B1651" i="24"/>
  <c r="C1652" i="24"/>
  <c r="AV1641" i="11"/>
  <c r="AW1640" i="11"/>
  <c r="AY1640" i="11"/>
  <c r="AU1640" i="11"/>
  <c r="B1652" i="24"/>
  <c r="C1653" i="24"/>
  <c r="AV1642" i="11"/>
  <c r="AY1641" i="11"/>
  <c r="AW1641" i="11"/>
  <c r="AU1641" i="11"/>
  <c r="B1653" i="24"/>
  <c r="C1654" i="24"/>
  <c r="AV1643" i="11"/>
  <c r="AY1642" i="11"/>
  <c r="AW1642" i="11"/>
  <c r="AU1642" i="11"/>
  <c r="C1655" i="24"/>
  <c r="B1654" i="24"/>
  <c r="AV1644" i="11"/>
  <c r="AY1643" i="11"/>
  <c r="AW1643" i="11"/>
  <c r="AU1643" i="11"/>
  <c r="C1656" i="24"/>
  <c r="B1655" i="24"/>
  <c r="AW1644" i="11"/>
  <c r="AV1645" i="11"/>
  <c r="AU1644" i="11"/>
  <c r="AY1644" i="11"/>
  <c r="B1656" i="24"/>
  <c r="C1657" i="24"/>
  <c r="AU1645" i="11"/>
  <c r="AW1645" i="11"/>
  <c r="AY1645" i="11"/>
  <c r="AV1646" i="11"/>
  <c r="B1657" i="24"/>
  <c r="C1658" i="24"/>
  <c r="AU1646" i="11"/>
  <c r="AW1646" i="11"/>
  <c r="AV1647" i="11"/>
  <c r="AY1646" i="11"/>
  <c r="C1659" i="24"/>
  <c r="B1658" i="24"/>
  <c r="AV1648" i="11"/>
  <c r="AW1647" i="11"/>
  <c r="AY1647" i="11"/>
  <c r="AU1647" i="11"/>
  <c r="B1659" i="24"/>
  <c r="C1660" i="24"/>
  <c r="AY1648" i="11"/>
  <c r="AW1648" i="11"/>
  <c r="AU1648" i="11"/>
  <c r="AV1649" i="11"/>
  <c r="C1661" i="24"/>
  <c r="B1660" i="24"/>
  <c r="AV1650" i="11"/>
  <c r="AW1649" i="11"/>
  <c r="AU1649" i="11"/>
  <c r="AY1649" i="11"/>
  <c r="C1662" i="24"/>
  <c r="B1661" i="24"/>
  <c r="AY1650" i="11"/>
  <c r="AV1651" i="11"/>
  <c r="AW1650" i="11"/>
  <c r="AU1650" i="11"/>
  <c r="C1663" i="24"/>
  <c r="B1662" i="24"/>
  <c r="AU1651" i="11"/>
  <c r="AV1652" i="11"/>
  <c r="AY1651" i="11"/>
  <c r="AW1651" i="11"/>
  <c r="B1663" i="24"/>
  <c r="C1664" i="24"/>
  <c r="AU1652" i="11"/>
  <c r="AV1653" i="11"/>
  <c r="AY1652" i="11"/>
  <c r="AW1652" i="11"/>
  <c r="C1665" i="24"/>
  <c r="B1664" i="24"/>
  <c r="AU1653" i="11"/>
  <c r="AY1653" i="11"/>
  <c r="AV1654" i="11"/>
  <c r="AW1653" i="11"/>
  <c r="C1666" i="24"/>
  <c r="B1665" i="24"/>
  <c r="AU1654" i="11"/>
  <c r="AY1654" i="11"/>
  <c r="AV1655" i="11"/>
  <c r="AW1654" i="11"/>
  <c r="B1666" i="24"/>
  <c r="C1667" i="24"/>
  <c r="AV1656" i="11"/>
  <c r="AW1655" i="11"/>
  <c r="AY1655" i="11"/>
  <c r="AU1655" i="11"/>
  <c r="C1668" i="24"/>
  <c r="B1667" i="24"/>
  <c r="AY1656" i="11"/>
  <c r="AV1657" i="11"/>
  <c r="AW1656" i="11"/>
  <c r="AU1656" i="11"/>
  <c r="C1669" i="24"/>
  <c r="B1668" i="24"/>
  <c r="AU1657" i="11"/>
  <c r="AY1657" i="11"/>
  <c r="AW1657" i="11"/>
  <c r="AV1658" i="11"/>
  <c r="B1669" i="24"/>
  <c r="C1670" i="24"/>
  <c r="AY1658" i="11"/>
  <c r="AU1658" i="11"/>
  <c r="AV1659" i="11"/>
  <c r="AW1658" i="11"/>
  <c r="C1671" i="24"/>
  <c r="B1670" i="24"/>
  <c r="AU1659" i="11"/>
  <c r="AW1659" i="11"/>
  <c r="AV1660" i="11"/>
  <c r="AY1659" i="11"/>
  <c r="C1672" i="24"/>
  <c r="B1671" i="24"/>
  <c r="AU1660" i="11"/>
  <c r="AV1661" i="11"/>
  <c r="AY1660" i="11"/>
  <c r="AW1660" i="11"/>
  <c r="C1673" i="24"/>
  <c r="B1672" i="24"/>
  <c r="AY1661" i="11"/>
  <c r="AU1661" i="11"/>
  <c r="AW1661" i="11"/>
  <c r="AV1662" i="11"/>
  <c r="C1674" i="24"/>
  <c r="B1673" i="24"/>
  <c r="AW1662" i="11"/>
  <c r="AU1662" i="11"/>
  <c r="AV1663" i="11"/>
  <c r="AY1662" i="11"/>
  <c r="B1674" i="24"/>
  <c r="C1675" i="24"/>
  <c r="AV1664" i="11"/>
  <c r="AW1663" i="11"/>
  <c r="AY1663" i="11"/>
  <c r="AU1663" i="11"/>
  <c r="C1676" i="24"/>
  <c r="B1675" i="24"/>
  <c r="AY1664" i="11"/>
  <c r="AU1664" i="11"/>
  <c r="AV1665" i="11"/>
  <c r="AW1664" i="11"/>
  <c r="C1677" i="24"/>
  <c r="B1676" i="24"/>
  <c r="AW1665" i="11"/>
  <c r="AV1666" i="11"/>
  <c r="AY1665" i="11"/>
  <c r="AU1665" i="11"/>
  <c r="C1678" i="24"/>
  <c r="B1677" i="24"/>
  <c r="AY1666" i="11"/>
  <c r="AU1666" i="11"/>
  <c r="AW1666" i="11"/>
  <c r="AV1667" i="11"/>
  <c r="C1679" i="24"/>
  <c r="B1678" i="24"/>
  <c r="AV1668" i="11"/>
  <c r="AU1667" i="11"/>
  <c r="AY1667" i="11"/>
  <c r="AW1667" i="11"/>
  <c r="B1679" i="24"/>
  <c r="C1680" i="24"/>
  <c r="AV1669" i="11"/>
  <c r="AW1668" i="11"/>
  <c r="AY1668" i="11"/>
  <c r="AU1668" i="11"/>
  <c r="C1681" i="24"/>
  <c r="B1680" i="24"/>
  <c r="AU1669" i="11"/>
  <c r="AY1669" i="11"/>
  <c r="AV1670" i="11"/>
  <c r="AW1669" i="11"/>
  <c r="B1681" i="24"/>
  <c r="C1682" i="24"/>
  <c r="AV1671" i="11"/>
  <c r="AU1670" i="11"/>
  <c r="AW1670" i="11"/>
  <c r="AY1670" i="11"/>
  <c r="B1682" i="24"/>
  <c r="C1683" i="24"/>
  <c r="AY1671" i="11"/>
  <c r="AV1672" i="11"/>
  <c r="AU1671" i="11"/>
  <c r="AW1671" i="11"/>
  <c r="B1683" i="24"/>
  <c r="C1684" i="24"/>
  <c r="AY1672" i="11"/>
  <c r="AV1673" i="11"/>
  <c r="AU1672" i="11"/>
  <c r="AW1672" i="11"/>
  <c r="C1685" i="24"/>
  <c r="B1684" i="24"/>
  <c r="AV1674" i="11"/>
  <c r="AY1673" i="11"/>
  <c r="AW1673" i="11"/>
  <c r="AU1673" i="11"/>
  <c r="C1686" i="24"/>
  <c r="B1685" i="24"/>
  <c r="AV1675" i="11"/>
  <c r="AW1674" i="11"/>
  <c r="AU1674" i="11"/>
  <c r="AY1674" i="11"/>
  <c r="B1686" i="24"/>
  <c r="C1687" i="24"/>
  <c r="AV1676" i="11"/>
  <c r="AU1675" i="11"/>
  <c r="AW1675" i="11"/>
  <c r="AY1675" i="11"/>
  <c r="C1688" i="24"/>
  <c r="B1687" i="24"/>
  <c r="AW1676" i="11"/>
  <c r="AV1677" i="11"/>
  <c r="AY1676" i="11"/>
  <c r="AU1676" i="11"/>
  <c r="C1689" i="24"/>
  <c r="B1688" i="24"/>
  <c r="AU1677" i="11"/>
  <c r="AV1678" i="11"/>
  <c r="AW1677" i="11"/>
  <c r="AY1677" i="11"/>
  <c r="C1690" i="24"/>
  <c r="B1689" i="24"/>
  <c r="AW1678" i="11"/>
  <c r="AV1679" i="11"/>
  <c r="AY1678" i="11"/>
  <c r="AU1678" i="11"/>
  <c r="B1690" i="24"/>
  <c r="C1691" i="24"/>
  <c r="AU1679" i="11"/>
  <c r="AV1680" i="11"/>
  <c r="AY1679" i="11"/>
  <c r="AW1679" i="11"/>
  <c r="C1692" i="24"/>
  <c r="B1691" i="24"/>
  <c r="AW1680" i="11"/>
  <c r="AY1680" i="11"/>
  <c r="AV1681" i="11"/>
  <c r="AU1680" i="11"/>
  <c r="B1692" i="24"/>
  <c r="C1693" i="24"/>
  <c r="AV1682" i="11"/>
  <c r="AU1681" i="11"/>
  <c r="AY1681" i="11"/>
  <c r="AW1681" i="11"/>
  <c r="B1693" i="24"/>
  <c r="C1694" i="24"/>
  <c r="AW1682" i="11"/>
  <c r="AY1682" i="11"/>
  <c r="AU1682" i="11"/>
  <c r="AV1683" i="11"/>
  <c r="C1695" i="24"/>
  <c r="B1694" i="24"/>
  <c r="AY1683" i="11"/>
  <c r="AW1683" i="11"/>
  <c r="AV1684" i="11"/>
  <c r="AU1683" i="11"/>
  <c r="C1696" i="24"/>
  <c r="B1695" i="24"/>
  <c r="AW1684" i="11"/>
  <c r="AU1684" i="11"/>
  <c r="AV1685" i="11"/>
  <c r="AY1684" i="11"/>
  <c r="B1696" i="24"/>
  <c r="C1697" i="24"/>
  <c r="AW1685" i="11"/>
  <c r="AV1686" i="11"/>
  <c r="AY1685" i="11"/>
  <c r="AU1685" i="11"/>
  <c r="C1698" i="24"/>
  <c r="B1697" i="24"/>
  <c r="AY1686" i="11"/>
  <c r="AV1687" i="11"/>
  <c r="AU1686" i="11"/>
  <c r="AW1686" i="11"/>
  <c r="B1698" i="24"/>
  <c r="C1699" i="24"/>
  <c r="AV1688" i="11"/>
  <c r="AY1687" i="11"/>
  <c r="AU1687" i="11"/>
  <c r="AW1687" i="11"/>
  <c r="B1699" i="24"/>
  <c r="C1700" i="24"/>
  <c r="AV1689" i="11"/>
  <c r="AY1688" i="11"/>
  <c r="AW1688" i="11"/>
  <c r="AU1688" i="11"/>
  <c r="C1701" i="24"/>
  <c r="B1700" i="24"/>
  <c r="AW1689" i="11"/>
  <c r="AU1689" i="11"/>
  <c r="AY1689" i="11"/>
  <c r="AV1690" i="11"/>
  <c r="C1702" i="24"/>
  <c r="B1701" i="24"/>
  <c r="AW1690" i="11"/>
  <c r="AV1691" i="11"/>
  <c r="AU1690" i="11"/>
  <c r="AY1690" i="11"/>
  <c r="C1703" i="24"/>
  <c r="B1702" i="24"/>
  <c r="AV1692" i="11"/>
  <c r="AU1691" i="11"/>
  <c r="AW1691" i="11"/>
  <c r="AY1691" i="11"/>
  <c r="C1704" i="24"/>
  <c r="B1703" i="24"/>
  <c r="AY1692" i="11"/>
  <c r="AV1693" i="11"/>
  <c r="AU1692" i="11"/>
  <c r="AW1692" i="11"/>
  <c r="C1705" i="24"/>
  <c r="B1704" i="24"/>
  <c r="AY1693" i="11"/>
  <c r="AV1694" i="11"/>
  <c r="AU1693" i="11"/>
  <c r="AW1693" i="11"/>
  <c r="B1705" i="24"/>
  <c r="C1706" i="24"/>
  <c r="AY1694" i="11"/>
  <c r="AV1695" i="11"/>
  <c r="AW1694" i="11"/>
  <c r="AU1694" i="11"/>
  <c r="C1707" i="24"/>
  <c r="B1706" i="24"/>
  <c r="AV1696" i="11"/>
  <c r="AY1695" i="11"/>
  <c r="AW1695" i="11"/>
  <c r="AU1695" i="11"/>
  <c r="B1707" i="24"/>
  <c r="C1708" i="24"/>
  <c r="AW1696" i="11"/>
  <c r="AU1696" i="11"/>
  <c r="AV1697" i="11"/>
  <c r="AY1696" i="11"/>
  <c r="C1709" i="24"/>
  <c r="B1708" i="24"/>
  <c r="AV1698" i="11"/>
  <c r="AU1697" i="11"/>
  <c r="AY1697" i="11"/>
  <c r="AW1697" i="11"/>
  <c r="B1709" i="24"/>
  <c r="C1710" i="24"/>
  <c r="AY1698" i="11"/>
  <c r="AU1698" i="11"/>
  <c r="AW1698" i="11"/>
  <c r="AV1699" i="11"/>
  <c r="B1710" i="24"/>
  <c r="C1711" i="24"/>
  <c r="AW1699" i="11"/>
  <c r="AU1699" i="11"/>
  <c r="AY1699" i="11"/>
  <c r="AV1700" i="11"/>
  <c r="C1712" i="24"/>
  <c r="B1711" i="24"/>
  <c r="AV1701" i="11"/>
  <c r="AW1700" i="11"/>
  <c r="AY1700" i="11"/>
  <c r="AU1700" i="11"/>
  <c r="C1713" i="24"/>
  <c r="B1712" i="24"/>
  <c r="AU1701" i="11"/>
  <c r="AW1701" i="11"/>
  <c r="AV1702" i="11"/>
  <c r="AY1701" i="11"/>
  <c r="B1713" i="24"/>
  <c r="C1714" i="24"/>
  <c r="AY1702" i="11"/>
  <c r="AV1703" i="11"/>
  <c r="AU1702" i="11"/>
  <c r="AW1702" i="11"/>
  <c r="B1714" i="24"/>
  <c r="C1715" i="24"/>
  <c r="AV1704" i="11"/>
  <c r="AY1703" i="11"/>
  <c r="AW1703" i="11"/>
  <c r="AU1703" i="11"/>
  <c r="B1715" i="24"/>
  <c r="C1716" i="24"/>
  <c r="AY1704" i="11"/>
  <c r="AW1704" i="11"/>
  <c r="AV1705" i="11"/>
  <c r="AU1704" i="11"/>
  <c r="B1716" i="24"/>
  <c r="C1717" i="24"/>
  <c r="AU1705" i="11"/>
  <c r="AY1705" i="11"/>
  <c r="AW1705" i="11"/>
  <c r="AV1706" i="11"/>
  <c r="B1717" i="24"/>
  <c r="C1718" i="24"/>
  <c r="AV1707" i="11"/>
  <c r="AU1706" i="11"/>
  <c r="AY1706" i="11"/>
  <c r="AW1706" i="11"/>
  <c r="B1718" i="24"/>
  <c r="C1719" i="24"/>
  <c r="AV1708" i="11"/>
  <c r="AU1707" i="11"/>
  <c r="AW1707" i="11"/>
  <c r="AY1707" i="11"/>
  <c r="C1720" i="24"/>
  <c r="B1719" i="24"/>
  <c r="AW1708" i="11"/>
  <c r="AV1709" i="11"/>
  <c r="AU1708" i="11"/>
  <c r="AY1708" i="11"/>
  <c r="B1720" i="24"/>
  <c r="C1721" i="24"/>
  <c r="AY1709" i="11"/>
  <c r="AV1710" i="11"/>
  <c r="AW1709" i="11"/>
  <c r="AU1709" i="11"/>
  <c r="B1721" i="24"/>
  <c r="C1722" i="24"/>
  <c r="AW1710" i="11"/>
  <c r="AY1710" i="11"/>
  <c r="AV1711" i="11"/>
  <c r="AU1710" i="11"/>
  <c r="B1722" i="24"/>
  <c r="C1723" i="24"/>
  <c r="AV1712" i="11"/>
  <c r="AU1711" i="11"/>
  <c r="AY1711" i="11"/>
  <c r="AW1711" i="11"/>
  <c r="C1724" i="24"/>
  <c r="B1723" i="24"/>
  <c r="AU1712" i="11"/>
  <c r="AW1712" i="11"/>
  <c r="AV1713" i="11"/>
  <c r="AY1712" i="11"/>
  <c r="B1724" i="24"/>
  <c r="C1725" i="24"/>
  <c r="AW1713" i="11"/>
  <c r="AU1713" i="11"/>
  <c r="AY1713" i="11"/>
  <c r="AV1714" i="11"/>
  <c r="B1725" i="24"/>
  <c r="C1726" i="24"/>
  <c r="AV1715" i="11"/>
  <c r="AU1714" i="11"/>
  <c r="AW1714" i="11"/>
  <c r="AY1714" i="11"/>
  <c r="C1727" i="24"/>
  <c r="B1726" i="24"/>
  <c r="AW1715" i="11"/>
  <c r="AY1715" i="11"/>
  <c r="AU1715" i="11"/>
  <c r="AV1716" i="11"/>
  <c r="B1727" i="24"/>
  <c r="C1728" i="24"/>
  <c r="AU1716" i="11"/>
  <c r="AV1717" i="11"/>
  <c r="AW1716" i="11"/>
  <c r="AY1716" i="11"/>
  <c r="B1728" i="24"/>
  <c r="C1729" i="24"/>
  <c r="AU1717" i="11"/>
  <c r="AV1718" i="11"/>
  <c r="AY1717" i="11"/>
  <c r="AW1717" i="11"/>
  <c r="B1729" i="24"/>
  <c r="C1730" i="24"/>
  <c r="AU1718" i="11"/>
  <c r="AW1718" i="11"/>
  <c r="AV1719" i="11"/>
  <c r="AY1718" i="11"/>
  <c r="B1730" i="24"/>
  <c r="C1731" i="24"/>
  <c r="AV1720" i="11"/>
  <c r="AY1719" i="11"/>
  <c r="AW1719" i="11"/>
  <c r="AU1719" i="11"/>
  <c r="C1732" i="24"/>
  <c r="B1731" i="24"/>
  <c r="AU1720" i="11"/>
  <c r="AV1721" i="11"/>
  <c r="AW1720" i="11"/>
  <c r="AY1720" i="11"/>
  <c r="B1732" i="24"/>
  <c r="C1733" i="24"/>
  <c r="AW1721" i="11"/>
  <c r="AY1721" i="11"/>
  <c r="AU1721" i="11"/>
  <c r="AV1722" i="11"/>
  <c r="B1733" i="24"/>
  <c r="C1734" i="24"/>
  <c r="AV1723" i="11"/>
  <c r="AU1722" i="11"/>
  <c r="AY1722" i="11"/>
  <c r="AW1722" i="11"/>
  <c r="B1734" i="24"/>
  <c r="C1735" i="24"/>
  <c r="AU1723" i="11"/>
  <c r="AW1723" i="11"/>
  <c r="AV1724" i="11"/>
  <c r="AY1723" i="11"/>
  <c r="C1736" i="24"/>
  <c r="B1735" i="24"/>
  <c r="AW1724" i="11"/>
  <c r="AV1725" i="11"/>
  <c r="AY1724" i="11"/>
  <c r="AU1724" i="11"/>
  <c r="C1737" i="24"/>
  <c r="B1736" i="24"/>
  <c r="AV1726" i="11"/>
  <c r="AY1725" i="11"/>
  <c r="AW1725" i="11"/>
  <c r="AU1725" i="11"/>
  <c r="C1738" i="24"/>
  <c r="B1737" i="24"/>
  <c r="AU1726" i="11"/>
  <c r="AW1726" i="11"/>
  <c r="AY1726" i="11"/>
  <c r="AV1727" i="11"/>
  <c r="C1739" i="24"/>
  <c r="B1738" i="24"/>
  <c r="AV1728" i="11"/>
  <c r="AY1727" i="11"/>
  <c r="AU1727" i="11"/>
  <c r="AW1727" i="11"/>
  <c r="B1739" i="24"/>
  <c r="C1740" i="24"/>
  <c r="AV1729" i="11"/>
  <c r="AW1728" i="11"/>
  <c r="AU1728" i="11"/>
  <c r="AY1728" i="11"/>
  <c r="C1741" i="24"/>
  <c r="B1740" i="24"/>
  <c r="AU1729" i="11"/>
  <c r="AW1729" i="11"/>
  <c r="AY1729" i="11"/>
  <c r="AV1730" i="11"/>
  <c r="C1742" i="24"/>
  <c r="B1741" i="24"/>
  <c r="AW1730" i="11"/>
  <c r="AY1730" i="11"/>
  <c r="AU1730" i="11"/>
  <c r="AV1731" i="11"/>
  <c r="B1742" i="24"/>
  <c r="C1743" i="24"/>
  <c r="AW1731" i="11"/>
  <c r="AV1732" i="11"/>
  <c r="AY1731" i="11"/>
  <c r="AU1731" i="11"/>
  <c r="C1744" i="24"/>
  <c r="B1743" i="24"/>
  <c r="AY1732" i="11"/>
  <c r="AV1733" i="11"/>
  <c r="AW1732" i="11"/>
  <c r="AU1732" i="11"/>
  <c r="C1745" i="24"/>
  <c r="B1744" i="24"/>
  <c r="AU1733" i="11"/>
  <c r="AV1734" i="11"/>
  <c r="AY1733" i="11"/>
  <c r="AW1733" i="11"/>
  <c r="C1746" i="24"/>
  <c r="B1745" i="24"/>
  <c r="AW1734" i="11"/>
  <c r="AV1735" i="11"/>
  <c r="AU1734" i="11"/>
  <c r="AY1734" i="11"/>
  <c r="C1747" i="24"/>
  <c r="B1746" i="24"/>
  <c r="AY1735" i="11"/>
  <c r="AV1736" i="11"/>
  <c r="AU1735" i="11"/>
  <c r="AW1735" i="11"/>
  <c r="B1747" i="24"/>
  <c r="C1748" i="24"/>
  <c r="AV1737" i="11"/>
  <c r="AY1736" i="11"/>
  <c r="AU1736" i="11"/>
  <c r="AW1736" i="11"/>
  <c r="C1749" i="24"/>
  <c r="B1748" i="24"/>
  <c r="AU1737" i="11"/>
  <c r="AW1737" i="11"/>
  <c r="AY1737" i="11"/>
  <c r="AV1738" i="11"/>
  <c r="C1750" i="24"/>
  <c r="B1749" i="24"/>
  <c r="AU1738" i="11"/>
  <c r="AY1738" i="11"/>
  <c r="AV1739" i="11"/>
  <c r="AW1738" i="11"/>
  <c r="C1751" i="24"/>
  <c r="B1750" i="24"/>
  <c r="AV1740" i="11"/>
  <c r="AY1739" i="11"/>
  <c r="AW1739" i="11"/>
  <c r="AU1739" i="11"/>
  <c r="C1752" i="24"/>
  <c r="B1751" i="24"/>
  <c r="AW1740" i="11"/>
  <c r="AV1741" i="11"/>
  <c r="AU1740" i="11"/>
  <c r="AY1740" i="11"/>
  <c r="C1753" i="24"/>
  <c r="B1752" i="24"/>
  <c r="AV1742" i="11"/>
  <c r="AW1741" i="11"/>
  <c r="AY1741" i="11"/>
  <c r="AU1741" i="11"/>
  <c r="C1754" i="24"/>
  <c r="B1753" i="24"/>
  <c r="AW1742" i="11"/>
  <c r="AU1742" i="11"/>
  <c r="AV1743" i="11"/>
  <c r="AY1742" i="11"/>
  <c r="B1754" i="24"/>
  <c r="C1755" i="24"/>
  <c r="AU1743" i="11"/>
  <c r="AW1743" i="11"/>
  <c r="AV1744" i="11"/>
  <c r="AY1743" i="11"/>
  <c r="B1755" i="24"/>
  <c r="C1756" i="24"/>
  <c r="AW1744" i="11"/>
  <c r="AY1744" i="11"/>
  <c r="AV1745" i="11"/>
  <c r="AU1744" i="11"/>
  <c r="B1756" i="24"/>
  <c r="C1757" i="24"/>
  <c r="AU1745" i="11"/>
  <c r="AW1745" i="11"/>
  <c r="AY1745" i="11"/>
  <c r="AV1746" i="11"/>
  <c r="C1758" i="24"/>
  <c r="B1757" i="24"/>
  <c r="AV1747" i="11"/>
  <c r="AW1746" i="11"/>
  <c r="AU1746" i="11"/>
  <c r="AY1746" i="11"/>
  <c r="C1759" i="24"/>
  <c r="B1758" i="24"/>
  <c r="AY1747" i="11"/>
  <c r="AW1747" i="11"/>
  <c r="AV1748" i="11"/>
  <c r="AU1747" i="11"/>
  <c r="B1759" i="24"/>
  <c r="C1760" i="24"/>
  <c r="AW1748" i="11"/>
  <c r="AU1748" i="11"/>
  <c r="AY1748" i="11"/>
  <c r="AV1749" i="11"/>
  <c r="C1761" i="24"/>
  <c r="B1760" i="24"/>
  <c r="AW1749" i="11"/>
  <c r="AY1749" i="11"/>
  <c r="AV1750" i="11"/>
  <c r="AU1749" i="11"/>
  <c r="B1761" i="24"/>
  <c r="C1762" i="24"/>
  <c r="AV1751" i="11"/>
  <c r="AU1750" i="11"/>
  <c r="AW1750" i="11"/>
  <c r="AY1750" i="11"/>
  <c r="C1763" i="24"/>
  <c r="B1762" i="24"/>
  <c r="AV1752" i="11"/>
  <c r="AY1751" i="11"/>
  <c r="AW1751" i="11"/>
  <c r="AU1751" i="11"/>
  <c r="C1764" i="24"/>
  <c r="B1763" i="24"/>
  <c r="AV1753" i="11"/>
  <c r="AU1752" i="11"/>
  <c r="AW1752" i="11"/>
  <c r="AY1752" i="11"/>
  <c r="B1764" i="24"/>
  <c r="C1765" i="24"/>
  <c r="AU1753" i="11"/>
  <c r="AV1754" i="11"/>
  <c r="AY1753" i="11"/>
  <c r="AW1753" i="11"/>
  <c r="C1766" i="24"/>
  <c r="B1765" i="24"/>
  <c r="AV1755" i="11"/>
  <c r="AU1754" i="11"/>
  <c r="AW1754" i="11"/>
  <c r="AY1754" i="11"/>
  <c r="B1766" i="24"/>
  <c r="C1767" i="24"/>
  <c r="AV1756" i="11"/>
  <c r="AY1755" i="11"/>
  <c r="AW1755" i="11"/>
  <c r="AU1755" i="11"/>
  <c r="B1767" i="24"/>
  <c r="C1768" i="24"/>
  <c r="AY1756" i="11"/>
  <c r="AV1757" i="11"/>
  <c r="AU1756" i="11"/>
  <c r="AW1756" i="11"/>
  <c r="B1768" i="24"/>
  <c r="C1769" i="24"/>
  <c r="AY1757" i="11"/>
  <c r="AW1757" i="11"/>
  <c r="AU1757" i="11"/>
  <c r="AV1758" i="11"/>
  <c r="C1770" i="24"/>
  <c r="B1769" i="24"/>
  <c r="AY1758" i="11"/>
  <c r="AV1759" i="11"/>
  <c r="AU1758" i="11"/>
  <c r="AW1758" i="11"/>
  <c r="C1771" i="24"/>
  <c r="B1770" i="24"/>
  <c r="AW1759" i="11"/>
  <c r="AV1760" i="11"/>
  <c r="AY1759" i="11"/>
  <c r="AU1759" i="11"/>
  <c r="C1772" i="24"/>
  <c r="B1771" i="24"/>
  <c r="AV1761" i="11"/>
  <c r="AU1760" i="11"/>
  <c r="AW1760" i="11"/>
  <c r="AY1760" i="11"/>
  <c r="B1772" i="24"/>
  <c r="C1773" i="24"/>
  <c r="AW1761" i="11"/>
  <c r="AV1762" i="11"/>
  <c r="AY1761" i="11"/>
  <c r="AU1761" i="11"/>
  <c r="C1774" i="24"/>
  <c r="B1773" i="24"/>
  <c r="AU1762" i="11"/>
  <c r="AY1762" i="11"/>
  <c r="AW1762" i="11"/>
  <c r="AV1763" i="11"/>
  <c r="B1774" i="24"/>
  <c r="C1775" i="24"/>
  <c r="AV1764" i="11"/>
  <c r="AY1763" i="11"/>
  <c r="AU1763" i="11"/>
  <c r="AW1763" i="11"/>
  <c r="B1775" i="24"/>
  <c r="C1776" i="24"/>
  <c r="AV1765" i="11"/>
  <c r="AU1764" i="11"/>
  <c r="AY1764" i="11"/>
  <c r="AW1764" i="11"/>
  <c r="B1776" i="24"/>
  <c r="C1777" i="24"/>
  <c r="AU1765" i="11"/>
  <c r="AW1765" i="11"/>
  <c r="AV1766" i="11"/>
  <c r="AY1765" i="11"/>
  <c r="B1777" i="24"/>
  <c r="C1778" i="24"/>
  <c r="AW1766" i="11"/>
  <c r="AY1766" i="11"/>
  <c r="AU1766" i="11"/>
  <c r="AV1767" i="11"/>
  <c r="B1778" i="24"/>
  <c r="C1779" i="24"/>
  <c r="AV1768" i="11"/>
  <c r="AY1767" i="11"/>
  <c r="AW1767" i="11"/>
  <c r="AU1767" i="11"/>
  <c r="C1780" i="24"/>
  <c r="B1779" i="24"/>
  <c r="AV1769" i="11"/>
  <c r="AY1768" i="11"/>
  <c r="AU1768" i="11"/>
  <c r="AW1768" i="11"/>
  <c r="B1780" i="24"/>
  <c r="C1781" i="24"/>
  <c r="AU1769" i="11"/>
  <c r="AY1769" i="11"/>
  <c r="AW1769" i="11"/>
  <c r="AV1770" i="11"/>
  <c r="B1781" i="24"/>
  <c r="C1782" i="24"/>
  <c r="AV1771" i="11"/>
  <c r="AU1770" i="11"/>
  <c r="AW1770" i="11"/>
  <c r="AY1770" i="11"/>
  <c r="B1782" i="24"/>
  <c r="C1783" i="24"/>
  <c r="AW1771" i="11"/>
  <c r="AY1771" i="11"/>
  <c r="AV1772" i="11"/>
  <c r="AU1771" i="11"/>
  <c r="B1783" i="24"/>
  <c r="C1784" i="24"/>
  <c r="AU1772" i="11"/>
  <c r="AW1772" i="11"/>
  <c r="AV1773" i="11"/>
  <c r="AY1772" i="11"/>
  <c r="B1784" i="24"/>
  <c r="C1785" i="24"/>
  <c r="AV1774" i="11"/>
  <c r="AY1773" i="11"/>
  <c r="AW1773" i="11"/>
  <c r="AU1773" i="11"/>
  <c r="B1785" i="24"/>
  <c r="C1786" i="24"/>
  <c r="AV1775" i="11"/>
  <c r="AW1774" i="11"/>
  <c r="AY1774" i="11"/>
  <c r="AU1774" i="11"/>
  <c r="C1787" i="24"/>
  <c r="B1786" i="24"/>
  <c r="AW1775" i="11"/>
  <c r="AY1775" i="11"/>
  <c r="AU1775" i="11"/>
  <c r="AV1776" i="11"/>
  <c r="C1788" i="24"/>
  <c r="B1787" i="24"/>
  <c r="AU1776" i="11"/>
  <c r="AW1776" i="11"/>
  <c r="AV1777" i="11"/>
  <c r="AY1776" i="11"/>
  <c r="B1788" i="24"/>
  <c r="C1789" i="24"/>
  <c r="AU1777" i="11"/>
  <c r="AW1777" i="11"/>
  <c r="AY1777" i="11"/>
  <c r="AV1778" i="11"/>
  <c r="C1790" i="24"/>
  <c r="B1789" i="24"/>
  <c r="AU1778" i="11"/>
  <c r="AY1778" i="11"/>
  <c r="AV1779" i="11"/>
  <c r="AW1778" i="11"/>
  <c r="C1791" i="24"/>
  <c r="B1790" i="24"/>
  <c r="AU1779" i="11"/>
  <c r="AW1779" i="11"/>
  <c r="AY1779" i="11"/>
  <c r="AV1780" i="11"/>
  <c r="C1792" i="24"/>
  <c r="B1791" i="24"/>
  <c r="AW1780" i="11"/>
  <c r="AV1781" i="11"/>
  <c r="AY1780" i="11"/>
  <c r="AU1780" i="11"/>
  <c r="B1792" i="24"/>
  <c r="C1793" i="24"/>
  <c r="AU1781" i="11"/>
  <c r="AY1781" i="11"/>
  <c r="AV1782" i="11"/>
  <c r="AW1781" i="11"/>
  <c r="B1793" i="24"/>
  <c r="C1794" i="24"/>
  <c r="AU1782" i="11"/>
  <c r="AY1782" i="11"/>
  <c r="AW1782" i="11"/>
  <c r="AV1783" i="11"/>
  <c r="C1795" i="24"/>
  <c r="B1794" i="24"/>
  <c r="AU1783" i="11"/>
  <c r="AY1783" i="11"/>
  <c r="AV1784" i="11"/>
  <c r="AW1783" i="11"/>
  <c r="B1795" i="24"/>
  <c r="C1796" i="24"/>
  <c r="AY1784" i="11"/>
  <c r="AW1784" i="11"/>
  <c r="AU1784" i="11"/>
  <c r="AV1785" i="11"/>
  <c r="B1796" i="24"/>
  <c r="C1797" i="24"/>
  <c r="AV1786" i="11"/>
  <c r="AY1785" i="11"/>
  <c r="AU1785" i="11"/>
  <c r="AW1785" i="11"/>
  <c r="C1798" i="24"/>
  <c r="B1797" i="24"/>
  <c r="AV1787" i="11"/>
  <c r="AU1786" i="11"/>
  <c r="AY1786" i="11"/>
  <c r="AW1786" i="11"/>
  <c r="B1798" i="24"/>
  <c r="C1799" i="24"/>
  <c r="AV1788" i="11"/>
  <c r="AW1787" i="11"/>
  <c r="AY1787" i="11"/>
  <c r="AU1787" i="11"/>
  <c r="C1800" i="24"/>
  <c r="B1799" i="24"/>
  <c r="AW1788" i="11"/>
  <c r="AV1789" i="11"/>
  <c r="AU1788" i="11"/>
  <c r="AY1788" i="11"/>
  <c r="B1800" i="24"/>
  <c r="C1801" i="24"/>
  <c r="AU1789" i="11"/>
  <c r="AW1789" i="11"/>
  <c r="AY1789" i="11"/>
  <c r="AV1790" i="11"/>
  <c r="C1802" i="24"/>
  <c r="B1801" i="24"/>
  <c r="AV1791" i="11"/>
  <c r="AY1790" i="11"/>
  <c r="AU1790" i="11"/>
  <c r="AW1790" i="11"/>
  <c r="B1802" i="24"/>
  <c r="C1803" i="24"/>
  <c r="AV1792" i="11"/>
  <c r="AW1791" i="11"/>
  <c r="AY1791" i="11"/>
  <c r="AU1791" i="11"/>
  <c r="C1804" i="24"/>
  <c r="B1803" i="24"/>
  <c r="AU1792" i="11"/>
  <c r="AW1792" i="11"/>
  <c r="AV1793" i="11"/>
  <c r="AY1792" i="11"/>
  <c r="B1804" i="24"/>
  <c r="C1805" i="24"/>
  <c r="AY1793" i="11"/>
  <c r="AV1794" i="11"/>
  <c r="AU1793" i="11"/>
  <c r="AW1793" i="11"/>
  <c r="C1806" i="24"/>
  <c r="B1805" i="24"/>
  <c r="AW1794" i="11"/>
  <c r="AY1794" i="11"/>
  <c r="AU1794" i="11"/>
  <c r="AV1795" i="11"/>
  <c r="C1807" i="24"/>
  <c r="B1806" i="24"/>
  <c r="AY1795" i="11"/>
  <c r="AV1796" i="11"/>
  <c r="AW1795" i="11"/>
  <c r="AU1795" i="11"/>
  <c r="C1808" i="24"/>
  <c r="B1807" i="24"/>
  <c r="AW1796" i="11"/>
  <c r="AV1797" i="11"/>
  <c r="AY1796" i="11"/>
  <c r="AU1796" i="11"/>
  <c r="B1808" i="24"/>
  <c r="C1809" i="24"/>
  <c r="AY1797" i="11"/>
  <c r="AV1798" i="11"/>
  <c r="AU1797" i="11"/>
  <c r="AW1797" i="11"/>
  <c r="B1809" i="24"/>
  <c r="C1810" i="24"/>
  <c r="AY1798" i="11"/>
  <c r="AV1799" i="11"/>
  <c r="AW1798" i="11"/>
  <c r="AU1798" i="11"/>
  <c r="B1810" i="24"/>
  <c r="C1811" i="24"/>
  <c r="AV1800" i="11"/>
  <c r="AY1799" i="11"/>
  <c r="AW1799" i="11"/>
  <c r="AU1799" i="11"/>
  <c r="C1812" i="24"/>
  <c r="B1811" i="24"/>
  <c r="AV1801" i="11"/>
  <c r="AU1800" i="11"/>
  <c r="AY1800" i="11"/>
  <c r="AW1800" i="11"/>
  <c r="B1812" i="24"/>
  <c r="C1813" i="24"/>
  <c r="AW1801" i="11"/>
  <c r="AU1801" i="11"/>
  <c r="AY1801" i="11"/>
  <c r="AV1802" i="11"/>
  <c r="C1814" i="24"/>
  <c r="B1813" i="24"/>
  <c r="AV1803" i="11"/>
  <c r="AW1802" i="11"/>
  <c r="AU1802" i="11"/>
  <c r="AY1802" i="11"/>
  <c r="C1815" i="24"/>
  <c r="B1814" i="24"/>
  <c r="AV1804" i="11"/>
  <c r="AW1803" i="11"/>
  <c r="AU1803" i="11"/>
  <c r="AY1803" i="11"/>
  <c r="B1815" i="24"/>
  <c r="C1816" i="24"/>
  <c r="AU1804" i="11"/>
  <c r="AW1804" i="11"/>
  <c r="AV1805" i="11"/>
  <c r="AY1804" i="11"/>
  <c r="C1817" i="24"/>
  <c r="B1816" i="24"/>
  <c r="AU1805" i="11"/>
  <c r="AY1805" i="11"/>
  <c r="AV1806" i="11"/>
  <c r="AW1805" i="11"/>
  <c r="B1817" i="24"/>
  <c r="C1818" i="24"/>
  <c r="AY1806" i="11"/>
  <c r="AV1807" i="11"/>
  <c r="AW1806" i="11"/>
  <c r="AU1806" i="11"/>
  <c r="B1818" i="24"/>
  <c r="C1819" i="24"/>
  <c r="AY1807" i="11"/>
  <c r="AV1808" i="11"/>
  <c r="AW1807" i="11"/>
  <c r="AU1807" i="11"/>
  <c r="B1819" i="24"/>
  <c r="C1820" i="24"/>
  <c r="AU1808" i="11"/>
  <c r="AV1809" i="11"/>
  <c r="AW1808" i="11"/>
  <c r="AY1808" i="11"/>
  <c r="C1821" i="24"/>
  <c r="B1820" i="24"/>
  <c r="AY1809" i="11"/>
  <c r="AU1809" i="11"/>
  <c r="AV1810" i="11"/>
  <c r="AW1809" i="11"/>
  <c r="C1822" i="24"/>
  <c r="B1821" i="24"/>
  <c r="AU1810" i="11"/>
  <c r="AV1811" i="11"/>
  <c r="AW1810" i="11"/>
  <c r="AY1810" i="11"/>
  <c r="C1823" i="24"/>
  <c r="B1822" i="24"/>
  <c r="AY1811" i="11"/>
  <c r="AW1811" i="11"/>
  <c r="AU1811" i="11"/>
  <c r="AV1812" i="11"/>
  <c r="B1823" i="24"/>
  <c r="C1824" i="24"/>
  <c r="AV1813" i="11"/>
  <c r="AU1812" i="11"/>
  <c r="AW1812" i="11"/>
  <c r="AY1812" i="11"/>
  <c r="B1824" i="24"/>
  <c r="C1825" i="24"/>
  <c r="AW1813" i="11"/>
  <c r="AV1814" i="11"/>
  <c r="AU1813" i="11"/>
  <c r="AY1813" i="11"/>
  <c r="B1825" i="24"/>
  <c r="C1826" i="24"/>
  <c r="AU1814" i="11"/>
  <c r="AW1814" i="11"/>
  <c r="AY1814" i="11"/>
  <c r="AV1815" i="11"/>
  <c r="B1826" i="24"/>
  <c r="C1827" i="24"/>
  <c r="AV1816" i="11"/>
  <c r="AW1815" i="11"/>
  <c r="AY1815" i="11"/>
  <c r="AU1815" i="11"/>
  <c r="C1828" i="24"/>
  <c r="B1827" i="24"/>
  <c r="AU1816" i="11"/>
  <c r="AY1816" i="11"/>
  <c r="AV1817" i="11"/>
  <c r="AW1816" i="11"/>
  <c r="C1829" i="24"/>
  <c r="B1828" i="24"/>
  <c r="AV1818" i="11"/>
  <c r="AW1817" i="11"/>
  <c r="AU1817" i="11"/>
  <c r="AY1817" i="11"/>
  <c r="B1829" i="24"/>
  <c r="C1830" i="24"/>
  <c r="AY1818" i="11"/>
  <c r="AW1818" i="11"/>
  <c r="AU1818" i="11"/>
  <c r="AV1819" i="11"/>
  <c r="B1830" i="24"/>
  <c r="C1831" i="24"/>
  <c r="AY1819" i="11"/>
  <c r="AV1820" i="11"/>
  <c r="AW1819" i="11"/>
  <c r="AU1819" i="11"/>
  <c r="B1831" i="24"/>
  <c r="C1832" i="24"/>
  <c r="AW1820" i="11"/>
  <c r="AU1820" i="11"/>
  <c r="AV1821" i="11"/>
  <c r="AY1820" i="11"/>
  <c r="B1832" i="24"/>
  <c r="C1833" i="24"/>
  <c r="AV1822" i="11"/>
  <c r="AW1821" i="11"/>
  <c r="AU1821" i="11"/>
  <c r="AY1821" i="11"/>
  <c r="B1833" i="24"/>
  <c r="C1834" i="24"/>
  <c r="AU1822" i="11"/>
  <c r="AW1822" i="11"/>
  <c r="AV1823" i="11"/>
  <c r="AY1822" i="11"/>
  <c r="B1834" i="24"/>
  <c r="C1835" i="24"/>
  <c r="AW1823" i="11"/>
  <c r="AU1823" i="11"/>
  <c r="AV1824" i="11"/>
  <c r="AY1823" i="11"/>
  <c r="C1836" i="24"/>
  <c r="B1835" i="24"/>
  <c r="AW1824" i="11"/>
  <c r="AV1825" i="11"/>
  <c r="AY1824" i="11"/>
  <c r="AU1824" i="11"/>
  <c r="B1836" i="24"/>
  <c r="C1837" i="24"/>
  <c r="AU1825" i="11"/>
  <c r="AW1825" i="11"/>
  <c r="AV1826" i="11"/>
  <c r="AY1825" i="11"/>
  <c r="B1837" i="24"/>
  <c r="C1838" i="24"/>
  <c r="AW1826" i="11"/>
  <c r="AV1827" i="11"/>
  <c r="AU1826" i="11"/>
  <c r="AY1826" i="11"/>
  <c r="B1838" i="24"/>
  <c r="C1839" i="24"/>
  <c r="AV1828" i="11"/>
  <c r="AY1827" i="11"/>
  <c r="AW1827" i="11"/>
  <c r="AU1827" i="11"/>
  <c r="C1840" i="24"/>
  <c r="B1839" i="24"/>
  <c r="AY1828" i="11"/>
  <c r="AU1828" i="11"/>
  <c r="AV1829" i="11"/>
  <c r="AW1828" i="11"/>
  <c r="C1841" i="24"/>
  <c r="B1840" i="24"/>
  <c r="AV1830" i="11"/>
  <c r="AW1829" i="11"/>
  <c r="AU1829" i="11"/>
  <c r="AY1829" i="11"/>
  <c r="C1842" i="24"/>
  <c r="B1841" i="24"/>
  <c r="AV1831" i="11"/>
  <c r="AU1830" i="11"/>
  <c r="AW1830" i="11"/>
  <c r="AY1830" i="11"/>
  <c r="B1842" i="24"/>
  <c r="C1843" i="24"/>
  <c r="AU1831" i="11"/>
  <c r="AV1832" i="11"/>
  <c r="AY1831" i="11"/>
  <c r="AW1831" i="11"/>
  <c r="B1843" i="24"/>
  <c r="C1844" i="24"/>
  <c r="AY1832" i="11"/>
  <c r="AW1832" i="11"/>
  <c r="AU1832" i="11"/>
  <c r="AV1833" i="11"/>
  <c r="C1845" i="24"/>
  <c r="B1844" i="24"/>
  <c r="AV1834" i="11"/>
  <c r="AW1833" i="11"/>
  <c r="AY1833" i="11"/>
  <c r="AU1833" i="11"/>
  <c r="B1845" i="24"/>
  <c r="C1846" i="24"/>
  <c r="AU1834" i="11"/>
  <c r="AW1834" i="11"/>
  <c r="AY1834" i="11"/>
  <c r="AV1835" i="11"/>
  <c r="B1846" i="24"/>
  <c r="C1847" i="24"/>
  <c r="AU1835" i="11"/>
  <c r="AW1835" i="11"/>
  <c r="AV1836" i="11"/>
  <c r="AY1835" i="11"/>
  <c r="B1847" i="24"/>
  <c r="C1848" i="24"/>
  <c r="AV1837" i="11"/>
  <c r="AU1836" i="11"/>
  <c r="AW1836" i="11"/>
  <c r="AY1836" i="11"/>
  <c r="C1849" i="24"/>
  <c r="B1848" i="24"/>
  <c r="AV1838" i="11"/>
  <c r="AY1837" i="11"/>
  <c r="AU1837" i="11"/>
  <c r="AW1837" i="11"/>
  <c r="C1850" i="24"/>
  <c r="B1849" i="24"/>
  <c r="AU1838" i="11"/>
  <c r="AV1839" i="11"/>
  <c r="AW1838" i="11"/>
  <c r="AY1838" i="11"/>
  <c r="B1850" i="24"/>
  <c r="C1851" i="24"/>
  <c r="AV1840" i="11"/>
  <c r="AW1839" i="11"/>
  <c r="AU1839" i="11"/>
  <c r="AY1839" i="11"/>
  <c r="B1851" i="24"/>
  <c r="C1852" i="24"/>
  <c r="AW1840" i="11"/>
  <c r="AU1840" i="11"/>
  <c r="AV1841" i="11"/>
  <c r="AY1840" i="11"/>
  <c r="B1852" i="24"/>
  <c r="C1853" i="24"/>
  <c r="AU1841" i="11"/>
  <c r="AW1841" i="11"/>
  <c r="AV1842" i="11"/>
  <c r="AY1841" i="11"/>
  <c r="C1854" i="24"/>
  <c r="B1853" i="24"/>
  <c r="AY1842" i="11"/>
  <c r="AV1843" i="11"/>
  <c r="AW1842" i="11"/>
  <c r="AU1842" i="11"/>
  <c r="B1854" i="24"/>
  <c r="C1855" i="24"/>
  <c r="AV1844" i="11"/>
  <c r="AY1843" i="11"/>
  <c r="AW1843" i="11"/>
  <c r="AU1843" i="11"/>
  <c r="C1856" i="24"/>
  <c r="B1855" i="24"/>
  <c r="AV1845" i="11"/>
  <c r="AU1844" i="11"/>
  <c r="AY1844" i="11"/>
  <c r="AW1844" i="11"/>
  <c r="C1857" i="24"/>
  <c r="B1856" i="24"/>
  <c r="AW1845" i="11"/>
  <c r="AY1845" i="11"/>
  <c r="AV1846" i="11"/>
  <c r="AU1845" i="11"/>
  <c r="C1858" i="24"/>
  <c r="B1857" i="24"/>
  <c r="AU1846" i="11"/>
  <c r="AY1846" i="11"/>
  <c r="AW1846" i="11"/>
  <c r="AV1847" i="11"/>
  <c r="B1858" i="24"/>
  <c r="C1859" i="24"/>
  <c r="AU1847" i="11"/>
  <c r="AW1847" i="11"/>
  <c r="AY1847" i="11"/>
  <c r="AV1848" i="11"/>
  <c r="C1860" i="24"/>
  <c r="B1859" i="24"/>
  <c r="AV1849" i="11"/>
  <c r="AU1848" i="11"/>
  <c r="AW1848" i="11"/>
  <c r="AY1848" i="11"/>
  <c r="B1860" i="24"/>
  <c r="C1861" i="24"/>
  <c r="AW1849" i="11"/>
  <c r="AV1850" i="11"/>
  <c r="AY1849" i="11"/>
  <c r="AU1849" i="11"/>
  <c r="C1862" i="24"/>
  <c r="B1861" i="24"/>
  <c r="AU1850" i="11"/>
  <c r="AV1851" i="11"/>
  <c r="AW1850" i="11"/>
  <c r="AY1850" i="11"/>
  <c r="C1863" i="24"/>
  <c r="B1862" i="24"/>
  <c r="AU1851" i="11"/>
  <c r="AW1851" i="11"/>
  <c r="AV1852" i="11"/>
  <c r="AY1851" i="11"/>
  <c r="C1864" i="24"/>
  <c r="B1863" i="24"/>
  <c r="AW1852" i="11"/>
  <c r="AV1853" i="11"/>
  <c r="AU1852" i="11"/>
  <c r="AY1852" i="11"/>
  <c r="C1865" i="24"/>
  <c r="B1864" i="24"/>
  <c r="AU1853" i="11"/>
  <c r="AV1854" i="11"/>
  <c r="AW1853" i="11"/>
  <c r="AY1853" i="11"/>
  <c r="B1865" i="24"/>
  <c r="C1866" i="24"/>
  <c r="AU1854" i="11"/>
  <c r="AW1854" i="11"/>
  <c r="AY1854" i="11"/>
  <c r="AV1855" i="11"/>
  <c r="B1866" i="24"/>
  <c r="C1867" i="24"/>
  <c r="AW1855" i="11"/>
  <c r="AV1856" i="11"/>
  <c r="AU1855" i="11"/>
  <c r="AY1855" i="11"/>
  <c r="C1868" i="24"/>
  <c r="B1867" i="24"/>
  <c r="AV1857" i="11"/>
  <c r="AU1856" i="11"/>
  <c r="AW1856" i="11"/>
  <c r="AY1856" i="11"/>
  <c r="C1869" i="24"/>
  <c r="B1868" i="24"/>
  <c r="AV1858" i="11"/>
  <c r="AU1857" i="11"/>
  <c r="AW1857" i="11"/>
  <c r="AY1857" i="11"/>
  <c r="C1870" i="24"/>
  <c r="B1869" i="24"/>
  <c r="AU1858" i="11"/>
  <c r="AW1858" i="11"/>
  <c r="AY1858" i="11"/>
  <c r="AV1859" i="11"/>
  <c r="C1871" i="24"/>
  <c r="B1870" i="24"/>
  <c r="AU1859" i="11"/>
  <c r="AY1859" i="11"/>
  <c r="AV1860" i="11"/>
  <c r="AW1859" i="11"/>
  <c r="C1872" i="24"/>
  <c r="B1871" i="24"/>
  <c r="AY1860" i="11"/>
  <c r="AW1860" i="11"/>
  <c r="AV1861" i="11"/>
  <c r="AU1860" i="11"/>
  <c r="C1873" i="24"/>
  <c r="B1872" i="24"/>
  <c r="AV1862" i="11"/>
  <c r="AU1861" i="11"/>
  <c r="AY1861" i="11"/>
  <c r="AW1861" i="11"/>
  <c r="C1874" i="24"/>
  <c r="B1873" i="24"/>
  <c r="AW1862" i="11"/>
  <c r="AY1862" i="11"/>
  <c r="AU1862" i="11"/>
  <c r="AV1863" i="11"/>
  <c r="B1874" i="24"/>
  <c r="C1875" i="24"/>
  <c r="AY1863" i="11"/>
  <c r="AV1864" i="11"/>
  <c r="AU1863" i="11"/>
  <c r="AW1863" i="11"/>
  <c r="C1876" i="24"/>
  <c r="B1875" i="24"/>
  <c r="AW1864" i="11"/>
  <c r="AY1864" i="11"/>
  <c r="AU1864" i="11"/>
  <c r="AV1865" i="11"/>
  <c r="B1876" i="24"/>
  <c r="C1877" i="24"/>
  <c r="AW1865" i="11"/>
  <c r="AV1866" i="11"/>
  <c r="AU1865" i="11"/>
  <c r="AY1865" i="11"/>
  <c r="B1877" i="24"/>
  <c r="C1878" i="24"/>
  <c r="AV1867" i="11"/>
  <c r="AY1866" i="11"/>
  <c r="AW1866" i="11"/>
  <c r="AU1866" i="11"/>
  <c r="B1878" i="24"/>
  <c r="C1879" i="24"/>
  <c r="AU1867" i="11"/>
  <c r="AY1867" i="11"/>
  <c r="AV1868" i="11"/>
  <c r="AW1867" i="11"/>
  <c r="C1880" i="24"/>
  <c r="B1879" i="24"/>
  <c r="AU1868" i="11"/>
  <c r="AW1868" i="11"/>
  <c r="AY1868" i="11"/>
  <c r="AV1869" i="11"/>
  <c r="C1881" i="24"/>
  <c r="B1880" i="24"/>
  <c r="AU1869" i="11"/>
  <c r="AY1869" i="11"/>
  <c r="AV1870" i="11"/>
  <c r="AW1869" i="11"/>
  <c r="C1882" i="24"/>
  <c r="B1881" i="24"/>
  <c r="AV1871" i="11"/>
  <c r="AU1870" i="11"/>
  <c r="AW1870" i="11"/>
  <c r="AY1870" i="11"/>
  <c r="B1882" i="24"/>
  <c r="C1883" i="24"/>
  <c r="AY1871" i="11"/>
  <c r="AV1872" i="11"/>
  <c r="AW1871" i="11"/>
  <c r="AU1871" i="11"/>
  <c r="B1883" i="24"/>
  <c r="C1884" i="24"/>
  <c r="AV1873" i="11"/>
  <c r="AW1872" i="11"/>
  <c r="AU1872" i="11"/>
  <c r="AY1872" i="11"/>
  <c r="B1884" i="24"/>
  <c r="C1885" i="24"/>
  <c r="AU1873" i="11"/>
  <c r="AW1873" i="11"/>
  <c r="AV1874" i="11"/>
  <c r="AY1873" i="11"/>
  <c r="C1886" i="24"/>
  <c r="B1885" i="24"/>
  <c r="AU1874" i="11"/>
  <c r="AV1875" i="11"/>
  <c r="AW1874" i="11"/>
  <c r="AY1874" i="11"/>
  <c r="C1887" i="24"/>
  <c r="B1886" i="24"/>
  <c r="AY1875" i="11"/>
  <c r="AW1875" i="11"/>
  <c r="AU1875" i="11"/>
  <c r="AV1876" i="11"/>
  <c r="C1888" i="24"/>
  <c r="B1887" i="24"/>
  <c r="AW1876" i="11"/>
  <c r="AY1876" i="11"/>
  <c r="AV1877" i="11"/>
  <c r="AU1876" i="11"/>
  <c r="B1888" i="24"/>
  <c r="C1889" i="24"/>
  <c r="AW1877" i="11"/>
  <c r="AU1877" i="11"/>
  <c r="AV1878" i="11"/>
  <c r="AY1877" i="11"/>
  <c r="C1890" i="24"/>
  <c r="B1889" i="24"/>
  <c r="AU1878" i="11"/>
  <c r="AY1878" i="11"/>
  <c r="AW1878" i="11"/>
  <c r="AV1879" i="11"/>
  <c r="B1890" i="24"/>
  <c r="C1891" i="24"/>
  <c r="AV1880" i="11"/>
  <c r="AY1879" i="11"/>
  <c r="AU1879" i="11"/>
  <c r="AW1879" i="11"/>
  <c r="C1892" i="24"/>
  <c r="B1891" i="24"/>
  <c r="AU1880" i="11"/>
  <c r="AW1880" i="11"/>
  <c r="AY1880" i="11"/>
  <c r="AV1881" i="11"/>
  <c r="C1893" i="24"/>
  <c r="B1892" i="24"/>
  <c r="AV1882" i="11"/>
  <c r="AY1881" i="11"/>
  <c r="AU1881" i="11"/>
  <c r="AW1881" i="11"/>
  <c r="C1894" i="24"/>
  <c r="B1893" i="24"/>
  <c r="AV1883" i="11"/>
  <c r="AY1882" i="11"/>
  <c r="AU1882" i="11"/>
  <c r="AW1882" i="11"/>
  <c r="B1894" i="24"/>
  <c r="C1895" i="24"/>
  <c r="AU1883" i="11"/>
  <c r="AY1883" i="11"/>
  <c r="AV1884" i="11"/>
  <c r="AW1883" i="11"/>
  <c r="B1895" i="24"/>
  <c r="C1896" i="24"/>
  <c r="AY1884" i="11"/>
  <c r="AV1885" i="11"/>
  <c r="AU1884" i="11"/>
  <c r="AW1884" i="11"/>
  <c r="B1896" i="24"/>
  <c r="C1897" i="24"/>
  <c r="AW1885" i="11"/>
  <c r="AU1885" i="11"/>
  <c r="AV1886" i="11"/>
  <c r="AY1885" i="11"/>
  <c r="B1897" i="24"/>
  <c r="C1898" i="24"/>
  <c r="AU1886" i="11"/>
  <c r="AW1886" i="11"/>
  <c r="AV1887" i="11"/>
  <c r="AY1886" i="11"/>
  <c r="B1898" i="24"/>
  <c r="C1899" i="24"/>
  <c r="AW1887" i="11"/>
  <c r="AY1887" i="11"/>
  <c r="AV1888" i="11"/>
  <c r="AU1887" i="11"/>
  <c r="B1899" i="24"/>
  <c r="C1900" i="24"/>
  <c r="AY1888" i="11"/>
  <c r="AV1889" i="11"/>
  <c r="AW1888" i="11"/>
  <c r="AU1888" i="11"/>
  <c r="B1900" i="24"/>
  <c r="C1901" i="24"/>
  <c r="AY1889" i="11"/>
  <c r="AW1889" i="11"/>
  <c r="AU1889" i="11"/>
  <c r="AV1890" i="11"/>
  <c r="B1901" i="24"/>
  <c r="C1902" i="24"/>
  <c r="AW1890" i="11"/>
  <c r="AV1891" i="11"/>
  <c r="AU1890" i="11"/>
  <c r="AY1890" i="11"/>
  <c r="C1903" i="24"/>
  <c r="B1902" i="24"/>
  <c r="AY1891" i="11"/>
  <c r="AW1891" i="11"/>
  <c r="AV1892" i="11"/>
  <c r="AU1891" i="11"/>
  <c r="C1904" i="24"/>
  <c r="B1903" i="24"/>
  <c r="AY1892" i="11"/>
  <c r="AW1892" i="11"/>
  <c r="AV1893" i="11"/>
  <c r="AU1892" i="11"/>
  <c r="B1904" i="24"/>
  <c r="C1905" i="24"/>
  <c r="AV1894" i="11"/>
  <c r="AW1893" i="11"/>
  <c r="AU1893" i="11"/>
  <c r="AY1893" i="11"/>
  <c r="B1905" i="24"/>
  <c r="C1906" i="24"/>
  <c r="AV1895" i="11"/>
  <c r="AU1894" i="11"/>
  <c r="AW1894" i="11"/>
  <c r="AY1894" i="11"/>
  <c r="C1907" i="24"/>
  <c r="B1906" i="24"/>
  <c r="AV1896" i="11"/>
  <c r="AW1895" i="11"/>
  <c r="AY1895" i="11"/>
  <c r="AU1895" i="11"/>
  <c r="C1908" i="24"/>
  <c r="B1907" i="24"/>
  <c r="AU1896" i="11"/>
  <c r="AY1896" i="11"/>
  <c r="AW1896" i="11"/>
  <c r="AV1897" i="11"/>
  <c r="B1908" i="24"/>
  <c r="C1909" i="24"/>
  <c r="AU1897" i="11"/>
  <c r="AW1897" i="11"/>
  <c r="AY1897" i="11"/>
  <c r="AV1898" i="11"/>
  <c r="B1909" i="24"/>
  <c r="C1910" i="24"/>
  <c r="AY1898" i="11"/>
  <c r="AV1899" i="11"/>
  <c r="AW1898" i="11"/>
  <c r="AU1898" i="11"/>
  <c r="B1910" i="24"/>
  <c r="C1911" i="24"/>
  <c r="AY1899" i="11"/>
  <c r="AV1900" i="11"/>
  <c r="AW1899" i="11"/>
  <c r="AU1899" i="11"/>
  <c r="B1911" i="24"/>
  <c r="C1912" i="24"/>
  <c r="AY1900" i="11"/>
  <c r="AW1900" i="11"/>
  <c r="AV1901" i="11"/>
  <c r="AU1900" i="11"/>
  <c r="B1912" i="24"/>
  <c r="C1913" i="24"/>
  <c r="AW1901" i="11"/>
  <c r="AV1902" i="11"/>
  <c r="AU1901" i="11"/>
  <c r="AY1901" i="11"/>
  <c r="B1913" i="24"/>
  <c r="C1914" i="24"/>
  <c r="AV1903" i="11"/>
  <c r="AU1902" i="11"/>
  <c r="AY1902" i="11"/>
  <c r="AW1902" i="11"/>
  <c r="B1914" i="24"/>
  <c r="C1915" i="24"/>
  <c r="AW1903" i="11"/>
  <c r="AV1904" i="11"/>
  <c r="AU1903" i="11"/>
  <c r="AY1903" i="11"/>
  <c r="B1915" i="24"/>
  <c r="C1916" i="24"/>
  <c r="AU1904" i="11"/>
  <c r="AY1904" i="11"/>
  <c r="AV1905" i="11"/>
  <c r="AW1904" i="11"/>
  <c r="B1916" i="24"/>
  <c r="C1917" i="24"/>
  <c r="AW1905" i="11"/>
  <c r="AV1906" i="11"/>
  <c r="AY1905" i="11"/>
  <c r="AU1905" i="11"/>
  <c r="C1918" i="24"/>
  <c r="B1917" i="24"/>
  <c r="AV1907" i="11"/>
  <c r="AY1906" i="11"/>
  <c r="AU1906" i="11"/>
  <c r="AW1906" i="11"/>
  <c r="C1919" i="24"/>
  <c r="B1918" i="24"/>
  <c r="AW1907" i="11"/>
  <c r="AV1908" i="11"/>
  <c r="AU1907" i="11"/>
  <c r="AY1907" i="11"/>
  <c r="B1919" i="24"/>
  <c r="C1920" i="24"/>
  <c r="AY1908" i="11"/>
  <c r="AU1908" i="11"/>
  <c r="AV1909" i="11"/>
  <c r="AW1908" i="11"/>
  <c r="C1921" i="24"/>
  <c r="B1920" i="24"/>
  <c r="AU1909" i="11"/>
  <c r="AY1909" i="11"/>
  <c r="AV1910" i="11"/>
  <c r="AW1909" i="11"/>
  <c r="B1921" i="24"/>
  <c r="C1922" i="24"/>
  <c r="AY1910" i="11"/>
  <c r="AV1911" i="11"/>
  <c r="AW1910" i="11"/>
  <c r="AU1910" i="11"/>
  <c r="C1923" i="24"/>
  <c r="B1922" i="24"/>
  <c r="AY1911" i="11"/>
  <c r="AU1911" i="11"/>
  <c r="AV1912" i="11"/>
  <c r="AW1911" i="11"/>
  <c r="C1924" i="24"/>
  <c r="B1923" i="24"/>
  <c r="AV1913" i="11"/>
  <c r="AY1912" i="11"/>
  <c r="AW1912" i="11"/>
  <c r="AU1912" i="11"/>
  <c r="C1925" i="24"/>
  <c r="B1924" i="24"/>
  <c r="AU1913" i="11"/>
  <c r="AW1913" i="11"/>
  <c r="AY1913" i="11"/>
  <c r="AV1914" i="11"/>
  <c r="B1925" i="24"/>
  <c r="C1926" i="24"/>
  <c r="AU1914" i="11"/>
  <c r="AY1914" i="11"/>
  <c r="AW1914" i="11"/>
  <c r="AV1915" i="11"/>
  <c r="B1926" i="24"/>
  <c r="C1927" i="24"/>
  <c r="AU1915" i="11"/>
  <c r="AW1915" i="11"/>
  <c r="AV1916" i="11"/>
  <c r="AY1915" i="11"/>
  <c r="C1928" i="24"/>
  <c r="B1927" i="24"/>
  <c r="AY1916" i="11"/>
  <c r="AV1917" i="11"/>
  <c r="AU1916" i="11"/>
  <c r="AW1916" i="11"/>
  <c r="B1928" i="24"/>
  <c r="C1929" i="24"/>
  <c r="AU1917" i="11"/>
  <c r="AY1917" i="11"/>
  <c r="AV1918" i="11"/>
  <c r="AW1917" i="11"/>
  <c r="B1929" i="24"/>
  <c r="C1930" i="24"/>
  <c r="AV1919" i="11"/>
  <c r="AU1918" i="11"/>
  <c r="AW1918" i="11"/>
  <c r="AY1918" i="11"/>
  <c r="B1930" i="24"/>
  <c r="C1931" i="24"/>
  <c r="AV1920" i="11"/>
  <c r="AW1919" i="11"/>
  <c r="AU1919" i="11"/>
  <c r="AY1919" i="11"/>
  <c r="C1932" i="24"/>
  <c r="B1931" i="24"/>
  <c r="AW1920" i="11"/>
  <c r="AV1921" i="11"/>
  <c r="AU1920" i="11"/>
  <c r="AY1920" i="11"/>
  <c r="C1933" i="24"/>
  <c r="B1932" i="24"/>
  <c r="AY1921" i="11"/>
  <c r="AV1922" i="11"/>
  <c r="AU1921" i="11"/>
  <c r="AW1921" i="11"/>
  <c r="B1933" i="24"/>
  <c r="C1934" i="24"/>
  <c r="AW1922" i="11"/>
  <c r="AY1922" i="11"/>
  <c r="AU1922" i="11"/>
  <c r="AV1923" i="11"/>
  <c r="B1934" i="24"/>
  <c r="C1935" i="24"/>
  <c r="AY1923" i="11"/>
  <c r="AU1923" i="11"/>
  <c r="AW1923" i="11"/>
  <c r="AV1924" i="11"/>
  <c r="B1935" i="24"/>
  <c r="C1936" i="24"/>
  <c r="AY1924" i="11"/>
  <c r="AV1925" i="11"/>
  <c r="AU1924" i="11"/>
  <c r="AW1924" i="11"/>
  <c r="C1937" i="24"/>
  <c r="B1936" i="24"/>
  <c r="AY1925" i="11"/>
  <c r="AW1925" i="11"/>
  <c r="AU1925" i="11"/>
  <c r="AV1926" i="11"/>
  <c r="C1938" i="24"/>
  <c r="B1937" i="24"/>
  <c r="AW1926" i="11"/>
  <c r="AV1927" i="11"/>
  <c r="AY1926" i="11"/>
  <c r="AU1926" i="11"/>
  <c r="B1938" i="24"/>
  <c r="C1939" i="24"/>
  <c r="AW1927" i="11"/>
  <c r="AY1927" i="11"/>
  <c r="AV1928" i="11"/>
  <c r="AU1927" i="11"/>
  <c r="C1940" i="24"/>
  <c r="B1939" i="24"/>
  <c r="AV1929" i="11"/>
  <c r="AW1928" i="11"/>
  <c r="AU1928" i="11"/>
  <c r="AY1928" i="11"/>
  <c r="C1941" i="24"/>
  <c r="B1940" i="24"/>
  <c r="AU1929" i="11"/>
  <c r="AY1929" i="11"/>
  <c r="AV1930" i="11"/>
  <c r="AW1929" i="11"/>
  <c r="B1941" i="24"/>
  <c r="C1942" i="24"/>
  <c r="AW1930" i="11"/>
  <c r="AV1931" i="11"/>
  <c r="AY1930" i="11"/>
  <c r="AU1930" i="11"/>
  <c r="B1942" i="24"/>
  <c r="C1943" i="24"/>
  <c r="AW1931" i="11"/>
  <c r="AV1932" i="11"/>
  <c r="AY1931" i="11"/>
  <c r="AU1931" i="11"/>
  <c r="B1943" i="24"/>
  <c r="C1944" i="24"/>
  <c r="AW1932" i="11"/>
  <c r="AY1932" i="11"/>
  <c r="AV1933" i="11"/>
  <c r="AU1932" i="11"/>
  <c r="B1944" i="24"/>
  <c r="C1945" i="24"/>
  <c r="AV1934" i="11"/>
  <c r="AU1933" i="11"/>
  <c r="AW1933" i="11"/>
  <c r="AY1933" i="11"/>
  <c r="C1946" i="24"/>
  <c r="B1945" i="24"/>
  <c r="AU1934" i="11"/>
  <c r="AY1934" i="11"/>
  <c r="AV1935" i="11"/>
  <c r="AW1934" i="11"/>
  <c r="C1947" i="24"/>
  <c r="B1946" i="24"/>
  <c r="AW1935" i="11"/>
  <c r="AU1935" i="11"/>
  <c r="AV1936" i="11"/>
  <c r="AY1935" i="11"/>
  <c r="B1947" i="24"/>
  <c r="C1948" i="24"/>
  <c r="AY1936" i="11"/>
  <c r="AU1936" i="11"/>
  <c r="AV1937" i="11"/>
  <c r="AW1936" i="11"/>
  <c r="C1949" i="24"/>
  <c r="B1948" i="24"/>
  <c r="AY1937" i="11"/>
  <c r="AV1938" i="11"/>
  <c r="AU1937" i="11"/>
  <c r="AW1937" i="11"/>
  <c r="B1949" i="24"/>
  <c r="C1950" i="24"/>
  <c r="AW1938" i="11"/>
  <c r="AU1938" i="11"/>
  <c r="AV1939" i="11"/>
  <c r="AY1938" i="11"/>
  <c r="C1951" i="24"/>
  <c r="B1950" i="24"/>
  <c r="AY1939" i="11"/>
  <c r="AU1939" i="11"/>
  <c r="AW1939" i="11"/>
  <c r="AV1940" i="11"/>
  <c r="C1952" i="24"/>
  <c r="B1951" i="24"/>
  <c r="AV1941" i="11"/>
  <c r="AW1940" i="11"/>
  <c r="AY1940" i="11"/>
  <c r="AU1940" i="11"/>
  <c r="C1953" i="24"/>
  <c r="B1952" i="24"/>
  <c r="AU1941" i="11"/>
  <c r="AY1941" i="11"/>
  <c r="AV1942" i="11"/>
  <c r="AW1941" i="11"/>
  <c r="B1953" i="24"/>
  <c r="C1954" i="24"/>
  <c r="AY1942" i="11"/>
  <c r="AW1942" i="11"/>
  <c r="AU1942" i="11"/>
  <c r="AV1943" i="11"/>
  <c r="B1954" i="24"/>
  <c r="C1955" i="24"/>
  <c r="AV1944" i="11"/>
  <c r="AY1943" i="11"/>
  <c r="AU1943" i="11"/>
  <c r="AW1943" i="11"/>
  <c r="B1955" i="24"/>
  <c r="C1956" i="24"/>
  <c r="AY1944" i="11"/>
  <c r="AU1944" i="11"/>
  <c r="AW1944" i="11"/>
  <c r="AV1945" i="11"/>
  <c r="B1956" i="24"/>
  <c r="C1957" i="24"/>
  <c r="AU1945" i="11"/>
  <c r="AV1946" i="11"/>
  <c r="AY1945" i="11"/>
  <c r="AW1945" i="11"/>
  <c r="C1958" i="24"/>
  <c r="B1957" i="24"/>
  <c r="AU1946" i="11"/>
  <c r="AY1946" i="11"/>
  <c r="AW1946" i="11"/>
  <c r="AV1947" i="11"/>
  <c r="C1959" i="24"/>
  <c r="B1958" i="24"/>
  <c r="AW1947" i="11"/>
  <c r="AV1948" i="11"/>
  <c r="AU1947" i="11"/>
  <c r="AY1947" i="11"/>
  <c r="B1959" i="24"/>
  <c r="C1960" i="24"/>
  <c r="AV1949" i="11"/>
  <c r="AY1948" i="11"/>
  <c r="AU1948" i="11"/>
  <c r="AW1948" i="11"/>
  <c r="B1960" i="24"/>
  <c r="C1961" i="24"/>
  <c r="AU1949" i="11"/>
  <c r="AY1949" i="11"/>
  <c r="AV1950" i="11"/>
  <c r="AW1949" i="11"/>
  <c r="B1961" i="24"/>
  <c r="C1962" i="24"/>
  <c r="AY1950" i="11"/>
  <c r="AW1950" i="11"/>
  <c r="AU1950" i="11"/>
  <c r="AV1951" i="11"/>
  <c r="B1962" i="24"/>
  <c r="C1963" i="24"/>
  <c r="AW1951" i="11"/>
  <c r="AV1952" i="11"/>
  <c r="AY1951" i="11"/>
  <c r="AU1951" i="11"/>
  <c r="B1963" i="24"/>
  <c r="C1964" i="24"/>
  <c r="AV1953" i="11"/>
  <c r="AY1952" i="11"/>
  <c r="AU1952" i="11"/>
  <c r="AW1952" i="11"/>
  <c r="B1964" i="24"/>
  <c r="C1965" i="24"/>
  <c r="AW1953" i="11"/>
  <c r="AU1953" i="11"/>
  <c r="AY1953" i="11"/>
  <c r="AV1954" i="11"/>
  <c r="B1965" i="24"/>
  <c r="C1966" i="24"/>
  <c r="AU1954" i="11"/>
  <c r="AY1954" i="11"/>
  <c r="AW1954" i="11"/>
  <c r="AV1955" i="11"/>
  <c r="C1967" i="24"/>
  <c r="B1966" i="24"/>
  <c r="AW1955" i="11"/>
  <c r="AY1955" i="11"/>
  <c r="AU1955" i="11"/>
  <c r="AV1956" i="11"/>
  <c r="B1967" i="24"/>
  <c r="C1968" i="24"/>
  <c r="AU1956" i="11"/>
  <c r="AW1956" i="11"/>
  <c r="AV1957" i="11"/>
  <c r="AY1956" i="11"/>
  <c r="C1969" i="24"/>
  <c r="B1968" i="24"/>
  <c r="AV1958" i="11"/>
  <c r="AU1957" i="11"/>
  <c r="AW1957" i="11"/>
  <c r="AY1957" i="11"/>
  <c r="C1970" i="24"/>
  <c r="B1969" i="24"/>
  <c r="AY1958" i="11"/>
  <c r="AV1959" i="11"/>
  <c r="AW1958" i="11"/>
  <c r="AU1958" i="11"/>
  <c r="C1971" i="24"/>
  <c r="B1970" i="24"/>
  <c r="AU1959" i="11"/>
  <c r="AW1959" i="11"/>
  <c r="AY1959" i="11"/>
  <c r="AV1960" i="11"/>
  <c r="C1972" i="24"/>
  <c r="B1971" i="24"/>
  <c r="AU1960" i="11"/>
  <c r="AY1960" i="11"/>
  <c r="AV1961" i="11"/>
  <c r="AW1960" i="11"/>
  <c r="C1973" i="24"/>
  <c r="B1972" i="24"/>
  <c r="AU1961" i="11"/>
  <c r="AY1961" i="11"/>
  <c r="AW1961" i="11"/>
  <c r="AV1962" i="11"/>
  <c r="C1974" i="24"/>
  <c r="B1973" i="24"/>
  <c r="AU1962" i="11"/>
  <c r="AV1963" i="11"/>
  <c r="AY1962" i="11"/>
  <c r="AW1962" i="11"/>
  <c r="B1974" i="24"/>
  <c r="C1975" i="24"/>
  <c r="AW1963" i="11"/>
  <c r="AV1964" i="11"/>
  <c r="AU1963" i="11"/>
  <c r="AY1963" i="11"/>
  <c r="B1975" i="24"/>
  <c r="C1976" i="24"/>
  <c r="AY1964" i="11"/>
  <c r="AU1964" i="11"/>
  <c r="AV1965" i="11"/>
  <c r="AW1964" i="11"/>
  <c r="C1977" i="24"/>
  <c r="B1976" i="24"/>
  <c r="AU1965" i="11"/>
  <c r="AW1965" i="11"/>
  <c r="AV1966" i="11"/>
  <c r="AY1965" i="11"/>
  <c r="B1977" i="24"/>
  <c r="C1978" i="24"/>
  <c r="AY1966" i="11"/>
  <c r="AV1967" i="11"/>
  <c r="AW1966" i="11"/>
  <c r="AU1966" i="11"/>
  <c r="C1979" i="24"/>
  <c r="B1978" i="24"/>
  <c r="AU1967" i="11"/>
  <c r="AW1967" i="11"/>
  <c r="AV1968" i="11"/>
  <c r="AY1967" i="11"/>
  <c r="B1979" i="24"/>
  <c r="C1980" i="24"/>
  <c r="AW1968" i="11"/>
  <c r="AU1968" i="11"/>
  <c r="AV1969" i="11"/>
  <c r="AY1968" i="11"/>
  <c r="B1980" i="24"/>
  <c r="C1981" i="24"/>
  <c r="AU1969" i="11"/>
  <c r="AV1970" i="11"/>
  <c r="AY1969" i="11"/>
  <c r="AW1969" i="11"/>
  <c r="C1982" i="24"/>
  <c r="B1981" i="24"/>
  <c r="AY1970" i="11"/>
  <c r="AV1971" i="11"/>
  <c r="AW1970" i="11"/>
  <c r="AU1970" i="11"/>
  <c r="C1983" i="24"/>
  <c r="B1982" i="24"/>
  <c r="AY1971" i="11"/>
  <c r="AU1971" i="11"/>
  <c r="AV1972" i="11"/>
  <c r="AW1971" i="11"/>
  <c r="B1983" i="24"/>
  <c r="C1984" i="24"/>
  <c r="AU1972" i="11"/>
  <c r="AW1972" i="11"/>
  <c r="AV1973" i="11"/>
  <c r="AY1972" i="11"/>
  <c r="C1985" i="24"/>
  <c r="B1984" i="24"/>
  <c r="AW1973" i="11"/>
  <c r="AU1973" i="11"/>
  <c r="AY1973" i="11"/>
  <c r="AV1974" i="11"/>
  <c r="B1985" i="24"/>
  <c r="C1986" i="24"/>
  <c r="AY1974" i="11"/>
  <c r="AW1974" i="11"/>
  <c r="AV1975" i="11"/>
  <c r="AU1974" i="11"/>
  <c r="B1986" i="24"/>
  <c r="C1987" i="24"/>
  <c r="AW1975" i="11"/>
  <c r="AY1975" i="11"/>
  <c r="AU1975" i="11"/>
  <c r="AV1976" i="11"/>
  <c r="C1988" i="24"/>
  <c r="B1987" i="24"/>
  <c r="AW1976" i="11"/>
  <c r="AY1976" i="11"/>
  <c r="AV1977" i="11"/>
  <c r="AU1976" i="11"/>
  <c r="C1989" i="24"/>
  <c r="B1988" i="24"/>
  <c r="AU1977" i="11"/>
  <c r="AV1978" i="11"/>
  <c r="AW1977" i="11"/>
  <c r="AY1977" i="11"/>
  <c r="C1990" i="24"/>
  <c r="B1989" i="24"/>
  <c r="AV1979" i="11"/>
  <c r="AY1978" i="11"/>
  <c r="AW1978" i="11"/>
  <c r="AU1978" i="11"/>
  <c r="C1991" i="24"/>
  <c r="B1990" i="24"/>
  <c r="AU1979" i="11"/>
  <c r="AW1979" i="11"/>
  <c r="AV1980" i="11"/>
  <c r="AY1979" i="11"/>
  <c r="C1992" i="24"/>
  <c r="B1991" i="24"/>
  <c r="AY1980" i="11"/>
  <c r="AV1981" i="11"/>
  <c r="AU1980" i="11"/>
  <c r="AW1980" i="11"/>
  <c r="B1992" i="24"/>
  <c r="C1993" i="24"/>
  <c r="AU1981" i="11"/>
  <c r="AV1982" i="11"/>
  <c r="AY1981" i="11"/>
  <c r="AW1981" i="11"/>
  <c r="C1994" i="24"/>
  <c r="B1993" i="24"/>
  <c r="AU1982" i="11"/>
  <c r="AV1983" i="11"/>
  <c r="AY1982" i="11"/>
  <c r="AW1982" i="11"/>
  <c r="B1994" i="24"/>
  <c r="C1995" i="24"/>
  <c r="AU1983" i="11"/>
  <c r="AV1984" i="11"/>
  <c r="AW1983" i="11"/>
  <c r="AY1983" i="11"/>
  <c r="C1996" i="24"/>
  <c r="B1995" i="24"/>
  <c r="AV1985" i="11"/>
  <c r="AY1984" i="11"/>
  <c r="AW1984" i="11"/>
  <c r="AU1984" i="11"/>
  <c r="B1996" i="24"/>
  <c r="C1997" i="24"/>
  <c r="AV1986" i="11"/>
  <c r="AU1985" i="11"/>
  <c r="AY1985" i="11"/>
  <c r="AW1985" i="11"/>
  <c r="B1997" i="24"/>
  <c r="C1998" i="24"/>
  <c r="AU1986" i="11"/>
  <c r="AY1986" i="11"/>
  <c r="AV1987" i="11"/>
  <c r="AW1986" i="11"/>
  <c r="C1999" i="24"/>
  <c r="B1998" i="24"/>
  <c r="AU1987" i="11"/>
  <c r="AV1988" i="11"/>
  <c r="AW1987" i="11"/>
  <c r="AY1987" i="11"/>
  <c r="B1999" i="24"/>
  <c r="C2000" i="24"/>
  <c r="AV1989" i="11"/>
  <c r="AU1988" i="11"/>
  <c r="AY1988" i="11"/>
  <c r="AW1988" i="11"/>
  <c r="C2001" i="24"/>
  <c r="B2000" i="24"/>
  <c r="AV1990" i="11"/>
  <c r="AU1989" i="11"/>
  <c r="AW1989" i="11"/>
  <c r="AY1989" i="11"/>
  <c r="B2001" i="24"/>
  <c r="C2002" i="24"/>
  <c r="AU1990" i="11"/>
  <c r="AV1991" i="11"/>
  <c r="AY1990" i="11"/>
  <c r="AW1990" i="11"/>
  <c r="C2003" i="24"/>
  <c r="B2002" i="24"/>
  <c r="AV1992" i="11"/>
  <c r="AW1991" i="11"/>
  <c r="AY1991" i="11"/>
  <c r="AU1991" i="11"/>
  <c r="B2003" i="24"/>
  <c r="C2004" i="24"/>
  <c r="AY1992" i="11"/>
  <c r="AW1992" i="11"/>
  <c r="AU1992" i="11"/>
  <c r="AV1993" i="11"/>
  <c r="B2004" i="24"/>
  <c r="C2005" i="24"/>
  <c r="AW1993" i="11"/>
  <c r="AU1993" i="11"/>
  <c r="AV1994" i="11"/>
  <c r="AY1993" i="11"/>
  <c r="B2005" i="24"/>
  <c r="C2006" i="24"/>
  <c r="AW1994" i="11"/>
  <c r="AU1994" i="11"/>
  <c r="AV1995" i="11"/>
  <c r="AY1994" i="11"/>
  <c r="C2007" i="24"/>
  <c r="B2006" i="24"/>
  <c r="AV1996" i="11"/>
  <c r="AY1995" i="11"/>
  <c r="AU1995" i="11"/>
  <c r="AW1995" i="11"/>
  <c r="C2008" i="24"/>
  <c r="B2007" i="24"/>
  <c r="AV1997" i="11"/>
  <c r="AU1996" i="11"/>
  <c r="AY1996" i="11"/>
  <c r="AW1996" i="11"/>
  <c r="C2009" i="24"/>
  <c r="B2008" i="24"/>
  <c r="AU1997" i="11"/>
  <c r="AW1997" i="11"/>
  <c r="AV1998" i="11"/>
  <c r="AY1997" i="11"/>
  <c r="C2010" i="24"/>
  <c r="B2009" i="24"/>
  <c r="AW1998" i="11"/>
  <c r="AU1998" i="11"/>
  <c r="AY1998" i="11"/>
  <c r="AV1999" i="11"/>
  <c r="B2010" i="24"/>
  <c r="C2011" i="24"/>
  <c r="AV2000" i="11"/>
  <c r="AU1999" i="11"/>
  <c r="AY1999" i="11"/>
  <c r="AW1999" i="11"/>
  <c r="B2011" i="24"/>
  <c r="C2012" i="24"/>
  <c r="AW2000" i="11"/>
  <c r="AV2001" i="11"/>
  <c r="AU2000" i="11"/>
  <c r="AY2000" i="11"/>
  <c r="C2013" i="24"/>
  <c r="B2012" i="24"/>
  <c r="AV2002" i="11"/>
  <c r="AY2001" i="11"/>
  <c r="AW2001" i="11"/>
  <c r="AU2001" i="11"/>
  <c r="B2013" i="24"/>
  <c r="C2014" i="24"/>
  <c r="AV2003" i="11"/>
  <c r="AU2002" i="11"/>
  <c r="AY2002" i="11"/>
  <c r="AW2002" i="11"/>
  <c r="C2015" i="24"/>
  <c r="B2014" i="24"/>
  <c r="AU2003" i="11"/>
  <c r="AY2003" i="11"/>
  <c r="AV2004" i="11"/>
  <c r="AW2003" i="11"/>
  <c r="B2015" i="24"/>
  <c r="C2016" i="24"/>
  <c r="AV2005" i="11"/>
  <c r="AW2004" i="11"/>
  <c r="AY2004" i="11"/>
  <c r="AU2004" i="11"/>
  <c r="B2016" i="24"/>
  <c r="C2017" i="24"/>
  <c r="AW2005" i="11"/>
  <c r="AV2006" i="11"/>
  <c r="AY2005" i="11"/>
  <c r="AU2005" i="11"/>
  <c r="B2017" i="24"/>
  <c r="C2018" i="24"/>
  <c r="AV2007" i="11"/>
  <c r="AY2006" i="11"/>
  <c r="AW2006" i="11"/>
  <c r="AU2006" i="11"/>
  <c r="B2018" i="24"/>
  <c r="C2019" i="24"/>
  <c r="AY2007" i="11"/>
  <c r="AU2007" i="11"/>
  <c r="AW2007" i="11"/>
  <c r="AV2008" i="11"/>
  <c r="C2020" i="24"/>
  <c r="B2019" i="24"/>
  <c r="AU2008" i="11"/>
  <c r="AW2008" i="11"/>
  <c r="AY2008" i="11"/>
  <c r="AV2009" i="11"/>
  <c r="B2020" i="24"/>
  <c r="C2021" i="24"/>
  <c r="AV2010" i="11"/>
  <c r="AY2009" i="11"/>
  <c r="AW2009" i="11"/>
  <c r="AU2009" i="11"/>
  <c r="C2022" i="24"/>
  <c r="B2021" i="24"/>
  <c r="AY2010" i="11"/>
  <c r="AU2010" i="11"/>
  <c r="AV2011" i="11"/>
  <c r="AW2010" i="11"/>
  <c r="C2023" i="24"/>
  <c r="B2022" i="24"/>
  <c r="AY2011" i="11"/>
  <c r="AW2011" i="11"/>
  <c r="AU2011" i="11"/>
  <c r="AV2012" i="11"/>
  <c r="B2023" i="24"/>
  <c r="C2024" i="24"/>
  <c r="AV2013" i="11"/>
  <c r="AU2012" i="11"/>
  <c r="AY2012" i="11"/>
  <c r="AW2012" i="11"/>
  <c r="C2025" i="24"/>
  <c r="B2024" i="24"/>
  <c r="AU2013" i="11"/>
  <c r="AW2013" i="11"/>
  <c r="AY2013" i="11"/>
  <c r="AV2014" i="11"/>
  <c r="B2025" i="24"/>
  <c r="C2026" i="24"/>
  <c r="AU2014" i="11"/>
  <c r="AW2014" i="11"/>
  <c r="AV2015" i="11"/>
  <c r="AY2014" i="11"/>
  <c r="B2026" i="24"/>
  <c r="C2027" i="24"/>
  <c r="AY2015" i="11"/>
  <c r="AU2015" i="11"/>
  <c r="AW2015" i="11"/>
  <c r="AV2016" i="11"/>
  <c r="C2028" i="24"/>
  <c r="B2027" i="24"/>
  <c r="AW2016" i="11"/>
  <c r="AY2016" i="11"/>
  <c r="AU2016" i="11"/>
  <c r="AV2017" i="11"/>
  <c r="B2028" i="24"/>
  <c r="C2029" i="24"/>
  <c r="AV2018" i="11"/>
  <c r="AY2017" i="11"/>
  <c r="AU2017" i="11"/>
  <c r="AW2017" i="11"/>
  <c r="C2030" i="24"/>
  <c r="B2029" i="24"/>
  <c r="AV2019" i="11"/>
  <c r="AW2018" i="11"/>
  <c r="AY2018" i="11"/>
  <c r="AU2018" i="11"/>
  <c r="B2030" i="24"/>
  <c r="C2031" i="24"/>
  <c r="AV2020" i="11"/>
  <c r="AY2019" i="11"/>
  <c r="AW2019" i="11"/>
  <c r="AU2019" i="11"/>
  <c r="C2032" i="24"/>
  <c r="B2031" i="24"/>
  <c r="AW2020" i="11"/>
  <c r="AV2021" i="11"/>
  <c r="AU2020" i="11"/>
  <c r="AY2020" i="11"/>
  <c r="B2032" i="24"/>
  <c r="C2033" i="24"/>
  <c r="AY2021" i="11"/>
  <c r="AW2021" i="11"/>
  <c r="AV2022" i="11"/>
  <c r="AU2021" i="11"/>
  <c r="B2033" i="24"/>
  <c r="C2034" i="24"/>
  <c r="AW2022" i="11"/>
  <c r="AY2022" i="11"/>
  <c r="AV2023" i="11"/>
  <c r="AU2022" i="11"/>
  <c r="B2034" i="24"/>
  <c r="C2035" i="24"/>
  <c r="AV2024" i="11"/>
  <c r="AU2023" i="11"/>
  <c r="AY2023" i="11"/>
  <c r="AW2023" i="11"/>
  <c r="C2036" i="24"/>
  <c r="B2035" i="24"/>
  <c r="AY2024" i="11"/>
  <c r="AW2024" i="11"/>
  <c r="AU2024" i="11"/>
  <c r="AV2025" i="11"/>
  <c r="C2037" i="24"/>
  <c r="B2036" i="24"/>
  <c r="AW2025" i="11"/>
  <c r="AU2025" i="11"/>
  <c r="AY2025" i="11"/>
  <c r="AV2026" i="11"/>
  <c r="C2038" i="24"/>
  <c r="B2037" i="24"/>
  <c r="AW2026" i="11"/>
  <c r="AY2026" i="11"/>
  <c r="AV2027" i="11"/>
  <c r="AU2026" i="11"/>
  <c r="B2038" i="24"/>
  <c r="C2039" i="24"/>
  <c r="AV2028" i="11"/>
  <c r="AW2027" i="11"/>
  <c r="AU2027" i="11"/>
  <c r="AY2027" i="11"/>
  <c r="C2040" i="24"/>
  <c r="B2039" i="24"/>
  <c r="AY2028" i="11"/>
  <c r="AU2028" i="11"/>
  <c r="AW2028" i="11"/>
  <c r="AV2029" i="11"/>
  <c r="C2041" i="24"/>
  <c r="B2040" i="24"/>
  <c r="AU2029" i="11"/>
  <c r="AY2029" i="11"/>
  <c r="AV2030" i="11"/>
  <c r="AW2029" i="11"/>
  <c r="B2041" i="24"/>
  <c r="C2042" i="24"/>
  <c r="AU2030" i="11"/>
  <c r="AW2030" i="11"/>
  <c r="AV2031" i="11"/>
  <c r="AY2030" i="11"/>
  <c r="B2042" i="24"/>
  <c r="C2043" i="24"/>
  <c r="AV2032" i="11"/>
  <c r="AU2031" i="11"/>
  <c r="AW2031" i="11"/>
  <c r="AY2031" i="11"/>
  <c r="B2043" i="24"/>
  <c r="C2044" i="24"/>
  <c r="AU2032" i="11"/>
  <c r="AV2033" i="11"/>
  <c r="AY2032" i="11"/>
  <c r="AW2032" i="11"/>
  <c r="B2044" i="24"/>
  <c r="C2045" i="24"/>
  <c r="AY2033" i="11"/>
  <c r="AW2033" i="11"/>
  <c r="AU2033" i="11"/>
  <c r="AV2034" i="11"/>
  <c r="B2045" i="24"/>
  <c r="C2046" i="24"/>
  <c r="AV2035" i="11"/>
  <c r="AU2034" i="11"/>
  <c r="AY2034" i="11"/>
  <c r="AW2034" i="11"/>
  <c r="B2046" i="24"/>
  <c r="C2047" i="24"/>
  <c r="AV2036" i="11"/>
  <c r="AY2035" i="11"/>
  <c r="AW2035" i="11"/>
  <c r="AU2035" i="11"/>
  <c r="B2047" i="24"/>
  <c r="C2048" i="24"/>
  <c r="AY2036" i="11"/>
  <c r="AU2036" i="11"/>
  <c r="AW2036" i="11"/>
  <c r="AV2037" i="11"/>
  <c r="B2048" i="24"/>
  <c r="C2049" i="24"/>
  <c r="AU2037" i="11"/>
  <c r="AV2038" i="11"/>
  <c r="AY2037" i="11"/>
  <c r="AW2037" i="11"/>
  <c r="B2049" i="24"/>
  <c r="C2050" i="24"/>
  <c r="AY2038" i="11"/>
  <c r="AW2038" i="11"/>
  <c r="AV2039" i="11"/>
  <c r="AU2038" i="11"/>
  <c r="C2051" i="24"/>
  <c r="B2050" i="24"/>
  <c r="AV2040" i="11"/>
  <c r="AY2039" i="11"/>
  <c r="AU2039" i="11"/>
  <c r="AW2039" i="11"/>
  <c r="C2052" i="24"/>
  <c r="B2051" i="24"/>
  <c r="AY2040" i="11"/>
  <c r="AU2040" i="11"/>
  <c r="AV2041" i="11"/>
  <c r="AW2040" i="11"/>
  <c r="C2053" i="24"/>
  <c r="B2052" i="24"/>
  <c r="AV2042" i="11"/>
  <c r="AW2041" i="11"/>
  <c r="AU2041" i="11"/>
  <c r="AY2041" i="11"/>
  <c r="B2053" i="24"/>
  <c r="C2054" i="24"/>
  <c r="AY2042" i="11"/>
  <c r="AU2042" i="11"/>
  <c r="AW2042" i="11"/>
  <c r="AV2043" i="11"/>
  <c r="B2054" i="24"/>
  <c r="C2055" i="24"/>
  <c r="AW2043" i="11"/>
  <c r="AU2043" i="11"/>
  <c r="AV2044" i="11"/>
  <c r="AY2043" i="11"/>
  <c r="B2055" i="24"/>
  <c r="C2056" i="24"/>
  <c r="AY2044" i="11"/>
  <c r="AV2045" i="11"/>
  <c r="AW2044" i="11"/>
  <c r="AU2044" i="11"/>
  <c r="B2056" i="24"/>
  <c r="C2057" i="24"/>
  <c r="AY2045" i="11"/>
  <c r="AV2046" i="11"/>
  <c r="AU2045" i="11"/>
  <c r="AW2045" i="11"/>
  <c r="C2058" i="24"/>
  <c r="B2057" i="24"/>
  <c r="AU2046" i="11"/>
  <c r="AV2047" i="11"/>
  <c r="AY2046" i="11"/>
  <c r="AW2046" i="11"/>
  <c r="B2058" i="24"/>
  <c r="C2059" i="24"/>
  <c r="AW2047" i="11"/>
  <c r="AV2048" i="11"/>
  <c r="AY2047" i="11"/>
  <c r="AU2047" i="11"/>
  <c r="B2059" i="24"/>
  <c r="C2060" i="24"/>
  <c r="AU2048" i="11"/>
  <c r="AW2048" i="11"/>
  <c r="AY2048" i="11"/>
  <c r="AV2049" i="11"/>
  <c r="B2060" i="24"/>
  <c r="C2061" i="24"/>
  <c r="AU2049" i="11"/>
  <c r="AY2049" i="11"/>
  <c r="AV2050" i="11"/>
  <c r="AW2049" i="11"/>
  <c r="B2061" i="24"/>
  <c r="C2062" i="24"/>
  <c r="AV2051" i="11"/>
  <c r="AY2050" i="11"/>
  <c r="AU2050" i="11"/>
  <c r="AW2050" i="11"/>
  <c r="B2062" i="24"/>
  <c r="C2063" i="24"/>
  <c r="AU2051" i="11"/>
  <c r="AY2051" i="11"/>
  <c r="AW2051" i="11"/>
  <c r="AV2052" i="11"/>
  <c r="C2064" i="24"/>
  <c r="B2063" i="24"/>
  <c r="AW2052" i="11"/>
  <c r="AY2052" i="11"/>
  <c r="AU2052" i="11"/>
  <c r="AV2053" i="11"/>
  <c r="B2064" i="24"/>
  <c r="C2065" i="24"/>
  <c r="AU2053" i="11"/>
  <c r="AW2053" i="11"/>
  <c r="AY2053" i="11"/>
  <c r="AV2054" i="11"/>
  <c r="B2065" i="24"/>
  <c r="C2066" i="24"/>
  <c r="AW2054" i="11"/>
  <c r="AY2054" i="11"/>
  <c r="AV2055" i="11"/>
  <c r="AU2054" i="11"/>
  <c r="C2067" i="24"/>
  <c r="B2066" i="24"/>
  <c r="AU2055" i="11"/>
  <c r="AY2055" i="11"/>
  <c r="AW2055" i="11"/>
  <c r="AV2056" i="11"/>
  <c r="B2067" i="24"/>
  <c r="C2068" i="24"/>
  <c r="AW2056" i="11"/>
  <c r="AV2057" i="11"/>
  <c r="AU2056" i="11"/>
  <c r="AY2056" i="11"/>
  <c r="B2068" i="24"/>
  <c r="C2069" i="24"/>
  <c r="AV2058" i="11"/>
  <c r="AW2057" i="11"/>
  <c r="AU2057" i="11"/>
  <c r="AY2057" i="11"/>
  <c r="C2070" i="24"/>
  <c r="B2069" i="24"/>
  <c r="AU2058" i="11"/>
  <c r="AV2059" i="11"/>
  <c r="AW2058" i="11"/>
  <c r="AY2058" i="11"/>
  <c r="B2070" i="24"/>
  <c r="C2071" i="24"/>
  <c r="AU2059" i="11"/>
  <c r="AV2060" i="11"/>
  <c r="AY2059" i="11"/>
  <c r="AW2059" i="11"/>
  <c r="B2071" i="24"/>
  <c r="C2072" i="24"/>
  <c r="AV2061" i="11"/>
  <c r="AU2060" i="11"/>
  <c r="AY2060" i="11"/>
  <c r="AW2060" i="11"/>
  <c r="B2072" i="24"/>
  <c r="C2073" i="24"/>
  <c r="AV2062" i="11"/>
  <c r="AW2061" i="11"/>
  <c r="AU2061" i="11"/>
  <c r="AY2061" i="11"/>
  <c r="C2074" i="24"/>
  <c r="B2073" i="24"/>
  <c r="AW2062" i="11"/>
  <c r="AU2062" i="11"/>
  <c r="AY2062" i="11"/>
  <c r="AV2063" i="11"/>
  <c r="C2075" i="24"/>
  <c r="B2074" i="24"/>
  <c r="AY2063" i="11"/>
  <c r="AV2064" i="11"/>
  <c r="AW2063" i="11"/>
  <c r="AU2063" i="11"/>
  <c r="C2076" i="24"/>
  <c r="B2075" i="24"/>
  <c r="AW2064" i="11"/>
  <c r="AU2064" i="11"/>
  <c r="AY2064" i="11"/>
  <c r="AV2065" i="11"/>
  <c r="B2076" i="24"/>
  <c r="C2077" i="24"/>
  <c r="AY2065" i="11"/>
  <c r="AV2066" i="11"/>
  <c r="AW2065" i="11"/>
  <c r="AU2065" i="11"/>
  <c r="C2078" i="24"/>
  <c r="B2077" i="24"/>
  <c r="AW2066" i="11"/>
  <c r="AV2067" i="11"/>
  <c r="AY2066" i="11"/>
  <c r="AU2066" i="11"/>
  <c r="B2078" i="24"/>
  <c r="C2079" i="24"/>
  <c r="AW2067" i="11"/>
  <c r="AY2067" i="11"/>
  <c r="AU2067" i="11"/>
  <c r="AV2068" i="11"/>
  <c r="B2079" i="24"/>
  <c r="C2080" i="24"/>
  <c r="AY2068" i="11"/>
  <c r="AV2069" i="11"/>
  <c r="AU2068" i="11"/>
  <c r="AW2068" i="11"/>
  <c r="B2080" i="24"/>
  <c r="C2081" i="24"/>
  <c r="AW2069" i="11"/>
  <c r="AY2069" i="11"/>
  <c r="AU2069" i="11"/>
  <c r="AV2070" i="11"/>
  <c r="C2082" i="24"/>
  <c r="B2081" i="24"/>
  <c r="AU2070" i="11"/>
  <c r="AV2071" i="11"/>
  <c r="AW2070" i="11"/>
  <c r="AY2070" i="11"/>
  <c r="C2083" i="24"/>
  <c r="B2082" i="24"/>
  <c r="AU2071" i="11"/>
  <c r="AV2072" i="11"/>
  <c r="AY2071" i="11"/>
  <c r="AW2071" i="11"/>
  <c r="C2084" i="24"/>
  <c r="B2083" i="24"/>
  <c r="AV2073" i="11"/>
  <c r="AY2072" i="11"/>
  <c r="AU2072" i="11"/>
  <c r="AW2072" i="11"/>
  <c r="B2084" i="24"/>
  <c r="C2085" i="24"/>
  <c r="AU2073" i="11"/>
  <c r="AW2073" i="11"/>
  <c r="AV2074" i="11"/>
  <c r="AY2073" i="11"/>
  <c r="B2085" i="24"/>
  <c r="C2086" i="24"/>
  <c r="AU2074" i="11"/>
  <c r="AY2074" i="11"/>
  <c r="AW2074" i="11"/>
  <c r="AV2075" i="11"/>
  <c r="B2086" i="24"/>
  <c r="C2087" i="24"/>
  <c r="AU2075" i="11"/>
  <c r="AW2075" i="11"/>
  <c r="AY2075" i="11"/>
  <c r="AV2076" i="11"/>
  <c r="B2087" i="24"/>
  <c r="C2088" i="24"/>
  <c r="AY2076" i="11"/>
  <c r="AV2077" i="11"/>
  <c r="AU2076" i="11"/>
  <c r="AW2076" i="11"/>
  <c r="C2089" i="24"/>
  <c r="B2088" i="24"/>
  <c r="AW2077" i="11"/>
  <c r="AU2077" i="11"/>
  <c r="AY2077" i="11"/>
  <c r="AV2078" i="11"/>
  <c r="C2090" i="24"/>
  <c r="B2089" i="24"/>
  <c r="AU2078" i="11"/>
  <c r="AW2078" i="11"/>
  <c r="AV2079" i="11"/>
  <c r="AY2078" i="11"/>
  <c r="B2090" i="24"/>
  <c r="C2091" i="24"/>
  <c r="AU2079" i="11"/>
  <c r="AV2080" i="11"/>
  <c r="AY2079" i="11"/>
  <c r="AW2079" i="11"/>
  <c r="B2091" i="24"/>
  <c r="C2092" i="24"/>
  <c r="AU2080" i="11"/>
  <c r="AV2081" i="11"/>
  <c r="AY2080" i="11"/>
  <c r="AW2080" i="11"/>
  <c r="C2093" i="24"/>
  <c r="B2092" i="24"/>
  <c r="AW2081" i="11"/>
  <c r="AY2081" i="11"/>
  <c r="AU2081" i="11"/>
  <c r="AV2082" i="11"/>
  <c r="C2094" i="24"/>
  <c r="B2093" i="24"/>
  <c r="AU2082" i="11"/>
  <c r="AY2082" i="11"/>
  <c r="AV2083" i="11"/>
  <c r="AW2082" i="11"/>
  <c r="B2094" i="24"/>
  <c r="C2095" i="24"/>
  <c r="AV2084" i="11"/>
  <c r="AY2083" i="11"/>
  <c r="AW2083" i="11"/>
  <c r="AU2083" i="11"/>
  <c r="C2096" i="24"/>
  <c r="B2095" i="24"/>
  <c r="AU2084" i="11"/>
  <c r="AW2084" i="11"/>
  <c r="AV2085" i="11"/>
  <c r="AY2084" i="11"/>
  <c r="B2096" i="24"/>
  <c r="C2097" i="24"/>
  <c r="AU2085" i="11"/>
  <c r="AW2085" i="11"/>
  <c r="AY2085" i="11"/>
  <c r="AV2086" i="11"/>
  <c r="B2097" i="24"/>
  <c r="C2098" i="24"/>
  <c r="AU2086" i="11"/>
  <c r="AW2086" i="11"/>
  <c r="AV2087" i="11"/>
  <c r="AY2086" i="11"/>
  <c r="C2099" i="24"/>
  <c r="B2098" i="24"/>
  <c r="AY2087" i="11"/>
  <c r="AW2087" i="11"/>
  <c r="AV2088" i="11"/>
  <c r="AU2087" i="11"/>
  <c r="B2099" i="24"/>
  <c r="C2100" i="24"/>
  <c r="AW2088" i="11"/>
  <c r="AV2089" i="11"/>
  <c r="AY2088" i="11"/>
  <c r="AU2088" i="11"/>
  <c r="C2101" i="24"/>
  <c r="B2100" i="24"/>
  <c r="AU2089" i="11"/>
  <c r="AW2089" i="11"/>
  <c r="AY2089" i="11"/>
  <c r="AV2090" i="11"/>
  <c r="C2102" i="24"/>
  <c r="B2101" i="24"/>
  <c r="AV2091" i="11"/>
  <c r="AW2090" i="11"/>
  <c r="AU2090" i="11"/>
  <c r="AY2090" i="11"/>
  <c r="B2102" i="24"/>
  <c r="C2103" i="24"/>
  <c r="AV2092" i="11"/>
  <c r="AW2091" i="11"/>
  <c r="AU2091" i="11"/>
  <c r="AY2091" i="11"/>
  <c r="B2103" i="24"/>
  <c r="C2104" i="24"/>
  <c r="AY2092" i="11"/>
  <c r="AU2092" i="11"/>
  <c r="AW2092" i="11"/>
  <c r="AV2093" i="11"/>
  <c r="B2104" i="24"/>
  <c r="C2105" i="24"/>
  <c r="AV2094" i="11"/>
  <c r="AU2093" i="11"/>
  <c r="AY2093" i="11"/>
  <c r="AW2093" i="11"/>
  <c r="C2106" i="24"/>
  <c r="B2105" i="24"/>
  <c r="AV2095" i="11"/>
  <c r="AW2094" i="11"/>
  <c r="AU2094" i="11"/>
  <c r="AY2094" i="11"/>
  <c r="B2106" i="24"/>
  <c r="C2107" i="24"/>
  <c r="AV2096" i="11"/>
  <c r="AY2095" i="11"/>
  <c r="AU2095" i="11"/>
  <c r="AW2095" i="11"/>
  <c r="B2107" i="24"/>
  <c r="C2108" i="24"/>
  <c r="AY2096" i="11"/>
  <c r="AW2096" i="11"/>
  <c r="AU2096" i="11"/>
  <c r="AV2097" i="11"/>
  <c r="B2108" i="24"/>
  <c r="C2109" i="24"/>
  <c r="AW2097" i="11"/>
  <c r="AY2097" i="11"/>
  <c r="AU2097" i="11"/>
  <c r="AV2098" i="11"/>
  <c r="C2110" i="24"/>
  <c r="B2109" i="24"/>
  <c r="AV2099" i="11"/>
  <c r="AU2098" i="11"/>
  <c r="AY2098" i="11"/>
  <c r="AW2098" i="11"/>
  <c r="C2111" i="24"/>
  <c r="B2110" i="24"/>
  <c r="AU2099" i="11"/>
  <c r="AW2099" i="11"/>
  <c r="AY2099" i="11"/>
  <c r="AV2100" i="11"/>
  <c r="B2111" i="24"/>
  <c r="C2112" i="24"/>
  <c r="AW2100" i="11"/>
  <c r="AY2100" i="11"/>
  <c r="AV2101" i="11"/>
  <c r="AU2100" i="11"/>
  <c r="C2113" i="24"/>
  <c r="B2112" i="24"/>
  <c r="AW2101" i="11"/>
  <c r="AY2101" i="11"/>
  <c r="AU2101" i="11"/>
  <c r="AV2102" i="11"/>
  <c r="C2114" i="24"/>
  <c r="B2113" i="24"/>
  <c r="AU2102" i="11"/>
  <c r="AW2102" i="11"/>
  <c r="AV2103" i="11"/>
  <c r="AY2102" i="11"/>
  <c r="B2114" i="24"/>
  <c r="C2115" i="24"/>
  <c r="AW2103" i="11"/>
  <c r="AY2103" i="11"/>
  <c r="AU2103" i="11"/>
  <c r="AV2104" i="11"/>
  <c r="B2115" i="24"/>
  <c r="C2116" i="24"/>
  <c r="AU2104" i="11"/>
  <c r="AY2104" i="11"/>
  <c r="AW2104" i="11"/>
  <c r="AV2105" i="11"/>
  <c r="B2116" i="24"/>
  <c r="C2117" i="24"/>
  <c r="AW2105" i="11"/>
  <c r="AV2106" i="11"/>
  <c r="AU2105" i="11"/>
  <c r="AY2105" i="11"/>
  <c r="C2118" i="24"/>
  <c r="B2117" i="24"/>
  <c r="AV2107" i="11"/>
  <c r="AY2106" i="11"/>
  <c r="AU2106" i="11"/>
  <c r="AW2106" i="11"/>
  <c r="B2118" i="24"/>
  <c r="C2119" i="24"/>
  <c r="AU2107" i="11"/>
  <c r="AW2107" i="11"/>
  <c r="AV2108" i="11"/>
  <c r="AY2107" i="11"/>
  <c r="C2120" i="24"/>
  <c r="B2119" i="24"/>
  <c r="AV2109" i="11"/>
  <c r="AY2108" i="11"/>
  <c r="AU2108" i="11"/>
  <c r="AW2108" i="11"/>
  <c r="C2121" i="24"/>
  <c r="B2120" i="24"/>
  <c r="AW2109" i="11"/>
  <c r="AV2110" i="11"/>
  <c r="AY2109" i="11"/>
  <c r="AU2109" i="11"/>
  <c r="C2122" i="24"/>
  <c r="B2121" i="24"/>
  <c r="AW2110" i="11"/>
  <c r="AV2111" i="11"/>
  <c r="AU2110" i="11"/>
  <c r="AY2110" i="11"/>
  <c r="B2122" i="24"/>
  <c r="C2123" i="24"/>
  <c r="AW2111" i="11"/>
  <c r="AY2111" i="11"/>
  <c r="AV2112" i="11"/>
  <c r="AU2111" i="11"/>
  <c r="B2123" i="24"/>
  <c r="C2124" i="24"/>
  <c r="AY2112" i="11"/>
  <c r="AU2112" i="11"/>
  <c r="AV2113" i="11"/>
  <c r="AW2112" i="11"/>
  <c r="C2125" i="24"/>
  <c r="B2124" i="24"/>
  <c r="AW2113" i="11"/>
  <c r="AU2113" i="11"/>
  <c r="AY2113" i="11"/>
  <c r="AV2114" i="11"/>
  <c r="C2126" i="24"/>
  <c r="B2125" i="24"/>
  <c r="AY2114" i="11"/>
  <c r="AU2114" i="11"/>
  <c r="AW2114" i="11"/>
  <c r="AV2115" i="11"/>
  <c r="C2127" i="24"/>
  <c r="B2126" i="24"/>
  <c r="AW2115" i="11"/>
  <c r="AU2115" i="11"/>
  <c r="AY2115" i="11"/>
  <c r="AV2116" i="11"/>
  <c r="B2127" i="24"/>
  <c r="C2128" i="24"/>
  <c r="AW2116" i="11"/>
  <c r="AU2116" i="11"/>
  <c r="AV2117" i="11"/>
  <c r="AY2116" i="11"/>
  <c r="B2128" i="24"/>
  <c r="C2129" i="24"/>
  <c r="AW2117" i="11"/>
  <c r="AV2118" i="11"/>
  <c r="AY2117" i="11"/>
  <c r="AU2117" i="11"/>
  <c r="C2130" i="24"/>
  <c r="B2129" i="24"/>
  <c r="AU2118" i="11"/>
  <c r="AV2119" i="11"/>
  <c r="AY2118" i="11"/>
  <c r="AW2118" i="11"/>
  <c r="B2130" i="24"/>
  <c r="C2131" i="24"/>
  <c r="AW2119" i="11"/>
  <c r="AU2119" i="11"/>
  <c r="AY2119" i="11"/>
  <c r="AV2120" i="11"/>
  <c r="C2132" i="24"/>
  <c r="B2131" i="24"/>
  <c r="AW2120" i="11"/>
  <c r="AY2120" i="11"/>
  <c r="AU2120" i="11"/>
  <c r="AV2121" i="11"/>
  <c r="C2133" i="24"/>
  <c r="B2132" i="24"/>
  <c r="AY2121" i="11"/>
  <c r="AW2121" i="11"/>
  <c r="AU2121" i="11"/>
  <c r="AV2122" i="11"/>
  <c r="C2134" i="24"/>
  <c r="B2133" i="24"/>
  <c r="AW2122" i="11"/>
  <c r="AY2122" i="11"/>
  <c r="AU2122" i="11"/>
  <c r="AV2123" i="11"/>
  <c r="C2135" i="24"/>
  <c r="B2134" i="24"/>
  <c r="AW2123" i="11"/>
  <c r="AV2124" i="11"/>
  <c r="AU2123" i="11"/>
  <c r="AY2123" i="11"/>
  <c r="B2135" i="24"/>
  <c r="C2136" i="24"/>
  <c r="AY2124" i="11"/>
  <c r="AU2124" i="11"/>
  <c r="AW2124" i="11"/>
  <c r="AV2125" i="11"/>
  <c r="C2137" i="24"/>
  <c r="B2136" i="24"/>
  <c r="AV2126" i="11"/>
  <c r="AY2125" i="11"/>
  <c r="AW2125" i="11"/>
  <c r="AU2125" i="11"/>
  <c r="B2137" i="24"/>
  <c r="C2138" i="24"/>
  <c r="AU2126" i="11"/>
  <c r="AY2126" i="11"/>
  <c r="AW2126" i="11"/>
  <c r="AV2127" i="11"/>
  <c r="B2138" i="24"/>
  <c r="C2139" i="24"/>
  <c r="AU2127" i="11"/>
  <c r="AW2127" i="11"/>
  <c r="AY2127" i="11"/>
  <c r="AV2128" i="11"/>
  <c r="B2139" i="24"/>
  <c r="C2140" i="24"/>
  <c r="AV2129" i="11"/>
  <c r="AW2128" i="11"/>
  <c r="AU2128" i="11"/>
  <c r="AY2128" i="11"/>
  <c r="C2141" i="24"/>
  <c r="B2140" i="24"/>
  <c r="AU2129" i="11"/>
  <c r="AV2130" i="11"/>
  <c r="AW2129" i="11"/>
  <c r="AY2129" i="11"/>
  <c r="B2141" i="24"/>
  <c r="C2142" i="24"/>
  <c r="AV2131" i="11"/>
  <c r="AY2130" i="11"/>
  <c r="AW2130" i="11"/>
  <c r="AU2130" i="11"/>
  <c r="C2143" i="24"/>
  <c r="B2142" i="24"/>
  <c r="AV2132" i="11"/>
  <c r="AW2131" i="11"/>
  <c r="AY2131" i="11"/>
  <c r="AU2131" i="11"/>
  <c r="C2144" i="24"/>
  <c r="B2143" i="24"/>
  <c r="AY2132" i="11"/>
  <c r="AW2132" i="11"/>
  <c r="AV2133" i="11"/>
  <c r="AU2132" i="11"/>
  <c r="B2144" i="24"/>
  <c r="C2145" i="24"/>
  <c r="AU2133" i="11"/>
  <c r="AV2134" i="11"/>
  <c r="AW2133" i="11"/>
  <c r="AY2133" i="11"/>
  <c r="C2146" i="24"/>
  <c r="B2145" i="24"/>
  <c r="AW2134" i="11"/>
  <c r="AU2134" i="11"/>
  <c r="AY2134" i="11"/>
  <c r="AV2135" i="11"/>
  <c r="C2147" i="24"/>
  <c r="B2146" i="24"/>
  <c r="AY2135" i="11"/>
  <c r="AW2135" i="11"/>
  <c r="AV2136" i="11"/>
  <c r="AU2135" i="11"/>
  <c r="B2147" i="24"/>
  <c r="C2148" i="24"/>
  <c r="AV2137" i="11"/>
  <c r="AW2136" i="11"/>
  <c r="AY2136" i="11"/>
  <c r="AU2136" i="11"/>
  <c r="C2149" i="24"/>
  <c r="B2148" i="24"/>
  <c r="AY2137" i="11"/>
  <c r="AW2137" i="11"/>
  <c r="AV2138" i="11"/>
  <c r="AU2137" i="11"/>
  <c r="B2149" i="24"/>
  <c r="C2150" i="24"/>
  <c r="AY2138" i="11"/>
  <c r="AU2138" i="11"/>
  <c r="AW2138" i="11"/>
  <c r="AV2139" i="11"/>
  <c r="B2150" i="24"/>
  <c r="C2151" i="24"/>
  <c r="AY2139" i="11"/>
  <c r="AW2139" i="11"/>
  <c r="AU2139" i="11"/>
  <c r="AV2140" i="11"/>
  <c r="B2151" i="24"/>
  <c r="C2152" i="24"/>
  <c r="AY2140" i="11"/>
  <c r="AW2140" i="11"/>
  <c r="AV2141" i="11"/>
  <c r="AU2140" i="11"/>
  <c r="B2152" i="24"/>
  <c r="C2153" i="24"/>
  <c r="AW2141" i="11"/>
  <c r="AV2142" i="11"/>
  <c r="AU2141" i="11"/>
  <c r="AY2141" i="11"/>
  <c r="B2153" i="24"/>
  <c r="C2154" i="24"/>
  <c r="AW2142" i="11"/>
  <c r="AU2142" i="11"/>
  <c r="AY2142" i="11"/>
  <c r="AV2143" i="11"/>
  <c r="B2154" i="24"/>
  <c r="C2155" i="24"/>
  <c r="AV2144" i="11"/>
  <c r="AW2143" i="11"/>
  <c r="AU2143" i="11"/>
  <c r="AY2143" i="11"/>
  <c r="C2156" i="24"/>
  <c r="B2155" i="24"/>
  <c r="AU2144" i="11"/>
  <c r="AV2145" i="11"/>
  <c r="AW2144" i="11"/>
  <c r="AY2144" i="11"/>
  <c r="C2157" i="24"/>
  <c r="B2156" i="24"/>
  <c r="AY2145" i="11"/>
  <c r="AV2146" i="11"/>
  <c r="AU2145" i="11"/>
  <c r="AW2145" i="11"/>
  <c r="B2157" i="24"/>
  <c r="C2158" i="24"/>
  <c r="AU2146" i="11"/>
  <c r="AY2146" i="11"/>
  <c r="AW2146" i="11"/>
  <c r="AV2147" i="11"/>
  <c r="B2158" i="24"/>
  <c r="C2159" i="24"/>
  <c r="AY2147" i="11"/>
  <c r="AU2147" i="11"/>
  <c r="AV2148" i="11"/>
  <c r="AW2147" i="11"/>
  <c r="B2159" i="24"/>
  <c r="C2160" i="24"/>
  <c r="AV2149" i="11"/>
  <c r="AY2148" i="11"/>
  <c r="AU2148" i="11"/>
  <c r="AW2148" i="11"/>
  <c r="B2160" i="24"/>
  <c r="C2161" i="24"/>
  <c r="AV2150" i="11"/>
  <c r="AU2149" i="11"/>
  <c r="AW2149" i="11"/>
  <c r="AY2149" i="11"/>
  <c r="C2162" i="24"/>
  <c r="B2161" i="24"/>
  <c r="AW2150" i="11"/>
  <c r="AU2150" i="11"/>
  <c r="AV2151" i="11"/>
  <c r="AY2150" i="11"/>
  <c r="B2162" i="24"/>
  <c r="C2163" i="24"/>
  <c r="AY2151" i="11"/>
  <c r="AW2151" i="11"/>
  <c r="AV2152" i="11"/>
  <c r="AU2151" i="11"/>
  <c r="C2164" i="24"/>
  <c r="B2163" i="24"/>
  <c r="AV2153" i="11"/>
  <c r="AU2152" i="11"/>
  <c r="AY2152" i="11"/>
  <c r="AW2152" i="11"/>
  <c r="C2165" i="24"/>
  <c r="B2164" i="24"/>
  <c r="AV2154" i="11"/>
  <c r="AY2153" i="11"/>
  <c r="AU2153" i="11"/>
  <c r="AW2153" i="11"/>
  <c r="B2165" i="24"/>
  <c r="C2166" i="24"/>
  <c r="AW2154" i="11"/>
  <c r="AU2154" i="11"/>
  <c r="AV2155" i="11"/>
  <c r="AY2154" i="11"/>
  <c r="C2167" i="24"/>
  <c r="B2166" i="24"/>
  <c r="AW2155" i="11"/>
  <c r="AY2155" i="11"/>
  <c r="AU2155" i="11"/>
  <c r="AV2156" i="11"/>
  <c r="B2167" i="24"/>
  <c r="C2168" i="24"/>
  <c r="AV2157" i="11"/>
  <c r="AU2156" i="11"/>
  <c r="AW2156" i="11"/>
  <c r="AY2156" i="11"/>
  <c r="B2168" i="24"/>
  <c r="C2169" i="24"/>
  <c r="AY2157" i="11"/>
  <c r="AU2157" i="11"/>
  <c r="AW2157" i="11"/>
  <c r="AV2158" i="11"/>
  <c r="B2169" i="24"/>
  <c r="C2170" i="24"/>
  <c r="AW2158" i="11"/>
  <c r="AY2158" i="11"/>
  <c r="AU2158" i="11"/>
  <c r="AV2159" i="11"/>
  <c r="B2170" i="24"/>
  <c r="C2171" i="24"/>
  <c r="AW2159" i="11"/>
  <c r="AV2160" i="11"/>
  <c r="AY2159" i="11"/>
  <c r="AU2159" i="11"/>
  <c r="B2171" i="24"/>
  <c r="C2172" i="24"/>
  <c r="AW2160" i="11"/>
  <c r="AV2161" i="11"/>
  <c r="AU2160" i="11"/>
  <c r="AY2160" i="11"/>
  <c r="B2172" i="24"/>
  <c r="C2173" i="24"/>
  <c r="AW2161" i="11"/>
  <c r="AY2161" i="11"/>
  <c r="AU2161" i="11"/>
  <c r="AV2162" i="11"/>
  <c r="C2174" i="24"/>
  <c r="B2173" i="24"/>
  <c r="AV2163" i="11"/>
  <c r="AY2162" i="11"/>
  <c r="AU2162" i="11"/>
  <c r="AW2162" i="11"/>
  <c r="C2175" i="24"/>
  <c r="B2174" i="24"/>
  <c r="AU2163" i="11"/>
  <c r="AV2164" i="11"/>
  <c r="AW2163" i="11"/>
  <c r="AY2163" i="11"/>
  <c r="B2175" i="24"/>
  <c r="C2176" i="24"/>
  <c r="AY2164" i="11"/>
  <c r="AU2164" i="11"/>
  <c r="AV2165" i="11"/>
  <c r="AW2164" i="11"/>
  <c r="B2176" i="24"/>
  <c r="C2177" i="24"/>
  <c r="AU2165" i="11"/>
  <c r="AY2165" i="11"/>
  <c r="AV2166" i="11"/>
  <c r="AW2165" i="11"/>
  <c r="C2178" i="24"/>
  <c r="B2177" i="24"/>
  <c r="AV2167" i="11"/>
  <c r="AW2166" i="11"/>
  <c r="AY2166" i="11"/>
  <c r="AU2166" i="11"/>
  <c r="B2178" i="24"/>
  <c r="C2179" i="24"/>
  <c r="AY2167" i="11"/>
  <c r="AW2167" i="11"/>
  <c r="AU2167" i="11"/>
  <c r="AV2168" i="11"/>
  <c r="B2179" i="24"/>
  <c r="C2180" i="24"/>
  <c r="AU2168" i="11"/>
  <c r="AY2168" i="11"/>
  <c r="AW2168" i="11"/>
  <c r="AV2169" i="11"/>
  <c r="B2180" i="24"/>
  <c r="C2181" i="24"/>
  <c r="AV2170" i="11"/>
  <c r="AW2169" i="11"/>
  <c r="AY2169" i="11"/>
  <c r="AU2169" i="11"/>
  <c r="C2182" i="24"/>
  <c r="B2181" i="24"/>
  <c r="AV2171" i="11"/>
  <c r="AW2170" i="11"/>
  <c r="AY2170" i="11"/>
  <c r="AU2170" i="11"/>
  <c r="C2183" i="24"/>
  <c r="B2182" i="24"/>
  <c r="AY2171" i="11"/>
  <c r="AU2171" i="11"/>
  <c r="AV2172" i="11"/>
  <c r="AW2171" i="11"/>
  <c r="B2183" i="24"/>
  <c r="C2184" i="24"/>
  <c r="AV2173" i="11"/>
  <c r="AU2172" i="11"/>
  <c r="AW2172" i="11"/>
  <c r="AY2172" i="11"/>
  <c r="B2184" i="24"/>
  <c r="C2185" i="24"/>
  <c r="AU2173" i="11"/>
  <c r="AY2173" i="11"/>
  <c r="AV2174" i="11"/>
  <c r="AW2173" i="11"/>
  <c r="B2185" i="24"/>
  <c r="C2186" i="24"/>
  <c r="AV2175" i="11"/>
  <c r="AU2174" i="11"/>
  <c r="AY2174" i="11"/>
  <c r="AW2174" i="11"/>
  <c r="C2187" i="24"/>
  <c r="B2186" i="24"/>
  <c r="AW2175" i="11"/>
  <c r="AV2176" i="11"/>
  <c r="AY2175" i="11"/>
  <c r="AU2175" i="11"/>
  <c r="B2187" i="24"/>
  <c r="C2188" i="24"/>
  <c r="AY2176" i="11"/>
  <c r="AU2176" i="11"/>
  <c r="AV2177" i="11"/>
  <c r="AW2176" i="11"/>
  <c r="C2189" i="24"/>
  <c r="B2188" i="24"/>
  <c r="AW2177" i="11"/>
  <c r="AV2178" i="11"/>
  <c r="AU2177" i="11"/>
  <c r="AY2177" i="11"/>
  <c r="B2189" i="24"/>
  <c r="C2190" i="24"/>
  <c r="AY2178" i="11"/>
  <c r="AV2179" i="11"/>
  <c r="AW2178" i="11"/>
  <c r="AU2178" i="11"/>
  <c r="C2191" i="24"/>
  <c r="B2190" i="24"/>
  <c r="AY2179" i="11"/>
  <c r="AU2179" i="11"/>
  <c r="AV2180" i="11"/>
  <c r="AW2179" i="11"/>
  <c r="C2192" i="24"/>
  <c r="B2191" i="24"/>
  <c r="AV2181" i="11"/>
  <c r="AW2180" i="11"/>
  <c r="AY2180" i="11"/>
  <c r="AU2180" i="11"/>
  <c r="B2192" i="24"/>
  <c r="C2193" i="24"/>
  <c r="AU2181" i="11"/>
  <c r="AV2182" i="11"/>
  <c r="AY2181" i="11"/>
  <c r="AW2181" i="11"/>
  <c r="B2193" i="24"/>
  <c r="C2194" i="24"/>
  <c r="AV2183" i="11"/>
  <c r="AY2182" i="11"/>
  <c r="AW2182" i="11"/>
  <c r="AU2182" i="11"/>
  <c r="B2194" i="24"/>
  <c r="C2195" i="24"/>
  <c r="AV2184" i="11"/>
  <c r="AW2183" i="11"/>
  <c r="AY2183" i="11"/>
  <c r="AU2183" i="11"/>
  <c r="C2196" i="24"/>
  <c r="B2195" i="24"/>
  <c r="AV2185" i="11"/>
  <c r="AW2184" i="11"/>
  <c r="AY2184" i="11"/>
  <c r="AU2184" i="11"/>
  <c r="C2197" i="24"/>
  <c r="B2196" i="24"/>
  <c r="AW2185" i="11"/>
  <c r="AV2186" i="11"/>
  <c r="AY2185" i="11"/>
  <c r="AU2185" i="11"/>
  <c r="B2197" i="24"/>
  <c r="C2198" i="24"/>
  <c r="AV2187" i="11"/>
  <c r="AY2186" i="11"/>
  <c r="AU2186" i="11"/>
  <c r="AW2186" i="11"/>
  <c r="B2198" i="24"/>
  <c r="C2199" i="24"/>
  <c r="AW2187" i="11"/>
  <c r="AU2187" i="11"/>
  <c r="AV2188" i="11"/>
  <c r="AY2187" i="11"/>
  <c r="C2200" i="24"/>
  <c r="B2199" i="24"/>
  <c r="AU2188" i="11"/>
  <c r="AV2189" i="11"/>
  <c r="AW2188" i="11"/>
  <c r="AY2188" i="11"/>
  <c r="B2200" i="24"/>
  <c r="C2201" i="24"/>
  <c r="AU2189" i="11"/>
  <c r="AY2189" i="11"/>
  <c r="AV2190" i="11"/>
  <c r="AW2189" i="11"/>
  <c r="C2202" i="24"/>
  <c r="B2201" i="24"/>
  <c r="AW2190" i="11"/>
  <c r="AV2191" i="11"/>
  <c r="AU2190" i="11"/>
  <c r="AY2190" i="11"/>
  <c r="C2203" i="24"/>
  <c r="B2202" i="24"/>
  <c r="AU2191" i="11"/>
  <c r="AY2191" i="11"/>
  <c r="AW2191" i="11"/>
  <c r="AV2192" i="11"/>
  <c r="B2203" i="24"/>
  <c r="C2204" i="24"/>
  <c r="AW2192" i="11"/>
  <c r="AV2193" i="11"/>
  <c r="AU2192" i="11"/>
  <c r="AY2192" i="11"/>
  <c r="C2205" i="24"/>
  <c r="B2204" i="24"/>
  <c r="AV2194" i="11"/>
  <c r="AY2193" i="11"/>
  <c r="AW2193" i="11"/>
  <c r="AU2193" i="11"/>
  <c r="B2205" i="24"/>
  <c r="C2206" i="24"/>
  <c r="AY2194" i="11"/>
  <c r="AV2195" i="11"/>
  <c r="AU2194" i="11"/>
  <c r="AW2194" i="11"/>
  <c r="B2206" i="24"/>
  <c r="C2207" i="24"/>
  <c r="AU2195" i="11"/>
  <c r="AV2196" i="11"/>
  <c r="AW2195" i="11"/>
  <c r="AY2195" i="11"/>
  <c r="C2208" i="24"/>
  <c r="B2207" i="24"/>
  <c r="AY2196" i="11"/>
  <c r="AU2196" i="11"/>
  <c r="AV2197" i="11"/>
  <c r="AW2196" i="11"/>
  <c r="C2209" i="24"/>
  <c r="B2208" i="24"/>
  <c r="AW2197" i="11"/>
  <c r="AU2197" i="11"/>
  <c r="AV2198" i="11"/>
  <c r="AY2197" i="11"/>
  <c r="B2209" i="24"/>
  <c r="C2210" i="24"/>
  <c r="AU2198" i="11"/>
  <c r="AW2198" i="11"/>
  <c r="AV2199" i="11"/>
  <c r="AY2198" i="11"/>
  <c r="C2211" i="24"/>
  <c r="B2210" i="24"/>
  <c r="AW2199" i="11"/>
  <c r="AY2199" i="11"/>
  <c r="AV2200" i="11"/>
  <c r="AU2199" i="11"/>
  <c r="C2212" i="24"/>
  <c r="B2211" i="24"/>
  <c r="AV2201" i="11"/>
  <c r="AW2200" i="11"/>
  <c r="AU2200" i="11"/>
  <c r="AY2200" i="11"/>
  <c r="B2212" i="24"/>
  <c r="C2213" i="24"/>
  <c r="AW2201" i="11"/>
  <c r="AV2202" i="11"/>
  <c r="AY2201" i="11"/>
  <c r="AU2201" i="11"/>
  <c r="B2213" i="24"/>
  <c r="C2214" i="24"/>
  <c r="AV2203" i="11"/>
  <c r="AY2202" i="11"/>
  <c r="AW2202" i="11"/>
  <c r="AU2202" i="11"/>
  <c r="C2215" i="24"/>
  <c r="B2214" i="24"/>
  <c r="AY2203" i="11"/>
  <c r="AV2204" i="11"/>
  <c r="AW2203" i="11"/>
  <c r="AU2203" i="11"/>
  <c r="C2216" i="24"/>
  <c r="B2215" i="24"/>
  <c r="AV2205" i="11"/>
  <c r="AW2204" i="11"/>
  <c r="AY2204" i="11"/>
  <c r="AU2204" i="11"/>
  <c r="B2216" i="24"/>
  <c r="C2217" i="24"/>
  <c r="AY2205" i="11"/>
  <c r="AW2205" i="11"/>
  <c r="AU2205" i="11"/>
  <c r="AV2206" i="11"/>
  <c r="C2218" i="24"/>
  <c r="B2217" i="24"/>
  <c r="AW2206" i="11"/>
  <c r="AV2207" i="11"/>
  <c r="AU2206" i="11"/>
  <c r="AY2206" i="11"/>
  <c r="B2218" i="24"/>
  <c r="C2219" i="24"/>
  <c r="AU2207" i="11"/>
  <c r="AW2207" i="11"/>
  <c r="AY2207" i="11"/>
  <c r="AV2208" i="11"/>
  <c r="C2220" i="24"/>
  <c r="B2219" i="24"/>
  <c r="AU2208" i="11"/>
  <c r="AW2208" i="11"/>
  <c r="AV2209" i="11"/>
  <c r="AY2208" i="11"/>
  <c r="C2221" i="24"/>
  <c r="B2220" i="24"/>
  <c r="AY2209" i="11"/>
  <c r="AU2209" i="11"/>
  <c r="AV2210" i="11"/>
  <c r="AW2209" i="11"/>
  <c r="C2222" i="24"/>
  <c r="B2221" i="24"/>
  <c r="AY2210" i="11"/>
  <c r="AW2210" i="11"/>
  <c r="AV2211" i="11"/>
  <c r="AU2210" i="11"/>
  <c r="C2223" i="24"/>
  <c r="B2222" i="24"/>
  <c r="AY2211" i="11"/>
  <c r="AU2211" i="11"/>
  <c r="AV2212" i="11"/>
  <c r="AW2211" i="11"/>
  <c r="C2224" i="24"/>
  <c r="B2223" i="24"/>
  <c r="AV2213" i="11"/>
  <c r="AU2212" i="11"/>
  <c r="AY2212" i="11"/>
  <c r="AW2212" i="11"/>
  <c r="B2224" i="24"/>
  <c r="C2225" i="24"/>
  <c r="AV2214" i="11"/>
  <c r="AW2213" i="11"/>
  <c r="AU2213" i="11"/>
  <c r="AY2213" i="11"/>
  <c r="C2226" i="24"/>
  <c r="B2225" i="24"/>
  <c r="AW2214" i="11"/>
  <c r="AY2214" i="11"/>
  <c r="AU2214" i="11"/>
  <c r="AV2215" i="11"/>
  <c r="C2227" i="24"/>
  <c r="B2226" i="24"/>
  <c r="AV2216" i="11"/>
  <c r="AW2215" i="11"/>
  <c r="AY2215" i="11"/>
  <c r="AU2215" i="11"/>
  <c r="C2228" i="24"/>
  <c r="B2227" i="24"/>
  <c r="AY2216" i="11"/>
  <c r="AV2217" i="11"/>
  <c r="AW2216" i="11"/>
  <c r="AU2216" i="11"/>
  <c r="B2228" i="24"/>
  <c r="C2229" i="24"/>
  <c r="AY2217" i="11"/>
  <c r="AV2218" i="11"/>
  <c r="AU2217" i="11"/>
  <c r="AW2217" i="11"/>
  <c r="B2229" i="24"/>
  <c r="C2230" i="24"/>
  <c r="AV2219" i="11"/>
  <c r="AW2218" i="11"/>
  <c r="AU2218" i="11"/>
  <c r="AY2218" i="11"/>
  <c r="B2230" i="24"/>
  <c r="C2231" i="24"/>
  <c r="AW2219" i="11"/>
  <c r="AU2219" i="11"/>
  <c r="AY2219" i="11"/>
  <c r="AV2220" i="11"/>
  <c r="C2232" i="24"/>
  <c r="B2231" i="24"/>
  <c r="AU2220" i="11"/>
  <c r="AV2221" i="11"/>
  <c r="AY2220" i="11"/>
  <c r="AW2220" i="11"/>
  <c r="C2233" i="24"/>
  <c r="B2232" i="24"/>
  <c r="AU2221" i="11"/>
  <c r="AV2222" i="11"/>
  <c r="AW2221" i="11"/>
  <c r="AY2221" i="11"/>
  <c r="B2233" i="24"/>
  <c r="C2234" i="24"/>
  <c r="AV2223" i="11"/>
  <c r="AY2222" i="11"/>
  <c r="AW2222" i="11"/>
  <c r="AU2222" i="11"/>
  <c r="B2234" i="24"/>
  <c r="C2235" i="24"/>
  <c r="AW2223" i="11"/>
  <c r="AU2223" i="11"/>
  <c r="AV2224" i="11"/>
  <c r="AY2223" i="11"/>
  <c r="C2236" i="24"/>
  <c r="B2235" i="24"/>
  <c r="AY2224" i="11"/>
  <c r="AV2225" i="11"/>
  <c r="AU2224" i="11"/>
  <c r="AW2224" i="11"/>
  <c r="B2236" i="24"/>
  <c r="C2237" i="24"/>
  <c r="AU2225" i="11"/>
  <c r="AY2225" i="11"/>
  <c r="AW2225" i="11"/>
  <c r="AV2226" i="11"/>
  <c r="C2238" i="24"/>
  <c r="B2237" i="24"/>
  <c r="AY2226" i="11"/>
  <c r="AV2227" i="11"/>
  <c r="AW2226" i="11"/>
  <c r="AU2226" i="11"/>
  <c r="B2238" i="24"/>
  <c r="C2239" i="24"/>
  <c r="AV2228" i="11"/>
  <c r="AU2227" i="11"/>
  <c r="AY2227" i="11"/>
  <c r="AW2227" i="11"/>
  <c r="C2240" i="24"/>
  <c r="B2239" i="24"/>
  <c r="AY2228" i="11"/>
  <c r="AW2228" i="11"/>
  <c r="AV2229" i="11"/>
  <c r="AU2228" i="11"/>
  <c r="C2241" i="24"/>
  <c r="B2240" i="24"/>
  <c r="AV2230" i="11"/>
  <c r="AY2229" i="11"/>
  <c r="AW2229" i="11"/>
  <c r="AU2229" i="11"/>
  <c r="C2242" i="24"/>
  <c r="B2241" i="24"/>
  <c r="AV2231" i="11"/>
  <c r="AY2230" i="11"/>
  <c r="AW2230" i="11"/>
  <c r="AU2230" i="11"/>
  <c r="B2242" i="24"/>
  <c r="C2243" i="24"/>
  <c r="AV2232" i="11"/>
  <c r="AY2231" i="11"/>
  <c r="AU2231" i="11"/>
  <c r="AW2231" i="11"/>
  <c r="C2244" i="24"/>
  <c r="B2243" i="24"/>
  <c r="AY2232" i="11"/>
  <c r="AW2232" i="11"/>
  <c r="AU2232" i="11"/>
  <c r="AV2233" i="11"/>
  <c r="B2244" i="24"/>
  <c r="C2245" i="24"/>
  <c r="AU2233" i="11"/>
  <c r="AY2233" i="11"/>
  <c r="AW2233" i="11"/>
  <c r="AV2234" i="11"/>
  <c r="B2245" i="24"/>
  <c r="C2246" i="24"/>
  <c r="AY2234" i="11"/>
  <c r="AW2234" i="11"/>
  <c r="AV2235" i="11"/>
  <c r="AU2234" i="11"/>
  <c r="C2247" i="24"/>
  <c r="B2246" i="24"/>
  <c r="AV2236" i="11"/>
  <c r="AU2235" i="11"/>
  <c r="AY2235" i="11"/>
  <c r="AW2235" i="11"/>
  <c r="C2248" i="24"/>
  <c r="B2247" i="24"/>
  <c r="AU2236" i="11"/>
  <c r="AY2236" i="11"/>
  <c r="AV2237" i="11"/>
  <c r="AW2236" i="11"/>
  <c r="B2248" i="24"/>
  <c r="C2249" i="24"/>
  <c r="AV2238" i="11"/>
  <c r="AU2237" i="11"/>
  <c r="AY2237" i="11"/>
  <c r="AW2237" i="11"/>
  <c r="C2250" i="24"/>
  <c r="B2249" i="24"/>
  <c r="AY2238" i="11"/>
  <c r="AU2238" i="11"/>
  <c r="AV2239" i="11"/>
  <c r="AW2238" i="11"/>
  <c r="C2251" i="24"/>
  <c r="B2250" i="24"/>
  <c r="AW2239" i="11"/>
  <c r="AU2239" i="11"/>
  <c r="AV2240" i="11"/>
  <c r="AY2239" i="11"/>
  <c r="B2251" i="24"/>
  <c r="C2252" i="24"/>
  <c r="AY2240" i="11"/>
  <c r="AU2240" i="11"/>
  <c r="AW2240" i="11"/>
  <c r="AV2241" i="11"/>
  <c r="B2252" i="24"/>
  <c r="C2253" i="24"/>
  <c r="AU2241" i="11"/>
  <c r="AY2241" i="11"/>
  <c r="AV2242" i="11"/>
  <c r="AW2241" i="11"/>
  <c r="B2253" i="24"/>
  <c r="C2254" i="24"/>
  <c r="AY2242" i="11"/>
  <c r="AW2242" i="11"/>
  <c r="AV2243" i="11"/>
  <c r="AU2242" i="11"/>
  <c r="C2255" i="24"/>
  <c r="B2254" i="24"/>
  <c r="AU2243" i="11"/>
  <c r="AY2243" i="11"/>
  <c r="AW2243" i="11"/>
  <c r="AV2244" i="11"/>
  <c r="B2255" i="24"/>
  <c r="C2256" i="24"/>
  <c r="AU2244" i="11"/>
  <c r="AW2244" i="11"/>
  <c r="AY2244" i="11"/>
  <c r="AV2245" i="11"/>
  <c r="C2257" i="24"/>
  <c r="B2256" i="24"/>
  <c r="AV2246" i="11"/>
  <c r="AU2245" i="11"/>
  <c r="AY2245" i="11"/>
  <c r="AW2245" i="11"/>
  <c r="C2258" i="24"/>
  <c r="B2257" i="24"/>
  <c r="AU2246" i="11"/>
  <c r="AV2247" i="11"/>
  <c r="AW2246" i="11"/>
  <c r="AY2246" i="11"/>
  <c r="B2258" i="24"/>
  <c r="C2259" i="24"/>
  <c r="AY2247" i="11"/>
  <c r="AU2247" i="11"/>
  <c r="AV2248" i="11"/>
  <c r="AW2247" i="11"/>
  <c r="C2260" i="24"/>
  <c r="B2259" i="24"/>
  <c r="AW2248" i="11"/>
  <c r="AV2249" i="11"/>
  <c r="AY2248" i="11"/>
  <c r="AU2248" i="11"/>
  <c r="B2260" i="24"/>
  <c r="C2261" i="24"/>
  <c r="AY2249" i="11"/>
  <c r="AU2249" i="11"/>
  <c r="AV2250" i="11"/>
  <c r="AW2249" i="11"/>
  <c r="C2262" i="24"/>
  <c r="B2261" i="24"/>
  <c r="AY2250" i="11"/>
  <c r="AV2251" i="11"/>
  <c r="AU2250" i="11"/>
  <c r="AW2250" i="11"/>
  <c r="C2263" i="24"/>
  <c r="B2262" i="24"/>
  <c r="AU2251" i="11"/>
  <c r="AV2252" i="11"/>
  <c r="AW2251" i="11"/>
  <c r="AY2251" i="11"/>
  <c r="B2263" i="24"/>
  <c r="C2264" i="24"/>
  <c r="AY2252" i="11"/>
  <c r="AV2253" i="11"/>
  <c r="AU2252" i="11"/>
  <c r="AW2252" i="11"/>
  <c r="C2265" i="24"/>
  <c r="B2264" i="24"/>
  <c r="AW2253" i="11"/>
  <c r="AU2253" i="11"/>
  <c r="AY2253" i="11"/>
  <c r="AV2254" i="11"/>
  <c r="B2265" i="24"/>
  <c r="C2266" i="24"/>
  <c r="AV2255" i="11"/>
  <c r="AW2254" i="11"/>
  <c r="AU2254" i="11"/>
  <c r="AY2254" i="11"/>
  <c r="B2266" i="24"/>
  <c r="C2267" i="24"/>
  <c r="AV2256" i="11"/>
  <c r="AW2255" i="11"/>
  <c r="AY2255" i="11"/>
  <c r="AU2255" i="11"/>
  <c r="B2267" i="24"/>
  <c r="C2268" i="24"/>
  <c r="AY2256" i="11"/>
  <c r="AU2256" i="11"/>
  <c r="AV2257" i="11"/>
  <c r="AW2256" i="11"/>
  <c r="B2268" i="24"/>
  <c r="C2269" i="24"/>
  <c r="AV2258" i="11"/>
  <c r="AW2257" i="11"/>
  <c r="AU2257" i="11"/>
  <c r="AY2257" i="11"/>
  <c r="C2270" i="24"/>
  <c r="B2269" i="24"/>
  <c r="AW2258" i="11"/>
  <c r="AY2258" i="11"/>
  <c r="AV2259" i="11"/>
  <c r="AU2258" i="11"/>
  <c r="C2271" i="24"/>
  <c r="B2270" i="24"/>
  <c r="AW2259" i="11"/>
  <c r="AU2259" i="11"/>
  <c r="AV2260" i="11"/>
  <c r="AY2259" i="11"/>
  <c r="B2271" i="24"/>
  <c r="C2272" i="24"/>
  <c r="AV2261" i="11"/>
  <c r="AY2260" i="11"/>
  <c r="AU2260" i="11"/>
  <c r="AW2260" i="11"/>
  <c r="C2273" i="24"/>
  <c r="B2272" i="24"/>
  <c r="AW2261" i="11"/>
  <c r="AV2262" i="11"/>
  <c r="AU2261" i="11"/>
  <c r="AY2261" i="11"/>
  <c r="C2274" i="24"/>
  <c r="B2273" i="24"/>
  <c r="AU2262" i="11"/>
  <c r="AV2263" i="11"/>
  <c r="AW2262" i="11"/>
  <c r="AY2262" i="11"/>
  <c r="C2275" i="24"/>
  <c r="B2274" i="24"/>
  <c r="AY2263" i="11"/>
  <c r="AV2264" i="11"/>
  <c r="AW2263" i="11"/>
  <c r="AU2263" i="11"/>
  <c r="C2276" i="24"/>
  <c r="B2275" i="24"/>
  <c r="AW2264" i="11"/>
  <c r="AU2264" i="11"/>
  <c r="AY2264" i="11"/>
  <c r="AV2265" i="11"/>
  <c r="C2277" i="24"/>
  <c r="B2276" i="24"/>
  <c r="AU2265" i="11"/>
  <c r="AV2266" i="11"/>
  <c r="AY2265" i="11"/>
  <c r="AW2265" i="11"/>
  <c r="C2278" i="24"/>
  <c r="B2277" i="24"/>
  <c r="AY2266" i="11"/>
  <c r="AU2266" i="11"/>
  <c r="AV2267" i="11"/>
  <c r="AW2266" i="11"/>
  <c r="C2279" i="24"/>
  <c r="B2278" i="24"/>
  <c r="AY2267" i="11"/>
  <c r="AV2268" i="11"/>
  <c r="AW2267" i="11"/>
  <c r="AU2267" i="11"/>
  <c r="C2280" i="24"/>
  <c r="B2279" i="24"/>
  <c r="AY2268" i="11"/>
  <c r="AU2268" i="11"/>
  <c r="AW2268" i="11"/>
  <c r="AV2269" i="11"/>
  <c r="C2281" i="24"/>
  <c r="B2280" i="24"/>
  <c r="AU2269" i="11"/>
  <c r="AV2270" i="11"/>
  <c r="AY2269" i="11"/>
  <c r="AW2269" i="11"/>
  <c r="B2281" i="24"/>
  <c r="C2282" i="24"/>
  <c r="AV2271" i="11"/>
  <c r="AW2270" i="11"/>
  <c r="AU2270" i="11"/>
  <c r="AY2270" i="11"/>
  <c r="C2283" i="24"/>
  <c r="B2282" i="24"/>
  <c r="AU2271" i="11"/>
  <c r="AY2271" i="11"/>
  <c r="AV2272" i="11"/>
  <c r="AW2271" i="11"/>
  <c r="C2284" i="24"/>
  <c r="B2283" i="24"/>
  <c r="AW2272" i="11"/>
  <c r="AY2272" i="11"/>
  <c r="AV2273" i="11"/>
  <c r="AU2272" i="11"/>
  <c r="B2284" i="24"/>
  <c r="C2285" i="24"/>
  <c r="AY2273" i="11"/>
  <c r="AV2274" i="11"/>
  <c r="AW2273" i="11"/>
  <c r="AU2273" i="11"/>
  <c r="B2285" i="24"/>
  <c r="C2286" i="24"/>
  <c r="AV2275" i="11"/>
  <c r="AU2274" i="11"/>
  <c r="AY2274" i="11"/>
  <c r="AW2274" i="11"/>
  <c r="C2287" i="24"/>
  <c r="B2286" i="24"/>
  <c r="AW2275" i="11"/>
  <c r="AU2275" i="11"/>
  <c r="AV2276" i="11"/>
  <c r="AY2275" i="11"/>
  <c r="C2288" i="24"/>
  <c r="B2287" i="24"/>
  <c r="AV2277" i="11"/>
  <c r="AY2276" i="11"/>
  <c r="AW2276" i="11"/>
  <c r="AU2276" i="11"/>
  <c r="B2288" i="24"/>
  <c r="C2289" i="24"/>
  <c r="AV2278" i="11"/>
  <c r="AY2277" i="11"/>
  <c r="AU2277" i="11"/>
  <c r="AW2277" i="11"/>
  <c r="C2290" i="24"/>
  <c r="B2289" i="24"/>
  <c r="AU2278" i="11"/>
  <c r="AY2278" i="11"/>
  <c r="AV2279" i="11"/>
  <c r="AW2278" i="11"/>
  <c r="C2291" i="24"/>
  <c r="B2290" i="24"/>
  <c r="AW2279" i="11"/>
  <c r="AY2279" i="11"/>
  <c r="AV2280" i="11"/>
  <c r="AU2279" i="11"/>
  <c r="C2292" i="24"/>
  <c r="B2291" i="24"/>
  <c r="AV2281" i="11"/>
  <c r="AY2280" i="11"/>
  <c r="AW2280" i="11"/>
  <c r="AU2280" i="11"/>
  <c r="B2292" i="24"/>
  <c r="C2293" i="24"/>
  <c r="AV2282" i="11"/>
  <c r="AU2281" i="11"/>
  <c r="AY2281" i="11"/>
  <c r="AW2281" i="11"/>
  <c r="C2294" i="24"/>
  <c r="B2293" i="24"/>
  <c r="AY2282" i="11"/>
  <c r="AW2282" i="11"/>
  <c r="AU2282" i="11"/>
  <c r="AV2283" i="11"/>
  <c r="B2294" i="24"/>
  <c r="C2295" i="24"/>
  <c r="AW2283" i="11"/>
  <c r="AY2283" i="11"/>
  <c r="AV2284" i="11"/>
  <c r="AU2283" i="11"/>
  <c r="B2295" i="24"/>
  <c r="C2296" i="24"/>
  <c r="AY2284" i="11"/>
  <c r="AW2284" i="11"/>
  <c r="AV2285" i="11"/>
  <c r="AU2284" i="11"/>
  <c r="B2296" i="24"/>
  <c r="C2297" i="24"/>
  <c r="AU2285" i="11"/>
  <c r="AY2285" i="11"/>
  <c r="AW2285" i="11"/>
  <c r="AV2286" i="11"/>
  <c r="B2297" i="24"/>
  <c r="C2298" i="24"/>
  <c r="AW2286" i="11"/>
  <c r="AU2286" i="11"/>
  <c r="AY2286" i="11"/>
  <c r="AV2287" i="11"/>
  <c r="C2299" i="24"/>
  <c r="B2298" i="24"/>
  <c r="AV2288" i="11"/>
  <c r="AW2287" i="11"/>
  <c r="AY2287" i="11"/>
  <c r="AU2287" i="11"/>
  <c r="C2300" i="24"/>
  <c r="B2299" i="24"/>
  <c r="AV2289" i="11"/>
  <c r="AW2288" i="11"/>
  <c r="AU2288" i="11"/>
  <c r="AY2288" i="11"/>
  <c r="C2301" i="24"/>
  <c r="B2300" i="24"/>
  <c r="AV2290" i="11"/>
  <c r="AY2289" i="11"/>
  <c r="AU2289" i="11"/>
  <c r="AW2289" i="11"/>
  <c r="C2302" i="24"/>
  <c r="B2301" i="24"/>
  <c r="AU2290" i="11"/>
  <c r="AY2290" i="11"/>
  <c r="AV2291" i="11"/>
  <c r="AW2290" i="11"/>
  <c r="B2302" i="24"/>
  <c r="C2303" i="24"/>
  <c r="AU2291" i="11"/>
  <c r="AW2291" i="11"/>
  <c r="AY2291" i="11"/>
  <c r="AV2292" i="11"/>
  <c r="B2303" i="24"/>
  <c r="C2304" i="24"/>
  <c r="AW2292" i="11"/>
  <c r="AV2293" i="11"/>
  <c r="AY2292" i="11"/>
  <c r="AU2292" i="11"/>
  <c r="C2305" i="24"/>
  <c r="B2304" i="24"/>
  <c r="AU2293" i="11"/>
  <c r="AY2293" i="11"/>
  <c r="AW2293" i="11"/>
  <c r="AV2294" i="11"/>
  <c r="B2305" i="24"/>
  <c r="C2306" i="24"/>
  <c r="AV2295" i="11"/>
  <c r="AY2294" i="11"/>
  <c r="AW2294" i="11"/>
  <c r="AU2294" i="11"/>
  <c r="B2306" i="24"/>
  <c r="C2307" i="24"/>
  <c r="AU2295" i="11"/>
  <c r="AV2296" i="11"/>
  <c r="AY2295" i="11"/>
  <c r="AW2295" i="11"/>
  <c r="B2307" i="24"/>
  <c r="C2308" i="24"/>
  <c r="AY2296" i="11"/>
  <c r="AW2296" i="11"/>
  <c r="AV2297" i="11"/>
  <c r="AU2296" i="11"/>
  <c r="C2309" i="24"/>
  <c r="B2308" i="24"/>
  <c r="AW2297" i="11"/>
  <c r="AU2297" i="11"/>
  <c r="AY2297" i="11"/>
  <c r="AV2298" i="11"/>
  <c r="B2309" i="24"/>
  <c r="C2310" i="24"/>
  <c r="AU2298" i="11"/>
  <c r="AY2298" i="11"/>
  <c r="AV2299" i="11"/>
  <c r="AW2298" i="11"/>
  <c r="B2310" i="24"/>
  <c r="C2311" i="24"/>
  <c r="AY2299" i="11"/>
  <c r="AV2300" i="11"/>
  <c r="AW2299" i="11"/>
  <c r="AU2299" i="11"/>
  <c r="C2312" i="24"/>
  <c r="B2311" i="24"/>
  <c r="AU2300" i="11"/>
  <c r="AY2300" i="11"/>
  <c r="AW2300" i="11"/>
  <c r="AV2301" i="11"/>
  <c r="B2312" i="24"/>
  <c r="C2313" i="24"/>
  <c r="AV2302" i="11"/>
  <c r="AW2301" i="11"/>
  <c r="AY2301" i="11"/>
  <c r="AU2301" i="11"/>
  <c r="C2314" i="24"/>
  <c r="B2313" i="24"/>
  <c r="AV2303" i="11"/>
  <c r="AY2302" i="11"/>
  <c r="AW2302" i="11"/>
  <c r="AU2302" i="11"/>
  <c r="B2314" i="24"/>
  <c r="C2315" i="24"/>
  <c r="AY2303" i="11"/>
  <c r="AW2303" i="11"/>
  <c r="AV2304" i="11"/>
  <c r="AU2303" i="11"/>
  <c r="C2316" i="24"/>
  <c r="B2315" i="24"/>
  <c r="AY2304" i="11"/>
  <c r="AW2304" i="11"/>
  <c r="AU2304" i="11"/>
  <c r="AV2305" i="11"/>
  <c r="C2317" i="24"/>
  <c r="B2316" i="24"/>
  <c r="AY2305" i="11"/>
  <c r="AU2305" i="11"/>
  <c r="AW2305" i="11"/>
  <c r="AV2306" i="11"/>
  <c r="B2317" i="24"/>
  <c r="C2318" i="24"/>
  <c r="AY2306" i="11"/>
  <c r="AU2306" i="11"/>
  <c r="AW2306" i="11"/>
  <c r="AV2307" i="11"/>
  <c r="B2318" i="24"/>
  <c r="C2319" i="24"/>
  <c r="AU2307" i="11"/>
  <c r="AY2307" i="11"/>
  <c r="AV2308" i="11"/>
  <c r="AW2307" i="11"/>
  <c r="C2320" i="24"/>
  <c r="B2319" i="24"/>
  <c r="AY2308" i="11"/>
  <c r="AU2308" i="11"/>
  <c r="AW2308" i="11"/>
  <c r="AV2309" i="11"/>
  <c r="C2321" i="24"/>
  <c r="B2320" i="24"/>
  <c r="AW2309" i="11"/>
  <c r="AY2309" i="11"/>
  <c r="AU2309" i="11"/>
  <c r="AV2310" i="11"/>
  <c r="C2322" i="24"/>
  <c r="B2321" i="24"/>
  <c r="AY2310" i="11"/>
  <c r="AW2310" i="11"/>
  <c r="AU2310" i="11"/>
  <c r="AV2311" i="11"/>
  <c r="B2322" i="24"/>
  <c r="C2323" i="24"/>
  <c r="AV2312" i="11"/>
  <c r="AU2311" i="11"/>
  <c r="AY2311" i="11"/>
  <c r="AW2311" i="11"/>
  <c r="B2323" i="24"/>
  <c r="C2324" i="24"/>
  <c r="AV2313" i="11"/>
  <c r="AU2312" i="11"/>
  <c r="AY2312" i="11"/>
  <c r="AW2312" i="11"/>
  <c r="C2325" i="24"/>
  <c r="B2324" i="24"/>
  <c r="AV2314" i="11"/>
  <c r="AU2313" i="11"/>
  <c r="AW2313" i="11"/>
  <c r="AY2313" i="11"/>
  <c r="B2325" i="24"/>
  <c r="C2326" i="24"/>
  <c r="AY2314" i="11"/>
  <c r="AW2314" i="11"/>
  <c r="AV2315" i="11"/>
  <c r="AU2314" i="11"/>
  <c r="C2327" i="24"/>
  <c r="B2326" i="24"/>
  <c r="AU2315" i="11"/>
  <c r="AV2316" i="11"/>
  <c r="AY2315" i="11"/>
  <c r="AW2315" i="11"/>
  <c r="C2328" i="24"/>
  <c r="B2327" i="24"/>
  <c r="AU2316" i="11"/>
  <c r="AW2316" i="11"/>
  <c r="AY2316" i="11"/>
  <c r="AV2317" i="11"/>
  <c r="C2329" i="24"/>
  <c r="B2328" i="24"/>
  <c r="AU2317" i="11"/>
  <c r="AV2318" i="11"/>
  <c r="AY2317" i="11"/>
  <c r="AW2317" i="11"/>
  <c r="C2330" i="24"/>
  <c r="B2329" i="24"/>
  <c r="AU2318" i="11"/>
  <c r="AW2318" i="11"/>
  <c r="AY2318" i="11"/>
  <c r="AV2319" i="11"/>
  <c r="C2331" i="24"/>
  <c r="B2330" i="24"/>
  <c r="AY2319" i="11"/>
  <c r="AW2319" i="11"/>
  <c r="AU2319" i="11"/>
  <c r="AV2320" i="11"/>
  <c r="B2331" i="24"/>
  <c r="C2332" i="24"/>
  <c r="AU2320" i="11"/>
  <c r="AW2320" i="11"/>
  <c r="AV2321" i="11"/>
  <c r="AY2320" i="11"/>
  <c r="B2332" i="24"/>
  <c r="C2333" i="24"/>
  <c r="AU2321" i="11"/>
  <c r="AY2321" i="11"/>
  <c r="AV2322" i="11"/>
  <c r="AW2321" i="11"/>
  <c r="B2333" i="24"/>
  <c r="C2334" i="24"/>
  <c r="AY2322" i="11"/>
  <c r="AU2322" i="11"/>
  <c r="AV2323" i="11"/>
  <c r="AW2322" i="11"/>
  <c r="C2335" i="24"/>
  <c r="B2334" i="24"/>
  <c r="AU2323" i="11"/>
  <c r="AY2323" i="11"/>
  <c r="AW2323" i="11"/>
  <c r="AV2324" i="11"/>
  <c r="B2335" i="24"/>
  <c r="C2336" i="24"/>
  <c r="AW2324" i="11"/>
  <c r="AY2324" i="11"/>
  <c r="AU2324" i="11"/>
  <c r="AV2325" i="11"/>
  <c r="B2336" i="24"/>
  <c r="C2337" i="24"/>
  <c r="AY2325" i="11"/>
  <c r="AU2325" i="11"/>
  <c r="AW2325" i="11"/>
  <c r="AV2326" i="11"/>
  <c r="C2338" i="24"/>
  <c r="B2337" i="24"/>
  <c r="AY2326" i="11"/>
  <c r="AW2326" i="11"/>
  <c r="AU2326" i="11"/>
  <c r="AV2327" i="11"/>
  <c r="B2338" i="24"/>
  <c r="C2339" i="24"/>
  <c r="AY2327" i="11"/>
  <c r="AU2327" i="11"/>
  <c r="AW2327" i="11"/>
  <c r="AV2328" i="11"/>
  <c r="B2339" i="24"/>
  <c r="C2340" i="24"/>
  <c r="AW2328" i="11"/>
  <c r="AY2328" i="11"/>
  <c r="AU2328" i="11"/>
  <c r="AV2329" i="11"/>
  <c r="C2341" i="24"/>
  <c r="B2340" i="24"/>
  <c r="AY2329" i="11"/>
  <c r="AV2330" i="11"/>
  <c r="AU2329" i="11"/>
  <c r="AW2329" i="11"/>
  <c r="B2341" i="24"/>
  <c r="C2342" i="24"/>
  <c r="AV2331" i="11"/>
  <c r="AW2330" i="11"/>
  <c r="AU2330" i="11"/>
  <c r="AY2330" i="11"/>
  <c r="B2342" i="24"/>
  <c r="C2343" i="24"/>
  <c r="AY2331" i="11"/>
  <c r="AU2331" i="11"/>
  <c r="AW2331" i="11"/>
  <c r="AV2332" i="11"/>
  <c r="B2343" i="24"/>
  <c r="C2344" i="24"/>
  <c r="AU2332" i="11"/>
  <c r="AY2332" i="11"/>
  <c r="AW2332" i="11"/>
  <c r="AV2333" i="11"/>
  <c r="C2345" i="24"/>
  <c r="B2344" i="24"/>
  <c r="AV2334" i="11"/>
  <c r="AU2333" i="11"/>
  <c r="AW2333" i="11"/>
  <c r="AY2333" i="11"/>
  <c r="B2345" i="24"/>
  <c r="C2346" i="24"/>
  <c r="AY2334" i="11"/>
  <c r="AW2334" i="11"/>
  <c r="AV2335" i="11"/>
  <c r="AU2334" i="11"/>
  <c r="B2346" i="24"/>
  <c r="C2347" i="24"/>
  <c r="AU2335" i="11"/>
  <c r="AW2335" i="11"/>
  <c r="AV2336" i="11"/>
  <c r="AY2335" i="11"/>
  <c r="B2347" i="24"/>
  <c r="C2348" i="24"/>
  <c r="AV2337" i="11"/>
  <c r="AU2336" i="11"/>
  <c r="AY2336" i="11"/>
  <c r="AW2336" i="11"/>
  <c r="B2348" i="24"/>
  <c r="C2349" i="24"/>
  <c r="AV2338" i="11"/>
  <c r="AY2337" i="11"/>
  <c r="AW2337" i="11"/>
  <c r="AU2337" i="11"/>
  <c r="C2350" i="24"/>
  <c r="B2349" i="24"/>
  <c r="AW2338" i="11"/>
  <c r="AY2338" i="11"/>
  <c r="AV2339" i="11"/>
  <c r="AU2338" i="11"/>
  <c r="B2350" i="24"/>
  <c r="C2351" i="24"/>
  <c r="AW2339" i="11"/>
  <c r="AY2339" i="11"/>
  <c r="AV2340" i="11"/>
  <c r="AU2339" i="11"/>
  <c r="C2352" i="24"/>
  <c r="B2351" i="24"/>
  <c r="AV2341" i="11"/>
  <c r="AY2340" i="11"/>
  <c r="AU2340" i="11"/>
  <c r="AW2340" i="11"/>
  <c r="B2352" i="24"/>
  <c r="C2353" i="24"/>
  <c r="AU2341" i="11"/>
  <c r="AW2341" i="11"/>
  <c r="AV2342" i="11"/>
  <c r="AY2341" i="11"/>
  <c r="C2354" i="24"/>
  <c r="B2353" i="24"/>
  <c r="AW2342" i="11"/>
  <c r="AY2342" i="11"/>
  <c r="AV2343" i="11"/>
  <c r="AU2342" i="11"/>
  <c r="C2355" i="24"/>
  <c r="B2354" i="24"/>
  <c r="AW2343" i="11"/>
  <c r="AY2343" i="11"/>
  <c r="AV2344" i="11"/>
  <c r="AU2343" i="11"/>
  <c r="C2356" i="24"/>
  <c r="B2355" i="24"/>
  <c r="AU2344" i="11"/>
  <c r="AY2344" i="11"/>
  <c r="AW2344" i="11"/>
  <c r="AV2345" i="11"/>
  <c r="C2357" i="24"/>
  <c r="B2356" i="24"/>
  <c r="AY2345" i="11"/>
  <c r="AV2346" i="11"/>
  <c r="AW2345" i="11"/>
  <c r="AU2345" i="11"/>
  <c r="C2358" i="24"/>
  <c r="B2357" i="24"/>
  <c r="AW2346" i="11"/>
  <c r="AV2347" i="11"/>
  <c r="AU2346" i="11"/>
  <c r="AY2346" i="11"/>
  <c r="B2358" i="24"/>
  <c r="C2359" i="24"/>
  <c r="AW2347" i="11"/>
  <c r="AV2348" i="11"/>
  <c r="AU2347" i="11"/>
  <c r="AY2347" i="11"/>
  <c r="C2360" i="24"/>
  <c r="B2359" i="24"/>
  <c r="AV2349" i="11"/>
  <c r="AW2348" i="11"/>
  <c r="AY2348" i="11"/>
  <c r="AU2348" i="11"/>
  <c r="C2361" i="24"/>
  <c r="B2360" i="24"/>
  <c r="AW2349" i="11"/>
  <c r="AV2350" i="11"/>
  <c r="AY2349" i="11"/>
  <c r="AU2349" i="11"/>
  <c r="C2362" i="24"/>
  <c r="B2361" i="24"/>
  <c r="AV2351" i="11"/>
  <c r="AU2350" i="11"/>
  <c r="AW2350" i="11"/>
  <c r="AY2350" i="11"/>
  <c r="C2363" i="24"/>
  <c r="B2362" i="24"/>
  <c r="AU2351" i="11"/>
  <c r="AW2351" i="11"/>
  <c r="AV2352" i="11"/>
  <c r="AY2351" i="11"/>
  <c r="B2363" i="24"/>
  <c r="C2364" i="24"/>
  <c r="AW2352" i="11"/>
  <c r="AV2353" i="11"/>
  <c r="AY2352" i="11"/>
  <c r="AU2352" i="11"/>
  <c r="B2364" i="24"/>
  <c r="C2365" i="24"/>
  <c r="AY2353" i="11"/>
  <c r="AV2354" i="11"/>
  <c r="AW2353" i="11"/>
  <c r="AU2353" i="11"/>
  <c r="B2365" i="24"/>
  <c r="C2366" i="24"/>
  <c r="AY2354" i="11"/>
  <c r="AU2354" i="11"/>
  <c r="AW2354" i="11"/>
  <c r="AV2355" i="11"/>
  <c r="B2366" i="24"/>
  <c r="C2367" i="24"/>
  <c r="B2367" i="24" s="1"/>
  <c r="AW2355" i="11"/>
  <c r="AY2355" i="11"/>
  <c r="AU2355" i="11"/>
  <c r="AV2356" i="11"/>
  <c r="AW2356" i="11"/>
  <c r="AV2357" i="11"/>
  <c r="AU2356" i="11"/>
  <c r="AY2356" i="11"/>
  <c r="AY2357" i="11"/>
  <c r="AW2357" i="11"/>
  <c r="AU2357" i="11"/>
  <c r="AV2358" i="11"/>
  <c r="AY2358" i="11"/>
  <c r="AW2358" i="11"/>
  <c r="AU2358" i="11"/>
  <c r="AV2359" i="11"/>
  <c r="AY2359" i="11"/>
  <c r="AU2359" i="11"/>
  <c r="AW2359" i="11"/>
  <c r="AV2360" i="11"/>
  <c r="AV2361" i="11"/>
  <c r="AU2360" i="11"/>
  <c r="AY2360" i="11"/>
  <c r="AW2360" i="11"/>
  <c r="AU2361" i="11"/>
  <c r="AV2362" i="11"/>
  <c r="AY2361" i="11"/>
  <c r="AW2361" i="11"/>
  <c r="AV2363" i="11"/>
  <c r="AW2362" i="11"/>
  <c r="AU2362" i="11"/>
  <c r="AY2362" i="11"/>
  <c r="AU2363" i="11"/>
  <c r="AV2364" i="11"/>
  <c r="AY2363" i="11"/>
  <c r="AW2363" i="11"/>
  <c r="AW2364" i="11"/>
  <c r="AV2365" i="11"/>
  <c r="AY2364" i="11"/>
  <c r="AU2364" i="11"/>
  <c r="AY2365" i="11"/>
  <c r="AV2366" i="11"/>
  <c r="AW2365" i="11"/>
  <c r="AU2365" i="11"/>
  <c r="AU2366" i="11"/>
  <c r="AW2366" i="11"/>
  <c r="AY2366" i="11"/>
  <c r="K2367" i="24" l="1"/>
  <c r="K2366" i="24"/>
  <c r="K2365" i="24"/>
  <c r="K2364" i="24"/>
  <c r="K2363" i="24"/>
  <c r="K2362" i="24"/>
  <c r="K2361" i="24"/>
  <c r="K2360" i="24"/>
  <c r="K2359" i="24"/>
  <c r="K2358" i="24"/>
  <c r="K2357" i="24"/>
  <c r="K2356" i="24"/>
  <c r="K2355" i="24"/>
  <c r="K2354" i="24"/>
  <c r="K2353" i="24"/>
  <c r="K2352" i="24"/>
  <c r="K2351" i="24"/>
  <c r="K2350" i="24"/>
  <c r="K2349" i="24"/>
  <c r="K2348" i="24"/>
  <c r="K2347" i="24"/>
  <c r="K2346" i="24"/>
  <c r="K2345" i="24"/>
  <c r="K2344" i="24"/>
  <c r="K2343" i="24"/>
  <c r="K2342" i="24"/>
  <c r="K2341" i="24"/>
  <c r="K2340" i="24"/>
  <c r="K2339" i="24"/>
  <c r="K2338" i="24"/>
  <c r="K2337" i="24"/>
  <c r="K2336" i="24"/>
  <c r="K2335" i="24"/>
  <c r="K2334" i="24"/>
  <c r="K2333" i="24"/>
  <c r="K2332" i="24"/>
  <c r="K2331" i="24"/>
  <c r="K2330" i="24"/>
  <c r="K2329" i="24"/>
  <c r="K2328" i="24"/>
  <c r="K2327" i="24"/>
  <c r="K2326" i="24"/>
  <c r="K2325" i="24"/>
  <c r="K2324" i="24"/>
  <c r="K2323" i="24"/>
  <c r="K2322" i="24"/>
  <c r="K2321" i="24"/>
  <c r="K2320" i="24"/>
  <c r="K2319" i="24"/>
  <c r="K2318" i="24"/>
  <c r="K2317" i="24"/>
  <c r="K2316" i="24"/>
  <c r="K2315" i="24"/>
  <c r="K2314" i="24"/>
  <c r="K2313" i="24"/>
  <c r="K2312" i="24"/>
  <c r="K2311" i="24"/>
  <c r="K2310" i="24"/>
  <c r="K2309" i="24"/>
  <c r="K2308" i="24"/>
  <c r="K2307" i="24"/>
  <c r="K2306" i="24"/>
  <c r="K2305" i="24"/>
  <c r="K2304" i="24"/>
  <c r="K2303" i="24"/>
  <c r="K2302" i="24"/>
  <c r="K2301" i="24"/>
  <c r="K2300" i="24"/>
  <c r="K2299" i="24"/>
  <c r="K2298" i="24"/>
  <c r="K2297" i="24"/>
  <c r="K2296" i="24"/>
  <c r="K2295" i="24"/>
  <c r="K2294" i="24"/>
  <c r="K2293" i="24"/>
  <c r="K2292" i="24"/>
  <c r="K2291" i="24"/>
  <c r="K2290" i="24"/>
  <c r="K2289" i="24"/>
  <c r="K2288" i="24"/>
  <c r="K2287" i="24"/>
  <c r="K2286" i="24"/>
  <c r="K2285" i="24"/>
  <c r="K2284" i="24"/>
  <c r="K2283" i="24"/>
  <c r="K2282" i="24"/>
  <c r="K2281" i="24"/>
  <c r="K2280" i="24"/>
  <c r="K2279" i="24"/>
  <c r="K2278" i="24"/>
  <c r="K2277" i="24"/>
  <c r="K2276" i="24"/>
  <c r="K2275" i="24"/>
  <c r="K2274" i="24"/>
  <c r="K2273" i="24"/>
  <c r="K2272" i="24"/>
  <c r="K2271" i="24"/>
  <c r="K2270" i="24"/>
  <c r="K2269" i="24"/>
  <c r="K2268" i="24"/>
  <c r="K2267" i="24"/>
  <c r="K2266" i="24"/>
  <c r="K2265" i="24"/>
  <c r="K2264" i="24"/>
  <c r="K2263" i="24"/>
  <c r="K2262" i="24"/>
  <c r="K2261" i="24"/>
  <c r="K2260" i="24"/>
  <c r="K2259" i="24"/>
  <c r="K2258" i="24"/>
  <c r="K2257" i="24"/>
  <c r="K2256" i="24"/>
  <c r="K2255" i="24"/>
  <c r="K2254" i="24"/>
  <c r="K2253" i="24"/>
  <c r="K2252" i="24"/>
  <c r="K2251" i="24"/>
  <c r="K2250" i="24"/>
  <c r="K2249" i="24"/>
  <c r="K2248" i="24"/>
  <c r="K2247" i="24"/>
  <c r="K2246" i="24"/>
  <c r="K2245" i="24"/>
  <c r="K2244" i="24"/>
  <c r="K2243" i="24"/>
  <c r="K2242" i="24"/>
  <c r="K2241" i="24"/>
  <c r="K2240" i="24"/>
  <c r="K2239" i="24"/>
  <c r="K2238" i="24"/>
  <c r="K2237" i="24"/>
  <c r="K2236" i="24"/>
  <c r="K2235" i="24"/>
  <c r="K2234" i="24"/>
  <c r="K2233" i="24"/>
  <c r="K2232" i="24"/>
  <c r="K2231" i="24"/>
  <c r="K2230" i="24"/>
  <c r="K2229" i="24"/>
  <c r="K2228" i="24"/>
  <c r="K2227" i="24"/>
  <c r="K2226" i="24"/>
  <c r="K2225" i="24"/>
  <c r="K2224" i="24"/>
  <c r="K2223" i="24"/>
  <c r="K2222" i="24"/>
  <c r="K2221" i="24"/>
  <c r="K2220" i="24"/>
  <c r="K2219" i="24"/>
  <c r="K2218" i="24"/>
  <c r="K2217" i="24"/>
  <c r="K2216" i="24"/>
  <c r="K2215" i="24"/>
  <c r="K2214" i="24"/>
  <c r="K2213" i="24"/>
  <c r="K2212" i="24"/>
  <c r="K2211" i="24"/>
  <c r="K2210" i="24"/>
  <c r="K2209" i="24"/>
  <c r="K2208" i="24"/>
  <c r="K2207" i="24"/>
  <c r="K2206" i="24"/>
  <c r="K2205" i="24"/>
  <c r="K2204" i="24"/>
  <c r="K2203" i="24"/>
  <c r="K2202" i="24"/>
  <c r="K2201" i="24"/>
  <c r="K2200" i="24"/>
  <c r="K2199" i="24"/>
  <c r="K2198" i="24"/>
  <c r="K2197" i="24"/>
  <c r="K2196" i="24"/>
  <c r="K2195" i="24"/>
  <c r="K2194" i="24"/>
  <c r="K2193" i="24"/>
  <c r="K2192" i="24"/>
  <c r="K2191" i="24"/>
  <c r="K2190" i="24"/>
  <c r="K2189" i="24"/>
  <c r="K2188" i="24"/>
  <c r="K2187" i="24"/>
  <c r="K2186" i="24"/>
  <c r="K2185" i="24"/>
  <c r="K2184" i="24"/>
  <c r="K2183" i="24"/>
  <c r="K2182" i="24"/>
  <c r="K2181" i="24"/>
  <c r="K2180" i="24"/>
  <c r="K2179" i="24"/>
  <c r="K2178" i="24"/>
  <c r="K2177" i="24"/>
  <c r="K2176" i="24"/>
  <c r="K2175" i="24"/>
  <c r="K2174" i="24"/>
  <c r="K2173" i="24"/>
  <c r="K2172" i="24"/>
  <c r="K2171" i="24"/>
  <c r="K2170" i="24"/>
  <c r="K2169" i="24"/>
  <c r="K2168" i="24"/>
  <c r="K2167" i="24"/>
  <c r="K2166" i="24"/>
  <c r="K2165" i="24"/>
  <c r="K2164" i="24"/>
  <c r="K2163" i="24"/>
  <c r="K2162" i="24"/>
  <c r="K2161" i="24"/>
  <c r="K2160" i="24"/>
  <c r="K2159" i="24"/>
  <c r="K2158" i="24"/>
  <c r="K2157" i="24"/>
  <c r="K2156" i="24"/>
  <c r="K2155" i="24"/>
  <c r="K2154" i="24"/>
  <c r="K2153" i="24"/>
  <c r="K2152" i="24"/>
  <c r="K2151" i="24"/>
  <c r="K2150" i="24"/>
  <c r="K2149" i="24"/>
  <c r="K2148" i="24"/>
  <c r="K2147" i="24"/>
  <c r="K2146" i="24"/>
  <c r="K2145" i="24"/>
  <c r="K2144" i="24"/>
  <c r="K2143" i="24"/>
  <c r="K2142" i="24"/>
  <c r="K2141" i="24"/>
  <c r="K2140" i="24"/>
  <c r="K2139" i="24"/>
  <c r="K2138" i="24"/>
  <c r="K2137" i="24"/>
  <c r="K2136" i="24"/>
  <c r="K2135" i="24"/>
  <c r="K2134" i="24"/>
  <c r="K2133" i="24"/>
  <c r="K2132" i="24"/>
  <c r="K2131" i="24"/>
  <c r="K2130" i="24"/>
  <c r="K2129" i="24"/>
  <c r="K2128" i="24"/>
  <c r="K2127" i="24"/>
  <c r="K2126" i="24"/>
  <c r="K2125" i="24"/>
  <c r="K2124" i="24"/>
  <c r="K2123" i="24"/>
  <c r="K2122" i="24"/>
  <c r="K2121" i="24"/>
  <c r="K2120" i="24"/>
  <c r="K2119" i="24"/>
  <c r="K2118" i="24"/>
  <c r="K2117" i="24"/>
  <c r="K2116" i="24"/>
  <c r="K2115" i="24"/>
  <c r="K2114" i="24"/>
  <c r="K2113" i="24"/>
  <c r="K2112" i="24"/>
  <c r="K2111" i="24"/>
  <c r="K2110" i="24"/>
  <c r="K2109" i="24"/>
  <c r="K2108" i="24"/>
  <c r="K2107" i="24"/>
  <c r="K2106" i="24"/>
  <c r="K2105" i="24"/>
  <c r="K2104" i="24"/>
  <c r="K2103" i="24"/>
  <c r="K2102" i="24"/>
  <c r="K2101" i="24"/>
  <c r="K2100" i="24"/>
  <c r="K2099" i="24"/>
  <c r="K2098" i="24"/>
  <c r="K2097" i="24"/>
  <c r="K2096" i="24"/>
  <c r="K2095" i="24"/>
  <c r="K2094" i="24"/>
  <c r="K2093" i="24"/>
  <c r="K2092" i="24"/>
  <c r="K2091" i="24"/>
  <c r="K2090" i="24"/>
  <c r="K2089" i="24"/>
  <c r="K2088" i="24"/>
  <c r="K2087" i="24"/>
  <c r="K2086" i="24"/>
  <c r="K2085" i="24"/>
  <c r="K2084" i="24"/>
  <c r="K2083" i="24"/>
  <c r="K2082" i="24"/>
  <c r="K2081" i="24"/>
  <c r="K2080" i="24"/>
  <c r="K2079" i="24"/>
  <c r="K2078" i="24"/>
  <c r="K2077" i="24"/>
  <c r="K2076" i="24"/>
  <c r="K2075" i="24"/>
  <c r="K2074" i="24"/>
  <c r="K2073" i="24"/>
  <c r="K2072" i="24"/>
  <c r="K2071" i="24"/>
  <c r="K2070" i="24"/>
  <c r="K2069" i="24"/>
  <c r="K2068" i="24"/>
  <c r="K2067" i="24"/>
  <c r="K2066" i="24"/>
  <c r="K2065" i="24"/>
  <c r="K2064" i="24"/>
  <c r="K2063" i="24"/>
  <c r="K2062" i="24"/>
  <c r="K2061" i="24"/>
  <c r="K2060" i="24"/>
  <c r="K2059" i="24"/>
  <c r="K2058" i="24"/>
  <c r="K2057" i="24"/>
  <c r="K2056" i="24"/>
  <c r="K2055" i="24"/>
  <c r="K2054" i="24"/>
  <c r="K2053" i="24"/>
  <c r="K2052" i="24"/>
  <c r="K2051" i="24"/>
  <c r="K2050" i="24"/>
  <c r="K2049" i="24"/>
  <c r="K2048" i="24"/>
  <c r="K2047" i="24"/>
  <c r="K2046" i="24"/>
  <c r="K2045" i="24"/>
  <c r="K2044" i="24"/>
  <c r="K2043" i="24"/>
  <c r="K2042" i="24"/>
  <c r="K2041" i="24"/>
  <c r="K2040" i="24"/>
  <c r="K2039" i="24"/>
  <c r="K2038" i="24"/>
  <c r="K2037" i="24"/>
  <c r="K2036" i="24"/>
  <c r="K2035" i="24"/>
  <c r="K2034" i="24"/>
  <c r="K2033" i="24"/>
  <c r="K2032" i="24"/>
  <c r="K2031" i="24"/>
  <c r="K2030" i="24"/>
  <c r="K2029" i="24"/>
  <c r="K2028" i="24"/>
  <c r="K2027" i="24"/>
  <c r="K2026" i="24"/>
  <c r="K2025" i="24"/>
  <c r="K2024" i="24"/>
  <c r="K2023" i="24"/>
  <c r="K2022" i="24"/>
  <c r="K2021" i="24"/>
  <c r="K2020" i="24"/>
  <c r="K2019" i="24"/>
  <c r="K2018" i="24"/>
  <c r="K2017" i="24"/>
  <c r="K2016" i="24"/>
  <c r="K2015" i="24"/>
  <c r="K2014" i="24"/>
  <c r="K2013" i="24"/>
  <c r="K2012" i="24"/>
  <c r="K2011" i="24"/>
  <c r="K2010" i="24"/>
  <c r="K2009" i="24"/>
  <c r="K2008" i="24"/>
  <c r="K2007" i="24"/>
  <c r="K2006" i="24"/>
  <c r="K2005" i="24"/>
  <c r="K2004" i="24"/>
  <c r="K2003" i="24"/>
  <c r="K2002" i="24"/>
  <c r="K2001" i="24"/>
  <c r="K2000" i="24"/>
  <c r="K1999" i="24"/>
  <c r="K1998" i="24"/>
  <c r="K1997" i="24"/>
  <c r="K1996" i="24"/>
  <c r="K1995" i="24"/>
  <c r="K1994" i="24"/>
  <c r="K1993" i="24"/>
  <c r="K1992" i="24"/>
  <c r="K1991" i="24"/>
  <c r="K1990" i="24"/>
  <c r="K1989" i="24"/>
  <c r="K1988" i="24"/>
  <c r="K1987" i="24"/>
  <c r="K1986" i="24"/>
  <c r="K1985" i="24"/>
  <c r="K1984" i="24"/>
  <c r="K1983" i="24"/>
  <c r="K1982" i="24"/>
  <c r="K1981" i="24"/>
  <c r="K1980" i="24"/>
  <c r="K1979" i="24"/>
  <c r="K1978" i="24"/>
  <c r="K1977" i="24"/>
  <c r="K1976" i="24"/>
  <c r="K1975" i="24"/>
  <c r="K1974" i="24"/>
  <c r="K1973" i="24"/>
  <c r="K1972" i="24"/>
  <c r="K1971" i="24"/>
  <c r="K1970" i="24"/>
  <c r="K1969" i="24"/>
  <c r="K1968" i="24"/>
  <c r="K1967" i="24"/>
  <c r="K1966" i="24"/>
  <c r="K1965" i="24"/>
  <c r="K1964" i="24"/>
  <c r="K1963" i="24"/>
  <c r="K1962" i="24"/>
  <c r="K1961" i="24"/>
  <c r="K1960" i="24"/>
  <c r="K1959" i="24"/>
  <c r="K1958" i="24"/>
  <c r="K1957" i="24"/>
  <c r="K1956" i="24"/>
  <c r="K1955" i="24"/>
  <c r="K1954" i="24"/>
  <c r="K1953" i="24"/>
  <c r="K1952" i="24"/>
  <c r="K1951" i="24"/>
  <c r="K1950" i="24"/>
  <c r="K1949" i="24"/>
  <c r="K1948" i="24"/>
  <c r="K1947" i="24"/>
  <c r="K1946" i="24"/>
  <c r="K1945" i="24"/>
  <c r="K1944" i="24"/>
  <c r="K1943" i="24"/>
  <c r="K1942" i="24"/>
  <c r="K1941" i="24"/>
  <c r="K1940" i="24"/>
  <c r="K1939" i="24"/>
  <c r="K1938" i="24"/>
  <c r="K1937" i="24"/>
  <c r="K1936" i="24"/>
  <c r="K1935" i="24"/>
  <c r="K1934" i="24"/>
  <c r="K1933" i="24"/>
  <c r="K1932" i="24"/>
  <c r="K1931" i="24"/>
  <c r="K1930" i="24"/>
  <c r="K1929" i="24"/>
  <c r="K1928" i="24"/>
  <c r="K1927" i="24"/>
  <c r="K1926" i="24"/>
  <c r="K1925" i="24"/>
  <c r="K1924" i="24"/>
  <c r="K1923" i="24"/>
  <c r="K1922" i="24"/>
  <c r="K1921" i="24"/>
  <c r="K1920" i="24"/>
  <c r="K1919" i="24"/>
  <c r="K1918" i="24"/>
  <c r="K1917" i="24"/>
  <c r="K1916" i="24"/>
  <c r="K1915" i="24"/>
  <c r="K1914" i="24"/>
  <c r="K1913" i="24"/>
  <c r="K1912" i="24"/>
  <c r="K1911" i="24"/>
  <c r="K1910" i="24"/>
  <c r="K1909" i="24"/>
  <c r="K1908" i="24"/>
  <c r="K1907" i="24"/>
  <c r="K1906" i="24"/>
  <c r="K1905" i="24"/>
  <c r="K1904" i="24"/>
  <c r="K1903" i="24"/>
  <c r="K1902" i="24"/>
  <c r="K1901" i="24"/>
  <c r="K1900" i="24"/>
  <c r="K1899" i="24"/>
  <c r="K1898" i="24"/>
  <c r="K1897" i="24"/>
  <c r="K1896" i="24"/>
  <c r="K1895" i="24"/>
  <c r="K1894" i="24"/>
  <c r="K1893" i="24"/>
  <c r="K1892" i="24"/>
  <c r="K1891" i="24"/>
  <c r="K1890" i="24"/>
  <c r="K1889" i="24"/>
  <c r="K1888" i="24"/>
  <c r="K1887" i="24"/>
  <c r="K1886" i="24"/>
  <c r="K1885" i="24"/>
  <c r="K1884" i="24"/>
  <c r="K1883" i="24"/>
  <c r="K1882" i="24"/>
  <c r="K1881" i="24"/>
  <c r="K1880" i="24"/>
  <c r="K1879" i="24"/>
  <c r="K1878" i="24"/>
  <c r="K1877" i="24"/>
  <c r="K1876" i="24"/>
  <c r="K1875" i="24"/>
  <c r="K1874" i="24"/>
  <c r="K1873" i="24"/>
  <c r="K1872" i="24"/>
  <c r="K1871" i="24"/>
  <c r="K1870" i="24"/>
  <c r="K1869" i="24"/>
  <c r="K1868" i="24"/>
  <c r="K1867" i="24"/>
  <c r="K1866" i="24"/>
  <c r="K1865" i="24"/>
  <c r="K1864" i="24"/>
  <c r="K1863" i="24"/>
  <c r="K1862" i="24"/>
  <c r="K1861" i="24"/>
  <c r="K1860" i="24"/>
  <c r="K1859" i="24"/>
  <c r="K1858" i="24"/>
  <c r="K1857" i="24"/>
  <c r="K1856" i="24"/>
  <c r="K1855" i="24"/>
  <c r="K1854" i="24"/>
  <c r="K1853" i="24"/>
  <c r="K1852" i="24"/>
  <c r="K1851" i="24"/>
  <c r="K1850" i="24"/>
  <c r="K1849" i="24"/>
  <c r="K1848" i="24"/>
  <c r="K1847" i="24"/>
  <c r="K1846" i="24"/>
  <c r="K1845" i="24"/>
  <c r="K1844" i="24"/>
  <c r="K1843" i="24"/>
  <c r="K1842" i="24"/>
  <c r="K1841" i="24"/>
  <c r="K1840" i="24"/>
  <c r="K1839" i="24"/>
  <c r="K1838" i="24"/>
  <c r="K1837" i="24"/>
  <c r="K1836" i="24"/>
  <c r="K1835" i="24"/>
  <c r="K1834" i="24"/>
  <c r="K1833" i="24"/>
  <c r="K1832" i="24"/>
  <c r="K1831" i="24"/>
  <c r="K1830" i="24"/>
  <c r="K1829" i="24"/>
  <c r="K1828" i="24"/>
  <c r="K1827" i="24"/>
  <c r="K1826" i="24"/>
  <c r="K1825" i="24"/>
  <c r="K1824" i="24"/>
  <c r="K1823" i="24"/>
  <c r="K1822" i="24"/>
  <c r="K1821" i="24"/>
  <c r="K1820" i="24"/>
  <c r="K1819" i="24"/>
  <c r="K1818" i="24"/>
  <c r="K1817" i="24"/>
  <c r="K1816" i="24"/>
  <c r="K1815" i="24"/>
  <c r="K1814" i="24"/>
  <c r="K1813" i="24"/>
  <c r="K1812" i="24"/>
  <c r="K1811" i="24"/>
  <c r="K1810" i="24"/>
  <c r="K1809" i="24"/>
  <c r="K1808" i="24"/>
  <c r="K1807" i="24"/>
  <c r="K1806" i="24"/>
  <c r="K1805" i="24"/>
  <c r="K1804" i="24"/>
  <c r="K1803" i="24"/>
  <c r="K1802" i="24"/>
  <c r="K1801" i="24"/>
  <c r="K1800" i="24"/>
  <c r="K1799" i="24"/>
  <c r="K1798" i="24"/>
  <c r="K1797" i="24"/>
  <c r="K1796" i="24"/>
  <c r="K1795" i="24"/>
  <c r="K1794" i="24"/>
  <c r="K1793" i="24"/>
  <c r="K1792" i="24"/>
  <c r="K1791" i="24"/>
  <c r="K1790" i="24"/>
  <c r="K1789" i="24"/>
  <c r="K1788" i="24"/>
  <c r="K1787" i="24"/>
  <c r="K1786" i="24"/>
  <c r="K1785" i="24"/>
  <c r="K1784" i="24"/>
  <c r="K1783" i="24"/>
  <c r="K1782" i="24"/>
  <c r="K1781" i="24"/>
  <c r="K1780" i="24"/>
  <c r="K1779" i="24"/>
  <c r="K1778" i="24"/>
  <c r="K1777" i="24"/>
  <c r="K1776" i="24"/>
  <c r="K1775" i="24"/>
  <c r="K1774" i="24"/>
  <c r="K1773" i="24"/>
  <c r="K1772" i="24"/>
  <c r="K1771" i="24"/>
  <c r="K1770" i="24"/>
  <c r="K1769" i="24"/>
  <c r="K1768" i="24"/>
  <c r="K1767" i="24"/>
  <c r="K1766" i="24"/>
  <c r="K1765" i="24"/>
  <c r="K1764" i="24"/>
  <c r="K1763" i="24"/>
  <c r="K1762" i="24"/>
  <c r="K1761" i="24"/>
  <c r="K1760" i="24"/>
  <c r="K1759" i="24"/>
  <c r="K1758" i="24"/>
  <c r="K1757" i="24"/>
  <c r="K1756" i="24"/>
  <c r="K1755" i="24"/>
  <c r="K1754" i="24"/>
  <c r="K1753" i="24"/>
  <c r="K1752" i="24"/>
  <c r="K1751" i="24"/>
  <c r="K1750" i="24"/>
  <c r="K1749" i="24"/>
  <c r="K1748" i="24"/>
  <c r="K1747" i="24"/>
  <c r="K1746" i="24"/>
  <c r="K1745" i="24"/>
  <c r="K1744" i="24"/>
  <c r="K1743" i="24"/>
  <c r="K1742" i="24"/>
  <c r="K1741" i="24"/>
  <c r="K1740" i="24"/>
  <c r="K1739" i="24"/>
  <c r="K1738" i="24"/>
  <c r="K1737" i="24"/>
  <c r="K1736" i="24"/>
  <c r="K1735" i="24"/>
  <c r="K1734" i="24"/>
  <c r="K1733" i="24"/>
  <c r="K1732" i="24"/>
  <c r="K1731" i="24"/>
  <c r="K1730" i="24"/>
  <c r="K1729" i="24"/>
  <c r="K1728" i="24"/>
  <c r="K1727" i="24"/>
  <c r="K1726" i="24"/>
  <c r="K1725" i="24"/>
  <c r="K1724" i="24"/>
  <c r="K1723" i="24"/>
  <c r="K1722" i="24"/>
  <c r="K1721" i="24"/>
  <c r="K1720" i="24"/>
  <c r="K1719" i="24"/>
  <c r="K1718" i="24"/>
  <c r="K1717" i="24"/>
  <c r="K1716" i="24"/>
  <c r="K1715" i="24"/>
  <c r="K1714" i="24"/>
  <c r="K1713" i="24"/>
  <c r="K1712" i="24"/>
  <c r="K1711" i="24"/>
  <c r="K1710" i="24"/>
  <c r="K1709" i="24"/>
  <c r="K1708" i="24"/>
  <c r="K1707" i="24"/>
  <c r="K1706" i="24"/>
  <c r="K1705" i="24"/>
  <c r="K1704" i="24"/>
  <c r="K1703" i="24"/>
  <c r="K1702" i="24"/>
  <c r="K1701" i="24"/>
  <c r="K1700" i="24"/>
  <c r="K1699" i="24"/>
  <c r="K1698" i="24"/>
  <c r="K1697" i="24"/>
  <c r="K1696" i="24"/>
  <c r="K1695" i="24"/>
  <c r="K1694" i="24"/>
  <c r="K1693" i="24"/>
  <c r="K1692" i="24"/>
  <c r="K1691" i="24"/>
  <c r="K1690" i="24"/>
  <c r="K1689" i="24"/>
  <c r="K1688" i="24"/>
  <c r="K1687" i="24"/>
  <c r="K1686" i="24"/>
  <c r="K1685" i="24"/>
  <c r="K1684" i="24"/>
  <c r="K1683" i="24"/>
  <c r="K1682" i="24"/>
  <c r="K1681" i="24"/>
  <c r="K1680" i="24"/>
  <c r="K1679" i="24"/>
  <c r="K1678" i="24"/>
  <c r="K1677" i="24"/>
  <c r="K1676" i="24"/>
  <c r="K1675" i="24"/>
  <c r="K1674" i="24"/>
  <c r="K1673" i="24"/>
  <c r="K1672" i="24"/>
  <c r="K1671" i="24"/>
  <c r="K1670" i="24"/>
  <c r="K1669" i="24"/>
  <c r="K1668" i="24"/>
  <c r="K1667" i="24"/>
  <c r="K1666" i="24"/>
  <c r="K1665" i="24"/>
  <c r="K1664" i="24"/>
  <c r="K1663" i="24"/>
  <c r="K1662" i="24"/>
  <c r="K1661" i="24"/>
  <c r="K1660" i="24"/>
  <c r="K1659" i="24"/>
  <c r="K1658" i="24"/>
  <c r="K1657" i="24"/>
  <c r="K1656" i="24"/>
  <c r="K1655" i="24"/>
  <c r="K1654" i="24"/>
  <c r="K1653" i="24"/>
  <c r="K1652" i="24"/>
  <c r="K1651" i="24"/>
  <c r="K1650" i="24"/>
  <c r="K1649" i="24"/>
  <c r="K1648" i="24"/>
  <c r="K1647" i="24"/>
  <c r="K1646" i="24"/>
  <c r="K1645" i="24"/>
  <c r="K1644" i="24"/>
  <c r="K1643" i="24"/>
  <c r="K1642" i="24"/>
  <c r="K1641" i="24"/>
  <c r="K1640" i="24"/>
  <c r="K1639" i="24"/>
  <c r="K1638" i="24"/>
  <c r="K1637" i="24"/>
  <c r="K1636" i="24"/>
  <c r="K1635" i="24"/>
  <c r="K1634" i="24"/>
  <c r="K1633" i="24"/>
  <c r="K1632" i="24"/>
  <c r="K1631" i="24"/>
  <c r="K1630" i="24"/>
  <c r="K1629" i="24"/>
  <c r="K1628" i="24"/>
  <c r="K1627" i="24"/>
  <c r="K1626" i="24"/>
  <c r="K1625" i="24"/>
  <c r="K1624" i="24"/>
  <c r="K1623" i="24"/>
  <c r="K1622" i="24"/>
  <c r="K1621" i="24"/>
  <c r="K1620" i="24"/>
  <c r="K1619" i="24"/>
  <c r="K1618" i="24"/>
  <c r="K1617" i="24"/>
  <c r="K1616" i="24"/>
  <c r="K1615" i="24"/>
  <c r="K1614" i="24"/>
  <c r="K1613" i="24"/>
  <c r="K1612" i="24"/>
  <c r="K1611" i="24"/>
  <c r="K1610" i="24"/>
  <c r="K1609" i="24"/>
  <c r="K1608" i="24"/>
  <c r="K1607" i="24"/>
  <c r="K1606" i="24"/>
  <c r="K1605" i="24"/>
  <c r="K1604" i="24"/>
  <c r="K1603" i="24"/>
  <c r="K1602" i="24"/>
  <c r="K1601" i="24"/>
  <c r="K1600" i="24"/>
  <c r="K1599" i="24"/>
  <c r="K1598" i="24"/>
  <c r="K1597" i="24"/>
  <c r="K1596" i="24"/>
  <c r="K1595" i="24"/>
  <c r="K1594" i="24"/>
  <c r="K1593" i="24"/>
  <c r="K1592" i="24"/>
  <c r="K1591" i="24"/>
  <c r="K1590" i="24"/>
  <c r="K1589" i="24"/>
  <c r="K1588" i="24"/>
  <c r="K1587" i="24"/>
  <c r="K1586" i="24"/>
  <c r="K1585" i="24"/>
  <c r="K1584" i="24"/>
  <c r="K1583" i="24"/>
  <c r="K1582" i="24"/>
  <c r="K1581" i="24"/>
  <c r="K1580" i="24"/>
  <c r="K1579" i="24"/>
  <c r="K1578" i="24"/>
  <c r="K1577" i="24"/>
  <c r="K1576" i="24"/>
  <c r="K1575" i="24"/>
  <c r="K1574" i="24"/>
  <c r="K1573" i="24"/>
  <c r="K1572" i="24"/>
  <c r="K1571" i="24"/>
  <c r="K1570" i="24"/>
  <c r="K1569" i="24"/>
  <c r="K1568" i="24"/>
  <c r="K1567" i="24"/>
  <c r="K1566" i="24"/>
  <c r="K1565" i="24"/>
  <c r="K1564" i="24"/>
  <c r="K1563" i="24"/>
  <c r="K1562" i="24"/>
  <c r="K1561" i="24"/>
  <c r="K1560" i="24"/>
  <c r="K1559" i="24"/>
  <c r="K1558" i="24"/>
  <c r="K1557" i="24"/>
  <c r="K1556" i="24"/>
  <c r="K1555" i="24"/>
  <c r="K1554" i="24"/>
  <c r="K1553" i="24"/>
  <c r="K1552" i="24"/>
  <c r="K1551" i="24"/>
  <c r="K1550" i="24"/>
  <c r="K1549" i="24"/>
  <c r="K1548" i="24"/>
  <c r="K1547" i="24"/>
  <c r="K1546" i="24"/>
  <c r="K1545" i="24"/>
  <c r="K1544" i="24"/>
  <c r="K1543" i="24"/>
  <c r="K1542" i="24"/>
  <c r="K1541" i="24"/>
  <c r="K1540" i="24"/>
  <c r="K1539" i="24"/>
  <c r="K1538" i="24"/>
  <c r="K1537" i="24"/>
  <c r="K1536" i="24"/>
  <c r="K1535" i="24"/>
  <c r="K1534" i="24"/>
  <c r="K1533" i="24"/>
  <c r="K1532" i="24"/>
  <c r="K1531" i="24"/>
  <c r="K1530" i="24"/>
  <c r="K1529" i="24"/>
  <c r="K1528" i="24"/>
  <c r="K1527" i="24"/>
  <c r="K1526" i="24"/>
  <c r="K1525" i="24"/>
  <c r="K1524" i="24"/>
  <c r="K1523" i="24"/>
  <c r="K1522" i="24"/>
  <c r="K1521" i="24"/>
  <c r="K1520" i="24"/>
  <c r="K1519" i="24"/>
  <c r="K1518" i="24"/>
  <c r="K1517" i="24"/>
  <c r="K1516" i="24"/>
  <c r="K1515" i="24"/>
  <c r="K1514" i="24"/>
  <c r="K1513" i="24"/>
  <c r="K1512" i="24"/>
  <c r="K1511" i="24"/>
  <c r="K1510" i="24"/>
  <c r="K1509" i="24"/>
  <c r="K1508" i="24"/>
  <c r="K1507" i="24"/>
  <c r="K1506" i="24"/>
  <c r="K1505" i="24"/>
  <c r="K1504" i="24"/>
  <c r="K1503" i="24"/>
  <c r="K1502" i="24"/>
  <c r="K1501" i="24"/>
  <c r="K1500" i="24"/>
  <c r="K1499" i="24"/>
  <c r="K1498" i="24"/>
  <c r="K1497" i="24"/>
  <c r="K1496" i="24"/>
  <c r="K1495" i="24"/>
  <c r="K1494" i="24"/>
  <c r="K1493" i="24"/>
  <c r="K1492" i="24"/>
  <c r="K1491" i="24"/>
  <c r="K1490" i="24"/>
  <c r="K1489" i="24"/>
  <c r="K1488" i="24"/>
  <c r="K1487" i="24"/>
  <c r="K1486" i="24"/>
  <c r="K1485" i="24"/>
  <c r="K1484" i="24"/>
  <c r="K1483" i="24"/>
  <c r="K1482" i="24"/>
  <c r="K1481" i="24"/>
  <c r="K1480" i="24"/>
  <c r="K1479" i="24"/>
  <c r="K1478" i="24"/>
  <c r="K1477" i="24"/>
  <c r="K1476" i="24"/>
  <c r="K1475" i="24"/>
  <c r="K1474" i="24"/>
  <c r="K1473" i="24"/>
  <c r="K1472" i="24"/>
  <c r="K1471" i="24"/>
  <c r="K1470" i="24"/>
  <c r="K1469" i="24"/>
  <c r="K1468" i="24"/>
  <c r="K1467" i="24"/>
  <c r="K1466" i="24"/>
  <c r="K1465" i="24"/>
  <c r="K1464" i="24"/>
  <c r="K1463" i="24"/>
  <c r="K1462" i="24"/>
  <c r="K1461" i="24"/>
  <c r="K1460" i="24"/>
  <c r="K1459" i="24"/>
  <c r="K1458" i="24"/>
  <c r="K1457" i="24"/>
  <c r="K1456" i="24"/>
  <c r="K1455" i="24"/>
  <c r="K1454" i="24"/>
  <c r="K1453" i="24"/>
  <c r="K1452" i="24"/>
  <c r="K1451" i="24"/>
  <c r="K1450" i="24"/>
  <c r="K1449" i="24"/>
  <c r="K1448" i="24"/>
  <c r="K1447" i="24"/>
  <c r="K1446" i="24"/>
  <c r="K1445" i="24"/>
  <c r="K1444" i="24"/>
  <c r="K1443" i="24"/>
  <c r="K1442" i="24"/>
  <c r="K1441" i="24"/>
  <c r="K1440" i="24"/>
  <c r="K1439" i="24"/>
  <c r="K1438" i="24"/>
  <c r="K1437" i="24"/>
  <c r="K1436" i="24"/>
  <c r="K1435" i="24"/>
  <c r="K1434" i="24"/>
  <c r="K1433" i="24"/>
  <c r="K1432" i="24"/>
  <c r="K1431" i="24"/>
  <c r="K1430" i="24"/>
  <c r="K1429" i="24"/>
  <c r="K1428" i="24"/>
  <c r="K1427" i="24"/>
  <c r="K1426" i="24"/>
  <c r="K1425" i="24"/>
  <c r="K1424" i="24"/>
  <c r="K1423" i="24"/>
  <c r="K1422" i="24"/>
  <c r="K1421" i="24"/>
  <c r="K1420" i="24"/>
  <c r="K1419" i="24"/>
  <c r="K1418" i="24"/>
  <c r="K1417" i="24"/>
  <c r="K1416" i="24"/>
  <c r="K1415" i="24"/>
  <c r="K1414" i="24"/>
  <c r="K1413" i="24"/>
  <c r="K1412" i="24"/>
  <c r="K1411" i="24"/>
  <c r="K1410" i="24"/>
  <c r="K1409" i="24"/>
  <c r="K1408" i="24"/>
  <c r="K1407" i="24"/>
  <c r="K1406" i="24"/>
  <c r="K1405" i="24"/>
  <c r="K1404" i="24"/>
  <c r="K1403" i="24"/>
  <c r="K1402" i="24"/>
  <c r="K1401" i="24"/>
  <c r="K1400" i="24"/>
  <c r="K1399" i="24"/>
  <c r="K1398" i="24"/>
  <c r="K1397" i="24"/>
  <c r="K1396" i="24"/>
  <c r="K1395" i="24"/>
  <c r="K1394" i="24"/>
  <c r="K1393" i="24"/>
  <c r="K1392" i="24"/>
  <c r="K1391" i="24"/>
  <c r="K1390" i="24"/>
  <c r="K1389" i="24"/>
  <c r="K1388" i="24"/>
  <c r="K1387" i="24"/>
  <c r="K1386" i="24"/>
  <c r="K1385" i="24"/>
  <c r="K1384" i="24"/>
  <c r="K1383" i="24"/>
  <c r="K1382" i="24"/>
  <c r="K1381" i="24"/>
  <c r="K1380" i="24"/>
  <c r="K1379" i="24"/>
  <c r="K1378" i="24"/>
  <c r="K1377" i="24"/>
  <c r="K1376" i="24"/>
  <c r="K1375" i="24"/>
  <c r="K1374" i="24"/>
  <c r="K1373" i="24"/>
  <c r="K1372" i="24"/>
  <c r="K1371" i="24"/>
  <c r="K1370" i="24"/>
  <c r="K1369" i="24"/>
  <c r="K1368" i="24"/>
  <c r="K1367" i="24"/>
  <c r="K1366" i="24"/>
  <c r="K1365" i="24"/>
  <c r="K1364" i="24"/>
  <c r="K1363" i="24"/>
  <c r="K1362" i="24"/>
  <c r="K1361" i="24"/>
  <c r="K1360" i="24"/>
  <c r="K1359" i="24"/>
  <c r="K1358" i="24"/>
  <c r="K1357" i="24"/>
  <c r="K1356" i="24"/>
  <c r="K1355" i="24"/>
  <c r="K1354" i="24"/>
  <c r="K1353" i="24"/>
  <c r="K1352" i="24"/>
  <c r="K1351" i="24"/>
  <c r="K1350" i="24"/>
  <c r="K1349" i="24"/>
  <c r="K1348" i="24"/>
  <c r="K1347" i="24"/>
  <c r="K1346" i="24"/>
  <c r="K1345" i="24"/>
  <c r="K1344" i="24"/>
  <c r="K1343" i="24"/>
  <c r="K1342" i="24"/>
  <c r="K1341" i="24"/>
  <c r="K1340" i="24"/>
  <c r="K1339" i="24"/>
  <c r="K1338" i="24"/>
  <c r="K1337" i="24"/>
  <c r="K1336" i="24"/>
  <c r="K1335" i="24"/>
  <c r="K1334" i="24"/>
  <c r="K1333" i="24"/>
  <c r="K1332" i="24"/>
  <c r="K1331" i="24"/>
  <c r="K1330" i="24"/>
  <c r="K1329" i="24"/>
  <c r="K1328" i="24"/>
  <c r="K1327" i="24"/>
  <c r="K1326" i="24"/>
  <c r="K1325" i="24"/>
  <c r="K1324" i="24"/>
  <c r="K1323" i="24"/>
  <c r="K1322" i="24"/>
  <c r="K1321" i="24"/>
  <c r="K1320" i="24"/>
  <c r="K1319" i="24"/>
  <c r="K1318" i="24"/>
  <c r="K1317" i="24"/>
  <c r="K1316" i="24"/>
  <c r="K1315" i="24"/>
  <c r="K1314" i="24"/>
  <c r="K1313" i="24"/>
  <c r="K1312" i="24"/>
  <c r="K1311" i="24"/>
  <c r="K1310" i="24"/>
  <c r="K1309" i="24"/>
  <c r="K1308" i="24"/>
  <c r="K1307" i="24"/>
  <c r="K1306" i="24"/>
  <c r="K1305" i="24"/>
  <c r="K1304" i="24"/>
  <c r="K1303" i="24"/>
  <c r="K1302" i="24"/>
  <c r="K1301" i="24"/>
  <c r="K1300" i="24"/>
  <c r="K1299" i="24"/>
  <c r="K1298" i="24"/>
  <c r="K1297" i="24"/>
  <c r="K1296" i="24"/>
  <c r="K1295" i="24"/>
  <c r="K1294" i="24"/>
  <c r="K1293" i="24"/>
  <c r="K1292" i="24"/>
  <c r="K1291" i="24"/>
  <c r="K1290" i="24"/>
  <c r="K1289" i="24"/>
  <c r="K1288" i="24"/>
  <c r="K1287" i="24"/>
  <c r="K1286" i="24"/>
  <c r="K1285" i="24"/>
  <c r="K1284" i="24"/>
  <c r="K1283" i="24"/>
  <c r="K1282" i="24"/>
  <c r="K1281" i="24"/>
  <c r="K1280" i="24"/>
  <c r="K1279" i="24"/>
  <c r="K1278" i="24"/>
  <c r="K1277" i="24"/>
  <c r="K1276" i="24"/>
  <c r="K1275" i="24"/>
  <c r="K1274" i="24"/>
  <c r="K1273" i="24"/>
  <c r="K1272" i="24"/>
  <c r="K1271" i="24"/>
  <c r="K1270" i="24"/>
  <c r="K1269" i="24"/>
  <c r="K1268" i="24"/>
  <c r="K1267" i="24"/>
  <c r="K1266" i="24"/>
  <c r="K1265" i="24"/>
  <c r="K1264" i="24"/>
  <c r="K1263" i="24"/>
  <c r="K1262" i="24"/>
  <c r="K1261" i="24"/>
  <c r="K1260" i="24"/>
  <c r="K1259" i="24"/>
  <c r="K1258" i="24"/>
  <c r="K1257" i="24"/>
  <c r="K1256" i="24"/>
  <c r="K1255" i="24"/>
  <c r="K1254" i="24"/>
  <c r="K1253" i="24"/>
  <c r="K1252" i="24"/>
  <c r="K1251" i="24"/>
  <c r="K1250" i="24"/>
  <c r="K1249" i="24"/>
  <c r="K1248" i="24"/>
  <c r="K1247" i="24"/>
  <c r="K1246" i="24"/>
  <c r="K1245" i="24"/>
  <c r="K1244" i="24"/>
  <c r="K1243" i="24"/>
  <c r="K1242" i="24"/>
  <c r="K1241" i="24"/>
  <c r="K1240" i="24"/>
  <c r="K1239" i="24"/>
  <c r="K1238" i="24"/>
  <c r="K1237" i="24"/>
  <c r="K1236" i="24"/>
  <c r="K1235" i="24"/>
  <c r="K1234" i="24"/>
  <c r="K1233" i="24"/>
  <c r="K1232" i="24"/>
  <c r="K1231" i="24"/>
  <c r="K1230" i="24"/>
  <c r="K1229" i="24"/>
  <c r="K1228" i="24"/>
  <c r="K1227" i="24"/>
  <c r="K1226" i="24"/>
  <c r="K1225" i="24"/>
  <c r="K1224" i="24"/>
  <c r="K1223" i="24"/>
  <c r="K1222" i="24"/>
  <c r="K1221" i="24"/>
  <c r="K1220" i="24"/>
  <c r="K1219" i="24"/>
  <c r="K1218" i="24"/>
  <c r="K1217" i="24"/>
  <c r="K1216" i="24"/>
  <c r="K1215" i="24"/>
  <c r="K1214" i="24"/>
  <c r="K1213" i="24"/>
  <c r="K1212" i="24"/>
  <c r="K1211" i="24"/>
  <c r="K1210" i="24"/>
  <c r="K1209" i="24"/>
  <c r="K1208" i="24"/>
  <c r="K1207" i="24"/>
  <c r="K1206" i="24"/>
  <c r="K1205" i="24"/>
  <c r="K1204" i="24"/>
  <c r="K1203" i="24"/>
  <c r="K1202" i="24"/>
  <c r="K1201" i="24"/>
  <c r="K1200" i="24"/>
  <c r="K1199" i="24"/>
  <c r="K1198" i="24"/>
  <c r="K1197" i="24"/>
  <c r="K1196" i="24"/>
  <c r="K1195" i="24"/>
  <c r="K1194" i="24"/>
  <c r="K1193" i="24"/>
  <c r="K1192" i="24"/>
  <c r="K1191" i="24"/>
  <c r="K1190" i="24"/>
  <c r="K1189" i="24"/>
  <c r="K1188" i="24"/>
  <c r="K1187" i="24"/>
  <c r="K1186" i="24"/>
  <c r="K1185" i="24"/>
  <c r="K1184" i="24"/>
  <c r="K1183" i="24"/>
  <c r="K1182" i="24"/>
  <c r="K1181" i="24"/>
  <c r="K1180" i="24"/>
  <c r="K1179" i="24"/>
  <c r="K1178" i="24"/>
  <c r="K1177" i="24"/>
  <c r="K1176" i="24"/>
  <c r="K1175" i="24"/>
  <c r="K1174" i="24"/>
  <c r="K1173" i="24"/>
  <c r="K1172" i="24"/>
  <c r="K1171" i="24"/>
  <c r="K1170" i="24"/>
  <c r="K1169" i="24"/>
  <c r="K1168" i="24"/>
  <c r="K1167" i="24"/>
  <c r="K1166" i="24"/>
  <c r="K1165" i="24"/>
  <c r="K1164" i="24"/>
  <c r="K1163" i="24"/>
  <c r="K1162" i="24"/>
  <c r="K1161" i="24"/>
  <c r="K1160" i="24"/>
  <c r="K1159" i="24"/>
  <c r="K1158" i="24"/>
  <c r="K1157" i="24"/>
  <c r="K1156" i="24"/>
  <c r="K1155" i="24"/>
  <c r="K1154" i="24"/>
  <c r="K1153" i="24"/>
  <c r="K1152" i="24"/>
  <c r="K1151" i="24"/>
  <c r="K1150" i="24"/>
  <c r="K1149" i="24"/>
  <c r="K1148" i="24"/>
  <c r="K1147" i="24"/>
  <c r="K1146" i="24"/>
  <c r="K1145" i="24"/>
  <c r="K1144" i="24"/>
  <c r="K1143" i="24"/>
  <c r="K1142" i="24"/>
  <c r="K1141" i="24"/>
  <c r="K1140" i="24"/>
  <c r="K1139" i="24"/>
  <c r="K1138" i="24"/>
  <c r="K1137" i="24"/>
  <c r="K1136" i="24"/>
  <c r="K1135" i="24"/>
  <c r="K1134" i="24"/>
  <c r="K1133" i="24"/>
  <c r="K1132" i="24"/>
  <c r="K1131" i="24"/>
  <c r="K1130" i="24"/>
  <c r="K1129" i="24"/>
  <c r="K1128" i="24"/>
  <c r="K1127" i="24"/>
  <c r="K1126" i="24"/>
  <c r="K1125" i="24"/>
  <c r="K1124" i="24"/>
  <c r="K1123" i="24"/>
  <c r="K1122" i="24"/>
  <c r="K1121" i="24"/>
  <c r="K1120" i="24"/>
  <c r="K1119" i="24"/>
  <c r="K1118" i="24"/>
  <c r="K1117" i="24"/>
  <c r="K1116" i="24"/>
  <c r="K1115" i="24"/>
  <c r="K1114" i="24"/>
  <c r="K1113" i="24"/>
  <c r="K1112" i="24"/>
  <c r="K1111" i="24"/>
  <c r="K1110" i="24"/>
  <c r="K1109" i="24"/>
  <c r="K1108" i="24"/>
  <c r="K1107" i="24"/>
  <c r="K1106" i="24"/>
  <c r="K1105" i="24"/>
  <c r="K1104" i="24"/>
  <c r="K1103" i="24"/>
  <c r="K1102" i="24"/>
  <c r="K1101" i="24"/>
  <c r="K1100" i="24"/>
  <c r="K1099" i="24"/>
  <c r="K1098" i="24"/>
  <c r="K1097" i="24"/>
  <c r="K1096" i="24"/>
  <c r="K1095" i="24"/>
  <c r="K1094" i="24"/>
  <c r="K1093" i="24"/>
  <c r="K1092" i="24"/>
  <c r="K1091" i="24"/>
  <c r="K1090" i="24"/>
  <c r="K1089" i="24"/>
  <c r="K1088" i="24"/>
  <c r="K1087" i="24"/>
  <c r="K1086" i="24"/>
  <c r="K1085" i="24"/>
  <c r="K1084" i="24"/>
  <c r="K1083" i="24"/>
  <c r="K1082" i="24"/>
  <c r="K1081" i="24"/>
  <c r="K1080" i="24"/>
  <c r="K1079" i="24"/>
  <c r="K1078" i="24"/>
  <c r="K1077" i="24"/>
  <c r="K1076" i="24"/>
  <c r="K1075" i="24"/>
  <c r="K1074" i="24"/>
  <c r="K1073" i="24"/>
  <c r="K1072" i="24"/>
  <c r="K1071" i="24"/>
  <c r="K1070" i="24"/>
  <c r="K1069" i="24"/>
  <c r="K1068" i="24"/>
  <c r="K1067" i="24"/>
  <c r="K1066" i="24"/>
  <c r="K1065" i="24"/>
  <c r="K1064" i="24"/>
  <c r="K1063" i="24"/>
  <c r="K1062" i="24"/>
  <c r="K1061" i="24"/>
  <c r="K1060" i="24"/>
  <c r="K1059" i="24"/>
  <c r="K1058" i="24"/>
  <c r="K1057" i="24"/>
  <c r="K1056" i="24"/>
  <c r="K1055" i="24"/>
  <c r="K1054" i="24"/>
  <c r="K1053" i="24"/>
  <c r="K1052" i="24"/>
  <c r="K1051" i="24"/>
  <c r="K1050" i="24"/>
  <c r="K1049" i="24"/>
  <c r="K1048" i="24"/>
  <c r="K1047" i="24"/>
  <c r="K1046" i="24"/>
  <c r="K1045" i="24"/>
  <c r="K1044" i="24"/>
  <c r="K1043" i="24"/>
  <c r="K1042" i="24"/>
  <c r="K1041" i="24"/>
  <c r="K1040" i="24"/>
  <c r="K1039" i="24"/>
  <c r="K1038" i="24"/>
  <c r="K1037" i="24"/>
  <c r="K1036" i="24"/>
  <c r="K1035" i="24"/>
  <c r="K1034" i="24"/>
  <c r="K1033" i="24"/>
  <c r="K1032" i="24"/>
  <c r="K1031" i="24"/>
  <c r="K1030" i="24"/>
  <c r="K1029" i="24"/>
  <c r="K1028" i="24"/>
  <c r="K1027" i="24"/>
  <c r="K1026" i="24"/>
  <c r="K1025" i="24"/>
  <c r="K1024" i="24"/>
  <c r="K1023" i="24"/>
  <c r="K1022" i="24"/>
  <c r="K1021" i="24"/>
  <c r="K1020" i="24"/>
  <c r="K1019" i="24"/>
  <c r="K1018" i="24"/>
  <c r="K1017" i="24"/>
  <c r="K1016" i="24"/>
  <c r="K1015" i="24"/>
  <c r="K1014" i="24"/>
  <c r="K1013" i="24"/>
  <c r="K1012" i="24"/>
  <c r="K1011" i="24"/>
  <c r="K1010" i="24"/>
  <c r="K1009" i="24"/>
  <c r="K1008" i="24"/>
  <c r="K1007" i="24"/>
  <c r="K1006" i="24"/>
  <c r="K1005" i="24"/>
  <c r="K1004" i="24"/>
  <c r="K1003" i="24"/>
  <c r="K1002" i="24"/>
  <c r="K1001" i="24"/>
  <c r="K1000" i="24"/>
  <c r="K999" i="24"/>
  <c r="K998" i="24"/>
  <c r="K997" i="24"/>
  <c r="K996" i="24"/>
  <c r="K995" i="24"/>
  <c r="K994" i="24"/>
  <c r="K993" i="24"/>
  <c r="K992" i="24"/>
  <c r="K991" i="24"/>
  <c r="K990" i="24"/>
  <c r="K989" i="24"/>
  <c r="K988" i="24"/>
  <c r="K987" i="24"/>
  <c r="K986" i="24"/>
  <c r="K985" i="24"/>
  <c r="K984" i="24"/>
  <c r="K983" i="24"/>
  <c r="K982" i="24"/>
  <c r="K981" i="24"/>
  <c r="K980" i="24"/>
  <c r="K979" i="24"/>
  <c r="K978" i="24"/>
  <c r="K977" i="24"/>
  <c r="K976" i="24"/>
  <c r="K975" i="24"/>
  <c r="K974" i="24"/>
  <c r="K973" i="24"/>
  <c r="K972" i="24"/>
  <c r="K971" i="24"/>
  <c r="K970" i="24"/>
  <c r="K969" i="24"/>
  <c r="K968" i="24"/>
  <c r="K967" i="24"/>
  <c r="K966" i="24"/>
  <c r="K965" i="24"/>
  <c r="K964" i="24"/>
  <c r="K963" i="24"/>
  <c r="K962" i="24"/>
  <c r="K961" i="24"/>
  <c r="K960" i="24"/>
  <c r="K959" i="24"/>
  <c r="K958" i="24"/>
  <c r="K957" i="24"/>
  <c r="K956" i="24"/>
  <c r="K955" i="24"/>
  <c r="K954" i="24"/>
  <c r="K953" i="24"/>
  <c r="K952" i="24"/>
  <c r="K951" i="24"/>
  <c r="K950" i="24"/>
  <c r="K949" i="24"/>
  <c r="K948" i="24"/>
  <c r="K947" i="24"/>
  <c r="K946" i="24"/>
  <c r="K945" i="24"/>
  <c r="K944" i="24"/>
  <c r="K943" i="24"/>
  <c r="K942" i="24"/>
  <c r="K941" i="24"/>
  <c r="K940" i="24"/>
  <c r="K939" i="24"/>
  <c r="K938" i="24"/>
  <c r="K937" i="24"/>
  <c r="K936" i="24"/>
  <c r="K935" i="24"/>
  <c r="K934" i="24"/>
  <c r="K933" i="24"/>
  <c r="K932" i="24"/>
  <c r="K931" i="24"/>
  <c r="K930" i="24"/>
  <c r="K929" i="24"/>
  <c r="K928" i="24"/>
  <c r="K927" i="24"/>
  <c r="K926" i="24"/>
  <c r="K925" i="24"/>
  <c r="K924" i="24"/>
  <c r="K923" i="24"/>
  <c r="K922" i="24"/>
  <c r="K921" i="24"/>
  <c r="K920" i="24"/>
  <c r="K919" i="24"/>
  <c r="K918" i="24"/>
  <c r="K917" i="24"/>
  <c r="K916" i="24"/>
  <c r="K915" i="24"/>
  <c r="K914" i="24"/>
  <c r="K913" i="24"/>
  <c r="K912" i="24"/>
  <c r="K911" i="24"/>
  <c r="K910" i="24"/>
  <c r="K909" i="24"/>
  <c r="K908" i="24"/>
  <c r="K907" i="24"/>
  <c r="K906" i="24"/>
  <c r="K905" i="24"/>
  <c r="K904" i="24"/>
  <c r="K903" i="24"/>
  <c r="K902" i="24"/>
  <c r="K901" i="24"/>
  <c r="K900" i="24"/>
  <c r="K899" i="24"/>
  <c r="K898" i="24"/>
  <c r="K897" i="24"/>
  <c r="K896" i="24"/>
  <c r="K895" i="24"/>
  <c r="K894" i="24"/>
  <c r="K893" i="24"/>
  <c r="K892" i="24"/>
  <c r="K891" i="24"/>
  <c r="K890" i="24"/>
  <c r="K889" i="24"/>
  <c r="K888" i="24"/>
  <c r="K887" i="24"/>
  <c r="K886" i="24"/>
  <c r="K885" i="24"/>
  <c r="K884" i="24"/>
  <c r="K883" i="24"/>
  <c r="K882" i="24"/>
  <c r="K881" i="24"/>
  <c r="K880" i="24"/>
  <c r="K879" i="24"/>
  <c r="K878" i="24"/>
  <c r="K877" i="24"/>
  <c r="K876" i="24"/>
  <c r="K875" i="24"/>
  <c r="K874" i="24"/>
  <c r="K873" i="24"/>
  <c r="K872" i="24"/>
  <c r="K871" i="24"/>
  <c r="K870" i="24"/>
  <c r="K869" i="24"/>
  <c r="K868" i="24"/>
  <c r="K867" i="24"/>
  <c r="K866" i="24"/>
  <c r="K865" i="24"/>
  <c r="K864" i="24"/>
  <c r="K863" i="24"/>
  <c r="K862" i="24"/>
  <c r="K861" i="24"/>
  <c r="K860" i="24"/>
  <c r="K859" i="24"/>
  <c r="K858" i="24"/>
  <c r="K857" i="24"/>
  <c r="K856" i="24"/>
  <c r="K855" i="24"/>
  <c r="K854" i="24"/>
  <c r="K853" i="24"/>
  <c r="K852" i="24"/>
  <c r="K851" i="24"/>
  <c r="K850" i="24"/>
  <c r="K849" i="24"/>
  <c r="K848" i="24"/>
  <c r="K847" i="24"/>
  <c r="K846" i="24"/>
  <c r="K845" i="24"/>
  <c r="K844" i="24"/>
  <c r="K843" i="24"/>
  <c r="K842" i="24"/>
  <c r="K841" i="24"/>
  <c r="K840" i="24"/>
  <c r="K839" i="24"/>
  <c r="K838" i="24"/>
  <c r="K837" i="24"/>
  <c r="K836" i="24"/>
  <c r="K835" i="24"/>
  <c r="K834" i="24"/>
  <c r="K833" i="24"/>
  <c r="K832" i="24"/>
  <c r="K831" i="24"/>
  <c r="K830" i="24"/>
  <c r="K829" i="24"/>
  <c r="K828" i="24"/>
  <c r="K827" i="24"/>
  <c r="K826" i="24"/>
  <c r="K825" i="24"/>
  <c r="K824" i="24"/>
  <c r="K823" i="24"/>
  <c r="K822" i="24"/>
  <c r="K821" i="24"/>
  <c r="K820" i="24"/>
  <c r="K819" i="24"/>
  <c r="K818" i="24"/>
  <c r="K817" i="24"/>
  <c r="K816" i="24"/>
  <c r="K815" i="24"/>
  <c r="K814" i="24"/>
  <c r="K813" i="24"/>
  <c r="K812" i="24"/>
  <c r="K811" i="24"/>
  <c r="K810" i="24"/>
  <c r="K809" i="24"/>
  <c r="K808" i="24"/>
  <c r="K807" i="24"/>
  <c r="K806" i="24"/>
  <c r="K805" i="24"/>
  <c r="K804" i="24"/>
  <c r="K803" i="24"/>
  <c r="K802" i="24"/>
  <c r="K801" i="24"/>
  <c r="K800" i="24"/>
  <c r="K799" i="24"/>
  <c r="K798" i="24"/>
  <c r="K797" i="24"/>
  <c r="K796" i="24"/>
  <c r="K795" i="24"/>
  <c r="K794" i="24"/>
  <c r="K793" i="24"/>
  <c r="K792" i="24"/>
  <c r="K791" i="24"/>
  <c r="K790" i="24"/>
  <c r="K789" i="24"/>
  <c r="K788" i="24"/>
  <c r="K787" i="24"/>
  <c r="K786" i="24"/>
  <c r="K785" i="24"/>
  <c r="K784" i="24"/>
  <c r="K783" i="24"/>
  <c r="K782" i="24"/>
  <c r="K781" i="24"/>
  <c r="K780" i="24"/>
  <c r="K779" i="24"/>
  <c r="K778" i="24"/>
  <c r="K777" i="24"/>
  <c r="K776" i="24"/>
  <c r="K775" i="24"/>
  <c r="K774" i="24"/>
  <c r="K773" i="24"/>
  <c r="K772" i="24"/>
  <c r="K771" i="24"/>
  <c r="K770" i="24"/>
  <c r="K769" i="24"/>
  <c r="K768" i="24"/>
  <c r="K767" i="24"/>
  <c r="K766" i="24"/>
  <c r="K765" i="24"/>
  <c r="K764" i="24"/>
  <c r="K763" i="24"/>
  <c r="K762" i="24"/>
  <c r="K761" i="24"/>
  <c r="K760" i="24"/>
  <c r="K759" i="24"/>
  <c r="K758" i="24"/>
  <c r="K757" i="24"/>
  <c r="K756" i="24"/>
  <c r="K755" i="24"/>
  <c r="K754" i="24"/>
  <c r="K753" i="24"/>
  <c r="K752" i="24"/>
  <c r="K751" i="24"/>
  <c r="K750" i="24"/>
  <c r="K749" i="24"/>
  <c r="K748" i="24"/>
  <c r="K747" i="24"/>
  <c r="K746" i="24"/>
  <c r="K745" i="24"/>
  <c r="K744" i="24"/>
  <c r="K743" i="24"/>
  <c r="K742" i="24"/>
  <c r="K741" i="24"/>
  <c r="K740" i="24"/>
  <c r="K739" i="24"/>
  <c r="K738" i="24"/>
  <c r="K737" i="24"/>
  <c r="K736" i="24"/>
  <c r="K735" i="24"/>
  <c r="K734" i="24"/>
  <c r="K733" i="24"/>
  <c r="K732" i="24"/>
  <c r="K731" i="24"/>
  <c r="K730" i="24"/>
  <c r="K729" i="24"/>
  <c r="K728" i="24"/>
  <c r="K727" i="24"/>
  <c r="K726" i="24"/>
  <c r="K725" i="24"/>
  <c r="K724" i="24"/>
  <c r="K723" i="24"/>
  <c r="K722" i="24"/>
  <c r="K721" i="24"/>
  <c r="K720" i="24"/>
  <c r="K719" i="24"/>
  <c r="K718" i="24"/>
  <c r="K717" i="24"/>
  <c r="K716" i="24"/>
  <c r="K715" i="24"/>
  <c r="K714" i="24"/>
  <c r="K713" i="24"/>
  <c r="K712" i="24"/>
  <c r="K711" i="24"/>
  <c r="K710" i="24"/>
  <c r="K709" i="24"/>
  <c r="K708" i="24"/>
  <c r="K707" i="24"/>
  <c r="K706" i="24"/>
  <c r="K705" i="24"/>
  <c r="K704" i="24"/>
  <c r="K703" i="24"/>
  <c r="K702" i="24"/>
  <c r="K701" i="24"/>
  <c r="K700" i="24"/>
  <c r="K699" i="24"/>
  <c r="K698" i="24"/>
  <c r="K697" i="24"/>
  <c r="K696" i="24"/>
  <c r="K695" i="24"/>
  <c r="K694" i="24"/>
  <c r="K693" i="24"/>
  <c r="K692" i="24"/>
  <c r="K691" i="24"/>
  <c r="K690" i="24"/>
  <c r="K689" i="24"/>
  <c r="K688" i="24"/>
  <c r="K687" i="24"/>
  <c r="K686" i="24"/>
  <c r="K685" i="24"/>
  <c r="K684" i="24"/>
  <c r="K683" i="24"/>
  <c r="K682" i="24"/>
  <c r="K681" i="24"/>
  <c r="K680" i="24"/>
  <c r="K679" i="24"/>
  <c r="K678" i="24"/>
  <c r="K677" i="24"/>
  <c r="K676" i="24"/>
  <c r="K675" i="24"/>
  <c r="K674" i="24"/>
  <c r="K673" i="24"/>
  <c r="K672" i="24"/>
  <c r="K671" i="24"/>
  <c r="K670" i="24"/>
  <c r="K669" i="24"/>
  <c r="K668" i="24"/>
  <c r="K667" i="24"/>
  <c r="K666" i="24"/>
  <c r="K665" i="24"/>
  <c r="K664" i="24"/>
  <c r="K663" i="24"/>
  <c r="K662" i="24"/>
  <c r="K661" i="24"/>
  <c r="K660" i="24"/>
  <c r="K659" i="24"/>
  <c r="K658" i="24"/>
  <c r="K657" i="24"/>
  <c r="K656" i="24"/>
  <c r="K655" i="24"/>
  <c r="K654" i="24"/>
  <c r="K653" i="24"/>
  <c r="K652" i="24"/>
  <c r="K651" i="24"/>
  <c r="K650" i="24"/>
  <c r="K649" i="24"/>
  <c r="K648" i="24"/>
  <c r="K647" i="24"/>
  <c r="K646" i="24"/>
  <c r="K645" i="24"/>
  <c r="K644" i="24"/>
  <c r="K643" i="24"/>
  <c r="K642" i="24"/>
  <c r="K641" i="24"/>
  <c r="K640" i="24"/>
  <c r="K639" i="24"/>
  <c r="K638" i="24"/>
  <c r="K637" i="24"/>
  <c r="K636" i="24"/>
  <c r="K635" i="24"/>
  <c r="K634" i="24"/>
  <c r="K633" i="24"/>
  <c r="K632" i="24"/>
  <c r="K631" i="24"/>
  <c r="K630" i="24"/>
  <c r="K629" i="24"/>
  <c r="K628" i="24"/>
  <c r="K627" i="24"/>
  <c r="K626" i="24"/>
  <c r="K625" i="24"/>
  <c r="K624" i="24"/>
  <c r="K623" i="24"/>
  <c r="K622" i="24"/>
  <c r="K621" i="24"/>
  <c r="K620" i="24"/>
  <c r="K619" i="24"/>
  <c r="K618" i="24"/>
  <c r="K617" i="24"/>
  <c r="K616" i="24"/>
  <c r="K615" i="24"/>
  <c r="K614" i="24"/>
  <c r="K613" i="24"/>
  <c r="K612" i="24"/>
  <c r="K611" i="24"/>
  <c r="K610" i="24"/>
  <c r="K609" i="24"/>
  <c r="K608" i="24"/>
  <c r="K607" i="24"/>
  <c r="K606" i="24"/>
  <c r="K605" i="24"/>
  <c r="K604" i="24"/>
  <c r="K603" i="24"/>
  <c r="K602" i="24"/>
  <c r="K601" i="24"/>
  <c r="K600" i="24"/>
  <c r="K599" i="24"/>
  <c r="K598" i="24"/>
  <c r="K597" i="24"/>
  <c r="K596" i="24"/>
  <c r="K595" i="24"/>
  <c r="K594" i="24"/>
  <c r="K593" i="24"/>
  <c r="K592" i="24"/>
  <c r="K591" i="24"/>
  <c r="K590" i="24"/>
  <c r="K589" i="24"/>
  <c r="K588" i="24"/>
  <c r="K587" i="24"/>
  <c r="K586" i="24"/>
  <c r="K585" i="24"/>
  <c r="K584" i="24"/>
  <c r="K583" i="24"/>
  <c r="K582" i="24"/>
  <c r="K581" i="24"/>
  <c r="K580" i="24"/>
  <c r="K579" i="24"/>
  <c r="K578" i="24"/>
  <c r="K577" i="24"/>
  <c r="K576" i="24"/>
  <c r="K575" i="24"/>
  <c r="K574" i="24"/>
  <c r="K573" i="24"/>
  <c r="K572" i="24"/>
  <c r="K571" i="24"/>
  <c r="K570" i="24"/>
  <c r="K569" i="24"/>
  <c r="K568" i="24"/>
  <c r="K567" i="24"/>
  <c r="K566" i="24"/>
  <c r="K565" i="24"/>
  <c r="K564" i="24"/>
  <c r="K563" i="24"/>
  <c r="K562" i="24"/>
  <c r="K561" i="24"/>
  <c r="K560" i="24"/>
  <c r="K559" i="24"/>
  <c r="K558" i="24"/>
  <c r="K557" i="24"/>
  <c r="K556" i="24"/>
  <c r="K555" i="24"/>
  <c r="K554" i="24"/>
  <c r="K553" i="24"/>
  <c r="K552" i="24"/>
  <c r="K551" i="24"/>
  <c r="K550" i="24"/>
  <c r="K549" i="24"/>
  <c r="K548" i="24"/>
  <c r="K547" i="24"/>
  <c r="K546" i="24"/>
  <c r="K545" i="24"/>
  <c r="K544" i="24"/>
  <c r="K543" i="24"/>
  <c r="K542" i="24"/>
  <c r="K541" i="24"/>
  <c r="K540" i="24"/>
  <c r="K539" i="24"/>
  <c r="K538" i="24"/>
  <c r="K537" i="24"/>
  <c r="K536" i="24"/>
  <c r="K535" i="24"/>
  <c r="K534" i="24"/>
  <c r="K533" i="24"/>
  <c r="K532" i="24"/>
  <c r="K531" i="24"/>
  <c r="K530" i="24"/>
  <c r="K529" i="24"/>
  <c r="K528" i="24"/>
  <c r="K527" i="24"/>
  <c r="K526" i="24"/>
  <c r="K525" i="24"/>
  <c r="K524" i="24"/>
  <c r="K523" i="24"/>
  <c r="K522" i="24"/>
  <c r="K521" i="24"/>
  <c r="K520" i="24"/>
  <c r="K519" i="24"/>
  <c r="K518" i="24"/>
  <c r="K517" i="24"/>
  <c r="K516" i="24"/>
  <c r="K515" i="24"/>
  <c r="K514" i="24"/>
  <c r="K513" i="24"/>
  <c r="K512" i="24"/>
  <c r="K511" i="24"/>
  <c r="K510" i="24"/>
  <c r="K509" i="24"/>
  <c r="K508" i="24"/>
  <c r="K507" i="24"/>
  <c r="K506" i="24"/>
  <c r="K505" i="24"/>
  <c r="K504" i="24"/>
  <c r="K503" i="24"/>
  <c r="K502" i="24"/>
  <c r="K501" i="24"/>
  <c r="K500" i="24"/>
  <c r="K499" i="24"/>
  <c r="K498" i="24"/>
  <c r="K497" i="24"/>
  <c r="K496" i="24"/>
  <c r="K495" i="24"/>
  <c r="K494" i="24"/>
  <c r="K493" i="24"/>
  <c r="K492" i="24"/>
  <c r="K491" i="24"/>
  <c r="K490" i="24"/>
  <c r="K489" i="24"/>
  <c r="K488" i="24"/>
  <c r="K487" i="24"/>
  <c r="K486" i="24"/>
  <c r="K485" i="24"/>
  <c r="K484" i="24"/>
  <c r="K483" i="24"/>
  <c r="K482" i="24"/>
  <c r="K481" i="24"/>
  <c r="K480" i="24"/>
  <c r="K479" i="24"/>
  <c r="K478" i="24"/>
  <c r="K477" i="24"/>
  <c r="K476" i="24"/>
  <c r="K475" i="24"/>
  <c r="K474" i="24"/>
  <c r="K473" i="24"/>
  <c r="K472" i="24"/>
  <c r="K471" i="24"/>
  <c r="K470" i="24"/>
  <c r="K469" i="24"/>
  <c r="K468" i="24"/>
  <c r="K467" i="24"/>
  <c r="K466" i="24"/>
  <c r="K465" i="24"/>
  <c r="K464" i="24"/>
  <c r="K463" i="24"/>
  <c r="K462" i="24"/>
  <c r="K461" i="24"/>
  <c r="K460" i="24"/>
  <c r="K459" i="24"/>
  <c r="K458" i="24"/>
  <c r="K457" i="24"/>
  <c r="K456" i="24"/>
  <c r="K455" i="24"/>
  <c r="K454" i="24"/>
  <c r="K453" i="24"/>
  <c r="K452" i="24"/>
  <c r="K451" i="24"/>
  <c r="K450" i="24"/>
  <c r="K449" i="24"/>
  <c r="K448" i="24"/>
  <c r="K447" i="24"/>
  <c r="K446" i="24"/>
  <c r="K445" i="24"/>
  <c r="K444" i="24"/>
  <c r="K443" i="24"/>
  <c r="K442" i="24"/>
  <c r="K441" i="24"/>
  <c r="K440" i="24"/>
  <c r="K439" i="24"/>
  <c r="K438" i="24"/>
  <c r="K437" i="24"/>
  <c r="K436" i="24"/>
  <c r="K435" i="24"/>
  <c r="K434" i="24"/>
  <c r="K433" i="24"/>
  <c r="K432" i="24"/>
  <c r="K431" i="24"/>
  <c r="K430" i="24"/>
  <c r="K429" i="24"/>
  <c r="K428" i="24"/>
  <c r="K427" i="24"/>
  <c r="K426" i="24"/>
  <c r="K425" i="24"/>
  <c r="K424" i="24"/>
  <c r="K423" i="24"/>
  <c r="K422" i="24"/>
  <c r="K421" i="24"/>
  <c r="K420" i="24"/>
  <c r="K419" i="24"/>
  <c r="K418" i="24"/>
  <c r="K417" i="24"/>
  <c r="K416" i="24"/>
  <c r="K415" i="24"/>
  <c r="K414" i="24"/>
  <c r="K413" i="24"/>
  <c r="K412" i="24"/>
  <c r="K411" i="24"/>
  <c r="K410" i="24"/>
  <c r="K409" i="24"/>
  <c r="K408" i="24"/>
  <c r="K407" i="24"/>
  <c r="K406" i="24"/>
  <c r="K405" i="24"/>
  <c r="K404" i="24"/>
  <c r="K403" i="24"/>
  <c r="K402" i="24"/>
  <c r="K401" i="24"/>
  <c r="K400" i="24"/>
  <c r="K399" i="24"/>
  <c r="K398" i="24"/>
  <c r="K397" i="24"/>
  <c r="K396" i="24"/>
  <c r="K395" i="24"/>
  <c r="K394" i="24"/>
  <c r="K393" i="24"/>
  <c r="K392" i="24"/>
  <c r="K391" i="24"/>
  <c r="K390" i="24"/>
  <c r="K389" i="24"/>
  <c r="K388" i="24"/>
  <c r="K387" i="24"/>
  <c r="K386" i="24"/>
  <c r="K385" i="24"/>
  <c r="K384" i="24"/>
  <c r="K383" i="24"/>
  <c r="K382" i="24"/>
  <c r="K381" i="24"/>
  <c r="K380" i="24"/>
  <c r="K379" i="24"/>
  <c r="K378" i="24"/>
  <c r="K377" i="24"/>
  <c r="K376" i="24"/>
  <c r="K375" i="24"/>
  <c r="K374" i="24"/>
  <c r="K373" i="24"/>
  <c r="K372" i="24"/>
  <c r="K371" i="24"/>
  <c r="K370" i="24"/>
  <c r="K369" i="24"/>
  <c r="K368" i="24"/>
  <c r="K367" i="24"/>
  <c r="K366" i="24"/>
  <c r="K365" i="24"/>
  <c r="K364" i="24"/>
  <c r="K363" i="24"/>
  <c r="K362" i="24"/>
  <c r="K361" i="24"/>
  <c r="K360" i="24"/>
  <c r="K359" i="24"/>
  <c r="K358" i="24"/>
  <c r="K357" i="24"/>
  <c r="K356" i="24"/>
  <c r="K355" i="24"/>
  <c r="K354" i="24"/>
  <c r="K353" i="24"/>
  <c r="K352" i="24"/>
  <c r="K351" i="24"/>
  <c r="K350" i="24"/>
  <c r="K349" i="24"/>
  <c r="K348" i="24"/>
  <c r="K347" i="24"/>
  <c r="K346" i="24"/>
  <c r="K345" i="24"/>
  <c r="K344" i="24"/>
  <c r="K343" i="24"/>
  <c r="K342" i="24"/>
  <c r="K341" i="24"/>
  <c r="K340" i="24"/>
  <c r="K339" i="24"/>
  <c r="K338" i="24"/>
  <c r="K337" i="24"/>
  <c r="K336" i="24"/>
  <c r="K335" i="24"/>
  <c r="K334" i="24"/>
  <c r="K333" i="24"/>
  <c r="K332" i="24"/>
  <c r="K331" i="24"/>
  <c r="K330" i="24"/>
  <c r="K329" i="24"/>
  <c r="K328" i="24"/>
  <c r="K327" i="24"/>
  <c r="K326" i="24"/>
  <c r="K325" i="24"/>
  <c r="K324" i="24"/>
  <c r="K323" i="24"/>
  <c r="K322" i="24"/>
  <c r="K321" i="24"/>
  <c r="K320" i="24"/>
  <c r="K319" i="24"/>
  <c r="K318" i="24"/>
  <c r="K317" i="24"/>
  <c r="K316" i="24"/>
  <c r="K315" i="24"/>
  <c r="K314" i="24"/>
  <c r="K313" i="24"/>
  <c r="K312" i="24"/>
  <c r="K311" i="24"/>
  <c r="K310" i="24"/>
  <c r="K309" i="24"/>
  <c r="K308" i="24"/>
  <c r="K307" i="24"/>
  <c r="K306" i="24"/>
  <c r="K305" i="24"/>
  <c r="K304" i="24"/>
  <c r="K303" i="24"/>
  <c r="K302" i="24"/>
  <c r="K301" i="24"/>
  <c r="K300" i="24"/>
  <c r="K299" i="24"/>
  <c r="K298" i="24"/>
  <c r="K297" i="24"/>
  <c r="K296" i="24"/>
  <c r="K295" i="24"/>
  <c r="K294" i="24"/>
  <c r="K293" i="24"/>
  <c r="K292" i="24"/>
  <c r="K291" i="24"/>
  <c r="K290" i="24"/>
  <c r="K289" i="24"/>
  <c r="K288" i="24"/>
  <c r="K287" i="24"/>
  <c r="K286" i="24"/>
  <c r="K285" i="24"/>
  <c r="K284" i="24"/>
  <c r="K283" i="24"/>
  <c r="K282" i="24"/>
  <c r="K281" i="24"/>
  <c r="K280" i="24"/>
  <c r="K279" i="24"/>
  <c r="K278" i="24"/>
  <c r="K277" i="24"/>
  <c r="K276" i="24"/>
  <c r="K275" i="24"/>
  <c r="K274" i="24"/>
  <c r="K273" i="24"/>
  <c r="K272" i="24"/>
  <c r="K271" i="24"/>
  <c r="K270" i="24"/>
  <c r="K269" i="24"/>
  <c r="K268" i="24"/>
  <c r="K267" i="24"/>
  <c r="K266" i="24"/>
  <c r="K265" i="24"/>
  <c r="K264" i="24"/>
  <c r="K263" i="24"/>
  <c r="K262" i="24"/>
  <c r="K261" i="24"/>
  <c r="K260" i="24"/>
  <c r="K259" i="24"/>
  <c r="K258" i="24"/>
  <c r="K257" i="24"/>
  <c r="K256" i="24"/>
  <c r="K255" i="24"/>
  <c r="K254" i="24"/>
  <c r="K253" i="24"/>
  <c r="K252" i="24"/>
  <c r="K251" i="24"/>
  <c r="K250" i="24"/>
  <c r="K249" i="24"/>
  <c r="K248" i="24"/>
  <c r="K247" i="24"/>
  <c r="K246" i="24"/>
  <c r="K245" i="24"/>
  <c r="K244" i="24"/>
  <c r="K243" i="24"/>
  <c r="K242" i="24"/>
  <c r="K241" i="24"/>
  <c r="K240" i="24"/>
  <c r="K239" i="24"/>
  <c r="K238" i="24"/>
  <c r="K237" i="24"/>
  <c r="K236" i="24"/>
  <c r="K235" i="24"/>
  <c r="K234" i="24"/>
  <c r="K233" i="24"/>
  <c r="K232" i="24"/>
  <c r="K231" i="24"/>
  <c r="K230" i="24"/>
  <c r="K229" i="24"/>
  <c r="K228" i="24"/>
  <c r="K227" i="24"/>
  <c r="K226" i="24"/>
  <c r="K225" i="24"/>
  <c r="K224" i="24"/>
  <c r="K223" i="24"/>
  <c r="K222" i="24"/>
  <c r="K221" i="24"/>
  <c r="K220" i="24"/>
  <c r="K219" i="24"/>
  <c r="K218" i="24"/>
  <c r="K217" i="24"/>
  <c r="K216" i="24"/>
  <c r="K215" i="24"/>
  <c r="K214" i="24"/>
  <c r="K213" i="24"/>
  <c r="K212" i="24"/>
  <c r="K211" i="24"/>
  <c r="K210" i="24"/>
  <c r="K209" i="24"/>
  <c r="K208" i="24"/>
  <c r="K207" i="24"/>
  <c r="K206" i="24"/>
  <c r="K205" i="24"/>
  <c r="K204" i="24"/>
  <c r="K203" i="24"/>
  <c r="K202" i="24"/>
  <c r="K201" i="24"/>
  <c r="K200" i="24"/>
  <c r="K199" i="24"/>
  <c r="K198" i="24"/>
  <c r="K197" i="24"/>
  <c r="K196" i="24"/>
  <c r="K195" i="24"/>
  <c r="K194" i="24"/>
  <c r="K193" i="24"/>
  <c r="K192" i="24"/>
  <c r="K191" i="24"/>
  <c r="K190" i="24"/>
  <c r="K189" i="24"/>
  <c r="K188" i="24"/>
  <c r="K187" i="24"/>
  <c r="K186" i="24"/>
  <c r="K185" i="24"/>
  <c r="K184" i="24"/>
  <c r="K183" i="24"/>
  <c r="K182" i="24"/>
  <c r="K181" i="24"/>
  <c r="K180" i="24"/>
  <c r="K179" i="24"/>
  <c r="K178" i="24"/>
  <c r="K177" i="24"/>
  <c r="K176" i="24"/>
  <c r="K175" i="24"/>
  <c r="K174" i="24"/>
  <c r="K173" i="24"/>
  <c r="K172" i="24"/>
  <c r="K171" i="24"/>
  <c r="K170" i="24"/>
  <c r="K169" i="24"/>
  <c r="K168" i="24"/>
  <c r="K167" i="24"/>
  <c r="K166" i="24"/>
  <c r="K165" i="24"/>
  <c r="K164" i="24"/>
  <c r="K163" i="24"/>
  <c r="K162" i="24"/>
  <c r="K161" i="24"/>
  <c r="K160" i="24"/>
  <c r="K159" i="24"/>
  <c r="K158" i="24"/>
  <c r="K157" i="24"/>
  <c r="K156" i="24"/>
  <c r="K155" i="24"/>
  <c r="K154" i="24"/>
  <c r="K153" i="24"/>
  <c r="K152" i="24"/>
  <c r="K151" i="24"/>
  <c r="K150" i="24"/>
  <c r="K149" i="24"/>
  <c r="K148" i="24"/>
  <c r="K147" i="24"/>
  <c r="K146" i="24"/>
  <c r="K145" i="24"/>
  <c r="K144" i="24"/>
  <c r="K143" i="24"/>
  <c r="K142" i="24"/>
  <c r="K141" i="24"/>
  <c r="K140" i="24"/>
  <c r="K139" i="24"/>
  <c r="K138" i="24"/>
  <c r="K137" i="24"/>
  <c r="K136" i="24"/>
  <c r="K135" i="24"/>
  <c r="K134" i="24"/>
  <c r="K133" i="24"/>
  <c r="K132" i="24"/>
  <c r="K131" i="24"/>
  <c r="K130" i="24"/>
  <c r="K129" i="24"/>
  <c r="K128" i="24"/>
  <c r="K127" i="24"/>
  <c r="K126" i="24"/>
  <c r="K125" i="24"/>
  <c r="K124" i="24"/>
  <c r="K123" i="24"/>
  <c r="K122" i="24"/>
  <c r="K121" i="24"/>
  <c r="K120" i="24"/>
  <c r="K119" i="24"/>
  <c r="K118" i="24"/>
  <c r="K117" i="24"/>
  <c r="K116" i="24"/>
  <c r="K115" i="24"/>
  <c r="K114" i="24"/>
  <c r="K113" i="24"/>
  <c r="K112" i="24"/>
  <c r="K111" i="24"/>
  <c r="K110" i="24"/>
  <c r="K109" i="24"/>
  <c r="K108" i="24"/>
  <c r="K107" i="24"/>
  <c r="K106" i="24"/>
  <c r="K105" i="24"/>
  <c r="K104" i="24"/>
  <c r="K103" i="24"/>
  <c r="K102" i="24"/>
  <c r="K101" i="24"/>
  <c r="K100" i="24"/>
  <c r="K99" i="24"/>
  <c r="K98" i="24"/>
  <c r="K97" i="24"/>
  <c r="K96" i="24"/>
  <c r="K95" i="24"/>
  <c r="K94" i="24"/>
  <c r="K93" i="24"/>
  <c r="K92" i="24"/>
  <c r="K91" i="24"/>
  <c r="K90" i="24"/>
  <c r="K89" i="24"/>
  <c r="K88" i="24"/>
  <c r="K87" i="24"/>
  <c r="K86" i="24"/>
  <c r="K85" i="24"/>
  <c r="K84" i="24"/>
  <c r="K83" i="24"/>
  <c r="K82" i="24"/>
  <c r="K81" i="24"/>
  <c r="K80" i="24"/>
  <c r="K79" i="24"/>
  <c r="K78" i="24"/>
  <c r="K77" i="24"/>
  <c r="K76" i="24"/>
  <c r="K75" i="24"/>
  <c r="K74" i="24"/>
  <c r="K73" i="24"/>
  <c r="K72" i="24"/>
  <c r="K71" i="24"/>
  <c r="K70" i="24"/>
  <c r="K69" i="24"/>
  <c r="K68" i="24"/>
  <c r="K67" i="24"/>
  <c r="K66" i="24"/>
  <c r="K65" i="24"/>
  <c r="K64" i="24"/>
  <c r="K63" i="24"/>
  <c r="K62" i="24"/>
  <c r="K61" i="24"/>
  <c r="K60" i="24"/>
  <c r="K59" i="24"/>
  <c r="K58" i="24"/>
  <c r="K57" i="24"/>
  <c r="K56" i="24"/>
  <c r="K55" i="24"/>
  <c r="K54" i="24"/>
  <c r="K53" i="24"/>
  <c r="K52" i="24"/>
  <c r="K51" i="24"/>
  <c r="K50" i="24"/>
  <c r="K49" i="24"/>
  <c r="K48" i="24"/>
  <c r="K47" i="24"/>
  <c r="K46" i="24"/>
  <c r="K45" i="24"/>
  <c r="K44" i="24"/>
  <c r="K43" i="24"/>
  <c r="K42" i="24"/>
  <c r="K41" i="24"/>
  <c r="K40" i="24"/>
  <c r="K39" i="24"/>
  <c r="K38" i="24"/>
  <c r="K37" i="24"/>
  <c r="K36" i="24"/>
  <c r="K35" i="24"/>
  <c r="K34" i="24"/>
  <c r="K33" i="24"/>
  <c r="K32" i="24"/>
  <c r="K31" i="24"/>
  <c r="K30" i="24"/>
  <c r="K29" i="24"/>
  <c r="K28" i="24"/>
  <c r="K27" i="24"/>
  <c r="K26" i="24"/>
  <c r="K25" i="24"/>
  <c r="K24" i="24"/>
  <c r="K23" i="24"/>
  <c r="K22" i="24"/>
  <c r="K21" i="24"/>
  <c r="G46" i="19"/>
  <c r="K20" i="24"/>
  <c r="L43" i="19"/>
  <c r="G45" i="19"/>
  <c r="K19" i="24"/>
  <c r="L42" i="19"/>
  <c r="G44" i="19"/>
  <c r="K18" i="24"/>
  <c r="G43" i="19"/>
  <c r="L41" i="19"/>
  <c r="K17" i="24"/>
  <c r="L40" i="19"/>
  <c r="G42" i="19"/>
  <c r="K16" i="24"/>
  <c r="G41" i="19"/>
  <c r="L39" i="19"/>
  <c r="K15" i="24"/>
  <c r="L38" i="19"/>
  <c r="G40" i="19"/>
  <c r="K14" i="24"/>
  <c r="L37" i="19"/>
  <c r="G39" i="19"/>
  <c r="K13" i="24"/>
  <c r="L36" i="19"/>
  <c r="G38" i="19"/>
  <c r="K12" i="24"/>
  <c r="G37" i="19"/>
  <c r="L35" i="19"/>
  <c r="K11" i="24"/>
  <c r="K10" i="24"/>
  <c r="K9" i="24"/>
  <c r="G36" i="19"/>
  <c r="L34" i="19"/>
  <c r="K7" i="24"/>
  <c r="Q35" i="21"/>
  <c r="Q90" i="21"/>
  <c r="Q7" i="21"/>
  <c r="Q83" i="21"/>
  <c r="Q8" i="21"/>
  <c r="Q13" i="21"/>
  <c r="Q78" i="21"/>
  <c r="Q49" i="21"/>
  <c r="Q68" i="21"/>
  <c r="Q43" i="21"/>
  <c r="Q23" i="21"/>
  <c r="Q88" i="21"/>
  <c r="Q100" i="21"/>
  <c r="Q24" i="21"/>
  <c r="Q19" i="21"/>
  <c r="Q34" i="21"/>
  <c r="Q94" i="21"/>
  <c r="Q42" i="21"/>
  <c r="Q66" i="21"/>
  <c r="Q102" i="21"/>
  <c r="Q86" i="21"/>
  <c r="Q95" i="21"/>
  <c r="Q61" i="21"/>
  <c r="Q12" i="21"/>
  <c r="Q56" i="21"/>
  <c r="Q55" i="21"/>
  <c r="Q62" i="21"/>
  <c r="Q5" i="21"/>
  <c r="Q46" i="21"/>
  <c r="Q72" i="21"/>
  <c r="Q75" i="21"/>
  <c r="Q9" i="21"/>
  <c r="Q3" i="21"/>
  <c r="Q71" i="21"/>
  <c r="Q74" i="21"/>
  <c r="Q48" i="21"/>
  <c r="Q21" i="21"/>
  <c r="Q79" i="21"/>
  <c r="Q57" i="21"/>
  <c r="Q11" i="21"/>
  <c r="Q20" i="21"/>
  <c r="Q80" i="21"/>
  <c r="Q37" i="21"/>
  <c r="Q70" i="21"/>
  <c r="Q82" i="21"/>
  <c r="Q63" i="21"/>
  <c r="Q31" i="21"/>
  <c r="Q15" i="21"/>
  <c r="Q76" i="21"/>
  <c r="Q39" i="21"/>
  <c r="Q59" i="21"/>
  <c r="Q87" i="21"/>
  <c r="Q89" i="21"/>
  <c r="Q84" i="21"/>
  <c r="Q101" i="21"/>
  <c r="Q29" i="21"/>
  <c r="Q14" i="21"/>
  <c r="Q18" i="21"/>
  <c r="Q41" i="21"/>
  <c r="Q93" i="21"/>
  <c r="Q97" i="21"/>
  <c r="Q26" i="21"/>
  <c r="Q77" i="21"/>
  <c r="Q67" i="21"/>
  <c r="Q69" i="21"/>
  <c r="Q60" i="21"/>
  <c r="Q73" i="21"/>
  <c r="Q22" i="21"/>
  <c r="Q44" i="21"/>
  <c r="Q10" i="21"/>
  <c r="Q54" i="21"/>
  <c r="Q53" i="21"/>
  <c r="Q16" i="21"/>
  <c r="Q6" i="21"/>
  <c r="Q30" i="21"/>
  <c r="Q38" i="21"/>
  <c r="Q65" i="21"/>
  <c r="Q91" i="21"/>
  <c r="Q27" i="21"/>
  <c r="Q85" i="21"/>
  <c r="Q50" i="21"/>
  <c r="Q25" i="21"/>
  <c r="Q99" i="21"/>
  <c r="Q96" i="21"/>
  <c r="Q81" i="21"/>
  <c r="Q51" i="21"/>
  <c r="Q52" i="21"/>
  <c r="Q98" i="21"/>
  <c r="Q92" i="21"/>
  <c r="Q45" i="21"/>
  <c r="Q33" i="21"/>
  <c r="Q58" i="21"/>
  <c r="Q17" i="21"/>
  <c r="Q4" i="21"/>
  <c r="Q32" i="21"/>
  <c r="Q64" i="21"/>
  <c r="Q28" i="21"/>
  <c r="Q40" i="21"/>
  <c r="Q36" i="21"/>
  <c r="Q47" i="21"/>
  <c r="P18" i="14"/>
  <c r="P40" i="14"/>
  <c r="P69" i="14"/>
  <c r="P60" i="14"/>
  <c r="P30" i="14"/>
  <c r="P34" i="14"/>
  <c r="P65" i="14"/>
  <c r="P26" i="14"/>
  <c r="P41" i="14"/>
  <c r="P15" i="14"/>
  <c r="P53" i="14"/>
  <c r="P45" i="14"/>
  <c r="P55" i="14"/>
  <c r="P67" i="14"/>
  <c r="P44" i="14"/>
  <c r="P16" i="14"/>
  <c r="P63" i="14"/>
  <c r="P62" i="14"/>
  <c r="P35" i="14"/>
  <c r="P24" i="14"/>
  <c r="P14" i="14"/>
  <c r="P43" i="14"/>
  <c r="P64" i="14"/>
  <c r="P47" i="14"/>
  <c r="P11" i="14"/>
  <c r="P51" i="14"/>
  <c r="P28" i="14"/>
  <c r="P70" i="14"/>
  <c r="P42" i="14"/>
  <c r="P7" i="14"/>
  <c r="P33" i="14"/>
  <c r="P66" i="14"/>
  <c r="P6" i="14"/>
  <c r="P3" i="14"/>
  <c r="P4" i="14"/>
  <c r="P8" i="14"/>
  <c r="P58" i="14"/>
  <c r="P49" i="14"/>
  <c r="P32" i="14"/>
  <c r="P31" i="14"/>
  <c r="P17" i="14"/>
  <c r="P71" i="14"/>
  <c r="P61" i="14"/>
  <c r="P54" i="14"/>
  <c r="P57" i="14"/>
  <c r="P27" i="14"/>
  <c r="P38" i="14"/>
  <c r="P36" i="14"/>
  <c r="P39" i="14"/>
  <c r="P50" i="14"/>
  <c r="P5" i="14"/>
  <c r="P22" i="14"/>
  <c r="P9" i="14"/>
  <c r="P13" i="14"/>
  <c r="P59" i="14"/>
  <c r="P12" i="14"/>
  <c r="P25" i="14"/>
  <c r="P68" i="14"/>
  <c r="P52" i="14"/>
  <c r="P21" i="14"/>
  <c r="P20" i="14"/>
  <c r="P19" i="14"/>
  <c r="P48" i="14"/>
  <c r="P23" i="14"/>
  <c r="P37" i="14"/>
  <c r="P46" i="14"/>
  <c r="P29" i="14"/>
  <c r="P10" i="14"/>
  <c r="P56" i="14"/>
  <c r="K8" i="24"/>
  <c r="Q22" i="11"/>
  <c r="Q88" i="11"/>
  <c r="Q4" i="11"/>
  <c r="Q49" i="11"/>
  <c r="Q18" i="11"/>
  <c r="Q87" i="11"/>
  <c r="Q90" i="11"/>
  <c r="Q54" i="11"/>
  <c r="Q86" i="11"/>
  <c r="Q9" i="11"/>
  <c r="Q94" i="11"/>
  <c r="Q28" i="11"/>
  <c r="Q33" i="11"/>
  <c r="Q96" i="11"/>
  <c r="Q83" i="11"/>
  <c r="Q84" i="11"/>
  <c r="Q64" i="11"/>
  <c r="Q44" i="11"/>
  <c r="Q79" i="11"/>
  <c r="Q53" i="11"/>
  <c r="Q31" i="11"/>
  <c r="Q23" i="11"/>
  <c r="Q89" i="11"/>
  <c r="Q12" i="11"/>
  <c r="Q10" i="11"/>
  <c r="Q35" i="11"/>
  <c r="Q3" i="11"/>
  <c r="Q102" i="11"/>
  <c r="Q29" i="11"/>
  <c r="Q7" i="11"/>
  <c r="Q50" i="11"/>
  <c r="Q76" i="11"/>
  <c r="Q62" i="11"/>
  <c r="Q46" i="11"/>
  <c r="Q27" i="11"/>
  <c r="Q98" i="11"/>
  <c r="Q67" i="11"/>
  <c r="Q11" i="11"/>
  <c r="Q6" i="11"/>
  <c r="Q56" i="11"/>
  <c r="Q81" i="11"/>
  <c r="Q13" i="11"/>
  <c r="Q17" i="11"/>
  <c r="Q43" i="11"/>
  <c r="Q19" i="11"/>
  <c r="Q55" i="11"/>
  <c r="Q97" i="11"/>
  <c r="Q24" i="11"/>
  <c r="Q70" i="11"/>
  <c r="Q72" i="11"/>
  <c r="Q21" i="11"/>
  <c r="Q60" i="11"/>
  <c r="Q40" i="11"/>
  <c r="Q38" i="11"/>
  <c r="Q37" i="11"/>
  <c r="Q58" i="11"/>
  <c r="Q80" i="11"/>
  <c r="Q77" i="11"/>
  <c r="Q45" i="11"/>
  <c r="Q30" i="11"/>
  <c r="Q68" i="11"/>
  <c r="Q16" i="11"/>
  <c r="Q82" i="11"/>
  <c r="Q69" i="11"/>
  <c r="Q85" i="11"/>
  <c r="Q91" i="11"/>
  <c r="Q57" i="11"/>
  <c r="Q8" i="11"/>
  <c r="Q66" i="11"/>
  <c r="Q63" i="11"/>
  <c r="Q34" i="11"/>
  <c r="Q75" i="11"/>
  <c r="Q25" i="11"/>
  <c r="Q78" i="11"/>
  <c r="Q32" i="11"/>
  <c r="Q61" i="11"/>
  <c r="Q41" i="11"/>
  <c r="Q93" i="11"/>
  <c r="Q95" i="11"/>
  <c r="Q15" i="11"/>
  <c r="Q101" i="11"/>
  <c r="Q39" i="11"/>
  <c r="Q51" i="11"/>
  <c r="Q65" i="11"/>
  <c r="Q74" i="11"/>
  <c r="Q99" i="11"/>
  <c r="Q20" i="11"/>
  <c r="Q48" i="11"/>
  <c r="Q92" i="11"/>
  <c r="Q26" i="11"/>
  <c r="Q59" i="11"/>
  <c r="Q71" i="11"/>
  <c r="Q73" i="11"/>
  <c r="Q5" i="11"/>
  <c r="Q36" i="11"/>
  <c r="Q100" i="11"/>
  <c r="Q14" i="11"/>
  <c r="Q52" i="11"/>
  <c r="Q47" i="11"/>
  <c r="Q42" i="11"/>
  <c r="Q101" i="23"/>
  <c r="Q55" i="23"/>
  <c r="Q9" i="23"/>
  <c r="Q82" i="23"/>
  <c r="Q44" i="23"/>
  <c r="Q78" i="23"/>
  <c r="Q46" i="23"/>
  <c r="Q57" i="23"/>
  <c r="Q97" i="23"/>
  <c r="Q15" i="23"/>
  <c r="Q7" i="23"/>
  <c r="Q45" i="23"/>
  <c r="Q3" i="23"/>
  <c r="Q94" i="23"/>
  <c r="Q54" i="23"/>
  <c r="Q91" i="23"/>
  <c r="Q18" i="23"/>
  <c r="Q17" i="23"/>
  <c r="Q48" i="23"/>
  <c r="Q49" i="23"/>
  <c r="Q33" i="23"/>
  <c r="Q26" i="23"/>
  <c r="Q93" i="23"/>
  <c r="Q14" i="23"/>
  <c r="Q28" i="23"/>
  <c r="Q27" i="23"/>
  <c r="Q88" i="23"/>
  <c r="Q24" i="23"/>
  <c r="Q60" i="23"/>
  <c r="Q61" i="23"/>
  <c r="Q68" i="23"/>
  <c r="Q74" i="23"/>
  <c r="Q85" i="23"/>
  <c r="Q75" i="23"/>
  <c r="Q99" i="23"/>
  <c r="Q41" i="23"/>
  <c r="Q58" i="23"/>
  <c r="Q25" i="23"/>
  <c r="Q90" i="23"/>
  <c r="Q83" i="23"/>
  <c r="Q70" i="23"/>
  <c r="Q40" i="23"/>
  <c r="Q30" i="23"/>
  <c r="Q34" i="23"/>
  <c r="Q73" i="23"/>
  <c r="Q13" i="23"/>
  <c r="Q65" i="23"/>
  <c r="Q43" i="23"/>
  <c r="Q52" i="23"/>
  <c r="Q79" i="23"/>
  <c r="Q20" i="23"/>
  <c r="Q29" i="23"/>
  <c r="Q19" i="23"/>
  <c r="Q67" i="23"/>
  <c r="Q92" i="23"/>
  <c r="Q23" i="23"/>
  <c r="Q63" i="23"/>
  <c r="Q95" i="23"/>
  <c r="Q64" i="23"/>
  <c r="Q98" i="23"/>
  <c r="Q21" i="23"/>
  <c r="Q100" i="23"/>
  <c r="Q31" i="23"/>
  <c r="Q22" i="23"/>
  <c r="Q84" i="23"/>
  <c r="Q37" i="23"/>
  <c r="Q12" i="23"/>
  <c r="Q38" i="23"/>
  <c r="Q50" i="23"/>
  <c r="Q10" i="23"/>
  <c r="Q72" i="23"/>
  <c r="Q11" i="23"/>
  <c r="Q32" i="23"/>
  <c r="Q62" i="23"/>
  <c r="Q6" i="23"/>
  <c r="Q56" i="23"/>
  <c r="Q35" i="23"/>
  <c r="Q80" i="23"/>
  <c r="Q89" i="23"/>
  <c r="Q47" i="23"/>
  <c r="Q87" i="23"/>
  <c r="Q8" i="23"/>
  <c r="Q4" i="23"/>
  <c r="Q96" i="23"/>
  <c r="Q16" i="23"/>
  <c r="Q76" i="23"/>
  <c r="Q66" i="23"/>
  <c r="Q81" i="23"/>
  <c r="Q69" i="23"/>
  <c r="Q53" i="23"/>
  <c r="Q71" i="23"/>
  <c r="Q59" i="23"/>
  <c r="Q86" i="23"/>
  <c r="Q77" i="23"/>
  <c r="Q36" i="23"/>
  <c r="Q51" i="23"/>
  <c r="Q39" i="23"/>
  <c r="Q102" i="23"/>
  <c r="Q42" i="23"/>
  <c r="Q5" i="23"/>
  <c r="H39" i="19"/>
  <c r="R83" i="21"/>
  <c r="U83" i="21"/>
  <c r="T83" i="21"/>
  <c r="S83" i="21"/>
  <c r="V83" i="21"/>
  <c r="U88" i="21"/>
  <c r="V88" i="21"/>
  <c r="S88" i="21"/>
  <c r="R88" i="21"/>
  <c r="T88" i="21"/>
  <c r="T102" i="21"/>
  <c r="S102" i="21"/>
  <c r="U102" i="21"/>
  <c r="R102" i="21"/>
  <c r="V102" i="21"/>
  <c r="T5" i="21"/>
  <c r="V5" i="21"/>
  <c r="R5" i="21"/>
  <c r="U5" i="21"/>
  <c r="S5" i="21"/>
  <c r="T48" i="21"/>
  <c r="R48" i="21"/>
  <c r="U48" i="21"/>
  <c r="S48" i="21"/>
  <c r="V48" i="21"/>
  <c r="U70" i="21"/>
  <c r="R70" i="21"/>
  <c r="T70" i="21"/>
  <c r="V70" i="21"/>
  <c r="S70" i="21"/>
  <c r="R87" i="21"/>
  <c r="V87" i="21"/>
  <c r="U87" i="21"/>
  <c r="S87" i="21"/>
  <c r="T87" i="21"/>
  <c r="U93" i="21"/>
  <c r="R93" i="21"/>
  <c r="V93" i="21"/>
  <c r="T93" i="21"/>
  <c r="S93" i="21"/>
  <c r="U22" i="21"/>
  <c r="S22" i="21"/>
  <c r="T22" i="21"/>
  <c r="R22" i="21"/>
  <c r="V22" i="21"/>
  <c r="R38" i="21"/>
  <c r="S38" i="21"/>
  <c r="V38" i="21"/>
  <c r="U38" i="21"/>
  <c r="T38" i="21"/>
  <c r="V96" i="21"/>
  <c r="U96" i="21"/>
  <c r="S96" i="21"/>
  <c r="R96" i="21"/>
  <c r="T96" i="21"/>
  <c r="T58" i="21"/>
  <c r="S58" i="21"/>
  <c r="V58" i="21"/>
  <c r="U58" i="21"/>
  <c r="R58" i="21"/>
  <c r="S47" i="21"/>
  <c r="U47" i="21"/>
  <c r="R47" i="21"/>
  <c r="V47" i="21"/>
  <c r="T47" i="21"/>
  <c r="Q26" i="14"/>
  <c r="R26" i="14"/>
  <c r="S26" i="14"/>
  <c r="T26" i="14"/>
  <c r="U26" i="14"/>
  <c r="R16" i="14"/>
  <c r="U16" i="14"/>
  <c r="T16" i="14"/>
  <c r="S16" i="14"/>
  <c r="Q16" i="14"/>
  <c r="U47" i="14"/>
  <c r="R47" i="14"/>
  <c r="S47" i="14"/>
  <c r="Q47" i="14"/>
  <c r="T47" i="14"/>
  <c r="T66" i="14"/>
  <c r="U66" i="14"/>
  <c r="S66" i="14"/>
  <c r="R66" i="14"/>
  <c r="Q66" i="14"/>
  <c r="R31" i="14"/>
  <c r="T31" i="14"/>
  <c r="U31" i="14"/>
  <c r="Q31" i="14"/>
  <c r="S31" i="14"/>
  <c r="R36" i="14"/>
  <c r="S36" i="14"/>
  <c r="Q36" i="14"/>
  <c r="T36" i="14"/>
  <c r="U36" i="14"/>
  <c r="R12" i="14"/>
  <c r="U12" i="14"/>
  <c r="Q12" i="14"/>
  <c r="S12" i="14"/>
  <c r="T12" i="14"/>
  <c r="R23" i="14"/>
  <c r="Q23" i="14"/>
  <c r="T23" i="14"/>
  <c r="S23" i="14"/>
  <c r="U23" i="14"/>
  <c r="B12" i="24"/>
  <c r="U54" i="11"/>
  <c r="V54" i="11"/>
  <c r="R54" i="11"/>
  <c r="T54" i="11"/>
  <c r="S54" i="11"/>
  <c r="T84" i="11"/>
  <c r="R84" i="11"/>
  <c r="U84" i="11"/>
  <c r="S84" i="11"/>
  <c r="V84" i="11"/>
  <c r="T12" i="11"/>
  <c r="R12" i="11"/>
  <c r="V12" i="11"/>
  <c r="U12" i="11"/>
  <c r="S12" i="11"/>
  <c r="T76" i="11"/>
  <c r="S76" i="11"/>
  <c r="R76" i="11"/>
  <c r="U76" i="11"/>
  <c r="V76" i="11"/>
  <c r="R56" i="11"/>
  <c r="V56" i="11"/>
  <c r="U56" i="11"/>
  <c r="S56" i="11"/>
  <c r="T56" i="11"/>
  <c r="R24" i="11"/>
  <c r="T24" i="11"/>
  <c r="S24" i="11"/>
  <c r="U24" i="11"/>
  <c r="V24" i="11"/>
  <c r="T58" i="11"/>
  <c r="U58" i="11"/>
  <c r="V58" i="11"/>
  <c r="R58" i="11"/>
  <c r="S58" i="11"/>
  <c r="T69" i="11"/>
  <c r="R69" i="11"/>
  <c r="V69" i="11"/>
  <c r="U69" i="11"/>
  <c r="S69" i="11"/>
  <c r="S75" i="11"/>
  <c r="R75" i="11"/>
  <c r="V75" i="11"/>
  <c r="U75" i="11"/>
  <c r="T75" i="11"/>
  <c r="U15" i="11"/>
  <c r="R15" i="11"/>
  <c r="V15" i="11"/>
  <c r="S15" i="11"/>
  <c r="T15" i="11"/>
  <c r="T48" i="11"/>
  <c r="R48" i="11"/>
  <c r="V48" i="11"/>
  <c r="S48" i="11"/>
  <c r="U48" i="11"/>
  <c r="U100" i="11"/>
  <c r="S100" i="11"/>
  <c r="T100" i="11"/>
  <c r="R100" i="11"/>
  <c r="V100" i="11"/>
  <c r="T82" i="23"/>
  <c r="U82" i="23"/>
  <c r="S82" i="23"/>
  <c r="V82" i="23"/>
  <c r="R82" i="23"/>
  <c r="U45" i="23"/>
  <c r="R45" i="23"/>
  <c r="T45" i="23"/>
  <c r="S45" i="23"/>
  <c r="V45" i="23"/>
  <c r="R49" i="23"/>
  <c r="S49" i="23"/>
  <c r="V49" i="23"/>
  <c r="U49" i="23"/>
  <c r="T49" i="23"/>
  <c r="T24" i="23"/>
  <c r="S24" i="23"/>
  <c r="R24" i="23"/>
  <c r="V24" i="23"/>
  <c r="U24" i="23"/>
  <c r="U41" i="23"/>
  <c r="T41" i="23"/>
  <c r="V41" i="23"/>
  <c r="S41" i="23"/>
  <c r="R41" i="23"/>
  <c r="U34" i="23"/>
  <c r="S34" i="23"/>
  <c r="T34" i="23"/>
  <c r="V34" i="23"/>
  <c r="R34" i="23"/>
  <c r="V29" i="23"/>
  <c r="U29" i="23"/>
  <c r="T29" i="23"/>
  <c r="S29" i="23"/>
  <c r="R29" i="23"/>
  <c r="S98" i="23"/>
  <c r="R98" i="23"/>
  <c r="V98" i="23"/>
  <c r="T98" i="23"/>
  <c r="U98" i="23"/>
  <c r="U38" i="23"/>
  <c r="V38" i="23"/>
  <c r="S38" i="23"/>
  <c r="T38" i="23"/>
  <c r="R38" i="23"/>
  <c r="V56" i="23"/>
  <c r="U56" i="23"/>
  <c r="T56" i="23"/>
  <c r="S56" i="23"/>
  <c r="R56" i="23"/>
  <c r="T96" i="23"/>
  <c r="R96" i="23"/>
  <c r="U96" i="23"/>
  <c r="S96" i="23"/>
  <c r="V96" i="23"/>
  <c r="S59" i="23"/>
  <c r="T59" i="23"/>
  <c r="V59" i="23"/>
  <c r="U59" i="23"/>
  <c r="R59" i="23"/>
  <c r="S5" i="23"/>
  <c r="U5" i="23"/>
  <c r="R5" i="23"/>
  <c r="T5" i="23"/>
  <c r="V5" i="23"/>
  <c r="T13" i="21"/>
  <c r="R13" i="21"/>
  <c r="S13" i="21"/>
  <c r="V13" i="21"/>
  <c r="U13" i="21"/>
  <c r="S24" i="21"/>
  <c r="T24" i="21"/>
  <c r="U24" i="21"/>
  <c r="V24" i="21"/>
  <c r="R24" i="21"/>
  <c r="V95" i="21"/>
  <c r="T95" i="21"/>
  <c r="S95" i="21"/>
  <c r="R95" i="21"/>
  <c r="U95" i="21"/>
  <c r="T72" i="21"/>
  <c r="S72" i="21"/>
  <c r="R72" i="21"/>
  <c r="U72" i="21"/>
  <c r="V72" i="21"/>
  <c r="T63" i="21"/>
  <c r="S63" i="21"/>
  <c r="R63" i="21"/>
  <c r="U63" i="21"/>
  <c r="V63" i="21"/>
  <c r="S84" i="21"/>
  <c r="U84" i="21"/>
  <c r="R84" i="21"/>
  <c r="T84" i="21"/>
  <c r="V84" i="21"/>
  <c r="U26" i="21"/>
  <c r="V26" i="21"/>
  <c r="T26" i="21"/>
  <c r="S26" i="21"/>
  <c r="R26" i="21"/>
  <c r="R10" i="21"/>
  <c r="V10" i="21"/>
  <c r="U10" i="21"/>
  <c r="S10" i="21"/>
  <c r="T10" i="21"/>
  <c r="T51" i="21"/>
  <c r="R51" i="21"/>
  <c r="V51" i="21"/>
  <c r="S51" i="21"/>
  <c r="U51" i="21"/>
  <c r="T4" i="21"/>
  <c r="U4" i="21"/>
  <c r="R4" i="21"/>
  <c r="V4" i="21"/>
  <c r="S4" i="21"/>
  <c r="T40" i="14"/>
  <c r="Q40" i="14"/>
  <c r="S40" i="14"/>
  <c r="R40" i="14"/>
  <c r="U40" i="14"/>
  <c r="Q62" i="14"/>
  <c r="U62" i="14"/>
  <c r="S62" i="14"/>
  <c r="T62" i="14"/>
  <c r="R62" i="14"/>
  <c r="Q51" i="14"/>
  <c r="T51" i="14"/>
  <c r="S51" i="14"/>
  <c r="U51" i="14"/>
  <c r="R51" i="14"/>
  <c r="Q71" i="14"/>
  <c r="R71" i="14"/>
  <c r="S71" i="14"/>
  <c r="T71" i="14"/>
  <c r="U71" i="14"/>
  <c r="T68" i="14"/>
  <c r="R68" i="14"/>
  <c r="S68" i="14"/>
  <c r="Q68" i="14"/>
  <c r="U68" i="14"/>
  <c r="S88" i="11"/>
  <c r="T88" i="11"/>
  <c r="V88" i="11"/>
  <c r="R88" i="11"/>
  <c r="U88" i="11"/>
  <c r="R35" i="11"/>
  <c r="U35" i="11"/>
  <c r="S35" i="11"/>
  <c r="V35" i="11"/>
  <c r="T35" i="11"/>
  <c r="U13" i="11"/>
  <c r="S13" i="11"/>
  <c r="R13" i="11"/>
  <c r="T13" i="11"/>
  <c r="V13" i="11"/>
  <c r="T77" i="11"/>
  <c r="U77" i="11"/>
  <c r="R77" i="11"/>
  <c r="V77" i="11"/>
  <c r="S77" i="11"/>
  <c r="R91" i="11"/>
  <c r="U91" i="11"/>
  <c r="T91" i="11"/>
  <c r="S91" i="11"/>
  <c r="V91" i="11"/>
  <c r="U39" i="11"/>
  <c r="S39" i="11"/>
  <c r="V39" i="11"/>
  <c r="R39" i="11"/>
  <c r="T39" i="11"/>
  <c r="S26" i="11"/>
  <c r="T26" i="11"/>
  <c r="U26" i="11"/>
  <c r="V26" i="11"/>
  <c r="R26" i="11"/>
  <c r="V78" i="23"/>
  <c r="R78" i="23"/>
  <c r="T78" i="23"/>
  <c r="S78" i="23"/>
  <c r="U78" i="23"/>
  <c r="V94" i="23"/>
  <c r="U94" i="23"/>
  <c r="R94" i="23"/>
  <c r="S94" i="23"/>
  <c r="T94" i="23"/>
  <c r="T26" i="23"/>
  <c r="V26" i="23"/>
  <c r="U26" i="23"/>
  <c r="R26" i="23"/>
  <c r="S26" i="23"/>
  <c r="S25" i="23"/>
  <c r="V25" i="23"/>
  <c r="T25" i="23"/>
  <c r="R25" i="23"/>
  <c r="U25" i="23"/>
  <c r="T13" i="23"/>
  <c r="R13" i="23"/>
  <c r="V13" i="23"/>
  <c r="S13" i="23"/>
  <c r="U13" i="23"/>
  <c r="U100" i="23"/>
  <c r="S100" i="23"/>
  <c r="V100" i="23"/>
  <c r="T100" i="23"/>
  <c r="R100" i="23"/>
  <c r="S80" i="23"/>
  <c r="V80" i="23"/>
  <c r="R80" i="23"/>
  <c r="U80" i="23"/>
  <c r="T80" i="23"/>
  <c r="U77" i="23"/>
  <c r="V77" i="23"/>
  <c r="T77" i="23"/>
  <c r="S77" i="23"/>
  <c r="R77" i="23"/>
  <c r="H38" i="19"/>
  <c r="U61" i="21"/>
  <c r="R61" i="21"/>
  <c r="T61" i="21"/>
  <c r="S61" i="21"/>
  <c r="V61" i="21"/>
  <c r="S31" i="21"/>
  <c r="V31" i="21"/>
  <c r="T31" i="21"/>
  <c r="R31" i="21"/>
  <c r="U31" i="21"/>
  <c r="V54" i="21"/>
  <c r="U54" i="21"/>
  <c r="R54" i="21"/>
  <c r="T54" i="21"/>
  <c r="S54" i="21"/>
  <c r="T52" i="21"/>
  <c r="S52" i="21"/>
  <c r="V52" i="21"/>
  <c r="R52" i="21"/>
  <c r="U52" i="21"/>
  <c r="U53" i="14"/>
  <c r="R53" i="14"/>
  <c r="S53" i="14"/>
  <c r="Q53" i="14"/>
  <c r="T53" i="14"/>
  <c r="U28" i="14"/>
  <c r="S28" i="14"/>
  <c r="Q28" i="14"/>
  <c r="T28" i="14"/>
  <c r="R28" i="14"/>
  <c r="Q5" i="14"/>
  <c r="U5" i="14"/>
  <c r="R5" i="14"/>
  <c r="S5" i="14"/>
  <c r="T5" i="14"/>
  <c r="Q29" i="14"/>
  <c r="S29" i="14"/>
  <c r="U29" i="14"/>
  <c r="T29" i="14"/>
  <c r="R29" i="14"/>
  <c r="T4" i="11"/>
  <c r="U4" i="11"/>
  <c r="R4" i="11"/>
  <c r="V4" i="11"/>
  <c r="S4" i="11"/>
  <c r="S3" i="11"/>
  <c r="U3" i="11"/>
  <c r="R3" i="11"/>
  <c r="V3" i="11"/>
  <c r="T3" i="11"/>
  <c r="R17" i="11"/>
  <c r="V17" i="11"/>
  <c r="T17" i="11"/>
  <c r="U17" i="11"/>
  <c r="S17" i="11"/>
  <c r="R57" i="11"/>
  <c r="T57" i="11"/>
  <c r="S57" i="11"/>
  <c r="V57" i="11"/>
  <c r="U57" i="11"/>
  <c r="V51" i="11"/>
  <c r="R51" i="11"/>
  <c r="U51" i="11"/>
  <c r="T51" i="11"/>
  <c r="S51" i="11"/>
  <c r="T46" i="23"/>
  <c r="V46" i="23"/>
  <c r="R46" i="23"/>
  <c r="U46" i="23"/>
  <c r="S46" i="23"/>
  <c r="T68" i="23"/>
  <c r="S68" i="23"/>
  <c r="V68" i="23"/>
  <c r="U68" i="23"/>
  <c r="R68" i="23"/>
  <c r="S90" i="23"/>
  <c r="U90" i="23"/>
  <c r="T90" i="23"/>
  <c r="V90" i="23"/>
  <c r="R90" i="23"/>
  <c r="S31" i="23"/>
  <c r="U31" i="23"/>
  <c r="V31" i="23"/>
  <c r="R31" i="23"/>
  <c r="T31" i="23"/>
  <c r="S72" i="23"/>
  <c r="R72" i="23"/>
  <c r="U72" i="23"/>
  <c r="V72" i="23"/>
  <c r="T72" i="23"/>
  <c r="U89" i="23"/>
  <c r="S89" i="23"/>
  <c r="R89" i="23"/>
  <c r="V89" i="23"/>
  <c r="T89" i="23"/>
  <c r="S49" i="21"/>
  <c r="U49" i="21"/>
  <c r="T49" i="21"/>
  <c r="R49" i="21"/>
  <c r="V49" i="21"/>
  <c r="S12" i="21"/>
  <c r="T12" i="21"/>
  <c r="U12" i="21"/>
  <c r="R12" i="21"/>
  <c r="V12" i="21"/>
  <c r="U9" i="21"/>
  <c r="R9" i="21"/>
  <c r="T9" i="21"/>
  <c r="V9" i="21"/>
  <c r="S9" i="21"/>
  <c r="U29" i="21"/>
  <c r="R29" i="21"/>
  <c r="T29" i="21"/>
  <c r="S29" i="21"/>
  <c r="V29" i="21"/>
  <c r="S67" i="21"/>
  <c r="R67" i="21"/>
  <c r="U67" i="21"/>
  <c r="V67" i="21"/>
  <c r="T67" i="21"/>
  <c r="V85" i="21"/>
  <c r="T85" i="21"/>
  <c r="R85" i="21"/>
  <c r="S85" i="21"/>
  <c r="U85" i="21"/>
  <c r="R60" i="14"/>
  <c r="S60" i="14"/>
  <c r="T60" i="14"/>
  <c r="U60" i="14"/>
  <c r="Q60" i="14"/>
  <c r="Q70" i="14"/>
  <c r="R70" i="14"/>
  <c r="S70" i="14"/>
  <c r="T70" i="14"/>
  <c r="U70" i="14"/>
  <c r="T22" i="14"/>
  <c r="U22" i="14"/>
  <c r="R22" i="14"/>
  <c r="Q22" i="14"/>
  <c r="S22" i="14"/>
  <c r="S49" i="11"/>
  <c r="R49" i="11"/>
  <c r="V49" i="11"/>
  <c r="T49" i="11"/>
  <c r="U49" i="11"/>
  <c r="R53" i="11"/>
  <c r="S53" i="11"/>
  <c r="V53" i="11"/>
  <c r="U53" i="11"/>
  <c r="T53" i="11"/>
  <c r="V43" i="11"/>
  <c r="S43" i="11"/>
  <c r="T43" i="11"/>
  <c r="R43" i="11"/>
  <c r="U43" i="11"/>
  <c r="U30" i="11"/>
  <c r="V30" i="11"/>
  <c r="R30" i="11"/>
  <c r="T30" i="11"/>
  <c r="S30" i="11"/>
  <c r="V65" i="11"/>
  <c r="T65" i="11"/>
  <c r="R65" i="11"/>
  <c r="S65" i="11"/>
  <c r="U65" i="11"/>
  <c r="U57" i="23"/>
  <c r="V57" i="23"/>
  <c r="S57" i="23"/>
  <c r="R57" i="23"/>
  <c r="T57" i="23"/>
  <c r="T14" i="23"/>
  <c r="R14" i="23"/>
  <c r="U14" i="23"/>
  <c r="V14" i="23"/>
  <c r="S14" i="23"/>
  <c r="V43" i="23"/>
  <c r="U43" i="23"/>
  <c r="R43" i="23"/>
  <c r="T43" i="23"/>
  <c r="S43" i="23"/>
  <c r="U47" i="23"/>
  <c r="S47" i="23"/>
  <c r="R47" i="23"/>
  <c r="V47" i="23"/>
  <c r="T47" i="23"/>
  <c r="V35" i="21"/>
  <c r="S35" i="21"/>
  <c r="T35" i="21"/>
  <c r="U35" i="21"/>
  <c r="R35" i="21"/>
  <c r="R94" i="21"/>
  <c r="U94" i="21"/>
  <c r="V94" i="21"/>
  <c r="S94" i="21"/>
  <c r="T94" i="21"/>
  <c r="T56" i="21"/>
  <c r="U56" i="21"/>
  <c r="R56" i="21"/>
  <c r="V56" i="21"/>
  <c r="S56" i="21"/>
  <c r="T76" i="21"/>
  <c r="S76" i="21"/>
  <c r="V76" i="21"/>
  <c r="R76" i="21"/>
  <c r="U76" i="21"/>
  <c r="R16" i="21"/>
  <c r="S16" i="21"/>
  <c r="U16" i="21"/>
  <c r="V16" i="21"/>
  <c r="T16" i="21"/>
  <c r="R50" i="21"/>
  <c r="V50" i="21"/>
  <c r="U50" i="21"/>
  <c r="T50" i="21"/>
  <c r="S50" i="21"/>
  <c r="V28" i="21"/>
  <c r="R28" i="21"/>
  <c r="U28" i="21"/>
  <c r="T28" i="21"/>
  <c r="S28" i="21"/>
  <c r="R14" i="14"/>
  <c r="U14" i="14"/>
  <c r="Q14" i="14"/>
  <c r="T14" i="14"/>
  <c r="S14" i="14"/>
  <c r="R57" i="14"/>
  <c r="S57" i="14"/>
  <c r="Q57" i="14"/>
  <c r="T57" i="14"/>
  <c r="U57" i="14"/>
  <c r="Q56" i="14"/>
  <c r="U56" i="14"/>
  <c r="R56" i="14"/>
  <c r="T56" i="14"/>
  <c r="S56" i="14"/>
  <c r="S29" i="11"/>
  <c r="U29" i="11"/>
  <c r="V29" i="11"/>
  <c r="T29" i="11"/>
  <c r="R29" i="11"/>
  <c r="T66" i="11"/>
  <c r="V66" i="11"/>
  <c r="U66" i="11"/>
  <c r="R66" i="11"/>
  <c r="S66" i="11"/>
  <c r="V18" i="23"/>
  <c r="R18" i="23"/>
  <c r="S18" i="23"/>
  <c r="U18" i="23"/>
  <c r="T18" i="23"/>
  <c r="T70" i="23"/>
  <c r="R70" i="23"/>
  <c r="U70" i="23"/>
  <c r="V70" i="23"/>
  <c r="S70" i="23"/>
  <c r="S32" i="23"/>
  <c r="T32" i="23"/>
  <c r="U32" i="23"/>
  <c r="V32" i="23"/>
  <c r="R32" i="23"/>
  <c r="T39" i="23"/>
  <c r="R39" i="23"/>
  <c r="V39" i="23"/>
  <c r="S39" i="23"/>
  <c r="U39" i="23"/>
  <c r="S80" i="21"/>
  <c r="R80" i="21"/>
  <c r="T80" i="21"/>
  <c r="V80" i="21"/>
  <c r="U80" i="21"/>
  <c r="R6" i="21"/>
  <c r="T6" i="21"/>
  <c r="S6" i="21"/>
  <c r="V6" i="21"/>
  <c r="U6" i="21"/>
  <c r="T34" i="14"/>
  <c r="Q34" i="14"/>
  <c r="S34" i="14"/>
  <c r="R34" i="14"/>
  <c r="U34" i="14"/>
  <c r="U7" i="14"/>
  <c r="Q7" i="14"/>
  <c r="R7" i="14"/>
  <c r="T7" i="14"/>
  <c r="S7" i="14"/>
  <c r="U13" i="14"/>
  <c r="Q13" i="14"/>
  <c r="T13" i="14"/>
  <c r="R13" i="14"/>
  <c r="S13" i="14"/>
  <c r="R87" i="11"/>
  <c r="T87" i="11"/>
  <c r="U87" i="11"/>
  <c r="V87" i="11"/>
  <c r="S87" i="11"/>
  <c r="T7" i="11"/>
  <c r="R7" i="11"/>
  <c r="V7" i="11"/>
  <c r="U7" i="11"/>
  <c r="S7" i="11"/>
  <c r="R38" i="11"/>
  <c r="U38" i="11"/>
  <c r="T38" i="11"/>
  <c r="S38" i="11"/>
  <c r="V38" i="11"/>
  <c r="U93" i="11"/>
  <c r="R93" i="11"/>
  <c r="S93" i="11"/>
  <c r="V93" i="11"/>
  <c r="T93" i="11"/>
  <c r="U15" i="23"/>
  <c r="R15" i="23"/>
  <c r="S15" i="23"/>
  <c r="V15" i="23"/>
  <c r="T15" i="23"/>
  <c r="U75" i="23"/>
  <c r="R75" i="23"/>
  <c r="V75" i="23"/>
  <c r="T75" i="23"/>
  <c r="S75" i="23"/>
  <c r="S95" i="23"/>
  <c r="U95" i="23"/>
  <c r="V95" i="23"/>
  <c r="R95" i="23"/>
  <c r="T95" i="23"/>
  <c r="S8" i="23"/>
  <c r="T8" i="23"/>
  <c r="U8" i="23"/>
  <c r="V8" i="23"/>
  <c r="R8" i="23"/>
  <c r="V102" i="23"/>
  <c r="T102" i="23"/>
  <c r="R102" i="23"/>
  <c r="S102" i="23"/>
  <c r="U102" i="23"/>
  <c r="U97" i="11"/>
  <c r="T97" i="11"/>
  <c r="V97" i="11"/>
  <c r="S97" i="11"/>
  <c r="R97" i="11"/>
  <c r="T99" i="23"/>
  <c r="R99" i="23"/>
  <c r="V99" i="23"/>
  <c r="U99" i="23"/>
  <c r="S99" i="23"/>
  <c r="S6" i="23"/>
  <c r="V6" i="23"/>
  <c r="T6" i="23"/>
  <c r="U6" i="23"/>
  <c r="R6" i="23"/>
  <c r="H44" i="19"/>
  <c r="H41" i="19"/>
  <c r="U8" i="21"/>
  <c r="S8" i="21"/>
  <c r="V8" i="21"/>
  <c r="R8" i="21"/>
  <c r="T8" i="21"/>
  <c r="V100" i="21"/>
  <c r="S100" i="21"/>
  <c r="U100" i="21"/>
  <c r="T100" i="21"/>
  <c r="R100" i="21"/>
  <c r="R86" i="21"/>
  <c r="S86" i="21"/>
  <c r="U86" i="21"/>
  <c r="V86" i="21"/>
  <c r="T86" i="21"/>
  <c r="V46" i="21"/>
  <c r="S46" i="21"/>
  <c r="U46" i="21"/>
  <c r="T46" i="21"/>
  <c r="R46" i="21"/>
  <c r="R21" i="21"/>
  <c r="T21" i="21"/>
  <c r="U21" i="21"/>
  <c r="V21" i="21"/>
  <c r="S21" i="21"/>
  <c r="U82" i="21"/>
  <c r="V82" i="21"/>
  <c r="S82" i="21"/>
  <c r="R82" i="21"/>
  <c r="T82" i="21"/>
  <c r="U89" i="21"/>
  <c r="T89" i="21"/>
  <c r="S89" i="21"/>
  <c r="V89" i="21"/>
  <c r="R89" i="21"/>
  <c r="T97" i="21"/>
  <c r="S97" i="21"/>
  <c r="U97" i="21"/>
  <c r="V97" i="21"/>
  <c r="R97" i="21"/>
  <c r="V44" i="21"/>
  <c r="S44" i="21"/>
  <c r="U44" i="21"/>
  <c r="R44" i="21"/>
  <c r="T44" i="21"/>
  <c r="S65" i="21"/>
  <c r="U65" i="21"/>
  <c r="R65" i="21"/>
  <c r="V65" i="21"/>
  <c r="T65" i="21"/>
  <c r="T81" i="21"/>
  <c r="U81" i="21"/>
  <c r="R81" i="21"/>
  <c r="S81" i="21"/>
  <c r="V81" i="21"/>
  <c r="U17" i="21"/>
  <c r="V17" i="21"/>
  <c r="R17" i="21"/>
  <c r="T17" i="21"/>
  <c r="S17" i="21"/>
  <c r="Q18" i="14"/>
  <c r="R18" i="14"/>
  <c r="U18" i="14"/>
  <c r="S18" i="14"/>
  <c r="T18" i="14"/>
  <c r="Q41" i="14"/>
  <c r="U41" i="14"/>
  <c r="T41" i="14"/>
  <c r="R41" i="14"/>
  <c r="S41" i="14"/>
  <c r="R63" i="14"/>
  <c r="U63" i="14"/>
  <c r="T63" i="14"/>
  <c r="Q63" i="14"/>
  <c r="S63" i="14"/>
  <c r="Q11" i="14"/>
  <c r="T11" i="14"/>
  <c r="U11" i="14"/>
  <c r="S11" i="14"/>
  <c r="R11" i="14"/>
  <c r="T6" i="14"/>
  <c r="U6" i="14"/>
  <c r="S6" i="14"/>
  <c r="Q6" i="14"/>
  <c r="R6" i="14"/>
  <c r="R17" i="14"/>
  <c r="U17" i="14"/>
  <c r="Q17" i="14"/>
  <c r="S17" i="14"/>
  <c r="T17" i="14"/>
  <c r="R39" i="14"/>
  <c r="T39" i="14"/>
  <c r="U39" i="14"/>
  <c r="S39" i="14"/>
  <c r="Q39" i="14"/>
  <c r="U25" i="14"/>
  <c r="Q25" i="14"/>
  <c r="R25" i="14"/>
  <c r="S25" i="14"/>
  <c r="T25" i="14"/>
  <c r="R37" i="14"/>
  <c r="S37" i="14"/>
  <c r="Q37" i="14"/>
  <c r="U37" i="14"/>
  <c r="T37" i="14"/>
  <c r="V22" i="11"/>
  <c r="T22" i="11"/>
  <c r="S22" i="11"/>
  <c r="R22" i="11"/>
  <c r="U22" i="11"/>
  <c r="T86" i="11"/>
  <c r="S86" i="11"/>
  <c r="V86" i="11"/>
  <c r="R86" i="11"/>
  <c r="U86" i="11"/>
  <c r="V64" i="11"/>
  <c r="U64" i="11"/>
  <c r="T64" i="11"/>
  <c r="S64" i="11"/>
  <c r="R64" i="11"/>
  <c r="R10" i="11"/>
  <c r="V10" i="11"/>
  <c r="U10" i="11"/>
  <c r="S10" i="11"/>
  <c r="T10" i="11"/>
  <c r="R62" i="11"/>
  <c r="T62" i="11"/>
  <c r="U62" i="11"/>
  <c r="S62" i="11"/>
  <c r="V62" i="11"/>
  <c r="T81" i="11"/>
  <c r="S81" i="11"/>
  <c r="V81" i="11"/>
  <c r="U81" i="11"/>
  <c r="R81" i="11"/>
  <c r="V70" i="11"/>
  <c r="T70" i="11"/>
  <c r="R70" i="11"/>
  <c r="U70" i="11"/>
  <c r="S70" i="11"/>
  <c r="T80" i="11"/>
  <c r="V80" i="11"/>
  <c r="S80" i="11"/>
  <c r="U80" i="11"/>
  <c r="R80" i="11"/>
  <c r="U85" i="11"/>
  <c r="T85" i="11"/>
  <c r="S85" i="11"/>
  <c r="V85" i="11"/>
  <c r="R85" i="11"/>
  <c r="U25" i="11"/>
  <c r="S25" i="11"/>
  <c r="R25" i="11"/>
  <c r="V25" i="11"/>
  <c r="T25" i="11"/>
  <c r="S101" i="11"/>
  <c r="R101" i="11"/>
  <c r="V101" i="11"/>
  <c r="T101" i="11"/>
  <c r="U101" i="11"/>
  <c r="S92" i="11"/>
  <c r="T92" i="11"/>
  <c r="U92" i="11"/>
  <c r="V92" i="11"/>
  <c r="R92" i="11"/>
  <c r="V14" i="11"/>
  <c r="S14" i="11"/>
  <c r="R14" i="11"/>
  <c r="T14" i="11"/>
  <c r="U14" i="11"/>
  <c r="T44" i="23"/>
  <c r="V44" i="23"/>
  <c r="U44" i="23"/>
  <c r="S44" i="23"/>
  <c r="R44" i="23"/>
  <c r="T3" i="23"/>
  <c r="S3" i="23"/>
  <c r="V3" i="23"/>
  <c r="U3" i="23"/>
  <c r="R3" i="23"/>
  <c r="T33" i="23"/>
  <c r="U33" i="23"/>
  <c r="V33" i="23"/>
  <c r="R33" i="23"/>
  <c r="S33" i="23"/>
  <c r="T60" i="23"/>
  <c r="S60" i="23"/>
  <c r="V60" i="23"/>
  <c r="U60" i="23"/>
  <c r="R60" i="23"/>
  <c r="T58" i="23"/>
  <c r="R58" i="23"/>
  <c r="U58" i="23"/>
  <c r="S58" i="23"/>
  <c r="V58" i="23"/>
  <c r="U73" i="23"/>
  <c r="S73" i="23"/>
  <c r="V73" i="23"/>
  <c r="T73" i="23"/>
  <c r="R73" i="23"/>
  <c r="S19" i="23"/>
  <c r="R19" i="23"/>
  <c r="V19" i="23"/>
  <c r="T19" i="23"/>
  <c r="U19" i="23"/>
  <c r="U21" i="23"/>
  <c r="V21" i="23"/>
  <c r="T21" i="23"/>
  <c r="S21" i="23"/>
  <c r="R21" i="23"/>
  <c r="R50" i="23"/>
  <c r="S50" i="23"/>
  <c r="V50" i="23"/>
  <c r="T50" i="23"/>
  <c r="U50" i="23"/>
  <c r="U35" i="23"/>
  <c r="T35" i="23"/>
  <c r="V35" i="23"/>
  <c r="S35" i="23"/>
  <c r="R35" i="23"/>
  <c r="V16" i="23"/>
  <c r="S16" i="23"/>
  <c r="U16" i="23"/>
  <c r="T16" i="23"/>
  <c r="R16" i="23"/>
  <c r="R86" i="23"/>
  <c r="S86" i="23"/>
  <c r="U86" i="23"/>
  <c r="T86" i="23"/>
  <c r="V86" i="23"/>
  <c r="AU6" i="11"/>
  <c r="U79" i="21"/>
  <c r="R79" i="21"/>
  <c r="T79" i="21"/>
  <c r="V79" i="21"/>
  <c r="S79" i="21"/>
  <c r="V91" i="21"/>
  <c r="S91" i="21"/>
  <c r="U91" i="21"/>
  <c r="R91" i="21"/>
  <c r="T91" i="21"/>
  <c r="Q15" i="14"/>
  <c r="S15" i="14"/>
  <c r="T15" i="14"/>
  <c r="U15" i="14"/>
  <c r="R15" i="14"/>
  <c r="T3" i="14"/>
  <c r="U3" i="14"/>
  <c r="Q3" i="14"/>
  <c r="S3" i="14"/>
  <c r="R3" i="14"/>
  <c r="R50" i="14"/>
  <c r="S50" i="14"/>
  <c r="T50" i="14"/>
  <c r="U50" i="14"/>
  <c r="Q50" i="14"/>
  <c r="R46" i="14"/>
  <c r="Q46" i="14"/>
  <c r="S46" i="14"/>
  <c r="T46" i="14"/>
  <c r="U46" i="14"/>
  <c r="R9" i="11"/>
  <c r="U9" i="11"/>
  <c r="T9" i="11"/>
  <c r="S9" i="11"/>
  <c r="V9" i="11"/>
  <c r="U44" i="11"/>
  <c r="R44" i="11"/>
  <c r="S44" i="11"/>
  <c r="V44" i="11"/>
  <c r="T44" i="11"/>
  <c r="S46" i="11"/>
  <c r="U46" i="11"/>
  <c r="T46" i="11"/>
  <c r="V46" i="11"/>
  <c r="R46" i="11"/>
  <c r="R72" i="11"/>
  <c r="T72" i="11"/>
  <c r="V72" i="11"/>
  <c r="S72" i="11"/>
  <c r="U72" i="11"/>
  <c r="V78" i="11"/>
  <c r="S78" i="11"/>
  <c r="U78" i="11"/>
  <c r="T78" i="11"/>
  <c r="R78" i="11"/>
  <c r="S52" i="11"/>
  <c r="R52" i="11"/>
  <c r="T52" i="11"/>
  <c r="U52" i="11"/>
  <c r="V52" i="11"/>
  <c r="S61" i="23"/>
  <c r="R61" i="23"/>
  <c r="U61" i="23"/>
  <c r="T61" i="23"/>
  <c r="V61" i="23"/>
  <c r="V67" i="23"/>
  <c r="S67" i="23"/>
  <c r="U67" i="23"/>
  <c r="T67" i="23"/>
  <c r="R67" i="23"/>
  <c r="U10" i="23"/>
  <c r="V10" i="23"/>
  <c r="R10" i="23"/>
  <c r="T10" i="23"/>
  <c r="S10" i="23"/>
  <c r="T76" i="23"/>
  <c r="S76" i="23"/>
  <c r="R76" i="23"/>
  <c r="U76" i="23"/>
  <c r="V76" i="23"/>
  <c r="H46" i="19"/>
  <c r="T19" i="21"/>
  <c r="U19" i="21"/>
  <c r="S19" i="21"/>
  <c r="V19" i="21"/>
  <c r="R19" i="21"/>
  <c r="S75" i="21"/>
  <c r="V75" i="21"/>
  <c r="U75" i="21"/>
  <c r="R75" i="21"/>
  <c r="T75" i="21"/>
  <c r="T57" i="21"/>
  <c r="S57" i="21"/>
  <c r="V57" i="21"/>
  <c r="U57" i="21"/>
  <c r="R57" i="21"/>
  <c r="U77" i="21"/>
  <c r="R77" i="21"/>
  <c r="T77" i="21"/>
  <c r="V77" i="21"/>
  <c r="S77" i="21"/>
  <c r="R27" i="21"/>
  <c r="S27" i="21"/>
  <c r="V27" i="21"/>
  <c r="U27" i="21"/>
  <c r="T27" i="21"/>
  <c r="T32" i="21"/>
  <c r="R32" i="21"/>
  <c r="V32" i="21"/>
  <c r="U32" i="21"/>
  <c r="S32" i="21"/>
  <c r="T35" i="14"/>
  <c r="R35" i="14"/>
  <c r="Q35" i="14"/>
  <c r="S35" i="14"/>
  <c r="U35" i="14"/>
  <c r="T4" i="14"/>
  <c r="Q4" i="14"/>
  <c r="S4" i="14"/>
  <c r="R4" i="14"/>
  <c r="U4" i="14"/>
  <c r="S52" i="14"/>
  <c r="Q52" i="14"/>
  <c r="U52" i="14"/>
  <c r="R52" i="14"/>
  <c r="T52" i="14"/>
  <c r="R94" i="11"/>
  <c r="T94" i="11"/>
  <c r="S94" i="11"/>
  <c r="V94" i="11"/>
  <c r="U94" i="11"/>
  <c r="V27" i="11"/>
  <c r="T27" i="11"/>
  <c r="R27" i="11"/>
  <c r="U27" i="11"/>
  <c r="S27" i="11"/>
  <c r="U21" i="11"/>
  <c r="V21" i="11"/>
  <c r="T21" i="11"/>
  <c r="S21" i="11"/>
  <c r="R21" i="11"/>
  <c r="T32" i="11"/>
  <c r="R32" i="11"/>
  <c r="V32" i="11"/>
  <c r="S32" i="11"/>
  <c r="U32" i="11"/>
  <c r="S47" i="11"/>
  <c r="U47" i="11"/>
  <c r="V47" i="11"/>
  <c r="R47" i="11"/>
  <c r="T47" i="11"/>
  <c r="S93" i="23"/>
  <c r="U93" i="23"/>
  <c r="R93" i="23"/>
  <c r="V93" i="23"/>
  <c r="T93" i="23"/>
  <c r="V92" i="23"/>
  <c r="U92" i="23"/>
  <c r="R92" i="23"/>
  <c r="T92" i="23"/>
  <c r="S92" i="23"/>
  <c r="S66" i="23"/>
  <c r="T66" i="23"/>
  <c r="R66" i="23"/>
  <c r="V66" i="23"/>
  <c r="U66" i="23"/>
  <c r="S11" i="21"/>
  <c r="V11" i="21"/>
  <c r="T11" i="21"/>
  <c r="R11" i="21"/>
  <c r="U11" i="21"/>
  <c r="S98" i="21"/>
  <c r="U98" i="21"/>
  <c r="R98" i="21"/>
  <c r="V98" i="21"/>
  <c r="T98" i="21"/>
  <c r="R24" i="14"/>
  <c r="Q24" i="14"/>
  <c r="T24" i="14"/>
  <c r="S24" i="14"/>
  <c r="U24" i="14"/>
  <c r="S10" i="14"/>
  <c r="T10" i="14"/>
  <c r="R10" i="14"/>
  <c r="U10" i="14"/>
  <c r="Q10" i="14"/>
  <c r="T98" i="11"/>
  <c r="R98" i="11"/>
  <c r="S98" i="11"/>
  <c r="V98" i="11"/>
  <c r="U98" i="11"/>
  <c r="R61" i="11"/>
  <c r="S61" i="11"/>
  <c r="T61" i="11"/>
  <c r="V61" i="11"/>
  <c r="U61" i="11"/>
  <c r="T42" i="11"/>
  <c r="V42" i="11"/>
  <c r="S42" i="11"/>
  <c r="R42" i="11"/>
  <c r="U42" i="11"/>
  <c r="S74" i="23"/>
  <c r="T74" i="23"/>
  <c r="U74" i="23"/>
  <c r="R74" i="23"/>
  <c r="V74" i="23"/>
  <c r="V22" i="23"/>
  <c r="T22" i="23"/>
  <c r="S22" i="23"/>
  <c r="R22" i="23"/>
  <c r="U22" i="23"/>
  <c r="S81" i="23"/>
  <c r="R81" i="23"/>
  <c r="V81" i="23"/>
  <c r="T81" i="23"/>
  <c r="U81" i="23"/>
  <c r="H37" i="19"/>
  <c r="U69" i="21"/>
  <c r="T69" i="21"/>
  <c r="V69" i="21"/>
  <c r="S69" i="21"/>
  <c r="R69" i="21"/>
  <c r="Q30" i="14"/>
  <c r="T30" i="14"/>
  <c r="U30" i="14"/>
  <c r="S30" i="14"/>
  <c r="R30" i="14"/>
  <c r="Q42" i="14"/>
  <c r="S42" i="14"/>
  <c r="U42" i="14"/>
  <c r="R42" i="14"/>
  <c r="T42" i="14"/>
  <c r="Q9" i="14"/>
  <c r="S9" i="14"/>
  <c r="R9" i="14"/>
  <c r="T9" i="14"/>
  <c r="U9" i="14"/>
  <c r="T18" i="11"/>
  <c r="S18" i="11"/>
  <c r="R18" i="11"/>
  <c r="V18" i="11"/>
  <c r="U18" i="11"/>
  <c r="S67" i="11"/>
  <c r="V67" i="11"/>
  <c r="R67" i="11"/>
  <c r="T67" i="11"/>
  <c r="U67" i="11"/>
  <c r="S41" i="11"/>
  <c r="T41" i="11"/>
  <c r="U41" i="11"/>
  <c r="V41" i="11"/>
  <c r="R41" i="11"/>
  <c r="R101" i="23"/>
  <c r="T101" i="23"/>
  <c r="U101" i="23"/>
  <c r="S101" i="23"/>
  <c r="V101" i="23"/>
  <c r="S28" i="23"/>
  <c r="U28" i="23"/>
  <c r="R28" i="23"/>
  <c r="T28" i="23"/>
  <c r="V28" i="23"/>
  <c r="T52" i="23"/>
  <c r="U52" i="23"/>
  <c r="V52" i="23"/>
  <c r="R52" i="23"/>
  <c r="S52" i="23"/>
  <c r="V84" i="23"/>
  <c r="S84" i="23"/>
  <c r="T84" i="23"/>
  <c r="R84" i="23"/>
  <c r="U84" i="23"/>
  <c r="S69" i="23"/>
  <c r="R69" i="23"/>
  <c r="T69" i="23"/>
  <c r="U69" i="23"/>
  <c r="V69" i="23"/>
  <c r="H45" i="19"/>
  <c r="S55" i="21"/>
  <c r="T55" i="21"/>
  <c r="V55" i="21"/>
  <c r="R55" i="21"/>
  <c r="U55" i="21"/>
  <c r="S60" i="21"/>
  <c r="V60" i="21"/>
  <c r="T60" i="21"/>
  <c r="U60" i="21"/>
  <c r="R60" i="21"/>
  <c r="V45" i="21"/>
  <c r="R45" i="21"/>
  <c r="T45" i="21"/>
  <c r="S45" i="21"/>
  <c r="U45" i="21"/>
  <c r="Q67" i="14"/>
  <c r="R67" i="14"/>
  <c r="S67" i="14"/>
  <c r="T67" i="14"/>
  <c r="U67" i="14"/>
  <c r="U49" i="14"/>
  <c r="S49" i="14"/>
  <c r="R49" i="14"/>
  <c r="Q49" i="14"/>
  <c r="T49" i="14"/>
  <c r="R27" i="14"/>
  <c r="Q27" i="14"/>
  <c r="T27" i="14"/>
  <c r="S27" i="14"/>
  <c r="U27" i="14"/>
  <c r="T19" i="14"/>
  <c r="U19" i="14"/>
  <c r="Q19" i="14"/>
  <c r="R19" i="14"/>
  <c r="S19" i="14"/>
  <c r="U96" i="11"/>
  <c r="T96" i="11"/>
  <c r="R96" i="11"/>
  <c r="V96" i="11"/>
  <c r="S96" i="11"/>
  <c r="R11" i="11"/>
  <c r="V11" i="11"/>
  <c r="T11" i="11"/>
  <c r="S11" i="11"/>
  <c r="U11" i="11"/>
  <c r="R16" i="11"/>
  <c r="V16" i="11"/>
  <c r="T16" i="11"/>
  <c r="U16" i="11"/>
  <c r="S16" i="11"/>
  <c r="T63" i="11"/>
  <c r="S63" i="11"/>
  <c r="R63" i="11"/>
  <c r="V63" i="11"/>
  <c r="U63" i="11"/>
  <c r="U99" i="11"/>
  <c r="V99" i="11"/>
  <c r="T99" i="11"/>
  <c r="S99" i="11"/>
  <c r="R99" i="11"/>
  <c r="R5" i="11"/>
  <c r="T5" i="11"/>
  <c r="V5" i="11"/>
  <c r="U5" i="11"/>
  <c r="S5" i="11"/>
  <c r="V55" i="23"/>
  <c r="R55" i="23"/>
  <c r="T55" i="23"/>
  <c r="S55" i="23"/>
  <c r="U55" i="23"/>
  <c r="V17" i="23"/>
  <c r="T17" i="23"/>
  <c r="U17" i="23"/>
  <c r="S17" i="23"/>
  <c r="R17" i="23"/>
  <c r="R27" i="23"/>
  <c r="T27" i="23"/>
  <c r="U27" i="23"/>
  <c r="V27" i="23"/>
  <c r="S27" i="23"/>
  <c r="V40" i="23"/>
  <c r="R40" i="23"/>
  <c r="U40" i="23"/>
  <c r="T40" i="23"/>
  <c r="S40" i="23"/>
  <c r="U37" i="23"/>
  <c r="V37" i="23"/>
  <c r="T37" i="23"/>
  <c r="R37" i="23"/>
  <c r="S37" i="23"/>
  <c r="T53" i="23"/>
  <c r="R53" i="23"/>
  <c r="S53" i="23"/>
  <c r="U53" i="23"/>
  <c r="V53" i="23"/>
  <c r="T50" i="11"/>
  <c r="V50" i="11"/>
  <c r="R50" i="11"/>
  <c r="U50" i="11"/>
  <c r="S50" i="11"/>
  <c r="U20" i="23"/>
  <c r="V20" i="23"/>
  <c r="T20" i="23"/>
  <c r="S20" i="23"/>
  <c r="R20" i="23"/>
  <c r="H36" i="19"/>
  <c r="H43" i="19"/>
  <c r="R78" i="21"/>
  <c r="U78" i="21"/>
  <c r="S78" i="21"/>
  <c r="V78" i="21"/>
  <c r="T78" i="21"/>
  <c r="S101" i="21"/>
  <c r="V101" i="21"/>
  <c r="T101" i="21"/>
  <c r="U101" i="21"/>
  <c r="R101" i="21"/>
  <c r="S69" i="14"/>
  <c r="T69" i="14"/>
  <c r="U69" i="14"/>
  <c r="Q69" i="14"/>
  <c r="R69" i="14"/>
  <c r="Q61" i="14"/>
  <c r="R61" i="14"/>
  <c r="T61" i="14"/>
  <c r="U61" i="14"/>
  <c r="S61" i="14"/>
  <c r="R79" i="11"/>
  <c r="V79" i="11"/>
  <c r="T79" i="11"/>
  <c r="S79" i="11"/>
  <c r="U79" i="11"/>
  <c r="R45" i="11"/>
  <c r="V45" i="11"/>
  <c r="U45" i="11"/>
  <c r="S45" i="11"/>
  <c r="T45" i="11"/>
  <c r="T59" i="11"/>
  <c r="U59" i="11"/>
  <c r="S59" i="11"/>
  <c r="R59" i="11"/>
  <c r="V59" i="11"/>
  <c r="V54" i="23"/>
  <c r="S54" i="23"/>
  <c r="T54" i="23"/>
  <c r="U54" i="23"/>
  <c r="R54" i="23"/>
  <c r="U65" i="23"/>
  <c r="R65" i="23"/>
  <c r="S65" i="23"/>
  <c r="V65" i="23"/>
  <c r="T65" i="23"/>
  <c r="T36" i="23"/>
  <c r="S36" i="23"/>
  <c r="U36" i="23"/>
  <c r="R36" i="23"/>
  <c r="V36" i="23"/>
  <c r="U34" i="21"/>
  <c r="V34" i="21"/>
  <c r="S34" i="21"/>
  <c r="T34" i="21"/>
  <c r="R34" i="21"/>
  <c r="R15" i="21"/>
  <c r="V15" i="21"/>
  <c r="T15" i="21"/>
  <c r="S15" i="21"/>
  <c r="U15" i="21"/>
  <c r="T53" i="21"/>
  <c r="R53" i="21"/>
  <c r="V53" i="21"/>
  <c r="S53" i="21"/>
  <c r="U53" i="21"/>
  <c r="S64" i="21"/>
  <c r="U64" i="21"/>
  <c r="T64" i="21"/>
  <c r="V64" i="21"/>
  <c r="R64" i="21"/>
  <c r="T45" i="14"/>
  <c r="U45" i="14"/>
  <c r="R45" i="14"/>
  <c r="Q45" i="14"/>
  <c r="S45" i="14"/>
  <c r="U8" i="14"/>
  <c r="S8" i="14"/>
  <c r="T8" i="14"/>
  <c r="Q8" i="14"/>
  <c r="R8" i="14"/>
  <c r="S54" i="14"/>
  <c r="U54" i="14"/>
  <c r="R54" i="14"/>
  <c r="T54" i="14"/>
  <c r="Q54" i="14"/>
  <c r="T21" i="14"/>
  <c r="U21" i="14"/>
  <c r="S21" i="14"/>
  <c r="R21" i="14"/>
  <c r="Q21" i="14"/>
  <c r="V28" i="11"/>
  <c r="U28" i="11"/>
  <c r="S28" i="11"/>
  <c r="T28" i="11"/>
  <c r="R28" i="11"/>
  <c r="S102" i="11"/>
  <c r="U102" i="11"/>
  <c r="R102" i="11"/>
  <c r="T102" i="11"/>
  <c r="V102" i="11"/>
  <c r="V60" i="11"/>
  <c r="R60" i="11"/>
  <c r="S60" i="11"/>
  <c r="U60" i="11"/>
  <c r="T60" i="11"/>
  <c r="S71" i="11"/>
  <c r="T71" i="11"/>
  <c r="R71" i="11"/>
  <c r="U71" i="11"/>
  <c r="V71" i="11"/>
  <c r="V91" i="23"/>
  <c r="R91" i="23"/>
  <c r="T91" i="23"/>
  <c r="U91" i="23"/>
  <c r="S91" i="23"/>
  <c r="T83" i="23"/>
  <c r="R83" i="23"/>
  <c r="U83" i="23"/>
  <c r="V83" i="23"/>
  <c r="S83" i="23"/>
  <c r="S23" i="23"/>
  <c r="R23" i="23"/>
  <c r="T23" i="23"/>
  <c r="V23" i="23"/>
  <c r="U23" i="23"/>
  <c r="V11" i="23"/>
  <c r="T11" i="23"/>
  <c r="S11" i="23"/>
  <c r="R11" i="23"/>
  <c r="U11" i="23"/>
  <c r="R51" i="23"/>
  <c r="V51" i="23"/>
  <c r="U51" i="23"/>
  <c r="T51" i="23"/>
  <c r="S51" i="23"/>
  <c r="H40" i="19"/>
  <c r="U14" i="21"/>
  <c r="R14" i="21"/>
  <c r="T14" i="21"/>
  <c r="S14" i="21"/>
  <c r="V14" i="21"/>
  <c r="T92" i="21"/>
  <c r="S92" i="21"/>
  <c r="R92" i="21"/>
  <c r="V92" i="21"/>
  <c r="U92" i="21"/>
  <c r="U55" i="14"/>
  <c r="T55" i="14"/>
  <c r="S55" i="14"/>
  <c r="R55" i="14"/>
  <c r="Q55" i="14"/>
  <c r="U58" i="14"/>
  <c r="R58" i="14"/>
  <c r="Q58" i="14"/>
  <c r="T58" i="14"/>
  <c r="S58" i="14"/>
  <c r="U20" i="14"/>
  <c r="T20" i="14"/>
  <c r="Q20" i="14"/>
  <c r="R20" i="14"/>
  <c r="S20" i="14"/>
  <c r="R33" i="11"/>
  <c r="S33" i="11"/>
  <c r="V33" i="11"/>
  <c r="U33" i="11"/>
  <c r="T33" i="11"/>
  <c r="V40" i="11"/>
  <c r="R40" i="11"/>
  <c r="T40" i="11"/>
  <c r="S40" i="11"/>
  <c r="U40" i="11"/>
  <c r="U74" i="11"/>
  <c r="T74" i="11"/>
  <c r="V74" i="11"/>
  <c r="R74" i="11"/>
  <c r="S74" i="11"/>
  <c r="U73" i="11"/>
  <c r="V73" i="11"/>
  <c r="S73" i="11"/>
  <c r="R73" i="11"/>
  <c r="T73" i="11"/>
  <c r="U97" i="23"/>
  <c r="V97" i="23"/>
  <c r="R97" i="23"/>
  <c r="T97" i="23"/>
  <c r="S97" i="23"/>
  <c r="V85" i="23"/>
  <c r="T85" i="23"/>
  <c r="S85" i="23"/>
  <c r="U85" i="23"/>
  <c r="R85" i="23"/>
  <c r="V63" i="23"/>
  <c r="T63" i="23"/>
  <c r="S63" i="23"/>
  <c r="U63" i="23"/>
  <c r="R63" i="23"/>
  <c r="T87" i="23"/>
  <c r="U87" i="23"/>
  <c r="V87" i="23"/>
  <c r="S87" i="23"/>
  <c r="R87" i="23"/>
  <c r="S90" i="21"/>
  <c r="V90" i="21"/>
  <c r="T90" i="21"/>
  <c r="U90" i="21"/>
  <c r="R90" i="21"/>
  <c r="U71" i="21"/>
  <c r="V71" i="21"/>
  <c r="S71" i="21"/>
  <c r="R71" i="21"/>
  <c r="T71" i="21"/>
  <c r="S39" i="21"/>
  <c r="T39" i="21"/>
  <c r="V39" i="21"/>
  <c r="R39" i="21"/>
  <c r="U39" i="21"/>
  <c r="R18" i="21"/>
  <c r="T18" i="21"/>
  <c r="V18" i="21"/>
  <c r="S18" i="21"/>
  <c r="U18" i="21"/>
  <c r="V25" i="21"/>
  <c r="T25" i="21"/>
  <c r="U25" i="21"/>
  <c r="S25" i="21"/>
  <c r="R25" i="21"/>
  <c r="S40" i="21"/>
  <c r="R40" i="21"/>
  <c r="U40" i="21"/>
  <c r="V40" i="21"/>
  <c r="T40" i="21"/>
  <c r="U43" i="14"/>
  <c r="T43" i="14"/>
  <c r="S43" i="14"/>
  <c r="R43" i="14"/>
  <c r="Q43" i="14"/>
  <c r="B13" i="24"/>
  <c r="R79" i="23"/>
  <c r="U79" i="23"/>
  <c r="S79" i="23"/>
  <c r="V79" i="23"/>
  <c r="T79" i="23"/>
  <c r="T48" i="23"/>
  <c r="R48" i="23"/>
  <c r="U48" i="23"/>
  <c r="S48" i="23"/>
  <c r="V48" i="23"/>
  <c r="R64" i="23"/>
  <c r="S64" i="23"/>
  <c r="V64" i="23"/>
  <c r="T64" i="23"/>
  <c r="U64" i="23"/>
  <c r="R71" i="23"/>
  <c r="T71" i="23"/>
  <c r="S71" i="23"/>
  <c r="U71" i="23"/>
  <c r="V71" i="23"/>
  <c r="S20" i="21"/>
  <c r="U20" i="21"/>
  <c r="T20" i="21"/>
  <c r="R20" i="21"/>
  <c r="V20" i="21"/>
  <c r="U68" i="11"/>
  <c r="V68" i="11"/>
  <c r="R68" i="11"/>
  <c r="S68" i="11"/>
  <c r="T68" i="11"/>
  <c r="T55" i="11"/>
  <c r="S55" i="11"/>
  <c r="U55" i="11"/>
  <c r="V55" i="11"/>
  <c r="R55" i="11"/>
  <c r="S8" i="11"/>
  <c r="R8" i="11"/>
  <c r="V8" i="11"/>
  <c r="T8" i="11"/>
  <c r="U8" i="11"/>
  <c r="S3" i="21"/>
  <c r="U3" i="21"/>
  <c r="T3" i="21"/>
  <c r="V3" i="21"/>
  <c r="R3" i="21"/>
  <c r="U19" i="11"/>
  <c r="R19" i="11"/>
  <c r="V19" i="11"/>
  <c r="T19" i="11"/>
  <c r="S19" i="11"/>
  <c r="T23" i="11"/>
  <c r="V23" i="11"/>
  <c r="R23" i="11"/>
  <c r="S23" i="11"/>
  <c r="U23" i="11"/>
  <c r="T68" i="21"/>
  <c r="S68" i="21"/>
  <c r="V68" i="21"/>
  <c r="R68" i="21"/>
  <c r="U68" i="21"/>
  <c r="U31" i="11"/>
  <c r="T31" i="11"/>
  <c r="V31" i="11"/>
  <c r="R31" i="11"/>
  <c r="S31" i="11"/>
  <c r="T43" i="21"/>
  <c r="S43" i="21"/>
  <c r="U43" i="21"/>
  <c r="V43" i="21"/>
  <c r="R43" i="21"/>
  <c r="V62" i="23"/>
  <c r="R62" i="23"/>
  <c r="U62" i="23"/>
  <c r="T62" i="23"/>
  <c r="S62" i="23"/>
  <c r="T42" i="21"/>
  <c r="V42" i="21"/>
  <c r="U42" i="21"/>
  <c r="R42" i="21"/>
  <c r="S42" i="21"/>
  <c r="H42" i="19"/>
  <c r="R7" i="21"/>
  <c r="T7" i="21"/>
  <c r="V7" i="21"/>
  <c r="U7" i="21"/>
  <c r="S7" i="21"/>
  <c r="V23" i="21"/>
  <c r="R23" i="21"/>
  <c r="T23" i="21"/>
  <c r="S23" i="21"/>
  <c r="U23" i="21"/>
  <c r="R66" i="21"/>
  <c r="S66" i="21"/>
  <c r="T66" i="21"/>
  <c r="V66" i="21"/>
  <c r="U66" i="21"/>
  <c r="R62" i="21"/>
  <c r="V62" i="21"/>
  <c r="T62" i="21"/>
  <c r="S62" i="21"/>
  <c r="U62" i="21"/>
  <c r="S74" i="21"/>
  <c r="V74" i="21"/>
  <c r="T74" i="21"/>
  <c r="R74" i="21"/>
  <c r="U74" i="21"/>
  <c r="T37" i="21"/>
  <c r="V37" i="21"/>
  <c r="R37" i="21"/>
  <c r="U37" i="21"/>
  <c r="S37" i="21"/>
  <c r="T59" i="21"/>
  <c r="V59" i="21"/>
  <c r="S59" i="21"/>
  <c r="R59" i="21"/>
  <c r="U59" i="21"/>
  <c r="V41" i="21"/>
  <c r="S41" i="21"/>
  <c r="U41" i="21"/>
  <c r="R41" i="21"/>
  <c r="T41" i="21"/>
  <c r="S73" i="21"/>
  <c r="U73" i="21"/>
  <c r="T73" i="21"/>
  <c r="R73" i="21"/>
  <c r="V73" i="21"/>
  <c r="V30" i="21"/>
  <c r="T30" i="21"/>
  <c r="U30" i="21"/>
  <c r="R30" i="21"/>
  <c r="S30" i="21"/>
  <c r="U99" i="21"/>
  <c r="V99" i="21"/>
  <c r="T99" i="21"/>
  <c r="R99" i="21"/>
  <c r="S99" i="21"/>
  <c r="R33" i="21"/>
  <c r="S33" i="21"/>
  <c r="T33" i="21"/>
  <c r="V33" i="21"/>
  <c r="U33" i="21"/>
  <c r="V36" i="21"/>
  <c r="T36" i="21"/>
  <c r="R36" i="21"/>
  <c r="U36" i="21"/>
  <c r="S36" i="21"/>
  <c r="U65" i="14"/>
  <c r="T65" i="14"/>
  <c r="S65" i="14"/>
  <c r="R65" i="14"/>
  <c r="Q65" i="14"/>
  <c r="R44" i="14"/>
  <c r="Q44" i="14"/>
  <c r="U44" i="14"/>
  <c r="S44" i="14"/>
  <c r="T44" i="14"/>
  <c r="Q64" i="14"/>
  <c r="R64" i="14"/>
  <c r="U64" i="14"/>
  <c r="T64" i="14"/>
  <c r="S64" i="14"/>
  <c r="R33" i="14"/>
  <c r="U33" i="14"/>
  <c r="S33" i="14"/>
  <c r="T33" i="14"/>
  <c r="Q33" i="14"/>
  <c r="U32" i="14"/>
  <c r="T32" i="14"/>
  <c r="Q32" i="14"/>
  <c r="R32" i="14"/>
  <c r="S32" i="14"/>
  <c r="T38" i="14"/>
  <c r="U38" i="14"/>
  <c r="R38" i="14"/>
  <c r="S38" i="14"/>
  <c r="Q38" i="14"/>
  <c r="U59" i="14"/>
  <c r="T59" i="14"/>
  <c r="R59" i="14"/>
  <c r="Q59" i="14"/>
  <c r="S59" i="14"/>
  <c r="S48" i="14"/>
  <c r="Q48" i="14"/>
  <c r="U48" i="14"/>
  <c r="T48" i="14"/>
  <c r="R48" i="14"/>
  <c r="R90" i="11"/>
  <c r="V90" i="11"/>
  <c r="T90" i="11"/>
  <c r="U90" i="11"/>
  <c r="S90" i="11"/>
  <c r="S83" i="11"/>
  <c r="R83" i="11"/>
  <c r="V83" i="11"/>
  <c r="T83" i="11"/>
  <c r="U83" i="11"/>
  <c r="S89" i="11"/>
  <c r="V89" i="11"/>
  <c r="U89" i="11"/>
  <c r="T89" i="11"/>
  <c r="R89" i="11"/>
  <c r="T6" i="11"/>
  <c r="U6" i="11"/>
  <c r="V6" i="11"/>
  <c r="S6" i="11"/>
  <c r="R6" i="11"/>
  <c r="T37" i="11"/>
  <c r="S37" i="11"/>
  <c r="U37" i="11"/>
  <c r="R37" i="11"/>
  <c r="V37" i="11"/>
  <c r="T82" i="11"/>
  <c r="U82" i="11"/>
  <c r="S82" i="11"/>
  <c r="R82" i="11"/>
  <c r="V82" i="11"/>
  <c r="S34" i="11"/>
  <c r="T34" i="11"/>
  <c r="R34" i="11"/>
  <c r="U34" i="11"/>
  <c r="V34" i="11"/>
  <c r="S95" i="11"/>
  <c r="R95" i="11"/>
  <c r="U95" i="11"/>
  <c r="V95" i="11"/>
  <c r="T95" i="11"/>
  <c r="S20" i="11"/>
  <c r="R20" i="11"/>
  <c r="T20" i="11"/>
  <c r="U20" i="11"/>
  <c r="V20" i="11"/>
  <c r="V36" i="11"/>
  <c r="R36" i="11"/>
  <c r="S36" i="11"/>
  <c r="T36" i="11"/>
  <c r="U36" i="11"/>
  <c r="R9" i="23"/>
  <c r="T9" i="23"/>
  <c r="S9" i="23"/>
  <c r="U9" i="23"/>
  <c r="V9" i="23"/>
  <c r="V7" i="23"/>
  <c r="T7" i="23"/>
  <c r="R7" i="23"/>
  <c r="S7" i="23"/>
  <c r="U7" i="23"/>
  <c r="R88" i="23"/>
  <c r="V88" i="23"/>
  <c r="U88" i="23"/>
  <c r="S88" i="23"/>
  <c r="T88" i="23"/>
  <c r="S30" i="23"/>
  <c r="R30" i="23"/>
  <c r="U30" i="23"/>
  <c r="T30" i="23"/>
  <c r="V30" i="23"/>
  <c r="S12" i="23"/>
  <c r="R12" i="23"/>
  <c r="V12" i="23"/>
  <c r="T12" i="23"/>
  <c r="U12" i="23"/>
  <c r="S4" i="23"/>
  <c r="R4" i="23"/>
  <c r="V4" i="23"/>
  <c r="U4" i="23"/>
  <c r="T4" i="23"/>
  <c r="T42" i="23"/>
  <c r="U42" i="23"/>
  <c r="S42" i="23"/>
  <c r="R42" i="23"/>
  <c r="V42" i="23"/>
  <c r="I42" i="19" l="1"/>
  <c r="N40" i="19" s="1"/>
  <c r="M40" i="19"/>
  <c r="M38" i="19"/>
  <c r="I40" i="19"/>
  <c r="N38" i="19" s="1"/>
  <c r="M41" i="19"/>
  <c r="I43" i="19"/>
  <c r="N41" i="19" s="1"/>
  <c r="I36" i="19"/>
  <c r="N34" i="19" s="1"/>
  <c r="M34" i="19"/>
  <c r="I45" i="19"/>
  <c r="N43" i="19" s="1"/>
  <c r="M43" i="19"/>
  <c r="M35" i="19"/>
  <c r="I37" i="19"/>
  <c r="N35" i="19" s="1"/>
  <c r="I46" i="19"/>
  <c r="I41" i="19"/>
  <c r="N39" i="19" s="1"/>
  <c r="M39" i="19"/>
  <c r="M42" i="19"/>
  <c r="I44" i="19"/>
  <c r="N42" i="19" s="1"/>
  <c r="I38" i="19"/>
  <c r="N36" i="19" s="1"/>
  <c r="M36" i="19"/>
  <c r="I39" i="19"/>
  <c r="N37" i="19" s="1"/>
  <c r="M37" i="19"/>
  <c r="Q3" i="19" a="1"/>
  <c r="Q50" i="19" l="1"/>
  <c r="Q21" i="19"/>
  <c r="Q69" i="19"/>
  <c r="Q39" i="19"/>
  <c r="Q62" i="19"/>
  <c r="Q40" i="19"/>
  <c r="Q53" i="19"/>
  <c r="Q83" i="19"/>
  <c r="Q23" i="19"/>
  <c r="Q32" i="19"/>
  <c r="Q58" i="19"/>
  <c r="Q89" i="19"/>
  <c r="Q93" i="19"/>
  <c r="Q11" i="19"/>
  <c r="Q7" i="19"/>
  <c r="Q25" i="19"/>
  <c r="Q61" i="19"/>
  <c r="Q29" i="19"/>
  <c r="Q41" i="19"/>
  <c r="Q78" i="19"/>
  <c r="Q92" i="19"/>
  <c r="Q80" i="19"/>
  <c r="Q54" i="19"/>
  <c r="Q3" i="19"/>
  <c r="Q30" i="19"/>
  <c r="Q8" i="19"/>
  <c r="Q65" i="19"/>
  <c r="Q60" i="19"/>
  <c r="Q45" i="19"/>
  <c r="Q75" i="19"/>
  <c r="Q22" i="19"/>
  <c r="Q10" i="19"/>
  <c r="Q13" i="19"/>
  <c r="Q64" i="19"/>
  <c r="Q20" i="19"/>
  <c r="Q100" i="19"/>
  <c r="Q12" i="19"/>
  <c r="Q99" i="19"/>
  <c r="Q9" i="19"/>
  <c r="Q71" i="19"/>
  <c r="Q16" i="19"/>
  <c r="Q86" i="19"/>
  <c r="Q49" i="19"/>
  <c r="Q14" i="19"/>
  <c r="Q82" i="19"/>
  <c r="Q24" i="19"/>
  <c r="Q59" i="19"/>
  <c r="Q51" i="19"/>
  <c r="Q4" i="19"/>
  <c r="Q33" i="19"/>
  <c r="Q77" i="19"/>
  <c r="Q76" i="19"/>
  <c r="Q55" i="19"/>
  <c r="Q44" i="19"/>
  <c r="Q90" i="19"/>
  <c r="Q35" i="19"/>
  <c r="Q98" i="19"/>
  <c r="Q17" i="19"/>
  <c r="Q73" i="19"/>
  <c r="Q38" i="19"/>
  <c r="Q6" i="19"/>
  <c r="Q28" i="19"/>
  <c r="Q37" i="19"/>
  <c r="Q26" i="19"/>
  <c r="Q101" i="19"/>
  <c r="Q18" i="19"/>
  <c r="Q43" i="19"/>
  <c r="Q19" i="19"/>
  <c r="Q74" i="19"/>
  <c r="Q48" i="19"/>
  <c r="Q70" i="19"/>
  <c r="Q94" i="19"/>
  <c r="Q46" i="19"/>
  <c r="Q95" i="19"/>
  <c r="Q66" i="19"/>
  <c r="Q72" i="19"/>
  <c r="Q102" i="19"/>
  <c r="Q67" i="19"/>
  <c r="Q96" i="19"/>
  <c r="Q5" i="19"/>
  <c r="Q88" i="19"/>
  <c r="Q97" i="19"/>
  <c r="Q34" i="19"/>
  <c r="Q15" i="19"/>
  <c r="Q27" i="19"/>
  <c r="Q57" i="19"/>
  <c r="Q63" i="19"/>
  <c r="Q47" i="19"/>
  <c r="Q36" i="19"/>
  <c r="Q56" i="19"/>
  <c r="Q31" i="19"/>
  <c r="Q91" i="19"/>
  <c r="Q42" i="19"/>
  <c r="Q85" i="19"/>
  <c r="Q84" i="19"/>
  <c r="Q52" i="19"/>
  <c r="Q81" i="19"/>
  <c r="Q87" i="19"/>
  <c r="Q79" i="19"/>
  <c r="Q68" i="19"/>
  <c r="T50" i="19"/>
  <c r="R50" i="19"/>
  <c r="U50" i="19"/>
  <c r="S50" i="19"/>
  <c r="V50" i="19"/>
  <c r="T23" i="19"/>
  <c r="U23" i="19"/>
  <c r="V23" i="19"/>
  <c r="S23" i="19"/>
  <c r="R23" i="19"/>
  <c r="S61" i="19"/>
  <c r="U61" i="19"/>
  <c r="T61" i="19"/>
  <c r="V61" i="19"/>
  <c r="R61" i="19"/>
  <c r="S30" i="19"/>
  <c r="V30" i="19"/>
  <c r="T30" i="19"/>
  <c r="R30" i="19"/>
  <c r="U30" i="19"/>
  <c r="V13" i="19"/>
  <c r="S13" i="19"/>
  <c r="U13" i="19"/>
  <c r="R13" i="19"/>
  <c r="T13" i="19"/>
  <c r="R16" i="19"/>
  <c r="S16" i="19"/>
  <c r="V16" i="19"/>
  <c r="U16" i="19"/>
  <c r="T16" i="19"/>
  <c r="S4" i="19"/>
  <c r="R4" i="19"/>
  <c r="V4" i="19"/>
  <c r="U4" i="19"/>
  <c r="T4" i="19"/>
  <c r="V98" i="19"/>
  <c r="R98" i="19"/>
  <c r="U98" i="19"/>
  <c r="S98" i="19"/>
  <c r="T98" i="19"/>
  <c r="V101" i="19"/>
  <c r="U101" i="19"/>
  <c r="S101" i="19"/>
  <c r="T101" i="19"/>
  <c r="R101" i="19"/>
  <c r="U46" i="19"/>
  <c r="R46" i="19"/>
  <c r="S46" i="19"/>
  <c r="V46" i="19"/>
  <c r="T46" i="19"/>
  <c r="R88" i="19"/>
  <c r="U88" i="19"/>
  <c r="S88" i="19"/>
  <c r="V88" i="19"/>
  <c r="T88" i="19"/>
  <c r="T36" i="19"/>
  <c r="R36" i="19"/>
  <c r="S36" i="19"/>
  <c r="V36" i="19"/>
  <c r="U36" i="19"/>
  <c r="T81" i="19"/>
  <c r="S81" i="19"/>
  <c r="R81" i="19"/>
  <c r="U81" i="19"/>
  <c r="V81" i="19"/>
  <c r="V21" i="19"/>
  <c r="T21" i="19"/>
  <c r="U21" i="19"/>
  <c r="S21" i="19"/>
  <c r="R21" i="19"/>
  <c r="V32" i="19"/>
  <c r="S32" i="19"/>
  <c r="T32" i="19"/>
  <c r="U32" i="19"/>
  <c r="R32" i="19"/>
  <c r="T29" i="19"/>
  <c r="R29" i="19"/>
  <c r="U29" i="19"/>
  <c r="V29" i="19"/>
  <c r="S29" i="19"/>
  <c r="V8" i="19"/>
  <c r="T8" i="19"/>
  <c r="R8" i="19"/>
  <c r="S8" i="19"/>
  <c r="U8" i="19"/>
  <c r="T64" i="19"/>
  <c r="U64" i="19"/>
  <c r="S64" i="19"/>
  <c r="R64" i="19"/>
  <c r="V64" i="19"/>
  <c r="S86" i="19"/>
  <c r="U86" i="19"/>
  <c r="T86" i="19"/>
  <c r="V86" i="19"/>
  <c r="R86" i="19"/>
  <c r="T33" i="19"/>
  <c r="U33" i="19"/>
  <c r="S33" i="19"/>
  <c r="V33" i="19"/>
  <c r="R33" i="19"/>
  <c r="T17" i="19"/>
  <c r="U17" i="19"/>
  <c r="R17" i="19"/>
  <c r="S17" i="19"/>
  <c r="V17" i="19"/>
  <c r="T18" i="19"/>
  <c r="S18" i="19"/>
  <c r="V18" i="19"/>
  <c r="R18" i="19"/>
  <c r="U18" i="19"/>
  <c r="T95" i="19"/>
  <c r="R95" i="19"/>
  <c r="V95" i="19"/>
  <c r="U95" i="19"/>
  <c r="S95" i="19"/>
  <c r="S97" i="19"/>
  <c r="U97" i="19"/>
  <c r="R97" i="19"/>
  <c r="V97" i="19"/>
  <c r="T97" i="19"/>
  <c r="S56" i="19"/>
  <c r="R56" i="19"/>
  <c r="V56" i="19"/>
  <c r="U56" i="19"/>
  <c r="T56" i="19"/>
  <c r="S87" i="19"/>
  <c r="T87" i="19"/>
  <c r="U87" i="19"/>
  <c r="V87" i="19"/>
  <c r="R87" i="19"/>
  <c r="S69" i="19"/>
  <c r="T69" i="19"/>
  <c r="U69" i="19"/>
  <c r="V69" i="19"/>
  <c r="R69" i="19"/>
  <c r="V58" i="19"/>
  <c r="T58" i="19"/>
  <c r="R58" i="19"/>
  <c r="S58" i="19"/>
  <c r="U58" i="19"/>
  <c r="U41" i="19"/>
  <c r="T41" i="19"/>
  <c r="R41" i="19"/>
  <c r="S41" i="19"/>
  <c r="V41" i="19"/>
  <c r="V65" i="19"/>
  <c r="S65" i="19"/>
  <c r="U65" i="19"/>
  <c r="R65" i="19"/>
  <c r="T65" i="19"/>
  <c r="T20" i="19"/>
  <c r="R20" i="19"/>
  <c r="V20" i="19"/>
  <c r="S20" i="19"/>
  <c r="U20" i="19"/>
  <c r="T49" i="19"/>
  <c r="U49" i="19"/>
  <c r="V49" i="19"/>
  <c r="R49" i="19"/>
  <c r="S49" i="19"/>
  <c r="S77" i="19"/>
  <c r="U77" i="19"/>
  <c r="V77" i="19"/>
  <c r="T77" i="19"/>
  <c r="R77" i="19"/>
  <c r="V73" i="19"/>
  <c r="S73" i="19"/>
  <c r="R73" i="19"/>
  <c r="T73" i="19"/>
  <c r="U73" i="19"/>
  <c r="V43" i="19"/>
  <c r="R43" i="19"/>
  <c r="S43" i="19"/>
  <c r="U43" i="19"/>
  <c r="T43" i="19"/>
  <c r="V66" i="19"/>
  <c r="U66" i="19"/>
  <c r="T66" i="19"/>
  <c r="R66" i="19"/>
  <c r="S66" i="19"/>
  <c r="R34" i="19"/>
  <c r="T34" i="19"/>
  <c r="S34" i="19"/>
  <c r="V34" i="19"/>
  <c r="U34" i="19"/>
  <c r="V31" i="19"/>
  <c r="S31" i="19"/>
  <c r="R31" i="19"/>
  <c r="T31" i="19"/>
  <c r="U31" i="19"/>
  <c r="V79" i="19"/>
  <c r="U79" i="19"/>
  <c r="T79" i="19"/>
  <c r="S79" i="19"/>
  <c r="R79" i="19"/>
  <c r="R39" i="19"/>
  <c r="T39" i="19"/>
  <c r="U39" i="19"/>
  <c r="V39" i="19"/>
  <c r="S39" i="19"/>
  <c r="S89" i="19"/>
  <c r="R89" i="19"/>
  <c r="U89" i="19"/>
  <c r="V89" i="19"/>
  <c r="T89" i="19"/>
  <c r="T78" i="19"/>
  <c r="S78" i="19"/>
  <c r="U78" i="19"/>
  <c r="R78" i="19"/>
  <c r="V78" i="19"/>
  <c r="S60" i="19"/>
  <c r="U60" i="19"/>
  <c r="R60" i="19"/>
  <c r="T60" i="19"/>
  <c r="V60" i="19"/>
  <c r="T100" i="19"/>
  <c r="V100" i="19"/>
  <c r="S100" i="19"/>
  <c r="U100" i="19"/>
  <c r="R100" i="19"/>
  <c r="R14" i="19"/>
  <c r="U14" i="19"/>
  <c r="S14" i="19"/>
  <c r="V14" i="19"/>
  <c r="T14" i="19"/>
  <c r="T76" i="19"/>
  <c r="V76" i="19"/>
  <c r="R76" i="19"/>
  <c r="S76" i="19"/>
  <c r="U76" i="19"/>
  <c r="R38" i="19"/>
  <c r="U38" i="19"/>
  <c r="T38" i="19"/>
  <c r="S38" i="19"/>
  <c r="V38" i="19"/>
  <c r="V19" i="19"/>
  <c r="R19" i="19"/>
  <c r="S19" i="19"/>
  <c r="U19" i="19"/>
  <c r="T19" i="19"/>
  <c r="R72" i="19"/>
  <c r="U72" i="19"/>
  <c r="V72" i="19"/>
  <c r="T72" i="19"/>
  <c r="S72" i="19"/>
  <c r="T15" i="19"/>
  <c r="V15" i="19"/>
  <c r="R15" i="19"/>
  <c r="U15" i="19"/>
  <c r="S15" i="19"/>
  <c r="V91" i="19"/>
  <c r="T91" i="19"/>
  <c r="S91" i="19"/>
  <c r="U91" i="19"/>
  <c r="R91" i="19"/>
  <c r="V68" i="19"/>
  <c r="T68" i="19"/>
  <c r="U68" i="19"/>
  <c r="S68" i="19"/>
  <c r="R68" i="19"/>
  <c r="V62" i="19"/>
  <c r="U62" i="19"/>
  <c r="T62" i="19"/>
  <c r="R62" i="19"/>
  <c r="S62" i="19"/>
  <c r="U93" i="19"/>
  <c r="R93" i="19"/>
  <c r="V93" i="19"/>
  <c r="S93" i="19"/>
  <c r="T93" i="19"/>
  <c r="S92" i="19"/>
  <c r="T92" i="19"/>
  <c r="R92" i="19"/>
  <c r="U92" i="19"/>
  <c r="V92" i="19"/>
  <c r="S45" i="19"/>
  <c r="U45" i="19"/>
  <c r="V45" i="19"/>
  <c r="T45" i="19"/>
  <c r="R45" i="19"/>
  <c r="V12" i="19"/>
  <c r="R12" i="19"/>
  <c r="U12" i="19"/>
  <c r="T12" i="19"/>
  <c r="S12" i="19"/>
  <c r="V82" i="19"/>
  <c r="T82" i="19"/>
  <c r="U82" i="19"/>
  <c r="R82" i="19"/>
  <c r="S82" i="19"/>
  <c r="V55" i="19"/>
  <c r="S55" i="19"/>
  <c r="U55" i="19"/>
  <c r="T55" i="19"/>
  <c r="R55" i="19"/>
  <c r="V6" i="19"/>
  <c r="U6" i="19"/>
  <c r="S6" i="19"/>
  <c r="T6" i="19"/>
  <c r="R6" i="19"/>
  <c r="S74" i="19"/>
  <c r="T74" i="19"/>
  <c r="U74" i="19"/>
  <c r="V74" i="19"/>
  <c r="R74" i="19"/>
  <c r="V102" i="19"/>
  <c r="R102" i="19"/>
  <c r="S102" i="19"/>
  <c r="T102" i="19"/>
  <c r="U102" i="19"/>
  <c r="U27" i="19"/>
  <c r="V27" i="19"/>
  <c r="R27" i="19"/>
  <c r="T27" i="19"/>
  <c r="S27" i="19"/>
  <c r="S42" i="19"/>
  <c r="V42" i="19"/>
  <c r="T42" i="19"/>
  <c r="R42" i="19"/>
  <c r="U42" i="19"/>
  <c r="I34" i="1"/>
  <c r="R40" i="19"/>
  <c r="U40" i="19"/>
  <c r="T40" i="19"/>
  <c r="V40" i="19"/>
  <c r="S40" i="19"/>
  <c r="R11" i="19"/>
  <c r="V11" i="19"/>
  <c r="T11" i="19"/>
  <c r="S11" i="19"/>
  <c r="U11" i="19"/>
  <c r="R80" i="19"/>
  <c r="U80" i="19"/>
  <c r="V80" i="19"/>
  <c r="S80" i="19"/>
  <c r="T80" i="19"/>
  <c r="S75" i="19"/>
  <c r="R75" i="19"/>
  <c r="U75" i="19"/>
  <c r="T75" i="19"/>
  <c r="V75" i="19"/>
  <c r="T99" i="19"/>
  <c r="R99" i="19"/>
  <c r="S99" i="19"/>
  <c r="V99" i="19"/>
  <c r="U99" i="19"/>
  <c r="T24" i="19"/>
  <c r="U24" i="19"/>
  <c r="R24" i="19"/>
  <c r="V24" i="19"/>
  <c r="S24" i="19"/>
  <c r="U44" i="19"/>
  <c r="T44" i="19"/>
  <c r="V44" i="19"/>
  <c r="R44" i="19"/>
  <c r="S44" i="19"/>
  <c r="V28" i="19"/>
  <c r="R28" i="19"/>
  <c r="S28" i="19"/>
  <c r="U28" i="19"/>
  <c r="T28" i="19"/>
  <c r="S48" i="19"/>
  <c r="R48" i="19"/>
  <c r="T48" i="19"/>
  <c r="V48" i="19"/>
  <c r="U48" i="19"/>
  <c r="R67" i="19"/>
  <c r="V67" i="19"/>
  <c r="T67" i="19"/>
  <c r="S67" i="19"/>
  <c r="U67" i="19"/>
  <c r="R57" i="19"/>
  <c r="T57" i="19"/>
  <c r="U57" i="19"/>
  <c r="V57" i="19"/>
  <c r="S57" i="19"/>
  <c r="U85" i="19"/>
  <c r="S85" i="19"/>
  <c r="R85" i="19"/>
  <c r="V85" i="19"/>
  <c r="T85" i="19"/>
  <c r="W2" i="11" a="1"/>
  <c r="T53" i="19"/>
  <c r="R53" i="19"/>
  <c r="S53" i="19"/>
  <c r="V53" i="19"/>
  <c r="U53" i="19"/>
  <c r="U7" i="19"/>
  <c r="R7" i="19"/>
  <c r="T7" i="19"/>
  <c r="S7" i="19"/>
  <c r="V7" i="19"/>
  <c r="S54" i="19"/>
  <c r="T54" i="19"/>
  <c r="U54" i="19"/>
  <c r="V54" i="19"/>
  <c r="R54" i="19"/>
  <c r="R22" i="19"/>
  <c r="T22" i="19"/>
  <c r="S22" i="19"/>
  <c r="V22" i="19"/>
  <c r="U22" i="19"/>
  <c r="S9" i="19"/>
  <c r="U9" i="19"/>
  <c r="V9" i="19"/>
  <c r="R9" i="19"/>
  <c r="T9" i="19"/>
  <c r="U59" i="19"/>
  <c r="R59" i="19"/>
  <c r="T59" i="19"/>
  <c r="S59" i="19"/>
  <c r="V59" i="19"/>
  <c r="T90" i="19"/>
  <c r="R90" i="19"/>
  <c r="U90" i="19"/>
  <c r="S90" i="19"/>
  <c r="V90" i="19"/>
  <c r="U37" i="19"/>
  <c r="R37" i="19"/>
  <c r="T37" i="19"/>
  <c r="S37" i="19"/>
  <c r="V37" i="19"/>
  <c r="T70" i="19"/>
  <c r="R70" i="19"/>
  <c r="U70" i="19"/>
  <c r="S70" i="19"/>
  <c r="V70" i="19"/>
  <c r="R96" i="19"/>
  <c r="V96" i="19"/>
  <c r="T96" i="19"/>
  <c r="U96" i="19"/>
  <c r="S96" i="19"/>
  <c r="U63" i="19"/>
  <c r="S63" i="19"/>
  <c r="T63" i="19"/>
  <c r="V63" i="19"/>
  <c r="R63" i="19"/>
  <c r="U84" i="19"/>
  <c r="V84" i="19"/>
  <c r="R84" i="19"/>
  <c r="S84" i="19"/>
  <c r="T84" i="19"/>
  <c r="V83" i="19"/>
  <c r="T83" i="19"/>
  <c r="R83" i="19"/>
  <c r="S83" i="19"/>
  <c r="U83" i="19"/>
  <c r="S25" i="19"/>
  <c r="U25" i="19"/>
  <c r="T25" i="19"/>
  <c r="V25" i="19"/>
  <c r="R25" i="19"/>
  <c r="T3" i="19"/>
  <c r="R3" i="19"/>
  <c r="V3" i="19"/>
  <c r="U3" i="19"/>
  <c r="S3" i="19"/>
  <c r="R10" i="19"/>
  <c r="T10" i="19"/>
  <c r="S10" i="19"/>
  <c r="V10" i="19"/>
  <c r="U10" i="19"/>
  <c r="V71" i="19"/>
  <c r="T71" i="19"/>
  <c r="S71" i="19"/>
  <c r="U71" i="19"/>
  <c r="R71" i="19"/>
  <c r="T51" i="19"/>
  <c r="R51" i="19"/>
  <c r="V51" i="19"/>
  <c r="S51" i="19"/>
  <c r="U51" i="19"/>
  <c r="U35" i="19"/>
  <c r="S35" i="19"/>
  <c r="V35" i="19"/>
  <c r="R35" i="19"/>
  <c r="T35" i="19"/>
  <c r="R26" i="19"/>
  <c r="T26" i="19"/>
  <c r="V26" i="19"/>
  <c r="S26" i="19"/>
  <c r="U26" i="19"/>
  <c r="R94" i="19"/>
  <c r="U94" i="19"/>
  <c r="V94" i="19"/>
  <c r="S94" i="19"/>
  <c r="T94" i="19"/>
  <c r="S5" i="19"/>
  <c r="V5" i="19"/>
  <c r="R5" i="19"/>
  <c r="T5" i="19"/>
  <c r="U5" i="19"/>
  <c r="S47" i="19"/>
  <c r="R47" i="19"/>
  <c r="V47" i="19"/>
  <c r="U47" i="19"/>
  <c r="T47" i="19"/>
  <c r="U52" i="19"/>
  <c r="V52" i="19"/>
  <c r="R52" i="19"/>
  <c r="S52" i="19"/>
  <c r="T52" i="19"/>
  <c r="W46" i="11" l="1"/>
  <c r="W57" i="11"/>
  <c r="W22" i="11"/>
  <c r="W4" i="11"/>
  <c r="W28" i="11"/>
  <c r="W32" i="11"/>
  <c r="W69" i="11"/>
  <c r="W49" i="11"/>
  <c r="W15" i="11"/>
  <c r="W44" i="11"/>
  <c r="W50" i="11"/>
  <c r="W55" i="11"/>
  <c r="W21" i="11"/>
  <c r="W40" i="11"/>
  <c r="W16" i="11"/>
  <c r="W43" i="11"/>
  <c r="W24" i="11"/>
  <c r="W45" i="11"/>
  <c r="W54" i="11"/>
  <c r="W34" i="11"/>
  <c r="W27" i="11"/>
  <c r="W10" i="11"/>
  <c r="W7" i="11"/>
  <c r="W38" i="11"/>
  <c r="W52" i="11"/>
  <c r="W6" i="11"/>
  <c r="W71" i="11"/>
  <c r="W37" i="11"/>
  <c r="W14" i="11"/>
  <c r="W19" i="11"/>
  <c r="W61" i="11"/>
  <c r="W51" i="11"/>
  <c r="W36" i="11"/>
  <c r="W25" i="11"/>
  <c r="W63" i="11"/>
  <c r="W5" i="11"/>
  <c r="W31" i="11"/>
  <c r="W30" i="11"/>
  <c r="W59" i="11"/>
  <c r="W23" i="11"/>
  <c r="W20" i="11"/>
  <c r="W11" i="11"/>
  <c r="W8" i="11"/>
  <c r="W41" i="11"/>
  <c r="W17" i="11"/>
  <c r="W67" i="11"/>
  <c r="W3" i="11"/>
  <c r="W29" i="11"/>
  <c r="W35" i="11"/>
  <c r="W9" i="11"/>
  <c r="W12" i="11"/>
  <c r="W47" i="11"/>
  <c r="W64" i="11"/>
  <c r="W39" i="11"/>
  <c r="W65" i="11"/>
  <c r="W48" i="11"/>
  <c r="W58" i="11"/>
  <c r="W68" i="11"/>
  <c r="W60" i="11"/>
  <c r="W56" i="11"/>
  <c r="W13" i="11"/>
  <c r="W18" i="11"/>
  <c r="W2" i="11"/>
  <c r="W70" i="11"/>
  <c r="W66" i="11"/>
  <c r="W62" i="11"/>
  <c r="W33" i="11"/>
  <c r="W53" i="11"/>
  <c r="W26" i="11"/>
  <c r="W42" i="11"/>
  <c r="Z5" i="11"/>
  <c r="AX145" i="11"/>
  <c r="H44" i="1"/>
  <c r="H43" i="1"/>
  <c r="J146" i="24" l="1"/>
  <c r="L146" i="24" s="1"/>
  <c r="AX2009" i="11"/>
  <c r="J2010" i="24" l="1"/>
  <c r="L2010" i="24" s="1"/>
  <c r="AX1520" i="11"/>
  <c r="AX9" i="11"/>
  <c r="AX239" i="11"/>
  <c r="AX1328" i="11"/>
  <c r="AX1842" i="11"/>
  <c r="AX1512" i="11"/>
  <c r="AX2188" i="11"/>
  <c r="AX1773" i="11"/>
  <c r="AX1363" i="11"/>
  <c r="AX496" i="11"/>
  <c r="AX236" i="11"/>
  <c r="AX668" i="11"/>
  <c r="AX1490" i="11"/>
  <c r="AX660" i="11"/>
  <c r="AX1706" i="11"/>
  <c r="AX1557" i="11"/>
  <c r="AX1813" i="11"/>
  <c r="AX644" i="11"/>
  <c r="AX1296" i="11"/>
  <c r="AX1180" i="11"/>
  <c r="AX1903" i="11"/>
  <c r="AX1052" i="11"/>
  <c r="AX317" i="11"/>
  <c r="AX2319" i="11"/>
  <c r="AX783" i="11"/>
  <c r="AX167" i="11"/>
  <c r="AX1539" i="11"/>
  <c r="AX126" i="11"/>
  <c r="AX1287" i="11"/>
  <c r="AX1566" i="11"/>
  <c r="AX387" i="11"/>
  <c r="AX2333" i="11"/>
  <c r="AX1267" i="11"/>
  <c r="AX426" i="11"/>
  <c r="AX458" i="11"/>
  <c r="AX1118" i="11"/>
  <c r="AX805" i="11"/>
  <c r="AX1853" i="11"/>
  <c r="AX1307" i="11"/>
  <c r="AX1056" i="11"/>
  <c r="AX571" i="11"/>
  <c r="AX1974" i="11"/>
  <c r="AX1065" i="11"/>
  <c r="AX605" i="11"/>
  <c r="AX1012" i="11"/>
  <c r="AX849" i="11"/>
  <c r="AX2123" i="11"/>
  <c r="AX1236" i="11"/>
  <c r="AX1545" i="11"/>
  <c r="AX581" i="11"/>
  <c r="AX1662" i="11"/>
  <c r="AX1430" i="11"/>
  <c r="AX1292" i="11"/>
  <c r="AX878" i="11"/>
  <c r="AX2312" i="11"/>
  <c r="AX744" i="11"/>
  <c r="AX977" i="11"/>
  <c r="AX1926" i="11"/>
  <c r="AX1386" i="11"/>
  <c r="AX2352" i="11"/>
  <c r="AX2192" i="11"/>
  <c r="AX139" i="11"/>
  <c r="AX1793" i="11"/>
  <c r="AX1358" i="11"/>
  <c r="AX2064" i="11"/>
  <c r="AX910" i="11"/>
  <c r="AX1820" i="11"/>
  <c r="AX1585" i="11"/>
  <c r="AX1092" i="11"/>
  <c r="AN11" i="11"/>
  <c r="AX382" i="11"/>
  <c r="AN10" i="11"/>
  <c r="AX858" i="11"/>
  <c r="AX2332" i="11"/>
  <c r="AX890" i="11"/>
  <c r="AX919" i="11"/>
  <c r="AX1184" i="11"/>
  <c r="AX918" i="11"/>
  <c r="AX23" i="11"/>
  <c r="AX162" i="11"/>
  <c r="AX561" i="11"/>
  <c r="AX234" i="11"/>
  <c r="AX106" i="11"/>
  <c r="AX1628" i="11"/>
  <c r="AX1510" i="11"/>
  <c r="AQ13" i="11"/>
  <c r="AX350" i="11"/>
  <c r="AX1574" i="11"/>
  <c r="AX1272" i="11"/>
  <c r="AX1001" i="11"/>
  <c r="AX2182" i="11"/>
  <c r="AX1677" i="11"/>
  <c r="AN3" i="11"/>
  <c r="AX1343" i="11"/>
  <c r="AX2147" i="11"/>
  <c r="AX7" i="11"/>
  <c r="AX982" i="11"/>
  <c r="AX421" i="11"/>
  <c r="AX636" i="11"/>
  <c r="AX912" i="11"/>
  <c r="AX260" i="11"/>
  <c r="AX134" i="11"/>
  <c r="AQ19" i="11"/>
  <c r="AX2072" i="11"/>
  <c r="AX1282" i="11"/>
  <c r="AX784" i="11"/>
  <c r="AX1874" i="11"/>
  <c r="AX739" i="11"/>
  <c r="AX1573" i="11"/>
  <c r="AX1039" i="11"/>
  <c r="AX1564" i="11"/>
  <c r="AX455" i="11"/>
  <c r="AX1078" i="11"/>
  <c r="AX1389" i="11"/>
  <c r="AX1735" i="11"/>
  <c r="AX1883" i="11"/>
  <c r="AX347" i="11"/>
  <c r="AX67" i="11"/>
  <c r="AX1230" i="11"/>
  <c r="AX610" i="11"/>
  <c r="AX2051" i="11"/>
  <c r="AX187" i="11"/>
  <c r="AX309" i="11"/>
  <c r="AX100" i="11"/>
  <c r="AX219" i="11"/>
  <c r="AX855" i="11"/>
  <c r="AX1365" i="11"/>
  <c r="AX1156" i="11"/>
  <c r="AX653" i="11"/>
  <c r="AX2095" i="11"/>
  <c r="AX2030" i="11"/>
  <c r="AX864" i="11"/>
  <c r="AX603" i="11"/>
  <c r="AX1629" i="11"/>
  <c r="AX1712" i="11"/>
  <c r="AX1360" i="11"/>
  <c r="AX940" i="11"/>
  <c r="AX1402" i="11"/>
  <c r="AX1811" i="11"/>
  <c r="AX1818" i="11"/>
  <c r="AX1258" i="11"/>
  <c r="AX1702" i="11"/>
  <c r="AX84" i="11"/>
  <c r="AX476" i="11"/>
  <c r="AX1129" i="11"/>
  <c r="AX831" i="11"/>
  <c r="AX1420" i="11"/>
  <c r="AX121" i="11"/>
  <c r="AX423" i="11"/>
  <c r="AX1847" i="11"/>
  <c r="AX282" i="11"/>
  <c r="AX690" i="11"/>
  <c r="AX1131" i="11"/>
  <c r="AX1751" i="11"/>
  <c r="AX1998" i="11"/>
  <c r="AX144" i="11"/>
  <c r="AX1107" i="11"/>
  <c r="AX1827" i="11"/>
  <c r="AX1798" i="11"/>
  <c r="AX1560" i="11"/>
  <c r="AX958" i="11"/>
  <c r="AX2328" i="11"/>
  <c r="AX2262" i="11"/>
  <c r="AX607" i="11"/>
  <c r="AX2203" i="11"/>
  <c r="AX1235" i="11"/>
  <c r="AX1980" i="11"/>
  <c r="AX1654" i="11"/>
  <c r="AX1908" i="11"/>
  <c r="AX420" i="11"/>
  <c r="AX2244" i="11"/>
  <c r="AX88" i="11"/>
  <c r="AX1250" i="11"/>
  <c r="AX1313" i="11"/>
  <c r="AX1499" i="11"/>
  <c r="AX582" i="11"/>
  <c r="AX264" i="11"/>
  <c r="AX1473" i="11"/>
  <c r="AX661" i="11"/>
  <c r="AX2286" i="11"/>
  <c r="AX1743" i="11"/>
  <c r="AX54" i="11"/>
  <c r="AX2013" i="11"/>
  <c r="AX1366" i="11"/>
  <c r="AX1788" i="11"/>
  <c r="AX1408" i="11"/>
  <c r="AX1089" i="11"/>
  <c r="AX1401" i="11"/>
  <c r="AX1851" i="11"/>
  <c r="AX1070" i="11"/>
  <c r="AX786" i="11"/>
  <c r="AX1255" i="11"/>
  <c r="AX1977" i="11"/>
  <c r="AX14" i="11"/>
  <c r="AX2037" i="11"/>
  <c r="AX1185" i="11"/>
  <c r="AX329" i="11"/>
  <c r="AX1155" i="11"/>
  <c r="AX2063" i="11"/>
  <c r="AX1521" i="11"/>
  <c r="AX275" i="11"/>
  <c r="AX142" i="11"/>
  <c r="AX1375" i="11"/>
  <c r="AQ4" i="11"/>
  <c r="AX1789" i="11"/>
  <c r="AX298" i="11"/>
  <c r="AX1875" i="11"/>
  <c r="AX667" i="11"/>
  <c r="AX1723" i="11"/>
  <c r="AX616" i="11"/>
  <c r="AX1541" i="11"/>
  <c r="AX2045" i="11"/>
  <c r="AX2314" i="11"/>
  <c r="AX2020" i="11"/>
  <c r="AX1725" i="11"/>
  <c r="AX825" i="11"/>
  <c r="AX66" i="11"/>
  <c r="AX1917" i="11"/>
  <c r="AX2111" i="11"/>
  <c r="AX1716" i="11"/>
  <c r="AX169" i="11"/>
  <c r="AX2112" i="11"/>
  <c r="AX1900" i="11"/>
  <c r="AX158" i="11"/>
  <c r="AX71" i="11"/>
  <c r="AX2090" i="11"/>
  <c r="AX777" i="11"/>
  <c r="AX1141" i="11"/>
  <c r="AX2154" i="11"/>
  <c r="AX916" i="11"/>
  <c r="AX885" i="11"/>
  <c r="AX1937" i="11"/>
  <c r="AX2004" i="11"/>
  <c r="AX363" i="11"/>
  <c r="AX1315" i="11"/>
  <c r="AX2276" i="11"/>
  <c r="AX955" i="11"/>
  <c r="AX1498" i="11"/>
  <c r="AX82" i="11"/>
  <c r="AX1653" i="11"/>
  <c r="AX75" i="11"/>
  <c r="AX1546" i="11"/>
  <c r="AX69" i="11"/>
  <c r="AX454" i="11"/>
  <c r="AX639" i="11"/>
  <c r="AX1151" i="11"/>
  <c r="AX1734" i="11"/>
  <c r="AX541" i="11"/>
  <c r="AX715" i="11"/>
  <c r="AX349" i="11"/>
  <c r="AX992" i="11"/>
  <c r="AX545" i="11"/>
  <c r="AX748" i="11"/>
  <c r="AX598" i="11"/>
  <c r="AX1160" i="11"/>
  <c r="AX2330" i="11"/>
  <c r="AX655" i="11"/>
  <c r="AX1558" i="11"/>
  <c r="AX1335" i="11"/>
  <c r="AX1931" i="11"/>
  <c r="AX248" i="11"/>
  <c r="AX1791" i="11"/>
  <c r="AX79" i="11"/>
  <c r="AX1111" i="11"/>
  <c r="AX2324" i="11"/>
  <c r="AN13" i="11"/>
  <c r="AX1984" i="11"/>
  <c r="AX1967" i="11"/>
  <c r="AX6" i="11"/>
  <c r="AX473" i="11"/>
  <c r="AX663" i="11"/>
  <c r="AX1891" i="11"/>
  <c r="AX1929" i="11"/>
  <c r="AX1144" i="11"/>
  <c r="AX1762" i="11"/>
  <c r="AX105" i="11"/>
  <c r="AX140" i="11"/>
  <c r="AX1859" i="11"/>
  <c r="AX1148" i="11"/>
  <c r="AX756" i="11"/>
  <c r="AX397" i="11"/>
  <c r="AX141" i="11"/>
  <c r="AQ10" i="11"/>
  <c r="AX535" i="11"/>
  <c r="AX1663" i="11"/>
  <c r="AX70" i="11"/>
  <c r="AX1571" i="11"/>
  <c r="AX1841" i="11"/>
  <c r="AX755" i="11"/>
  <c r="AX1484" i="11"/>
  <c r="AX629" i="11"/>
  <c r="AX2113" i="11"/>
  <c r="AX422" i="11"/>
  <c r="AX1758" i="11"/>
  <c r="AX89" i="11"/>
  <c r="AX1309" i="11"/>
  <c r="AX1442" i="11"/>
  <c r="AX1700" i="11"/>
  <c r="AX2169" i="11"/>
  <c r="AX238" i="11"/>
  <c r="AX419" i="11"/>
  <c r="AX2341" i="11"/>
  <c r="AX693" i="11"/>
  <c r="AX1703" i="11"/>
  <c r="AX2204" i="11"/>
  <c r="AX1657" i="11"/>
  <c r="AX719" i="11"/>
  <c r="AX2065" i="11"/>
  <c r="AX334" i="11"/>
  <c r="AX779" i="11"/>
  <c r="AX1954" i="11"/>
  <c r="AX1150" i="11"/>
  <c r="AX1435" i="11"/>
  <c r="AX1306" i="11"/>
  <c r="AX223" i="11"/>
  <c r="AX2000" i="11"/>
  <c r="AX880" i="11"/>
  <c r="AX1919" i="11"/>
  <c r="AX1362" i="11"/>
  <c r="AX1912" i="11"/>
  <c r="AX371" i="11"/>
  <c r="AX1153" i="11"/>
  <c r="AX1333" i="11"/>
  <c r="AX333" i="11"/>
  <c r="AX2186" i="11"/>
  <c r="AX1749" i="11"/>
  <c r="AX1624" i="11"/>
  <c r="AX137" i="11"/>
  <c r="AX42" i="11"/>
  <c r="AX1617" i="11"/>
  <c r="AX1915" i="11"/>
  <c r="AX281" i="11"/>
  <c r="AX433" i="11"/>
  <c r="AX1314" i="11"/>
  <c r="AX593" i="11"/>
  <c r="AX1061" i="11"/>
  <c r="AX2091" i="11"/>
  <c r="AX1414" i="11"/>
  <c r="AX588" i="11"/>
  <c r="AX1939" i="11"/>
  <c r="AX1910" i="11"/>
  <c r="AX2133" i="11"/>
  <c r="AX1646" i="11"/>
  <c r="AX147" i="11"/>
  <c r="AX2248" i="11"/>
  <c r="AX1649" i="11"/>
  <c r="AX981" i="11"/>
  <c r="AX1071" i="11"/>
  <c r="AX936" i="11"/>
  <c r="AX1867" i="11"/>
  <c r="AX1805" i="11"/>
  <c r="AX1440" i="11"/>
  <c r="AX724" i="11"/>
  <c r="AX405" i="11"/>
  <c r="AX1561" i="11"/>
  <c r="AX2267" i="11"/>
  <c r="AX1679" i="11"/>
  <c r="AX1053" i="11"/>
  <c r="AX1688" i="11"/>
  <c r="AX2194" i="11"/>
  <c r="AX216" i="11"/>
  <c r="AX2008" i="11"/>
  <c r="AX173" i="11"/>
  <c r="AX178" i="11"/>
  <c r="AX410" i="11"/>
  <c r="AX1067" i="11"/>
  <c r="AX2346" i="11"/>
  <c r="AX1441" i="11"/>
  <c r="AX1202" i="11"/>
  <c r="AX2005" i="11"/>
  <c r="AX392" i="11"/>
  <c r="AX1872" i="11"/>
  <c r="AX190" i="11"/>
  <c r="AX969" i="11"/>
  <c r="AX1477" i="11"/>
  <c r="AX1474" i="11"/>
  <c r="AX1340" i="11"/>
  <c r="AX408" i="11"/>
  <c r="AX966" i="11"/>
  <c r="AX1488" i="11"/>
  <c r="AX2340" i="11"/>
  <c r="AX1032" i="11"/>
  <c r="AX1902" i="11"/>
  <c r="AX1878" i="11"/>
  <c r="AX604" i="11"/>
  <c r="AX1198" i="11"/>
  <c r="AX1455" i="11"/>
  <c r="AX332" i="11"/>
  <c r="AX2202" i="11"/>
  <c r="AX1999" i="11"/>
  <c r="AX1950" i="11"/>
  <c r="AX1849" i="11"/>
  <c r="AX823" i="11"/>
  <c r="AX1935" i="11"/>
  <c r="AX259" i="11"/>
  <c r="AX1090" i="11"/>
  <c r="AX1850" i="11"/>
  <c r="AX1550" i="11"/>
  <c r="AX323" i="11"/>
  <c r="AX1575" i="11"/>
  <c r="AX1928" i="11"/>
  <c r="AX1652" i="11"/>
  <c r="AX1047" i="11"/>
  <c r="AX1555" i="11"/>
  <c r="AX375" i="11"/>
  <c r="AX20" i="11"/>
  <c r="AX592" i="11"/>
  <c r="AX869" i="11"/>
  <c r="AX95" i="11"/>
  <c r="AX2127" i="11"/>
  <c r="AX434" i="11"/>
  <c r="AX2039" i="11"/>
  <c r="AX1468" i="11"/>
  <c r="AX915" i="11"/>
  <c r="AX2121" i="11"/>
  <c r="AX462" i="11"/>
  <c r="AX792" i="11"/>
  <c r="AX1253" i="11"/>
  <c r="AX2196" i="11"/>
  <c r="AX550" i="11"/>
  <c r="AX959" i="11"/>
  <c r="AX1057" i="11"/>
  <c r="AX1304" i="11"/>
  <c r="AX2076" i="11"/>
  <c r="AX1632" i="11"/>
  <c r="AX2118" i="11"/>
  <c r="AX590" i="11"/>
  <c r="AX279" i="11"/>
  <c r="AX1832" i="11"/>
  <c r="AX1380" i="11"/>
  <c r="AX174" i="11"/>
  <c r="AX1247" i="11"/>
  <c r="AX568" i="11"/>
  <c r="AX135" i="11"/>
  <c r="AX2162" i="11"/>
  <c r="AX1843" i="11"/>
  <c r="AX1106" i="11"/>
  <c r="AX204" i="11"/>
  <c r="AX863" i="11"/>
  <c r="AX1051" i="11"/>
  <c r="AX2287" i="11"/>
  <c r="AX829" i="11"/>
  <c r="AX76" i="11"/>
  <c r="AX734" i="11"/>
  <c r="AX2356" i="11"/>
  <c r="AX2234" i="11"/>
  <c r="AX385" i="11"/>
  <c r="AX361" i="11"/>
  <c r="AX211" i="11"/>
  <c r="AX698" i="11"/>
  <c r="AX2308" i="11"/>
  <c r="AX1338" i="11"/>
  <c r="AX1728" i="11"/>
  <c r="AX1794" i="11"/>
  <c r="AX2354" i="11"/>
  <c r="AX37" i="11"/>
  <c r="AX379" i="11"/>
  <c r="AX288" i="11"/>
  <c r="AX413" i="11"/>
  <c r="AX1579" i="11"/>
  <c r="AX285" i="11"/>
  <c r="AX312" i="11"/>
  <c r="AX1722" i="11"/>
  <c r="AX1083" i="11"/>
  <c r="AX1021" i="11"/>
  <c r="AQ16" i="11"/>
  <c r="AX714" i="11"/>
  <c r="AX60" i="11"/>
  <c r="AX93" i="11"/>
  <c r="AX879" i="11"/>
  <c r="AX508" i="11"/>
  <c r="AX221" i="11"/>
  <c r="AX2277" i="11"/>
  <c r="AX1018" i="11"/>
  <c r="AX2318" i="11"/>
  <c r="AX817" i="11"/>
  <c r="AX1372" i="11"/>
  <c r="AX1374" i="11"/>
  <c r="AX2336" i="11"/>
  <c r="AX1049" i="11"/>
  <c r="AX891" i="11"/>
  <c r="AX1634" i="11"/>
  <c r="AX1147" i="11"/>
  <c r="AX467" i="11"/>
  <c r="AX2254" i="11"/>
  <c r="AX2334" i="11"/>
  <c r="AX1620" i="11"/>
  <c r="AX1342" i="11"/>
  <c r="AX2164" i="11"/>
  <c r="AX1701" i="11"/>
  <c r="AQ8" i="11"/>
  <c r="AX1970" i="11"/>
  <c r="AX1143" i="11"/>
  <c r="AX136" i="11"/>
  <c r="AX1123" i="11"/>
  <c r="AX2292" i="11"/>
  <c r="AX841" i="11"/>
  <c r="AX1370" i="11"/>
  <c r="AX1807" i="11"/>
  <c r="AX2128" i="11"/>
  <c r="AX1616" i="11"/>
  <c r="AX1008" i="11"/>
  <c r="AX2237" i="11"/>
  <c r="AX120" i="11"/>
  <c r="AX1187" i="11"/>
  <c r="AX1397" i="11"/>
  <c r="AX873" i="11"/>
  <c r="AX1899" i="11"/>
  <c r="AX1331" i="11"/>
  <c r="AX1911" i="11"/>
  <c r="AX1116" i="11"/>
  <c r="AX8" i="11"/>
  <c r="AX1580" i="11"/>
  <c r="AX26" i="11"/>
  <c r="AX963" i="11"/>
  <c r="AX979" i="11"/>
  <c r="AX842" i="11"/>
  <c r="AX785" i="11"/>
  <c r="AX2179" i="11"/>
  <c r="AX680" i="11"/>
  <c r="AX1710" i="11"/>
  <c r="AX2221" i="11"/>
  <c r="AX52" i="11"/>
  <c r="AX77" i="11"/>
  <c r="AX2219" i="11"/>
  <c r="AX2238" i="11"/>
  <c r="AX1113" i="11"/>
  <c r="AX2174" i="11"/>
  <c r="AX633" i="11"/>
  <c r="AX1995" i="11"/>
  <c r="AX546" i="11"/>
  <c r="AX2106" i="11"/>
  <c r="AX821" i="11"/>
  <c r="AX1252" i="11"/>
  <c r="AX1041" i="11"/>
  <c r="AX2104" i="11"/>
  <c r="AX851" i="11"/>
  <c r="AX168" i="11"/>
  <c r="AX1383" i="11"/>
  <c r="AX648" i="11"/>
  <c r="AX1822" i="11"/>
  <c r="AX1943" i="11"/>
  <c r="AX1630" i="11"/>
  <c r="AX226" i="11"/>
  <c r="AX1860" i="11"/>
  <c r="AX1619" i="11"/>
  <c r="AX1660" i="11"/>
  <c r="AX761" i="11"/>
  <c r="AX2349" i="11"/>
  <c r="AX1674" i="11"/>
  <c r="AX1188" i="11"/>
  <c r="AX245" i="11"/>
  <c r="AX695" i="11"/>
  <c r="AX122" i="11"/>
  <c r="AX1981" i="11"/>
  <c r="AX480" i="11"/>
  <c r="AX2260" i="11"/>
  <c r="AX894" i="11"/>
  <c r="AX846" i="11"/>
  <c r="AX2110" i="11"/>
  <c r="AX1127" i="11"/>
  <c r="AX456" i="11"/>
  <c r="AX579" i="11"/>
  <c r="AX243" i="11"/>
  <c r="AX1058" i="11"/>
  <c r="AX1010" i="11"/>
  <c r="I44" i="1"/>
  <c r="AX240" i="11"/>
  <c r="AX155" i="11"/>
  <c r="AX768" i="11"/>
  <c r="AX378" i="11"/>
  <c r="AX1286" i="11"/>
  <c r="AX1614" i="11"/>
  <c r="AX1856" i="11"/>
  <c r="AX103" i="11"/>
  <c r="AX601" i="11"/>
  <c r="AX1802" i="11"/>
  <c r="AX1409" i="11"/>
  <c r="AX1973" i="11"/>
  <c r="AX2230" i="11"/>
  <c r="AX1036" i="11"/>
  <c r="AX1290" i="11"/>
  <c r="AX2082" i="11"/>
  <c r="AX742" i="11"/>
  <c r="AX2342" i="11"/>
  <c r="AX1815" i="11"/>
  <c r="AX625" i="11"/>
  <c r="AX1868" i="11"/>
  <c r="AX1048" i="11"/>
  <c r="AX529" i="11"/>
  <c r="AX762" i="11"/>
  <c r="AX1768" i="11"/>
  <c r="AX1724" i="11"/>
  <c r="AX2109" i="11"/>
  <c r="AN7" i="11"/>
  <c r="AX1026" i="11"/>
  <c r="AX725" i="11"/>
  <c r="AX1801" i="11"/>
  <c r="AX22" i="11"/>
  <c r="AX1348" i="11"/>
  <c r="AX313" i="11"/>
  <c r="AX1506" i="11"/>
  <c r="AX1884" i="11"/>
  <c r="AX307" i="11"/>
  <c r="AX271" i="11"/>
  <c r="AX580" i="11"/>
  <c r="AX1882" i="11"/>
  <c r="AX1149" i="11"/>
  <c r="AX265" i="11"/>
  <c r="AX1029" i="11"/>
  <c r="AX1060" i="11"/>
  <c r="AX1989" i="11"/>
  <c r="AX1174" i="11"/>
  <c r="AX1511" i="11"/>
  <c r="AX3" i="11"/>
  <c r="AX2087" i="11"/>
  <c r="AX628" i="11"/>
  <c r="AX903" i="11"/>
  <c r="AX182" i="11"/>
  <c r="AX1583" i="11"/>
  <c r="AX2228" i="11"/>
  <c r="AX1772" i="11"/>
  <c r="AX416" i="11"/>
  <c r="AX1191" i="11"/>
  <c r="AX1744" i="11"/>
  <c r="AX207" i="11"/>
  <c r="AX303" i="11"/>
  <c r="AX731" i="11"/>
  <c r="AX994" i="11"/>
  <c r="AX905" i="11"/>
  <c r="AX205" i="11"/>
  <c r="AX1219" i="11"/>
  <c r="AX1740" i="11"/>
  <c r="AX19" i="11"/>
  <c r="AX1795" i="11"/>
  <c r="AX2078" i="11"/>
  <c r="AX2073" i="11"/>
  <c r="AX1491" i="11"/>
  <c r="AX1748" i="11"/>
  <c r="AX1469" i="11"/>
  <c r="AX406" i="11"/>
  <c r="AX1633" i="11"/>
  <c r="AX1320" i="11"/>
  <c r="AX620" i="11"/>
  <c r="AX64" i="11"/>
  <c r="AX355" i="11"/>
  <c r="AX1829" i="11"/>
  <c r="AX965" i="11"/>
  <c r="AX612" i="11"/>
  <c r="AX96" i="11"/>
  <c r="AX1421" i="11"/>
  <c r="AX1207" i="11"/>
  <c r="AX985" i="11"/>
  <c r="AX1415" i="11"/>
  <c r="AX1385" i="11"/>
  <c r="AX429" i="11"/>
  <c r="AX346" i="11"/>
  <c r="AX2184" i="11"/>
  <c r="AX327" i="11"/>
  <c r="AX800" i="11"/>
  <c r="AX464" i="11"/>
  <c r="AX28" i="11"/>
  <c r="AX584" i="11"/>
  <c r="AX837" i="11"/>
  <c r="AX1988" i="11"/>
  <c r="AX1476" i="11"/>
  <c r="AX164" i="11"/>
  <c r="AX1303" i="11"/>
  <c r="AX1971" i="11"/>
  <c r="AX752" i="11"/>
  <c r="AX249" i="11"/>
  <c r="AX2338" i="11"/>
  <c r="AX197" i="11"/>
  <c r="AX1803" i="11"/>
  <c r="AX1487" i="11"/>
  <c r="AX351" i="11"/>
  <c r="AX1101" i="11"/>
  <c r="AX153" i="11"/>
  <c r="AN16" i="11"/>
  <c r="AX1429" i="11"/>
  <c r="AX712" i="11"/>
  <c r="AX523" i="11"/>
  <c r="AX1463" i="11"/>
  <c r="AN12" i="11"/>
  <c r="AX897" i="11"/>
  <c r="AX61" i="11"/>
  <c r="AX844" i="11"/>
  <c r="AX1715" i="11"/>
  <c r="AX157" i="11"/>
  <c r="AX1866" i="11"/>
  <c r="AX1238" i="11"/>
  <c r="AX425" i="11"/>
  <c r="AX1526" i="11"/>
  <c r="AX1009" i="11"/>
  <c r="AX1968" i="11"/>
  <c r="AX856" i="11"/>
  <c r="AX776" i="11"/>
  <c r="AX1278" i="11"/>
  <c r="AX1593" i="11"/>
  <c r="AX1611" i="11"/>
  <c r="AX1305" i="11"/>
  <c r="AX431" i="11"/>
  <c r="AX2273" i="11"/>
  <c r="AX765" i="11"/>
  <c r="AX1393" i="11"/>
  <c r="AX533" i="11"/>
  <c r="AX1260" i="11"/>
  <c r="AX369" i="11"/>
  <c r="AX960" i="11"/>
  <c r="AX1955" i="11"/>
  <c r="AX1206" i="11"/>
  <c r="AX1243" i="11"/>
  <c r="AX556" i="11"/>
  <c r="AX451" i="11"/>
  <c r="AX1112" i="11"/>
  <c r="AX531" i="11"/>
  <c r="AX224" i="11"/>
  <c r="AX2347" i="11"/>
  <c r="AX988" i="11"/>
  <c r="AX2114" i="11"/>
  <c r="AX1869" i="11"/>
  <c r="AX1964" i="11"/>
  <c r="AX932" i="11"/>
  <c r="AX1433" i="11"/>
  <c r="AX125" i="11"/>
  <c r="AX13" i="11"/>
  <c r="AX670" i="11"/>
  <c r="AX758" i="11"/>
  <c r="AX931" i="11"/>
  <c r="AX602" i="11"/>
  <c r="AX539" i="11"/>
  <c r="AX1283" i="11"/>
  <c r="AX280" i="11"/>
  <c r="AX483" i="11"/>
  <c r="AX1169" i="11"/>
  <c r="AX401" i="11"/>
  <c r="AX83" i="11"/>
  <c r="AX1612" i="11"/>
  <c r="AX1548" i="11"/>
  <c r="AX708" i="11"/>
  <c r="AX376" i="11"/>
  <c r="AX2103" i="11"/>
  <c r="AX697" i="11"/>
  <c r="AX2348" i="11"/>
  <c r="AX133" i="11"/>
  <c r="AX1524" i="11"/>
  <c r="AX1466" i="11"/>
  <c r="AX252" i="11"/>
  <c r="AX1763" i="11"/>
  <c r="AX509" i="11"/>
  <c r="AX192" i="11"/>
  <c r="AX1525" i="11"/>
  <c r="AX391" i="11"/>
  <c r="AX286" i="11"/>
  <c r="AX566" i="11"/>
  <c r="AX99" i="11"/>
  <c r="AX1154" i="11"/>
  <c r="AX1437" i="11"/>
  <c r="AX2229" i="11"/>
  <c r="AX820" i="11"/>
  <c r="AX1183" i="11"/>
  <c r="AX1460" i="11"/>
  <c r="AX2280" i="11"/>
  <c r="AX1210" i="11"/>
  <c r="AX537" i="11"/>
  <c r="AX872" i="11"/>
  <c r="AX177" i="11"/>
  <c r="AX1003" i="11"/>
  <c r="AX2047" i="11"/>
  <c r="AX364" i="11"/>
  <c r="AX654" i="11"/>
  <c r="AX430" i="11"/>
  <c r="AX1218" i="11"/>
  <c r="AQ12" i="11"/>
  <c r="AX342" i="11"/>
  <c r="AX811" i="11"/>
  <c r="AX1680" i="11"/>
  <c r="AX1594" i="11"/>
  <c r="AX358" i="11"/>
  <c r="AX512" i="11"/>
  <c r="AX1326" i="11"/>
  <c r="AX1893" i="11"/>
  <c r="AX1729" i="11"/>
  <c r="AX953" i="11"/>
  <c r="AX1745" i="11"/>
  <c r="AX2077" i="11"/>
  <c r="AX330" i="11"/>
  <c r="AX947" i="11"/>
  <c r="AX320" i="11"/>
  <c r="AX1963" i="11"/>
  <c r="AX32" i="11"/>
  <c r="AX1262" i="11"/>
  <c r="AX43" i="11"/>
  <c r="AX1717" i="11"/>
  <c r="AX759" i="11"/>
  <c r="AX1413" i="11"/>
  <c r="AX1960" i="11"/>
  <c r="AX247" i="11"/>
  <c r="AX2325" i="11"/>
  <c r="AX503" i="11"/>
  <c r="AX2107" i="11"/>
  <c r="AX2207" i="11"/>
  <c r="AX24" i="11"/>
  <c r="AX2130" i="11"/>
  <c r="AX630" i="11"/>
  <c r="AX2241" i="11"/>
  <c r="AX2062" i="11"/>
  <c r="AX2231" i="11"/>
  <c r="AX1357" i="11"/>
  <c r="AX760" i="11"/>
  <c r="AX542" i="11"/>
  <c r="AX1450" i="11"/>
  <c r="AX1895" i="11"/>
  <c r="AX1890" i="11"/>
  <c r="AX1478" i="11"/>
  <c r="AX118" i="11"/>
  <c r="AX1295" i="11"/>
  <c r="AX296" i="11"/>
  <c r="AX1091" i="11"/>
  <c r="AX886" i="11"/>
  <c r="AX764" i="11"/>
  <c r="AX743" i="11"/>
  <c r="AX826" i="11"/>
  <c r="AX2366" i="11"/>
  <c r="AX2208" i="11"/>
  <c r="AX1946" i="11"/>
  <c r="AX368" i="11"/>
  <c r="AX1927" i="11"/>
  <c r="AX2010" i="11"/>
  <c r="AX1097" i="11"/>
  <c r="AX1707" i="11"/>
  <c r="AX1678" i="11"/>
  <c r="AX1337" i="11"/>
  <c r="AX2071" i="11"/>
  <c r="AX1030" i="11"/>
  <c r="AX114" i="11"/>
  <c r="AX30" i="11"/>
  <c r="AX624" i="11"/>
  <c r="AX2278" i="11"/>
  <c r="AX1608" i="11"/>
  <c r="AX1726" i="11"/>
  <c r="AX2159" i="11"/>
  <c r="AX1094" i="11"/>
  <c r="AX847" i="11"/>
  <c r="AX1480" i="11"/>
  <c r="AN5" i="11"/>
  <c r="AX649" i="11"/>
  <c r="AX1838" i="11"/>
  <c r="AX920" i="11"/>
  <c r="AX191" i="11"/>
  <c r="AX1257" i="11"/>
  <c r="AX594" i="11"/>
  <c r="AN8" i="11"/>
  <c r="AX522" i="11"/>
  <c r="AX2263" i="11"/>
  <c r="AX151" i="11"/>
  <c r="AX1396" i="11"/>
  <c r="AX460" i="11"/>
  <c r="AX1037" i="11"/>
  <c r="AX1737" i="11"/>
  <c r="AX1108" i="11"/>
  <c r="AX2200" i="11"/>
  <c r="AX1906" i="11"/>
  <c r="AX1271" i="11"/>
  <c r="AX424" i="11"/>
  <c r="AX2166" i="11"/>
  <c r="AX1626" i="11"/>
  <c r="AX1423" i="11"/>
  <c r="AX853" i="11"/>
  <c r="AX1597" i="11"/>
  <c r="AX1806" i="11"/>
  <c r="AX2293" i="11"/>
  <c r="AX1771" i="11"/>
  <c r="AX2337" i="11"/>
  <c r="AX2299" i="11"/>
  <c r="AX305" i="11"/>
  <c r="AX1189" i="11"/>
  <c r="AX345" i="11"/>
  <c r="AX1898" i="11"/>
  <c r="AX1933" i="11"/>
  <c r="AX1142" i="11"/>
  <c r="AX794" i="11"/>
  <c r="AX1858" i="11"/>
  <c r="AX1623" i="11"/>
  <c r="AX2193" i="11"/>
  <c r="AX2209" i="11"/>
  <c r="AX301" i="11"/>
  <c r="AX619" i="11"/>
  <c r="AX754" i="11"/>
  <c r="AQ5" i="11"/>
  <c r="AX490" i="11"/>
  <c r="AX1215" i="11"/>
  <c r="AX1643" i="11"/>
  <c r="AX687" i="11"/>
  <c r="AX957" i="11"/>
  <c r="AX2119" i="11"/>
  <c r="AX621" i="11"/>
  <c r="AX1398" i="11"/>
  <c r="AX1443" i="11"/>
  <c r="AX1119" i="11"/>
  <c r="AX656" i="11"/>
  <c r="AX2080" i="11"/>
  <c r="AX1605" i="11"/>
  <c r="AX2323" i="11"/>
  <c r="AX1351" i="11"/>
  <c r="AX199" i="11"/>
  <c r="AX1344" i="11"/>
  <c r="AX924" i="11"/>
  <c r="AX2116" i="11"/>
  <c r="AX1501" i="11"/>
  <c r="AX1411" i="11"/>
  <c r="AN14" i="11"/>
  <c r="AX1684" i="11"/>
  <c r="AX608" i="11"/>
  <c r="AX1371" i="11"/>
  <c r="AX2300" i="11"/>
  <c r="AX1364" i="11"/>
  <c r="AX94" i="11"/>
  <c r="AX1265" i="11"/>
  <c r="AX893" i="11"/>
  <c r="AX771" i="11"/>
  <c r="AX1135" i="11"/>
  <c r="AX1523" i="11"/>
  <c r="AX1965" i="11"/>
  <c r="AX1269" i="11"/>
  <c r="AX108" i="11"/>
  <c r="AX2006" i="11"/>
  <c r="AX1711" i="11"/>
  <c r="AX1266" i="11"/>
  <c r="AX1035" i="11"/>
  <c r="AX976" i="11"/>
  <c r="AX1845" i="11"/>
  <c r="AX2282" i="11"/>
  <c r="AX1951" i="11"/>
  <c r="AX892" i="11"/>
  <c r="AX929" i="11"/>
  <c r="AX1379" i="11"/>
  <c r="AX1332" i="11"/>
  <c r="AX2160" i="11"/>
  <c r="AX1537" i="11"/>
  <c r="AX1615" i="11"/>
  <c r="AX2053" i="11"/>
  <c r="AX803" i="11"/>
  <c r="AX2032" i="11"/>
  <c r="AX2345" i="11"/>
  <c r="AX1164" i="11"/>
  <c r="AX974" i="11"/>
  <c r="AX1770" i="11"/>
  <c r="AX1457" i="11"/>
  <c r="AX129" i="11"/>
  <c r="AX200" i="11"/>
  <c r="AX1254" i="11"/>
  <c r="AX1909" i="11"/>
  <c r="AX452" i="11"/>
  <c r="AX1584" i="11"/>
  <c r="AX11" i="11"/>
  <c r="AX1730" i="11"/>
  <c r="AX527" i="11"/>
  <c r="AX2148" i="11"/>
  <c r="AX850" i="11"/>
  <c r="AX678" i="11"/>
  <c r="AX1038" i="11"/>
  <c r="AX2136" i="11"/>
  <c r="AX150" i="11"/>
  <c r="AX47" i="11"/>
  <c r="AX1913" i="11"/>
  <c r="AX1327" i="11"/>
  <c r="AX971" i="11"/>
  <c r="AX613" i="11"/>
  <c r="AX407" i="11"/>
  <c r="AX899" i="11"/>
  <c r="AX2093" i="11"/>
  <c r="AX116" i="11"/>
  <c r="AX1369" i="11"/>
  <c r="AX352" i="11"/>
  <c r="AX679" i="11"/>
  <c r="AX227" i="11"/>
  <c r="AX1622" i="11"/>
  <c r="AX1852" i="11"/>
  <c r="AX1284" i="11"/>
  <c r="AX289" i="11"/>
  <c r="AX964" i="11"/>
  <c r="AX1285" i="11"/>
  <c r="AX643" i="11"/>
  <c r="AX1562" i="11"/>
  <c r="AX2084" i="11"/>
  <c r="AX1877" i="11"/>
  <c r="AX1625" i="11"/>
  <c r="AX2320" i="11"/>
  <c r="AX403" i="11"/>
  <c r="AX1862" i="11"/>
  <c r="AX991" i="11"/>
  <c r="AX1949" i="11"/>
  <c r="AX927" i="11"/>
  <c r="AX707" i="11"/>
  <c r="AX696" i="11"/>
  <c r="AX97" i="11"/>
  <c r="AX832" i="11"/>
  <c r="AX463" i="11"/>
  <c r="AX1190" i="11"/>
  <c r="AX705" i="11"/>
  <c r="AX1936" i="11"/>
  <c r="AX1404" i="11"/>
  <c r="AX1532" i="11"/>
  <c r="AX540" i="11"/>
  <c r="AX798" i="11"/>
  <c r="AX1976" i="11"/>
  <c r="AX176" i="11"/>
  <c r="AX1208" i="11"/>
  <c r="AX669" i="11"/>
  <c r="AX2040" i="11"/>
  <c r="AX1732" i="11"/>
  <c r="AX1211" i="11"/>
  <c r="AX2316" i="11"/>
  <c r="AX1493" i="11"/>
  <c r="AX1533" i="11"/>
  <c r="AX237" i="11"/>
  <c r="AX1765" i="11"/>
  <c r="AX773" i="11"/>
  <c r="AX2218" i="11"/>
  <c r="AX990" i="11"/>
  <c r="AX2298" i="11"/>
  <c r="AX2021" i="11"/>
  <c r="AX2079" i="11"/>
  <c r="AX1747" i="11"/>
  <c r="AX91" i="11"/>
  <c r="AX499" i="11"/>
  <c r="AX46" i="11"/>
  <c r="AX1015" i="11"/>
  <c r="AX1952" i="11"/>
  <c r="AX2355" i="11"/>
  <c r="AX525" i="11"/>
  <c r="AX1778" i="11"/>
  <c r="AX2295" i="11"/>
  <c r="AX1176" i="11"/>
  <c r="AX685" i="11"/>
  <c r="AX1675" i="11"/>
  <c r="AX810" i="11"/>
  <c r="AX565" i="11"/>
  <c r="AX1698" i="11"/>
  <c r="AX1445" i="11"/>
  <c r="AX344" i="11"/>
  <c r="AX442" i="11"/>
  <c r="AX154" i="11"/>
  <c r="AX1918" i="11"/>
  <c r="AX1167" i="11"/>
  <c r="AX1074" i="11"/>
  <c r="AX4" i="11"/>
  <c r="AX1693" i="11"/>
  <c r="AX1873" i="11"/>
  <c r="AX202" i="11"/>
  <c r="AX586" i="11"/>
  <c r="AX1547" i="11"/>
  <c r="AX306" i="11"/>
  <c r="AX2158" i="11"/>
  <c r="AX1786" i="11"/>
  <c r="AX409" i="11"/>
  <c r="AX261" i="11"/>
  <c r="AX2176" i="11"/>
  <c r="AX1825" i="11"/>
  <c r="AX717" i="11"/>
  <c r="AX896" i="11"/>
  <c r="AX857" i="11"/>
  <c r="AX1407" i="11"/>
  <c r="AX1426" i="11"/>
  <c r="AX1718" i="11"/>
  <c r="AX887" i="11"/>
  <c r="AX1105" i="11"/>
  <c r="AX1103" i="11"/>
  <c r="AX751" i="11"/>
  <c r="AX2122" i="11"/>
  <c r="AX36" i="11"/>
  <c r="AX92" i="11"/>
  <c r="AX2120" i="11"/>
  <c r="AX436" i="11"/>
  <c r="AX492" i="11"/>
  <c r="AX1844" i="11"/>
  <c r="AX2108" i="11"/>
  <c r="AX2085" i="11"/>
  <c r="AX1006" i="11"/>
  <c r="AX1840" i="11"/>
  <c r="AX2145" i="11"/>
  <c r="AX85" i="11"/>
  <c r="AX1833" i="11"/>
  <c r="AX2358" i="11"/>
  <c r="AX1683" i="11"/>
  <c r="AX2215" i="11"/>
  <c r="AX1839" i="11"/>
  <c r="AX1400" i="11"/>
  <c r="AX25" i="11"/>
  <c r="AX2210" i="11"/>
  <c r="AN15" i="11"/>
  <c r="AX962" i="11"/>
  <c r="AX516" i="11"/>
  <c r="AX1720" i="11"/>
  <c r="AX404" i="11"/>
  <c r="AX1378" i="11"/>
  <c r="AX1598" i="11"/>
  <c r="AX1294" i="11"/>
  <c r="AX2331" i="11"/>
  <c r="AX554" i="11"/>
  <c r="AX1273" i="11"/>
  <c r="AX384" i="11"/>
  <c r="AX564" i="11"/>
  <c r="AX87" i="11"/>
  <c r="AX569" i="11"/>
  <c r="AX1170" i="11"/>
  <c r="AX367" i="11"/>
  <c r="AX1158" i="11"/>
  <c r="AX102" i="11"/>
  <c r="AX2178" i="11"/>
  <c r="AX563" i="11"/>
  <c r="AX1739" i="11"/>
  <c r="AX1479" i="11"/>
  <c r="AX31" i="11"/>
  <c r="AX1601" i="11"/>
  <c r="AX567" i="11"/>
  <c r="AX615" i="11"/>
  <c r="AX241" i="11"/>
  <c r="AX443" i="11"/>
  <c r="AX1777" i="11"/>
  <c r="AX1785" i="11"/>
  <c r="AX1661" i="11"/>
  <c r="AX2183" i="11"/>
  <c r="AX500" i="11"/>
  <c r="AX1233" i="11"/>
  <c r="AX412" i="11"/>
  <c r="AX692" i="11"/>
  <c r="AX701" i="11"/>
  <c r="AX1298" i="11"/>
  <c r="AX1263" i="11"/>
  <c r="AX733" i="11"/>
  <c r="AX807" i="11"/>
  <c r="AX557" i="11"/>
  <c r="AX400" i="11"/>
  <c r="AX672" i="11"/>
  <c r="AX273" i="11"/>
  <c r="AX2035" i="11"/>
  <c r="AX1694" i="11"/>
  <c r="AX2251" i="11"/>
  <c r="AX393" i="11"/>
  <c r="AX989" i="11"/>
  <c r="AX511" i="11"/>
  <c r="AX2281" i="11"/>
  <c r="AX1482" i="11"/>
  <c r="AX507" i="11"/>
  <c r="AX1502" i="11"/>
  <c r="AX944" i="11"/>
  <c r="AX1905" i="11"/>
  <c r="AX1810" i="11"/>
  <c r="AX1428" i="11"/>
  <c r="AX2243" i="11"/>
  <c r="AX2086" i="11"/>
  <c r="AX1595" i="11"/>
  <c r="AX757" i="11"/>
  <c r="AX721" i="11"/>
  <c r="AX495" i="11"/>
  <c r="AX2240" i="11"/>
  <c r="AX1033" i="11"/>
  <c r="AX1289" i="11"/>
  <c r="AX1544" i="11"/>
  <c r="AX1764" i="11"/>
  <c r="AX1682" i="11"/>
  <c r="AX2303" i="11"/>
  <c r="AX926" i="11"/>
  <c r="AX1181" i="11"/>
  <c r="AX830" i="11"/>
  <c r="AX1361" i="11"/>
  <c r="AX735" i="11"/>
  <c r="AX835" i="11"/>
  <c r="AX112" i="11"/>
  <c r="AX651" i="11"/>
  <c r="AX1812" i="11"/>
  <c r="AX2023" i="11"/>
  <c r="AX1681" i="11"/>
  <c r="AX257" i="11"/>
  <c r="AX2014" i="11"/>
  <c r="AX780" i="11"/>
  <c r="AX797" i="11"/>
  <c r="AX1996" i="11"/>
  <c r="AX287" i="11"/>
  <c r="AX1592" i="11"/>
  <c r="AX2028" i="11"/>
  <c r="AX418" i="11"/>
  <c r="AX1554" i="11"/>
  <c r="AX2126" i="11"/>
  <c r="AX917" i="11"/>
  <c r="AX611" i="11"/>
  <c r="AX1367" i="11"/>
  <c r="AX1095" i="11"/>
  <c r="AX635" i="11"/>
  <c r="AX1746" i="11"/>
  <c r="AX1195" i="11"/>
  <c r="AX2321" i="11"/>
  <c r="AX875" i="11"/>
  <c r="AX824" i="11"/>
  <c r="AX1582" i="11"/>
  <c r="AX132" i="11"/>
  <c r="AX457" i="11"/>
  <c r="AX1979" i="11"/>
  <c r="AX1755" i="11"/>
  <c r="AX2125" i="11"/>
  <c r="AX127" i="11"/>
  <c r="AX1938" i="11"/>
  <c r="AX86" i="11"/>
  <c r="AX469" i="11"/>
  <c r="AX1783" i="11"/>
  <c r="AX2172" i="11"/>
  <c r="AX131" i="11"/>
  <c r="AX515" i="11"/>
  <c r="AX671" i="11"/>
  <c r="AX1992" i="11"/>
  <c r="AX1599" i="11"/>
  <c r="AX2100" i="11"/>
  <c r="AX2301" i="11"/>
  <c r="AX868" i="11"/>
  <c r="AX2283" i="11"/>
  <c r="AX1316" i="11"/>
  <c r="AX159" i="11"/>
  <c r="AN4" i="11"/>
  <c r="AX48" i="11"/>
  <c r="AX186" i="11"/>
  <c r="AX504" i="11"/>
  <c r="AX294" i="11"/>
  <c r="AX968" i="11"/>
  <c r="AX736" i="11"/>
  <c r="AX2296" i="11"/>
  <c r="AX57" i="11"/>
  <c r="AX513" i="11"/>
  <c r="AX2048" i="11"/>
  <c r="AX354" i="11"/>
  <c r="AX1458" i="11"/>
  <c r="AX925" i="11"/>
  <c r="AX1941" i="11"/>
  <c r="AX2245" i="11"/>
  <c r="AX975" i="11"/>
  <c r="AN18" i="11"/>
  <c r="AX2191" i="11"/>
  <c r="AX2041" i="11"/>
  <c r="AX662" i="11"/>
  <c r="AX2211" i="11"/>
  <c r="AX1508" i="11"/>
  <c r="AX1302" i="11"/>
  <c r="AX189" i="11"/>
  <c r="AX710" i="11"/>
  <c r="AX867" i="11"/>
  <c r="AX208" i="11"/>
  <c r="AX1199" i="11"/>
  <c r="AX1224" i="11"/>
  <c r="AX711" i="11"/>
  <c r="AX809" i="11"/>
  <c r="AX1082" i="11"/>
  <c r="AX1876" i="11"/>
  <c r="AX574" i="11"/>
  <c r="AX1359" i="11"/>
  <c r="AX225" i="11"/>
  <c r="AX1896" i="11"/>
  <c r="AX2142" i="11"/>
  <c r="AX1002" i="11"/>
  <c r="AX2098" i="11"/>
  <c r="AX1914" i="11"/>
  <c r="AX772" i="11"/>
  <c r="AX1416" i="11"/>
  <c r="AX1750" i="11"/>
  <c r="AX220" i="11"/>
  <c r="AX293" i="11"/>
  <c r="AX1300" i="11"/>
  <c r="AX231" i="11"/>
  <c r="AX104" i="11"/>
  <c r="AX1563" i="11"/>
  <c r="AX1736" i="11"/>
  <c r="AX544" i="11"/>
  <c r="AX928" i="11"/>
  <c r="AQ15" i="11"/>
  <c r="AX1586" i="11"/>
  <c r="AX2068" i="11"/>
  <c r="AX834" i="11"/>
  <c r="AX517" i="11"/>
  <c r="AX2317" i="11"/>
  <c r="AX2003" i="11"/>
  <c r="AX1297" i="11"/>
  <c r="AX1959" i="11"/>
  <c r="AX1079" i="11"/>
  <c r="AX1075" i="11"/>
  <c r="AX1102" i="11"/>
  <c r="AX559" i="11"/>
  <c r="AX2152" i="11"/>
  <c r="AX1454" i="11"/>
  <c r="AX626" i="11"/>
  <c r="AX78" i="11"/>
  <c r="AX1472" i="11"/>
  <c r="AX12" i="11"/>
  <c r="AX949" i="11"/>
  <c r="AX942" i="11"/>
  <c r="AX898" i="11"/>
  <c r="AX1618" i="11"/>
  <c r="AX59" i="11"/>
  <c r="AX2257" i="11"/>
  <c r="AX498" i="11"/>
  <c r="AX1196" i="11"/>
  <c r="AX1782" i="11"/>
  <c r="AX359" i="11"/>
  <c r="AX2362" i="11"/>
  <c r="AX1904" i="11"/>
  <c r="AX110" i="11"/>
  <c r="AX1293" i="11"/>
  <c r="AX822" i="11"/>
  <c r="AX2297" i="11"/>
  <c r="AX1814" i="11"/>
  <c r="AX193" i="11"/>
  <c r="AX2042" i="11"/>
  <c r="AX1864" i="11"/>
  <c r="AX640" i="11"/>
  <c r="AX870" i="11"/>
  <c r="AX737" i="11"/>
  <c r="AQ6" i="11"/>
  <c r="AX1004" i="11"/>
  <c r="AX396" i="11"/>
  <c r="AX2214" i="11"/>
  <c r="AX210" i="11"/>
  <c r="AX1381" i="11"/>
  <c r="AX284" i="11"/>
  <c r="AX1470" i="11"/>
  <c r="AX214" i="11"/>
  <c r="D19" i="1"/>
  <c r="AX2167" i="11"/>
  <c r="AX242" i="11"/>
  <c r="AX2302" i="11"/>
  <c r="AX2242" i="11"/>
  <c r="AX659" i="11"/>
  <c r="AX1969" i="11"/>
  <c r="AX1093" i="11"/>
  <c r="AX930" i="11"/>
  <c r="AX1456" i="11"/>
  <c r="AX882" i="11"/>
  <c r="AX699" i="11"/>
  <c r="AX304" i="11"/>
  <c r="AX505" i="11"/>
  <c r="AX111" i="11"/>
  <c r="AX1346" i="11"/>
  <c r="AX1887" i="11"/>
  <c r="AX1640" i="11"/>
  <c r="AX2149" i="11"/>
  <c r="AX1799" i="11"/>
  <c r="AX1635" i="11"/>
  <c r="AX900" i="11"/>
  <c r="AX895" i="11"/>
  <c r="AX251" i="11"/>
  <c r="AX373" i="11"/>
  <c r="AX2270" i="11"/>
  <c r="AX1427" i="11"/>
  <c r="AX1492" i="11"/>
  <c r="AX1432" i="11"/>
  <c r="AX143" i="11"/>
  <c r="AX866" i="11"/>
  <c r="AX300" i="11"/>
  <c r="AX1819" i="11"/>
  <c r="AX1972" i="11"/>
  <c r="AX1784" i="11"/>
  <c r="AX81" i="11"/>
  <c r="AX1685" i="11"/>
  <c r="AX1317" i="11"/>
  <c r="I45" i="1"/>
  <c r="AX1742" i="11"/>
  <c r="AX526" i="11"/>
  <c r="AX840" i="11"/>
  <c r="AX1644" i="11"/>
  <c r="AX1690" i="11"/>
  <c r="AX793" i="11"/>
  <c r="AX2350" i="11"/>
  <c r="AX689" i="11"/>
  <c r="AX45" i="11"/>
  <c r="AX1489" i="11"/>
  <c r="AX38" i="11"/>
  <c r="AX1110" i="11"/>
  <c r="AX627" i="11"/>
  <c r="AX2153" i="11"/>
  <c r="AX1140" i="11"/>
  <c r="AN9" i="11"/>
  <c r="AX466" i="11"/>
  <c r="AX2171" i="11"/>
  <c r="AX18" i="11"/>
  <c r="AX394" i="11"/>
  <c r="AX1787" i="11"/>
  <c r="AX2163" i="11"/>
  <c r="AX1264" i="11"/>
  <c r="AX1124" i="11"/>
  <c r="AX519" i="11"/>
  <c r="AX700" i="11"/>
  <c r="AX767" i="11"/>
  <c r="AX161" i="11"/>
  <c r="AX1721" i="11"/>
  <c r="AX2197" i="11"/>
  <c r="AX1848" i="11"/>
  <c r="AX450" i="11"/>
  <c r="AX1376" i="11"/>
  <c r="AX2329" i="11"/>
  <c r="AX2132" i="11"/>
  <c r="AX2239" i="11"/>
  <c r="AX1064" i="11"/>
  <c r="AX49" i="11"/>
  <c r="AX266" i="11"/>
  <c r="AX278" i="11"/>
  <c r="AX2070" i="11"/>
  <c r="AX1194" i="11"/>
  <c r="AX386" i="11"/>
  <c r="AX146" i="11"/>
  <c r="AX984" i="11"/>
  <c r="AX357" i="11"/>
  <c r="AX726" i="11"/>
  <c r="AX5" i="11"/>
  <c r="AX2115" i="11"/>
  <c r="AX1204" i="11"/>
  <c r="AX993" i="11"/>
  <c r="AX411" i="11"/>
  <c r="AX815" i="11"/>
  <c r="AX2099" i="11"/>
  <c r="AX2002" i="11"/>
  <c r="AX1000" i="11"/>
  <c r="AX572" i="11"/>
  <c r="AX638" i="11"/>
  <c r="AX703" i="11"/>
  <c r="AX681" i="11"/>
  <c r="AX2089" i="11"/>
  <c r="AX1341" i="11"/>
  <c r="AX1565" i="11"/>
  <c r="AX475" i="11"/>
  <c r="AX788" i="11"/>
  <c r="AX2353" i="11"/>
  <c r="AX641" i="11"/>
  <c r="AX1517" i="11"/>
  <c r="AX781" i="11"/>
  <c r="AX782" i="11"/>
  <c r="AX1232" i="11"/>
  <c r="AX1336" i="11"/>
  <c r="AX983" i="11"/>
  <c r="AX2168" i="11"/>
  <c r="AX21" i="11"/>
  <c r="AX2222" i="11"/>
  <c r="AX787" i="11"/>
  <c r="AX1324" i="11"/>
  <c r="AX2165" i="11"/>
  <c r="AX1556" i="11"/>
  <c r="AX297" i="11"/>
  <c r="AX232" i="11"/>
  <c r="AX1045" i="11"/>
  <c r="AX775" i="11"/>
  <c r="AX2246" i="11"/>
  <c r="AX1709" i="11"/>
  <c r="AX228" i="11"/>
  <c r="AX854" i="11"/>
  <c r="AX1011" i="11"/>
  <c r="AX650" i="11"/>
  <c r="AX1161" i="11"/>
  <c r="AX2173" i="11"/>
  <c r="AX706" i="11"/>
  <c r="D28" i="1"/>
  <c r="AX1025" i="11"/>
  <c r="AX2033" i="11"/>
  <c r="AX1627" i="11"/>
  <c r="AX888" i="11"/>
  <c r="AX1209" i="11"/>
  <c r="AX2224" i="11"/>
  <c r="AX694" i="11"/>
  <c r="AX235" i="11"/>
  <c r="AX845" i="11"/>
  <c r="AX2310" i="11"/>
  <c r="AX107" i="11"/>
  <c r="AX366" i="11"/>
  <c r="AX2034" i="11"/>
  <c r="AX2212" i="11"/>
  <c r="AX459" i="11"/>
  <c r="AX2058" i="11"/>
  <c r="AX295" i="11"/>
  <c r="AX1535" i="11"/>
  <c r="AX1229" i="11"/>
  <c r="AX1817" i="11"/>
  <c r="AX999" i="11"/>
  <c r="AX2344" i="11"/>
  <c r="AX1990" i="11"/>
  <c r="AX2291" i="11"/>
  <c r="AX1781" i="11"/>
  <c r="AX2275" i="11"/>
  <c r="AX1459" i="11"/>
  <c r="AX555" i="11"/>
  <c r="AX201" i="11"/>
  <c r="AX1330" i="11"/>
  <c r="AX902" i="11"/>
  <c r="AX1790" i="11"/>
  <c r="AX1424" i="11"/>
  <c r="AX2290" i="11"/>
  <c r="AX901" i="11"/>
  <c r="AX1066" i="11"/>
  <c r="AX877" i="11"/>
  <c r="AX195" i="11"/>
  <c r="AX848" i="11"/>
  <c r="AX328" i="11"/>
  <c r="AX2177" i="11"/>
  <c r="AX506" i="11"/>
  <c r="AX1920" i="11"/>
  <c r="AX1551" i="11"/>
  <c r="AX308" i="11"/>
  <c r="AX1667" i="11"/>
  <c r="AX206" i="11"/>
  <c r="AX1178" i="11"/>
  <c r="AX1301" i="11"/>
  <c r="AX2187" i="11"/>
  <c r="AX1356" i="11"/>
  <c r="AX2146" i="11"/>
  <c r="AX1447" i="11"/>
  <c r="AX1503" i="11"/>
  <c r="I35" i="1"/>
  <c r="D30" i="1"/>
  <c r="AX978" i="11"/>
  <c r="AX874" i="11"/>
  <c r="AX664" i="11"/>
  <c r="AX489" i="11"/>
  <c r="AX1775" i="11"/>
  <c r="AX1834" i="11"/>
  <c r="AX1940" i="11"/>
  <c r="AX585" i="11"/>
  <c r="AX2094" i="11"/>
  <c r="AX198" i="11"/>
  <c r="AX2327" i="11"/>
  <c r="AX770" i="11"/>
  <c r="AX1177" i="11"/>
  <c r="AX1126" i="11"/>
  <c r="AX263" i="11"/>
  <c r="AX1538" i="11"/>
  <c r="AX123" i="11"/>
  <c r="AX2285" i="11"/>
  <c r="AX16" i="11"/>
  <c r="AX518" i="11"/>
  <c r="AX1513" i="11"/>
  <c r="AX718" i="11"/>
  <c r="AX1221" i="11"/>
  <c r="AX2247" i="11"/>
  <c r="AX2223" i="11"/>
  <c r="AX2067" i="11"/>
  <c r="AX2025" i="11"/>
  <c r="AX1664" i="11"/>
  <c r="AX2180" i="11"/>
  <c r="AX272" i="11"/>
  <c r="AX389" i="11"/>
  <c r="AX576" i="11"/>
  <c r="AX1916" i="11"/>
  <c r="AX1234" i="11"/>
  <c r="AX1214" i="11"/>
  <c r="AX1395" i="11"/>
  <c r="AX524" i="11"/>
  <c r="AX528" i="11"/>
  <c r="AX388" i="11"/>
  <c r="AX1130" i="11"/>
  <c r="AX2205" i="11"/>
  <c r="AX1639" i="11"/>
  <c r="AX560" i="11"/>
  <c r="AX538" i="11"/>
  <c r="AX2038" i="11"/>
  <c r="AX63" i="11"/>
  <c r="AX1322" i="11"/>
  <c r="AX2264" i="11"/>
  <c r="AX438" i="11"/>
  <c r="AX1419" i="11"/>
  <c r="AQ17" i="11"/>
  <c r="AX1471" i="11"/>
  <c r="AX1312" i="11"/>
  <c r="AX341" i="11"/>
  <c r="AX1923" i="11"/>
  <c r="AX904" i="11"/>
  <c r="AX1100" i="11"/>
  <c r="AX1522" i="11"/>
  <c r="AX1607" i="11"/>
  <c r="AX2206" i="11"/>
  <c r="AX2170" i="11"/>
  <c r="AX2258" i="11"/>
  <c r="AX170" i="11"/>
  <c r="AX675" i="11"/>
  <c r="AX74" i="11"/>
  <c r="AX1752" i="11"/>
  <c r="AX1857" i="11"/>
  <c r="AX1249" i="11"/>
  <c r="AX1621" i="11"/>
  <c r="AX360" i="11"/>
  <c r="AX688" i="11"/>
  <c r="AX702" i="11"/>
  <c r="AX188" i="11"/>
  <c r="AX889" i="11"/>
  <c r="AX1956" i="11"/>
  <c r="AX1637" i="11"/>
  <c r="AX934" i="11"/>
  <c r="AX952" i="11"/>
  <c r="AX1567" i="11"/>
  <c r="AX1759" i="11"/>
  <c r="AQ9" i="11"/>
  <c r="AX1572" i="11"/>
  <c r="AX2135" i="11"/>
  <c r="AX1028" i="11"/>
  <c r="AX183" i="11"/>
  <c r="AX881" i="11"/>
  <c r="AX1388" i="11"/>
  <c r="AX575" i="11"/>
  <c r="AX1043" i="11"/>
  <c r="AX444" i="11"/>
  <c r="AX1175" i="11"/>
  <c r="AX2140" i="11"/>
  <c r="AX1042" i="11"/>
  <c r="AX383" i="11"/>
  <c r="AX2363" i="11"/>
  <c r="AX440" i="11"/>
  <c r="AX277" i="11"/>
  <c r="AX326" i="11"/>
  <c r="AX795" i="11"/>
  <c r="AX1299" i="11"/>
  <c r="AX534" i="11"/>
  <c r="AX2326" i="11"/>
  <c r="AX1173" i="11"/>
  <c r="AX860" i="11"/>
  <c r="AX1453" i="11"/>
  <c r="AX791" i="11"/>
  <c r="AX1494" i="11"/>
  <c r="AX2249" i="11"/>
  <c r="AX255" i="11"/>
  <c r="AX1069" i="11"/>
  <c r="AX1014" i="11"/>
  <c r="AX933" i="11"/>
  <c r="AX2096" i="11"/>
  <c r="AX1695" i="11"/>
  <c r="AX1880" i="11"/>
  <c r="AX1203" i="11"/>
  <c r="AX1394" i="11"/>
  <c r="AX573" i="11"/>
  <c r="AX2304" i="11"/>
  <c r="AX2092" i="11"/>
  <c r="AX1800" i="11"/>
  <c r="AX1120" i="11"/>
  <c r="AX1387" i="11"/>
  <c r="AX1391" i="11"/>
  <c r="AX256" i="11"/>
  <c r="AX2012" i="11"/>
  <c r="AX1431" i="11"/>
  <c r="AX961" i="11"/>
  <c r="AX80" i="11"/>
  <c r="AX209" i="11"/>
  <c r="AX1516" i="11"/>
  <c r="I19" i="1"/>
  <c r="AX439" i="11"/>
  <c r="AX1245" i="11"/>
  <c r="AX138" i="11"/>
  <c r="AX1672" i="11"/>
  <c r="AX1444" i="11"/>
  <c r="AX1529" i="11"/>
  <c r="AX128" i="11"/>
  <c r="AX1055" i="11"/>
  <c r="AX230" i="11"/>
  <c r="AX1222" i="11"/>
  <c r="AX1986" i="11"/>
  <c r="AX914" i="11"/>
  <c r="AX41" i="11"/>
  <c r="AX1552" i="11"/>
  <c r="AX2216" i="11"/>
  <c r="AX1569" i="11"/>
  <c r="AN17" i="11"/>
  <c r="AX913" i="11"/>
  <c r="AX348" i="11"/>
  <c r="AX428" i="11"/>
  <c r="AX1486" i="11"/>
  <c r="AX1434" i="11"/>
  <c r="AX1406" i="11"/>
  <c r="AX1705" i="11"/>
  <c r="AX246" i="11"/>
  <c r="AX50" i="11"/>
  <c r="AX2343" i="11"/>
  <c r="AX1163" i="11"/>
  <c r="AX1046" i="11"/>
  <c r="AX1281" i="11"/>
  <c r="AX479" i="11"/>
  <c r="AX2144" i="11"/>
  <c r="AX338" i="11"/>
  <c r="AX1497" i="11"/>
  <c r="AX1329" i="11"/>
  <c r="AX1165" i="11"/>
  <c r="AX1248" i="11"/>
  <c r="AX1774" i="11"/>
  <c r="AX1691" i="11"/>
  <c r="AX543" i="11"/>
  <c r="AX2359" i="11"/>
  <c r="AX553" i="11"/>
  <c r="AX606" i="11"/>
  <c r="AX1518" i="11"/>
  <c r="AX1835" i="11"/>
  <c r="AX417" i="11"/>
  <c r="AX1504" i="11"/>
  <c r="AX1590" i="11"/>
  <c r="AX1217" i="11"/>
  <c r="AX1766" i="11"/>
  <c r="AX1136" i="11"/>
  <c r="AX1514" i="11"/>
  <c r="AX1804" i="11"/>
  <c r="AX1483" i="11"/>
  <c r="AX839" i="11"/>
  <c r="AX2018" i="11"/>
  <c r="AX1392" i="11"/>
  <c r="AX2306" i="11"/>
  <c r="AX1077" i="11"/>
  <c r="AX1031" i="11"/>
  <c r="AX2339" i="11"/>
  <c r="AX941" i="11"/>
  <c r="AX2364" i="11"/>
  <c r="AX1761" i="11"/>
  <c r="AX1808" i="11"/>
  <c r="AX749" i="11"/>
  <c r="AX683" i="11"/>
  <c r="AX1134" i="11"/>
  <c r="AX343" i="11"/>
  <c r="AX2294" i="11"/>
  <c r="AX468" i="11"/>
  <c r="AX2161" i="11"/>
  <c r="AX591" i="11"/>
  <c r="AX2213" i="11"/>
  <c r="AX501" i="11"/>
  <c r="AX1982" i="11"/>
  <c r="AX673" i="11"/>
  <c r="AX165" i="11"/>
  <c r="AX1767" i="11"/>
  <c r="AX587" i="11"/>
  <c r="AX98" i="11"/>
  <c r="AX1727" i="11"/>
  <c r="AX156" i="11"/>
  <c r="AX149" i="11"/>
  <c r="AX1368" i="11"/>
  <c r="AX2236" i="11"/>
  <c r="AX945" i="11"/>
  <c r="AX2024" i="11"/>
  <c r="AX1403" i="11"/>
  <c r="AX609" i="11"/>
  <c r="AX1733" i="11"/>
  <c r="AX2271" i="11"/>
  <c r="AX171" i="11"/>
  <c r="AX109" i="11"/>
  <c r="AX1587" i="11"/>
  <c r="AX2274" i="11"/>
  <c r="AX876" i="11"/>
  <c r="AX1384" i="11"/>
  <c r="AX318" i="11"/>
  <c r="AX645" i="11"/>
  <c r="AX488" i="11"/>
  <c r="AX1216" i="11"/>
  <c r="AX1901" i="11"/>
  <c r="AX478" i="11"/>
  <c r="AX2075" i="11"/>
  <c r="AX27" i="11"/>
  <c r="AX819" i="11"/>
  <c r="AX570" i="11"/>
  <c r="AX1279" i="11"/>
  <c r="AX2284" i="11"/>
  <c r="AX2272" i="11"/>
  <c r="AX1665" i="11"/>
  <c r="AX1182" i="11"/>
  <c r="AQ3" i="11"/>
  <c r="AX2124" i="11"/>
  <c r="AX2311" i="11"/>
  <c r="AX2066" i="11"/>
  <c r="AX163" i="11"/>
  <c r="AX1231" i="11"/>
  <c r="AX65" i="11"/>
  <c r="AX1519" i="11"/>
  <c r="AX1792" i="11"/>
  <c r="AX1888" i="11"/>
  <c r="AX2141" i="11"/>
  <c r="AX923" i="11"/>
  <c r="AX1114" i="11"/>
  <c r="AX995" i="11"/>
  <c r="AX471" i="11"/>
  <c r="AX337" i="11"/>
  <c r="AX1019" i="11"/>
  <c r="AX1944" i="11"/>
  <c r="AX1081" i="11"/>
  <c r="AX217" i="11"/>
  <c r="AX1568" i="11"/>
  <c r="AX520" i="11"/>
  <c r="AX2139" i="11"/>
  <c r="AX1757" i="11"/>
  <c r="H29" i="1"/>
  <c r="AX1334" i="11"/>
  <c r="AX1017" i="11"/>
  <c r="AX1897" i="11"/>
  <c r="H28" i="1"/>
  <c r="AX2189" i="11"/>
  <c r="AX1830" i="11"/>
  <c r="AX597" i="11"/>
  <c r="AX390" i="11"/>
  <c r="AX1527" i="11"/>
  <c r="AX381" i="11"/>
  <c r="AX1121" i="11"/>
  <c r="AX2289" i="11"/>
  <c r="AX335" i="11"/>
  <c r="AX997" i="11"/>
  <c r="AX1741" i="11"/>
  <c r="AX213" i="11"/>
  <c r="AX291" i="11"/>
  <c r="AX441" i="11"/>
  <c r="AX1509" i="11"/>
  <c r="AX1270" i="11"/>
  <c r="W2" i="23" a="1"/>
  <c r="AX1228" i="11"/>
  <c r="AX447" i="11"/>
  <c r="AX119" i="11"/>
  <c r="AX510" i="11"/>
  <c r="AX1405" i="11"/>
  <c r="AX302" i="11"/>
  <c r="AX1930" i="11"/>
  <c r="AX1821" i="11"/>
  <c r="AX921" i="11"/>
  <c r="AX1651" i="11"/>
  <c r="AX1096" i="11"/>
  <c r="AX1425" i="11"/>
  <c r="AX1452" i="11"/>
  <c r="AX1448" i="11"/>
  <c r="AX548" i="11"/>
  <c r="AX497" i="11"/>
  <c r="AX1007" i="11"/>
  <c r="AX124" i="11"/>
  <c r="AX1776" i="11"/>
  <c r="AX1658" i="11"/>
  <c r="AX943" i="11"/>
  <c r="AX437" i="11"/>
  <c r="AX812" i="11"/>
  <c r="AX852" i="11"/>
  <c r="AX1072" i="11"/>
  <c r="AX1310" i="11"/>
  <c r="AX658" i="11"/>
  <c r="AX1275" i="11"/>
  <c r="AX1349" i="11"/>
  <c r="AX274" i="11"/>
  <c r="AX481" i="11"/>
  <c r="AX2195" i="11"/>
  <c r="AX532" i="11"/>
  <c r="AX1159" i="11"/>
  <c r="AX2227" i="11"/>
  <c r="AQ11" i="11"/>
  <c r="AX1355" i="11"/>
  <c r="AX935" i="11"/>
  <c r="AX813" i="11"/>
  <c r="AX2022" i="11"/>
  <c r="AX435" i="11"/>
  <c r="AX1589" i="11"/>
  <c r="AX2" i="11"/>
  <c r="AX2255" i="11"/>
  <c r="AX1863" i="11"/>
  <c r="AX1166" i="11"/>
  <c r="AX816" i="11"/>
  <c r="AX1439" i="11"/>
  <c r="AX951" i="11"/>
  <c r="AX1146" i="11"/>
  <c r="AX1128" i="11"/>
  <c r="AX196" i="11"/>
  <c r="AX1024" i="11"/>
  <c r="AX1237" i="11"/>
  <c r="AX2081" i="11"/>
  <c r="AX377" i="11"/>
  <c r="AX1505" i="11"/>
  <c r="AX484" i="11"/>
  <c r="AX115" i="11"/>
  <c r="AX682" i="11"/>
  <c r="AX325" i="11"/>
  <c r="AX1581" i="11"/>
  <c r="AX1280" i="11"/>
  <c r="AX986" i="11"/>
  <c r="AX1205" i="11"/>
  <c r="AX267" i="11"/>
  <c r="AX1350" i="11"/>
  <c r="AX1871" i="11"/>
  <c r="AX1276" i="11"/>
  <c r="AX1686" i="11"/>
  <c r="AX2050" i="11"/>
  <c r="AX1645" i="11"/>
  <c r="AX589" i="11"/>
  <c r="AX2185" i="11"/>
  <c r="AX2266" i="11"/>
  <c r="AX2044" i="11"/>
  <c r="AX1945" i="11"/>
  <c r="AX1699" i="11"/>
  <c r="AX1994" i="11"/>
  <c r="AX1104" i="11"/>
  <c r="AX1138" i="11"/>
  <c r="AX970" i="11"/>
  <c r="AX1201" i="11"/>
  <c r="AX1261" i="11"/>
  <c r="AX865" i="11"/>
  <c r="AX948" i="11"/>
  <c r="AX1157" i="11"/>
  <c r="AX130" i="11"/>
  <c r="AX1086" i="11"/>
  <c r="AX1390" i="11"/>
  <c r="AX2235" i="11"/>
  <c r="AX1117" i="11"/>
  <c r="AX1708" i="11"/>
  <c r="AX1467" i="11"/>
  <c r="AX34" i="11"/>
  <c r="AX859" i="11"/>
  <c r="AX1865" i="11"/>
  <c r="AX314" i="11"/>
  <c r="AX1186" i="11"/>
  <c r="AX2137" i="11"/>
  <c r="AX1345" i="11"/>
  <c r="AX691" i="11"/>
  <c r="AX1656" i="11"/>
  <c r="AX1796" i="11"/>
  <c r="AX1638" i="11"/>
  <c r="AX1534" i="11"/>
  <c r="AX1588" i="11"/>
  <c r="AX1311" i="11"/>
  <c r="AX1670" i="11"/>
  <c r="AX980" i="11"/>
  <c r="AX600" i="11"/>
  <c r="AX1692" i="11"/>
  <c r="AX789" i="11"/>
  <c r="AX1122" i="11"/>
  <c r="AX2138" i="11"/>
  <c r="AX218" i="11"/>
  <c r="AX222" i="11"/>
  <c r="AX2305" i="11"/>
  <c r="AX1528" i="11"/>
  <c r="AX1246" i="11"/>
  <c r="AX2049" i="11"/>
  <c r="AX1604" i="11"/>
  <c r="AX1596" i="11"/>
  <c r="AX446" i="11"/>
  <c r="AX1073" i="11"/>
  <c r="AX2226" i="11"/>
  <c r="AX552" i="11"/>
  <c r="AX311" i="11"/>
  <c r="AX1609" i="11"/>
  <c r="AX470" i="11"/>
  <c r="AX1115" i="11"/>
  <c r="AX1054" i="11"/>
  <c r="AX1696" i="11"/>
  <c r="AX954" i="11"/>
  <c r="AX1578" i="11"/>
  <c r="AX1321" i="11"/>
  <c r="AX1220" i="11"/>
  <c r="AX614" i="11"/>
  <c r="AX203" i="11"/>
  <c r="AX166" i="11"/>
  <c r="AX55" i="11"/>
  <c r="AX1446" i="11"/>
  <c r="AX1823" i="11"/>
  <c r="AX2046" i="11"/>
  <c r="I29" i="1"/>
  <c r="AX1731" i="11"/>
  <c r="AX827" i="11"/>
  <c r="AX2069" i="11"/>
  <c r="AX432" i="11"/>
  <c r="AX179" i="11"/>
  <c r="AX1085" i="11"/>
  <c r="AX1714" i="11"/>
  <c r="AX2150" i="11"/>
  <c r="AX1152" i="11"/>
  <c r="AX2259" i="11"/>
  <c r="AX1925" i="11"/>
  <c r="AX1948" i="11"/>
  <c r="AX652" i="11"/>
  <c r="AX2365" i="11"/>
  <c r="AX676" i="11"/>
  <c r="AX493" i="11"/>
  <c r="AX828" i="11"/>
  <c r="AX996" i="11"/>
  <c r="AX445" i="11"/>
  <c r="AX1515" i="11"/>
  <c r="AX1318" i="11"/>
  <c r="AX1697" i="11"/>
  <c r="AX1606" i="11"/>
  <c r="AX29" i="11"/>
  <c r="AQ7" i="11"/>
  <c r="AX113" i="11"/>
  <c r="AX1889" i="11"/>
  <c r="AX632" i="11"/>
  <c r="AX160" i="11"/>
  <c r="AX709" i="11"/>
  <c r="AX1339" i="11"/>
  <c r="AX2031" i="11"/>
  <c r="AX254" i="11"/>
  <c r="AX763" i="11"/>
  <c r="AX2057" i="11"/>
  <c r="AX1200" i="11"/>
  <c r="AX1062" i="11"/>
  <c r="AX2253" i="11"/>
  <c r="AX474" i="11"/>
  <c r="AX716" i="11"/>
  <c r="AX799" i="11"/>
  <c r="AX244" i="11"/>
  <c r="AX229" i="11"/>
  <c r="AX1966" i="11"/>
  <c r="AX1168" i="11"/>
  <c r="AX562" i="11"/>
  <c r="AX2088" i="11"/>
  <c r="AX1947" i="11"/>
  <c r="AX713" i="11"/>
  <c r="AX491" i="11"/>
  <c r="AX1239" i="11"/>
  <c r="AX1059" i="11"/>
  <c r="AX35" i="11"/>
  <c r="AX753" i="11"/>
  <c r="AX1451" i="11"/>
  <c r="AX578" i="11"/>
  <c r="AX1648" i="11"/>
  <c r="AN19" i="11"/>
  <c r="AX2309" i="11"/>
  <c r="AX477" i="11"/>
  <c r="AX1540" i="11"/>
  <c r="AX1308" i="11"/>
  <c r="AX331" i="11"/>
  <c r="AX17" i="11"/>
  <c r="AX1932" i="11"/>
  <c r="AX90" i="11"/>
  <c r="AX2059" i="11"/>
  <c r="AX720" i="11"/>
  <c r="AX1145" i="11"/>
  <c r="AX486" i="11"/>
  <c r="AX704" i="11"/>
  <c r="AX1907" i="11"/>
  <c r="AX1133" i="11"/>
  <c r="AX730" i="11"/>
  <c r="AX172" i="11"/>
  <c r="AX262" i="11"/>
  <c r="AX642" i="11"/>
  <c r="AX1826" i="11"/>
  <c r="AX1738" i="11"/>
  <c r="AX372" i="11"/>
  <c r="AX2225" i="11"/>
  <c r="AX1942" i="11"/>
  <c r="AX647" i="11"/>
  <c r="AX937" i="11"/>
  <c r="AX322" i="11"/>
  <c r="AX152" i="11"/>
  <c r="AX1828" i="11"/>
  <c r="AX972" i="11"/>
  <c r="AX336" i="11"/>
  <c r="AX2019" i="11"/>
  <c r="AX258" i="11"/>
  <c r="AX2250" i="11"/>
  <c r="AX2157" i="11"/>
  <c r="AX1713" i="11"/>
  <c r="AX1836" i="11"/>
  <c r="AX292" i="11"/>
  <c r="AX1436" i="11"/>
  <c r="AX666" i="11"/>
  <c r="AX399" i="11"/>
  <c r="AX596" i="11"/>
  <c r="AX766" i="11"/>
  <c r="AX2252" i="11"/>
  <c r="AX1353" i="11"/>
  <c r="AX818" i="11"/>
  <c r="AX380" i="11"/>
  <c r="AX68" i="11"/>
  <c r="AX1531" i="11"/>
  <c r="AX494" i="11"/>
  <c r="AX2129" i="11"/>
  <c r="AX1212" i="11"/>
  <c r="AX1647" i="11"/>
  <c r="AX814" i="11"/>
  <c r="AX741" i="11"/>
  <c r="AX1088" i="11"/>
  <c r="AX2232" i="11"/>
  <c r="AX2313" i="11"/>
  <c r="AX1098" i="11"/>
  <c r="AX908" i="11"/>
  <c r="AX2017" i="11"/>
  <c r="AX1226" i="11"/>
  <c r="AX2027" i="11"/>
  <c r="AX1961" i="11"/>
  <c r="AX1259" i="11"/>
  <c r="AX56" i="11"/>
  <c r="AX1495" i="11"/>
  <c r="AX674" i="11"/>
  <c r="AX2007" i="11"/>
  <c r="AX485" i="11"/>
  <c r="AX2015" i="11"/>
  <c r="AX1879" i="11"/>
  <c r="AX2134" i="11"/>
  <c r="AX73" i="11"/>
  <c r="AX1193" i="11"/>
  <c r="AX1689" i="11"/>
  <c r="AX339" i="11"/>
  <c r="AX487" i="11"/>
  <c r="AX2155" i="11"/>
  <c r="AX1288" i="11"/>
  <c r="AX356" i="11"/>
  <c r="AX1040" i="11"/>
  <c r="I43" i="1"/>
  <c r="AX686" i="11"/>
  <c r="AX1034" i="11"/>
  <c r="AX1325" i="11"/>
  <c r="AX1227" i="11"/>
  <c r="AX973" i="11"/>
  <c r="AX1797" i="11"/>
  <c r="AX449" i="11"/>
  <c r="AX1669" i="11"/>
  <c r="AX180" i="11"/>
  <c r="AX2256" i="11"/>
  <c r="AX1855" i="11"/>
  <c r="AX1449" i="11"/>
  <c r="AX1673" i="11"/>
  <c r="AX310" i="11"/>
  <c r="AX1704" i="11"/>
  <c r="AX922" i="11"/>
  <c r="AX1132" i="11"/>
  <c r="AX1985" i="11"/>
  <c r="AX2217" i="11"/>
  <c r="AX1377" i="11"/>
  <c r="AX2315" i="11"/>
  <c r="AX1099" i="11"/>
  <c r="AX212" i="11"/>
  <c r="AX482" i="11"/>
  <c r="AX1854" i="11"/>
  <c r="AX622" i="11"/>
  <c r="AX101" i="11"/>
  <c r="AX502" i="11"/>
  <c r="AX1780" i="11"/>
  <c r="AX646" i="11"/>
  <c r="AX2265" i="11"/>
  <c r="AX2043" i="11"/>
  <c r="AX2052" i="11"/>
  <c r="AX790" i="11"/>
  <c r="AX270" i="11"/>
  <c r="AX1240" i="11"/>
  <c r="AX233" i="11"/>
  <c r="AX1631" i="11"/>
  <c r="AX665" i="11"/>
  <c r="AX2201" i="11"/>
  <c r="AX1760" i="11"/>
  <c r="D20" i="1"/>
  <c r="AX340" i="11"/>
  <c r="AX1659" i="11"/>
  <c r="AX732" i="11"/>
  <c r="AX774" i="11"/>
  <c r="AX1922" i="11"/>
  <c r="AX1438" i="11"/>
  <c r="AX276" i="11"/>
  <c r="AX370" i="11"/>
  <c r="AX365" i="11"/>
  <c r="AX1020" i="11"/>
  <c r="AX1962" i="11"/>
  <c r="C29" i="1"/>
  <c r="AX1172" i="11"/>
  <c r="AX1687" i="11"/>
  <c r="AX1016" i="11"/>
  <c r="AX427" i="11"/>
  <c r="AX1816" i="11"/>
  <c r="AX2036" i="11"/>
  <c r="AX1837" i="11"/>
  <c r="AX1577" i="11"/>
  <c r="AX2102" i="11"/>
  <c r="AX551" i="11"/>
  <c r="AX618" i="11"/>
  <c r="AX1137" i="11"/>
  <c r="AX319" i="11"/>
  <c r="AX2175" i="11"/>
  <c r="AX362" i="11"/>
  <c r="AX15" i="11"/>
  <c r="AX729" i="11"/>
  <c r="AX907" i="11"/>
  <c r="AX617" i="11"/>
  <c r="AX1500" i="11"/>
  <c r="AX1655" i="11"/>
  <c r="AX2190" i="11"/>
  <c r="AX40" i="11"/>
  <c r="AX1846" i="11"/>
  <c r="AX987" i="11"/>
  <c r="AX1410" i="11"/>
  <c r="AX2060" i="11"/>
  <c r="AN6" i="11"/>
  <c r="AX1023" i="11"/>
  <c r="AX1192" i="11"/>
  <c r="AX1666" i="11"/>
  <c r="AX181" i="11"/>
  <c r="AX1268" i="11"/>
  <c r="AX728" i="11"/>
  <c r="AX1171" i="11"/>
  <c r="AX44" i="11"/>
  <c r="AX1399" i="11"/>
  <c r="AX299" i="11"/>
  <c r="AX583" i="11"/>
  <c r="AX871" i="11"/>
  <c r="AX808" i="11"/>
  <c r="AX1277" i="11"/>
  <c r="AX58" i="11"/>
  <c r="AX1422" i="11"/>
  <c r="AX1464" i="11"/>
  <c r="AX53" i="11"/>
  <c r="AX1068" i="11"/>
  <c r="AX530" i="11"/>
  <c r="AX117" i="11"/>
  <c r="AX746" i="11"/>
  <c r="AX1885" i="11"/>
  <c r="AX967" i="11"/>
  <c r="AX595" i="11"/>
  <c r="AX1549" i="11"/>
  <c r="AX1382" i="11"/>
  <c r="AX769" i="11"/>
  <c r="AX1881" i="11"/>
  <c r="AX2269" i="11"/>
  <c r="AX1650" i="11"/>
  <c r="AX1779" i="11"/>
  <c r="AX1993" i="11"/>
  <c r="AX909" i="11"/>
  <c r="AX1978" i="11"/>
  <c r="AX51" i="11"/>
  <c r="AX883" i="11"/>
  <c r="AX778" i="11"/>
  <c r="AX1507" i="11"/>
  <c r="AX62" i="11"/>
  <c r="AX722" i="11"/>
  <c r="AX1462" i="11"/>
  <c r="AX2016" i="11"/>
  <c r="AX253" i="11"/>
  <c r="AQ18" i="11"/>
  <c r="AX938" i="11"/>
  <c r="AX1671" i="11"/>
  <c r="AX1870" i="11"/>
  <c r="AX1543" i="11"/>
  <c r="AX2268" i="11"/>
  <c r="AX950" i="11"/>
  <c r="AX1475" i="11"/>
  <c r="AX2055" i="11"/>
  <c r="AX72" i="11"/>
  <c r="AX1591" i="11"/>
  <c r="AX1831" i="11"/>
  <c r="AX1921" i="11"/>
  <c r="AX1559" i="11"/>
  <c r="AX1244" i="11"/>
  <c r="AX1213" i="11"/>
  <c r="AX448" i="11"/>
  <c r="AX1719" i="11"/>
  <c r="AX1603" i="11"/>
  <c r="AX1319" i="11"/>
  <c r="AX1754" i="11"/>
  <c r="AX558" i="11"/>
  <c r="AX185" i="11"/>
  <c r="AX1080" i="11"/>
  <c r="AX2151" i="11"/>
  <c r="AX2351" i="11"/>
  <c r="AX723" i="11"/>
  <c r="AX269" i="11"/>
  <c r="AX549" i="11"/>
  <c r="AX1418" i="11"/>
  <c r="AX1417" i="11"/>
  <c r="AX1242" i="11"/>
  <c r="AX2307" i="11"/>
  <c r="AX1987" i="11"/>
  <c r="AX2074" i="11"/>
  <c r="AX956" i="11"/>
  <c r="AX2220" i="11"/>
  <c r="AX2233" i="11"/>
  <c r="AX2061" i="11"/>
  <c r="AX215" i="11"/>
  <c r="AX1084" i="11"/>
  <c r="AX1109" i="11"/>
  <c r="AX268" i="11"/>
  <c r="AX1894" i="11"/>
  <c r="AX1953" i="11"/>
  <c r="AX998" i="11"/>
  <c r="AX946" i="11"/>
  <c r="AX738" i="11"/>
  <c r="AX1975" i="11"/>
  <c r="AX1354" i="11"/>
  <c r="AX833" i="11"/>
  <c r="AX194" i="11"/>
  <c r="AX1602" i="11"/>
  <c r="AX1958" i="11"/>
  <c r="AX1223" i="11"/>
  <c r="AX911" i="11"/>
  <c r="AX684" i="11"/>
  <c r="AX1957" i="11"/>
  <c r="AX2361" i="11"/>
  <c r="AX884" i="11"/>
  <c r="AX2156" i="11"/>
  <c r="AX1553" i="11"/>
  <c r="AX2143" i="11"/>
  <c r="AX804" i="11"/>
  <c r="AX414" i="11"/>
  <c r="AX1241" i="11"/>
  <c r="AQ14" i="11"/>
  <c r="AX175" i="11"/>
  <c r="AX838" i="11"/>
  <c r="AX1013" i="11"/>
  <c r="AX2131" i="11"/>
  <c r="AX465" i="11"/>
  <c r="AX1570" i="11"/>
  <c r="AX2288" i="11"/>
  <c r="AX1274" i="11"/>
  <c r="AX1668" i="11"/>
  <c r="AX1997" i="11"/>
  <c r="AX1753" i="11"/>
  <c r="AX1347" i="11"/>
  <c r="AQ2" i="11"/>
  <c r="AX1022" i="11"/>
  <c r="AX2026" i="11"/>
  <c r="AX2029" i="11"/>
  <c r="AX631" i="11"/>
  <c r="AX1139" i="11"/>
  <c r="AX657" i="11"/>
  <c r="AX1125" i="11"/>
  <c r="AX1530" i="11"/>
  <c r="AX1461" i="11"/>
  <c r="AX374" i="11"/>
  <c r="D29" i="1"/>
  <c r="AX1892" i="11"/>
  <c r="AX1600" i="11"/>
  <c r="AX395" i="11"/>
  <c r="AX1251" i="11"/>
  <c r="AX727" i="11"/>
  <c r="AX1983" i="11"/>
  <c r="AX599" i="11"/>
  <c r="AX1824" i="11"/>
  <c r="AX39" i="11"/>
  <c r="AX2181" i="11"/>
  <c r="AX2279" i="11"/>
  <c r="D34" i="1"/>
  <c r="AX750" i="11"/>
  <c r="AX2054" i="11"/>
  <c r="AX747" i="11"/>
  <c r="AX1197" i="11"/>
  <c r="D49" i="1"/>
  <c r="W2" i="21" a="1"/>
  <c r="W2" i="19" a="1"/>
  <c r="D43" i="1"/>
  <c r="AX324" i="11"/>
  <c r="AX802" i="11"/>
  <c r="AX1465" i="11"/>
  <c r="AX861" i="11"/>
  <c r="AX623" i="11"/>
  <c r="AX1352" i="11"/>
  <c r="AX637" i="11"/>
  <c r="AX1542" i="11"/>
  <c r="AX740" i="11"/>
  <c r="AX1886" i="11"/>
  <c r="AX1291" i="11"/>
  <c r="AX1076" i="11"/>
  <c r="AX402" i="11"/>
  <c r="I30" i="1"/>
  <c r="AX453" i="11"/>
  <c r="AX184" i="11"/>
  <c r="AX939" i="11"/>
  <c r="D60" i="1"/>
  <c r="C58" i="1"/>
  <c r="D44" i="1"/>
  <c r="AX353" i="11"/>
  <c r="AX10" i="11"/>
  <c r="AX2360" i="11"/>
  <c r="AX547" i="11"/>
  <c r="AX1323" i="11"/>
  <c r="AX1676" i="11"/>
  <c r="AX283" i="11"/>
  <c r="AX796" i="11"/>
  <c r="AX415" i="11"/>
  <c r="AX2261" i="11"/>
  <c r="AX2322" i="11"/>
  <c r="AX836" i="11"/>
  <c r="AX1642" i="11"/>
  <c r="AX1576" i="11"/>
  <c r="AX148" i="11"/>
  <c r="AX1536" i="11"/>
  <c r="C43" i="1"/>
  <c r="AX843" i="11"/>
  <c r="C59" i="1"/>
  <c r="AX1485" i="11"/>
  <c r="D58" i="1"/>
  <c r="AX2101" i="11"/>
  <c r="AX33" i="11"/>
  <c r="AX398" i="11"/>
  <c r="AN2" i="11"/>
  <c r="AX1641" i="11"/>
  <c r="AX2198" i="11"/>
  <c r="AX1861" i="11"/>
  <c r="AX2056" i="11"/>
  <c r="AX862" i="11"/>
  <c r="AX2105" i="11"/>
  <c r="AX1809" i="11"/>
  <c r="AX316" i="11"/>
  <c r="AX1005" i="11"/>
  <c r="AX250" i="11"/>
  <c r="AX1769" i="11"/>
  <c r="AX321" i="11"/>
  <c r="AX1924" i="11"/>
  <c r="AX461" i="11"/>
  <c r="AX2097" i="11"/>
  <c r="AX634" i="11"/>
  <c r="AX1373" i="11"/>
  <c r="AX1179" i="11"/>
  <c r="AX514" i="11"/>
  <c r="AX1991" i="11"/>
  <c r="AX521" i="11"/>
  <c r="AX2083" i="11"/>
  <c r="AX1162" i="11"/>
  <c r="AX1934" i="11"/>
  <c r="AX745" i="11"/>
  <c r="AX536" i="11"/>
  <c r="AX806" i="11"/>
  <c r="AX1496" i="11"/>
  <c r="AX2335" i="11"/>
  <c r="AX1050" i="11"/>
  <c r="AX2357" i="11"/>
  <c r="AX1610" i="11"/>
  <c r="AX1027" i="11"/>
  <c r="AX2001" i="11"/>
  <c r="AX472" i="11"/>
  <c r="AX1412" i="11"/>
  <c r="AX801" i="11"/>
  <c r="AX1481" i="11"/>
  <c r="AX2199" i="11"/>
  <c r="AX2011" i="11"/>
  <c r="AX1756" i="11"/>
  <c r="AX1613" i="11"/>
  <c r="AX677" i="11"/>
  <c r="AX1063" i="11"/>
  <c r="AX1225" i="11"/>
  <c r="AX1087" i="11"/>
  <c r="AX315" i="11"/>
  <c r="AX290" i="11"/>
  <c r="AX1256" i="11"/>
  <c r="AX906" i="11"/>
  <c r="Z5" i="19"/>
  <c r="AX2032" i="19"/>
  <c r="AX1412" i="19"/>
  <c r="AX1157" i="19"/>
  <c r="AX1835" i="19"/>
  <c r="AX451" i="19"/>
  <c r="AX1197" i="19"/>
  <c r="AX139" i="19"/>
  <c r="AX476" i="19"/>
  <c r="AX1361" i="19"/>
  <c r="AX2117" i="11"/>
  <c r="AX1074" i="19"/>
  <c r="AX265" i="19"/>
  <c r="AX2141" i="19"/>
  <c r="AX258" i="19"/>
  <c r="AX2011" i="19"/>
  <c r="AN6" i="19"/>
  <c r="AX1636" i="11"/>
  <c r="AX10" i="19"/>
  <c r="AX577" i="11"/>
  <c r="AX1613" i="19"/>
  <c r="AX1367" i="19"/>
  <c r="AX1383" i="19"/>
  <c r="AX17" i="19"/>
  <c r="AX26" i="19"/>
  <c r="AX874" i="19"/>
  <c r="AX1044" i="11"/>
  <c r="AX167" i="19"/>
  <c r="AX2317" i="19"/>
  <c r="AX972" i="19"/>
  <c r="AX947" i="19"/>
  <c r="AX1600" i="19"/>
  <c r="AX2305" i="19"/>
  <c r="AX1487" i="19"/>
  <c r="AX636" i="19"/>
  <c r="AX154" i="19"/>
  <c r="AX646" i="19"/>
  <c r="AX884" i="19"/>
  <c r="AX939" i="19"/>
  <c r="AX1977" i="19"/>
  <c r="AX1089" i="19"/>
  <c r="AX2196" i="19"/>
  <c r="AQ8" i="19"/>
  <c r="AX1819" i="19"/>
  <c r="AX2223" i="19"/>
  <c r="AX39" i="19"/>
  <c r="AX1069" i="19"/>
  <c r="AX967" i="19"/>
  <c r="AX691" i="19"/>
  <c r="AX384" i="19"/>
  <c r="AX1263" i="19"/>
  <c r="AX59" i="19"/>
  <c r="AX865" i="19"/>
  <c r="AX460" i="19"/>
  <c r="AX591" i="19"/>
  <c r="AX857" i="19"/>
  <c r="AX1980" i="19"/>
  <c r="AX58" i="19"/>
  <c r="AX383" i="19"/>
  <c r="AX1185" i="19"/>
  <c r="AX2236" i="19"/>
  <c r="AX1254" i="19"/>
  <c r="AX432" i="19"/>
  <c r="AX2136" i="19"/>
  <c r="AX1749" i="19"/>
  <c r="AX1085" i="19"/>
  <c r="AX977" i="19"/>
  <c r="AX1068" i="19"/>
  <c r="AX655" i="19"/>
  <c r="AX682" i="19"/>
  <c r="AX735" i="19"/>
  <c r="AX1211" i="19"/>
  <c r="AX170" i="19"/>
  <c r="AX323" i="19"/>
  <c r="AX426" i="19"/>
  <c r="AX515" i="19"/>
  <c r="AX352" i="19"/>
  <c r="AX473" i="19"/>
  <c r="AX873" i="19"/>
  <c r="AX945" i="19"/>
  <c r="AX205" i="19"/>
  <c r="AX579" i="19"/>
  <c r="AX899" i="19"/>
  <c r="AX1737" i="19"/>
  <c r="AX580" i="19"/>
  <c r="AX2318" i="19"/>
  <c r="AX2303" i="19"/>
  <c r="AX2357" i="19"/>
  <c r="AX2180" i="19"/>
  <c r="AX795" i="19"/>
  <c r="AX810" i="19"/>
  <c r="AX578" i="19"/>
  <c r="AX1939" i="19"/>
  <c r="AX1272" i="19"/>
  <c r="AX596" i="19"/>
  <c r="AX726" i="19"/>
  <c r="AX1283" i="19"/>
  <c r="AX2274" i="19"/>
  <c r="AX2140" i="19"/>
  <c r="AX1053" i="19"/>
  <c r="AX80" i="19"/>
  <c r="AX504" i="19"/>
  <c r="AX94" i="19"/>
  <c r="AX2002" i="19"/>
  <c r="AX994" i="19"/>
  <c r="AX29" i="19"/>
  <c r="AX553" i="19"/>
  <c r="AX1797" i="19"/>
  <c r="AX1874" i="19"/>
  <c r="AX844" i="19"/>
  <c r="AX906" i="19"/>
  <c r="AX487" i="19"/>
  <c r="AX2120" i="19"/>
  <c r="AX89" i="19"/>
  <c r="AX1479" i="19"/>
  <c r="AX1051" i="19"/>
  <c r="AX253" i="19"/>
  <c r="AX181" i="19"/>
  <c r="AX506" i="19"/>
  <c r="AX1769" i="19"/>
  <c r="AX672" i="19"/>
  <c r="AX235" i="19"/>
  <c r="AX1295" i="19"/>
  <c r="AX1505" i="19"/>
  <c r="AX1844" i="19"/>
  <c r="AX249" i="19"/>
  <c r="AX1406" i="19"/>
  <c r="AX743" i="19"/>
  <c r="AX1660" i="19"/>
  <c r="AX979" i="19"/>
  <c r="AX1229" i="19"/>
  <c r="AX1953" i="19"/>
  <c r="AX719" i="19"/>
  <c r="AX338" i="19"/>
  <c r="AX1306" i="19"/>
  <c r="AX1755" i="19"/>
  <c r="AX1426" i="19"/>
  <c r="AX1788" i="19"/>
  <c r="AX1808" i="19"/>
  <c r="AX1621" i="19"/>
  <c r="AX976" i="19"/>
  <c r="AX391" i="19"/>
  <c r="AX1147" i="19"/>
  <c r="AX1103" i="19"/>
  <c r="AX387" i="19"/>
  <c r="AX14" i="19"/>
  <c r="AX436" i="19"/>
  <c r="AX2061" i="19"/>
  <c r="AX989" i="19"/>
  <c r="AX273" i="19"/>
  <c r="AX1872" i="19"/>
  <c r="AX1707" i="19"/>
  <c r="AX1394" i="19"/>
  <c r="AX1167" i="19"/>
  <c r="AX1898" i="19"/>
  <c r="AX754" i="19"/>
  <c r="AX923" i="19"/>
  <c r="AX827" i="19"/>
  <c r="AX2151" i="19"/>
  <c r="AX54" i="19"/>
  <c r="AX2272" i="19"/>
  <c r="AX1604" i="19"/>
  <c r="AX440" i="19"/>
  <c r="AX1786" i="19"/>
  <c r="AX1488" i="19"/>
  <c r="AX1688" i="19"/>
  <c r="AX779" i="19"/>
  <c r="AX1044" i="19"/>
  <c r="AX2323" i="19"/>
  <c r="AX123" i="19"/>
  <c r="AX2152" i="19"/>
  <c r="AX876" i="19"/>
  <c r="AX15" i="19"/>
  <c r="AX882" i="19"/>
  <c r="AQ11" i="19"/>
  <c r="AX60" i="19"/>
  <c r="AX1003" i="19"/>
  <c r="AX334" i="19"/>
  <c r="AX704" i="19"/>
  <c r="AX1832" i="19"/>
  <c r="AX242" i="19"/>
  <c r="AX634" i="19"/>
  <c r="AX492" i="19"/>
  <c r="AX984" i="19"/>
  <c r="AX1234" i="19"/>
  <c r="AX2129" i="19"/>
  <c r="AX306" i="19"/>
  <c r="AX1451" i="19"/>
  <c r="AX641" i="19"/>
  <c r="AX163" i="19"/>
  <c r="AX739" i="19"/>
  <c r="AX2205" i="19"/>
  <c r="AX2328" i="19"/>
  <c r="AX1429" i="19"/>
  <c r="AX1321" i="19"/>
  <c r="AX742" i="19"/>
  <c r="AX420" i="19"/>
  <c r="AX18" i="19"/>
  <c r="AX361" i="19"/>
  <c r="AX1084" i="19"/>
  <c r="AX681" i="19"/>
  <c r="AX2117" i="19"/>
  <c r="AX1241" i="19"/>
  <c r="AX1238" i="19"/>
  <c r="AX1708" i="19"/>
  <c r="AX969" i="19"/>
  <c r="AX1269" i="19"/>
  <c r="AX1847" i="19"/>
  <c r="AX1864" i="19"/>
  <c r="AX1314" i="19"/>
  <c r="AX1472" i="19"/>
  <c r="AX2063" i="19"/>
  <c r="AX1855" i="19"/>
  <c r="AX190" i="19"/>
  <c r="AX2279" i="19"/>
  <c r="AX2018" i="19"/>
  <c r="AX516" i="19"/>
  <c r="AX1551" i="19"/>
  <c r="AX953" i="19"/>
  <c r="AX1519" i="19"/>
  <c r="AX315" i="19"/>
  <c r="AX502" i="19"/>
  <c r="AX2241" i="19"/>
  <c r="AX871" i="19"/>
  <c r="AX1927" i="19"/>
  <c r="AX2197" i="19"/>
  <c r="AX1824" i="19"/>
  <c r="AX2266" i="19"/>
  <c r="AX1076" i="19"/>
  <c r="AX918" i="19"/>
  <c r="AX411" i="19"/>
  <c r="AX113" i="19"/>
  <c r="AX1932" i="19"/>
  <c r="AX2059" i="19"/>
  <c r="AX1332" i="19"/>
  <c r="AX1865" i="19"/>
  <c r="AX1902" i="19"/>
  <c r="AX2072" i="19"/>
  <c r="AX934" i="19"/>
  <c r="AX690" i="19"/>
  <c r="AX1724" i="19"/>
  <c r="AX1037" i="19"/>
  <c r="AX1560" i="19"/>
  <c r="AX783" i="19"/>
  <c r="AX375" i="19"/>
  <c r="AX2111" i="19"/>
  <c r="AX551" i="19"/>
  <c r="AX2343" i="19"/>
  <c r="AX1271" i="19"/>
  <c r="AX184" i="19"/>
  <c r="AX1515" i="19"/>
  <c r="AX2254" i="19"/>
  <c r="AX2042" i="19"/>
  <c r="AX208" i="19"/>
  <c r="AX1978" i="19"/>
  <c r="AX1297" i="19"/>
  <c r="AX826" i="19"/>
  <c r="AX530" i="19"/>
  <c r="AX1815" i="19"/>
  <c r="AX290" i="19"/>
  <c r="AX668" i="19"/>
  <c r="AX2051" i="19"/>
  <c r="AX317" i="19"/>
  <c r="AX1308" i="19"/>
  <c r="AX1526" i="19"/>
  <c r="AX1317" i="19"/>
  <c r="AX1029" i="19"/>
  <c r="AX1752" i="19"/>
  <c r="AX1765" i="19"/>
  <c r="AX335" i="19"/>
  <c r="AX785" i="19"/>
  <c r="AX336" i="19"/>
  <c r="AX625" i="19"/>
  <c r="AX1571" i="19"/>
  <c r="AX2040" i="19"/>
  <c r="AX854" i="19"/>
  <c r="AX594" i="19"/>
  <c r="AX1616" i="19"/>
  <c r="AX311" i="19"/>
  <c r="AX1617" i="19"/>
  <c r="AX1575" i="19"/>
  <c r="AX509" i="19"/>
  <c r="AX1244" i="19"/>
  <c r="AX724" i="19"/>
  <c r="AN13" i="19"/>
  <c r="AX557" i="19"/>
  <c r="AX1842" i="19"/>
  <c r="AX2321" i="19"/>
  <c r="AX1392" i="19"/>
  <c r="AX2360" i="19"/>
  <c r="AQ13" i="19"/>
  <c r="AX1634" i="19"/>
  <c r="AX1834" i="19"/>
  <c r="AX84" i="19"/>
  <c r="AX494" i="19"/>
  <c r="AX1790" i="19"/>
  <c r="AX881" i="19"/>
  <c r="AX864" i="19"/>
  <c r="AX2012" i="19"/>
  <c r="AX1346" i="19"/>
  <c r="AX1829" i="19"/>
  <c r="AX2155" i="19"/>
  <c r="AX1566" i="19"/>
  <c r="AX219" i="19"/>
  <c r="AX952" i="19"/>
  <c r="AX1622" i="19"/>
  <c r="AX1896" i="19"/>
  <c r="AX1841" i="19"/>
  <c r="AX1173" i="19"/>
  <c r="AX34" i="19"/>
  <c r="AX1158" i="19"/>
  <c r="AQ6" i="19"/>
  <c r="AX137" i="19"/>
  <c r="AX2123" i="19"/>
  <c r="AX2267" i="19"/>
  <c r="AX771" i="19"/>
  <c r="AX2285" i="19"/>
  <c r="I28" i="1"/>
  <c r="AX497" i="19"/>
  <c r="AX1959" i="19"/>
  <c r="AX65" i="19"/>
  <c r="AX798" i="19"/>
  <c r="AX439" i="19"/>
  <c r="AX1112" i="19"/>
  <c r="AX1873" i="19"/>
  <c r="AX2353" i="19"/>
  <c r="AX1492" i="19"/>
  <c r="AX777" i="19"/>
  <c r="AX259" i="19"/>
  <c r="AX2139" i="19"/>
  <c r="AX1520" i="19"/>
  <c r="AX833" i="19"/>
  <c r="AX1356" i="19"/>
  <c r="AX1385" i="19"/>
  <c r="AX2064" i="19"/>
  <c r="AX1618" i="19"/>
  <c r="AX1471" i="19"/>
  <c r="AQ12" i="19"/>
  <c r="AX31" i="19"/>
  <c r="AX606" i="19"/>
  <c r="AX1347" i="19"/>
  <c r="AX1562" i="19"/>
  <c r="AX2256" i="19"/>
  <c r="AX452" i="19"/>
  <c r="AX970" i="19"/>
  <c r="AX633" i="19"/>
  <c r="AX1319" i="19"/>
  <c r="AX106" i="19"/>
  <c r="AX1414" i="19"/>
  <c r="AX527" i="19"/>
  <c r="AX811" i="19"/>
  <c r="AX2199" i="19"/>
  <c r="AX241" i="19"/>
  <c r="AX1494" i="19"/>
  <c r="AX68" i="19"/>
  <c r="AX1948" i="19"/>
  <c r="AX684" i="19"/>
  <c r="AX2058" i="19"/>
  <c r="AX2355" i="19"/>
  <c r="AX807" i="19"/>
  <c r="AX1572" i="19"/>
  <c r="AX1775" i="19"/>
  <c r="AX370" i="19"/>
  <c r="AX1820" i="19"/>
  <c r="AX2252" i="19"/>
  <c r="AX1916" i="19"/>
  <c r="AX1249" i="19"/>
  <c r="AX479" i="19"/>
  <c r="AX1070" i="19"/>
  <c r="AX1043" i="19"/>
  <c r="AX372" i="19"/>
  <c r="AX1349" i="19"/>
  <c r="AX1293" i="19"/>
  <c r="AX635" i="19"/>
  <c r="AX1154" i="19"/>
  <c r="AX793" i="19"/>
  <c r="AX197" i="19"/>
  <c r="AX79" i="19"/>
  <c r="AX378" i="19"/>
  <c r="AX300" i="19"/>
  <c r="AX1753" i="19"/>
  <c r="AX1970" i="19"/>
  <c r="AX1725" i="19"/>
  <c r="AX1650" i="19"/>
  <c r="AX576" i="19"/>
  <c r="AX1946" i="19"/>
  <c r="AX36" i="19"/>
  <c r="AX1369" i="19"/>
  <c r="AX890" i="19"/>
  <c r="AX200" i="19"/>
  <c r="AX1858" i="19"/>
  <c r="AX1216" i="19"/>
  <c r="AX2106" i="19"/>
  <c r="AX2248" i="19"/>
  <c r="AX2046" i="19"/>
  <c r="AX1718" i="19"/>
  <c r="AX1390" i="19"/>
  <c r="AX1340" i="19"/>
  <c r="AX1046" i="19"/>
  <c r="AX1543" i="19"/>
  <c r="AX1736" i="19"/>
  <c r="AX1783" i="19"/>
  <c r="AX1856" i="19"/>
  <c r="AX2177" i="19"/>
  <c r="AX912" i="19"/>
  <c r="AX2176" i="19"/>
  <c r="AX632" i="19"/>
  <c r="AX1213" i="19"/>
  <c r="AX533" i="19"/>
  <c r="AX1470" i="19"/>
  <c r="AX797" i="19"/>
  <c r="AX620" i="19"/>
  <c r="AX38" i="19"/>
  <c r="AX1674" i="19"/>
  <c r="AX272" i="19"/>
  <c r="AX2284" i="19"/>
  <c r="AX2165" i="19"/>
  <c r="AX1836" i="19"/>
  <c r="AX2118" i="19"/>
  <c r="AX815" i="19"/>
  <c r="AX1730" i="19"/>
  <c r="AX2249" i="19"/>
  <c r="AX751" i="19"/>
  <c r="AX667" i="19"/>
  <c r="AX257" i="19"/>
  <c r="AX666" i="19"/>
  <c r="AX1065" i="19"/>
  <c r="AX1124" i="19"/>
  <c r="AX1242" i="19"/>
  <c r="AX1764" i="19"/>
  <c r="AX1310" i="19"/>
  <c r="AX1806" i="19"/>
  <c r="AX1750" i="19"/>
  <c r="AX2345" i="19"/>
  <c r="AX995" i="19"/>
  <c r="AX859" i="19"/>
  <c r="AX1950" i="19"/>
  <c r="AX1791" i="19"/>
  <c r="AX445" i="19"/>
  <c r="AX2157" i="19"/>
  <c r="AX613" i="19"/>
  <c r="AX363" i="19"/>
  <c r="AX1716" i="19"/>
  <c r="AX105" i="19"/>
  <c r="AX304" i="19"/>
  <c r="AX1377" i="19"/>
  <c r="AX938" i="19"/>
  <c r="AX120" i="19"/>
  <c r="AX812" i="19"/>
  <c r="AX2132" i="19"/>
  <c r="AX1780" i="19"/>
  <c r="AX188" i="19"/>
  <c r="AX226" i="19"/>
  <c r="AX2194" i="19"/>
  <c r="AX879" i="19"/>
  <c r="AX1419" i="19"/>
  <c r="AX307" i="19"/>
  <c r="AX1033" i="19"/>
  <c r="AX229" i="19"/>
  <c r="AX42" i="19"/>
  <c r="AX567" i="19"/>
  <c r="AX1059" i="19"/>
  <c r="AX2092" i="19"/>
  <c r="AX282" i="19"/>
  <c r="AX554" i="19"/>
  <c r="AX2288" i="19"/>
  <c r="AX1268" i="19"/>
  <c r="AX499" i="19"/>
  <c r="AX732" i="19"/>
  <c r="AX1405" i="19"/>
  <c r="AX2302" i="19"/>
  <c r="AX1548" i="19"/>
  <c r="AX1410" i="19"/>
  <c r="AX2107" i="19"/>
  <c r="AX232" i="19"/>
  <c r="AX1686" i="19"/>
  <c r="AX186" i="19"/>
  <c r="AX1510" i="19"/>
  <c r="AX1818" i="19"/>
  <c r="AX1221" i="19"/>
  <c r="AX1380" i="19"/>
  <c r="AX843" i="19"/>
  <c r="AX623" i="19"/>
  <c r="Z5" i="23"/>
  <c r="AP1001" i="23"/>
  <c r="AP525" i="23"/>
  <c r="AP213" i="23"/>
  <c r="AP814" i="23"/>
  <c r="AP1809" i="23"/>
  <c r="AP557" i="23"/>
  <c r="AP1828" i="23"/>
  <c r="AP669" i="23"/>
  <c r="AP1917" i="23"/>
  <c r="AP1295" i="23"/>
  <c r="AP32" i="23"/>
  <c r="AP1219" i="23"/>
  <c r="AP1321" i="23"/>
  <c r="AP1071" i="23"/>
  <c r="AP1989" i="23"/>
  <c r="AP2222" i="23"/>
  <c r="AP1913" i="23"/>
  <c r="AP1839" i="23"/>
  <c r="AP462" i="23"/>
  <c r="AP646" i="23"/>
  <c r="AP737" i="23"/>
  <c r="AP43" i="23"/>
  <c r="AP2133" i="23"/>
  <c r="AP846" i="23"/>
  <c r="AP736" i="23"/>
  <c r="AP1663" i="23"/>
  <c r="AP1124" i="23"/>
  <c r="AP710" i="23"/>
  <c r="AP974" i="23"/>
  <c r="AP100" i="23"/>
  <c r="AP306" i="23"/>
  <c r="AP444" i="23"/>
  <c r="AP343" i="23"/>
  <c r="AP801" i="23"/>
  <c r="AP33" i="23"/>
  <c r="AP1000" i="23"/>
  <c r="AP2265" i="23"/>
  <c r="AP36" i="23"/>
  <c r="AP1116" i="23"/>
  <c r="AP1035" i="23"/>
  <c r="AP2295" i="23"/>
  <c r="AP435" i="23"/>
  <c r="AP2047" i="23"/>
  <c r="AP1978" i="23"/>
  <c r="AP1049" i="23"/>
  <c r="AP614" i="23"/>
  <c r="AP491" i="23"/>
  <c r="AP1465" i="23"/>
  <c r="AP1115" i="23"/>
  <c r="AP348" i="23"/>
  <c r="AP1573" i="23"/>
  <c r="AP56" i="23"/>
  <c r="AP1793" i="23"/>
  <c r="AP640" i="23"/>
  <c r="AP1730" i="23"/>
  <c r="AP830" i="23"/>
  <c r="AP2016" i="23"/>
  <c r="AP2011" i="23"/>
  <c r="AP2063" i="23"/>
  <c r="AP859" i="23"/>
  <c r="AP913" i="23"/>
  <c r="AP2043" i="23"/>
  <c r="AP503" i="23"/>
  <c r="AP473" i="23"/>
  <c r="AP971" i="23"/>
  <c r="AP53" i="23"/>
  <c r="AP328" i="23"/>
  <c r="AP1851" i="23"/>
  <c r="AP1288" i="23"/>
  <c r="AP1630" i="23"/>
  <c r="AP1106" i="23"/>
  <c r="AP1582" i="23"/>
  <c r="AP543" i="23"/>
  <c r="AP268" i="23"/>
  <c r="AP82" i="23"/>
  <c r="AP2204" i="23"/>
  <c r="AP1271" i="23"/>
  <c r="AP977" i="23"/>
  <c r="AP1444" i="23"/>
  <c r="AP1773" i="23"/>
  <c r="AP536" i="23"/>
  <c r="AP906" i="23"/>
  <c r="AP784" i="23"/>
  <c r="AP1221" i="23"/>
  <c r="AP2106" i="23"/>
  <c r="AP2167" i="23"/>
  <c r="AX1334" i="19"/>
  <c r="AX144" i="19"/>
  <c r="AX392" i="19"/>
  <c r="AX1097" i="19"/>
  <c r="AX2137" i="19"/>
  <c r="AX1423" i="19"/>
  <c r="AX145" i="19"/>
  <c r="AX761" i="19"/>
  <c r="AX2148" i="19"/>
  <c r="AX1890" i="19"/>
  <c r="AX1642" i="19"/>
  <c r="AX2090" i="19"/>
  <c r="AX965" i="19"/>
  <c r="AX1343" i="19"/>
  <c r="AX466" i="19"/>
  <c r="AX549" i="19"/>
  <c r="AX305" i="19"/>
  <c r="AX1208" i="19"/>
  <c r="AX1552" i="19"/>
  <c r="AX1524" i="19"/>
  <c r="AX1391" i="19"/>
  <c r="AX1393" i="19"/>
  <c r="AX2174" i="19"/>
  <c r="AX603" i="19"/>
  <c r="AX1779" i="19"/>
  <c r="AX1633" i="19"/>
  <c r="AX1010" i="19"/>
  <c r="AX213" i="19"/>
  <c r="AX537" i="19"/>
  <c r="AX1704" i="19"/>
  <c r="AX350" i="19"/>
  <c r="AX239" i="19"/>
  <c r="AX2324" i="19"/>
  <c r="AX2336" i="19"/>
  <c r="AX942" i="19"/>
  <c r="AX1893" i="19"/>
  <c r="AX2066" i="19"/>
  <c r="AX849" i="19"/>
  <c r="AX2001" i="19"/>
  <c r="AX107" i="19"/>
  <c r="AX2" i="19"/>
  <c r="AX1615" i="19"/>
  <c r="AX2065" i="19"/>
  <c r="AX586" i="19"/>
  <c r="AX19" i="19"/>
  <c r="AX839" i="19"/>
  <c r="AX1532" i="19"/>
  <c r="AX20" i="19"/>
  <c r="AX218" i="19"/>
  <c r="AX706" i="19"/>
  <c r="AX929" i="19"/>
  <c r="AX1868" i="19"/>
  <c r="AX936" i="19"/>
  <c r="AX2172" i="19"/>
  <c r="AX1989" i="19"/>
  <c r="AX534" i="19"/>
  <c r="AX718" i="19"/>
  <c r="AX1533" i="19"/>
  <c r="AP1425" i="23"/>
  <c r="AP1600" i="23"/>
  <c r="AP1514" i="23"/>
  <c r="AP372" i="23"/>
  <c r="AP2034" i="23"/>
  <c r="AP1881" i="23"/>
  <c r="AP1257" i="23"/>
  <c r="AP863" i="23"/>
  <c r="AP1051" i="23"/>
  <c r="AP1914" i="23"/>
  <c r="AP2249" i="23"/>
  <c r="AP66" i="23"/>
  <c r="AP1359" i="23"/>
  <c r="AP421" i="23"/>
  <c r="AP1888" i="23"/>
  <c r="AP2338" i="23"/>
  <c r="AP1497" i="23"/>
  <c r="AP2064" i="23"/>
  <c r="AP1859" i="23"/>
  <c r="AP1728" i="23"/>
  <c r="AP772" i="23"/>
  <c r="AP324" i="23"/>
  <c r="AP1838" i="23"/>
  <c r="AP474" i="23"/>
  <c r="AP1747" i="23"/>
  <c r="AP2124" i="23"/>
  <c r="AP1370" i="23"/>
  <c r="AP663" i="23"/>
  <c r="AP2110" i="23"/>
  <c r="AP549" i="23"/>
  <c r="AP821" i="23"/>
  <c r="AP1800" i="23"/>
  <c r="AP581" i="23"/>
  <c r="AP2332" i="23"/>
  <c r="AP1139" i="23"/>
  <c r="AP1931" i="23"/>
  <c r="AP2142" i="23"/>
  <c r="AP1156" i="23"/>
  <c r="AP176" i="23"/>
  <c r="AP214" i="23"/>
  <c r="AP888" i="23"/>
  <c r="AP269" i="23"/>
  <c r="AP1754" i="23"/>
  <c r="AP217" i="23"/>
  <c r="AP422" i="23"/>
  <c r="AP1356" i="23"/>
  <c r="AP840" i="23"/>
  <c r="AP546" i="23"/>
  <c r="AP2320" i="23"/>
  <c r="AP1781" i="23"/>
  <c r="AP2287" i="23"/>
  <c r="AP899" i="23"/>
  <c r="AP1135" i="23"/>
  <c r="AP427" i="23"/>
  <c r="AP1532" i="23"/>
  <c r="AP555" i="23"/>
  <c r="AP1973" i="23"/>
  <c r="AP1173" i="23"/>
  <c r="AX243" i="19"/>
  <c r="AX1546" i="19"/>
  <c r="AX349" i="19"/>
  <c r="AX1240" i="19"/>
  <c r="AX1256" i="19"/>
  <c r="AX652" i="19"/>
  <c r="AX2158" i="19"/>
  <c r="AX348" i="19"/>
  <c r="AX1854" i="19"/>
  <c r="AX1698" i="19"/>
  <c r="AX2262" i="19"/>
  <c r="AX1672" i="19"/>
  <c r="AX931" i="19"/>
  <c r="AQ10" i="19"/>
  <c r="AX1217" i="19"/>
  <c r="AX1232" i="19"/>
  <c r="AX1239" i="19"/>
  <c r="AX1632" i="19"/>
  <c r="AX35" i="19"/>
  <c r="AX1021" i="19"/>
  <c r="AX1231" i="19"/>
  <c r="AX1766" i="19"/>
  <c r="AX133" i="19"/>
  <c r="AX1567" i="19"/>
  <c r="AX536" i="19"/>
  <c r="AX2330" i="19"/>
  <c r="AX1517" i="19"/>
  <c r="AX808" i="19"/>
  <c r="AX1095" i="19"/>
  <c r="AX1542" i="19"/>
  <c r="AX262" i="19"/>
  <c r="AX221" i="19"/>
  <c r="AX1176" i="19"/>
  <c r="AX395" i="19"/>
  <c r="AX624" i="19"/>
  <c r="AX2365" i="19"/>
  <c r="AX424" i="19"/>
  <c r="AX1996" i="19"/>
  <c r="AX1871" i="19"/>
  <c r="AX295" i="19"/>
  <c r="AX409" i="19"/>
  <c r="AX1881" i="19"/>
  <c r="AX56" i="19"/>
  <c r="AX1262" i="19"/>
  <c r="AX1401" i="19"/>
  <c r="AX2145" i="19"/>
  <c r="AX44" i="19"/>
  <c r="AX1122" i="19"/>
  <c r="AX831" i="19"/>
  <c r="AX905" i="19"/>
  <c r="AX1193" i="19"/>
  <c r="AX640" i="19"/>
  <c r="AX1483" i="19"/>
  <c r="AX830" i="19"/>
  <c r="AX286" i="19"/>
  <c r="AX1160" i="19"/>
  <c r="AP991" i="23"/>
  <c r="AP648" i="23"/>
  <c r="AP1417" i="23"/>
  <c r="AP2153" i="23"/>
  <c r="AP2231" i="23"/>
  <c r="AP311" i="23"/>
  <c r="AP1086" i="23"/>
  <c r="AP1311" i="23"/>
  <c r="AP2203" i="23"/>
  <c r="AP194" i="23"/>
  <c r="AP1468" i="23"/>
  <c r="AP175" i="23"/>
  <c r="AP284" i="23"/>
  <c r="AP835" i="23"/>
  <c r="AP2014" i="23"/>
  <c r="AP734" i="23"/>
  <c r="AP420" i="23"/>
  <c r="AP822" i="23"/>
  <c r="AP34" i="23"/>
  <c r="AP251" i="23"/>
  <c r="AP1475" i="23"/>
  <c r="AP925" i="23"/>
  <c r="AP2157" i="23"/>
  <c r="AP653" i="23"/>
  <c r="AP1062" i="23"/>
  <c r="AP1339" i="23"/>
  <c r="AP369" i="23"/>
  <c r="AP1104" i="23"/>
  <c r="AP1503" i="23"/>
  <c r="AP1928" i="23"/>
  <c r="AP390" i="23"/>
  <c r="AP1175" i="23"/>
  <c r="AP847" i="23"/>
  <c r="AP1724" i="23"/>
  <c r="AP2069" i="23"/>
  <c r="AP1392" i="23"/>
  <c r="AP465" i="23"/>
  <c r="AP185" i="23"/>
  <c r="AP2130" i="23"/>
  <c r="AP3" i="23"/>
  <c r="AP1095" i="23"/>
  <c r="AP2258" i="23"/>
  <c r="AP370" i="23"/>
  <c r="AP2316" i="23"/>
  <c r="AP1760" i="23"/>
  <c r="AP146" i="23"/>
  <c r="AP2274" i="23"/>
  <c r="AP1006" i="23"/>
  <c r="AP2139" i="23"/>
  <c r="AP1147" i="23"/>
  <c r="AP2323" i="23"/>
  <c r="AP442" i="23"/>
  <c r="AP361" i="23"/>
  <c r="AP1097" i="23"/>
  <c r="AP499" i="23"/>
  <c r="AP275" i="23"/>
  <c r="AP2035" i="23"/>
  <c r="AP1801" i="23"/>
  <c r="AP729" i="23"/>
  <c r="AP1975" i="23"/>
  <c r="AP1731" i="23"/>
  <c r="AP636" i="23"/>
  <c r="AP1144" i="23"/>
  <c r="AP1876" i="23"/>
  <c r="AP753" i="23"/>
  <c r="AX1976" i="19"/>
  <c r="AX482" i="19"/>
  <c r="AX1843" i="19"/>
  <c r="AX572" i="19"/>
  <c r="AX2028" i="19"/>
  <c r="AX649" i="19"/>
  <c r="AX674" i="19"/>
  <c r="AX950" i="19"/>
  <c r="AX359" i="19"/>
  <c r="AX345" i="19"/>
  <c r="AX484" i="19"/>
  <c r="AX83" i="19"/>
  <c r="AX201" i="19"/>
  <c r="AX1258" i="19"/>
  <c r="AX2094" i="19"/>
  <c r="AX1987" i="19"/>
  <c r="AX721" i="19"/>
  <c r="AX2074" i="19"/>
  <c r="AX736" i="19"/>
  <c r="AX1267" i="19"/>
  <c r="AX1926" i="19"/>
  <c r="AX450" i="19"/>
  <c r="AX2301" i="19"/>
  <c r="AX1612" i="19"/>
  <c r="AX1250" i="19"/>
  <c r="AX1435" i="19"/>
  <c r="AX2016" i="19"/>
  <c r="AX2356" i="19"/>
  <c r="AX2362" i="19"/>
  <c r="AX1796" i="19"/>
  <c r="AX1113" i="19"/>
  <c r="AX1170" i="19"/>
  <c r="AX1363" i="19"/>
  <c r="AX1810" i="19"/>
  <c r="AX1957" i="19"/>
  <c r="AX998" i="19"/>
  <c r="AX801" i="19"/>
  <c r="AX172" i="19"/>
  <c r="AX202" i="19"/>
  <c r="AX245" i="19"/>
  <c r="AX1973" i="19"/>
  <c r="AX299" i="19"/>
  <c r="AX446" i="19"/>
  <c r="AX1307" i="19"/>
  <c r="AX956" i="19"/>
  <c r="AX23" i="19"/>
  <c r="AX1502" i="19"/>
  <c r="AX2071" i="19"/>
  <c r="AX1607" i="19"/>
  <c r="AX1691" i="19"/>
  <c r="AX1151" i="19"/>
  <c r="AX1748" i="19"/>
  <c r="AX1341" i="19"/>
  <c r="AX888" i="19"/>
  <c r="AX1967" i="19"/>
  <c r="AX1742" i="19"/>
  <c r="AX1125" i="19"/>
  <c r="AX1603" i="19"/>
  <c r="AX1131" i="19"/>
  <c r="AX1648" i="19"/>
  <c r="AX924" i="19"/>
  <c r="AX2349" i="19"/>
  <c r="AX1261" i="19"/>
  <c r="AX916" i="19"/>
  <c r="AX1825" i="19"/>
  <c r="AX1558" i="19"/>
  <c r="AX488" i="19"/>
  <c r="AX119" i="19"/>
  <c r="AX933" i="19"/>
  <c r="AX1352" i="19"/>
  <c r="AX1012" i="19"/>
  <c r="AP2277" i="23"/>
  <c r="AP2129" i="23"/>
  <c r="AP2177" i="23"/>
  <c r="AP1268" i="23"/>
  <c r="AP1033" i="23"/>
  <c r="AP691" i="23"/>
  <c r="AP354" i="23"/>
  <c r="AP816" i="23"/>
  <c r="AP1950" i="23"/>
  <c r="AP38" i="23"/>
  <c r="AP1764" i="23"/>
  <c r="AP706" i="23"/>
  <c r="AP1627" i="23"/>
  <c r="AP1935" i="23"/>
  <c r="AP2088" i="23"/>
  <c r="AP1161" i="23"/>
  <c r="AP1549" i="23"/>
  <c r="AP1280" i="23"/>
  <c r="AP783" i="23"/>
  <c r="AP1938" i="23"/>
  <c r="AP203" i="23"/>
  <c r="AP120" i="23"/>
  <c r="AP393" i="23"/>
  <c r="AP666" i="23"/>
  <c r="AP1168" i="23"/>
  <c r="AP2356" i="23"/>
  <c r="AP1639" i="23"/>
  <c r="AP1693" i="23"/>
  <c r="AP153" i="23"/>
  <c r="AP1373" i="23"/>
  <c r="AP223" i="23"/>
  <c r="AP877" i="23"/>
  <c r="AP1623" i="23"/>
  <c r="AP954" i="23"/>
  <c r="AP2138" i="23"/>
  <c r="AP678" i="23"/>
  <c r="AP1520" i="23"/>
  <c r="AP2331" i="23"/>
  <c r="AP743" i="23"/>
  <c r="AP2243" i="23"/>
  <c r="D50" i="1"/>
  <c r="AP785" i="23"/>
  <c r="AP71" i="23"/>
  <c r="AP132" i="23"/>
  <c r="AP1669" i="23"/>
  <c r="AP1633" i="23"/>
  <c r="AP1787" i="23"/>
  <c r="AP2078" i="23"/>
  <c r="AX1838" i="19"/>
  <c r="AP428" i="23"/>
  <c r="AP1387" i="23"/>
  <c r="AP622" i="23"/>
  <c r="AP672" i="23"/>
  <c r="AX716" i="19"/>
  <c r="AP1455" i="23"/>
  <c r="AP818" i="23"/>
  <c r="AP2067" i="23"/>
  <c r="AP1057" i="23"/>
  <c r="AP325" i="23"/>
  <c r="AP1183" i="23"/>
  <c r="AP2186" i="23"/>
  <c r="AP1812" i="23"/>
  <c r="AP2278" i="23"/>
  <c r="AP1636" i="23"/>
  <c r="AP10" i="23"/>
  <c r="AP188" i="23"/>
  <c r="AP74" i="23"/>
  <c r="AP767" i="23"/>
  <c r="AP1617" i="23"/>
  <c r="AP1749" i="23"/>
  <c r="AP344" i="23"/>
  <c r="AP1901" i="23"/>
  <c r="AP561" i="23"/>
  <c r="AP351" i="23"/>
  <c r="AP2197" i="23"/>
  <c r="AP742" i="23"/>
  <c r="AP1637" i="23"/>
  <c r="AP554" i="23"/>
  <c r="AP1784" i="23"/>
  <c r="AP545" i="23"/>
  <c r="AP407" i="23"/>
  <c r="AP1440" i="23"/>
  <c r="AP619" i="23"/>
  <c r="AP1457" i="23"/>
  <c r="AP1658" i="23"/>
  <c r="AX2251" i="19"/>
  <c r="AP1305" i="23"/>
  <c r="AP15" i="23"/>
  <c r="AP1170" i="23"/>
  <c r="AP1040" i="23"/>
  <c r="AP1837" i="23"/>
  <c r="AP740" i="23"/>
  <c r="AP558" i="23"/>
  <c r="AP1998" i="23"/>
  <c r="AP45" i="23"/>
  <c r="AP1357" i="23"/>
  <c r="AP440" i="23"/>
  <c r="AP1753" i="23"/>
  <c r="AP356" i="23"/>
  <c r="AP1507" i="23"/>
  <c r="AP2050" i="23"/>
  <c r="AP813" i="23"/>
  <c r="AP1934" i="23"/>
  <c r="AP1157" i="23"/>
  <c r="AP1453" i="23"/>
  <c r="AP27" i="23"/>
  <c r="AP2264" i="23"/>
  <c r="AP374" i="23"/>
  <c r="AP2022" i="23"/>
  <c r="AP202" i="23"/>
  <c r="AP1068" i="23"/>
  <c r="AP655" i="23"/>
  <c r="AP609" i="23"/>
  <c r="AP1427" i="23"/>
  <c r="AP1889" i="23"/>
  <c r="AP2118" i="23"/>
  <c r="AP953" i="23"/>
  <c r="AP320" i="23"/>
  <c r="AP2085" i="23"/>
  <c r="AP1861" i="23"/>
  <c r="AP443" i="23"/>
  <c r="AP1322" i="23"/>
  <c r="AP1676" i="23"/>
  <c r="AP1567" i="23"/>
  <c r="AP2008" i="23"/>
  <c r="AP1952" i="23"/>
  <c r="AP432" i="23"/>
  <c r="AP1718" i="23"/>
  <c r="AP1460" i="23"/>
  <c r="AP1996" i="23"/>
  <c r="AP247" i="23"/>
  <c r="AP1631" i="23"/>
  <c r="AP574" i="23"/>
  <c r="AP2" i="23"/>
  <c r="AP1649" i="23"/>
  <c r="AP2260" i="23"/>
  <c r="AP1775" i="23"/>
  <c r="AP1921" i="23"/>
  <c r="AP1451" i="23"/>
  <c r="AP506" i="23"/>
  <c r="AP958" i="23"/>
  <c r="AP1756" i="23"/>
  <c r="AP2183" i="23"/>
  <c r="AP1898" i="23"/>
  <c r="AP412" i="23"/>
  <c r="AP1517" i="23"/>
  <c r="AP1803" i="23"/>
  <c r="AP689" i="23"/>
  <c r="AP707" i="23"/>
  <c r="AP1845" i="23"/>
  <c r="AP1480" i="23"/>
  <c r="AP832" i="23"/>
  <c r="AP1770" i="23"/>
  <c r="AP1592" i="23"/>
  <c r="AP1202" i="23"/>
  <c r="AP1332" i="23"/>
  <c r="AP2052" i="23"/>
  <c r="AP885" i="23"/>
  <c r="AP627" i="23"/>
  <c r="AP2196" i="23"/>
  <c r="AP405" i="23"/>
  <c r="AP579" i="23"/>
  <c r="AP1038" i="23"/>
  <c r="AP1069" i="23"/>
  <c r="AP47" i="23"/>
  <c r="AP1916" i="23"/>
  <c r="AP93" i="23"/>
  <c r="AP2178" i="23"/>
  <c r="AP1389" i="23"/>
  <c r="AP559" i="23"/>
  <c r="AP2010" i="23"/>
  <c r="AP1786" i="23"/>
  <c r="AP1994" i="23"/>
  <c r="AP1979" i="23"/>
  <c r="AP1821" i="23"/>
  <c r="AP1742" i="23"/>
  <c r="AP771" i="23"/>
  <c r="AP1061" i="23"/>
  <c r="AP85" i="23"/>
  <c r="AP726" i="23"/>
  <c r="AP930" i="23"/>
  <c r="AP1152" i="23"/>
  <c r="AP1085" i="23"/>
  <c r="AP183" i="23"/>
  <c r="AP1478" i="23"/>
  <c r="AP1238" i="23"/>
  <c r="AP2229" i="23"/>
  <c r="AP2170" i="23"/>
  <c r="AP366" i="23"/>
  <c r="AP1904" i="23"/>
  <c r="AP296" i="23"/>
  <c r="AP1755" i="23"/>
  <c r="AP1963" i="23"/>
  <c r="AP630" i="23"/>
  <c r="AP31" i="23"/>
  <c r="AP1267" i="23"/>
  <c r="AP935" i="23"/>
  <c r="AP824" i="23"/>
  <c r="AP779" i="23"/>
  <c r="AP58" i="23"/>
  <c r="AP1832" i="23"/>
  <c r="AP1833" i="23"/>
  <c r="AP992" i="23"/>
  <c r="AP1961" i="23"/>
  <c r="AP264" i="23"/>
  <c r="AP2001" i="23"/>
  <c r="AP150" i="23"/>
  <c r="AP1206" i="23"/>
  <c r="AP1178" i="23"/>
  <c r="AP1559" i="23"/>
  <c r="AP1836" i="23"/>
  <c r="AP1303" i="23"/>
  <c r="AP1334" i="23"/>
  <c r="AP1574" i="23"/>
  <c r="AP2145" i="23"/>
  <c r="AP1750" i="23"/>
  <c r="AP472" i="23"/>
  <c r="AP1390" i="23"/>
  <c r="AP1108" i="23"/>
  <c r="AP215" i="23"/>
  <c r="AP1063" i="23"/>
  <c r="AP1744" i="23"/>
  <c r="AP1352" i="23"/>
  <c r="AP2057" i="23"/>
  <c r="AP1737" i="23"/>
  <c r="AP1229" i="23"/>
  <c r="AP244" i="23"/>
  <c r="AP191" i="23"/>
  <c r="AP1895" i="23"/>
  <c r="AP2239" i="23"/>
  <c r="AP1893" i="23"/>
  <c r="AP963" i="23"/>
  <c r="AP1477" i="23"/>
  <c r="AP1064" i="23"/>
  <c r="AP1093" i="23"/>
  <c r="AP2210" i="23"/>
  <c r="AP895" i="23"/>
  <c r="AP849" i="23"/>
  <c r="AP593" i="23"/>
  <c r="AP1539" i="23"/>
  <c r="AP1314" i="23"/>
  <c r="AP1479" i="23"/>
  <c r="AP792" i="23"/>
  <c r="AP1848" i="23"/>
  <c r="AP243" i="23"/>
  <c r="AP1971" i="23"/>
  <c r="AP664" i="23"/>
  <c r="AP535" i="23"/>
  <c r="AP1900" i="23"/>
  <c r="AP1679" i="23"/>
  <c r="AP1648" i="23"/>
  <c r="AP1283" i="23"/>
  <c r="AP2212" i="23"/>
  <c r="AP2283" i="23"/>
  <c r="AP204" i="23"/>
  <c r="AP441" i="23"/>
  <c r="AP1441" i="23"/>
  <c r="AP647" i="23"/>
  <c r="AP876" i="23"/>
  <c r="AP1818" i="23"/>
  <c r="AP37" i="23"/>
  <c r="AP949" i="23"/>
  <c r="AP565" i="23"/>
  <c r="AP2103" i="23"/>
  <c r="AP1751" i="23"/>
  <c r="AP352" i="23"/>
  <c r="AP76" i="23"/>
  <c r="AP2359" i="23"/>
  <c r="AP1918" i="23"/>
  <c r="AP2140" i="23"/>
  <c r="AP673" i="23"/>
  <c r="AP551" i="23"/>
  <c r="AP508" i="23"/>
  <c r="AP90" i="23"/>
  <c r="AP2059" i="23"/>
  <c r="AP1527" i="23"/>
  <c r="AP1875" i="23"/>
  <c r="AP240" i="23"/>
  <c r="AP1808" i="23"/>
  <c r="AP2147" i="23"/>
  <c r="AP1431" i="23"/>
  <c r="AP1504" i="23"/>
  <c r="AP487" i="23"/>
  <c r="AP400" i="23"/>
  <c r="AP2352" i="23"/>
  <c r="AP2201" i="23"/>
  <c r="AP1944" i="23"/>
  <c r="AP1248" i="23"/>
  <c r="AP654" i="23"/>
  <c r="AP6" i="23"/>
  <c r="AP431" i="23"/>
  <c r="AP230" i="23"/>
  <c r="AP1621" i="23"/>
  <c r="AP1307" i="23"/>
  <c r="AP2031" i="23"/>
  <c r="AP1185" i="23"/>
  <c r="AP2346" i="23"/>
  <c r="AP1887" i="23"/>
  <c r="AP692" i="23"/>
  <c r="AP2026" i="23"/>
  <c r="AP232" i="23"/>
  <c r="AP1109" i="23"/>
  <c r="AP89" i="23"/>
  <c r="AP563" i="23"/>
  <c r="AP1850" i="23"/>
  <c r="AP1598" i="23"/>
  <c r="AP1705" i="23"/>
  <c r="AP560" i="23"/>
  <c r="AP2181" i="23"/>
  <c r="AP2220" i="23"/>
  <c r="AP1748" i="23"/>
  <c r="AP867" i="23"/>
  <c r="AP1958" i="23"/>
  <c r="AP787" i="23"/>
  <c r="AP469" i="23"/>
  <c r="AP2273" i="23"/>
  <c r="AP2302" i="23"/>
  <c r="AP1558" i="23"/>
  <c r="AP1448" i="23"/>
  <c r="AP606" i="23"/>
  <c r="AP645" i="23"/>
  <c r="AP2143" i="23"/>
  <c r="AP700" i="23"/>
  <c r="AP1965" i="23"/>
  <c r="AP1461" i="23"/>
  <c r="AP504" i="23"/>
  <c r="AP235" i="23"/>
  <c r="AP970" i="23"/>
  <c r="AP1326" i="23"/>
  <c r="AP1562" i="23"/>
  <c r="AP1501" i="23"/>
  <c r="AP871" i="23"/>
  <c r="AP112" i="23"/>
  <c r="AP827" i="23"/>
  <c r="AP1522" i="23"/>
  <c r="AP1660" i="23"/>
  <c r="AP1886" i="23"/>
  <c r="AP99" i="23"/>
  <c r="AP224" i="23"/>
  <c r="AP168" i="23"/>
  <c r="AP1414" i="23"/>
  <c r="AP741" i="23"/>
  <c r="AP708" i="23"/>
  <c r="AP210" i="23"/>
  <c r="AP2096" i="23"/>
  <c r="AP542" i="23"/>
  <c r="AP829" i="23"/>
  <c r="AP532" i="23"/>
  <c r="AP49" i="23"/>
  <c r="AP2120" i="23"/>
  <c r="AP459" i="23"/>
  <c r="AP1717" i="23"/>
  <c r="AP1548" i="23"/>
  <c r="AP2234" i="23"/>
  <c r="AP1608" i="23"/>
  <c r="AP2305" i="23"/>
  <c r="AP2049" i="23"/>
  <c r="AP960" i="23"/>
  <c r="AP456" i="23"/>
  <c r="AP1250" i="23"/>
  <c r="AP1226" i="23"/>
  <c r="AP1252" i="23"/>
  <c r="AP1160" i="23"/>
  <c r="AP1870" i="23"/>
  <c r="AP1699" i="23"/>
  <c r="AP1308" i="23"/>
  <c r="AP2214" i="23"/>
  <c r="AP195" i="23"/>
  <c r="AP181" i="23"/>
  <c r="AP1579" i="23"/>
  <c r="AP1981" i="23"/>
  <c r="AP1484" i="23"/>
  <c r="AP317" i="23"/>
  <c r="AP241" i="23"/>
  <c r="AP1335" i="23"/>
  <c r="AP1198" i="23"/>
  <c r="AP295" i="23"/>
  <c r="AP878" i="23"/>
  <c r="AP1894" i="23"/>
  <c r="AP408" i="23"/>
  <c r="AP1794" i="23"/>
  <c r="AP1130" i="23"/>
  <c r="AP67" i="23"/>
  <c r="AP1429" i="23"/>
  <c r="AP1585" i="23"/>
  <c r="AP799" i="23"/>
  <c r="AP287" i="23"/>
  <c r="AP866" i="23"/>
  <c r="AP92" i="23"/>
  <c r="AP870" i="23"/>
  <c r="AP947" i="23"/>
  <c r="AP520" i="23"/>
  <c r="AP1078" i="23"/>
  <c r="AP804" i="23"/>
  <c r="AP982" i="23"/>
  <c r="AP1844" i="23"/>
  <c r="AP96" i="23"/>
  <c r="AP2137" i="23"/>
  <c r="AP705" i="23"/>
  <c r="AP262" i="23"/>
  <c r="AP1907" i="23"/>
  <c r="AP2270" i="23"/>
  <c r="AP274" i="23"/>
  <c r="AP853" i="23"/>
  <c r="AP62" i="23"/>
  <c r="AP263" i="23"/>
  <c r="AP1884" i="23"/>
  <c r="AP2248" i="23"/>
  <c r="AP107" i="23"/>
  <c r="AP2327" i="23"/>
  <c r="AP873" i="23"/>
  <c r="AP2198" i="23"/>
  <c r="AP50" i="23"/>
  <c r="AP1983" i="23"/>
  <c r="AP728" i="23"/>
  <c r="AP1405" i="23"/>
  <c r="AP1988" i="23"/>
  <c r="AP2365" i="23"/>
  <c r="AP680" i="23"/>
  <c r="AP1075" i="23"/>
  <c r="AP1128" i="23"/>
  <c r="AP1698" i="23"/>
  <c r="AP2254" i="23"/>
  <c r="AP808" i="23"/>
  <c r="AP2187" i="23"/>
  <c r="AP452" i="23"/>
  <c r="AP1089" i="23"/>
  <c r="AP425" i="23"/>
  <c r="AP250" i="23"/>
  <c r="AP644" i="23"/>
  <c r="AP466" i="23"/>
  <c r="AP172" i="23"/>
  <c r="AP896" i="23"/>
  <c r="AP1402" i="23"/>
  <c r="AP1599" i="23"/>
  <c r="AP24" i="23"/>
  <c r="AP649" i="23"/>
  <c r="AP1804" i="23"/>
  <c r="AP538" i="23"/>
  <c r="AP2158" i="23"/>
  <c r="AP1977" i="23"/>
  <c r="AP2322" i="23"/>
  <c r="AP568" i="23"/>
  <c r="AP1131" i="23"/>
  <c r="AP523" i="23"/>
  <c r="AP1343" i="23"/>
  <c r="AP733" i="23"/>
  <c r="AP2257" i="23"/>
  <c r="AP2021" i="23"/>
  <c r="AP1065" i="23"/>
  <c r="AP1289" i="23"/>
  <c r="AP1576" i="23"/>
  <c r="AP2017" i="23"/>
  <c r="AP1127" i="23"/>
  <c r="AP1397" i="23"/>
  <c r="AP1293" i="23"/>
  <c r="AP1677" i="23"/>
  <c r="AP2280" i="23"/>
  <c r="AP124" i="23"/>
  <c r="AP765" i="23"/>
  <c r="AP323" i="23"/>
  <c r="AP1530" i="23"/>
  <c r="AP2309" i="23"/>
  <c r="AP2159" i="23"/>
  <c r="AP2321" i="23"/>
  <c r="AP1995" i="23"/>
  <c r="AP1512" i="23"/>
  <c r="AP401" i="23"/>
  <c r="AP988" i="23"/>
  <c r="AP1042" i="23"/>
  <c r="AP368" i="23"/>
  <c r="AP494" i="23"/>
  <c r="AP1259" i="23"/>
  <c r="AP1642" i="23"/>
  <c r="AP1269" i="23"/>
  <c r="AP265" i="23"/>
  <c r="AP478" i="23"/>
  <c r="AP914" i="23"/>
  <c r="AP1499" i="23"/>
  <c r="AP1354" i="23"/>
  <c r="AP7" i="23"/>
  <c r="AP951" i="23"/>
  <c r="AP65" i="23"/>
  <c r="AP437" i="23"/>
  <c r="AP149" i="23"/>
  <c r="AP522" i="23"/>
  <c r="AP29" i="23"/>
  <c r="AP1240" i="23"/>
  <c r="AP1443" i="23"/>
  <c r="AP1716" i="23"/>
  <c r="AP2345" i="23"/>
  <c r="AP1547" i="23"/>
  <c r="AP1101" i="23"/>
  <c r="AP570" i="23"/>
  <c r="AP969" i="23"/>
  <c r="AP1153" i="23"/>
  <c r="AP605" i="23"/>
  <c r="AP511" i="23"/>
  <c r="AP2009" i="23"/>
  <c r="AP2136" i="23"/>
  <c r="AP1047" i="23"/>
  <c r="AP1882" i="23"/>
  <c r="AP989" i="23"/>
  <c r="AP1169" i="23"/>
  <c r="AP475" i="23"/>
  <c r="AP1125" i="23"/>
  <c r="AP907" i="23"/>
  <c r="AP335" i="23"/>
  <c r="AP156" i="23"/>
  <c r="AP63" i="23"/>
  <c r="AP1294" i="23"/>
  <c r="AP1557" i="23"/>
  <c r="AP1401" i="23"/>
  <c r="AP387" i="23"/>
  <c r="AP476" i="23"/>
  <c r="AP2086" i="23"/>
  <c r="AP2347" i="23"/>
  <c r="AP1270" i="23"/>
  <c r="AP1984" i="23"/>
  <c r="AP2111" i="23"/>
  <c r="AP943" i="23"/>
  <c r="AP2066" i="23"/>
  <c r="AP684" i="23"/>
  <c r="AP600" i="23"/>
  <c r="AP629" i="23"/>
  <c r="AP1662" i="23"/>
  <c r="AP2108" i="23"/>
  <c r="AP2079" i="23"/>
  <c r="AP5" i="23"/>
  <c r="AP1123" i="23"/>
  <c r="AP1273" i="23"/>
  <c r="AP2282" i="23"/>
  <c r="AP770" i="23"/>
  <c r="AP1701" i="23"/>
  <c r="AP257" i="23"/>
  <c r="AP1017" i="23"/>
  <c r="AP81" i="23"/>
  <c r="AP820" i="23"/>
  <c r="AP618" i="23"/>
  <c r="AP307" i="23"/>
  <c r="AP1264" i="23"/>
  <c r="AP1253" i="23"/>
  <c r="AP2329" i="23"/>
  <c r="AP2152" i="23"/>
  <c r="AP807" i="23"/>
  <c r="AP1012" i="23"/>
  <c r="AP1769" i="23"/>
  <c r="AP2306" i="23"/>
  <c r="AP2004" i="23"/>
  <c r="AP1053" i="23"/>
  <c r="AP1604" i="23"/>
  <c r="AP1234" i="23"/>
  <c r="AP1315" i="23"/>
  <c r="AP998" i="23"/>
  <c r="AP483" i="23"/>
  <c r="AP1260" i="23"/>
  <c r="AP2075" i="23"/>
  <c r="AP576" i="23"/>
  <c r="AP887" i="23"/>
  <c r="AP258" i="23"/>
  <c r="AP693" i="23"/>
  <c r="AP628" i="23"/>
  <c r="AP1969" i="23"/>
  <c r="AP297" i="23"/>
  <c r="AP865" i="23"/>
  <c r="AP1188" i="23"/>
  <c r="AP1752" i="23"/>
  <c r="AP1510" i="23"/>
  <c r="AP1227" i="23"/>
  <c r="AP1596" i="23"/>
  <c r="AP703" i="23"/>
  <c r="AP892" i="23"/>
  <c r="AP1516" i="23"/>
  <c r="AP349" i="23"/>
  <c r="AP1080" i="23"/>
  <c r="AP42" i="23"/>
  <c r="AP339" i="23"/>
  <c r="AP492" i="23"/>
  <c r="AP2117" i="23"/>
  <c r="AP315" i="23"/>
  <c r="AP1285" i="23"/>
  <c r="AP418" i="23"/>
  <c r="AP1361" i="23"/>
  <c r="AP633" i="23"/>
  <c r="AP2341" i="23"/>
  <c r="AP2168" i="23"/>
  <c r="AP855" i="23"/>
  <c r="AP1722" i="23"/>
  <c r="AP670" i="23"/>
  <c r="AP1789" i="23"/>
  <c r="AP1706" i="23"/>
  <c r="AP1223" i="23"/>
  <c r="AP1651" i="23"/>
  <c r="AP1657" i="23"/>
  <c r="AP1327" i="23"/>
  <c r="AP1371" i="23"/>
  <c r="AP1030" i="23"/>
  <c r="AP39" i="23"/>
  <c r="AP776" i="23"/>
  <c r="AP187" i="23"/>
  <c r="AP364" i="23"/>
  <c r="AP2185" i="23"/>
  <c r="AP1835" i="23"/>
  <c r="AP797" i="23"/>
  <c r="AP158" i="23"/>
  <c r="AP2336" i="23"/>
  <c r="AP1323" i="23"/>
  <c r="AP1145" i="23"/>
  <c r="AP415" i="23"/>
  <c r="AP1377" i="23"/>
  <c r="AP1671" i="23"/>
  <c r="AP233" i="23"/>
  <c r="AP61" i="23"/>
  <c r="AP762" i="23"/>
  <c r="AP1601" i="23"/>
  <c r="AP1980" i="23"/>
  <c r="AP477" i="23"/>
  <c r="AP1618" i="23"/>
  <c r="AP1616" i="23"/>
  <c r="AP1588" i="23"/>
  <c r="AP105" i="23"/>
  <c r="AP709" i="23"/>
  <c r="AP1362" i="23"/>
  <c r="AP889" i="23"/>
  <c r="AP229" i="23"/>
  <c r="AP1962" i="23"/>
  <c r="AP2250" i="23"/>
  <c r="AP316" i="23"/>
  <c r="AP1788" i="23"/>
  <c r="AP1076" i="23"/>
  <c r="AP199" i="23"/>
  <c r="AP236" i="23"/>
  <c r="AP145" i="23"/>
  <c r="AP676" i="23"/>
  <c r="AP1179" i="23"/>
  <c r="AP1005" i="23"/>
  <c r="AP1506" i="23"/>
  <c r="AP510" i="23"/>
  <c r="AP965" i="23"/>
  <c r="AP2036" i="23"/>
  <c r="AP329" i="23"/>
  <c r="AP2343" i="23"/>
  <c r="AP745" i="23"/>
  <c r="AP1091" i="23"/>
  <c r="AP803" i="23"/>
  <c r="AP1847" i="23"/>
  <c r="AP2038" i="23"/>
  <c r="AP986" i="23"/>
  <c r="AP2072" i="23"/>
  <c r="AP1681" i="23"/>
  <c r="AP1060" i="23"/>
  <c r="AP1687" i="23"/>
  <c r="AP2018" i="23"/>
  <c r="AP4" i="23"/>
  <c r="AP957" i="23"/>
  <c r="AP2102" i="23"/>
  <c r="AP1341" i="23"/>
  <c r="AP2179" i="23"/>
  <c r="AP1056" i="23"/>
  <c r="AP917" i="23"/>
  <c r="AP1666" i="23"/>
  <c r="AP1953" i="23"/>
  <c r="AP789" i="23"/>
  <c r="AP819" i="23"/>
  <c r="AP642" i="23"/>
  <c r="AP2175" i="23"/>
  <c r="AP1485" i="23"/>
  <c r="AP1215" i="23"/>
  <c r="AP88" i="23"/>
  <c r="AP1672" i="23"/>
  <c r="AP981" i="23"/>
  <c r="AP1863" i="23"/>
  <c r="AP54" i="23"/>
  <c r="AP304" i="23"/>
  <c r="AP1275" i="23"/>
  <c r="AP426" i="23"/>
  <c r="AP2027" i="23"/>
  <c r="AP1650" i="23"/>
  <c r="AP1782" i="23"/>
  <c r="AP1374" i="23"/>
  <c r="AP2240" i="23"/>
  <c r="AP125" i="23"/>
  <c r="AP1482" i="23"/>
  <c r="AP1771" i="23"/>
  <c r="AP1386" i="23"/>
  <c r="AP1245" i="23"/>
  <c r="AP1079" i="23"/>
  <c r="AP1424" i="23"/>
  <c r="AP1665" i="23"/>
  <c r="AP2029" i="23"/>
  <c r="AP724" i="23"/>
  <c r="AP453" i="23"/>
  <c r="AP314" i="23"/>
  <c r="AP60" i="23"/>
  <c r="AP394" i="23"/>
  <c r="AP1513" i="23"/>
  <c r="AP2013" i="23"/>
  <c r="AP2262" i="23"/>
  <c r="AP1236" i="23"/>
  <c r="AP1926" i="23"/>
  <c r="AP659" i="23"/>
  <c r="AP1948" i="23"/>
  <c r="AQ9" i="19"/>
  <c r="AP1415" i="23"/>
  <c r="AP1758" i="23"/>
  <c r="AP845" i="23"/>
  <c r="AP2208" i="23"/>
  <c r="AP117" i="23"/>
  <c r="AP1141" i="23"/>
  <c r="AP1583" i="23"/>
  <c r="AP259" i="23"/>
  <c r="AP1302" i="23"/>
  <c r="AP300" i="23"/>
  <c r="AP255" i="23"/>
  <c r="AP1222" i="23"/>
  <c r="AP308" i="23"/>
  <c r="AP496" i="23"/>
  <c r="AP490" i="23"/>
  <c r="AP1165" i="23"/>
  <c r="AP80" i="23"/>
  <c r="AP1502" i="23"/>
  <c r="AP1192" i="23"/>
  <c r="AP2099" i="23"/>
  <c r="AP313" i="23"/>
  <c r="AP1797" i="23"/>
  <c r="AP86" i="23"/>
  <c r="AP1923" i="23"/>
  <c r="AP2226" i="23"/>
  <c r="AP206" i="23"/>
  <c r="AP2276" i="23"/>
  <c r="AP1640" i="23"/>
  <c r="AP695" i="23"/>
  <c r="AP2095" i="23"/>
  <c r="AP828" i="23"/>
  <c r="AP1181" i="23"/>
  <c r="AP1037" i="23"/>
  <c r="AP222" i="23"/>
  <c r="AP1816" i="23"/>
  <c r="AP1333" i="23"/>
  <c r="AP682" i="23"/>
  <c r="AP833" i="23"/>
  <c r="AP1570" i="23"/>
  <c r="AP2115" i="23"/>
  <c r="AP2217" i="23"/>
  <c r="AP1456" i="23"/>
  <c r="AP84" i="23"/>
  <c r="AP2166" i="23"/>
  <c r="AP1105" i="23"/>
  <c r="AP1279" i="23"/>
  <c r="AP1721" i="23"/>
  <c r="AP922" i="23"/>
  <c r="AP515" i="23"/>
  <c r="AP2330" i="23"/>
  <c r="AP794" i="23"/>
  <c r="AP144" i="23"/>
  <c r="AP1920" i="23"/>
  <c r="AP373" i="23"/>
  <c r="AP362" i="23"/>
  <c r="AP526" i="23"/>
  <c r="AP458" i="23"/>
  <c r="AP433" i="23"/>
  <c r="AP2076" i="23"/>
  <c r="AP751" i="23"/>
  <c r="AP817" i="23"/>
  <c r="AP1910" i="23"/>
  <c r="AP2169" i="23"/>
  <c r="AP113" i="23"/>
  <c r="AP2297" i="23"/>
  <c r="AP331" i="23"/>
  <c r="AP1225" i="23"/>
  <c r="AP1255" i="23"/>
  <c r="AP1284" i="23"/>
  <c r="AP517" i="23"/>
  <c r="AP834" i="23"/>
  <c r="AP2216" i="23"/>
  <c r="AP2127" i="23"/>
  <c r="AP289" i="23"/>
  <c r="AP2062" i="23"/>
  <c r="AP1641" i="23"/>
  <c r="AP1310" i="23"/>
  <c r="AP1843" i="23"/>
  <c r="AP1177" i="23"/>
  <c r="AP2315" i="23"/>
  <c r="AP997" i="23"/>
  <c r="AP291" i="23"/>
  <c r="AP1233" i="23"/>
  <c r="AP585" i="23"/>
  <c r="AP1841" i="23"/>
  <c r="AP279" i="23"/>
  <c r="AP404" i="23"/>
  <c r="AP1872" i="23"/>
  <c r="AP945" i="23"/>
  <c r="AP21" i="23"/>
  <c r="AP1565" i="23"/>
  <c r="AP918" i="23"/>
  <c r="AP1865" i="23"/>
  <c r="AP104" i="23"/>
  <c r="AP2259" i="23"/>
  <c r="AP341" i="23"/>
  <c r="AP2051" i="23"/>
  <c r="AP220" i="23"/>
  <c r="AP934" i="23"/>
  <c r="AP675" i="23"/>
  <c r="AP2100" i="23"/>
  <c r="AP245" i="23"/>
  <c r="AP798" i="23"/>
  <c r="AP1083" i="23"/>
  <c r="AP1572" i="23"/>
  <c r="AP2188" i="23"/>
  <c r="AP900" i="23"/>
  <c r="AP1834" i="23"/>
  <c r="AP2340" i="23"/>
  <c r="AP1074" i="23"/>
  <c r="AP1366" i="23"/>
  <c r="AP2237" i="23"/>
  <c r="AP1436" i="23"/>
  <c r="AP1856" i="23"/>
  <c r="AP276" i="23"/>
  <c r="AP2233" i="23"/>
  <c r="AP234" i="23"/>
  <c r="AP197" i="23"/>
  <c r="AP1067" i="23"/>
  <c r="AP135" i="23"/>
  <c r="AP1099" i="23"/>
  <c r="AP340" i="23"/>
  <c r="AP1915" i="23"/>
  <c r="AP1413" i="23"/>
  <c r="AP1854" i="23"/>
  <c r="AP657" i="23"/>
  <c r="AP1301" i="23"/>
  <c r="AP2005" i="23"/>
  <c r="AP1419" i="23"/>
  <c r="AP479" i="23"/>
  <c r="AP763" i="23"/>
  <c r="AP652" i="23"/>
  <c r="AP1759" i="23"/>
  <c r="AP984" i="23"/>
  <c r="AP1437" i="23"/>
  <c r="AP1349" i="23"/>
  <c r="AP861" i="23"/>
  <c r="AP1228" i="23"/>
  <c r="AP995" i="23"/>
  <c r="AP766" i="23"/>
  <c r="AP1261" i="23"/>
  <c r="AP77" i="23"/>
  <c r="AP1151" i="23"/>
  <c r="AP1299" i="23"/>
  <c r="AP2121" i="23"/>
  <c r="AP1137" i="23"/>
  <c r="AP406" i="23"/>
  <c r="AP1213" i="23"/>
  <c r="AP815" i="23"/>
  <c r="AP1869" i="23"/>
  <c r="AP883" i="23"/>
  <c r="AP1450" i="23"/>
  <c r="AP936" i="23"/>
  <c r="AP550" i="23"/>
  <c r="AP192" i="23"/>
  <c r="AP1591" i="23"/>
  <c r="AP2030" i="23"/>
  <c r="AP2281" i="23"/>
  <c r="AP1824" i="23"/>
  <c r="AP1815" i="23"/>
  <c r="AP1757" i="23"/>
  <c r="AP842" i="23"/>
  <c r="AP1521" i="23"/>
  <c r="AP1186" i="23"/>
  <c r="AP225" i="23"/>
  <c r="AP1655" i="23"/>
  <c r="AP1007" i="23"/>
  <c r="AP608" i="23"/>
  <c r="AP1892" i="23"/>
  <c r="AP2055" i="23"/>
  <c r="AP2213" i="23"/>
  <c r="AP449" i="23"/>
  <c r="AP2023" i="23"/>
  <c r="AP898" i="23"/>
  <c r="AP1922" i="23"/>
  <c r="AP1924" i="23"/>
  <c r="AP270" i="23"/>
  <c r="AP2252" i="23"/>
  <c r="AP769" i="23"/>
  <c r="AP793" i="23"/>
  <c r="AP1529" i="23"/>
  <c r="AP1690" i="23"/>
  <c r="AP1476" i="23"/>
  <c r="AP1810" i="23"/>
  <c r="AP625" i="23"/>
  <c r="AP1680" i="23"/>
  <c r="AP775" i="23"/>
  <c r="AP121" i="23"/>
  <c r="AP1866" i="23"/>
  <c r="AP2134" i="23"/>
  <c r="AP864" i="23"/>
  <c r="AP468" i="23"/>
  <c r="AP298" i="23"/>
  <c r="AP1763" i="23"/>
  <c r="AP102" i="23"/>
  <c r="AP602" i="23"/>
  <c r="AP131" i="23"/>
  <c r="AP386" i="23"/>
  <c r="AP778" i="23"/>
  <c r="AP455" i="23"/>
  <c r="AP2173" i="23"/>
  <c r="AP2312" i="23"/>
  <c r="AP2289" i="23"/>
  <c r="AP2041" i="23"/>
  <c r="AP1200" i="23"/>
  <c r="AP450" i="23"/>
  <c r="AP500" i="23"/>
  <c r="AP83" i="23"/>
  <c r="AP690" i="23"/>
  <c r="AP2224" i="23"/>
  <c r="AP2263" i="23"/>
  <c r="AP533" i="23"/>
  <c r="AP595" i="23"/>
  <c r="AP1048" i="23"/>
  <c r="AP1853" i="23"/>
  <c r="AP1929" i="23"/>
  <c r="AP1100" i="23"/>
  <c r="AP1306" i="23"/>
  <c r="AP2355" i="23"/>
  <c r="AP1114" i="23"/>
  <c r="AP718" i="23"/>
  <c r="AP430" i="23"/>
  <c r="AP1709" i="23"/>
  <c r="AP722" i="23"/>
  <c r="AP1325" i="23"/>
  <c r="AP355" i="23"/>
  <c r="AP1524" i="23"/>
  <c r="AP326" i="23"/>
  <c r="AP1879" i="23"/>
  <c r="AP114" i="23"/>
  <c r="AP403" i="23"/>
  <c r="AP2082" i="23"/>
  <c r="AP1714" i="23"/>
  <c r="AP489" i="23"/>
  <c r="AP1702" i="23"/>
  <c r="AP584" i="23"/>
  <c r="AP134" i="23"/>
  <c r="AP2333" i="23"/>
  <c r="AP1555" i="23"/>
  <c r="AP2160" i="23"/>
  <c r="AP976" i="23"/>
  <c r="AP2054" i="23"/>
  <c r="AP1309" i="23"/>
  <c r="AP164" i="23"/>
  <c r="AP171" i="23"/>
  <c r="AP2206" i="23"/>
  <c r="AP51" i="23"/>
  <c r="AP964" i="23"/>
  <c r="AP1297" i="23"/>
  <c r="AP200" i="23"/>
  <c r="AP879" i="23"/>
  <c r="AP2151" i="23"/>
  <c r="AP2279" i="23"/>
  <c r="AP983" i="23"/>
  <c r="AP1700" i="23"/>
  <c r="AP68" i="23"/>
  <c r="AP1489" i="23"/>
  <c r="AP1110" i="23"/>
  <c r="AP1020" i="23"/>
  <c r="AP2074" i="23"/>
  <c r="AP2244" i="23"/>
  <c r="AP133" i="23"/>
  <c r="AP566" i="23"/>
  <c r="AP562" i="23"/>
  <c r="AP1058" i="23"/>
  <c r="AP1256" i="23"/>
  <c r="AP780" i="23"/>
  <c r="AP1550" i="23"/>
  <c r="AP411" i="23"/>
  <c r="AP872" i="23"/>
  <c r="AP1434" i="23"/>
  <c r="AP1340" i="23"/>
  <c r="AP920" i="23"/>
  <c r="AP1031" i="23"/>
  <c r="AP371" i="23"/>
  <c r="AP1210" i="23"/>
  <c r="AP1059" i="23"/>
  <c r="AP495" i="23"/>
  <c r="AP2065" i="23"/>
  <c r="AP282" i="23"/>
  <c r="AP108" i="23"/>
  <c r="AP1896" i="23"/>
  <c r="AP1960" i="23"/>
  <c r="AP518" i="23"/>
  <c r="AP357" i="23"/>
  <c r="AP1028" i="23"/>
  <c r="AP661" i="23"/>
  <c r="AP1407" i="23"/>
  <c r="AP637" i="23"/>
  <c r="AP2308" i="23"/>
  <c r="AP1412" i="23"/>
  <c r="AP2246" i="23"/>
  <c r="AP148" i="23"/>
  <c r="AP2256" i="23"/>
  <c r="AP800" i="23"/>
  <c r="AP1644" i="23"/>
  <c r="AP944" i="23"/>
  <c r="AP2090" i="23"/>
  <c r="AP2364" i="23"/>
  <c r="AP2070" i="23"/>
  <c r="AP1180" i="23"/>
  <c r="AP41" i="23"/>
  <c r="AP97" i="23"/>
  <c r="AP810" i="23"/>
  <c r="AP23" i="23"/>
  <c r="AP717" i="23"/>
  <c r="AP1404" i="23"/>
  <c r="AP1467" i="23"/>
  <c r="AP16" i="23"/>
  <c r="AP1939" i="23"/>
  <c r="AP385" i="23"/>
  <c r="AP303" i="23"/>
  <c r="AP1883" i="23"/>
  <c r="AP1911" i="23"/>
  <c r="AP905" i="23"/>
  <c r="AP249" i="23"/>
  <c r="AP1087" i="23"/>
  <c r="AP70" i="23"/>
  <c r="AP2156" i="23"/>
  <c r="AP612" i="23"/>
  <c r="AP1277" i="23"/>
  <c r="AP123" i="23"/>
  <c r="AP2318" i="23"/>
  <c r="AP1220" i="23"/>
  <c r="AP2162" i="23"/>
  <c r="AP310" i="23"/>
  <c r="AP482" i="23"/>
  <c r="AP333" i="23"/>
  <c r="AP1018" i="23"/>
  <c r="AP1132" i="23"/>
  <c r="AP1912" i="23"/>
  <c r="AP2180" i="23"/>
  <c r="AP211" i="23"/>
  <c r="AP1874" i="23"/>
  <c r="AP1459" i="23"/>
  <c r="AP140" i="23"/>
  <c r="AP696" i="23"/>
  <c r="AP1578" i="23"/>
  <c r="AP212" i="23"/>
  <c r="AP280" i="23"/>
  <c r="AP1070" i="23"/>
  <c r="AP1811" i="23"/>
  <c r="AP1263" i="23"/>
  <c r="AP436" i="23"/>
  <c r="AP632" i="23"/>
  <c r="AP1761" i="23"/>
  <c r="AP365" i="23"/>
  <c r="AP2200" i="23"/>
  <c r="AP312" i="23"/>
  <c r="AP1790" i="23"/>
  <c r="AP575" i="23"/>
  <c r="AP994" i="23"/>
  <c r="AP196" i="23"/>
  <c r="AP1348" i="23"/>
  <c r="AP725" i="23"/>
  <c r="AP1668" i="23"/>
  <c r="AP18" i="23"/>
  <c r="AP1862" i="23"/>
  <c r="AP1511" i="23"/>
  <c r="AP1254" i="23"/>
  <c r="AP868" i="23"/>
  <c r="AP2116" i="23"/>
  <c r="AP471" i="23"/>
  <c r="AP639" i="23"/>
  <c r="AP330" i="23"/>
  <c r="AP1385" i="23"/>
  <c r="AP2123" i="23"/>
  <c r="AP615" i="23"/>
  <c r="AP417" i="23"/>
  <c r="AP851" i="23"/>
  <c r="AP94" i="23"/>
  <c r="AP165" i="23"/>
  <c r="AP377" i="23"/>
  <c r="AP665" i="23"/>
  <c r="AP1039" i="23"/>
  <c r="AP1207" i="23"/>
  <c r="AP919" i="23"/>
  <c r="AP1218" i="23"/>
  <c r="AP281" i="23"/>
  <c r="AP116" i="23"/>
  <c r="AP552" i="23"/>
  <c r="AP856" i="23"/>
  <c r="AP467" i="23"/>
  <c r="AP273" i="23"/>
  <c r="AP1251" i="23"/>
  <c r="AP910" i="23"/>
  <c r="AP1632" i="23"/>
  <c r="AP2241" i="23"/>
  <c r="AP1652" i="23"/>
  <c r="AP1216" i="23"/>
  <c r="AP1566" i="23"/>
  <c r="AP973" i="23"/>
  <c r="AP2174" i="23"/>
  <c r="AP446" i="23"/>
  <c r="AP1313" i="23"/>
  <c r="AP336" i="23"/>
  <c r="AP1498" i="23"/>
  <c r="AP2046" i="23"/>
  <c r="AP1454" i="23"/>
  <c r="AP460" i="23"/>
  <c r="AP1707" i="23"/>
  <c r="AP1842" i="23"/>
  <c r="AP1317" i="23"/>
  <c r="AP138" i="23"/>
  <c r="AP547" i="23"/>
  <c r="AP498" i="23"/>
  <c r="AP383" i="23"/>
  <c r="AP1287" i="23"/>
  <c r="AP2303" i="23"/>
  <c r="AP1019" i="23"/>
  <c r="AP283" i="23"/>
  <c r="AP128" i="23"/>
  <c r="AP1009" i="23"/>
  <c r="AP1182" i="23"/>
  <c r="AP1388" i="23"/>
  <c r="AP839" i="23"/>
  <c r="AP617" i="23"/>
  <c r="AP1743" i="23"/>
  <c r="AP597" i="23"/>
  <c r="AP2015" i="23"/>
  <c r="AP999" i="23"/>
  <c r="AP111" i="23"/>
  <c r="AP1817" i="23"/>
  <c r="AP635" i="23"/>
  <c r="AP1494" i="23"/>
  <c r="AP238" i="23"/>
  <c r="AP1194" i="23"/>
  <c r="AP2161" i="23"/>
  <c r="AP1999" i="23"/>
  <c r="AP569" i="23"/>
  <c r="AP1052" i="23"/>
  <c r="AP747" i="23"/>
  <c r="AP1117" i="23"/>
  <c r="AP1560" i="23"/>
  <c r="AP1398" i="23"/>
  <c r="AP2288" i="23"/>
  <c r="AP1852" i="23"/>
  <c r="AP2235" i="23"/>
  <c r="AP416" i="23"/>
  <c r="AP2284" i="23"/>
  <c r="AP950" i="23"/>
  <c r="AP1471" i="23"/>
  <c r="AP1383" i="23"/>
  <c r="AP1554" i="23"/>
  <c r="AP811" i="23"/>
  <c r="AP1022" i="23"/>
  <c r="AP1696" i="23"/>
  <c r="AP812" i="23"/>
  <c r="AP1159" i="23"/>
  <c r="AP2093" i="23"/>
  <c r="AP701" i="23"/>
  <c r="AP1684" i="23"/>
  <c r="AP470" i="23"/>
  <c r="AP159" i="23"/>
  <c r="AP2126" i="23"/>
  <c r="AP2122" i="23"/>
  <c r="AP1508" i="23"/>
  <c r="I20" i="1"/>
  <c r="AP2176" i="23"/>
  <c r="AP746" i="23"/>
  <c r="AP419" i="23"/>
  <c r="AP434" i="23"/>
  <c r="AP2073" i="23"/>
  <c r="AP1906" i="23"/>
  <c r="AP968" i="23"/>
  <c r="AP1726" i="23"/>
  <c r="AP1540" i="23"/>
  <c r="AP379" i="23"/>
  <c r="AP1603" i="23"/>
  <c r="AP2165" i="23"/>
  <c r="AP1328" i="23"/>
  <c r="AP1772" i="23"/>
  <c r="AP719" i="23"/>
  <c r="AP1823" i="23"/>
  <c r="AP679" i="23"/>
  <c r="AP2048" i="23"/>
  <c r="AP1741" i="23"/>
  <c r="AP1081" i="23"/>
  <c r="AP623" i="23"/>
  <c r="AP152" i="23"/>
  <c r="AP1166" i="23"/>
  <c r="AP1266" i="23"/>
  <c r="AP1054" i="23"/>
  <c r="AP1278" i="23"/>
  <c r="AP1337" i="23"/>
  <c r="AP2000" i="23"/>
  <c r="AP1205" i="23"/>
  <c r="AP178" i="23"/>
  <c r="AP1523" i="23"/>
  <c r="AP534" i="23"/>
  <c r="AP610" i="23"/>
  <c r="AP1734" i="23"/>
  <c r="AP256" i="23"/>
  <c r="AP2353" i="23"/>
  <c r="AP1367" i="23"/>
  <c r="AP860" i="23"/>
  <c r="AP927" i="23"/>
  <c r="AP1149" i="23"/>
  <c r="AP20" i="23"/>
  <c r="AP2101" i="23"/>
  <c r="AP1134" i="23"/>
  <c r="AP961" i="23"/>
  <c r="AP603" i="23"/>
  <c r="AP862" i="23"/>
  <c r="AP2339" i="23"/>
  <c r="AP1133" i="23"/>
  <c r="AP599" i="23"/>
  <c r="AP2125" i="23"/>
  <c r="AP248" i="23"/>
  <c r="AP1107" i="23"/>
  <c r="AP2227" i="23"/>
  <c r="AP893" i="23"/>
  <c r="AP1868" i="23"/>
  <c r="AP438" i="23"/>
  <c r="AP2037" i="23"/>
  <c r="AP2025" i="23"/>
  <c r="AP447" i="23"/>
  <c r="AP2098" i="23"/>
  <c r="AP1643" i="23"/>
  <c r="AP1779" i="23"/>
  <c r="AP1542" i="23"/>
  <c r="AP686" i="23"/>
  <c r="AP1691" i="23"/>
  <c r="AP1825" i="23"/>
  <c r="AP844" i="23"/>
  <c r="AP2092" i="23"/>
  <c r="AP25" i="23"/>
  <c r="AP739" i="23"/>
  <c r="AP901" i="23"/>
  <c r="AP396" i="23"/>
  <c r="AP2293" i="23"/>
  <c r="AP1878" i="23"/>
  <c r="AP2135" i="23"/>
  <c r="AP1013" i="23"/>
  <c r="AP1902" i="23"/>
  <c r="AP2061" i="23"/>
  <c r="AP1376" i="23"/>
  <c r="AP1909" i="23"/>
  <c r="AP1840" i="23"/>
  <c r="AP1956" i="23"/>
  <c r="AP1713" i="23"/>
  <c r="AP978" i="23"/>
  <c r="AP1421" i="23"/>
  <c r="AP2028" i="23"/>
  <c r="AP1799" i="23"/>
  <c r="AP2039" i="23"/>
  <c r="AP802" i="23"/>
  <c r="AP571" i="23"/>
  <c r="AP1172" i="23"/>
  <c r="AP1686" i="23"/>
  <c r="AP292" i="23"/>
  <c r="AP1584" i="23"/>
  <c r="AP461" i="23"/>
  <c r="AP1987" i="23"/>
  <c r="AP924" i="23"/>
  <c r="AP1564" i="23"/>
  <c r="AP738" i="23"/>
  <c r="AP621" i="23"/>
  <c r="AP1466" i="23"/>
  <c r="AP2132" i="23"/>
  <c r="AP894" i="23"/>
  <c r="AP376" i="23"/>
  <c r="AP1129" i="23"/>
  <c r="AP1418" i="23"/>
  <c r="AP201" i="23"/>
  <c r="AP567" i="23"/>
  <c r="AP573" i="23"/>
  <c r="AP2190" i="23"/>
  <c r="AP1365" i="23"/>
  <c r="AP57" i="23"/>
  <c r="AP598" i="23"/>
  <c r="AP1369" i="23"/>
  <c r="AP141" i="23"/>
  <c r="AP309" i="23"/>
  <c r="AP253" i="23"/>
  <c r="AP1829" i="23"/>
  <c r="AP2154" i="23"/>
  <c r="AP1242" i="23"/>
  <c r="AP334" i="23"/>
  <c r="AP1703" i="23"/>
  <c r="AP587" i="23"/>
  <c r="AP854" i="23"/>
  <c r="AP1004" i="23"/>
  <c r="AP451" i="23"/>
  <c r="AP227" i="23"/>
  <c r="AP788" i="23"/>
  <c r="AP904" i="23"/>
  <c r="AP1241" i="23"/>
  <c r="AP127" i="23"/>
  <c r="AP1491" i="23"/>
  <c r="AP721" i="23"/>
  <c r="AP30" i="23"/>
  <c r="AP1372" i="23"/>
  <c r="AP1656" i="23"/>
  <c r="AP2290" i="23"/>
  <c r="AP1304" i="23"/>
  <c r="AP1614" i="23"/>
  <c r="AP293" i="23"/>
  <c r="AP1543" i="23"/>
  <c r="AP1927" i="23"/>
  <c r="AP1745" i="23"/>
  <c r="AP26" i="23"/>
  <c r="AP1300" i="23"/>
  <c r="AP98" i="23"/>
  <c r="AP1217" i="23"/>
  <c r="AP620" i="23"/>
  <c r="AP1992" i="23"/>
  <c r="AP1609" i="23"/>
  <c r="AP744" i="23"/>
  <c r="AP553" i="23"/>
  <c r="AP2184" i="23"/>
  <c r="AP12" i="23"/>
  <c r="AP189" i="23"/>
  <c r="AP166" i="23"/>
  <c r="AP1272" i="23"/>
  <c r="AP2083" i="23"/>
  <c r="AP260" i="23"/>
  <c r="AP1528" i="23"/>
  <c r="AP714" i="23"/>
  <c r="V2" i="14" a="1"/>
  <c r="C28" i="1"/>
  <c r="D35" i="1"/>
  <c r="D45" i="1"/>
  <c r="C44" i="1"/>
  <c r="D59" i="1"/>
  <c r="Z5" i="21"/>
  <c r="AX2260" i="19"/>
  <c r="AX196" i="19"/>
  <c r="AX2211" i="19"/>
  <c r="AX2154" i="19"/>
  <c r="AX491" i="19"/>
  <c r="AX1365" i="19"/>
  <c r="AX198" i="19"/>
  <c r="AX63" i="19"/>
  <c r="AX330" i="19"/>
  <c r="AX1034" i="19"/>
  <c r="AX547" i="19"/>
  <c r="AX2359" i="19"/>
  <c r="AX1979" i="19"/>
  <c r="AX2300" i="19"/>
  <c r="AX1597" i="19"/>
  <c r="AX2121" i="19"/>
  <c r="AX1296" i="19"/>
  <c r="AX1460" i="19"/>
  <c r="AX529" i="19"/>
  <c r="AX914" i="19"/>
  <c r="AX2070" i="19"/>
  <c r="AX121" i="19"/>
  <c r="AX1083" i="19"/>
  <c r="AX498" i="19"/>
  <c r="AX1315" i="19"/>
  <c r="AQ5" i="19"/>
  <c r="AX1476" i="19"/>
  <c r="AX1696" i="19"/>
  <c r="AX240" i="19"/>
  <c r="AX1017" i="19"/>
  <c r="AX587" i="19"/>
  <c r="AX1735" i="19"/>
  <c r="AX2207" i="19"/>
  <c r="AX1265" i="19"/>
  <c r="AX371" i="19"/>
  <c r="AX2031" i="19"/>
  <c r="AX1098" i="19"/>
  <c r="AX2278" i="19"/>
  <c r="AX2060" i="19"/>
  <c r="AX1579" i="19"/>
  <c r="AX1091" i="19"/>
  <c r="AX127" i="19"/>
  <c r="AX627" i="19"/>
  <c r="AX829" i="19"/>
  <c r="AX2243" i="19"/>
  <c r="AX224" i="19"/>
  <c r="AX2200" i="19"/>
  <c r="AX2044" i="19"/>
  <c r="AX388" i="19"/>
  <c r="AX1304" i="19"/>
  <c r="AX1911" i="19"/>
  <c r="AX1883" i="19"/>
  <c r="AX1403" i="19"/>
  <c r="AX545" i="19"/>
  <c r="AX309" i="19"/>
  <c r="AX680" i="19"/>
  <c r="AX2147" i="19"/>
  <c r="AX8" i="19"/>
  <c r="AX1196" i="19"/>
  <c r="AX1938" i="19"/>
  <c r="AX599" i="19"/>
  <c r="AX1233" i="19"/>
  <c r="AX87" i="19"/>
  <c r="AX1409" i="19"/>
  <c r="AX1583" i="19"/>
  <c r="AX870" i="19"/>
  <c r="AX195" i="19"/>
  <c r="AX1415" i="19"/>
  <c r="AX769" i="19"/>
  <c r="AX729" i="19"/>
  <c r="AX999" i="19"/>
  <c r="AX214" i="19"/>
  <c r="AX741" i="19"/>
  <c r="AX116" i="19"/>
  <c r="AX836" i="19"/>
  <c r="AX1142" i="19"/>
  <c r="AX960" i="19"/>
  <c r="AX255" i="19"/>
  <c r="AX2316" i="19"/>
  <c r="AX1255" i="19"/>
  <c r="AX992" i="19"/>
  <c r="AX1669" i="19"/>
  <c r="AX1382" i="19"/>
  <c r="AX1649" i="19"/>
  <c r="AX1701" i="19"/>
  <c r="AX1404" i="19"/>
  <c r="AX1940" i="19"/>
  <c r="AX358" i="19"/>
  <c r="AX1585" i="19"/>
  <c r="AX821" i="19"/>
  <c r="AX531" i="19"/>
  <c r="AX64" i="19"/>
  <c r="AX512" i="19"/>
  <c r="AX67" i="19"/>
  <c r="AX2105" i="19"/>
  <c r="AX379" i="19"/>
  <c r="AX1057" i="19"/>
  <c r="AX1937" i="19"/>
  <c r="AX1028" i="19"/>
  <c r="AX1853" i="19"/>
  <c r="AX1129" i="19"/>
  <c r="AX1237" i="19"/>
  <c r="AX1923" i="19"/>
  <c r="AX1188" i="19"/>
  <c r="AX1882" i="19"/>
  <c r="AX592" i="19"/>
  <c r="AX275" i="19"/>
  <c r="AX1994" i="19"/>
  <c r="AX1484" i="19"/>
  <c r="AX1318" i="19"/>
  <c r="AX407" i="19"/>
  <c r="AX1023" i="19"/>
  <c r="AX1381" i="19"/>
  <c r="AX1828" i="19"/>
  <c r="AX818" i="19"/>
  <c r="AX1705" i="19"/>
  <c r="AX1036" i="19"/>
  <c r="AX855" i="19"/>
  <c r="AX974" i="19"/>
  <c r="AX1934" i="19"/>
  <c r="AX607" i="19"/>
  <c r="AX1040" i="19"/>
  <c r="AX32" i="19"/>
  <c r="AX2079" i="19"/>
  <c r="AX2309" i="19"/>
  <c r="AX365" i="19"/>
  <c r="AX2056" i="19"/>
  <c r="AX434" i="19"/>
  <c r="AX457" i="19"/>
  <c r="AX805" i="19"/>
  <c r="AX143" i="19"/>
  <c r="AX11" i="19"/>
  <c r="AX2230" i="19"/>
  <c r="AX605" i="19"/>
  <c r="AX150" i="19"/>
  <c r="AX788" i="19"/>
  <c r="AX2027" i="19"/>
  <c r="AX1026" i="19"/>
  <c r="AX2281" i="19"/>
  <c r="AX333" i="19"/>
  <c r="AX730" i="19"/>
  <c r="AX1174" i="19"/>
  <c r="AX710" i="19"/>
  <c r="AX800" i="19"/>
  <c r="AX2235" i="19"/>
  <c r="AX1491" i="19"/>
  <c r="AX1330" i="19"/>
  <c r="AX160" i="19"/>
  <c r="AX1654" i="19"/>
  <c r="AX500" i="19"/>
  <c r="AX2352" i="19"/>
  <c r="AX2297" i="19"/>
  <c r="AX816" i="19"/>
  <c r="AX98" i="19"/>
  <c r="AX1477" i="19"/>
  <c r="AX1143" i="19"/>
  <c r="AX2282" i="19"/>
  <c r="AX2000" i="19"/>
  <c r="AX951" i="19"/>
  <c r="AX990" i="19"/>
  <c r="AX1556" i="19"/>
  <c r="AX2010" i="19"/>
  <c r="AX1837" i="19"/>
  <c r="AX1712" i="19"/>
  <c r="AX1922" i="19"/>
  <c r="AX511" i="19"/>
  <c r="AX2163" i="19"/>
  <c r="AX216" i="19"/>
  <c r="AX2189" i="19"/>
  <c r="AX1171" i="19"/>
  <c r="AX477" i="19"/>
  <c r="AX2229" i="19"/>
  <c r="AX1056" i="19"/>
  <c r="AX2314" i="19"/>
  <c r="AX1903" i="19"/>
  <c r="AX1918" i="19"/>
  <c r="AX759" i="19"/>
  <c r="AX2310" i="19"/>
  <c r="AX1152" i="19"/>
  <c r="AX283" i="19"/>
  <c r="AX1581" i="19"/>
  <c r="AX209" i="19"/>
  <c r="AX2292" i="19"/>
  <c r="AX1942" i="19"/>
  <c r="AX2290" i="19"/>
  <c r="AX869" i="19"/>
  <c r="AX538" i="19"/>
  <c r="AX1697" i="19"/>
  <c r="AX414" i="19"/>
  <c r="AX867" i="19"/>
  <c r="AX981" i="19"/>
  <c r="AX996" i="19"/>
  <c r="AX1784" i="19"/>
  <c r="AX1981" i="19"/>
  <c r="AX1776" i="19"/>
  <c r="AX1721" i="19"/>
  <c r="AX1123" i="19"/>
  <c r="AX1816" i="19"/>
  <c r="AX1538" i="19"/>
  <c r="AX503" i="19"/>
  <c r="AX781" i="19"/>
  <c r="AX2078" i="19"/>
  <c r="AX412" i="19"/>
  <c r="AX1259" i="19"/>
  <c r="AX1921" i="19"/>
  <c r="AX712" i="19"/>
  <c r="AX2097" i="19"/>
  <c r="AX76" i="19"/>
  <c r="AX470" i="19"/>
  <c r="AX2191" i="19"/>
  <c r="AX1527" i="19"/>
  <c r="AX1247" i="19"/>
  <c r="AX1596" i="19"/>
  <c r="AX2250" i="19"/>
  <c r="AX819" i="19"/>
  <c r="AX30" i="19"/>
  <c r="AX483" i="19"/>
  <c r="AX1897" i="19"/>
  <c r="AX560" i="19"/>
  <c r="AX669" i="19"/>
  <c r="AX1954" i="19"/>
  <c r="AX725" i="19"/>
  <c r="AX1675" i="19"/>
  <c r="AX1376" i="19"/>
  <c r="AX1220" i="19"/>
  <c r="AX2361" i="19"/>
  <c r="AX2100" i="19"/>
  <c r="AX846" i="19"/>
  <c r="AX1378" i="19"/>
  <c r="AX43" i="19"/>
  <c r="AX902" i="19"/>
  <c r="AX1331" i="19"/>
  <c r="AX1907" i="19"/>
  <c r="AX1961" i="19"/>
  <c r="AX1359" i="19"/>
  <c r="AX2021" i="19"/>
  <c r="AX804" i="19"/>
  <c r="AX749" i="19"/>
  <c r="AX112" i="19"/>
  <c r="AX52" i="19"/>
  <c r="AX1434" i="19"/>
  <c r="AX2232" i="19"/>
  <c r="AX204" i="19"/>
  <c r="AX5" i="19"/>
  <c r="AX875" i="19"/>
  <c r="AX1184" i="19"/>
  <c r="AX532" i="19"/>
  <c r="AX1186" i="19"/>
  <c r="AX621" i="19"/>
  <c r="AX1437" i="19"/>
  <c r="AX2009" i="19"/>
  <c r="AX1338" i="19"/>
  <c r="AX1132" i="19"/>
  <c r="AX1943" i="19"/>
  <c r="AX834" i="19"/>
  <c r="AX1628" i="19"/>
  <c r="AX1445" i="19"/>
  <c r="AX2034" i="19"/>
  <c r="AX246" i="19"/>
  <c r="AX129" i="19"/>
  <c r="AX1428" i="19"/>
  <c r="AX100" i="19"/>
  <c r="AX903" i="19"/>
  <c r="AX319" i="19"/>
  <c r="AX493" i="19"/>
  <c r="AX464" i="19"/>
  <c r="AX806" i="19"/>
  <c r="AX715" i="19"/>
  <c r="AX1860" i="19"/>
  <c r="AX2116" i="19"/>
  <c r="AX1431" i="19"/>
  <c r="AX1591" i="19"/>
  <c r="AX1963" i="19"/>
  <c r="AX193" i="19"/>
  <c r="AX389" i="19"/>
  <c r="AX1999" i="19"/>
  <c r="AX1326" i="19"/>
  <c r="AX1884" i="19"/>
  <c r="AX1328" i="19"/>
  <c r="AX415" i="19"/>
  <c r="AX1316" i="19"/>
  <c r="AX1133" i="19"/>
  <c r="AX1793" i="19"/>
  <c r="AX1863" i="19"/>
  <c r="AX1887" i="19"/>
  <c r="AX1852" i="19"/>
  <c r="AX210" i="19"/>
  <c r="AX1081" i="19"/>
  <c r="AX961" i="19"/>
  <c r="AX1116" i="19"/>
  <c r="AX61" i="19"/>
  <c r="AX277" i="19"/>
  <c r="AX1655" i="19"/>
  <c r="AX555" i="19"/>
  <c r="AX82" i="19"/>
  <c r="AX1539" i="19"/>
  <c r="AX173" i="19"/>
  <c r="AX128" i="19"/>
  <c r="AX189" i="19"/>
  <c r="AX485" i="19"/>
  <c r="AX566" i="19"/>
  <c r="AX279" i="19"/>
  <c r="AX1482" i="19"/>
  <c r="AX478" i="19"/>
  <c r="AX1329" i="19"/>
  <c r="AX568" i="19"/>
  <c r="AX2168" i="19"/>
  <c r="AX2084" i="19"/>
  <c r="AX1518" i="19"/>
  <c r="AX271" i="19"/>
  <c r="AX975" i="19"/>
  <c r="AX2160" i="19"/>
  <c r="AX1684" i="19"/>
  <c r="AX2188" i="19"/>
  <c r="AX673" i="19"/>
  <c r="AX382" i="19"/>
  <c r="AX1443" i="19"/>
  <c r="AX1915" i="19"/>
  <c r="AX1549" i="19"/>
  <c r="AX207" i="19"/>
  <c r="AX41" i="19"/>
  <c r="AX180" i="19"/>
  <c r="AX2049" i="19"/>
  <c r="AX1668" i="19"/>
  <c r="AX2068" i="19"/>
  <c r="AX1187" i="19"/>
  <c r="AX1557" i="19"/>
  <c r="AX1904" i="19"/>
  <c r="AX1720" i="19"/>
  <c r="AX959" i="19"/>
  <c r="AX1104" i="19"/>
  <c r="AX2045" i="19"/>
  <c r="AX449" i="19"/>
  <c r="AX158" i="19"/>
  <c r="AX1740" i="19"/>
  <c r="AX1168" i="19"/>
  <c r="AX883" i="19"/>
  <c r="AX1570" i="19"/>
  <c r="AX1360" i="19"/>
  <c r="AX767" i="19"/>
  <c r="AX1888" i="19"/>
  <c r="AX1787" i="19"/>
  <c r="AX930" i="19"/>
  <c r="AX2149" i="19"/>
  <c r="AX1489" i="19"/>
  <c r="AX2138" i="19"/>
  <c r="AX1446" i="19"/>
  <c r="AX2354" i="19"/>
  <c r="AX2221" i="19"/>
  <c r="AX1047" i="19"/>
  <c r="AX1395" i="19"/>
  <c r="AX662" i="19"/>
  <c r="AX1463" i="19"/>
  <c r="AX1568" i="19"/>
  <c r="AX2228" i="19"/>
  <c r="AX1486" i="19"/>
  <c r="AX2184" i="19"/>
  <c r="AX962" i="19"/>
  <c r="AX1093" i="19"/>
  <c r="AX1706" i="19"/>
  <c r="AX2244" i="19"/>
  <c r="AX1763" i="19"/>
  <c r="AX78" i="19"/>
  <c r="AX332" i="19"/>
  <c r="AX1929" i="19"/>
  <c r="AX817" i="19"/>
  <c r="AX1846" i="19"/>
  <c r="AX1130" i="19"/>
  <c r="AX1183" i="19"/>
  <c r="AX802" i="19"/>
  <c r="AX1610" i="19"/>
  <c r="AQ7" i="19"/>
  <c r="AX653" i="19"/>
  <c r="AX2108" i="19"/>
  <c r="AX1849" i="19"/>
  <c r="AX2198" i="19"/>
  <c r="AX1565" i="19"/>
  <c r="AX1974" i="19"/>
  <c r="AX86" i="19"/>
  <c r="AX799" i="19"/>
  <c r="AX1144" i="19"/>
  <c r="AX1305" i="19"/>
  <c r="AX966" i="19"/>
  <c r="AX671" i="19"/>
  <c r="AX901" i="19"/>
  <c r="AX1288" i="19"/>
  <c r="AX1009" i="19"/>
  <c r="AX1715" i="19"/>
  <c r="AX270" i="19"/>
  <c r="AX147" i="19"/>
  <c r="AX689" i="19"/>
  <c r="AX1984" i="19"/>
  <c r="AX1997" i="19"/>
  <c r="AX629" i="19"/>
  <c r="AX1590" i="19"/>
  <c r="AX1746" i="19"/>
  <c r="AX192" i="19"/>
  <c r="AX103" i="19"/>
  <c r="AX92" i="19"/>
  <c r="AX247" i="19"/>
  <c r="AX2126" i="19"/>
  <c r="AX381" i="19"/>
  <c r="AX303" i="19"/>
  <c r="AX281" i="19"/>
  <c r="AX2081" i="19"/>
  <c r="AX230" i="19"/>
  <c r="AX2179" i="19"/>
  <c r="AX631" i="19"/>
  <c r="AX513" i="19"/>
  <c r="AX377" i="19"/>
  <c r="AX1309" i="19"/>
  <c r="AX353" i="19"/>
  <c r="AX1002" i="19"/>
  <c r="AX2128" i="19"/>
  <c r="AX1452" i="19"/>
  <c r="AX1205" i="19"/>
  <c r="AN5" i="19"/>
  <c r="AX2347" i="19"/>
  <c r="AX1966" i="19"/>
  <c r="AX565" i="19"/>
  <c r="AX737" i="19"/>
  <c r="AX760" i="19"/>
  <c r="AX2080" i="19"/>
  <c r="AX868" i="19"/>
  <c r="AX2164" i="19"/>
  <c r="AX308" i="19"/>
  <c r="AX2335" i="19"/>
  <c r="AX1323" i="19"/>
  <c r="AX1602" i="19"/>
  <c r="AX1121" i="19"/>
  <c r="AX1830" i="19"/>
  <c r="AX1899" i="19"/>
  <c r="AX842" i="19"/>
  <c r="AX1614" i="19"/>
  <c r="AX1075" i="19"/>
  <c r="AX880" i="19"/>
  <c r="AX1189" i="19"/>
  <c r="AX2057" i="19"/>
  <c r="AX1811" i="19"/>
  <c r="AX1006" i="19"/>
  <c r="AX548" i="19"/>
  <c r="AX1370" i="19"/>
  <c r="AX1198" i="19"/>
  <c r="AX1807" i="19"/>
  <c r="AX1969" i="19"/>
  <c r="AX1693" i="19"/>
  <c r="AX1325" i="19"/>
  <c r="AX651" i="19"/>
  <c r="AX1647" i="19"/>
  <c r="AX1535" i="19"/>
  <c r="AX1875" i="19"/>
  <c r="AX789" i="19"/>
  <c r="AX755" i="19"/>
  <c r="AX1512" i="19"/>
  <c r="AX778" i="19"/>
  <c r="AX2326" i="19"/>
  <c r="AX611" i="19"/>
  <c r="AX1578" i="19"/>
  <c r="AX1219" i="19"/>
  <c r="AX1094" i="19"/>
  <c r="AX1062" i="19"/>
  <c r="AX298" i="19"/>
  <c r="AX1637" i="19"/>
  <c r="AX734" i="19"/>
  <c r="AX1910" i="19"/>
  <c r="AX81" i="19"/>
  <c r="AX1680" i="19"/>
  <c r="AX1644" i="19"/>
  <c r="AX1901" i="19"/>
  <c r="AX250" i="19"/>
  <c r="AX356" i="19"/>
  <c r="AX2113" i="19"/>
  <c r="AX244" i="19"/>
  <c r="AX1322" i="19"/>
  <c r="AX114" i="19"/>
  <c r="AX647" i="19"/>
  <c r="AX1228" i="19"/>
  <c r="AX1371" i="19"/>
  <c r="AX1475" i="19"/>
  <c r="AX1555" i="19"/>
  <c r="AX792" i="19"/>
  <c r="AX523" i="19"/>
  <c r="AX1350" i="19"/>
  <c r="AX1757" i="19"/>
  <c r="AX1195" i="19"/>
  <c r="AX178" i="19"/>
  <c r="AX2289" i="19"/>
  <c r="AX1589" i="19"/>
  <c r="AX2076" i="19"/>
  <c r="AX1850" i="19"/>
  <c r="AX768" i="19"/>
  <c r="AX2014" i="19"/>
  <c r="AX13" i="19"/>
  <c r="AX887" i="19"/>
  <c r="AX2035" i="19"/>
  <c r="AX626" i="19"/>
  <c r="AX780" i="19"/>
  <c r="AX1178" i="19"/>
  <c r="AX2331" i="19"/>
  <c r="AX2294" i="19"/>
  <c r="AX600" i="19"/>
  <c r="AX703" i="19"/>
  <c r="AX2134" i="19"/>
  <c r="AX654" i="19"/>
  <c r="AX595" i="19"/>
  <c r="AX832" i="19"/>
  <c r="AX1481" i="19"/>
  <c r="AX840" i="19"/>
  <c r="AX1311" i="19"/>
  <c r="AX2082" i="19"/>
  <c r="AX2333" i="19"/>
  <c r="AX1303" i="19"/>
  <c r="AX1947" i="19"/>
  <c r="AX1025" i="19"/>
  <c r="AX1631" i="19"/>
  <c r="AX1433" i="19"/>
  <c r="AX1279" i="19"/>
  <c r="AX814" i="19"/>
  <c r="AX2159" i="19"/>
  <c r="AX2287" i="19"/>
  <c r="AX1156" i="19"/>
  <c r="AX619" i="19"/>
  <c r="AX2364" i="19"/>
  <c r="AX1789" i="19"/>
  <c r="AX1734" i="19"/>
  <c r="AX118" i="19"/>
  <c r="AX1998" i="19"/>
  <c r="AX254" i="19"/>
  <c r="AX2233" i="19"/>
  <c r="AX2178" i="19"/>
  <c r="AX49" i="19"/>
  <c r="AX1663" i="19"/>
  <c r="AX1667" i="19"/>
  <c r="AX828" i="19"/>
  <c r="AX614" i="19"/>
  <c r="AX1586" i="19"/>
  <c r="AX1118" i="19"/>
  <c r="AX1096" i="19"/>
  <c r="AX1798" i="19"/>
  <c r="AX430" i="19"/>
  <c r="AX958" i="19"/>
  <c r="AX542" i="19"/>
  <c r="AX520" i="19"/>
  <c r="AX406" i="19"/>
  <c r="AX151" i="19"/>
  <c r="AX746" i="19"/>
  <c r="AX489" i="19"/>
  <c r="AX367" i="19"/>
  <c r="AX1148" i="19"/>
  <c r="AX2006" i="19"/>
  <c r="AX1155" i="19"/>
  <c r="AX1465" i="19"/>
  <c r="AN12" i="19"/>
  <c r="AX474" i="19"/>
  <c r="AX1399" i="19"/>
  <c r="AX1995" i="19"/>
  <c r="AX1007" i="19"/>
  <c r="AX1891" i="19"/>
  <c r="AX791" i="19"/>
  <c r="AX1246" i="19"/>
  <c r="AX75" i="19"/>
  <c r="AX556" i="19"/>
  <c r="AX369" i="19"/>
  <c r="AX456" i="19"/>
  <c r="AX1743" i="19"/>
  <c r="AX541" i="19"/>
  <c r="AX1880" i="19"/>
  <c r="AX1645" i="19"/>
  <c r="AX1513" i="19"/>
  <c r="AX2296" i="19"/>
  <c r="AX1058" i="19"/>
  <c r="AX165" i="19"/>
  <c r="AX364" i="19"/>
  <c r="AX713" i="19"/>
  <c r="AX1425" i="19"/>
  <c r="AX297" i="19"/>
  <c r="AX1823" i="19"/>
  <c r="AX111" i="19"/>
  <c r="AX435" i="19"/>
  <c r="AX1695" i="19"/>
  <c r="AX1099" i="19"/>
  <c r="AX1609" i="19"/>
  <c r="AX1522" i="19"/>
  <c r="AX1762" i="19"/>
  <c r="AX1772" i="19"/>
  <c r="AX2315" i="19"/>
  <c r="AX774" i="19"/>
  <c r="AX2298" i="19"/>
  <c r="AX418" i="19"/>
  <c r="AX701" i="19"/>
  <c r="AX552" i="19"/>
  <c r="AX2096" i="19"/>
  <c r="AX1702" i="19"/>
  <c r="AX983" i="19"/>
  <c r="AX203" i="19"/>
  <c r="AX2099" i="19"/>
  <c r="AX2242" i="19"/>
  <c r="AX2311" i="19"/>
  <c r="AX475" i="19"/>
  <c r="AX1290" i="19"/>
  <c r="AX1020" i="19"/>
  <c r="AX935" i="19"/>
  <c r="AX156" i="19"/>
  <c r="AX2341" i="19"/>
  <c r="AX944" i="19"/>
  <c r="AX927" i="19"/>
  <c r="AX2104" i="19"/>
  <c r="AX889" i="19"/>
  <c r="AX1000" i="19"/>
  <c r="AX1011" i="19"/>
  <c r="AX2182" i="19"/>
  <c r="AX1670" i="19"/>
  <c r="AX717" i="19"/>
  <c r="AX1357" i="19"/>
  <c r="AX1930" i="19"/>
  <c r="AX660" i="19"/>
  <c r="AX1281" i="19"/>
  <c r="AX2153" i="19"/>
  <c r="AX650" i="19"/>
  <c r="AX1690" i="19"/>
  <c r="AX2013" i="19"/>
  <c r="AX837" i="19"/>
  <c r="AX1260" i="19"/>
  <c r="AX2306" i="19"/>
  <c r="AX1082" i="19"/>
  <c r="AX1145" i="19"/>
  <c r="AX1625" i="19"/>
  <c r="AX2005" i="19"/>
  <c r="AX402" i="19"/>
  <c r="AX386" i="19"/>
  <c r="AX1710" i="19"/>
  <c r="AX1181" i="19"/>
  <c r="AX1679" i="19"/>
  <c r="AX1284" i="19"/>
  <c r="AX217" i="19"/>
  <c r="AX437" i="19"/>
  <c r="AX524" i="19"/>
  <c r="AX425" i="19"/>
  <c r="AX1544" i="19"/>
  <c r="AX535" i="19"/>
  <c r="AX1499" i="19"/>
  <c r="AX390" i="19"/>
  <c r="AX292" i="19"/>
  <c r="AX362" i="19"/>
  <c r="AX1172" i="19"/>
  <c r="AX136" i="19"/>
  <c r="AX2295" i="19"/>
  <c r="AX1531" i="19"/>
  <c r="AX1203" i="19"/>
  <c r="AX1636" i="19"/>
  <c r="AX46" i="19"/>
  <c r="AX1817" i="19"/>
  <c r="AX1038" i="19"/>
  <c r="AX750" i="19"/>
  <c r="AX1061" i="19"/>
  <c r="AX2119" i="19"/>
  <c r="AX1912" i="19"/>
  <c r="AX1016" i="19"/>
  <c r="AX97" i="19"/>
  <c r="AX1455" i="19"/>
  <c r="AX1878" i="19"/>
  <c r="AX1699" i="19"/>
  <c r="AX2340" i="19"/>
  <c r="AX860" i="19"/>
  <c r="AX1444" i="19"/>
  <c r="AX2003" i="19"/>
  <c r="AX1448" i="19"/>
  <c r="AX1018" i="19"/>
  <c r="AX2055" i="19"/>
  <c r="AX463" i="19"/>
  <c r="AX166" i="19"/>
  <c r="AX2023" i="19"/>
  <c r="AX764" i="19"/>
  <c r="AX1799" i="19"/>
  <c r="AX237" i="19"/>
  <c r="AX468" i="19"/>
  <c r="AX1252" i="19"/>
  <c r="AX1777" i="19"/>
  <c r="AX1580" i="19"/>
  <c r="AX1286" i="19"/>
  <c r="AX325" i="19"/>
  <c r="AX2271" i="19"/>
  <c r="AX1754" i="19"/>
  <c r="AX762" i="19"/>
  <c r="AX95" i="19"/>
  <c r="AX1019" i="19"/>
  <c r="AX1466" i="19"/>
  <c r="AX963" i="19"/>
  <c r="AX461" i="19"/>
  <c r="AX1713" i="19"/>
  <c r="AX314" i="19"/>
  <c r="AX1335" i="19"/>
  <c r="AX748" i="19"/>
  <c r="AX220" i="19"/>
  <c r="AX692" i="19"/>
  <c r="AX1298" i="19"/>
  <c r="AX2053" i="19"/>
  <c r="AX1436" i="19"/>
  <c r="AX628" i="19"/>
  <c r="AX438" i="19"/>
  <c r="AX794" i="19"/>
  <c r="AX1235" i="19"/>
  <c r="AX1646" i="19"/>
  <c r="AX528" i="19"/>
  <c r="AX1913" i="19"/>
  <c r="AX337" i="19"/>
  <c r="AX694" i="19"/>
  <c r="AX1804" i="19"/>
  <c r="AX458" i="19"/>
  <c r="AX51" i="19"/>
  <c r="AX2255" i="19"/>
  <c r="AX1774" i="19"/>
  <c r="AX109" i="19"/>
  <c r="AX1717" i="19"/>
  <c r="AX328" i="19"/>
  <c r="AX1711" i="19"/>
  <c r="AX1351" i="19"/>
  <c r="AX1813" i="19"/>
  <c r="AX1440" i="19"/>
  <c r="AX1925" i="19"/>
  <c r="AX1534" i="19"/>
  <c r="AX1339" i="19"/>
  <c r="AX1430" i="19"/>
  <c r="AX2036" i="19"/>
  <c r="AX1574" i="19"/>
  <c r="AN3" i="19"/>
  <c r="AX835" i="19"/>
  <c r="AX211" i="19"/>
  <c r="AX895" i="19"/>
  <c r="AX845" i="19"/>
  <c r="AX1964" i="19"/>
  <c r="AX1468" i="19"/>
  <c r="AX357" i="19"/>
  <c r="AX1511" i="19"/>
  <c r="AX824" i="19"/>
  <c r="AX848" i="19"/>
  <c r="AX6" i="19"/>
  <c r="AX896" i="19"/>
  <c r="AX501" i="19"/>
  <c r="AX1080" i="19"/>
  <c r="AX2054" i="19"/>
  <c r="AX2217" i="19"/>
  <c r="AX274" i="19"/>
  <c r="AX1474" i="19"/>
  <c r="AX1299" i="19"/>
  <c r="AX1723" i="19"/>
  <c r="AX93" i="19"/>
  <c r="AX943" i="19"/>
  <c r="AX615" i="19"/>
  <c r="AX610" i="19"/>
  <c r="AX540" i="19"/>
  <c r="AX1495" i="19"/>
  <c r="AX2169" i="19"/>
  <c r="AX289" i="19"/>
  <c r="AX2220" i="19"/>
  <c r="AX758" i="19"/>
  <c r="AX1516" i="19"/>
  <c r="AX496" i="19"/>
  <c r="AX1342" i="19"/>
  <c r="AX1291" i="19"/>
  <c r="AX1773" i="19"/>
  <c r="AX2015" i="19"/>
  <c r="AX517" i="19"/>
  <c r="AX427" i="19"/>
  <c r="AX602" i="19"/>
  <c r="AX913" i="19"/>
  <c r="AX2286" i="19"/>
  <c r="AX346" i="19"/>
  <c r="AX321" i="19"/>
  <c r="AX1689" i="19"/>
  <c r="AX521" i="19"/>
  <c r="AX2130" i="19"/>
  <c r="AX2183" i="19"/>
  <c r="AX2226" i="19"/>
  <c r="AX1537" i="19"/>
  <c r="AX1027" i="19"/>
  <c r="AX99" i="19"/>
  <c r="AX946" i="19"/>
  <c r="AX260" i="19"/>
  <c r="AX728" i="19"/>
  <c r="AX1372" i="19"/>
  <c r="AX2277" i="19"/>
  <c r="AX1785" i="19"/>
  <c r="AX770" i="19"/>
  <c r="AX1071" i="19"/>
  <c r="AX25" i="19"/>
  <c r="AX1876" i="19"/>
  <c r="AX1658" i="19"/>
  <c r="AX212" i="19"/>
  <c r="AX312" i="19"/>
  <c r="AX2327" i="19"/>
  <c r="AX1031" i="19"/>
  <c r="AX2222" i="19"/>
  <c r="AX813" i="19"/>
  <c r="AX467" i="19"/>
  <c r="AX465" i="19"/>
  <c r="AX481" i="19"/>
  <c r="AX590" i="19"/>
  <c r="AX1895" i="19"/>
  <c r="AX2085" i="19"/>
  <c r="AX2125" i="19"/>
  <c r="AX1593" i="19"/>
  <c r="AX776" i="19"/>
  <c r="AX21" i="19"/>
  <c r="AX2201" i="19"/>
  <c r="AX285" i="19"/>
  <c r="AX677" i="19"/>
  <c r="AX773" i="19"/>
  <c r="AX940" i="19"/>
  <c r="AX1595" i="19"/>
  <c r="AX2275" i="19"/>
  <c r="AX964" i="19"/>
  <c r="AX1971" i="19"/>
  <c r="AX331" i="19"/>
  <c r="AX1432" i="19"/>
  <c r="AX2025" i="19"/>
  <c r="AX238" i="19"/>
  <c r="AX2093" i="19"/>
  <c r="AX71" i="19"/>
  <c r="AX872" i="19"/>
  <c r="AX236" i="19"/>
  <c r="AX2048" i="19"/>
  <c r="AX1809" i="19"/>
  <c r="AX108" i="19"/>
  <c r="AX1462" i="19"/>
  <c r="AX1450" i="19"/>
  <c r="AX1054" i="19"/>
  <c r="AX1110" i="19"/>
  <c r="AX1962" i="19"/>
  <c r="AX1090" i="19"/>
  <c r="AX117" i="19"/>
  <c r="AX2342" i="19"/>
  <c r="AX2313" i="19"/>
  <c r="AX1870" i="19"/>
  <c r="AX955" i="19"/>
  <c r="AX1161" i="19"/>
  <c r="AX589" i="19"/>
  <c r="AX1282" i="19"/>
  <c r="AX1845" i="19"/>
  <c r="AX355" i="19"/>
  <c r="AX447" i="19"/>
  <c r="AX429" i="19"/>
  <c r="AX2280" i="19"/>
  <c r="AX1739" i="19"/>
  <c r="AX1225" i="19"/>
  <c r="AX688" i="19"/>
  <c r="AX1165" i="19"/>
  <c r="AX1191" i="19"/>
  <c r="AX187" i="19"/>
  <c r="AX2193" i="19"/>
  <c r="AX597" i="19"/>
  <c r="AX1073" i="19"/>
  <c r="AX1442" i="19"/>
  <c r="AX2087" i="19"/>
  <c r="AX1400" i="19"/>
  <c r="AX1988" i="19"/>
  <c r="AX1620" i="19"/>
  <c r="AX28" i="19"/>
  <c r="AX1013" i="19"/>
  <c r="AX360" i="19"/>
  <c r="AX2110" i="19"/>
  <c r="AX1127" i="19"/>
  <c r="AX1336" i="19"/>
  <c r="AX85" i="19"/>
  <c r="AX1402" i="19"/>
  <c r="AX661" i="19"/>
  <c r="AX1924" i="19"/>
  <c r="AX1801" i="19"/>
  <c r="AX225" i="19"/>
  <c r="AX696" i="19"/>
  <c r="AX380" i="19"/>
  <c r="AX405" i="19"/>
  <c r="AX1917" i="19"/>
  <c r="AX1792" i="19"/>
  <c r="AX269" i="19"/>
  <c r="AX1993" i="19"/>
  <c r="AX908" i="19"/>
  <c r="AX2039" i="19"/>
  <c r="AX2038" i="19"/>
  <c r="AX2216" i="19"/>
  <c r="AX1441" i="19"/>
  <c r="AX1200" i="19"/>
  <c r="AX2166" i="19"/>
  <c r="AX1005" i="19"/>
  <c r="AX1163" i="19"/>
  <c r="AX1223" i="19"/>
  <c r="AX2264" i="19"/>
  <c r="AX394" i="19"/>
  <c r="AX1728" i="19"/>
  <c r="AX1424" i="19"/>
  <c r="AX1727" i="19"/>
  <c r="AX1204" i="19"/>
  <c r="AX1175" i="19"/>
  <c r="AX2291" i="19"/>
  <c r="AX1805" i="19"/>
  <c r="AX442" i="19"/>
  <c r="AX796" i="19"/>
  <c r="AX453" i="19"/>
  <c r="AX1215" i="19"/>
  <c r="AX2350" i="19"/>
  <c r="AX1751" i="19"/>
  <c r="AX1218" i="19"/>
  <c r="AX2322" i="19"/>
  <c r="AX1956" i="19"/>
  <c r="AX949" i="19"/>
  <c r="AX1528" i="19"/>
  <c r="AX1886" i="19"/>
  <c r="AX1635" i="19"/>
  <c r="AX1277" i="19"/>
  <c r="AX1273" i="19"/>
  <c r="AX1384" i="19"/>
  <c r="AX1768" i="19"/>
  <c r="AX1177" i="19"/>
  <c r="AX115" i="19"/>
  <c r="AX823" i="19"/>
  <c r="AX1245" i="19"/>
  <c r="AX1800" i="19"/>
  <c r="AX1396" i="19"/>
  <c r="AX639" i="19"/>
  <c r="AX2348" i="19"/>
  <c r="AX267" i="19"/>
  <c r="AX559" i="19"/>
  <c r="AX1653" i="19"/>
  <c r="AX642" i="19"/>
  <c r="AX2043" i="19"/>
  <c r="AX2131" i="19"/>
  <c r="AX1333" i="19"/>
  <c r="AX664" i="19"/>
  <c r="AX263" i="19"/>
  <c r="AX803" i="19"/>
  <c r="AX344" i="19"/>
  <c r="AX1373" i="19"/>
  <c r="AX727" i="19"/>
  <c r="AX1503" i="19"/>
  <c r="AX1480" i="19"/>
  <c r="AX1066" i="19"/>
  <c r="AX1605" i="19"/>
  <c r="AX851" i="19"/>
  <c r="AX978" i="19"/>
  <c r="AX373" i="19"/>
  <c r="AX772" i="19"/>
  <c r="AX1274" i="19"/>
  <c r="AX1501" i="19"/>
  <c r="AX423" i="19"/>
  <c r="AX1153" i="19"/>
  <c r="AX2339" i="19"/>
  <c r="AX612" i="19"/>
  <c r="AX1550" i="19"/>
  <c r="AX2112" i="19"/>
  <c r="AX904" i="19"/>
  <c r="AX2270" i="19"/>
  <c r="AX256" i="19"/>
  <c r="AX1280" i="19"/>
  <c r="AX1344" i="19"/>
  <c r="AX1722" i="19"/>
  <c r="AX1507" i="19"/>
  <c r="AX416" i="19"/>
  <c r="AX2195" i="19"/>
  <c r="AX1651" i="19"/>
  <c r="AX177" i="19"/>
  <c r="AX152" i="19"/>
  <c r="AX2283" i="19"/>
  <c r="AX1905" i="19"/>
  <c r="AX941" i="19"/>
  <c r="AX433" i="19"/>
  <c r="AX1500" i="19"/>
  <c r="AX1411" i="19"/>
  <c r="AX656" i="19"/>
  <c r="AX921" i="19"/>
  <c r="AX747" i="19"/>
  <c r="AX2268" i="19"/>
  <c r="AX954" i="19"/>
  <c r="AX878" i="19"/>
  <c r="AX174" i="19"/>
  <c r="AX573" i="19"/>
  <c r="AX1064" i="19"/>
  <c r="AX582" i="19"/>
  <c r="AX351" i="19"/>
  <c r="AX1119" i="19"/>
  <c r="AX1992" i="19"/>
  <c r="AX699" i="19"/>
  <c r="AX1627" i="19"/>
  <c r="AX518" i="19"/>
  <c r="AX1985" i="19"/>
  <c r="AX1266" i="19"/>
  <c r="AX700" i="19"/>
  <c r="AX169" i="19"/>
  <c r="AX1665" i="19"/>
  <c r="AX102" i="19"/>
  <c r="AX1659" i="19"/>
  <c r="AX1276" i="19"/>
  <c r="AX1045" i="19"/>
  <c r="AX1857" i="19"/>
  <c r="AX222" i="19"/>
  <c r="AX1497" i="19"/>
  <c r="AX2029" i="19"/>
  <c r="AX1700" i="19"/>
  <c r="AX986" i="19"/>
  <c r="AX1639" i="19"/>
  <c r="AX1039" i="19"/>
  <c r="AX1212" i="19"/>
  <c r="AX2181" i="19"/>
  <c r="AX396" i="19"/>
  <c r="AX1643" i="19"/>
  <c r="AX157" i="19"/>
  <c r="AX910" i="19"/>
  <c r="AX1598" i="19"/>
  <c r="AX2033" i="19"/>
  <c r="AX2019" i="19"/>
  <c r="AX2308" i="19"/>
  <c r="AX909" i="19"/>
  <c r="AX104" i="19"/>
  <c r="AX581" i="19"/>
  <c r="AX341" i="19"/>
  <c r="AX1975" i="19"/>
  <c r="AX922" i="19"/>
  <c r="AX1733" i="19"/>
  <c r="AX766" i="19"/>
  <c r="AX2190" i="19"/>
  <c r="AX1545" i="19"/>
  <c r="AX657" i="19"/>
  <c r="AX441" i="19"/>
  <c r="AX593" i="19"/>
  <c r="AX1375" i="19"/>
  <c r="AX132" i="19"/>
  <c r="AX1464" i="19"/>
  <c r="AX711" i="19"/>
  <c r="AX1456" i="19"/>
  <c r="AX693" i="19"/>
  <c r="AX1662" i="19"/>
  <c r="AX928" i="19"/>
  <c r="AX1355" i="19"/>
  <c r="AX168" i="19"/>
  <c r="AX1703" i="19"/>
  <c r="AX1936" i="19"/>
  <c r="AX2212" i="19"/>
  <c r="AX997" i="19"/>
  <c r="AX1287" i="19"/>
  <c r="AX1108" i="19"/>
  <c r="AX471" i="19"/>
  <c r="AX1879" i="19"/>
  <c r="AX2101" i="19"/>
  <c r="AX544" i="19"/>
  <c r="AX1209" i="19"/>
  <c r="AX1126" i="19"/>
  <c r="AX1894" i="19"/>
  <c r="AX1214" i="19"/>
  <c r="AX2109" i="19"/>
  <c r="AX1439" i="19"/>
  <c r="AX1226" i="19"/>
  <c r="AX695" i="19"/>
  <c r="AX588" i="19"/>
  <c r="AX1536" i="19"/>
  <c r="AX1747" i="19"/>
  <c r="AX2257" i="19"/>
  <c r="AX926" i="19"/>
  <c r="AX2203" i="19"/>
  <c r="AX1055" i="19"/>
  <c r="AX598" i="19"/>
  <c r="AX2259" i="19"/>
  <c r="AX1447" i="19"/>
  <c r="AX932" i="19"/>
  <c r="AX1100" i="19"/>
  <c r="AX1611" i="19"/>
  <c r="AX1687" i="19"/>
  <c r="AX1955" i="19"/>
  <c r="AX1253" i="19"/>
  <c r="AX1812" i="19"/>
  <c r="AX1366" i="19"/>
  <c r="AX2234" i="19"/>
  <c r="AX1257" i="19"/>
  <c r="AX2227" i="19"/>
  <c r="AX135" i="19"/>
  <c r="AX124" i="19"/>
  <c r="AX1677" i="19"/>
  <c r="AX148" i="19"/>
  <c r="AX550" i="19"/>
  <c r="AX991" i="19"/>
  <c r="AX897" i="19"/>
  <c r="AX1685" i="19"/>
  <c r="AX617" i="19"/>
  <c r="AX1554" i="19"/>
  <c r="AX2247" i="19"/>
  <c r="AX2114" i="19"/>
  <c r="AX866" i="19"/>
  <c r="AX577" i="19"/>
  <c r="AX1951" i="19"/>
  <c r="AX1015" i="19"/>
  <c r="AX2127" i="19"/>
  <c r="AX563" i="19"/>
  <c r="AX2124" i="19"/>
  <c r="AX9" i="19"/>
  <c r="AX469" i="19"/>
  <c r="AX1264" i="19"/>
  <c r="AX1960" i="19"/>
  <c r="AX2338" i="19"/>
  <c r="AX2346" i="19"/>
  <c r="AX1731" i="19"/>
  <c r="AX564" i="19"/>
  <c r="AX1138" i="19"/>
  <c r="AX1407" i="19"/>
  <c r="AX1563" i="19"/>
  <c r="AX1619" i="19"/>
  <c r="AX2102" i="19"/>
  <c r="AX705" i="19"/>
  <c r="AX1230" i="19"/>
  <c r="AX1453" i="19"/>
  <c r="AX1952" i="19"/>
  <c r="AX686" i="19"/>
  <c r="AX1760" i="19"/>
  <c r="AX2231" i="19"/>
  <c r="AX601" i="19"/>
  <c r="AX1449" i="19"/>
  <c r="AX1194" i="19"/>
  <c r="AX838" i="19"/>
  <c r="AX1914" i="19"/>
  <c r="AX900" i="19"/>
  <c r="AX2135" i="19"/>
  <c r="AX683" i="19"/>
  <c r="AX1077" i="19"/>
  <c r="AX1630" i="19"/>
  <c r="AX1141" i="19"/>
  <c r="AX543" i="19"/>
  <c r="AX2122" i="19"/>
  <c r="AX644" i="19"/>
  <c r="AX898" i="19"/>
  <c r="AX1222" i="19"/>
  <c r="AX2208" i="19"/>
  <c r="AX1467" i="19"/>
  <c r="AX141" i="19"/>
  <c r="AX1577" i="19"/>
  <c r="AX251" i="19"/>
  <c r="AX2007" i="19"/>
  <c r="AX2273" i="19"/>
  <c r="AX2024" i="19"/>
  <c r="AX1345" i="19"/>
  <c r="AX1573" i="19"/>
  <c r="AX1761" i="19"/>
  <c r="AX403" i="19"/>
  <c r="AX2173" i="19"/>
  <c r="AX302" i="19"/>
  <c r="AX782" i="19"/>
  <c r="AX1166" i="19"/>
  <c r="AX354" i="19"/>
  <c r="AX925" i="19"/>
  <c r="AX2171" i="19"/>
  <c r="AX2098" i="19"/>
  <c r="AX1958" i="19"/>
  <c r="AX2334" i="19"/>
  <c r="AX886" i="19"/>
  <c r="AX1582" i="19"/>
  <c r="AX784" i="19"/>
  <c r="AX413" i="19"/>
  <c r="AX985" i="19"/>
  <c r="AX1067" i="19"/>
  <c r="AX1866" i="19"/>
  <c r="AX1128" i="19"/>
  <c r="AX2320" i="19"/>
  <c r="AX1115" i="19"/>
  <c r="AX1135" i="19"/>
  <c r="AX1302" i="19"/>
  <c r="AX1421" i="19"/>
  <c r="AX1666" i="19"/>
  <c r="AX1599" i="19"/>
  <c r="AX1079" i="19"/>
  <c r="AX2332" i="19"/>
  <c r="AX687" i="19"/>
  <c r="AX1190" i="19"/>
  <c r="AX2263" i="19"/>
  <c r="AX2192" i="19"/>
  <c r="AX1210" i="19"/>
  <c r="AX2073" i="19"/>
  <c r="AX421" i="19"/>
  <c r="AX1656" i="19"/>
  <c r="AX702" i="19"/>
  <c r="AX1418" i="19"/>
  <c r="AX1972" i="19"/>
  <c r="AX1388" i="19"/>
  <c r="AX1908" i="19"/>
  <c r="AX419" i="19"/>
  <c r="AX1509" i="19"/>
  <c r="AX183" i="19"/>
  <c r="AX1664" i="19"/>
  <c r="AX1626" i="19"/>
  <c r="AX756" i="19"/>
  <c r="AX2258" i="19"/>
  <c r="AX164" i="19"/>
  <c r="AN9" i="19"/>
  <c r="AX1354" i="19"/>
  <c r="AX91" i="19"/>
  <c r="AX1933" i="19"/>
  <c r="AX1541" i="19"/>
  <c r="AX1682" i="19"/>
  <c r="AX2017" i="19"/>
  <c r="AX1300" i="19"/>
  <c r="AX1771" i="19"/>
  <c r="AX343" i="19"/>
  <c r="AX2050" i="19"/>
  <c r="AX526" i="19"/>
  <c r="AX57" i="19"/>
  <c r="AX1657" i="19"/>
  <c r="AX862" i="19"/>
  <c r="AX175" i="19"/>
  <c r="AX1389" i="19"/>
  <c r="AX1180" i="19"/>
  <c r="AX1050" i="19"/>
  <c r="AX2358" i="19"/>
  <c r="AX1540" i="19"/>
  <c r="AX1072" i="19"/>
  <c r="AX1770" i="19"/>
  <c r="AX1885" i="19"/>
  <c r="AX329" i="19"/>
  <c r="AX2041" i="19"/>
  <c r="AX182" i="19"/>
  <c r="AX1945" i="19"/>
  <c r="AX1732" i="19"/>
  <c r="AX915" i="19"/>
  <c r="AX1859" i="19"/>
  <c r="AX1814" i="19"/>
  <c r="AX676" i="19"/>
  <c r="AX1839" i="19"/>
  <c r="AX1358" i="19"/>
  <c r="AX385" i="19"/>
  <c r="AX514" i="19"/>
  <c r="AX1397" i="19"/>
  <c r="AX404" i="19"/>
  <c r="AX1756" i="19"/>
  <c r="AX1490" i="19"/>
  <c r="AX1243" i="19"/>
  <c r="AX584" i="19"/>
  <c r="AX675" i="19"/>
  <c r="AX1285" i="19"/>
  <c r="AX1588" i="19"/>
  <c r="AX648" i="19"/>
  <c r="AX1134" i="19"/>
  <c r="AX88" i="19"/>
  <c r="AX1049" i="19"/>
  <c r="AX301" i="19"/>
  <c r="AX637" i="19"/>
  <c r="AX2115" i="19"/>
  <c r="AX1320" i="19"/>
  <c r="AX1795" i="19"/>
  <c r="AX1022" i="19"/>
  <c r="AX55" i="19"/>
  <c r="AX894" i="19"/>
  <c r="AX428" i="19"/>
  <c r="AX1078" i="19"/>
  <c r="AX1052" i="19"/>
  <c r="AX574" i="19"/>
  <c r="AX993" i="19"/>
  <c r="AQ4" i="19"/>
  <c r="AX313" i="19"/>
  <c r="AX50" i="19"/>
  <c r="AX27" i="19"/>
  <c r="AX957" i="19"/>
  <c r="AN11" i="19"/>
  <c r="AX130" i="19"/>
  <c r="AX1102" i="19"/>
  <c r="AX570" i="19"/>
  <c r="AX410" i="19"/>
  <c r="AX2325" i="19"/>
  <c r="AX4" i="19"/>
  <c r="AX146" i="19"/>
  <c r="AX231" i="19"/>
  <c r="AX320" i="19"/>
  <c r="AN4" i="19"/>
  <c r="AX1278" i="19"/>
  <c r="AX1117" i="19"/>
  <c r="AX1162" i="19"/>
  <c r="AX47" i="19"/>
  <c r="AX1086" i="19"/>
  <c r="AX37" i="19"/>
  <c r="AX2052" i="19"/>
  <c r="AX399" i="19"/>
  <c r="AX486" i="19"/>
  <c r="AX1107" i="19"/>
  <c r="AX1741" i="19"/>
  <c r="AX973" i="19"/>
  <c r="AX223" i="19"/>
  <c r="AX176" i="19"/>
  <c r="AX2186" i="19"/>
  <c r="AN2" i="19"/>
  <c r="AX1327" i="19"/>
  <c r="AX1504" i="19"/>
  <c r="AX12" i="19"/>
  <c r="AX1063" i="19"/>
  <c r="AX1587" i="19"/>
  <c r="AX740" i="19"/>
  <c r="AX1928" i="19"/>
  <c r="AX194" i="19"/>
  <c r="AX90" i="19"/>
  <c r="AX911" i="19"/>
  <c r="AX393" i="19"/>
  <c r="AX422" i="19"/>
  <c r="AX291" i="19"/>
  <c r="AX1601" i="19"/>
  <c r="AX138" i="19"/>
  <c r="AX2299" i="19"/>
  <c r="AX1427" i="19"/>
  <c r="AX66" i="19"/>
  <c r="AX73" i="19"/>
  <c r="AX1420" i="19"/>
  <c r="AX2187" i="19"/>
  <c r="AX72" i="19"/>
  <c r="AX327" i="19"/>
  <c r="AX2143" i="19"/>
  <c r="AX507" i="19"/>
  <c r="AX1438" i="19"/>
  <c r="AX2077" i="19"/>
  <c r="AX722" i="19"/>
  <c r="AX893" i="19"/>
  <c r="AX2214" i="19"/>
  <c r="AX40" i="19"/>
  <c r="AX1227" i="19"/>
  <c r="AX1862" i="19"/>
  <c r="AX2037" i="19"/>
  <c r="AX1493" i="19"/>
  <c r="AX583" i="19"/>
  <c r="AX340" i="19"/>
  <c r="AX1920" i="19"/>
  <c r="AX1576" i="19"/>
  <c r="AX665" i="19"/>
  <c r="AX1840" i="19"/>
  <c r="AX122" i="19"/>
  <c r="AX248" i="19"/>
  <c r="AX2026" i="19"/>
  <c r="AX2276" i="19"/>
  <c r="AX1140" i="19"/>
  <c r="AX847" i="19"/>
  <c r="AX1529" i="19"/>
  <c r="AX708" i="19"/>
  <c r="AX622" i="19"/>
  <c r="AX1206" i="19"/>
  <c r="AX398" i="19"/>
  <c r="AX1869" i="19"/>
  <c r="AX1111" i="19"/>
  <c r="AX2091" i="19"/>
  <c r="AX280" i="19"/>
  <c r="AX1561" i="19"/>
  <c r="AX1661" i="19"/>
  <c r="AX645" i="19"/>
  <c r="AX850" i="19"/>
  <c r="AX287" i="19"/>
  <c r="AQ3" i="19"/>
  <c r="AX1004" i="19"/>
  <c r="AX1179" i="19"/>
  <c r="AX1867" i="19"/>
  <c r="AX1292" i="19"/>
  <c r="AX45" i="19"/>
  <c r="AX2067" i="19"/>
  <c r="AX376" i="19"/>
  <c r="AX2175" i="19"/>
  <c r="AN7" i="19"/>
  <c r="AX24" i="19"/>
  <c r="AX709" i="19"/>
  <c r="AX1164" i="19"/>
  <c r="AX1207" i="19"/>
  <c r="AX149" i="19"/>
  <c r="AX368" i="19"/>
  <c r="AX227" i="19"/>
  <c r="AX1348" i="19"/>
  <c r="AX948" i="19"/>
  <c r="AX1224" i="19"/>
  <c r="AX2095" i="19"/>
  <c r="AX1101" i="19"/>
  <c r="AX2312" i="19"/>
  <c r="AX1416" i="19"/>
  <c r="AX1778" i="19"/>
  <c r="AX1146" i="19"/>
  <c r="AX1386" i="19"/>
  <c r="AX1833" i="19"/>
  <c r="AX1719" i="19"/>
  <c r="AX1848" i="19"/>
  <c r="AX2075" i="19"/>
  <c r="AX1469" i="19"/>
  <c r="AX1641" i="19"/>
  <c r="AX1374" i="19"/>
  <c r="AX608" i="19"/>
  <c r="AX920" i="19"/>
  <c r="AX1781" i="19"/>
  <c r="AX1008" i="19"/>
  <c r="AX1983" i="19"/>
  <c r="AX1202" i="19"/>
  <c r="AX1294" i="19"/>
  <c r="AX558" i="19"/>
  <c r="AX2020" i="19"/>
  <c r="AX2089" i="19"/>
  <c r="AX2219" i="19"/>
  <c r="AX459" i="19"/>
  <c r="AX1683" i="19"/>
  <c r="AX2069" i="19"/>
  <c r="AX522" i="19"/>
  <c r="AN10" i="19"/>
  <c r="AX745" i="19"/>
  <c r="AX1485" i="19"/>
  <c r="AX659" i="19"/>
  <c r="AX663" i="19"/>
  <c r="AX1422" i="19"/>
  <c r="AX1803" i="19"/>
  <c r="AX1473" i="19"/>
  <c r="AX33" i="19"/>
  <c r="AX2213" i="19"/>
  <c r="AX1030" i="19"/>
  <c r="AX1968" i="19"/>
  <c r="AX252" i="19"/>
  <c r="AX1182" i="19"/>
  <c r="AX347" i="19"/>
  <c r="AX7" i="19"/>
  <c r="AX1270" i="19"/>
  <c r="AX2293" i="19"/>
  <c r="AX1629" i="19"/>
  <c r="AX1109" i="19"/>
  <c r="AX980" i="19"/>
  <c r="AX858" i="19"/>
  <c r="AX1802" i="19"/>
  <c r="AX510" i="19"/>
  <c r="AX679" i="19"/>
  <c r="AX698" i="19"/>
  <c r="AX2206" i="19"/>
  <c r="AX987" i="19"/>
  <c r="AX790" i="19"/>
  <c r="AX907" i="19"/>
  <c r="AX917" i="19"/>
  <c r="AX2004" i="19"/>
  <c r="AX2030" i="19"/>
  <c r="AX1398" i="19"/>
  <c r="AX2304" i="19"/>
  <c r="AX1301" i="19"/>
  <c r="AX96" i="19"/>
  <c r="AX1559" i="19"/>
  <c r="AX74" i="19"/>
  <c r="AX1638" i="19"/>
  <c r="AX861" i="19"/>
  <c r="AX508" i="19"/>
  <c r="AX2167" i="19"/>
  <c r="AX562" i="19"/>
  <c r="AX266" i="19"/>
  <c r="AX1105" i="19"/>
  <c r="AX853" i="19"/>
  <c r="AX892" i="19"/>
  <c r="AX284" i="19"/>
  <c r="AX462" i="19"/>
  <c r="AX2239" i="19"/>
  <c r="AX1758" i="19"/>
  <c r="AX1694" i="19"/>
  <c r="AX1337" i="19"/>
  <c r="AX1692" i="19"/>
  <c r="AX342" i="19"/>
  <c r="AX2238" i="19"/>
  <c r="AX1364" i="19"/>
  <c r="AX1496" i="19"/>
  <c r="AX1508" i="19"/>
  <c r="AX1088" i="19"/>
  <c r="AX2086" i="19"/>
  <c r="AX658" i="19"/>
  <c r="AX765" i="19"/>
  <c r="AX417" i="19"/>
  <c r="AX2144" i="19"/>
  <c r="AX753" i="19"/>
  <c r="AX1060" i="19"/>
  <c r="AX1782" i="19"/>
  <c r="AX2225" i="19"/>
  <c r="AX293" i="19"/>
  <c r="AX752" i="19"/>
  <c r="AX1909" i="19"/>
  <c r="AX2133" i="19"/>
  <c r="AX1139" i="19"/>
  <c r="AX1530" i="19"/>
  <c r="AX1312" i="19"/>
  <c r="AX16" i="19"/>
  <c r="AX1652" i="19"/>
  <c r="AX707" i="19"/>
  <c r="AX1861" i="19"/>
  <c r="AX1192" i="19"/>
  <c r="AX134" i="19"/>
  <c r="AX609" i="19"/>
  <c r="AX233" i="19"/>
  <c r="AX1673" i="19"/>
  <c r="AX326" i="19"/>
  <c r="AX480" i="19"/>
  <c r="AN8" i="19"/>
  <c r="AX1092" i="19"/>
  <c r="AX1498" i="19"/>
  <c r="AX618" i="19"/>
  <c r="AX1514" i="19"/>
  <c r="AX841" i="19"/>
  <c r="AX1324" i="19"/>
  <c r="AX1592" i="19"/>
  <c r="AX2351" i="19"/>
  <c r="AX140" i="19"/>
  <c r="AX1461" i="19"/>
  <c r="AX1624" i="19"/>
  <c r="AX638" i="19"/>
  <c r="AX2265" i="19"/>
  <c r="AX988" i="19"/>
  <c r="AX937" i="19"/>
  <c r="AX1120" i="19"/>
  <c r="AX1714" i="19"/>
  <c r="AX454" i="19"/>
  <c r="AX1594" i="19"/>
  <c r="AX431" i="19"/>
  <c r="AX1745" i="19"/>
  <c r="AX142" i="19"/>
  <c r="AX1387" i="19"/>
  <c r="AX1678" i="19"/>
  <c r="AX1584" i="19"/>
  <c r="AX2261" i="19"/>
  <c r="AX2161" i="19"/>
  <c r="AX2240" i="19"/>
  <c r="AX678" i="19"/>
  <c r="AX575" i="19"/>
  <c r="AX1892" i="19"/>
  <c r="AX1982" i="19"/>
  <c r="AX1353" i="19"/>
  <c r="AX185" i="19"/>
  <c r="AX968" i="19"/>
  <c r="AX374" i="19"/>
  <c r="AX1454" i="19"/>
  <c r="AX1413" i="19"/>
  <c r="AX2162" i="19"/>
  <c r="AX569" i="19"/>
  <c r="AX1553" i="19"/>
  <c r="AX2202" i="19"/>
  <c r="AX1851" i="19"/>
  <c r="AX505" i="19"/>
  <c r="AX70" i="19"/>
  <c r="AX294" i="19"/>
  <c r="AX1457" i="19"/>
  <c r="AX472" i="19"/>
  <c r="AX863" i="19"/>
  <c r="AX1035" i="19"/>
  <c r="AX697" i="19"/>
  <c r="AX1889" i="19"/>
  <c r="AX495" i="19"/>
  <c r="AX2209" i="19"/>
  <c r="AX1935" i="19"/>
  <c r="AX2246" i="19"/>
  <c r="AX161" i="19"/>
  <c r="AX1201" i="19"/>
  <c r="AX171" i="19"/>
  <c r="AX322" i="19"/>
  <c r="AX2366" i="19"/>
  <c r="AX630" i="19"/>
  <c r="AX809" i="19"/>
  <c r="AX1024" i="19"/>
  <c r="AX278" i="19"/>
  <c r="AX571" i="19"/>
  <c r="AX1041" i="19"/>
  <c r="AX1251" i="19"/>
  <c r="AX22" i="19"/>
  <c r="AX2319" i="19"/>
  <c r="AX1949" i="19"/>
  <c r="AX1379" i="19"/>
  <c r="AX1990" i="19"/>
  <c r="AX738" i="19"/>
  <c r="AX316" i="19"/>
  <c r="AX268" i="19"/>
  <c r="AX490" i="19"/>
  <c r="AX1236" i="19"/>
  <c r="AX1681" i="19"/>
  <c r="AX1821" i="19"/>
  <c r="AX1521" i="19"/>
  <c r="AX1906" i="19"/>
  <c r="AX585" i="19"/>
  <c r="AX877" i="19"/>
  <c r="AX1759" i="19"/>
  <c r="AX1048" i="19"/>
  <c r="AX1042" i="19"/>
  <c r="AX822" i="19"/>
  <c r="AX318" i="19"/>
  <c r="AX2062" i="19"/>
  <c r="AX775" i="19"/>
  <c r="AX324" i="19"/>
  <c r="AX155" i="19"/>
  <c r="AX2083" i="19"/>
  <c r="AX757" i="19"/>
  <c r="AX2237" i="19"/>
  <c r="AX825" i="19"/>
  <c r="AX685" i="19"/>
  <c r="AX643" i="19"/>
  <c r="AX2307" i="19"/>
  <c r="AX1831" i="19"/>
  <c r="AX234" i="19"/>
  <c r="AX2245" i="19"/>
  <c r="AX1275" i="19"/>
  <c r="AX786" i="19"/>
  <c r="AX339" i="19"/>
  <c r="AX1087" i="19"/>
  <c r="AX261" i="19"/>
  <c r="AX1729" i="19"/>
  <c r="AX296" i="19"/>
  <c r="AX561" i="19"/>
  <c r="AX2363" i="19"/>
  <c r="AX1106" i="19"/>
  <c r="AX731" i="19"/>
  <c r="AX1547" i="19"/>
  <c r="AX397" i="19"/>
  <c r="AX2204" i="19"/>
  <c r="AX101" i="19"/>
  <c r="AX1640" i="19"/>
  <c r="AX1506" i="19"/>
  <c r="AX126" i="19"/>
  <c r="AX744" i="19"/>
  <c r="AX820" i="19"/>
  <c r="AX2022" i="19"/>
  <c r="AX401" i="19"/>
  <c r="AX1827" i="19"/>
  <c r="AX1744" i="19"/>
  <c r="AX2150" i="19"/>
  <c r="AX366" i="19"/>
  <c r="AX1986" i="19"/>
  <c r="AX131" i="19"/>
  <c r="AX1931" i="19"/>
  <c r="AX400" i="19"/>
  <c r="AX153" i="19"/>
  <c r="AX53" i="19"/>
  <c r="AX1114" i="19"/>
  <c r="AX1150" i="19"/>
  <c r="AX2047" i="19"/>
  <c r="AX1944" i="19"/>
  <c r="AX852" i="19"/>
  <c r="AX1676" i="19"/>
  <c r="AX1794" i="19"/>
  <c r="AX604" i="19"/>
  <c r="AX2146" i="19"/>
  <c r="AX519" i="19"/>
  <c r="AX919" i="19"/>
  <c r="AX885" i="19"/>
  <c r="AX1459" i="19"/>
  <c r="AX1248" i="19"/>
  <c r="AX856" i="19"/>
  <c r="AX2088" i="19"/>
  <c r="AX546" i="19"/>
  <c r="AX2156" i="19"/>
  <c r="AX763" i="19"/>
  <c r="AX525" i="19"/>
  <c r="AX1877" i="19"/>
  <c r="AX723" i="19"/>
  <c r="AX69" i="19"/>
  <c r="AQ2" i="19"/>
  <c r="AX1564" i="19"/>
  <c r="AX1569" i="19"/>
  <c r="AX2185" i="19"/>
  <c r="AX2170" i="19"/>
  <c r="AX443" i="19"/>
  <c r="AX714" i="19"/>
  <c r="AX1001" i="19"/>
  <c r="AX1014" i="19"/>
  <c r="AX2142" i="19"/>
  <c r="AX1159" i="19"/>
  <c r="AX1606" i="19"/>
  <c r="AX670" i="19"/>
  <c r="AX1408" i="19"/>
  <c r="AX1368" i="19"/>
  <c r="AX408" i="19"/>
  <c r="AX125" i="19"/>
  <c r="AX1738" i="19"/>
  <c r="AX288" i="19"/>
  <c r="AX444" i="19"/>
  <c r="AX110" i="19"/>
  <c r="AX159" i="19"/>
  <c r="AX1458" i="19"/>
  <c r="AX2008" i="19"/>
  <c r="AX162" i="19"/>
  <c r="AX455" i="19"/>
  <c r="AX1523" i="19"/>
  <c r="AX720" i="19"/>
  <c r="AX179" i="19"/>
  <c r="AX1289" i="19"/>
  <c r="AX1671" i="19"/>
  <c r="AX62" i="19"/>
  <c r="AX1709" i="19"/>
  <c r="AX2103" i="19"/>
  <c r="AX2269" i="19"/>
  <c r="AX1900" i="19"/>
  <c r="AX982" i="19"/>
  <c r="AX1726" i="19"/>
  <c r="AX1136" i="19"/>
  <c r="AX1137" i="19"/>
  <c r="AX539" i="19"/>
  <c r="AX1826" i="19"/>
  <c r="AX2215" i="19"/>
  <c r="AX1919" i="19"/>
  <c r="AX1767" i="19"/>
  <c r="AX2224" i="19"/>
  <c r="AX1313" i="19"/>
  <c r="AX2344" i="19"/>
  <c r="AX191" i="19"/>
  <c r="AX1525" i="19"/>
  <c r="AX2253" i="19"/>
  <c r="AX215" i="19"/>
  <c r="AX1199" i="19"/>
  <c r="AX1623" i="19"/>
  <c r="AX448" i="19"/>
  <c r="AX206" i="19"/>
  <c r="AX733" i="19"/>
  <c r="AX310" i="19"/>
  <c r="AX2210" i="19"/>
  <c r="AX787" i="19"/>
  <c r="AX891" i="19"/>
  <c r="AX971" i="19"/>
  <c r="AX1991" i="19"/>
  <c r="AX264" i="19"/>
  <c r="AX1965" i="19"/>
  <c r="AX1362" i="19"/>
  <c r="AX1608" i="19"/>
  <c r="AX3" i="19"/>
  <c r="AX48" i="19"/>
  <c r="AX77" i="19"/>
  <c r="AX1417" i="19"/>
  <c r="AX199" i="19"/>
  <c r="AX616" i="19"/>
  <c r="AX1169" i="19"/>
  <c r="AX276" i="19"/>
  <c r="AX1941" i="19"/>
  <c r="AX1149" i="19"/>
  <c r="AX2329" i="19"/>
  <c r="AX1822" i="19"/>
  <c r="AX1478" i="19"/>
  <c r="AX2218" i="19"/>
  <c r="AX1032" i="19"/>
  <c r="AX228" i="19"/>
  <c r="AX2337" i="19"/>
  <c r="AP946" i="23"/>
  <c r="AP2058" i="23"/>
  <c r="AP389" i="23"/>
  <c r="AP402" i="23"/>
  <c r="AP184" i="23"/>
  <c r="AP556" i="23"/>
  <c r="AP208" i="23"/>
  <c r="AP1533" i="23"/>
  <c r="AP378" i="23"/>
  <c r="AP218" i="23"/>
  <c r="AP631" i="23"/>
  <c r="AP1708" i="23"/>
  <c r="AP1795" i="23"/>
  <c r="AP1736" i="23"/>
  <c r="AP1647" i="23"/>
  <c r="AP1320" i="23"/>
  <c r="AP1025" i="23"/>
  <c r="AP1118" i="23"/>
  <c r="AP1002" i="23"/>
  <c r="AP1316" i="23"/>
  <c r="AP1885" i="23"/>
  <c r="AP17" i="23"/>
  <c r="AP1569" i="23"/>
  <c r="AP1212" i="23"/>
  <c r="AP1488" i="23"/>
  <c r="AP1611" i="23"/>
  <c r="AP1395" i="23"/>
  <c r="AP1597" i="23"/>
  <c r="AP2155" i="23"/>
  <c r="AP1802" i="23"/>
  <c r="AP858" i="23"/>
  <c r="AP990" i="23"/>
  <c r="AP391" i="23"/>
  <c r="AP1235" i="23"/>
  <c r="AP277" i="23"/>
  <c r="AP768" i="23"/>
  <c r="AP2362" i="23"/>
  <c r="AP261" i="23"/>
  <c r="AP1262" i="23"/>
  <c r="AP601" i="23"/>
  <c r="AP11" i="23"/>
  <c r="AP916" i="23"/>
  <c r="AP650" i="23"/>
  <c r="AP836" i="23"/>
  <c r="AP231" i="23"/>
  <c r="AP347" i="23"/>
  <c r="AP544" i="23"/>
  <c r="AP698" i="23"/>
  <c r="AP1324" i="23"/>
  <c r="AP1486" i="23"/>
  <c r="AP2042" i="23"/>
  <c r="AP704" i="23"/>
  <c r="AP216" i="23"/>
  <c r="AP22" i="23"/>
  <c r="AP1329" i="23"/>
  <c r="AP2285" i="23"/>
  <c r="AP464" i="23"/>
  <c r="AP613" i="23"/>
  <c r="AP764" i="23"/>
  <c r="AP1993" i="23"/>
  <c r="AP1552" i="23"/>
  <c r="AP1581" i="23"/>
  <c r="AP1384" i="23"/>
  <c r="AP445" i="23"/>
  <c r="AP604" i="23"/>
  <c r="AP2105" i="23"/>
  <c r="AP332" i="23"/>
  <c r="AP1187" i="23"/>
  <c r="AP687" i="23"/>
  <c r="AP1946" i="23"/>
  <c r="AP1509" i="23"/>
  <c r="AP110" i="23"/>
  <c r="AP2361" i="23"/>
  <c r="AP2068" i="23"/>
  <c r="AP1211" i="23"/>
  <c r="AP959" i="23"/>
  <c r="AP1199" i="23"/>
  <c r="AP327" i="23"/>
  <c r="AP399" i="23"/>
  <c r="AP2335" i="23"/>
  <c r="AP2269" i="23"/>
  <c r="AP539" i="23"/>
  <c r="AP1472" i="23"/>
  <c r="AP611" i="23"/>
  <c r="AP1111" i="23"/>
  <c r="AP1077" i="23"/>
  <c r="AP205" i="23"/>
  <c r="AP346" i="23"/>
  <c r="AP909" i="23"/>
  <c r="AP2325" i="23"/>
  <c r="AP1819" i="23"/>
  <c r="AP1820" i="23"/>
  <c r="AP933" i="23"/>
  <c r="AP2299" i="23"/>
  <c r="AP1021" i="23"/>
  <c r="AP1857" i="23"/>
  <c r="AP1176" i="23"/>
  <c r="AP626" i="23"/>
  <c r="AP521" i="23"/>
  <c r="AP337" i="23"/>
  <c r="AP996" i="23"/>
  <c r="AP874" i="23"/>
  <c r="AP1727" i="23"/>
  <c r="AP294" i="23"/>
  <c r="AP1146" i="23"/>
  <c r="AP1732" i="23"/>
  <c r="AP44" i="23"/>
  <c r="AP1138" i="23"/>
  <c r="AP1593" i="23"/>
  <c r="AP1976" i="23"/>
  <c r="AP2163" i="23"/>
  <c r="AP173" i="23"/>
  <c r="AP624" i="23"/>
  <c r="AP805" i="23"/>
  <c r="AP2228" i="23"/>
  <c r="AP1602" i="23"/>
  <c r="AP180" i="23"/>
  <c r="AP119" i="23"/>
  <c r="AP1673" i="23"/>
  <c r="AP2360" i="23"/>
  <c r="AP2084" i="23"/>
  <c r="AP481" i="23"/>
  <c r="AP1312" i="23"/>
  <c r="AP1201" i="23"/>
  <c r="AP1661" i="23"/>
  <c r="AP2094" i="23"/>
  <c r="AP1276" i="23"/>
  <c r="AP1855" i="23"/>
  <c r="AP1877" i="23"/>
  <c r="AP712" i="23"/>
  <c r="AP1531" i="23"/>
  <c r="AP592" i="23"/>
  <c r="AP254" i="23"/>
  <c r="AP1050" i="23"/>
  <c r="AP1694" i="23"/>
  <c r="AP723" i="23"/>
  <c r="AP1318" i="23"/>
  <c r="AP1102" i="23"/>
  <c r="AP1126" i="23"/>
  <c r="AP1880" i="23"/>
  <c r="AP1646" i="23"/>
  <c r="AP1972" i="23"/>
  <c r="AP1615" i="23"/>
  <c r="AP638" i="23"/>
  <c r="AP2301" i="23"/>
  <c r="AP95" i="23"/>
  <c r="AP527" i="23"/>
  <c r="AP1536" i="23"/>
  <c r="AP1231" i="23"/>
  <c r="AP1945" i="23"/>
  <c r="AP2319" i="23"/>
  <c r="AP1534" i="23"/>
  <c r="AP1344" i="23"/>
  <c r="AP1426" i="23"/>
  <c r="AP1704" i="23"/>
  <c r="AP64" i="23"/>
  <c r="AP2150" i="23"/>
  <c r="AP1171" i="23"/>
  <c r="AP1446" i="23"/>
  <c r="AP174" i="23"/>
  <c r="AP1740" i="23"/>
  <c r="AP2056" i="23"/>
  <c r="AP2199" i="23"/>
  <c r="AP759" i="23"/>
  <c r="AP2223" i="23"/>
  <c r="AP1121" i="23"/>
  <c r="AP1675" i="23"/>
  <c r="AP1027" i="23"/>
  <c r="AP681" i="23"/>
  <c r="AP1463" i="23"/>
  <c r="AP485" i="23"/>
  <c r="AP589" i="23"/>
  <c r="AP1932" i="23"/>
  <c r="AP186" i="23"/>
  <c r="AP2007" i="23"/>
  <c r="AP359" i="23"/>
  <c r="AP1905" i="23"/>
  <c r="AP1831" i="23"/>
  <c r="AP777" i="23"/>
  <c r="AP480" i="23"/>
  <c r="AP130" i="23"/>
  <c r="AP1890" i="23"/>
  <c r="AP2342" i="23"/>
  <c r="AP1620" i="23"/>
  <c r="AP1685" i="23"/>
  <c r="AP1774" i="23"/>
  <c r="AP671" i="23"/>
  <c r="AP1184" i="23"/>
  <c r="AP2354" i="23"/>
  <c r="AP1791" i="23"/>
  <c r="AP1346" i="23"/>
  <c r="AP424" i="23"/>
  <c r="AP962" i="23"/>
  <c r="AP1230" i="23"/>
  <c r="AP266" i="23"/>
  <c r="AP1849" i="23"/>
  <c r="AP2218" i="23"/>
  <c r="AP1822" i="23"/>
  <c r="AP395" i="23"/>
  <c r="AP1380" i="23"/>
  <c r="AP1715" i="23"/>
  <c r="AP505" i="23"/>
  <c r="AP1613" i="23"/>
  <c r="AP290" i="23"/>
  <c r="AP2242" i="23"/>
  <c r="AP1767" i="23"/>
  <c r="AP831" i="23"/>
  <c r="AP142" i="23"/>
  <c r="AP1653" i="23"/>
  <c r="AP756" i="23"/>
  <c r="AP2172" i="23"/>
  <c r="AP1814" i="23"/>
  <c r="AP1589" i="23"/>
  <c r="AP2192" i="23"/>
  <c r="AP59" i="23"/>
  <c r="AP2032" i="23"/>
  <c r="AP398" i="23"/>
  <c r="AP773" i="23"/>
  <c r="AP711" i="23"/>
  <c r="AP929" i="23"/>
  <c r="AP286" i="23"/>
  <c r="AP9" i="23"/>
  <c r="AP1189" i="23"/>
  <c r="AP837" i="23"/>
  <c r="AP358" i="23"/>
  <c r="AP754" i="23"/>
  <c r="AP1492" i="23"/>
  <c r="AP228" i="23"/>
  <c r="AP299" i="23"/>
  <c r="AP1150" i="23"/>
  <c r="AP1624" i="23"/>
  <c r="AP1645" i="23"/>
  <c r="AP752" i="23"/>
  <c r="AP237" i="23"/>
  <c r="AP2298" i="23"/>
  <c r="AP301" i="23"/>
  <c r="AP79" i="23"/>
  <c r="AP875" i="23"/>
  <c r="AP923" i="23"/>
  <c r="AP28" i="23"/>
  <c r="AP967" i="23"/>
  <c r="AP886" i="23"/>
  <c r="AP1406" i="23"/>
  <c r="AP1015" i="23"/>
  <c r="AP103" i="23"/>
  <c r="AP2040" i="23"/>
  <c r="AP731" i="23"/>
  <c r="AP2209" i="23"/>
  <c r="AP1447" i="23"/>
  <c r="AP1654" i="23"/>
  <c r="AP2097" i="23"/>
  <c r="AP685" i="23"/>
  <c r="AP252" i="23"/>
  <c r="AP937" i="23"/>
  <c r="AP1142" i="23"/>
  <c r="AP577" i="23"/>
  <c r="AP1196" i="23"/>
  <c r="AP167" i="23"/>
  <c r="AP305" i="23"/>
  <c r="AP2033" i="23"/>
  <c r="AP1164" i="23"/>
  <c r="AP1336" i="23"/>
  <c r="AP2324" i="23"/>
  <c r="AP1010" i="23"/>
  <c r="AP774" i="23"/>
  <c r="AP2182" i="23"/>
  <c r="AP1561" i="23"/>
  <c r="AP2107" i="23"/>
  <c r="AP1167" i="23"/>
  <c r="AP2286" i="23"/>
  <c r="AP1982" i="23"/>
  <c r="AP932" i="23"/>
  <c r="AP658" i="23"/>
  <c r="AP1967" i="23"/>
  <c r="AP161" i="23"/>
  <c r="AP381" i="23"/>
  <c r="AP2211" i="23"/>
  <c r="AP1688" i="23"/>
  <c r="AP1541" i="23"/>
  <c r="AP2238" i="23"/>
  <c r="AP1899" i="23"/>
  <c r="AP651" i="23"/>
  <c r="AP880" i="23"/>
  <c r="AP409" i="23"/>
  <c r="AP52" i="23"/>
  <c r="AP2225" i="23"/>
  <c r="AP942" i="23"/>
  <c r="AP353" i="23"/>
  <c r="AP2002" i="23"/>
  <c r="AP956" i="23"/>
  <c r="AP1410" i="23"/>
  <c r="AP170" i="23"/>
  <c r="AP1046" i="23"/>
  <c r="AP1858" i="23"/>
  <c r="AP1487" i="23"/>
  <c r="AP1766" i="23"/>
  <c r="AP572" i="23"/>
  <c r="AP1595" i="23"/>
  <c r="AP790" i="23"/>
  <c r="AP1577" i="23"/>
  <c r="AP2144" i="23"/>
  <c r="AP903" i="23"/>
  <c r="AP869" i="23"/>
  <c r="AP410" i="23"/>
  <c r="AP993" i="23"/>
  <c r="AP694" i="23"/>
  <c r="AP2296" i="23"/>
  <c r="AP2291" i="23"/>
  <c r="AP338" i="23"/>
  <c r="AP1739" i="23"/>
  <c r="AP761" i="23"/>
  <c r="AP1274" i="23"/>
  <c r="AP1519" i="23"/>
  <c r="AP884" i="23"/>
  <c r="AP2366" i="23"/>
  <c r="AP1505" i="23"/>
  <c r="AP1249" i="23"/>
  <c r="AP656" i="23"/>
  <c r="AP1957" i="23"/>
  <c r="AP109" i="23"/>
  <c r="AP1525" i="23"/>
  <c r="AP1435" i="23"/>
  <c r="AP1605" i="23"/>
  <c r="AP157" i="23"/>
  <c r="AP1710" i="23"/>
  <c r="AP1970" i="23"/>
  <c r="AP2171" i="23"/>
  <c r="AP683" i="23"/>
  <c r="AP952" i="23"/>
  <c r="AP1493" i="23"/>
  <c r="AP267" i="23"/>
  <c r="AP594" i="23"/>
  <c r="AP1891" i="23"/>
  <c r="AP1586" i="23"/>
  <c r="AP2113" i="23"/>
  <c r="AP1338" i="23"/>
  <c r="AP322" i="23"/>
  <c r="AP87" i="23"/>
  <c r="AP1458" i="23"/>
  <c r="AP891" i="23"/>
  <c r="AP2272" i="23"/>
  <c r="AP457" i="23"/>
  <c r="AP147" i="23"/>
  <c r="AP662" i="23"/>
  <c r="AP985" i="23"/>
  <c r="AP641" i="23"/>
  <c r="AP101" i="23"/>
  <c r="AP843" i="23"/>
  <c r="AP1391" i="23"/>
  <c r="AP1568" i="23"/>
  <c r="AP1871" i="23"/>
  <c r="AP2164" i="23"/>
  <c r="AP321" i="23"/>
  <c r="AP1864" i="23"/>
  <c r="AP616" i="23"/>
  <c r="AP2349" i="23"/>
  <c r="AP2348" i="23"/>
  <c r="AP2326" i="23"/>
  <c r="AP1041" i="23"/>
  <c r="AP493" i="23"/>
  <c r="AP2310" i="23"/>
  <c r="AP2141" i="23"/>
  <c r="AP1378" i="23"/>
  <c r="AP1103" i="23"/>
  <c r="AP242" i="23"/>
  <c r="AP1113" i="23"/>
  <c r="AP1966" i="23"/>
  <c r="AP1258" i="23"/>
  <c r="AP1400" i="23"/>
  <c r="AP448" i="23"/>
  <c r="AP848" i="23"/>
  <c r="AP219" i="23"/>
  <c r="AP380" i="23"/>
  <c r="AP1122" i="23"/>
  <c r="AP529" i="23"/>
  <c r="AP1664" i="23"/>
  <c r="AP1209" i="23"/>
  <c r="AP697" i="23"/>
  <c r="AP514" i="23"/>
  <c r="AP795" i="23"/>
  <c r="AP519" i="23"/>
  <c r="AP1162" i="23"/>
  <c r="AP586" i="23"/>
  <c r="AP484" i="23"/>
  <c r="AP1544" i="23"/>
  <c r="AP1813" i="23"/>
  <c r="AP115" i="23"/>
  <c r="AP1092" i="23"/>
  <c r="AP1330" i="23"/>
  <c r="AP1629" i="23"/>
  <c r="AP2109" i="23"/>
  <c r="AP921" i="23"/>
  <c r="AP1237" i="23"/>
  <c r="AP1762" i="23"/>
  <c r="AP796" i="23"/>
  <c r="AP1473" i="23"/>
  <c r="AP987" i="23"/>
  <c r="AP1860" i="23"/>
  <c r="AP1954" i="23"/>
  <c r="AP852" i="23"/>
  <c r="AP2313" i="23"/>
  <c r="AP502" i="23"/>
  <c r="AP1846" i="23"/>
  <c r="AP727" i="23"/>
  <c r="AP760" i="23"/>
  <c r="AP1518" i="23"/>
  <c r="AP1452" i="23"/>
  <c r="AP1678" i="23"/>
  <c r="AP1203" i="23"/>
  <c r="AP1729" i="23"/>
  <c r="AP360" i="23"/>
  <c r="AP1045" i="23"/>
  <c r="AP1445" i="23"/>
  <c r="AP1119" i="23"/>
  <c r="AP122" i="23"/>
  <c r="AP674" i="23"/>
  <c r="AP881" i="23"/>
  <c r="AP285" i="23"/>
  <c r="AP1204" i="23"/>
  <c r="AP513" i="23"/>
  <c r="AP1612" i="23"/>
  <c r="AP126" i="23"/>
  <c r="AP2266" i="23"/>
  <c r="AP2357" i="23"/>
  <c r="AP154" i="23"/>
  <c r="AP182" i="23"/>
  <c r="AP2149" i="23"/>
  <c r="AP1363" i="23"/>
  <c r="AP1610" i="23"/>
  <c r="AP667" i="23"/>
  <c r="AP757" i="23"/>
  <c r="AP118" i="23"/>
  <c r="AP1422" i="23"/>
  <c r="AP40" i="23"/>
  <c r="AP1442" i="23"/>
  <c r="AP1154" i="23"/>
  <c r="AP911" i="23"/>
  <c r="AP1949" i="23"/>
  <c r="AP2334" i="23"/>
  <c r="AP1319" i="23"/>
  <c r="AP1066" i="23"/>
  <c r="AP1695" i="23"/>
  <c r="AP1683" i="23"/>
  <c r="AP2253" i="23"/>
  <c r="AP2271" i="23"/>
  <c r="AP512" i="23"/>
  <c r="AP48" i="23"/>
  <c r="AP928" i="23"/>
  <c r="AP580" i="23"/>
  <c r="AP1607" i="23"/>
  <c r="AP454" i="23"/>
  <c r="AP516" i="23"/>
  <c r="AP1937" i="23"/>
  <c r="AP1682" i="23"/>
  <c r="AP136" i="23"/>
  <c r="AP1016" i="23"/>
  <c r="AP1515" i="23"/>
  <c r="AP702" i="23"/>
  <c r="AP1375" i="23"/>
  <c r="AP1282" i="23"/>
  <c r="AP177" i="23"/>
  <c r="AP531" i="23"/>
  <c r="AP825" i="23"/>
  <c r="AP129" i="23"/>
  <c r="AP1720" i="23"/>
  <c r="AP1626" i="23"/>
  <c r="AP1827" i="23"/>
  <c r="AP2314" i="23"/>
  <c r="AP14" i="23"/>
  <c r="AP497" i="23"/>
  <c r="AP486" i="23"/>
  <c r="AP2114" i="23"/>
  <c r="AP1723" i="23"/>
  <c r="AP1244" i="23"/>
  <c r="AP1286" i="23"/>
  <c r="AP1082" i="23"/>
  <c r="AP941" i="23"/>
  <c r="AP91" i="23"/>
  <c r="AP882" i="23"/>
  <c r="AP1711" i="23"/>
  <c r="AP524" i="23"/>
  <c r="AP2261" i="23"/>
  <c r="AP791" i="23"/>
  <c r="AP1032" i="23"/>
  <c r="AP2294" i="23"/>
  <c r="AP2194" i="23"/>
  <c r="AP1036" i="23"/>
  <c r="AP979" i="23"/>
  <c r="AP2311" i="23"/>
  <c r="AP69" i="23"/>
  <c r="AP668" i="23"/>
  <c r="AP940" i="23"/>
  <c r="AP1867" i="23"/>
  <c r="AP1430" i="23"/>
  <c r="AP1689" i="23"/>
  <c r="AP688" i="23"/>
  <c r="AP1098" i="23"/>
  <c r="AP2089" i="23"/>
  <c r="AP2251" i="23"/>
  <c r="AP2080" i="23"/>
  <c r="AP1298" i="23"/>
  <c r="AP137" i="23"/>
  <c r="AP1193" i="23"/>
  <c r="AP1697" i="23"/>
  <c r="AP1112" i="23"/>
  <c r="AP2337" i="23"/>
  <c r="AP1433" i="23"/>
  <c r="AP530" i="23"/>
  <c r="AP1094" i="23"/>
  <c r="AP857" i="23"/>
  <c r="AP537" i="23"/>
  <c r="AP1432" i="23"/>
  <c r="AP1174" i="23"/>
  <c r="AP782" i="23"/>
  <c r="AP439" i="23"/>
  <c r="AP1805" i="23"/>
  <c r="AP363" i="23"/>
  <c r="AP1350" i="23"/>
  <c r="AP1777" i="23"/>
  <c r="AP564" i="23"/>
  <c r="AP1396" i="23"/>
  <c r="AP2275" i="23"/>
  <c r="AP2020" i="23"/>
  <c r="AP1143" i="23"/>
  <c r="AP501" i="23"/>
  <c r="AP2077" i="23"/>
  <c r="AP382" i="23"/>
  <c r="AP1243" i="23"/>
  <c r="AP2351" i="23"/>
  <c r="AP1500" i="23"/>
  <c r="AP1420" i="23"/>
  <c r="AP735" i="23"/>
  <c r="AP634" i="23"/>
  <c r="AP809" i="23"/>
  <c r="AP588" i="23"/>
  <c r="AP1029" i="23"/>
  <c r="AP1826" i="23"/>
  <c r="AP350" i="23"/>
  <c r="AP806" i="23"/>
  <c r="AP1936" i="23"/>
  <c r="AP1903" i="23"/>
  <c r="AP2060" i="23"/>
  <c r="AP897" i="23"/>
  <c r="AP1024" i="23"/>
  <c r="AP1072" i="23"/>
  <c r="AP139" i="23"/>
  <c r="AP2191" i="23"/>
  <c r="AP413" i="23"/>
  <c r="AP2091" i="23"/>
  <c r="AP1292" i="23"/>
  <c r="AP1594" i="23"/>
  <c r="AP1674" i="23"/>
  <c r="AP1439" i="23"/>
  <c r="AP643" i="23"/>
  <c r="AP1381" i="23"/>
  <c r="AP35" i="23"/>
  <c r="AP2232" i="23"/>
  <c r="AP2328" i="23"/>
  <c r="AP1353" i="23"/>
  <c r="AP1084" i="23"/>
  <c r="AP1399" i="23"/>
  <c r="AP2230" i="23"/>
  <c r="AP1073" i="23"/>
  <c r="AP1955" i="23"/>
  <c r="AP160" i="23"/>
  <c r="AP1625" i="23"/>
  <c r="AP699" i="23"/>
  <c r="AP583" i="23"/>
  <c r="AP2044" i="23"/>
  <c r="AP1670" i="23"/>
  <c r="AP1470" i="23"/>
  <c r="AP1096" i="23"/>
  <c r="AP463" i="23"/>
  <c r="AP926" i="23"/>
  <c r="AP1208" i="23"/>
  <c r="AP2245" i="23"/>
  <c r="AP2344" i="23"/>
  <c r="AP2128" i="23"/>
  <c r="AP2300" i="23"/>
  <c r="AP1635" i="23"/>
  <c r="AP1351" i="23"/>
  <c r="AP1368" i="23"/>
  <c r="AP2119" i="23"/>
  <c r="AP1908" i="23"/>
  <c r="AP1933" i="23"/>
  <c r="AP713" i="23"/>
  <c r="AP2012" i="23"/>
  <c r="AP966" i="23"/>
  <c r="AP1546" i="23"/>
  <c r="AP786" i="23"/>
  <c r="AP1409" i="23"/>
  <c r="AP1719" i="23"/>
  <c r="AP1575" i="23"/>
  <c r="AP169" i="23"/>
  <c r="AP2255" i="23"/>
  <c r="AP1556" i="23"/>
  <c r="AP1490" i="23"/>
  <c r="AP1191" i="23"/>
  <c r="AP1496" i="23"/>
  <c r="AP163" i="23"/>
  <c r="AP190" i="23"/>
  <c r="AP2363" i="23"/>
  <c r="AP1537" i="23"/>
  <c r="AP2081" i="23"/>
  <c r="AP2146" i="23"/>
  <c r="AP375" i="23"/>
  <c r="AP246" i="23"/>
  <c r="AP1345" i="23"/>
  <c r="AP1941" i="23"/>
  <c r="AP509" i="23"/>
  <c r="AP902" i="23"/>
  <c r="AP2195" i="23"/>
  <c r="AP1382" i="23"/>
  <c r="AP2193" i="23"/>
  <c r="AP151" i="23"/>
  <c r="AP2053" i="23"/>
  <c r="AP2131" i="23"/>
  <c r="AP1190" i="23"/>
  <c r="AP1796" i="23"/>
  <c r="AP1148" i="23"/>
  <c r="AP1416" i="23"/>
  <c r="AP162" i="23"/>
  <c r="AP278" i="23"/>
  <c r="AP423" i="23"/>
  <c r="AP660" i="23"/>
  <c r="AP1246" i="23"/>
  <c r="AP1725" i="23"/>
  <c r="AP1785" i="23"/>
  <c r="AP1942" i="23"/>
  <c r="AP1364" i="23"/>
  <c r="AP1158" i="23"/>
  <c r="AP155" i="23"/>
  <c r="AP1090" i="23"/>
  <c r="AP730" i="23"/>
  <c r="AP2358" i="23"/>
  <c r="AP890" i="23"/>
  <c r="AP2205" i="23"/>
  <c r="AP980" i="23"/>
  <c r="AP1947" i="23"/>
  <c r="AP2024" i="23"/>
  <c r="AP1712" i="23"/>
  <c r="AP908" i="23"/>
  <c r="AP1590" i="23"/>
  <c r="AP1526" i="23"/>
  <c r="AP1776" i="23"/>
  <c r="AP915" i="23"/>
  <c r="AP1634" i="23"/>
  <c r="AP1830" i="23"/>
  <c r="AP318" i="23"/>
  <c r="AP1571" i="23"/>
  <c r="AP1014" i="23"/>
  <c r="AP1023" i="23"/>
  <c r="AP2019" i="23"/>
  <c r="AP826" i="23"/>
  <c r="AP1393" i="23"/>
  <c r="AP938" i="23"/>
  <c r="AP1483" i="23"/>
  <c r="AP1985" i="23"/>
  <c r="AP1628" i="23"/>
  <c r="AP1136" i="23"/>
  <c r="AP2221" i="23"/>
  <c r="AP1765" i="23"/>
  <c r="AP384" i="23"/>
  <c r="AP488" i="23"/>
  <c r="AP1008" i="23"/>
  <c r="AP1563" i="23"/>
  <c r="AP1990" i="23"/>
  <c r="AP1281" i="23"/>
  <c r="AP1428" i="23"/>
  <c r="AP1469" i="23"/>
  <c r="AP1798" i="23"/>
  <c r="AP1043" i="23"/>
  <c r="AP1290" i="23"/>
  <c r="AP1265" i="23"/>
  <c r="AP2317" i="23"/>
  <c r="AP1897" i="23"/>
  <c r="AP1930" i="23"/>
  <c r="AP1403" i="23"/>
  <c r="AP1044" i="23"/>
  <c r="AP955" i="23"/>
  <c r="AP578" i="23"/>
  <c r="AP1140" i="23"/>
  <c r="AP2268" i="23"/>
  <c r="AP392" i="23"/>
  <c r="AP1746" i="23"/>
  <c r="AP607" i="23"/>
  <c r="AP1535" i="23"/>
  <c r="AP1919" i="23"/>
  <c r="AP1163" i="23"/>
  <c r="AP2104" i="23"/>
  <c r="AP1394" i="23"/>
  <c r="AP1735" i="23"/>
  <c r="AP732" i="23"/>
  <c r="AP1667" i="23"/>
  <c r="AP319" i="23"/>
  <c r="AP271" i="23"/>
  <c r="AP1408" i="23"/>
  <c r="AP1423" i="23"/>
  <c r="AP1011" i="23"/>
  <c r="AP931" i="23"/>
  <c r="AP1358" i="23"/>
  <c r="AP106" i="23"/>
  <c r="AP755" i="23"/>
  <c r="AP1155" i="23"/>
  <c r="AP838" i="23"/>
  <c r="AP716" i="23"/>
  <c r="AP288" i="23"/>
  <c r="AP209" i="23"/>
  <c r="AP1733" i="23"/>
  <c r="AP1462" i="23"/>
  <c r="AP507" i="23"/>
  <c r="AP1553" i="23"/>
  <c r="AP72" i="23"/>
  <c r="AP2189" i="23"/>
  <c r="AP2247" i="23"/>
  <c r="AP2215" i="23"/>
  <c r="AP591" i="23"/>
  <c r="AP758" i="23"/>
  <c r="AP2071" i="23"/>
  <c r="AP179" i="23"/>
  <c r="AP781" i="23"/>
  <c r="AP748" i="23"/>
  <c r="AP841" i="23"/>
  <c r="AP429" i="23"/>
  <c r="AP78" i="23"/>
  <c r="AP1474" i="23"/>
  <c r="AP1619" i="23"/>
  <c r="AP2292" i="23"/>
  <c r="AP207" i="23"/>
  <c r="AP2045" i="23"/>
  <c r="AP1806" i="23"/>
  <c r="AP1360" i="23"/>
  <c r="AP540" i="23"/>
  <c r="AP1997" i="23"/>
  <c r="AP1342" i="23"/>
  <c r="AP749" i="23"/>
  <c r="AP1792" i="23"/>
  <c r="AP2219" i="23"/>
  <c r="AP1873" i="23"/>
  <c r="AP2350" i="23"/>
  <c r="AP1943" i="23"/>
  <c r="AP1197" i="23"/>
  <c r="AP850" i="23"/>
  <c r="AP1638" i="23"/>
  <c r="AP1807" i="23"/>
  <c r="AP1925" i="23"/>
  <c r="AP1438" i="23"/>
  <c r="AP2148" i="23"/>
  <c r="AP1481" i="23"/>
  <c r="AP2236" i="23"/>
  <c r="AP19" i="23"/>
  <c r="AP143" i="23"/>
  <c r="AP972" i="23"/>
  <c r="AP8" i="23"/>
  <c r="AP1692" i="23"/>
  <c r="AP823" i="23"/>
  <c r="AP1195" i="23"/>
  <c r="AP1411" i="23"/>
  <c r="AP1587" i="23"/>
  <c r="AP582" i="23"/>
  <c r="AP750" i="23"/>
  <c r="AP1974" i="23"/>
  <c r="AP1347" i="23"/>
  <c r="AP2003" i="23"/>
  <c r="AP55" i="23"/>
  <c r="AP1986" i="23"/>
  <c r="AP1738" i="23"/>
  <c r="AP1545" i="23"/>
  <c r="AP2304" i="23"/>
  <c r="AP1783" i="23"/>
  <c r="AP1296" i="23"/>
  <c r="AP677" i="23"/>
  <c r="AP590" i="23"/>
  <c r="AP939" i="23"/>
  <c r="AP1968" i="23"/>
  <c r="AP1495" i="23"/>
  <c r="AP912" i="23"/>
  <c r="AP1291" i="23"/>
  <c r="AP975" i="23"/>
  <c r="AP1026" i="23"/>
  <c r="AP1379" i="23"/>
  <c r="AP2202" i="23"/>
  <c r="AP46" i="23"/>
  <c r="AP198" i="23"/>
  <c r="AP345" i="23"/>
  <c r="AP1088" i="23"/>
  <c r="AP239" i="23"/>
  <c r="AP541" i="23"/>
  <c r="AP1331" i="23"/>
  <c r="AP1659" i="23"/>
  <c r="AP193" i="23"/>
  <c r="AP1778" i="23"/>
  <c r="AP1606" i="23"/>
  <c r="AP1538" i="23"/>
  <c r="AP414" i="23"/>
  <c r="AP302" i="23"/>
  <c r="AP1951" i="23"/>
  <c r="AP1224" i="23"/>
  <c r="AP1120" i="23"/>
  <c r="AP2207" i="23"/>
  <c r="AP1622" i="23"/>
  <c r="AP13" i="23"/>
  <c r="AP1232" i="23"/>
  <c r="AP2087" i="23"/>
  <c r="AP715" i="23"/>
  <c r="AP1464" i="23"/>
  <c r="AP1940" i="23"/>
  <c r="AP2307" i="23"/>
  <c r="AP221" i="23"/>
  <c r="AP1449" i="23"/>
  <c r="AP2006" i="23"/>
  <c r="AP1003" i="23"/>
  <c r="AP1247" i="23"/>
  <c r="AP528" i="23"/>
  <c r="AP272" i="23"/>
  <c r="AP948" i="23"/>
  <c r="AP367" i="23"/>
  <c r="AP1034" i="23"/>
  <c r="AP2112" i="23"/>
  <c r="AP1239" i="23"/>
  <c r="AP1055" i="23"/>
  <c r="AP388" i="23"/>
  <c r="AP1355" i="23"/>
  <c r="AP73" i="23"/>
  <c r="AP1964" i="23"/>
  <c r="AP720" i="23"/>
  <c r="AP1780" i="23"/>
  <c r="AP342" i="23"/>
  <c r="AP1959" i="23"/>
  <c r="AP75" i="23"/>
  <c r="AP1551" i="23"/>
  <c r="AP2267" i="23"/>
  <c r="AP397" i="23"/>
  <c r="AP1768" i="23"/>
  <c r="AP1991" i="23"/>
  <c r="AP1580" i="23"/>
  <c r="AP1214" i="23"/>
  <c r="AP596" i="23"/>
  <c r="AP548" i="23"/>
  <c r="AP226" i="23"/>
  <c r="AX915" i="21"/>
  <c r="AX716" i="21"/>
  <c r="AX715" i="21"/>
  <c r="AX1489" i="21"/>
  <c r="AX945" i="21"/>
  <c r="AX275" i="21"/>
  <c r="AX693" i="21"/>
  <c r="AX136" i="21"/>
  <c r="AX1227" i="21"/>
  <c r="AX423" i="21"/>
  <c r="AX1854" i="21"/>
  <c r="AX2219" i="21"/>
  <c r="AX1845" i="21"/>
  <c r="AX1269" i="21"/>
  <c r="AX689" i="21"/>
  <c r="AX2279" i="21"/>
  <c r="AX1684" i="21"/>
  <c r="AX62" i="21"/>
  <c r="AX773" i="21"/>
  <c r="AX235" i="21"/>
  <c r="AX1289" i="21"/>
  <c r="AX2083" i="21"/>
  <c r="AX1309" i="21"/>
  <c r="AX64" i="21"/>
  <c r="AX444" i="21"/>
  <c r="AX1164" i="21"/>
  <c r="AX2129" i="21"/>
  <c r="AX1795" i="21"/>
  <c r="AX1657" i="21"/>
  <c r="AX873" i="21"/>
  <c r="AX2340" i="21"/>
  <c r="AX152" i="21"/>
  <c r="AX534" i="21"/>
  <c r="AX641" i="21"/>
  <c r="AX813" i="21"/>
  <c r="AX967" i="21"/>
  <c r="AX750" i="21"/>
  <c r="AX1483" i="21"/>
  <c r="AX2082" i="21"/>
  <c r="AX1349" i="21"/>
  <c r="AX2327" i="21"/>
  <c r="AX941" i="21"/>
  <c r="AX426" i="21"/>
  <c r="AQ5" i="21"/>
  <c r="AX2353" i="21"/>
  <c r="AX1873" i="21"/>
  <c r="AX63" i="21"/>
  <c r="AX71" i="21"/>
  <c r="AX722" i="21"/>
  <c r="AX1717" i="21"/>
  <c r="AX73" i="21"/>
  <c r="AX1629" i="21"/>
  <c r="AX758" i="21"/>
  <c r="AX668" i="21"/>
  <c r="AX761" i="21"/>
  <c r="AX1985" i="21"/>
  <c r="AX204" i="21"/>
  <c r="AX2012" i="21"/>
  <c r="AX1921" i="21"/>
  <c r="AX529" i="21"/>
  <c r="AX1772" i="21"/>
  <c r="AX2249" i="21"/>
  <c r="AX1114" i="21"/>
  <c r="AX1806" i="21"/>
  <c r="AX1344" i="21"/>
  <c r="AX1060" i="21"/>
  <c r="AX978" i="21"/>
  <c r="AX861" i="21"/>
  <c r="AX1711" i="21"/>
  <c r="AX83" i="21"/>
  <c r="AX31" i="21"/>
  <c r="AX1978" i="21"/>
  <c r="AX1935" i="21"/>
  <c r="AX1830" i="21"/>
  <c r="AX1903" i="21"/>
  <c r="AX1479" i="21"/>
  <c r="AX833" i="21"/>
  <c r="AX911" i="21"/>
  <c r="AX1303" i="21"/>
  <c r="AX147" i="21"/>
  <c r="AX1310" i="21"/>
  <c r="AX986" i="21"/>
  <c r="AX38" i="21"/>
  <c r="AX1098" i="21"/>
  <c r="AX2081" i="21"/>
  <c r="AX1233" i="21"/>
  <c r="AX2074" i="21"/>
  <c r="AX424" i="21"/>
  <c r="AX317" i="21"/>
  <c r="AX1327" i="21"/>
  <c r="AX1136" i="21"/>
  <c r="AX764" i="21"/>
  <c r="AX2270" i="21"/>
  <c r="AX2301" i="21"/>
  <c r="AX1764" i="21"/>
  <c r="AX1647" i="21"/>
  <c r="AX881" i="21"/>
  <c r="AX2336" i="21"/>
  <c r="AX1160" i="21"/>
  <c r="AX1842" i="21"/>
  <c r="AX1292" i="21"/>
  <c r="AX91" i="21"/>
  <c r="AX2329" i="21"/>
  <c r="AX1280" i="21"/>
  <c r="AX2254" i="21"/>
  <c r="AX1097" i="21"/>
  <c r="AX1125" i="21"/>
  <c r="AX94" i="21"/>
  <c r="AX146" i="21"/>
  <c r="AX215" i="21"/>
  <c r="AX158" i="21"/>
  <c r="AX512" i="21"/>
  <c r="AX1811" i="21"/>
  <c r="AX1523" i="21"/>
  <c r="AX1219" i="21"/>
  <c r="AX2190" i="21"/>
  <c r="AX2319" i="21"/>
  <c r="AX940" i="21"/>
  <c r="AX1755" i="21"/>
  <c r="AX2365" i="21"/>
  <c r="AX160" i="21"/>
  <c r="AX295" i="21"/>
  <c r="AX76" i="21"/>
  <c r="AX374" i="21"/>
  <c r="AX2295" i="21"/>
  <c r="AX1194" i="21"/>
  <c r="AX2046" i="21"/>
  <c r="AX606" i="21"/>
  <c r="AX1026" i="21"/>
  <c r="AX735" i="21"/>
  <c r="AX400" i="21"/>
  <c r="AX1718" i="21"/>
  <c r="AX1044" i="21"/>
  <c r="AQ4" i="21"/>
  <c r="AX1173" i="21"/>
  <c r="AX1099" i="21"/>
  <c r="AX2284" i="21"/>
  <c r="AX578" i="21"/>
  <c r="AX1138" i="21"/>
  <c r="AX352" i="21"/>
  <c r="AX771" i="21"/>
  <c r="AX1153" i="21"/>
  <c r="AX1893" i="21"/>
  <c r="AX291" i="21"/>
  <c r="AX736" i="21"/>
  <c r="AX1856" i="21"/>
  <c r="AX643" i="21"/>
  <c r="AX1348" i="21"/>
  <c r="AX683" i="21"/>
  <c r="AX2002" i="21"/>
  <c r="AX1462" i="21"/>
  <c r="AX1203" i="21"/>
  <c r="AX106" i="21"/>
  <c r="AX1743" i="21"/>
  <c r="AX1664" i="21"/>
  <c r="AX1649" i="21"/>
  <c r="AX2097" i="21"/>
  <c r="AX1157" i="21"/>
  <c r="AX493" i="21"/>
  <c r="AX1130" i="21"/>
  <c r="AX815" i="21"/>
  <c r="AX575" i="21"/>
  <c r="AX1111" i="21"/>
  <c r="AX1032" i="21"/>
  <c r="AX1211" i="21"/>
  <c r="AX1517" i="21"/>
  <c r="AX2017" i="21"/>
  <c r="AX1278" i="21"/>
  <c r="AX256" i="21"/>
  <c r="AX741" i="21"/>
  <c r="AX1441" i="21"/>
  <c r="AX2072" i="21"/>
  <c r="AX1540" i="21"/>
  <c r="AX259" i="21"/>
  <c r="AX113" i="21"/>
  <c r="AX2124" i="21"/>
  <c r="AX128" i="21"/>
  <c r="AX695" i="21"/>
  <c r="AX224" i="21"/>
  <c r="AX1166" i="21"/>
  <c r="AX1324" i="21"/>
  <c r="AX1409" i="21"/>
  <c r="AX1116" i="21"/>
  <c r="AX2073" i="21"/>
  <c r="AX1989" i="21"/>
  <c r="AX1347" i="21"/>
  <c r="AX2141" i="21"/>
  <c r="AX697" i="21"/>
  <c r="AX236" i="21"/>
  <c r="AX2304" i="21"/>
  <c r="AX812" i="21"/>
  <c r="AX455" i="21"/>
  <c r="AX1524" i="21"/>
  <c r="AX908" i="21"/>
  <c r="AX184" i="21"/>
  <c r="AX739" i="21"/>
  <c r="AX2067" i="21"/>
  <c r="AX1092" i="21"/>
  <c r="AX1362" i="21"/>
  <c r="AX1675" i="21"/>
  <c r="AX1196" i="21"/>
  <c r="AX503" i="21"/>
  <c r="AX2314" i="21"/>
  <c r="AX1147" i="21"/>
  <c r="AX948" i="21"/>
  <c r="AX148" i="21"/>
  <c r="AX1952" i="21"/>
  <c r="AX910" i="21"/>
  <c r="AX1855" i="21"/>
  <c r="AX1206" i="21"/>
  <c r="AX1621" i="21"/>
  <c r="AX1055" i="21"/>
  <c r="AX303" i="21"/>
  <c r="AX884" i="21"/>
  <c r="AX119" i="21"/>
  <c r="AX1800" i="21"/>
  <c r="AX2346" i="21"/>
  <c r="AX1631" i="21"/>
  <c r="AX801" i="21"/>
  <c r="AX2003" i="21"/>
  <c r="AX11" i="21"/>
  <c r="AX874" i="21"/>
  <c r="AX517" i="21"/>
  <c r="AX226" i="21"/>
  <c r="AX800" i="21"/>
  <c r="AX1216" i="21"/>
  <c r="AX988" i="21"/>
  <c r="AX2222" i="21"/>
  <c r="AX212" i="21"/>
  <c r="AX778" i="21"/>
  <c r="AX1599" i="21"/>
  <c r="AX1867" i="21"/>
  <c r="AX1217" i="21"/>
  <c r="AX592" i="21"/>
  <c r="AX907" i="21"/>
  <c r="AX1643" i="21"/>
  <c r="AX108" i="21"/>
  <c r="AX1509" i="21"/>
  <c r="AX1950" i="21"/>
  <c r="AX1861" i="21"/>
  <c r="AX926" i="21"/>
  <c r="AX1860" i="21"/>
  <c r="AX914" i="21"/>
  <c r="AX1016" i="21"/>
  <c r="AX2224" i="21"/>
  <c r="AX1823" i="21"/>
  <c r="AX1904" i="21"/>
  <c r="AX1666" i="21"/>
  <c r="AX1102" i="21"/>
  <c r="AX1066" i="21"/>
  <c r="AX250" i="21"/>
  <c r="AX329" i="21"/>
  <c r="AX574" i="21"/>
  <c r="AX151" i="21"/>
  <c r="AX2241" i="21"/>
  <c r="AX1086" i="21"/>
  <c r="AX1593" i="21"/>
  <c r="AX1072" i="21"/>
  <c r="AX1359" i="21"/>
  <c r="AX2084" i="21"/>
  <c r="AX2062" i="21"/>
  <c r="AX1849" i="21"/>
  <c r="AX674" i="21"/>
  <c r="AX514" i="21"/>
  <c r="AX216" i="21"/>
  <c r="AX617" i="21"/>
  <c r="AX1127" i="21"/>
  <c r="AX125" i="21"/>
  <c r="AX110" i="21"/>
  <c r="AX1392" i="21"/>
  <c r="AX1537" i="21"/>
  <c r="AX1093" i="21"/>
  <c r="AX1253" i="21"/>
  <c r="AX584" i="21"/>
  <c r="AX919" i="21"/>
  <c r="AX405" i="21"/>
  <c r="AX522" i="21"/>
  <c r="AX1641" i="21"/>
  <c r="AX1335" i="21"/>
  <c r="AX2048" i="21"/>
  <c r="AX1813" i="21"/>
  <c r="AX1915" i="21"/>
  <c r="AX1550" i="21"/>
  <c r="AX1712" i="21"/>
  <c r="AX508" i="21"/>
  <c r="AX12" i="21"/>
  <c r="AX660" i="21"/>
  <c r="AX1354" i="21"/>
  <c r="AX1081" i="21"/>
  <c r="AX292" i="21"/>
  <c r="AX2240" i="21"/>
  <c r="AX2026" i="21"/>
  <c r="AX1562" i="21"/>
  <c r="AX1129" i="21"/>
  <c r="AX1108" i="21"/>
  <c r="AX1198" i="21"/>
  <c r="AX39" i="21"/>
  <c r="AX263" i="21"/>
  <c r="AX1713" i="21"/>
  <c r="AX2090" i="21"/>
  <c r="AX1124" i="21"/>
  <c r="AX921" i="21"/>
  <c r="AX29" i="21"/>
  <c r="AX481" i="21"/>
  <c r="AX376" i="21"/>
  <c r="AX320" i="21"/>
  <c r="AX1630" i="21"/>
  <c r="AX2315" i="21"/>
  <c r="AX1201" i="21"/>
  <c r="AX553" i="21"/>
  <c r="AX1169" i="21"/>
  <c r="AX488" i="21"/>
  <c r="AX832" i="21"/>
  <c r="AX273" i="21"/>
  <c r="AX1963" i="21"/>
  <c r="AX1150" i="21"/>
  <c r="AX731" i="21"/>
  <c r="AX1285" i="21"/>
  <c r="AX1383" i="21"/>
  <c r="AX2242" i="21"/>
  <c r="AX100" i="21"/>
  <c r="AX470" i="21"/>
  <c r="AX1109" i="21"/>
  <c r="AX2320" i="21"/>
  <c r="AX962" i="21"/>
  <c r="AX1128" i="21"/>
  <c r="AX2205" i="21"/>
  <c r="AX1961" i="21"/>
  <c r="AX135" i="21"/>
  <c r="AX2366" i="21"/>
  <c r="AX2337" i="21"/>
  <c r="AX1491" i="21"/>
  <c r="AX1618" i="21"/>
  <c r="AX635" i="21"/>
  <c r="AX1134" i="21"/>
  <c r="AX384" i="21"/>
  <c r="AX40" i="21"/>
  <c r="AX879" i="21"/>
  <c r="AX793" i="21"/>
  <c r="AX1938" i="21"/>
  <c r="AX1007" i="21"/>
  <c r="AX122" i="21"/>
  <c r="AX732" i="21"/>
  <c r="AX323" i="21"/>
  <c r="AX1699" i="21"/>
  <c r="AX1787" i="21"/>
  <c r="AX1364" i="21"/>
  <c r="AX535" i="21"/>
  <c r="AX351" i="21"/>
  <c r="AX2034" i="21"/>
  <c r="AX1302" i="21"/>
  <c r="AX2102" i="21"/>
  <c r="AX1248" i="21"/>
  <c r="AX330" i="21"/>
  <c r="AX1326" i="21"/>
  <c r="AX1565" i="21"/>
  <c r="AX1452" i="21"/>
  <c r="AX1662" i="21"/>
  <c r="AX1829" i="21"/>
  <c r="AX983" i="21"/>
  <c r="AX1848" i="21"/>
  <c r="AX1492" i="21"/>
  <c r="AX906" i="21"/>
  <c r="AX688" i="21"/>
  <c r="AX1407" i="21"/>
  <c r="AX1779" i="21"/>
  <c r="AX1754" i="21"/>
  <c r="AX1432" i="21"/>
  <c r="AX55" i="21"/>
  <c r="AX1221" i="21"/>
  <c r="AX1481" i="21"/>
  <c r="AX30" i="21"/>
  <c r="AX121" i="21"/>
  <c r="AX498" i="21"/>
  <c r="AX1729" i="21"/>
  <c r="AX395" i="21"/>
  <c r="AX2263" i="21"/>
  <c r="AX1358" i="21"/>
  <c r="AX118" i="21"/>
  <c r="AX1402" i="21"/>
  <c r="AX1676" i="21"/>
  <c r="AX974" i="21"/>
  <c r="AX349" i="21"/>
  <c r="AX711" i="21"/>
  <c r="AX1962" i="21"/>
  <c r="AX755" i="21"/>
  <c r="AX1031" i="21"/>
  <c r="AX156" i="21"/>
  <c r="AX205" i="21"/>
  <c r="AX803" i="21"/>
  <c r="AX2358" i="21"/>
  <c r="AX311" i="21"/>
  <c r="AX638" i="21"/>
  <c r="AX2188" i="21"/>
  <c r="AX1382" i="21"/>
  <c r="AX2162" i="21"/>
  <c r="AX820" i="21"/>
  <c r="AX1025" i="21"/>
  <c r="AX2128" i="21"/>
  <c r="AX743" i="21"/>
  <c r="AX1095" i="21"/>
  <c r="AX2289" i="21"/>
  <c r="AX54" i="21"/>
  <c r="AX1816" i="21"/>
  <c r="AX1555" i="21"/>
  <c r="AX189" i="21"/>
  <c r="AX1155" i="21"/>
  <c r="AX1727" i="21"/>
  <c r="AX155" i="21"/>
  <c r="AX2363" i="21"/>
  <c r="AX2317" i="21"/>
  <c r="AX274" i="21"/>
  <c r="AX518" i="21"/>
  <c r="AX369" i="21"/>
  <c r="AX636" i="21"/>
  <c r="AX1844" i="21"/>
  <c r="AX1691" i="21"/>
  <c r="AX491" i="21"/>
  <c r="AX2235" i="21"/>
  <c r="AX1209" i="21"/>
  <c r="AX312" i="21"/>
  <c r="AX2364" i="21"/>
  <c r="AX2261" i="21"/>
  <c r="AX1087" i="21"/>
  <c r="AX1468" i="21"/>
  <c r="AX2144" i="21"/>
  <c r="AX1174" i="21"/>
  <c r="AX1397" i="21"/>
  <c r="AX35" i="21"/>
  <c r="AX2202" i="21"/>
  <c r="AX1911" i="21"/>
  <c r="AX701" i="21"/>
  <c r="AX516" i="21"/>
  <c r="AX1368" i="21"/>
  <c r="AX1900" i="21"/>
  <c r="AX173" i="21"/>
  <c r="AX227" i="21"/>
  <c r="AX841" i="21"/>
  <c r="AX2152" i="21"/>
  <c r="AX2335" i="21"/>
  <c r="AX200" i="21"/>
  <c r="AX2325" i="21"/>
  <c r="AX1632" i="21"/>
  <c r="AX78" i="21"/>
  <c r="AX168" i="21"/>
  <c r="AX42" i="21"/>
  <c r="AX1972" i="21"/>
  <c r="AX1021" i="21"/>
  <c r="AX818" i="21"/>
  <c r="AX893" i="21"/>
  <c r="AX1229" i="21"/>
  <c r="AX981" i="21"/>
  <c r="AX2078" i="21"/>
  <c r="AX1242" i="21"/>
  <c r="AX490" i="21"/>
  <c r="AX2197" i="21"/>
  <c r="AX690" i="21"/>
  <c r="AX1143" i="21"/>
  <c r="AX1268" i="21"/>
  <c r="AX430" i="21"/>
  <c r="AX2194" i="21"/>
  <c r="AX1977" i="21"/>
  <c r="AX1336" i="21"/>
  <c r="AX955" i="21"/>
  <c r="AX785" i="21"/>
  <c r="AX1180" i="21"/>
  <c r="AX958" i="21"/>
  <c r="AX780" i="21"/>
  <c r="AX1298" i="21"/>
  <c r="AX1620" i="21"/>
  <c r="AX2193" i="21"/>
  <c r="AX703" i="21"/>
  <c r="AX87" i="21"/>
  <c r="AX2050" i="21"/>
  <c r="AX1373" i="21"/>
  <c r="AX930" i="21"/>
  <c r="AX1442" i="21"/>
  <c r="AX1449" i="21"/>
  <c r="AX2311" i="21"/>
  <c r="AX1476" i="21"/>
  <c r="AX898" i="21"/>
  <c r="AX2226" i="21"/>
  <c r="AX1510" i="21"/>
  <c r="AX1485" i="21"/>
  <c r="AX805" i="21"/>
  <c r="AX56" i="21"/>
  <c r="AX2093" i="21"/>
  <c r="AX1380" i="21"/>
  <c r="AX1521" i="21"/>
  <c r="AX1723" i="21"/>
  <c r="AX126" i="21"/>
  <c r="AX2345" i="21"/>
  <c r="AX1610" i="21"/>
  <c r="AX1734" i="21"/>
  <c r="AX838" i="21"/>
  <c r="AX1960" i="21"/>
  <c r="AX161" i="21"/>
  <c r="AX1428" i="21"/>
  <c r="AX847" i="21"/>
  <c r="AX2307" i="21"/>
  <c r="AX724" i="21"/>
  <c r="AX502" i="21"/>
  <c r="AX1228" i="21"/>
  <c r="AX891" i="21"/>
  <c r="AX1817" i="21"/>
  <c r="AX1094" i="21"/>
  <c r="AX262" i="21"/>
  <c r="AX453" i="21"/>
  <c r="AX1914" i="21"/>
  <c r="AX487" i="21"/>
  <c r="AX987" i="21"/>
  <c r="AX85" i="21"/>
  <c r="AX2032" i="21"/>
  <c r="AX392" i="21"/>
  <c r="AX1913" i="21"/>
  <c r="AX2027" i="21"/>
  <c r="AX899" i="21"/>
  <c r="AX2206" i="21"/>
  <c r="AX346" i="21"/>
  <c r="AX2350" i="21"/>
  <c r="AX1199" i="21"/>
  <c r="AX325" i="21"/>
  <c r="AX768" i="21"/>
  <c r="AX2016" i="21"/>
  <c r="AX283" i="21"/>
  <c r="AX2154" i="21"/>
  <c r="AX2273" i="21"/>
  <c r="AX2056" i="21"/>
  <c r="AX1576" i="21"/>
  <c r="AX1828" i="21"/>
  <c r="AX399" i="21"/>
  <c r="AX2175" i="21"/>
  <c r="AX554" i="21"/>
  <c r="AX2303" i="21"/>
  <c r="AX663" i="21"/>
  <c r="AX260" i="21"/>
  <c r="AX480" i="21"/>
  <c r="AX687" i="21"/>
  <c r="AX1624" i="21"/>
  <c r="AX1159" i="21"/>
  <c r="AX1048" i="21"/>
  <c r="AX1902" i="21"/>
  <c r="AX1505" i="21"/>
  <c r="AX1431" i="21"/>
  <c r="AX469" i="21"/>
  <c r="AX307" i="21"/>
  <c r="AX971" i="21"/>
  <c r="AX1277" i="21"/>
  <c r="AX791" i="21"/>
  <c r="AX418" i="21"/>
  <c r="AX1030" i="21"/>
  <c r="AX1461" i="21"/>
  <c r="AX2148" i="21"/>
  <c r="AX1635" i="21"/>
  <c r="AX842" i="21"/>
  <c r="AX876" i="21"/>
  <c r="AX2306" i="21"/>
  <c r="AX2094" i="21"/>
  <c r="AX1850" i="21"/>
  <c r="AX2006" i="21"/>
  <c r="AX191" i="21"/>
  <c r="AX1600" i="21"/>
  <c r="AX877" i="21"/>
  <c r="AX380" i="21"/>
  <c r="AX370" i="21"/>
  <c r="AX751" i="21"/>
  <c r="AX365" i="21"/>
  <c r="AX203" i="21"/>
  <c r="AX239" i="21"/>
  <c r="AX814" i="21"/>
  <c r="AX777" i="21"/>
  <c r="AX929" i="21"/>
  <c r="AX2014" i="21"/>
  <c r="AX439" i="21"/>
  <c r="AX170" i="21"/>
  <c r="AX646" i="21"/>
  <c r="AX552" i="21"/>
  <c r="AX947" i="21"/>
  <c r="AX36" i="21"/>
  <c r="AX468" i="21"/>
  <c r="AX1355" i="21"/>
  <c r="AX1799" i="21"/>
  <c r="AX249" i="21"/>
  <c r="AX1919" i="21"/>
  <c r="AX1447" i="21"/>
  <c r="AX1726" i="21"/>
  <c r="AX1819" i="21"/>
  <c r="AX2117" i="21"/>
  <c r="AX2234" i="21"/>
  <c r="AX1932" i="21"/>
  <c r="AX851" i="21"/>
  <c r="AX692" i="21"/>
  <c r="AX1857" i="21"/>
  <c r="AX1979" i="21"/>
  <c r="AX1760" i="21"/>
  <c r="AX1414" i="21"/>
  <c r="AX1345" i="21"/>
  <c r="AX2278" i="21"/>
  <c r="AX622" i="21"/>
  <c r="AX33" i="21"/>
  <c r="AX2104" i="21"/>
  <c r="AX1416" i="21"/>
  <c r="AX1385" i="21"/>
  <c r="AX218" i="21"/>
  <c r="AX2145" i="21"/>
  <c r="AX2158" i="21"/>
  <c r="AX2008" i="21"/>
  <c r="AX353" i="21"/>
  <c r="AX933" i="21"/>
  <c r="AX928" i="21"/>
  <c r="AX1378" i="21"/>
  <c r="AX442" i="21"/>
  <c r="AX1934" i="21"/>
  <c r="AX883" i="21"/>
  <c r="AX1590" i="21"/>
  <c r="AX1899" i="21"/>
  <c r="AX223" i="21"/>
  <c r="AX141" i="21"/>
  <c r="AX1230" i="21"/>
  <c r="AX2233" i="21"/>
  <c r="AX169" i="21"/>
  <c r="AX2179" i="21"/>
  <c r="AX566" i="21"/>
  <c r="AX677" i="21"/>
  <c r="AX1466" i="21"/>
  <c r="AX2223" i="21"/>
  <c r="AX1190" i="21"/>
  <c r="AX1024" i="21"/>
  <c r="AX1236" i="21"/>
  <c r="AX1725" i="21"/>
  <c r="AX1281" i="21"/>
  <c r="AX1071" i="21"/>
  <c r="AX2228" i="21"/>
  <c r="AX378" i="21"/>
  <c r="AX1433" i="21"/>
  <c r="AX1266" i="21"/>
  <c r="AX1258" i="21"/>
  <c r="AX2321" i="21"/>
  <c r="AX1602" i="21"/>
  <c r="AX129" i="21"/>
  <c r="AX1879" i="21"/>
  <c r="AX1059" i="21"/>
  <c r="AX264" i="21"/>
  <c r="AX1307" i="21"/>
  <c r="AX192" i="21"/>
  <c r="AX542" i="21"/>
  <c r="AX1313" i="21"/>
  <c r="AX1167" i="21"/>
  <c r="AX1924" i="21"/>
  <c r="AX133" i="21"/>
  <c r="AX285" i="21"/>
  <c r="AX721" i="21"/>
  <c r="AX174" i="21"/>
  <c r="AX2266" i="21"/>
  <c r="AX2009" i="21"/>
  <c r="AX186" i="21"/>
  <c r="AX854" i="21"/>
  <c r="AX1357" i="21"/>
  <c r="AX581" i="21"/>
  <c r="AX1970" i="21"/>
  <c r="AX618" i="21"/>
  <c r="AX398" i="21"/>
  <c r="AX790" i="21"/>
  <c r="AX1692" i="21"/>
  <c r="AX1142" i="21"/>
  <c r="AX1589" i="21"/>
  <c r="AX1516" i="21"/>
  <c r="AX1742" i="21"/>
  <c r="AX166" i="21"/>
  <c r="AX2198" i="21"/>
  <c r="AX887" i="21"/>
  <c r="AX1991" i="21"/>
  <c r="AX299" i="21"/>
  <c r="AX1872" i="21"/>
  <c r="AX1581" i="21"/>
  <c r="AX196" i="21"/>
  <c r="AX68" i="21"/>
  <c r="AX1067" i="21"/>
  <c r="AX2294" i="21"/>
  <c r="AX960" i="21"/>
  <c r="AX293" i="21"/>
  <c r="AX1500" i="21"/>
  <c r="AX318" i="21"/>
  <c r="AX2168" i="21"/>
  <c r="AX3" i="21"/>
  <c r="AX1255" i="21"/>
  <c r="AX796" i="21"/>
  <c r="AQ9" i="21"/>
  <c r="AX2174" i="21"/>
  <c r="AX530" i="21"/>
  <c r="AX10" i="21"/>
  <c r="AX95" i="21"/>
  <c r="AX1499" i="21"/>
  <c r="AX1653" i="21"/>
  <c r="AX1767" i="21"/>
  <c r="AX1891" i="21"/>
  <c r="AX209" i="21"/>
  <c r="AX1931" i="21"/>
  <c r="AX2022" i="21"/>
  <c r="AN9" i="21"/>
  <c r="AX1878" i="21"/>
  <c r="AX924" i="21"/>
  <c r="AX477" i="21"/>
  <c r="AX1069" i="21"/>
  <c r="AX1241" i="21"/>
  <c r="AX1012" i="21"/>
  <c r="AX1018" i="21"/>
  <c r="AX451" i="21"/>
  <c r="AX1701" i="21"/>
  <c r="AX647" i="21"/>
  <c r="AX1674" i="21"/>
  <c r="AX1472" i="21"/>
  <c r="AX1706" i="21"/>
  <c r="AX1693" i="21"/>
  <c r="AX1091" i="21"/>
  <c r="AX458" i="21"/>
  <c r="AX661" i="21"/>
  <c r="AX1314" i="21"/>
  <c r="AX1774" i="21"/>
  <c r="AX2037" i="21"/>
  <c r="AX1374" i="21"/>
  <c r="AX1722" i="21"/>
  <c r="AX1458" i="21"/>
  <c r="AX1013" i="21"/>
  <c r="AX982" i="21"/>
  <c r="AX1238" i="21"/>
  <c r="AX998" i="21"/>
  <c r="AX726" i="21"/>
  <c r="AX383" i="21"/>
  <c r="AX1944" i="21"/>
  <c r="AX1034" i="21"/>
  <c r="AX1301" i="21"/>
  <c r="AX1370" i="21"/>
  <c r="AX2059" i="21"/>
  <c r="AX1282" i="21"/>
  <c r="AX2087" i="21"/>
  <c r="AX394" i="21"/>
  <c r="AX521" i="21"/>
  <c r="AX954" i="21"/>
  <c r="AX662" i="21"/>
  <c r="AX742" i="21"/>
  <c r="AX1329" i="21"/>
  <c r="AX438" i="21"/>
  <c r="AX810" i="21"/>
  <c r="AX2348" i="21"/>
  <c r="AX2323" i="21"/>
  <c r="AX1343" i="21"/>
  <c r="AX1226" i="21"/>
  <c r="AX1002" i="21"/>
  <c r="AX1832" i="21"/>
  <c r="AX714" i="21"/>
  <c r="AX1288" i="21"/>
  <c r="AX885" i="21"/>
  <c r="AX620" i="21"/>
  <c r="AX2139" i="21"/>
  <c r="AX1556" i="21"/>
  <c r="AX1189" i="21"/>
  <c r="AX1123" i="21"/>
  <c r="AX1503" i="21"/>
  <c r="AX557" i="21"/>
  <c r="AX2088" i="21"/>
  <c r="AX925" i="21"/>
  <c r="AX1996" i="21"/>
  <c r="AX2075" i="21"/>
  <c r="AX868" i="21"/>
  <c r="AX1843" i="21"/>
  <c r="AX828" i="21"/>
  <c r="AX381" i="21"/>
  <c r="AX2281" i="21"/>
  <c r="AX734" i="21"/>
  <c r="AX1533" i="21"/>
  <c r="AX585" i="21"/>
  <c r="AX2020" i="21"/>
  <c r="AX1673" i="21"/>
  <c r="AX2352" i="21"/>
  <c r="AX1609" i="21"/>
  <c r="AX865" i="21"/>
  <c r="AX1679" i="21"/>
  <c r="AX627" i="21"/>
  <c r="AX1308" i="21"/>
  <c r="AX528" i="21"/>
  <c r="AX1965" i="21"/>
  <c r="AX306" i="21"/>
  <c r="AX2324" i="21"/>
  <c r="AX2288" i="21"/>
  <c r="AX449" i="21"/>
  <c r="AX1670" i="21"/>
  <c r="AX1926" i="21"/>
  <c r="AX177" i="21"/>
  <c r="AX1318" i="21"/>
  <c r="AX1745" i="21"/>
  <c r="AX79" i="21"/>
  <c r="AX407" i="21"/>
  <c r="AX467" i="21"/>
  <c r="AX366" i="21"/>
  <c r="AX798" i="21"/>
  <c r="AX583" i="21"/>
  <c r="AX1947" i="21"/>
  <c r="AX1529" i="21"/>
  <c r="AX824" i="21"/>
  <c r="AX1377" i="21"/>
  <c r="AX1671" i="21"/>
  <c r="AX678" i="21"/>
  <c r="AX1859" i="21"/>
  <c r="AX315" i="21"/>
  <c r="AX2042" i="21"/>
  <c r="AX1512" i="21"/>
  <c r="AX2147" i="21"/>
  <c r="AX1192" i="21"/>
  <c r="AX165" i="21"/>
  <c r="AX2025" i="21"/>
  <c r="AX211" i="21"/>
  <c r="AX567" i="21"/>
  <c r="AX1045" i="21"/>
  <c r="AX1929" i="21"/>
  <c r="AX1905" i="21"/>
  <c r="AX1179" i="21"/>
  <c r="AX1170" i="21"/>
  <c r="AX2113" i="21"/>
  <c r="AX2308" i="21"/>
  <c r="AX2333" i="21"/>
  <c r="AX594" i="21"/>
  <c r="AX1714" i="21"/>
  <c r="AX639" i="21"/>
  <c r="AX2269" i="21"/>
  <c r="AX1892" i="21"/>
  <c r="AX523" i="21"/>
  <c r="AX720" i="21"/>
  <c r="AX1113" i="21"/>
  <c r="AX21" i="21"/>
  <c r="AX2170" i="21"/>
  <c r="AX2287" i="21"/>
  <c r="AX707" i="21"/>
  <c r="AX1831" i="21"/>
  <c r="AX435" i="21"/>
  <c r="AX1051" i="21"/>
  <c r="AX1251" i="21"/>
  <c r="AX268" i="21"/>
  <c r="AX2011" i="21"/>
  <c r="AX997" i="21"/>
  <c r="AX1497" i="21"/>
  <c r="AX2121" i="21"/>
  <c r="AX1271" i="21"/>
  <c r="AX1311" i="21"/>
  <c r="AX2116" i="21"/>
  <c r="AX185" i="21"/>
  <c r="AX760" i="21"/>
  <c r="AX648" i="21"/>
  <c r="AX599" i="21"/>
  <c r="AX331" i="21"/>
  <c r="AX1981" i="21"/>
  <c r="AX2236" i="21"/>
  <c r="AX2334" i="21"/>
  <c r="AX1526" i="21"/>
  <c r="AX1386" i="21"/>
  <c r="AX1356" i="21"/>
  <c r="AX1465" i="21"/>
  <c r="AX2036" i="21"/>
  <c r="AX1936" i="21"/>
  <c r="AX16" i="21"/>
  <c r="AX568" i="21"/>
  <c r="AX333" i="21"/>
  <c r="AX1719" i="21"/>
  <c r="AX2065" i="21"/>
  <c r="AX2343" i="21"/>
  <c r="AX2103" i="21"/>
  <c r="AX555" i="21"/>
  <c r="AX460" i="21"/>
  <c r="AX2247" i="21"/>
  <c r="AX107" i="21"/>
  <c r="AX867" i="21"/>
  <c r="AX549" i="21"/>
  <c r="AX1751" i="21"/>
  <c r="AX2344" i="21"/>
  <c r="AX728" i="21"/>
  <c r="AX520" i="21"/>
  <c r="AX892" i="21"/>
  <c r="AX2057" i="21"/>
  <c r="AX214" i="21"/>
  <c r="AX2023" i="21"/>
  <c r="AX2018" i="21"/>
  <c r="AX485" i="21"/>
  <c r="AX1366" i="21"/>
  <c r="AX1084" i="21"/>
  <c r="AX1460" i="21"/>
  <c r="AX938" i="21"/>
  <c r="AX1070" i="21"/>
  <c r="AX551" i="21"/>
  <c r="AX1780" i="21"/>
  <c r="AX931" i="21"/>
  <c r="AX1669" i="21"/>
  <c r="AX104" i="21"/>
  <c r="AX1148" i="21"/>
  <c r="AX2123" i="21"/>
  <c r="AX310" i="21"/>
  <c r="AX1592" i="21"/>
  <c r="AX511" i="21"/>
  <c r="AX300" i="21"/>
  <c r="AX972" i="21"/>
  <c r="AX372" i="21"/>
  <c r="AX497" i="21"/>
  <c r="AX345" i="21"/>
  <c r="AX1057" i="21"/>
  <c r="AX1089" i="21"/>
  <c r="AX1940" i="21"/>
  <c r="AX1640" i="21"/>
  <c r="AX659" i="21"/>
  <c r="AX1263" i="21"/>
  <c r="AX1315" i="21"/>
  <c r="AX1853" i="21"/>
  <c r="AX313" i="21"/>
  <c r="AX2217" i="21"/>
  <c r="AX1810" i="21"/>
  <c r="AX977" i="21"/>
  <c r="AX1325" i="21"/>
  <c r="AX440" i="21"/>
  <c r="AX2112" i="21"/>
  <c r="AX1440" i="21"/>
  <c r="AX90" i="21"/>
  <c r="AX2127" i="21"/>
  <c r="AX525" i="21"/>
  <c r="AX2182" i="21"/>
  <c r="AX1570" i="21"/>
  <c r="AX1796" i="21"/>
  <c r="AX886" i="21"/>
  <c r="AX2177" i="21"/>
  <c r="AX1106" i="21"/>
  <c r="AX1930" i="21"/>
  <c r="AX2178" i="21"/>
  <c r="AX1700" i="21"/>
  <c r="AX1423" i="21"/>
  <c r="AX1389" i="21"/>
  <c r="AX863" i="21"/>
  <c r="AX271" i="21"/>
  <c r="AX1928" i="21"/>
  <c r="AX1887" i="21"/>
  <c r="AX448" i="21"/>
  <c r="AX586" i="21"/>
  <c r="AX1220" i="21"/>
  <c r="AX1339" i="21"/>
  <c r="AX142" i="21"/>
  <c r="AX888" i="21"/>
  <c r="AX2107" i="21"/>
  <c r="AX60" i="21"/>
  <c r="AX2213" i="21"/>
  <c r="AX176" i="21"/>
  <c r="AX1511" i="21"/>
  <c r="AX604" i="21"/>
  <c r="AX334" i="21"/>
  <c r="AX1360" i="21"/>
  <c r="AX2286" i="21"/>
  <c r="AX5" i="21"/>
  <c r="AX1654" i="21"/>
  <c r="AX844" i="21"/>
  <c r="AX1786" i="21"/>
  <c r="AX111" i="21"/>
  <c r="AX1572" i="21"/>
  <c r="AX673" i="21"/>
  <c r="AX1659" i="21"/>
  <c r="AX1191" i="21"/>
  <c r="AX1365" i="21"/>
  <c r="AX1881" i="21"/>
  <c r="AX411" i="21"/>
  <c r="AX2328" i="21"/>
  <c r="AX2310" i="21"/>
  <c r="AX1080" i="21"/>
  <c r="AX837" i="21"/>
  <c r="AX719" i="21"/>
  <c r="AX2115" i="21"/>
  <c r="AX159" i="21"/>
  <c r="AX2282" i="21"/>
  <c r="AX666" i="21"/>
  <c r="AX782" i="21"/>
  <c r="AX1413" i="21"/>
  <c r="AX390" i="21"/>
  <c r="AX403" i="21"/>
  <c r="AX1627" i="21"/>
  <c r="AX966" i="21"/>
  <c r="AX1568" i="21"/>
  <c r="AX504" i="21"/>
  <c r="AX319" i="21"/>
  <c r="AX816" i="21"/>
  <c r="AX347" i="21"/>
  <c r="AX1519" i="21"/>
  <c r="AX102" i="21"/>
  <c r="AX1689" i="21"/>
  <c r="AX1406" i="21"/>
  <c r="AX1418" i="21"/>
  <c r="AX640" i="21"/>
  <c r="AX1234" i="21"/>
  <c r="AX1724" i="21"/>
  <c r="AX143" i="21"/>
  <c r="AX2214" i="21"/>
  <c r="AX1419" i="21"/>
  <c r="AX436" i="21"/>
  <c r="AX81" i="21"/>
  <c r="AX749" i="21"/>
  <c r="AX591" i="21"/>
  <c r="AX1259" i="21"/>
  <c r="AX2293" i="21"/>
  <c r="AX494" i="21"/>
  <c r="AX96" i="21"/>
  <c r="AX2108" i="21"/>
  <c r="AX629" i="21"/>
  <c r="AX37" i="21"/>
  <c r="AX1042" i="21"/>
  <c r="AN10" i="21"/>
  <c r="AX199" i="21"/>
  <c r="AX871" i="21"/>
  <c r="AX1637" i="21"/>
  <c r="AX338" i="21"/>
  <c r="AX1688" i="21"/>
  <c r="AX2130" i="21"/>
  <c r="AX1781" i="21"/>
  <c r="AX602" i="21"/>
  <c r="AX895" i="21"/>
  <c r="AX1065" i="21"/>
  <c r="AX2165" i="21"/>
  <c r="AX1822" i="21"/>
  <c r="AX1112" i="21"/>
  <c r="AX1847" i="21"/>
  <c r="AX652" i="21"/>
  <c r="AX544" i="21"/>
  <c r="AX1880" i="21"/>
  <c r="AX2187" i="21"/>
  <c r="AX595" i="21"/>
  <c r="AX2159" i="21"/>
  <c r="AX1149" i="21"/>
  <c r="AX1224" i="21"/>
  <c r="AX937" i="21"/>
  <c r="AX1906" i="21"/>
  <c r="AX1075" i="21"/>
  <c r="AX1444" i="21"/>
  <c r="AX1332" i="21"/>
  <c r="AX968" i="21"/>
  <c r="AX1708" i="21"/>
  <c r="AX420" i="21"/>
  <c r="AX101" i="21"/>
  <c r="AX6" i="21"/>
  <c r="AX80" i="21"/>
  <c r="AX794" i="21"/>
  <c r="AX354" i="21"/>
  <c r="AX408" i="21"/>
  <c r="AX1456" i="21"/>
  <c r="AX1513" i="21"/>
  <c r="AX1660" i="21"/>
  <c r="AX1023" i="21"/>
  <c r="AX25" i="21"/>
  <c r="AX2267" i="21"/>
  <c r="AX857" i="21"/>
  <c r="AX1551" i="21"/>
  <c r="AX1005" i="21"/>
  <c r="AX375" i="21"/>
  <c r="AX162" i="21"/>
  <c r="AX1721" i="21"/>
  <c r="AX229" i="21"/>
  <c r="AX633" i="21"/>
  <c r="AX509" i="21"/>
  <c r="AX597" i="21"/>
  <c r="AX495" i="21"/>
  <c r="AX1788" i="21"/>
  <c r="AX2136" i="21"/>
  <c r="AX984" i="21"/>
  <c r="AX1615" i="21"/>
  <c r="AX713" i="21"/>
  <c r="AX706" i="21"/>
  <c r="AX1202" i="21"/>
  <c r="AX284" i="21"/>
  <c r="AX858" i="21"/>
  <c r="AX1894" i="21"/>
  <c r="AX1463" i="21"/>
  <c r="AX733" i="21"/>
  <c r="AX289" i="21"/>
  <c r="AX2028" i="21"/>
  <c r="AX1883" i="21"/>
  <c r="AX2237" i="21"/>
  <c r="AX1212" i="21"/>
  <c r="AX1794" i="21"/>
  <c r="AX776" i="21"/>
  <c r="AX1133" i="21"/>
  <c r="AX1695" i="21"/>
  <c r="AX339" i="21"/>
  <c r="AX1907" i="21"/>
  <c r="AQ8" i="21"/>
  <c r="AX2208" i="21"/>
  <c r="AX1680" i="21"/>
  <c r="AX2238" i="21"/>
  <c r="AX616" i="21"/>
  <c r="AX456" i="21"/>
  <c r="AX795" i="21"/>
  <c r="AX140" i="21"/>
  <c r="AX1062" i="21"/>
  <c r="AX1480" i="21"/>
  <c r="AX1826" i="21"/>
  <c r="AX2186" i="21"/>
  <c r="AX1888" i="21"/>
  <c r="AX849" i="21"/>
  <c r="AX294" i="21"/>
  <c r="AX1274" i="21"/>
  <c r="AX1469" i="21"/>
  <c r="AX1371" i="21"/>
  <c r="AX41" i="21"/>
  <c r="AX1337" i="21"/>
  <c r="AX241" i="21"/>
  <c r="AX823" i="21"/>
  <c r="AX1976" i="21"/>
  <c r="AX466" i="21"/>
  <c r="AX1885" i="21"/>
  <c r="AX852" i="21"/>
  <c r="AX541" i="21"/>
  <c r="AX433" i="21"/>
  <c r="AX221" i="21"/>
  <c r="AX97" i="21"/>
  <c r="AX371" i="21"/>
  <c r="AX1990" i="21"/>
  <c r="AX1486" i="21"/>
  <c r="AX704" i="21"/>
  <c r="AX1993" i="21"/>
  <c r="AX1408" i="21"/>
  <c r="AX2326" i="21"/>
  <c r="AX1328" i="21"/>
  <c r="AX995" i="21"/>
  <c r="AX1139" i="21"/>
  <c r="AX45" i="21"/>
  <c r="AX821" i="21"/>
  <c r="AX240" i="21"/>
  <c r="AX598" i="21"/>
  <c r="AX2361" i="21"/>
  <c r="AX2167" i="21"/>
  <c r="AX1265" i="21"/>
  <c r="AX672" i="21"/>
  <c r="AX779" i="21"/>
  <c r="AX835" i="21"/>
  <c r="AX130" i="21"/>
  <c r="AX2359" i="21"/>
  <c r="AX496" i="21"/>
  <c r="AX1910" i="21"/>
  <c r="AX612" i="21"/>
  <c r="AX1296" i="21"/>
  <c r="AX163" i="21"/>
  <c r="AX1420" i="21"/>
  <c r="AX1557" i="21"/>
  <c r="AX105" i="21"/>
  <c r="AX1518" i="21"/>
  <c r="AX746" i="21"/>
  <c r="AX1158" i="21"/>
  <c r="AX1493" i="21"/>
  <c r="AX276" i="21"/>
  <c r="AX889" i="21"/>
  <c r="AX980" i="21"/>
  <c r="AX1682" i="21"/>
  <c r="AX1338" i="21"/>
  <c r="AX116" i="21"/>
  <c r="AX2201" i="21"/>
  <c r="AX572" i="21"/>
  <c r="AX1869" i="21"/>
  <c r="AX1749" i="21"/>
  <c r="AX2185" i="21"/>
  <c r="AX1606" i="21"/>
  <c r="AX1870" i="21"/>
  <c r="AX804" i="21"/>
  <c r="AX1520" i="21"/>
  <c r="AX175" i="21"/>
  <c r="AX1736" i="21"/>
  <c r="AX2218" i="21"/>
  <c r="AX1839" i="21"/>
  <c r="AX52" i="21"/>
  <c r="AX1652" i="21"/>
  <c r="AX1041" i="21"/>
  <c r="AX401" i="21"/>
  <c r="AX1437" i="21"/>
  <c r="AX243" i="21"/>
  <c r="AX1901" i="21"/>
  <c r="AX1453" i="21"/>
  <c r="AX476" i="21"/>
  <c r="AX1626" i="21"/>
  <c r="AX609" i="21"/>
  <c r="AX1122" i="21"/>
  <c r="AX2362" i="21"/>
  <c r="AX531" i="21"/>
  <c r="AX134" i="21"/>
  <c r="AX1648" i="21"/>
  <c r="AX344" i="21"/>
  <c r="AX789" i="21"/>
  <c r="AX959" i="21"/>
  <c r="AX1073" i="21"/>
  <c r="AX1439" i="21"/>
  <c r="AX2331" i="21"/>
  <c r="AX1766" i="21"/>
  <c r="AX1661" i="21"/>
  <c r="AX47" i="21"/>
  <c r="AX1771" i="21"/>
  <c r="AX1429" i="21"/>
  <c r="AX1614" i="21"/>
  <c r="AX994" i="21"/>
  <c r="AX1215" i="21"/>
  <c r="AX964" i="21"/>
  <c r="AX1443" i="21"/>
  <c r="AX1532" i="21"/>
  <c r="AX727" i="21"/>
  <c r="AX600" i="21"/>
  <c r="AX807" i="21"/>
  <c r="AX2118" i="21"/>
  <c r="AX1549" i="21"/>
  <c r="AX2199" i="21"/>
  <c r="AX1457" i="21"/>
  <c r="AX478" i="21"/>
  <c r="AX1544" i="21"/>
  <c r="AX1178" i="21"/>
  <c r="AX1546" i="21"/>
  <c r="AX50" i="21"/>
  <c r="AX1381" i="21"/>
  <c r="AX322" i="21"/>
  <c r="AX258" i="21"/>
  <c r="AQ3" i="21"/>
  <c r="AX428" i="21"/>
  <c r="AX2305" i="21"/>
  <c r="AX2332" i="21"/>
  <c r="AX2245" i="21"/>
  <c r="AX265" i="21"/>
  <c r="AX802" i="21"/>
  <c r="AX1807" i="21"/>
  <c r="AX413" i="21"/>
  <c r="AX589" i="21"/>
  <c r="AX342" i="21"/>
  <c r="AX900" i="21"/>
  <c r="AX1083" i="21"/>
  <c r="AX409" i="21"/>
  <c r="AX1141" i="21"/>
  <c r="AX1943" i="21"/>
  <c r="AX1118" i="21"/>
  <c r="AX686" i="21"/>
  <c r="AX2044" i="21"/>
  <c r="AX1964" i="21"/>
  <c r="AX1650" i="21"/>
  <c r="AX917" i="21"/>
  <c r="AX272" i="21"/>
  <c r="AX870" i="21"/>
  <c r="AX927" i="21"/>
  <c r="AX213" i="21"/>
  <c r="AX1959" i="21"/>
  <c r="AX1554" i="21"/>
  <c r="AX880" i="21"/>
  <c r="AX242" i="21"/>
  <c r="AX2232" i="21"/>
  <c r="AX1837" i="21"/>
  <c r="AX1205" i="21"/>
  <c r="AX1361" i="21"/>
  <c r="AX1391" i="21"/>
  <c r="AX564" i="21"/>
  <c r="AX680" i="21"/>
  <c r="AX1746" i="21"/>
  <c r="AX2169" i="21"/>
  <c r="AX642" i="21"/>
  <c r="AX14" i="21"/>
  <c r="AX655" i="21"/>
  <c r="AX961" i="21"/>
  <c r="AX1683" i="21"/>
  <c r="AX2077" i="21"/>
  <c r="AX1782" i="21"/>
  <c r="AX1036" i="21"/>
  <c r="AX2109" i="21"/>
  <c r="AX725" i="21"/>
  <c r="AX1868" i="21"/>
  <c r="AX613" i="21"/>
  <c r="AX872" i="21"/>
  <c r="AX434" i="21"/>
  <c r="AX811" i="21"/>
  <c r="AX117" i="21"/>
  <c r="AX1953" i="21"/>
  <c r="AX1504" i="21"/>
  <c r="AX1252" i="21"/>
  <c r="AX2255" i="21"/>
  <c r="AX2330" i="21"/>
  <c r="AX875" i="21"/>
  <c r="AX1172" i="21"/>
  <c r="AX775" i="21"/>
  <c r="AX1542" i="21"/>
  <c r="AX187" i="21"/>
  <c r="AX326" i="21"/>
  <c r="AX700" i="21"/>
  <c r="AX1775" i="21"/>
  <c r="AX348" i="21"/>
  <c r="AX2272" i="21"/>
  <c r="AX1732" i="21"/>
  <c r="AX1594" i="21"/>
  <c r="AQ10" i="21"/>
  <c r="AX1245" i="21"/>
  <c r="AX2171" i="21"/>
  <c r="AX1704" i="21"/>
  <c r="AX1561" i="21"/>
  <c r="AX1372" i="21"/>
  <c r="AX1933" i="21"/>
  <c r="AX862" i="21"/>
  <c r="AX792" i="21"/>
  <c r="AX179" i="21"/>
  <c r="AX1808" i="21"/>
  <c r="AX217" i="21"/>
  <c r="AX2033" i="21"/>
  <c r="AQ2" i="21"/>
  <c r="AX1836" i="21"/>
  <c r="AX332" i="21"/>
  <c r="AX1300" i="21"/>
  <c r="AX1088" i="21"/>
  <c r="AX59" i="21"/>
  <c r="AN2" i="21"/>
  <c r="AX234" i="21"/>
  <c r="AX1340" i="21"/>
  <c r="AX414" i="21"/>
  <c r="AX1792" i="21"/>
  <c r="AX1577" i="21"/>
  <c r="AX848" i="21"/>
  <c r="AX976" i="21"/>
  <c r="AX1037" i="21"/>
  <c r="AX571" i="21"/>
  <c r="AX1396" i="21"/>
  <c r="AX1484" i="21"/>
  <c r="AX2080" i="21"/>
  <c r="AX1078" i="21"/>
  <c r="AX839" i="21"/>
  <c r="AX131" i="21"/>
  <c r="AX1730" i="21"/>
  <c r="AX1761" i="21"/>
  <c r="AX2244" i="21"/>
  <c r="AX1707" i="21"/>
  <c r="AX1571" i="21"/>
  <c r="AX99" i="21"/>
  <c r="AX425" i="21"/>
  <c r="AX1575" i="21"/>
  <c r="AX1573" i="21"/>
  <c r="AX415" i="21"/>
  <c r="AX1716" i="21"/>
  <c r="AX2239" i="21"/>
  <c r="AX28" i="21"/>
  <c r="AX936" i="21"/>
  <c r="AX665" i="21"/>
  <c r="AX2347" i="21"/>
  <c r="AX702" i="21"/>
  <c r="AX1563" i="21"/>
  <c r="AX1536" i="21"/>
  <c r="AX1703" i="21"/>
  <c r="AX685" i="21"/>
  <c r="AX1841" i="21"/>
  <c r="AX2005" i="21"/>
  <c r="AX1984" i="21"/>
  <c r="AX829" i="21"/>
  <c r="AX1171" i="21"/>
  <c r="AX2230" i="21"/>
  <c r="AX691" i="21"/>
  <c r="AX1120" i="21"/>
  <c r="AX109" i="21"/>
  <c r="AX1176" i="21"/>
  <c r="AX1918" i="21"/>
  <c r="AX744" i="21"/>
  <c r="AX762" i="21"/>
  <c r="AX2183" i="21"/>
  <c r="AX1527" i="21"/>
  <c r="AX999" i="21"/>
  <c r="AX2257" i="21"/>
  <c r="AX1470" i="21"/>
  <c r="AX314" i="21"/>
  <c r="AX1054" i="21"/>
  <c r="AX1957" i="21"/>
  <c r="AX2262" i="21"/>
  <c r="AX2151" i="21"/>
  <c r="AX1619" i="21"/>
  <c r="AX2099" i="21"/>
  <c r="AX1545" i="21"/>
  <c r="AX1375" i="21"/>
  <c r="AX2030" i="21"/>
  <c r="AX1154" i="21"/>
  <c r="AX532" i="21"/>
  <c r="AX610" i="21"/>
  <c r="AX296" i="21"/>
  <c r="AX1425" i="21"/>
  <c r="AX601" i="21"/>
  <c r="AX1001" i="21"/>
  <c r="AX626" i="21"/>
  <c r="AX505" i="21"/>
  <c r="AX93" i="21"/>
  <c r="AX1404" i="21"/>
  <c r="AX1739" i="21"/>
  <c r="AX1096" i="21"/>
  <c r="AX149" i="21"/>
  <c r="AX667" i="21"/>
  <c r="AX1584" i="21"/>
  <c r="AX208" i="21"/>
  <c r="AX1074" i="21"/>
  <c r="AX1405" i="21"/>
  <c r="AX990" i="21"/>
  <c r="AX649" i="21"/>
  <c r="AX489" i="21"/>
  <c r="AX2135" i="21"/>
  <c r="AX2064" i="21"/>
  <c r="AX1422" i="21"/>
  <c r="AX157" i="21"/>
  <c r="AX462" i="21"/>
  <c r="AX1790" i="21"/>
  <c r="AX2191" i="21"/>
  <c r="AX188" i="21"/>
  <c r="AX2132" i="21"/>
  <c r="AX1858" i="21"/>
  <c r="AX2122" i="21"/>
  <c r="AX2207" i="21"/>
  <c r="AX1412" i="21"/>
  <c r="AX70" i="21"/>
  <c r="AX2166" i="21"/>
  <c r="AX2203" i="21"/>
  <c r="AX1008" i="21"/>
  <c r="AX1916" i="21"/>
  <c r="AX422" i="21"/>
  <c r="AX2010" i="21"/>
  <c r="AX939" i="21"/>
  <c r="AX1454" i="21"/>
  <c r="AX195" i="21"/>
  <c r="AX1882" i="21"/>
  <c r="AX901" i="21"/>
  <c r="AX153" i="21"/>
  <c r="AX1316" i="21"/>
  <c r="AX2143" i="21"/>
  <c r="AX2114" i="21"/>
  <c r="AX545" i="21"/>
  <c r="AX388" i="21"/>
  <c r="AX1267" i="21"/>
  <c r="AX500" i="21"/>
  <c r="AX1184" i="21"/>
  <c r="AX1177" i="21"/>
  <c r="AX288" i="21"/>
  <c r="AX759" i="21"/>
  <c r="AX406" i="21"/>
  <c r="AX2133" i="21"/>
  <c r="AX1239" i="21"/>
  <c r="AX1598" i="21"/>
  <c r="AX2071" i="21"/>
  <c r="AX1243" i="21"/>
  <c r="AX2041" i="21"/>
  <c r="AX391" i="21"/>
  <c r="AX536" i="21"/>
  <c r="AX1625" i="21"/>
  <c r="AX1686" i="21"/>
  <c r="AX1010" i="21"/>
  <c r="AX1056" i="21"/>
  <c r="AX1367" i="21"/>
  <c r="AX563" i="21"/>
  <c r="AX944" i="21"/>
  <c r="AX15" i="21"/>
  <c r="AX457" i="21"/>
  <c r="AX1187" i="21"/>
  <c r="AX86" i="21"/>
  <c r="AX402" i="21"/>
  <c r="AX1105" i="21"/>
  <c r="AX1672" i="21"/>
  <c r="AX1400" i="21"/>
  <c r="AX918" i="21"/>
  <c r="AX362" i="21"/>
  <c r="AX1330" i="21"/>
  <c r="AX570" i="21"/>
  <c r="AX856" i="21"/>
  <c r="AX1728" i="21"/>
  <c r="AX225" i="21"/>
  <c r="AX1982" i="21"/>
  <c r="AX560" i="21"/>
  <c r="AX1633" i="21"/>
  <c r="AX1908" i="21"/>
  <c r="AX1748" i="21"/>
  <c r="AX738" i="21"/>
  <c r="AX19" i="21"/>
  <c r="AX2268" i="21"/>
  <c r="AX82" i="21"/>
  <c r="AX2322" i="21"/>
  <c r="AX1312" i="21"/>
  <c r="AX343" i="21"/>
  <c r="AX1279" i="21"/>
  <c r="AX1495" i="21"/>
  <c r="AX443" i="21"/>
  <c r="AX2357" i="21"/>
  <c r="AX1231" i="21"/>
  <c r="AX2106" i="21"/>
  <c r="AX784" i="21"/>
  <c r="AX957" i="21"/>
  <c r="AX864" i="21"/>
  <c r="AX819" i="21"/>
  <c r="AX51" i="21"/>
  <c r="AX1110" i="21"/>
  <c r="AX729" i="21"/>
  <c r="AX2085" i="21"/>
  <c r="AX1411" i="21"/>
  <c r="AX682" i="21"/>
  <c r="AX237" i="21"/>
  <c r="AX1415" i="21"/>
  <c r="AX1758" i="21"/>
  <c r="AX1623" i="21"/>
  <c r="AX356" i="21"/>
  <c r="AX590" i="21"/>
  <c r="AX506" i="21"/>
  <c r="AX387" i="21"/>
  <c r="AX2312" i="21"/>
  <c r="AX267" i="21"/>
  <c r="AX2189" i="21"/>
  <c r="AX993" i="21"/>
  <c r="AX1474" i="21"/>
  <c r="AX287" i="21"/>
  <c r="AX1677" i="21"/>
  <c r="AX1804" i="21"/>
  <c r="AX1035" i="21"/>
  <c r="AX1046" i="21"/>
  <c r="AX1322" i="21"/>
  <c r="AX607" i="21"/>
  <c r="AX2204" i="21"/>
  <c r="AX397" i="21"/>
  <c r="AX1424" i="21"/>
  <c r="AX2035" i="21"/>
  <c r="AX1132" i="21"/>
  <c r="AX1945" i="21"/>
  <c r="AX13" i="21"/>
  <c r="AX2300" i="21"/>
  <c r="AX309" i="21"/>
  <c r="AX282" i="21"/>
  <c r="AX2250" i="21"/>
  <c r="AX1863" i="21"/>
  <c r="AX1403" i="21"/>
  <c r="AX1426" i="21"/>
  <c r="AX269" i="21"/>
  <c r="AX34" i="21"/>
  <c r="AX2292" i="21"/>
  <c r="AX1333" i="21"/>
  <c r="AX625" i="21"/>
  <c r="AX1639" i="21"/>
  <c r="AX637" i="21"/>
  <c r="AX1645" i="21"/>
  <c r="AX1126" i="21"/>
  <c r="AX1687" i="21"/>
  <c r="AX524" i="21"/>
  <c r="AX1898" i="21"/>
  <c r="AX219" i="21"/>
  <c r="AX181" i="21"/>
  <c r="AX1506" i="21"/>
  <c r="AX653" i="21"/>
  <c r="AX57" i="21"/>
  <c r="AX194" i="21"/>
  <c r="AX1825" i="21"/>
  <c r="AX373" i="21"/>
  <c r="AX1820" i="21"/>
  <c r="AX167" i="21"/>
  <c r="AX1665" i="21"/>
  <c r="AX1331" i="21"/>
  <c r="AX46" i="21"/>
  <c r="AX1586" i="21"/>
  <c r="AX2007" i="21"/>
  <c r="AX1264" i="21"/>
  <c r="AX1514" i="21"/>
  <c r="AX2089" i="21"/>
  <c r="AX475" i="21"/>
  <c r="AX254" i="21"/>
  <c r="AX956" i="21"/>
  <c r="AX1851" i="21"/>
  <c r="AX763" i="21"/>
  <c r="AX754" i="21"/>
  <c r="AX1596" i="21"/>
  <c r="AX171" i="21"/>
  <c r="AX2163" i="21"/>
  <c r="AX1974" i="21"/>
  <c r="AX1605" i="21"/>
  <c r="AX1646" i="21"/>
  <c r="AX341" i="21"/>
  <c r="AX822" i="21"/>
  <c r="AX1778" i="21"/>
  <c r="AX1319" i="21"/>
  <c r="AX2092" i="21"/>
  <c r="AX1738" i="21"/>
  <c r="AX710" i="21"/>
  <c r="AX577" i="21"/>
  <c r="AX486" i="21"/>
  <c r="AX2070" i="21"/>
  <c r="AX473" i="21"/>
  <c r="AX1740" i="21"/>
  <c r="AX1927" i="21"/>
  <c r="AX137" i="21"/>
  <c r="AX1667" i="21"/>
  <c r="AX1757" i="21"/>
  <c r="AX61" i="21"/>
  <c r="AX1011" i="21"/>
  <c r="AX890" i="21"/>
  <c r="AX2146" i="21"/>
  <c r="AX103" i="21"/>
  <c r="AX247" i="21"/>
  <c r="AX2110" i="21"/>
  <c r="AX922" i="21"/>
  <c r="AX1477" i="21"/>
  <c r="AX1564" i="21"/>
  <c r="AX238" i="21"/>
  <c r="AX75" i="21"/>
  <c r="AX1346" i="21"/>
  <c r="AX1299" i="21"/>
  <c r="AX58" i="21"/>
  <c r="AX904" i="21"/>
  <c r="AX2053" i="21"/>
  <c r="AX1801" i="21"/>
  <c r="AX1750" i="21"/>
  <c r="AX562" i="21"/>
  <c r="AX2134" i="21"/>
  <c r="AX1710" i="21"/>
  <c r="AX1137" i="21"/>
  <c r="AX1759" i="21"/>
  <c r="AX164" i="21"/>
  <c r="AX1027" i="21"/>
  <c r="AX2243" i="21"/>
  <c r="AX882" i="21"/>
  <c r="AX970" i="21"/>
  <c r="AX1140" i="21"/>
  <c r="AX1000" i="21"/>
  <c r="AX2138" i="21"/>
  <c r="AX705" i="21"/>
  <c r="AX286" i="21"/>
  <c r="AX1785" i="21"/>
  <c r="AX479" i="21"/>
  <c r="AX1038" i="21"/>
  <c r="AX2039" i="21"/>
  <c r="AX2227" i="21"/>
  <c r="AX920" i="21"/>
  <c r="AX88" i="21"/>
  <c r="AX1341" i="21"/>
  <c r="AX427" i="21"/>
  <c r="AX2051" i="21"/>
  <c r="AX1753" i="21"/>
  <c r="AX645" i="21"/>
  <c r="AX1188" i="21"/>
  <c r="AX9" i="21"/>
  <c r="AX1971" i="21"/>
  <c r="AX2253" i="21"/>
  <c r="AN13" i="21"/>
  <c r="AX985" i="21"/>
  <c r="AX114" i="21"/>
  <c r="AX1321" i="21"/>
  <c r="AX43" i="21"/>
  <c r="AX1548" i="21"/>
  <c r="AX1818" i="21"/>
  <c r="AX905" i="21"/>
  <c r="AX463" i="21"/>
  <c r="AX1430" i="21"/>
  <c r="AX1100" i="21"/>
  <c r="AX593" i="21"/>
  <c r="AX869" i="21"/>
  <c r="AX2157" i="21"/>
  <c r="AX1006" i="21"/>
  <c r="AX1655" i="21"/>
  <c r="AX98" i="21"/>
  <c r="AX112" i="21"/>
  <c r="AX367" i="21"/>
  <c r="AX1890" i="21"/>
  <c r="AX2264" i="21"/>
  <c r="AX559" i="21"/>
  <c r="AX1053" i="21"/>
  <c r="AX1294" i="21"/>
  <c r="AX1273" i="21"/>
  <c r="AX1737" i="21"/>
  <c r="AX1912" i="21"/>
  <c r="AX507" i="21"/>
  <c r="AX1705" i="21"/>
  <c r="AX302" i="21"/>
  <c r="AX1733" i="21"/>
  <c r="AX1353" i="21"/>
  <c r="AX788" i="21"/>
  <c r="AX1376" i="21"/>
  <c r="AX1320" i="21"/>
  <c r="AX207" i="21"/>
  <c r="AX1223" i="21"/>
  <c r="AX1678" i="21"/>
  <c r="AX903" i="21"/>
  <c r="AX1968" i="21"/>
  <c r="AX934" i="21"/>
  <c r="AX694" i="21"/>
  <c r="AX180" i="21"/>
  <c r="AX979" i="21"/>
  <c r="AX1862" i="21"/>
  <c r="AX949" i="21"/>
  <c r="AX975" i="21"/>
  <c r="AX1237" i="21"/>
  <c r="AX1090" i="21"/>
  <c r="AX2161" i="21"/>
  <c r="AX2076" i="21"/>
  <c r="AX1628" i="21"/>
  <c r="AX855" i="21"/>
  <c r="AX115" i="21"/>
  <c r="AX1969" i="21"/>
  <c r="AX301" i="21"/>
  <c r="AX1459" i="21"/>
  <c r="AX255" i="21"/>
  <c r="AX681" i="21"/>
  <c r="AX270" i="21"/>
  <c r="AX32" i="21"/>
  <c r="AX220" i="21"/>
  <c r="AX197" i="21"/>
  <c r="AX253" i="21"/>
  <c r="AX1478" i="21"/>
  <c r="AX1290" i="21"/>
  <c r="AX389" i="21"/>
  <c r="AX1471" i="21"/>
  <c r="AX1052" i="21"/>
  <c r="AX1022" i="21"/>
  <c r="AX66" i="21"/>
  <c r="AX359" i="21"/>
  <c r="AX1033" i="21"/>
  <c r="AX1608" i="21"/>
  <c r="AX2298" i="21"/>
  <c r="AX1762" i="21"/>
  <c r="AX445" i="21"/>
  <c r="AX1741" i="21"/>
  <c r="AX321" i="21"/>
  <c r="AX67" i="21"/>
  <c r="AX1920" i="21"/>
  <c r="AX84" i="21"/>
  <c r="AX1752" i="21"/>
  <c r="AX825" i="21"/>
  <c r="AX1690" i="21"/>
  <c r="AX2013" i="21"/>
  <c r="AX2341" i="21"/>
  <c r="AX658" i="21"/>
  <c r="AX1617" i="21"/>
  <c r="AX1204" i="21"/>
  <c r="AX669" i="21"/>
  <c r="AX1538" i="21"/>
  <c r="AX1121" i="21"/>
  <c r="AX878" i="21"/>
  <c r="AX558" i="21"/>
  <c r="AX1846" i="21"/>
  <c r="AX257" i="21"/>
  <c r="AX1838" i="21"/>
  <c r="AX1784" i="21"/>
  <c r="AX24" i="21"/>
  <c r="AX859" i="21"/>
  <c r="AX421" i="21"/>
  <c r="AX2040" i="21"/>
  <c r="AX699" i="21"/>
  <c r="AX1597" i="21"/>
  <c r="AX1467" i="21"/>
  <c r="AX527" i="21"/>
  <c r="AX183" i="21"/>
  <c r="AX942" i="21"/>
  <c r="AX2181" i="21"/>
  <c r="AX48" i="21"/>
  <c r="AX1487" i="21"/>
  <c r="AX963" i="21"/>
  <c r="AX261" i="21"/>
  <c r="AX992" i="21"/>
  <c r="AX2061" i="21"/>
  <c r="AX1455" i="21"/>
  <c r="AX2196" i="21"/>
  <c r="AX846" i="21"/>
  <c r="AX1009" i="21"/>
  <c r="AX1579" i="21"/>
  <c r="AX2291" i="21"/>
  <c r="AX2066" i="21"/>
  <c r="AX1061" i="21"/>
  <c r="AX1131" i="21"/>
  <c r="AX245" i="21"/>
  <c r="AX178" i="21"/>
  <c r="AX145" i="21"/>
  <c r="AX712" i="21"/>
  <c r="AX1805" i="21"/>
  <c r="AX766" i="21"/>
  <c r="AX1987" i="21"/>
  <c r="AX1399" i="21"/>
  <c r="AX1656" i="21"/>
  <c r="AX1875" i="21"/>
  <c r="AX1585" i="21"/>
  <c r="AX248" i="21"/>
  <c r="AX808" i="21"/>
  <c r="AX860" i="21"/>
  <c r="AX1068" i="21"/>
  <c r="AX664" i="21"/>
  <c r="AX1473" i="21"/>
  <c r="AX1352" i="21"/>
  <c r="AX2342" i="21"/>
  <c r="AX2131" i="21"/>
  <c r="AX1824" i="21"/>
  <c r="AX2220" i="21"/>
  <c r="AX533" i="21"/>
  <c r="AX1390" i="21"/>
  <c r="AX1604" i="21"/>
  <c r="AX2215" i="21"/>
  <c r="AX1317" i="21"/>
  <c r="AX1079" i="21"/>
  <c r="AX1865" i="21"/>
  <c r="AX827" i="21"/>
  <c r="AX797" i="21"/>
  <c r="AX1103" i="21"/>
  <c r="AX386" i="21"/>
  <c r="AX1698" i="21"/>
  <c r="AX1735" i="21"/>
  <c r="AX1814" i="21"/>
  <c r="AX53" i="21"/>
  <c r="AX324" i="21"/>
  <c r="AX2302" i="21"/>
  <c r="AX546" i="21"/>
  <c r="AX1663" i="21"/>
  <c r="AX1249" i="21"/>
  <c r="AX2354" i="21"/>
  <c r="AX201" i="21"/>
  <c r="AX447" i="21"/>
  <c r="AX461" i="21"/>
  <c r="AX1834" i="21"/>
  <c r="AX2216" i="21"/>
  <c r="AX17" i="21"/>
  <c r="AX1284" i="21"/>
  <c r="AX1986" i="21"/>
  <c r="AX671" i="21"/>
  <c r="AX1379" i="21"/>
  <c r="AX2192" i="21"/>
  <c r="AX2086" i="21"/>
  <c r="AX1833" i="21"/>
  <c r="AX1802" i="21"/>
  <c r="AX18" i="21"/>
  <c r="AX1866" i="21"/>
  <c r="AX1421" i="21"/>
  <c r="AX2031" i="21"/>
  <c r="AX709" i="21"/>
  <c r="AX656" i="21"/>
  <c r="AX1181" i="21"/>
  <c r="AX120" i="21"/>
  <c r="AX23" i="21"/>
  <c r="AX2274" i="21"/>
  <c r="AX1770" i="21"/>
  <c r="AX1490" i="21"/>
  <c r="AX2277" i="21"/>
  <c r="AX752" i="21"/>
  <c r="AX1535" i="21"/>
  <c r="AX1156" i="21"/>
  <c r="AX1580" i="21"/>
  <c r="AX2246" i="21"/>
  <c r="AX1895" i="21"/>
  <c r="AX965" i="21"/>
  <c r="AX1028" i="21"/>
  <c r="AX2029" i="21"/>
  <c r="AX657" i="21"/>
  <c r="AX737" i="21"/>
  <c r="AX770" i="21"/>
  <c r="AX2156" i="21"/>
  <c r="AX357" i="21"/>
  <c r="AX1694" i="21"/>
  <c r="AX1417" i="21"/>
  <c r="AX1638" i="21"/>
  <c r="AX2126" i="21"/>
  <c r="AX8" i="21"/>
  <c r="AX368" i="21"/>
  <c r="AX561" i="21"/>
  <c r="AX1208" i="21"/>
  <c r="AX1334" i="21"/>
  <c r="AQ12" i="21"/>
  <c r="AX2098" i="21"/>
  <c r="AX281" i="21"/>
  <c r="AX1612" i="21"/>
  <c r="AX1998" i="21"/>
  <c r="AX1502" i="21"/>
  <c r="AX1815" i="21"/>
  <c r="AX1064" i="21"/>
  <c r="AX26" i="21"/>
  <c r="AX596" i="21"/>
  <c r="AX614" i="21"/>
  <c r="AX1769" i="21"/>
  <c r="AX2299" i="21"/>
  <c r="AX1275" i="21"/>
  <c r="AX569" i="21"/>
  <c r="AX1104" i="21"/>
  <c r="AX1897" i="21"/>
  <c r="AX2256" i="21"/>
  <c r="AX1948" i="21"/>
  <c r="AX193" i="21"/>
  <c r="AX1304" i="21"/>
  <c r="AX1213" i="21"/>
  <c r="AX1207" i="21"/>
  <c r="AX515" i="21"/>
  <c r="AX588" i="21"/>
  <c r="AX1937" i="21"/>
  <c r="AN12" i="21"/>
  <c r="AX1793" i="21"/>
  <c r="AX1994" i="21"/>
  <c r="AX650" i="21"/>
  <c r="AX2125" i="21"/>
  <c r="AX1435" i="21"/>
  <c r="AX124" i="21"/>
  <c r="AX767" i="21"/>
  <c r="AX1077" i="21"/>
  <c r="AX2313" i="21"/>
  <c r="AX973" i="21"/>
  <c r="AX1777" i="21"/>
  <c r="AX2153" i="21"/>
  <c r="AX431" i="21"/>
  <c r="AX1254" i="21"/>
  <c r="AX747" i="21"/>
  <c r="AX1306" i="21"/>
  <c r="AX1569" i="21"/>
  <c r="AX1363" i="21"/>
  <c r="AX1003" i="21"/>
  <c r="AX1642" i="21"/>
  <c r="AX1076" i="21"/>
  <c r="AX377" i="21"/>
  <c r="AX1464" i="21"/>
  <c r="AX1622" i="21"/>
  <c r="AX1552" i="21"/>
  <c r="AX1763" i="21"/>
  <c r="AX1014" i="21"/>
  <c r="AX1835" i="21"/>
  <c r="AX1896" i="21"/>
  <c r="AX1840" i="21"/>
  <c r="AX2297" i="21"/>
  <c r="AX412" i="21"/>
  <c r="AX2285" i="21"/>
  <c r="AX1195" i="21"/>
  <c r="AX1731" i="21"/>
  <c r="AN8" i="21"/>
  <c r="AX1522" i="21"/>
  <c r="AX830" i="21"/>
  <c r="AX1595" i="21"/>
  <c r="AX2251" i="21"/>
  <c r="AX806" i="21"/>
  <c r="AX2260" i="21"/>
  <c r="AX499" i="21"/>
  <c r="AX2000" i="21"/>
  <c r="AX279" i="21"/>
  <c r="AX932" i="21"/>
  <c r="AX510" i="21"/>
  <c r="AX393" i="21"/>
  <c r="AX27" i="21"/>
  <c r="AX360" i="21"/>
  <c r="AX350" i="21"/>
  <c r="AX1975" i="21"/>
  <c r="AX361" i="21"/>
  <c r="AX2068" i="21"/>
  <c r="AX233" i="21"/>
  <c r="AX1297" i="21"/>
  <c r="AX72" i="21"/>
  <c r="AX1578" i="21"/>
  <c r="AX902" i="21"/>
  <c r="AX74" i="21"/>
  <c r="AX1616" i="21"/>
  <c r="AX1039" i="21"/>
  <c r="AX1954" i="21"/>
  <c r="AX2120" i="21"/>
  <c r="AX1941" i="21"/>
  <c r="AX718" i="21"/>
  <c r="AX2258" i="21"/>
  <c r="AX1988" i="21"/>
  <c r="AX202" i="21"/>
  <c r="AX1634" i="21"/>
  <c r="AN3" i="21"/>
  <c r="AX679" i="21"/>
  <c r="AX2060" i="21"/>
  <c r="AX1681" i="21"/>
  <c r="AX951" i="21"/>
  <c r="AX1871" i="21"/>
  <c r="AX1658" i="21"/>
  <c r="AX519" i="21"/>
  <c r="AX1966" i="21"/>
  <c r="AX1558" i="21"/>
  <c r="AX465" i="21"/>
  <c r="AX1997" i="21"/>
  <c r="AX1528" i="21"/>
  <c r="AX198" i="21"/>
  <c r="AX172" i="21"/>
  <c r="AX991" i="21"/>
  <c r="AX1214" i="21"/>
  <c r="AX1613" i="21"/>
  <c r="AX1222" i="21"/>
  <c r="AX1436" i="21"/>
  <c r="AX1063" i="21"/>
  <c r="AX740" i="21"/>
  <c r="AX232" i="21"/>
  <c r="AX2096" i="21"/>
  <c r="AX850" i="21"/>
  <c r="AX1043" i="21"/>
  <c r="AX2276" i="21"/>
  <c r="AX556" i="21"/>
  <c r="AX410" i="21"/>
  <c r="AX1507" i="21"/>
  <c r="AX1448" i="21"/>
  <c r="AX1702" i="21"/>
  <c r="AX308" i="21"/>
  <c r="AX2063" i="21"/>
  <c r="AX1747" i="21"/>
  <c r="AX1168" i="21"/>
  <c r="AX2021" i="21"/>
  <c r="AX1019" i="21"/>
  <c r="AX1450" i="21"/>
  <c r="AX1256" i="21"/>
  <c r="AX1501" i="21"/>
  <c r="AX358" i="21"/>
  <c r="AX1058" i="21"/>
  <c r="AX1270" i="21"/>
  <c r="AX1946" i="21"/>
  <c r="AX231" i="21"/>
  <c r="AX843" i="21"/>
  <c r="AX2095" i="21"/>
  <c r="AX1291" i="21"/>
  <c r="AX1197" i="21"/>
  <c r="AX2024" i="21"/>
  <c r="AX2225" i="21"/>
  <c r="AX1146" i="21"/>
  <c r="AX1323" i="21"/>
  <c r="AX608" i="21"/>
  <c r="AX139" i="21"/>
  <c r="AX252" i="21"/>
  <c r="AX1107" i="21"/>
  <c r="AX1574" i="21"/>
  <c r="AX538" i="21"/>
  <c r="AX1939" i="21"/>
  <c r="AX1607" i="21"/>
  <c r="AX150" i="21"/>
  <c r="AX2001" i="21"/>
  <c r="AX416" i="21"/>
  <c r="AX335" i="21"/>
  <c r="AX1482" i="21"/>
  <c r="AX630" i="21"/>
  <c r="AX2047" i="21"/>
  <c r="AX298" i="21"/>
  <c r="AX2355" i="21"/>
  <c r="AX573" i="21"/>
  <c r="AX817" i="21"/>
  <c r="AX2229" i="21"/>
  <c r="AX65" i="21"/>
  <c r="AX1261" i="21"/>
  <c r="AX1644" i="21"/>
  <c r="AX138" i="21"/>
  <c r="AX619" i="21"/>
  <c r="AX1494" i="21"/>
  <c r="AX896" i="21"/>
  <c r="AX579" i="21"/>
  <c r="AX1889" i="21"/>
  <c r="AX432" i="21"/>
  <c r="AX2231" i="21"/>
  <c r="AX2055" i="21"/>
  <c r="AX1543" i="21"/>
  <c r="AX22" i="21"/>
  <c r="AX1262" i="21"/>
  <c r="AX2172" i="21"/>
  <c r="AX624" i="21"/>
  <c r="AX1276" i="21"/>
  <c r="AX474" i="21"/>
  <c r="AX1163" i="21"/>
  <c r="AX1776" i="21"/>
  <c r="AX2209" i="21"/>
  <c r="AX1427" i="21"/>
  <c r="AX2349" i="21"/>
  <c r="AX2149" i="21"/>
  <c r="AX684" i="21"/>
  <c r="AX316" i="21"/>
  <c r="AX651" i="21"/>
  <c r="AX1783" i="21"/>
  <c r="AQ11" i="21"/>
  <c r="AX996" i="21"/>
  <c r="AX1498" i="21"/>
  <c r="AX1165" i="21"/>
  <c r="AX550" i="21"/>
  <c r="AX1508" i="21"/>
  <c r="AX946" i="21"/>
  <c r="AX836" i="21"/>
  <c r="AX2054" i="21"/>
  <c r="AX2015" i="21"/>
  <c r="AX2200" i="21"/>
  <c r="AX897" i="21"/>
  <c r="AX1247" i="21"/>
  <c r="AX251" i="21"/>
  <c r="AX634" i="21"/>
  <c r="AX1567" i="21"/>
  <c r="AX2316" i="21"/>
  <c r="AX452" i="21"/>
  <c r="AX363" i="21"/>
  <c r="AX786" i="21"/>
  <c r="AX1260" i="21"/>
  <c r="AX845" i="21"/>
  <c r="AX2339" i="21"/>
  <c r="AX2309" i="21"/>
  <c r="AX2052" i="21"/>
  <c r="AX1539" i="21"/>
  <c r="AX2" i="21"/>
  <c r="AX1956" i="21"/>
  <c r="AX492" i="21"/>
  <c r="AX441" i="21"/>
  <c r="AX950" i="21"/>
  <c r="AX582" i="21"/>
  <c r="AX1803" i="21"/>
  <c r="AX1864" i="21"/>
  <c r="AX1287" i="21"/>
  <c r="AX1305" i="21"/>
  <c r="AX297" i="21"/>
  <c r="AX1715" i="21"/>
  <c r="AX670" i="21"/>
  <c r="AX482" i="21"/>
  <c r="AX989" i="21"/>
  <c r="AX2069" i="21"/>
  <c r="AX484" i="21"/>
  <c r="AX826" i="21"/>
  <c r="AX943" i="21"/>
  <c r="AX2142" i="21"/>
  <c r="AX1791" i="21"/>
  <c r="AX1697" i="21"/>
  <c r="AX2105" i="21"/>
  <c r="AX1884" i="21"/>
  <c r="AX611" i="21"/>
  <c r="AX603" i="21"/>
  <c r="AX769" i="21"/>
  <c r="AX1050" i="21"/>
  <c r="AX1218" i="21"/>
  <c r="AX2248" i="21"/>
  <c r="AX44" i="21"/>
  <c r="AX745" i="21"/>
  <c r="AX730" i="21"/>
  <c r="AX1244" i="21"/>
  <c r="AX437" i="21"/>
  <c r="AX123" i="21"/>
  <c r="AX2221" i="21"/>
  <c r="AX1942" i="21"/>
  <c r="AX1387" i="21"/>
  <c r="AX2290" i="21"/>
  <c r="AX1917" i="21"/>
  <c r="AX2173" i="21"/>
  <c r="AX404" i="21"/>
  <c r="AX69" i="21"/>
  <c r="AX605" i="21"/>
  <c r="AX1773" i="21"/>
  <c r="AX1049" i="21"/>
  <c r="AX450" i="21"/>
  <c r="AX2356" i="21"/>
  <c r="AX1534" i="21"/>
  <c r="AX2119" i="21"/>
  <c r="AX1651" i="21"/>
  <c r="AX1183" i="21"/>
  <c r="AX1951" i="21"/>
  <c r="AX1438" i="21"/>
  <c r="AX1696" i="21"/>
  <c r="AX1636" i="21"/>
  <c r="AX909" i="21"/>
  <c r="AX454" i="21"/>
  <c r="AX866" i="21"/>
  <c r="AX1588" i="21"/>
  <c r="AX753" i="21"/>
  <c r="AX2091" i="21"/>
  <c r="AX1393" i="21"/>
  <c r="AX1293" i="21"/>
  <c r="AX2038" i="21"/>
  <c r="AX1257" i="21"/>
  <c r="AX1350" i="21"/>
  <c r="AX539" i="21"/>
  <c r="AX1798" i="21"/>
  <c r="AX501" i="21"/>
  <c r="AX1488" i="21"/>
  <c r="AX1115" i="21"/>
  <c r="AX2150" i="21"/>
  <c r="AX1685" i="21"/>
  <c r="AX7" i="21"/>
  <c r="AX190" i="21"/>
  <c r="AX834" i="21"/>
  <c r="AX228" i="21"/>
  <c r="AX1210" i="21"/>
  <c r="AX2180" i="21"/>
  <c r="AX765" i="21"/>
  <c r="AX472" i="21"/>
  <c r="AX246" i="21"/>
  <c r="AX540" i="21"/>
  <c r="AX89" i="21"/>
  <c r="AX2210" i="21"/>
  <c r="AX923" i="21"/>
  <c r="AX831" i="21"/>
  <c r="AX1162" i="21"/>
  <c r="AX1765" i="21"/>
  <c r="AX2176" i="21"/>
  <c r="AX1587" i="21"/>
  <c r="AX483" i="21"/>
  <c r="AX1995" i="21"/>
  <c r="AX1547" i="21"/>
  <c r="AX1240" i="21"/>
  <c r="AX1668" i="21"/>
  <c r="AX708" i="21"/>
  <c r="AX1145" i="21"/>
  <c r="AX2137" i="21"/>
  <c r="AX336" i="21"/>
  <c r="AX1117" i="21"/>
  <c r="AX2211" i="21"/>
  <c r="AX2164" i="21"/>
  <c r="AX2111" i="21"/>
  <c r="AX774" i="21"/>
  <c r="AX2318" i="21"/>
  <c r="AX1583" i="21"/>
  <c r="AX1603" i="21"/>
  <c r="AX1020" i="21"/>
  <c r="AX1384" i="21"/>
  <c r="AX1200" i="21"/>
  <c r="AX1135" i="21"/>
  <c r="AX364" i="21"/>
  <c r="AQ6" i="21"/>
  <c r="AX77" i="21"/>
  <c r="AX1756" i="21"/>
  <c r="AX1186" i="21"/>
  <c r="AX244" i="21"/>
  <c r="AX1768" i="21"/>
  <c r="AX1922" i="21"/>
  <c r="AX222" i="21"/>
  <c r="AX799" i="21"/>
  <c r="AX304" i="21"/>
  <c r="AX2360" i="21"/>
  <c r="AX1923" i="21"/>
  <c r="AX1004" i="21"/>
  <c r="AX278" i="21"/>
  <c r="AX2049" i="21"/>
  <c r="AX1175" i="21"/>
  <c r="AX756" i="21"/>
  <c r="AX1295" i="21"/>
  <c r="AX1496" i="21"/>
  <c r="AX1161" i="21"/>
  <c r="AX144" i="21"/>
  <c r="AX459" i="21"/>
  <c r="AX1401" i="21"/>
  <c r="AX1601" i="21"/>
  <c r="AX526" i="21"/>
  <c r="AX1040" i="21"/>
  <c r="AX912" i="21"/>
  <c r="AX1232" i="21"/>
  <c r="AX1973" i="21"/>
  <c r="AN4" i="21"/>
  <c r="AX1029" i="21"/>
  <c r="AX446" i="21"/>
  <c r="AX696" i="21"/>
  <c r="AN6" i="21"/>
  <c r="AX1369" i="21"/>
  <c r="AX2338" i="21"/>
  <c r="AN11" i="21"/>
  <c r="AX210" i="21"/>
  <c r="AX644" i="21"/>
  <c r="AX537" i="21"/>
  <c r="AX2252" i="21"/>
  <c r="AX1398" i="21"/>
  <c r="AX783" i="21"/>
  <c r="AX969" i="21"/>
  <c r="AX1085" i="21"/>
  <c r="AX840" i="21"/>
  <c r="AX419" i="21"/>
  <c r="AX543" i="21"/>
  <c r="AX2160" i="21"/>
  <c r="AX2280" i="21"/>
  <c r="AX2283" i="21"/>
  <c r="AX154" i="21"/>
  <c r="AX1809" i="21"/>
  <c r="AX1591" i="21"/>
  <c r="AX182" i="21"/>
  <c r="AX1949" i="21"/>
  <c r="AX1611" i="21"/>
  <c r="AX230" i="21"/>
  <c r="AX1152" i="21"/>
  <c r="AX1193" i="21"/>
  <c r="AX916" i="21"/>
  <c r="AX547" i="21"/>
  <c r="AX1017" i="21"/>
  <c r="AX1967" i="21"/>
  <c r="AX206" i="21"/>
  <c r="AN5" i="21"/>
  <c r="AX337" i="21"/>
  <c r="AX1185" i="21"/>
  <c r="AX1992" i="21"/>
  <c r="AX2155" i="21"/>
  <c r="AX1445" i="21"/>
  <c r="AX1980" i="21"/>
  <c r="AX290" i="21"/>
  <c r="AX1560" i="21"/>
  <c r="AX698" i="21"/>
  <c r="AX621" i="21"/>
  <c r="AX471" i="21"/>
  <c r="AX2079" i="21"/>
  <c r="AX1283" i="21"/>
  <c r="AX20" i="21"/>
  <c r="AX1874" i="21"/>
  <c r="AX1451" i="21"/>
  <c r="AX1525" i="21"/>
  <c r="AX2045" i="21"/>
  <c r="AX127" i="21"/>
  <c r="AX1101" i="21"/>
  <c r="AX913" i="21"/>
  <c r="AX676" i="21"/>
  <c r="AX2259" i="21"/>
  <c r="AX654" i="21"/>
  <c r="AX1531" i="21"/>
  <c r="AX623" i="21"/>
  <c r="AX327" i="21"/>
  <c r="AX1434" i="21"/>
  <c r="AX1047" i="21"/>
  <c r="AX853" i="21"/>
  <c r="AX1246" i="21"/>
  <c r="AX2212" i="21"/>
  <c r="AX2058" i="21"/>
  <c r="AX1530" i="21"/>
  <c r="AX565" i="21"/>
  <c r="AX4" i="21"/>
  <c r="AX1852" i="21"/>
  <c r="AX628" i="21"/>
  <c r="AX748" i="21"/>
  <c r="AX1709" i="21"/>
  <c r="AX2275" i="21"/>
  <c r="AX2101" i="21"/>
  <c r="AX2043" i="21"/>
  <c r="AX1559" i="21"/>
  <c r="AX1925" i="21"/>
  <c r="AX379" i="21"/>
  <c r="AX781" i="21"/>
  <c r="AX1744" i="21"/>
  <c r="AX1955" i="21"/>
  <c r="AQ13" i="21"/>
  <c r="AX385" i="21"/>
  <c r="AX787" i="21"/>
  <c r="AX809" i="21"/>
  <c r="AX587" i="21"/>
  <c r="AX132" i="21"/>
  <c r="AX355" i="21"/>
  <c r="AX1015" i="21"/>
  <c r="AX1909" i="21"/>
  <c r="AX1446" i="21"/>
  <c r="AX1475" i="21"/>
  <c r="AX2019" i="21"/>
  <c r="AX280" i="21"/>
  <c r="AX1789" i="21"/>
  <c r="AX92" i="21"/>
  <c r="AX935" i="21"/>
  <c r="AX1827" i="21"/>
  <c r="AX631" i="21"/>
  <c r="AX1395" i="21"/>
  <c r="AX1342" i="21"/>
  <c r="AX1235" i="21"/>
  <c r="AX1958" i="21"/>
  <c r="AX1812" i="21"/>
  <c r="AX615" i="21"/>
  <c r="AX632" i="21"/>
  <c r="AX1151" i="21"/>
  <c r="AX1351" i="21"/>
  <c r="AX2004" i="21"/>
  <c r="AX1541" i="21"/>
  <c r="AX277" i="21"/>
  <c r="AX2140" i="21"/>
  <c r="AX2184" i="21"/>
  <c r="AX464" i="21"/>
  <c r="AX1877" i="21"/>
  <c r="AX1720" i="21"/>
  <c r="AX1886" i="21"/>
  <c r="AX340" i="21"/>
  <c r="AX1821" i="21"/>
  <c r="AX1144" i="21"/>
  <c r="AX576" i="21"/>
  <c r="AX1566" i="21"/>
  <c r="AX2100" i="21"/>
  <c r="AX513" i="21"/>
  <c r="AX1553" i="21"/>
  <c r="AX49" i="21"/>
  <c r="AX1394" i="21"/>
  <c r="AX1999" i="21"/>
  <c r="AX580" i="21"/>
  <c r="AX417" i="21"/>
  <c r="AX1250" i="21"/>
  <c r="AX953" i="21"/>
  <c r="AX266" i="21"/>
  <c r="AX2351" i="21"/>
  <c r="AX1182" i="21"/>
  <c r="AX1515" i="21"/>
  <c r="AX548" i="21"/>
  <c r="AX328" i="21"/>
  <c r="AX1272" i="21"/>
  <c r="AX2265" i="21"/>
  <c r="AX1286" i="21"/>
  <c r="AX1983" i="21"/>
  <c r="AX2195" i="21"/>
  <c r="AX2271" i="21"/>
  <c r="AX1582" i="21"/>
  <c r="AX382" i="21"/>
  <c r="AX757" i="21"/>
  <c r="AX1876" i="21"/>
  <c r="AX772" i="21"/>
  <c r="AX396" i="21"/>
  <c r="AX675" i="21"/>
  <c r="AX305" i="21"/>
  <c r="AX429" i="21"/>
  <c r="AN7" i="21"/>
  <c r="AX894" i="21"/>
  <c r="AX952" i="21"/>
  <c r="AX1410" i="21"/>
  <c r="AX1797" i="21"/>
  <c r="AQ7" i="21"/>
  <c r="AX2296" i="21"/>
  <c r="AX717" i="21"/>
  <c r="AX1388" i="21"/>
  <c r="AX723" i="21"/>
  <c r="AX1119" i="21"/>
  <c r="AX1225" i="21"/>
  <c r="AX1082" i="21"/>
  <c r="M1083" i="24" l="1"/>
  <c r="O1083" i="24" s="1"/>
  <c r="M1226" i="24"/>
  <c r="O1226" i="24" s="1"/>
  <c r="M1120" i="24"/>
  <c r="O1120" i="24" s="1"/>
  <c r="M724" i="24"/>
  <c r="O724" i="24" s="1"/>
  <c r="M1389" i="24"/>
  <c r="O1389" i="24" s="1"/>
  <c r="M718" i="24"/>
  <c r="O718" i="24" s="1"/>
  <c r="M2297" i="24"/>
  <c r="O2297" i="24" s="1"/>
  <c r="AR7" i="21"/>
  <c r="M1798" i="24"/>
  <c r="O1798" i="24" s="1"/>
  <c r="M1411" i="24"/>
  <c r="O1411" i="24" s="1"/>
  <c r="M953" i="24"/>
  <c r="O953" i="24" s="1"/>
  <c r="M895" i="24"/>
  <c r="O895" i="24" s="1"/>
  <c r="M430" i="24"/>
  <c r="O430" i="24" s="1"/>
  <c r="M306" i="24"/>
  <c r="O306" i="24" s="1"/>
  <c r="M676" i="24"/>
  <c r="O676" i="24" s="1"/>
  <c r="M397" i="24"/>
  <c r="O397" i="24" s="1"/>
  <c r="M773" i="24"/>
  <c r="O773" i="24" s="1"/>
  <c r="M1877" i="24"/>
  <c r="O1877" i="24" s="1"/>
  <c r="M758" i="24"/>
  <c r="O758" i="24" s="1"/>
  <c r="M383" i="24"/>
  <c r="O383" i="24" s="1"/>
  <c r="M1583" i="24"/>
  <c r="O1583" i="24" s="1"/>
  <c r="M2272" i="24"/>
  <c r="O2272" i="24" s="1"/>
  <c r="M2196" i="24"/>
  <c r="O2196" i="24" s="1"/>
  <c r="M1984" i="24"/>
  <c r="O1984" i="24" s="1"/>
  <c r="M1287" i="24"/>
  <c r="O1287" i="24" s="1"/>
  <c r="M2266" i="24"/>
  <c r="O2266" i="24" s="1"/>
  <c r="M1273" i="24"/>
  <c r="O1273" i="24" s="1"/>
  <c r="M329" i="24"/>
  <c r="O329" i="24" s="1"/>
  <c r="M549" i="24"/>
  <c r="O549" i="24" s="1"/>
  <c r="M1516" i="24"/>
  <c r="O1516" i="24" s="1"/>
  <c r="M1183" i="24"/>
  <c r="O1183" i="24" s="1"/>
  <c r="M2352" i="24"/>
  <c r="O2352" i="24" s="1"/>
  <c r="M267" i="24"/>
  <c r="O267" i="24" s="1"/>
  <c r="M954" i="24"/>
  <c r="O954" i="24" s="1"/>
  <c r="M1251" i="24"/>
  <c r="O1251" i="24" s="1"/>
  <c r="M418" i="24"/>
  <c r="O418" i="24" s="1"/>
  <c r="M581" i="24"/>
  <c r="O581" i="24" s="1"/>
  <c r="M2000" i="24"/>
  <c r="O2000" i="24" s="1"/>
  <c r="M1395" i="24"/>
  <c r="O1395" i="24" s="1"/>
  <c r="M50" i="24"/>
  <c r="O50" i="24" s="1"/>
  <c r="M1554" i="24"/>
  <c r="O1554" i="24" s="1"/>
  <c r="M514" i="24"/>
  <c r="O514" i="24" s="1"/>
  <c r="M2101" i="24"/>
  <c r="O2101" i="24" s="1"/>
  <c r="M1567" i="24"/>
  <c r="O1567" i="24" s="1"/>
  <c r="M577" i="24"/>
  <c r="O577" i="24" s="1"/>
  <c r="M1145" i="24"/>
  <c r="O1145" i="24" s="1"/>
  <c r="M1822" i="24"/>
  <c r="O1822" i="24" s="1"/>
  <c r="M341" i="24"/>
  <c r="O341" i="24" s="1"/>
  <c r="M1887" i="24"/>
  <c r="O1887" i="24" s="1"/>
  <c r="M1721" i="24"/>
  <c r="O1721" i="24" s="1"/>
  <c r="M1878" i="24"/>
  <c r="O1878" i="24" s="1"/>
  <c r="M465" i="24"/>
  <c r="O465" i="24" s="1"/>
  <c r="M2185" i="24"/>
  <c r="O2185" i="24" s="1"/>
  <c r="M2141" i="24"/>
  <c r="O2141" i="24" s="1"/>
  <c r="M278" i="24"/>
  <c r="O278" i="24" s="1"/>
  <c r="M1542" i="24"/>
  <c r="O1542" i="24" s="1"/>
  <c r="M2005" i="24"/>
  <c r="O2005" i="24" s="1"/>
  <c r="M1352" i="24"/>
  <c r="O1352" i="24" s="1"/>
  <c r="M1152" i="24"/>
  <c r="O1152" i="24" s="1"/>
  <c r="M633" i="24"/>
  <c r="O633" i="24" s="1"/>
  <c r="M616" i="24"/>
  <c r="O616" i="24" s="1"/>
  <c r="M1813" i="24"/>
  <c r="O1813" i="24" s="1"/>
  <c r="M1959" i="24"/>
  <c r="O1959" i="24" s="1"/>
  <c r="M1236" i="24"/>
  <c r="O1236" i="24" s="1"/>
  <c r="M1343" i="24"/>
  <c r="O1343" i="24" s="1"/>
  <c r="M1396" i="24"/>
  <c r="O1396" i="24" s="1"/>
  <c r="M632" i="24"/>
  <c r="O632" i="24" s="1"/>
  <c r="M1828" i="24"/>
  <c r="O1828" i="24" s="1"/>
  <c r="M936" i="24"/>
  <c r="O936" i="24" s="1"/>
  <c r="M93" i="24"/>
  <c r="O93" i="24" s="1"/>
  <c r="M1790" i="24"/>
  <c r="O1790" i="24" s="1"/>
  <c r="M281" i="24"/>
  <c r="O281" i="24" s="1"/>
  <c r="M2020" i="24"/>
  <c r="O2020" i="24" s="1"/>
  <c r="M1476" i="24"/>
  <c r="O1476" i="24" s="1"/>
  <c r="M1447" i="24"/>
  <c r="O1447" i="24" s="1"/>
  <c r="M1910" i="24"/>
  <c r="O1910" i="24" s="1"/>
  <c r="M1016" i="24"/>
  <c r="O1016" i="24" s="1"/>
  <c r="M356" i="24"/>
  <c r="O356" i="24" s="1"/>
  <c r="M133" i="24"/>
  <c r="O133" i="24" s="1"/>
  <c r="M588" i="24"/>
  <c r="O588" i="24" s="1"/>
  <c r="M810" i="24"/>
  <c r="O810" i="24" s="1"/>
  <c r="M788" i="24"/>
  <c r="O788" i="24" s="1"/>
  <c r="M386" i="24"/>
  <c r="O386" i="24" s="1"/>
  <c r="AR13" i="21"/>
  <c r="M1956" i="24"/>
  <c r="O1956" i="24" s="1"/>
  <c r="M1745" i="24"/>
  <c r="O1745" i="24" s="1"/>
  <c r="M782" i="24"/>
  <c r="O782" i="24" s="1"/>
  <c r="M380" i="24"/>
  <c r="O380" i="24" s="1"/>
  <c r="M1926" i="24"/>
  <c r="O1926" i="24" s="1"/>
  <c r="M1560" i="24"/>
  <c r="O1560" i="24" s="1"/>
  <c r="M2044" i="24"/>
  <c r="O2044" i="24" s="1"/>
  <c r="M2102" i="24"/>
  <c r="O2102" i="24" s="1"/>
  <c r="M2276" i="24"/>
  <c r="O2276" i="24" s="1"/>
  <c r="M1710" i="24"/>
  <c r="O1710" i="24" s="1"/>
  <c r="M749" i="24"/>
  <c r="O749" i="24" s="1"/>
  <c r="M629" i="24"/>
  <c r="O629" i="24" s="1"/>
  <c r="M1853" i="24"/>
  <c r="O1853" i="24" s="1"/>
  <c r="M5" i="24"/>
  <c r="O5" i="24" s="1"/>
  <c r="M566" i="24"/>
  <c r="O566" i="24" s="1"/>
  <c r="M1531" i="24"/>
  <c r="O1531" i="24" s="1"/>
  <c r="M2059" i="24"/>
  <c r="O2059" i="24" s="1"/>
  <c r="M2213" i="24"/>
  <c r="O2213" i="24" s="1"/>
  <c r="M1247" i="24"/>
  <c r="O1247" i="24" s="1"/>
  <c r="M854" i="24"/>
  <c r="O854" i="24" s="1"/>
  <c r="M1048" i="24"/>
  <c r="O1048" i="24" s="1"/>
  <c r="M1435" i="24"/>
  <c r="O1435" i="24" s="1"/>
  <c r="M328" i="24"/>
  <c r="O328" i="24" s="1"/>
  <c r="M624" i="24"/>
  <c r="O624" i="24" s="1"/>
  <c r="M1532" i="24"/>
  <c r="O1532" i="24" s="1"/>
  <c r="M655" i="24"/>
  <c r="O655" i="24" s="1"/>
  <c r="M2260" i="24"/>
  <c r="O2260" i="24" s="1"/>
  <c r="M677" i="24"/>
  <c r="O677" i="24" s="1"/>
  <c r="M914" i="24"/>
  <c r="O914" i="24" s="1"/>
  <c r="M1102" i="24"/>
  <c r="O1102" i="24" s="1"/>
  <c r="M128" i="24"/>
  <c r="O128" i="24" s="1"/>
  <c r="M2046" i="24"/>
  <c r="O2046" i="24" s="1"/>
  <c r="M1526" i="24"/>
  <c r="O1526" i="24" s="1"/>
  <c r="M1452" i="24"/>
  <c r="O1452" i="24" s="1"/>
  <c r="M1875" i="24"/>
  <c r="O1875" i="24" s="1"/>
  <c r="M21" i="24"/>
  <c r="O21" i="24" s="1"/>
  <c r="M1284" i="24"/>
  <c r="O1284" i="24" s="1"/>
  <c r="M2080" i="24"/>
  <c r="O2080" i="24" s="1"/>
  <c r="M472" i="24"/>
  <c r="O472" i="24" s="1"/>
  <c r="M622" i="24"/>
  <c r="O622" i="24" s="1"/>
  <c r="M699" i="24"/>
  <c r="O699" i="24" s="1"/>
  <c r="M1561" i="24"/>
  <c r="O1561" i="24" s="1"/>
  <c r="M291" i="24"/>
  <c r="O291" i="24" s="1"/>
  <c r="M1981" i="24"/>
  <c r="O1981" i="24" s="1"/>
  <c r="M1446" i="24"/>
  <c r="O1446" i="24" s="1"/>
  <c r="M2156" i="24"/>
  <c r="O2156" i="24" s="1"/>
  <c r="M1993" i="24"/>
  <c r="O1993" i="24" s="1"/>
  <c r="M1186" i="24"/>
  <c r="O1186" i="24" s="1"/>
  <c r="M338" i="24"/>
  <c r="O338" i="24" s="1"/>
  <c r="M207" i="24"/>
  <c r="O207" i="24" s="1"/>
  <c r="M1968" i="24"/>
  <c r="O1968" i="24" s="1"/>
  <c r="M1018" i="24"/>
  <c r="O1018" i="24" s="1"/>
  <c r="M548" i="24"/>
  <c r="O548" i="24" s="1"/>
  <c r="M917" i="24"/>
  <c r="O917" i="24" s="1"/>
  <c r="M1194" i="24"/>
  <c r="O1194" i="24" s="1"/>
  <c r="M1153" i="24"/>
  <c r="O1153" i="24" s="1"/>
  <c r="M231" i="24"/>
  <c r="O231" i="24" s="1"/>
  <c r="M1612" i="24"/>
  <c r="O1612" i="24" s="1"/>
  <c r="M1950" i="24"/>
  <c r="O1950" i="24" s="1"/>
  <c r="M183" i="24"/>
  <c r="O183" i="24" s="1"/>
  <c r="M1592" i="24"/>
  <c r="O1592" i="24" s="1"/>
  <c r="M1810" i="24"/>
  <c r="O1810" i="24" s="1"/>
  <c r="M155" i="24"/>
  <c r="O155" i="24" s="1"/>
  <c r="M2284" i="24"/>
  <c r="O2284" i="24" s="1"/>
  <c r="M2281" i="24"/>
  <c r="O2281" i="24" s="1"/>
  <c r="M2161" i="24"/>
  <c r="O2161" i="24" s="1"/>
  <c r="M544" i="24"/>
  <c r="O544" i="24" s="1"/>
  <c r="M420" i="24"/>
  <c r="O420" i="24" s="1"/>
  <c r="M841" i="24"/>
  <c r="O841" i="24" s="1"/>
  <c r="M1086" i="24"/>
  <c r="O1086" i="24" s="1"/>
  <c r="M970" i="24"/>
  <c r="O970" i="24" s="1"/>
  <c r="M784" i="24"/>
  <c r="O784" i="24" s="1"/>
  <c r="M1399" i="24"/>
  <c r="O1399" i="24" s="1"/>
  <c r="M2253" i="24"/>
  <c r="O2253" i="24" s="1"/>
  <c r="M538" i="24"/>
  <c r="O538" i="24" s="1"/>
  <c r="M645" i="24"/>
  <c r="O645" i="24" s="1"/>
  <c r="M211" i="24"/>
  <c r="O211" i="24" s="1"/>
  <c r="M2339" i="24"/>
  <c r="O2339" i="24" s="1"/>
  <c r="M1370" i="24"/>
  <c r="O1370" i="24" s="1"/>
  <c r="M697" i="24"/>
  <c r="O697" i="24" s="1"/>
  <c r="M447" i="24"/>
  <c r="O447" i="24" s="1"/>
  <c r="M1030" i="24"/>
  <c r="O1030" i="24" s="1"/>
  <c r="M1974" i="24"/>
  <c r="O1974" i="24" s="1"/>
  <c r="M1233" i="24"/>
  <c r="O1233" i="24" s="1"/>
  <c r="M913" i="24"/>
  <c r="O913" i="24" s="1"/>
  <c r="M1041" i="24"/>
  <c r="O1041" i="24" s="1"/>
  <c r="M527" i="24"/>
  <c r="O527" i="24" s="1"/>
  <c r="M1602" i="24"/>
  <c r="O1602" i="24" s="1"/>
  <c r="M1402" i="24"/>
  <c r="O1402" i="24" s="1"/>
  <c r="M460" i="24"/>
  <c r="O460" i="24" s="1"/>
  <c r="M145" i="24"/>
  <c r="O145" i="24" s="1"/>
  <c r="M1162" i="24"/>
  <c r="O1162" i="24" s="1"/>
  <c r="M1497" i="24"/>
  <c r="O1497" i="24" s="1"/>
  <c r="M1296" i="24"/>
  <c r="O1296" i="24" s="1"/>
  <c r="M757" i="24"/>
  <c r="O757" i="24" s="1"/>
  <c r="M1176" i="24"/>
  <c r="O1176" i="24" s="1"/>
  <c r="M2050" i="24"/>
  <c r="O2050" i="24" s="1"/>
  <c r="M279" i="24"/>
  <c r="O279" i="24" s="1"/>
  <c r="M1005" i="24"/>
  <c r="O1005" i="24" s="1"/>
  <c r="M1924" i="24"/>
  <c r="O1924" i="24" s="1"/>
  <c r="M2361" i="24"/>
  <c r="O2361" i="24" s="1"/>
  <c r="M305" i="24"/>
  <c r="O305" i="24" s="1"/>
  <c r="M800" i="24"/>
  <c r="O800" i="24" s="1"/>
  <c r="M223" i="24"/>
  <c r="O223" i="24" s="1"/>
  <c r="M1923" i="24"/>
  <c r="O1923" i="24" s="1"/>
  <c r="M1769" i="24"/>
  <c r="O1769" i="24" s="1"/>
  <c r="M245" i="24"/>
  <c r="O245" i="24" s="1"/>
  <c r="M1187" i="24"/>
  <c r="O1187" i="24" s="1"/>
  <c r="M1757" i="24"/>
  <c r="O1757" i="24" s="1"/>
  <c r="M78" i="24"/>
  <c r="O78" i="24" s="1"/>
  <c r="AR6" i="21"/>
  <c r="M365" i="24"/>
  <c r="O365" i="24" s="1"/>
  <c r="M1136" i="24"/>
  <c r="O1136" i="24" s="1"/>
  <c r="M1201" i="24"/>
  <c r="O1201" i="24" s="1"/>
  <c r="M1385" i="24"/>
  <c r="O1385" i="24" s="1"/>
  <c r="M1021" i="24"/>
  <c r="O1021" i="24" s="1"/>
  <c r="M1604" i="24"/>
  <c r="O1604" i="24" s="1"/>
  <c r="M1584" i="24"/>
  <c r="O1584" i="24" s="1"/>
  <c r="M2319" i="24"/>
  <c r="O2319" i="24" s="1"/>
  <c r="M775" i="24"/>
  <c r="O775" i="24" s="1"/>
  <c r="M2112" i="24"/>
  <c r="O2112" i="24" s="1"/>
  <c r="M2165" i="24"/>
  <c r="O2165" i="24" s="1"/>
  <c r="M2212" i="24"/>
  <c r="O2212" i="24" s="1"/>
  <c r="M1118" i="24"/>
  <c r="O1118" i="24" s="1"/>
  <c r="M337" i="24"/>
  <c r="O337" i="24" s="1"/>
  <c r="M2138" i="24"/>
  <c r="O2138" i="24" s="1"/>
  <c r="M1146" i="24"/>
  <c r="O1146" i="24" s="1"/>
  <c r="M709" i="24"/>
  <c r="O709" i="24" s="1"/>
  <c r="M1669" i="24"/>
  <c r="O1669" i="24" s="1"/>
  <c r="M1241" i="24"/>
  <c r="O1241" i="24" s="1"/>
  <c r="M1548" i="24"/>
  <c r="O1548" i="24" s="1"/>
  <c r="M1996" i="24"/>
  <c r="O1996" i="24" s="1"/>
  <c r="M484" i="24"/>
  <c r="O484" i="24" s="1"/>
  <c r="M1588" i="24"/>
  <c r="O1588" i="24" s="1"/>
  <c r="M2177" i="24"/>
  <c r="O2177" i="24" s="1"/>
  <c r="M1766" i="24"/>
  <c r="O1766" i="24" s="1"/>
  <c r="M1163" i="24"/>
  <c r="O1163" i="24" s="1"/>
  <c r="M832" i="24"/>
  <c r="O832" i="24" s="1"/>
  <c r="M924" i="24"/>
  <c r="O924" i="24" s="1"/>
  <c r="M2211" i="24"/>
  <c r="O2211" i="24" s="1"/>
  <c r="M90" i="24"/>
  <c r="O90" i="24" s="1"/>
  <c r="M541" i="24"/>
  <c r="O541" i="24" s="1"/>
  <c r="M247" i="24"/>
  <c r="O247" i="24" s="1"/>
  <c r="M473" i="24"/>
  <c r="O473" i="24" s="1"/>
  <c r="M766" i="24"/>
  <c r="O766" i="24" s="1"/>
  <c r="M2181" i="24"/>
  <c r="O2181" i="24" s="1"/>
  <c r="M1211" i="24"/>
  <c r="O1211" i="24" s="1"/>
  <c r="M229" i="24"/>
  <c r="O229" i="24" s="1"/>
  <c r="M835" i="24"/>
  <c r="O835" i="24" s="1"/>
  <c r="M191" i="24"/>
  <c r="O191" i="24" s="1"/>
  <c r="M8" i="24"/>
  <c r="O8" i="24" s="1"/>
  <c r="M1686" i="24"/>
  <c r="O1686" i="24" s="1"/>
  <c r="M2151" i="24"/>
  <c r="O2151" i="24" s="1"/>
  <c r="M1116" i="24"/>
  <c r="O1116" i="24" s="1"/>
  <c r="M1489" i="24"/>
  <c r="O1489" i="24" s="1"/>
  <c r="M502" i="24"/>
  <c r="O502" i="24" s="1"/>
  <c r="M1799" i="24"/>
  <c r="O1799" i="24" s="1"/>
  <c r="M540" i="24"/>
  <c r="O540" i="24" s="1"/>
  <c r="M1351" i="24"/>
  <c r="O1351" i="24" s="1"/>
  <c r="M1258" i="24"/>
  <c r="O1258" i="24" s="1"/>
  <c r="M2039" i="24"/>
  <c r="O2039" i="24" s="1"/>
  <c r="M1294" i="24"/>
  <c r="O1294" i="24" s="1"/>
  <c r="M1394" i="24"/>
  <c r="O1394" i="24" s="1"/>
  <c r="M2092" i="24"/>
  <c r="O2092" i="24" s="1"/>
  <c r="M754" i="24"/>
  <c r="O754" i="24" s="1"/>
  <c r="M1589" i="24"/>
  <c r="O1589" i="24" s="1"/>
  <c r="M867" i="24"/>
  <c r="O867" i="24" s="1"/>
  <c r="M455" i="24"/>
  <c r="O455" i="24" s="1"/>
  <c r="M910" i="24"/>
  <c r="O910" i="24" s="1"/>
  <c r="M1637" i="24"/>
  <c r="O1637" i="24" s="1"/>
  <c r="M1697" i="24"/>
  <c r="O1697" i="24" s="1"/>
  <c r="M1439" i="24"/>
  <c r="O1439" i="24" s="1"/>
  <c r="M1952" i="24"/>
  <c r="O1952" i="24" s="1"/>
  <c r="M1184" i="24"/>
  <c r="O1184" i="24" s="1"/>
  <c r="M1652" i="24"/>
  <c r="O1652" i="24" s="1"/>
  <c r="M2120" i="24"/>
  <c r="O2120" i="24" s="1"/>
  <c r="M1535" i="24"/>
  <c r="O1535" i="24" s="1"/>
  <c r="M2357" i="24"/>
  <c r="O2357" i="24" s="1"/>
  <c r="M451" i="24"/>
  <c r="O451" i="24" s="1"/>
  <c r="M1050" i="24"/>
  <c r="O1050" i="24" s="1"/>
  <c r="M1774" i="24"/>
  <c r="O1774" i="24" s="1"/>
  <c r="M606" i="24"/>
  <c r="O606" i="24" s="1"/>
  <c r="M70" i="24"/>
  <c r="O70" i="24" s="1"/>
  <c r="M405" i="24"/>
  <c r="O405" i="24" s="1"/>
  <c r="M2174" i="24"/>
  <c r="O2174" i="24" s="1"/>
  <c r="M1918" i="24"/>
  <c r="O1918" i="24" s="1"/>
  <c r="M2291" i="24"/>
  <c r="O2291" i="24" s="1"/>
  <c r="M1388" i="24"/>
  <c r="O1388" i="24" s="1"/>
  <c r="M1943" i="24"/>
  <c r="O1943" i="24" s="1"/>
  <c r="M2222" i="24"/>
  <c r="O2222" i="24" s="1"/>
  <c r="M124" i="24"/>
  <c r="O124" i="24" s="1"/>
  <c r="M438" i="24"/>
  <c r="O438" i="24" s="1"/>
  <c r="M1245" i="24"/>
  <c r="O1245" i="24" s="1"/>
  <c r="M731" i="24"/>
  <c r="O731" i="24" s="1"/>
  <c r="M746" i="24"/>
  <c r="O746" i="24" s="1"/>
  <c r="M45" i="24"/>
  <c r="O45" i="24" s="1"/>
  <c r="M2249" i="24"/>
  <c r="O2249" i="24" s="1"/>
  <c r="M1219" i="24"/>
  <c r="O1219" i="24" s="1"/>
  <c r="M1051" i="24"/>
  <c r="O1051" i="24" s="1"/>
  <c r="M770" i="24"/>
  <c r="O770" i="24" s="1"/>
  <c r="M604" i="24"/>
  <c r="O604" i="24" s="1"/>
  <c r="M612" i="24"/>
  <c r="O612" i="24" s="1"/>
  <c r="M1885" i="24"/>
  <c r="O1885" i="24" s="1"/>
  <c r="M2106" i="24"/>
  <c r="O2106" i="24" s="1"/>
  <c r="M1698" i="24"/>
  <c r="O1698" i="24" s="1"/>
  <c r="M1792" i="24"/>
  <c r="O1792" i="24" s="1"/>
  <c r="M2143" i="24"/>
  <c r="O2143" i="24" s="1"/>
  <c r="M944" i="24"/>
  <c r="O944" i="24" s="1"/>
  <c r="M827" i="24"/>
  <c r="O827" i="24" s="1"/>
  <c r="M485" i="24"/>
  <c r="O485" i="24" s="1"/>
  <c r="M2070" i="24"/>
  <c r="O2070" i="24" s="1"/>
  <c r="M990" i="24"/>
  <c r="O990" i="24" s="1"/>
  <c r="M483" i="24"/>
  <c r="O483" i="24" s="1"/>
  <c r="M671" i="24"/>
  <c r="O671" i="24" s="1"/>
  <c r="M1716" i="24"/>
  <c r="O1716" i="24" s="1"/>
  <c r="M298" i="24"/>
  <c r="O298" i="24" s="1"/>
  <c r="M1306" i="24"/>
  <c r="O1306" i="24" s="1"/>
  <c r="M1288" i="24"/>
  <c r="O1288" i="24" s="1"/>
  <c r="M1865" i="24"/>
  <c r="O1865" i="24" s="1"/>
  <c r="M1804" i="24"/>
  <c r="O1804" i="24" s="1"/>
  <c r="M583" i="24"/>
  <c r="O583" i="24" s="1"/>
  <c r="M951" i="24"/>
  <c r="O951" i="24" s="1"/>
  <c r="M442" i="24"/>
  <c r="O442" i="24" s="1"/>
  <c r="M493" i="24"/>
  <c r="O493" i="24" s="1"/>
  <c r="M1957" i="24"/>
  <c r="O1957" i="24" s="1"/>
  <c r="M3" i="24"/>
  <c r="O3" i="24" s="1"/>
  <c r="M1540" i="24"/>
  <c r="O1540" i="24" s="1"/>
  <c r="M2053" i="24"/>
  <c r="O2053" i="24" s="1"/>
  <c r="M2310" i="24"/>
  <c r="O2310" i="24" s="1"/>
  <c r="M2340" i="24"/>
  <c r="O2340" i="24" s="1"/>
  <c r="M846" i="24"/>
  <c r="O846" i="24" s="1"/>
  <c r="M1261" i="24"/>
  <c r="O1261" i="24" s="1"/>
  <c r="M787" i="24"/>
  <c r="O787" i="24" s="1"/>
  <c r="M364" i="24"/>
  <c r="O364" i="24" s="1"/>
  <c r="M453" i="24"/>
  <c r="O453" i="24" s="1"/>
  <c r="M2317" i="24"/>
  <c r="O2317" i="24" s="1"/>
  <c r="M1568" i="24"/>
  <c r="O1568" i="24" s="1"/>
  <c r="M635" i="24"/>
  <c r="O635" i="24" s="1"/>
  <c r="M252" i="24"/>
  <c r="O252" i="24" s="1"/>
  <c r="M1248" i="24"/>
  <c r="O1248" i="24" s="1"/>
  <c r="M898" i="24"/>
  <c r="O898" i="24" s="1"/>
  <c r="M2201" i="24"/>
  <c r="O2201" i="24" s="1"/>
  <c r="M2016" i="24"/>
  <c r="O2016" i="24" s="1"/>
  <c r="M2055" i="24"/>
  <c r="O2055" i="24" s="1"/>
  <c r="M837" i="24"/>
  <c r="O837" i="24" s="1"/>
  <c r="M947" i="24"/>
  <c r="O947" i="24" s="1"/>
  <c r="M1509" i="24"/>
  <c r="O1509" i="24" s="1"/>
  <c r="M551" i="24"/>
  <c r="O551" i="24" s="1"/>
  <c r="M1166" i="24"/>
  <c r="O1166" i="24" s="1"/>
  <c r="M1499" i="24"/>
  <c r="O1499" i="24" s="1"/>
  <c r="M997" i="24"/>
  <c r="O997" i="24" s="1"/>
  <c r="AR11" i="21"/>
  <c r="M1784" i="24"/>
  <c r="O1784" i="24" s="1"/>
  <c r="M652" i="24"/>
  <c r="O652" i="24" s="1"/>
  <c r="M317" i="24"/>
  <c r="O317" i="24" s="1"/>
  <c r="M685" i="24"/>
  <c r="O685" i="24" s="1"/>
  <c r="M2150" i="24"/>
  <c r="O2150" i="24" s="1"/>
  <c r="M2350" i="24"/>
  <c r="O2350" i="24" s="1"/>
  <c r="M1428" i="24"/>
  <c r="O1428" i="24" s="1"/>
  <c r="M2210" i="24"/>
  <c r="O2210" i="24" s="1"/>
  <c r="M1777" i="24"/>
  <c r="O1777" i="24" s="1"/>
  <c r="M1164" i="24"/>
  <c r="O1164" i="24" s="1"/>
  <c r="M475" i="24"/>
  <c r="O475" i="24" s="1"/>
  <c r="M1277" i="24"/>
  <c r="O1277" i="24" s="1"/>
  <c r="M625" i="24"/>
  <c r="O625" i="24" s="1"/>
  <c r="M2173" i="24"/>
  <c r="O2173" i="24" s="1"/>
  <c r="M1263" i="24"/>
  <c r="O1263" i="24" s="1"/>
  <c r="M23" i="24"/>
  <c r="O23" i="24" s="1"/>
  <c r="M1544" i="24"/>
  <c r="O1544" i="24" s="1"/>
  <c r="M2056" i="24"/>
  <c r="O2056" i="24" s="1"/>
  <c r="M2232" i="24"/>
  <c r="O2232" i="24" s="1"/>
  <c r="M433" i="24"/>
  <c r="O433" i="24" s="1"/>
  <c r="M1890" i="24"/>
  <c r="O1890" i="24" s="1"/>
  <c r="M580" i="24"/>
  <c r="O580" i="24" s="1"/>
  <c r="M897" i="24"/>
  <c r="O897" i="24" s="1"/>
  <c r="M1495" i="24"/>
  <c r="O1495" i="24" s="1"/>
  <c r="M620" i="24"/>
  <c r="O620" i="24" s="1"/>
  <c r="M139" i="24"/>
  <c r="O139" i="24" s="1"/>
  <c r="M1645" i="24"/>
  <c r="O1645" i="24" s="1"/>
  <c r="M1262" i="24"/>
  <c r="O1262" i="24" s="1"/>
  <c r="M66" i="24"/>
  <c r="O66" i="24" s="1"/>
  <c r="M2230" i="24"/>
  <c r="O2230" i="24" s="1"/>
  <c r="M818" i="24"/>
  <c r="O818" i="24" s="1"/>
  <c r="M574" i="24"/>
  <c r="O574" i="24" s="1"/>
  <c r="M2356" i="24"/>
  <c r="O2356" i="24" s="1"/>
  <c r="M299" i="24"/>
  <c r="O299" i="24" s="1"/>
  <c r="M2048" i="24"/>
  <c r="O2048" i="24" s="1"/>
  <c r="M631" i="24"/>
  <c r="O631" i="24" s="1"/>
  <c r="M1483" i="24"/>
  <c r="O1483" i="24" s="1"/>
  <c r="M336" i="24"/>
  <c r="O336" i="24" s="1"/>
  <c r="M417" i="24"/>
  <c r="O417" i="24" s="1"/>
  <c r="M2002" i="24"/>
  <c r="O2002" i="24" s="1"/>
  <c r="M151" i="24"/>
  <c r="O151" i="24" s="1"/>
  <c r="M1608" i="24"/>
  <c r="O1608" i="24" s="1"/>
  <c r="M1940" i="24"/>
  <c r="O1940" i="24" s="1"/>
  <c r="M539" i="24"/>
  <c r="O539" i="24" s="1"/>
  <c r="M1575" i="24"/>
  <c r="O1575" i="24" s="1"/>
  <c r="M1108" i="24"/>
  <c r="O1108" i="24" s="1"/>
  <c r="M253" i="24"/>
  <c r="O253" i="24" s="1"/>
  <c r="M140" i="24"/>
  <c r="O140" i="24" s="1"/>
  <c r="M609" i="24"/>
  <c r="O609" i="24" s="1"/>
  <c r="M1324" i="24"/>
  <c r="O1324" i="24" s="1"/>
  <c r="M1147" i="24"/>
  <c r="O1147" i="24" s="1"/>
  <c r="M2226" i="24"/>
  <c r="O2226" i="24" s="1"/>
  <c r="M2025" i="24"/>
  <c r="O2025" i="24" s="1"/>
  <c r="M1198" i="24"/>
  <c r="O1198" i="24" s="1"/>
  <c r="M1292" i="24"/>
  <c r="O1292" i="24" s="1"/>
  <c r="M2096" i="24"/>
  <c r="O2096" i="24" s="1"/>
  <c r="M844" i="24"/>
  <c r="O844" i="24" s="1"/>
  <c r="M232" i="24"/>
  <c r="O232" i="24" s="1"/>
  <c r="M1947" i="24"/>
  <c r="O1947" i="24" s="1"/>
  <c r="M1271" i="24"/>
  <c r="O1271" i="24" s="1"/>
  <c r="M1059" i="24"/>
  <c r="O1059" i="24" s="1"/>
  <c r="M359" i="24"/>
  <c r="O359" i="24" s="1"/>
  <c r="M1502" i="24"/>
  <c r="O1502" i="24" s="1"/>
  <c r="M1257" i="24"/>
  <c r="O1257" i="24" s="1"/>
  <c r="M1451" i="24"/>
  <c r="O1451" i="24" s="1"/>
  <c r="M1020" i="24"/>
  <c r="O1020" i="24" s="1"/>
  <c r="M2022" i="24"/>
  <c r="O2022" i="24" s="1"/>
  <c r="M1169" i="24"/>
  <c r="O1169" i="24" s="1"/>
  <c r="M1748" i="24"/>
  <c r="O1748" i="24" s="1"/>
  <c r="M2064" i="24"/>
  <c r="O2064" i="24" s="1"/>
  <c r="M309" i="24"/>
  <c r="O309" i="24" s="1"/>
  <c r="M1703" i="24"/>
  <c r="O1703" i="24" s="1"/>
  <c r="M1449" i="24"/>
  <c r="O1449" i="24" s="1"/>
  <c r="M1508" i="24"/>
  <c r="O1508" i="24" s="1"/>
  <c r="M411" i="24"/>
  <c r="O411" i="24" s="1"/>
  <c r="M557" i="24"/>
  <c r="O557" i="24" s="1"/>
  <c r="M2277" i="24"/>
  <c r="O2277" i="24" s="1"/>
  <c r="M1044" i="24"/>
  <c r="O1044" i="24" s="1"/>
  <c r="M851" i="24"/>
  <c r="O851" i="24" s="1"/>
  <c r="M2097" i="24"/>
  <c r="O2097" i="24" s="1"/>
  <c r="M233" i="24"/>
  <c r="O233" i="24" s="1"/>
  <c r="M741" i="24"/>
  <c r="O741" i="24" s="1"/>
  <c r="M1064" i="24"/>
  <c r="O1064" i="24" s="1"/>
  <c r="M1437" i="24"/>
  <c r="O1437" i="24" s="1"/>
  <c r="M1223" i="24"/>
  <c r="O1223" i="24" s="1"/>
  <c r="M1614" i="24"/>
  <c r="O1614" i="24" s="1"/>
  <c r="M1215" i="24"/>
  <c r="O1215" i="24" s="1"/>
  <c r="M992" i="24"/>
  <c r="O992" i="24" s="1"/>
  <c r="M173" i="24"/>
  <c r="O173" i="24" s="1"/>
  <c r="M199" i="24"/>
  <c r="O199" i="24" s="1"/>
  <c r="M1529" i="24"/>
  <c r="O1529" i="24" s="1"/>
  <c r="M1998" i="24"/>
  <c r="O1998" i="24" s="1"/>
  <c r="M466" i="24"/>
  <c r="O466" i="24" s="1"/>
  <c r="M1559" i="24"/>
  <c r="O1559" i="24" s="1"/>
  <c r="M1967" i="24"/>
  <c r="O1967" i="24" s="1"/>
  <c r="M520" i="24"/>
  <c r="O520" i="24" s="1"/>
  <c r="M1659" i="24"/>
  <c r="O1659" i="24" s="1"/>
  <c r="M1872" i="24"/>
  <c r="O1872" i="24" s="1"/>
  <c r="M952" i="24"/>
  <c r="O952" i="24" s="1"/>
  <c r="M1682" i="24"/>
  <c r="O1682" i="24" s="1"/>
  <c r="M2061" i="24"/>
  <c r="O2061" i="24" s="1"/>
  <c r="M680" i="24"/>
  <c r="O680" i="24" s="1"/>
  <c r="M1635" i="24"/>
  <c r="O1635" i="24" s="1"/>
  <c r="M203" i="24"/>
  <c r="O203" i="24" s="1"/>
  <c r="M1989" i="24"/>
  <c r="O1989" i="24" s="1"/>
  <c r="M2259" i="24"/>
  <c r="O2259" i="24" s="1"/>
  <c r="M719" i="24"/>
  <c r="O719" i="24" s="1"/>
  <c r="M1942" i="24"/>
  <c r="O1942" i="24" s="1"/>
  <c r="M2121" i="24"/>
  <c r="O2121" i="24" s="1"/>
  <c r="M1955" i="24"/>
  <c r="O1955" i="24" s="1"/>
  <c r="M1040" i="24"/>
  <c r="O1040" i="24" s="1"/>
  <c r="M1617" i="24"/>
  <c r="O1617" i="24" s="1"/>
  <c r="M75" i="24"/>
  <c r="O75" i="24" s="1"/>
  <c r="M903" i="24"/>
  <c r="O903" i="24" s="1"/>
  <c r="M1579" i="24"/>
  <c r="O1579" i="24" s="1"/>
  <c r="M73" i="24"/>
  <c r="O73" i="24" s="1"/>
  <c r="M1298" i="24"/>
  <c r="O1298" i="24" s="1"/>
  <c r="M234" i="24"/>
  <c r="O234" i="24" s="1"/>
  <c r="M2069" i="24"/>
  <c r="O2069" i="24" s="1"/>
  <c r="M362" i="24"/>
  <c r="O362" i="24" s="1"/>
  <c r="M1976" i="24"/>
  <c r="O1976" i="24" s="1"/>
  <c r="M351" i="24"/>
  <c r="O351" i="24" s="1"/>
  <c r="M361" i="24"/>
  <c r="O361" i="24" s="1"/>
  <c r="M28" i="24"/>
  <c r="O28" i="24" s="1"/>
  <c r="M394" i="24"/>
  <c r="O394" i="24" s="1"/>
  <c r="M511" i="24"/>
  <c r="O511" i="24" s="1"/>
  <c r="M933" i="24"/>
  <c r="O933" i="24" s="1"/>
  <c r="M280" i="24"/>
  <c r="O280" i="24" s="1"/>
  <c r="M2001" i="24"/>
  <c r="O2001" i="24" s="1"/>
  <c r="M500" i="24"/>
  <c r="O500" i="24" s="1"/>
  <c r="M2261" i="24"/>
  <c r="O2261" i="24" s="1"/>
  <c r="M807" i="24"/>
  <c r="O807" i="24" s="1"/>
  <c r="M2252" i="24"/>
  <c r="O2252" i="24" s="1"/>
  <c r="M1596" i="24"/>
  <c r="O1596" i="24" s="1"/>
  <c r="M831" i="24"/>
  <c r="O831" i="24" s="1"/>
  <c r="M1523" i="24"/>
  <c r="O1523" i="24" s="1"/>
  <c r="M1732" i="24"/>
  <c r="O1732" i="24" s="1"/>
  <c r="M1196" i="24"/>
  <c r="O1196" i="24" s="1"/>
  <c r="M2286" i="24"/>
  <c r="O2286" i="24" s="1"/>
  <c r="M413" i="24"/>
  <c r="O413" i="24" s="1"/>
  <c r="M2298" i="24"/>
  <c r="O2298" i="24" s="1"/>
  <c r="M1841" i="24"/>
  <c r="O1841" i="24" s="1"/>
  <c r="M1897" i="24"/>
  <c r="O1897" i="24" s="1"/>
  <c r="M1836" i="24"/>
  <c r="O1836" i="24" s="1"/>
  <c r="M1015" i="24"/>
  <c r="O1015" i="24" s="1"/>
  <c r="M1764" i="24"/>
  <c r="O1764" i="24" s="1"/>
  <c r="M1553" i="24"/>
  <c r="O1553" i="24" s="1"/>
  <c r="M1623" i="24"/>
  <c r="O1623" i="24" s="1"/>
  <c r="M1465" i="24"/>
  <c r="O1465" i="24" s="1"/>
  <c r="M378" i="24"/>
  <c r="O378" i="24" s="1"/>
  <c r="M1077" i="24"/>
  <c r="O1077" i="24" s="1"/>
  <c r="M1643" i="24"/>
  <c r="O1643" i="24" s="1"/>
  <c r="M1004" i="24"/>
  <c r="O1004" i="24" s="1"/>
  <c r="M1364" i="24"/>
  <c r="O1364" i="24" s="1"/>
  <c r="M1570" i="24"/>
  <c r="O1570" i="24" s="1"/>
  <c r="M1307" i="24"/>
  <c r="O1307" i="24" s="1"/>
  <c r="M748" i="24"/>
  <c r="O748" i="24" s="1"/>
  <c r="M1255" i="24"/>
  <c r="O1255" i="24" s="1"/>
  <c r="M432" i="24"/>
  <c r="O432" i="24" s="1"/>
  <c r="M2154" i="24"/>
  <c r="O2154" i="24" s="1"/>
  <c r="M1778" i="24"/>
  <c r="O1778" i="24" s="1"/>
  <c r="M974" i="24"/>
  <c r="O974" i="24" s="1"/>
  <c r="M2314" i="24"/>
  <c r="O2314" i="24" s="1"/>
  <c r="M1078" i="24"/>
  <c r="O1078" i="24" s="1"/>
  <c r="M768" i="24"/>
  <c r="O768" i="24" s="1"/>
  <c r="M125" i="24"/>
  <c r="O125" i="24" s="1"/>
  <c r="M1436" i="24"/>
  <c r="O1436" i="24" s="1"/>
  <c r="M2126" i="24"/>
  <c r="O2126" i="24" s="1"/>
  <c r="M651" i="24"/>
  <c r="O651" i="24" s="1"/>
  <c r="M1995" i="24"/>
  <c r="O1995" i="24" s="1"/>
  <c r="M1794" i="24"/>
  <c r="O1794" i="24" s="1"/>
  <c r="M1938" i="24"/>
  <c r="O1938" i="24" s="1"/>
  <c r="M589" i="24"/>
  <c r="O589" i="24" s="1"/>
  <c r="M516" i="24"/>
  <c r="O516" i="24" s="1"/>
  <c r="M1208" i="24"/>
  <c r="O1208" i="24" s="1"/>
  <c r="M1214" i="24"/>
  <c r="O1214" i="24" s="1"/>
  <c r="M1305" i="24"/>
  <c r="O1305" i="24" s="1"/>
  <c r="M194" i="24"/>
  <c r="O194" i="24" s="1"/>
  <c r="M1949" i="24"/>
  <c r="O1949" i="24" s="1"/>
  <c r="M2257" i="24"/>
  <c r="O2257" i="24" s="1"/>
  <c r="M1898" i="24"/>
  <c r="O1898" i="24" s="1"/>
  <c r="M1105" i="24"/>
  <c r="O1105" i="24" s="1"/>
  <c r="M570" i="24"/>
  <c r="O570" i="24" s="1"/>
  <c r="M1276" i="24"/>
  <c r="O1276" i="24" s="1"/>
  <c r="M2300" i="24"/>
  <c r="O2300" i="24" s="1"/>
  <c r="M1770" i="24"/>
  <c r="O1770" i="24" s="1"/>
  <c r="M615" i="24"/>
  <c r="O615" i="24" s="1"/>
  <c r="M597" i="24"/>
  <c r="O597" i="24" s="1"/>
  <c r="M27" i="24"/>
  <c r="O27" i="24" s="1"/>
  <c r="M1065" i="24"/>
  <c r="O1065" i="24" s="1"/>
  <c r="M1816" i="24"/>
  <c r="O1816" i="24" s="1"/>
  <c r="M1503" i="24"/>
  <c r="O1503" i="24" s="1"/>
  <c r="M1999" i="24"/>
  <c r="O1999" i="24" s="1"/>
  <c r="M1613" i="24"/>
  <c r="O1613" i="24" s="1"/>
  <c r="M282" i="24"/>
  <c r="O282" i="24" s="1"/>
  <c r="M2099" i="24"/>
  <c r="O2099" i="24" s="1"/>
  <c r="AR12" i="21"/>
  <c r="M1335" i="24"/>
  <c r="O1335" i="24" s="1"/>
  <c r="M1209" i="24"/>
  <c r="O1209" i="24" s="1"/>
  <c r="M562" i="24"/>
  <c r="O562" i="24" s="1"/>
  <c r="M369" i="24"/>
  <c r="O369" i="24" s="1"/>
  <c r="M9" i="24"/>
  <c r="O9" i="24" s="1"/>
  <c r="M2127" i="24"/>
  <c r="O2127" i="24" s="1"/>
  <c r="M1639" i="24"/>
  <c r="O1639" i="24" s="1"/>
  <c r="M1418" i="24"/>
  <c r="O1418" i="24" s="1"/>
  <c r="M1695" i="24"/>
  <c r="O1695" i="24" s="1"/>
  <c r="M358" i="24"/>
  <c r="O358" i="24" s="1"/>
  <c r="M2157" i="24"/>
  <c r="O2157" i="24" s="1"/>
  <c r="M771" i="24"/>
  <c r="O771" i="24" s="1"/>
  <c r="M738" i="24"/>
  <c r="O738" i="24" s="1"/>
  <c r="M658" i="24"/>
  <c r="O658" i="24" s="1"/>
  <c r="M2030" i="24"/>
  <c r="O2030" i="24" s="1"/>
  <c r="M1029" i="24"/>
  <c r="O1029" i="24" s="1"/>
  <c r="M966" i="24"/>
  <c r="O966" i="24" s="1"/>
  <c r="M1896" i="24"/>
  <c r="O1896" i="24" s="1"/>
  <c r="M2247" i="24"/>
  <c r="O2247" i="24" s="1"/>
  <c r="M1581" i="24"/>
  <c r="O1581" i="24" s="1"/>
  <c r="M1157" i="24"/>
  <c r="O1157" i="24" s="1"/>
  <c r="M1536" i="24"/>
  <c r="O1536" i="24" s="1"/>
  <c r="M753" i="24"/>
  <c r="O753" i="24" s="1"/>
  <c r="M2278" i="24"/>
  <c r="O2278" i="24" s="1"/>
  <c r="M1491" i="24"/>
  <c r="O1491" i="24" s="1"/>
  <c r="M1771" i="24"/>
  <c r="O1771" i="24" s="1"/>
  <c r="M2275" i="24"/>
  <c r="O2275" i="24" s="1"/>
  <c r="M24" i="24"/>
  <c r="O24" i="24" s="1"/>
  <c r="M121" i="24"/>
  <c r="O121" i="24" s="1"/>
  <c r="M1182" i="24"/>
  <c r="O1182" i="24" s="1"/>
  <c r="M657" i="24"/>
  <c r="O657" i="24" s="1"/>
  <c r="M710" i="24"/>
  <c r="O710" i="24" s="1"/>
  <c r="M2032" i="24"/>
  <c r="O2032" i="24" s="1"/>
  <c r="M1422" i="24"/>
  <c r="O1422" i="24" s="1"/>
  <c r="M1867" i="24"/>
  <c r="O1867" i="24" s="1"/>
  <c r="M19" i="24"/>
  <c r="O19" i="24" s="1"/>
  <c r="M1803" i="24"/>
  <c r="O1803" i="24" s="1"/>
  <c r="M1834" i="24"/>
  <c r="O1834" i="24" s="1"/>
  <c r="M2087" i="24"/>
  <c r="O2087" i="24" s="1"/>
  <c r="M2193" i="24"/>
  <c r="O2193" i="24" s="1"/>
  <c r="M1380" i="24"/>
  <c r="O1380" i="24" s="1"/>
  <c r="M672" i="24"/>
  <c r="O672" i="24" s="1"/>
  <c r="M1987" i="24"/>
  <c r="O1987" i="24" s="1"/>
  <c r="M1285" i="24"/>
  <c r="O1285" i="24" s="1"/>
  <c r="M18" i="24"/>
  <c r="O18" i="24" s="1"/>
  <c r="M2217" i="24"/>
  <c r="O2217" i="24" s="1"/>
  <c r="M1835" i="24"/>
  <c r="O1835" i="24" s="1"/>
  <c r="M462" i="24"/>
  <c r="O462" i="24" s="1"/>
  <c r="M448" i="24"/>
  <c r="O448" i="24" s="1"/>
  <c r="M202" i="24"/>
  <c r="O202" i="24" s="1"/>
  <c r="M2355" i="24"/>
  <c r="O2355" i="24" s="1"/>
  <c r="M1250" i="24"/>
  <c r="O1250" i="24" s="1"/>
  <c r="M1664" i="24"/>
  <c r="O1664" i="24" s="1"/>
  <c r="M547" i="24"/>
  <c r="O547" i="24" s="1"/>
  <c r="M2303" i="24"/>
  <c r="O2303" i="24" s="1"/>
  <c r="M325" i="24"/>
  <c r="O325" i="24" s="1"/>
  <c r="M54" i="24"/>
  <c r="O54" i="24" s="1"/>
  <c r="M1815" i="24"/>
  <c r="O1815" i="24" s="1"/>
  <c r="M1736" i="24"/>
  <c r="O1736" i="24" s="1"/>
  <c r="M1699" i="24"/>
  <c r="O1699" i="24" s="1"/>
  <c r="M387" i="24"/>
  <c r="O387" i="24" s="1"/>
  <c r="M1104" i="24"/>
  <c r="O1104" i="24" s="1"/>
  <c r="M798" i="24"/>
  <c r="O798" i="24" s="1"/>
  <c r="M828" i="24"/>
  <c r="O828" i="24" s="1"/>
  <c r="M1866" i="24"/>
  <c r="O1866" i="24" s="1"/>
  <c r="M1080" i="24"/>
  <c r="O1080" i="24" s="1"/>
  <c r="M1318" i="24"/>
  <c r="O1318" i="24" s="1"/>
  <c r="M2216" i="24"/>
  <c r="O2216" i="24" s="1"/>
  <c r="M1605" i="24"/>
  <c r="O1605" i="24" s="1"/>
  <c r="M1391" i="24"/>
  <c r="O1391" i="24" s="1"/>
  <c r="M534" i="24"/>
  <c r="O534" i="24" s="1"/>
  <c r="M2221" i="24"/>
  <c r="O2221" i="24" s="1"/>
  <c r="M1825" i="24"/>
  <c r="O1825" i="24" s="1"/>
  <c r="M2132" i="24"/>
  <c r="O2132" i="24" s="1"/>
  <c r="M2343" i="24"/>
  <c r="O2343" i="24" s="1"/>
  <c r="M1353" i="24"/>
  <c r="O1353" i="24" s="1"/>
  <c r="M1474" i="24"/>
  <c r="O1474" i="24" s="1"/>
  <c r="M665" i="24"/>
  <c r="O665" i="24" s="1"/>
  <c r="M1069" i="24"/>
  <c r="O1069" i="24" s="1"/>
  <c r="M861" i="24"/>
  <c r="O861" i="24" s="1"/>
  <c r="M809" i="24"/>
  <c r="O809" i="24" s="1"/>
  <c r="M249" i="24"/>
  <c r="O249" i="24" s="1"/>
  <c r="M1586" i="24"/>
  <c r="O1586" i="24" s="1"/>
  <c r="M1876" i="24"/>
  <c r="O1876" i="24" s="1"/>
  <c r="M1657" i="24"/>
  <c r="O1657" i="24" s="1"/>
  <c r="M1400" i="24"/>
  <c r="O1400" i="24" s="1"/>
  <c r="M1988" i="24"/>
  <c r="O1988" i="24" s="1"/>
  <c r="M767" i="24"/>
  <c r="O767" i="24" s="1"/>
  <c r="M1806" i="24"/>
  <c r="O1806" i="24" s="1"/>
  <c r="M713" i="24"/>
  <c r="O713" i="24" s="1"/>
  <c r="M146" i="24"/>
  <c r="O146" i="24" s="1"/>
  <c r="M179" i="24"/>
  <c r="O179" i="24" s="1"/>
  <c r="M246" i="24"/>
  <c r="O246" i="24" s="1"/>
  <c r="M1132" i="24"/>
  <c r="O1132" i="24" s="1"/>
  <c r="M1062" i="24"/>
  <c r="O1062" i="24" s="1"/>
  <c r="M2067" i="24"/>
  <c r="O2067" i="24" s="1"/>
  <c r="M2292" i="24"/>
  <c r="O2292" i="24" s="1"/>
  <c r="M1580" i="24"/>
  <c r="O1580" i="24" s="1"/>
  <c r="M1010" i="24"/>
  <c r="O1010" i="24" s="1"/>
  <c r="M847" i="24"/>
  <c r="O847" i="24" s="1"/>
  <c r="M2197" i="24"/>
  <c r="O2197" i="24" s="1"/>
  <c r="M1456" i="24"/>
  <c r="O1456" i="24" s="1"/>
  <c r="M2062" i="24"/>
  <c r="O2062" i="24" s="1"/>
  <c r="M993" i="24"/>
  <c r="O993" i="24" s="1"/>
  <c r="M262" i="24"/>
  <c r="O262" i="24" s="1"/>
  <c r="M964" i="24"/>
  <c r="O964" i="24" s="1"/>
  <c r="M1488" i="24"/>
  <c r="O1488" i="24" s="1"/>
  <c r="M49" i="24"/>
  <c r="O49" i="24" s="1"/>
  <c r="M2182" i="24"/>
  <c r="O2182" i="24" s="1"/>
  <c r="M943" i="24"/>
  <c r="O943" i="24" s="1"/>
  <c r="M184" i="24"/>
  <c r="O184" i="24" s="1"/>
  <c r="M528" i="24"/>
  <c r="O528" i="24" s="1"/>
  <c r="M1468" i="24"/>
  <c r="O1468" i="24" s="1"/>
  <c r="M1598" i="24"/>
  <c r="O1598" i="24" s="1"/>
  <c r="M700" i="24"/>
  <c r="O700" i="24" s="1"/>
  <c r="M2041" i="24"/>
  <c r="O2041" i="24" s="1"/>
  <c r="M422" i="24"/>
  <c r="O422" i="24" s="1"/>
  <c r="M860" i="24"/>
  <c r="O860" i="24" s="1"/>
  <c r="M25" i="24"/>
  <c r="O25" i="24" s="1"/>
  <c r="M1785" i="24"/>
  <c r="O1785" i="24" s="1"/>
  <c r="M1839" i="24"/>
  <c r="O1839" i="24" s="1"/>
  <c r="M258" i="24"/>
  <c r="O258" i="24" s="1"/>
  <c r="M1847" i="24"/>
  <c r="O1847" i="24" s="1"/>
  <c r="M559" i="24"/>
  <c r="O559" i="24" s="1"/>
  <c r="M879" i="24"/>
  <c r="O879" i="24" s="1"/>
  <c r="M1122" i="24"/>
  <c r="O1122" i="24" s="1"/>
  <c r="M1539" i="24"/>
  <c r="O1539" i="24" s="1"/>
  <c r="M670" i="24"/>
  <c r="O670" i="24" s="1"/>
  <c r="M1205" i="24"/>
  <c r="O1205" i="24" s="1"/>
  <c r="M1618" i="24"/>
  <c r="O1618" i="24" s="1"/>
  <c r="M659" i="24"/>
  <c r="O659" i="24" s="1"/>
  <c r="M2342" i="24"/>
  <c r="O2342" i="24" s="1"/>
  <c r="M2014" i="24"/>
  <c r="O2014" i="24" s="1"/>
  <c r="M1691" i="24"/>
  <c r="O1691" i="24" s="1"/>
  <c r="M826" i="24"/>
  <c r="O826" i="24" s="1"/>
  <c r="M1753" i="24"/>
  <c r="O1753" i="24" s="1"/>
  <c r="M85" i="24"/>
  <c r="O85" i="24" s="1"/>
  <c r="M1921" i="24"/>
  <c r="O1921" i="24" s="1"/>
  <c r="M68" i="24"/>
  <c r="O68" i="24" s="1"/>
  <c r="M322" i="24"/>
  <c r="O322" i="24" s="1"/>
  <c r="M1742" i="24"/>
  <c r="O1742" i="24" s="1"/>
  <c r="M446" i="24"/>
  <c r="O446" i="24" s="1"/>
  <c r="M1763" i="24"/>
  <c r="O1763" i="24" s="1"/>
  <c r="M2299" i="24"/>
  <c r="O2299" i="24" s="1"/>
  <c r="M1609" i="24"/>
  <c r="O1609" i="24" s="1"/>
  <c r="M1034" i="24"/>
  <c r="O1034" i="24" s="1"/>
  <c r="M360" i="24"/>
  <c r="O360" i="24" s="1"/>
  <c r="M67" i="24"/>
  <c r="O67" i="24" s="1"/>
  <c r="M1023" i="24"/>
  <c r="O1023" i="24" s="1"/>
  <c r="M1053" i="24"/>
  <c r="O1053" i="24" s="1"/>
  <c r="M1472" i="24"/>
  <c r="O1472" i="24" s="1"/>
  <c r="M390" i="24"/>
  <c r="O390" i="24" s="1"/>
  <c r="M1291" i="24"/>
  <c r="O1291" i="24" s="1"/>
  <c r="M1479" i="24"/>
  <c r="O1479" i="24" s="1"/>
  <c r="M254" i="24"/>
  <c r="O254" i="24" s="1"/>
  <c r="M198" i="24"/>
  <c r="O198" i="24" s="1"/>
  <c r="M221" i="24"/>
  <c r="O221" i="24" s="1"/>
  <c r="M33" i="24"/>
  <c r="O33" i="24" s="1"/>
  <c r="M271" i="24"/>
  <c r="O271" i="24" s="1"/>
  <c r="M682" i="24"/>
  <c r="O682" i="24" s="1"/>
  <c r="M256" i="24"/>
  <c r="O256" i="24" s="1"/>
  <c r="M1460" i="24"/>
  <c r="O1460" i="24" s="1"/>
  <c r="M302" i="24"/>
  <c r="O302" i="24" s="1"/>
  <c r="M1970" i="24"/>
  <c r="O1970" i="24" s="1"/>
  <c r="M116" i="24"/>
  <c r="O116" i="24" s="1"/>
  <c r="M856" i="24"/>
  <c r="O856" i="24" s="1"/>
  <c r="M1629" i="24"/>
  <c r="O1629" i="24" s="1"/>
  <c r="M2077" i="24"/>
  <c r="O2077" i="24" s="1"/>
  <c r="M2162" i="24"/>
  <c r="O2162" i="24" s="1"/>
  <c r="M1091" i="24"/>
  <c r="O1091" i="24" s="1"/>
  <c r="M1238" i="24"/>
  <c r="O1238" i="24" s="1"/>
  <c r="M976" i="24"/>
  <c r="O976" i="24" s="1"/>
  <c r="M950" i="24"/>
  <c r="O950" i="24" s="1"/>
  <c r="M1863" i="24"/>
  <c r="O1863" i="24" s="1"/>
  <c r="M980" i="24"/>
  <c r="O980" i="24" s="1"/>
  <c r="M181" i="24"/>
  <c r="O181" i="24" s="1"/>
  <c r="M695" i="24"/>
  <c r="O695" i="24" s="1"/>
  <c r="M935" i="24"/>
  <c r="O935" i="24" s="1"/>
  <c r="M1969" i="24"/>
  <c r="O1969" i="24" s="1"/>
  <c r="M904" i="24"/>
  <c r="O904" i="24" s="1"/>
  <c r="M1679" i="24"/>
  <c r="O1679" i="24" s="1"/>
  <c r="M1224" i="24"/>
  <c r="O1224" i="24" s="1"/>
  <c r="M208" i="24"/>
  <c r="O208" i="24" s="1"/>
  <c r="M1321" i="24"/>
  <c r="O1321" i="24" s="1"/>
  <c r="M1377" i="24"/>
  <c r="O1377" i="24" s="1"/>
  <c r="M789" i="24"/>
  <c r="O789" i="24" s="1"/>
  <c r="M1354" i="24"/>
  <c r="O1354" i="24" s="1"/>
  <c r="M1734" i="24"/>
  <c r="O1734" i="24" s="1"/>
  <c r="M303" i="24"/>
  <c r="O303" i="24" s="1"/>
  <c r="M1706" i="24"/>
  <c r="O1706" i="24" s="1"/>
  <c r="M508" i="24"/>
  <c r="O508" i="24" s="1"/>
  <c r="M1913" i="24"/>
  <c r="O1913" i="24" s="1"/>
  <c r="M1738" i="24"/>
  <c r="O1738" i="24" s="1"/>
  <c r="M1274" i="24"/>
  <c r="O1274" i="24" s="1"/>
  <c r="M1295" i="24"/>
  <c r="O1295" i="24" s="1"/>
  <c r="M1054" i="24"/>
  <c r="O1054" i="24" s="1"/>
  <c r="M560" i="24"/>
  <c r="O560" i="24" s="1"/>
  <c r="M2265" i="24"/>
  <c r="O2265" i="24" s="1"/>
  <c r="M1891" i="24"/>
  <c r="O1891" i="24" s="1"/>
  <c r="M368" i="24"/>
  <c r="O368" i="24" s="1"/>
  <c r="M113" i="24"/>
  <c r="O113" i="24" s="1"/>
  <c r="M99" i="24"/>
  <c r="O99" i="24" s="1"/>
  <c r="M1656" i="24"/>
  <c r="O1656" i="24" s="1"/>
  <c r="M1007" i="24"/>
  <c r="O1007" i="24" s="1"/>
  <c r="M2158" i="24"/>
  <c r="O2158" i="24" s="1"/>
  <c r="M870" i="24"/>
  <c r="O870" i="24" s="1"/>
  <c r="M594" i="24"/>
  <c r="O594" i="24" s="1"/>
  <c r="M1101" i="24"/>
  <c r="O1101" i="24" s="1"/>
  <c r="M1431" i="24"/>
  <c r="O1431" i="24" s="1"/>
  <c r="M464" i="24"/>
  <c r="O464" i="24" s="1"/>
  <c r="M906" i="24"/>
  <c r="O906" i="24" s="1"/>
  <c r="M1819" i="24"/>
  <c r="O1819" i="24" s="1"/>
  <c r="M1549" i="24"/>
  <c r="O1549" i="24" s="1"/>
  <c r="M44" i="24"/>
  <c r="O44" i="24" s="1"/>
  <c r="M1322" i="24"/>
  <c r="O1322" i="24" s="1"/>
  <c r="M115" i="24"/>
  <c r="O115" i="24" s="1"/>
  <c r="M986" i="24"/>
  <c r="O986" i="24" s="1"/>
  <c r="M2254" i="24"/>
  <c r="O2254" i="24" s="1"/>
  <c r="M1972" i="24"/>
  <c r="O1972" i="24" s="1"/>
  <c r="M10" i="24"/>
  <c r="O10" i="24" s="1"/>
  <c r="M1189" i="24"/>
  <c r="O1189" i="24" s="1"/>
  <c r="M646" i="24"/>
  <c r="O646" i="24" s="1"/>
  <c r="M1754" i="24"/>
  <c r="O1754" i="24" s="1"/>
  <c r="M2052" i="24"/>
  <c r="O2052" i="24" s="1"/>
  <c r="M428" i="24"/>
  <c r="O428" i="24" s="1"/>
  <c r="M1342" i="24"/>
  <c r="O1342" i="24" s="1"/>
  <c r="M89" i="24"/>
  <c r="O89" i="24" s="1"/>
  <c r="M921" i="24"/>
  <c r="O921" i="24" s="1"/>
  <c r="M2228" i="24"/>
  <c r="O2228" i="24" s="1"/>
  <c r="M2040" i="24"/>
  <c r="O2040" i="24" s="1"/>
  <c r="M1039" i="24"/>
  <c r="O1039" i="24" s="1"/>
  <c r="M480" i="24"/>
  <c r="O480" i="24" s="1"/>
  <c r="M1786" i="24"/>
  <c r="O1786" i="24" s="1"/>
  <c r="M287" i="24"/>
  <c r="O287" i="24" s="1"/>
  <c r="M706" i="24"/>
  <c r="O706" i="24" s="1"/>
  <c r="M2139" i="24"/>
  <c r="O2139" i="24" s="1"/>
  <c r="M1001" i="24"/>
  <c r="O1001" i="24" s="1"/>
  <c r="M1141" i="24"/>
  <c r="O1141" i="24" s="1"/>
  <c r="M971" i="24"/>
  <c r="O971" i="24" s="1"/>
  <c r="M883" i="24"/>
  <c r="O883" i="24" s="1"/>
  <c r="M2244" i="24"/>
  <c r="O2244" i="24" s="1"/>
  <c r="M1028" i="24"/>
  <c r="O1028" i="24" s="1"/>
  <c r="M165" i="24"/>
  <c r="O165" i="24" s="1"/>
  <c r="M1760" i="24"/>
  <c r="O1760" i="24" s="1"/>
  <c r="M1138" i="24"/>
  <c r="O1138" i="24" s="1"/>
  <c r="M1711" i="24"/>
  <c r="O1711" i="24" s="1"/>
  <c r="M2135" i="24"/>
  <c r="O2135" i="24" s="1"/>
  <c r="M563" i="24"/>
  <c r="O563" i="24" s="1"/>
  <c r="M1751" i="24"/>
  <c r="O1751" i="24" s="1"/>
  <c r="M1802" i="24"/>
  <c r="O1802" i="24" s="1"/>
  <c r="M2054" i="24"/>
  <c r="O2054" i="24" s="1"/>
  <c r="M905" i="24"/>
  <c r="O905" i="24" s="1"/>
  <c r="M59" i="24"/>
  <c r="O59" i="24" s="1"/>
  <c r="M1300" i="24"/>
  <c r="O1300" i="24" s="1"/>
  <c r="M1347" i="24"/>
  <c r="O1347" i="24" s="1"/>
  <c r="M76" i="24"/>
  <c r="O76" i="24" s="1"/>
  <c r="M239" i="24"/>
  <c r="O239" i="24" s="1"/>
  <c r="M1565" i="24"/>
  <c r="O1565" i="24" s="1"/>
  <c r="M1478" i="24"/>
  <c r="O1478" i="24" s="1"/>
  <c r="M923" i="24"/>
  <c r="O923" i="24" s="1"/>
  <c r="M2111" i="24"/>
  <c r="O2111" i="24" s="1"/>
  <c r="M248" i="24"/>
  <c r="O248" i="24" s="1"/>
  <c r="M104" i="24"/>
  <c r="O104" i="24" s="1"/>
  <c r="M2147" i="24"/>
  <c r="O2147" i="24" s="1"/>
  <c r="M891" i="24"/>
  <c r="O891" i="24" s="1"/>
  <c r="M1012" i="24"/>
  <c r="O1012" i="24" s="1"/>
  <c r="M62" i="24"/>
  <c r="O62" i="24" s="1"/>
  <c r="M1758" i="24"/>
  <c r="O1758" i="24" s="1"/>
  <c r="M1668" i="24"/>
  <c r="O1668" i="24" s="1"/>
  <c r="M138" i="24"/>
  <c r="O138" i="24" s="1"/>
  <c r="M1928" i="24"/>
  <c r="O1928" i="24" s="1"/>
  <c r="M1741" i="24"/>
  <c r="O1741" i="24" s="1"/>
  <c r="M474" i="24"/>
  <c r="O474" i="24" s="1"/>
  <c r="M2071" i="24"/>
  <c r="O2071" i="24" s="1"/>
  <c r="M487" i="24"/>
  <c r="O487" i="24" s="1"/>
  <c r="M578" i="24"/>
  <c r="O578" i="24" s="1"/>
  <c r="M711" i="24"/>
  <c r="O711" i="24" s="1"/>
  <c r="M1739" i="24"/>
  <c r="O1739" i="24" s="1"/>
  <c r="M2093" i="24"/>
  <c r="O2093" i="24" s="1"/>
  <c r="M1320" i="24"/>
  <c r="O1320" i="24" s="1"/>
  <c r="M1779" i="24"/>
  <c r="O1779" i="24" s="1"/>
  <c r="M823" i="24"/>
  <c r="O823" i="24" s="1"/>
  <c r="M342" i="24"/>
  <c r="O342" i="24" s="1"/>
  <c r="M1647" i="24"/>
  <c r="O1647" i="24" s="1"/>
  <c r="M1606" i="24"/>
  <c r="O1606" i="24" s="1"/>
  <c r="M1975" i="24"/>
  <c r="O1975" i="24" s="1"/>
  <c r="M2164" i="24"/>
  <c r="O2164" i="24" s="1"/>
  <c r="M172" i="24"/>
  <c r="O172" i="24" s="1"/>
  <c r="M1597" i="24"/>
  <c r="O1597" i="24" s="1"/>
  <c r="M755" i="24"/>
  <c r="O755" i="24" s="1"/>
  <c r="M764" i="24"/>
  <c r="O764" i="24" s="1"/>
  <c r="M1852" i="24"/>
  <c r="O1852" i="24" s="1"/>
  <c r="M957" i="24"/>
  <c r="O957" i="24" s="1"/>
  <c r="M255" i="24"/>
  <c r="O255" i="24" s="1"/>
  <c r="M476" i="24"/>
  <c r="O476" i="24" s="1"/>
  <c r="M2090" i="24"/>
  <c r="O2090" i="24" s="1"/>
  <c r="M1515" i="24"/>
  <c r="O1515" i="24" s="1"/>
  <c r="M1265" i="24"/>
  <c r="O1265" i="24" s="1"/>
  <c r="M2008" i="24"/>
  <c r="O2008" i="24" s="1"/>
  <c r="M1587" i="24"/>
  <c r="O1587" i="24" s="1"/>
  <c r="M47" i="24"/>
  <c r="O47" i="24" s="1"/>
  <c r="M1332" i="24"/>
  <c r="O1332" i="24" s="1"/>
  <c r="M1666" i="24"/>
  <c r="O1666" i="24" s="1"/>
  <c r="M168" i="24"/>
  <c r="O168" i="24" s="1"/>
  <c r="M1821" i="24"/>
  <c r="O1821" i="24" s="1"/>
  <c r="M374" i="24"/>
  <c r="O374" i="24" s="1"/>
  <c r="M1826" i="24"/>
  <c r="O1826" i="24" s="1"/>
  <c r="M195" i="24"/>
  <c r="O195" i="24" s="1"/>
  <c r="M58" i="24"/>
  <c r="O58" i="24" s="1"/>
  <c r="M654" i="24"/>
  <c r="O654" i="24" s="1"/>
  <c r="M1507" i="24"/>
  <c r="O1507" i="24" s="1"/>
  <c r="M182" i="24"/>
  <c r="O182" i="24" s="1"/>
  <c r="M220" i="24"/>
  <c r="O220" i="24" s="1"/>
  <c r="M1899" i="24"/>
  <c r="O1899" i="24" s="1"/>
  <c r="M525" i="24"/>
  <c r="O525" i="24" s="1"/>
  <c r="M1688" i="24"/>
  <c r="O1688" i="24" s="1"/>
  <c r="M1127" i="24"/>
  <c r="O1127" i="24" s="1"/>
  <c r="M1646" i="24"/>
  <c r="O1646" i="24" s="1"/>
  <c r="M638" i="24"/>
  <c r="O638" i="24" s="1"/>
  <c r="M1640" i="24"/>
  <c r="O1640" i="24" s="1"/>
  <c r="M626" i="24"/>
  <c r="O626" i="24" s="1"/>
  <c r="M1334" i="24"/>
  <c r="O1334" i="24" s="1"/>
  <c r="M2293" i="24"/>
  <c r="O2293" i="24" s="1"/>
  <c r="M35" i="24"/>
  <c r="O35" i="24" s="1"/>
  <c r="M270" i="24"/>
  <c r="O270" i="24" s="1"/>
  <c r="M1427" i="24"/>
  <c r="O1427" i="24" s="1"/>
  <c r="M1404" i="24"/>
  <c r="O1404" i="24" s="1"/>
  <c r="M1864" i="24"/>
  <c r="O1864" i="24" s="1"/>
  <c r="M2251" i="24"/>
  <c r="O2251" i="24" s="1"/>
  <c r="M283" i="24"/>
  <c r="O283" i="24" s="1"/>
  <c r="M310" i="24"/>
  <c r="O310" i="24" s="1"/>
  <c r="M2301" i="24"/>
  <c r="O2301" i="24" s="1"/>
  <c r="M14" i="24"/>
  <c r="O14" i="24" s="1"/>
  <c r="M1946" i="24"/>
  <c r="O1946" i="24" s="1"/>
  <c r="M1133" i="24"/>
  <c r="O1133" i="24" s="1"/>
  <c r="M2036" i="24"/>
  <c r="O2036" i="24" s="1"/>
  <c r="M1425" i="24"/>
  <c r="O1425" i="24" s="1"/>
  <c r="M398" i="24"/>
  <c r="O398" i="24" s="1"/>
  <c r="M2205" i="24"/>
  <c r="O2205" i="24" s="1"/>
  <c r="M608" i="24"/>
  <c r="O608" i="24" s="1"/>
  <c r="M1323" i="24"/>
  <c r="O1323" i="24" s="1"/>
  <c r="M1047" i="24"/>
  <c r="O1047" i="24" s="1"/>
  <c r="M1036" i="24"/>
  <c r="O1036" i="24" s="1"/>
  <c r="M1805" i="24"/>
  <c r="O1805" i="24" s="1"/>
  <c r="M1678" i="24"/>
  <c r="O1678" i="24" s="1"/>
  <c r="M288" i="24"/>
  <c r="O288" i="24" s="1"/>
  <c r="M1475" i="24"/>
  <c r="O1475" i="24" s="1"/>
  <c r="M994" i="24"/>
  <c r="O994" i="24" s="1"/>
  <c r="M2190" i="24"/>
  <c r="O2190" i="24" s="1"/>
  <c r="M268" i="24"/>
  <c r="O268" i="24" s="1"/>
  <c r="M2313" i="24"/>
  <c r="O2313" i="24" s="1"/>
  <c r="M388" i="24"/>
  <c r="O388" i="24" s="1"/>
  <c r="M507" i="24"/>
  <c r="O507" i="24" s="1"/>
  <c r="M591" i="24"/>
  <c r="O591" i="24" s="1"/>
  <c r="M357" i="24"/>
  <c r="O357" i="24" s="1"/>
  <c r="M1624" i="24"/>
  <c r="O1624" i="24" s="1"/>
  <c r="M1759" i="24"/>
  <c r="O1759" i="24" s="1"/>
  <c r="M1416" i="24"/>
  <c r="O1416" i="24" s="1"/>
  <c r="M238" i="24"/>
  <c r="O238" i="24" s="1"/>
  <c r="M683" i="24"/>
  <c r="O683" i="24" s="1"/>
  <c r="M1412" i="24"/>
  <c r="O1412" i="24" s="1"/>
  <c r="M2086" i="24"/>
  <c r="O2086" i="24" s="1"/>
  <c r="M730" i="24"/>
  <c r="O730" i="24" s="1"/>
  <c r="M1111" i="24"/>
  <c r="O1111" i="24" s="1"/>
  <c r="M52" i="24"/>
  <c r="O52" i="24" s="1"/>
  <c r="M820" i="24"/>
  <c r="O820" i="24" s="1"/>
  <c r="M865" i="24"/>
  <c r="O865" i="24" s="1"/>
  <c r="M958" i="24"/>
  <c r="O958" i="24" s="1"/>
  <c r="M785" i="24"/>
  <c r="O785" i="24" s="1"/>
  <c r="M2107" i="24"/>
  <c r="O2107" i="24" s="1"/>
  <c r="M1232" i="24"/>
  <c r="O1232" i="24" s="1"/>
  <c r="M2358" i="24"/>
  <c r="O2358" i="24" s="1"/>
  <c r="M444" i="24"/>
  <c r="O444" i="24" s="1"/>
  <c r="M1496" i="24"/>
  <c r="O1496" i="24" s="1"/>
  <c r="M1280" i="24"/>
  <c r="O1280" i="24" s="1"/>
  <c r="M344" i="24"/>
  <c r="O344" i="24" s="1"/>
  <c r="M1313" i="24"/>
  <c r="O1313" i="24" s="1"/>
  <c r="M2323" i="24"/>
  <c r="O2323" i="24" s="1"/>
  <c r="M83" i="24"/>
  <c r="O83" i="24" s="1"/>
  <c r="M2269" i="24"/>
  <c r="O2269" i="24" s="1"/>
  <c r="M20" i="24"/>
  <c r="O20" i="24" s="1"/>
  <c r="M739" i="24"/>
  <c r="O739" i="24" s="1"/>
  <c r="M1749" i="24"/>
  <c r="O1749" i="24" s="1"/>
  <c r="M1909" i="24"/>
  <c r="O1909" i="24" s="1"/>
  <c r="M1634" i="24"/>
  <c r="O1634" i="24" s="1"/>
  <c r="M561" i="24"/>
  <c r="O561" i="24" s="1"/>
  <c r="M1983" i="24"/>
  <c r="O1983" i="24" s="1"/>
  <c r="M226" i="24"/>
  <c r="O226" i="24" s="1"/>
  <c r="M1729" i="24"/>
  <c r="O1729" i="24" s="1"/>
  <c r="M857" i="24"/>
  <c r="O857" i="24" s="1"/>
  <c r="M571" i="24"/>
  <c r="O571" i="24" s="1"/>
  <c r="M1331" i="24"/>
  <c r="O1331" i="24" s="1"/>
  <c r="M363" i="24"/>
  <c r="O363" i="24" s="1"/>
  <c r="M919" i="24"/>
  <c r="O919" i="24" s="1"/>
  <c r="M1401" i="24"/>
  <c r="O1401" i="24" s="1"/>
  <c r="M1673" i="24"/>
  <c r="O1673" i="24" s="1"/>
  <c r="M1106" i="24"/>
  <c r="O1106" i="24" s="1"/>
  <c r="M403" i="24"/>
  <c r="O403" i="24" s="1"/>
  <c r="M87" i="24"/>
  <c r="O87" i="24" s="1"/>
  <c r="M1188" i="24"/>
  <c r="O1188" i="24" s="1"/>
  <c r="M458" i="24"/>
  <c r="O458" i="24" s="1"/>
  <c r="M16" i="24"/>
  <c r="O16" i="24" s="1"/>
  <c r="M945" i="24"/>
  <c r="O945" i="24" s="1"/>
  <c r="M564" i="24"/>
  <c r="O564" i="24" s="1"/>
  <c r="M1368" i="24"/>
  <c r="O1368" i="24" s="1"/>
  <c r="M1057" i="24"/>
  <c r="O1057" i="24" s="1"/>
  <c r="M1011" i="24"/>
  <c r="O1011" i="24" s="1"/>
  <c r="M1687" i="24"/>
  <c r="O1687" i="24" s="1"/>
  <c r="M1626" i="24"/>
  <c r="O1626" i="24" s="1"/>
  <c r="M537" i="24"/>
  <c r="O537" i="24" s="1"/>
  <c r="M392" i="24"/>
  <c r="O392" i="24" s="1"/>
  <c r="M2042" i="24"/>
  <c r="O2042" i="24" s="1"/>
  <c r="M1244" i="24"/>
  <c r="O1244" i="24" s="1"/>
  <c r="M2072" i="24"/>
  <c r="O2072" i="24" s="1"/>
  <c r="M1599" i="24"/>
  <c r="O1599" i="24" s="1"/>
  <c r="M1240" i="24"/>
  <c r="O1240" i="24" s="1"/>
  <c r="M2134" i="24"/>
  <c r="O2134" i="24" s="1"/>
  <c r="M407" i="24"/>
  <c r="O407" i="24" s="1"/>
  <c r="M760" i="24"/>
  <c r="O760" i="24" s="1"/>
  <c r="M289" i="24"/>
  <c r="O289" i="24" s="1"/>
  <c r="M1178" i="24"/>
  <c r="O1178" i="24" s="1"/>
  <c r="M1185" i="24"/>
  <c r="O1185" i="24" s="1"/>
  <c r="M501" i="24"/>
  <c r="O501" i="24" s="1"/>
  <c r="M1268" i="24"/>
  <c r="O1268" i="24" s="1"/>
  <c r="M389" i="24"/>
  <c r="O389" i="24" s="1"/>
  <c r="M546" i="24"/>
  <c r="O546" i="24" s="1"/>
  <c r="M2115" i="24"/>
  <c r="O2115" i="24" s="1"/>
  <c r="M2144" i="24"/>
  <c r="O2144" i="24" s="1"/>
  <c r="M1317" i="24"/>
  <c r="O1317" i="24" s="1"/>
  <c r="M154" i="24"/>
  <c r="O154" i="24" s="1"/>
  <c r="M902" i="24"/>
  <c r="O902" i="24" s="1"/>
  <c r="M1883" i="24"/>
  <c r="O1883" i="24" s="1"/>
  <c r="M196" i="24"/>
  <c r="O196" i="24" s="1"/>
  <c r="M1455" i="24"/>
  <c r="O1455" i="24" s="1"/>
  <c r="M940" i="24"/>
  <c r="O940" i="24" s="1"/>
  <c r="M2011" i="24"/>
  <c r="O2011" i="24" s="1"/>
  <c r="M423" i="24"/>
  <c r="O423" i="24" s="1"/>
  <c r="M1917" i="24"/>
  <c r="O1917" i="24" s="1"/>
  <c r="M1009" i="24"/>
  <c r="O1009" i="24" s="1"/>
  <c r="M2204" i="24"/>
  <c r="O2204" i="24" s="1"/>
  <c r="M2167" i="24"/>
  <c r="O2167" i="24" s="1"/>
  <c r="M71" i="24"/>
  <c r="O71" i="24" s="1"/>
  <c r="M1413" i="24"/>
  <c r="O1413" i="24" s="1"/>
  <c r="M2208" i="24"/>
  <c r="O2208" i="24" s="1"/>
  <c r="M2123" i="24"/>
  <c r="O2123" i="24" s="1"/>
  <c r="M1859" i="24"/>
  <c r="O1859" i="24" s="1"/>
  <c r="M2133" i="24"/>
  <c r="O2133" i="24" s="1"/>
  <c r="M189" i="24"/>
  <c r="O189" i="24" s="1"/>
  <c r="M2192" i="24"/>
  <c r="O2192" i="24" s="1"/>
  <c r="M1791" i="24"/>
  <c r="O1791" i="24" s="1"/>
  <c r="M463" i="24"/>
  <c r="O463" i="24" s="1"/>
  <c r="M158" i="24"/>
  <c r="O158" i="24" s="1"/>
  <c r="M1423" i="24"/>
  <c r="O1423" i="24" s="1"/>
  <c r="M2065" i="24"/>
  <c r="O2065" i="24" s="1"/>
  <c r="M2136" i="24"/>
  <c r="O2136" i="24" s="1"/>
  <c r="M490" i="24"/>
  <c r="O490" i="24" s="1"/>
  <c r="M650" i="24"/>
  <c r="O650" i="24" s="1"/>
  <c r="M991" i="24"/>
  <c r="O991" i="24" s="1"/>
  <c r="M1406" i="24"/>
  <c r="O1406" i="24" s="1"/>
  <c r="M1075" i="24"/>
  <c r="O1075" i="24" s="1"/>
  <c r="M209" i="24"/>
  <c r="O209" i="24" s="1"/>
  <c r="M1585" i="24"/>
  <c r="O1585" i="24" s="1"/>
  <c r="M668" i="24"/>
  <c r="O668" i="24" s="1"/>
  <c r="M150" i="24"/>
  <c r="O150" i="24" s="1"/>
  <c r="M1097" i="24"/>
  <c r="O1097" i="24" s="1"/>
  <c r="M1740" i="24"/>
  <c r="O1740" i="24" s="1"/>
  <c r="M1405" i="24"/>
  <c r="O1405" i="24" s="1"/>
  <c r="M94" i="24"/>
  <c r="O94" i="24" s="1"/>
  <c r="M506" i="24"/>
  <c r="O506" i="24" s="1"/>
  <c r="M627" i="24"/>
  <c r="O627" i="24" s="1"/>
  <c r="M1002" i="24"/>
  <c r="O1002" i="24" s="1"/>
  <c r="M602" i="24"/>
  <c r="O602" i="24" s="1"/>
  <c r="M1426" i="24"/>
  <c r="O1426" i="24" s="1"/>
  <c r="M297" i="24"/>
  <c r="O297" i="24" s="1"/>
  <c r="M611" i="24"/>
  <c r="O611" i="24" s="1"/>
  <c r="M533" i="24"/>
  <c r="O533" i="24" s="1"/>
  <c r="M1155" i="24"/>
  <c r="O1155" i="24" s="1"/>
  <c r="M2031" i="24"/>
  <c r="O2031" i="24" s="1"/>
  <c r="M1376" i="24"/>
  <c r="O1376" i="24" s="1"/>
  <c r="M1546" i="24"/>
  <c r="O1546" i="24" s="1"/>
  <c r="M2100" i="24"/>
  <c r="O2100" i="24" s="1"/>
  <c r="M1620" i="24"/>
  <c r="O1620" i="24" s="1"/>
  <c r="M2152" i="24"/>
  <c r="O2152" i="24" s="1"/>
  <c r="M2263" i="24"/>
  <c r="O2263" i="24" s="1"/>
  <c r="M1958" i="24"/>
  <c r="O1958" i="24" s="1"/>
  <c r="M1055" i="24"/>
  <c r="O1055" i="24" s="1"/>
  <c r="M315" i="24"/>
  <c r="O315" i="24" s="1"/>
  <c r="M1471" i="24"/>
  <c r="O1471" i="24" s="1"/>
  <c r="M2258" i="24"/>
  <c r="O2258" i="24" s="1"/>
  <c r="M1000" i="24"/>
  <c r="O1000" i="24" s="1"/>
  <c r="M1528" i="24"/>
  <c r="O1528" i="24" s="1"/>
  <c r="M2184" i="24"/>
  <c r="O2184" i="24" s="1"/>
  <c r="M763" i="24"/>
  <c r="O763" i="24" s="1"/>
  <c r="M745" i="24"/>
  <c r="O745" i="24" s="1"/>
  <c r="M1919" i="24"/>
  <c r="O1919" i="24" s="1"/>
  <c r="M1177" i="24"/>
  <c r="O1177" i="24" s="1"/>
  <c r="M110" i="24"/>
  <c r="O110" i="24" s="1"/>
  <c r="M1121" i="24"/>
  <c r="O1121" i="24" s="1"/>
  <c r="M692" i="24"/>
  <c r="O692" i="24" s="1"/>
  <c r="M2231" i="24"/>
  <c r="O2231" i="24" s="1"/>
  <c r="M1172" i="24"/>
  <c r="O1172" i="24" s="1"/>
  <c r="M830" i="24"/>
  <c r="O830" i="24" s="1"/>
  <c r="M1985" i="24"/>
  <c r="O1985" i="24" s="1"/>
  <c r="M2006" i="24"/>
  <c r="O2006" i="24" s="1"/>
  <c r="M1842" i="24"/>
  <c r="O1842" i="24" s="1"/>
  <c r="M686" i="24"/>
  <c r="O686" i="24" s="1"/>
  <c r="M1704" i="24"/>
  <c r="O1704" i="24" s="1"/>
  <c r="M1537" i="24"/>
  <c r="O1537" i="24" s="1"/>
  <c r="M1564" i="24"/>
  <c r="O1564" i="24" s="1"/>
  <c r="M703" i="24"/>
  <c r="O703" i="24" s="1"/>
  <c r="M2348" i="24"/>
  <c r="O2348" i="24" s="1"/>
  <c r="M666" i="24"/>
  <c r="O666" i="24" s="1"/>
  <c r="M937" i="24"/>
  <c r="O937" i="24" s="1"/>
  <c r="M29" i="24"/>
  <c r="O29" i="24" s="1"/>
  <c r="M2240" i="24"/>
  <c r="O2240" i="24" s="1"/>
  <c r="M1717" i="24"/>
  <c r="O1717" i="24" s="1"/>
  <c r="M416" i="24"/>
  <c r="O416" i="24" s="1"/>
  <c r="M1574" i="24"/>
  <c r="O1574" i="24" s="1"/>
  <c r="M1576" i="24"/>
  <c r="O1576" i="24" s="1"/>
  <c r="M426" i="24"/>
  <c r="O426" i="24" s="1"/>
  <c r="M100" i="24"/>
  <c r="O100" i="24" s="1"/>
  <c r="M1572" i="24"/>
  <c r="O1572" i="24" s="1"/>
  <c r="M1708" i="24"/>
  <c r="O1708" i="24" s="1"/>
  <c r="M2245" i="24"/>
  <c r="O2245" i="24" s="1"/>
  <c r="M1762" i="24"/>
  <c r="O1762" i="24" s="1"/>
  <c r="M1731" i="24"/>
  <c r="O1731" i="24" s="1"/>
  <c r="M132" i="24"/>
  <c r="O132" i="24" s="1"/>
  <c r="M840" i="24"/>
  <c r="O840" i="24" s="1"/>
  <c r="M1079" i="24"/>
  <c r="O1079" i="24" s="1"/>
  <c r="M2081" i="24"/>
  <c r="O2081" i="24" s="1"/>
  <c r="M1485" i="24"/>
  <c r="O1485" i="24" s="1"/>
  <c r="M1397" i="24"/>
  <c r="O1397" i="24" s="1"/>
  <c r="M572" i="24"/>
  <c r="O572" i="24" s="1"/>
  <c r="M1038" i="24"/>
  <c r="O1038" i="24" s="1"/>
  <c r="M977" i="24"/>
  <c r="O977" i="24" s="1"/>
  <c r="M849" i="24"/>
  <c r="O849" i="24" s="1"/>
  <c r="M1578" i="24"/>
  <c r="O1578" i="24" s="1"/>
  <c r="M1793" i="24"/>
  <c r="O1793" i="24" s="1"/>
  <c r="M415" i="24"/>
  <c r="O415" i="24" s="1"/>
  <c r="M1341" i="24"/>
  <c r="O1341" i="24" s="1"/>
  <c r="M235" i="24"/>
  <c r="O235" i="24" s="1"/>
  <c r="M60" i="24"/>
  <c r="O60" i="24" s="1"/>
  <c r="M1089" i="24"/>
  <c r="O1089" i="24" s="1"/>
  <c r="M1301" i="24"/>
  <c r="O1301" i="24" s="1"/>
  <c r="M333" i="24"/>
  <c r="O333" i="24" s="1"/>
  <c r="M1837" i="24"/>
  <c r="O1837" i="24" s="1"/>
  <c r="AR2" i="21"/>
  <c r="M2034" i="24"/>
  <c r="O2034" i="24" s="1"/>
  <c r="M218" i="24"/>
  <c r="O218" i="24" s="1"/>
  <c r="M1809" i="24"/>
  <c r="O1809" i="24" s="1"/>
  <c r="M180" i="24"/>
  <c r="O180" i="24" s="1"/>
  <c r="M793" i="24"/>
  <c r="O793" i="24" s="1"/>
  <c r="M863" i="24"/>
  <c r="O863" i="24" s="1"/>
  <c r="M1934" i="24"/>
  <c r="O1934" i="24" s="1"/>
  <c r="M1373" i="24"/>
  <c r="O1373" i="24" s="1"/>
  <c r="M1562" i="24"/>
  <c r="O1562" i="24" s="1"/>
  <c r="M1705" i="24"/>
  <c r="O1705" i="24" s="1"/>
  <c r="M2172" i="24"/>
  <c r="O2172" i="24" s="1"/>
  <c r="M1246" i="24"/>
  <c r="O1246" i="24" s="1"/>
  <c r="AR10" i="21"/>
  <c r="M1595" i="24"/>
  <c r="O1595" i="24" s="1"/>
  <c r="M1733" i="24"/>
  <c r="O1733" i="24" s="1"/>
  <c r="M2273" i="24"/>
  <c r="O2273" i="24" s="1"/>
  <c r="M349" i="24"/>
  <c r="O349" i="24" s="1"/>
  <c r="M1776" i="24"/>
  <c r="O1776" i="24" s="1"/>
  <c r="M701" i="24"/>
  <c r="O701" i="24" s="1"/>
  <c r="M327" i="24"/>
  <c r="O327" i="24" s="1"/>
  <c r="M188" i="24"/>
  <c r="O188" i="24" s="1"/>
  <c r="M1543" i="24"/>
  <c r="O1543" i="24" s="1"/>
  <c r="M776" i="24"/>
  <c r="O776" i="24" s="1"/>
  <c r="M1173" i="24"/>
  <c r="O1173" i="24" s="1"/>
  <c r="M876" i="24"/>
  <c r="O876" i="24" s="1"/>
  <c r="M2331" i="24"/>
  <c r="O2331" i="24" s="1"/>
  <c r="M2256" i="24"/>
  <c r="O2256" i="24" s="1"/>
  <c r="M1253" i="24"/>
  <c r="O1253" i="24" s="1"/>
  <c r="M1505" i="24"/>
  <c r="O1505" i="24" s="1"/>
  <c r="M1954" i="24"/>
  <c r="O1954" i="24" s="1"/>
  <c r="M118" i="24"/>
  <c r="O118" i="24" s="1"/>
  <c r="M812" i="24"/>
  <c r="O812" i="24" s="1"/>
  <c r="M435" i="24"/>
  <c r="O435" i="24" s="1"/>
  <c r="M873" i="24"/>
  <c r="O873" i="24" s="1"/>
  <c r="M614" i="24"/>
  <c r="O614" i="24" s="1"/>
  <c r="M1869" i="24"/>
  <c r="O1869" i="24" s="1"/>
  <c r="M726" i="24"/>
  <c r="O726" i="24" s="1"/>
  <c r="M2110" i="24"/>
  <c r="O2110" i="24" s="1"/>
  <c r="M1037" i="24"/>
  <c r="O1037" i="24" s="1"/>
  <c r="M1783" i="24"/>
  <c r="O1783" i="24" s="1"/>
  <c r="M2078" i="24"/>
  <c r="O2078" i="24" s="1"/>
  <c r="M1684" i="24"/>
  <c r="O1684" i="24" s="1"/>
  <c r="M962" i="24"/>
  <c r="O962" i="24" s="1"/>
  <c r="M656" i="24"/>
  <c r="O656" i="24" s="1"/>
  <c r="M15" i="24"/>
  <c r="O15" i="24" s="1"/>
  <c r="M643" i="24"/>
  <c r="O643" i="24" s="1"/>
  <c r="M2170" i="24"/>
  <c r="O2170" i="24" s="1"/>
  <c r="M1747" i="24"/>
  <c r="O1747" i="24" s="1"/>
  <c r="M681" i="24"/>
  <c r="O681" i="24" s="1"/>
  <c r="M565" i="24"/>
  <c r="O565" i="24" s="1"/>
  <c r="M1392" i="24"/>
  <c r="O1392" i="24" s="1"/>
  <c r="M1362" i="24"/>
  <c r="O1362" i="24" s="1"/>
  <c r="M1206" i="24"/>
  <c r="O1206" i="24" s="1"/>
  <c r="M1838" i="24"/>
  <c r="O1838" i="24" s="1"/>
  <c r="M2233" i="24"/>
  <c r="O2233" i="24" s="1"/>
  <c r="M243" i="24"/>
  <c r="O243" i="24" s="1"/>
  <c r="M881" i="24"/>
  <c r="O881" i="24" s="1"/>
  <c r="M1555" i="24"/>
  <c r="O1555" i="24" s="1"/>
  <c r="M1960" i="24"/>
  <c r="O1960" i="24" s="1"/>
  <c r="M214" i="24"/>
  <c r="O214" i="24" s="1"/>
  <c r="M928" i="24"/>
  <c r="O928" i="24" s="1"/>
  <c r="M871" i="24"/>
  <c r="O871" i="24" s="1"/>
  <c r="M273" i="24"/>
  <c r="O273" i="24" s="1"/>
  <c r="M918" i="24"/>
  <c r="O918" i="24" s="1"/>
  <c r="M1651" i="24"/>
  <c r="O1651" i="24" s="1"/>
  <c r="M1965" i="24"/>
  <c r="O1965" i="24" s="1"/>
  <c r="M2045" i="24"/>
  <c r="O2045" i="24" s="1"/>
  <c r="M687" i="24"/>
  <c r="O687" i="24" s="1"/>
  <c r="M1119" i="24"/>
  <c r="O1119" i="24" s="1"/>
  <c r="M1944" i="24"/>
  <c r="O1944" i="24" s="1"/>
  <c r="M1142" i="24"/>
  <c r="O1142" i="24" s="1"/>
  <c r="M410" i="24"/>
  <c r="O410" i="24" s="1"/>
  <c r="M1084" i="24"/>
  <c r="O1084" i="24" s="1"/>
  <c r="M901" i="24"/>
  <c r="O901" i="24" s="1"/>
  <c r="M343" i="24"/>
  <c r="O343" i="24" s="1"/>
  <c r="M590" i="24"/>
  <c r="O590" i="24" s="1"/>
  <c r="M414" i="24"/>
  <c r="O414" i="24" s="1"/>
  <c r="M1808" i="24"/>
  <c r="O1808" i="24" s="1"/>
  <c r="M803" i="24"/>
  <c r="O803" i="24" s="1"/>
  <c r="M266" i="24"/>
  <c r="O266" i="24" s="1"/>
  <c r="M2246" i="24"/>
  <c r="O2246" i="24" s="1"/>
  <c r="M2333" i="24"/>
  <c r="O2333" i="24" s="1"/>
  <c r="M2306" i="24"/>
  <c r="O2306" i="24" s="1"/>
  <c r="M429" i="24"/>
  <c r="O429" i="24" s="1"/>
  <c r="AR3" i="21"/>
  <c r="M259" i="24"/>
  <c r="O259" i="24" s="1"/>
  <c r="M323" i="24"/>
  <c r="O323" i="24" s="1"/>
  <c r="M1382" i="24"/>
  <c r="O1382" i="24" s="1"/>
  <c r="M51" i="24"/>
  <c r="O51" i="24" s="1"/>
  <c r="M1547" i="24"/>
  <c r="O1547" i="24" s="1"/>
  <c r="M1179" i="24"/>
  <c r="O1179" i="24" s="1"/>
  <c r="M1545" i="24"/>
  <c r="O1545" i="24" s="1"/>
  <c r="M479" i="24"/>
  <c r="O479" i="24" s="1"/>
  <c r="M1458" i="24"/>
  <c r="O1458" i="24" s="1"/>
  <c r="M2200" i="24"/>
  <c r="O2200" i="24" s="1"/>
  <c r="M1550" i="24"/>
  <c r="O1550" i="24" s="1"/>
  <c r="M2119" i="24"/>
  <c r="O2119" i="24" s="1"/>
  <c r="M808" i="24"/>
  <c r="O808" i="24" s="1"/>
  <c r="M601" i="24"/>
  <c r="O601" i="24" s="1"/>
  <c r="M728" i="24"/>
  <c r="O728" i="24" s="1"/>
  <c r="M1533" i="24"/>
  <c r="O1533" i="24" s="1"/>
  <c r="M1444" i="24"/>
  <c r="O1444" i="24" s="1"/>
  <c r="M965" i="24"/>
  <c r="O965" i="24" s="1"/>
  <c r="M1216" i="24"/>
  <c r="O1216" i="24" s="1"/>
  <c r="M995" i="24"/>
  <c r="O995" i="24" s="1"/>
  <c r="M1615" i="24"/>
  <c r="O1615" i="24" s="1"/>
  <c r="M1430" i="24"/>
  <c r="O1430" i="24" s="1"/>
  <c r="M1772" i="24"/>
  <c r="O1772" i="24" s="1"/>
  <c r="M48" i="24"/>
  <c r="O48" i="24" s="1"/>
  <c r="M1662" i="24"/>
  <c r="O1662" i="24" s="1"/>
  <c r="M1767" i="24"/>
  <c r="O1767" i="24" s="1"/>
  <c r="M2332" i="24"/>
  <c r="O2332" i="24" s="1"/>
  <c r="M1440" i="24"/>
  <c r="O1440" i="24" s="1"/>
  <c r="M1074" i="24"/>
  <c r="O1074" i="24" s="1"/>
  <c r="M960" i="24"/>
  <c r="O960" i="24" s="1"/>
  <c r="M790" i="24"/>
  <c r="O790" i="24" s="1"/>
  <c r="M345" i="24"/>
  <c r="O345" i="24" s="1"/>
  <c r="M1649" i="24"/>
  <c r="O1649" i="24" s="1"/>
  <c r="M135" i="24"/>
  <c r="O135" i="24" s="1"/>
  <c r="M532" i="24"/>
  <c r="O532" i="24" s="1"/>
  <c r="M2363" i="24"/>
  <c r="O2363" i="24" s="1"/>
  <c r="M1123" i="24"/>
  <c r="O1123" i="24" s="1"/>
  <c r="M610" i="24"/>
  <c r="O610" i="24" s="1"/>
  <c r="M1627" i="24"/>
  <c r="O1627" i="24" s="1"/>
  <c r="M477" i="24"/>
  <c r="O477" i="24" s="1"/>
  <c r="M1454" i="24"/>
  <c r="O1454" i="24" s="1"/>
  <c r="M1902" i="24"/>
  <c r="O1902" i="24" s="1"/>
  <c r="M244" i="24"/>
  <c r="O244" i="24" s="1"/>
  <c r="M1438" i="24"/>
  <c r="O1438" i="24" s="1"/>
  <c r="M402" i="24"/>
  <c r="O402" i="24" s="1"/>
  <c r="M1042" i="24"/>
  <c r="O1042" i="24" s="1"/>
  <c r="M1653" i="24"/>
  <c r="O1653" i="24" s="1"/>
  <c r="M53" i="24"/>
  <c r="O53" i="24" s="1"/>
  <c r="M1840" i="24"/>
  <c r="O1840" i="24" s="1"/>
  <c r="M2219" i="24"/>
  <c r="O2219" i="24" s="1"/>
  <c r="M1737" i="24"/>
  <c r="O1737" i="24" s="1"/>
  <c r="M176" i="24"/>
  <c r="O176" i="24" s="1"/>
  <c r="M1521" i="24"/>
  <c r="O1521" i="24" s="1"/>
  <c r="M805" i="24"/>
  <c r="O805" i="24" s="1"/>
  <c r="M1871" i="24"/>
  <c r="O1871" i="24" s="1"/>
  <c r="M1607" i="24"/>
  <c r="O1607" i="24" s="1"/>
  <c r="M2186" i="24"/>
  <c r="O2186" i="24" s="1"/>
  <c r="M1750" i="24"/>
  <c r="O1750" i="24" s="1"/>
  <c r="M1870" i="24"/>
  <c r="O1870" i="24" s="1"/>
  <c r="M573" i="24"/>
  <c r="O573" i="24" s="1"/>
  <c r="M2202" i="24"/>
  <c r="O2202" i="24" s="1"/>
  <c r="M117" i="24"/>
  <c r="O117" i="24" s="1"/>
  <c r="M1339" i="24"/>
  <c r="O1339" i="24" s="1"/>
  <c r="M1683" i="24"/>
  <c r="O1683" i="24" s="1"/>
  <c r="M981" i="24"/>
  <c r="O981" i="24" s="1"/>
  <c r="M890" i="24"/>
  <c r="O890" i="24" s="1"/>
  <c r="M277" i="24"/>
  <c r="O277" i="24" s="1"/>
  <c r="M1494" i="24"/>
  <c r="O1494" i="24" s="1"/>
  <c r="M1159" i="24"/>
  <c r="O1159" i="24" s="1"/>
  <c r="M747" i="24"/>
  <c r="O747" i="24" s="1"/>
  <c r="M1519" i="24"/>
  <c r="O1519" i="24" s="1"/>
  <c r="M106" i="24"/>
  <c r="O106" i="24" s="1"/>
  <c r="M1558" i="24"/>
  <c r="O1558" i="24" s="1"/>
  <c r="M1421" i="24"/>
  <c r="O1421" i="24" s="1"/>
  <c r="M164" i="24"/>
  <c r="O164" i="24" s="1"/>
  <c r="M1297" i="24"/>
  <c r="O1297" i="24" s="1"/>
  <c r="M613" i="24"/>
  <c r="O613" i="24" s="1"/>
  <c r="M1911" i="24"/>
  <c r="O1911" i="24" s="1"/>
  <c r="M497" i="24"/>
  <c r="O497" i="24" s="1"/>
  <c r="M2360" i="24"/>
  <c r="O2360" i="24" s="1"/>
  <c r="M131" i="24"/>
  <c r="O131" i="24" s="1"/>
  <c r="M836" i="24"/>
  <c r="O836" i="24" s="1"/>
  <c r="M780" i="24"/>
  <c r="O780" i="24" s="1"/>
  <c r="M673" i="24"/>
  <c r="O673" i="24" s="1"/>
  <c r="M1266" i="24"/>
  <c r="O1266" i="24" s="1"/>
  <c r="M2168" i="24"/>
  <c r="O2168" i="24" s="1"/>
  <c r="M2362" i="24"/>
  <c r="O2362" i="24" s="1"/>
  <c r="M599" i="24"/>
  <c r="O599" i="24" s="1"/>
  <c r="M241" i="24"/>
  <c r="O241" i="24" s="1"/>
  <c r="M822" i="24"/>
  <c r="O822" i="24" s="1"/>
  <c r="M46" i="24"/>
  <c r="O46" i="24" s="1"/>
  <c r="M1140" i="24"/>
  <c r="O1140" i="24" s="1"/>
  <c r="M996" i="24"/>
  <c r="O996" i="24" s="1"/>
  <c r="M1329" i="24"/>
  <c r="O1329" i="24" s="1"/>
  <c r="M2327" i="24"/>
  <c r="O2327" i="24" s="1"/>
  <c r="M1409" i="24"/>
  <c r="O1409" i="24" s="1"/>
  <c r="M1994" i="24"/>
  <c r="O1994" i="24" s="1"/>
  <c r="M705" i="24"/>
  <c r="O705" i="24" s="1"/>
  <c r="M1487" i="24"/>
  <c r="O1487" i="24" s="1"/>
  <c r="M1991" i="24"/>
  <c r="O1991" i="24" s="1"/>
  <c r="M372" i="24"/>
  <c r="O372" i="24" s="1"/>
  <c r="M98" i="24"/>
  <c r="O98" i="24" s="1"/>
  <c r="M222" i="24"/>
  <c r="O222" i="24" s="1"/>
  <c r="M434" i="24"/>
  <c r="O434" i="24" s="1"/>
  <c r="M542" i="24"/>
  <c r="O542" i="24" s="1"/>
  <c r="M853" i="24"/>
  <c r="O853" i="24" s="1"/>
  <c r="M1886" i="24"/>
  <c r="O1886" i="24" s="1"/>
  <c r="M467" i="24"/>
  <c r="O467" i="24" s="1"/>
  <c r="M1977" i="24"/>
  <c r="O1977" i="24" s="1"/>
  <c r="M824" i="24"/>
  <c r="O824" i="24" s="1"/>
  <c r="M242" i="24"/>
  <c r="O242" i="24" s="1"/>
  <c r="M1338" i="24"/>
  <c r="O1338" i="24" s="1"/>
  <c r="M42" i="24"/>
  <c r="O42" i="24" s="1"/>
  <c r="M1372" i="24"/>
  <c r="O1372" i="24" s="1"/>
  <c r="M1470" i="24"/>
  <c r="O1470" i="24" s="1"/>
  <c r="M1275" i="24"/>
  <c r="O1275" i="24" s="1"/>
  <c r="M295" i="24"/>
  <c r="O295" i="24" s="1"/>
  <c r="M850" i="24"/>
  <c r="O850" i="24" s="1"/>
  <c r="M1889" i="24"/>
  <c r="O1889" i="24" s="1"/>
  <c r="M2187" i="24"/>
  <c r="O2187" i="24" s="1"/>
  <c r="M1827" i="24"/>
  <c r="O1827" i="24" s="1"/>
  <c r="M1481" i="24"/>
  <c r="O1481" i="24" s="1"/>
  <c r="M1063" i="24"/>
  <c r="O1063" i="24" s="1"/>
  <c r="M141" i="24"/>
  <c r="O141" i="24" s="1"/>
  <c r="M796" i="24"/>
  <c r="O796" i="24" s="1"/>
  <c r="M457" i="24"/>
  <c r="O457" i="24" s="1"/>
  <c r="M617" i="24"/>
  <c r="O617" i="24" s="1"/>
  <c r="M2239" i="24"/>
  <c r="O2239" i="24" s="1"/>
  <c r="M1681" i="24"/>
  <c r="O1681" i="24" s="1"/>
  <c r="M2209" i="24"/>
  <c r="O2209" i="24" s="1"/>
  <c r="AR8" i="21"/>
  <c r="M1908" i="24"/>
  <c r="O1908" i="24" s="1"/>
  <c r="M340" i="24"/>
  <c r="O340" i="24" s="1"/>
  <c r="M1696" i="24"/>
  <c r="O1696" i="24" s="1"/>
  <c r="M1134" i="24"/>
  <c r="O1134" i="24" s="1"/>
  <c r="M777" i="24"/>
  <c r="O777" i="24" s="1"/>
  <c r="M1795" i="24"/>
  <c r="O1795" i="24" s="1"/>
  <c r="M1213" i="24"/>
  <c r="O1213" i="24" s="1"/>
  <c r="M2238" i="24"/>
  <c r="O2238" i="24" s="1"/>
  <c r="M1884" i="24"/>
  <c r="O1884" i="24" s="1"/>
  <c r="M2029" i="24"/>
  <c r="O2029" i="24" s="1"/>
  <c r="M290" i="24"/>
  <c r="O290" i="24" s="1"/>
  <c r="M734" i="24"/>
  <c r="O734" i="24" s="1"/>
  <c r="M1464" i="24"/>
  <c r="O1464" i="24" s="1"/>
  <c r="M1895" i="24"/>
  <c r="O1895" i="24" s="1"/>
  <c r="M859" i="24"/>
  <c r="O859" i="24" s="1"/>
  <c r="M285" i="24"/>
  <c r="O285" i="24" s="1"/>
  <c r="M1203" i="24"/>
  <c r="O1203" i="24" s="1"/>
  <c r="M707" i="24"/>
  <c r="O707" i="24" s="1"/>
  <c r="M714" i="24"/>
  <c r="O714" i="24" s="1"/>
  <c r="M1616" i="24"/>
  <c r="O1616" i="24" s="1"/>
  <c r="M985" i="24"/>
  <c r="O985" i="24" s="1"/>
  <c r="M2137" i="24"/>
  <c r="O2137" i="24" s="1"/>
  <c r="M1789" i="24"/>
  <c r="O1789" i="24" s="1"/>
  <c r="M496" i="24"/>
  <c r="O496" i="24" s="1"/>
  <c r="M598" i="24"/>
  <c r="O598" i="24" s="1"/>
  <c r="M510" i="24"/>
  <c r="O510" i="24" s="1"/>
  <c r="M634" i="24"/>
  <c r="O634" i="24" s="1"/>
  <c r="M230" i="24"/>
  <c r="O230" i="24" s="1"/>
  <c r="M1722" i="24"/>
  <c r="O1722" i="24" s="1"/>
  <c r="M163" i="24"/>
  <c r="O163" i="24" s="1"/>
  <c r="M376" i="24"/>
  <c r="O376" i="24" s="1"/>
  <c r="M1006" i="24"/>
  <c r="O1006" i="24" s="1"/>
  <c r="M1552" i="24"/>
  <c r="O1552" i="24" s="1"/>
  <c r="M858" i="24"/>
  <c r="O858" i="24" s="1"/>
  <c r="M2268" i="24"/>
  <c r="O2268" i="24" s="1"/>
  <c r="M26" i="24"/>
  <c r="O26" i="24" s="1"/>
  <c r="M1024" i="24"/>
  <c r="O1024" i="24" s="1"/>
  <c r="M1661" i="24"/>
  <c r="O1661" i="24" s="1"/>
  <c r="M1514" i="24"/>
  <c r="O1514" i="24" s="1"/>
  <c r="M1457" i="24"/>
  <c r="O1457" i="24" s="1"/>
  <c r="M409" i="24"/>
  <c r="O409" i="24" s="1"/>
  <c r="M355" i="24"/>
  <c r="O355" i="24" s="1"/>
  <c r="M795" i="24"/>
  <c r="O795" i="24" s="1"/>
  <c r="M81" i="24"/>
  <c r="O81" i="24" s="1"/>
  <c r="M7" i="24"/>
  <c r="O7" i="24" s="1"/>
  <c r="M102" i="24"/>
  <c r="O102" i="24" s="1"/>
  <c r="M421" i="24"/>
  <c r="O421" i="24" s="1"/>
  <c r="M1709" i="24"/>
  <c r="O1709" i="24" s="1"/>
  <c r="M969" i="24"/>
  <c r="O969" i="24" s="1"/>
  <c r="M1333" i="24"/>
  <c r="O1333" i="24" s="1"/>
  <c r="M1445" i="24"/>
  <c r="O1445" i="24" s="1"/>
  <c r="M1076" i="24"/>
  <c r="O1076" i="24" s="1"/>
  <c r="M1907" i="24"/>
  <c r="O1907" i="24" s="1"/>
  <c r="M938" i="24"/>
  <c r="O938" i="24" s="1"/>
  <c r="M1225" i="24"/>
  <c r="O1225" i="24" s="1"/>
  <c r="M1150" i="24"/>
  <c r="O1150" i="24" s="1"/>
  <c r="M2160" i="24"/>
  <c r="O2160" i="24" s="1"/>
  <c r="M596" i="24"/>
  <c r="O596" i="24" s="1"/>
  <c r="M2188" i="24"/>
  <c r="O2188" i="24" s="1"/>
  <c r="M1881" i="24"/>
  <c r="O1881" i="24" s="1"/>
  <c r="M545" i="24"/>
  <c r="O545" i="24" s="1"/>
  <c r="M653" i="24"/>
  <c r="O653" i="24" s="1"/>
  <c r="M1848" i="24"/>
  <c r="O1848" i="24" s="1"/>
  <c r="M1113" i="24"/>
  <c r="O1113" i="24" s="1"/>
  <c r="M1823" i="24"/>
  <c r="O1823" i="24" s="1"/>
  <c r="M2166" i="24"/>
  <c r="O2166" i="24" s="1"/>
  <c r="M1066" i="24"/>
  <c r="O1066" i="24" s="1"/>
  <c r="M896" i="24"/>
  <c r="O896" i="24" s="1"/>
  <c r="M603" i="24"/>
  <c r="O603" i="24" s="1"/>
  <c r="M1782" i="24"/>
  <c r="O1782" i="24" s="1"/>
  <c r="M2131" i="24"/>
  <c r="O2131" i="24" s="1"/>
  <c r="M1689" i="24"/>
  <c r="O1689" i="24" s="1"/>
  <c r="M339" i="24"/>
  <c r="O339" i="24" s="1"/>
  <c r="M1638" i="24"/>
  <c r="O1638" i="24" s="1"/>
  <c r="M872" i="24"/>
  <c r="O872" i="24" s="1"/>
  <c r="M200" i="24"/>
  <c r="O200" i="24" s="1"/>
  <c r="M1043" i="24"/>
  <c r="O1043" i="24" s="1"/>
  <c r="M38" i="24"/>
  <c r="O38" i="24" s="1"/>
  <c r="M630" i="24"/>
  <c r="O630" i="24" s="1"/>
  <c r="M2109" i="24"/>
  <c r="O2109" i="24" s="1"/>
  <c r="M97" i="24"/>
  <c r="O97" i="24" s="1"/>
  <c r="M495" i="24"/>
  <c r="O495" i="24" s="1"/>
  <c r="M2294" i="24"/>
  <c r="O2294" i="24" s="1"/>
  <c r="M1260" i="24"/>
  <c r="O1260" i="24" s="1"/>
  <c r="M592" i="24"/>
  <c r="O592" i="24" s="1"/>
  <c r="M750" i="24"/>
  <c r="O750" i="24" s="1"/>
  <c r="M82" i="24"/>
  <c r="O82" i="24" s="1"/>
  <c r="M437" i="24"/>
  <c r="O437" i="24" s="1"/>
  <c r="M1420" i="24"/>
  <c r="O1420" i="24" s="1"/>
  <c r="M2215" i="24"/>
  <c r="O2215" i="24" s="1"/>
  <c r="M144" i="24"/>
  <c r="O144" i="24" s="1"/>
  <c r="M1725" i="24"/>
  <c r="O1725" i="24" s="1"/>
  <c r="M1235" i="24"/>
  <c r="O1235" i="24" s="1"/>
  <c r="M641" i="24"/>
  <c r="O641" i="24" s="1"/>
  <c r="M1419" i="24"/>
  <c r="O1419" i="24" s="1"/>
  <c r="M1407" i="24"/>
  <c r="O1407" i="24" s="1"/>
  <c r="M1690" i="24"/>
  <c r="O1690" i="24" s="1"/>
  <c r="M103" i="24"/>
  <c r="O103" i="24" s="1"/>
  <c r="M1520" i="24"/>
  <c r="O1520" i="24" s="1"/>
  <c r="M348" i="24"/>
  <c r="O348" i="24" s="1"/>
  <c r="M817" i="24"/>
  <c r="O817" i="24" s="1"/>
  <c r="M320" i="24"/>
  <c r="O320" i="24" s="1"/>
  <c r="M505" i="24"/>
  <c r="O505" i="24" s="1"/>
  <c r="M1569" i="24"/>
  <c r="O1569" i="24" s="1"/>
  <c r="M967" i="24"/>
  <c r="O967" i="24" s="1"/>
  <c r="M1628" i="24"/>
  <c r="O1628" i="24" s="1"/>
  <c r="M404" i="24"/>
  <c r="O404" i="24" s="1"/>
  <c r="M391" i="24"/>
  <c r="O391" i="24" s="1"/>
  <c r="M1414" i="24"/>
  <c r="O1414" i="24" s="1"/>
  <c r="M783" i="24"/>
  <c r="O783" i="24" s="1"/>
  <c r="M667" i="24"/>
  <c r="O667" i="24" s="1"/>
  <c r="M2283" i="24"/>
  <c r="O2283" i="24" s="1"/>
  <c r="M160" i="24"/>
  <c r="O160" i="24" s="1"/>
  <c r="M2116" i="24"/>
  <c r="O2116" i="24" s="1"/>
  <c r="M720" i="24"/>
  <c r="O720" i="24" s="1"/>
  <c r="M838" i="24"/>
  <c r="O838" i="24" s="1"/>
  <c r="M1081" i="24"/>
  <c r="O1081" i="24" s="1"/>
  <c r="M2311" i="24"/>
  <c r="O2311" i="24" s="1"/>
  <c r="M2329" i="24"/>
  <c r="O2329" i="24" s="1"/>
  <c r="M412" i="24"/>
  <c r="O412" i="24" s="1"/>
  <c r="M1882" i="24"/>
  <c r="O1882" i="24" s="1"/>
  <c r="M1366" i="24"/>
  <c r="O1366" i="24" s="1"/>
  <c r="M1192" i="24"/>
  <c r="O1192" i="24" s="1"/>
  <c r="M1660" i="24"/>
  <c r="O1660" i="24" s="1"/>
  <c r="M674" i="24"/>
  <c r="O674" i="24" s="1"/>
  <c r="M1573" i="24"/>
  <c r="O1573" i="24" s="1"/>
  <c r="M112" i="24"/>
  <c r="O112" i="24" s="1"/>
  <c r="M1787" i="24"/>
  <c r="O1787" i="24" s="1"/>
  <c r="M845" i="24"/>
  <c r="O845" i="24" s="1"/>
  <c r="M1655" i="24"/>
  <c r="O1655" i="24" s="1"/>
  <c r="M6" i="24"/>
  <c r="O6" i="24" s="1"/>
  <c r="M2287" i="24"/>
  <c r="O2287" i="24" s="1"/>
  <c r="M1361" i="24"/>
  <c r="O1361" i="24" s="1"/>
  <c r="M335" i="24"/>
  <c r="O335" i="24" s="1"/>
  <c r="M605" i="24"/>
  <c r="O605" i="24" s="1"/>
  <c r="M1512" i="24"/>
  <c r="O1512" i="24" s="1"/>
  <c r="M177" i="24"/>
  <c r="O177" i="24" s="1"/>
  <c r="M2214" i="24"/>
  <c r="O2214" i="24" s="1"/>
  <c r="M61" i="24"/>
  <c r="O61" i="24" s="1"/>
  <c r="M2108" i="24"/>
  <c r="O2108" i="24" s="1"/>
  <c r="M889" i="24"/>
  <c r="O889" i="24" s="1"/>
  <c r="M143" i="24"/>
  <c r="O143" i="24" s="1"/>
  <c r="M1340" i="24"/>
  <c r="O1340" i="24" s="1"/>
  <c r="M1221" i="24"/>
  <c r="O1221" i="24" s="1"/>
  <c r="M587" i="24"/>
  <c r="O587" i="24" s="1"/>
  <c r="M449" i="24"/>
  <c r="O449" i="24" s="1"/>
  <c r="M1888" i="24"/>
  <c r="O1888" i="24" s="1"/>
  <c r="M1929" i="24"/>
  <c r="O1929" i="24" s="1"/>
  <c r="M272" i="24"/>
  <c r="O272" i="24" s="1"/>
  <c r="M864" i="24"/>
  <c r="O864" i="24" s="1"/>
  <c r="M1390" i="24"/>
  <c r="O1390" i="24" s="1"/>
  <c r="M1424" i="24"/>
  <c r="O1424" i="24" s="1"/>
  <c r="M1701" i="24"/>
  <c r="O1701" i="24" s="1"/>
  <c r="M2179" i="24"/>
  <c r="O2179" i="24" s="1"/>
  <c r="M1931" i="24"/>
  <c r="O1931" i="24" s="1"/>
  <c r="M1107" i="24"/>
  <c r="O1107" i="24" s="1"/>
  <c r="M2178" i="24"/>
  <c r="O2178" i="24" s="1"/>
  <c r="M887" i="24"/>
  <c r="O887" i="24" s="1"/>
  <c r="M1797" i="24"/>
  <c r="O1797" i="24" s="1"/>
  <c r="M1571" i="24"/>
  <c r="O1571" i="24" s="1"/>
  <c r="M2183" i="24"/>
  <c r="O2183" i="24" s="1"/>
  <c r="M526" i="24"/>
  <c r="O526" i="24" s="1"/>
  <c r="M2128" i="24"/>
  <c r="O2128" i="24" s="1"/>
  <c r="M91" i="24"/>
  <c r="O91" i="24" s="1"/>
  <c r="M1441" i="24"/>
  <c r="O1441" i="24" s="1"/>
  <c r="M2113" i="24"/>
  <c r="O2113" i="24" s="1"/>
  <c r="M441" i="24"/>
  <c r="O441" i="24" s="1"/>
  <c r="M1326" i="24"/>
  <c r="O1326" i="24" s="1"/>
  <c r="M978" i="24"/>
  <c r="O978" i="24" s="1"/>
  <c r="M1811" i="24"/>
  <c r="O1811" i="24" s="1"/>
  <c r="M2218" i="24"/>
  <c r="O2218" i="24" s="1"/>
  <c r="M314" i="24"/>
  <c r="O314" i="24" s="1"/>
  <c r="M1854" i="24"/>
  <c r="O1854" i="24" s="1"/>
  <c r="M1316" i="24"/>
  <c r="O1316" i="24" s="1"/>
  <c r="M1264" i="24"/>
  <c r="O1264" i="24" s="1"/>
  <c r="M660" i="24"/>
  <c r="O660" i="24" s="1"/>
  <c r="M1641" i="24"/>
  <c r="O1641" i="24" s="1"/>
  <c r="M1941" i="24"/>
  <c r="O1941" i="24" s="1"/>
  <c r="M1090" i="24"/>
  <c r="O1090" i="24" s="1"/>
  <c r="M1058" i="24"/>
  <c r="O1058" i="24" s="1"/>
  <c r="M346" i="24"/>
  <c r="O346" i="24" s="1"/>
  <c r="M498" i="24"/>
  <c r="O498" i="24" s="1"/>
  <c r="M373" i="24"/>
  <c r="O373" i="24" s="1"/>
  <c r="M973" i="24"/>
  <c r="O973" i="24" s="1"/>
  <c r="M301" i="24"/>
  <c r="O301" i="24" s="1"/>
  <c r="M512" i="24"/>
  <c r="O512" i="24" s="1"/>
  <c r="M1593" i="24"/>
  <c r="O1593" i="24" s="1"/>
  <c r="M311" i="24"/>
  <c r="O311" i="24" s="1"/>
  <c r="M2124" i="24"/>
  <c r="O2124" i="24" s="1"/>
  <c r="M1149" i="24"/>
  <c r="O1149" i="24" s="1"/>
  <c r="M105" i="24"/>
  <c r="O105" i="24" s="1"/>
  <c r="M1670" i="24"/>
  <c r="O1670" i="24" s="1"/>
  <c r="M932" i="24"/>
  <c r="O932" i="24" s="1"/>
  <c r="M1781" i="24"/>
  <c r="O1781" i="24" s="1"/>
  <c r="M552" i="24"/>
  <c r="O552" i="24" s="1"/>
  <c r="M1071" i="24"/>
  <c r="O1071" i="24" s="1"/>
  <c r="M939" i="24"/>
  <c r="O939" i="24" s="1"/>
  <c r="M1461" i="24"/>
  <c r="O1461" i="24" s="1"/>
  <c r="M1085" i="24"/>
  <c r="O1085" i="24" s="1"/>
  <c r="M1367" i="24"/>
  <c r="O1367" i="24" s="1"/>
  <c r="M486" i="24"/>
  <c r="O486" i="24" s="1"/>
  <c r="M2019" i="24"/>
  <c r="O2019" i="24" s="1"/>
  <c r="M2024" i="24"/>
  <c r="O2024" i="24" s="1"/>
  <c r="M215" i="24"/>
  <c r="O215" i="24" s="1"/>
  <c r="M2058" i="24"/>
  <c r="O2058" i="24" s="1"/>
  <c r="M893" i="24"/>
  <c r="O893" i="24" s="1"/>
  <c r="M521" i="24"/>
  <c r="O521" i="24" s="1"/>
  <c r="M729" i="24"/>
  <c r="O729" i="24" s="1"/>
  <c r="M2345" i="24"/>
  <c r="O2345" i="24" s="1"/>
  <c r="M1752" i="24"/>
  <c r="O1752" i="24" s="1"/>
  <c r="M550" i="24"/>
  <c r="O550" i="24" s="1"/>
  <c r="M868" i="24"/>
  <c r="O868" i="24" s="1"/>
  <c r="M108" i="24"/>
  <c r="O108" i="24" s="1"/>
  <c r="M2248" i="24"/>
  <c r="O2248" i="24" s="1"/>
  <c r="M461" i="24"/>
  <c r="O461" i="24" s="1"/>
  <c r="M556" i="24"/>
  <c r="O556" i="24" s="1"/>
  <c r="M2104" i="24"/>
  <c r="O2104" i="24" s="1"/>
  <c r="M2344" i="24"/>
  <c r="O2344" i="24" s="1"/>
  <c r="M2066" i="24"/>
  <c r="O2066" i="24" s="1"/>
  <c r="M1720" i="24"/>
  <c r="O1720" i="24" s="1"/>
  <c r="M334" i="24"/>
  <c r="O334" i="24" s="1"/>
  <c r="M569" i="24"/>
  <c r="O569" i="24" s="1"/>
  <c r="M17" i="24"/>
  <c r="O17" i="24" s="1"/>
  <c r="M1937" i="24"/>
  <c r="O1937" i="24" s="1"/>
  <c r="M2037" i="24"/>
  <c r="O2037" i="24" s="1"/>
  <c r="M1466" i="24"/>
  <c r="O1466" i="24" s="1"/>
  <c r="M1357" i="24"/>
  <c r="O1357" i="24" s="1"/>
  <c r="M1387" i="24"/>
  <c r="O1387" i="24" s="1"/>
  <c r="M1527" i="24"/>
  <c r="O1527" i="24" s="1"/>
  <c r="M2335" i="24"/>
  <c r="O2335" i="24" s="1"/>
  <c r="M2237" i="24"/>
  <c r="O2237" i="24" s="1"/>
  <c r="M1982" i="24"/>
  <c r="O1982" i="24" s="1"/>
  <c r="M332" i="24"/>
  <c r="O332" i="24" s="1"/>
  <c r="M600" i="24"/>
  <c r="O600" i="24" s="1"/>
  <c r="M649" i="24"/>
  <c r="O649" i="24" s="1"/>
  <c r="M761" i="24"/>
  <c r="O761" i="24" s="1"/>
  <c r="M186" i="24"/>
  <c r="O186" i="24" s="1"/>
  <c r="M2117" i="24"/>
  <c r="O2117" i="24" s="1"/>
  <c r="M1312" i="24"/>
  <c r="O1312" i="24" s="1"/>
  <c r="M1272" i="24"/>
  <c r="O1272" i="24" s="1"/>
  <c r="M2122" i="24"/>
  <c r="O2122" i="24" s="1"/>
  <c r="M1498" i="24"/>
  <c r="O1498" i="24" s="1"/>
  <c r="M998" i="24"/>
  <c r="O998" i="24" s="1"/>
  <c r="M2012" i="24"/>
  <c r="O2012" i="24" s="1"/>
  <c r="M269" i="24"/>
  <c r="O269" i="24" s="1"/>
  <c r="M1252" i="24"/>
  <c r="O1252" i="24" s="1"/>
  <c r="M1052" i="24"/>
  <c r="O1052" i="24" s="1"/>
  <c r="M436" i="24"/>
  <c r="O436" i="24" s="1"/>
  <c r="M1832" i="24"/>
  <c r="O1832" i="24" s="1"/>
  <c r="M708" i="24"/>
  <c r="O708" i="24" s="1"/>
  <c r="M2288" i="24"/>
  <c r="O2288" i="24" s="1"/>
  <c r="M2171" i="24"/>
  <c r="O2171" i="24" s="1"/>
  <c r="M22" i="24"/>
  <c r="O22" i="24" s="1"/>
  <c r="M1114" i="24"/>
  <c r="O1114" i="24" s="1"/>
  <c r="M721" i="24"/>
  <c r="O721" i="24" s="1"/>
  <c r="M524" i="24"/>
  <c r="O524" i="24" s="1"/>
  <c r="M1893" i="24"/>
  <c r="O1893" i="24" s="1"/>
  <c r="M2270" i="24"/>
  <c r="O2270" i="24" s="1"/>
  <c r="M640" i="24"/>
  <c r="O640" i="24" s="1"/>
  <c r="M1715" i="24"/>
  <c r="O1715" i="24" s="1"/>
  <c r="M595" i="24"/>
  <c r="O595" i="24" s="1"/>
  <c r="M2334" i="24"/>
  <c r="O2334" i="24" s="1"/>
  <c r="M2309" i="24"/>
  <c r="O2309" i="24" s="1"/>
  <c r="M2114" i="24"/>
  <c r="O2114" i="24" s="1"/>
  <c r="M1171" i="24"/>
  <c r="O1171" i="24" s="1"/>
  <c r="M1180" i="24"/>
  <c r="O1180" i="24" s="1"/>
  <c r="M1906" i="24"/>
  <c r="O1906" i="24" s="1"/>
  <c r="M1930" i="24"/>
  <c r="O1930" i="24" s="1"/>
  <c r="M1046" i="24"/>
  <c r="O1046" i="24" s="1"/>
  <c r="M568" i="24"/>
  <c r="O568" i="24" s="1"/>
  <c r="M212" i="24"/>
  <c r="O212" i="24" s="1"/>
  <c r="M2026" i="24"/>
  <c r="O2026" i="24" s="1"/>
  <c r="M166" i="24"/>
  <c r="O166" i="24" s="1"/>
  <c r="M1193" i="24"/>
  <c r="O1193" i="24" s="1"/>
  <c r="M2148" i="24"/>
  <c r="O2148" i="24" s="1"/>
  <c r="M1513" i="24"/>
  <c r="O1513" i="24" s="1"/>
  <c r="M2043" i="24"/>
  <c r="O2043" i="24" s="1"/>
  <c r="M316" i="24"/>
  <c r="O316" i="24" s="1"/>
  <c r="M1860" i="24"/>
  <c r="O1860" i="24" s="1"/>
  <c r="M679" i="24"/>
  <c r="O679" i="24" s="1"/>
  <c r="M1672" i="24"/>
  <c r="O1672" i="24" s="1"/>
  <c r="M1378" i="24"/>
  <c r="O1378" i="24" s="1"/>
  <c r="M825" i="24"/>
  <c r="O825" i="24" s="1"/>
  <c r="M1530" i="24"/>
  <c r="O1530" i="24" s="1"/>
  <c r="M1948" i="24"/>
  <c r="O1948" i="24" s="1"/>
  <c r="M584" i="24"/>
  <c r="O584" i="24" s="1"/>
  <c r="M799" i="24"/>
  <c r="O799" i="24" s="1"/>
  <c r="M367" i="24"/>
  <c r="O367" i="24" s="1"/>
  <c r="M468" i="24"/>
  <c r="O468" i="24" s="1"/>
  <c r="M408" i="24"/>
  <c r="O408" i="24" s="1"/>
  <c r="M80" i="24"/>
  <c r="O80" i="24" s="1"/>
  <c r="M1746" i="24"/>
  <c r="O1746" i="24" s="1"/>
  <c r="M1319" i="24"/>
  <c r="O1319" i="24" s="1"/>
  <c r="M178" i="24"/>
  <c r="O178" i="24" s="1"/>
  <c r="M1927" i="24"/>
  <c r="O1927" i="24" s="1"/>
  <c r="M1671" i="24"/>
  <c r="O1671" i="24" s="1"/>
  <c r="M450" i="24"/>
  <c r="O450" i="24" s="1"/>
  <c r="M2289" i="24"/>
  <c r="O2289" i="24" s="1"/>
  <c r="M2325" i="24"/>
  <c r="O2325" i="24" s="1"/>
  <c r="M307" i="24"/>
  <c r="O307" i="24" s="1"/>
  <c r="M1966" i="24"/>
  <c r="O1966" i="24" s="1"/>
  <c r="M529" i="24"/>
  <c r="O529" i="24" s="1"/>
  <c r="M1309" i="24"/>
  <c r="O1309" i="24" s="1"/>
  <c r="M628" i="24"/>
  <c r="O628" i="24" s="1"/>
  <c r="M1680" i="24"/>
  <c r="O1680" i="24" s="1"/>
  <c r="M866" i="24"/>
  <c r="O866" i="24" s="1"/>
  <c r="M1610" i="24"/>
  <c r="O1610" i="24" s="1"/>
  <c r="M2353" i="24"/>
  <c r="O2353" i="24" s="1"/>
  <c r="M1674" i="24"/>
  <c r="O1674" i="24" s="1"/>
  <c r="M2021" i="24"/>
  <c r="O2021" i="24" s="1"/>
  <c r="M586" i="24"/>
  <c r="O586" i="24" s="1"/>
  <c r="M1534" i="24"/>
  <c r="O1534" i="24" s="1"/>
  <c r="M735" i="24"/>
  <c r="O735" i="24" s="1"/>
  <c r="M2282" i="24"/>
  <c r="O2282" i="24" s="1"/>
  <c r="M382" i="24"/>
  <c r="O382" i="24" s="1"/>
  <c r="M829" i="24"/>
  <c r="O829" i="24" s="1"/>
  <c r="M1844" i="24"/>
  <c r="O1844" i="24" s="1"/>
  <c r="M869" i="24"/>
  <c r="O869" i="24" s="1"/>
  <c r="M2076" i="24"/>
  <c r="O2076" i="24" s="1"/>
  <c r="M1997" i="24"/>
  <c r="O1997" i="24" s="1"/>
  <c r="M926" i="24"/>
  <c r="O926" i="24" s="1"/>
  <c r="M2089" i="24"/>
  <c r="O2089" i="24" s="1"/>
  <c r="M558" i="24"/>
  <c r="O558" i="24" s="1"/>
  <c r="M1504" i="24"/>
  <c r="O1504" i="24" s="1"/>
  <c r="M1124" i="24"/>
  <c r="O1124" i="24" s="1"/>
  <c r="M1190" i="24"/>
  <c r="O1190" i="24" s="1"/>
  <c r="M1557" i="24"/>
  <c r="O1557" i="24" s="1"/>
  <c r="M2140" i="24"/>
  <c r="O2140" i="24" s="1"/>
  <c r="M621" i="24"/>
  <c r="O621" i="24" s="1"/>
  <c r="M886" i="24"/>
  <c r="O886" i="24" s="1"/>
  <c r="M1289" i="24"/>
  <c r="O1289" i="24" s="1"/>
  <c r="M715" i="24"/>
  <c r="O715" i="24" s="1"/>
  <c r="M1833" i="24"/>
  <c r="O1833" i="24" s="1"/>
  <c r="M1003" i="24"/>
  <c r="O1003" i="24" s="1"/>
  <c r="M1227" i="24"/>
  <c r="O1227" i="24" s="1"/>
  <c r="M1344" i="24"/>
  <c r="O1344" i="24" s="1"/>
  <c r="M2324" i="24"/>
  <c r="O2324" i="24" s="1"/>
  <c r="M2349" i="24"/>
  <c r="O2349" i="24" s="1"/>
  <c r="M811" i="24"/>
  <c r="O811" i="24" s="1"/>
  <c r="M439" i="24"/>
  <c r="O439" i="24" s="1"/>
  <c r="M1330" i="24"/>
  <c r="O1330" i="24" s="1"/>
  <c r="M743" i="24"/>
  <c r="O743" i="24" s="1"/>
  <c r="M663" i="24"/>
  <c r="O663" i="24" s="1"/>
  <c r="M955" i="24"/>
  <c r="O955" i="24" s="1"/>
  <c r="M522" i="24"/>
  <c r="O522" i="24" s="1"/>
  <c r="M395" i="24"/>
  <c r="O395" i="24" s="1"/>
  <c r="M2088" i="24"/>
  <c r="O2088" i="24" s="1"/>
  <c r="M1283" i="24"/>
  <c r="O1283" i="24" s="1"/>
  <c r="M2060" i="24"/>
  <c r="O2060" i="24" s="1"/>
  <c r="M1371" i="24"/>
  <c r="O1371" i="24" s="1"/>
  <c r="M1302" i="24"/>
  <c r="O1302" i="24" s="1"/>
  <c r="M1035" i="24"/>
  <c r="O1035" i="24" s="1"/>
  <c r="M1945" i="24"/>
  <c r="O1945" i="24" s="1"/>
  <c r="M384" i="24"/>
  <c r="O384" i="24" s="1"/>
  <c r="M727" i="24"/>
  <c r="O727" i="24" s="1"/>
  <c r="M999" i="24"/>
  <c r="O999" i="24" s="1"/>
  <c r="M1239" i="24"/>
  <c r="O1239" i="24" s="1"/>
  <c r="M983" i="24"/>
  <c r="O983" i="24" s="1"/>
  <c r="M1014" i="24"/>
  <c r="O1014" i="24" s="1"/>
  <c r="M1459" i="24"/>
  <c r="O1459" i="24" s="1"/>
  <c r="M1723" i="24"/>
  <c r="O1723" i="24" s="1"/>
  <c r="M1375" i="24"/>
  <c r="O1375" i="24" s="1"/>
  <c r="M2038" i="24"/>
  <c r="O2038" i="24" s="1"/>
  <c r="M1775" i="24"/>
  <c r="O1775" i="24" s="1"/>
  <c r="M1315" i="24"/>
  <c r="O1315" i="24" s="1"/>
  <c r="M662" i="24"/>
  <c r="O662" i="24" s="1"/>
  <c r="M459" i="24"/>
  <c r="O459" i="24" s="1"/>
  <c r="M1092" i="24"/>
  <c r="O1092" i="24" s="1"/>
  <c r="M1694" i="24"/>
  <c r="O1694" i="24" s="1"/>
  <c r="M1707" i="24"/>
  <c r="O1707" i="24" s="1"/>
  <c r="M1473" i="24"/>
  <c r="O1473" i="24" s="1"/>
  <c r="M1675" i="24"/>
  <c r="O1675" i="24" s="1"/>
  <c r="M648" i="24"/>
  <c r="O648" i="24" s="1"/>
  <c r="M1702" i="24"/>
  <c r="O1702" i="24" s="1"/>
  <c r="M452" i="24"/>
  <c r="O452" i="24" s="1"/>
  <c r="M1019" i="24"/>
  <c r="O1019" i="24" s="1"/>
  <c r="M1013" i="24"/>
  <c r="O1013" i="24" s="1"/>
  <c r="M1242" i="24"/>
  <c r="O1242" i="24" s="1"/>
  <c r="M1070" i="24"/>
  <c r="O1070" i="24" s="1"/>
  <c r="M478" i="24"/>
  <c r="O478" i="24" s="1"/>
  <c r="M925" i="24"/>
  <c r="O925" i="24" s="1"/>
  <c r="M1879" i="24"/>
  <c r="O1879" i="24" s="1"/>
  <c r="M2023" i="24"/>
  <c r="O2023" i="24" s="1"/>
  <c r="M1932" i="24"/>
  <c r="O1932" i="24" s="1"/>
  <c r="M210" i="24"/>
  <c r="O210" i="24" s="1"/>
  <c r="M1892" i="24"/>
  <c r="O1892" i="24" s="1"/>
  <c r="M1768" i="24"/>
  <c r="O1768" i="24" s="1"/>
  <c r="M1654" i="24"/>
  <c r="O1654" i="24" s="1"/>
  <c r="M1500" i="24"/>
  <c r="O1500" i="24" s="1"/>
  <c r="M96" i="24"/>
  <c r="O96" i="24" s="1"/>
  <c r="M11" i="24"/>
  <c r="O11" i="24" s="1"/>
  <c r="M531" i="24"/>
  <c r="O531" i="24" s="1"/>
  <c r="M2175" i="24"/>
  <c r="O2175" i="24" s="1"/>
  <c r="AR9" i="21"/>
  <c r="M797" i="24"/>
  <c r="O797" i="24" s="1"/>
  <c r="M1256" i="24"/>
  <c r="O1256" i="24" s="1"/>
  <c r="M4" i="24"/>
  <c r="O4" i="24" s="1"/>
  <c r="M2169" i="24"/>
  <c r="O2169" i="24" s="1"/>
  <c r="M319" i="24"/>
  <c r="O319" i="24" s="1"/>
  <c r="M1501" i="24"/>
  <c r="O1501" i="24" s="1"/>
  <c r="M294" i="24"/>
  <c r="O294" i="24" s="1"/>
  <c r="M961" i="24"/>
  <c r="O961" i="24" s="1"/>
  <c r="M2295" i="24"/>
  <c r="O2295" i="24" s="1"/>
  <c r="M1068" i="24"/>
  <c r="O1068" i="24" s="1"/>
  <c r="M69" i="24"/>
  <c r="O69" i="24" s="1"/>
  <c r="M197" i="24"/>
  <c r="O197" i="24" s="1"/>
  <c r="M1582" i="24"/>
  <c r="O1582" i="24" s="1"/>
  <c r="M1873" i="24"/>
  <c r="O1873" i="24" s="1"/>
  <c r="M300" i="24"/>
  <c r="O300" i="24" s="1"/>
  <c r="M1992" i="24"/>
  <c r="O1992" i="24" s="1"/>
  <c r="M888" i="24"/>
  <c r="O888" i="24" s="1"/>
  <c r="M2199" i="24"/>
  <c r="O2199" i="24" s="1"/>
  <c r="M167" i="24"/>
  <c r="O167" i="24" s="1"/>
  <c r="M1743" i="24"/>
  <c r="O1743" i="24" s="1"/>
  <c r="M1517" i="24"/>
  <c r="O1517" i="24" s="1"/>
  <c r="M1590" i="24"/>
  <c r="O1590" i="24" s="1"/>
  <c r="M1143" i="24"/>
  <c r="O1143" i="24" s="1"/>
  <c r="M1693" i="24"/>
  <c r="O1693" i="24" s="1"/>
  <c r="M791" i="24"/>
  <c r="O791" i="24" s="1"/>
  <c r="M399" i="24"/>
  <c r="O399" i="24" s="1"/>
  <c r="M619" i="24"/>
  <c r="O619" i="24" s="1"/>
  <c r="M1971" i="24"/>
  <c r="O1971" i="24" s="1"/>
  <c r="M582" i="24"/>
  <c r="O582" i="24" s="1"/>
  <c r="M1358" i="24"/>
  <c r="O1358" i="24" s="1"/>
  <c r="M855" i="24"/>
  <c r="O855" i="24" s="1"/>
  <c r="M187" i="24"/>
  <c r="O187" i="24" s="1"/>
  <c r="M2010" i="24"/>
  <c r="O2010" i="24" s="1"/>
  <c r="M2267" i="24"/>
  <c r="O2267" i="24" s="1"/>
  <c r="M175" i="24"/>
  <c r="O175" i="24" s="1"/>
  <c r="M722" i="24"/>
  <c r="O722" i="24" s="1"/>
  <c r="M286" i="24"/>
  <c r="O286" i="24" s="1"/>
  <c r="M134" i="24"/>
  <c r="O134" i="24" s="1"/>
  <c r="M1925" i="24"/>
  <c r="O1925" i="24" s="1"/>
  <c r="M1168" i="24"/>
  <c r="O1168" i="24" s="1"/>
  <c r="M1314" i="24"/>
  <c r="O1314" i="24" s="1"/>
  <c r="M543" i="24"/>
  <c r="O543" i="24" s="1"/>
  <c r="M193" i="24"/>
  <c r="O193" i="24" s="1"/>
  <c r="M1308" i="24"/>
  <c r="O1308" i="24" s="1"/>
  <c r="M265" i="24"/>
  <c r="O265" i="24" s="1"/>
  <c r="M1060" i="24"/>
  <c r="O1060" i="24" s="1"/>
  <c r="M1880" i="24"/>
  <c r="O1880" i="24" s="1"/>
  <c r="M130" i="24"/>
  <c r="O130" i="24" s="1"/>
  <c r="M1603" i="24"/>
  <c r="O1603" i="24" s="1"/>
  <c r="M2322" i="24"/>
  <c r="O2322" i="24" s="1"/>
  <c r="M1259" i="24"/>
  <c r="O1259" i="24" s="1"/>
  <c r="M1267" i="24"/>
  <c r="O1267" i="24" s="1"/>
  <c r="M1434" i="24"/>
  <c r="O1434" i="24" s="1"/>
  <c r="M379" i="24"/>
  <c r="O379" i="24" s="1"/>
  <c r="M2229" i="24"/>
  <c r="O2229" i="24" s="1"/>
  <c r="M1072" i="24"/>
  <c r="O1072" i="24" s="1"/>
  <c r="M1282" i="24"/>
  <c r="O1282" i="24" s="1"/>
  <c r="M1726" i="24"/>
  <c r="O1726" i="24" s="1"/>
  <c r="M1237" i="24"/>
  <c r="O1237" i="24" s="1"/>
  <c r="M1025" i="24"/>
  <c r="O1025" i="24" s="1"/>
  <c r="M1191" i="24"/>
  <c r="O1191" i="24" s="1"/>
  <c r="M2224" i="24"/>
  <c r="O2224" i="24" s="1"/>
  <c r="M1467" i="24"/>
  <c r="O1467" i="24" s="1"/>
  <c r="M678" i="24"/>
  <c r="O678" i="24" s="1"/>
  <c r="M567" i="24"/>
  <c r="O567" i="24" s="1"/>
  <c r="M2180" i="24"/>
  <c r="O2180" i="24" s="1"/>
  <c r="M170" i="24"/>
  <c r="O170" i="24" s="1"/>
  <c r="M2234" i="24"/>
  <c r="O2234" i="24" s="1"/>
  <c r="M1231" i="24"/>
  <c r="O1231" i="24" s="1"/>
  <c r="M142" i="24"/>
  <c r="O142" i="24" s="1"/>
  <c r="M224" i="24"/>
  <c r="O224" i="24" s="1"/>
  <c r="M1900" i="24"/>
  <c r="O1900" i="24" s="1"/>
  <c r="M1591" i="24"/>
  <c r="O1591" i="24" s="1"/>
  <c r="M884" i="24"/>
  <c r="O884" i="24" s="1"/>
  <c r="M1935" i="24"/>
  <c r="O1935" i="24" s="1"/>
  <c r="M443" i="24"/>
  <c r="O443" i="24" s="1"/>
  <c r="M1379" i="24"/>
  <c r="O1379" i="24" s="1"/>
  <c r="M929" i="24"/>
  <c r="O929" i="24" s="1"/>
  <c r="M934" i="24"/>
  <c r="O934" i="24" s="1"/>
  <c r="M354" i="24"/>
  <c r="O354" i="24" s="1"/>
  <c r="M2009" i="24"/>
  <c r="O2009" i="24" s="1"/>
  <c r="M2159" i="24"/>
  <c r="O2159" i="24" s="1"/>
  <c r="M2146" i="24"/>
  <c r="O2146" i="24" s="1"/>
  <c r="M219" i="24"/>
  <c r="O219" i="24" s="1"/>
  <c r="M1386" i="24"/>
  <c r="O1386" i="24" s="1"/>
  <c r="M1417" i="24"/>
  <c r="O1417" i="24" s="1"/>
  <c r="M2105" i="24"/>
  <c r="O2105" i="24" s="1"/>
  <c r="M34" i="24"/>
  <c r="O34" i="24" s="1"/>
  <c r="M623" i="24"/>
  <c r="O623" i="24" s="1"/>
  <c r="M2279" i="24"/>
  <c r="O2279" i="24" s="1"/>
  <c r="M1346" i="24"/>
  <c r="O1346" i="24" s="1"/>
  <c r="M1415" i="24"/>
  <c r="O1415" i="24" s="1"/>
  <c r="M1761" i="24"/>
  <c r="O1761" i="24" s="1"/>
  <c r="M1980" i="24"/>
  <c r="O1980" i="24" s="1"/>
  <c r="M1858" i="24"/>
  <c r="O1858" i="24" s="1"/>
  <c r="M693" i="24"/>
  <c r="O693" i="24" s="1"/>
  <c r="M852" i="24"/>
  <c r="O852" i="24" s="1"/>
  <c r="M1933" i="24"/>
  <c r="O1933" i="24" s="1"/>
  <c r="M2235" i="24"/>
  <c r="O2235" i="24" s="1"/>
  <c r="M2118" i="24"/>
  <c r="O2118" i="24" s="1"/>
  <c r="M1820" i="24"/>
  <c r="O1820" i="24" s="1"/>
  <c r="M1727" i="24"/>
  <c r="O1727" i="24" s="1"/>
  <c r="M1448" i="24"/>
  <c r="O1448" i="24" s="1"/>
  <c r="M1920" i="24"/>
  <c r="O1920" i="24" s="1"/>
  <c r="M250" i="24"/>
  <c r="O250" i="24" s="1"/>
  <c r="M1800" i="24"/>
  <c r="O1800" i="24" s="1"/>
  <c r="M1356" i="24"/>
  <c r="O1356" i="24" s="1"/>
  <c r="M469" i="24"/>
  <c r="O469" i="24" s="1"/>
  <c r="M37" i="24"/>
  <c r="O37" i="24" s="1"/>
  <c r="M948" i="24"/>
  <c r="O948" i="24" s="1"/>
  <c r="M553" i="24"/>
  <c r="O553" i="24" s="1"/>
  <c r="M647" i="24"/>
  <c r="O647" i="24" s="1"/>
  <c r="M171" i="24"/>
  <c r="O171" i="24" s="1"/>
  <c r="M440" i="24"/>
  <c r="O440" i="24" s="1"/>
  <c r="M2015" i="24"/>
  <c r="O2015" i="24" s="1"/>
  <c r="M930" i="24"/>
  <c r="O930" i="24" s="1"/>
  <c r="M778" i="24"/>
  <c r="O778" i="24" s="1"/>
  <c r="M815" i="24"/>
  <c r="O815" i="24" s="1"/>
  <c r="M240" i="24"/>
  <c r="O240" i="24" s="1"/>
  <c r="M204" i="24"/>
  <c r="O204" i="24" s="1"/>
  <c r="M366" i="24"/>
  <c r="O366" i="24" s="1"/>
  <c r="M752" i="24"/>
  <c r="O752" i="24" s="1"/>
  <c r="M371" i="24"/>
  <c r="O371" i="24" s="1"/>
  <c r="M381" i="24"/>
  <c r="O381" i="24" s="1"/>
  <c r="M878" i="24"/>
  <c r="O878" i="24" s="1"/>
  <c r="M1601" i="24"/>
  <c r="O1601" i="24" s="1"/>
  <c r="M192" i="24"/>
  <c r="O192" i="24" s="1"/>
  <c r="M2007" i="24"/>
  <c r="O2007" i="24" s="1"/>
  <c r="M1851" i="24"/>
  <c r="O1851" i="24" s="1"/>
  <c r="M2095" i="24"/>
  <c r="O2095" i="24" s="1"/>
  <c r="M2307" i="24"/>
  <c r="O2307" i="24" s="1"/>
  <c r="M877" i="24"/>
  <c r="O877" i="24" s="1"/>
  <c r="M843" i="24"/>
  <c r="O843" i="24" s="1"/>
  <c r="M1636" i="24"/>
  <c r="O1636" i="24" s="1"/>
  <c r="M2149" i="24"/>
  <c r="O2149" i="24" s="1"/>
  <c r="M1462" i="24"/>
  <c r="O1462" i="24" s="1"/>
  <c r="M1031" i="24"/>
  <c r="O1031" i="24" s="1"/>
  <c r="M419" i="24"/>
  <c r="O419" i="24" s="1"/>
  <c r="M792" i="24"/>
  <c r="O792" i="24" s="1"/>
  <c r="M1278" i="24"/>
  <c r="O1278" i="24" s="1"/>
  <c r="M972" i="24"/>
  <c r="O972" i="24" s="1"/>
  <c r="M308" i="24"/>
  <c r="O308" i="24" s="1"/>
  <c r="M470" i="24"/>
  <c r="O470" i="24" s="1"/>
  <c r="M1432" i="24"/>
  <c r="O1432" i="24" s="1"/>
  <c r="M1506" i="24"/>
  <c r="O1506" i="24" s="1"/>
  <c r="M1903" i="24"/>
  <c r="O1903" i="24" s="1"/>
  <c r="M1049" i="24"/>
  <c r="O1049" i="24" s="1"/>
  <c r="M1160" i="24"/>
  <c r="O1160" i="24" s="1"/>
  <c r="M1625" i="24"/>
  <c r="O1625" i="24" s="1"/>
  <c r="M688" i="24"/>
  <c r="O688" i="24" s="1"/>
  <c r="M481" i="24"/>
  <c r="O481" i="24" s="1"/>
  <c r="M261" i="24"/>
  <c r="O261" i="24" s="1"/>
  <c r="M664" i="24"/>
  <c r="O664" i="24" s="1"/>
  <c r="M2304" i="24"/>
  <c r="O2304" i="24" s="1"/>
  <c r="M555" i="24"/>
  <c r="O555" i="24" s="1"/>
  <c r="M2176" i="24"/>
  <c r="O2176" i="24" s="1"/>
  <c r="M400" i="24"/>
  <c r="O400" i="24" s="1"/>
  <c r="M1829" i="24"/>
  <c r="O1829" i="24" s="1"/>
  <c r="M1577" i="24"/>
  <c r="O1577" i="24" s="1"/>
  <c r="M2057" i="24"/>
  <c r="O2057" i="24" s="1"/>
  <c r="M2274" i="24"/>
  <c r="O2274" i="24" s="1"/>
  <c r="M2155" i="24"/>
  <c r="O2155" i="24" s="1"/>
  <c r="M284" i="24"/>
  <c r="O284" i="24" s="1"/>
  <c r="M2017" i="24"/>
  <c r="O2017" i="24" s="1"/>
  <c r="M769" i="24"/>
  <c r="O769" i="24" s="1"/>
  <c r="M326" i="24"/>
  <c r="O326" i="24" s="1"/>
  <c r="M1200" i="24"/>
  <c r="O1200" i="24" s="1"/>
  <c r="M2351" i="24"/>
  <c r="O2351" i="24" s="1"/>
  <c r="M347" i="24"/>
  <c r="O347" i="24" s="1"/>
  <c r="M2207" i="24"/>
  <c r="O2207" i="24" s="1"/>
  <c r="M900" i="24"/>
  <c r="O900" i="24" s="1"/>
  <c r="M2028" i="24"/>
  <c r="O2028" i="24" s="1"/>
  <c r="M1914" i="24"/>
  <c r="O1914" i="24" s="1"/>
  <c r="M393" i="24"/>
  <c r="O393" i="24" s="1"/>
  <c r="M2033" i="24"/>
  <c r="O2033" i="24" s="1"/>
  <c r="M86" i="24"/>
  <c r="O86" i="24" s="1"/>
  <c r="M988" i="24"/>
  <c r="O988" i="24" s="1"/>
  <c r="M488" i="24"/>
  <c r="O488" i="24" s="1"/>
  <c r="M1915" i="24"/>
  <c r="O1915" i="24" s="1"/>
  <c r="M454" i="24"/>
  <c r="O454" i="24" s="1"/>
  <c r="M263" i="24"/>
  <c r="O263" i="24" s="1"/>
  <c r="M1095" i="24"/>
  <c r="O1095" i="24" s="1"/>
  <c r="M1818" i="24"/>
  <c r="O1818" i="24" s="1"/>
  <c r="M892" i="24"/>
  <c r="O892" i="24" s="1"/>
  <c r="M1229" i="24"/>
  <c r="O1229" i="24" s="1"/>
  <c r="M503" i="24"/>
  <c r="O503" i="24" s="1"/>
  <c r="M725" i="24"/>
  <c r="O725" i="24" s="1"/>
  <c r="M2308" i="24"/>
  <c r="O2308" i="24" s="1"/>
  <c r="M848" i="24"/>
  <c r="O848" i="24" s="1"/>
  <c r="M1429" i="24"/>
  <c r="O1429" i="24" s="1"/>
  <c r="M162" i="24"/>
  <c r="O162" i="24" s="1"/>
  <c r="M1961" i="24"/>
  <c r="O1961" i="24" s="1"/>
  <c r="M839" i="24"/>
  <c r="O839" i="24" s="1"/>
  <c r="M1735" i="24"/>
  <c r="O1735" i="24" s="1"/>
  <c r="M1611" i="24"/>
  <c r="O1611" i="24" s="1"/>
  <c r="M2346" i="24"/>
  <c r="O2346" i="24" s="1"/>
  <c r="M127" i="24"/>
  <c r="O127" i="24" s="1"/>
  <c r="M1724" i="24"/>
  <c r="O1724" i="24" s="1"/>
  <c r="M1522" i="24"/>
  <c r="O1522" i="24" s="1"/>
  <c r="M1381" i="24"/>
  <c r="O1381" i="24" s="1"/>
  <c r="M2094" i="24"/>
  <c r="O2094" i="24" s="1"/>
  <c r="M57" i="24"/>
  <c r="O57" i="24" s="1"/>
  <c r="M806" i="24"/>
  <c r="O806" i="24" s="1"/>
  <c r="M1486" i="24"/>
  <c r="O1486" i="24" s="1"/>
  <c r="M1511" i="24"/>
  <c r="O1511" i="24" s="1"/>
  <c r="M2227" i="24"/>
  <c r="O2227" i="24" s="1"/>
  <c r="M899" i="24"/>
  <c r="O899" i="24" s="1"/>
  <c r="M1477" i="24"/>
  <c r="O1477" i="24" s="1"/>
  <c r="M2312" i="24"/>
  <c r="O2312" i="24" s="1"/>
  <c r="M1450" i="24"/>
  <c r="O1450" i="24" s="1"/>
  <c r="M1443" i="24"/>
  <c r="O1443" i="24" s="1"/>
  <c r="M931" i="24"/>
  <c r="O931" i="24" s="1"/>
  <c r="M1374" i="24"/>
  <c r="O1374" i="24" s="1"/>
  <c r="M2051" i="24"/>
  <c r="O2051" i="24" s="1"/>
  <c r="M88" i="24"/>
  <c r="O88" i="24" s="1"/>
  <c r="M704" i="24"/>
  <c r="O704" i="24" s="1"/>
  <c r="M2194" i="24"/>
  <c r="O2194" i="24" s="1"/>
  <c r="M1621" i="24"/>
  <c r="O1621" i="24" s="1"/>
  <c r="M1299" i="24"/>
  <c r="O1299" i="24" s="1"/>
  <c r="M781" i="24"/>
  <c r="O781" i="24" s="1"/>
  <c r="M959" i="24"/>
  <c r="O959" i="24" s="1"/>
  <c r="M1181" i="24"/>
  <c r="O1181" i="24" s="1"/>
  <c r="M786" i="24"/>
  <c r="O786" i="24" s="1"/>
  <c r="M956" i="24"/>
  <c r="O956" i="24" s="1"/>
  <c r="M1337" i="24"/>
  <c r="O1337" i="24" s="1"/>
  <c r="M1978" i="24"/>
  <c r="O1978" i="24" s="1"/>
  <c r="M2195" i="24"/>
  <c r="O2195" i="24" s="1"/>
  <c r="M431" i="24"/>
  <c r="O431" i="24" s="1"/>
  <c r="M1269" i="24"/>
  <c r="O1269" i="24" s="1"/>
  <c r="M1144" i="24"/>
  <c r="O1144" i="24" s="1"/>
  <c r="M691" i="24"/>
  <c r="O691" i="24" s="1"/>
  <c r="M2198" i="24"/>
  <c r="O2198" i="24" s="1"/>
  <c r="M491" i="24"/>
  <c r="O491" i="24" s="1"/>
  <c r="M1243" i="24"/>
  <c r="O1243" i="24" s="1"/>
  <c r="M2079" i="24"/>
  <c r="O2079" i="24" s="1"/>
  <c r="M982" i="24"/>
  <c r="O982" i="24" s="1"/>
  <c r="M1230" i="24"/>
  <c r="O1230" i="24" s="1"/>
  <c r="M894" i="24"/>
  <c r="O894" i="24" s="1"/>
  <c r="M819" i="24"/>
  <c r="O819" i="24" s="1"/>
  <c r="M1022" i="24"/>
  <c r="O1022" i="24" s="1"/>
  <c r="M1973" i="24"/>
  <c r="O1973" i="24" s="1"/>
  <c r="M43" i="24"/>
  <c r="O43" i="24" s="1"/>
  <c r="M169" i="24"/>
  <c r="O169" i="24" s="1"/>
  <c r="M79" i="24"/>
  <c r="O79" i="24" s="1"/>
  <c r="M1633" i="24"/>
  <c r="O1633" i="24" s="1"/>
  <c r="M2326" i="24"/>
  <c r="O2326" i="24" s="1"/>
  <c r="M201" i="24"/>
  <c r="O201" i="24" s="1"/>
  <c r="M2336" i="24"/>
  <c r="O2336" i="24" s="1"/>
  <c r="M2153" i="24"/>
  <c r="O2153" i="24" s="1"/>
  <c r="M842" i="24"/>
  <c r="O842" i="24" s="1"/>
  <c r="M228" i="24"/>
  <c r="O228" i="24" s="1"/>
  <c r="M174" i="24"/>
  <c r="O174" i="24" s="1"/>
  <c r="M1901" i="24"/>
  <c r="O1901" i="24" s="1"/>
  <c r="M1369" i="24"/>
  <c r="O1369" i="24" s="1"/>
  <c r="M517" i="24"/>
  <c r="O517" i="24" s="1"/>
  <c r="M702" i="24"/>
  <c r="O702" i="24" s="1"/>
  <c r="M1912" i="24"/>
  <c r="O1912" i="24" s="1"/>
  <c r="M2203" i="24"/>
  <c r="O2203" i="24" s="1"/>
  <c r="M36" i="24"/>
  <c r="O36" i="24" s="1"/>
  <c r="M1398" i="24"/>
  <c r="O1398" i="24" s="1"/>
  <c r="M1175" i="24"/>
  <c r="O1175" i="24" s="1"/>
  <c r="M2145" i="24"/>
  <c r="O2145" i="24" s="1"/>
  <c r="M1469" i="24"/>
  <c r="O1469" i="24" s="1"/>
  <c r="M1088" i="24"/>
  <c r="O1088" i="24" s="1"/>
  <c r="M2262" i="24"/>
  <c r="O2262" i="24" s="1"/>
  <c r="M2365" i="24"/>
  <c r="O2365" i="24" s="1"/>
  <c r="M313" i="24"/>
  <c r="O313" i="24" s="1"/>
  <c r="M1210" i="24"/>
  <c r="O1210" i="24" s="1"/>
  <c r="M2236" i="24"/>
  <c r="O2236" i="24" s="1"/>
  <c r="M492" i="24"/>
  <c r="O492" i="24" s="1"/>
  <c r="M1692" i="24"/>
  <c r="O1692" i="24" s="1"/>
  <c r="M1845" i="24"/>
  <c r="O1845" i="24" s="1"/>
  <c r="M637" i="24"/>
  <c r="O637" i="24" s="1"/>
  <c r="M370" i="24"/>
  <c r="O370" i="24" s="1"/>
  <c r="M519" i="24"/>
  <c r="O519" i="24" s="1"/>
  <c r="M275" i="24"/>
  <c r="O275" i="24" s="1"/>
  <c r="M2318" i="24"/>
  <c r="O2318" i="24" s="1"/>
  <c r="M2364" i="24"/>
  <c r="O2364" i="24" s="1"/>
  <c r="M156" i="24"/>
  <c r="O156" i="24" s="1"/>
  <c r="M1728" i="24"/>
  <c r="O1728" i="24" s="1"/>
  <c r="M1156" i="24"/>
  <c r="O1156" i="24" s="1"/>
  <c r="M190" i="24"/>
  <c r="O190" i="24" s="1"/>
  <c r="M1556" i="24"/>
  <c r="O1556" i="24" s="1"/>
  <c r="M1817" i="24"/>
  <c r="O1817" i="24" s="1"/>
  <c r="M55" i="24"/>
  <c r="O55" i="24" s="1"/>
  <c r="M2290" i="24"/>
  <c r="O2290" i="24" s="1"/>
  <c r="M1096" i="24"/>
  <c r="O1096" i="24" s="1"/>
  <c r="M744" i="24"/>
  <c r="O744" i="24" s="1"/>
  <c r="M2129" i="24"/>
  <c r="O2129" i="24" s="1"/>
  <c r="M1026" i="24"/>
  <c r="O1026" i="24" s="1"/>
  <c r="M821" i="24"/>
  <c r="O821" i="24" s="1"/>
  <c r="M2163" i="24"/>
  <c r="O2163" i="24" s="1"/>
  <c r="M1383" i="24"/>
  <c r="O1383" i="24" s="1"/>
  <c r="M2189" i="24"/>
  <c r="O2189" i="24" s="1"/>
  <c r="M639" i="24"/>
  <c r="O639" i="24" s="1"/>
  <c r="M312" i="24"/>
  <c r="O312" i="24" s="1"/>
  <c r="M2359" i="24"/>
  <c r="O2359" i="24" s="1"/>
  <c r="M804" i="24"/>
  <c r="O804" i="24" s="1"/>
  <c r="M206" i="24"/>
  <c r="O206" i="24" s="1"/>
  <c r="M157" i="24"/>
  <c r="O157" i="24" s="1"/>
  <c r="M1032" i="24"/>
  <c r="O1032" i="24" s="1"/>
  <c r="M756" i="24"/>
  <c r="O756" i="24" s="1"/>
  <c r="M1963" i="24"/>
  <c r="O1963" i="24" s="1"/>
  <c r="M712" i="24"/>
  <c r="O712" i="24" s="1"/>
  <c r="M350" i="24"/>
  <c r="O350" i="24" s="1"/>
  <c r="M975" i="24"/>
  <c r="O975" i="24" s="1"/>
  <c r="M1677" i="24"/>
  <c r="O1677" i="24" s="1"/>
  <c r="M1403" i="24"/>
  <c r="O1403" i="24" s="1"/>
  <c r="M119" i="24"/>
  <c r="O119" i="24" s="1"/>
  <c r="M1359" i="24"/>
  <c r="O1359" i="24" s="1"/>
  <c r="M2264" i="24"/>
  <c r="O2264" i="24" s="1"/>
  <c r="M396" i="24"/>
  <c r="O396" i="24" s="1"/>
  <c r="M1730" i="24"/>
  <c r="O1730" i="24" s="1"/>
  <c r="M499" i="24"/>
  <c r="O499" i="24" s="1"/>
  <c r="M122" i="24"/>
  <c r="O122" i="24" s="1"/>
  <c r="M31" i="24"/>
  <c r="O31" i="24" s="1"/>
  <c r="M1482" i="24"/>
  <c r="O1482" i="24" s="1"/>
  <c r="M1222" i="24"/>
  <c r="O1222" i="24" s="1"/>
  <c r="M56" i="24"/>
  <c r="O56" i="24" s="1"/>
  <c r="M1433" i="24"/>
  <c r="O1433" i="24" s="1"/>
  <c r="M1755" i="24"/>
  <c r="O1755" i="24" s="1"/>
  <c r="M1780" i="24"/>
  <c r="O1780" i="24" s="1"/>
  <c r="M1408" i="24"/>
  <c r="O1408" i="24" s="1"/>
  <c r="M689" i="24"/>
  <c r="O689" i="24" s="1"/>
  <c r="M907" i="24"/>
  <c r="O907" i="24" s="1"/>
  <c r="M1493" i="24"/>
  <c r="O1493" i="24" s="1"/>
  <c r="M1849" i="24"/>
  <c r="O1849" i="24" s="1"/>
  <c r="M984" i="24"/>
  <c r="O984" i="24" s="1"/>
  <c r="M1830" i="24"/>
  <c r="O1830" i="24" s="1"/>
  <c r="M1663" i="24"/>
  <c r="O1663" i="24" s="1"/>
  <c r="M1453" i="24"/>
  <c r="O1453" i="24" s="1"/>
  <c r="M1566" i="24"/>
  <c r="O1566" i="24" s="1"/>
  <c r="M1327" i="24"/>
  <c r="O1327" i="24" s="1"/>
  <c r="M331" i="24"/>
  <c r="O331" i="24" s="1"/>
  <c r="M1249" i="24"/>
  <c r="O1249" i="24" s="1"/>
  <c r="M2103" i="24"/>
  <c r="O2103" i="24" s="1"/>
  <c r="M1303" i="24"/>
  <c r="O1303" i="24" s="1"/>
  <c r="M2035" i="24"/>
  <c r="O2035" i="24" s="1"/>
  <c r="M352" i="24"/>
  <c r="O352" i="24" s="1"/>
  <c r="M536" i="24"/>
  <c r="O536" i="24" s="1"/>
  <c r="M1365" i="24"/>
  <c r="O1365" i="24" s="1"/>
  <c r="M1788" i="24"/>
  <c r="O1788" i="24" s="1"/>
  <c r="M1700" i="24"/>
  <c r="O1700" i="24" s="1"/>
  <c r="M324" i="24"/>
  <c r="O324" i="24" s="1"/>
  <c r="M733" i="24"/>
  <c r="O733" i="24" s="1"/>
  <c r="M123" i="24"/>
  <c r="O123" i="24" s="1"/>
  <c r="M1008" i="24"/>
  <c r="O1008" i="24" s="1"/>
  <c r="M1939" i="24"/>
  <c r="O1939" i="24" s="1"/>
  <c r="M794" i="24"/>
  <c r="O794" i="24" s="1"/>
  <c r="M880" i="24"/>
  <c r="O880" i="24" s="1"/>
  <c r="M41" i="24"/>
  <c r="O41" i="24" s="1"/>
  <c r="M385" i="24"/>
  <c r="O385" i="24" s="1"/>
  <c r="M1135" i="24"/>
  <c r="O1135" i="24" s="1"/>
  <c r="M636" i="24"/>
  <c r="O636" i="24" s="1"/>
  <c r="M1619" i="24"/>
  <c r="O1619" i="24" s="1"/>
  <c r="M1492" i="24"/>
  <c r="O1492" i="24" s="1"/>
  <c r="M2338" i="24"/>
  <c r="O2338" i="24" s="1"/>
  <c r="M2367" i="24"/>
  <c r="O2367" i="24" s="1"/>
  <c r="M136" i="24"/>
  <c r="O136" i="24" s="1"/>
  <c r="M1962" i="24"/>
  <c r="O1962" i="24" s="1"/>
  <c r="M2206" i="24"/>
  <c r="O2206" i="24" s="1"/>
  <c r="M1129" i="24"/>
  <c r="O1129" i="24" s="1"/>
  <c r="M963" i="24"/>
  <c r="O963" i="24" s="1"/>
  <c r="M2321" i="24"/>
  <c r="O2321" i="24" s="1"/>
  <c r="M1110" i="24"/>
  <c r="O1110" i="24" s="1"/>
  <c r="M471" i="24"/>
  <c r="O471" i="24" s="1"/>
  <c r="M101" i="24"/>
  <c r="O101" i="24" s="1"/>
  <c r="M2243" i="24"/>
  <c r="O2243" i="24" s="1"/>
  <c r="M1384" i="24"/>
  <c r="O1384" i="24" s="1"/>
  <c r="M1286" i="24"/>
  <c r="O1286" i="24" s="1"/>
  <c r="M732" i="24"/>
  <c r="O732" i="24" s="1"/>
  <c r="M1151" i="24"/>
  <c r="O1151" i="24" s="1"/>
  <c r="M1964" i="24"/>
  <c r="O1964" i="24" s="1"/>
  <c r="M274" i="24"/>
  <c r="O274" i="24" s="1"/>
  <c r="M833" i="24"/>
  <c r="O833" i="24" s="1"/>
  <c r="M489" i="24"/>
  <c r="O489" i="24" s="1"/>
  <c r="M1170" i="24"/>
  <c r="O1170" i="24" s="1"/>
  <c r="M554" i="24"/>
  <c r="O554" i="24" s="1"/>
  <c r="M1202" i="24"/>
  <c r="O1202" i="24" s="1"/>
  <c r="M2316" i="24"/>
  <c r="O2316" i="24" s="1"/>
  <c r="M1631" i="24"/>
  <c r="O1631" i="24" s="1"/>
  <c r="M321" i="24"/>
  <c r="O321" i="24" s="1"/>
  <c r="M377" i="24"/>
  <c r="O377" i="24" s="1"/>
  <c r="M482" i="24"/>
  <c r="O482" i="24" s="1"/>
  <c r="M30" i="24"/>
  <c r="O30" i="24" s="1"/>
  <c r="M922" i="24"/>
  <c r="O922" i="24" s="1"/>
  <c r="M1125" i="24"/>
  <c r="O1125" i="24" s="1"/>
  <c r="M2091" i="24"/>
  <c r="O2091" i="24" s="1"/>
  <c r="M1714" i="24"/>
  <c r="O1714" i="24" s="1"/>
  <c r="M264" i="24"/>
  <c r="O264" i="24" s="1"/>
  <c r="M40" i="24"/>
  <c r="O40" i="24" s="1"/>
  <c r="M1199" i="24"/>
  <c r="O1199" i="24" s="1"/>
  <c r="M1109" i="24"/>
  <c r="O1109" i="24" s="1"/>
  <c r="M1130" i="24"/>
  <c r="O1130" i="24" s="1"/>
  <c r="M1563" i="24"/>
  <c r="O1563" i="24" s="1"/>
  <c r="M2027" i="24"/>
  <c r="O2027" i="24" s="1"/>
  <c r="M2241" i="24"/>
  <c r="O2241" i="24" s="1"/>
  <c r="M293" i="24"/>
  <c r="O293" i="24" s="1"/>
  <c r="M1082" i="24"/>
  <c r="O1082" i="24" s="1"/>
  <c r="M1355" i="24"/>
  <c r="O1355" i="24" s="1"/>
  <c r="M661" i="24"/>
  <c r="O661" i="24" s="1"/>
  <c r="M13" i="24"/>
  <c r="O13" i="24" s="1"/>
  <c r="M509" i="24"/>
  <c r="O509" i="24" s="1"/>
  <c r="M1713" i="24"/>
  <c r="O1713" i="24" s="1"/>
  <c r="M1551" i="24"/>
  <c r="O1551" i="24" s="1"/>
  <c r="M1916" i="24"/>
  <c r="O1916" i="24" s="1"/>
  <c r="M1814" i="24"/>
  <c r="O1814" i="24" s="1"/>
  <c r="M2049" i="24"/>
  <c r="O2049" i="24" s="1"/>
  <c r="M1336" i="24"/>
  <c r="O1336" i="24" s="1"/>
  <c r="M1642" i="24"/>
  <c r="O1642" i="24" s="1"/>
  <c r="M523" i="24"/>
  <c r="O523" i="24" s="1"/>
  <c r="M406" i="24"/>
  <c r="O406" i="24" s="1"/>
  <c r="M920" i="24"/>
  <c r="O920" i="24" s="1"/>
  <c r="M585" i="24"/>
  <c r="O585" i="24" s="1"/>
  <c r="M1254" i="24"/>
  <c r="O1254" i="24" s="1"/>
  <c r="M1094" i="24"/>
  <c r="O1094" i="24" s="1"/>
  <c r="M1538" i="24"/>
  <c r="O1538" i="24" s="1"/>
  <c r="M1393" i="24"/>
  <c r="O1393" i="24" s="1"/>
  <c r="M111" i="24"/>
  <c r="O111" i="24" s="1"/>
  <c r="M126" i="24"/>
  <c r="O126" i="24" s="1"/>
  <c r="M1128" i="24"/>
  <c r="O1128" i="24" s="1"/>
  <c r="M618" i="24"/>
  <c r="O618" i="24" s="1"/>
  <c r="M217" i="24"/>
  <c r="O217" i="24" s="1"/>
  <c r="M515" i="24"/>
  <c r="O515" i="24" s="1"/>
  <c r="M675" i="24"/>
  <c r="O675" i="24" s="1"/>
  <c r="M1850" i="24"/>
  <c r="O1850" i="24" s="1"/>
  <c r="M2063" i="24"/>
  <c r="O2063" i="24" s="1"/>
  <c r="M2085" i="24"/>
  <c r="O2085" i="24" s="1"/>
  <c r="M1360" i="24"/>
  <c r="O1360" i="24" s="1"/>
  <c r="M1073" i="24"/>
  <c r="O1073" i="24" s="1"/>
  <c r="M1594" i="24"/>
  <c r="O1594" i="24" s="1"/>
  <c r="M1087" i="24"/>
  <c r="O1087" i="24" s="1"/>
  <c r="M2242" i="24"/>
  <c r="O2242" i="24" s="1"/>
  <c r="M152" i="24"/>
  <c r="O152" i="24" s="1"/>
  <c r="M575" i="24"/>
  <c r="O575" i="24" s="1"/>
  <c r="M330" i="24"/>
  <c r="O330" i="24" s="1"/>
  <c r="M251" i="24"/>
  <c r="O251" i="24" s="1"/>
  <c r="M1067" i="24"/>
  <c r="O1067" i="24" s="1"/>
  <c r="M1103" i="24"/>
  <c r="O1103" i="24" s="1"/>
  <c r="M1667" i="24"/>
  <c r="O1667" i="24" s="1"/>
  <c r="M1905" i="24"/>
  <c r="O1905" i="24" s="1"/>
  <c r="M1824" i="24"/>
  <c r="O1824" i="24" s="1"/>
  <c r="M2225" i="24"/>
  <c r="O2225" i="24" s="1"/>
  <c r="M1017" i="24"/>
  <c r="O1017" i="24" s="1"/>
  <c r="M915" i="24"/>
  <c r="O915" i="24" s="1"/>
  <c r="M1861" i="24"/>
  <c r="O1861" i="24" s="1"/>
  <c r="M927" i="24"/>
  <c r="O927" i="24" s="1"/>
  <c r="M1862" i="24"/>
  <c r="O1862" i="24" s="1"/>
  <c r="M1951" i="24"/>
  <c r="O1951" i="24" s="1"/>
  <c r="M1510" i="24"/>
  <c r="O1510" i="24" s="1"/>
  <c r="M109" i="24"/>
  <c r="O109" i="24" s="1"/>
  <c r="M1644" i="24"/>
  <c r="O1644" i="24" s="1"/>
  <c r="M908" i="24"/>
  <c r="O908" i="24" s="1"/>
  <c r="M593" i="24"/>
  <c r="O593" i="24" s="1"/>
  <c r="M1218" i="24"/>
  <c r="O1218" i="24" s="1"/>
  <c r="M1868" i="24"/>
  <c r="O1868" i="24" s="1"/>
  <c r="M1600" i="24"/>
  <c r="O1600" i="24" s="1"/>
  <c r="M779" i="24"/>
  <c r="O779" i="24" s="1"/>
  <c r="M213" i="24"/>
  <c r="O213" i="24" s="1"/>
  <c r="M2223" i="24"/>
  <c r="O2223" i="24" s="1"/>
  <c r="M989" i="24"/>
  <c r="O989" i="24" s="1"/>
  <c r="M1217" i="24"/>
  <c r="O1217" i="24" s="1"/>
  <c r="M801" i="24"/>
  <c r="O801" i="24" s="1"/>
  <c r="M227" i="24"/>
  <c r="O227" i="24" s="1"/>
  <c r="M518" i="24"/>
  <c r="O518" i="24" s="1"/>
  <c r="M875" i="24"/>
  <c r="O875" i="24" s="1"/>
  <c r="M12" i="24"/>
  <c r="O12" i="24" s="1"/>
  <c r="M2004" i="24"/>
  <c r="O2004" i="24" s="1"/>
  <c r="M802" i="24"/>
  <c r="O802" i="24" s="1"/>
  <c r="M1632" i="24"/>
  <c r="O1632" i="24" s="1"/>
  <c r="M2347" i="24"/>
  <c r="O2347" i="24" s="1"/>
  <c r="M1801" i="24"/>
  <c r="O1801" i="24" s="1"/>
  <c r="M120" i="24"/>
  <c r="O120" i="24" s="1"/>
  <c r="M885" i="24"/>
  <c r="O885" i="24" s="1"/>
  <c r="M304" i="24"/>
  <c r="O304" i="24" s="1"/>
  <c r="M1056" i="24"/>
  <c r="O1056" i="24" s="1"/>
  <c r="M1622" i="24"/>
  <c r="O1622" i="24" s="1"/>
  <c r="M1207" i="24"/>
  <c r="O1207" i="24" s="1"/>
  <c r="M1856" i="24"/>
  <c r="O1856" i="24" s="1"/>
  <c r="M911" i="24"/>
  <c r="O911" i="24" s="1"/>
  <c r="M1953" i="24"/>
  <c r="O1953" i="24" s="1"/>
  <c r="M149" i="24"/>
  <c r="O149" i="24" s="1"/>
  <c r="M949" i="24"/>
  <c r="O949" i="24" s="1"/>
  <c r="M1148" i="24"/>
  <c r="O1148" i="24" s="1"/>
  <c r="M2315" i="24"/>
  <c r="O2315" i="24" s="1"/>
  <c r="M504" i="24"/>
  <c r="O504" i="24" s="1"/>
  <c r="M1197" i="24"/>
  <c r="O1197" i="24" s="1"/>
  <c r="M1676" i="24"/>
  <c r="O1676" i="24" s="1"/>
  <c r="M1363" i="24"/>
  <c r="O1363" i="24" s="1"/>
  <c r="M1093" i="24"/>
  <c r="O1093" i="24" s="1"/>
  <c r="M2068" i="24"/>
  <c r="O2068" i="24" s="1"/>
  <c r="M740" i="24"/>
  <c r="O740" i="24" s="1"/>
  <c r="M185" i="24"/>
  <c r="O185" i="24" s="1"/>
  <c r="M909" i="24"/>
  <c r="O909" i="24" s="1"/>
  <c r="M1525" i="24"/>
  <c r="O1525" i="24" s="1"/>
  <c r="M456" i="24"/>
  <c r="O456" i="24" s="1"/>
  <c r="M813" i="24"/>
  <c r="O813" i="24" s="1"/>
  <c r="M2305" i="24"/>
  <c r="O2305" i="24" s="1"/>
  <c r="M237" i="24"/>
  <c r="O237" i="24" s="1"/>
  <c r="M698" i="24"/>
  <c r="O698" i="24" s="1"/>
  <c r="M2142" i="24"/>
  <c r="O2142" i="24" s="1"/>
  <c r="M1348" i="24"/>
  <c r="O1348" i="24" s="1"/>
  <c r="M1990" i="24"/>
  <c r="O1990" i="24" s="1"/>
  <c r="M2074" i="24"/>
  <c r="O2074" i="24" s="1"/>
  <c r="M1117" i="24"/>
  <c r="O1117" i="24" s="1"/>
  <c r="M1410" i="24"/>
  <c r="O1410" i="24" s="1"/>
  <c r="M1325" i="24"/>
  <c r="O1325" i="24" s="1"/>
  <c r="M1167" i="24"/>
  <c r="O1167" i="24" s="1"/>
  <c r="M225" i="24"/>
  <c r="O225" i="24" s="1"/>
  <c r="M696" i="24"/>
  <c r="O696" i="24" s="1"/>
  <c r="M129" i="24"/>
  <c r="O129" i="24" s="1"/>
  <c r="M2125" i="24"/>
  <c r="O2125" i="24" s="1"/>
  <c r="M114" i="24"/>
  <c r="O114" i="24" s="1"/>
  <c r="M260" i="24"/>
  <c r="O260" i="24" s="1"/>
  <c r="M1541" i="24"/>
  <c r="O1541" i="24" s="1"/>
  <c r="M2073" i="24"/>
  <c r="O2073" i="24" s="1"/>
  <c r="M1442" i="24"/>
  <c r="O1442" i="24" s="1"/>
  <c r="M742" i="24"/>
  <c r="O742" i="24" s="1"/>
  <c r="M257" i="24"/>
  <c r="O257" i="24" s="1"/>
  <c r="M1279" i="24"/>
  <c r="O1279" i="24" s="1"/>
  <c r="M2018" i="24"/>
  <c r="O2018" i="24" s="1"/>
  <c r="M1518" i="24"/>
  <c r="O1518" i="24" s="1"/>
  <c r="M1212" i="24"/>
  <c r="O1212" i="24" s="1"/>
  <c r="M1033" i="24"/>
  <c r="O1033" i="24" s="1"/>
  <c r="M1112" i="24"/>
  <c r="O1112" i="24" s="1"/>
  <c r="M576" i="24"/>
  <c r="O576" i="24" s="1"/>
  <c r="M816" i="24"/>
  <c r="O816" i="24" s="1"/>
  <c r="M1131" i="24"/>
  <c r="O1131" i="24" s="1"/>
  <c r="M494" i="24"/>
  <c r="O494" i="24" s="1"/>
  <c r="M1158" i="24"/>
  <c r="O1158" i="24" s="1"/>
  <c r="M2098" i="24"/>
  <c r="O2098" i="24" s="1"/>
  <c r="M1650" i="24"/>
  <c r="O1650" i="24" s="1"/>
  <c r="M1665" i="24"/>
  <c r="O1665" i="24" s="1"/>
  <c r="M1744" i="24"/>
  <c r="O1744" i="24" s="1"/>
  <c r="M107" i="24"/>
  <c r="O107" i="24" s="1"/>
  <c r="M1204" i="24"/>
  <c r="O1204" i="24" s="1"/>
  <c r="M1463" i="24"/>
  <c r="O1463" i="24" s="1"/>
  <c r="M2003" i="24"/>
  <c r="O2003" i="24" s="1"/>
  <c r="M684" i="24"/>
  <c r="O684" i="24" s="1"/>
  <c r="M1349" i="24"/>
  <c r="O1349" i="24" s="1"/>
  <c r="M644" i="24"/>
  <c r="O644" i="24" s="1"/>
  <c r="M1857" i="24"/>
  <c r="O1857" i="24" s="1"/>
  <c r="M737" i="24"/>
  <c r="O737" i="24" s="1"/>
  <c r="M292" i="24"/>
  <c r="O292" i="24" s="1"/>
  <c r="M1894" i="24"/>
  <c r="O1894" i="24" s="1"/>
  <c r="M1154" i="24"/>
  <c r="O1154" i="24" s="1"/>
  <c r="M772" i="24"/>
  <c r="O772" i="24" s="1"/>
  <c r="M353" i="24"/>
  <c r="O353" i="24" s="1"/>
  <c r="M1139" i="24"/>
  <c r="O1139" i="24" s="1"/>
  <c r="M579" i="24"/>
  <c r="O579" i="24" s="1"/>
  <c r="M2285" i="24"/>
  <c r="O2285" i="24" s="1"/>
  <c r="M1100" i="24"/>
  <c r="O1100" i="24" s="1"/>
  <c r="M1174" i="24"/>
  <c r="O1174" i="24" s="1"/>
  <c r="AR4" i="21"/>
  <c r="M1045" i="24"/>
  <c r="O1045" i="24" s="1"/>
  <c r="M1719" i="24"/>
  <c r="O1719" i="24" s="1"/>
  <c r="M401" i="24"/>
  <c r="O401" i="24" s="1"/>
  <c r="M736" i="24"/>
  <c r="O736" i="24" s="1"/>
  <c r="M1027" i="24"/>
  <c r="O1027" i="24" s="1"/>
  <c r="M607" i="24"/>
  <c r="O607" i="24" s="1"/>
  <c r="M2047" i="24"/>
  <c r="O2047" i="24" s="1"/>
  <c r="M1195" i="24"/>
  <c r="O1195" i="24" s="1"/>
  <c r="M2296" i="24"/>
  <c r="O2296" i="24" s="1"/>
  <c r="M375" i="24"/>
  <c r="O375" i="24" s="1"/>
  <c r="M77" i="24"/>
  <c r="O77" i="24" s="1"/>
  <c r="M296" i="24"/>
  <c r="O296" i="24" s="1"/>
  <c r="M161" i="24"/>
  <c r="O161" i="24" s="1"/>
  <c r="M2366" i="24"/>
  <c r="O2366" i="24" s="1"/>
  <c r="M1756" i="24"/>
  <c r="O1756" i="24" s="1"/>
  <c r="M941" i="24"/>
  <c r="O941" i="24" s="1"/>
  <c r="M2320" i="24"/>
  <c r="O2320" i="24" s="1"/>
  <c r="M2191" i="24"/>
  <c r="O2191" i="24" s="1"/>
  <c r="M1220" i="24"/>
  <c r="O1220" i="24" s="1"/>
  <c r="M1524" i="24"/>
  <c r="O1524" i="24" s="1"/>
  <c r="M1812" i="24"/>
  <c r="O1812" i="24" s="1"/>
  <c r="M513" i="24"/>
  <c r="O513" i="24" s="1"/>
  <c r="M159" i="24"/>
  <c r="O159" i="24" s="1"/>
  <c r="M216" i="24"/>
  <c r="O216" i="24" s="1"/>
  <c r="M147" i="24"/>
  <c r="O147" i="24" s="1"/>
  <c r="M95" i="24"/>
  <c r="O95" i="24" s="1"/>
  <c r="M1126" i="24"/>
  <c r="O1126" i="24" s="1"/>
  <c r="M1098" i="24"/>
  <c r="O1098" i="24" s="1"/>
  <c r="M2255" i="24"/>
  <c r="O2255" i="24" s="1"/>
  <c r="M1281" i="24"/>
  <c r="O1281" i="24" s="1"/>
  <c r="M2330" i="24"/>
  <c r="O2330" i="24" s="1"/>
  <c r="M92" i="24"/>
  <c r="O92" i="24" s="1"/>
  <c r="M1293" i="24"/>
  <c r="O1293" i="24" s="1"/>
  <c r="M1843" i="24"/>
  <c r="O1843" i="24" s="1"/>
  <c r="M1161" i="24"/>
  <c r="O1161" i="24" s="1"/>
  <c r="M2337" i="24"/>
  <c r="O2337" i="24" s="1"/>
  <c r="M882" i="24"/>
  <c r="O882" i="24" s="1"/>
  <c r="M1648" i="24"/>
  <c r="O1648" i="24" s="1"/>
  <c r="M1765" i="24"/>
  <c r="O1765" i="24" s="1"/>
  <c r="M2302" i="24"/>
  <c r="O2302" i="24" s="1"/>
  <c r="M2271" i="24"/>
  <c r="O2271" i="24" s="1"/>
  <c r="M765" i="24"/>
  <c r="O765" i="24" s="1"/>
  <c r="M1137" i="24"/>
  <c r="O1137" i="24" s="1"/>
  <c r="M1328" i="24"/>
  <c r="O1328" i="24" s="1"/>
  <c r="M318" i="24"/>
  <c r="O318" i="24" s="1"/>
  <c r="M425" i="24"/>
  <c r="O425" i="24" s="1"/>
  <c r="M2075" i="24"/>
  <c r="O2075" i="24" s="1"/>
  <c r="M1234" i="24"/>
  <c r="O1234" i="24" s="1"/>
  <c r="M2082" i="24"/>
  <c r="O2082" i="24" s="1"/>
  <c r="M1099" i="24"/>
  <c r="O1099" i="24" s="1"/>
  <c r="M39" i="24"/>
  <c r="O39" i="24" s="1"/>
  <c r="M987" i="24"/>
  <c r="O987" i="24" s="1"/>
  <c r="M1311" i="24"/>
  <c r="O1311" i="24" s="1"/>
  <c r="M148" i="24"/>
  <c r="O148" i="24" s="1"/>
  <c r="M1304" i="24"/>
  <c r="O1304" i="24" s="1"/>
  <c r="M912" i="24"/>
  <c r="O912" i="24" s="1"/>
  <c r="M834" i="24"/>
  <c r="O834" i="24" s="1"/>
  <c r="M1480" i="24"/>
  <c r="O1480" i="24" s="1"/>
  <c r="M1904" i="24"/>
  <c r="O1904" i="24" s="1"/>
  <c r="M1831" i="24"/>
  <c r="O1831" i="24" s="1"/>
  <c r="M1936" i="24"/>
  <c r="O1936" i="24" s="1"/>
  <c r="M1979" i="24"/>
  <c r="O1979" i="24" s="1"/>
  <c r="M32" i="24"/>
  <c r="O32" i="24" s="1"/>
  <c r="M84" i="24"/>
  <c r="O84" i="24" s="1"/>
  <c r="M1712" i="24"/>
  <c r="O1712" i="24" s="1"/>
  <c r="M862" i="24"/>
  <c r="O862" i="24" s="1"/>
  <c r="M979" i="24"/>
  <c r="O979" i="24" s="1"/>
  <c r="M1061" i="24"/>
  <c r="O1061" i="24" s="1"/>
  <c r="M1345" i="24"/>
  <c r="O1345" i="24" s="1"/>
  <c r="M1807" i="24"/>
  <c r="O1807" i="24" s="1"/>
  <c r="M1115" i="24"/>
  <c r="O1115" i="24" s="1"/>
  <c r="M2250" i="24"/>
  <c r="O2250" i="24" s="1"/>
  <c r="M1773" i="24"/>
  <c r="O1773" i="24" s="1"/>
  <c r="M530" i="24"/>
  <c r="O530" i="24" s="1"/>
  <c r="M1922" i="24"/>
  <c r="O1922" i="24" s="1"/>
  <c r="M2013" i="24"/>
  <c r="O2013" i="24" s="1"/>
  <c r="M205" i="24"/>
  <c r="O205" i="24" s="1"/>
  <c r="M1986" i="24"/>
  <c r="O1986" i="24" s="1"/>
  <c r="M762" i="24"/>
  <c r="O762" i="24" s="1"/>
  <c r="M669" i="24"/>
  <c r="O669" i="24" s="1"/>
  <c r="M759" i="24"/>
  <c r="O759" i="24" s="1"/>
  <c r="M1630" i="24"/>
  <c r="O1630" i="24" s="1"/>
  <c r="M74" i="24"/>
  <c r="O74" i="24" s="1"/>
  <c r="M1718" i="24"/>
  <c r="O1718" i="24" s="1"/>
  <c r="M723" i="24"/>
  <c r="O723" i="24" s="1"/>
  <c r="M72" i="24"/>
  <c r="O72" i="24" s="1"/>
  <c r="M64" i="24"/>
  <c r="O64" i="24" s="1"/>
  <c r="M1874" i="24"/>
  <c r="O1874" i="24" s="1"/>
  <c r="M2354" i="24"/>
  <c r="O2354" i="24" s="1"/>
  <c r="AR5" i="21"/>
  <c r="M427" i="24"/>
  <c r="O427" i="24" s="1"/>
  <c r="M942" i="24"/>
  <c r="O942" i="24" s="1"/>
  <c r="M2328" i="24"/>
  <c r="O2328" i="24" s="1"/>
  <c r="M1350" i="24"/>
  <c r="O1350" i="24" s="1"/>
  <c r="M2083" i="24"/>
  <c r="O2083" i="24" s="1"/>
  <c r="M1484" i="24"/>
  <c r="O1484" i="24" s="1"/>
  <c r="M751" i="24"/>
  <c r="O751" i="24" s="1"/>
  <c r="M968" i="24"/>
  <c r="O968" i="24" s="1"/>
  <c r="M814" i="24"/>
  <c r="O814" i="24" s="1"/>
  <c r="M642" i="24"/>
  <c r="O642" i="24" s="1"/>
  <c r="M535" i="24"/>
  <c r="O535" i="24" s="1"/>
  <c r="M153" i="24"/>
  <c r="O153" i="24" s="1"/>
  <c r="M2341" i="24"/>
  <c r="O2341" i="24" s="1"/>
  <c r="M874" i="24"/>
  <c r="O874" i="24" s="1"/>
  <c r="M1658" i="24"/>
  <c r="O1658" i="24" s="1"/>
  <c r="M1796" i="24"/>
  <c r="O1796" i="24" s="1"/>
  <c r="M2130" i="24"/>
  <c r="O2130" i="24" s="1"/>
  <c r="M1165" i="24"/>
  <c r="O1165" i="24" s="1"/>
  <c r="M445" i="24"/>
  <c r="O445" i="24" s="1"/>
  <c r="M65" i="24"/>
  <c r="O65" i="24" s="1"/>
  <c r="M1310" i="24"/>
  <c r="O1310" i="24" s="1"/>
  <c r="M2084" i="24"/>
  <c r="O2084" i="24" s="1"/>
  <c r="M1290" i="24"/>
  <c r="O1290" i="24" s="1"/>
  <c r="M236" i="24"/>
  <c r="O236" i="24" s="1"/>
  <c r="M774" i="24"/>
  <c r="O774" i="24" s="1"/>
  <c r="M63" i="24"/>
  <c r="O63" i="24" s="1"/>
  <c r="M1685" i="24"/>
  <c r="O1685" i="24" s="1"/>
  <c r="M2280" i="24"/>
  <c r="O2280" i="24" s="1"/>
  <c r="M690" i="24"/>
  <c r="O690" i="24" s="1"/>
  <c r="M1270" i="24"/>
  <c r="O1270" i="24" s="1"/>
  <c r="M1846" i="24"/>
  <c r="O1846" i="24" s="1"/>
  <c r="M2220" i="24"/>
  <c r="O2220" i="24" s="1"/>
  <c r="M1855" i="24"/>
  <c r="O1855" i="24" s="1"/>
  <c r="M424" i="24"/>
  <c r="O424" i="24" s="1"/>
  <c r="M1228" i="24"/>
  <c r="O1228" i="24" s="1"/>
  <c r="M137" i="24"/>
  <c r="O137" i="24" s="1"/>
  <c r="M694" i="24"/>
  <c r="O694" i="24" s="1"/>
  <c r="M276" i="24"/>
  <c r="O276" i="24" s="1"/>
  <c r="M946" i="24"/>
  <c r="O946" i="24" s="1"/>
  <c r="M1490" i="24"/>
  <c r="O1490" i="24" s="1"/>
  <c r="M716" i="24"/>
  <c r="O716" i="24" s="1"/>
  <c r="M717" i="24"/>
  <c r="O717" i="24" s="1"/>
  <c r="M916" i="24"/>
  <c r="O916" i="24" s="1"/>
  <c r="D227" i="24"/>
  <c r="F227" i="24" s="1"/>
  <c r="D549" i="24"/>
  <c r="F549" i="24" s="1"/>
  <c r="D597" i="24"/>
  <c r="F597" i="24" s="1"/>
  <c r="D1215" i="24"/>
  <c r="F1215" i="24" s="1"/>
  <c r="D1581" i="24"/>
  <c r="F1581" i="24" s="1"/>
  <c r="D1992" i="24"/>
  <c r="F1992" i="24" s="1"/>
  <c r="D1769" i="24"/>
  <c r="F1769" i="24" s="1"/>
  <c r="D398" i="24"/>
  <c r="F398" i="24" s="1"/>
  <c r="D2268" i="24"/>
  <c r="F2268" i="24" s="1"/>
  <c r="D1552" i="24"/>
  <c r="F1552" i="24" s="1"/>
  <c r="D76" i="24"/>
  <c r="F76" i="24" s="1"/>
  <c r="D1960" i="24"/>
  <c r="F1960" i="24" s="1"/>
  <c r="D343" i="24"/>
  <c r="F343" i="24" s="1"/>
  <c r="D1781" i="24"/>
  <c r="F1781" i="24" s="1"/>
  <c r="D721" i="24"/>
  <c r="F721" i="24" s="1"/>
  <c r="D1965" i="24"/>
  <c r="F1965" i="24" s="1"/>
  <c r="D74" i="24"/>
  <c r="F74" i="24" s="1"/>
  <c r="D1356" i="24"/>
  <c r="F1356" i="24" s="1"/>
  <c r="D389" i="24"/>
  <c r="F389" i="24" s="1"/>
  <c r="D1056" i="24"/>
  <c r="F1056" i="24" s="1"/>
  <c r="D1240" i="24"/>
  <c r="F1240" i="24" s="1"/>
  <c r="D2113" i="24"/>
  <c r="F2113" i="24" s="1"/>
  <c r="D1035" i="24"/>
  <c r="F1035" i="24" s="1"/>
  <c r="D368" i="24"/>
  <c r="F368" i="24" s="1"/>
  <c r="D949" i="24"/>
  <c r="F949" i="24" s="1"/>
  <c r="D273" i="24"/>
  <c r="F273" i="24" s="1"/>
  <c r="D529" i="24"/>
  <c r="F529" i="24" s="1"/>
  <c r="D1248" i="24"/>
  <c r="F1248" i="24" s="1"/>
  <c r="D1004" i="24"/>
  <c r="F1004" i="24" s="1"/>
  <c r="D2007" i="24"/>
  <c r="F2007" i="24" s="1"/>
  <c r="D1450" i="24"/>
  <c r="F1450" i="24" s="1"/>
  <c r="D222" i="24"/>
  <c r="F222" i="24" s="1"/>
  <c r="D2308" i="24"/>
  <c r="F2308" i="24" s="1"/>
  <c r="D1941" i="24"/>
  <c r="F1941" i="24" s="1"/>
  <c r="D1465" i="24"/>
  <c r="F1465" i="24" s="1"/>
  <c r="D716" i="24"/>
  <c r="F716" i="24" s="1"/>
  <c r="D2088" i="24"/>
  <c r="F2088" i="24" s="1"/>
  <c r="D1233" i="24"/>
  <c r="F1233" i="24" s="1"/>
  <c r="D14" i="24"/>
  <c r="F14" i="24" s="1"/>
  <c r="D1623" i="24"/>
  <c r="F1623" i="24" s="1"/>
  <c r="D2208" i="24"/>
  <c r="F2208" i="24" s="1"/>
  <c r="D1121" i="24"/>
  <c r="F1121" i="24" s="1"/>
  <c r="D1225" i="24"/>
  <c r="F1225" i="24" s="1"/>
  <c r="D1952" i="24"/>
  <c r="F1952" i="24" s="1"/>
  <c r="D303" i="24"/>
  <c r="F303" i="24" s="1"/>
  <c r="D415" i="24"/>
  <c r="F415" i="24" s="1"/>
  <c r="D1539" i="24"/>
  <c r="F1539" i="24" s="1"/>
  <c r="D1607" i="24"/>
  <c r="F1607" i="24" s="1"/>
  <c r="D1779" i="24"/>
  <c r="F1779" i="24" s="1"/>
  <c r="D194" i="24"/>
  <c r="F194" i="24" s="1"/>
  <c r="D1660" i="24"/>
  <c r="F1660" i="24" s="1"/>
  <c r="D1332" i="24"/>
  <c r="F1332" i="24" s="1"/>
  <c r="D542" i="24"/>
  <c r="F542" i="24" s="1"/>
  <c r="D240" i="24"/>
  <c r="F240" i="24" s="1"/>
  <c r="D1089" i="24"/>
  <c r="F1089" i="24" s="1"/>
  <c r="D346" i="24"/>
  <c r="F346" i="24" s="1"/>
  <c r="D199" i="24"/>
  <c r="F199" i="24" s="1"/>
  <c r="D47" i="24"/>
  <c r="F47" i="24" s="1"/>
  <c r="D2203" i="24"/>
  <c r="F2203" i="24" s="1"/>
  <c r="D1380" i="24"/>
  <c r="F1380" i="24" s="1"/>
  <c r="D1027" i="24"/>
  <c r="F1027" i="24" s="1"/>
  <c r="D976" i="24"/>
  <c r="F976" i="24" s="1"/>
  <c r="D1292" i="24"/>
  <c r="F1292" i="24" s="1"/>
  <c r="D913" i="24"/>
  <c r="F913" i="24" s="1"/>
  <c r="D1496" i="24"/>
  <c r="F1496" i="24" s="1"/>
  <c r="D1969" i="24"/>
  <c r="F1969" i="24" s="1"/>
  <c r="D940" i="24"/>
  <c r="F940" i="24" s="1"/>
  <c r="D591" i="24"/>
  <c r="F591" i="24" s="1"/>
  <c r="D678" i="24"/>
  <c r="F678" i="24" s="1"/>
  <c r="D1297" i="24"/>
  <c r="F1297" i="24" s="1"/>
  <c r="D1784" i="24"/>
  <c r="F1784" i="24" s="1"/>
  <c r="D2305" i="24"/>
  <c r="F2305" i="24" s="1"/>
  <c r="D1546" i="24"/>
  <c r="F1546" i="24" s="1"/>
  <c r="D1739" i="24"/>
  <c r="F1739" i="24" s="1"/>
  <c r="D1987" i="24"/>
  <c r="F1987" i="24" s="1"/>
  <c r="D56" i="24"/>
  <c r="F56" i="24" s="1"/>
  <c r="D2004" i="24"/>
  <c r="F2004" i="24" s="1"/>
  <c r="D1348" i="24"/>
  <c r="F1348" i="24" s="1"/>
  <c r="D1975" i="24"/>
  <c r="F1975" i="24" s="1"/>
  <c r="D751" i="24"/>
  <c r="F751" i="24" s="1"/>
  <c r="D583" i="24"/>
  <c r="F583" i="24" s="1"/>
  <c r="D1588" i="24"/>
  <c r="F1588" i="24" s="1"/>
  <c r="D1412" i="24"/>
  <c r="F1412" i="24" s="1"/>
  <c r="D1196" i="24"/>
  <c r="F1196" i="24" s="1"/>
  <c r="D824" i="24"/>
  <c r="F824" i="24" s="1"/>
  <c r="D1693" i="24"/>
  <c r="F1693" i="24" s="1"/>
  <c r="D9" i="24"/>
  <c r="F9" i="24" s="1"/>
  <c r="D973" i="24"/>
  <c r="F973" i="24" s="1"/>
  <c r="D144" i="24"/>
  <c r="F144" i="24" s="1"/>
  <c r="D20" i="24"/>
  <c r="F20" i="24" s="1"/>
  <c r="D2237" i="24"/>
  <c r="F2237" i="24" s="1"/>
  <c r="D1482" i="24"/>
  <c r="F1482" i="24" s="1"/>
  <c r="D2149" i="24"/>
  <c r="F2149" i="24" s="1"/>
  <c r="D1439" i="24"/>
  <c r="F1439" i="24" s="1"/>
  <c r="D1926" i="24"/>
  <c r="F1926" i="24" s="1"/>
  <c r="D1808" i="24"/>
  <c r="F1808" i="24" s="1"/>
  <c r="D1639" i="24"/>
  <c r="F1639" i="24" s="1"/>
  <c r="D851" i="24"/>
  <c r="F851" i="24" s="1"/>
  <c r="D1198" i="24"/>
  <c r="F1198" i="24" s="1"/>
  <c r="D1944" i="24"/>
  <c r="F1944" i="24" s="1"/>
  <c r="D2351" i="24"/>
  <c r="F2351" i="24" s="1"/>
  <c r="D1874" i="24"/>
  <c r="F1874" i="24" s="1"/>
  <c r="D2220" i="24"/>
  <c r="F2220" i="24" s="1"/>
  <c r="D1793" i="24"/>
  <c r="F1793" i="24" s="1"/>
  <c r="D750" i="24"/>
  <c r="F750" i="24" s="1"/>
  <c r="D1343" i="24"/>
  <c r="F1343" i="24" s="1"/>
  <c r="D1998" i="24"/>
  <c r="F1998" i="24" s="1"/>
  <c r="D541" i="24"/>
  <c r="F541" i="24" s="1"/>
  <c r="D1361" i="24"/>
  <c r="F1361" i="24" s="1"/>
  <c r="D1807" i="24"/>
  <c r="F1807" i="24" s="1"/>
  <c r="D2046" i="24"/>
  <c r="F2046" i="24" s="1"/>
  <c r="D208" i="24"/>
  <c r="F208" i="24" s="1"/>
  <c r="D2293" i="24"/>
  <c r="F2293" i="24" s="1"/>
  <c r="D1620" i="24"/>
  <c r="F1620" i="24" s="1"/>
  <c r="D1475" i="24"/>
  <c r="F1475" i="24" s="1"/>
  <c r="D79" i="24"/>
  <c r="F79" i="24" s="1"/>
  <c r="D430" i="24"/>
  <c r="F430" i="24" s="1"/>
  <c r="D842" i="24"/>
  <c r="F842" i="24" s="1"/>
  <c r="D749" i="24"/>
  <c r="F749" i="24" s="1"/>
  <c r="D782" i="24"/>
  <c r="F782" i="24" s="1"/>
  <c r="D180" i="24"/>
  <c r="F180" i="24" s="1"/>
  <c r="D2072" i="24"/>
  <c r="F2072" i="24" s="1"/>
  <c r="D759" i="24"/>
  <c r="F759" i="24" s="1"/>
  <c r="D592" i="24"/>
  <c r="F592" i="24" s="1"/>
  <c r="D2216" i="24"/>
  <c r="F2216" i="24" s="1"/>
  <c r="D2248" i="24"/>
  <c r="F2248" i="24" s="1"/>
  <c r="D2190" i="24"/>
  <c r="F2190" i="24" s="1"/>
  <c r="D73" i="24"/>
  <c r="F73" i="24" s="1"/>
  <c r="D1554" i="24"/>
  <c r="F1554" i="24" s="1"/>
  <c r="D508" i="24"/>
  <c r="F508" i="24" s="1"/>
  <c r="D1463" i="24"/>
  <c r="F1463" i="24" s="1"/>
  <c r="D1734" i="24"/>
  <c r="F1734" i="24" s="1"/>
  <c r="D210" i="24"/>
  <c r="F210" i="24" s="1"/>
  <c r="D289" i="24"/>
  <c r="F289" i="24" s="1"/>
  <c r="D717" i="24"/>
  <c r="F717" i="24" s="1"/>
  <c r="D839" i="24"/>
  <c r="F839" i="24" s="1"/>
  <c r="D1156" i="24"/>
  <c r="F1156" i="24" s="1"/>
  <c r="D756" i="24"/>
  <c r="F756" i="24" s="1"/>
  <c r="D107" i="24"/>
  <c r="F107" i="24" s="1"/>
  <c r="D1359" i="24"/>
  <c r="F1359" i="24" s="1"/>
  <c r="D932" i="24"/>
  <c r="F932" i="24" s="1"/>
  <c r="D1012" i="24"/>
  <c r="F1012" i="24" s="1"/>
  <c r="D1424" i="24"/>
  <c r="F1424" i="24" s="1"/>
  <c r="D1409" i="24"/>
  <c r="F1409" i="24" s="1"/>
  <c r="D272" i="24"/>
  <c r="F272" i="24" s="1"/>
  <c r="D320" i="24"/>
  <c r="F320" i="24" s="1"/>
  <c r="D1668" i="24"/>
  <c r="F1668" i="24" s="1"/>
  <c r="D733" i="24"/>
  <c r="F733" i="24" s="1"/>
  <c r="D1736" i="24"/>
  <c r="F1736" i="24" s="1"/>
  <c r="D1395" i="24"/>
  <c r="F1395" i="24" s="1"/>
  <c r="D2105" i="24"/>
  <c r="F2105" i="24" s="1"/>
  <c r="D1164" i="24"/>
  <c r="F1164" i="24" s="1"/>
  <c r="D1920" i="24"/>
  <c r="F1920" i="24" s="1"/>
  <c r="D1536" i="24"/>
  <c r="F1536" i="24" s="1"/>
  <c r="D608" i="24"/>
  <c r="F608" i="24" s="1"/>
  <c r="D1747" i="24"/>
  <c r="F1747" i="24" s="1"/>
  <c r="D393" i="24"/>
  <c r="F393" i="24" s="1"/>
  <c r="D2269" i="24"/>
  <c r="F2269" i="24" s="1"/>
  <c r="D1141" i="24"/>
  <c r="F1141" i="24" s="1"/>
  <c r="D579" i="24"/>
  <c r="F579" i="24" s="1"/>
  <c r="D956" i="24"/>
  <c r="F956" i="24" s="1"/>
  <c r="D1045" i="24"/>
  <c r="F1045" i="24" s="1"/>
  <c r="D1404" i="24"/>
  <c r="F1404" i="24" s="1"/>
  <c r="D1931" i="24"/>
  <c r="F1931" i="24" s="1"/>
  <c r="D1898" i="24"/>
  <c r="F1898" i="24" s="1"/>
  <c r="D2318" i="24"/>
  <c r="F2318" i="24" s="1"/>
  <c r="D1266" i="24"/>
  <c r="F1266" i="24" s="1"/>
  <c r="D1291" i="24"/>
  <c r="F1291" i="24" s="1"/>
  <c r="D1044" i="24"/>
  <c r="F1044" i="24" s="1"/>
  <c r="D1799" i="24"/>
  <c r="F1799" i="24" s="1"/>
  <c r="D1470" i="24"/>
  <c r="F1470" i="24" s="1"/>
  <c r="D1429" i="24"/>
  <c r="F1429" i="24" s="1"/>
  <c r="D1282" i="24"/>
  <c r="F1282" i="24" s="1"/>
  <c r="D1991" i="24"/>
  <c r="F1991" i="24" s="1"/>
  <c r="D1564" i="24"/>
  <c r="F1564" i="24" s="1"/>
  <c r="D1009" i="24"/>
  <c r="F1009" i="24" s="1"/>
  <c r="D489" i="24"/>
  <c r="F489" i="24" s="1"/>
  <c r="D385" i="24"/>
  <c r="F385" i="24" s="1"/>
  <c r="D1766" i="24"/>
  <c r="F1766" i="24" s="1"/>
  <c r="D2222" i="24"/>
  <c r="F2222" i="24" s="1"/>
  <c r="D1137" i="24"/>
  <c r="F1137" i="24" s="1"/>
  <c r="D1629" i="24"/>
  <c r="F1629" i="24" s="1"/>
  <c r="D1986" i="24"/>
  <c r="F1986" i="24" s="1"/>
  <c r="D1484" i="24"/>
  <c r="F1484" i="24" s="1"/>
  <c r="D939" i="24"/>
  <c r="F939" i="24" s="1"/>
  <c r="D1394" i="24"/>
  <c r="F1394" i="24" s="1"/>
  <c r="D827" i="24"/>
  <c r="F827" i="24" s="1"/>
  <c r="D2020" i="24"/>
  <c r="F2020" i="24" s="1"/>
  <c r="D1024" i="24"/>
  <c r="F1024" i="24" s="1"/>
  <c r="D1015" i="24"/>
  <c r="F1015" i="24" s="1"/>
  <c r="D1572" i="24"/>
  <c r="F1572" i="24" s="1"/>
  <c r="D319" i="24"/>
  <c r="F319" i="24" s="1"/>
  <c r="D1831" i="24"/>
  <c r="F1831" i="24" s="1"/>
  <c r="D1635" i="24"/>
  <c r="F1635" i="24" s="1"/>
  <c r="D916" i="24"/>
  <c r="F916" i="24" s="1"/>
  <c r="D1777" i="24"/>
  <c r="F1777" i="24" s="1"/>
  <c r="D1527" i="24"/>
  <c r="F1527" i="24" s="1"/>
  <c r="D1591" i="24"/>
  <c r="F1591" i="24" s="1"/>
  <c r="D909" i="24"/>
  <c r="F909" i="24" s="1"/>
  <c r="D1713" i="24"/>
  <c r="F1713" i="24" s="1"/>
  <c r="D2025" i="24"/>
  <c r="F2025" i="24" s="1"/>
  <c r="D1948" i="24"/>
  <c r="F1948" i="24" s="1"/>
  <c r="D981" i="24"/>
  <c r="F981" i="24" s="1"/>
  <c r="D2206" i="24"/>
  <c r="F2206" i="24" s="1"/>
  <c r="D891" i="24"/>
  <c r="F891" i="24" s="1"/>
  <c r="D2359" i="24"/>
  <c r="F2359" i="24" s="1"/>
  <c r="D731" i="24"/>
  <c r="F731" i="24" s="1"/>
  <c r="D1091" i="24"/>
  <c r="F1091" i="24" s="1"/>
  <c r="D156" i="24"/>
  <c r="F156" i="24" s="1"/>
  <c r="D1159" i="24"/>
  <c r="F1159" i="24" s="1"/>
  <c r="D1365" i="24"/>
  <c r="F1365" i="24" s="1"/>
  <c r="D1943" i="24"/>
  <c r="F1943" i="24" s="1"/>
  <c r="D1786" i="24"/>
  <c r="F1786" i="24" s="1"/>
  <c r="D1726" i="24"/>
  <c r="F1726" i="24" s="1"/>
  <c r="D1247" i="24"/>
  <c r="F1247" i="24" s="1"/>
  <c r="D661" i="24"/>
  <c r="F661" i="24" s="1"/>
  <c r="D424" i="24"/>
  <c r="F424" i="24" s="1"/>
  <c r="D279" i="24"/>
  <c r="F279" i="24" s="1"/>
  <c r="D163" i="24"/>
  <c r="F163" i="24" s="1"/>
  <c r="D1417" i="24"/>
  <c r="F1417" i="24" s="1"/>
  <c r="D1149" i="24"/>
  <c r="F1149" i="24" s="1"/>
  <c r="D1797" i="24"/>
  <c r="F1797" i="24" s="1"/>
  <c r="D1191" i="24"/>
  <c r="F1191" i="24" s="1"/>
  <c r="D2132" i="24"/>
  <c r="F2132" i="24" s="1"/>
  <c r="D2054" i="24"/>
  <c r="F2054" i="24" s="1"/>
  <c r="D152" i="24"/>
  <c r="F152" i="24" s="1"/>
  <c r="D2194" i="24"/>
  <c r="F2194" i="24" s="1"/>
  <c r="D1383" i="24"/>
  <c r="F1383" i="24" s="1"/>
  <c r="D2196" i="24"/>
  <c r="F2196" i="24" s="1"/>
  <c r="D903" i="24"/>
  <c r="F903" i="24" s="1"/>
  <c r="D510" i="24"/>
  <c r="F510" i="24" s="1"/>
  <c r="D1942" i="24"/>
  <c r="F1942" i="24" s="1"/>
  <c r="D1346" i="24"/>
  <c r="F1346" i="24" s="1"/>
  <c r="D247" i="24"/>
  <c r="F247" i="24" s="1"/>
  <c r="D376" i="24"/>
  <c r="F376" i="24" s="1"/>
  <c r="D2147" i="24"/>
  <c r="F2147" i="24" s="1"/>
  <c r="D2082" i="24"/>
  <c r="F2082" i="24" s="1"/>
  <c r="D1538" i="24"/>
  <c r="F1538" i="24" s="1"/>
  <c r="D2364" i="24"/>
  <c r="F2364" i="24" s="1"/>
  <c r="D191" i="24"/>
  <c r="F191" i="24" s="1"/>
  <c r="D164" i="24"/>
  <c r="F164" i="24" s="1"/>
  <c r="D1497" i="24"/>
  <c r="F1497" i="24" s="1"/>
  <c r="D1192" i="24"/>
  <c r="F1192" i="24" s="1"/>
  <c r="D1491" i="24"/>
  <c r="F1491" i="24" s="1"/>
  <c r="D1557" i="24"/>
  <c r="F1557" i="24" s="1"/>
  <c r="D2256" i="24"/>
  <c r="F2256" i="24" s="1"/>
  <c r="D170" i="24"/>
  <c r="F170" i="24" s="1"/>
  <c r="D1576" i="24"/>
  <c r="F1576" i="24" s="1"/>
  <c r="D1720" i="24"/>
  <c r="F1720" i="24" s="1"/>
  <c r="D1410" i="24"/>
  <c r="F1410" i="24" s="1"/>
  <c r="D787" i="24"/>
  <c r="F787" i="24" s="1"/>
  <c r="D1547" i="24"/>
  <c r="F1547" i="24" s="1"/>
  <c r="D967" i="24"/>
  <c r="F967" i="24" s="1"/>
  <c r="D2013" i="24"/>
  <c r="F2013" i="24" s="1"/>
  <c r="D714" i="24"/>
  <c r="F714" i="24" s="1"/>
  <c r="D1934" i="24"/>
  <c r="F1934" i="24" s="1"/>
  <c r="D1909" i="24"/>
  <c r="F1909" i="24" s="1"/>
  <c r="D2120" i="24"/>
  <c r="F2120" i="24" s="1"/>
  <c r="D1369" i="24"/>
  <c r="F1369" i="24" s="1"/>
  <c r="D1352" i="24"/>
  <c r="F1352" i="24" s="1"/>
  <c r="D1636" i="24"/>
  <c r="F1636" i="24" s="1"/>
  <c r="D2301" i="24"/>
  <c r="F2301" i="24" s="1"/>
  <c r="D2129" i="24"/>
  <c r="F2129" i="24" s="1"/>
  <c r="D2345" i="24"/>
  <c r="F2345" i="24" s="1"/>
  <c r="D2246" i="24"/>
  <c r="F2246" i="24" s="1"/>
  <c r="D1209" i="24"/>
  <c r="F1209" i="24" s="1"/>
  <c r="D927" i="24"/>
  <c r="F927" i="24" s="1"/>
  <c r="D464" i="24"/>
  <c r="F464" i="24" s="1"/>
  <c r="D1097" i="24"/>
  <c r="F1097" i="24" s="1"/>
  <c r="D1471" i="24"/>
  <c r="F1471" i="24" s="1"/>
  <c r="D1671" i="24"/>
  <c r="F1671" i="24" s="1"/>
  <c r="D2045" i="24"/>
  <c r="F2045" i="24" s="1"/>
  <c r="D584" i="24"/>
  <c r="F584" i="24" s="1"/>
  <c r="D700" i="24"/>
  <c r="F700" i="24" s="1"/>
  <c r="D1626" i="24"/>
  <c r="F1626" i="24" s="1"/>
  <c r="D161" i="24"/>
  <c r="F161" i="24" s="1"/>
  <c r="D1956" i="24"/>
  <c r="F1956" i="24" s="1"/>
  <c r="D1074" i="24"/>
  <c r="F1074" i="24" s="1"/>
  <c r="D2231" i="24"/>
  <c r="F2231" i="24" s="1"/>
  <c r="D1400" i="24"/>
  <c r="F1400" i="24" s="1"/>
  <c r="D1085" i="24"/>
  <c r="F1085" i="24" s="1"/>
  <c r="D1354" i="24"/>
  <c r="F1354" i="24" s="1"/>
  <c r="D2329" i="24"/>
  <c r="F2329" i="24" s="1"/>
  <c r="D2233" i="24"/>
  <c r="F2233" i="24" s="1"/>
  <c r="D36" i="24"/>
  <c r="F36" i="24" s="1"/>
  <c r="D1382" i="24"/>
  <c r="F1382" i="24" s="1"/>
  <c r="D644" i="24"/>
  <c r="F644" i="24" s="1"/>
  <c r="D1440" i="24"/>
  <c r="F1440" i="24" s="1"/>
  <c r="D1675" i="24"/>
  <c r="F1675" i="24" s="1"/>
  <c r="D1595" i="24"/>
  <c r="F1595" i="24" s="1"/>
  <c r="D1293" i="24"/>
  <c r="F1293" i="24" s="1"/>
  <c r="D2092" i="24"/>
  <c r="F2092" i="24" s="1"/>
  <c r="D414" i="24"/>
  <c r="F414" i="24" s="1"/>
  <c r="D2192" i="24"/>
  <c r="F2192" i="24" s="1"/>
  <c r="D140" i="24"/>
  <c r="F140" i="24" s="1"/>
  <c r="D1073" i="24"/>
  <c r="F1073" i="24" s="1"/>
  <c r="D1025" i="24"/>
  <c r="F1025" i="24" s="1"/>
  <c r="D898" i="24"/>
  <c r="F898" i="24" s="1"/>
  <c r="D2061" i="24"/>
  <c r="F2061" i="24" s="1"/>
  <c r="D1904" i="24"/>
  <c r="F1904" i="24" s="1"/>
  <c r="D1937" i="24"/>
  <c r="F1937" i="24" s="1"/>
  <c r="D807" i="24"/>
  <c r="F807" i="24" s="1"/>
  <c r="D351" i="24"/>
  <c r="F351" i="24" s="1"/>
  <c r="D1827" i="24"/>
  <c r="F1827" i="24" s="1"/>
  <c r="D1030" i="24"/>
  <c r="F1030" i="24" s="1"/>
  <c r="D589" i="24"/>
  <c r="F589" i="24" s="1"/>
  <c r="D810" i="24"/>
  <c r="F810" i="24" s="1"/>
  <c r="D635" i="24"/>
  <c r="F635" i="24" s="1"/>
  <c r="D736" i="24"/>
  <c r="F736" i="24" s="1"/>
  <c r="D1421" i="24"/>
  <c r="F1421" i="24" s="1"/>
  <c r="D1501" i="24"/>
  <c r="F1501" i="24" s="1"/>
  <c r="D2352" i="24"/>
  <c r="F2352" i="24" s="1"/>
  <c r="D1244" i="24"/>
  <c r="F1244" i="24" s="1"/>
  <c r="D383" i="24"/>
  <c r="F383" i="24" s="1"/>
  <c r="D2078" i="24"/>
  <c r="F2078" i="24" s="1"/>
  <c r="D502" i="24"/>
  <c r="F502" i="24" s="1"/>
  <c r="D1144" i="24"/>
  <c r="F1144" i="24" s="1"/>
  <c r="D2021" i="24"/>
  <c r="F2021" i="24" s="1"/>
  <c r="D2276" i="24"/>
  <c r="F2276" i="24" s="1"/>
  <c r="D1397" i="24"/>
  <c r="F1397" i="24" s="1"/>
  <c r="D565" i="24"/>
  <c r="F565" i="24" s="1"/>
  <c r="D1778" i="24"/>
  <c r="F1778" i="24" s="1"/>
  <c r="D1351" i="24"/>
  <c r="F1351" i="24" s="1"/>
  <c r="D364" i="24"/>
  <c r="F364" i="24" s="1"/>
  <c r="D1806" i="24"/>
  <c r="F1806" i="24" s="1"/>
  <c r="D440" i="24"/>
  <c r="F440" i="24" s="1"/>
  <c r="D783" i="24"/>
  <c r="F783" i="24" s="1"/>
  <c r="D1175" i="24"/>
  <c r="F1175" i="24" s="1"/>
  <c r="D1433" i="24"/>
  <c r="F1433" i="24" s="1"/>
  <c r="D538" i="24"/>
  <c r="F538" i="24" s="1"/>
  <c r="D858" i="24"/>
  <c r="F858" i="24" s="1"/>
  <c r="D1095" i="24"/>
  <c r="F1095" i="24" s="1"/>
  <c r="D531" i="24"/>
  <c r="F531" i="24" s="1"/>
  <c r="D1434" i="24"/>
  <c r="F1434" i="24" s="1"/>
  <c r="D2338" i="24"/>
  <c r="F2338" i="24" s="1"/>
  <c r="D1113" i="24"/>
  <c r="F1113" i="24" s="1"/>
  <c r="D1698" i="24"/>
  <c r="F1698" i="24" s="1"/>
  <c r="D1194" i="24"/>
  <c r="F1194" i="24" s="1"/>
  <c r="D138" i="24"/>
  <c r="F138" i="24" s="1"/>
  <c r="D1299" i="24"/>
  <c r="F1299" i="24" s="1"/>
  <c r="D2081" i="24"/>
  <c r="F2081" i="24" s="1"/>
  <c r="D2252" i="24"/>
  <c r="F2252" i="24" s="1"/>
  <c r="D2090" i="24"/>
  <c r="F2090" i="24" s="1"/>
  <c r="D1099" i="24"/>
  <c r="F1099" i="24" s="1"/>
  <c r="D689" i="24"/>
  <c r="F689" i="24" s="1"/>
  <c r="D1690" i="24"/>
  <c r="F1690" i="24" s="1"/>
  <c r="D1431" i="24"/>
  <c r="F1431" i="24" s="1"/>
  <c r="D1868" i="24"/>
  <c r="F1868" i="24" s="1"/>
  <c r="D941" i="24"/>
  <c r="F941" i="24" s="1"/>
  <c r="D669" i="24"/>
  <c r="F669" i="24" s="1"/>
  <c r="D70" i="24"/>
  <c r="F70" i="24" s="1"/>
  <c r="D2312" i="24"/>
  <c r="F2312" i="24" s="1"/>
  <c r="D980" i="24"/>
  <c r="F980" i="24" s="1"/>
  <c r="D1037" i="24"/>
  <c r="F1037" i="24" s="1"/>
  <c r="D2195" i="24"/>
  <c r="F2195" i="24" s="1"/>
  <c r="D2295" i="24"/>
  <c r="F2295" i="24" s="1"/>
  <c r="D1033" i="24"/>
  <c r="F1033" i="24" s="1"/>
  <c r="D792" i="24"/>
  <c r="F792" i="24" s="1"/>
  <c r="D2262" i="24"/>
  <c r="F2262" i="24" s="1"/>
  <c r="D525" i="24"/>
  <c r="F525" i="24" s="1"/>
  <c r="D1712" i="24"/>
  <c r="F1712" i="24" s="1"/>
  <c r="D883" i="24"/>
  <c r="F883" i="24" s="1"/>
  <c r="D92" i="24"/>
  <c r="F92" i="24" s="1"/>
  <c r="D942" i="24"/>
  <c r="F942" i="24" s="1"/>
  <c r="D1083" i="24"/>
  <c r="F1083" i="24" s="1"/>
  <c r="D1287" i="24"/>
  <c r="F1287" i="24" s="1"/>
  <c r="D1245" i="24"/>
  <c r="F1245" i="24" s="1"/>
  <c r="D1724" i="24"/>
  <c r="F1724" i="24" s="1"/>
  <c r="D2115" i="24"/>
  <c r="F2115" i="24" s="1"/>
  <c r="D487" i="24"/>
  <c r="F487" i="24" s="1"/>
  <c r="D498" i="24"/>
  <c r="F498" i="24" s="1"/>
  <c r="D15" i="24"/>
  <c r="F15" i="24" s="1"/>
  <c r="D2315" i="24"/>
  <c r="F2315" i="24" s="1"/>
  <c r="D1828" i="24"/>
  <c r="F1828" i="24" s="1"/>
  <c r="D1627" i="24"/>
  <c r="F1627" i="24" s="1"/>
  <c r="D1721" i="24"/>
  <c r="F1721" i="24" s="1"/>
  <c r="D130" i="24"/>
  <c r="F130" i="24" s="1"/>
  <c r="D826" i="24"/>
  <c r="F826" i="24" s="1"/>
  <c r="D532" i="24"/>
  <c r="F532" i="24" s="1"/>
  <c r="D178" i="24"/>
  <c r="F178" i="24" s="1"/>
  <c r="D1283" i="24"/>
  <c r="F1283" i="24" s="1"/>
  <c r="D1376" i="24"/>
  <c r="F1376" i="24" s="1"/>
  <c r="D703" i="24"/>
  <c r="F703" i="24" s="1"/>
  <c r="D1516" i="24"/>
  <c r="F1516" i="24" s="1"/>
  <c r="D1017" i="24"/>
  <c r="F1017" i="24" s="1"/>
  <c r="D137" i="24"/>
  <c r="F137" i="24" s="1"/>
  <c r="D1683" i="24"/>
  <c r="F1683" i="24" s="1"/>
  <c r="D1938" i="24"/>
  <c r="F1938" i="24" s="1"/>
  <c r="D517" i="24"/>
  <c r="F517" i="24" s="1"/>
  <c r="D455" i="24"/>
  <c r="F455" i="24" s="1"/>
  <c r="D1608" i="24"/>
  <c r="F1608" i="24" s="1"/>
  <c r="D581" i="24"/>
  <c r="F581" i="24" s="1"/>
  <c r="D929" i="24"/>
  <c r="F929" i="24" s="1"/>
  <c r="D49" i="24"/>
  <c r="F49" i="24" s="1"/>
  <c r="D513" i="24"/>
  <c r="F513" i="24" s="1"/>
  <c r="D2272" i="24"/>
  <c r="F2272" i="24" s="1"/>
  <c r="D2254" i="24"/>
  <c r="F2254" i="24" s="1"/>
  <c r="D1684" i="24"/>
  <c r="F1684" i="24" s="1"/>
  <c r="D1696" i="24"/>
  <c r="F1696" i="24" s="1"/>
  <c r="D1067" i="24"/>
  <c r="F1067" i="24" s="1"/>
  <c r="D1320" i="24"/>
  <c r="F1320" i="24" s="1"/>
  <c r="D2335" i="24"/>
  <c r="F2335" i="24" s="1"/>
  <c r="D1950" i="24"/>
  <c r="F1950" i="24" s="1"/>
  <c r="D912" i="24"/>
  <c r="F912" i="24" s="1"/>
  <c r="D1155" i="24"/>
  <c r="F1155" i="24" s="1"/>
  <c r="D1443" i="24"/>
  <c r="F1443" i="24" s="1"/>
  <c r="D41" i="24"/>
  <c r="F41" i="24" s="1"/>
  <c r="D1423" i="24"/>
  <c r="F1423" i="24" s="1"/>
  <c r="D119" i="24"/>
  <c r="F119" i="24" s="1"/>
  <c r="D758" i="24"/>
  <c r="F758" i="24" s="1"/>
  <c r="D668" i="24"/>
  <c r="F668" i="24" s="1"/>
  <c r="D1611" i="24"/>
  <c r="F1611" i="24" s="1"/>
  <c r="D1364" i="24"/>
  <c r="F1364" i="24" s="1"/>
  <c r="D2150" i="24"/>
  <c r="F2150" i="24" s="1"/>
  <c r="D183" i="24"/>
  <c r="F183" i="24" s="1"/>
  <c r="D155" i="24"/>
  <c r="F155" i="24" s="1"/>
  <c r="D2358" i="24"/>
  <c r="F2358" i="24" s="1"/>
  <c r="D2267" i="24"/>
  <c r="F2267" i="24" s="1"/>
  <c r="D127" i="24"/>
  <c r="F127" i="24" s="1"/>
  <c r="D1613" i="24"/>
  <c r="F1613" i="24" s="1"/>
  <c r="D514" i="24"/>
  <c r="F514" i="24" s="1"/>
  <c r="D1205" i="24"/>
  <c r="F1205" i="24" s="1"/>
  <c r="D286" i="24"/>
  <c r="F286" i="24" s="1"/>
  <c r="D882" i="24"/>
  <c r="F882" i="24" s="1"/>
  <c r="D675" i="24"/>
  <c r="F675" i="24" s="1"/>
  <c r="D123" i="24"/>
  <c r="F123" i="24" s="1"/>
  <c r="D1120" i="24"/>
  <c r="F1120" i="24" s="1"/>
  <c r="D1446" i="24"/>
  <c r="F1446" i="24" s="1"/>
  <c r="D1046" i="24"/>
  <c r="F1046" i="24" s="1"/>
  <c r="D361" i="24"/>
  <c r="F361" i="24" s="1"/>
  <c r="D1730" i="24"/>
  <c r="F1730" i="24" s="1"/>
  <c r="D1204" i="24"/>
  <c r="F1204" i="24" s="1"/>
  <c r="D1679" i="24"/>
  <c r="F1679" i="24" s="1"/>
  <c r="D1453" i="24"/>
  <c r="F1453" i="24" s="1"/>
  <c r="D1519" i="24"/>
  <c r="F1519" i="24" s="1"/>
  <c r="D761" i="24"/>
  <c r="F761" i="24" s="1"/>
  <c r="D728" i="24"/>
  <c r="F728" i="24" s="1"/>
  <c r="D1847" i="24"/>
  <c r="F1847" i="24" s="1"/>
  <c r="D503" i="24"/>
  <c r="F503" i="24" s="1"/>
  <c r="D2314" i="24"/>
  <c r="F2314" i="24" s="1"/>
  <c r="D853" i="24"/>
  <c r="F853" i="24" s="1"/>
  <c r="D1955" i="24"/>
  <c r="F1955" i="24" s="1"/>
  <c r="D1861" i="24"/>
  <c r="F1861" i="24" s="1"/>
  <c r="D988" i="24"/>
  <c r="F988" i="24" s="1"/>
  <c r="D1474" i="24"/>
  <c r="F1474" i="24" s="1"/>
  <c r="D797" i="24"/>
  <c r="F797" i="24" s="1"/>
  <c r="D1763" i="24"/>
  <c r="F1763" i="24" s="1"/>
  <c r="D1238" i="24"/>
  <c r="F1238" i="24" s="1"/>
  <c r="D922" i="24"/>
  <c r="F922" i="24" s="1"/>
  <c r="D2110" i="24"/>
  <c r="F2110" i="24" s="1"/>
  <c r="D1630" i="24"/>
  <c r="F1630" i="24" s="1"/>
  <c r="D1331" i="24"/>
  <c r="F1331" i="24" s="1"/>
  <c r="D1093" i="24"/>
  <c r="F1093" i="24" s="1"/>
  <c r="D116" i="24"/>
  <c r="F116" i="24" s="1"/>
  <c r="D1814" i="24"/>
  <c r="F1814" i="24" s="1"/>
  <c r="D1545" i="24"/>
  <c r="F1545" i="24" s="1"/>
  <c r="D485" i="24"/>
  <c r="F485" i="24" s="1"/>
  <c r="D587" i="24"/>
  <c r="F587" i="24" s="1"/>
  <c r="D1163" i="24"/>
  <c r="F1163" i="24" s="1"/>
  <c r="D520" i="24"/>
  <c r="F520" i="24" s="1"/>
  <c r="D796" i="24"/>
  <c r="F796" i="24" s="1"/>
  <c r="D515" i="24"/>
  <c r="F515" i="24" s="1"/>
  <c r="D698" i="24"/>
  <c r="F698" i="24" s="1"/>
  <c r="D1210" i="24"/>
  <c r="F1210" i="24" s="1"/>
  <c r="D1665" i="24"/>
  <c r="F1665" i="24" s="1"/>
  <c r="D530" i="24"/>
  <c r="F530" i="24" s="1"/>
  <c r="D1123" i="24"/>
  <c r="F1123" i="24" s="1"/>
  <c r="D381" i="24"/>
  <c r="F381" i="24" s="1"/>
  <c r="D220" i="24"/>
  <c r="F220" i="24" s="1"/>
  <c r="D849" i="24"/>
  <c r="F849" i="24" s="1"/>
  <c r="D449" i="24"/>
  <c r="F449" i="24" s="1"/>
  <c r="D1401" i="24"/>
  <c r="F1401" i="24" s="1"/>
  <c r="D1259" i="24"/>
  <c r="F1259" i="24" s="1"/>
  <c r="D1967" i="24"/>
  <c r="F1967" i="24" s="1"/>
  <c r="D1114" i="24"/>
  <c r="F1114" i="24" s="1"/>
  <c r="D243" i="24"/>
  <c r="F243" i="24" s="1"/>
  <c r="D1104" i="24"/>
  <c r="F1104" i="24" s="1"/>
  <c r="D1379" i="24"/>
  <c r="F1379" i="24" s="1"/>
  <c r="D2142" i="24"/>
  <c r="F2142" i="24" s="1"/>
  <c r="D2311" i="24"/>
  <c r="F2311" i="24" s="1"/>
  <c r="D494" i="24"/>
  <c r="F494" i="24" s="1"/>
  <c r="D1042" i="24"/>
  <c r="F1042" i="24" s="1"/>
  <c r="D2327" i="24"/>
  <c r="F2327" i="24" s="1"/>
  <c r="D2349" i="24"/>
  <c r="F2349" i="24" s="1"/>
  <c r="D2350" i="24"/>
  <c r="F2350" i="24" s="1"/>
  <c r="D617" i="24"/>
  <c r="F617" i="24" s="1"/>
  <c r="D1865" i="24"/>
  <c r="F1865" i="24" s="1"/>
  <c r="D322" i="24"/>
  <c r="F322" i="24" s="1"/>
  <c r="D2165" i="24"/>
  <c r="F2165" i="24" s="1"/>
  <c r="D1872" i="24"/>
  <c r="F1872" i="24" s="1"/>
  <c r="D1569" i="24"/>
  <c r="F1569" i="24" s="1"/>
  <c r="D1392" i="24"/>
  <c r="F1392" i="24" s="1"/>
  <c r="D844" i="24"/>
  <c r="F844" i="24" s="1"/>
  <c r="D102" i="24"/>
  <c r="F102" i="24" s="1"/>
  <c r="D642" i="24"/>
  <c r="F642" i="24" s="1"/>
  <c r="D986" i="24"/>
  <c r="F986" i="24" s="1"/>
  <c r="D663" i="24"/>
  <c r="F663" i="24" s="1"/>
  <c r="D148" i="24"/>
  <c r="F148" i="24" s="1"/>
  <c r="D458" i="24"/>
  <c r="F458" i="24" s="1"/>
  <c r="D2273" i="24"/>
  <c r="F2273" i="24" s="1"/>
  <c r="D892" i="24"/>
  <c r="F892" i="24" s="1"/>
  <c r="D1459" i="24"/>
  <c r="F1459" i="24" s="1"/>
  <c r="D88" i="24"/>
  <c r="F88" i="24" s="1"/>
  <c r="D323" i="24"/>
  <c r="F323" i="24" s="1"/>
  <c r="D1339" i="24"/>
  <c r="F1339" i="24" s="1"/>
  <c r="D2114" i="24"/>
  <c r="F2114" i="24" s="1"/>
  <c r="D1587" i="24"/>
  <c r="F1587" i="24" s="1"/>
  <c r="D1892" i="24"/>
  <c r="F1892" i="24" s="1"/>
  <c r="D595" i="24"/>
  <c r="F595" i="24" s="1"/>
  <c r="D268" i="24"/>
  <c r="F268" i="24" s="1"/>
  <c r="D1494" i="24"/>
  <c r="F1494" i="24" s="1"/>
  <c r="D953" i="24"/>
  <c r="F953" i="24" s="1"/>
  <c r="D684" i="24"/>
  <c r="F684" i="24" s="1"/>
  <c r="D2172" i="24"/>
  <c r="F2172" i="24" s="1"/>
  <c r="D1971" i="24"/>
  <c r="F1971" i="24" s="1"/>
  <c r="D1711" i="24"/>
  <c r="F1711" i="24" s="1"/>
  <c r="D158" i="24"/>
  <c r="F158" i="24" s="1"/>
  <c r="D1606" i="24"/>
  <c r="F1606" i="24" s="1"/>
  <c r="D1436" i="24"/>
  <c r="F1436" i="24" s="1"/>
  <c r="D1526" i="24"/>
  <c r="F1526" i="24" s="1"/>
  <c r="D110" i="24"/>
  <c r="F110" i="24" s="1"/>
  <c r="D1958" i="24"/>
  <c r="F1958" i="24" s="1"/>
  <c r="D657" i="24"/>
  <c r="F657" i="24" s="1"/>
  <c r="D1250" i="24"/>
  <c r="F1250" i="24" s="1"/>
  <c r="D1506" i="24"/>
  <c r="F1506" i="24" s="1"/>
  <c r="D2367" i="24"/>
  <c r="F2367" i="24" s="1"/>
  <c r="D885" i="24"/>
  <c r="F885" i="24" s="1"/>
  <c r="D1520" i="24"/>
  <c r="F1520" i="24" s="1"/>
  <c r="D1275" i="24"/>
  <c r="F1275" i="24" s="1"/>
  <c r="D762" i="24"/>
  <c r="F762" i="24" s="1"/>
  <c r="D1740" i="24"/>
  <c r="F1740" i="24" s="1"/>
  <c r="D339" i="24"/>
  <c r="F339" i="24" s="1"/>
  <c r="D2292" i="24"/>
  <c r="F2292" i="24" s="1"/>
  <c r="D2297" i="24"/>
  <c r="F2297" i="24" s="1"/>
  <c r="D695" i="24"/>
  <c r="F695" i="24" s="1"/>
  <c r="D994" i="24"/>
  <c r="F994" i="24" s="1"/>
  <c r="D411" i="24"/>
  <c r="F411" i="24" s="1"/>
  <c r="D870" i="24"/>
  <c r="F870" i="24" s="1"/>
  <c r="D904" i="24"/>
  <c r="F904" i="24" s="1"/>
  <c r="D2145" i="24"/>
  <c r="F2145" i="24" s="1"/>
  <c r="D1578" i="24"/>
  <c r="F1578" i="24" s="1"/>
  <c r="D791" i="24"/>
  <c r="F791" i="24" s="1"/>
  <c r="D1596" i="24"/>
  <c r="F1596" i="24" s="1"/>
  <c r="D573" i="24"/>
  <c r="F573" i="24" s="1"/>
  <c r="D1767" i="24"/>
  <c r="F1767" i="24" s="1"/>
  <c r="D1488" i="24"/>
  <c r="F1488" i="24" s="1"/>
  <c r="D1859" i="24"/>
  <c r="F1859" i="24" s="1"/>
  <c r="D1047" i="24"/>
  <c r="F1047" i="24" s="1"/>
  <c r="D171" i="24"/>
  <c r="F171" i="24" s="1"/>
  <c r="D1411" i="24"/>
  <c r="F1411" i="24" s="1"/>
  <c r="D957" i="24"/>
  <c r="F957" i="24" s="1"/>
  <c r="D2003" i="24"/>
  <c r="F2003" i="24" s="1"/>
  <c r="D354" i="24"/>
  <c r="F354" i="24" s="1"/>
  <c r="D943" i="24"/>
  <c r="F943" i="24" s="1"/>
  <c r="D2226" i="24"/>
  <c r="F2226" i="24" s="1"/>
  <c r="D53" i="24"/>
  <c r="F53" i="24" s="1"/>
  <c r="D410" i="24"/>
  <c r="F410" i="24" s="1"/>
  <c r="D881" i="24"/>
  <c r="F881" i="24" s="1"/>
  <c r="D652" i="24"/>
  <c r="F652" i="24" s="1"/>
  <c r="D1900" i="24"/>
  <c r="F1900" i="24" s="1"/>
  <c r="D2239" i="24"/>
  <c r="F2239" i="24" s="1"/>
  <c r="D1542" i="24"/>
  <c r="F1542" i="24" s="1"/>
  <c r="D1689" i="24"/>
  <c r="F1689" i="24" s="1"/>
  <c r="D2212" i="24"/>
  <c r="F2212" i="24" s="1"/>
  <c r="D382" i="24"/>
  <c r="F382" i="24" s="1"/>
  <c r="D162" i="24"/>
  <c r="F162" i="24" s="1"/>
  <c r="D1968" i="24"/>
  <c r="F1968" i="24" s="1"/>
  <c r="D659" i="24"/>
  <c r="F659" i="24" s="1"/>
  <c r="D933" i="24"/>
  <c r="F933" i="24" s="1"/>
  <c r="D1983" i="24"/>
  <c r="F1983" i="24" s="1"/>
  <c r="D2287" i="24"/>
  <c r="F2287" i="24" s="1"/>
  <c r="D1168" i="24"/>
  <c r="F1168" i="24" s="1"/>
  <c r="D2108" i="24"/>
  <c r="F2108" i="24" s="1"/>
  <c r="D1562" i="24"/>
  <c r="F1562" i="24" s="1"/>
  <c r="D2183" i="24"/>
  <c r="F2183" i="24" s="1"/>
  <c r="D775" i="24"/>
  <c r="F775" i="24" s="1"/>
  <c r="D1011" i="24"/>
  <c r="F1011" i="24" s="1"/>
  <c r="D2325" i="24"/>
  <c r="F2325" i="24" s="1"/>
  <c r="D1337" i="24"/>
  <c r="F1337" i="24" s="1"/>
  <c r="D1165" i="24"/>
  <c r="F1165" i="24" s="1"/>
  <c r="D2034" i="24"/>
  <c r="F2034" i="24" s="1"/>
  <c r="D306" i="24"/>
  <c r="F306" i="24" s="1"/>
  <c r="D168" i="24"/>
  <c r="F168" i="24" s="1"/>
  <c r="D1197" i="24"/>
  <c r="F1197" i="24" s="1"/>
  <c r="D578" i="24"/>
  <c r="F578" i="24" s="1"/>
  <c r="D1143" i="24"/>
  <c r="F1143" i="24" s="1"/>
  <c r="D938" i="24"/>
  <c r="F938" i="24" s="1"/>
  <c r="D253" i="24"/>
  <c r="F253" i="24" s="1"/>
  <c r="D686" i="24"/>
  <c r="F686" i="24" s="1"/>
  <c r="D2098" i="24"/>
  <c r="F2098" i="24" s="1"/>
  <c r="D1655" i="24"/>
  <c r="F1655" i="24" s="1"/>
  <c r="D1448" i="24"/>
  <c r="F1448" i="24" s="1"/>
  <c r="D2210" i="24"/>
  <c r="F2210" i="24" s="1"/>
  <c r="D732" i="24"/>
  <c r="F732" i="24" s="1"/>
  <c r="D2041" i="24"/>
  <c r="F2041" i="24" s="1"/>
  <c r="D104" i="24"/>
  <c r="F104" i="24" s="1"/>
  <c r="D1016" i="24"/>
  <c r="F1016" i="24" s="1"/>
  <c r="D1407" i="24"/>
  <c r="F1407" i="24" s="1"/>
  <c r="D887" i="24"/>
  <c r="F887" i="24" s="1"/>
  <c r="D968" i="24"/>
  <c r="F968" i="24" s="1"/>
  <c r="D29" i="24"/>
  <c r="F29" i="24" s="1"/>
  <c r="D924" i="24"/>
  <c r="F924" i="24" s="1"/>
  <c r="D876" i="24"/>
  <c r="F876" i="24" s="1"/>
  <c r="D80" i="24"/>
  <c r="F80" i="24" s="1"/>
  <c r="D302" i="24"/>
  <c r="F302" i="24" s="1"/>
  <c r="D2299" i="24"/>
  <c r="F2299" i="24" s="1"/>
  <c r="D238" i="24"/>
  <c r="F238" i="24" s="1"/>
  <c r="D753" i="24"/>
  <c r="F753" i="24" s="1"/>
  <c r="D1646" i="24"/>
  <c r="F1646" i="24" s="1"/>
  <c r="D1625" i="24"/>
  <c r="F1625" i="24" s="1"/>
  <c r="D1151" i="24"/>
  <c r="F1151" i="24" s="1"/>
  <c r="D300" i="24"/>
  <c r="F300" i="24" s="1"/>
  <c r="D229" i="24"/>
  <c r="F229" i="24" s="1"/>
  <c r="D1493" i="24"/>
  <c r="F1493" i="24" s="1"/>
  <c r="D755" i="24"/>
  <c r="F755" i="24" s="1"/>
  <c r="D359" i="24"/>
  <c r="F359" i="24" s="1"/>
  <c r="D838" i="24"/>
  <c r="F838" i="24" s="1"/>
  <c r="D1190" i="24"/>
  <c r="F1190" i="24" s="1"/>
  <c r="D10" i="24"/>
  <c r="F10" i="24" s="1"/>
  <c r="D287" i="24"/>
  <c r="F287" i="24" s="1"/>
  <c r="D930" i="24"/>
  <c r="F930" i="24" s="1"/>
  <c r="D712" i="24"/>
  <c r="F712" i="24" s="1"/>
  <c r="D774" i="24"/>
  <c r="F774" i="24" s="1"/>
  <c r="D399" i="24"/>
  <c r="F399" i="24" s="1"/>
  <c r="D2033" i="24"/>
  <c r="F2033" i="24" s="1"/>
  <c r="D60" i="24"/>
  <c r="F60" i="24" s="1"/>
  <c r="D2193" i="24"/>
  <c r="F2193" i="24" s="1"/>
  <c r="D1590" i="24"/>
  <c r="F1590" i="24" s="1"/>
  <c r="D1815" i="24"/>
  <c r="F1815" i="24" s="1"/>
  <c r="D2173" i="24"/>
  <c r="F2173" i="24" s="1"/>
  <c r="D757" i="24"/>
  <c r="F757" i="24" s="1"/>
  <c r="D1654" i="24"/>
  <c r="F1654" i="24" s="1"/>
  <c r="D143" i="24"/>
  <c r="F143" i="24" s="1"/>
  <c r="D832" i="24"/>
  <c r="F832" i="24" s="1"/>
  <c r="D1768" i="24"/>
  <c r="F1768" i="24" s="1"/>
  <c r="D2243" i="24"/>
  <c r="F2243" i="24" s="1"/>
  <c r="D291" i="24"/>
  <c r="F291" i="24" s="1"/>
  <c r="D1614" i="24"/>
  <c r="F1614" i="24" s="1"/>
  <c r="D506" i="24"/>
  <c r="F506" i="24" s="1"/>
  <c r="D1716" i="24"/>
  <c r="F1716" i="24" s="1"/>
  <c r="D1381" i="24"/>
  <c r="F1381" i="24" s="1"/>
  <c r="D396" i="24"/>
  <c r="F396" i="24" s="1"/>
  <c r="D1823" i="24"/>
  <c r="F1823" i="24" s="1"/>
  <c r="D2219" i="24"/>
  <c r="F2219" i="24" s="1"/>
  <c r="D1850" i="24"/>
  <c r="F1850" i="24" s="1"/>
  <c r="D267" i="24"/>
  <c r="F267" i="24" s="1"/>
  <c r="D1231" i="24"/>
  <c r="F1231" i="24" s="1"/>
  <c r="D963" i="24"/>
  <c r="F963" i="24" s="1"/>
  <c r="D425" i="24"/>
  <c r="F425" i="24" s="1"/>
  <c r="D1347" i="24"/>
  <c r="F1347" i="24" s="1"/>
  <c r="D1792" i="24"/>
  <c r="F1792" i="24" s="1"/>
  <c r="D2355" i="24"/>
  <c r="F2355" i="24" s="1"/>
  <c r="D1185" i="24"/>
  <c r="F1185" i="24" s="1"/>
  <c r="D672" i="24"/>
  <c r="F672" i="24" s="1"/>
  <c r="D1775" i="24"/>
  <c r="F1775" i="24" s="1"/>
  <c r="D1686" i="24"/>
  <c r="F1686" i="24" s="1"/>
  <c r="D1621" i="24"/>
  <c r="F1621" i="24" s="1"/>
  <c r="D2343" i="24"/>
  <c r="F2343" i="24" s="1"/>
  <c r="D1891" i="24"/>
  <c r="F1891" i="24" s="1"/>
  <c r="D131" i="24"/>
  <c r="F131" i="24" s="1"/>
  <c r="D481" i="24"/>
  <c r="F481" i="24" s="1"/>
  <c r="D778" i="24"/>
  <c r="F778" i="24" s="1"/>
  <c r="D1832" i="24"/>
  <c r="F1832" i="24" s="1"/>
  <c r="D1906" i="24"/>
  <c r="F1906" i="24" s="1"/>
  <c r="D360" i="24"/>
  <c r="F360" i="24" s="1"/>
  <c r="D2008" i="24"/>
  <c r="F2008" i="24" s="1"/>
  <c r="D187" i="24"/>
  <c r="F187" i="24" s="1"/>
  <c r="D1933" i="24"/>
  <c r="F1933" i="24" s="1"/>
  <c r="D590" i="24"/>
  <c r="F590" i="24" s="1"/>
  <c r="D486" i="24"/>
  <c r="F486" i="24" s="1"/>
  <c r="D1464" i="24"/>
  <c r="F1464" i="24" s="1"/>
  <c r="D682" i="24"/>
  <c r="F682" i="24" s="1"/>
  <c r="D1028" i="24"/>
  <c r="F1028" i="24" s="1"/>
  <c r="D1676" i="24"/>
  <c r="F1676" i="24" s="1"/>
  <c r="D1122" i="24"/>
  <c r="F1122" i="24" s="1"/>
  <c r="D2224" i="24"/>
  <c r="F2224" i="24" s="1"/>
  <c r="D760" i="24"/>
  <c r="F760" i="24" s="1"/>
  <c r="D2200" i="24"/>
  <c r="F2200" i="24" s="1"/>
  <c r="D2057" i="24"/>
  <c r="F2057" i="24" s="1"/>
  <c r="D1741" i="24"/>
  <c r="F1741" i="24" s="1"/>
  <c r="D175" i="24"/>
  <c r="F175" i="24" s="1"/>
  <c r="D1447" i="24"/>
  <c r="F1447" i="24" s="1"/>
  <c r="D1172" i="24"/>
  <c r="F1172" i="24" s="1"/>
  <c r="D2151" i="24"/>
  <c r="F2151" i="24" s="1"/>
  <c r="D65" i="24"/>
  <c r="F65" i="24" s="1"/>
  <c r="D1705" i="24"/>
  <c r="F1705" i="24" s="1"/>
  <c r="D1427" i="24"/>
  <c r="F1427" i="24" s="1"/>
  <c r="D1345" i="24"/>
  <c r="F1345" i="24" s="1"/>
  <c r="D1535" i="24"/>
  <c r="F1535" i="24" s="1"/>
  <c r="D2320" i="24"/>
  <c r="F2320" i="24" s="1"/>
  <c r="D1946" i="24"/>
  <c r="F1946" i="24" s="1"/>
  <c r="D1232" i="24"/>
  <c r="F1232" i="24" s="1"/>
  <c r="D1537" i="24"/>
  <c r="F1537" i="24" s="1"/>
  <c r="D528" i="24"/>
  <c r="F528" i="24" s="1"/>
  <c r="D96" i="24"/>
  <c r="F96" i="24" s="1"/>
  <c r="D2302" i="24"/>
  <c r="F2302" i="24" s="1"/>
  <c r="D639" i="24"/>
  <c r="F639" i="24" s="1"/>
  <c r="D1616" i="24"/>
  <c r="F1616" i="24" s="1"/>
  <c r="D1973" i="24"/>
  <c r="F1973" i="24" s="1"/>
  <c r="D1647" i="24"/>
  <c r="F1647" i="24" s="1"/>
  <c r="D1881" i="24"/>
  <c r="F1881" i="24" s="1"/>
  <c r="D1127" i="24"/>
  <c r="F1127" i="24" s="1"/>
  <c r="D1103" i="24"/>
  <c r="F1103" i="24" s="1"/>
  <c r="D1319" i="24"/>
  <c r="F1319" i="24" s="1"/>
  <c r="D724" i="24"/>
  <c r="F724" i="24" s="1"/>
  <c r="D1695" i="24"/>
  <c r="F1695" i="24" s="1"/>
  <c r="D1051" i="24"/>
  <c r="F1051" i="24" s="1"/>
  <c r="D255" i="24"/>
  <c r="F255" i="24" s="1"/>
  <c r="D593" i="24"/>
  <c r="F593" i="24" s="1"/>
  <c r="D1532" i="24"/>
  <c r="F1532" i="24" s="1"/>
  <c r="D713" i="24"/>
  <c r="F713" i="24" s="1"/>
  <c r="D1878" i="24"/>
  <c r="F1878" i="24" s="1"/>
  <c r="D1856" i="24"/>
  <c r="F1856" i="24" s="1"/>
  <c r="D1277" i="24"/>
  <c r="F1277" i="24" s="1"/>
  <c r="D2095" i="24"/>
  <c r="F2095" i="24" s="1"/>
  <c r="D1662" i="24"/>
  <c r="F1662" i="24" s="1"/>
  <c r="D1202" i="24"/>
  <c r="F1202" i="24" s="1"/>
  <c r="D1313" i="24"/>
  <c r="F1313" i="24" s="1"/>
  <c r="D482" i="24"/>
  <c r="F482" i="24" s="1"/>
  <c r="D2085" i="24"/>
  <c r="F2085" i="24" s="1"/>
  <c r="D2361" i="24"/>
  <c r="F2361" i="24" s="1"/>
  <c r="D1674" i="24"/>
  <c r="F1674" i="24" s="1"/>
  <c r="D120" i="24"/>
  <c r="F120" i="24" s="1"/>
  <c r="D181" i="24"/>
  <c r="F181" i="24" s="1"/>
  <c r="D1603" i="24"/>
  <c r="F1603" i="24" s="1"/>
  <c r="D2229" i="24"/>
  <c r="F2229" i="24" s="1"/>
  <c r="D806" i="24"/>
  <c r="F806" i="24" s="1"/>
  <c r="D625" i="24"/>
  <c r="F625" i="24" s="1"/>
  <c r="D174" i="24"/>
  <c r="F174" i="24" s="1"/>
  <c r="D2164" i="24"/>
  <c r="F2164" i="24" s="1"/>
  <c r="D1977" i="24"/>
  <c r="F1977" i="24" s="1"/>
  <c r="D1594" i="24"/>
  <c r="F1594" i="24" s="1"/>
  <c r="D1139" i="24"/>
  <c r="F1139" i="24" s="1"/>
  <c r="D45" i="24"/>
  <c r="F45" i="24" s="1"/>
  <c r="D1733" i="24"/>
  <c r="F1733" i="24" s="1"/>
  <c r="D1147" i="24"/>
  <c r="F1147" i="24" s="1"/>
  <c r="D295" i="24"/>
  <c r="F295" i="24" s="1"/>
  <c r="D1728" i="24"/>
  <c r="F1728" i="24" s="1"/>
  <c r="D875" i="24"/>
  <c r="F875" i="24" s="1"/>
  <c r="D997" i="24"/>
  <c r="F997" i="24" s="1"/>
  <c r="D338" i="24"/>
  <c r="F338" i="24" s="1"/>
  <c r="D522" i="24"/>
  <c r="F522" i="24" s="1"/>
  <c r="D627" i="24"/>
  <c r="F627" i="24" s="1"/>
  <c r="D1177" i="24"/>
  <c r="F1177" i="24" s="1"/>
  <c r="D1858" i="24"/>
  <c r="F1858" i="24" s="1"/>
  <c r="D1022" i="24"/>
  <c r="F1022" i="24" s="1"/>
  <c r="D2300" i="24"/>
  <c r="F2300" i="24" s="1"/>
  <c r="D934" i="24"/>
  <c r="F934" i="24" s="1"/>
  <c r="D1821" i="24"/>
  <c r="F1821" i="24" s="1"/>
  <c r="D1820" i="24"/>
  <c r="F1820" i="24" s="1"/>
  <c r="D2326" i="24"/>
  <c r="F2326" i="24" s="1"/>
  <c r="D910" i="24"/>
  <c r="F910" i="24" s="1"/>
  <c r="D347" i="24"/>
  <c r="F347" i="24" s="1"/>
  <c r="D206" i="24"/>
  <c r="F206" i="24" s="1"/>
  <c r="D1078" i="24"/>
  <c r="F1078" i="24" s="1"/>
  <c r="D1112" i="24"/>
  <c r="F1112" i="24" s="1"/>
  <c r="D612" i="24"/>
  <c r="F612" i="24" s="1"/>
  <c r="D1473" i="24"/>
  <c r="F1473" i="24" s="1"/>
  <c r="D540" i="24"/>
  <c r="F540" i="24" s="1"/>
  <c r="D2270" i="24"/>
  <c r="F2270" i="24" s="1"/>
  <c r="D2336" i="24"/>
  <c r="F2336" i="24" s="1"/>
  <c r="D400" i="24"/>
  <c r="F400" i="24" s="1"/>
  <c r="D328" i="24"/>
  <c r="F328" i="24" s="1"/>
  <c r="D1200" i="24"/>
  <c r="F1200" i="24" s="1"/>
  <c r="D960" i="24"/>
  <c r="F960" i="24" s="1"/>
  <c r="D1212" i="24"/>
  <c r="F1212" i="24" s="1"/>
  <c r="D2069" i="24"/>
  <c r="F2069" i="24" s="1"/>
  <c r="D2362" i="24"/>
  <c r="F2362" i="24" s="1"/>
  <c r="D111" i="24"/>
  <c r="F111" i="24" s="1"/>
  <c r="D1510" i="24"/>
  <c r="F1510" i="24" s="1"/>
  <c r="D1947" i="24"/>
  <c r="F1947" i="24" s="1"/>
  <c r="D688" i="24"/>
  <c r="F688" i="24" s="1"/>
  <c r="D1188" i="24"/>
  <c r="F1188" i="24" s="1"/>
  <c r="D333" i="24"/>
  <c r="F333" i="24" s="1"/>
  <c r="D2106" i="24"/>
  <c r="F2106" i="24" s="1"/>
  <c r="D605" i="24"/>
  <c r="F605" i="24" s="1"/>
  <c r="D446" i="24"/>
  <c r="F446" i="24" s="1"/>
  <c r="D1385" i="24"/>
  <c r="F1385" i="24" s="1"/>
  <c r="D1582" i="24"/>
  <c r="F1582" i="24" s="1"/>
  <c r="D1553" i="24"/>
  <c r="F1553" i="24" s="1"/>
  <c r="D1994" i="24"/>
  <c r="F1994" i="24" s="1"/>
  <c r="D765" i="24"/>
  <c r="F765" i="24" s="1"/>
  <c r="D614" i="24"/>
  <c r="F614" i="24" s="1"/>
  <c r="D465" i="24"/>
  <c r="F465" i="24" s="1"/>
  <c r="D2286" i="24"/>
  <c r="F2286" i="24" s="1"/>
  <c r="D1330" i="24"/>
  <c r="F1330" i="24" s="1"/>
  <c r="D23" i="24"/>
  <c r="F23" i="24" s="1"/>
  <c r="D217" i="24"/>
  <c r="F217" i="24" s="1"/>
  <c r="D705" i="24"/>
  <c r="F705" i="24" s="1"/>
  <c r="D2043" i="24"/>
  <c r="F2043" i="24" s="1"/>
  <c r="D1487" i="24"/>
  <c r="F1487" i="24" s="1"/>
  <c r="D1325" i="24"/>
  <c r="F1325" i="24" s="1"/>
  <c r="D699" i="24"/>
  <c r="F699" i="24" s="1"/>
  <c r="D545" i="24"/>
  <c r="F545" i="24" s="1"/>
  <c r="D348" i="24"/>
  <c r="F348" i="24" s="1"/>
  <c r="D232" i="24"/>
  <c r="F232" i="24" s="1"/>
  <c r="D837" i="24"/>
  <c r="F837" i="24" s="1"/>
  <c r="D651" i="24"/>
  <c r="F651" i="24" s="1"/>
  <c r="D917" i="24"/>
  <c r="F917" i="24" s="1"/>
  <c r="D12" i="24"/>
  <c r="F12" i="24" s="1"/>
  <c r="D602" i="24"/>
  <c r="F602" i="24" s="1"/>
  <c r="D1263" i="24"/>
  <c r="F1263" i="24" s="1"/>
  <c r="D262" i="24"/>
  <c r="F262" i="24" s="1"/>
  <c r="D2363" i="24"/>
  <c r="F2363" i="24" s="1"/>
  <c r="D769" i="24"/>
  <c r="F769" i="24" s="1"/>
  <c r="D278" i="24"/>
  <c r="F278" i="24" s="1"/>
  <c r="D1236" i="24"/>
  <c r="F1236" i="24" s="1"/>
  <c r="D392" i="24"/>
  <c r="F392" i="24" s="1"/>
  <c r="D991" i="24"/>
  <c r="F991" i="24" s="1"/>
  <c r="D859" i="24"/>
  <c r="F859" i="24" s="1"/>
  <c r="D1803" i="24"/>
  <c r="F1803" i="24" s="1"/>
  <c r="D2156" i="24"/>
  <c r="F2156" i="24" s="1"/>
  <c r="D1598" i="24"/>
  <c r="F1598" i="24" s="1"/>
  <c r="D1396" i="24"/>
  <c r="F1396" i="24" s="1"/>
  <c r="D1612" i="24"/>
  <c r="F1612" i="24" s="1"/>
  <c r="D1489" i="24"/>
  <c r="F1489" i="24" s="1"/>
  <c r="D1213" i="24"/>
  <c r="F1213" i="24" s="1"/>
  <c r="D1570" i="24"/>
  <c r="F1570" i="24" s="1"/>
  <c r="D18" i="24"/>
  <c r="F18" i="24" s="1"/>
  <c r="D1886" i="24"/>
  <c r="F1886" i="24" s="1"/>
  <c r="D1317" i="24"/>
  <c r="F1317" i="24" s="1"/>
  <c r="D1003" i="24"/>
  <c r="F1003" i="24" s="1"/>
  <c r="D1119" i="24"/>
  <c r="F1119" i="24" s="1"/>
  <c r="D1026" i="24"/>
  <c r="F1026" i="24" s="1"/>
  <c r="D1321" i="24"/>
  <c r="F1321" i="24" s="1"/>
  <c r="D1648" i="24"/>
  <c r="F1648" i="24" s="1"/>
  <c r="D1737" i="24"/>
  <c r="F1737" i="24" s="1"/>
  <c r="D1796" i="24"/>
  <c r="F1796" i="24" s="1"/>
  <c r="D1709" i="24"/>
  <c r="F1709" i="24" s="1"/>
  <c r="D632" i="24"/>
  <c r="F632" i="24" s="1"/>
  <c r="D219" i="24"/>
  <c r="F219" i="24" s="1"/>
  <c r="D379" i="24"/>
  <c r="F379" i="24" s="1"/>
  <c r="D1534" i="24"/>
  <c r="F1534" i="24" s="1"/>
  <c r="D209" i="24"/>
  <c r="F209" i="24" s="1"/>
  <c r="D557" i="24"/>
  <c r="F557" i="24" s="1"/>
  <c r="D185" i="24"/>
  <c r="F185" i="24" s="1"/>
  <c r="D403" i="24"/>
  <c r="F403" i="24" s="1"/>
  <c r="D390" i="24"/>
  <c r="F390" i="24" s="1"/>
  <c r="D2059" i="24"/>
  <c r="F2059" i="24" s="1"/>
  <c r="D947" i="24"/>
  <c r="F947" i="24" s="1"/>
  <c r="G2338" i="24"/>
  <c r="I2338" i="24" s="1"/>
  <c r="G229" i="24"/>
  <c r="I229" i="24" s="1"/>
  <c r="G1033" i="24"/>
  <c r="I1033" i="24" s="1"/>
  <c r="G2219" i="24"/>
  <c r="I2219" i="24" s="1"/>
  <c r="G1479" i="24"/>
  <c r="I1479" i="24" s="1"/>
  <c r="G1823" i="24"/>
  <c r="I1823" i="24" s="1"/>
  <c r="G2330" i="24"/>
  <c r="I2330" i="24" s="1"/>
  <c r="G1150" i="24"/>
  <c r="I1150" i="24" s="1"/>
  <c r="G1942" i="24"/>
  <c r="I1942" i="24" s="1"/>
  <c r="G277" i="24"/>
  <c r="I277" i="24" s="1"/>
  <c r="G1170" i="24"/>
  <c r="I1170" i="24" s="1"/>
  <c r="G617" i="24"/>
  <c r="I617" i="24" s="1"/>
  <c r="G200" i="24"/>
  <c r="I200" i="24" s="1"/>
  <c r="G1418" i="24"/>
  <c r="I1418" i="24" s="1"/>
  <c r="G78" i="24"/>
  <c r="I78" i="24" s="1"/>
  <c r="G49" i="24"/>
  <c r="I49" i="24" s="1"/>
  <c r="G4" i="24"/>
  <c r="I4" i="24" s="1"/>
  <c r="G1609" i="24"/>
  <c r="I1609" i="24" s="1"/>
  <c r="G1363" i="24"/>
  <c r="I1363" i="24" s="1"/>
  <c r="G1966" i="24"/>
  <c r="I1966" i="24" s="1"/>
  <c r="G265" i="24"/>
  <c r="I265" i="24" s="1"/>
  <c r="G1992" i="24"/>
  <c r="I1992" i="24" s="1"/>
  <c r="G972" i="24"/>
  <c r="I972" i="24" s="1"/>
  <c r="G892" i="24"/>
  <c r="I892" i="24" s="1"/>
  <c r="G788" i="24"/>
  <c r="I788" i="24" s="1"/>
  <c r="G2211" i="24"/>
  <c r="I2211" i="24" s="1"/>
  <c r="G311" i="24"/>
  <c r="I311" i="24" s="1"/>
  <c r="G734" i="24"/>
  <c r="I734" i="24" s="1"/>
  <c r="G207" i="24"/>
  <c r="I207" i="24" s="1"/>
  <c r="G449" i="24"/>
  <c r="I449" i="24" s="1"/>
  <c r="G1624" i="24"/>
  <c r="I1624" i="24" s="1"/>
  <c r="G1200" i="24"/>
  <c r="I1200" i="24" s="1"/>
  <c r="G216" i="24"/>
  <c r="I216" i="24" s="1"/>
  <c r="G2254" i="24"/>
  <c r="I2254" i="24" s="1"/>
  <c r="G1526" i="24"/>
  <c r="I1526" i="24" s="1"/>
  <c r="G192" i="24"/>
  <c r="I192" i="24" s="1"/>
  <c r="G2345" i="24"/>
  <c r="I2345" i="24" s="1"/>
  <c r="G1314" i="24"/>
  <c r="I1314" i="24" s="1"/>
  <c r="G2225" i="24"/>
  <c r="I2225" i="24" s="1"/>
  <c r="G1768" i="24"/>
  <c r="I1768" i="24" s="1"/>
  <c r="G1920" i="24"/>
  <c r="I1920" i="24" s="1"/>
  <c r="G2216" i="24"/>
  <c r="I2216" i="24" s="1"/>
  <c r="G1827" i="24"/>
  <c r="I1827" i="24" s="1"/>
  <c r="G540" i="24"/>
  <c r="I540" i="24" s="1"/>
  <c r="G1138" i="24"/>
  <c r="I1138" i="24" s="1"/>
  <c r="G1137" i="24"/>
  <c r="I1137" i="24" s="1"/>
  <c r="G1727" i="24"/>
  <c r="I1727" i="24" s="1"/>
  <c r="G983" i="24"/>
  <c r="I983" i="24" s="1"/>
  <c r="G1901" i="24"/>
  <c r="I1901" i="24" s="1"/>
  <c r="G2270" i="24"/>
  <c r="I2270" i="24" s="1"/>
  <c r="G2104" i="24"/>
  <c r="I2104" i="24" s="1"/>
  <c r="G1710" i="24"/>
  <c r="I1710" i="24" s="1"/>
  <c r="G63" i="24"/>
  <c r="I63" i="24" s="1"/>
  <c r="G1672" i="24"/>
  <c r="I1672" i="24" s="1"/>
  <c r="G1290" i="24"/>
  <c r="I1290" i="24" s="1"/>
  <c r="G180" i="24"/>
  <c r="I180" i="24" s="1"/>
  <c r="G721" i="24"/>
  <c r="I721" i="24" s="1"/>
  <c r="G1524" i="24"/>
  <c r="I1524" i="24" s="1"/>
  <c r="G456" i="24"/>
  <c r="I456" i="24" s="1"/>
  <c r="G163" i="24"/>
  <c r="I163" i="24" s="1"/>
  <c r="G2009" i="24"/>
  <c r="I2009" i="24" s="1"/>
  <c r="G1459" i="24"/>
  <c r="I1459" i="24" s="1"/>
  <c r="G160" i="24"/>
  <c r="I160" i="24" s="1"/>
  <c r="G111" i="24"/>
  <c r="I111" i="24" s="1"/>
  <c r="G445" i="24"/>
  <c r="I445" i="24" s="1"/>
  <c r="G289" i="24"/>
  <c r="I289" i="24" s="1"/>
  <c r="G1739" i="24"/>
  <c r="I1739" i="24" s="1"/>
  <c r="G126" i="24"/>
  <c r="I126" i="24" s="1"/>
  <c r="G409" i="24"/>
  <c r="I409" i="24" s="1"/>
  <c r="G1369" i="24"/>
  <c r="I1369" i="24" s="1"/>
  <c r="G1409" i="24"/>
  <c r="I1409" i="24" s="1"/>
  <c r="G671" i="24"/>
  <c r="I671" i="24" s="1"/>
  <c r="G1607" i="24"/>
  <c r="I1607" i="24" s="1"/>
  <c r="G1160" i="24"/>
  <c r="I1160" i="24" s="1"/>
  <c r="G2143" i="24"/>
  <c r="I2143" i="24" s="1"/>
  <c r="G1015" i="24"/>
  <c r="I1015" i="24" s="1"/>
  <c r="G1002" i="24"/>
  <c r="I1002" i="24" s="1"/>
  <c r="G715" i="24"/>
  <c r="I715" i="24" s="1"/>
  <c r="G444" i="24"/>
  <c r="I444" i="24" s="1"/>
  <c r="G2171" i="24"/>
  <c r="I2171" i="24" s="1"/>
  <c r="G2186" i="24"/>
  <c r="I2186" i="24" s="1"/>
  <c r="G1570" i="24"/>
  <c r="I1570" i="24" s="1"/>
  <c r="G1565" i="24"/>
  <c r="I1565" i="24" s="1"/>
  <c r="AR2" i="19"/>
  <c r="G70" i="24"/>
  <c r="I70" i="24" s="1"/>
  <c r="G724" i="24"/>
  <c r="I724" i="24" s="1"/>
  <c r="G1878" i="24"/>
  <c r="I1878" i="24" s="1"/>
  <c r="G526" i="24"/>
  <c r="I526" i="24" s="1"/>
  <c r="G764" i="24"/>
  <c r="I764" i="24" s="1"/>
  <c r="G2157" i="24"/>
  <c r="I2157" i="24" s="1"/>
  <c r="G547" i="24"/>
  <c r="I547" i="24" s="1"/>
  <c r="G2089" i="24"/>
  <c r="I2089" i="24" s="1"/>
  <c r="G857" i="24"/>
  <c r="I857" i="24" s="1"/>
  <c r="G1249" i="24"/>
  <c r="I1249" i="24" s="1"/>
  <c r="G1460" i="24"/>
  <c r="I1460" i="24" s="1"/>
  <c r="G886" i="24"/>
  <c r="I886" i="24" s="1"/>
  <c r="G920" i="24"/>
  <c r="I920" i="24" s="1"/>
  <c r="G520" i="24"/>
  <c r="I520" i="24" s="1"/>
  <c r="G2147" i="24"/>
  <c r="I2147" i="24" s="1"/>
  <c r="G605" i="24"/>
  <c r="I605" i="24" s="1"/>
  <c r="G1795" i="24"/>
  <c r="I1795" i="24" s="1"/>
  <c r="G1677" i="24"/>
  <c r="I1677" i="24" s="1"/>
  <c r="G853" i="24"/>
  <c r="I853" i="24" s="1"/>
  <c r="G1945" i="24"/>
  <c r="I1945" i="24" s="1"/>
  <c r="G2048" i="24"/>
  <c r="I2048" i="24" s="1"/>
  <c r="G1151" i="24"/>
  <c r="I1151" i="24" s="1"/>
  <c r="G1115" i="24"/>
  <c r="I1115" i="24" s="1"/>
  <c r="G54" i="24"/>
  <c r="I54" i="24" s="1"/>
  <c r="G154" i="24"/>
  <c r="I154" i="24" s="1"/>
  <c r="G401" i="24"/>
  <c r="I401" i="24" s="1"/>
  <c r="G1932" i="24"/>
  <c r="I1932" i="24" s="1"/>
  <c r="G132" i="24"/>
  <c r="I132" i="24" s="1"/>
  <c r="G1987" i="24"/>
  <c r="I1987" i="24" s="1"/>
  <c r="G367" i="24"/>
  <c r="I367" i="24" s="1"/>
  <c r="G2151" i="24"/>
  <c r="I2151" i="24" s="1"/>
  <c r="G1745" i="24"/>
  <c r="I1745" i="24" s="1"/>
  <c r="G1828" i="24"/>
  <c r="I1828" i="24" s="1"/>
  <c r="G402" i="24"/>
  <c r="I402" i="24" s="1"/>
  <c r="G2023" i="24"/>
  <c r="I2023" i="24" s="1"/>
  <c r="G821" i="24"/>
  <c r="I821" i="24" s="1"/>
  <c r="G745" i="24"/>
  <c r="I745" i="24" s="1"/>
  <c r="G127" i="24"/>
  <c r="I127" i="24" s="1"/>
  <c r="G1507" i="24"/>
  <c r="I1507" i="24" s="1"/>
  <c r="G1641" i="24"/>
  <c r="I1641" i="24" s="1"/>
  <c r="G102" i="24"/>
  <c r="I102" i="24" s="1"/>
  <c r="G2205" i="24"/>
  <c r="I2205" i="24" s="1"/>
  <c r="G398" i="24"/>
  <c r="I398" i="24" s="1"/>
  <c r="G1548" i="24"/>
  <c r="I1548" i="24" s="1"/>
  <c r="G732" i="24"/>
  <c r="I732" i="24" s="1"/>
  <c r="G1107" i="24"/>
  <c r="I1107" i="24" s="1"/>
  <c r="G2364" i="24"/>
  <c r="I2364" i="24" s="1"/>
  <c r="G562" i="24"/>
  <c r="I562" i="24" s="1"/>
  <c r="G297" i="24"/>
  <c r="I297" i="24" s="1"/>
  <c r="G1730" i="24"/>
  <c r="I1730" i="24" s="1"/>
  <c r="G262" i="24"/>
  <c r="I262" i="24" s="1"/>
  <c r="G1088" i="24"/>
  <c r="I1088" i="24" s="1"/>
  <c r="G340" i="24"/>
  <c r="I340" i="24" s="1"/>
  <c r="G787" i="24"/>
  <c r="I787" i="24" s="1"/>
  <c r="G1276" i="24"/>
  <c r="I1276" i="24" s="1"/>
  <c r="G2246" i="24"/>
  <c r="I2246" i="24" s="1"/>
  <c r="G235" i="24"/>
  <c r="I235" i="24" s="1"/>
  <c r="G1832" i="24"/>
  <c r="I1832" i="24" s="1"/>
  <c r="G2308" i="24"/>
  <c r="I2308" i="24" s="1"/>
  <c r="G644" i="24"/>
  <c r="I644" i="24" s="1"/>
  <c r="G686" i="24"/>
  <c r="I686" i="24" s="1"/>
  <c r="G826" i="24"/>
  <c r="I826" i="24" s="1"/>
  <c r="G2238" i="24"/>
  <c r="I2238" i="24" s="1"/>
  <c r="G758" i="24"/>
  <c r="I758" i="24" s="1"/>
  <c r="G2084" i="24"/>
  <c r="I2084" i="24" s="1"/>
  <c r="G156" i="24"/>
  <c r="I156" i="24" s="1"/>
  <c r="G325" i="24"/>
  <c r="I325" i="24" s="1"/>
  <c r="G776" i="24"/>
  <c r="I776" i="24" s="1"/>
  <c r="G2063" i="24"/>
  <c r="I2063" i="24" s="1"/>
  <c r="G319" i="24"/>
  <c r="I319" i="24" s="1"/>
  <c r="G823" i="24"/>
  <c r="I823" i="24" s="1"/>
  <c r="G1043" i="24"/>
  <c r="I1043" i="24" s="1"/>
  <c r="G1049" i="24"/>
  <c r="I1049" i="24" s="1"/>
  <c r="G1760" i="24"/>
  <c r="I1760" i="24" s="1"/>
  <c r="G878" i="24"/>
  <c r="I878" i="24" s="1"/>
  <c r="G586" i="24"/>
  <c r="I586" i="24" s="1"/>
  <c r="G1907" i="24"/>
  <c r="I1907" i="24" s="1"/>
  <c r="G1522" i="24"/>
  <c r="I1522" i="24" s="1"/>
  <c r="G1822" i="24"/>
  <c r="I1822" i="24" s="1"/>
  <c r="G1682" i="24"/>
  <c r="I1682" i="24" s="1"/>
  <c r="G1237" i="24"/>
  <c r="I1237" i="24" s="1"/>
  <c r="G491" i="24"/>
  <c r="I491" i="24" s="1"/>
  <c r="G269" i="24"/>
  <c r="I269" i="24" s="1"/>
  <c r="G317" i="24"/>
  <c r="I317" i="24" s="1"/>
  <c r="G739" i="24"/>
  <c r="I739" i="24" s="1"/>
  <c r="G1991" i="24"/>
  <c r="I1991" i="24" s="1"/>
  <c r="G1380" i="24"/>
  <c r="I1380" i="24" s="1"/>
  <c r="G1950" i="24"/>
  <c r="I1950" i="24" s="1"/>
  <c r="G2320" i="24"/>
  <c r="I2320" i="24" s="1"/>
  <c r="G23" i="24"/>
  <c r="I23" i="24" s="1"/>
  <c r="G1252" i="24"/>
  <c r="I1252" i="24" s="1"/>
  <c r="G1042" i="24"/>
  <c r="I1042" i="24" s="1"/>
  <c r="G572" i="24"/>
  <c r="I572" i="24" s="1"/>
  <c r="G279" i="24"/>
  <c r="I279" i="24" s="1"/>
  <c r="G1025" i="24"/>
  <c r="I1025" i="24" s="1"/>
  <c r="G810" i="24"/>
  <c r="I810" i="24" s="1"/>
  <c r="G631" i="24"/>
  <c r="I631" i="24" s="1"/>
  <c r="G2367" i="24"/>
  <c r="I2367" i="24" s="1"/>
  <c r="G323" i="24"/>
  <c r="I323" i="24" s="1"/>
  <c r="G172" i="24"/>
  <c r="I172" i="24" s="1"/>
  <c r="G1202" i="24"/>
  <c r="I1202" i="24" s="1"/>
  <c r="G162" i="24"/>
  <c r="I162" i="24" s="1"/>
  <c r="G2247" i="24"/>
  <c r="I2247" i="24" s="1"/>
  <c r="G1936" i="24"/>
  <c r="I1936" i="24" s="1"/>
  <c r="G2210" i="24"/>
  <c r="I2210" i="24" s="1"/>
  <c r="G496" i="24"/>
  <c r="I496" i="24" s="1"/>
  <c r="G1890" i="24"/>
  <c r="I1890" i="24" s="1"/>
  <c r="G698" i="24"/>
  <c r="I698" i="24" s="1"/>
  <c r="G1036" i="24"/>
  <c r="I1036" i="24" s="1"/>
  <c r="G864" i="24"/>
  <c r="I864" i="24" s="1"/>
  <c r="G473" i="24"/>
  <c r="I473" i="24" s="1"/>
  <c r="G1458" i="24"/>
  <c r="I1458" i="24" s="1"/>
  <c r="G295" i="24"/>
  <c r="I295" i="24" s="1"/>
  <c r="G71" i="24"/>
  <c r="I71" i="24" s="1"/>
  <c r="G506" i="24"/>
  <c r="I506" i="24" s="1"/>
  <c r="G1852" i="24"/>
  <c r="I1852" i="24" s="1"/>
  <c r="G2203" i="24"/>
  <c r="I2203" i="24" s="1"/>
  <c r="G1554" i="24"/>
  <c r="I1554" i="24" s="1"/>
  <c r="G570" i="24"/>
  <c r="I570" i="24" s="1"/>
  <c r="G2163" i="24"/>
  <c r="I2163" i="24" s="1"/>
  <c r="G1414" i="24"/>
  <c r="I1414" i="24" s="1"/>
  <c r="G1455" i="24"/>
  <c r="I1455" i="24" s="1"/>
  <c r="G375" i="24"/>
  <c r="I375" i="24" s="1"/>
  <c r="G969" i="24"/>
  <c r="I969" i="24" s="1"/>
  <c r="G186" i="24"/>
  <c r="I186" i="24" s="1"/>
  <c r="G1354" i="24"/>
  <c r="I1354" i="24" s="1"/>
  <c r="G1983" i="24"/>
  <c r="I1983" i="24" s="1"/>
  <c r="G1893" i="24"/>
  <c r="I1893" i="24" s="1"/>
  <c r="G576" i="24"/>
  <c r="I576" i="24" s="1"/>
  <c r="G679" i="24"/>
  <c r="I679" i="24" s="1"/>
  <c r="G2241" i="24"/>
  <c r="I2241" i="24" s="1"/>
  <c r="G2162" i="24"/>
  <c r="I2162" i="24" s="1"/>
  <c r="G2262" i="24"/>
  <c r="I2262" i="24" s="1"/>
  <c r="G1585" i="24"/>
  <c r="I1585" i="24" s="1"/>
  <c r="G1679" i="24"/>
  <c r="I1679" i="24" s="1"/>
  <c r="G1388" i="24"/>
  <c r="I1388" i="24" s="1"/>
  <c r="G143" i="24"/>
  <c r="I143" i="24" s="1"/>
  <c r="G1746" i="24"/>
  <c r="I1746" i="24" s="1"/>
  <c r="G432" i="24"/>
  <c r="I432" i="24" s="1"/>
  <c r="G1595" i="24"/>
  <c r="I1595" i="24" s="1"/>
  <c r="G455" i="24"/>
  <c r="I455" i="24" s="1"/>
  <c r="G1715" i="24"/>
  <c r="I1715" i="24" s="1"/>
  <c r="G1121" i="24"/>
  <c r="I1121" i="24" s="1"/>
  <c r="G938" i="24"/>
  <c r="I938" i="24" s="1"/>
  <c r="G989" i="24"/>
  <c r="I989" i="24" s="1"/>
  <c r="G2266" i="24"/>
  <c r="I2266" i="24" s="1"/>
  <c r="G639" i="24"/>
  <c r="I639" i="24" s="1"/>
  <c r="G1625" i="24"/>
  <c r="I1625" i="24" s="1"/>
  <c r="G1462" i="24"/>
  <c r="I1462" i="24" s="1"/>
  <c r="G141" i="24"/>
  <c r="I141" i="24" s="1"/>
  <c r="G2352" i="24"/>
  <c r="I2352" i="24" s="1"/>
  <c r="G1593" i="24"/>
  <c r="I1593" i="24" s="1"/>
  <c r="G1325" i="24"/>
  <c r="I1325" i="24" s="1"/>
  <c r="G842" i="24"/>
  <c r="I842" i="24" s="1"/>
  <c r="G1515" i="24"/>
  <c r="I1515" i="24" s="1"/>
  <c r="G619" i="24"/>
  <c r="I619" i="24" s="1"/>
  <c r="G1499" i="24"/>
  <c r="I1499" i="24" s="1"/>
  <c r="G1093" i="24"/>
  <c r="I1093" i="24" s="1"/>
  <c r="G481" i="24"/>
  <c r="I481" i="24" s="1"/>
  <c r="G327" i="24"/>
  <c r="I327" i="24" s="1"/>
  <c r="G1674" i="24"/>
  <c r="I1674" i="24" s="1"/>
  <c r="G234" i="24"/>
  <c r="I234" i="24" s="1"/>
  <c r="G610" i="24"/>
  <c r="I610" i="24" s="1"/>
  <c r="G135" i="24"/>
  <c r="I135" i="24" s="1"/>
  <c r="G1193" i="24"/>
  <c r="I1193" i="24" s="1"/>
  <c r="G1862" i="24"/>
  <c r="I1862" i="24" s="1"/>
  <c r="G708" i="24"/>
  <c r="I708" i="24" s="1"/>
  <c r="G1653" i="24"/>
  <c r="I1653" i="24" s="1"/>
  <c r="G17" i="24"/>
  <c r="I17" i="24" s="1"/>
  <c r="G1313" i="24"/>
  <c r="I1313" i="24" s="1"/>
  <c r="G1531" i="24"/>
  <c r="I1531" i="24" s="1"/>
  <c r="G1140" i="24"/>
  <c r="I1140" i="24" s="1"/>
  <c r="G2134" i="24"/>
  <c r="I2134" i="24" s="1"/>
  <c r="G1910" i="24"/>
  <c r="I1910" i="24" s="1"/>
  <c r="G753" i="24"/>
  <c r="I753" i="24" s="1"/>
  <c r="G294" i="24"/>
  <c r="I294" i="24" s="1"/>
  <c r="G2226" i="24"/>
  <c r="I2226" i="24" s="1"/>
  <c r="G1783" i="24"/>
  <c r="I1783" i="24" s="1"/>
  <c r="G1061" i="24"/>
  <c r="I1061" i="24" s="1"/>
  <c r="G754" i="24"/>
  <c r="I754" i="24" s="1"/>
  <c r="G2145" i="24"/>
  <c r="I2145" i="24" s="1"/>
  <c r="G418" i="24"/>
  <c r="I418" i="24" s="1"/>
  <c r="G766" i="24"/>
  <c r="I766" i="24" s="1"/>
  <c r="G659" i="24"/>
  <c r="I659" i="24" s="1"/>
  <c r="G2087" i="24"/>
  <c r="I2087" i="24" s="1"/>
  <c r="G1089" i="24"/>
  <c r="I1089" i="24" s="1"/>
  <c r="G1509" i="24"/>
  <c r="I1509" i="24" s="1"/>
  <c r="G1497" i="24"/>
  <c r="I1497" i="24" s="1"/>
  <c r="G1365" i="24"/>
  <c r="I1365" i="24" s="1"/>
  <c r="G2239" i="24"/>
  <c r="I2239" i="24" s="1"/>
  <c r="G343" i="24"/>
  <c r="I343" i="24" s="1"/>
  <c r="G1693" i="24"/>
  <c r="I1693" i="24" s="1"/>
  <c r="G1338" i="24"/>
  <c r="I1338" i="24" s="1"/>
  <c r="G1695" i="24"/>
  <c r="I1695" i="24" s="1"/>
  <c r="G1759" i="24"/>
  <c r="I1759" i="24" s="1"/>
  <c r="G2240" i="24"/>
  <c r="I2240" i="24" s="1"/>
  <c r="G463" i="24"/>
  <c r="I463" i="24" s="1"/>
  <c r="G285" i="24"/>
  <c r="I285" i="24" s="1"/>
  <c r="G893" i="24"/>
  <c r="I893" i="24" s="1"/>
  <c r="G854" i="24"/>
  <c r="I854" i="24" s="1"/>
  <c r="G1106" i="24"/>
  <c r="I1106" i="24" s="1"/>
  <c r="G267" i="24"/>
  <c r="I267" i="24" s="1"/>
  <c r="G563" i="24"/>
  <c r="I563" i="24" s="1"/>
  <c r="G2168" i="24"/>
  <c r="I2168" i="24" s="1"/>
  <c r="G509" i="24"/>
  <c r="I509" i="24" s="1"/>
  <c r="G862" i="24"/>
  <c r="I862" i="24" s="1"/>
  <c r="G1639" i="24"/>
  <c r="I1639" i="24" s="1"/>
  <c r="G75" i="24"/>
  <c r="I75" i="24" s="1"/>
  <c r="G1560" i="24"/>
  <c r="I1560" i="24" s="1"/>
  <c r="G97" i="24"/>
  <c r="I97" i="24" s="1"/>
  <c r="G1302" i="24"/>
  <c r="I1302" i="24" s="1"/>
  <c r="G2305" i="24"/>
  <c r="I2305" i="24" s="1"/>
  <c r="G1399" i="24"/>
  <c r="I1399" i="24" s="1"/>
  <c r="G2031" i="24"/>
  <c r="I2031" i="24" s="1"/>
  <c r="G2005" i="24"/>
  <c r="I2005" i="24" s="1"/>
  <c r="G918" i="24"/>
  <c r="I918" i="24" s="1"/>
  <c r="G908" i="24"/>
  <c r="I908" i="24" s="1"/>
  <c r="G791" i="24"/>
  <c r="I791" i="24" s="1"/>
  <c r="G988" i="24"/>
  <c r="I988" i="24" s="1"/>
  <c r="G2207" i="24"/>
  <c r="I2207" i="24" s="1"/>
  <c r="G699" i="24"/>
  <c r="I699" i="24" s="1"/>
  <c r="G680" i="24"/>
  <c r="I680" i="24" s="1"/>
  <c r="G511" i="24"/>
  <c r="I511" i="24" s="1"/>
  <c r="G1803" i="24"/>
  <c r="I1803" i="24" s="1"/>
  <c r="G859" i="24"/>
  <c r="I859" i="24" s="1"/>
  <c r="G981" i="24"/>
  <c r="I981" i="24" s="1"/>
  <c r="G1110" i="24"/>
  <c r="I1110" i="24" s="1"/>
  <c r="G1630" i="24"/>
  <c r="I1630" i="24" s="1"/>
  <c r="G2294" i="24"/>
  <c r="I2294" i="24" s="1"/>
  <c r="G1271" i="24"/>
  <c r="I1271" i="24" s="1"/>
  <c r="G8" i="24"/>
  <c r="I8" i="24" s="1"/>
  <c r="G348" i="24"/>
  <c r="I348" i="24" s="1"/>
  <c r="G1183" i="24"/>
  <c r="I1183" i="24" s="1"/>
  <c r="G253" i="24"/>
  <c r="I253" i="24" s="1"/>
  <c r="G1969" i="24"/>
  <c r="I1969" i="24" s="1"/>
  <c r="G1031" i="24"/>
  <c r="I1031" i="24" s="1"/>
  <c r="G2214" i="24"/>
  <c r="I2214" i="24" s="1"/>
  <c r="G34" i="24"/>
  <c r="I34" i="24" s="1"/>
  <c r="G1474" i="24"/>
  <c r="I1474" i="24" s="1"/>
  <c r="G1804" i="24"/>
  <c r="I1804" i="24" s="1"/>
  <c r="G1423" i="24"/>
  <c r="I1423" i="24" s="1"/>
  <c r="G664" i="24"/>
  <c r="I664" i="24" s="1"/>
  <c r="G660" i="24"/>
  <c r="I660" i="24" s="1"/>
  <c r="G1486" i="24"/>
  <c r="I1486" i="24" s="1"/>
  <c r="G746" i="24"/>
  <c r="I746" i="24" s="1"/>
  <c r="G523" i="24"/>
  <c r="I523" i="24" s="1"/>
  <c r="G2070" i="24"/>
  <c r="I2070" i="24" s="1"/>
  <c r="G1684" i="24"/>
  <c r="I1684" i="24" s="1"/>
  <c r="G460" i="24"/>
  <c r="I460" i="24" s="1"/>
  <c r="G2220" i="24"/>
  <c r="I2220" i="24" s="1"/>
  <c r="G2090" i="24"/>
  <c r="I2090" i="24" s="1"/>
  <c r="G2021" i="24"/>
  <c r="I2021" i="24" s="1"/>
  <c r="G559" i="24"/>
  <c r="I559" i="24" s="1"/>
  <c r="G1295" i="24"/>
  <c r="I1295" i="24" s="1"/>
  <c r="G1203" i="24"/>
  <c r="I1203" i="24" s="1"/>
  <c r="G1984" i="24"/>
  <c r="I1984" i="24" s="1"/>
  <c r="G1009" i="24"/>
  <c r="I1009" i="24" s="1"/>
  <c r="G1782" i="24"/>
  <c r="I1782" i="24" s="1"/>
  <c r="G921" i="24"/>
  <c r="I921" i="24" s="1"/>
  <c r="G609" i="24"/>
  <c r="I609" i="24" s="1"/>
  <c r="G1375" i="24"/>
  <c r="I1375" i="24" s="1"/>
  <c r="G1642" i="24"/>
  <c r="I1642" i="24" s="1"/>
  <c r="G1470" i="24"/>
  <c r="I1470" i="24" s="1"/>
  <c r="G2076" i="24"/>
  <c r="I2076" i="24" s="1"/>
  <c r="G1849" i="24"/>
  <c r="I1849" i="24" s="1"/>
  <c r="G1720" i="24"/>
  <c r="I1720" i="24" s="1"/>
  <c r="G1834" i="24"/>
  <c r="I1834" i="24" s="1"/>
  <c r="G1387" i="24"/>
  <c r="I1387" i="24" s="1"/>
  <c r="G1147" i="24"/>
  <c r="I1147" i="24" s="1"/>
  <c r="G1779" i="24"/>
  <c r="I1779" i="24" s="1"/>
  <c r="G1417" i="24"/>
  <c r="I1417" i="24" s="1"/>
  <c r="G2313" i="24"/>
  <c r="I2313" i="24" s="1"/>
  <c r="G1102" i="24"/>
  <c r="I1102" i="24" s="1"/>
  <c r="G2096" i="24"/>
  <c r="I2096" i="24" s="1"/>
  <c r="G1225" i="24"/>
  <c r="I1225" i="24" s="1"/>
  <c r="G949" i="24"/>
  <c r="I949" i="24" s="1"/>
  <c r="G1349" i="24"/>
  <c r="I1349" i="24" s="1"/>
  <c r="G228" i="24"/>
  <c r="I228" i="24" s="1"/>
  <c r="G369" i="24"/>
  <c r="I369" i="24" s="1"/>
  <c r="G150" i="24"/>
  <c r="I150" i="24" s="1"/>
  <c r="G1208" i="24"/>
  <c r="I1208" i="24" s="1"/>
  <c r="G1165" i="24"/>
  <c r="I1165" i="24" s="1"/>
  <c r="G710" i="24"/>
  <c r="I710" i="24" s="1"/>
  <c r="G25" i="24"/>
  <c r="I25" i="24" s="1"/>
  <c r="G2176" i="24"/>
  <c r="I2176" i="24" s="1"/>
  <c r="G377" i="24"/>
  <c r="I377" i="24" s="1"/>
  <c r="G2068" i="24"/>
  <c r="I2068" i="24" s="1"/>
  <c r="G46" i="24"/>
  <c r="I46" i="24" s="1"/>
  <c r="G1293" i="24"/>
  <c r="I1293" i="24" s="1"/>
  <c r="G1868" i="24"/>
  <c r="I1868" i="24" s="1"/>
  <c r="G1180" i="24"/>
  <c r="I1180" i="24" s="1"/>
  <c r="G1005" i="24"/>
  <c r="I1005" i="24" s="1"/>
  <c r="AR3" i="19"/>
  <c r="G288" i="24"/>
  <c r="I288" i="24" s="1"/>
  <c r="G851" i="24"/>
  <c r="I851" i="24" s="1"/>
  <c r="G646" i="24"/>
  <c r="I646" i="24" s="1"/>
  <c r="G1662" i="24"/>
  <c r="I1662" i="24" s="1"/>
  <c r="G1562" i="24"/>
  <c r="I1562" i="24" s="1"/>
  <c r="G281" i="24"/>
  <c r="I281" i="24" s="1"/>
  <c r="G2092" i="24"/>
  <c r="I2092" i="24" s="1"/>
  <c r="G1112" i="24"/>
  <c r="I1112" i="24" s="1"/>
  <c r="G1870" i="24"/>
  <c r="I1870" i="24" s="1"/>
  <c r="G399" i="24"/>
  <c r="I399" i="24" s="1"/>
  <c r="G1207" i="24"/>
  <c r="I1207" i="24" s="1"/>
  <c r="G623" i="24"/>
  <c r="I623" i="24" s="1"/>
  <c r="G709" i="24"/>
  <c r="I709" i="24" s="1"/>
  <c r="G1530" i="24"/>
  <c r="I1530" i="24" s="1"/>
  <c r="G848" i="24"/>
  <c r="I848" i="24" s="1"/>
  <c r="G1141" i="24"/>
  <c r="I1141" i="24" s="1"/>
  <c r="G2277" i="24"/>
  <c r="I2277" i="24" s="1"/>
  <c r="G2027" i="24"/>
  <c r="I2027" i="24" s="1"/>
  <c r="G249" i="24"/>
  <c r="I249" i="24" s="1"/>
  <c r="G123" i="24"/>
  <c r="I123" i="24" s="1"/>
  <c r="G1841" i="24"/>
  <c r="I1841" i="24" s="1"/>
  <c r="G666" i="24"/>
  <c r="I666" i="24" s="1"/>
  <c r="G1577" i="24"/>
  <c r="I1577" i="24" s="1"/>
  <c r="G1921" i="24"/>
  <c r="I1921" i="24" s="1"/>
  <c r="G341" i="24"/>
  <c r="I341" i="24" s="1"/>
  <c r="G584" i="24"/>
  <c r="I584" i="24" s="1"/>
  <c r="G1494" i="24"/>
  <c r="I1494" i="24" s="1"/>
  <c r="G2038" i="24"/>
  <c r="I2038" i="24" s="1"/>
  <c r="G1863" i="24"/>
  <c r="I1863" i="24" s="1"/>
  <c r="G1228" i="24"/>
  <c r="I1228" i="24" s="1"/>
  <c r="G41" i="24"/>
  <c r="I41" i="24" s="1"/>
  <c r="G2215" i="24"/>
  <c r="I2215" i="24" s="1"/>
  <c r="G894" i="24"/>
  <c r="I894" i="24" s="1"/>
  <c r="G723" i="24"/>
  <c r="I723" i="24" s="1"/>
  <c r="G2078" i="24"/>
  <c r="I2078" i="24" s="1"/>
  <c r="G1439" i="24"/>
  <c r="I1439" i="24" s="1"/>
  <c r="G508" i="24"/>
  <c r="I508" i="24" s="1"/>
  <c r="G2144" i="24"/>
  <c r="I2144" i="24" s="1"/>
  <c r="G328" i="24"/>
  <c r="I328" i="24" s="1"/>
  <c r="G73" i="24"/>
  <c r="I73" i="24" s="1"/>
  <c r="G2188" i="24"/>
  <c r="I2188" i="24" s="1"/>
  <c r="G1421" i="24"/>
  <c r="I1421" i="24" s="1"/>
  <c r="G74" i="24"/>
  <c r="I74" i="24" s="1"/>
  <c r="G67" i="24"/>
  <c r="I67" i="24" s="1"/>
  <c r="G1428" i="24"/>
  <c r="I1428" i="24" s="1"/>
  <c r="G2300" i="24"/>
  <c r="I2300" i="24" s="1"/>
  <c r="G139" i="24"/>
  <c r="I139" i="24" s="1"/>
  <c r="G1602" i="24"/>
  <c r="I1602" i="24" s="1"/>
  <c r="G292" i="24"/>
  <c r="I292" i="24" s="1"/>
  <c r="G423" i="24"/>
  <c r="I423" i="24" s="1"/>
  <c r="G394" i="24"/>
  <c r="I394" i="24" s="1"/>
  <c r="G912" i="24"/>
  <c r="I912" i="24" s="1"/>
  <c r="G91" i="24"/>
  <c r="I91" i="24" s="1"/>
  <c r="G195" i="24"/>
  <c r="I195" i="24" s="1"/>
  <c r="G1929" i="24"/>
  <c r="I1929" i="24" s="1"/>
  <c r="G741" i="24"/>
  <c r="I741" i="24" s="1"/>
  <c r="G1588" i="24"/>
  <c r="I1588" i="24" s="1"/>
  <c r="G1064" i="24"/>
  <c r="I1064" i="24" s="1"/>
  <c r="G13" i="24"/>
  <c r="I13" i="24" s="1"/>
  <c r="G1505" i="24"/>
  <c r="I1505" i="24" s="1"/>
  <c r="G1328" i="24"/>
  <c r="I1328" i="24" s="1"/>
  <c r="G2187" i="24"/>
  <c r="I2187" i="24" s="1"/>
  <c r="G177" i="24"/>
  <c r="I177" i="24" s="1"/>
  <c r="G224" i="24"/>
  <c r="I224" i="24" s="1"/>
  <c r="G974" i="24"/>
  <c r="I974" i="24" s="1"/>
  <c r="G1742" i="24"/>
  <c r="I1742" i="24" s="1"/>
  <c r="G1108" i="24"/>
  <c r="I1108" i="24" s="1"/>
  <c r="G487" i="24"/>
  <c r="I487" i="24" s="1"/>
  <c r="G400" i="24"/>
  <c r="I400" i="24" s="1"/>
  <c r="G2053" i="24"/>
  <c r="I2053" i="24" s="1"/>
  <c r="G38" i="24"/>
  <c r="I38" i="24" s="1"/>
  <c r="G1087" i="24"/>
  <c r="I1087" i="24" s="1"/>
  <c r="G48" i="24"/>
  <c r="I48" i="24" s="1"/>
  <c r="G1163" i="24"/>
  <c r="I1163" i="24" s="1"/>
  <c r="G1118" i="24"/>
  <c r="I1118" i="24" s="1"/>
  <c r="G1279" i="24"/>
  <c r="I1279" i="24" s="1"/>
  <c r="G321" i="24"/>
  <c r="I321" i="24" s="1"/>
  <c r="G232" i="24"/>
  <c r="I232" i="24" s="1"/>
  <c r="G147" i="24"/>
  <c r="I147" i="24" s="1"/>
  <c r="G5" i="24"/>
  <c r="I5" i="24" s="1"/>
  <c r="G2326" i="24"/>
  <c r="I2326" i="24" s="1"/>
  <c r="G411" i="24"/>
  <c r="I411" i="24" s="1"/>
  <c r="G571" i="24"/>
  <c r="I571" i="24" s="1"/>
  <c r="G1103" i="24"/>
  <c r="I1103" i="24" s="1"/>
  <c r="G131" i="24"/>
  <c r="I131" i="24" s="1"/>
  <c r="G958" i="24"/>
  <c r="I958" i="24" s="1"/>
  <c r="G28" i="24"/>
  <c r="I28" i="24" s="1"/>
  <c r="G51" i="24"/>
  <c r="I51" i="24" s="1"/>
  <c r="G314" i="24"/>
  <c r="I314" i="24" s="1"/>
  <c r="AR4" i="19"/>
  <c r="G994" i="24"/>
  <c r="I994" i="24" s="1"/>
  <c r="G575" i="24"/>
  <c r="I575" i="24" s="1"/>
  <c r="G1053" i="24"/>
  <c r="I1053" i="24" s="1"/>
  <c r="G1079" i="24"/>
  <c r="I1079" i="24" s="1"/>
  <c r="G429" i="24"/>
  <c r="I429" i="24" s="1"/>
  <c r="G895" i="24"/>
  <c r="I895" i="24" s="1"/>
  <c r="G56" i="24"/>
  <c r="I56" i="24" s="1"/>
  <c r="G1023" i="24"/>
  <c r="I1023" i="24" s="1"/>
  <c r="G1796" i="24"/>
  <c r="I1796" i="24" s="1"/>
  <c r="G1321" i="24"/>
  <c r="I1321" i="24" s="1"/>
  <c r="G2116" i="24"/>
  <c r="I2116" i="24" s="1"/>
  <c r="G638" i="24"/>
  <c r="I638" i="24" s="1"/>
  <c r="G302" i="24"/>
  <c r="I302" i="24" s="1"/>
  <c r="G1050" i="24"/>
  <c r="I1050" i="24" s="1"/>
  <c r="G89" i="24"/>
  <c r="I89" i="24" s="1"/>
  <c r="G1135" i="24"/>
  <c r="I1135" i="24" s="1"/>
  <c r="G649" i="24"/>
  <c r="I649" i="24" s="1"/>
  <c r="G1589" i="24"/>
  <c r="I1589" i="24" s="1"/>
  <c r="G1286" i="24"/>
  <c r="I1286" i="24" s="1"/>
  <c r="G676" i="24"/>
  <c r="I676" i="24" s="1"/>
  <c r="G585" i="24"/>
  <c r="I585" i="24" s="1"/>
  <c r="G1244" i="24"/>
  <c r="I1244" i="24" s="1"/>
  <c r="G1491" i="24"/>
  <c r="I1491" i="24" s="1"/>
  <c r="G1757" i="24"/>
  <c r="I1757" i="24" s="1"/>
  <c r="G405" i="24"/>
  <c r="I405" i="24" s="1"/>
  <c r="G1398" i="24"/>
  <c r="I1398" i="24" s="1"/>
  <c r="G515" i="24"/>
  <c r="I515" i="24" s="1"/>
  <c r="G386" i="24"/>
  <c r="I386" i="24" s="1"/>
  <c r="G1359" i="24"/>
  <c r="I1359" i="24" s="1"/>
  <c r="G1840" i="24"/>
  <c r="I1840" i="24" s="1"/>
  <c r="G677" i="24"/>
  <c r="I677" i="24" s="1"/>
  <c r="G1815" i="24"/>
  <c r="I1815" i="24" s="1"/>
  <c r="G1860" i="24"/>
  <c r="I1860" i="24" s="1"/>
  <c r="G916" i="24"/>
  <c r="I916" i="24" s="1"/>
  <c r="G1733" i="24"/>
  <c r="I1733" i="24" s="1"/>
  <c r="G1946" i="24"/>
  <c r="I1946" i="24" s="1"/>
  <c r="G183" i="24"/>
  <c r="I183" i="24" s="1"/>
  <c r="G2042" i="24"/>
  <c r="I2042" i="24" s="1"/>
  <c r="G330" i="24"/>
  <c r="I330" i="24" s="1"/>
  <c r="G1886" i="24"/>
  <c r="I1886" i="24" s="1"/>
  <c r="G1771" i="24"/>
  <c r="I1771" i="24" s="1"/>
  <c r="G1073" i="24"/>
  <c r="I1073" i="24" s="1"/>
  <c r="G1541" i="24"/>
  <c r="I1541" i="24" s="1"/>
  <c r="G2359" i="24"/>
  <c r="I2359" i="24" s="1"/>
  <c r="G1051" i="24"/>
  <c r="I1051" i="24" s="1"/>
  <c r="G1181" i="24"/>
  <c r="I1181" i="24" s="1"/>
  <c r="G1390" i="24"/>
  <c r="I1390" i="24" s="1"/>
  <c r="G176" i="24"/>
  <c r="I176" i="24" s="1"/>
  <c r="G863" i="24"/>
  <c r="I863" i="24" s="1"/>
  <c r="G1658" i="24"/>
  <c r="I1658" i="24" s="1"/>
  <c r="G58" i="24"/>
  <c r="I58" i="24" s="1"/>
  <c r="G527" i="24"/>
  <c r="I527" i="24" s="1"/>
  <c r="G2051" i="24"/>
  <c r="I2051" i="24" s="1"/>
  <c r="G344" i="24"/>
  <c r="I344" i="24" s="1"/>
  <c r="G1772" i="24"/>
  <c r="I1772" i="24" s="1"/>
  <c r="G1301" i="24"/>
  <c r="I1301" i="24" s="1"/>
  <c r="G2018" i="24"/>
  <c r="I2018" i="24" s="1"/>
  <c r="G1683" i="24"/>
  <c r="I1683" i="24" s="1"/>
  <c r="G1542" i="24"/>
  <c r="I1542" i="24" s="1"/>
  <c r="G1934" i="24"/>
  <c r="I1934" i="24" s="1"/>
  <c r="G92" i="24"/>
  <c r="I92" i="24" s="1"/>
  <c r="G1355" i="24"/>
  <c r="I1355" i="24" s="1"/>
  <c r="G165" i="24"/>
  <c r="I165" i="24" s="1"/>
  <c r="G2259" i="24"/>
  <c r="I2259" i="24" s="1"/>
  <c r="G757" i="24"/>
  <c r="I757" i="24" s="1"/>
  <c r="G1627" i="24"/>
  <c r="I1627" i="24" s="1"/>
  <c r="G1665" i="24"/>
  <c r="I1665" i="24" s="1"/>
  <c r="G184" i="24"/>
  <c r="I184" i="24" s="1"/>
  <c r="G1510" i="24"/>
  <c r="I1510" i="24" s="1"/>
  <c r="G420" i="24"/>
  <c r="I420" i="24" s="1"/>
  <c r="G1909" i="24"/>
  <c r="I1909" i="24" s="1"/>
  <c r="G1389" i="24"/>
  <c r="I1389" i="24" s="1"/>
  <c r="G1973" i="24"/>
  <c r="I1973" i="24" s="1"/>
  <c r="G1419" i="24"/>
  <c r="I1419" i="24" s="1"/>
  <c r="G703" i="24"/>
  <c r="I703" i="24" s="1"/>
  <c r="G1657" i="24"/>
  <c r="I1657" i="24" s="1"/>
  <c r="G422" i="24"/>
  <c r="I422" i="24" s="1"/>
  <c r="G2074" i="24"/>
  <c r="I2074" i="24" s="1"/>
  <c r="G1211" i="24"/>
  <c r="I1211" i="24" s="1"/>
  <c r="G2193" i="24"/>
  <c r="I2193" i="24" s="1"/>
  <c r="G2264" i="24"/>
  <c r="I2264" i="24" s="1"/>
  <c r="G1191" i="24"/>
  <c r="I1191" i="24" s="1"/>
  <c r="G688" i="24"/>
  <c r="I688" i="24" s="1"/>
  <c r="G2333" i="24"/>
  <c r="I2333" i="24" s="1"/>
  <c r="G1080" i="24"/>
  <c r="I1080" i="24" s="1"/>
  <c r="G1600" i="24"/>
  <c r="I1600" i="24" s="1"/>
  <c r="G1667" i="24"/>
  <c r="I1667" i="24" s="1"/>
  <c r="G1422" i="24"/>
  <c r="I1422" i="24" s="1"/>
  <c r="G1303" i="24"/>
  <c r="I1303" i="24" s="1"/>
  <c r="G1136" i="24"/>
  <c r="I1136" i="24" s="1"/>
  <c r="G1116" i="24"/>
  <c r="I1116" i="24" s="1"/>
  <c r="G2321" i="24"/>
  <c r="I2321" i="24" s="1"/>
  <c r="G1129" i="24"/>
  <c r="I1129" i="24" s="1"/>
  <c r="G1867" i="24"/>
  <c r="I1867" i="24" s="1"/>
  <c r="G1068" i="24"/>
  <c r="I1068" i="24" s="1"/>
  <c r="G986" i="24"/>
  <c r="I986" i="24" s="1"/>
  <c r="G414" i="24"/>
  <c r="I414" i="24" s="1"/>
  <c r="G785" i="24"/>
  <c r="I785" i="24" s="1"/>
  <c r="G1583" i="24"/>
  <c r="I1583" i="24" s="1"/>
  <c r="G887" i="24"/>
  <c r="I887" i="24" s="1"/>
  <c r="G2335" i="24"/>
  <c r="I2335" i="24" s="1"/>
  <c r="G1959" i="24"/>
  <c r="I1959" i="24" s="1"/>
  <c r="G2099" i="24"/>
  <c r="I2099" i="24" s="1"/>
  <c r="G2172" i="24"/>
  <c r="I2172" i="24" s="1"/>
  <c r="G926" i="24"/>
  <c r="I926" i="24" s="1"/>
  <c r="G355" i="24"/>
  <c r="I355" i="24" s="1"/>
  <c r="G1167" i="24"/>
  <c r="I1167" i="24" s="1"/>
  <c r="G783" i="24"/>
  <c r="I783" i="24" s="1"/>
  <c r="G303" i="24"/>
  <c r="I303" i="24" s="1"/>
  <c r="G2174" i="24"/>
  <c r="I2174" i="24" s="1"/>
  <c r="G404" i="24"/>
  <c r="I404" i="24" s="1"/>
  <c r="G1762" i="24"/>
  <c r="I1762" i="24" s="1"/>
  <c r="G1574" i="24"/>
  <c r="I1574" i="24" s="1"/>
  <c r="G1346" i="24"/>
  <c r="I1346" i="24" s="1"/>
  <c r="G2025" i="24"/>
  <c r="I2025" i="24" s="1"/>
  <c r="G2274" i="24"/>
  <c r="I2274" i="24" s="1"/>
  <c r="G2008" i="24"/>
  <c r="I2008" i="24" s="1"/>
  <c r="G252" i="24"/>
  <c r="I252" i="24" s="1"/>
  <c r="G1578" i="24"/>
  <c r="I1578" i="24" s="1"/>
  <c r="G142" i="24"/>
  <c r="I142" i="24" s="1"/>
  <c r="G1468" i="24"/>
  <c r="I1468" i="24" s="1"/>
  <c r="G2209" i="24"/>
  <c r="I2209" i="24" s="1"/>
  <c r="G1223" i="24"/>
  <c r="I1223" i="24" s="1"/>
  <c r="G899" i="24"/>
  <c r="I899" i="24" s="1"/>
  <c r="G645" i="24"/>
  <c r="I645" i="24" s="1"/>
  <c r="G2123" i="24"/>
  <c r="I2123" i="24" s="1"/>
  <c r="G544" i="24"/>
  <c r="I544" i="24" s="1"/>
  <c r="G1142" i="24"/>
  <c r="I1142" i="24" s="1"/>
  <c r="G1631" i="24"/>
  <c r="I1631" i="24" s="1"/>
  <c r="G1078" i="24"/>
  <c r="I1078" i="24" s="1"/>
  <c r="G684" i="24"/>
  <c r="I684" i="24" s="1"/>
  <c r="G2136" i="24"/>
  <c r="I2136" i="24" s="1"/>
  <c r="G901" i="24"/>
  <c r="I901" i="24" s="1"/>
  <c r="G1915" i="24"/>
  <c r="I1915" i="24" s="1"/>
  <c r="G839" i="24"/>
  <c r="I839" i="24" s="1"/>
  <c r="G1195" i="24"/>
  <c r="I1195" i="24" s="1"/>
  <c r="G1450" i="24"/>
  <c r="I1450" i="24" s="1"/>
  <c r="G602" i="24"/>
  <c r="I602" i="24" s="1"/>
  <c r="G2232" i="24"/>
  <c r="I2232" i="24" s="1"/>
  <c r="G1761" i="24"/>
  <c r="I1761" i="24" s="1"/>
  <c r="G687" i="24"/>
  <c r="I687" i="24" s="1"/>
  <c r="G1953" i="24"/>
  <c r="I1953" i="24" s="1"/>
  <c r="G1454" i="24"/>
  <c r="I1454" i="24" s="1"/>
  <c r="G1231" i="24"/>
  <c r="I1231" i="24" s="1"/>
  <c r="G706" i="24"/>
  <c r="I706" i="24" s="1"/>
  <c r="G2103" i="24"/>
  <c r="I2103" i="24" s="1"/>
  <c r="G1620" i="24"/>
  <c r="I1620" i="24" s="1"/>
  <c r="G1564" i="24"/>
  <c r="I1564" i="24" s="1"/>
  <c r="G1408" i="24"/>
  <c r="I1408" i="24" s="1"/>
  <c r="G1139" i="24"/>
  <c r="I1139" i="24" s="1"/>
  <c r="G565" i="24"/>
  <c r="I565" i="24" s="1"/>
  <c r="G1732" i="24"/>
  <c r="I1732" i="24" s="1"/>
  <c r="G2347" i="24"/>
  <c r="I2347" i="24" s="1"/>
  <c r="G2339" i="24"/>
  <c r="I2339" i="24" s="1"/>
  <c r="G1961" i="24"/>
  <c r="I1961" i="24" s="1"/>
  <c r="G1265" i="24"/>
  <c r="I1265" i="24" s="1"/>
  <c r="G470" i="24"/>
  <c r="I470" i="24" s="1"/>
  <c r="G10" i="24"/>
  <c r="I10" i="24" s="1"/>
  <c r="G2125" i="24"/>
  <c r="I2125" i="24" s="1"/>
  <c r="G564" i="24"/>
  <c r="I564" i="24" s="1"/>
  <c r="G2128" i="24"/>
  <c r="I2128" i="24" s="1"/>
  <c r="G1016" i="24"/>
  <c r="I1016" i="24" s="1"/>
  <c r="G1952" i="24"/>
  <c r="I1952" i="24" s="1"/>
  <c r="G578" i="24"/>
  <c r="I578" i="24" s="1"/>
  <c r="G867" i="24"/>
  <c r="I867" i="24" s="1"/>
  <c r="G2115" i="24"/>
  <c r="I2115" i="24" s="1"/>
  <c r="G2248" i="24"/>
  <c r="I2248" i="24" s="1"/>
  <c r="G1555" i="24"/>
  <c r="I1555" i="24" s="1"/>
  <c r="G618" i="24"/>
  <c r="I618" i="24" s="1"/>
  <c r="G1686" i="24"/>
  <c r="I1686" i="24" s="1"/>
  <c r="G898" i="24"/>
  <c r="I898" i="24" s="1"/>
  <c r="G992" i="24"/>
  <c r="I992" i="24" s="1"/>
  <c r="G551" i="24"/>
  <c r="I551" i="24" s="1"/>
  <c r="G149" i="24"/>
  <c r="I149" i="24" s="1"/>
  <c r="G1678" i="24"/>
  <c r="I1678" i="24" s="1"/>
  <c r="G125" i="24"/>
  <c r="I125" i="24" s="1"/>
  <c r="G136" i="24"/>
  <c r="I136" i="24" s="1"/>
  <c r="G2228" i="24"/>
  <c r="I2228" i="24" s="1"/>
  <c r="G1258" i="24"/>
  <c r="I1258" i="24" s="1"/>
  <c r="G2235" i="24"/>
  <c r="I2235" i="24" s="1"/>
  <c r="G1367" i="24"/>
  <c r="I1367" i="24" s="1"/>
  <c r="G1813" i="24"/>
  <c r="I1813" i="24" s="1"/>
  <c r="G1254" i="24"/>
  <c r="I1254" i="24" s="1"/>
  <c r="G1956" i="24"/>
  <c r="I1956" i="24" s="1"/>
  <c r="G1688" i="24"/>
  <c r="I1688" i="24" s="1"/>
  <c r="G1612" i="24"/>
  <c r="I1612" i="24" s="1"/>
  <c r="G1101" i="24"/>
  <c r="I1101" i="24" s="1"/>
  <c r="G933" i="24"/>
  <c r="I933" i="24" s="1"/>
  <c r="G1448" i="24"/>
  <c r="I1448" i="24" s="1"/>
  <c r="G2260" i="24"/>
  <c r="I2260" i="24" s="1"/>
  <c r="G599" i="24"/>
  <c r="I599" i="24" s="1"/>
  <c r="G1056" i="24"/>
  <c r="I1056" i="24" s="1"/>
  <c r="G2204" i="24"/>
  <c r="I2204" i="24" s="1"/>
  <c r="G927" i="24"/>
  <c r="I927" i="24" s="1"/>
  <c r="G2258" i="24"/>
  <c r="I2258" i="24" s="1"/>
  <c r="G1748" i="24"/>
  <c r="I1748" i="24" s="1"/>
  <c r="G1537" i="24"/>
  <c r="I1537" i="24" s="1"/>
  <c r="G589" i="24"/>
  <c r="I589" i="24" s="1"/>
  <c r="G696" i="24"/>
  <c r="I696" i="24" s="1"/>
  <c r="G1227" i="24"/>
  <c r="I1227" i="24" s="1"/>
  <c r="G1440" i="24"/>
  <c r="I1440" i="24" s="1"/>
  <c r="G2110" i="24"/>
  <c r="I2110" i="24" s="1"/>
  <c r="G1215" i="24"/>
  <c r="I1215" i="24" s="1"/>
  <c r="G1895" i="24"/>
  <c r="I1895" i="24" s="1"/>
  <c r="G1127" i="24"/>
  <c r="I1127" i="24" s="1"/>
  <c r="G1210" i="24"/>
  <c r="I1210" i="24" s="1"/>
  <c r="G545" i="24"/>
  <c r="I545" i="24" s="1"/>
  <c r="G2102" i="24"/>
  <c r="I2102" i="24" s="1"/>
  <c r="G1880" i="24"/>
  <c r="I1880" i="24" s="1"/>
  <c r="G472" i="24"/>
  <c r="I472" i="24" s="1"/>
  <c r="G1109" i="24"/>
  <c r="I1109" i="24" s="1"/>
  <c r="G1288" i="24"/>
  <c r="I1288" i="24" s="1"/>
  <c r="G998" i="24"/>
  <c r="I998" i="24" s="1"/>
  <c r="G2213" i="24"/>
  <c r="I2213" i="24" s="1"/>
  <c r="G1937" i="24"/>
  <c r="I1937" i="24" s="1"/>
  <c r="G1704" i="24"/>
  <c r="I1704" i="24" s="1"/>
  <c r="G169" i="24"/>
  <c r="I169" i="24" s="1"/>
  <c r="G1356" i="24"/>
  <c r="I1356" i="24" s="1"/>
  <c r="G929" i="24"/>
  <c r="I929" i="24" s="1"/>
  <c r="G1663" i="24"/>
  <c r="I1663" i="24" s="1"/>
  <c r="G694" i="24"/>
  <c r="I694" i="24" s="1"/>
  <c r="G1457" i="24"/>
  <c r="I1457" i="24" s="1"/>
  <c r="G712" i="24"/>
  <c r="I712" i="24" s="1"/>
  <c r="G1465" i="24"/>
  <c r="I1465" i="24" s="1"/>
  <c r="G133" i="24"/>
  <c r="I133" i="24" s="1"/>
  <c r="G1376" i="24"/>
  <c r="I1376" i="24" s="1"/>
  <c r="G594" i="24"/>
  <c r="I594" i="24" s="1"/>
  <c r="G442" i="24"/>
  <c r="I442" i="24" s="1"/>
  <c r="G658" i="24"/>
  <c r="I658" i="24" s="1"/>
  <c r="G1546" i="24"/>
  <c r="I1546" i="24" s="1"/>
  <c r="G2191" i="24"/>
  <c r="I2191" i="24" s="1"/>
  <c r="G767" i="24"/>
  <c r="I767" i="24" s="1"/>
  <c r="G1734" i="24"/>
  <c r="I1734" i="24" s="1"/>
  <c r="G923" i="24"/>
  <c r="I923" i="24" s="1"/>
  <c r="G1976" i="24"/>
  <c r="I1976" i="24" s="1"/>
  <c r="G342" i="24"/>
  <c r="I342" i="24" s="1"/>
  <c r="G582" i="24"/>
  <c r="I582" i="24" s="1"/>
  <c r="G105" i="24"/>
  <c r="I105" i="24" s="1"/>
  <c r="G910" i="24"/>
  <c r="I910" i="24" s="1"/>
  <c r="G2309" i="24"/>
  <c r="I2309" i="24" s="1"/>
  <c r="G2020" i="24"/>
  <c r="I2020" i="24" s="1"/>
  <c r="G2034" i="24"/>
  <c r="I2034" i="24" s="1"/>
  <c r="G1599" i="24"/>
  <c r="I1599" i="24" s="1"/>
  <c r="G911" i="24"/>
  <c r="I911" i="24" s="1"/>
  <c r="G158" i="24"/>
  <c r="I158" i="24" s="1"/>
  <c r="G1644" i="24"/>
  <c r="I1644" i="24" s="1"/>
  <c r="G397" i="24"/>
  <c r="I397" i="24" s="1"/>
  <c r="G2182" i="24"/>
  <c r="I2182" i="24" s="1"/>
  <c r="G1213" i="24"/>
  <c r="I1213" i="24" s="1"/>
  <c r="G1040" i="24"/>
  <c r="I1040" i="24" s="1"/>
  <c r="G1640" i="24"/>
  <c r="I1640" i="24" s="1"/>
  <c r="G987" i="24"/>
  <c r="I987" i="24" s="1"/>
  <c r="G1701" i="24"/>
  <c r="I1701" i="24" s="1"/>
  <c r="G2030" i="24"/>
  <c r="I2030" i="24" s="1"/>
  <c r="G1498" i="24"/>
  <c r="I1498" i="24" s="1"/>
  <c r="G223" i="24"/>
  <c r="I223" i="24" s="1"/>
  <c r="G1858" i="24"/>
  <c r="I1858" i="24" s="1"/>
  <c r="G1046" i="24"/>
  <c r="I1046" i="24" s="1"/>
  <c r="G1277" i="24"/>
  <c r="I1277" i="24" s="1"/>
  <c r="G1660" i="24"/>
  <c r="I1660" i="24" s="1"/>
  <c r="G103" i="24"/>
  <c r="I103" i="24" s="1"/>
  <c r="G1666" i="24"/>
  <c r="I1666" i="24" s="1"/>
  <c r="G170" i="24"/>
  <c r="I170" i="24" s="1"/>
  <c r="G701" i="24"/>
  <c r="I701" i="24" s="1"/>
  <c r="G1267" i="24"/>
  <c r="I1267" i="24" s="1"/>
  <c r="G1986" i="24"/>
  <c r="I1986" i="24" s="1"/>
  <c r="G519" i="24"/>
  <c r="I519" i="24" s="1"/>
  <c r="G1628" i="24"/>
  <c r="I1628" i="24" s="1"/>
  <c r="G700" i="24"/>
  <c r="I700" i="24" s="1"/>
  <c r="G1993" i="24"/>
  <c r="I1993" i="24" s="1"/>
  <c r="G1120" i="24"/>
  <c r="I1120" i="24" s="1"/>
  <c r="G352" i="24"/>
  <c r="I352" i="24" s="1"/>
  <c r="G583" i="24"/>
  <c r="I583" i="24" s="1"/>
  <c r="G1065" i="24"/>
  <c r="I1065" i="24" s="1"/>
  <c r="G574" i="24"/>
  <c r="I574" i="24" s="1"/>
  <c r="G175" i="24"/>
  <c r="I175" i="24" s="1"/>
  <c r="G879" i="24"/>
  <c r="I879" i="24" s="1"/>
  <c r="G955" i="24"/>
  <c r="I955" i="24" s="1"/>
  <c r="G2269" i="24"/>
  <c r="I2269" i="24" s="1"/>
  <c r="G748" i="24"/>
  <c r="I748" i="24" s="1"/>
  <c r="G922" i="24"/>
  <c r="I922" i="24" s="1"/>
  <c r="G657" i="24"/>
  <c r="I657" i="24" s="1"/>
  <c r="G1412" i="24"/>
  <c r="I1412" i="24" s="1"/>
  <c r="G1501" i="24"/>
  <c r="I1501" i="24" s="1"/>
  <c r="G434" i="24"/>
  <c r="I434" i="24" s="1"/>
  <c r="G942" i="24"/>
  <c r="I942" i="24" s="1"/>
  <c r="G1906" i="24"/>
  <c r="I1906" i="24" s="1"/>
  <c r="G2284" i="24"/>
  <c r="I2284" i="24" s="1"/>
  <c r="G153" i="24"/>
  <c r="I153" i="24" s="1"/>
  <c r="G178" i="24"/>
  <c r="I178" i="24" s="1"/>
  <c r="G1652" i="24"/>
  <c r="I1652" i="24" s="1"/>
  <c r="G2196" i="24"/>
  <c r="I2196" i="24" s="1"/>
  <c r="G417" i="24"/>
  <c r="I417" i="24" s="1"/>
  <c r="G1508" i="24"/>
  <c r="I1508" i="24" s="1"/>
  <c r="G1723" i="24"/>
  <c r="I1723" i="24" s="1"/>
  <c r="G1345" i="24"/>
  <c r="I1345" i="24" s="1"/>
  <c r="G1281" i="24"/>
  <c r="I1281" i="24" s="1"/>
  <c r="G257" i="24"/>
  <c r="I257" i="24" s="1"/>
  <c r="G2271" i="24"/>
  <c r="I2271" i="24" s="1"/>
  <c r="G905" i="24"/>
  <c r="I905" i="24" s="1"/>
  <c r="G2113" i="24"/>
  <c r="I2113" i="24" s="1"/>
  <c r="G1551" i="24"/>
  <c r="I1551" i="24" s="1"/>
  <c r="G613" i="24"/>
  <c r="I613" i="24" s="1"/>
  <c r="G2340" i="24"/>
  <c r="I2340" i="24" s="1"/>
  <c r="G1154" i="24"/>
  <c r="I1154" i="24" s="1"/>
  <c r="G424" i="24"/>
  <c r="I424" i="24" s="1"/>
  <c r="G1502" i="24"/>
  <c r="I1502" i="24" s="1"/>
  <c r="G1275" i="24"/>
  <c r="I1275" i="24" s="1"/>
  <c r="G773" i="24"/>
  <c r="I773" i="24" s="1"/>
  <c r="G374" i="24"/>
  <c r="I374" i="24" s="1"/>
  <c r="G979" i="24"/>
  <c r="I979" i="24" s="1"/>
  <c r="G852" i="24"/>
  <c r="I852" i="24" s="1"/>
  <c r="G1606" i="24"/>
  <c r="I1606" i="24" s="1"/>
  <c r="G1067" i="24"/>
  <c r="I1067" i="24" s="1"/>
  <c r="G1481" i="24"/>
  <c r="I1481" i="24" s="1"/>
  <c r="G1504" i="24"/>
  <c r="I1504" i="24" s="1"/>
  <c r="G728" i="24"/>
  <c r="I728" i="24" s="1"/>
  <c r="G1374" i="24"/>
  <c r="I1374" i="24" s="1"/>
  <c r="G345" i="24"/>
  <c r="I345" i="24" s="1"/>
  <c r="G804" i="24"/>
  <c r="I804" i="24" s="1"/>
  <c r="G264" i="24"/>
  <c r="I264" i="24" s="1"/>
  <c r="G665" i="24"/>
  <c r="I665" i="24" s="1"/>
  <c r="G1334" i="24"/>
  <c r="I1334" i="24" s="1"/>
  <c r="G2132" i="24"/>
  <c r="I2132" i="24" s="1"/>
  <c r="G2044" i="24"/>
  <c r="I2044" i="24" s="1"/>
  <c r="G643" i="24"/>
  <c r="I643" i="24" s="1"/>
  <c r="G1654" i="24"/>
  <c r="I1654" i="24" s="1"/>
  <c r="G560" i="24"/>
  <c r="I560" i="24" s="1"/>
  <c r="G268" i="24"/>
  <c r="I268" i="24" s="1"/>
  <c r="G2349" i="24"/>
  <c r="I2349" i="24" s="1"/>
  <c r="G640" i="24"/>
  <c r="I640" i="24" s="1"/>
  <c r="G1397" i="24"/>
  <c r="I1397" i="24" s="1"/>
  <c r="G1801" i="24"/>
  <c r="I1801" i="24" s="1"/>
  <c r="G1246" i="24"/>
  <c r="I1246" i="24" s="1"/>
  <c r="G824" i="24"/>
  <c r="I824" i="24" s="1"/>
  <c r="G116" i="24"/>
  <c r="I116" i="24" s="1"/>
  <c r="G1178" i="24"/>
  <c r="I1178" i="24" s="1"/>
  <c r="G1769" i="24"/>
  <c r="I1769" i="24" s="1"/>
  <c r="G1385" i="24"/>
  <c r="I1385" i="24" s="1"/>
  <c r="G1274" i="24"/>
  <c r="I1274" i="24" s="1"/>
  <c r="G1278" i="24"/>
  <c r="I1278" i="24" s="1"/>
  <c r="G1636" i="24"/>
  <c r="I1636" i="24" s="1"/>
  <c r="G1887" i="24"/>
  <c r="I1887" i="24" s="1"/>
  <c r="G1529" i="24"/>
  <c r="I1529" i="24" s="1"/>
  <c r="G950" i="24"/>
  <c r="I950" i="24" s="1"/>
  <c r="G1957" i="24"/>
  <c r="I1957" i="24" s="1"/>
  <c r="G2323" i="24"/>
  <c r="I2323" i="24" s="1"/>
  <c r="G1219" i="24"/>
  <c r="I1219" i="24" s="1"/>
  <c r="G1752" i="24"/>
  <c r="I1752" i="24" s="1"/>
  <c r="G2351" i="24"/>
  <c r="I2351" i="24" s="1"/>
  <c r="G1216" i="24"/>
  <c r="I1216" i="24" s="1"/>
  <c r="G454" i="24"/>
  <c r="I454" i="24" s="1"/>
  <c r="G797" i="24"/>
  <c r="I797" i="24" s="1"/>
  <c r="G443" i="24"/>
  <c r="I443" i="24" s="1"/>
  <c r="G1806" i="24"/>
  <c r="I1806" i="24" s="1"/>
  <c r="G2292" i="24"/>
  <c r="I2292" i="24" s="1"/>
  <c r="G1176" i="24"/>
  <c r="I1176" i="24" s="1"/>
  <c r="G1205" i="24"/>
  <c r="I1205" i="24" s="1"/>
  <c r="G1728" i="24"/>
  <c r="I1728" i="24" s="1"/>
  <c r="G1425" i="24"/>
  <c r="I1425" i="24" s="1"/>
  <c r="G1729" i="24"/>
  <c r="I1729" i="24" s="1"/>
  <c r="G395" i="24"/>
  <c r="I395" i="24" s="1"/>
  <c r="G2265" i="24"/>
  <c r="I2265" i="24" s="1"/>
  <c r="G1224" i="24"/>
  <c r="I1224" i="24" s="1"/>
  <c r="G1164" i="24"/>
  <c r="I1164" i="24" s="1"/>
  <c r="G1006" i="24"/>
  <c r="I1006" i="24" s="1"/>
  <c r="G2167" i="24"/>
  <c r="I2167" i="24" s="1"/>
  <c r="G1201" i="24"/>
  <c r="I1201" i="24" s="1"/>
  <c r="G1442" i="24"/>
  <c r="I1442" i="24" s="1"/>
  <c r="G2217" i="24"/>
  <c r="I2217" i="24" s="1"/>
  <c r="G2039" i="24"/>
  <c r="I2039" i="24" s="1"/>
  <c r="G2040" i="24"/>
  <c r="I2040" i="24" s="1"/>
  <c r="G909" i="24"/>
  <c r="I909" i="24" s="1"/>
  <c r="G1994" i="24"/>
  <c r="I1994" i="24" s="1"/>
  <c r="G270" i="24"/>
  <c r="I270" i="24" s="1"/>
  <c r="G1793" i="24"/>
  <c r="I1793" i="24" s="1"/>
  <c r="G1918" i="24"/>
  <c r="I1918" i="24" s="1"/>
  <c r="G406" i="24"/>
  <c r="I406" i="24" s="1"/>
  <c r="G381" i="24"/>
  <c r="I381" i="24" s="1"/>
  <c r="G697" i="24"/>
  <c r="I697" i="24" s="1"/>
  <c r="G226" i="24"/>
  <c r="I226" i="24" s="1"/>
  <c r="G1802" i="24"/>
  <c r="I1802" i="24" s="1"/>
  <c r="G1925" i="24"/>
  <c r="I1925" i="24" s="1"/>
  <c r="G662" i="24"/>
  <c r="I662" i="24" s="1"/>
  <c r="G1403" i="24"/>
  <c r="I1403" i="24" s="1"/>
  <c r="G86" i="24"/>
  <c r="I86" i="24" s="1"/>
  <c r="G1337" i="24"/>
  <c r="I1337" i="24" s="1"/>
  <c r="G1128" i="24"/>
  <c r="I1128" i="24" s="1"/>
  <c r="G2111" i="24"/>
  <c r="I2111" i="24" s="1"/>
  <c r="G361" i="24"/>
  <c r="I361" i="24" s="1"/>
  <c r="G1014" i="24"/>
  <c r="I1014" i="24" s="1"/>
  <c r="G29" i="24"/>
  <c r="I29" i="24" s="1"/>
  <c r="G1621" i="24"/>
  <c r="I1621" i="24" s="1"/>
  <c r="G1989" i="24"/>
  <c r="I1989" i="24" s="1"/>
  <c r="G1401" i="24"/>
  <c r="I1401" i="24" s="1"/>
  <c r="G2088" i="24"/>
  <c r="I2088" i="24" s="1"/>
  <c r="G1443" i="24"/>
  <c r="I1443" i="24" s="1"/>
  <c r="G1074" i="24"/>
  <c r="I1074" i="24" s="1"/>
  <c r="G598" i="24"/>
  <c r="I598" i="24" s="1"/>
  <c r="G2194" i="24"/>
  <c r="I2194" i="24" s="1"/>
  <c r="G188" i="24"/>
  <c r="I188" i="24" s="1"/>
  <c r="G1192" i="24"/>
  <c r="I1192" i="24" s="1"/>
  <c r="G1166" i="24"/>
  <c r="I1166" i="24" s="1"/>
  <c r="G689" i="24"/>
  <c r="I689" i="24" s="1"/>
  <c r="G1226" i="24"/>
  <c r="I1226" i="24" s="1"/>
  <c r="G1740" i="24"/>
  <c r="I1740" i="24" s="1"/>
  <c r="G2281" i="24"/>
  <c r="I2281" i="24" s="1"/>
  <c r="G430" i="24"/>
  <c r="I430" i="24" s="1"/>
  <c r="G448" i="24"/>
  <c r="I448" i="24" s="1"/>
  <c r="G356" i="24"/>
  <c r="I356" i="24" s="1"/>
  <c r="G1846" i="24"/>
  <c r="I1846" i="24" s="1"/>
  <c r="G1283" i="24"/>
  <c r="I1283" i="24" s="1"/>
  <c r="G590" i="24"/>
  <c r="I590" i="24" s="1"/>
  <c r="G1162" i="24"/>
  <c r="I1162" i="24" s="1"/>
  <c r="G956" i="24"/>
  <c r="I956" i="24" s="1"/>
  <c r="G1871" i="24"/>
  <c r="I1871" i="24" s="1"/>
  <c r="G2314" i="24"/>
  <c r="I2314" i="24" s="1"/>
  <c r="G2343" i="24"/>
  <c r="I2343" i="24" s="1"/>
  <c r="G118" i="24"/>
  <c r="I118" i="24" s="1"/>
  <c r="G1091" i="24"/>
  <c r="I1091" i="24" s="1"/>
  <c r="G1963" i="24"/>
  <c r="I1963" i="24" s="1"/>
  <c r="G1111" i="24"/>
  <c r="I1111" i="24" s="1"/>
  <c r="G1055" i="24"/>
  <c r="I1055" i="24" s="1"/>
  <c r="G1451" i="24"/>
  <c r="I1451" i="24" s="1"/>
  <c r="G1463" i="24"/>
  <c r="I1463" i="24" s="1"/>
  <c r="G109" i="24"/>
  <c r="I109" i="24" s="1"/>
  <c r="G1810" i="24"/>
  <c r="I1810" i="24" s="1"/>
  <c r="G2049" i="24"/>
  <c r="I2049" i="24" s="1"/>
  <c r="G237" i="24"/>
  <c r="I237" i="24" s="1"/>
  <c r="G873" i="24"/>
  <c r="I873" i="24" s="1"/>
  <c r="G72" i="24"/>
  <c r="I72" i="24" s="1"/>
  <c r="G2094" i="24"/>
  <c r="I2094" i="24" s="1"/>
  <c r="G239" i="24"/>
  <c r="I239" i="24" s="1"/>
  <c r="G2026" i="24"/>
  <c r="I2026" i="24" s="1"/>
  <c r="G1433" i="24"/>
  <c r="I1433" i="24" s="1"/>
  <c r="G332" i="24"/>
  <c r="I332" i="24" s="1"/>
  <c r="G1972" i="24"/>
  <c r="I1972" i="24" s="1"/>
  <c r="G965" i="24"/>
  <c r="I965" i="24" s="1"/>
  <c r="G2276" i="24"/>
  <c r="I2276" i="24" s="1"/>
  <c r="G1596" i="24"/>
  <c r="I1596" i="24" s="1"/>
  <c r="G941" i="24"/>
  <c r="I941" i="24" s="1"/>
  <c r="G774" i="24"/>
  <c r="I774" i="24" s="1"/>
  <c r="G678" i="24"/>
  <c r="I678" i="24" s="1"/>
  <c r="G286" i="24"/>
  <c r="I286" i="24" s="1"/>
  <c r="G2202" i="24"/>
  <c r="I2202" i="24" s="1"/>
  <c r="G22" i="24"/>
  <c r="I22" i="24" s="1"/>
  <c r="G777" i="24"/>
  <c r="I777" i="24" s="1"/>
  <c r="G1594" i="24"/>
  <c r="I1594" i="24" s="1"/>
  <c r="G2126" i="24"/>
  <c r="I2126" i="24" s="1"/>
  <c r="G2086" i="24"/>
  <c r="I2086" i="24" s="1"/>
  <c r="G1896" i="24"/>
  <c r="I1896" i="24" s="1"/>
  <c r="G591" i="24"/>
  <c r="I591" i="24" s="1"/>
  <c r="G482" i="24"/>
  <c r="I482" i="24" s="1"/>
  <c r="G466" i="24"/>
  <c r="I466" i="24" s="1"/>
  <c r="G468" i="24"/>
  <c r="I468" i="24" s="1"/>
  <c r="G814" i="24"/>
  <c r="I814" i="24" s="1"/>
  <c r="G2223" i="24"/>
  <c r="I2223" i="24" s="1"/>
  <c r="G1032" i="24"/>
  <c r="I1032" i="24" s="1"/>
  <c r="G2328" i="24"/>
  <c r="I2328" i="24" s="1"/>
  <c r="G313" i="24"/>
  <c r="I313" i="24" s="1"/>
  <c r="G213" i="24"/>
  <c r="I213" i="24" s="1"/>
  <c r="G1659" i="24"/>
  <c r="I1659" i="24" s="1"/>
  <c r="G1877" i="24"/>
  <c r="I1877" i="24" s="1"/>
  <c r="G26" i="24"/>
  <c r="I26" i="24" s="1"/>
  <c r="G1072" i="24"/>
  <c r="I1072" i="24" s="1"/>
  <c r="G771" i="24"/>
  <c r="I771" i="24" s="1"/>
  <c r="G1786" i="24"/>
  <c r="I1786" i="24" s="1"/>
  <c r="G2278" i="24"/>
  <c r="I2278" i="24" s="1"/>
  <c r="G1373" i="24"/>
  <c r="I1373" i="24" s="1"/>
  <c r="G729" i="24"/>
  <c r="I729" i="24" s="1"/>
  <c r="G261" i="24"/>
  <c r="I261" i="24" s="1"/>
  <c r="G947" i="24"/>
  <c r="I947" i="24" s="1"/>
  <c r="G100" i="24"/>
  <c r="I100" i="24" s="1"/>
  <c r="G1028" i="24"/>
  <c r="I1028" i="24" s="1"/>
  <c r="G1538" i="24"/>
  <c r="I1538" i="24" s="1"/>
  <c r="G2227" i="24"/>
  <c r="I2227" i="24" s="1"/>
  <c r="G2184" i="24"/>
  <c r="I2184" i="24" s="1"/>
  <c r="G2131" i="24"/>
  <c r="I2131" i="24" s="1"/>
  <c r="G522" i="24"/>
  <c r="I522" i="24" s="1"/>
  <c r="G1690" i="24"/>
  <c r="I1690" i="24" s="1"/>
  <c r="G322" i="24"/>
  <c r="I322" i="24" s="1"/>
  <c r="G347" i="24"/>
  <c r="I347" i="24" s="1"/>
  <c r="G2287" i="24"/>
  <c r="I2287" i="24" s="1"/>
  <c r="G914" i="24"/>
  <c r="I914" i="24" s="1"/>
  <c r="G603" i="24"/>
  <c r="I603" i="24" s="1"/>
  <c r="G428" i="24"/>
  <c r="I428" i="24" s="1"/>
  <c r="G518" i="24"/>
  <c r="I518" i="24" s="1"/>
  <c r="G2016" i="24"/>
  <c r="I2016" i="24" s="1"/>
  <c r="G1774" i="24"/>
  <c r="I1774" i="24" s="1"/>
  <c r="G1292" i="24"/>
  <c r="I1292" i="24" s="1"/>
  <c r="G1343" i="24"/>
  <c r="I1343" i="24" s="1"/>
  <c r="G497" i="24"/>
  <c r="I497" i="24" s="1"/>
  <c r="G1517" i="24"/>
  <c r="I1517" i="24" s="1"/>
  <c r="G759" i="24"/>
  <c r="I759" i="24" s="1"/>
  <c r="G2221" i="24"/>
  <c r="I2221" i="24" s="1"/>
  <c r="G290" i="24"/>
  <c r="I290" i="24" s="1"/>
  <c r="G2170" i="24"/>
  <c r="I2170" i="24" s="1"/>
  <c r="G1496" i="24"/>
  <c r="I1496" i="24" s="1"/>
  <c r="G541" i="24"/>
  <c r="I541" i="24" s="1"/>
  <c r="G611" i="24"/>
  <c r="I611" i="24" s="1"/>
  <c r="G616" i="24"/>
  <c r="I616" i="24" s="1"/>
  <c r="G944" i="24"/>
  <c r="I944" i="24" s="1"/>
  <c r="G94" i="24"/>
  <c r="I94" i="24" s="1"/>
  <c r="G1724" i="24"/>
  <c r="I1724" i="24" s="1"/>
  <c r="G1300" i="24"/>
  <c r="I1300" i="24" s="1"/>
  <c r="G1475" i="24"/>
  <c r="I1475" i="24" s="1"/>
  <c r="G275" i="24"/>
  <c r="I275" i="24" s="1"/>
  <c r="G2218" i="24"/>
  <c r="I2218" i="24" s="1"/>
  <c r="G2055" i="24"/>
  <c r="I2055" i="24" s="1"/>
  <c r="G1081" i="24"/>
  <c r="I1081" i="24" s="1"/>
  <c r="G502" i="24"/>
  <c r="I502" i="24" s="1"/>
  <c r="G897" i="24"/>
  <c r="I897" i="24" s="1"/>
  <c r="G7" i="24"/>
  <c r="I7" i="24" s="1"/>
  <c r="G849" i="24"/>
  <c r="I849" i="24" s="1"/>
  <c r="G825" i="24"/>
  <c r="I825" i="24" s="1"/>
  <c r="G1512" i="24"/>
  <c r="I1512" i="24" s="1"/>
  <c r="G358" i="24"/>
  <c r="I358" i="24" s="1"/>
  <c r="G1469" i="24"/>
  <c r="I1469" i="24" s="1"/>
  <c r="G1965" i="24"/>
  <c r="I1965" i="24" s="1"/>
  <c r="G846" i="24"/>
  <c r="I846" i="24" s="1"/>
  <c r="G896" i="24"/>
  <c r="I896" i="24" s="1"/>
  <c r="G212" i="24"/>
  <c r="I212" i="24" s="1"/>
  <c r="G836" i="24"/>
  <c r="I836" i="24" s="1"/>
  <c r="G1575" i="24"/>
  <c r="I1575" i="24" s="1"/>
  <c r="G2037" i="24"/>
  <c r="I2037" i="24" s="1"/>
  <c r="G1431" i="24"/>
  <c r="I1431" i="24" s="1"/>
  <c r="G1340" i="24"/>
  <c r="I1340" i="24" s="1"/>
  <c r="G1535" i="24"/>
  <c r="I1535" i="24" s="1"/>
  <c r="G1926" i="24"/>
  <c r="I1926" i="24" s="1"/>
  <c r="G1441" i="24"/>
  <c r="I1441" i="24" s="1"/>
  <c r="G1814" i="24"/>
  <c r="I1814" i="24" s="1"/>
  <c r="G1352" i="24"/>
  <c r="I1352" i="24" s="1"/>
  <c r="G1712" i="24"/>
  <c r="I1712" i="24" s="1"/>
  <c r="G329" i="24"/>
  <c r="I329" i="24" s="1"/>
  <c r="G1718" i="24"/>
  <c r="I1718" i="24" s="1"/>
  <c r="G110" i="24"/>
  <c r="I110" i="24" s="1"/>
  <c r="G1775" i="24"/>
  <c r="I1775" i="24" s="1"/>
  <c r="G2256" i="24"/>
  <c r="I2256" i="24" s="1"/>
  <c r="G52" i="24"/>
  <c r="I52" i="24" s="1"/>
  <c r="G459" i="24"/>
  <c r="I459" i="24" s="1"/>
  <c r="G1805" i="24"/>
  <c r="I1805" i="24" s="1"/>
  <c r="G695" i="24"/>
  <c r="I695" i="24" s="1"/>
  <c r="G338" i="24"/>
  <c r="I338" i="24" s="1"/>
  <c r="G1914" i="24"/>
  <c r="I1914" i="24" s="1"/>
  <c r="G529" i="24"/>
  <c r="I529" i="24" s="1"/>
  <c r="G1647" i="24"/>
  <c r="I1647" i="24" s="1"/>
  <c r="G1236" i="24"/>
  <c r="I1236" i="24" s="1"/>
  <c r="G795" i="24"/>
  <c r="I795" i="24" s="1"/>
  <c r="G439" i="24"/>
  <c r="I439" i="24" s="1"/>
  <c r="G629" i="24"/>
  <c r="I629" i="24" s="1"/>
  <c r="G1437" i="24"/>
  <c r="I1437" i="24" s="1"/>
  <c r="G2054" i="24"/>
  <c r="I2054" i="24" s="1"/>
  <c r="G1299" i="24"/>
  <c r="I1299" i="24" s="1"/>
  <c r="G693" i="24"/>
  <c r="I693" i="24" s="1"/>
  <c r="G221" i="24"/>
  <c r="I221" i="24" s="1"/>
  <c r="G749" i="24"/>
  <c r="I749" i="24" s="1"/>
  <c r="G1336" i="24"/>
  <c r="I1336" i="24" s="1"/>
  <c r="G315" i="24"/>
  <c r="I315" i="24" s="1"/>
  <c r="G1714" i="24"/>
  <c r="I1714" i="24" s="1"/>
  <c r="G462" i="24"/>
  <c r="I462" i="24" s="1"/>
  <c r="G964" i="24"/>
  <c r="I964" i="24" s="1"/>
  <c r="G1467" i="24"/>
  <c r="I1467" i="24" s="1"/>
  <c r="G1020" i="24"/>
  <c r="I1020" i="24" s="1"/>
  <c r="G96" i="24"/>
  <c r="I96" i="24" s="1"/>
  <c r="G763" i="24"/>
  <c r="I763" i="24" s="1"/>
  <c r="G1755" i="24"/>
  <c r="I1755" i="24" s="1"/>
  <c r="G2272" i="24"/>
  <c r="I2272" i="24" s="1"/>
  <c r="G326" i="24"/>
  <c r="I326" i="24" s="1"/>
  <c r="G1287" i="24"/>
  <c r="I1287" i="24" s="1"/>
  <c r="G1581" i="24"/>
  <c r="I1581" i="24" s="1"/>
  <c r="G1778" i="24"/>
  <c r="I1778" i="24" s="1"/>
  <c r="G1253" i="24"/>
  <c r="I1253" i="24" s="1"/>
  <c r="G469" i="24"/>
  <c r="I469" i="24" s="1"/>
  <c r="G238" i="24"/>
  <c r="I238" i="24" s="1"/>
  <c r="G1800" i="24"/>
  <c r="I1800" i="24" s="1"/>
  <c r="G765" i="24"/>
  <c r="I765" i="24" s="1"/>
  <c r="G2024" i="24"/>
  <c r="I2024" i="24" s="1"/>
  <c r="G167" i="24"/>
  <c r="I167" i="24" s="1"/>
  <c r="G464" i="24"/>
  <c r="I464" i="24" s="1"/>
  <c r="G2056" i="24"/>
  <c r="I2056" i="24" s="1"/>
  <c r="G1019" i="24"/>
  <c r="I1019" i="24" s="1"/>
  <c r="G1449" i="24"/>
  <c r="I1449" i="24" s="1"/>
  <c r="G2004" i="24"/>
  <c r="I2004" i="24" s="1"/>
  <c r="G1445" i="24"/>
  <c r="I1445" i="24" s="1"/>
  <c r="G861" i="24"/>
  <c r="I861" i="24" s="1"/>
  <c r="G2341" i="24"/>
  <c r="I2341" i="24" s="1"/>
  <c r="G1700" i="24"/>
  <c r="I1700" i="24" s="1"/>
  <c r="G1879" i="24"/>
  <c r="I1879" i="24" s="1"/>
  <c r="G1456" i="24"/>
  <c r="I1456" i="24" s="1"/>
  <c r="G98" i="24"/>
  <c r="I98" i="24" s="1"/>
  <c r="G1017" i="24"/>
  <c r="I1017" i="24" s="1"/>
  <c r="G1913" i="24"/>
  <c r="I1913" i="24" s="1"/>
  <c r="G2120" i="24"/>
  <c r="I2120" i="24" s="1"/>
  <c r="G1062" i="24"/>
  <c r="I1062" i="24" s="1"/>
  <c r="G751" i="24"/>
  <c r="I751" i="24" s="1"/>
  <c r="G1039" i="24"/>
  <c r="I1039" i="24" s="1"/>
  <c r="G1818" i="24"/>
  <c r="I1818" i="24" s="1"/>
  <c r="G47" i="24"/>
  <c r="I47" i="24" s="1"/>
  <c r="G1637" i="24"/>
  <c r="I1637" i="24" s="1"/>
  <c r="G1204" i="24"/>
  <c r="I1204" i="24" s="1"/>
  <c r="G1532" i="24"/>
  <c r="I1532" i="24" s="1"/>
  <c r="G2296" i="24"/>
  <c r="I2296" i="24" s="1"/>
  <c r="G137" i="24"/>
  <c r="I137" i="24" s="1"/>
  <c r="G1173" i="24"/>
  <c r="I1173" i="24" s="1"/>
  <c r="G363" i="24"/>
  <c r="I363" i="24" s="1"/>
  <c r="G293" i="24"/>
  <c r="I293" i="24" s="1"/>
  <c r="G391" i="24"/>
  <c r="I391" i="24" s="1"/>
  <c r="G1500" i="24"/>
  <c r="I1500" i="24" s="1"/>
  <c r="G536" i="24"/>
  <c r="I536" i="24" s="1"/>
  <c r="G1545" i="24"/>
  <c r="I1545" i="24" s="1"/>
  <c r="G426" i="24"/>
  <c r="I426" i="24" s="1"/>
  <c r="G525" i="24"/>
  <c r="I525" i="24" s="1"/>
  <c r="G438" i="24"/>
  <c r="I438" i="24" s="1"/>
  <c r="G218" i="24"/>
  <c r="I218" i="24" s="1"/>
  <c r="G1285" i="24"/>
  <c r="I1285" i="24" s="1"/>
  <c r="G1680" i="24"/>
  <c r="I1680" i="24" s="1"/>
  <c r="G1182" i="24"/>
  <c r="I1182" i="24" s="1"/>
  <c r="G1711" i="24"/>
  <c r="I1711" i="24" s="1"/>
  <c r="G387" i="24"/>
  <c r="I387" i="24" s="1"/>
  <c r="G403" i="24"/>
  <c r="I403" i="24" s="1"/>
  <c r="G2006" i="24"/>
  <c r="I2006" i="24" s="1"/>
  <c r="G1626" i="24"/>
  <c r="I1626" i="24" s="1"/>
  <c r="G1146" i="24"/>
  <c r="I1146" i="24" s="1"/>
  <c r="G1083" i="24"/>
  <c r="I1083" i="24" s="1"/>
  <c r="G2307" i="24"/>
  <c r="I2307" i="24" s="1"/>
  <c r="G1261" i="24"/>
  <c r="I1261" i="24" s="1"/>
  <c r="G838" i="24"/>
  <c r="I838" i="24" s="1"/>
  <c r="G2014" i="24"/>
  <c r="I2014" i="24" s="1"/>
  <c r="G1691" i="24"/>
  <c r="I1691" i="24" s="1"/>
  <c r="G651" i="24"/>
  <c r="I651" i="24" s="1"/>
  <c r="G2154" i="24"/>
  <c r="I2154" i="24" s="1"/>
  <c r="G1282" i="24"/>
  <c r="I1282" i="24" s="1"/>
  <c r="G661" i="24"/>
  <c r="I661" i="24" s="1"/>
  <c r="G1931" i="24"/>
  <c r="I1931" i="24" s="1"/>
  <c r="G1358" i="24"/>
  <c r="I1358" i="24" s="1"/>
  <c r="G718" i="24"/>
  <c r="I718" i="24" s="1"/>
  <c r="G1671" i="24"/>
  <c r="I1671" i="24" s="1"/>
  <c r="G2183" i="24"/>
  <c r="I2183" i="24" s="1"/>
  <c r="G1012" i="24"/>
  <c r="I1012" i="24" s="1"/>
  <c r="G1001" i="24"/>
  <c r="I1001" i="24" s="1"/>
  <c r="G890" i="24"/>
  <c r="I890" i="24" s="1"/>
  <c r="G2105" i="24"/>
  <c r="I2105" i="24" s="1"/>
  <c r="G928" i="24"/>
  <c r="I928" i="24" s="1"/>
  <c r="G945" i="24"/>
  <c r="I945" i="24" s="1"/>
  <c r="G2342" i="24"/>
  <c r="I2342" i="24" s="1"/>
  <c r="G157" i="24"/>
  <c r="I157" i="24" s="1"/>
  <c r="G936" i="24"/>
  <c r="I936" i="24" s="1"/>
  <c r="G1021" i="24"/>
  <c r="I1021" i="24" s="1"/>
  <c r="G1291" i="24"/>
  <c r="I1291" i="24" s="1"/>
  <c r="G476" i="24"/>
  <c r="I476" i="24" s="1"/>
  <c r="G2312" i="24"/>
  <c r="I2312" i="24" s="1"/>
  <c r="G2243" i="24"/>
  <c r="I2243" i="24" s="1"/>
  <c r="G2100" i="24"/>
  <c r="I2100" i="24" s="1"/>
  <c r="G204" i="24"/>
  <c r="I204" i="24" s="1"/>
  <c r="G984" i="24"/>
  <c r="I984" i="24" s="1"/>
  <c r="G1703" i="24"/>
  <c r="I1703" i="24" s="1"/>
  <c r="G2097" i="24"/>
  <c r="I2097" i="24" s="1"/>
  <c r="G553" i="24"/>
  <c r="I553" i="24" s="1"/>
  <c r="G702" i="24"/>
  <c r="I702" i="24" s="1"/>
  <c r="G419" i="24"/>
  <c r="I419" i="24" s="1"/>
  <c r="G2299" i="24"/>
  <c r="I2299" i="24" s="1"/>
  <c r="G775" i="24"/>
  <c r="I775" i="24" s="1"/>
  <c r="G2316" i="24"/>
  <c r="I2316" i="24" s="1"/>
  <c r="G1773" i="24"/>
  <c r="I1773" i="24" s="1"/>
  <c r="G1763" i="24"/>
  <c r="I1763" i="24" s="1"/>
  <c r="G1523" i="24"/>
  <c r="I1523" i="24" s="1"/>
  <c r="G1610" i="24"/>
  <c r="I1610" i="24" s="1"/>
  <c r="G1100" i="24"/>
  <c r="I1100" i="24" s="1"/>
  <c r="G1696" i="24"/>
  <c r="I1696" i="24" s="1"/>
  <c r="G436" i="24"/>
  <c r="I436" i="24" s="1"/>
  <c r="G112" i="24"/>
  <c r="I112" i="24" s="1"/>
  <c r="G1824" i="24"/>
  <c r="I1824" i="24" s="1"/>
  <c r="G298" i="24"/>
  <c r="I298" i="24" s="1"/>
  <c r="G1426" i="24"/>
  <c r="I1426" i="24" s="1"/>
  <c r="G714" i="24"/>
  <c r="I714" i="24" s="1"/>
  <c r="G365" i="24"/>
  <c r="I365" i="24" s="1"/>
  <c r="G166" i="24"/>
  <c r="I166" i="24" s="1"/>
  <c r="G1059" i="24"/>
  <c r="I1059" i="24" s="1"/>
  <c r="G2297" i="24"/>
  <c r="I2297" i="24" s="1"/>
  <c r="G1514" i="24"/>
  <c r="I1514" i="24" s="1"/>
  <c r="G1646" i="24"/>
  <c r="I1646" i="24" s="1"/>
  <c r="G1881" i="24"/>
  <c r="I1881" i="24" s="1"/>
  <c r="G542" i="24"/>
  <c r="I542" i="24" s="1"/>
  <c r="G1744" i="24"/>
  <c r="I1744" i="24" s="1"/>
  <c r="G457" i="24"/>
  <c r="I457" i="24" s="1"/>
  <c r="G370" i="24"/>
  <c r="I370" i="24" s="1"/>
  <c r="G557" i="24"/>
  <c r="I557" i="24" s="1"/>
  <c r="G76" i="24"/>
  <c r="I76" i="24" s="1"/>
  <c r="G1247" i="24"/>
  <c r="I1247" i="24" s="1"/>
  <c r="G792" i="24"/>
  <c r="I792" i="24" s="1"/>
  <c r="G1892" i="24"/>
  <c r="I1892" i="24" s="1"/>
  <c r="G1008" i="24"/>
  <c r="I1008" i="24" s="1"/>
  <c r="G1996" i="24"/>
  <c r="I1996" i="24" s="1"/>
  <c r="G1400" i="24"/>
  <c r="I1400" i="24" s="1"/>
  <c r="G475" i="24"/>
  <c r="I475" i="24" s="1"/>
  <c r="G1466" i="24"/>
  <c r="I1466" i="24" s="1"/>
  <c r="G1156" i="24"/>
  <c r="I1156" i="24" s="1"/>
  <c r="G2007" i="24"/>
  <c r="I2007" i="24" s="1"/>
  <c r="G1149" i="24"/>
  <c r="I1149" i="24" s="1"/>
  <c r="G368" i="24"/>
  <c r="I368" i="24" s="1"/>
  <c r="G490" i="24"/>
  <c r="I490" i="24" s="1"/>
  <c r="G747" i="24"/>
  <c r="I747" i="24" s="1"/>
  <c r="G152" i="24"/>
  <c r="I152" i="24" s="1"/>
  <c r="G407" i="24"/>
  <c r="I407" i="24" s="1"/>
  <c r="G521" i="24"/>
  <c r="I521" i="24" s="1"/>
  <c r="G543" i="24"/>
  <c r="I543" i="24" s="1"/>
  <c r="G959" i="24"/>
  <c r="I959" i="24" s="1"/>
  <c r="G431" i="24"/>
  <c r="I431" i="24" s="1"/>
  <c r="G1799" i="24"/>
  <c r="I1799" i="24" s="1"/>
  <c r="G1097" i="24"/>
  <c r="I1097" i="24" s="1"/>
  <c r="G1119" i="24"/>
  <c r="I1119" i="24" s="1"/>
  <c r="G1587" i="24"/>
  <c r="I1587" i="24" s="1"/>
  <c r="G615" i="24"/>
  <c r="I615" i="24" s="1"/>
  <c r="G829" i="24"/>
  <c r="I829" i="24" s="1"/>
  <c r="G1668" i="24"/>
  <c r="I1668" i="24" s="1"/>
  <c r="G1664" i="24"/>
  <c r="I1664" i="24" s="1"/>
  <c r="G50" i="24"/>
  <c r="I50" i="24" s="1"/>
  <c r="G2179" i="24"/>
  <c r="I2179" i="24" s="1"/>
  <c r="G2234" i="24"/>
  <c r="I2234" i="24" s="1"/>
  <c r="G255" i="24"/>
  <c r="I255" i="24" s="1"/>
  <c r="G1999" i="24"/>
  <c r="I1999" i="24" s="1"/>
  <c r="G119" i="24"/>
  <c r="I119" i="24" s="1"/>
  <c r="G1735" i="24"/>
  <c r="I1735" i="24" s="1"/>
  <c r="G1790" i="24"/>
  <c r="I1790" i="24" s="1"/>
  <c r="G2365" i="24"/>
  <c r="I2365" i="24" s="1"/>
  <c r="G620" i="24"/>
  <c r="I620" i="24" s="1"/>
  <c r="G1157" i="24"/>
  <c r="I1157" i="24" s="1"/>
  <c r="G2288" i="24"/>
  <c r="I2288" i="24" s="1"/>
  <c r="G2160" i="24"/>
  <c r="I2160" i="24" s="1"/>
  <c r="G815" i="24"/>
  <c r="I815" i="24" s="1"/>
  <c r="G1280" i="24"/>
  <c r="I1280" i="24" s="1"/>
  <c r="G1434" i="24"/>
  <c r="I1434" i="24" s="1"/>
  <c r="G1632" i="24"/>
  <c r="I1632" i="24" s="1"/>
  <c r="G1026" i="24"/>
  <c r="I1026" i="24" s="1"/>
  <c r="G1948" i="24"/>
  <c r="I1948" i="24" s="1"/>
  <c r="G1304" i="24"/>
  <c r="I1304" i="24" s="1"/>
  <c r="G2334" i="24"/>
  <c r="I2334" i="24" s="1"/>
  <c r="G2083" i="24"/>
  <c r="I2083" i="24" s="1"/>
  <c r="G1312" i="24"/>
  <c r="I1312" i="24" s="1"/>
  <c r="G841" i="24"/>
  <c r="I841" i="24" s="1"/>
  <c r="G1482" i="24"/>
  <c r="I1482" i="24" s="1"/>
  <c r="G833" i="24"/>
  <c r="I833" i="24" s="1"/>
  <c r="G596" i="24"/>
  <c r="I596" i="24" s="1"/>
  <c r="G655" i="24"/>
  <c r="I655" i="24" s="1"/>
  <c r="G2135" i="24"/>
  <c r="I2135" i="24" s="1"/>
  <c r="G704" i="24"/>
  <c r="I704" i="24" s="1"/>
  <c r="G601" i="24"/>
  <c r="I601" i="24" s="1"/>
  <c r="G2295" i="24"/>
  <c r="I2295" i="24" s="1"/>
  <c r="G2332" i="24"/>
  <c r="I2332" i="24" s="1"/>
  <c r="G1179" i="24"/>
  <c r="I1179" i="24" s="1"/>
  <c r="G781" i="24"/>
  <c r="I781" i="24" s="1"/>
  <c r="G627" i="24"/>
  <c r="I627" i="24" s="1"/>
  <c r="G2036" i="24"/>
  <c r="I2036" i="24" s="1"/>
  <c r="G888" i="24"/>
  <c r="I888" i="24" s="1"/>
  <c r="G14" i="24"/>
  <c r="I14" i="24" s="1"/>
  <c r="G2015" i="24"/>
  <c r="I2015" i="24" s="1"/>
  <c r="G769" i="24"/>
  <c r="I769" i="24" s="1"/>
  <c r="G1851" i="24"/>
  <c r="I1851" i="24" s="1"/>
  <c r="G2077" i="24"/>
  <c r="I2077" i="24" s="1"/>
  <c r="G1590" i="24"/>
  <c r="I1590" i="24" s="1"/>
  <c r="G2290" i="24"/>
  <c r="I2290" i="24" s="1"/>
  <c r="G179" i="24"/>
  <c r="I179" i="24" s="1"/>
  <c r="G1196" i="24"/>
  <c r="I1196" i="24" s="1"/>
  <c r="G1758" i="24"/>
  <c r="I1758" i="24" s="1"/>
  <c r="G1351" i="24"/>
  <c r="I1351" i="24" s="1"/>
  <c r="G524" i="24"/>
  <c r="I524" i="24" s="1"/>
  <c r="G793" i="24"/>
  <c r="I793" i="24" s="1"/>
  <c r="G1556" i="24"/>
  <c r="I1556" i="24" s="1"/>
  <c r="G1476" i="24"/>
  <c r="I1476" i="24" s="1"/>
  <c r="G1372" i="24"/>
  <c r="I1372" i="24" s="1"/>
  <c r="G1229" i="24"/>
  <c r="I1229" i="24" s="1"/>
  <c r="G648" i="24"/>
  <c r="I648" i="24" s="1"/>
  <c r="G115" i="24"/>
  <c r="I115" i="24" s="1"/>
  <c r="G1323" i="24"/>
  <c r="I1323" i="24" s="1"/>
  <c r="G245" i="24"/>
  <c r="I245" i="24" s="1"/>
  <c r="G2114" i="24"/>
  <c r="I2114" i="24" s="1"/>
  <c r="G357" i="24"/>
  <c r="I357" i="24" s="1"/>
  <c r="G251" i="24"/>
  <c r="I251" i="24" s="1"/>
  <c r="G1902" i="24"/>
  <c r="I1902" i="24" s="1"/>
  <c r="G1645" i="24"/>
  <c r="I1645" i="24" s="1"/>
  <c r="G1681" i="24"/>
  <c r="I1681" i="24" s="1"/>
  <c r="G82" i="24"/>
  <c r="I82" i="24" s="1"/>
  <c r="G1911" i="24"/>
  <c r="I1911" i="24" s="1"/>
  <c r="G735" i="24"/>
  <c r="I735" i="24" s="1"/>
  <c r="G1638" i="24"/>
  <c r="I1638" i="24" s="1"/>
  <c r="G299" i="24"/>
  <c r="I299" i="24" s="1"/>
  <c r="G1063" i="24"/>
  <c r="I1063" i="24" s="1"/>
  <c r="G1095" i="24"/>
  <c r="I1095" i="24" s="1"/>
  <c r="G1220" i="24"/>
  <c r="I1220" i="24" s="1"/>
  <c r="G1579" i="24"/>
  <c r="I1579" i="24" s="1"/>
  <c r="G612" i="24"/>
  <c r="I612" i="24" s="1"/>
  <c r="G2327" i="24"/>
  <c r="I2327" i="24" s="1"/>
  <c r="G779" i="24"/>
  <c r="I779" i="24" s="1"/>
  <c r="G1513" i="24"/>
  <c r="I1513" i="24" s="1"/>
  <c r="G756" i="24"/>
  <c r="I756" i="24" s="1"/>
  <c r="G790" i="24"/>
  <c r="I790" i="24" s="1"/>
  <c r="G1876" i="24"/>
  <c r="I1876" i="24" s="1"/>
  <c r="G1536" i="24"/>
  <c r="I1536" i="24" s="1"/>
  <c r="G1648" i="24"/>
  <c r="I1648" i="24" s="1"/>
  <c r="G652" i="24"/>
  <c r="I652" i="24" s="1"/>
  <c r="G1326" i="24"/>
  <c r="I1326" i="24" s="1"/>
  <c r="G1694" i="24"/>
  <c r="I1694" i="24" s="1"/>
  <c r="G1970" i="24"/>
  <c r="I1970" i="24" s="1"/>
  <c r="G1808" i="24"/>
  <c r="I1808" i="24" s="1"/>
  <c r="G1199" i="24"/>
  <c r="I1199" i="24" s="1"/>
  <c r="G1371" i="24"/>
  <c r="I1371" i="24" s="1"/>
  <c r="G549" i="24"/>
  <c r="I549" i="24" s="1"/>
  <c r="G1007" i="24"/>
  <c r="I1007" i="24" s="1"/>
  <c r="G1812" i="24"/>
  <c r="I1812" i="24" s="1"/>
  <c r="G2058" i="24"/>
  <c r="I2058" i="24" s="1"/>
  <c r="G1190" i="24"/>
  <c r="I1190" i="24" s="1"/>
  <c r="G881" i="24"/>
  <c r="I881" i="24" s="1"/>
  <c r="G1076" i="24"/>
  <c r="I1076" i="24" s="1"/>
  <c r="G1615" i="24"/>
  <c r="I1615" i="24" s="1"/>
  <c r="G843" i="24"/>
  <c r="I843" i="24" s="1"/>
  <c r="G1900" i="24"/>
  <c r="I1900" i="24" s="1"/>
  <c r="G1831" i="24"/>
  <c r="I1831" i="24" s="1"/>
  <c r="G1122" i="24"/>
  <c r="I1122" i="24" s="1"/>
  <c r="G1603" i="24"/>
  <c r="I1603" i="24" s="1"/>
  <c r="G1324" i="24"/>
  <c r="I1324" i="24" s="1"/>
  <c r="G2336" i="24"/>
  <c r="I2336" i="24" s="1"/>
  <c r="G309" i="24"/>
  <c r="I309" i="24" s="1"/>
  <c r="G2165" i="24"/>
  <c r="I2165" i="24" s="1"/>
  <c r="G869" i="24"/>
  <c r="I869" i="24" s="1"/>
  <c r="G2081" i="24"/>
  <c r="I2081" i="24" s="1"/>
  <c r="G761" i="24"/>
  <c r="I761" i="24" s="1"/>
  <c r="G738" i="24"/>
  <c r="I738" i="24" s="1"/>
  <c r="G566" i="24"/>
  <c r="I566" i="24" s="1"/>
  <c r="G1967" i="24"/>
  <c r="I1967" i="24" s="1"/>
  <c r="G2348" i="24"/>
  <c r="I2348" i="24" s="1"/>
  <c r="G1206" i="24"/>
  <c r="I1206" i="24" s="1"/>
  <c r="G1453" i="24"/>
  <c r="I1453" i="24" s="1"/>
  <c r="G2129" i="24"/>
  <c r="I2129" i="24" s="1"/>
  <c r="G1003" i="24"/>
  <c r="I1003" i="24" s="1"/>
  <c r="G354" i="24"/>
  <c r="I354" i="24" s="1"/>
  <c r="G1310" i="24"/>
  <c r="I1310" i="24" s="1"/>
  <c r="G378" i="24"/>
  <c r="I378" i="24" s="1"/>
  <c r="G514" i="24"/>
  <c r="I514" i="24" s="1"/>
  <c r="G632" i="24"/>
  <c r="I632" i="24" s="1"/>
  <c r="G2180" i="24"/>
  <c r="I2180" i="24" s="1"/>
  <c r="G231" i="24"/>
  <c r="I231" i="24" s="1"/>
  <c r="G2082" i="24"/>
  <c r="I2082" i="24" s="1"/>
  <c r="G282" i="24"/>
  <c r="I282" i="24" s="1"/>
  <c r="G304" i="24"/>
  <c r="I304" i="24" s="1"/>
  <c r="G382" i="24"/>
  <c r="I382" i="24" s="1"/>
  <c r="G2127" i="24"/>
  <c r="I2127" i="24" s="1"/>
  <c r="G248" i="24"/>
  <c r="I248" i="24" s="1"/>
  <c r="G93" i="24"/>
  <c r="I93" i="24" s="1"/>
  <c r="G104" i="24"/>
  <c r="I104" i="24" s="1"/>
  <c r="G193" i="24"/>
  <c r="I193" i="24" s="1"/>
  <c r="G1747" i="24"/>
  <c r="I1747" i="24" s="1"/>
  <c r="G1591" i="24"/>
  <c r="I1591" i="24" s="1"/>
  <c r="G630" i="24"/>
  <c r="I630" i="24" s="1"/>
  <c r="G1998" i="24"/>
  <c r="I1998" i="24" s="1"/>
  <c r="G1985" i="24"/>
  <c r="I1985" i="24" s="1"/>
  <c r="G690" i="24"/>
  <c r="I690" i="24" s="1"/>
  <c r="G148" i="24"/>
  <c r="I148" i="24" s="1"/>
  <c r="G271" i="24"/>
  <c r="I271" i="24" s="1"/>
  <c r="G1716" i="24"/>
  <c r="I1716" i="24" s="1"/>
  <c r="G1010" i="24"/>
  <c r="I1010" i="24" s="1"/>
  <c r="G1289" i="24"/>
  <c r="I1289" i="24" s="1"/>
  <c r="G902" i="24"/>
  <c r="I902" i="24" s="1"/>
  <c r="G672" i="24"/>
  <c r="I672" i="24" s="1"/>
  <c r="G967" i="24"/>
  <c r="I967" i="24" s="1"/>
  <c r="G1306" i="24"/>
  <c r="I1306" i="24" s="1"/>
  <c r="G1145" i="24"/>
  <c r="I1145" i="24" s="1"/>
  <c r="G800" i="24"/>
  <c r="I800" i="24" s="1"/>
  <c r="G87" i="24"/>
  <c r="I87" i="24" s="1"/>
  <c r="G1975" i="24"/>
  <c r="I1975" i="24" s="1"/>
  <c r="G1566" i="24"/>
  <c r="I1566" i="24" s="1"/>
  <c r="G2199" i="24"/>
  <c r="I2199" i="24" s="1"/>
  <c r="G1850" i="24"/>
  <c r="I1850" i="24" s="1"/>
  <c r="G2109" i="24"/>
  <c r="I2109" i="24" s="1"/>
  <c r="G654" i="24"/>
  <c r="I654" i="24" s="1"/>
  <c r="AR7" i="19"/>
  <c r="G1611" i="24"/>
  <c r="I1611" i="24" s="1"/>
  <c r="G803" i="24"/>
  <c r="I803" i="24" s="1"/>
  <c r="G1184" i="24"/>
  <c r="I1184" i="24" s="1"/>
  <c r="G1131" i="24"/>
  <c r="I1131" i="24" s="1"/>
  <c r="G1847" i="24"/>
  <c r="I1847" i="24" s="1"/>
  <c r="G818" i="24"/>
  <c r="I818" i="24" s="1"/>
  <c r="G1930" i="24"/>
  <c r="I1930" i="24" s="1"/>
  <c r="G333" i="24"/>
  <c r="I333" i="24" s="1"/>
  <c r="G79" i="24"/>
  <c r="I79" i="24" s="1"/>
  <c r="G1764" i="24"/>
  <c r="I1764" i="24" s="1"/>
  <c r="G2245" i="24"/>
  <c r="I2245" i="24" s="1"/>
  <c r="G1707" i="24"/>
  <c r="I1707" i="24" s="1"/>
  <c r="G1094" i="24"/>
  <c r="I1094" i="24" s="1"/>
  <c r="G963" i="24"/>
  <c r="I963" i="24" s="1"/>
  <c r="G2185" i="24"/>
  <c r="I2185" i="24" s="1"/>
  <c r="G1487" i="24"/>
  <c r="I1487" i="24" s="1"/>
  <c r="G2229" i="24"/>
  <c r="I2229" i="24" s="1"/>
  <c r="G1569" i="24"/>
  <c r="I1569" i="24" s="1"/>
  <c r="G1464" i="24"/>
  <c r="I1464" i="24" s="1"/>
  <c r="G663" i="24"/>
  <c r="I663" i="24" s="1"/>
  <c r="G1396" i="24"/>
  <c r="I1396" i="24" s="1"/>
  <c r="G1048" i="24"/>
  <c r="I1048" i="24" s="1"/>
  <c r="G2222" i="24"/>
  <c r="I2222" i="24" s="1"/>
  <c r="G2355" i="24"/>
  <c r="I2355" i="24" s="1"/>
  <c r="G1447" i="24"/>
  <c r="I1447" i="24" s="1"/>
  <c r="G2139" i="24"/>
  <c r="I2139" i="24" s="1"/>
  <c r="G1490" i="24"/>
  <c r="I1490" i="24" s="1"/>
  <c r="G2150" i="24"/>
  <c r="I2150" i="24" s="1"/>
  <c r="G931" i="24"/>
  <c r="I931" i="24" s="1"/>
  <c r="G1788" i="24"/>
  <c r="I1788" i="24" s="1"/>
  <c r="G1889" i="24"/>
  <c r="I1889" i="24" s="1"/>
  <c r="G768" i="24"/>
  <c r="I768" i="24" s="1"/>
  <c r="G1361" i="24"/>
  <c r="I1361" i="24" s="1"/>
  <c r="G1571" i="24"/>
  <c r="I1571" i="24" s="1"/>
  <c r="G884" i="24"/>
  <c r="I884" i="24" s="1"/>
  <c r="G1169" i="24"/>
  <c r="I1169" i="24" s="1"/>
  <c r="G1741" i="24"/>
  <c r="I1741" i="24" s="1"/>
  <c r="G159" i="24"/>
  <c r="I159" i="24" s="1"/>
  <c r="G450" i="24"/>
  <c r="I450" i="24" s="1"/>
  <c r="G2046" i="24"/>
  <c r="I2046" i="24" s="1"/>
  <c r="G1105" i="24"/>
  <c r="I1105" i="24" s="1"/>
  <c r="G960" i="24"/>
  <c r="I960" i="24" s="1"/>
  <c r="G1721" i="24"/>
  <c r="I1721" i="24" s="1"/>
  <c r="G1905" i="24"/>
  <c r="I1905" i="24" s="1"/>
  <c r="G1558" i="24"/>
  <c r="I1558" i="24" s="1"/>
  <c r="G1188" i="24"/>
  <c r="I1188" i="24" s="1"/>
  <c r="G2069" i="24"/>
  <c r="I2069" i="24" s="1"/>
  <c r="G1669" i="24"/>
  <c r="I1669" i="24" s="1"/>
  <c r="G2050" i="24"/>
  <c r="I2050" i="24" s="1"/>
  <c r="G181" i="24"/>
  <c r="I181" i="24" s="1"/>
  <c r="G42" i="24"/>
  <c r="I42" i="24" s="1"/>
  <c r="G208" i="24"/>
  <c r="I208" i="24" s="1"/>
  <c r="G1550" i="24"/>
  <c r="I1550" i="24" s="1"/>
  <c r="G1916" i="24"/>
  <c r="I1916" i="24" s="1"/>
  <c r="G1444" i="24"/>
  <c r="I1444" i="24" s="1"/>
  <c r="G383" i="24"/>
  <c r="I383" i="24" s="1"/>
  <c r="G674" i="24"/>
  <c r="I674" i="24" s="1"/>
  <c r="G2189" i="24"/>
  <c r="I2189" i="24" s="1"/>
  <c r="G1685" i="24"/>
  <c r="I1685" i="24" s="1"/>
  <c r="G2161" i="24"/>
  <c r="I2161" i="24" s="1"/>
  <c r="G976" i="24"/>
  <c r="I976" i="24" s="1"/>
  <c r="G272" i="24"/>
  <c r="I272" i="24" s="1"/>
  <c r="G1519" i="24"/>
  <c r="I1519" i="24" s="1"/>
  <c r="G2085" i="24"/>
  <c r="I2085" i="24" s="1"/>
  <c r="G2169" i="24"/>
  <c r="I2169" i="24" s="1"/>
  <c r="G569" i="24"/>
  <c r="I569" i="24" s="1"/>
  <c r="G1330" i="24"/>
  <c r="I1330" i="24" s="1"/>
  <c r="G479" i="24"/>
  <c r="I479" i="24" s="1"/>
  <c r="G1483" i="24"/>
  <c r="I1483" i="24" s="1"/>
  <c r="G280" i="24"/>
  <c r="I280" i="24" s="1"/>
  <c r="G567" i="24"/>
  <c r="I567" i="24" s="1"/>
  <c r="G486" i="24"/>
  <c r="I486" i="24" s="1"/>
  <c r="G190" i="24"/>
  <c r="I190" i="24" s="1"/>
  <c r="G129" i="24"/>
  <c r="I129" i="24" s="1"/>
  <c r="G174" i="24"/>
  <c r="I174" i="24" s="1"/>
  <c r="G1540" i="24"/>
  <c r="I1540" i="24" s="1"/>
  <c r="G83" i="24"/>
  <c r="I83" i="24" s="1"/>
  <c r="G556" i="24"/>
  <c r="I556" i="24" s="1"/>
  <c r="G1656" i="24"/>
  <c r="I1656" i="24" s="1"/>
  <c r="G278" i="24"/>
  <c r="I278" i="24" s="1"/>
  <c r="G62" i="24"/>
  <c r="I62" i="24" s="1"/>
  <c r="G1117" i="24"/>
  <c r="I1117" i="24" s="1"/>
  <c r="G962" i="24"/>
  <c r="I962" i="24" s="1"/>
  <c r="G1082" i="24"/>
  <c r="I1082" i="24" s="1"/>
  <c r="G211" i="24"/>
  <c r="I211" i="24" s="1"/>
  <c r="G1853" i="24"/>
  <c r="I1853" i="24" s="1"/>
  <c r="G1888" i="24"/>
  <c r="I1888" i="24" s="1"/>
  <c r="G1864" i="24"/>
  <c r="I1864" i="24" s="1"/>
  <c r="G1794" i="24"/>
  <c r="I1794" i="24" s="1"/>
  <c r="G1134" i="24"/>
  <c r="I1134" i="24" s="1"/>
  <c r="G1317" i="24"/>
  <c r="I1317" i="24" s="1"/>
  <c r="G416" i="24"/>
  <c r="I416" i="24" s="1"/>
  <c r="G1329" i="24"/>
  <c r="I1329" i="24" s="1"/>
  <c r="G1885" i="24"/>
  <c r="I1885" i="24" s="1"/>
  <c r="G1327" i="24"/>
  <c r="I1327" i="24" s="1"/>
  <c r="G2000" i="24"/>
  <c r="I2000" i="24" s="1"/>
  <c r="G390" i="24"/>
  <c r="I390" i="24" s="1"/>
  <c r="G194" i="24"/>
  <c r="I194" i="24" s="1"/>
  <c r="G1964" i="24"/>
  <c r="I1964" i="24" s="1"/>
  <c r="G1592" i="24"/>
  <c r="I1592" i="24" s="1"/>
  <c r="G1432" i="24"/>
  <c r="I1432" i="24" s="1"/>
  <c r="G2117" i="24"/>
  <c r="I2117" i="24" s="1"/>
  <c r="G1861" i="24"/>
  <c r="I1861" i="24" s="1"/>
  <c r="G716" i="24"/>
  <c r="I716" i="24" s="1"/>
  <c r="G807" i="24"/>
  <c r="I807" i="24" s="1"/>
  <c r="G465" i="24"/>
  <c r="I465" i="24" s="1"/>
  <c r="G494" i="24"/>
  <c r="I494" i="24" s="1"/>
  <c r="G320" i="24"/>
  <c r="I320" i="24" s="1"/>
  <c r="G904" i="24"/>
  <c r="I904" i="24" s="1"/>
  <c r="G101" i="24"/>
  <c r="I101" i="24" s="1"/>
  <c r="G1429" i="24"/>
  <c r="I1429" i="24" s="1"/>
  <c r="G130" i="24"/>
  <c r="I130" i="24" s="1"/>
  <c r="G247" i="24"/>
  <c r="I247" i="24" s="1"/>
  <c r="G2035" i="24"/>
  <c r="I2035" i="24" s="1"/>
  <c r="G1446" i="24"/>
  <c r="I1446" i="24" s="1"/>
  <c r="G1629" i="24"/>
  <c r="I1629" i="24" s="1"/>
  <c r="G835" i="24"/>
  <c r="I835" i="24" s="1"/>
  <c r="G1944" i="24"/>
  <c r="I1944" i="24" s="1"/>
  <c r="G1133" i="24"/>
  <c r="I1133" i="24" s="1"/>
  <c r="G1339" i="24"/>
  <c r="I1339" i="24" s="1"/>
  <c r="G2010" i="24"/>
  <c r="I2010" i="24" s="1"/>
  <c r="G1438" i="24"/>
  <c r="I1438" i="24" s="1"/>
  <c r="G622" i="24"/>
  <c r="I622" i="24" s="1"/>
  <c r="G1187" i="24"/>
  <c r="I1187" i="24" s="1"/>
  <c r="G533" i="24"/>
  <c r="I533" i="24" s="1"/>
  <c r="G1185" i="24"/>
  <c r="I1185" i="24" s="1"/>
  <c r="G876" i="24"/>
  <c r="I876" i="24" s="1"/>
  <c r="G6" i="24"/>
  <c r="I6" i="24" s="1"/>
  <c r="G205" i="24"/>
  <c r="I205" i="24" s="1"/>
  <c r="G2233" i="24"/>
  <c r="I2233" i="24" s="1"/>
  <c r="G1435" i="24"/>
  <c r="I1435" i="24" s="1"/>
  <c r="G53" i="24"/>
  <c r="I53" i="24" s="1"/>
  <c r="G113" i="24"/>
  <c r="I113" i="24" s="1"/>
  <c r="G750" i="24"/>
  <c r="I750" i="24" s="1"/>
  <c r="G805" i="24"/>
  <c r="I805" i="24" s="1"/>
  <c r="G2022" i="24"/>
  <c r="I2022" i="24" s="1"/>
  <c r="G1360" i="24"/>
  <c r="I1360" i="24" s="1"/>
  <c r="G1962" i="24"/>
  <c r="I1962" i="24" s="1"/>
  <c r="G1908" i="24"/>
  <c r="I1908" i="24" s="1"/>
  <c r="G1332" i="24"/>
  <c r="I1332" i="24" s="1"/>
  <c r="G903" i="24"/>
  <c r="I903" i="24" s="1"/>
  <c r="G44" i="24"/>
  <c r="I44" i="24" s="1"/>
  <c r="G1379" i="24"/>
  <c r="I1379" i="24" s="1"/>
  <c r="G847" i="24"/>
  <c r="I847" i="24" s="1"/>
  <c r="G2101" i="24"/>
  <c r="I2101" i="24" s="1"/>
  <c r="G2362" i="24"/>
  <c r="I2362" i="24" s="1"/>
  <c r="G1221" i="24"/>
  <c r="I1221" i="24" s="1"/>
  <c r="G1377" i="24"/>
  <c r="I1377" i="24" s="1"/>
  <c r="G1676" i="24"/>
  <c r="I1676" i="24" s="1"/>
  <c r="G726" i="24"/>
  <c r="I726" i="24" s="1"/>
  <c r="G1955" i="24"/>
  <c r="I1955" i="24" s="1"/>
  <c r="G670" i="24"/>
  <c r="I670" i="24" s="1"/>
  <c r="G561" i="24"/>
  <c r="I561" i="24" s="1"/>
  <c r="G1898" i="24"/>
  <c r="I1898" i="24" s="1"/>
  <c r="G484" i="24"/>
  <c r="I484" i="24" s="1"/>
  <c r="G31" i="24"/>
  <c r="I31" i="24" s="1"/>
  <c r="G820" i="24"/>
  <c r="I820" i="24" s="1"/>
  <c r="G2251" i="24"/>
  <c r="I2251" i="24" s="1"/>
  <c r="G1597" i="24"/>
  <c r="I1597" i="24" s="1"/>
  <c r="G1248" i="24"/>
  <c r="I1248" i="24" s="1"/>
  <c r="G1528" i="24"/>
  <c r="I1528" i="24" s="1"/>
  <c r="G2192" i="24"/>
  <c r="I2192" i="24" s="1"/>
  <c r="G471" i="24"/>
  <c r="I471" i="24" s="1"/>
  <c r="G77" i="24"/>
  <c r="I77" i="24" s="1"/>
  <c r="G2098" i="24"/>
  <c r="I2098" i="24" s="1"/>
  <c r="G713" i="24"/>
  <c r="I713" i="24" s="1"/>
  <c r="G1922" i="24"/>
  <c r="I1922" i="24" s="1"/>
  <c r="G1260" i="24"/>
  <c r="I1260" i="24" s="1"/>
  <c r="G413" i="24"/>
  <c r="I413" i="24" s="1"/>
  <c r="G2079" i="24"/>
  <c r="I2079" i="24" s="1"/>
  <c r="G782" i="24"/>
  <c r="I782" i="24" s="1"/>
  <c r="G504" i="24"/>
  <c r="I504" i="24" s="1"/>
  <c r="G1539" i="24"/>
  <c r="I1539" i="24" s="1"/>
  <c r="G1817" i="24"/>
  <c r="I1817" i="24" s="1"/>
  <c r="G1124" i="24"/>
  <c r="I1124" i="24" s="1"/>
  <c r="G1722" i="24"/>
  <c r="I1722" i="24" s="1"/>
  <c r="G1777" i="24"/>
  <c r="I1777" i="24" s="1"/>
  <c r="G1982" i="24"/>
  <c r="I1982" i="24" s="1"/>
  <c r="G1785" i="24"/>
  <c r="I1785" i="24" s="1"/>
  <c r="G997" i="24"/>
  <c r="I997" i="24" s="1"/>
  <c r="G982" i="24"/>
  <c r="I982" i="24" s="1"/>
  <c r="G868" i="24"/>
  <c r="I868" i="24" s="1"/>
  <c r="G415" i="24"/>
  <c r="I415" i="24" s="1"/>
  <c r="G1698" i="24"/>
  <c r="I1698" i="24" s="1"/>
  <c r="G539" i="24"/>
  <c r="I539" i="24" s="1"/>
  <c r="G870" i="24"/>
  <c r="I870" i="24" s="1"/>
  <c r="G2291" i="24"/>
  <c r="I2291" i="24" s="1"/>
  <c r="G1943" i="24"/>
  <c r="I1943" i="24" s="1"/>
  <c r="G2293" i="24"/>
  <c r="I2293" i="24" s="1"/>
  <c r="G210" i="24"/>
  <c r="I210" i="24" s="1"/>
  <c r="G1582" i="24"/>
  <c r="I1582" i="24" s="1"/>
  <c r="G284" i="24"/>
  <c r="I284" i="24" s="1"/>
  <c r="G1153" i="24"/>
  <c r="I1153" i="24" s="1"/>
  <c r="G2311" i="24"/>
  <c r="I2311" i="24" s="1"/>
  <c r="G760" i="24"/>
  <c r="I760" i="24" s="1"/>
  <c r="G1919" i="24"/>
  <c r="I1919" i="24" s="1"/>
  <c r="G1904" i="24"/>
  <c r="I1904" i="24" s="1"/>
  <c r="G2315" i="24"/>
  <c r="I2315" i="24" s="1"/>
  <c r="G1057" i="24"/>
  <c r="I1057" i="24" s="1"/>
  <c r="G2230" i="24"/>
  <c r="I2230" i="24" s="1"/>
  <c r="G478" i="24"/>
  <c r="I478" i="24" s="1"/>
  <c r="G1172" i="24"/>
  <c r="I1172" i="24" s="1"/>
  <c r="G2190" i="24"/>
  <c r="I2190" i="24" s="1"/>
  <c r="G217" i="24"/>
  <c r="I217" i="24" s="1"/>
  <c r="G2164" i="24"/>
  <c r="I2164" i="24" s="1"/>
  <c r="G512" i="24"/>
  <c r="I512" i="24" s="1"/>
  <c r="G1923" i="24"/>
  <c r="I1923" i="24" s="1"/>
  <c r="G1713" i="24"/>
  <c r="I1713" i="24" s="1"/>
  <c r="G1838" i="24"/>
  <c r="I1838" i="24" s="1"/>
  <c r="G2011" i="24"/>
  <c r="I2011" i="24" s="1"/>
  <c r="G1557" i="24"/>
  <c r="I1557" i="24" s="1"/>
  <c r="G991" i="24"/>
  <c r="I991" i="24" s="1"/>
  <c r="G952" i="24"/>
  <c r="I952" i="24" s="1"/>
  <c r="G2001" i="24"/>
  <c r="I2001" i="24" s="1"/>
  <c r="G2283" i="24"/>
  <c r="I2283" i="24" s="1"/>
  <c r="G1144" i="24"/>
  <c r="I1144" i="24" s="1"/>
  <c r="G1478" i="24"/>
  <c r="I1478" i="24" s="1"/>
  <c r="G99" i="24"/>
  <c r="I99" i="24" s="1"/>
  <c r="G817" i="24"/>
  <c r="I817" i="24" s="1"/>
  <c r="G2298" i="24"/>
  <c r="I2298" i="24" s="1"/>
  <c r="G2353" i="24"/>
  <c r="I2353" i="24" s="1"/>
  <c r="G501" i="24"/>
  <c r="I501" i="24" s="1"/>
  <c r="G1655" i="24"/>
  <c r="I1655" i="24" s="1"/>
  <c r="G161" i="24"/>
  <c r="I161" i="24" s="1"/>
  <c r="G1331" i="24"/>
  <c r="I1331" i="24" s="1"/>
  <c r="G1492" i="24"/>
  <c r="I1492" i="24" s="1"/>
  <c r="G2236" i="24"/>
  <c r="I2236" i="24" s="1"/>
  <c r="G801" i="24"/>
  <c r="I801" i="24" s="1"/>
  <c r="G711" i="24"/>
  <c r="I711" i="24" s="1"/>
  <c r="G1175" i="24"/>
  <c r="I1175" i="24" s="1"/>
  <c r="G731" i="24"/>
  <c r="I731" i="24" s="1"/>
  <c r="G334" i="24"/>
  <c r="I334" i="24" s="1"/>
  <c r="G2282" i="24"/>
  <c r="I2282" i="24" s="1"/>
  <c r="G1027" i="24"/>
  <c r="I1027" i="24" s="1"/>
  <c r="G2028" i="24"/>
  <c r="I2028" i="24" s="1"/>
  <c r="G789" i="24"/>
  <c r="I789" i="24" s="1"/>
  <c r="G151" i="24"/>
  <c r="I151" i="24" s="1"/>
  <c r="G606" i="24"/>
  <c r="I606" i="24" s="1"/>
  <c r="G2231" i="24"/>
  <c r="I2231" i="24" s="1"/>
  <c r="G12" i="24"/>
  <c r="I12" i="24" s="1"/>
  <c r="G144" i="24"/>
  <c r="I144" i="24" s="1"/>
  <c r="G806" i="24"/>
  <c r="I806" i="24" s="1"/>
  <c r="G458" i="24"/>
  <c r="I458" i="24" s="1"/>
  <c r="G435" i="24"/>
  <c r="I435" i="24" s="1"/>
  <c r="G2057" i="24"/>
  <c r="I2057" i="24" s="1"/>
  <c r="G366" i="24"/>
  <c r="I366" i="24" s="1"/>
  <c r="G2310" i="24"/>
  <c r="I2310" i="24" s="1"/>
  <c r="G2080" i="24"/>
  <c r="I2080" i="24" s="1"/>
  <c r="G33" i="24"/>
  <c r="I33" i="24" s="1"/>
  <c r="G1041" i="24"/>
  <c r="I1041" i="24" s="1"/>
  <c r="G608" i="24"/>
  <c r="I608" i="24" s="1"/>
  <c r="G1935" i="24"/>
  <c r="I1935" i="24" s="1"/>
  <c r="G975" i="24"/>
  <c r="I975" i="24" s="1"/>
  <c r="G856" i="24"/>
  <c r="I856" i="24" s="1"/>
  <c r="G1037" i="24"/>
  <c r="I1037" i="24" s="1"/>
  <c r="G1706" i="24"/>
  <c r="I1706" i="24" s="1"/>
  <c r="G819" i="24"/>
  <c r="I819" i="24" s="1"/>
  <c r="G1829" i="24"/>
  <c r="I1829" i="24" s="1"/>
  <c r="G1382" i="24"/>
  <c r="I1382" i="24" s="1"/>
  <c r="G1024" i="24"/>
  <c r="I1024" i="24" s="1"/>
  <c r="G408" i="24"/>
  <c r="I408" i="24" s="1"/>
  <c r="G1319" i="24"/>
  <c r="I1319" i="24" s="1"/>
  <c r="G1485" i="24"/>
  <c r="I1485" i="24" s="1"/>
  <c r="G1995" i="24"/>
  <c r="I1995" i="24" s="1"/>
  <c r="G276" i="24"/>
  <c r="I276" i="24" s="1"/>
  <c r="G593" i="24"/>
  <c r="I593" i="24" s="1"/>
  <c r="G1883" i="24"/>
  <c r="I1883" i="24" s="1"/>
  <c r="G1189" i="24"/>
  <c r="I1189" i="24" s="1"/>
  <c r="G1924" i="24"/>
  <c r="I1924" i="24" s="1"/>
  <c r="G1238" i="24"/>
  <c r="I1238" i="24" s="1"/>
  <c r="G1130" i="24"/>
  <c r="I1130" i="24" s="1"/>
  <c r="G1854" i="24"/>
  <c r="I1854" i="24" s="1"/>
  <c r="G1029" i="24"/>
  <c r="I1029" i="24" s="1"/>
  <c r="G1938" i="24"/>
  <c r="I1938" i="24" s="1"/>
  <c r="G1058" i="24"/>
  <c r="I1058" i="24" s="1"/>
  <c r="G380" i="24"/>
  <c r="I380" i="24" s="1"/>
  <c r="G2106" i="24"/>
  <c r="I2106" i="24" s="1"/>
  <c r="G68" i="24"/>
  <c r="I68" i="24" s="1"/>
  <c r="G513" i="24"/>
  <c r="I513" i="24" s="1"/>
  <c r="G65" i="24"/>
  <c r="I65" i="24" s="1"/>
  <c r="G532" i="24"/>
  <c r="I532" i="24" s="1"/>
  <c r="G822" i="24"/>
  <c r="I822" i="24" s="1"/>
  <c r="G1586" i="24"/>
  <c r="I1586" i="24" s="1"/>
  <c r="G359" i="24"/>
  <c r="I359" i="24" s="1"/>
  <c r="G1941" i="24"/>
  <c r="I1941" i="24" s="1"/>
  <c r="G1405" i="24"/>
  <c r="I1405" i="24" s="1"/>
  <c r="G1702" i="24"/>
  <c r="I1702" i="24" s="1"/>
  <c r="G1650" i="24"/>
  <c r="I1650" i="24" s="1"/>
  <c r="G1383" i="24"/>
  <c r="I1383" i="24" s="1"/>
  <c r="G1670" i="24"/>
  <c r="I1670" i="24" s="1"/>
  <c r="G993" i="24"/>
  <c r="I993" i="24" s="1"/>
  <c r="G1256" i="24"/>
  <c r="I1256" i="24" s="1"/>
  <c r="G2317" i="24"/>
  <c r="I2317" i="24" s="1"/>
  <c r="G256" i="24"/>
  <c r="I256" i="24" s="1"/>
  <c r="G961" i="24"/>
  <c r="I961" i="24" s="1"/>
  <c r="G1143" i="24"/>
  <c r="I1143" i="24" s="1"/>
  <c r="G837" i="24"/>
  <c r="I837" i="24" s="1"/>
  <c r="G117" i="24"/>
  <c r="I117" i="24" s="1"/>
  <c r="G742" i="24"/>
  <c r="I742" i="24" s="1"/>
  <c r="G215" i="24"/>
  <c r="I215" i="24" s="1"/>
  <c r="G1000" i="24"/>
  <c r="I1000" i="24" s="1"/>
  <c r="G730" i="24"/>
  <c r="I730" i="24" s="1"/>
  <c r="G770" i="24"/>
  <c r="I770" i="24" s="1"/>
  <c r="G1416" i="24"/>
  <c r="I1416" i="24" s="1"/>
  <c r="G196" i="24"/>
  <c r="I196" i="24" s="1"/>
  <c r="G871" i="24"/>
  <c r="I871" i="24" s="1"/>
  <c r="G1584" i="24"/>
  <c r="I1584" i="24" s="1"/>
  <c r="G1410" i="24"/>
  <c r="I1410" i="24" s="1"/>
  <c r="G88" i="24"/>
  <c r="I88" i="24" s="1"/>
  <c r="G1234" i="24"/>
  <c r="I1234" i="24" s="1"/>
  <c r="G600" i="24"/>
  <c r="I600" i="24" s="1"/>
  <c r="G1939" i="24"/>
  <c r="I1939" i="24" s="1"/>
  <c r="G1197" i="24"/>
  <c r="I1197" i="24" s="1"/>
  <c r="G9" i="24"/>
  <c r="I9" i="24" s="1"/>
  <c r="G2148" i="24"/>
  <c r="I2148" i="24" s="1"/>
  <c r="G681" i="24"/>
  <c r="I681" i="24" s="1"/>
  <c r="G310" i="24"/>
  <c r="I310" i="24" s="1"/>
  <c r="G546" i="24"/>
  <c r="I546" i="24" s="1"/>
  <c r="G1404" i="24"/>
  <c r="I1404" i="24" s="1"/>
  <c r="G1884" i="24"/>
  <c r="I1884" i="24" s="1"/>
  <c r="G1912" i="24"/>
  <c r="I1912" i="24" s="1"/>
  <c r="G1305" i="24"/>
  <c r="I1305" i="24" s="1"/>
  <c r="G389" i="24"/>
  <c r="I389" i="24" s="1"/>
  <c r="G2045" i="24"/>
  <c r="I2045" i="24" s="1"/>
  <c r="G2201" i="24"/>
  <c r="I2201" i="24" s="1"/>
  <c r="G225" i="24"/>
  <c r="I225" i="24" s="1"/>
  <c r="G2244" i="24"/>
  <c r="I2244" i="24" s="1"/>
  <c r="G830" i="24"/>
  <c r="I830" i="24" s="1"/>
  <c r="G628" i="24"/>
  <c r="I628" i="24" s="1"/>
  <c r="G128" i="24"/>
  <c r="I128" i="24" s="1"/>
  <c r="G1092" i="24"/>
  <c r="I1092" i="24" s="1"/>
  <c r="G1580" i="24"/>
  <c r="I1580" i="24" s="1"/>
  <c r="G2061" i="24"/>
  <c r="I2061" i="24" s="1"/>
  <c r="G2279" i="24"/>
  <c r="I2279" i="24" s="1"/>
  <c r="G1099" i="24"/>
  <c r="I1099" i="24" s="1"/>
  <c r="G2032" i="24"/>
  <c r="I2032" i="24" s="1"/>
  <c r="G372" i="24"/>
  <c r="I372" i="24" s="1"/>
  <c r="G1266" i="24"/>
  <c r="I1266" i="24" s="1"/>
  <c r="G2208" i="24"/>
  <c r="I2208" i="24" s="1"/>
  <c r="G1736" i="24"/>
  <c r="I1736" i="24" s="1"/>
  <c r="G588" i="24"/>
  <c r="I588" i="24" s="1"/>
  <c r="G1018" i="24"/>
  <c r="I1018" i="24" s="1"/>
  <c r="G241" i="24"/>
  <c r="I241" i="24" s="1"/>
  <c r="G1697" i="24"/>
  <c r="I1697" i="24" s="1"/>
  <c r="G1477" i="24"/>
  <c r="I1477" i="24" s="1"/>
  <c r="AR5" i="19"/>
  <c r="G1316" i="24"/>
  <c r="I1316" i="24" s="1"/>
  <c r="G499" i="24"/>
  <c r="I499" i="24" s="1"/>
  <c r="G1084" i="24"/>
  <c r="I1084" i="24" s="1"/>
  <c r="G122" i="24"/>
  <c r="I122" i="24" s="1"/>
  <c r="G2071" i="24"/>
  <c r="I2071" i="24" s="1"/>
  <c r="G915" i="24"/>
  <c r="I915" i="24" s="1"/>
  <c r="G530" i="24"/>
  <c r="I530" i="24" s="1"/>
  <c r="G1461" i="24"/>
  <c r="I1461" i="24" s="1"/>
  <c r="G1297" i="24"/>
  <c r="I1297" i="24" s="1"/>
  <c r="G2122" i="24"/>
  <c r="I2122" i="24" s="1"/>
  <c r="G1598" i="24"/>
  <c r="I1598" i="24" s="1"/>
  <c r="G2301" i="24"/>
  <c r="I2301" i="24" s="1"/>
  <c r="G1980" i="24"/>
  <c r="I1980" i="24" s="1"/>
  <c r="G2360" i="24"/>
  <c r="I2360" i="24" s="1"/>
  <c r="G548" i="24"/>
  <c r="I548" i="24" s="1"/>
  <c r="G1035" i="24"/>
  <c r="I1035" i="24" s="1"/>
  <c r="G331" i="24"/>
  <c r="I331" i="24" s="1"/>
  <c r="G64" i="24"/>
  <c r="I64" i="24" s="1"/>
  <c r="G199" i="24"/>
  <c r="I199" i="24" s="1"/>
  <c r="G1366" i="24"/>
  <c r="I1366" i="24" s="1"/>
  <c r="G492" i="24"/>
  <c r="I492" i="24" s="1"/>
  <c r="G2155" i="24"/>
  <c r="I2155" i="24" s="1"/>
  <c r="G2212" i="24"/>
  <c r="I2212" i="24" s="1"/>
  <c r="G197" i="24"/>
  <c r="I197" i="24" s="1"/>
  <c r="G2261" i="24"/>
  <c r="I2261" i="24" s="1"/>
  <c r="V30" i="14"/>
  <c r="V45" i="14"/>
  <c r="V63" i="14"/>
  <c r="V4" i="14"/>
  <c r="V47" i="14"/>
  <c r="V24" i="14"/>
  <c r="V21" i="14"/>
  <c r="V53" i="14"/>
  <c r="V17" i="14"/>
  <c r="V38" i="14"/>
  <c r="V71" i="14"/>
  <c r="V57" i="14"/>
  <c r="V8" i="14"/>
  <c r="V32" i="14"/>
  <c r="V46" i="14"/>
  <c r="V13" i="14"/>
  <c r="V60" i="14"/>
  <c r="V12" i="14"/>
  <c r="V48" i="14"/>
  <c r="V67" i="14"/>
  <c r="V41" i="14"/>
  <c r="V18" i="14"/>
  <c r="V39" i="14"/>
  <c r="V33" i="14"/>
  <c r="V59" i="14"/>
  <c r="V42" i="14"/>
  <c r="V27" i="14"/>
  <c r="V31" i="14"/>
  <c r="V68" i="14"/>
  <c r="V56" i="14"/>
  <c r="V9" i="14"/>
  <c r="V10" i="14"/>
  <c r="V16" i="14"/>
  <c r="V49" i="14"/>
  <c r="V34" i="14"/>
  <c r="V55" i="14"/>
  <c r="V43" i="14"/>
  <c r="V11" i="14"/>
  <c r="V37" i="14"/>
  <c r="V6" i="14"/>
  <c r="V5" i="14"/>
  <c r="V29" i="14"/>
  <c r="V36" i="14"/>
  <c r="V35" i="14"/>
  <c r="V69" i="14"/>
  <c r="V25" i="14"/>
  <c r="V51" i="14"/>
  <c r="V52" i="14"/>
  <c r="V14" i="14"/>
  <c r="V54" i="14"/>
  <c r="V65" i="14"/>
  <c r="V28" i="14"/>
  <c r="V23" i="14"/>
  <c r="V58" i="14"/>
  <c r="V15" i="14"/>
  <c r="V50" i="14"/>
  <c r="V66" i="14"/>
  <c r="V40" i="14"/>
  <c r="V7" i="14"/>
  <c r="V64" i="14"/>
  <c r="V20" i="14"/>
  <c r="V2" i="14"/>
  <c r="V22" i="14"/>
  <c r="V26" i="14"/>
  <c r="V3" i="14"/>
  <c r="V61" i="14"/>
  <c r="V62" i="14"/>
  <c r="V44" i="14"/>
  <c r="V70" i="14"/>
  <c r="V19" i="14"/>
  <c r="D715" i="24"/>
  <c r="F715" i="24" s="1"/>
  <c r="D1529" i="24"/>
  <c r="F1529" i="24" s="1"/>
  <c r="D261" i="24"/>
  <c r="F261" i="24" s="1"/>
  <c r="D2084" i="24"/>
  <c r="F2084" i="24" s="1"/>
  <c r="D1273" i="24"/>
  <c r="F1273" i="24" s="1"/>
  <c r="D167" i="24"/>
  <c r="F167" i="24" s="1"/>
  <c r="D190" i="24"/>
  <c r="F190" i="24" s="1"/>
  <c r="D13" i="24"/>
  <c r="F13" i="24" s="1"/>
  <c r="D2185" i="24"/>
  <c r="F2185" i="24" s="1"/>
  <c r="D554" i="24"/>
  <c r="F554" i="24" s="1"/>
  <c r="D745" i="24"/>
  <c r="F745" i="24" s="1"/>
  <c r="D1610" i="24"/>
  <c r="F1610" i="24" s="1"/>
  <c r="D1993" i="24"/>
  <c r="F1993" i="24" s="1"/>
  <c r="D621" i="24"/>
  <c r="F621" i="24" s="1"/>
  <c r="D1218" i="24"/>
  <c r="F1218" i="24" s="1"/>
  <c r="D99" i="24"/>
  <c r="F99" i="24" s="1"/>
  <c r="D1301" i="24"/>
  <c r="F1301" i="24" s="1"/>
  <c r="D27" i="24"/>
  <c r="F27" i="24" s="1"/>
  <c r="D1746" i="24"/>
  <c r="F1746" i="24" s="1"/>
  <c r="D1928" i="24"/>
  <c r="F1928" i="24" s="1"/>
  <c r="D1544" i="24"/>
  <c r="F1544" i="24" s="1"/>
  <c r="D294" i="24"/>
  <c r="F294" i="24" s="1"/>
  <c r="D1615" i="24"/>
  <c r="F1615" i="24" s="1"/>
  <c r="D1305" i="24"/>
  <c r="F1305" i="24" s="1"/>
  <c r="D2291" i="24"/>
  <c r="F2291" i="24" s="1"/>
  <c r="D1657" i="24"/>
  <c r="F1657" i="24" s="1"/>
  <c r="D1373" i="24"/>
  <c r="F1373" i="24" s="1"/>
  <c r="D31" i="24"/>
  <c r="F31" i="24" s="1"/>
  <c r="D722" i="24"/>
  <c r="F722" i="24" s="1"/>
  <c r="D1492" i="24"/>
  <c r="F1492" i="24" s="1"/>
  <c r="D128" i="24"/>
  <c r="F128" i="24" s="1"/>
  <c r="D1242" i="24"/>
  <c r="F1242" i="24" s="1"/>
  <c r="D905" i="24"/>
  <c r="F905" i="24" s="1"/>
  <c r="D789" i="24"/>
  <c r="F789" i="24" s="1"/>
  <c r="D228" i="24"/>
  <c r="F228" i="24" s="1"/>
  <c r="D452" i="24"/>
  <c r="F452" i="24" s="1"/>
  <c r="D1005" i="24"/>
  <c r="F1005" i="24" s="1"/>
  <c r="D855" i="24"/>
  <c r="F855" i="24" s="1"/>
  <c r="D588" i="24"/>
  <c r="F588" i="24" s="1"/>
  <c r="D1704" i="24"/>
  <c r="F1704" i="24" s="1"/>
  <c r="D335" i="24"/>
  <c r="F335" i="24" s="1"/>
  <c r="D1243" i="24"/>
  <c r="F1243" i="24" s="1"/>
  <c r="D2155" i="24"/>
  <c r="F2155" i="24" s="1"/>
  <c r="D1830" i="24"/>
  <c r="F1830" i="24" s="1"/>
  <c r="D254" i="24"/>
  <c r="F254" i="24" s="1"/>
  <c r="D310" i="24"/>
  <c r="F310" i="24" s="1"/>
  <c r="D142" i="24"/>
  <c r="F142" i="24" s="1"/>
  <c r="D1370" i="24"/>
  <c r="F1370" i="24" s="1"/>
  <c r="D599" i="24"/>
  <c r="F599" i="24" s="1"/>
  <c r="D58" i="24"/>
  <c r="F58" i="24" s="1"/>
  <c r="D1366" i="24"/>
  <c r="F1366" i="24" s="1"/>
  <c r="D2191" i="24"/>
  <c r="F2191" i="24" s="1"/>
  <c r="D574" i="24"/>
  <c r="F574" i="24" s="1"/>
  <c r="D568" i="24"/>
  <c r="F568" i="24" s="1"/>
  <c r="D202" i="24"/>
  <c r="F202" i="24" s="1"/>
  <c r="D1419" i="24"/>
  <c r="F1419" i="24" s="1"/>
  <c r="D1130" i="24"/>
  <c r="F1130" i="24" s="1"/>
  <c r="D377" i="24"/>
  <c r="F377" i="24" s="1"/>
  <c r="D895" i="24"/>
  <c r="F895" i="24" s="1"/>
  <c r="D2133" i="24"/>
  <c r="F2133" i="24" s="1"/>
  <c r="D1467" i="24"/>
  <c r="F1467" i="24" s="1"/>
  <c r="D622" i="24"/>
  <c r="F622" i="24" s="1"/>
  <c r="D739" i="24"/>
  <c r="F739" i="24" s="1"/>
  <c r="D1565" i="24"/>
  <c r="F1565" i="24" s="1"/>
  <c r="D925" i="24"/>
  <c r="F925" i="24" s="1"/>
  <c r="D1988" i="24"/>
  <c r="F1988" i="24" s="1"/>
  <c r="D462" i="24"/>
  <c r="F462" i="24" s="1"/>
  <c r="D1585" i="24"/>
  <c r="F1585" i="24" s="1"/>
  <c r="D293" i="24"/>
  <c r="F293" i="24" s="1"/>
  <c r="D1687" i="24"/>
  <c r="F1687" i="24" s="1"/>
  <c r="D1173" i="24"/>
  <c r="F1173" i="24" s="1"/>
  <c r="D572" i="24"/>
  <c r="F572" i="24" s="1"/>
  <c r="D803" i="24"/>
  <c r="F803" i="24" s="1"/>
  <c r="D2040" i="24"/>
  <c r="F2040" i="24" s="1"/>
  <c r="D1800" i="24"/>
  <c r="F1800" i="24" s="1"/>
  <c r="D2029" i="24"/>
  <c r="F2029" i="24" s="1"/>
  <c r="D1422" i="24"/>
  <c r="F1422" i="24" s="1"/>
  <c r="D979" i="24"/>
  <c r="F979" i="24" s="1"/>
  <c r="D1714" i="24"/>
  <c r="F1714" i="24" s="1"/>
  <c r="D1957" i="24"/>
  <c r="F1957" i="24" s="1"/>
  <c r="D1841" i="24"/>
  <c r="F1841" i="24" s="1"/>
  <c r="D1910" i="24"/>
  <c r="F1910" i="24" s="1"/>
  <c r="D1377" i="24"/>
  <c r="F1377" i="24" s="1"/>
  <c r="D2062" i="24"/>
  <c r="F2062" i="24" s="1"/>
  <c r="D1903" i="24"/>
  <c r="F1903" i="24" s="1"/>
  <c r="D1014" i="24"/>
  <c r="F1014" i="24" s="1"/>
  <c r="D2136" i="24"/>
  <c r="F2136" i="24" s="1"/>
  <c r="D1879" i="24"/>
  <c r="F1879" i="24" s="1"/>
  <c r="D2294" i="24"/>
  <c r="F2294" i="24" s="1"/>
  <c r="D397" i="24"/>
  <c r="F397" i="24" s="1"/>
  <c r="D902" i="24"/>
  <c r="F902" i="24" s="1"/>
  <c r="D740" i="24"/>
  <c r="F740" i="24" s="1"/>
  <c r="D26" i="24"/>
  <c r="F26" i="24" s="1"/>
  <c r="D2093" i="24"/>
  <c r="F2093" i="24" s="1"/>
  <c r="D845" i="24"/>
  <c r="F845" i="24" s="1"/>
  <c r="D1826" i="24"/>
  <c r="F1826" i="24" s="1"/>
  <c r="D1692" i="24"/>
  <c r="F1692" i="24" s="1"/>
  <c r="D687" i="24"/>
  <c r="F687" i="24" s="1"/>
  <c r="D1543" i="24"/>
  <c r="F1543" i="24" s="1"/>
  <c r="D1780" i="24"/>
  <c r="F1780" i="24" s="1"/>
  <c r="D1644" i="24"/>
  <c r="F1644" i="24" s="1"/>
  <c r="D2099" i="24"/>
  <c r="F2099" i="24" s="1"/>
  <c r="D448" i="24"/>
  <c r="F448" i="24" s="1"/>
  <c r="D2026" i="24"/>
  <c r="F2026" i="24" s="1"/>
  <c r="D2038" i="24"/>
  <c r="F2038" i="24" s="1"/>
  <c r="D439" i="24"/>
  <c r="F439" i="24" s="1"/>
  <c r="D1869" i="24"/>
  <c r="F1869" i="24" s="1"/>
  <c r="D894" i="24"/>
  <c r="F894" i="24" s="1"/>
  <c r="D2228" i="24"/>
  <c r="F2228" i="24" s="1"/>
  <c r="D1108" i="24"/>
  <c r="F1108" i="24" s="1"/>
  <c r="D249" i="24"/>
  <c r="F249" i="24" s="1"/>
  <c r="D2126" i="24"/>
  <c r="F2126" i="24" s="1"/>
  <c r="D600" i="24"/>
  <c r="F600" i="24" s="1"/>
  <c r="D1134" i="24"/>
  <c r="F1134" i="24" s="1"/>
  <c r="D2340" i="24"/>
  <c r="F2340" i="24" s="1"/>
  <c r="D863" i="24"/>
  <c r="F863" i="24" s="1"/>
  <c r="D604" i="24"/>
  <c r="F604" i="24" s="1"/>
  <c r="D962" i="24"/>
  <c r="F962" i="24" s="1"/>
  <c r="D1135" i="24"/>
  <c r="F1135" i="24" s="1"/>
  <c r="D2102" i="24"/>
  <c r="F2102" i="24" s="1"/>
  <c r="D21" i="24"/>
  <c r="F21" i="24" s="1"/>
  <c r="D1150" i="24"/>
  <c r="F1150" i="24" s="1"/>
  <c r="D928" i="24"/>
  <c r="F928" i="24" s="1"/>
  <c r="D861" i="24"/>
  <c r="F861" i="24" s="1"/>
  <c r="D1368" i="24"/>
  <c r="F1368" i="24" s="1"/>
  <c r="D2354" i="24"/>
  <c r="F2354" i="24" s="1"/>
  <c r="D257" i="24"/>
  <c r="F257" i="24" s="1"/>
  <c r="D1735" i="24"/>
  <c r="F1735" i="24" s="1"/>
  <c r="D611" i="24"/>
  <c r="F611" i="24" s="1"/>
  <c r="D535" i="24"/>
  <c r="F535" i="24" s="1"/>
  <c r="D1524" i="24"/>
  <c r="F1524" i="24" s="1"/>
  <c r="D179" i="24"/>
  <c r="F179" i="24" s="1"/>
  <c r="D1206" i="24"/>
  <c r="F1206" i="24" s="1"/>
  <c r="D2001" i="24"/>
  <c r="F2001" i="24" s="1"/>
  <c r="D1338" i="24"/>
  <c r="F1338" i="24" s="1"/>
  <c r="D1279" i="24"/>
  <c r="F1279" i="24" s="1"/>
  <c r="D1055" i="24"/>
  <c r="F1055" i="24" s="1"/>
  <c r="D1267" i="24"/>
  <c r="F1267" i="24" s="1"/>
  <c r="D1167" i="24"/>
  <c r="F1167" i="24" s="1"/>
  <c r="D153" i="24"/>
  <c r="F153" i="24" s="1"/>
  <c r="D624" i="24"/>
  <c r="F624" i="24" s="1"/>
  <c r="D1082" i="24"/>
  <c r="F1082" i="24" s="1"/>
  <c r="D1742" i="24"/>
  <c r="F1742" i="24" s="1"/>
  <c r="D2049" i="24"/>
  <c r="F2049" i="24" s="1"/>
  <c r="D680" i="24"/>
  <c r="F680" i="24" s="1"/>
  <c r="D1824" i="24"/>
  <c r="F1824" i="24" s="1"/>
  <c r="D720" i="24"/>
  <c r="F720" i="24" s="1"/>
  <c r="D1773" i="24"/>
  <c r="F1773" i="24" s="1"/>
  <c r="D1329" i="24"/>
  <c r="F1329" i="24" s="1"/>
  <c r="D2166" i="24"/>
  <c r="F2166" i="24" s="1"/>
  <c r="D1604" i="24"/>
  <c r="F1604" i="24" s="1"/>
  <c r="D380" i="24"/>
  <c r="F380" i="24" s="1"/>
  <c r="D1541" i="24"/>
  <c r="F1541" i="24" s="1"/>
  <c r="D1727" i="24"/>
  <c r="F1727" i="24" s="1"/>
  <c r="D969" i="24"/>
  <c r="F969" i="24" s="1"/>
  <c r="D1907" i="24"/>
  <c r="F1907" i="24" s="1"/>
  <c r="D2074" i="24"/>
  <c r="F2074" i="24" s="1"/>
  <c r="D435" i="24"/>
  <c r="F435" i="24" s="1"/>
  <c r="D420" i="24"/>
  <c r="F420" i="24" s="1"/>
  <c r="D747" i="24"/>
  <c r="F747" i="24" s="1"/>
  <c r="D2177" i="24"/>
  <c r="F2177" i="24" s="1"/>
  <c r="D1509" i="24"/>
  <c r="F1509" i="24" s="1"/>
  <c r="D2123" i="24"/>
  <c r="F2123" i="24" s="1"/>
  <c r="D2127" i="24"/>
  <c r="F2127" i="24" s="1"/>
  <c r="D160" i="24"/>
  <c r="F160" i="24" s="1"/>
  <c r="D471" i="24"/>
  <c r="F471" i="24" s="1"/>
  <c r="D1685" i="24"/>
  <c r="F1685" i="24" s="1"/>
  <c r="D702" i="24"/>
  <c r="F702" i="24" s="1"/>
  <c r="D2094" i="24"/>
  <c r="F2094" i="24" s="1"/>
  <c r="D1160" i="24"/>
  <c r="F1160" i="24" s="1"/>
  <c r="D813" i="24"/>
  <c r="F813" i="24" s="1"/>
  <c r="D1697" i="24"/>
  <c r="F1697" i="24" s="1"/>
  <c r="D1023" i="24"/>
  <c r="F1023" i="24" s="1"/>
  <c r="D812" i="24"/>
  <c r="F812" i="24" s="1"/>
  <c r="D1555" i="24"/>
  <c r="F1555" i="24" s="1"/>
  <c r="D1384" i="24"/>
  <c r="F1384" i="24" s="1"/>
  <c r="D1472" i="24"/>
  <c r="F1472" i="24" s="1"/>
  <c r="D951" i="24"/>
  <c r="F951" i="24" s="1"/>
  <c r="D2285" i="24"/>
  <c r="F2285" i="24" s="1"/>
  <c r="D417" i="24"/>
  <c r="F417" i="24" s="1"/>
  <c r="D2236" i="24"/>
  <c r="F2236" i="24" s="1"/>
  <c r="D1853" i="24"/>
  <c r="F1853" i="24" s="1"/>
  <c r="D2289" i="24"/>
  <c r="F2289" i="24" s="1"/>
  <c r="D1399" i="24"/>
  <c r="F1399" i="24" s="1"/>
  <c r="D1561" i="24"/>
  <c r="F1561" i="24" s="1"/>
  <c r="D1118" i="24"/>
  <c r="F1118" i="24" s="1"/>
  <c r="D748" i="24"/>
  <c r="F748" i="24" s="1"/>
  <c r="D1053" i="24"/>
  <c r="F1053" i="24" s="1"/>
  <c r="D570" i="24"/>
  <c r="F570" i="24" s="1"/>
  <c r="D2000" i="24"/>
  <c r="F2000" i="24" s="1"/>
  <c r="D2162" i="24"/>
  <c r="F2162" i="24" s="1"/>
  <c r="D1195" i="24"/>
  <c r="F1195" i="24" s="1"/>
  <c r="D239" i="24"/>
  <c r="F239" i="24" s="1"/>
  <c r="D1495" i="24"/>
  <c r="F1495" i="24" s="1"/>
  <c r="D636" i="24"/>
  <c r="F636" i="24" s="1"/>
  <c r="D1818" i="24"/>
  <c r="F1818" i="24" s="1"/>
  <c r="D112" i="24"/>
  <c r="F112" i="24" s="1"/>
  <c r="D1000" i="24"/>
  <c r="F1000" i="24" s="1"/>
  <c r="D2016" i="24"/>
  <c r="F2016" i="24" s="1"/>
  <c r="D598" i="24"/>
  <c r="F598" i="24" s="1"/>
  <c r="D1744" i="24"/>
  <c r="F1744" i="24" s="1"/>
  <c r="D618" i="24"/>
  <c r="F618" i="24" s="1"/>
  <c r="D840" i="24"/>
  <c r="F840" i="24" s="1"/>
  <c r="D1389" i="24"/>
  <c r="F1389" i="24" s="1"/>
  <c r="D1183" i="24"/>
  <c r="F1183" i="24" s="1"/>
  <c r="D1010" i="24"/>
  <c r="F1010" i="24" s="1"/>
  <c r="D129" i="24"/>
  <c r="F129" i="24" s="1"/>
  <c r="D284" i="24"/>
  <c r="F284" i="24" s="1"/>
  <c r="D1020" i="24"/>
  <c r="F1020" i="24" s="1"/>
  <c r="D2304" i="24"/>
  <c r="F2304" i="24" s="1"/>
  <c r="D1288" i="24"/>
  <c r="F1288" i="24" s="1"/>
  <c r="D384" i="24"/>
  <c r="F384" i="24" s="1"/>
  <c r="D499" i="24"/>
  <c r="F499" i="24" s="1"/>
  <c r="D548" i="24"/>
  <c r="F548" i="24" s="1"/>
  <c r="D139" i="24"/>
  <c r="F139" i="24" s="1"/>
  <c r="D1318" i="24"/>
  <c r="F1318" i="24" s="1"/>
  <c r="D1843" i="24"/>
  <c r="F1843" i="24" s="1"/>
  <c r="D1708" i="24"/>
  <c r="F1708" i="24" s="1"/>
  <c r="D461" i="24"/>
  <c r="F461" i="24" s="1"/>
  <c r="D1455" i="24"/>
  <c r="F1455" i="24" s="1"/>
  <c r="D2047" i="24"/>
  <c r="F2047" i="24" s="1"/>
  <c r="D1499" i="24"/>
  <c r="F1499" i="24" s="1"/>
  <c r="D337" i="24"/>
  <c r="F337" i="24" s="1"/>
  <c r="D1314" i="24"/>
  <c r="F1314" i="24" s="1"/>
  <c r="D447" i="24"/>
  <c r="F447" i="24" s="1"/>
  <c r="D2175" i="24"/>
  <c r="F2175" i="24" s="1"/>
  <c r="D974" i="24"/>
  <c r="F974" i="24" s="1"/>
  <c r="D1567" i="24"/>
  <c r="F1567" i="24" s="1"/>
  <c r="D1217" i="24"/>
  <c r="F1217" i="24" s="1"/>
  <c r="D1653" i="24"/>
  <c r="F1653" i="24" s="1"/>
  <c r="D2242" i="24"/>
  <c r="F2242" i="24" s="1"/>
  <c r="D1633" i="24"/>
  <c r="F1633" i="24" s="1"/>
  <c r="D911" i="24"/>
  <c r="F911" i="24" s="1"/>
  <c r="D1252" i="24"/>
  <c r="F1252" i="24" s="1"/>
  <c r="D274" i="24"/>
  <c r="F274" i="24" s="1"/>
  <c r="D468" i="24"/>
  <c r="F468" i="24" s="1"/>
  <c r="D857" i="24"/>
  <c r="F857" i="24" s="1"/>
  <c r="D553" i="24"/>
  <c r="F553" i="24" s="1"/>
  <c r="D117" i="24"/>
  <c r="F117" i="24" s="1"/>
  <c r="D282" i="24"/>
  <c r="F282" i="24" s="1"/>
  <c r="D1219" i="24"/>
  <c r="F1219" i="24" s="1"/>
  <c r="D920" i="24"/>
  <c r="F920" i="24" s="1"/>
  <c r="D1208" i="24"/>
  <c r="F1208" i="24" s="1"/>
  <c r="D1040" i="24"/>
  <c r="F1040" i="24" s="1"/>
  <c r="D666" i="24"/>
  <c r="F666" i="24" s="1"/>
  <c r="D378" i="24"/>
  <c r="F378" i="24" s="1"/>
  <c r="D166" i="24"/>
  <c r="F166" i="24" s="1"/>
  <c r="D95" i="24"/>
  <c r="F95" i="24" s="1"/>
  <c r="D852" i="24"/>
  <c r="F852" i="24" s="1"/>
  <c r="D418" i="24"/>
  <c r="F418" i="24" s="1"/>
  <c r="D616" i="24"/>
  <c r="F616" i="24" s="1"/>
  <c r="D2124" i="24"/>
  <c r="F2124" i="24" s="1"/>
  <c r="D1386" i="24"/>
  <c r="F1386" i="24" s="1"/>
  <c r="D331" i="24"/>
  <c r="F331" i="24" s="1"/>
  <c r="D640" i="24"/>
  <c r="F640" i="24" s="1"/>
  <c r="D472" i="24"/>
  <c r="F472" i="24" s="1"/>
  <c r="D2117" i="24"/>
  <c r="F2117" i="24" s="1"/>
  <c r="D869" i="24"/>
  <c r="F869" i="24" s="1"/>
  <c r="D1255" i="24"/>
  <c r="F1255" i="24" s="1"/>
  <c r="D1512" i="24"/>
  <c r="F1512" i="24" s="1"/>
  <c r="D1863" i="24"/>
  <c r="F1863" i="24" s="1"/>
  <c r="D19" i="24"/>
  <c r="F19" i="24" s="1"/>
  <c r="D1669" i="24"/>
  <c r="F1669" i="24" s="1"/>
  <c r="D726" i="24"/>
  <c r="F726" i="24" s="1"/>
  <c r="D1349" i="24"/>
  <c r="F1349" i="24" s="1"/>
  <c r="D197" i="24"/>
  <c r="F197" i="24" s="1"/>
  <c r="D995" i="24"/>
  <c r="F995" i="24" s="1"/>
  <c r="D576" i="24"/>
  <c r="F576" i="24" s="1"/>
  <c r="D1791" i="24"/>
  <c r="F1791" i="24" s="1"/>
  <c r="D313" i="24"/>
  <c r="F313" i="24" s="1"/>
  <c r="D2201" i="24"/>
  <c r="F2201" i="24" s="1"/>
  <c r="D366" i="24"/>
  <c r="F366" i="24" s="1"/>
  <c r="D1762" i="24"/>
  <c r="F1762" i="24" s="1"/>
  <c r="D633" i="24"/>
  <c r="F633" i="24" s="1"/>
  <c r="D437" i="24"/>
  <c r="F437" i="24" s="1"/>
  <c r="D1264" i="24"/>
  <c r="F1264" i="24" s="1"/>
  <c r="D1812" i="24"/>
  <c r="F1812" i="24" s="1"/>
  <c r="D1071" i="24"/>
  <c r="F1071" i="24" s="1"/>
  <c r="D281" i="24"/>
  <c r="F281" i="24" s="1"/>
  <c r="D213" i="24"/>
  <c r="F213" i="24" s="1"/>
  <c r="D1579" i="24"/>
  <c r="F1579" i="24" s="1"/>
  <c r="D697" i="24"/>
  <c r="F697" i="24" s="1"/>
  <c r="D141" i="24"/>
  <c r="F141" i="24" s="1"/>
  <c r="D1460" i="24"/>
  <c r="F1460" i="24" s="1"/>
  <c r="D1875" i="24"/>
  <c r="F1875" i="24" s="1"/>
  <c r="D212" i="24"/>
  <c r="F212" i="24" s="1"/>
  <c r="D2181" i="24"/>
  <c r="F2181" i="24" s="1"/>
  <c r="D1913" i="24"/>
  <c r="F1913" i="24" s="1"/>
  <c r="D1133" i="24"/>
  <c r="F1133" i="24" s="1"/>
  <c r="D1019" i="24"/>
  <c r="F1019" i="24" s="1"/>
  <c r="D334" i="24"/>
  <c r="F334" i="24" s="1"/>
  <c r="D483" i="24"/>
  <c r="F483" i="24" s="1"/>
  <c r="D311" i="24"/>
  <c r="F311" i="24" s="1"/>
  <c r="D2163" i="24"/>
  <c r="F2163" i="24" s="1"/>
  <c r="D1221" i="24"/>
  <c r="F1221" i="24" s="1"/>
  <c r="D2319" i="24"/>
  <c r="F2319" i="24" s="1"/>
  <c r="D124" i="24"/>
  <c r="F124" i="24" s="1"/>
  <c r="D1278" i="24"/>
  <c r="F1278" i="24" s="1"/>
  <c r="D613" i="24"/>
  <c r="F613" i="24" s="1"/>
  <c r="D2157" i="24"/>
  <c r="F2157" i="24" s="1"/>
  <c r="D71" i="24"/>
  <c r="F71" i="24" s="1"/>
  <c r="D1088" i="24"/>
  <c r="F1088" i="24" s="1"/>
  <c r="D250" i="24"/>
  <c r="F250" i="24" s="1"/>
  <c r="D906" i="24"/>
  <c r="F906" i="24" s="1"/>
  <c r="D1912" i="24"/>
  <c r="F1912" i="24" s="1"/>
  <c r="D1884" i="24"/>
  <c r="F1884" i="24" s="1"/>
  <c r="D304" i="24"/>
  <c r="F304" i="24" s="1"/>
  <c r="D386" i="24"/>
  <c r="F386" i="24" s="1"/>
  <c r="D1940" i="24"/>
  <c r="F1940" i="24" s="1"/>
  <c r="D17" i="24"/>
  <c r="F17" i="24" s="1"/>
  <c r="D1468" i="24"/>
  <c r="F1468" i="24" s="1"/>
  <c r="D1405" i="24"/>
  <c r="F1405" i="24" s="1"/>
  <c r="D718" i="24"/>
  <c r="F718" i="24" s="1"/>
  <c r="D24" i="24"/>
  <c r="F24" i="24" s="1"/>
  <c r="D811" i="24"/>
  <c r="F811" i="24" s="1"/>
  <c r="D98" i="24"/>
  <c r="F98" i="24" s="1"/>
  <c r="D42" i="24"/>
  <c r="F42" i="24" s="1"/>
  <c r="D1181" i="24"/>
  <c r="F1181" i="24" s="1"/>
  <c r="D2071" i="24"/>
  <c r="F2071" i="24" s="1"/>
  <c r="D2365" i="24"/>
  <c r="F2365" i="24" s="1"/>
  <c r="D2091" i="24"/>
  <c r="F2091" i="24" s="1"/>
  <c r="D945" i="24"/>
  <c r="F945" i="24" s="1"/>
  <c r="D1645" i="24"/>
  <c r="F1645" i="24" s="1"/>
  <c r="D801" i="24"/>
  <c r="F801" i="24" s="1"/>
  <c r="D2257" i="24"/>
  <c r="F2257" i="24" s="1"/>
  <c r="D149" i="24"/>
  <c r="F149" i="24" s="1"/>
  <c r="D2247" i="24"/>
  <c r="F2247" i="24" s="1"/>
  <c r="D1413" i="24"/>
  <c r="F1413" i="24" s="1"/>
  <c r="D2309" i="24"/>
  <c r="F2309" i="24" s="1"/>
  <c r="D638" i="24"/>
  <c r="F638" i="24" s="1"/>
  <c r="D1408" i="24"/>
  <c r="F1408" i="24" s="1"/>
  <c r="D662" i="24"/>
  <c r="F662" i="24" s="1"/>
  <c r="D1029" i="24"/>
  <c r="F1029" i="24" s="1"/>
  <c r="D358" i="24"/>
  <c r="F358" i="24" s="1"/>
  <c r="D519" i="24"/>
  <c r="F519" i="24" s="1"/>
  <c r="D1961" i="24"/>
  <c r="F1961" i="24" s="1"/>
  <c r="D1897" i="24"/>
  <c r="F1897" i="24" s="1"/>
  <c r="D109" i="24"/>
  <c r="F109" i="24" s="1"/>
  <c r="D283" i="24"/>
  <c r="F283" i="24" s="1"/>
  <c r="D2066" i="24"/>
  <c r="F2066" i="24" s="1"/>
  <c r="D496" i="24"/>
  <c r="F496" i="24" s="1"/>
  <c r="D1060" i="24"/>
  <c r="F1060" i="24" s="1"/>
  <c r="D1211" i="24"/>
  <c r="F1211" i="24" s="1"/>
  <c r="D372" i="24"/>
  <c r="F372" i="24" s="1"/>
  <c r="D1032" i="24"/>
  <c r="F1032" i="24" s="1"/>
  <c r="D921" i="24"/>
  <c r="F921" i="24" s="1"/>
  <c r="D1341" i="24"/>
  <c r="F1341" i="24" s="1"/>
  <c r="D1435" i="24"/>
  <c r="F1435" i="24" s="1"/>
  <c r="D873" i="24"/>
  <c r="F873" i="24" s="1"/>
  <c r="D412" i="24"/>
  <c r="F412" i="24" s="1"/>
  <c r="D1551" i="24"/>
  <c r="F1551" i="24" s="1"/>
  <c r="D781" i="24"/>
  <c r="F781" i="24" s="1"/>
  <c r="D1257" i="24"/>
  <c r="F1257" i="24" s="1"/>
  <c r="D1059" i="24"/>
  <c r="F1059" i="24" s="1"/>
  <c r="D563" i="24"/>
  <c r="F563" i="24" s="1"/>
  <c r="D567" i="24"/>
  <c r="F567" i="24" s="1"/>
  <c r="D134" i="24"/>
  <c r="F134" i="24" s="1"/>
  <c r="D2245" i="24"/>
  <c r="F2245" i="24" s="1"/>
  <c r="D2075" i="24"/>
  <c r="F2075" i="24" s="1"/>
  <c r="D1021" i="24"/>
  <c r="F1021" i="24" s="1"/>
  <c r="D1111" i="24"/>
  <c r="F1111" i="24" s="1"/>
  <c r="D1490" i="24"/>
  <c r="F1490" i="24" s="1"/>
  <c r="D69" i="24"/>
  <c r="F69" i="24" s="1"/>
  <c r="D1701" i="24"/>
  <c r="F1701" i="24" s="1"/>
  <c r="D984" i="24"/>
  <c r="F984" i="24" s="1"/>
  <c r="D2280" i="24"/>
  <c r="F2280" i="24" s="1"/>
  <c r="D2152" i="24"/>
  <c r="F2152" i="24" s="1"/>
  <c r="D880" i="24"/>
  <c r="F880" i="24" s="1"/>
  <c r="D201" i="24"/>
  <c r="F201" i="24" s="1"/>
  <c r="D1298" i="24"/>
  <c r="F1298" i="24" s="1"/>
  <c r="D965" i="24"/>
  <c r="F965" i="24" s="1"/>
  <c r="D52" i="24"/>
  <c r="F52" i="24" s="1"/>
  <c r="D2207" i="24"/>
  <c r="F2207" i="24" s="1"/>
  <c r="D172" i="24"/>
  <c r="F172" i="24" s="1"/>
  <c r="D165" i="24"/>
  <c r="F165" i="24" s="1"/>
  <c r="D1310" i="24"/>
  <c r="F1310" i="24" s="1"/>
  <c r="D2055" i="24"/>
  <c r="F2055" i="24" s="1"/>
  <c r="D977" i="24"/>
  <c r="F977" i="24" s="1"/>
  <c r="D2161" i="24"/>
  <c r="F2161" i="24" s="1"/>
  <c r="D1556" i="24"/>
  <c r="F1556" i="24" s="1"/>
  <c r="D2334" i="24"/>
  <c r="F2334" i="24" s="1"/>
  <c r="D135" i="24"/>
  <c r="F135" i="24" s="1"/>
  <c r="D585" i="24"/>
  <c r="F585" i="24" s="1"/>
  <c r="D1703" i="24"/>
  <c r="F1703" i="24" s="1"/>
  <c r="D490" i="24"/>
  <c r="F490" i="24" s="1"/>
  <c r="D1715" i="24"/>
  <c r="F1715" i="24" s="1"/>
  <c r="D2083" i="24"/>
  <c r="F2083" i="24" s="1"/>
  <c r="D404" i="24"/>
  <c r="F404" i="24" s="1"/>
  <c r="D115" i="24"/>
  <c r="F115" i="24" s="1"/>
  <c r="D1880" i="24"/>
  <c r="F1880" i="24" s="1"/>
  <c r="D327" i="24"/>
  <c r="F327" i="24" s="1"/>
  <c r="D1525" i="24"/>
  <c r="F1525" i="24" s="1"/>
  <c r="D356" i="24"/>
  <c r="F356" i="24" s="1"/>
  <c r="D1326" i="24"/>
  <c r="F1326" i="24" s="1"/>
  <c r="D723" i="24"/>
  <c r="F723" i="24" s="1"/>
  <c r="D1710" i="24"/>
  <c r="F1710" i="24" s="1"/>
  <c r="D431" i="24"/>
  <c r="F431" i="24" s="1"/>
  <c r="D719" i="24"/>
  <c r="F719" i="24" s="1"/>
  <c r="D1115" i="24"/>
  <c r="F1115" i="24" s="1"/>
  <c r="D2356" i="24"/>
  <c r="F2356" i="24" s="1"/>
  <c r="D1307" i="24"/>
  <c r="F1307" i="24" s="1"/>
  <c r="D1101" i="24"/>
  <c r="F1101" i="24" s="1"/>
  <c r="D1930" i="24"/>
  <c r="F1930" i="24" s="1"/>
  <c r="D1854" i="24"/>
  <c r="F1854" i="24" s="1"/>
  <c r="D1049" i="24"/>
  <c r="F1049" i="24" s="1"/>
  <c r="D596" i="24"/>
  <c r="F596" i="24" s="1"/>
  <c r="D534" i="24"/>
  <c r="F534" i="24" s="1"/>
  <c r="D2264" i="24"/>
  <c r="F2264" i="24" s="1"/>
  <c r="D2225" i="24"/>
  <c r="F2225" i="24" s="1"/>
  <c r="D691" i="24"/>
  <c r="F691" i="24" s="1"/>
  <c r="D84" i="24"/>
  <c r="F84" i="24" s="1"/>
  <c r="D501" i="24"/>
  <c r="F501" i="24" s="1"/>
  <c r="D451" i="24"/>
  <c r="F451" i="24" s="1"/>
  <c r="D1201" i="24"/>
  <c r="F1201" i="24" s="1"/>
  <c r="D2042" i="24"/>
  <c r="F2042" i="24" s="1"/>
  <c r="D2290" i="24"/>
  <c r="F2290" i="24" s="1"/>
  <c r="D2313" i="24"/>
  <c r="F2313" i="24" s="1"/>
  <c r="D2174" i="24"/>
  <c r="F2174" i="24" s="1"/>
  <c r="D456" i="24"/>
  <c r="F456" i="24" s="1"/>
  <c r="D779" i="24"/>
  <c r="F779" i="24" s="1"/>
  <c r="D387" i="24"/>
  <c r="F387" i="24" s="1"/>
  <c r="D132" i="24"/>
  <c r="F132" i="24" s="1"/>
  <c r="D603" i="24"/>
  <c r="F603" i="24" s="1"/>
  <c r="D103" i="24"/>
  <c r="F103" i="24" s="1"/>
  <c r="D1764" i="24"/>
  <c r="F1764" i="24" s="1"/>
  <c r="D299" i="24"/>
  <c r="F299" i="24" s="1"/>
  <c r="D469" i="24"/>
  <c r="F469" i="24" s="1"/>
  <c r="D865" i="24"/>
  <c r="F865" i="24" s="1"/>
  <c r="D2135" i="24"/>
  <c r="F2135" i="24" s="1"/>
  <c r="D1867" i="24"/>
  <c r="F1867" i="24" s="1"/>
  <c r="D122" i="24"/>
  <c r="F122" i="24" s="1"/>
  <c r="D776" i="24"/>
  <c r="F776" i="24" s="1"/>
  <c r="D1681" i="24"/>
  <c r="F1681" i="24" s="1"/>
  <c r="D626" i="24"/>
  <c r="F626" i="24" s="1"/>
  <c r="D1811" i="24"/>
  <c r="F1811" i="24" s="1"/>
  <c r="D1477" i="24"/>
  <c r="F1477" i="24" s="1"/>
  <c r="D1691" i="24"/>
  <c r="F1691" i="24" s="1"/>
  <c r="D1530" i="24"/>
  <c r="F1530" i="24" s="1"/>
  <c r="D794" i="24"/>
  <c r="F794" i="24" s="1"/>
  <c r="D770" i="24"/>
  <c r="F770" i="24" s="1"/>
  <c r="D2253" i="24"/>
  <c r="F2253" i="24" s="1"/>
  <c r="D271" i="24"/>
  <c r="F271" i="24" s="1"/>
  <c r="D1925" i="24"/>
  <c r="F1925" i="24" s="1"/>
  <c r="D1923" i="24"/>
  <c r="F1923" i="24" s="1"/>
  <c r="D899" i="24"/>
  <c r="F899" i="24" s="1"/>
  <c r="D2024" i="24"/>
  <c r="F2024" i="24" s="1"/>
  <c r="D450" i="24"/>
  <c r="F450" i="24" s="1"/>
  <c r="D2214" i="24"/>
  <c r="F2214" i="24" s="1"/>
  <c r="D2056" i="24"/>
  <c r="F2056" i="24" s="1"/>
  <c r="D1893" i="24"/>
  <c r="F1893" i="24" s="1"/>
  <c r="D609" i="24"/>
  <c r="F609" i="24" s="1"/>
  <c r="D1008" i="24"/>
  <c r="F1008" i="24" s="1"/>
  <c r="D1656" i="24"/>
  <c r="F1656" i="24" s="1"/>
  <c r="D226" i="24"/>
  <c r="F226" i="24" s="1"/>
  <c r="D1187" i="24"/>
  <c r="F1187" i="24" s="1"/>
  <c r="D1522" i="24"/>
  <c r="F1522" i="24" s="1"/>
  <c r="D843" i="24"/>
  <c r="F843" i="24" s="1"/>
  <c r="D1758" i="24"/>
  <c r="F1758" i="24" s="1"/>
  <c r="D1816" i="24"/>
  <c r="F1816" i="24" s="1"/>
  <c r="D1825" i="24"/>
  <c r="F1825" i="24" s="1"/>
  <c r="D2282" i="24"/>
  <c r="F2282" i="24" s="1"/>
  <c r="D2031" i="24"/>
  <c r="F2031" i="24" s="1"/>
  <c r="D1592" i="24"/>
  <c r="F1592" i="24" s="1"/>
  <c r="D193" i="24"/>
  <c r="F193" i="24" s="1"/>
  <c r="D551" i="24"/>
  <c r="F551" i="24" s="1"/>
  <c r="D937" i="24"/>
  <c r="F937" i="24" s="1"/>
  <c r="D1451" i="24"/>
  <c r="F1451" i="24" s="1"/>
  <c r="D884" i="24"/>
  <c r="F884" i="24" s="1"/>
  <c r="D1870" i="24"/>
  <c r="F1870" i="24" s="1"/>
  <c r="D816" i="24"/>
  <c r="F816" i="24" s="1"/>
  <c r="D1214" i="24"/>
  <c r="F1214" i="24" s="1"/>
  <c r="D407" i="24"/>
  <c r="F407" i="24" s="1"/>
  <c r="D1138" i="24"/>
  <c r="F1138" i="24" s="1"/>
  <c r="D2122" i="24"/>
  <c r="F2122" i="24" s="1"/>
  <c r="D1300" i="24"/>
  <c r="F1300" i="24" s="1"/>
  <c r="D1152" i="24"/>
  <c r="F1152" i="24" s="1"/>
  <c r="D78" i="24"/>
  <c r="F78" i="24" s="1"/>
  <c r="D1262" i="24"/>
  <c r="F1262" i="24" s="1"/>
  <c r="D767" i="24"/>
  <c r="F767" i="24" s="1"/>
  <c r="D996" i="24"/>
  <c r="F996" i="24" s="1"/>
  <c r="D1229" i="24"/>
  <c r="F1229" i="24" s="1"/>
  <c r="D862" i="24"/>
  <c r="F862" i="24" s="1"/>
  <c r="D1350" i="24"/>
  <c r="F1350" i="24" s="1"/>
  <c r="D1438" i="24"/>
  <c r="F1438" i="24" s="1"/>
  <c r="D985" i="24"/>
  <c r="F985" i="24" s="1"/>
  <c r="D1760" i="24"/>
  <c r="F1760" i="24" s="1"/>
  <c r="D653" i="24"/>
  <c r="F653" i="24" s="1"/>
  <c r="D764" i="24"/>
  <c r="F764" i="24" s="1"/>
  <c r="D480" i="24"/>
  <c r="F480" i="24" s="1"/>
  <c r="D1420" i="24"/>
  <c r="F1420" i="24" s="1"/>
  <c r="D2006" i="24"/>
  <c r="F2006" i="24" s="1"/>
  <c r="D1302" i="24"/>
  <c r="F1302" i="24" s="1"/>
  <c r="D658" i="24"/>
  <c r="F658" i="24" s="1"/>
  <c r="D1855" i="24"/>
  <c r="F1855" i="24" s="1"/>
  <c r="D1414" i="24"/>
  <c r="F1414" i="24" s="1"/>
  <c r="D1916" i="24"/>
  <c r="F1916" i="24" s="1"/>
  <c r="D341" i="24"/>
  <c r="F341" i="24" s="1"/>
  <c r="D1100" i="24"/>
  <c r="F1100" i="24" s="1"/>
  <c r="D136" i="24"/>
  <c r="F136" i="24" s="1"/>
  <c r="D1068" i="24"/>
  <c r="F1068" i="24" s="1"/>
  <c r="D198" i="24"/>
  <c r="F198" i="24" s="1"/>
  <c r="D235" i="24"/>
  <c r="F235" i="24" s="1"/>
  <c r="D2234" i="24"/>
  <c r="F2234" i="24" s="1"/>
  <c r="D277" i="24"/>
  <c r="F277" i="24" s="1"/>
  <c r="D1857" i="24"/>
  <c r="F1857" i="24" s="1"/>
  <c r="D1437" i="24"/>
  <c r="F1437" i="24" s="1"/>
  <c r="D2238" i="24"/>
  <c r="F2238" i="24" s="1"/>
  <c r="D1367" i="24"/>
  <c r="F1367" i="24" s="1"/>
  <c r="D1075" i="24"/>
  <c r="F1075" i="24" s="1"/>
  <c r="D2341" i="24"/>
  <c r="F2341" i="24" s="1"/>
  <c r="D1835" i="24"/>
  <c r="F1835" i="24" s="1"/>
  <c r="D901" i="24"/>
  <c r="F901" i="24" s="1"/>
  <c r="D2189" i="24"/>
  <c r="F2189" i="24" s="1"/>
  <c r="D1573" i="24"/>
  <c r="F1573" i="24" s="1"/>
  <c r="D1084" i="24"/>
  <c r="F1084" i="24" s="1"/>
  <c r="D799" i="24"/>
  <c r="F799" i="24" s="1"/>
  <c r="D246" i="24"/>
  <c r="F246" i="24" s="1"/>
  <c r="D2101" i="24"/>
  <c r="F2101" i="24" s="1"/>
  <c r="D676" i="24"/>
  <c r="F676" i="24" s="1"/>
  <c r="D935" i="24"/>
  <c r="F935" i="24" s="1"/>
  <c r="D221" i="24"/>
  <c r="F221" i="24" s="1"/>
  <c r="D2052" i="24"/>
  <c r="F2052" i="24" s="1"/>
  <c r="D342" i="24"/>
  <c r="F342" i="24" s="1"/>
  <c r="D2260" i="24"/>
  <c r="F2260" i="24" s="1"/>
  <c r="D105" i="24"/>
  <c r="F105" i="24" s="1"/>
  <c r="D1866" i="24"/>
  <c r="F1866" i="24" s="1"/>
  <c r="D919" i="24"/>
  <c r="F919" i="24" s="1"/>
  <c r="D1566" i="24"/>
  <c r="F1566" i="24" s="1"/>
  <c r="D22" i="24"/>
  <c r="F22" i="24" s="1"/>
  <c r="D946" i="24"/>
  <c r="F946" i="24" s="1"/>
  <c r="D1873" i="24"/>
  <c r="F1873" i="24" s="1"/>
  <c r="D405" i="24"/>
  <c r="F405" i="24" s="1"/>
  <c r="D280" i="24"/>
  <c r="F280" i="24" s="1"/>
  <c r="D1842" i="24"/>
  <c r="F1842" i="24" s="1"/>
  <c r="D586" i="24"/>
  <c r="F586" i="24" s="1"/>
  <c r="D1234" i="24"/>
  <c r="F1234" i="24" s="1"/>
  <c r="D292" i="24"/>
  <c r="F292" i="24" s="1"/>
  <c r="D998" i="24"/>
  <c r="F998" i="24" s="1"/>
  <c r="D2316" i="24"/>
  <c r="F2316" i="24" s="1"/>
  <c r="D1178" i="24"/>
  <c r="F1178" i="24" s="1"/>
  <c r="D1844" i="24"/>
  <c r="F1844" i="24" s="1"/>
  <c r="D1311" i="24"/>
  <c r="F1311" i="24" s="1"/>
  <c r="D1642" i="24"/>
  <c r="F1642" i="24" s="1"/>
  <c r="D2063" i="24"/>
  <c r="F2063" i="24" s="1"/>
  <c r="D290" i="24"/>
  <c r="F290" i="24" s="1"/>
  <c r="D2128" i="24"/>
  <c r="F2128" i="24" s="1"/>
  <c r="D2217" i="24"/>
  <c r="F2217" i="24" s="1"/>
  <c r="D835" i="24"/>
  <c r="F835" i="24" s="1"/>
  <c r="D518" i="24"/>
  <c r="F518" i="24" s="1"/>
  <c r="D1285" i="24"/>
  <c r="F1285" i="24" s="1"/>
  <c r="D1256" i="24"/>
  <c r="F1256" i="24" s="1"/>
  <c r="D1226" i="24"/>
  <c r="F1226" i="24" s="1"/>
  <c r="D332" i="24"/>
  <c r="F332" i="24" s="1"/>
  <c r="D2298" i="24"/>
  <c r="F2298" i="24" s="1"/>
  <c r="D114" i="24"/>
  <c r="F114" i="24" s="1"/>
  <c r="D2170" i="24"/>
  <c r="F2170" i="24" s="1"/>
  <c r="D1911" i="24"/>
  <c r="F1911" i="24" s="1"/>
  <c r="D818" i="24"/>
  <c r="F818" i="24" s="1"/>
  <c r="D752" i="24"/>
  <c r="F752" i="24" s="1"/>
  <c r="D2077" i="24"/>
  <c r="F2077" i="24" s="1"/>
  <c r="D434" i="24"/>
  <c r="F434" i="24" s="1"/>
  <c r="D459" i="24"/>
  <c r="F459" i="24" s="1"/>
  <c r="D527" i="24"/>
  <c r="F527" i="24" s="1"/>
  <c r="D363" i="24"/>
  <c r="F363" i="24" s="1"/>
  <c r="D374" i="24"/>
  <c r="F374" i="24" s="1"/>
  <c r="D1921" i="24"/>
  <c r="F1921" i="24" s="1"/>
  <c r="D145" i="24"/>
  <c r="F145" i="24" s="1"/>
  <c r="D795" i="24"/>
  <c r="F795" i="24" s="1"/>
  <c r="D2331" i="24"/>
  <c r="F2331" i="24" s="1"/>
  <c r="D516" i="24"/>
  <c r="F516" i="24" s="1"/>
  <c r="D923" i="24"/>
  <c r="F923" i="24" s="1"/>
  <c r="D1722" i="24"/>
  <c r="F1722" i="24" s="1"/>
  <c r="D1280" i="24"/>
  <c r="F1280" i="24" s="1"/>
  <c r="D1106" i="24"/>
  <c r="F1106" i="24" s="1"/>
  <c r="D2167" i="24"/>
  <c r="F2167" i="24" s="1"/>
  <c r="D85" i="24"/>
  <c r="F85" i="24" s="1"/>
  <c r="D1457" i="24"/>
  <c r="F1457" i="24" s="1"/>
  <c r="D2218" i="24"/>
  <c r="F2218" i="24" s="1"/>
  <c r="D2116" i="24"/>
  <c r="F2116" i="24" s="1"/>
  <c r="D1571" i="24"/>
  <c r="F1571" i="24" s="1"/>
  <c r="D834" i="24"/>
  <c r="F834" i="24" s="1"/>
  <c r="D683" i="24"/>
  <c r="F683" i="24" s="1"/>
  <c r="D1334" i="24"/>
  <c r="F1334" i="24" s="1"/>
  <c r="D1817" i="24"/>
  <c r="F1817" i="24" s="1"/>
  <c r="D223" i="24"/>
  <c r="F223" i="24" s="1"/>
  <c r="D1038" i="24"/>
  <c r="F1038" i="24" s="1"/>
  <c r="D1182" i="24"/>
  <c r="F1182" i="24" s="1"/>
  <c r="D829" i="24"/>
  <c r="F829" i="24" s="1"/>
  <c r="D2096" i="24"/>
  <c r="F2096" i="24" s="1"/>
  <c r="D696" i="24"/>
  <c r="F696" i="24" s="1"/>
  <c r="D1641" i="24"/>
  <c r="F1641" i="24" s="1"/>
  <c r="D2277" i="24"/>
  <c r="F2277" i="24" s="1"/>
  <c r="D207" i="24"/>
  <c r="F207" i="24" s="1"/>
  <c r="D2227" i="24"/>
  <c r="F2227" i="24" s="1"/>
  <c r="D1924" i="24"/>
  <c r="F1924" i="24" s="1"/>
  <c r="D87" i="24"/>
  <c r="F87" i="24" s="1"/>
  <c r="D1798" i="24"/>
  <c r="F1798" i="24" s="1"/>
  <c r="D314" i="24"/>
  <c r="F314" i="24" s="1"/>
  <c r="D2100" i="24"/>
  <c r="F2100" i="24" s="1"/>
  <c r="D1193" i="24"/>
  <c r="F1193" i="24" s="1"/>
  <c r="D1503" i="24"/>
  <c r="F1503" i="24" s="1"/>
  <c r="D81" i="24"/>
  <c r="F81" i="24" s="1"/>
  <c r="D1166" i="24"/>
  <c r="F1166" i="24" s="1"/>
  <c r="D491" i="24"/>
  <c r="F491" i="24" s="1"/>
  <c r="D497" i="24"/>
  <c r="F497" i="24" s="1"/>
  <c r="D309" i="24"/>
  <c r="F309" i="24" s="1"/>
  <c r="D1223" i="24"/>
  <c r="F1223" i="24" s="1"/>
  <c r="D256" i="24"/>
  <c r="F256" i="24" s="1"/>
  <c r="D301" i="24"/>
  <c r="F301" i="24" s="1"/>
  <c r="D1303" i="24"/>
  <c r="F1303" i="24" s="1"/>
  <c r="D260" i="24"/>
  <c r="F260" i="24" s="1"/>
  <c r="D1584" i="24"/>
  <c r="F1584" i="24" s="1"/>
  <c r="D1142" i="24"/>
  <c r="F1142" i="24" s="1"/>
  <c r="D118" i="24"/>
  <c r="F118" i="24" s="1"/>
  <c r="D2209" i="24"/>
  <c r="F2209" i="24" s="1"/>
  <c r="D846" i="24"/>
  <c r="F846" i="24" s="1"/>
  <c r="D1759" i="24"/>
  <c r="F1759" i="24" s="1"/>
  <c r="D1416" i="24"/>
  <c r="F1416" i="24" s="1"/>
  <c r="AR9" i="19"/>
  <c r="D1949" i="24"/>
  <c r="F1949" i="24" s="1"/>
  <c r="D660" i="24"/>
  <c r="F660" i="24" s="1"/>
  <c r="D1927" i="24"/>
  <c r="F1927" i="24" s="1"/>
  <c r="D1237" i="24"/>
  <c r="F1237" i="24" s="1"/>
  <c r="D2263" i="24"/>
  <c r="F2263" i="24" s="1"/>
  <c r="D2014" i="24"/>
  <c r="F2014" i="24" s="1"/>
  <c r="D1514" i="24"/>
  <c r="F1514" i="24" s="1"/>
  <c r="D395" i="24"/>
  <c r="F395" i="24" s="1"/>
  <c r="D61" i="24"/>
  <c r="F61" i="24" s="1"/>
  <c r="D315" i="24"/>
  <c r="F315" i="24" s="1"/>
  <c r="D454" i="24"/>
  <c r="F454" i="24" s="1"/>
  <c r="D725" i="24"/>
  <c r="F725" i="24" s="1"/>
  <c r="D2030" i="24"/>
  <c r="F2030" i="24" s="1"/>
  <c r="D1666" i="24"/>
  <c r="F1666" i="24" s="1"/>
  <c r="D1425" i="24"/>
  <c r="F1425" i="24" s="1"/>
  <c r="D1080" i="24"/>
  <c r="F1080" i="24" s="1"/>
  <c r="D1246" i="24"/>
  <c r="F1246" i="24" s="1"/>
  <c r="D1387" i="24"/>
  <c r="F1387" i="24" s="1"/>
  <c r="D1772" i="24"/>
  <c r="F1772" i="24" s="1"/>
  <c r="D1483" i="24"/>
  <c r="F1483" i="24" s="1"/>
  <c r="D126" i="24"/>
  <c r="F126" i="24" s="1"/>
  <c r="D2241" i="24"/>
  <c r="F2241" i="24" s="1"/>
  <c r="D1375" i="24"/>
  <c r="F1375" i="24" s="1"/>
  <c r="D1783" i="24"/>
  <c r="F1783" i="24" s="1"/>
  <c r="D1651" i="24"/>
  <c r="F1651" i="24" s="1"/>
  <c r="D2028" i="24"/>
  <c r="F2028" i="24" s="1"/>
  <c r="D427" i="24"/>
  <c r="F427" i="24" s="1"/>
  <c r="D1276" i="24"/>
  <c r="F1276" i="24" s="1"/>
  <c r="D305" i="24"/>
  <c r="F305" i="24" s="1"/>
  <c r="D55" i="24"/>
  <c r="F55" i="24" s="1"/>
  <c r="D1864" i="24"/>
  <c r="F1864" i="24" s="1"/>
  <c r="D982" i="24"/>
  <c r="F982" i="24" s="1"/>
  <c r="D1673" i="24"/>
  <c r="F1673" i="24" s="1"/>
  <c r="D89" i="24"/>
  <c r="F89" i="24" s="1"/>
  <c r="D1216" i="24"/>
  <c r="F1216" i="24" s="1"/>
  <c r="D1486" i="24"/>
  <c r="F1486" i="24" s="1"/>
  <c r="D2176" i="24"/>
  <c r="F2176" i="24" s="1"/>
  <c r="D643" i="24"/>
  <c r="F643" i="24" s="1"/>
  <c r="D820" i="24"/>
  <c r="F820" i="24" s="1"/>
  <c r="D790" i="24"/>
  <c r="F790" i="24" s="1"/>
  <c r="D1954" i="24"/>
  <c r="F1954" i="24" s="1"/>
  <c r="D1667" i="24"/>
  <c r="F1667" i="24" s="1"/>
  <c r="D918" i="24"/>
  <c r="F918" i="24" s="1"/>
  <c r="D1057" i="24"/>
  <c r="F1057" i="24" s="1"/>
  <c r="D2180" i="24"/>
  <c r="F2180" i="24" s="1"/>
  <c r="D1342" i="24"/>
  <c r="F1342" i="24" s="1"/>
  <c r="D2103" i="24"/>
  <c r="F2103" i="24" s="1"/>
  <c r="D958" i="24"/>
  <c r="F958" i="24" s="1"/>
  <c r="D5" i="24"/>
  <c r="F5" i="24" s="1"/>
  <c r="D2019" i="24"/>
  <c r="F2019" i="24" s="1"/>
  <c r="D1688" i="24"/>
  <c r="F1688" i="24" s="1"/>
  <c r="D1061" i="24"/>
  <c r="F1061" i="24" s="1"/>
  <c r="D1682" i="24"/>
  <c r="F1682" i="24" s="1"/>
  <c r="D2073" i="24"/>
  <c r="F2073" i="24" s="1"/>
  <c r="D987" i="24"/>
  <c r="F987" i="24" s="1"/>
  <c r="D2039" i="24"/>
  <c r="F2039" i="24" s="1"/>
  <c r="D1848" i="24"/>
  <c r="F1848" i="24" s="1"/>
  <c r="D804" i="24"/>
  <c r="F804" i="24" s="1"/>
  <c r="D1092" i="24"/>
  <c r="F1092" i="24" s="1"/>
  <c r="D746" i="24"/>
  <c r="F746" i="24" s="1"/>
  <c r="D2344" i="24"/>
  <c r="F2344" i="24" s="1"/>
  <c r="D330" i="24"/>
  <c r="F330" i="24" s="1"/>
  <c r="D2037" i="24"/>
  <c r="F2037" i="24" s="1"/>
  <c r="D966" i="24"/>
  <c r="F966" i="24" s="1"/>
  <c r="D511" i="24"/>
  <c r="F511" i="24" s="1"/>
  <c r="D1507" i="24"/>
  <c r="F1507" i="24" s="1"/>
  <c r="D1006" i="24"/>
  <c r="F1006" i="24" s="1"/>
  <c r="D1180" i="24"/>
  <c r="F1180" i="24" s="1"/>
  <c r="D677" i="24"/>
  <c r="F677" i="24" s="1"/>
  <c r="D146" i="24"/>
  <c r="F146" i="24" s="1"/>
  <c r="D237" i="24"/>
  <c r="F237" i="24" s="1"/>
  <c r="D200" i="24"/>
  <c r="F200" i="24" s="1"/>
  <c r="D1077" i="24"/>
  <c r="F1077" i="24" s="1"/>
  <c r="D1789" i="24"/>
  <c r="F1789" i="24" s="1"/>
  <c r="D317" i="24"/>
  <c r="F317" i="24" s="1"/>
  <c r="D2251" i="24"/>
  <c r="F2251" i="24" s="1"/>
  <c r="D1963" i="24"/>
  <c r="F1963" i="24" s="1"/>
  <c r="D230" i="24"/>
  <c r="F230" i="24" s="1"/>
  <c r="D890" i="24"/>
  <c r="F890" i="24" s="1"/>
  <c r="D1363" i="24"/>
  <c r="F1363" i="24" s="1"/>
  <c r="D710" i="24"/>
  <c r="F710" i="24" s="1"/>
  <c r="D106" i="24"/>
  <c r="F106" i="24" s="1"/>
  <c r="D1589" i="24"/>
  <c r="F1589" i="24" s="1"/>
  <c r="D1617" i="24"/>
  <c r="F1617" i="24" s="1"/>
  <c r="D1619" i="24"/>
  <c r="F1619" i="24" s="1"/>
  <c r="D478" i="24"/>
  <c r="F478" i="24" s="1"/>
  <c r="D1981" i="24"/>
  <c r="F1981" i="24" s="1"/>
  <c r="D1602" i="24"/>
  <c r="F1602" i="24" s="1"/>
  <c r="D763" i="24"/>
  <c r="F763" i="24" s="1"/>
  <c r="D62" i="24"/>
  <c r="F62" i="24" s="1"/>
  <c r="D234" i="24"/>
  <c r="F234" i="24" s="1"/>
  <c r="D1672" i="24"/>
  <c r="F1672" i="24" s="1"/>
  <c r="D1378" i="24"/>
  <c r="F1378" i="24" s="1"/>
  <c r="D416" i="24"/>
  <c r="F416" i="24" s="1"/>
  <c r="D1146" i="24"/>
  <c r="F1146" i="24" s="1"/>
  <c r="D1324" i="24"/>
  <c r="F1324" i="24" s="1"/>
  <c r="D2337" i="24"/>
  <c r="F2337" i="24" s="1"/>
  <c r="D159" i="24"/>
  <c r="F159" i="24" s="1"/>
  <c r="D798" i="24"/>
  <c r="F798" i="24" s="1"/>
  <c r="D1836" i="24"/>
  <c r="F1836" i="24" s="1"/>
  <c r="D2186" i="24"/>
  <c r="F2186" i="24" s="1"/>
  <c r="D365" i="24"/>
  <c r="F365" i="24" s="1"/>
  <c r="D188" i="24"/>
  <c r="F188" i="24" s="1"/>
  <c r="D777" i="24"/>
  <c r="F777" i="24" s="1"/>
  <c r="D40" i="24"/>
  <c r="F40" i="24" s="1"/>
  <c r="D1031" i="24"/>
  <c r="F1031" i="24" s="1"/>
  <c r="D1372" i="24"/>
  <c r="F1372" i="24" s="1"/>
  <c r="D1328" i="24"/>
  <c r="F1328" i="24" s="1"/>
  <c r="D1658" i="24"/>
  <c r="F1658" i="24" s="1"/>
  <c r="D1652" i="24"/>
  <c r="F1652" i="24" s="1"/>
  <c r="D1224" i="24"/>
  <c r="F1224" i="24" s="1"/>
  <c r="D1707" i="24"/>
  <c r="F1707" i="24" s="1"/>
  <c r="D1790" i="24"/>
  <c r="F1790" i="24" s="1"/>
  <c r="D671" i="24"/>
  <c r="F671" i="24" s="1"/>
  <c r="D1723" i="24"/>
  <c r="F1723" i="24" s="1"/>
  <c r="D856" i="24"/>
  <c r="F856" i="24" s="1"/>
  <c r="D2169" i="24"/>
  <c r="F2169" i="24" s="1"/>
  <c r="D2342" i="24"/>
  <c r="F2342" i="24" s="1"/>
  <c r="D634" i="24"/>
  <c r="F634" i="24" s="1"/>
  <c r="D1362" i="24"/>
  <c r="F1362" i="24" s="1"/>
  <c r="D419" i="24"/>
  <c r="F419" i="24" s="1"/>
  <c r="D1286" i="24"/>
  <c r="F1286" i="24" s="1"/>
  <c r="D316" i="24"/>
  <c r="F316" i="24" s="1"/>
  <c r="D2118" i="24"/>
  <c r="F2118" i="24" s="1"/>
  <c r="D493" i="24"/>
  <c r="F493" i="24" s="1"/>
  <c r="D340" i="24"/>
  <c r="F340" i="24" s="1"/>
  <c r="D43" i="24"/>
  <c r="F43" i="24" s="1"/>
  <c r="D1081" i="24"/>
  <c r="F1081" i="24" s="1"/>
  <c r="D350" i="24"/>
  <c r="F350" i="24" s="1"/>
  <c r="D1517" i="24"/>
  <c r="F1517" i="24" s="1"/>
  <c r="D893" i="24"/>
  <c r="F893" i="24" s="1"/>
  <c r="D704" i="24"/>
  <c r="F704" i="24" s="1"/>
  <c r="D1597" i="24"/>
  <c r="F1597" i="24" s="1"/>
  <c r="D1228" i="24"/>
  <c r="F1228" i="24" s="1"/>
  <c r="D1511" i="24"/>
  <c r="F1511" i="24" s="1"/>
  <c r="D1753" i="24"/>
  <c r="F1753" i="24" s="1"/>
  <c r="D1189" i="24"/>
  <c r="F1189" i="24" s="1"/>
  <c r="D866" i="24"/>
  <c r="F866" i="24" s="1"/>
  <c r="D298" i="24"/>
  <c r="F298" i="24" s="1"/>
  <c r="D1970" i="24"/>
  <c r="F1970" i="24" s="1"/>
  <c r="D629" i="24"/>
  <c r="F629" i="24" s="1"/>
  <c r="D694" i="24"/>
  <c r="F694" i="24" s="1"/>
  <c r="D259" i="24"/>
  <c r="F259" i="24" s="1"/>
  <c r="D888" i="24"/>
  <c r="F888" i="24" s="1"/>
  <c r="D577" i="24"/>
  <c r="F577" i="24" s="1"/>
  <c r="D2076" i="24"/>
  <c r="F2076" i="24" s="1"/>
  <c r="D1261" i="24"/>
  <c r="F1261" i="24" s="1"/>
  <c r="D484" i="24"/>
  <c r="F484" i="24" s="1"/>
  <c r="D999" i="24"/>
  <c r="F999" i="24" s="1"/>
  <c r="D1316" i="24"/>
  <c r="F1316" i="24" s="1"/>
  <c r="D1235" i="24"/>
  <c r="F1235" i="24" s="1"/>
  <c r="D1605" i="24"/>
  <c r="F1605" i="24" s="1"/>
  <c r="D1054" i="24"/>
  <c r="F1054" i="24" s="1"/>
  <c r="D2005" i="24"/>
  <c r="F2005" i="24" s="1"/>
  <c r="D2307" i="24"/>
  <c r="F2307" i="24" s="1"/>
  <c r="D1770" i="24"/>
  <c r="F1770" i="24" s="1"/>
  <c r="D1013" i="24"/>
  <c r="F1013" i="24" s="1"/>
  <c r="D808" i="24"/>
  <c r="F808" i="24" s="1"/>
  <c r="D2153" i="24"/>
  <c r="F2153" i="24" s="1"/>
  <c r="D2330" i="24"/>
  <c r="F2330" i="24" s="1"/>
  <c r="D1254" i="24"/>
  <c r="F1254" i="24" s="1"/>
  <c r="D1265" i="24"/>
  <c r="F1265" i="24" s="1"/>
  <c r="D308" i="24"/>
  <c r="F308" i="24" s="1"/>
  <c r="D619" i="24"/>
  <c r="F619" i="24" s="1"/>
  <c r="D821" i="24"/>
  <c r="F821" i="24" s="1"/>
  <c r="D82" i="24"/>
  <c r="F82" i="24" s="1"/>
  <c r="D1018" i="24"/>
  <c r="F1018" i="24" s="1"/>
  <c r="D258" i="24"/>
  <c r="F258" i="24" s="1"/>
  <c r="D1702" i="24"/>
  <c r="F1702" i="24" s="1"/>
  <c r="D771" i="24"/>
  <c r="F771" i="24" s="1"/>
  <c r="D2283" i="24"/>
  <c r="F2283" i="24" s="1"/>
  <c r="D1274" i="24"/>
  <c r="F1274" i="24" s="1"/>
  <c r="D1124" i="24"/>
  <c r="F1124" i="24" s="1"/>
  <c r="D6" i="24"/>
  <c r="F6" i="24" s="1"/>
  <c r="D2080" i="24"/>
  <c r="F2080" i="24" s="1"/>
  <c r="D2109" i="24"/>
  <c r="F2109" i="24" s="1"/>
  <c r="D1663" i="24"/>
  <c r="F1663" i="24" s="1"/>
  <c r="D630" i="24"/>
  <c r="F630" i="24" s="1"/>
  <c r="D601" i="24"/>
  <c r="F601" i="24" s="1"/>
  <c r="D685" i="24"/>
  <c r="F685" i="24" s="1"/>
  <c r="D2067" i="24"/>
  <c r="F2067" i="24" s="1"/>
  <c r="D944" i="24"/>
  <c r="F944" i="24" s="1"/>
  <c r="D2112" i="24"/>
  <c r="F2112" i="24" s="1"/>
  <c r="D1985" i="24"/>
  <c r="F1985" i="24" s="1"/>
  <c r="D1271" i="24"/>
  <c r="F1271" i="24" s="1"/>
  <c r="D2348" i="24"/>
  <c r="F2348" i="24" s="1"/>
  <c r="D2087" i="24"/>
  <c r="F2087" i="24" s="1"/>
  <c r="D477" i="24"/>
  <c r="F477" i="24" s="1"/>
  <c r="D388" i="24"/>
  <c r="F388" i="24" s="1"/>
  <c r="D1402" i="24"/>
  <c r="F1402" i="24" s="1"/>
  <c r="D1558" i="24"/>
  <c r="F1558" i="24" s="1"/>
  <c r="D1295" i="24"/>
  <c r="F1295" i="24" s="1"/>
  <c r="D64" i="24"/>
  <c r="F64" i="24" s="1"/>
  <c r="D157" i="24"/>
  <c r="F157" i="24" s="1"/>
  <c r="D336" i="24"/>
  <c r="F336" i="24" s="1"/>
  <c r="D908" i="24"/>
  <c r="F908" i="24" s="1"/>
  <c r="D1126" i="24"/>
  <c r="F1126" i="24" s="1"/>
  <c r="D476" i="24"/>
  <c r="F476" i="24" s="1"/>
  <c r="D1170" i="24"/>
  <c r="F1170" i="24" s="1"/>
  <c r="D990" i="24"/>
  <c r="F990" i="24" s="1"/>
  <c r="D1883" i="24"/>
  <c r="F1883" i="24" s="1"/>
  <c r="D1048" i="24"/>
  <c r="F1048" i="24" s="1"/>
  <c r="D2137" i="24"/>
  <c r="F2137" i="24" s="1"/>
  <c r="D2010" i="24"/>
  <c r="F2010" i="24" s="1"/>
  <c r="D512" i="24"/>
  <c r="F512" i="24" s="1"/>
  <c r="D606" i="24"/>
  <c r="F606" i="24" s="1"/>
  <c r="D1154" i="24"/>
  <c r="F1154" i="24" s="1"/>
  <c r="D970" i="24"/>
  <c r="F970" i="24" s="1"/>
  <c r="D571" i="24"/>
  <c r="F571" i="24" s="1"/>
  <c r="D1102" i="24"/>
  <c r="F1102" i="24" s="1"/>
  <c r="D1548" i="24"/>
  <c r="F1548" i="24" s="1"/>
  <c r="D2346" i="24"/>
  <c r="F2346" i="24" s="1"/>
  <c r="D1717" i="24"/>
  <c r="F1717" i="24" s="1"/>
  <c r="D1444" i="24"/>
  <c r="F1444" i="24" s="1"/>
  <c r="D1241" i="24"/>
  <c r="F1241" i="24" s="1"/>
  <c r="D30" i="24"/>
  <c r="F30" i="24" s="1"/>
  <c r="D523" i="24"/>
  <c r="F523" i="24" s="1"/>
  <c r="D150" i="24"/>
  <c r="F150" i="24" s="1"/>
  <c r="D438" i="24"/>
  <c r="F438" i="24" s="1"/>
  <c r="D66" i="24"/>
  <c r="F66" i="24" s="1"/>
  <c r="D952" i="24"/>
  <c r="F952" i="24" s="1"/>
  <c r="D8" i="24"/>
  <c r="F8" i="24" s="1"/>
  <c r="D1355" i="24"/>
  <c r="F1355" i="24" s="1"/>
  <c r="D1500" i="24"/>
  <c r="F1500" i="24" s="1"/>
  <c r="D915" i="24"/>
  <c r="F915" i="24" s="1"/>
  <c r="D479" i="24"/>
  <c r="F479" i="24" s="1"/>
  <c r="D266" i="24"/>
  <c r="F266" i="24" s="1"/>
  <c r="D1270" i="24"/>
  <c r="F1270" i="24" s="1"/>
  <c r="D1643" i="24"/>
  <c r="F1643" i="24" s="1"/>
  <c r="D1260" i="24"/>
  <c r="F1260" i="24" s="1"/>
  <c r="D495" i="24"/>
  <c r="F495" i="24" s="1"/>
  <c r="D369" i="24"/>
  <c r="F369" i="24" s="1"/>
  <c r="D1043" i="24"/>
  <c r="F1043" i="24" s="1"/>
  <c r="D989" i="24"/>
  <c r="F989" i="24" s="1"/>
  <c r="D402" i="24"/>
  <c r="F402" i="24" s="1"/>
  <c r="D1513" i="24"/>
  <c r="F1513" i="24" s="1"/>
  <c r="D1996" i="24"/>
  <c r="F1996" i="24" s="1"/>
  <c r="D2322" i="24"/>
  <c r="F2322" i="24" s="1"/>
  <c r="D2160" i="24"/>
  <c r="F2160" i="24" s="1"/>
  <c r="D2310" i="24"/>
  <c r="F2310" i="24" s="1"/>
  <c r="D1531" i="24"/>
  <c r="F1531" i="24" s="1"/>
  <c r="D324" i="24"/>
  <c r="F324" i="24" s="1"/>
  <c r="D766" i="24"/>
  <c r="F766" i="24" s="1"/>
  <c r="D125" i="24"/>
  <c r="F125" i="24" s="1"/>
  <c r="D2281" i="24"/>
  <c r="F2281" i="24" s="1"/>
  <c r="D1678" i="24"/>
  <c r="F1678" i="24" s="1"/>
  <c r="D1294" i="24"/>
  <c r="F1294" i="24" s="1"/>
  <c r="D1398" i="24"/>
  <c r="F1398" i="24" s="1"/>
  <c r="D1128" i="24"/>
  <c r="F1128" i="24" s="1"/>
  <c r="D2018" i="24"/>
  <c r="F2018" i="24" s="1"/>
  <c r="D1577" i="24"/>
  <c r="F1577" i="24" s="1"/>
  <c r="D1290" i="24"/>
  <c r="F1290" i="24" s="1"/>
  <c r="D1066" i="24"/>
  <c r="F1066" i="24" s="1"/>
  <c r="D2022" i="24"/>
  <c r="F2022" i="24" s="1"/>
  <c r="D2258" i="24"/>
  <c r="F2258" i="24" s="1"/>
  <c r="D734" i="24"/>
  <c r="F734" i="24" s="1"/>
  <c r="D1344" i="24"/>
  <c r="F1344" i="24" s="1"/>
  <c r="D524" i="24"/>
  <c r="F524" i="24" s="1"/>
  <c r="D1132" i="24"/>
  <c r="F1132" i="24" s="1"/>
  <c r="D569" i="24"/>
  <c r="F569" i="24" s="1"/>
  <c r="D2323" i="24"/>
  <c r="F2323" i="24" s="1"/>
  <c r="D1978" i="24"/>
  <c r="F1978" i="24" s="1"/>
  <c r="D2159" i="24"/>
  <c r="F2159" i="24" s="1"/>
  <c r="D539" i="24"/>
  <c r="F539" i="24" s="1"/>
  <c r="D1805" i="24"/>
  <c r="F1805" i="24" s="1"/>
  <c r="D650" i="24"/>
  <c r="F650" i="24" s="1"/>
  <c r="D25" i="24"/>
  <c r="F25" i="24" s="1"/>
  <c r="D1600" i="24"/>
  <c r="F1600" i="24" s="1"/>
  <c r="D1403" i="24"/>
  <c r="F1403" i="24" s="1"/>
  <c r="D897" i="24"/>
  <c r="F897" i="24" s="1"/>
  <c r="D173" i="24"/>
  <c r="F173" i="24" s="1"/>
  <c r="D467" i="24"/>
  <c r="F467" i="24" s="1"/>
  <c r="D645" i="24"/>
  <c r="F645" i="24" s="1"/>
  <c r="D251" i="24"/>
  <c r="F251" i="24" s="1"/>
  <c r="D426" i="24"/>
  <c r="F426" i="24" s="1"/>
  <c r="D1090" i="24"/>
  <c r="F1090" i="24" s="1"/>
  <c r="D453" i="24"/>
  <c r="F453" i="24" s="1"/>
  <c r="D2188" i="24"/>
  <c r="F2188" i="24" s="1"/>
  <c r="D809" i="24"/>
  <c r="F809" i="24" s="1"/>
  <c r="D2255" i="24"/>
  <c r="F2255" i="24" s="1"/>
  <c r="D1699" i="24"/>
  <c r="F1699" i="24" s="1"/>
  <c r="D1129" i="24"/>
  <c r="F1129" i="24" s="1"/>
  <c r="D1076" i="24"/>
  <c r="F1076" i="24" s="1"/>
  <c r="D681" i="24"/>
  <c r="F681" i="24" s="1"/>
  <c r="D2366" i="24"/>
  <c r="F2366" i="24" s="1"/>
  <c r="D1989" i="24"/>
  <c r="F1989" i="24" s="1"/>
  <c r="D1406" i="24"/>
  <c r="F1406" i="24" s="1"/>
  <c r="D729" i="24"/>
  <c r="F729" i="24" s="1"/>
  <c r="D1984" i="24"/>
  <c r="F1984" i="24" s="1"/>
  <c r="D51" i="24"/>
  <c r="F51" i="24" s="1"/>
  <c r="D2199" i="24"/>
  <c r="F2199" i="24" s="1"/>
  <c r="D874" i="24"/>
  <c r="F874" i="24" s="1"/>
  <c r="D2328" i="24"/>
  <c r="F2328" i="24" s="1"/>
  <c r="D108" i="24"/>
  <c r="F108" i="24" s="1"/>
  <c r="D2249" i="24"/>
  <c r="F2249" i="24" s="1"/>
  <c r="D1885" i="24"/>
  <c r="F1885" i="24" s="1"/>
  <c r="D264" i="24"/>
  <c r="F264" i="24" s="1"/>
  <c r="D63" i="24"/>
  <c r="F63" i="24" s="1"/>
  <c r="D854" i="24"/>
  <c r="F854" i="24" s="1"/>
  <c r="D275" i="24"/>
  <c r="F275" i="24" s="1"/>
  <c r="D2271" i="24"/>
  <c r="F2271" i="24" s="1"/>
  <c r="D1908" i="24"/>
  <c r="F1908" i="24" s="1"/>
  <c r="D263" i="24"/>
  <c r="F263" i="24" s="1"/>
  <c r="D706" i="24"/>
  <c r="F706" i="24" s="1"/>
  <c r="D2138" i="24"/>
  <c r="F2138" i="24" s="1"/>
  <c r="D97" i="24"/>
  <c r="F97" i="24" s="1"/>
  <c r="D1845" i="24"/>
  <c r="F1845" i="24" s="1"/>
  <c r="D983" i="24"/>
  <c r="F983" i="24" s="1"/>
  <c r="D805" i="24"/>
  <c r="F805" i="24" s="1"/>
  <c r="D1079" i="24"/>
  <c r="F1079" i="24" s="1"/>
  <c r="D521" i="24"/>
  <c r="F521" i="24" s="1"/>
  <c r="D948" i="24"/>
  <c r="F948" i="24" s="1"/>
  <c r="D871" i="24"/>
  <c r="F871" i="24" s="1"/>
  <c r="D93" i="24"/>
  <c r="F93" i="24" s="1"/>
  <c r="D867" i="24"/>
  <c r="F867" i="24" s="1"/>
  <c r="D288" i="24"/>
  <c r="F288" i="24" s="1"/>
  <c r="D800" i="24"/>
  <c r="F800" i="24" s="1"/>
  <c r="D1586" i="24"/>
  <c r="F1586" i="24" s="1"/>
  <c r="D1430" i="24"/>
  <c r="F1430" i="24" s="1"/>
  <c r="D68" i="24"/>
  <c r="F68" i="24" s="1"/>
  <c r="D1131" i="24"/>
  <c r="F1131" i="24" s="1"/>
  <c r="D1795" i="24"/>
  <c r="F1795" i="24" s="1"/>
  <c r="D409" i="24"/>
  <c r="F409" i="24" s="1"/>
  <c r="D1895" i="24"/>
  <c r="F1895" i="24" s="1"/>
  <c r="D879" i="24"/>
  <c r="F879" i="24" s="1"/>
  <c r="D296" i="24"/>
  <c r="F296" i="24" s="1"/>
  <c r="D1199" i="24"/>
  <c r="F1199" i="24" s="1"/>
  <c r="D1336" i="24"/>
  <c r="F1336" i="24" s="1"/>
  <c r="D242" i="24"/>
  <c r="F242" i="24" s="1"/>
  <c r="D318" i="24"/>
  <c r="F318" i="24" s="1"/>
  <c r="D1485" i="24"/>
  <c r="F1485" i="24" s="1"/>
  <c r="D1982" i="24"/>
  <c r="F1982" i="24" s="1"/>
  <c r="D1580" i="24"/>
  <c r="F1580" i="24" s="1"/>
  <c r="D182" i="24"/>
  <c r="F182" i="24" s="1"/>
  <c r="D196" i="24"/>
  <c r="F196" i="24" s="1"/>
  <c r="D2215" i="24"/>
  <c r="F2215" i="24" s="1"/>
  <c r="D1309" i="24"/>
  <c r="F1309" i="24" s="1"/>
  <c r="D1700" i="24"/>
  <c r="F1700" i="24" s="1"/>
  <c r="D1871" i="24"/>
  <c r="F1871" i="24" s="1"/>
  <c r="D1161" i="24"/>
  <c r="F1161" i="24" s="1"/>
  <c r="D1253" i="24"/>
  <c r="F1253" i="24" s="1"/>
  <c r="D1227" i="24"/>
  <c r="F1227" i="24" s="1"/>
  <c r="D1251" i="24"/>
  <c r="F1251" i="24" s="1"/>
  <c r="D457" i="24"/>
  <c r="F457" i="24" s="1"/>
  <c r="D961" i="24"/>
  <c r="F961" i="24" s="1"/>
  <c r="D2050" i="24"/>
  <c r="F2050" i="24" s="1"/>
  <c r="D2306" i="24"/>
  <c r="F2306" i="24" s="1"/>
  <c r="D1609" i="24"/>
  <c r="F1609" i="24" s="1"/>
  <c r="D2235" i="24"/>
  <c r="F2235" i="24" s="1"/>
  <c r="D1549" i="24"/>
  <c r="F1549" i="24" s="1"/>
  <c r="D1718" i="24"/>
  <c r="F1718" i="24" s="1"/>
  <c r="D460" i="24"/>
  <c r="F460" i="24" s="1"/>
  <c r="D2121" i="24"/>
  <c r="F2121" i="24" s="1"/>
  <c r="D50" i="24"/>
  <c r="F50" i="24" s="1"/>
  <c r="D533" i="24"/>
  <c r="F533" i="24" s="1"/>
  <c r="D830" i="24"/>
  <c r="F830" i="24" s="1"/>
  <c r="D543" i="24"/>
  <c r="F543" i="24" s="1"/>
  <c r="D2097" i="24"/>
  <c r="F2097" i="24" s="1"/>
  <c r="D211" i="24"/>
  <c r="F211" i="24" s="1"/>
  <c r="D709" i="24"/>
  <c r="F709" i="24" s="1"/>
  <c r="D742" i="24"/>
  <c r="F742" i="24" s="1"/>
  <c r="D1415" i="24"/>
  <c r="F1415" i="24" s="1"/>
  <c r="D169" i="24"/>
  <c r="F169" i="24" s="1"/>
  <c r="D225" i="24"/>
  <c r="F225" i="24" s="1"/>
  <c r="D100" i="24"/>
  <c r="F100" i="24" s="1"/>
  <c r="D1887" i="24"/>
  <c r="F1887" i="24" s="1"/>
  <c r="D1661" i="24"/>
  <c r="F1661" i="24" s="1"/>
  <c r="D1523" i="24"/>
  <c r="F1523" i="24" s="1"/>
  <c r="D828" i="24"/>
  <c r="F828" i="24" s="1"/>
  <c r="D113" i="24"/>
  <c r="F113" i="24" s="1"/>
  <c r="D872" i="24"/>
  <c r="F872" i="24" s="1"/>
  <c r="D1502" i="24"/>
  <c r="F1502" i="24" s="1"/>
  <c r="D1563" i="24"/>
  <c r="F1563" i="24" s="1"/>
  <c r="D1327" i="24"/>
  <c r="F1327" i="24" s="1"/>
  <c r="D971" i="24"/>
  <c r="F971" i="24" s="1"/>
  <c r="D236" i="24"/>
  <c r="F236" i="24" s="1"/>
  <c r="D505" i="24"/>
  <c r="F505" i="24" s="1"/>
  <c r="D1462" i="24"/>
  <c r="F1462" i="24" s="1"/>
  <c r="D1966" i="24"/>
  <c r="F1966" i="24" s="1"/>
  <c r="D701" i="24"/>
  <c r="F701" i="24" s="1"/>
  <c r="D2144" i="24"/>
  <c r="F2144" i="24" s="1"/>
  <c r="D646" i="24"/>
  <c r="F646" i="24" s="1"/>
  <c r="D607" i="24"/>
  <c r="F607" i="24" s="1"/>
  <c r="D1449" i="24"/>
  <c r="F1449" i="24" s="1"/>
  <c r="D1559" i="24"/>
  <c r="F1559" i="24" s="1"/>
  <c r="D2303" i="24"/>
  <c r="F2303" i="24" s="1"/>
  <c r="D2274" i="24"/>
  <c r="F2274" i="24" s="1"/>
  <c r="D470" i="24"/>
  <c r="F470" i="24" s="1"/>
  <c r="D788" i="24"/>
  <c r="F788" i="24" s="1"/>
  <c r="D1959" i="24"/>
  <c r="F1959" i="24" s="1"/>
  <c r="D868" i="24"/>
  <c r="F868" i="24" s="1"/>
  <c r="D1749" i="24"/>
  <c r="F1749" i="24" s="1"/>
  <c r="D2221" i="24"/>
  <c r="F2221" i="24" s="1"/>
  <c r="D2182" i="24"/>
  <c r="F2182" i="24" s="1"/>
  <c r="D561" i="24"/>
  <c r="F561" i="24" s="1"/>
  <c r="D1706" i="24"/>
  <c r="F1706" i="24" s="1"/>
  <c r="D1599" i="24"/>
  <c r="F1599" i="24" s="1"/>
  <c r="D1851" i="24"/>
  <c r="F1851" i="24" s="1"/>
  <c r="D564" i="24"/>
  <c r="F564" i="24" s="1"/>
  <c r="D90" i="24"/>
  <c r="F90" i="24" s="1"/>
  <c r="D1110" i="24"/>
  <c r="F1110" i="24" s="1"/>
  <c r="D233" i="24"/>
  <c r="F233" i="24" s="1"/>
  <c r="D2027" i="24"/>
  <c r="F2027" i="24" s="1"/>
  <c r="D693" i="24"/>
  <c r="F693" i="24" s="1"/>
  <c r="D1888" i="24"/>
  <c r="F1888" i="24" s="1"/>
  <c r="D2347" i="24"/>
  <c r="F2347" i="24" s="1"/>
  <c r="D1186" i="24"/>
  <c r="F1186" i="24" s="1"/>
  <c r="D2032" i="24"/>
  <c r="F2032" i="24" s="1"/>
  <c r="D1308" i="24"/>
  <c r="F1308" i="24" s="1"/>
  <c r="D1622" i="24"/>
  <c r="F1622" i="24" s="1"/>
  <c r="D231" i="24"/>
  <c r="F231" i="24" s="1"/>
  <c r="D432" i="24"/>
  <c r="F432" i="24" s="1"/>
  <c r="D7" i="24"/>
  <c r="F7" i="24" s="1"/>
  <c r="D655" i="24"/>
  <c r="F655" i="24" s="1"/>
  <c r="D1249" i="24"/>
  <c r="F1249" i="24" s="1"/>
  <c r="D1945" i="24"/>
  <c r="F1945" i="24" s="1"/>
  <c r="D2202" i="24"/>
  <c r="F2202" i="24" s="1"/>
  <c r="D2353" i="24"/>
  <c r="F2353" i="24" s="1"/>
  <c r="D401" i="24"/>
  <c r="F401" i="24" s="1"/>
  <c r="D488" i="24"/>
  <c r="F488" i="24" s="1"/>
  <c r="D1505" i="24"/>
  <c r="F1505" i="24" s="1"/>
  <c r="D1432" i="24"/>
  <c r="F1432" i="24" s="1"/>
  <c r="D2148" i="24"/>
  <c r="F2148" i="24" s="1"/>
  <c r="D1809" i="24"/>
  <c r="F1809" i="24" s="1"/>
  <c r="D241" i="24"/>
  <c r="F241" i="24" s="1"/>
  <c r="D1876" i="24"/>
  <c r="F1876" i="24" s="1"/>
  <c r="D1528" i="24"/>
  <c r="F1528" i="24" s="1"/>
  <c r="D2060" i="24"/>
  <c r="F2060" i="24" s="1"/>
  <c r="D91" i="24"/>
  <c r="F91" i="24" s="1"/>
  <c r="D509" i="24"/>
  <c r="F509" i="24" s="1"/>
  <c r="D552" i="24"/>
  <c r="F552" i="24" s="1"/>
  <c r="D674" i="24"/>
  <c r="F674" i="24" s="1"/>
  <c r="D2141" i="24"/>
  <c r="F2141" i="24" s="1"/>
  <c r="D1919" i="24"/>
  <c r="F1919" i="24" s="1"/>
  <c r="D2360" i="24"/>
  <c r="F2360" i="24" s="1"/>
  <c r="D77" i="24"/>
  <c r="F77" i="24" s="1"/>
  <c r="D353" i="24"/>
  <c r="F353" i="24" s="1"/>
  <c r="D1752" i="24"/>
  <c r="F1752" i="24" s="1"/>
  <c r="D2104" i="24"/>
  <c r="F2104" i="24" s="1"/>
  <c r="D566" i="24"/>
  <c r="F566" i="24" s="1"/>
  <c r="D950" i="24"/>
  <c r="F950" i="24" s="1"/>
  <c r="D38" i="24"/>
  <c r="F38" i="24" s="1"/>
  <c r="D1819" i="24"/>
  <c r="F1819" i="24" s="1"/>
  <c r="D877" i="24"/>
  <c r="F877" i="24" s="1"/>
  <c r="D648" i="24"/>
  <c r="F648" i="24" s="1"/>
  <c r="D1442" i="24"/>
  <c r="F1442" i="24" s="1"/>
  <c r="D442" i="24"/>
  <c r="F442" i="24" s="1"/>
  <c r="D205" i="24"/>
  <c r="F205" i="24" s="1"/>
  <c r="D2284" i="24"/>
  <c r="F2284" i="24" s="1"/>
  <c r="D2213" i="24"/>
  <c r="F2213" i="24" s="1"/>
  <c r="D1284" i="24"/>
  <c r="F1284" i="24" s="1"/>
  <c r="D1649" i="24"/>
  <c r="F1649" i="24" s="1"/>
  <c r="D1680" i="24"/>
  <c r="F1680" i="24" s="1"/>
  <c r="D1901" i="24"/>
  <c r="F1901" i="24" s="1"/>
  <c r="D536" i="24"/>
  <c r="F536" i="24" s="1"/>
  <c r="D665" i="24"/>
  <c r="F665" i="24" s="1"/>
  <c r="D1972" i="24"/>
  <c r="F1972" i="24" s="1"/>
  <c r="D244" i="24"/>
  <c r="F244" i="24" s="1"/>
  <c r="D1849" i="24"/>
  <c r="F1849" i="24" s="1"/>
  <c r="D793" i="24"/>
  <c r="F793" i="24" s="1"/>
  <c r="D1480" i="24"/>
  <c r="F1480" i="24" s="1"/>
  <c r="D1315" i="24"/>
  <c r="F1315" i="24" s="1"/>
  <c r="D1540" i="24"/>
  <c r="F1540" i="24" s="1"/>
  <c r="D594" i="24"/>
  <c r="F594" i="24" s="1"/>
  <c r="D850" i="24"/>
  <c r="F850" i="24" s="1"/>
  <c r="D896" i="24"/>
  <c r="F896" i="24" s="1"/>
  <c r="D2211" i="24"/>
  <c r="F2211" i="24" s="1"/>
  <c r="D1094" i="24"/>
  <c r="F1094" i="24" s="1"/>
  <c r="D1065" i="24"/>
  <c r="F1065" i="24" s="1"/>
  <c r="D1478" i="24"/>
  <c r="F1478" i="24" s="1"/>
  <c r="D964" i="24"/>
  <c r="F964" i="24" s="1"/>
  <c r="D1894" i="24"/>
  <c r="F1894" i="24" s="1"/>
  <c r="D2240" i="24"/>
  <c r="F2240" i="24" s="1"/>
  <c r="D1896" i="24"/>
  <c r="F1896" i="24" s="1"/>
  <c r="D192" i="24"/>
  <c r="F192" i="24" s="1"/>
  <c r="D245" i="24"/>
  <c r="F245" i="24" s="1"/>
  <c r="D1230" i="24"/>
  <c r="F1230" i="24" s="1"/>
  <c r="D1738" i="24"/>
  <c r="F1738" i="24" s="1"/>
  <c r="D2058" i="24"/>
  <c r="F2058" i="24" s="1"/>
  <c r="D1353" i="24"/>
  <c r="F1353" i="24" s="1"/>
  <c r="D1745" i="24"/>
  <c r="F1745" i="24" s="1"/>
  <c r="D1064" i="24"/>
  <c r="F1064" i="24" s="1"/>
  <c r="D216" i="24"/>
  <c r="F216" i="24" s="1"/>
  <c r="D1109" i="24"/>
  <c r="F1109" i="24" s="1"/>
  <c r="D1391" i="24"/>
  <c r="F1391" i="24" s="1"/>
  <c r="D473" i="24"/>
  <c r="F473" i="24" s="1"/>
  <c r="D1751" i="24"/>
  <c r="F1751" i="24" s="1"/>
  <c r="D2146" i="24"/>
  <c r="F2146" i="24" s="1"/>
  <c r="D1575" i="24"/>
  <c r="F1575" i="24" s="1"/>
  <c r="D1335" i="24"/>
  <c r="F1335" i="24" s="1"/>
  <c r="D1304" i="24"/>
  <c r="F1304" i="24" s="1"/>
  <c r="D1837" i="24"/>
  <c r="F1837" i="24" s="1"/>
  <c r="D1560" i="24"/>
  <c r="F1560" i="24" s="1"/>
  <c r="D1179" i="24"/>
  <c r="F1179" i="24" s="1"/>
  <c r="D1207" i="24"/>
  <c r="F1207" i="24" s="1"/>
  <c r="D151" i="24"/>
  <c r="F151" i="24" s="1"/>
  <c r="D2002" i="24"/>
  <c r="F2002" i="24" s="1"/>
  <c r="D265" i="24"/>
  <c r="F265" i="24" s="1"/>
  <c r="D1962" i="24"/>
  <c r="F1962" i="24" s="1"/>
  <c r="D993" i="24"/>
  <c r="F993" i="24" s="1"/>
  <c r="D1834" i="24"/>
  <c r="F1834" i="24" s="1"/>
  <c r="D1833" i="24"/>
  <c r="F1833" i="24" s="1"/>
  <c r="D59" i="24"/>
  <c r="F59" i="24" s="1"/>
  <c r="D780" i="24"/>
  <c r="F780" i="24" s="1"/>
  <c r="D825" i="24"/>
  <c r="F825" i="24" s="1"/>
  <c r="D936" i="24"/>
  <c r="F936" i="24" s="1"/>
  <c r="D1268" i="24"/>
  <c r="F1268" i="24" s="1"/>
  <c r="D32" i="24"/>
  <c r="F32" i="24" s="1"/>
  <c r="D631" i="24"/>
  <c r="F631" i="24" s="1"/>
  <c r="D1964" i="24"/>
  <c r="F1964" i="24" s="1"/>
  <c r="D1756" i="24"/>
  <c r="F1756" i="24" s="1"/>
  <c r="D297" i="24"/>
  <c r="F297" i="24" s="1"/>
  <c r="D1905" i="24"/>
  <c r="F1905" i="24" s="1"/>
  <c r="D367" i="24"/>
  <c r="F367" i="24" s="1"/>
  <c r="D2171" i="24"/>
  <c r="F2171" i="24" s="1"/>
  <c r="D2230" i="24"/>
  <c r="F2230" i="24" s="1"/>
  <c r="D1239" i="24"/>
  <c r="F1239" i="24" s="1"/>
  <c r="D1479" i="24"/>
  <c r="F1479" i="24" s="1"/>
  <c r="D184" i="24"/>
  <c r="F184" i="24" s="1"/>
  <c r="D1086" i="24"/>
  <c r="F1086" i="24" s="1"/>
  <c r="D1153" i="24"/>
  <c r="F1153" i="24" s="1"/>
  <c r="D931" i="24"/>
  <c r="F931" i="24" s="1"/>
  <c r="D727" i="24"/>
  <c r="F727" i="24" s="1"/>
  <c r="D86" i="24"/>
  <c r="F86" i="24" s="1"/>
  <c r="D1062" i="24"/>
  <c r="F1062" i="24" s="1"/>
  <c r="D772" i="24"/>
  <c r="F772" i="24" s="1"/>
  <c r="D1743" i="24"/>
  <c r="F1743" i="24" s="1"/>
  <c r="D1822" i="24"/>
  <c r="F1822" i="24" s="1"/>
  <c r="D1980" i="24"/>
  <c r="F1980" i="24" s="1"/>
  <c r="D1995" i="24"/>
  <c r="F1995" i="24" s="1"/>
  <c r="D1787" i="24"/>
  <c r="F1787" i="24" s="1"/>
  <c r="D2011" i="24"/>
  <c r="F2011" i="24" s="1"/>
  <c r="D560" i="24"/>
  <c r="F560" i="24" s="1"/>
  <c r="D1390" i="24"/>
  <c r="F1390" i="24" s="1"/>
  <c r="D2179" i="24"/>
  <c r="F2179" i="24" s="1"/>
  <c r="D94" i="24"/>
  <c r="F94" i="24" s="1"/>
  <c r="D1917" i="24"/>
  <c r="F1917" i="24" s="1"/>
  <c r="D48" i="24"/>
  <c r="F48" i="24" s="1"/>
  <c r="D1070" i="24"/>
  <c r="F1070" i="24" s="1"/>
  <c r="D1039" i="24"/>
  <c r="F1039" i="24" s="1"/>
  <c r="D580" i="24"/>
  <c r="F580" i="24" s="1"/>
  <c r="D406" i="24"/>
  <c r="F406" i="24" s="1"/>
  <c r="D2197" i="24"/>
  <c r="F2197" i="24" s="1"/>
  <c r="D628" i="24"/>
  <c r="F628" i="24" s="1"/>
  <c r="D886" i="24"/>
  <c r="F886" i="24" s="1"/>
  <c r="D2053" i="24"/>
  <c r="F2053" i="24" s="1"/>
  <c r="D1333" i="24"/>
  <c r="F1333" i="24" s="1"/>
  <c r="D1203" i="24"/>
  <c r="F1203" i="24" s="1"/>
  <c r="D1593" i="24"/>
  <c r="F1593" i="24" s="1"/>
  <c r="D1771" i="24"/>
  <c r="F1771" i="24" s="1"/>
  <c r="D833" i="24"/>
  <c r="F833" i="24" s="1"/>
  <c r="D1481" i="24"/>
  <c r="F1481" i="24" s="1"/>
  <c r="D1846" i="24"/>
  <c r="F1846" i="24" s="1"/>
  <c r="D708" i="24"/>
  <c r="F708" i="24" s="1"/>
  <c r="D690" i="24"/>
  <c r="F690" i="24" s="1"/>
  <c r="D1804" i="24"/>
  <c r="F1804" i="24" s="1"/>
  <c r="D1518" i="24"/>
  <c r="F1518" i="24" s="1"/>
  <c r="D413" i="24"/>
  <c r="F413" i="24" s="1"/>
  <c r="D1899" i="24"/>
  <c r="F1899" i="24" s="1"/>
  <c r="D2184" i="24"/>
  <c r="F2184" i="24" s="1"/>
  <c r="D1757" i="24"/>
  <c r="F1757" i="24" s="1"/>
  <c r="D959" i="24"/>
  <c r="F959" i="24" s="1"/>
  <c r="D507" i="24"/>
  <c r="F507" i="24" s="1"/>
  <c r="D1452" i="24"/>
  <c r="F1452" i="24" s="1"/>
  <c r="D1922" i="24"/>
  <c r="F1922" i="24" s="1"/>
  <c r="D1776" i="24"/>
  <c r="F1776" i="24" s="1"/>
  <c r="D2261" i="24"/>
  <c r="F2261" i="24" s="1"/>
  <c r="D1650" i="24"/>
  <c r="F1650" i="24" s="1"/>
  <c r="D3" i="24"/>
  <c r="F3" i="24" s="1"/>
  <c r="D575" i="24"/>
  <c r="F575" i="24" s="1"/>
  <c r="D1632" i="24"/>
  <c r="F1632" i="24" s="1"/>
  <c r="D248" i="24"/>
  <c r="F248" i="24" s="1"/>
  <c r="D1997" i="24"/>
  <c r="F1997" i="24" s="1"/>
  <c r="D1461" i="24"/>
  <c r="F1461" i="24" s="1"/>
  <c r="D1719" i="24"/>
  <c r="F1719" i="24" s="1"/>
  <c r="D433" i="24"/>
  <c r="F433" i="24" s="1"/>
  <c r="D1953" i="24"/>
  <c r="F1953" i="24" s="1"/>
  <c r="D2009" i="24"/>
  <c r="F2009" i="24" s="1"/>
  <c r="D1568" i="24"/>
  <c r="F1568" i="24" s="1"/>
  <c r="D1677" i="24"/>
  <c r="F1677" i="24" s="1"/>
  <c r="D1323" i="24"/>
  <c r="F1323" i="24" s="1"/>
  <c r="D444" i="24"/>
  <c r="F444" i="24" s="1"/>
  <c r="D1862" i="24"/>
  <c r="F1862" i="24" s="1"/>
  <c r="D2086" i="24"/>
  <c r="F2086" i="24" s="1"/>
  <c r="D321" i="24"/>
  <c r="F321" i="24" s="1"/>
  <c r="D954" i="24"/>
  <c r="F954" i="24" s="1"/>
  <c r="D2119" i="24"/>
  <c r="F2119" i="24" s="1"/>
  <c r="D1890" i="24"/>
  <c r="F1890" i="24" s="1"/>
  <c r="D1428" i="24"/>
  <c r="F1428" i="24" s="1"/>
  <c r="D610" i="24"/>
  <c r="F610" i="24" s="1"/>
  <c r="D656" i="24"/>
  <c r="F656" i="24" s="1"/>
  <c r="D1069" i="24"/>
  <c r="F1069" i="24" s="1"/>
  <c r="D203" i="24"/>
  <c r="F203" i="24" s="1"/>
  <c r="D2023" i="24"/>
  <c r="F2023" i="24" s="1"/>
  <c r="D375" i="24"/>
  <c r="F375" i="24" s="1"/>
  <c r="D2265" i="24"/>
  <c r="F2265" i="24" s="1"/>
  <c r="D28" i="24"/>
  <c r="F28" i="24" s="1"/>
  <c r="D1454" i="24"/>
  <c r="F1454" i="24" s="1"/>
  <c r="D1158" i="24"/>
  <c r="F1158" i="24" s="1"/>
  <c r="D1935" i="24"/>
  <c r="F1935" i="24" s="1"/>
  <c r="D814" i="24"/>
  <c r="F814" i="24" s="1"/>
  <c r="D2051" i="24"/>
  <c r="F2051" i="24" s="1"/>
  <c r="D1508" i="24"/>
  <c r="F1508" i="24" s="1"/>
  <c r="D357" i="24"/>
  <c r="F357" i="24" s="1"/>
  <c r="D1754" i="24"/>
  <c r="F1754" i="24" s="1"/>
  <c r="D441" i="24"/>
  <c r="F441" i="24" s="1"/>
  <c r="D1358" i="24"/>
  <c r="F1358" i="24" s="1"/>
  <c r="D46" i="24"/>
  <c r="F46" i="24" s="1"/>
  <c r="D1999" i="24"/>
  <c r="F1999" i="24" s="1"/>
  <c r="D559" i="24"/>
  <c r="F559" i="24" s="1"/>
  <c r="D741" i="24"/>
  <c r="F741" i="24" s="1"/>
  <c r="D1838" i="24"/>
  <c r="F1838" i="24" s="1"/>
  <c r="D1041" i="24"/>
  <c r="F1041" i="24" s="1"/>
  <c r="D1171" i="24"/>
  <c r="F1171" i="24" s="1"/>
  <c r="D16" i="24"/>
  <c r="F16" i="24" s="1"/>
  <c r="D1306" i="24"/>
  <c r="F1306" i="24" s="1"/>
  <c r="G2252" i="24"/>
  <c r="I2252" i="24" s="1"/>
  <c r="D1659" i="24"/>
  <c r="F1659" i="24" s="1"/>
  <c r="D1458" i="24"/>
  <c r="F1458" i="24" s="1"/>
  <c r="D620" i="24"/>
  <c r="F620" i="24" s="1"/>
  <c r="D1441" i="24"/>
  <c r="F1441" i="24" s="1"/>
  <c r="D408" i="24"/>
  <c r="F408" i="24" s="1"/>
  <c r="D546" i="24"/>
  <c r="F546" i="24" s="1"/>
  <c r="D1785" i="24"/>
  <c r="F1785" i="24" s="1"/>
  <c r="D555" i="24"/>
  <c r="F555" i="24" s="1"/>
  <c r="D1638" i="24"/>
  <c r="F1638" i="24" s="1"/>
  <c r="D743" i="24"/>
  <c r="F743" i="24" s="1"/>
  <c r="D2198" i="24"/>
  <c r="F2198" i="24" s="1"/>
  <c r="D352" i="24"/>
  <c r="F352" i="24" s="1"/>
  <c r="D562" i="24"/>
  <c r="F562" i="24" s="1"/>
  <c r="D1902" i="24"/>
  <c r="F1902" i="24" s="1"/>
  <c r="D345" i="24"/>
  <c r="F345" i="24" s="1"/>
  <c r="D1750" i="24"/>
  <c r="F1750" i="24" s="1"/>
  <c r="D1618" i="24"/>
  <c r="F1618" i="24" s="1"/>
  <c r="D768" i="24"/>
  <c r="F768" i="24" s="1"/>
  <c r="D75" i="24"/>
  <c r="F75" i="24" s="1"/>
  <c r="D189" i="24"/>
  <c r="F189" i="24" s="1"/>
  <c r="D11" i="24"/>
  <c r="F11" i="24" s="1"/>
  <c r="D1637" i="24"/>
  <c r="F1637" i="24" s="1"/>
  <c r="D2279" i="24"/>
  <c r="F2279" i="24" s="1"/>
  <c r="D1813" i="24"/>
  <c r="F1813" i="24" s="1"/>
  <c r="D2187" i="24"/>
  <c r="F2187" i="24" s="1"/>
  <c r="D1184" i="24"/>
  <c r="F1184" i="24" s="1"/>
  <c r="D326" i="24"/>
  <c r="F326" i="24" s="1"/>
  <c r="D1058" i="24"/>
  <c r="F1058" i="24" s="1"/>
  <c r="D2068" i="24"/>
  <c r="F2068" i="24" s="1"/>
  <c r="D819" i="24"/>
  <c r="F819" i="24" s="1"/>
  <c r="D1456" i="24"/>
  <c r="F1456" i="24" s="1"/>
  <c r="G717" i="24"/>
  <c r="I717" i="24" s="1"/>
  <c r="D673" i="24"/>
  <c r="F673" i="24" s="1"/>
  <c r="D623" i="24"/>
  <c r="F623" i="24" s="1"/>
  <c r="D1388" i="24"/>
  <c r="F1388" i="24" s="1"/>
  <c r="D429" i="24"/>
  <c r="F429" i="24" s="1"/>
  <c r="G1839" i="24"/>
  <c r="I1839" i="24" s="1"/>
  <c r="D2079" i="24"/>
  <c r="F2079" i="24" s="1"/>
  <c r="D1788" i="24"/>
  <c r="F1788" i="24" s="1"/>
  <c r="D1634" i="24"/>
  <c r="F1634" i="24" s="1"/>
  <c r="D1670" i="24"/>
  <c r="F1670" i="24" s="1"/>
  <c r="D133" i="24"/>
  <c r="F133" i="24" s="1"/>
  <c r="D72" i="24"/>
  <c r="F72" i="24" s="1"/>
  <c r="D786" i="24"/>
  <c r="F786" i="24" s="1"/>
  <c r="D2244" i="24"/>
  <c r="F2244" i="24" s="1"/>
  <c r="D744" i="24"/>
  <c r="F744" i="24" s="1"/>
  <c r="D2332" i="24"/>
  <c r="F2332" i="24" s="1"/>
  <c r="D1521" i="24"/>
  <c r="F1521" i="24" s="1"/>
  <c r="D679" i="24"/>
  <c r="F679" i="24" s="1"/>
  <c r="D2139" i="24"/>
  <c r="F2139" i="24" s="1"/>
  <c r="D955" i="24"/>
  <c r="F955" i="24" s="1"/>
  <c r="D1624" i="24"/>
  <c r="F1624" i="24" s="1"/>
  <c r="D878" i="24"/>
  <c r="F878" i="24" s="1"/>
  <c r="D224" i="24"/>
  <c r="F224" i="24" s="1"/>
  <c r="D1374" i="24"/>
  <c r="F1374" i="24" s="1"/>
  <c r="D154" i="24"/>
  <c r="F154" i="24" s="1"/>
  <c r="D1694" i="24"/>
  <c r="F1694" i="24" s="1"/>
  <c r="D1640" i="24"/>
  <c r="F1640" i="24" s="1"/>
  <c r="D2357" i="24"/>
  <c r="F2357" i="24" s="1"/>
  <c r="D1169" i="24"/>
  <c r="F1169" i="24" s="1"/>
  <c r="D667" i="24"/>
  <c r="F667" i="24" s="1"/>
  <c r="D394" i="24"/>
  <c r="F394" i="24" s="1"/>
  <c r="D121" i="24"/>
  <c r="F121" i="24" s="1"/>
  <c r="D204" i="24"/>
  <c r="F204" i="24" s="1"/>
  <c r="D1939" i="24"/>
  <c r="F1939" i="24" s="1"/>
  <c r="D784" i="24"/>
  <c r="F784" i="24" s="1"/>
  <c r="D1281" i="24"/>
  <c r="F1281" i="24" s="1"/>
  <c r="D1550" i="24"/>
  <c r="F1550" i="24" s="1"/>
  <c r="D1162" i="24"/>
  <c r="F1162" i="24" s="1"/>
  <c r="D2089" i="24"/>
  <c r="F2089" i="24" s="1"/>
  <c r="D1936" i="24"/>
  <c r="F1936" i="24" s="1"/>
  <c r="D1628" i="24"/>
  <c r="F1628" i="24" s="1"/>
  <c r="D707" i="24"/>
  <c r="F707" i="24" s="1"/>
  <c r="D1765" i="24"/>
  <c r="F1765" i="24" s="1"/>
  <c r="D39" i="24"/>
  <c r="F39" i="24" s="1"/>
  <c r="D1951" i="24"/>
  <c r="F1951" i="24" s="1"/>
  <c r="D817" i="24"/>
  <c r="F817" i="24" s="1"/>
  <c r="D355" i="24"/>
  <c r="F355" i="24" s="1"/>
  <c r="D692" i="24"/>
  <c r="F692" i="24" s="1"/>
  <c r="D1034" i="24"/>
  <c r="F1034" i="24" s="1"/>
  <c r="D1269" i="24"/>
  <c r="F1269" i="24" s="1"/>
  <c r="D2178" i="24"/>
  <c r="F2178" i="24" s="1"/>
  <c r="D2130" i="24"/>
  <c r="F2130" i="24" s="1"/>
  <c r="D2278" i="24"/>
  <c r="F2278" i="24" s="1"/>
  <c r="G1013" i="24"/>
  <c r="I1013" i="24" s="1"/>
  <c r="G1353" i="24"/>
  <c r="I1353" i="24" s="1"/>
  <c r="G934" i="24"/>
  <c r="I934" i="24" s="1"/>
  <c r="G120" i="24"/>
  <c r="I120" i="24" s="1"/>
  <c r="G489" i="24"/>
  <c r="I489" i="24" s="1"/>
  <c r="G1559" i="24"/>
  <c r="I1559" i="24" s="1"/>
  <c r="G1826" i="24"/>
  <c r="I1826" i="24" s="1"/>
  <c r="G917" i="24"/>
  <c r="I917" i="24" s="1"/>
  <c r="G1262" i="24"/>
  <c r="I1262" i="24" s="1"/>
  <c r="G2350" i="24"/>
  <c r="I2350" i="24" s="1"/>
  <c r="G925" i="24"/>
  <c r="I925" i="24" s="1"/>
  <c r="G1649" i="24"/>
  <c r="I1649" i="24" s="1"/>
  <c r="G1132" i="24"/>
  <c r="I1132" i="24" s="1"/>
  <c r="G1604" i="24"/>
  <c r="I1604" i="24" s="1"/>
  <c r="G1126" i="24"/>
  <c r="I1126" i="24" s="1"/>
  <c r="G1743" i="24"/>
  <c r="I1743" i="24" s="1"/>
  <c r="G1968" i="24"/>
  <c r="I1968" i="24" s="1"/>
  <c r="G889" i="24"/>
  <c r="I889" i="24" s="1"/>
  <c r="G1342" i="24"/>
  <c r="I1342" i="24" s="1"/>
  <c r="G1749" i="24"/>
  <c r="I1749" i="24" s="1"/>
  <c r="G1152" i="24"/>
  <c r="I1152" i="24" s="1"/>
  <c r="G1692" i="24"/>
  <c r="I1692" i="24" s="1"/>
  <c r="G1608" i="24"/>
  <c r="I1608" i="24" s="1"/>
  <c r="G2072" i="24"/>
  <c r="I2072" i="24" s="1"/>
  <c r="G1503" i="24"/>
  <c r="I1503" i="24" s="1"/>
  <c r="G24" i="24"/>
  <c r="I24" i="24" s="1"/>
  <c r="G957" i="24"/>
  <c r="I957" i="24" s="1"/>
  <c r="G1308" i="24"/>
  <c r="I1308" i="24" s="1"/>
  <c r="G447" i="24"/>
  <c r="I447" i="24" s="1"/>
  <c r="G300" i="24"/>
  <c r="I300" i="24" s="1"/>
  <c r="G1974" i="24"/>
  <c r="I1974" i="24" s="1"/>
  <c r="G246" i="24"/>
  <c r="I246" i="24" s="1"/>
  <c r="G203" i="24"/>
  <c r="I203" i="24" s="1"/>
  <c r="G173" i="24"/>
  <c r="I173" i="24" s="1"/>
  <c r="G802" i="24"/>
  <c r="I802" i="24" s="1"/>
  <c r="G999" i="24"/>
  <c r="I999" i="24" s="1"/>
  <c r="G1958" i="24"/>
  <c r="I1958" i="24" s="1"/>
  <c r="G1811" i="24"/>
  <c r="I1811" i="24" s="1"/>
  <c r="G1364" i="24"/>
  <c r="I1364" i="24" s="1"/>
  <c r="G1171" i="24"/>
  <c r="I1171" i="24" s="1"/>
  <c r="G1114" i="24"/>
  <c r="I1114" i="24" s="1"/>
  <c r="G1797" i="24"/>
  <c r="I1797" i="24" s="1"/>
  <c r="G2363" i="24"/>
  <c r="I2363" i="24" s="1"/>
  <c r="G2357" i="24"/>
  <c r="I2357" i="24" s="1"/>
  <c r="G2017" i="24"/>
  <c r="I2017" i="24" s="1"/>
  <c r="G1436" i="24"/>
  <c r="I1436" i="24" s="1"/>
  <c r="G1251" i="24"/>
  <c r="I1251" i="24" s="1"/>
  <c r="G1613" i="24"/>
  <c r="I1613" i="24" s="1"/>
  <c r="G2302" i="24"/>
  <c r="I2302" i="24" s="1"/>
  <c r="G451" i="24"/>
  <c r="I451" i="24" s="1"/>
  <c r="G1927" i="24"/>
  <c r="I1927" i="24" s="1"/>
  <c r="G1268" i="24"/>
  <c r="I1268" i="24" s="1"/>
  <c r="G737" i="24"/>
  <c r="I737" i="24" s="1"/>
  <c r="G2075" i="24"/>
  <c r="I2075" i="24" s="1"/>
  <c r="G722" i="24"/>
  <c r="I722" i="24" s="1"/>
  <c r="G1988" i="24"/>
  <c r="I1988" i="24" s="1"/>
  <c r="G2095" i="24"/>
  <c r="I2095" i="24" s="1"/>
  <c r="G1259" i="24"/>
  <c r="I1259" i="24" s="1"/>
  <c r="G202" i="24"/>
  <c r="I202" i="24" s="1"/>
  <c r="G84" i="24"/>
  <c r="I84" i="24" s="1"/>
  <c r="G485" i="24"/>
  <c r="I485" i="24" s="1"/>
  <c r="G346" i="24"/>
  <c r="I346" i="24" s="1"/>
  <c r="G360" i="24"/>
  <c r="I360" i="24" s="1"/>
  <c r="G951" i="24"/>
  <c r="I951" i="24" s="1"/>
  <c r="G675" i="24"/>
  <c r="I675" i="24" s="1"/>
  <c r="G650" i="24"/>
  <c r="I650" i="24" s="1"/>
  <c r="G2029" i="24"/>
  <c r="I2029" i="24" s="1"/>
  <c r="G573" i="24"/>
  <c r="I573" i="24" s="1"/>
  <c r="G1844" i="24"/>
  <c r="I1844" i="24" s="1"/>
  <c r="G483" i="24"/>
  <c r="I483" i="24" s="1"/>
  <c r="G1977" i="24"/>
  <c r="I1977" i="24" s="1"/>
  <c r="D754" i="24"/>
  <c r="F754" i="24" s="1"/>
  <c r="D1877" i="24"/>
  <c r="F1877" i="24" s="1"/>
  <c r="D1145" i="24"/>
  <c r="F1145" i="24" s="1"/>
  <c r="D637" i="24"/>
  <c r="F637" i="24" s="1"/>
  <c r="D1732" i="24"/>
  <c r="F1732" i="24" s="1"/>
  <c r="D1976" i="24"/>
  <c r="F1976" i="24" s="1"/>
  <c r="D730" i="24"/>
  <c r="F730" i="24" s="1"/>
  <c r="D1802" i="24"/>
  <c r="F1802" i="24" s="1"/>
  <c r="D2036" i="24"/>
  <c r="F2036" i="24" s="1"/>
  <c r="D276" i="24"/>
  <c r="F276" i="24" s="1"/>
  <c r="D500" i="24"/>
  <c r="F500" i="24" s="1"/>
  <c r="D1098" i="24"/>
  <c r="F1098" i="24" s="1"/>
  <c r="D362" i="24"/>
  <c r="F362" i="24" s="1"/>
  <c r="D443" i="24"/>
  <c r="F443" i="24" s="1"/>
  <c r="D2324" i="24"/>
  <c r="F2324" i="24" s="1"/>
  <c r="D1148" i="24"/>
  <c r="F1148" i="24" s="1"/>
  <c r="D2140" i="24"/>
  <c r="F2140" i="24" s="1"/>
  <c r="D1007" i="24"/>
  <c r="F1007" i="24" s="1"/>
  <c r="D2275" i="24"/>
  <c r="F2275" i="24" s="1"/>
  <c r="D147" i="24"/>
  <c r="F147" i="24" s="1"/>
  <c r="D1761" i="24"/>
  <c r="F1761" i="24" s="1"/>
  <c r="D2317" i="24"/>
  <c r="F2317" i="24" s="1"/>
  <c r="D371" i="24"/>
  <c r="F371" i="24" s="1"/>
  <c r="D2259" i="24"/>
  <c r="F2259" i="24" s="1"/>
  <c r="D1096" i="24"/>
  <c r="F1096" i="24" s="1"/>
  <c r="D4" i="24"/>
  <c r="F4" i="24" s="1"/>
  <c r="D2131" i="24"/>
  <c r="F2131" i="24" s="1"/>
  <c r="D186" i="24"/>
  <c r="F186" i="24" s="1"/>
  <c r="D466" i="24"/>
  <c r="F466" i="24" s="1"/>
  <c r="D1393" i="24"/>
  <c r="F1393" i="24" s="1"/>
  <c r="D2070" i="24"/>
  <c r="F2070" i="24" s="1"/>
  <c r="D1725" i="24"/>
  <c r="F1725" i="24" s="1"/>
  <c r="D848" i="24"/>
  <c r="F848" i="24" s="1"/>
  <c r="D1176" i="24"/>
  <c r="F1176" i="24" s="1"/>
  <c r="D391" i="24"/>
  <c r="F391" i="24" s="1"/>
  <c r="D1929" i="24"/>
  <c r="F1929" i="24" s="1"/>
  <c r="D1504" i="24"/>
  <c r="F1504" i="24" s="1"/>
  <c r="D1105" i="24"/>
  <c r="F1105" i="24" s="1"/>
  <c r="D370" i="24"/>
  <c r="F370" i="24" s="1"/>
  <c r="D1340" i="24"/>
  <c r="F1340" i="24" s="1"/>
  <c r="D1063" i="24"/>
  <c r="F1063" i="24" s="1"/>
  <c r="D654" i="24"/>
  <c r="F654" i="24" s="1"/>
  <c r="D2158" i="24"/>
  <c r="F2158" i="24" s="1"/>
  <c r="D926" i="24"/>
  <c r="F926" i="24" s="1"/>
  <c r="D1476" i="24"/>
  <c r="F1476" i="24" s="1"/>
  <c r="D252" i="24"/>
  <c r="F252" i="24" s="1"/>
  <c r="D35" i="24"/>
  <c r="F35" i="24" s="1"/>
  <c r="D823" i="24"/>
  <c r="F823" i="24" s="1"/>
  <c r="D421" i="24"/>
  <c r="F421" i="24" s="1"/>
  <c r="D735" i="24"/>
  <c r="F735" i="24" s="1"/>
  <c r="D2015" i="24"/>
  <c r="F2015" i="24" s="1"/>
  <c r="D836" i="24"/>
  <c r="F836" i="24" s="1"/>
  <c r="D285" i="24"/>
  <c r="F285" i="24" s="1"/>
  <c r="D176" i="24"/>
  <c r="F176" i="24" s="1"/>
  <c r="D1469" i="24"/>
  <c r="F1469" i="24" s="1"/>
  <c r="D195" i="24"/>
  <c r="F195" i="24" s="1"/>
  <c r="D2204" i="24"/>
  <c r="F2204" i="24" s="1"/>
  <c r="D1312" i="24"/>
  <c r="F1312" i="24" s="1"/>
  <c r="D1087" i="24"/>
  <c r="F1087" i="24" s="1"/>
  <c r="D312" i="24"/>
  <c r="F312" i="24" s="1"/>
  <c r="D2232" i="24"/>
  <c r="F2232" i="24" s="1"/>
  <c r="D2154" i="24"/>
  <c r="F2154" i="24" s="1"/>
  <c r="D1418" i="24"/>
  <c r="F1418" i="24" s="1"/>
  <c r="D649" i="24"/>
  <c r="F649" i="24" s="1"/>
  <c r="D992" i="24"/>
  <c r="F992" i="24" s="1"/>
  <c r="G1161" i="24"/>
  <c r="I1161" i="24" s="1"/>
  <c r="G287" i="24"/>
  <c r="I287" i="24" s="1"/>
  <c r="G831" i="24"/>
  <c r="I831" i="24" s="1"/>
  <c r="G1484" i="24"/>
  <c r="I1484" i="24" s="1"/>
  <c r="G641" i="24"/>
  <c r="I641" i="24" s="1"/>
  <c r="G1194" i="24"/>
  <c r="I1194" i="24" s="1"/>
  <c r="G906" i="24"/>
  <c r="I906" i="24" s="1"/>
  <c r="G832" i="24"/>
  <c r="I832" i="24" s="1"/>
  <c r="G1123" i="24"/>
  <c r="I1123" i="24" s="1"/>
  <c r="G45" i="24"/>
  <c r="I45" i="24" s="1"/>
  <c r="G2146" i="24"/>
  <c r="I2146" i="24" s="1"/>
  <c r="G1402" i="24"/>
  <c r="I1402" i="24" s="1"/>
  <c r="G1263" i="24"/>
  <c r="I1263" i="24" s="1"/>
  <c r="G57" i="24"/>
  <c r="I57" i="24" s="1"/>
  <c r="G1882" i="24"/>
  <c r="I1882" i="24" s="1"/>
  <c r="G410" i="24"/>
  <c r="I410" i="24" s="1"/>
  <c r="G296" i="24"/>
  <c r="I296" i="24" s="1"/>
  <c r="G1872" i="24"/>
  <c r="I1872" i="24" s="1"/>
  <c r="G1997" i="24"/>
  <c r="I1997" i="24" s="1"/>
  <c r="G425" i="24"/>
  <c r="I425" i="24" s="1"/>
  <c r="G2366" i="24"/>
  <c r="I2366" i="24" s="1"/>
  <c r="G625" i="24"/>
  <c r="I625" i="24" s="1"/>
  <c r="G396" i="24"/>
  <c r="I396" i="24" s="1"/>
  <c r="G1177" i="24"/>
  <c r="I1177" i="24" s="1"/>
  <c r="G222" i="24"/>
  <c r="I222" i="24" s="1"/>
  <c r="G263" i="24"/>
  <c r="I263" i="24" s="1"/>
  <c r="G1543" i="24"/>
  <c r="I1543" i="24" s="1"/>
  <c r="G1096" i="24"/>
  <c r="I1096" i="24" s="1"/>
  <c r="G809" i="24"/>
  <c r="I809" i="24" s="1"/>
  <c r="G1518" i="24"/>
  <c r="I1518" i="24" s="1"/>
  <c r="G2331" i="24"/>
  <c r="I2331" i="24" s="1"/>
  <c r="G537" i="24"/>
  <c r="I537" i="24" s="1"/>
  <c r="G1568" i="24"/>
  <c r="I1568" i="24" s="1"/>
  <c r="G134" i="24"/>
  <c r="I134" i="24" s="1"/>
  <c r="G1767" i="24"/>
  <c r="I1767" i="24" s="1"/>
  <c r="G1232" i="24"/>
  <c r="I1232" i="24" s="1"/>
  <c r="G1022" i="24"/>
  <c r="I1022" i="24" s="1"/>
  <c r="G36" i="24"/>
  <c r="I36" i="24" s="1"/>
  <c r="G1633" i="24"/>
  <c r="I1633" i="24" s="1"/>
  <c r="G1240" i="24"/>
  <c r="I1240" i="24" s="1"/>
  <c r="G1233" i="24"/>
  <c r="I1233" i="24" s="1"/>
  <c r="G1218" i="24"/>
  <c r="I1218" i="24" s="1"/>
  <c r="AR10" i="19"/>
  <c r="G932" i="24"/>
  <c r="I932" i="24" s="1"/>
  <c r="G1673" i="24"/>
  <c r="I1673" i="24" s="1"/>
  <c r="G2263" i="24"/>
  <c r="I2263" i="24" s="1"/>
  <c r="G1699" i="24"/>
  <c r="I1699" i="24" s="1"/>
  <c r="G1855" i="24"/>
  <c r="I1855" i="24" s="1"/>
  <c r="G349" i="24"/>
  <c r="I349" i="24" s="1"/>
  <c r="G2159" i="24"/>
  <c r="I2159" i="24" s="1"/>
  <c r="G653" i="24"/>
  <c r="I653" i="24" s="1"/>
  <c r="G1257" i="24"/>
  <c r="I1257" i="24" s="1"/>
  <c r="G1241" i="24"/>
  <c r="I1241" i="24" s="1"/>
  <c r="G350" i="24"/>
  <c r="I350" i="24" s="1"/>
  <c r="G1547" i="24"/>
  <c r="I1547" i="24" s="1"/>
  <c r="G244" i="24"/>
  <c r="I244" i="24" s="1"/>
  <c r="D1174" i="24"/>
  <c r="F1174" i="24" s="1"/>
  <c r="D1974" i="24"/>
  <c r="F1974" i="24" s="1"/>
  <c r="D556" i="24"/>
  <c r="F556" i="24" s="1"/>
  <c r="D1533" i="24"/>
  <c r="F1533" i="24" s="1"/>
  <c r="D428" i="24"/>
  <c r="F428" i="24" s="1"/>
  <c r="D1136" i="24"/>
  <c r="F1136" i="24" s="1"/>
  <c r="D900" i="24"/>
  <c r="F900" i="24" s="1"/>
  <c r="D2288" i="24"/>
  <c r="F2288" i="24" s="1"/>
  <c r="D1782" i="24"/>
  <c r="F1782" i="24" s="1"/>
  <c r="D2321" i="24"/>
  <c r="F2321" i="24" s="1"/>
  <c r="D547" i="24"/>
  <c r="F547" i="24" s="1"/>
  <c r="D841" i="24"/>
  <c r="F841" i="24" s="1"/>
  <c r="D1357" i="24"/>
  <c r="F1357" i="24" s="1"/>
  <c r="D423" i="24"/>
  <c r="F423" i="24" s="1"/>
  <c r="D218" i="24"/>
  <c r="F218" i="24" s="1"/>
  <c r="D1755" i="24"/>
  <c r="F1755" i="24" s="1"/>
  <c r="D270" i="24"/>
  <c r="F270" i="24" s="1"/>
  <c r="D889" i="24"/>
  <c r="F889" i="24" s="1"/>
  <c r="D215" i="24"/>
  <c r="F215" i="24" s="1"/>
  <c r="D177" i="24"/>
  <c r="F177" i="24" s="1"/>
  <c r="D1157" i="24"/>
  <c r="F1157" i="24" s="1"/>
  <c r="D2143" i="24"/>
  <c r="F2143" i="24" s="1"/>
  <c r="D1932" i="24"/>
  <c r="F1932" i="24" s="1"/>
  <c r="D1140" i="24"/>
  <c r="F1140" i="24" s="1"/>
  <c r="D2333" i="24"/>
  <c r="F2333" i="24" s="1"/>
  <c r="D582" i="24"/>
  <c r="F582" i="24" s="1"/>
  <c r="D1801" i="24"/>
  <c r="F1801" i="24" s="1"/>
  <c r="D822" i="24"/>
  <c r="F822" i="24" s="1"/>
  <c r="D550" i="24"/>
  <c r="F550" i="24" s="1"/>
  <c r="D2111" i="24"/>
  <c r="F2111" i="24" s="1"/>
  <c r="D664" i="24"/>
  <c r="F664" i="24" s="1"/>
  <c r="D1371" i="24"/>
  <c r="F1371" i="24" s="1"/>
  <c r="D2125" i="24"/>
  <c r="F2125" i="24" s="1"/>
  <c r="D1748" i="24"/>
  <c r="F1748" i="24" s="1"/>
  <c r="D475" i="24"/>
  <c r="F475" i="24" s="1"/>
  <c r="D1839" i="24"/>
  <c r="F1839" i="24" s="1"/>
  <c r="D325" i="24"/>
  <c r="F325" i="24" s="1"/>
  <c r="D773" i="24"/>
  <c r="F773" i="24" s="1"/>
  <c r="D1729" i="24"/>
  <c r="F1729" i="24" s="1"/>
  <c r="D1860" i="24"/>
  <c r="F1860" i="24" s="1"/>
  <c r="D2065" i="24"/>
  <c r="F2065" i="24" s="1"/>
  <c r="D1498" i="24"/>
  <c r="F1498" i="24" s="1"/>
  <c r="D2339" i="24"/>
  <c r="F2339" i="24" s="1"/>
  <c r="D1889" i="24"/>
  <c r="F1889" i="24" s="1"/>
  <c r="D422" i="24"/>
  <c r="F422" i="24" s="1"/>
  <c r="D1360" i="24"/>
  <c r="F1360" i="24" s="1"/>
  <c r="D67" i="24"/>
  <c r="F67" i="24" s="1"/>
  <c r="D2250" i="24"/>
  <c r="F2250" i="24" s="1"/>
  <c r="D1915" i="24"/>
  <c r="F1915" i="24" s="1"/>
  <c r="D1052" i="24"/>
  <c r="F1052" i="24" s="1"/>
  <c r="D864" i="24"/>
  <c r="F864" i="24" s="1"/>
  <c r="D1258" i="24"/>
  <c r="F1258" i="24" s="1"/>
  <c r="D1882" i="24"/>
  <c r="F1882" i="24" s="1"/>
  <c r="D2035" i="24"/>
  <c r="F2035" i="24" s="1"/>
  <c r="D373" i="24"/>
  <c r="F373" i="24" s="1"/>
  <c r="D1515" i="24"/>
  <c r="F1515" i="24" s="1"/>
  <c r="D1601" i="24"/>
  <c r="F1601" i="24" s="1"/>
  <c r="D1426" i="24"/>
  <c r="F1426" i="24" s="1"/>
  <c r="G1534" i="24"/>
  <c r="I1534" i="24" s="1"/>
  <c r="G719" i="24"/>
  <c r="I719" i="24" s="1"/>
  <c r="G535" i="24"/>
  <c r="I535" i="24" s="1"/>
  <c r="G1990" i="24"/>
  <c r="I1990" i="24" s="1"/>
  <c r="G2173" i="24"/>
  <c r="I2173" i="24" s="1"/>
  <c r="G937" i="24"/>
  <c r="I937" i="24" s="1"/>
  <c r="G1869" i="24"/>
  <c r="I1869" i="24" s="1"/>
  <c r="G930" i="24"/>
  <c r="I930" i="24" s="1"/>
  <c r="G707" i="24"/>
  <c r="I707" i="24" s="1"/>
  <c r="G219" i="24"/>
  <c r="I219" i="24" s="1"/>
  <c r="G21" i="24"/>
  <c r="I21" i="24" s="1"/>
  <c r="G1533" i="24"/>
  <c r="I1533" i="24" s="1"/>
  <c r="G840" i="24"/>
  <c r="I840" i="24" s="1"/>
  <c r="G20" i="24"/>
  <c r="I20" i="24" s="1"/>
  <c r="G587" i="24"/>
  <c r="I587" i="24" s="1"/>
  <c r="G2066" i="24"/>
  <c r="I2066" i="24" s="1"/>
  <c r="G1616" i="24"/>
  <c r="I1616" i="24" s="1"/>
  <c r="G3" i="24"/>
  <c r="I3" i="24" s="1"/>
  <c r="G108" i="24"/>
  <c r="I108" i="24" s="1"/>
  <c r="G2002" i="24"/>
  <c r="I2002" i="24" s="1"/>
  <c r="G850" i="24"/>
  <c r="I850" i="24" s="1"/>
  <c r="G2067" i="24"/>
  <c r="I2067" i="24" s="1"/>
  <c r="G1894" i="24"/>
  <c r="I1894" i="24" s="1"/>
  <c r="G943" i="24"/>
  <c r="I943" i="24" s="1"/>
  <c r="G2337" i="24"/>
  <c r="I2337" i="24" s="1"/>
  <c r="G2325" i="24"/>
  <c r="I2325" i="24" s="1"/>
  <c r="G240" i="24"/>
  <c r="I240" i="24" s="1"/>
  <c r="G351" i="24"/>
  <c r="I351" i="24" s="1"/>
  <c r="G1705" i="24"/>
  <c r="I1705" i="24" s="1"/>
  <c r="G538" i="24"/>
  <c r="I538" i="24" s="1"/>
  <c r="G214" i="24"/>
  <c r="I214" i="24" s="1"/>
  <c r="G1011" i="24"/>
  <c r="I1011" i="24" s="1"/>
  <c r="G1634" i="24"/>
  <c r="I1634" i="24" s="1"/>
  <c r="G1780" i="24"/>
  <c r="I1780" i="24" s="1"/>
  <c r="G604" i="24"/>
  <c r="I604" i="24" s="1"/>
  <c r="G2175" i="24"/>
  <c r="I2175" i="24" s="1"/>
  <c r="G1394" i="24"/>
  <c r="I1394" i="24" s="1"/>
  <c r="G1392" i="24"/>
  <c r="I1392" i="24" s="1"/>
  <c r="G1525" i="24"/>
  <c r="I1525" i="24" s="1"/>
  <c r="G1553" i="24"/>
  <c r="I1553" i="24" s="1"/>
  <c r="G1209" i="24"/>
  <c r="I1209" i="24" s="1"/>
  <c r="G306" i="24"/>
  <c r="I306" i="24" s="1"/>
  <c r="G550" i="24"/>
  <c r="I550" i="24" s="1"/>
  <c r="G467" i="24"/>
  <c r="I467" i="24" s="1"/>
  <c r="G1344" i="24"/>
  <c r="I1344" i="24" s="1"/>
  <c r="G966" i="24"/>
  <c r="I966" i="24" s="1"/>
  <c r="G2091" i="24"/>
  <c r="I2091" i="24" s="1"/>
  <c r="G1643" i="24"/>
  <c r="I1643" i="24" s="1"/>
  <c r="G1891" i="24"/>
  <c r="I1891" i="24" s="1"/>
  <c r="G2149" i="24"/>
  <c r="I2149" i="24" s="1"/>
  <c r="G762" i="24"/>
  <c r="I762" i="24" s="1"/>
  <c r="G146" i="24"/>
  <c r="I146" i="24" s="1"/>
  <c r="G1424" i="24"/>
  <c r="I1424" i="24" s="1"/>
  <c r="G2138" i="24"/>
  <c r="I2138" i="24" s="1"/>
  <c r="G1098" i="24"/>
  <c r="I1098" i="24" s="1"/>
  <c r="G393" i="24"/>
  <c r="I393" i="24" s="1"/>
  <c r="G145" i="24"/>
  <c r="I145" i="24" s="1"/>
  <c r="G1335" i="24"/>
  <c r="I1335" i="24" s="1"/>
  <c r="D2168" i="24"/>
  <c r="F2168" i="24" s="1"/>
  <c r="D2107" i="24"/>
  <c r="F2107" i="24" s="1"/>
  <c r="D1222" i="24"/>
  <c r="F1222" i="24" s="1"/>
  <c r="D785" i="24"/>
  <c r="F785" i="24" s="1"/>
  <c r="D907" i="24"/>
  <c r="F907" i="24" s="1"/>
  <c r="D537" i="24"/>
  <c r="F537" i="24" s="1"/>
  <c r="D1774" i="24"/>
  <c r="F1774" i="24" s="1"/>
  <c r="D1445" i="24"/>
  <c r="F1445" i="24" s="1"/>
  <c r="D978" i="24"/>
  <c r="F978" i="24" s="1"/>
  <c r="D1272" i="24"/>
  <c r="F1272" i="24" s="1"/>
  <c r="D2205" i="24"/>
  <c r="F2205" i="24" s="1"/>
  <c r="D83" i="24"/>
  <c r="F83" i="24" s="1"/>
  <c r="D269" i="24"/>
  <c r="F269" i="24" s="1"/>
  <c r="D544" i="24"/>
  <c r="F544" i="24" s="1"/>
  <c r="D1583" i="24"/>
  <c r="F1583" i="24" s="1"/>
  <c r="D1107" i="24"/>
  <c r="F1107" i="24" s="1"/>
  <c r="D1631" i="24"/>
  <c r="F1631" i="24" s="1"/>
  <c r="D1289" i="24"/>
  <c r="F1289" i="24" s="1"/>
  <c r="D1852" i="24"/>
  <c r="F1852" i="24" s="1"/>
  <c r="D329" i="24"/>
  <c r="F329" i="24" s="1"/>
  <c r="D54" i="24"/>
  <c r="F54" i="24" s="1"/>
  <c r="D972" i="24"/>
  <c r="F972" i="24" s="1"/>
  <c r="D474" i="24"/>
  <c r="F474" i="24" s="1"/>
  <c r="D504" i="24"/>
  <c r="F504" i="24" s="1"/>
  <c r="D2044" i="24"/>
  <c r="F2044" i="24" s="1"/>
  <c r="D914" i="24"/>
  <c r="F914" i="24" s="1"/>
  <c r="D860" i="24"/>
  <c r="F860" i="24" s="1"/>
  <c r="D2064" i="24"/>
  <c r="F2064" i="24" s="1"/>
  <c r="D2012" i="24"/>
  <c r="F2012" i="24" s="1"/>
  <c r="D2017" i="24"/>
  <c r="F2017" i="24" s="1"/>
  <c r="D831" i="24"/>
  <c r="F831" i="24" s="1"/>
  <c r="D1731" i="24"/>
  <c r="F1731" i="24" s="1"/>
  <c r="D641" i="24"/>
  <c r="F641" i="24" s="1"/>
  <c r="D1794" i="24"/>
  <c r="F1794" i="24" s="1"/>
  <c r="D57" i="24"/>
  <c r="F57" i="24" s="1"/>
  <c r="D1574" i="24"/>
  <c r="F1574" i="24" s="1"/>
  <c r="D349" i="24"/>
  <c r="F349" i="24" s="1"/>
  <c r="D1116" i="24"/>
  <c r="F1116" i="24" s="1"/>
  <c r="D1466" i="24"/>
  <c r="F1466" i="24" s="1"/>
  <c r="D492" i="24"/>
  <c r="F492" i="24" s="1"/>
  <c r="D615" i="24"/>
  <c r="F615" i="24" s="1"/>
  <c r="D1050" i="24"/>
  <c r="F1050" i="24" s="1"/>
  <c r="D1979" i="24"/>
  <c r="F1979" i="24" s="1"/>
  <c r="D2048" i="24"/>
  <c r="F2048" i="24" s="1"/>
  <c r="D436" i="24"/>
  <c r="F436" i="24" s="1"/>
  <c r="D2296" i="24"/>
  <c r="F2296" i="24" s="1"/>
  <c r="D1036" i="24"/>
  <c r="F1036" i="24" s="1"/>
  <c r="D1117" i="24"/>
  <c r="F1117" i="24" s="1"/>
  <c r="D37" i="24"/>
  <c r="F37" i="24" s="1"/>
  <c r="D2266" i="24"/>
  <c r="F2266" i="24" s="1"/>
  <c r="D1001" i="24"/>
  <c r="F1001" i="24" s="1"/>
  <c r="D34" i="24"/>
  <c r="F34" i="24" s="1"/>
  <c r="D802" i="24"/>
  <c r="F802" i="24" s="1"/>
  <c r="D344" i="24"/>
  <c r="F344" i="24" s="1"/>
  <c r="D445" i="24"/>
  <c r="F445" i="24" s="1"/>
  <c r="D307" i="24"/>
  <c r="F307" i="24" s="1"/>
  <c r="D101" i="24"/>
  <c r="F101" i="24" s="1"/>
  <c r="D975" i="24"/>
  <c r="F975" i="24" s="1"/>
  <c r="D711" i="24"/>
  <c r="F711" i="24" s="1"/>
  <c r="D1125" i="24"/>
  <c r="F1125" i="24" s="1"/>
  <c r="D1664" i="24"/>
  <c r="F1664" i="24" s="1"/>
  <c r="D737" i="24"/>
  <c r="F737" i="24" s="1"/>
  <c r="D847" i="24"/>
  <c r="F847" i="24" s="1"/>
  <c r="D2134" i="24"/>
  <c r="F2134" i="24" s="1"/>
  <c r="D44" i="24"/>
  <c r="F44" i="24" s="1"/>
  <c r="D738" i="24"/>
  <c r="F738" i="24" s="1"/>
  <c r="D647" i="24"/>
  <c r="F647" i="24" s="1"/>
  <c r="D463" i="24"/>
  <c r="F463" i="24" s="1"/>
  <c r="D1840" i="24"/>
  <c r="F1840" i="24" s="1"/>
  <c r="D1914" i="24"/>
  <c r="F1914" i="24" s="1"/>
  <c r="D2223" i="24"/>
  <c r="F2223" i="24" s="1"/>
  <c r="D1990" i="24"/>
  <c r="F1990" i="24" s="1"/>
  <c r="D1072" i="24"/>
  <c r="F1072" i="24" s="1"/>
  <c r="D1322" i="24"/>
  <c r="F1322" i="24" s="1"/>
  <c r="D1220" i="24"/>
  <c r="F1220" i="24" s="1"/>
  <c r="D33" i="24"/>
  <c r="F33" i="24" s="1"/>
  <c r="D1296" i="24"/>
  <c r="F1296" i="24" s="1"/>
  <c r="D1918" i="24"/>
  <c r="F1918" i="24" s="1"/>
  <c r="D670" i="24"/>
  <c r="F670" i="24" s="1"/>
  <c r="D1829" i="24"/>
  <c r="F1829" i="24" s="1"/>
  <c r="D558" i="24"/>
  <c r="F558" i="24" s="1"/>
  <c r="D1810" i="24"/>
  <c r="F1810" i="24" s="1"/>
  <c r="D815" i="24"/>
  <c r="F815" i="24" s="1"/>
  <c r="D214" i="24"/>
  <c r="F214" i="24" s="1"/>
  <c r="D526" i="24"/>
  <c r="F526" i="24" s="1"/>
  <c r="D1002" i="24"/>
  <c r="F1002" i="24" s="1"/>
  <c r="G624" i="24"/>
  <c r="I624" i="24" s="1"/>
  <c r="G844" i="24"/>
  <c r="I844" i="24" s="1"/>
  <c r="G1381" i="24"/>
  <c r="I1381" i="24" s="1"/>
  <c r="G1222" i="24"/>
  <c r="I1222" i="24" s="1"/>
  <c r="G1819" i="24"/>
  <c r="I1819" i="24" s="1"/>
  <c r="G1511" i="24"/>
  <c r="I1511" i="24" s="1"/>
  <c r="G187" i="24"/>
  <c r="I187" i="24" s="1"/>
  <c r="G1687" i="24"/>
  <c r="I1687" i="24" s="1"/>
  <c r="G233" i="24"/>
  <c r="I233" i="24" s="1"/>
  <c r="G2108" i="24"/>
  <c r="I2108" i="24" s="1"/>
  <c r="G1411" i="24"/>
  <c r="I1411" i="24" s="1"/>
  <c r="G1549" i="24"/>
  <c r="I1549" i="24" s="1"/>
  <c r="G2303" i="24"/>
  <c r="I2303" i="24" s="1"/>
  <c r="G1406" i="24"/>
  <c r="I1406" i="24" s="1"/>
  <c r="G733" i="24"/>
  <c r="I733" i="24" s="1"/>
  <c r="G500" i="24"/>
  <c r="I500" i="24" s="1"/>
  <c r="G1269" i="24"/>
  <c r="I1269" i="24" s="1"/>
  <c r="G2289" i="24"/>
  <c r="I2289" i="24" s="1"/>
  <c r="G555" i="24"/>
  <c r="I555" i="24" s="1"/>
  <c r="G283" i="24"/>
  <c r="I283" i="24" s="1"/>
  <c r="G2093" i="24"/>
  <c r="I2093" i="24" s="1"/>
  <c r="G1060" i="24"/>
  <c r="I1060" i="24" s="1"/>
  <c r="G568" i="24"/>
  <c r="I568" i="24" s="1"/>
  <c r="G43" i="24"/>
  <c r="I43" i="24" s="1"/>
  <c r="G230" i="24"/>
  <c r="I230" i="24" s="1"/>
  <c r="G1034" i="24"/>
  <c r="I1034" i="24" s="1"/>
  <c r="G308" i="24"/>
  <c r="I308" i="24" s="1"/>
  <c r="G1420" i="24"/>
  <c r="I1420" i="24" s="1"/>
  <c r="G880" i="24"/>
  <c r="I880" i="24" s="1"/>
  <c r="G2195" i="24"/>
  <c r="I2195" i="24" s="1"/>
  <c r="G227" i="24"/>
  <c r="I227" i="24" s="1"/>
  <c r="G189" i="24"/>
  <c r="I189" i="24" s="1"/>
  <c r="G1781" i="24"/>
  <c r="I1781" i="24" s="1"/>
  <c r="G2133" i="24"/>
  <c r="I2133" i="24" s="1"/>
  <c r="G813" i="24"/>
  <c r="I813" i="24" s="1"/>
  <c r="G121" i="24"/>
  <c r="I121" i="24" s="1"/>
  <c r="G939" i="24"/>
  <c r="I939" i="24" s="1"/>
  <c r="G1378" i="24"/>
  <c r="I1378" i="24" s="1"/>
  <c r="G305" i="24"/>
  <c r="I305" i="24" s="1"/>
  <c r="G106" i="24"/>
  <c r="I106" i="24" s="1"/>
  <c r="G1717" i="24"/>
  <c r="I1717" i="24" s="1"/>
  <c r="G364" i="24"/>
  <c r="I364" i="24" s="1"/>
  <c r="G614" i="24"/>
  <c r="I614" i="24" s="1"/>
  <c r="G2158" i="24"/>
  <c r="I2158" i="24" s="1"/>
  <c r="G446" i="24"/>
  <c r="I446" i="24" s="1"/>
  <c r="G1792" i="24"/>
  <c r="I1792" i="24" s="1"/>
  <c r="G1951" i="24"/>
  <c r="I1951" i="24" s="1"/>
  <c r="G860" i="24"/>
  <c r="I860" i="24" s="1"/>
  <c r="G996" i="24"/>
  <c r="I996" i="24" s="1"/>
  <c r="G2346" i="24"/>
  <c r="I2346" i="24" s="1"/>
  <c r="G1751" i="24"/>
  <c r="I1751" i="24" s="1"/>
  <c r="G1807" i="24"/>
  <c r="I1807" i="24" s="1"/>
  <c r="G1311" i="24"/>
  <c r="I1311" i="24" s="1"/>
  <c r="G1765" i="24"/>
  <c r="I1765" i="24" s="1"/>
  <c r="G1243" i="24"/>
  <c r="I1243" i="24" s="1"/>
  <c r="G1125" i="24"/>
  <c r="I1125" i="24" s="1"/>
  <c r="G1066" i="24"/>
  <c r="I1066" i="24" s="1"/>
  <c r="G667" i="24"/>
  <c r="I667" i="24" s="1"/>
  <c r="G258" i="24"/>
  <c r="I258" i="24" s="1"/>
  <c r="G668" i="24"/>
  <c r="I668" i="24" s="1"/>
  <c r="G752" i="24"/>
  <c r="I752" i="24" s="1"/>
  <c r="G2250" i="24"/>
  <c r="I2250" i="24" s="1"/>
  <c r="G1731" i="24"/>
  <c r="I1731" i="24" s="1"/>
  <c r="G816" i="24"/>
  <c r="I816" i="24" s="1"/>
  <c r="G2119" i="24"/>
  <c r="I2119" i="24" s="1"/>
  <c r="G1837" i="24"/>
  <c r="I1837" i="24" s="1"/>
  <c r="G2166" i="24"/>
  <c r="I2166" i="24" s="1"/>
  <c r="G2285" i="24"/>
  <c r="I2285" i="24" s="1"/>
  <c r="G273" i="24"/>
  <c r="I273" i="24" s="1"/>
  <c r="G1675" i="24"/>
  <c r="I1675" i="24" s="1"/>
  <c r="G39" i="24"/>
  <c r="I39" i="24" s="1"/>
  <c r="G621" i="24"/>
  <c r="I621" i="24" s="1"/>
  <c r="G798" i="24"/>
  <c r="I798" i="24" s="1"/>
  <c r="G1471" i="24"/>
  <c r="I1471" i="24" s="1"/>
  <c r="G534" i="24"/>
  <c r="I534" i="24" s="1"/>
  <c r="G1214" i="24"/>
  <c r="I1214" i="24" s="1"/>
  <c r="G633" i="24"/>
  <c r="I633" i="24" s="1"/>
  <c r="G2177" i="24"/>
  <c r="I2177" i="24" s="1"/>
  <c r="G913" i="24"/>
  <c r="I913" i="24" s="1"/>
  <c r="G2178" i="24"/>
  <c r="I2178" i="24" s="1"/>
  <c r="G1857" i="24"/>
  <c r="I1857" i="24" s="1"/>
  <c r="G1784" i="24"/>
  <c r="I1784" i="24" s="1"/>
  <c r="G1737" i="24"/>
  <c r="I1737" i="24" s="1"/>
  <c r="G1544" i="24"/>
  <c r="I1544" i="24" s="1"/>
  <c r="G1047" i="24"/>
  <c r="I1047" i="24" s="1"/>
  <c r="G1341" i="24"/>
  <c r="I1341" i="24" s="1"/>
  <c r="G1391" i="24"/>
  <c r="I1391" i="24" s="1"/>
  <c r="G1719" i="24"/>
  <c r="I1719" i="24" s="1"/>
  <c r="G2047" i="24"/>
  <c r="I2047" i="24" s="1"/>
  <c r="G2249" i="24"/>
  <c r="I2249" i="24" s="1"/>
  <c r="G2107" i="24"/>
  <c r="I2107" i="24" s="1"/>
  <c r="G1217" i="24"/>
  <c r="I1217" i="24" s="1"/>
  <c r="G1859" i="24"/>
  <c r="I1859" i="24" s="1"/>
  <c r="G201" i="24"/>
  <c r="I201" i="24" s="1"/>
  <c r="G891" i="24"/>
  <c r="I891" i="24" s="1"/>
  <c r="G1370" i="24"/>
  <c r="I1370" i="24" s="1"/>
  <c r="G37" i="24"/>
  <c r="I37" i="24" s="1"/>
  <c r="G1947" i="24"/>
  <c r="I1947" i="24" s="1"/>
  <c r="G577" i="24"/>
  <c r="I577" i="24" s="1"/>
  <c r="G1651" i="24"/>
  <c r="I1651" i="24" s="1"/>
  <c r="G1726" i="24"/>
  <c r="I1726" i="24" s="1"/>
  <c r="G1971" i="24"/>
  <c r="I1971" i="24" s="1"/>
  <c r="G1754" i="24"/>
  <c r="I1754" i="24" s="1"/>
  <c r="G301" i="24"/>
  <c r="I301" i="24" s="1"/>
  <c r="G379" i="24"/>
  <c r="I379" i="24" s="1"/>
  <c r="G80" i="24"/>
  <c r="I80" i="24" s="1"/>
  <c r="G198" i="24"/>
  <c r="I198" i="24" s="1"/>
  <c r="G794" i="24"/>
  <c r="I794" i="24" s="1"/>
  <c r="G1155" i="24"/>
  <c r="I1155" i="24" s="1"/>
  <c r="G636" i="24"/>
  <c r="I636" i="24" s="1"/>
  <c r="G1294" i="24"/>
  <c r="I1294" i="24" s="1"/>
  <c r="G1350" i="24"/>
  <c r="I1350" i="24" s="1"/>
  <c r="G373" i="24"/>
  <c r="I373" i="24" s="1"/>
  <c r="G1044" i="24"/>
  <c r="I1044" i="24" s="1"/>
  <c r="G1071" i="24"/>
  <c r="I1071" i="24" s="1"/>
  <c r="G480" i="24"/>
  <c r="I480" i="24" s="1"/>
  <c r="G1250" i="24"/>
  <c r="I1250" i="24" s="1"/>
  <c r="G1917" i="24"/>
  <c r="I1917" i="24" s="1"/>
  <c r="G2253" i="24"/>
  <c r="I2253" i="24" s="1"/>
  <c r="G1821" i="24"/>
  <c r="I1821" i="24" s="1"/>
  <c r="G371" i="24"/>
  <c r="I371" i="24" s="1"/>
  <c r="G1776" i="24"/>
  <c r="I1776" i="24" s="1"/>
  <c r="G1573" i="24"/>
  <c r="I1573" i="24" s="1"/>
  <c r="G808" i="24"/>
  <c r="I808" i="24" s="1"/>
  <c r="G2356" i="24"/>
  <c r="I2356" i="24" s="1"/>
  <c r="G2059" i="24"/>
  <c r="I2059" i="24" s="1"/>
  <c r="G685" i="24"/>
  <c r="I685" i="24" s="1"/>
  <c r="G1949" i="24"/>
  <c r="I1949" i="24" s="1"/>
  <c r="G69" i="24"/>
  <c r="I69" i="24" s="1"/>
  <c r="G1495" i="24"/>
  <c r="I1495" i="24" s="1"/>
  <c r="G242" i="24"/>
  <c r="I242" i="24" s="1"/>
  <c r="G2200" i="24"/>
  <c r="I2200" i="24" s="1"/>
  <c r="G812" i="24"/>
  <c r="I812" i="24" s="1"/>
  <c r="G528" i="24"/>
  <c r="I528" i="24" s="1"/>
  <c r="G1415" i="24"/>
  <c r="I1415" i="24" s="1"/>
  <c r="G107" i="24"/>
  <c r="I107" i="24" s="1"/>
  <c r="G1320" i="24"/>
  <c r="I1320" i="24" s="1"/>
  <c r="G634" i="24"/>
  <c r="I634" i="24" s="1"/>
  <c r="G971" i="24"/>
  <c r="I971" i="24" s="1"/>
  <c r="G453" i="24"/>
  <c r="I453" i="24" s="1"/>
  <c r="G2257" i="24"/>
  <c r="I2257" i="24" s="1"/>
  <c r="G1563" i="24"/>
  <c r="I1563" i="24" s="1"/>
  <c r="G1348" i="24"/>
  <c r="I1348" i="24" s="1"/>
  <c r="G607" i="24"/>
  <c r="I607" i="24" s="1"/>
  <c r="G32" i="24"/>
  <c r="I32" i="24" s="1"/>
  <c r="AR12" i="19"/>
  <c r="G1472" i="24"/>
  <c r="I1472" i="24" s="1"/>
  <c r="G1619" i="24"/>
  <c r="I1619" i="24" s="1"/>
  <c r="G2065" i="24"/>
  <c r="I2065" i="24" s="1"/>
  <c r="G1386" i="24"/>
  <c r="I1386" i="24" s="1"/>
  <c r="G1357" i="24"/>
  <c r="I1357" i="24" s="1"/>
  <c r="G834" i="24"/>
  <c r="I834" i="24" s="1"/>
  <c r="G1521" i="24"/>
  <c r="I1521" i="24" s="1"/>
  <c r="G2140" i="24"/>
  <c r="I2140" i="24" s="1"/>
  <c r="G260" i="24"/>
  <c r="I260" i="24" s="1"/>
  <c r="G778" i="24"/>
  <c r="I778" i="24" s="1"/>
  <c r="G1493" i="24"/>
  <c r="I1493" i="24" s="1"/>
  <c r="G2354" i="24"/>
  <c r="I2354" i="24" s="1"/>
  <c r="G1874" i="24"/>
  <c r="I1874" i="24" s="1"/>
  <c r="G1113" i="24"/>
  <c r="I1113" i="24" s="1"/>
  <c r="G440" i="24"/>
  <c r="I440" i="24" s="1"/>
  <c r="G799" i="24"/>
  <c r="I799" i="24" s="1"/>
  <c r="G66" i="24"/>
  <c r="I66" i="24" s="1"/>
  <c r="G1960" i="24"/>
  <c r="I1960" i="24" s="1"/>
  <c r="G498" i="24"/>
  <c r="I498" i="24" s="1"/>
  <c r="G2286" i="24"/>
  <c r="I2286" i="24" s="1"/>
  <c r="G772" i="24"/>
  <c r="I772" i="24" s="1"/>
  <c r="G2268" i="24"/>
  <c r="I2268" i="24" s="1"/>
  <c r="G2124" i="24"/>
  <c r="I2124" i="24" s="1"/>
  <c r="G138" i="24"/>
  <c r="I138" i="24" s="1"/>
  <c r="AR6" i="19"/>
  <c r="G1159" i="24"/>
  <c r="I1159" i="24" s="1"/>
  <c r="G35" i="24"/>
  <c r="I35" i="24" s="1"/>
  <c r="G1174" i="24"/>
  <c r="I1174" i="24" s="1"/>
  <c r="G1842" i="24"/>
  <c r="I1842" i="24" s="1"/>
  <c r="G1897" i="24"/>
  <c r="I1897" i="24" s="1"/>
  <c r="G1623" i="24"/>
  <c r="I1623" i="24" s="1"/>
  <c r="G953" i="24"/>
  <c r="I953" i="24" s="1"/>
  <c r="G220" i="24"/>
  <c r="I220" i="24" s="1"/>
  <c r="G1567" i="24"/>
  <c r="I1567" i="24" s="1"/>
  <c r="G2156" i="24"/>
  <c r="I2156" i="24" s="1"/>
  <c r="G1830" i="24"/>
  <c r="I1830" i="24" s="1"/>
  <c r="G1347" i="24"/>
  <c r="I1347" i="24" s="1"/>
  <c r="G2013" i="24"/>
  <c r="I2013" i="24" s="1"/>
  <c r="G865" i="24"/>
  <c r="I865" i="24" s="1"/>
  <c r="G882" i="24"/>
  <c r="I882" i="24" s="1"/>
  <c r="G1791" i="24"/>
  <c r="I1791" i="24" s="1"/>
  <c r="G495" i="24"/>
  <c r="I495" i="24" s="1"/>
  <c r="G85" i="24"/>
  <c r="I85" i="24" s="1"/>
  <c r="G1835" i="24"/>
  <c r="I1835" i="24" s="1"/>
  <c r="G1635" i="24"/>
  <c r="I1635" i="24" s="1"/>
  <c r="AR13" i="19"/>
  <c r="G2361" i="24"/>
  <c r="I2361" i="24" s="1"/>
  <c r="G1393" i="24"/>
  <c r="I1393" i="24" s="1"/>
  <c r="G2322" i="24"/>
  <c r="I2322" i="24" s="1"/>
  <c r="G1843" i="24"/>
  <c r="I1843" i="24" s="1"/>
  <c r="G558" i="24"/>
  <c r="I558" i="24" s="1"/>
  <c r="G725" i="24"/>
  <c r="I725" i="24" s="1"/>
  <c r="G1245" i="24"/>
  <c r="I1245" i="24" s="1"/>
  <c r="G510" i="24"/>
  <c r="I510" i="24" s="1"/>
  <c r="G1576" i="24"/>
  <c r="I1576" i="24" s="1"/>
  <c r="G1618" i="24"/>
  <c r="I1618" i="24" s="1"/>
  <c r="G312" i="24"/>
  <c r="I312" i="24" s="1"/>
  <c r="G1617" i="24"/>
  <c r="I1617" i="24" s="1"/>
  <c r="G595" i="24"/>
  <c r="I595" i="24" s="1"/>
  <c r="G855" i="24"/>
  <c r="I855" i="24" s="1"/>
  <c r="G2041" i="24"/>
  <c r="I2041" i="24" s="1"/>
  <c r="G1572" i="24"/>
  <c r="I1572" i="24" s="1"/>
  <c r="G626" i="24"/>
  <c r="I626" i="24" s="1"/>
  <c r="G337" i="24"/>
  <c r="I337" i="24" s="1"/>
  <c r="G786" i="24"/>
  <c r="I786" i="24" s="1"/>
  <c r="G336" i="24"/>
  <c r="I336" i="24" s="1"/>
  <c r="G1766" i="24"/>
  <c r="I1766" i="24" s="1"/>
  <c r="G1753" i="24"/>
  <c r="I1753" i="24" s="1"/>
  <c r="G1030" i="24"/>
  <c r="I1030" i="24" s="1"/>
  <c r="G1318" i="24"/>
  <c r="I1318" i="24" s="1"/>
  <c r="G1527" i="24"/>
  <c r="I1527" i="24" s="1"/>
  <c r="G1309" i="24"/>
  <c r="I1309" i="24" s="1"/>
  <c r="G318" i="24"/>
  <c r="I318" i="24" s="1"/>
  <c r="G2052" i="24"/>
  <c r="I2052" i="24" s="1"/>
  <c r="G669" i="24"/>
  <c r="I669" i="24" s="1"/>
  <c r="G291" i="24"/>
  <c r="I291" i="24" s="1"/>
  <c r="G1816" i="24"/>
  <c r="I1816" i="24" s="1"/>
  <c r="G531" i="24"/>
  <c r="I531" i="24" s="1"/>
  <c r="G827" i="24"/>
  <c r="I827" i="24" s="1"/>
  <c r="G1298" i="24"/>
  <c r="I1298" i="24" s="1"/>
  <c r="G1979" i="24"/>
  <c r="I1979" i="24" s="1"/>
  <c r="G209" i="24"/>
  <c r="I209" i="24" s="1"/>
  <c r="G2043" i="24"/>
  <c r="I2043" i="24" s="1"/>
  <c r="G2255" i="24"/>
  <c r="I2255" i="24" s="1"/>
  <c r="G1516" i="24"/>
  <c r="I1516" i="24" s="1"/>
  <c r="G185" i="24"/>
  <c r="I185" i="24" s="1"/>
  <c r="G1272" i="24"/>
  <c r="I1272" i="24" s="1"/>
  <c r="G2344" i="24"/>
  <c r="I2344" i="24" s="1"/>
  <c r="G552" i="24"/>
  <c r="I552" i="24" s="1"/>
  <c r="G2112" i="24"/>
  <c r="I2112" i="24" s="1"/>
  <c r="G376" i="24"/>
  <c r="I376" i="24" s="1"/>
  <c r="G784" i="24"/>
  <c r="I784" i="24" s="1"/>
  <c r="G1561" i="24"/>
  <c r="I1561" i="24" s="1"/>
  <c r="G1038" i="24"/>
  <c r="I1038" i="24" s="1"/>
  <c r="G1725" i="24"/>
  <c r="I1725" i="24" s="1"/>
  <c r="G691" i="24"/>
  <c r="I691" i="24" s="1"/>
  <c r="G935" i="24"/>
  <c r="I935" i="24" s="1"/>
  <c r="G2073" i="24"/>
  <c r="I2073" i="24" s="1"/>
  <c r="G1903" i="24"/>
  <c r="I1903" i="24" s="1"/>
  <c r="G1866" i="24"/>
  <c r="I1866" i="24" s="1"/>
  <c r="G1333" i="24"/>
  <c r="I1333" i="24" s="1"/>
  <c r="G2060" i="24"/>
  <c r="I2060" i="24" s="1"/>
  <c r="G1933" i="24"/>
  <c r="I1933" i="24" s="1"/>
  <c r="G114" i="24"/>
  <c r="I114" i="24" s="1"/>
  <c r="G412" i="24"/>
  <c r="I412" i="24" s="1"/>
  <c r="G919" i="24"/>
  <c r="I919" i="24" s="1"/>
  <c r="G1077" i="24"/>
  <c r="I1077" i="24" s="1"/>
  <c r="G2267" i="24"/>
  <c r="I2267" i="24" s="1"/>
  <c r="G1825" i="24"/>
  <c r="I1825" i="24" s="1"/>
  <c r="G2198" i="24"/>
  <c r="I2198" i="24" s="1"/>
  <c r="G1928" i="24"/>
  <c r="I1928" i="24" s="1"/>
  <c r="G872" i="24"/>
  <c r="I872" i="24" s="1"/>
  <c r="G2242" i="24"/>
  <c r="I2242" i="24" s="1"/>
  <c r="G503" i="24"/>
  <c r="I503" i="24" s="1"/>
  <c r="G316" i="24"/>
  <c r="I316" i="24" s="1"/>
  <c r="G1520" i="24"/>
  <c r="I1520" i="24" s="1"/>
  <c r="G954" i="24"/>
  <c r="I954" i="24" s="1"/>
  <c r="G1552" i="24"/>
  <c r="I1552" i="24" s="1"/>
  <c r="G517" i="24"/>
  <c r="I517" i="24" s="1"/>
  <c r="G2019" i="24"/>
  <c r="I2019" i="24" s="1"/>
  <c r="G2280" i="24"/>
  <c r="I2280" i="24" s="1"/>
  <c r="G191" i="24"/>
  <c r="I191" i="24" s="1"/>
  <c r="G1856" i="24"/>
  <c r="I1856" i="24" s="1"/>
  <c r="G2064" i="24"/>
  <c r="I2064" i="24" s="1"/>
  <c r="G1473" i="24"/>
  <c r="I1473" i="24" s="1"/>
  <c r="G1315" i="24"/>
  <c r="I1315" i="24" s="1"/>
  <c r="G1865" i="24"/>
  <c r="I1865" i="24" s="1"/>
  <c r="G1848" i="24"/>
  <c r="I1848" i="24" s="1"/>
  <c r="G1270" i="24"/>
  <c r="I1270" i="24" s="1"/>
  <c r="G970" i="24"/>
  <c r="I970" i="24" s="1"/>
  <c r="G1709" i="24"/>
  <c r="I1709" i="24" s="1"/>
  <c r="G1239" i="24"/>
  <c r="I1239" i="24" s="1"/>
  <c r="G1242" i="24"/>
  <c r="I1242" i="24" s="1"/>
  <c r="G2118" i="24"/>
  <c r="I2118" i="24" s="1"/>
  <c r="G682" i="24"/>
  <c r="I682" i="24" s="1"/>
  <c r="G1085" i="24"/>
  <c r="I1085" i="24" s="1"/>
  <c r="G362" i="24"/>
  <c r="I362" i="24" s="1"/>
  <c r="G19" i="24"/>
  <c r="I19" i="24" s="1"/>
  <c r="G421" i="24"/>
  <c r="I421" i="24" s="1"/>
  <c r="G743" i="24"/>
  <c r="I743" i="24" s="1"/>
  <c r="G1322" i="24"/>
  <c r="I1322" i="24" s="1"/>
  <c r="G1430" i="24"/>
  <c r="I1430" i="24" s="1"/>
  <c r="G2329" i="24"/>
  <c r="I2329" i="24" s="1"/>
  <c r="G2206" i="24"/>
  <c r="I2206" i="24" s="1"/>
  <c r="G740" i="24"/>
  <c r="I740" i="24" s="1"/>
  <c r="G164" i="24"/>
  <c r="I164" i="24" s="1"/>
  <c r="G642" i="24"/>
  <c r="I642" i="24" s="1"/>
  <c r="G1452" i="24"/>
  <c r="I1452" i="24" s="1"/>
  <c r="G307" i="24"/>
  <c r="I307" i="24" s="1"/>
  <c r="G2130" i="24"/>
  <c r="I2130" i="24" s="1"/>
  <c r="G1235" i="24"/>
  <c r="I1235" i="24" s="1"/>
  <c r="G985" i="24"/>
  <c r="I985" i="24" s="1"/>
  <c r="G493" i="24"/>
  <c r="I493" i="24" s="1"/>
  <c r="G635" i="24"/>
  <c r="I635" i="24" s="1"/>
  <c r="G243" i="24"/>
  <c r="I243" i="24" s="1"/>
  <c r="G1833" i="24"/>
  <c r="I1833" i="24" s="1"/>
  <c r="G705" i="24"/>
  <c r="I705" i="24" s="1"/>
  <c r="G335" i="24"/>
  <c r="I335" i="24" s="1"/>
  <c r="G1004" i="24"/>
  <c r="I1004" i="24" s="1"/>
  <c r="G61" i="24"/>
  <c r="I61" i="24" s="1"/>
  <c r="AR11" i="19"/>
  <c r="G883" i="24"/>
  <c r="I883" i="24" s="1"/>
  <c r="G16" i="24"/>
  <c r="I16" i="24" s="1"/>
  <c r="G877" i="24"/>
  <c r="I877" i="24" s="1"/>
  <c r="G2153" i="24"/>
  <c r="I2153" i="24" s="1"/>
  <c r="G124" i="24"/>
  <c r="I124" i="24" s="1"/>
  <c r="G2324" i="24"/>
  <c r="I2324" i="24" s="1"/>
  <c r="G1045" i="24"/>
  <c r="I1045" i="24" s="1"/>
  <c r="G780" i="24"/>
  <c r="I780" i="24" s="1"/>
  <c r="G1689" i="24"/>
  <c r="I1689" i="24" s="1"/>
  <c r="G1489" i="24"/>
  <c r="I1489" i="24" s="1"/>
  <c r="G1787" i="24"/>
  <c r="I1787" i="24" s="1"/>
  <c r="G441" i="24"/>
  <c r="I441" i="24" s="1"/>
  <c r="G1605" i="24"/>
  <c r="I1605" i="24" s="1"/>
  <c r="G2273" i="24"/>
  <c r="I2273" i="24" s="1"/>
  <c r="G55" i="24"/>
  <c r="I55" i="24" s="1"/>
  <c r="G2152" i="24"/>
  <c r="I2152" i="24" s="1"/>
  <c r="G828" i="24"/>
  <c r="I828" i="24" s="1"/>
  <c r="G924" i="24"/>
  <c r="I924" i="24" s="1"/>
  <c r="G755" i="24"/>
  <c r="I755" i="24" s="1"/>
  <c r="G1899" i="24"/>
  <c r="I1899" i="24" s="1"/>
  <c r="G1168" i="24"/>
  <c r="I1168" i="24" s="1"/>
  <c r="G1395" i="24"/>
  <c r="I1395" i="24" s="1"/>
  <c r="G1708" i="24"/>
  <c r="I1708" i="24" s="1"/>
  <c r="G1873" i="24"/>
  <c r="I1873" i="24" s="1"/>
  <c r="G274" i="24"/>
  <c r="I274" i="24" s="1"/>
  <c r="G990" i="24"/>
  <c r="I990" i="24" s="1"/>
  <c r="G2062" i="24"/>
  <c r="I2062" i="24" s="1"/>
  <c r="G437" i="24"/>
  <c r="I437" i="24" s="1"/>
  <c r="G15" i="24"/>
  <c r="I15" i="24" s="1"/>
  <c r="G388" i="24"/>
  <c r="I388" i="24" s="1"/>
  <c r="G1104" i="24"/>
  <c r="I1104" i="24" s="1"/>
  <c r="G1148" i="24"/>
  <c r="I1148" i="24" s="1"/>
  <c r="G392" i="24"/>
  <c r="I392" i="24" s="1"/>
  <c r="G977" i="24"/>
  <c r="I977" i="24" s="1"/>
  <c r="G1622" i="24"/>
  <c r="I1622" i="24" s="1"/>
  <c r="G1809" i="24"/>
  <c r="I1809" i="24" s="1"/>
  <c r="G1789" i="24"/>
  <c r="I1789" i="24" s="1"/>
  <c r="G1427" i="24"/>
  <c r="I1427" i="24" s="1"/>
  <c r="G1756" i="24"/>
  <c r="I1756" i="24" s="1"/>
  <c r="G1307" i="24"/>
  <c r="I1307" i="24" s="1"/>
  <c r="G339" i="24"/>
  <c r="I339" i="24" s="1"/>
  <c r="G720" i="24"/>
  <c r="I720" i="24" s="1"/>
  <c r="G1954" i="24"/>
  <c r="I1954" i="24" s="1"/>
  <c r="G1230" i="24"/>
  <c r="I1230" i="24" s="1"/>
  <c r="G980" i="24"/>
  <c r="I980" i="24" s="1"/>
  <c r="G1661" i="24"/>
  <c r="I1661" i="24" s="1"/>
  <c r="G744" i="24"/>
  <c r="I744" i="24" s="1"/>
  <c r="G1407" i="24"/>
  <c r="I1407" i="24" s="1"/>
  <c r="G250" i="24"/>
  <c r="I250" i="24" s="1"/>
  <c r="G1845" i="24"/>
  <c r="I1845" i="24" s="1"/>
  <c r="G1506" i="24"/>
  <c r="I1506" i="24" s="1"/>
  <c r="G1296" i="24"/>
  <c r="I1296" i="24" s="1"/>
  <c r="G236" i="24"/>
  <c r="I236" i="24" s="1"/>
  <c r="G673" i="24"/>
  <c r="I673" i="24" s="1"/>
  <c r="G1770" i="24"/>
  <c r="I1770" i="24" s="1"/>
  <c r="G507" i="24"/>
  <c r="I507" i="24" s="1"/>
  <c r="G182" i="24"/>
  <c r="I182" i="24" s="1"/>
  <c r="G254" i="24"/>
  <c r="I254" i="24" s="1"/>
  <c r="G1052" i="24"/>
  <c r="I1052" i="24" s="1"/>
  <c r="G1480" i="24"/>
  <c r="I1480" i="24" s="1"/>
  <c r="G90" i="24"/>
  <c r="I90" i="24" s="1"/>
  <c r="G2121" i="24"/>
  <c r="I2121" i="24" s="1"/>
  <c r="G488" i="24"/>
  <c r="I488" i="24" s="1"/>
  <c r="G907" i="24"/>
  <c r="I907" i="24" s="1"/>
  <c r="G845" i="24"/>
  <c r="I845" i="24" s="1"/>
  <c r="G1875" i="24"/>
  <c r="I1875" i="24" s="1"/>
  <c r="G1798" i="24"/>
  <c r="I1798" i="24" s="1"/>
  <c r="G554" i="24"/>
  <c r="I554" i="24" s="1"/>
  <c r="G30" i="24"/>
  <c r="I30" i="24" s="1"/>
  <c r="G995" i="24"/>
  <c r="I995" i="24" s="1"/>
  <c r="G2003" i="24"/>
  <c r="I2003" i="24" s="1"/>
  <c r="G95" i="24"/>
  <c r="I95" i="24" s="1"/>
  <c r="G505" i="24"/>
  <c r="I505" i="24" s="1"/>
  <c r="G81" i="24"/>
  <c r="I81" i="24" s="1"/>
  <c r="G1054" i="24"/>
  <c r="I1054" i="24" s="1"/>
  <c r="G2141" i="24"/>
  <c r="I2141" i="24" s="1"/>
  <c r="G2275" i="24"/>
  <c r="I2275" i="24" s="1"/>
  <c r="G1284" i="24"/>
  <c r="I1284" i="24" s="1"/>
  <c r="G727" i="24"/>
  <c r="I727" i="24" s="1"/>
  <c r="G597" i="24"/>
  <c r="I597" i="24" s="1"/>
  <c r="G1273" i="24"/>
  <c r="I1273" i="24" s="1"/>
  <c r="G1940" i="24"/>
  <c r="I1940" i="24" s="1"/>
  <c r="G579" i="24"/>
  <c r="I579" i="24" s="1"/>
  <c r="G811" i="24"/>
  <c r="I811" i="24" s="1"/>
  <c r="G796" i="24"/>
  <c r="I796" i="24" s="1"/>
  <c r="G2181" i="24"/>
  <c r="I2181" i="24" s="1"/>
  <c r="G2358" i="24"/>
  <c r="I2358" i="24" s="1"/>
  <c r="G2304" i="24"/>
  <c r="I2304" i="24" s="1"/>
  <c r="G2319" i="24"/>
  <c r="I2319" i="24" s="1"/>
  <c r="G581" i="24"/>
  <c r="I581" i="24" s="1"/>
  <c r="G1738" i="24"/>
  <c r="I1738" i="24" s="1"/>
  <c r="G900" i="24"/>
  <c r="I900" i="24" s="1"/>
  <c r="G580" i="24"/>
  <c r="I580" i="24" s="1"/>
  <c r="G206" i="24"/>
  <c r="I206" i="24" s="1"/>
  <c r="G946" i="24"/>
  <c r="I946" i="24" s="1"/>
  <c r="G874" i="24"/>
  <c r="I874" i="24" s="1"/>
  <c r="G474" i="24"/>
  <c r="I474" i="24" s="1"/>
  <c r="G353" i="24"/>
  <c r="I353" i="24" s="1"/>
  <c r="G516" i="24"/>
  <c r="I516" i="24" s="1"/>
  <c r="G427" i="24"/>
  <c r="I427" i="24" s="1"/>
  <c r="G324" i="24"/>
  <c r="I324" i="24" s="1"/>
  <c r="G171" i="24"/>
  <c r="I171" i="24" s="1"/>
  <c r="G1212" i="24"/>
  <c r="I1212" i="24" s="1"/>
  <c r="G736" i="24"/>
  <c r="I736" i="24" s="1"/>
  <c r="G683" i="24"/>
  <c r="I683" i="24" s="1"/>
  <c r="G656" i="24"/>
  <c r="I656" i="24" s="1"/>
  <c r="G1069" i="24"/>
  <c r="I1069" i="24" s="1"/>
  <c r="G978" i="24"/>
  <c r="I978" i="24" s="1"/>
  <c r="G1086" i="24"/>
  <c r="I1086" i="24" s="1"/>
  <c r="G1750" i="24"/>
  <c r="I1750" i="24" s="1"/>
  <c r="G2137" i="24"/>
  <c r="I2137" i="24" s="1"/>
  <c r="G433" i="24"/>
  <c r="I433" i="24" s="1"/>
  <c r="G1255" i="24"/>
  <c r="I1255" i="24" s="1"/>
  <c r="G2237" i="24"/>
  <c r="I2237" i="24" s="1"/>
  <c r="G1186" i="24"/>
  <c r="I1186" i="24" s="1"/>
  <c r="G384" i="24"/>
  <c r="I384" i="24" s="1"/>
  <c r="G59" i="24"/>
  <c r="I59" i="24" s="1"/>
  <c r="G1981" i="24"/>
  <c r="I1981" i="24" s="1"/>
  <c r="G858" i="24"/>
  <c r="I858" i="24" s="1"/>
  <c r="G592" i="24"/>
  <c r="I592" i="24" s="1"/>
  <c r="G461" i="24"/>
  <c r="I461" i="24" s="1"/>
  <c r="G866" i="24"/>
  <c r="I866" i="24" s="1"/>
  <c r="G60" i="24"/>
  <c r="I60" i="24" s="1"/>
  <c r="G1264" i="24"/>
  <c r="I1264" i="24" s="1"/>
  <c r="G385" i="24"/>
  <c r="I385" i="24" s="1"/>
  <c r="G692" i="24"/>
  <c r="I692" i="24" s="1"/>
  <c r="G968" i="24"/>
  <c r="I968" i="24" s="1"/>
  <c r="G1070" i="24"/>
  <c r="I1070" i="24" s="1"/>
  <c r="G40" i="24"/>
  <c r="I40" i="24" s="1"/>
  <c r="G2224" i="24"/>
  <c r="I2224" i="24" s="1"/>
  <c r="G1820" i="24"/>
  <c r="I1820" i="24" s="1"/>
  <c r="AR8" i="19"/>
  <c r="G2197" i="24"/>
  <c r="I2197" i="24" s="1"/>
  <c r="G1090" i="24"/>
  <c r="I1090" i="24" s="1"/>
  <c r="G1978" i="24"/>
  <c r="I1978" i="24" s="1"/>
  <c r="G940" i="24"/>
  <c r="I940" i="24" s="1"/>
  <c r="G885" i="24"/>
  <c r="I885" i="24" s="1"/>
  <c r="G647" i="24"/>
  <c r="I647" i="24" s="1"/>
  <c r="G155" i="24"/>
  <c r="I155" i="24" s="1"/>
  <c r="G637" i="24"/>
  <c r="I637" i="24" s="1"/>
  <c r="G1488" i="24"/>
  <c r="I1488" i="24" s="1"/>
  <c r="G2306" i="24"/>
  <c r="I2306" i="24" s="1"/>
  <c r="G1601" i="24"/>
  <c r="I1601" i="24" s="1"/>
  <c r="G948" i="24"/>
  <c r="I948" i="24" s="1"/>
  <c r="G973" i="24"/>
  <c r="I973" i="24" s="1"/>
  <c r="G2318" i="24"/>
  <c r="I2318" i="24" s="1"/>
  <c r="G168" i="24"/>
  <c r="I168" i="24" s="1"/>
  <c r="J1045" i="24"/>
  <c r="L1045" i="24" s="1"/>
  <c r="G875" i="24"/>
  <c r="I875" i="24" s="1"/>
  <c r="G27" i="24"/>
  <c r="I27" i="24" s="1"/>
  <c r="G18" i="24"/>
  <c r="I18" i="24" s="1"/>
  <c r="G1384" i="24"/>
  <c r="I1384" i="24" s="1"/>
  <c r="G1368" i="24"/>
  <c r="I1368" i="24" s="1"/>
  <c r="G1614" i="24"/>
  <c r="I1614" i="24" s="1"/>
  <c r="J578" i="24"/>
  <c r="L578" i="24" s="1"/>
  <c r="G11" i="24"/>
  <c r="I11" i="24" s="1"/>
  <c r="J1637" i="24"/>
  <c r="L1637" i="24" s="1"/>
  <c r="G2012" i="24"/>
  <c r="I2012" i="24" s="1"/>
  <c r="G259" i="24"/>
  <c r="I259" i="24" s="1"/>
  <c r="G2142" i="24"/>
  <c r="I2142" i="24" s="1"/>
  <c r="G266" i="24"/>
  <c r="I266" i="24" s="1"/>
  <c r="G1075" i="24"/>
  <c r="I1075" i="24" s="1"/>
  <c r="J2118" i="24"/>
  <c r="L2118" i="24" s="1"/>
  <c r="G1362" i="24"/>
  <c r="I1362" i="24" s="1"/>
  <c r="G477" i="24"/>
  <c r="I477" i="24" s="1"/>
  <c r="G140" i="24"/>
  <c r="I140" i="24" s="1"/>
  <c r="G1198" i="24"/>
  <c r="I1198" i="24" s="1"/>
  <c r="G452" i="24"/>
  <c r="I452" i="24" s="1"/>
  <c r="G1836" i="24"/>
  <c r="I1836" i="24" s="1"/>
  <c r="G1158" i="24"/>
  <c r="I1158" i="24" s="1"/>
  <c r="G1413" i="24"/>
  <c r="I1413" i="24" s="1"/>
  <c r="G2033" i="24"/>
  <c r="I2033" i="24" s="1"/>
  <c r="J907" i="24"/>
  <c r="L907" i="24" s="1"/>
  <c r="J1257" i="24"/>
  <c r="L1257" i="24" s="1"/>
  <c r="J291" i="24"/>
  <c r="L291" i="24" s="1"/>
  <c r="J316" i="24"/>
  <c r="L316" i="24" s="1"/>
  <c r="J1088" i="24"/>
  <c r="L1088" i="24" s="1"/>
  <c r="J1226" i="24"/>
  <c r="L1226" i="24" s="1"/>
  <c r="J1064" i="24"/>
  <c r="L1064" i="24" s="1"/>
  <c r="J678" i="24"/>
  <c r="L678" i="24" s="1"/>
  <c r="J1614" i="24"/>
  <c r="L1614" i="24" s="1"/>
  <c r="J1757" i="24"/>
  <c r="L1757" i="24" s="1"/>
  <c r="J2012" i="24"/>
  <c r="L2012" i="24" s="1"/>
  <c r="J2200" i="24"/>
  <c r="L2200" i="24" s="1"/>
  <c r="J1482" i="24"/>
  <c r="L1482" i="24" s="1"/>
  <c r="J802" i="24"/>
  <c r="L802" i="24" s="1"/>
  <c r="J1413" i="24"/>
  <c r="L1413" i="24" s="1"/>
  <c r="J473" i="24"/>
  <c r="L473" i="24" s="1"/>
  <c r="J2002" i="24"/>
  <c r="L2002" i="24" s="1"/>
  <c r="J1028" i="24"/>
  <c r="L1028" i="24" s="1"/>
  <c r="J1611" i="24"/>
  <c r="L1611" i="24" s="1"/>
  <c r="J2358" i="24"/>
  <c r="L2358" i="24" s="1"/>
  <c r="J1051" i="24"/>
  <c r="L1051" i="24" s="1"/>
  <c r="J2336" i="24"/>
  <c r="L2336" i="24" s="1"/>
  <c r="J1497" i="24"/>
  <c r="L1497" i="24" s="1"/>
  <c r="J807" i="24"/>
  <c r="L807" i="24" s="1"/>
  <c r="J537" i="24"/>
  <c r="L537" i="24" s="1"/>
  <c r="J746" i="24"/>
  <c r="L746" i="24" s="1"/>
  <c r="J1935" i="24"/>
  <c r="L1935" i="24" s="1"/>
  <c r="J1163" i="24"/>
  <c r="L1163" i="24" s="1"/>
  <c r="J2084" i="24"/>
  <c r="L2084" i="24" s="1"/>
  <c r="J522" i="24"/>
  <c r="L522" i="24" s="1"/>
  <c r="J1992" i="24"/>
  <c r="L1992" i="24" s="1"/>
  <c r="J515" i="24"/>
  <c r="L515" i="24" s="1"/>
  <c r="J1180" i="24"/>
  <c r="L1180" i="24" s="1"/>
  <c r="J1374" i="24"/>
  <c r="L1374" i="24" s="1"/>
  <c r="J635" i="24"/>
  <c r="L635" i="24" s="1"/>
  <c r="J2098" i="24"/>
  <c r="L2098" i="24" s="1"/>
  <c r="J462" i="24"/>
  <c r="L462" i="24" s="1"/>
  <c r="J1925" i="24"/>
  <c r="L1925" i="24" s="1"/>
  <c r="J322" i="24"/>
  <c r="L322" i="24" s="1"/>
  <c r="J1770" i="24"/>
  <c r="L1770" i="24" s="1"/>
  <c r="J251" i="24"/>
  <c r="L251" i="24" s="1"/>
  <c r="J1006" i="24"/>
  <c r="L1006" i="24" s="1"/>
  <c r="J317" i="24"/>
  <c r="L317" i="24" s="1"/>
  <c r="J1810" i="24"/>
  <c r="L1810" i="24" s="1"/>
  <c r="J2106" i="24"/>
  <c r="L2106" i="24" s="1"/>
  <c r="J863" i="24"/>
  <c r="L863" i="24" s="1"/>
  <c r="J2057" i="24"/>
  <c r="L2057" i="24" s="1"/>
  <c r="J1862" i="24"/>
  <c r="L1862" i="24" s="1"/>
  <c r="J2199" i="24"/>
  <c r="L2199" i="24" s="1"/>
  <c r="J1642" i="24"/>
  <c r="L1642" i="24" s="1"/>
  <c r="J399" i="24"/>
  <c r="L399" i="24" s="1"/>
  <c r="J34" i="24"/>
  <c r="L34" i="24" s="1"/>
  <c r="J2102" i="24"/>
  <c r="L2102" i="24" s="1"/>
  <c r="J1486" i="24"/>
  <c r="L1486" i="24" s="1"/>
  <c r="J844" i="24"/>
  <c r="L844" i="24" s="1"/>
  <c r="J1537" i="24"/>
  <c r="L1537" i="24" s="1"/>
  <c r="J149" i="24"/>
  <c r="L149" i="24" s="1"/>
  <c r="J1577" i="24"/>
  <c r="L1577" i="24" s="1"/>
  <c r="J1643" i="24"/>
  <c r="L1643" i="24" s="1"/>
  <c r="J837" i="24"/>
  <c r="L837" i="24" s="1"/>
  <c r="J2323" i="24"/>
  <c r="L2323" i="24" s="1"/>
  <c r="J2262" i="24"/>
  <c r="L2262" i="24" s="1"/>
  <c r="J416" i="24"/>
  <c r="L416" i="24" s="1"/>
  <c r="J797" i="24"/>
  <c r="L797" i="24" s="1"/>
  <c r="J284" i="24"/>
  <c r="L284" i="24" s="1"/>
  <c r="J1677" i="24"/>
  <c r="L1677" i="24" s="1"/>
  <c r="J1324" i="24"/>
  <c r="L1324" i="24" s="1"/>
  <c r="J548" i="24"/>
  <c r="L548" i="24" s="1"/>
  <c r="J2361" i="24"/>
  <c r="L2361" i="24" s="1"/>
  <c r="J11" i="24"/>
  <c r="L11" i="24" s="1"/>
  <c r="J354" i="24"/>
  <c r="L354" i="24" s="1"/>
  <c r="J940" i="24"/>
  <c r="L940" i="24" s="1"/>
  <c r="J185" i="24"/>
  <c r="L185" i="24" s="1"/>
  <c r="J454" i="24"/>
  <c r="L454" i="24" s="1"/>
  <c r="J403" i="24"/>
  <c r="L403" i="24" s="1"/>
  <c r="J1077" i="24"/>
  <c r="L1077" i="24" s="1"/>
  <c r="J1292" i="24"/>
  <c r="L1292" i="24" s="1"/>
  <c r="J1887" i="24"/>
  <c r="L1887" i="24" s="1"/>
  <c r="J741" i="24"/>
  <c r="L741" i="24" s="1"/>
  <c r="J1543" i="24"/>
  <c r="L1543" i="24" s="1"/>
  <c r="J638" i="24"/>
  <c r="L638" i="24" s="1"/>
  <c r="J1353" i="24"/>
  <c r="L1353" i="24" s="1"/>
  <c r="J624" i="24"/>
  <c r="L624" i="24" s="1"/>
  <c r="J862" i="24"/>
  <c r="L862" i="24" s="1"/>
  <c r="J1466" i="24"/>
  <c r="L1466" i="24" s="1"/>
  <c r="J803" i="24"/>
  <c r="L803" i="24" s="1"/>
  <c r="J325" i="24"/>
  <c r="L325" i="24" s="1"/>
  <c r="W4" i="19"/>
  <c r="W25" i="19"/>
  <c r="W34" i="19"/>
  <c r="W31" i="19"/>
  <c r="W18" i="19"/>
  <c r="W24" i="19"/>
  <c r="W30" i="19"/>
  <c r="W21" i="19"/>
  <c r="W20" i="19"/>
  <c r="W3" i="19"/>
  <c r="W13" i="19"/>
  <c r="W71" i="19"/>
  <c r="W16" i="19"/>
  <c r="W63" i="19"/>
  <c r="W44" i="19"/>
  <c r="W68" i="19"/>
  <c r="W26" i="19"/>
  <c r="W57" i="19"/>
  <c r="W54" i="19"/>
  <c r="W23" i="19"/>
  <c r="W65" i="19"/>
  <c r="W2" i="19"/>
  <c r="W42" i="19"/>
  <c r="W49" i="19"/>
  <c r="W46" i="19"/>
  <c r="W40" i="19"/>
  <c r="W14" i="19"/>
  <c r="W28" i="19"/>
  <c r="W22" i="19"/>
  <c r="W39" i="19"/>
  <c r="W69" i="19"/>
  <c r="W7" i="19"/>
  <c r="W59" i="19"/>
  <c r="W67" i="19"/>
  <c r="W37" i="19"/>
  <c r="W52" i="19"/>
  <c r="W62" i="19"/>
  <c r="W11" i="19"/>
  <c r="W66" i="19"/>
  <c r="W53" i="19"/>
  <c r="W29" i="19"/>
  <c r="W33" i="19"/>
  <c r="W45" i="19"/>
  <c r="W19" i="19"/>
  <c r="W70" i="19"/>
  <c r="W36" i="19"/>
  <c r="W27" i="19"/>
  <c r="W9" i="19"/>
  <c r="W60" i="19"/>
  <c r="W15" i="19"/>
  <c r="W10" i="19"/>
  <c r="W56" i="19"/>
  <c r="W58" i="19"/>
  <c r="W55" i="19"/>
  <c r="W47" i="19"/>
  <c r="W38" i="19"/>
  <c r="W41" i="19"/>
  <c r="W48" i="19"/>
  <c r="W43" i="19"/>
  <c r="W51" i="19"/>
  <c r="W12" i="19"/>
  <c r="W61" i="19"/>
  <c r="W6" i="19"/>
  <c r="W50" i="19"/>
  <c r="W64" i="19"/>
  <c r="W8" i="19"/>
  <c r="W17" i="19"/>
  <c r="W35" i="19"/>
  <c r="W5" i="19"/>
  <c r="W32" i="19"/>
  <c r="W41" i="21"/>
  <c r="W87" i="21"/>
  <c r="W29" i="21"/>
  <c r="W81" i="21"/>
  <c r="W31" i="21"/>
  <c r="W14" i="21"/>
  <c r="W27" i="21"/>
  <c r="W100" i="21"/>
  <c r="W63" i="21"/>
  <c r="W99" i="21"/>
  <c r="W65" i="21"/>
  <c r="W42" i="21"/>
  <c r="W54" i="21"/>
  <c r="W85" i="21"/>
  <c r="W34" i="21"/>
  <c r="W66" i="21"/>
  <c r="W48" i="21"/>
  <c r="W43" i="21"/>
  <c r="W46" i="21"/>
  <c r="W80" i="21"/>
  <c r="W70" i="21"/>
  <c r="W68" i="21"/>
  <c r="W71" i="21"/>
  <c r="W20" i="21"/>
  <c r="W22" i="21"/>
  <c r="W6" i="21"/>
  <c r="W11" i="21"/>
  <c r="W73" i="21"/>
  <c r="W2" i="21"/>
  <c r="W61" i="21"/>
  <c r="W67" i="21"/>
  <c r="W12" i="21"/>
  <c r="W52" i="21"/>
  <c r="W83" i="21"/>
  <c r="W60" i="21"/>
  <c r="W64" i="21"/>
  <c r="W90" i="21"/>
  <c r="W51" i="21"/>
  <c r="W47" i="21"/>
  <c r="W21" i="21"/>
  <c r="W72" i="21"/>
  <c r="W28" i="21"/>
  <c r="W23" i="21"/>
  <c r="W25" i="21"/>
  <c r="W69" i="21"/>
  <c r="W39" i="21"/>
  <c r="W13" i="21"/>
  <c r="W7" i="21"/>
  <c r="W36" i="21"/>
  <c r="W38" i="21"/>
  <c r="W91" i="21"/>
  <c r="W93" i="21"/>
  <c r="W18" i="21"/>
  <c r="W78" i="21"/>
  <c r="W50" i="21"/>
  <c r="W102" i="21"/>
  <c r="W62" i="21"/>
  <c r="W15" i="21"/>
  <c r="W79" i="21"/>
  <c r="W26" i="21"/>
  <c r="W8" i="21"/>
  <c r="W101" i="21"/>
  <c r="W9" i="21"/>
  <c r="W30" i="21"/>
  <c r="W74" i="21"/>
  <c r="W53" i="21"/>
  <c r="W3" i="21"/>
  <c r="W19" i="21"/>
  <c r="W55" i="21"/>
  <c r="W82" i="21"/>
  <c r="W37" i="21"/>
  <c r="W76" i="21"/>
  <c r="W56" i="21"/>
  <c r="W49" i="21"/>
  <c r="W97" i="21"/>
  <c r="W95" i="21"/>
  <c r="W92" i="21"/>
  <c r="W84" i="21"/>
  <c r="W44" i="21"/>
  <c r="W58" i="21"/>
  <c r="W10" i="21"/>
  <c r="W96" i="21"/>
  <c r="W57" i="21"/>
  <c r="W32" i="21"/>
  <c r="W89" i="21"/>
  <c r="W75" i="21"/>
  <c r="W98" i="21"/>
  <c r="W40" i="21"/>
  <c r="W24" i="21"/>
  <c r="W35" i="21"/>
  <c r="W33" i="21"/>
  <c r="W16" i="21"/>
  <c r="W59" i="21"/>
  <c r="W94" i="21"/>
  <c r="W86" i="21"/>
  <c r="W5" i="21"/>
  <c r="W77" i="21"/>
  <c r="W88" i="21"/>
  <c r="W17" i="21"/>
  <c r="W4" i="21"/>
  <c r="W45" i="21"/>
  <c r="J1198" i="24"/>
  <c r="L1198" i="24" s="1"/>
  <c r="J748" i="24"/>
  <c r="L748" i="24" s="1"/>
  <c r="J2055" i="24"/>
  <c r="L2055" i="24" s="1"/>
  <c r="J751" i="24"/>
  <c r="L751" i="24" s="1"/>
  <c r="J2280" i="24"/>
  <c r="L2280" i="24" s="1"/>
  <c r="J2182" i="24"/>
  <c r="L2182" i="24" s="1"/>
  <c r="J40" i="24"/>
  <c r="L40" i="24" s="1"/>
  <c r="J1825" i="24"/>
  <c r="L1825" i="24" s="1"/>
  <c r="J600" i="24"/>
  <c r="L600" i="24" s="1"/>
  <c r="J1984" i="24"/>
  <c r="L1984" i="24" s="1"/>
  <c r="J728" i="24"/>
  <c r="L728" i="24" s="1"/>
  <c r="J1252" i="24"/>
  <c r="L1252" i="24" s="1"/>
  <c r="J396" i="24"/>
  <c r="L396" i="24" s="1"/>
  <c r="J1601" i="24"/>
  <c r="L1601" i="24" s="1"/>
  <c r="J1893" i="24"/>
  <c r="L1893" i="24" s="1"/>
  <c r="J375" i="24"/>
  <c r="L375" i="24" s="1"/>
  <c r="J1462" i="24"/>
  <c r="L1462" i="24" s="1"/>
  <c r="J1531" i="24"/>
  <c r="L1531" i="24" s="1"/>
  <c r="J1126" i="24"/>
  <c r="L1126" i="24" s="1"/>
  <c r="J658" i="24"/>
  <c r="L658" i="24" s="1"/>
  <c r="J1140" i="24"/>
  <c r="L1140" i="24" s="1"/>
  <c r="J632" i="24"/>
  <c r="L632" i="24" s="1"/>
  <c r="J2030" i="24"/>
  <c r="L2030" i="24" s="1"/>
  <c r="J2027" i="24"/>
  <c r="L2027" i="24" s="1"/>
  <c r="J1023" i="24"/>
  <c r="L1023" i="24" s="1"/>
  <c r="AR2" i="11"/>
  <c r="J1348" i="24"/>
  <c r="L1348" i="24" s="1"/>
  <c r="J1754" i="24"/>
  <c r="L1754" i="24" s="1"/>
  <c r="J1998" i="24"/>
  <c r="L1998" i="24" s="1"/>
  <c r="J1669" i="24"/>
  <c r="L1669" i="24" s="1"/>
  <c r="J1275" i="24"/>
  <c r="L1275" i="24" s="1"/>
  <c r="J2289" i="24"/>
  <c r="L2289" i="24" s="1"/>
  <c r="J1571" i="24"/>
  <c r="L1571" i="24" s="1"/>
  <c r="J466" i="24"/>
  <c r="L466" i="24" s="1"/>
  <c r="J2132" i="24"/>
  <c r="L2132" i="24" s="1"/>
  <c r="J1014" i="24"/>
  <c r="L1014" i="24" s="1"/>
  <c r="J839" i="24"/>
  <c r="L839" i="24" s="1"/>
  <c r="J176" i="24"/>
  <c r="L176" i="24" s="1"/>
  <c r="AR14" i="11"/>
  <c r="J1242" i="24"/>
  <c r="L1242" i="24" s="1"/>
  <c r="J415" i="24"/>
  <c r="L415" i="24" s="1"/>
  <c r="J805" i="24"/>
  <c r="L805" i="24" s="1"/>
  <c r="J2144" i="24"/>
  <c r="L2144" i="24" s="1"/>
  <c r="J1554" i="24"/>
  <c r="L1554" i="24" s="1"/>
  <c r="J2157" i="24"/>
  <c r="L2157" i="24" s="1"/>
  <c r="J885" i="24"/>
  <c r="L885" i="24" s="1"/>
  <c r="J2362" i="24"/>
  <c r="L2362" i="24" s="1"/>
  <c r="J1958" i="24"/>
  <c r="L1958" i="24" s="1"/>
  <c r="J685" i="24"/>
  <c r="L685" i="24" s="1"/>
  <c r="J912" i="24"/>
  <c r="L912" i="24" s="1"/>
  <c r="J1224" i="24"/>
  <c r="L1224" i="24" s="1"/>
  <c r="J1959" i="24"/>
  <c r="L1959" i="24" s="1"/>
  <c r="J1603" i="24"/>
  <c r="L1603" i="24" s="1"/>
  <c r="J195" i="24"/>
  <c r="L195" i="24" s="1"/>
  <c r="J834" i="24"/>
  <c r="L834" i="24" s="1"/>
  <c r="J1355" i="24"/>
  <c r="L1355" i="24" s="1"/>
  <c r="J1976" i="24"/>
  <c r="L1976" i="24" s="1"/>
  <c r="J739" i="24"/>
  <c r="L739" i="24" s="1"/>
  <c r="J947" i="24"/>
  <c r="L947" i="24" s="1"/>
  <c r="J999" i="24"/>
  <c r="L999" i="24" s="1"/>
  <c r="J1954" i="24"/>
  <c r="L1954" i="24" s="1"/>
  <c r="J1895" i="24"/>
  <c r="L1895" i="24" s="1"/>
  <c r="J269" i="24"/>
  <c r="L269" i="24" s="1"/>
  <c r="J1110" i="24"/>
  <c r="L1110" i="24" s="1"/>
  <c r="J1085" i="24"/>
  <c r="L1085" i="24" s="1"/>
  <c r="J216" i="24"/>
  <c r="L216" i="24" s="1"/>
  <c r="J2062" i="24"/>
  <c r="L2062" i="24" s="1"/>
  <c r="J2234" i="24"/>
  <c r="L2234" i="24" s="1"/>
  <c r="J2221" i="24"/>
  <c r="L2221" i="24" s="1"/>
  <c r="J957" i="24"/>
  <c r="L957" i="24" s="1"/>
  <c r="J2075" i="24"/>
  <c r="L2075" i="24" s="1"/>
  <c r="J1988" i="24"/>
  <c r="L1988" i="24" s="1"/>
  <c r="J2308" i="24"/>
  <c r="L2308" i="24" s="1"/>
  <c r="J1243" i="24"/>
  <c r="L1243" i="24" s="1"/>
  <c r="J1418" i="24"/>
  <c r="L1418" i="24" s="1"/>
  <c r="J1419" i="24"/>
  <c r="L1419" i="24" s="1"/>
  <c r="J550" i="24"/>
  <c r="L550" i="24" s="1"/>
  <c r="J270" i="24"/>
  <c r="L270" i="24" s="1"/>
  <c r="J724" i="24"/>
  <c r="L724" i="24" s="1"/>
  <c r="J2352" i="24"/>
  <c r="L2352" i="24" s="1"/>
  <c r="J2152" i="24"/>
  <c r="L2152" i="24" s="1"/>
  <c r="J1081" i="24"/>
  <c r="L1081" i="24" s="1"/>
  <c r="J186" i="24"/>
  <c r="L186" i="24" s="1"/>
  <c r="J559" i="24"/>
  <c r="L559" i="24" s="1"/>
  <c r="J1755" i="24"/>
  <c r="L1755" i="24" s="1"/>
  <c r="J1320" i="24"/>
  <c r="L1320" i="24" s="1"/>
  <c r="J1604" i="24"/>
  <c r="L1604" i="24" s="1"/>
  <c r="J1720" i="24"/>
  <c r="L1720" i="24" s="1"/>
  <c r="J449" i="24"/>
  <c r="L449" i="24" s="1"/>
  <c r="J1214" i="24"/>
  <c r="L1214" i="24" s="1"/>
  <c r="J1245" i="24"/>
  <c r="L1245" i="24" s="1"/>
  <c r="J1560" i="24"/>
  <c r="L1560" i="24" s="1"/>
  <c r="J1922" i="24"/>
  <c r="L1922" i="24" s="1"/>
  <c r="J1832" i="24"/>
  <c r="L1832" i="24" s="1"/>
  <c r="J1592" i="24"/>
  <c r="L1592" i="24" s="1"/>
  <c r="J73" i="24"/>
  <c r="L73" i="24" s="1"/>
  <c r="J2056" i="24"/>
  <c r="L2056" i="24" s="1"/>
  <c r="J1476" i="24"/>
  <c r="L1476" i="24" s="1"/>
  <c r="J951" i="24"/>
  <c r="L951" i="24" s="1"/>
  <c r="J2269" i="24"/>
  <c r="L2269" i="24" s="1"/>
  <c r="J1544" i="24"/>
  <c r="L1544" i="24" s="1"/>
  <c r="J1871" i="24"/>
  <c r="L1871" i="24" s="1"/>
  <c r="J1672" i="24"/>
  <c r="L1672" i="24" s="1"/>
  <c r="J939" i="24"/>
  <c r="L939" i="24" s="1"/>
  <c r="AR18" i="11"/>
  <c r="J254" i="24"/>
  <c r="L254" i="24" s="1"/>
  <c r="J2017" i="24"/>
  <c r="L2017" i="24" s="1"/>
  <c r="J1463" i="24"/>
  <c r="L1463" i="24" s="1"/>
  <c r="J723" i="24"/>
  <c r="L723" i="24" s="1"/>
  <c r="J63" i="24"/>
  <c r="L63" i="24" s="1"/>
  <c r="J1508" i="24"/>
  <c r="L1508" i="24" s="1"/>
  <c r="J779" i="24"/>
  <c r="L779" i="24" s="1"/>
  <c r="J884" i="24"/>
  <c r="L884" i="24" s="1"/>
  <c r="J52" i="24"/>
  <c r="L52" i="24" s="1"/>
  <c r="J1979" i="24"/>
  <c r="L1979" i="24" s="1"/>
  <c r="J910" i="24"/>
  <c r="L910" i="24" s="1"/>
  <c r="J1994" i="24"/>
  <c r="L1994" i="24" s="1"/>
  <c r="J1780" i="24"/>
  <c r="L1780" i="24" s="1"/>
  <c r="J1651" i="24"/>
  <c r="L1651" i="24" s="1"/>
  <c r="J2270" i="24"/>
  <c r="L2270" i="24" s="1"/>
  <c r="J1882" i="24"/>
  <c r="L1882" i="24" s="1"/>
  <c r="J770" i="24"/>
  <c r="L770" i="24" s="1"/>
  <c r="J1383" i="24"/>
  <c r="L1383" i="24" s="1"/>
  <c r="J1550" i="24"/>
  <c r="L1550" i="24" s="1"/>
  <c r="J596" i="24"/>
  <c r="L596" i="24" s="1"/>
  <c r="J968" i="24"/>
  <c r="L968" i="24" s="1"/>
  <c r="J1886" i="24"/>
  <c r="L1886" i="24" s="1"/>
  <c r="J747" i="24"/>
  <c r="L747" i="24" s="1"/>
  <c r="J118" i="24"/>
  <c r="L118" i="24" s="1"/>
  <c r="J531" i="24"/>
  <c r="L531" i="24" s="1"/>
  <c r="J1069" i="24"/>
  <c r="L1069" i="24" s="1"/>
  <c r="J54" i="24"/>
  <c r="L54" i="24" s="1"/>
  <c r="J1465" i="24"/>
  <c r="L1465" i="24" s="1"/>
  <c r="J1423" i="24"/>
  <c r="L1423" i="24" s="1"/>
  <c r="J59" i="24"/>
  <c r="L59" i="24" s="1"/>
  <c r="J1278" i="24"/>
  <c r="L1278" i="24" s="1"/>
  <c r="J809" i="24"/>
  <c r="L809" i="24" s="1"/>
  <c r="J872" i="24"/>
  <c r="L872" i="24" s="1"/>
  <c r="J584" i="24"/>
  <c r="L584" i="24" s="1"/>
  <c r="J300" i="24"/>
  <c r="L300" i="24" s="1"/>
  <c r="J1400" i="24"/>
  <c r="L1400" i="24" s="1"/>
  <c r="J45" i="24"/>
  <c r="L45" i="24" s="1"/>
  <c r="J1172" i="24"/>
  <c r="L1172" i="24" s="1"/>
  <c r="J729" i="24"/>
  <c r="L729" i="24" s="1"/>
  <c r="J1269" i="24"/>
  <c r="L1269" i="24" s="1"/>
  <c r="J182" i="24"/>
  <c r="L182" i="24" s="1"/>
  <c r="J1667" i="24"/>
  <c r="L1667" i="24" s="1"/>
  <c r="J1193" i="24"/>
  <c r="L1193" i="24" s="1"/>
  <c r="J1024" i="24"/>
  <c r="L1024" i="24" s="1"/>
  <c r="J2061" i="24"/>
  <c r="L2061" i="24" s="1"/>
  <c r="J1411" i="24"/>
  <c r="L1411" i="24" s="1"/>
  <c r="J988" i="24"/>
  <c r="L988" i="24" s="1"/>
  <c r="J1847" i="24"/>
  <c r="L1847" i="24" s="1"/>
  <c r="J41" i="24"/>
  <c r="L41" i="24" s="1"/>
  <c r="J2191" i="24"/>
  <c r="L2191" i="24" s="1"/>
  <c r="J1656" i="24"/>
  <c r="L1656" i="24" s="1"/>
  <c r="J1501" i="24"/>
  <c r="L1501" i="24" s="1"/>
  <c r="J618" i="24"/>
  <c r="L618" i="24" s="1"/>
  <c r="J908" i="24"/>
  <c r="L908" i="24" s="1"/>
  <c r="J730" i="24"/>
  <c r="L730" i="24" s="1"/>
  <c r="J16" i="24"/>
  <c r="L16" i="24" s="1"/>
  <c r="J363" i="24"/>
  <c r="L363" i="24" s="1"/>
  <c r="J2176" i="24"/>
  <c r="L2176" i="24" s="1"/>
  <c r="J320" i="24"/>
  <c r="L320" i="24" s="1"/>
  <c r="J1138" i="24"/>
  <c r="L1138" i="24" s="1"/>
  <c r="J619" i="24"/>
  <c r="L619" i="24" s="1"/>
  <c r="J552" i="24"/>
  <c r="L552" i="24" s="1"/>
  <c r="J2103" i="24"/>
  <c r="L2103" i="24" s="1"/>
  <c r="J1578" i="24"/>
  <c r="L1578" i="24" s="1"/>
  <c r="J1838" i="24"/>
  <c r="L1838" i="24" s="1"/>
  <c r="J2037" i="24"/>
  <c r="L2037" i="24" s="1"/>
  <c r="J1817" i="24"/>
  <c r="L1817" i="24" s="1"/>
  <c r="J428" i="24"/>
  <c r="L428" i="24" s="1"/>
  <c r="J1017" i="24"/>
  <c r="L1017" i="24" s="1"/>
  <c r="J1688" i="24"/>
  <c r="L1688" i="24" s="1"/>
  <c r="J1173" i="24"/>
  <c r="L1173" i="24" s="1"/>
  <c r="J1963" i="24"/>
  <c r="L1963" i="24" s="1"/>
  <c r="J1021" i="24"/>
  <c r="L1021" i="24" s="1"/>
  <c r="J366" i="24"/>
  <c r="L366" i="24" s="1"/>
  <c r="J371" i="24"/>
  <c r="L371" i="24" s="1"/>
  <c r="J277" i="24"/>
  <c r="L277" i="24" s="1"/>
  <c r="J1439" i="24"/>
  <c r="L1439" i="24" s="1"/>
  <c r="J1923" i="24"/>
  <c r="L1923" i="24" s="1"/>
  <c r="J775" i="24"/>
  <c r="L775" i="24" s="1"/>
  <c r="J733" i="24"/>
  <c r="L733" i="24" s="1"/>
  <c r="J1660" i="24"/>
  <c r="L1660" i="24" s="1"/>
  <c r="J341" i="24"/>
  <c r="L341" i="24" s="1"/>
  <c r="J1761" i="24"/>
  <c r="L1761" i="24" s="1"/>
  <c r="J2202" i="24"/>
  <c r="L2202" i="24" s="1"/>
  <c r="J666" i="24"/>
  <c r="L666" i="24" s="1"/>
  <c r="J1632" i="24"/>
  <c r="L1632" i="24" s="1"/>
  <c r="J234" i="24"/>
  <c r="L234" i="24" s="1"/>
  <c r="J1241" i="24"/>
  <c r="L1241" i="24" s="1"/>
  <c r="J271" i="24"/>
  <c r="L271" i="24" s="1"/>
  <c r="J791" i="24"/>
  <c r="L791" i="24" s="1"/>
  <c r="J2053" i="24"/>
  <c r="L2053" i="24" s="1"/>
  <c r="J2044" i="24"/>
  <c r="L2044" i="24" s="1"/>
  <c r="J2266" i="24"/>
  <c r="L2266" i="24" s="1"/>
  <c r="J647" i="24"/>
  <c r="L647" i="24" s="1"/>
  <c r="J1781" i="24"/>
  <c r="L1781" i="24" s="1"/>
  <c r="J503" i="24"/>
  <c r="L503" i="24" s="1"/>
  <c r="J102" i="24"/>
  <c r="L102" i="24" s="1"/>
  <c r="J623" i="24"/>
  <c r="L623" i="24" s="1"/>
  <c r="J1855" i="24"/>
  <c r="L1855" i="24" s="1"/>
  <c r="J483" i="24"/>
  <c r="L483" i="24" s="1"/>
  <c r="J213" i="24"/>
  <c r="L213" i="24" s="1"/>
  <c r="J1100" i="24"/>
  <c r="L1100" i="24" s="1"/>
  <c r="J2316" i="24"/>
  <c r="L2316" i="24" s="1"/>
  <c r="J1378" i="24"/>
  <c r="L1378" i="24" s="1"/>
  <c r="J2218" i="24"/>
  <c r="L2218" i="24" s="1"/>
  <c r="J1986" i="24"/>
  <c r="L1986" i="24" s="1"/>
  <c r="J1133" i="24"/>
  <c r="L1133" i="24" s="1"/>
  <c r="J923" i="24"/>
  <c r="L923" i="24" s="1"/>
  <c r="J1705" i="24"/>
  <c r="L1705" i="24" s="1"/>
  <c r="J311" i="24"/>
  <c r="L311" i="24" s="1"/>
  <c r="J1674" i="24"/>
  <c r="L1674" i="24" s="1"/>
  <c r="J1450" i="24"/>
  <c r="L1450" i="24" s="1"/>
  <c r="J1856" i="24"/>
  <c r="L1856" i="24" s="1"/>
  <c r="J2257" i="24"/>
  <c r="L2257" i="24" s="1"/>
  <c r="J181" i="24"/>
  <c r="L181" i="24" s="1"/>
  <c r="J1670" i="24"/>
  <c r="L1670" i="24" s="1"/>
  <c r="J450" i="24"/>
  <c r="L450" i="24" s="1"/>
  <c r="J1798" i="24"/>
  <c r="L1798" i="24" s="1"/>
  <c r="J974" i="24"/>
  <c r="L974" i="24" s="1"/>
  <c r="J1228" i="24"/>
  <c r="L1228" i="24" s="1"/>
  <c r="J1326" i="24"/>
  <c r="L1326" i="24" s="1"/>
  <c r="J1035" i="24"/>
  <c r="L1035" i="24" s="1"/>
  <c r="J687" i="24"/>
  <c r="L687" i="24" s="1"/>
  <c r="J1041" i="24"/>
  <c r="L1041" i="24" s="1"/>
  <c r="J357" i="24"/>
  <c r="L357" i="24" s="1"/>
  <c r="J1289" i="24"/>
  <c r="L1289" i="24" s="1"/>
  <c r="J2156" i="24"/>
  <c r="L2156" i="24" s="1"/>
  <c r="J488" i="24"/>
  <c r="L488" i="24" s="1"/>
  <c r="J340" i="24"/>
  <c r="L340" i="24" s="1"/>
  <c r="J1690" i="24"/>
  <c r="L1690" i="24" s="1"/>
  <c r="J1194" i="24"/>
  <c r="L1194" i="24" s="1"/>
  <c r="J74" i="24"/>
  <c r="L74" i="24" s="1"/>
  <c r="J2135" i="24"/>
  <c r="L2135" i="24" s="1"/>
  <c r="J1880" i="24"/>
  <c r="L1880" i="24" s="1"/>
  <c r="J2016" i="24"/>
  <c r="L2016" i="24" s="1"/>
  <c r="J486" i="24"/>
  <c r="L486" i="24" s="1"/>
  <c r="J2008" i="24"/>
  <c r="L2008" i="24" s="1"/>
  <c r="J675" i="24"/>
  <c r="L675" i="24" s="1"/>
  <c r="J1496" i="24"/>
  <c r="L1496" i="24" s="1"/>
  <c r="J57" i="24"/>
  <c r="L57" i="24" s="1"/>
  <c r="J1260" i="24"/>
  <c r="L1260" i="24" s="1"/>
  <c r="J1962" i="24"/>
  <c r="L1962" i="24" s="1"/>
  <c r="J2028" i="24"/>
  <c r="L2028" i="24" s="1"/>
  <c r="J1227" i="24"/>
  <c r="L1227" i="24" s="1"/>
  <c r="J2018" i="24"/>
  <c r="L2018" i="24" s="1"/>
  <c r="J909" i="24"/>
  <c r="L909" i="24" s="1"/>
  <c r="J1099" i="24"/>
  <c r="L1099" i="24" s="1"/>
  <c r="J2314" i="24"/>
  <c r="L2314" i="24" s="1"/>
  <c r="J2233" i="24"/>
  <c r="L2233" i="24" s="1"/>
  <c r="J1089" i="24"/>
  <c r="L1089" i="24" s="1"/>
  <c r="J742" i="24"/>
  <c r="L742" i="24" s="1"/>
  <c r="J815" i="24"/>
  <c r="L815" i="24" s="1"/>
  <c r="J1648" i="24"/>
  <c r="L1648" i="24" s="1"/>
  <c r="J1213" i="24"/>
  <c r="L1213" i="24" s="1"/>
  <c r="J2130" i="24"/>
  <c r="L2130" i="24" s="1"/>
  <c r="J495" i="24"/>
  <c r="L495" i="24" s="1"/>
  <c r="J1532" i="24"/>
  <c r="L1532" i="24" s="1"/>
  <c r="J69" i="24"/>
  <c r="L69" i="24" s="1"/>
  <c r="J381" i="24"/>
  <c r="L381" i="24" s="1"/>
  <c r="J819" i="24"/>
  <c r="L819" i="24" s="1"/>
  <c r="J1354" i="24"/>
  <c r="L1354" i="24" s="1"/>
  <c r="J2253" i="24"/>
  <c r="L2253" i="24" s="1"/>
  <c r="J767" i="24"/>
  <c r="L767" i="24" s="1"/>
  <c r="J597" i="24"/>
  <c r="L597" i="24" s="1"/>
  <c r="J400" i="24"/>
  <c r="L400" i="24" s="1"/>
  <c r="J667" i="24"/>
  <c r="L667" i="24" s="1"/>
  <c r="J1437" i="24"/>
  <c r="L1437" i="24" s="1"/>
  <c r="J293" i="24"/>
  <c r="L293" i="24" s="1"/>
  <c r="J1837" i="24"/>
  <c r="L1837" i="24" s="1"/>
  <c r="J1714" i="24"/>
  <c r="L1714" i="24" s="1"/>
  <c r="J2158" i="24"/>
  <c r="L2158" i="24" s="1"/>
  <c r="J2251" i="24"/>
  <c r="L2251" i="24" s="1"/>
  <c r="J259" i="24"/>
  <c r="L259" i="24" s="1"/>
  <c r="J2020" i="24"/>
  <c r="L2020" i="24" s="1"/>
  <c r="J337" i="24"/>
  <c r="L337" i="24" s="1"/>
  <c r="J973" i="24"/>
  <c r="L973" i="24" s="1"/>
  <c r="J1829" i="24"/>
  <c r="L1829" i="24" s="1"/>
  <c r="J153" i="24"/>
  <c r="L153" i="24" s="1"/>
  <c r="J323" i="24"/>
  <c r="L323" i="24" s="1"/>
  <c r="J938" i="24"/>
  <c r="L938" i="24" s="1"/>
  <c r="J648" i="24"/>
  <c r="L648" i="24" s="1"/>
  <c r="J1943" i="24"/>
  <c r="L1943" i="24" s="1"/>
  <c r="J2226" i="24"/>
  <c r="L2226" i="24" s="1"/>
  <c r="J373" i="24"/>
  <c r="L373" i="24" s="1"/>
  <c r="J1739" i="24"/>
  <c r="L1739" i="24" s="1"/>
  <c r="J1827" i="24"/>
  <c r="L1827" i="24" s="1"/>
  <c r="J643" i="24"/>
  <c r="L643" i="24" s="1"/>
  <c r="J263" i="24"/>
  <c r="L263" i="24" s="1"/>
  <c r="J173" i="24"/>
  <c r="L173" i="24" s="1"/>
  <c r="J731" i="24"/>
  <c r="L731" i="24" s="1"/>
  <c r="J1134" i="24"/>
  <c r="L1134" i="24" s="1"/>
  <c r="J1908" i="24"/>
  <c r="L1908" i="24" s="1"/>
  <c r="J705" i="24"/>
  <c r="L705" i="24" s="1"/>
  <c r="J487" i="24"/>
  <c r="L487" i="24" s="1"/>
  <c r="J1146" i="24"/>
  <c r="L1146" i="24" s="1"/>
  <c r="J721" i="24"/>
  <c r="L721" i="24" s="1"/>
  <c r="J2060" i="24"/>
  <c r="L2060" i="24" s="1"/>
  <c r="J91" i="24"/>
  <c r="L91" i="24" s="1"/>
  <c r="J1933" i="24"/>
  <c r="L1933" i="24" s="1"/>
  <c r="J18" i="24"/>
  <c r="L18" i="24" s="1"/>
  <c r="J332" i="24"/>
  <c r="L332" i="24" s="1"/>
  <c r="J1309" i="24"/>
  <c r="L1309" i="24" s="1"/>
  <c r="J1541" i="24"/>
  <c r="L1541" i="24" s="1"/>
  <c r="J478" i="24"/>
  <c r="L478" i="24" s="1"/>
  <c r="J2310" i="24"/>
  <c r="L2310" i="24" s="1"/>
  <c r="J1649" i="24"/>
  <c r="L1649" i="24" s="1"/>
  <c r="J579" i="24"/>
  <c r="L579" i="24" s="1"/>
  <c r="J1452" i="24"/>
  <c r="L1452" i="24" s="1"/>
  <c r="J754" i="24"/>
  <c r="L754" i="24" s="1"/>
  <c r="J36" i="24"/>
  <c r="L36" i="24" s="1"/>
  <c r="J1060" i="24"/>
  <c r="L1060" i="24" s="1"/>
  <c r="J1240" i="24"/>
  <c r="L1240" i="24" s="1"/>
  <c r="J492" i="24"/>
  <c r="L492" i="24" s="1"/>
  <c r="J714" i="24"/>
  <c r="L714" i="24" s="1"/>
  <c r="J1948" i="24"/>
  <c r="L1948" i="24" s="1"/>
  <c r="J2089" i="24"/>
  <c r="L2089" i="24" s="1"/>
  <c r="J563" i="24"/>
  <c r="L563" i="24" s="1"/>
  <c r="J1169" i="24"/>
  <c r="L1169" i="24" s="1"/>
  <c r="J1967" i="24"/>
  <c r="L1967" i="24" s="1"/>
  <c r="J230" i="24"/>
  <c r="L230" i="24" s="1"/>
  <c r="J245" i="24"/>
  <c r="L245" i="24" s="1"/>
  <c r="J800" i="24"/>
  <c r="L800" i="24" s="1"/>
  <c r="J717" i="24"/>
  <c r="L717" i="24" s="1"/>
  <c r="J475" i="24"/>
  <c r="L475" i="24" s="1"/>
  <c r="J2254" i="24"/>
  <c r="L2254" i="24" s="1"/>
  <c r="J1063" i="24"/>
  <c r="L1063" i="24" s="1"/>
  <c r="J1201" i="24"/>
  <c r="L1201" i="24" s="1"/>
  <c r="J2058" i="24"/>
  <c r="L2058" i="24" s="1"/>
  <c r="J764" i="24"/>
  <c r="L764" i="24" s="1"/>
  <c r="J255" i="24"/>
  <c r="L255" i="24" s="1"/>
  <c r="J2032" i="24"/>
  <c r="L2032" i="24" s="1"/>
  <c r="J1340" i="24"/>
  <c r="L1340" i="24" s="1"/>
  <c r="J710" i="24"/>
  <c r="L710" i="24" s="1"/>
  <c r="J161" i="24"/>
  <c r="L161" i="24" s="1"/>
  <c r="J633" i="24"/>
  <c r="L633" i="24" s="1"/>
  <c r="J1890" i="24"/>
  <c r="L1890" i="24" s="1"/>
  <c r="J114" i="24"/>
  <c r="L114" i="24" s="1"/>
  <c r="AR7" i="11"/>
  <c r="J30" i="24"/>
  <c r="L30" i="24" s="1"/>
  <c r="J1607" i="24"/>
  <c r="L1607" i="24" s="1"/>
  <c r="J1698" i="24"/>
  <c r="L1698" i="24" s="1"/>
  <c r="J1319" i="24"/>
  <c r="L1319" i="24" s="1"/>
  <c r="J1516" i="24"/>
  <c r="L1516" i="24" s="1"/>
  <c r="J446" i="24"/>
  <c r="L446" i="24" s="1"/>
  <c r="J997" i="24"/>
  <c r="L997" i="24" s="1"/>
  <c r="J829" i="24"/>
  <c r="L829" i="24" s="1"/>
  <c r="J494" i="24"/>
  <c r="L494" i="24" s="1"/>
  <c r="J677" i="24"/>
  <c r="L677" i="24" s="1"/>
  <c r="J2366" i="24"/>
  <c r="L2366" i="24" s="1"/>
  <c r="J653" i="24"/>
  <c r="L653" i="24" s="1"/>
  <c r="J1949" i="24"/>
  <c r="L1949" i="24" s="1"/>
  <c r="J1926" i="24"/>
  <c r="L1926" i="24" s="1"/>
  <c r="J2260" i="24"/>
  <c r="L2260" i="24" s="1"/>
  <c r="J1153" i="24"/>
  <c r="L1153" i="24" s="1"/>
  <c r="J2151" i="24"/>
  <c r="L2151" i="24" s="1"/>
  <c r="J1715" i="24"/>
  <c r="L1715" i="24" s="1"/>
  <c r="J1086" i="24"/>
  <c r="L1086" i="24" s="1"/>
  <c r="J180" i="24"/>
  <c r="L180" i="24" s="1"/>
  <c r="J433" i="24"/>
  <c r="L433" i="24" s="1"/>
  <c r="J2070" i="24"/>
  <c r="L2070" i="24" s="1"/>
  <c r="J828" i="24"/>
  <c r="L828" i="24" s="1"/>
  <c r="J1732" i="24"/>
  <c r="L1732" i="24" s="1"/>
  <c r="J2047" i="24"/>
  <c r="L2047" i="24" s="1"/>
  <c r="J1824" i="24"/>
  <c r="L1824" i="24" s="1"/>
  <c r="J1447" i="24"/>
  <c r="L1447" i="24" s="1"/>
  <c r="J56" i="24"/>
  <c r="L56" i="24" s="1"/>
  <c r="J167" i="24"/>
  <c r="L167" i="24" s="1"/>
  <c r="J204" i="24"/>
  <c r="L204" i="24" s="1"/>
  <c r="J615" i="24"/>
  <c r="L615" i="24" s="1"/>
  <c r="J1221" i="24"/>
  <c r="L1221" i="24" s="1"/>
  <c r="J1322" i="24"/>
  <c r="L1322" i="24" s="1"/>
  <c r="J1579" i="24"/>
  <c r="L1579" i="24" s="1"/>
  <c r="J955" i="24"/>
  <c r="L955" i="24" s="1"/>
  <c r="J1697" i="24"/>
  <c r="L1697" i="24" s="1"/>
  <c r="J1055" i="24"/>
  <c r="L1055" i="24" s="1"/>
  <c r="J1116" i="24"/>
  <c r="L1116" i="24" s="1"/>
  <c r="J471" i="24"/>
  <c r="L471" i="24" s="1"/>
  <c r="J1610" i="24"/>
  <c r="L1610" i="24" s="1"/>
  <c r="J312" i="24"/>
  <c r="L312" i="24" s="1"/>
  <c r="J553" i="24"/>
  <c r="L553" i="24" s="1"/>
  <c r="J2227" i="24"/>
  <c r="L2227" i="24" s="1"/>
  <c r="J1074" i="24"/>
  <c r="L1074" i="24" s="1"/>
  <c r="J447" i="24"/>
  <c r="L447" i="24" s="1"/>
  <c r="J1597" i="24"/>
  <c r="L1597" i="24" s="1"/>
  <c r="J1605" i="24"/>
  <c r="L1605" i="24" s="1"/>
  <c r="J2050" i="24"/>
  <c r="L2050" i="24" s="1"/>
  <c r="J1247" i="24"/>
  <c r="L1247" i="24" s="1"/>
  <c r="J1529" i="24"/>
  <c r="L1529" i="24" s="1"/>
  <c r="J2306" i="24"/>
  <c r="L2306" i="24" s="1"/>
  <c r="J223" i="24"/>
  <c r="L223" i="24" s="1"/>
  <c r="J219" i="24"/>
  <c r="L219" i="24" s="1"/>
  <c r="J2139" i="24"/>
  <c r="L2139" i="24" s="1"/>
  <c r="J1123" i="24"/>
  <c r="L1123" i="24" s="1"/>
  <c r="J790" i="24"/>
  <c r="L790" i="24" s="1"/>
  <c r="J1693" i="24"/>
  <c r="L1693" i="24" s="1"/>
  <c r="J601" i="24"/>
  <c r="L601" i="24" s="1"/>
  <c r="J981" i="24"/>
  <c r="L981" i="24" s="1"/>
  <c r="J1671" i="24"/>
  <c r="L1671" i="24" s="1"/>
  <c r="J1312" i="24"/>
  <c r="L1312" i="24" s="1"/>
  <c r="J1589" i="24"/>
  <c r="L1589" i="24" s="1"/>
  <c r="J1535" i="24"/>
  <c r="L1535" i="24" s="1"/>
  <c r="J1639" i="24"/>
  <c r="L1639" i="24" s="1"/>
  <c r="J1797" i="24"/>
  <c r="L1797" i="24" s="1"/>
  <c r="J1657" i="24"/>
  <c r="L1657" i="24" s="1"/>
  <c r="J692" i="24"/>
  <c r="L692" i="24" s="1"/>
  <c r="J1346" i="24"/>
  <c r="L1346" i="24" s="1"/>
  <c r="J2138" i="24"/>
  <c r="L2138" i="24" s="1"/>
  <c r="J1187" i="24"/>
  <c r="L1187" i="24" s="1"/>
  <c r="J315" i="24"/>
  <c r="L315" i="24" s="1"/>
  <c r="J1866" i="24"/>
  <c r="L1866" i="24" s="1"/>
  <c r="J860" i="24"/>
  <c r="L860" i="24" s="1"/>
  <c r="J35" i="24"/>
  <c r="L35" i="24" s="1"/>
  <c r="J1468" i="24"/>
  <c r="L1468" i="24" s="1"/>
  <c r="J1709" i="24"/>
  <c r="L1709" i="24" s="1"/>
  <c r="J1118" i="24"/>
  <c r="L1118" i="24" s="1"/>
  <c r="J2236" i="24"/>
  <c r="L2236" i="24" s="1"/>
  <c r="J1391" i="24"/>
  <c r="L1391" i="24" s="1"/>
  <c r="J1087" i="24"/>
  <c r="L1087" i="24" s="1"/>
  <c r="J131" i="24"/>
  <c r="L131" i="24" s="1"/>
  <c r="J1158" i="24"/>
  <c r="L1158" i="24" s="1"/>
  <c r="J949" i="24"/>
  <c r="L949" i="24" s="1"/>
  <c r="J866" i="24"/>
  <c r="L866" i="24" s="1"/>
  <c r="J1262" i="24"/>
  <c r="L1262" i="24" s="1"/>
  <c r="J1202" i="24"/>
  <c r="L1202" i="24" s="1"/>
  <c r="J971" i="24"/>
  <c r="L971" i="24" s="1"/>
  <c r="J1139" i="24"/>
  <c r="L1139" i="24" s="1"/>
  <c r="J1105" i="24"/>
  <c r="L1105" i="24" s="1"/>
  <c r="J1995" i="24"/>
  <c r="L1995" i="24" s="1"/>
  <c r="J1700" i="24"/>
  <c r="L1700" i="24" s="1"/>
  <c r="J1946" i="24"/>
  <c r="L1946" i="24" s="1"/>
  <c r="J2045" i="24"/>
  <c r="L2045" i="24" s="1"/>
  <c r="J2267" i="24"/>
  <c r="L2267" i="24" s="1"/>
  <c r="J2186" i="24"/>
  <c r="L2186" i="24" s="1"/>
  <c r="J590" i="24"/>
  <c r="L590" i="24" s="1"/>
  <c r="J1646" i="24"/>
  <c r="L1646" i="24" s="1"/>
  <c r="J2051" i="24"/>
  <c r="L2051" i="24" s="1"/>
  <c r="J1687" i="24"/>
  <c r="L1687" i="24" s="1"/>
  <c r="J1277" i="24"/>
  <c r="L1277" i="24" s="1"/>
  <c r="J1872" i="24"/>
  <c r="L1872" i="24" s="1"/>
  <c r="J1351" i="24"/>
  <c r="L1351" i="24" s="1"/>
  <c r="J268" i="24"/>
  <c r="L268" i="24" s="1"/>
  <c r="J1206" i="24"/>
  <c r="L1206" i="24" s="1"/>
  <c r="J987" i="24"/>
  <c r="L987" i="24" s="1"/>
  <c r="J1281" i="24"/>
  <c r="L1281" i="24" s="1"/>
  <c r="J1582" i="24"/>
  <c r="L1582" i="24" s="1"/>
  <c r="J326" i="24"/>
  <c r="L326" i="24" s="1"/>
  <c r="J683" i="24"/>
  <c r="L683" i="24" s="1"/>
  <c r="J116" i="24"/>
  <c r="L116" i="24" s="1"/>
  <c r="J485" i="24"/>
  <c r="L485" i="24" s="1"/>
  <c r="J1506" i="24"/>
  <c r="L1506" i="24" s="1"/>
  <c r="J378" i="24"/>
  <c r="L378" i="24" s="1"/>
  <c r="J2082" i="24"/>
  <c r="L2082" i="24" s="1"/>
  <c r="J1238" i="24"/>
  <c r="L1238" i="24" s="1"/>
  <c r="J1025" i="24"/>
  <c r="L1025" i="24" s="1"/>
  <c r="J197" i="24"/>
  <c r="L197" i="24" s="1"/>
  <c r="J1129" i="24"/>
  <c r="L1129" i="24" s="1"/>
  <c r="J1147" i="24"/>
  <c r="L1147" i="24" s="1"/>
  <c r="J952" i="24"/>
  <c r="L952" i="24" s="1"/>
  <c r="J1440" i="24"/>
  <c r="L1440" i="24" s="1"/>
  <c r="J817" i="24"/>
  <c r="L817" i="24" s="1"/>
  <c r="J1167" i="24"/>
  <c r="L1167" i="24" s="1"/>
  <c r="J1864" i="24"/>
  <c r="L1864" i="24" s="1"/>
  <c r="J2256" i="24"/>
  <c r="L2256" i="24" s="1"/>
  <c r="J3" i="24"/>
  <c r="L3" i="24" s="1"/>
  <c r="J1590" i="24"/>
  <c r="L1590" i="24" s="1"/>
  <c r="J436" i="24"/>
  <c r="L436" i="24" s="1"/>
  <c r="J2023" i="24"/>
  <c r="L2023" i="24" s="1"/>
  <c r="J814" i="24"/>
  <c r="L814" i="24" s="1"/>
  <c r="J936" i="24"/>
  <c r="L936" i="24" s="1"/>
  <c r="J1356" i="24"/>
  <c r="L1356" i="24" s="1"/>
  <c r="AR11" i="11"/>
  <c r="J2228" i="24"/>
  <c r="L2228" i="24" s="1"/>
  <c r="J1160" i="24"/>
  <c r="L1160" i="24" s="1"/>
  <c r="J533" i="24"/>
  <c r="L533" i="24" s="1"/>
  <c r="J2196" i="24"/>
  <c r="L2196" i="24" s="1"/>
  <c r="J482" i="24"/>
  <c r="L482" i="24" s="1"/>
  <c r="J275" i="24"/>
  <c r="L275" i="24" s="1"/>
  <c r="J1350" i="24"/>
  <c r="L1350" i="24" s="1"/>
  <c r="J1276" i="24"/>
  <c r="L1276" i="24" s="1"/>
  <c r="J659" i="24"/>
  <c r="L659" i="24" s="1"/>
  <c r="J1311" i="24"/>
  <c r="L1311" i="24" s="1"/>
  <c r="J1073" i="24"/>
  <c r="L1073" i="24" s="1"/>
  <c r="J853" i="24"/>
  <c r="L853" i="24" s="1"/>
  <c r="J813" i="24"/>
  <c r="L813" i="24" s="1"/>
  <c r="J438" i="24"/>
  <c r="L438" i="24" s="1"/>
  <c r="J944" i="24"/>
  <c r="L944" i="24" s="1"/>
  <c r="J1659" i="24"/>
  <c r="L1659" i="24" s="1"/>
  <c r="J1777" i="24"/>
  <c r="L1777" i="24" s="1"/>
  <c r="J125" i="24"/>
  <c r="L125" i="24" s="1"/>
  <c r="J1008" i="24"/>
  <c r="L1008" i="24" s="1"/>
  <c r="J498" i="24"/>
  <c r="L498" i="24" s="1"/>
  <c r="J549" i="24"/>
  <c r="L549" i="24" s="1"/>
  <c r="J1449" i="24"/>
  <c r="L1449" i="24" s="1"/>
  <c r="J1453" i="24"/>
  <c r="L1453" i="24" s="1"/>
  <c r="J1426" i="24"/>
  <c r="L1426" i="24" s="1"/>
  <c r="J1097" i="24"/>
  <c r="L1097" i="24" s="1"/>
  <c r="J1652" i="24"/>
  <c r="L1652" i="24" s="1"/>
  <c r="J922" i="24"/>
  <c r="L922" i="24" s="1"/>
  <c r="J1822" i="24"/>
  <c r="L1822" i="24" s="1"/>
  <c r="J1931" i="24"/>
  <c r="L1931" i="24" s="1"/>
  <c r="J303" i="24"/>
  <c r="L303" i="24" s="1"/>
  <c r="J1406" i="24"/>
  <c r="L1406" i="24" s="1"/>
  <c r="J511" i="24"/>
  <c r="L511" i="24" s="1"/>
  <c r="J120" i="24"/>
  <c r="L120" i="24" s="1"/>
  <c r="J448" i="24"/>
  <c r="L448" i="24" s="1"/>
  <c r="J1229" i="24"/>
  <c r="L1229" i="24" s="1"/>
  <c r="W36" i="23"/>
  <c r="W52" i="23"/>
  <c r="W65" i="23"/>
  <c r="W68" i="23"/>
  <c r="W22" i="23"/>
  <c r="W60" i="23"/>
  <c r="W8" i="23"/>
  <c r="W48" i="23"/>
  <c r="W35" i="23"/>
  <c r="W25" i="23"/>
  <c r="W69" i="23"/>
  <c r="W41" i="23"/>
  <c r="W47" i="23"/>
  <c r="W14" i="23"/>
  <c r="W54" i="23"/>
  <c r="W13" i="23"/>
  <c r="W37" i="23"/>
  <c r="W31" i="23"/>
  <c r="W39" i="23"/>
  <c r="W17" i="23"/>
  <c r="W43" i="23"/>
  <c r="W49" i="23"/>
  <c r="W67" i="23"/>
  <c r="W50" i="23"/>
  <c r="W45" i="23"/>
  <c r="W16" i="23"/>
  <c r="W6" i="23"/>
  <c r="W63" i="23"/>
  <c r="W30" i="23"/>
  <c r="W9" i="23"/>
  <c r="W18" i="23"/>
  <c r="W26" i="23"/>
  <c r="W53" i="23"/>
  <c r="W29" i="23"/>
  <c r="W21" i="23"/>
  <c r="W38" i="23"/>
  <c r="W7" i="23"/>
  <c r="W4" i="23"/>
  <c r="W71" i="23"/>
  <c r="W28" i="23"/>
  <c r="W12" i="23"/>
  <c r="W15" i="23"/>
  <c r="W10" i="23"/>
  <c r="W57" i="23"/>
  <c r="W44" i="23"/>
  <c r="W46" i="23"/>
  <c r="W3" i="23"/>
  <c r="W56" i="23"/>
  <c r="W19" i="23"/>
  <c r="W64" i="23"/>
  <c r="W32" i="23"/>
  <c r="W61" i="23"/>
  <c r="W70" i="23"/>
  <c r="W27" i="23"/>
  <c r="W33" i="23"/>
  <c r="W62" i="23"/>
  <c r="W34" i="23"/>
  <c r="W23" i="23"/>
  <c r="W58" i="23"/>
  <c r="W51" i="23"/>
  <c r="W2" i="23"/>
  <c r="W66" i="23"/>
  <c r="W5" i="23"/>
  <c r="W55" i="23"/>
  <c r="W24" i="23"/>
  <c r="W20" i="23"/>
  <c r="W42" i="23"/>
  <c r="W11" i="23"/>
  <c r="W59" i="23"/>
  <c r="W40" i="23"/>
  <c r="J1271" i="24"/>
  <c r="L1271" i="24" s="1"/>
  <c r="J1510" i="24"/>
  <c r="L1510" i="24" s="1"/>
  <c r="J442" i="24"/>
  <c r="L442" i="24" s="1"/>
  <c r="J292" i="24"/>
  <c r="L292" i="24" s="1"/>
  <c r="J214" i="24"/>
  <c r="L214" i="24" s="1"/>
  <c r="J1742" i="24"/>
  <c r="L1742" i="24" s="1"/>
  <c r="J998" i="24"/>
  <c r="L998" i="24" s="1"/>
  <c r="J336" i="24"/>
  <c r="L336" i="24" s="1"/>
  <c r="J2290" i="24"/>
  <c r="L2290" i="24" s="1"/>
  <c r="J1122" i="24"/>
  <c r="L1122" i="24" s="1"/>
  <c r="J382" i="24"/>
  <c r="L382" i="24" s="1"/>
  <c r="J1528" i="24"/>
  <c r="L1528" i="24" s="1"/>
  <c r="J391" i="24"/>
  <c r="L391" i="24" s="1"/>
  <c r="J598" i="24"/>
  <c r="L598" i="24" s="1"/>
  <c r="J1831" i="24"/>
  <c r="L1831" i="24" s="1"/>
  <c r="J2190" i="24"/>
  <c r="L2190" i="24" s="1"/>
  <c r="J1898" i="24"/>
  <c r="L1898" i="24" s="1"/>
  <c r="J1018" i="24"/>
  <c r="L1018" i="24" s="1"/>
  <c r="J1335" i="24"/>
  <c r="L1335" i="24" s="1"/>
  <c r="J1758" i="24"/>
  <c r="L1758" i="24" s="1"/>
  <c r="J2140" i="24"/>
  <c r="L2140" i="24" s="1"/>
  <c r="J521" i="24"/>
  <c r="L521" i="24" s="1"/>
  <c r="J1569" i="24"/>
  <c r="L1569" i="24" s="1"/>
  <c r="J218" i="24"/>
  <c r="L218" i="24" s="1"/>
  <c r="J1082" i="24"/>
  <c r="L1082" i="24" s="1"/>
  <c r="J1945" i="24"/>
  <c r="L1945" i="24" s="1"/>
  <c r="J1020" i="24"/>
  <c r="L1020" i="24" s="1"/>
  <c r="J338" i="24"/>
  <c r="L338" i="24" s="1"/>
  <c r="J472" i="24"/>
  <c r="L472" i="24" s="1"/>
  <c r="J996" i="24"/>
  <c r="L996" i="24" s="1"/>
  <c r="J1115" i="24"/>
  <c r="L1115" i="24" s="1"/>
  <c r="J924" i="24"/>
  <c r="L924" i="24" s="1"/>
  <c r="J2142" i="24"/>
  <c r="L2142" i="24" s="1"/>
  <c r="J1889" i="24"/>
  <c r="L1889" i="24" s="1"/>
  <c r="J1793" i="24"/>
  <c r="L1793" i="24" s="1"/>
  <c r="J1520" i="24"/>
  <c r="L1520" i="24" s="1"/>
  <c r="J66" i="24"/>
  <c r="L66" i="24" s="1"/>
  <c r="J1232" i="24"/>
  <c r="L1232" i="24" s="1"/>
  <c r="J164" i="24"/>
  <c r="L164" i="24" s="1"/>
  <c r="J2067" i="24"/>
  <c r="L2067" i="24" s="1"/>
  <c r="J2312" i="24"/>
  <c r="L2312" i="24" s="1"/>
  <c r="J2125" i="24"/>
  <c r="L2125" i="24" s="1"/>
  <c r="AR3" i="11"/>
  <c r="J1183" i="24"/>
  <c r="L1183" i="24" s="1"/>
  <c r="J1666" i="24"/>
  <c r="L1666" i="24" s="1"/>
  <c r="J2273" i="24"/>
  <c r="L2273" i="24" s="1"/>
  <c r="J2285" i="24"/>
  <c r="L2285" i="24" s="1"/>
  <c r="J1280" i="24"/>
  <c r="L1280" i="24" s="1"/>
  <c r="J571" i="24"/>
  <c r="L571" i="24" s="1"/>
  <c r="J820" i="24"/>
  <c r="L820" i="24" s="1"/>
  <c r="J28" i="24"/>
  <c r="L28" i="24" s="1"/>
  <c r="J2076" i="24"/>
  <c r="L2076" i="24" s="1"/>
  <c r="J479" i="24"/>
  <c r="L479" i="24" s="1"/>
  <c r="J1902" i="24"/>
  <c r="L1902" i="24" s="1"/>
  <c r="J1217" i="24"/>
  <c r="L1217" i="24" s="1"/>
  <c r="J489" i="24"/>
  <c r="L489" i="24" s="1"/>
  <c r="J646" i="24"/>
  <c r="L646" i="24" s="1"/>
  <c r="J319" i="24"/>
  <c r="L319" i="24" s="1"/>
  <c r="J1385" i="24"/>
  <c r="L1385" i="24" s="1"/>
  <c r="J877" i="24"/>
  <c r="L877" i="24" s="1"/>
  <c r="J2275" i="24"/>
  <c r="L2275" i="24" s="1"/>
  <c r="J1588" i="24"/>
  <c r="L1588" i="24" s="1"/>
  <c r="J110" i="24"/>
  <c r="L110" i="24" s="1"/>
  <c r="J172" i="24"/>
  <c r="L172" i="24" s="1"/>
  <c r="J2272" i="24"/>
  <c r="L2272" i="24" s="1"/>
  <c r="J1734" i="24"/>
  <c r="L1734" i="24" s="1"/>
  <c r="J610" i="24"/>
  <c r="L610" i="24" s="1"/>
  <c r="J1404" i="24"/>
  <c r="L1404" i="24" s="1"/>
  <c r="J2025" i="24"/>
  <c r="L2025" i="24" s="1"/>
  <c r="J946" i="24"/>
  <c r="L946" i="24" s="1"/>
  <c r="J2237" i="24"/>
  <c r="L2237" i="24" s="1"/>
  <c r="J1369" i="24"/>
  <c r="L1369" i="24" s="1"/>
  <c r="J150" i="24"/>
  <c r="L150" i="24" s="1"/>
  <c r="J157" i="24"/>
  <c r="L157" i="24" s="1"/>
  <c r="J1728" i="24"/>
  <c r="L1728" i="24" s="1"/>
  <c r="J99" i="24"/>
  <c r="L99" i="24" s="1"/>
  <c r="J588" i="24"/>
  <c r="L588" i="24" s="1"/>
  <c r="J1768" i="24"/>
  <c r="L1768" i="24" s="1"/>
  <c r="J166" i="24"/>
  <c r="L166" i="24" s="1"/>
  <c r="J674" i="24"/>
  <c r="L674" i="24" s="1"/>
  <c r="J1983" i="24"/>
  <c r="L1983" i="24" s="1"/>
  <c r="J502" i="24"/>
  <c r="L502" i="24" s="1"/>
  <c r="J2214" i="24"/>
  <c r="L2214" i="24" s="1"/>
  <c r="J592" i="24"/>
  <c r="L592" i="24" s="1"/>
  <c r="J2162" i="24"/>
  <c r="L2162" i="24" s="1"/>
  <c r="J469" i="24"/>
  <c r="L469" i="24" s="1"/>
  <c r="J2295" i="24"/>
  <c r="L2295" i="24" s="1"/>
  <c r="J344" i="24"/>
  <c r="L344" i="24" s="1"/>
  <c r="J1135" i="24"/>
  <c r="L1135" i="24" s="1"/>
  <c r="J684" i="24"/>
  <c r="L684" i="24" s="1"/>
  <c r="J750" i="24"/>
  <c r="L750" i="24" s="1"/>
  <c r="J1809" i="24"/>
  <c r="L1809" i="24" s="1"/>
  <c r="J1762" i="24"/>
  <c r="L1762" i="24" s="1"/>
  <c r="J2365" i="24"/>
  <c r="L2365" i="24" s="1"/>
  <c r="J942" i="24"/>
  <c r="L942" i="24" s="1"/>
  <c r="J2340" i="24"/>
  <c r="L2340" i="24" s="1"/>
  <c r="J1032" i="24"/>
  <c r="L1032" i="24" s="1"/>
  <c r="J1078" i="24"/>
  <c r="L1078" i="24" s="1"/>
  <c r="J2307" i="24"/>
  <c r="L2307" i="24" s="1"/>
  <c r="J1393" i="24"/>
  <c r="L1393" i="24" s="1"/>
  <c r="J2019" i="24"/>
  <c r="L2019" i="24" s="1"/>
  <c r="J840" i="24"/>
  <c r="L840" i="24" s="1"/>
  <c r="J1484" i="24"/>
  <c r="L1484" i="24" s="1"/>
  <c r="J1805" i="24"/>
  <c r="L1805" i="24" s="1"/>
  <c r="J1515" i="24"/>
  <c r="L1515" i="24" s="1"/>
  <c r="J1137" i="24"/>
  <c r="L1137" i="24" s="1"/>
  <c r="J1767" i="24"/>
  <c r="L1767" i="24" s="1"/>
  <c r="J1218" i="24"/>
  <c r="L1218" i="24" s="1"/>
  <c r="J1591" i="24"/>
  <c r="L1591" i="24" s="1"/>
  <c r="J1505" i="24"/>
  <c r="L1505" i="24" s="1"/>
  <c r="J418" i="24"/>
  <c r="L418" i="24" s="1"/>
  <c r="J1836" i="24"/>
  <c r="L1836" i="24" s="1"/>
  <c r="J1519" i="24"/>
  <c r="L1519" i="24" s="1"/>
  <c r="J607" i="24"/>
  <c r="L607" i="24" s="1"/>
  <c r="J554" i="24"/>
  <c r="L554" i="24" s="1"/>
  <c r="J2360" i="24"/>
  <c r="L2360" i="24" s="1"/>
  <c r="J544" i="24"/>
  <c r="L544" i="24" s="1"/>
  <c r="J1692" i="24"/>
  <c r="L1692" i="24" s="1"/>
  <c r="J1775" i="24"/>
  <c r="L1775" i="24" s="1"/>
  <c r="J1249" i="24"/>
  <c r="L1249" i="24" s="1"/>
  <c r="J1166" i="24"/>
  <c r="L1166" i="24" s="1"/>
  <c r="J1330" i="24"/>
  <c r="L1330" i="24" s="1"/>
  <c r="J1498" i="24"/>
  <c r="L1498" i="24" s="1"/>
  <c r="J339" i="24"/>
  <c r="L339" i="24" s="1"/>
  <c r="J2145" i="24"/>
  <c r="L2145" i="24" s="1"/>
  <c r="J480" i="24"/>
  <c r="L480" i="24" s="1"/>
  <c r="J1282" i="24"/>
  <c r="L1282" i="24" s="1"/>
  <c r="J1047" i="24"/>
  <c r="L1047" i="24" s="1"/>
  <c r="J1164" i="24"/>
  <c r="L1164" i="24" s="1"/>
  <c r="J2344" i="24"/>
  <c r="L2344" i="24" s="1"/>
  <c r="J51" i="24"/>
  <c r="L51" i="24" s="1"/>
  <c r="J247" i="24"/>
  <c r="L247" i="24" s="1"/>
  <c r="J1706" i="24"/>
  <c r="L1706" i="24" s="1"/>
  <c r="J1407" i="24"/>
  <c r="L1407" i="24" s="1"/>
  <c r="J1435" i="24"/>
  <c r="L1435" i="24" s="1"/>
  <c r="J1487" i="24"/>
  <c r="L1487" i="24" s="1"/>
  <c r="J429" i="24"/>
  <c r="L429" i="24" s="1"/>
  <c r="J349" i="24"/>
  <c r="L349" i="24" s="1"/>
  <c r="J914" i="24"/>
  <c r="L914" i="24" s="1"/>
  <c r="J1570" i="24"/>
  <c r="L1570" i="24" s="1"/>
  <c r="J2217" i="24"/>
  <c r="L2217" i="24" s="1"/>
  <c r="J1553" i="24"/>
  <c r="L1553" i="24" s="1"/>
  <c r="J42" i="24"/>
  <c r="L42" i="24" s="1"/>
  <c r="J915" i="24"/>
  <c r="L915" i="24" s="1"/>
  <c r="J1987" i="24"/>
  <c r="L1987" i="24" s="1"/>
  <c r="J1223" i="24"/>
  <c r="L1223" i="24" s="1"/>
  <c r="J231" i="24"/>
  <c r="L231" i="24" s="1"/>
  <c r="J1056" i="24"/>
  <c r="L1056" i="24" s="1"/>
  <c r="J129" i="24"/>
  <c r="L129" i="24" s="1"/>
  <c r="J1530" i="24"/>
  <c r="L1530" i="24" s="1"/>
  <c r="J1445" i="24"/>
  <c r="L1445" i="24" s="1"/>
  <c r="J1673" i="24"/>
  <c r="L1673" i="24" s="1"/>
  <c r="J139" i="24"/>
  <c r="L139" i="24" s="1"/>
  <c r="J1246" i="24"/>
  <c r="L1246" i="24" s="1"/>
  <c r="J440" i="24"/>
  <c r="L440" i="24" s="1"/>
  <c r="J1517" i="24"/>
  <c r="L1517" i="24" s="1"/>
  <c r="J210" i="24"/>
  <c r="L210" i="24" s="1"/>
  <c r="J81" i="24"/>
  <c r="L81" i="24" s="1"/>
  <c r="J962" i="24"/>
  <c r="L962" i="24" s="1"/>
  <c r="J1432" i="24"/>
  <c r="L1432" i="24" s="1"/>
  <c r="J2013" i="24"/>
  <c r="L2013" i="24" s="1"/>
  <c r="J257" i="24"/>
  <c r="L257" i="24" s="1"/>
  <c r="J1392" i="24"/>
  <c r="L1392" i="24" s="1"/>
  <c r="J1388" i="24"/>
  <c r="L1388" i="24" s="1"/>
  <c r="J1121" i="24"/>
  <c r="L1121" i="24" s="1"/>
  <c r="J1801" i="24"/>
  <c r="L1801" i="24" s="1"/>
  <c r="J2093" i="24"/>
  <c r="L2093" i="24" s="1"/>
  <c r="J2305" i="24"/>
  <c r="L2305" i="24" s="1"/>
  <c r="J574" i="24"/>
  <c r="L574" i="24" s="1"/>
  <c r="J1395" i="24"/>
  <c r="L1395" i="24" s="1"/>
  <c r="J1204" i="24"/>
  <c r="L1204" i="24" s="1"/>
  <c r="J1881" i="24"/>
  <c r="L1881" i="24" s="1"/>
  <c r="J1696" i="24"/>
  <c r="L1696" i="24" s="1"/>
  <c r="J2097" i="24"/>
  <c r="L2097" i="24" s="1"/>
  <c r="J934" i="24"/>
  <c r="L934" i="24" s="1"/>
  <c r="J1015" i="24"/>
  <c r="L1015" i="24" s="1"/>
  <c r="J1070" i="24"/>
  <c r="L1070" i="24" s="1"/>
  <c r="J256" i="24"/>
  <c r="L256" i="24" s="1"/>
  <c r="J2250" i="24"/>
  <c r="L2250" i="24" s="1"/>
  <c r="J1495" i="24"/>
  <c r="L1495" i="24" s="1"/>
  <c r="J792" i="24"/>
  <c r="L792" i="24" s="1"/>
  <c r="J1454" i="24"/>
  <c r="L1454" i="24" s="1"/>
  <c r="J861" i="24"/>
  <c r="L861" i="24" s="1"/>
  <c r="J1174" i="24"/>
  <c r="L1174" i="24" s="1"/>
  <c r="J2327" i="24"/>
  <c r="L2327" i="24" s="1"/>
  <c r="J535" i="24"/>
  <c r="L535" i="24" s="1"/>
  <c r="J1300" i="24"/>
  <c r="L1300" i="24" s="1"/>
  <c r="J796" i="24"/>
  <c r="L796" i="24" s="1"/>
  <c r="J327" i="24"/>
  <c r="L327" i="24" s="1"/>
  <c r="J278" i="24"/>
  <c r="L278" i="24" s="1"/>
  <c r="J441" i="24"/>
  <c r="L441" i="24" s="1"/>
  <c r="J2364" i="24"/>
  <c r="L2364" i="24" s="1"/>
  <c r="J384" i="24"/>
  <c r="L384" i="24" s="1"/>
  <c r="J1043" i="24"/>
  <c r="L1043" i="24" s="1"/>
  <c r="J2141" i="24"/>
  <c r="L2141" i="24" s="1"/>
  <c r="J1176" i="24"/>
  <c r="L1176" i="24" s="1"/>
  <c r="J445" i="24"/>
  <c r="L445" i="24" s="1"/>
  <c r="J1044" i="24"/>
  <c r="L1044" i="24" s="1"/>
  <c r="J576" i="24"/>
  <c r="L576" i="24" s="1"/>
  <c r="J1389" i="24"/>
  <c r="L1389" i="24" s="1"/>
  <c r="J882" i="24"/>
  <c r="L882" i="24" s="1"/>
  <c r="J184" i="24"/>
  <c r="L184" i="24" s="1"/>
  <c r="J1029" i="24"/>
  <c r="L1029" i="24" s="1"/>
  <c r="J2136" i="24"/>
  <c r="L2136" i="24" s="1"/>
  <c r="J1573" i="24"/>
  <c r="L1573" i="24" s="1"/>
  <c r="AR9" i="11"/>
  <c r="J1760" i="24"/>
  <c r="L1760" i="24" s="1"/>
  <c r="J1568" i="24"/>
  <c r="L1568" i="24" s="1"/>
  <c r="J953" i="24"/>
  <c r="L953" i="24" s="1"/>
  <c r="J935" i="24"/>
  <c r="L935" i="24" s="1"/>
  <c r="J1638" i="24"/>
  <c r="L1638" i="24" s="1"/>
  <c r="J1957" i="24"/>
  <c r="L1957" i="24" s="1"/>
  <c r="J890" i="24"/>
  <c r="L890" i="24" s="1"/>
  <c r="J189" i="24"/>
  <c r="L189" i="24" s="1"/>
  <c r="J703" i="24"/>
  <c r="L703" i="24" s="1"/>
  <c r="J689" i="24"/>
  <c r="L689" i="24" s="1"/>
  <c r="J361" i="24"/>
  <c r="L361" i="24" s="1"/>
  <c r="J1622" i="24"/>
  <c r="L1622" i="24" s="1"/>
  <c r="J1250" i="24"/>
  <c r="L1250" i="24" s="1"/>
  <c r="J1858" i="24"/>
  <c r="L1858" i="24" s="1"/>
  <c r="J1753" i="24"/>
  <c r="L1753" i="24" s="1"/>
  <c r="J75" i="24"/>
  <c r="L75" i="24" s="1"/>
  <c r="J676" i="24"/>
  <c r="L676" i="24" s="1"/>
  <c r="J171" i="24"/>
  <c r="L171" i="24" s="1"/>
  <c r="J2259" i="24"/>
  <c r="L2259" i="24" s="1"/>
  <c r="J2171" i="24"/>
  <c r="L2171" i="24" s="1"/>
  <c r="J2207" i="24"/>
  <c r="L2207" i="24" s="1"/>
  <c r="J1608" i="24"/>
  <c r="L1608" i="24" s="1"/>
  <c r="J1523" i="24"/>
  <c r="L1523" i="24" s="1"/>
  <c r="J1101" i="24"/>
  <c r="L1101" i="24" s="1"/>
  <c r="J905" i="24"/>
  <c r="L905" i="24" s="1"/>
  <c r="J1924" i="24"/>
  <c r="L1924" i="24" s="1"/>
  <c r="J342" i="24"/>
  <c r="L342" i="24" s="1"/>
  <c r="J1313" i="24"/>
  <c r="L1313" i="24" s="1"/>
  <c r="J1472" i="24"/>
  <c r="L1472" i="24" s="1"/>
  <c r="AR17" i="11"/>
  <c r="J1420" i="24"/>
  <c r="L1420" i="24" s="1"/>
  <c r="J439" i="24"/>
  <c r="L439" i="24" s="1"/>
  <c r="J2265" i="24"/>
  <c r="L2265" i="24" s="1"/>
  <c r="J1323" i="24"/>
  <c r="L1323" i="24" s="1"/>
  <c r="J64" i="24"/>
  <c r="L64" i="24" s="1"/>
  <c r="J2039" i="24"/>
  <c r="L2039" i="24" s="1"/>
  <c r="J539" i="24"/>
  <c r="L539" i="24" s="1"/>
  <c r="J561" i="24"/>
  <c r="L561" i="24" s="1"/>
  <c r="J1640" i="24"/>
  <c r="L1640" i="24" s="1"/>
  <c r="J2206" i="24"/>
  <c r="L2206" i="24" s="1"/>
  <c r="J1131" i="24"/>
  <c r="L1131" i="24" s="1"/>
  <c r="J389" i="24"/>
  <c r="L389" i="24" s="1"/>
  <c r="J529" i="24"/>
  <c r="L529" i="24" s="1"/>
  <c r="J525" i="24"/>
  <c r="L525" i="24" s="1"/>
  <c r="J1396" i="24"/>
  <c r="L1396" i="24" s="1"/>
  <c r="J1215" i="24"/>
  <c r="L1215" i="24" s="1"/>
  <c r="J1235" i="24"/>
  <c r="L1235" i="24" s="1"/>
  <c r="J1917" i="24"/>
  <c r="L1917" i="24" s="1"/>
  <c r="J577" i="24"/>
  <c r="L577" i="24" s="1"/>
  <c r="J390" i="24"/>
  <c r="L390" i="24" s="1"/>
  <c r="J273" i="24"/>
  <c r="L273" i="24" s="1"/>
  <c r="J2181" i="24"/>
  <c r="L2181" i="24" s="1"/>
  <c r="J1665" i="24"/>
  <c r="L1665" i="24" s="1"/>
  <c r="J2026" i="24"/>
  <c r="L2026" i="24" s="1"/>
  <c r="J2068" i="24"/>
  <c r="L2068" i="24" s="1"/>
  <c r="J2224" i="24"/>
  <c r="L2224" i="24" s="1"/>
  <c r="J2248" i="24"/>
  <c r="L2248" i="24" s="1"/>
  <c r="J1222" i="24"/>
  <c r="L1222" i="24" s="1"/>
  <c r="J719" i="24"/>
  <c r="L719" i="24" s="1"/>
  <c r="J1514" i="24"/>
  <c r="L1514" i="24" s="1"/>
  <c r="J519" i="24"/>
  <c r="L519" i="24" s="1"/>
  <c r="J17" i="24"/>
  <c r="L17" i="24" s="1"/>
  <c r="J2286" i="24"/>
  <c r="L2286" i="24" s="1"/>
  <c r="J124" i="24"/>
  <c r="L124" i="24" s="1"/>
  <c r="J1539" i="24"/>
  <c r="L1539" i="24" s="1"/>
  <c r="J264" i="24"/>
  <c r="L264" i="24" s="1"/>
  <c r="J1127" i="24"/>
  <c r="L1127" i="24" s="1"/>
  <c r="J1178" i="24"/>
  <c r="L1178" i="24" s="1"/>
  <c r="J771" i="24"/>
  <c r="L771" i="24" s="1"/>
  <c r="J2328" i="24"/>
  <c r="L2328" i="24" s="1"/>
  <c r="J199" i="24"/>
  <c r="L199" i="24" s="1"/>
  <c r="J2095" i="24"/>
  <c r="L2095" i="24" s="1"/>
  <c r="J586" i="24"/>
  <c r="L586" i="24" s="1"/>
  <c r="J1941" i="24"/>
  <c r="L1941" i="24" s="1"/>
  <c r="J1835" i="24"/>
  <c r="L1835" i="24" s="1"/>
  <c r="J1776" i="24"/>
  <c r="L1776" i="24" s="1"/>
  <c r="J490" i="24"/>
  <c r="L490" i="24" s="1"/>
  <c r="J665" i="24"/>
  <c r="L665" i="24" s="1"/>
  <c r="J875" i="24"/>
  <c r="L875" i="24" s="1"/>
  <c r="J979" i="24"/>
  <c r="L979" i="24" s="1"/>
  <c r="J1504" i="24"/>
  <c r="L1504" i="24" s="1"/>
  <c r="J1448" i="24"/>
  <c r="L1448" i="24" s="1"/>
  <c r="J2147" i="24"/>
  <c r="L2147" i="24" s="1"/>
  <c r="J1357" i="24"/>
  <c r="L1357" i="24" s="1"/>
  <c r="J2188" i="24"/>
  <c r="L2188" i="24" s="1"/>
  <c r="J1302" i="24"/>
  <c r="L1302" i="24" s="1"/>
  <c r="J1179" i="24"/>
  <c r="L1179" i="24" s="1"/>
  <c r="J207" i="24"/>
  <c r="L207" i="24" s="1"/>
  <c r="J1668" i="24"/>
  <c r="L1668" i="24" s="1"/>
  <c r="J309" i="24"/>
  <c r="L309" i="24" s="1"/>
  <c r="J1552" i="24"/>
  <c r="L1552" i="24" s="1"/>
  <c r="J1921" i="24"/>
  <c r="L1921" i="24" s="1"/>
  <c r="J507" i="24"/>
  <c r="L507" i="24" s="1"/>
  <c r="J2178" i="24"/>
  <c r="L2178" i="24" s="1"/>
  <c r="J329" i="24"/>
  <c r="L329" i="24" s="1"/>
  <c r="J849" i="24"/>
  <c r="L849" i="24" s="1"/>
  <c r="J196" i="24"/>
  <c r="L196" i="24" s="1"/>
  <c r="J878" i="24"/>
  <c r="L878" i="24" s="1"/>
  <c r="J1067" i="24"/>
  <c r="L1067" i="24" s="1"/>
  <c r="J902" i="24"/>
  <c r="L902" i="24" s="1"/>
  <c r="J2291" i="24"/>
  <c r="L2291" i="24" s="1"/>
  <c r="J1425" i="24"/>
  <c r="L1425" i="24" s="1"/>
  <c r="J1791" i="24"/>
  <c r="L1791" i="24" s="1"/>
  <c r="J903" i="24"/>
  <c r="L903" i="24" s="1"/>
  <c r="J1331" i="24"/>
  <c r="L1331" i="24" s="1"/>
  <c r="J202" i="24"/>
  <c r="L202" i="24" s="1"/>
  <c r="J556" i="24"/>
  <c r="L556" i="24" s="1"/>
  <c r="J1460" i="24"/>
  <c r="L1460" i="24" s="1"/>
  <c r="J2276" i="24"/>
  <c r="L2276" i="24" s="1"/>
  <c r="J1782" i="24"/>
  <c r="L1782" i="24" s="1"/>
  <c r="J2292" i="24"/>
  <c r="L2292" i="24" s="1"/>
  <c r="J1991" i="24"/>
  <c r="L1991" i="24" s="1"/>
  <c r="J2345" i="24"/>
  <c r="L2345" i="24" s="1"/>
  <c r="J1000" i="24"/>
  <c r="L1000" i="24" s="1"/>
  <c r="J1818" i="24"/>
  <c r="L1818" i="24" s="1"/>
  <c r="J1230" i="24"/>
  <c r="L1230" i="24" s="1"/>
  <c r="J1536" i="24"/>
  <c r="L1536" i="24" s="1"/>
  <c r="J296" i="24"/>
  <c r="L296" i="24" s="1"/>
  <c r="J2059" i="24"/>
  <c r="L2059" i="24" s="1"/>
  <c r="J460" i="24"/>
  <c r="L460" i="24" s="1"/>
  <c r="J2213" i="24"/>
  <c r="L2213" i="24" s="1"/>
  <c r="J2035" i="24"/>
  <c r="L2035" i="24" s="1"/>
  <c r="J367" i="24"/>
  <c r="L367" i="24" s="1"/>
  <c r="J108" i="24"/>
  <c r="L108" i="24" s="1"/>
  <c r="J2311" i="24"/>
  <c r="L2311" i="24" s="1"/>
  <c r="J846" i="24"/>
  <c r="L846" i="24" s="1"/>
  <c r="J236" i="24"/>
  <c r="L236" i="24" s="1"/>
  <c r="J695" i="24"/>
  <c r="L695" i="24" s="1"/>
  <c r="J2225" i="24"/>
  <c r="L2225" i="24" s="1"/>
  <c r="J1210" i="24"/>
  <c r="L1210" i="24" s="1"/>
  <c r="J889" i="24"/>
  <c r="L889" i="24" s="1"/>
  <c r="J1628" i="24"/>
  <c r="L1628" i="24" s="1"/>
  <c r="J2034" i="24"/>
  <c r="L2034" i="24" s="1"/>
  <c r="J1026" i="24"/>
  <c r="L1026" i="24" s="1"/>
  <c r="J707" i="24"/>
  <c r="L707" i="24" s="1"/>
  <c r="J2174" i="24"/>
  <c r="L2174" i="24" s="1"/>
  <c r="J1162" i="24"/>
  <c r="L1162" i="24" s="1"/>
  <c r="J651" i="24"/>
  <c r="L651" i="24" s="1"/>
  <c r="J1012" i="24"/>
  <c r="L1012" i="24" s="1"/>
  <c r="J855" i="24"/>
  <c r="L855" i="24" s="1"/>
  <c r="J229" i="24"/>
  <c r="L229" i="24" s="1"/>
  <c r="J1710" i="24"/>
  <c r="L1710" i="24" s="1"/>
  <c r="J2247" i="24"/>
  <c r="L2247" i="24" s="1"/>
  <c r="J776" i="24"/>
  <c r="L776" i="24" s="1"/>
  <c r="J1046" i="24"/>
  <c r="L1046" i="24" s="1"/>
  <c r="J233" i="24"/>
  <c r="L233" i="24" s="1"/>
  <c r="J298" i="24"/>
  <c r="L298" i="24" s="1"/>
  <c r="J1557" i="24"/>
  <c r="L1557" i="24" s="1"/>
  <c r="J2166" i="24"/>
  <c r="L2166" i="24" s="1"/>
  <c r="J1325" i="24"/>
  <c r="L1325" i="24" s="1"/>
  <c r="J788" i="24"/>
  <c r="L788" i="24" s="1"/>
  <c r="J2223" i="24"/>
  <c r="L2223" i="24" s="1"/>
  <c r="J22" i="24"/>
  <c r="L22" i="24" s="1"/>
  <c r="J2169" i="24"/>
  <c r="L2169" i="24" s="1"/>
  <c r="J984" i="24"/>
  <c r="L984" i="24" s="1"/>
  <c r="J1337" i="24"/>
  <c r="L1337" i="24" s="1"/>
  <c r="J1233" i="24"/>
  <c r="L1233" i="24" s="1"/>
  <c r="J783" i="24"/>
  <c r="L783" i="24" s="1"/>
  <c r="J782" i="24"/>
  <c r="L782" i="24" s="1"/>
  <c r="J1518" i="24"/>
  <c r="L1518" i="24" s="1"/>
  <c r="J642" i="24"/>
  <c r="L642" i="24" s="1"/>
  <c r="J2354" i="24"/>
  <c r="L2354" i="24" s="1"/>
  <c r="J789" i="24"/>
  <c r="L789" i="24" s="1"/>
  <c r="J476" i="24"/>
  <c r="L476" i="24" s="1"/>
  <c r="J1566" i="24"/>
  <c r="L1566" i="24" s="1"/>
  <c r="J1342" i="24"/>
  <c r="L1342" i="24" s="1"/>
  <c r="J2090" i="24"/>
  <c r="L2090" i="24" s="1"/>
  <c r="J682" i="24"/>
  <c r="L682" i="24" s="1"/>
  <c r="J704" i="24"/>
  <c r="L704" i="24" s="1"/>
  <c r="J639" i="24"/>
  <c r="L639" i="24" s="1"/>
  <c r="J573" i="24"/>
  <c r="L573" i="24" s="1"/>
  <c r="J1001" i="24"/>
  <c r="L1001" i="24" s="1"/>
  <c r="J2003" i="24"/>
  <c r="L2003" i="24" s="1"/>
  <c r="J2100" i="24"/>
  <c r="L2100" i="24" s="1"/>
  <c r="J816" i="24"/>
  <c r="L816" i="24" s="1"/>
  <c r="J412" i="24"/>
  <c r="L412" i="24" s="1"/>
  <c r="J994" i="24"/>
  <c r="L994" i="24" s="1"/>
  <c r="J1205" i="24"/>
  <c r="L1205" i="24" s="1"/>
  <c r="J2116" i="24"/>
  <c r="L2116" i="24" s="1"/>
  <c r="J6" i="24"/>
  <c r="L6" i="24" s="1"/>
  <c r="J727" i="24"/>
  <c r="L727" i="24" s="1"/>
  <c r="J358" i="24"/>
  <c r="L358" i="24" s="1"/>
  <c r="J985" i="24"/>
  <c r="L985" i="24" s="1"/>
  <c r="J147" i="24"/>
  <c r="L147" i="24" s="1"/>
  <c r="J387" i="24"/>
  <c r="L387" i="24" s="1"/>
  <c r="J1195" i="24"/>
  <c r="L1195" i="24" s="1"/>
  <c r="J2071" i="24"/>
  <c r="L2071" i="24" s="1"/>
  <c r="J279" i="24"/>
  <c r="L279" i="24" s="1"/>
  <c r="J267" i="24"/>
  <c r="L267" i="24" s="1"/>
  <c r="J50" i="24"/>
  <c r="L50" i="24" s="1"/>
  <c r="J1065" i="24"/>
  <c r="L1065" i="24" s="1"/>
  <c r="J2240" i="24"/>
  <c r="L2240" i="24" s="1"/>
  <c r="J2133" i="24"/>
  <c r="L2133" i="24" s="1"/>
  <c r="J2330" i="24"/>
  <c r="L2330" i="24" s="1"/>
  <c r="J1377" i="24"/>
  <c r="L1377" i="24" s="1"/>
  <c r="J451" i="24"/>
  <c r="L451" i="24" s="1"/>
  <c r="J1849" i="24"/>
  <c r="L1849" i="24" s="1"/>
  <c r="J2198" i="24"/>
  <c r="L2198" i="24" s="1"/>
  <c r="J1722" i="24"/>
  <c r="L1722" i="24" s="1"/>
  <c r="J162" i="24"/>
  <c r="L162" i="24" s="1"/>
  <c r="J768" i="24"/>
  <c r="L768" i="24" s="1"/>
  <c r="J701" i="24"/>
  <c r="L701" i="24" s="1"/>
  <c r="J520" i="24"/>
  <c r="L520" i="24" s="1"/>
  <c r="J1125" i="24"/>
  <c r="L1125" i="24" s="1"/>
  <c r="J1265" i="24"/>
  <c r="L1265" i="24" s="1"/>
  <c r="J2164" i="24"/>
  <c r="L2164" i="24" s="1"/>
  <c r="J1788" i="24"/>
  <c r="L1788" i="24" s="1"/>
  <c r="J395" i="24"/>
  <c r="L395" i="24" s="1"/>
  <c r="J19" i="24"/>
  <c r="L19" i="24" s="1"/>
  <c r="J2172" i="24"/>
  <c r="L2172" i="24" s="1"/>
  <c r="J467" i="24"/>
  <c r="L467" i="24" s="1"/>
  <c r="J1141" i="24"/>
  <c r="L1141" i="24" s="1"/>
  <c r="J2154" i="24"/>
  <c r="L2154" i="24" s="1"/>
  <c r="J628" i="24"/>
  <c r="L628" i="24" s="1"/>
  <c r="J1111" i="24"/>
  <c r="L1111" i="24" s="1"/>
  <c r="J39" i="24"/>
  <c r="L39" i="24" s="1"/>
  <c r="J1490" i="24"/>
  <c r="L1490" i="24" s="1"/>
  <c r="J46" i="24"/>
  <c r="L46" i="24" s="1"/>
  <c r="J690" i="24"/>
  <c r="L690" i="24" s="1"/>
  <c r="J2351" i="24"/>
  <c r="L2351" i="24" s="1"/>
  <c r="J794" i="24"/>
  <c r="L794" i="24" s="1"/>
  <c r="J1691" i="24"/>
  <c r="L1691" i="24" s="1"/>
  <c r="J1645" i="24"/>
  <c r="L1645" i="24" s="1"/>
  <c r="J841" i="24"/>
  <c r="L841" i="24" s="1"/>
  <c r="J527" i="24"/>
  <c r="L527" i="24" s="1"/>
  <c r="J1743" i="24"/>
  <c r="L1743" i="24" s="1"/>
  <c r="J1318" i="24"/>
  <c r="L1318" i="24" s="1"/>
  <c r="J1686" i="24"/>
  <c r="L1686" i="24" s="1"/>
  <c r="J82" i="24"/>
  <c r="L82" i="24" s="1"/>
  <c r="J1785" i="24"/>
  <c r="L1785" i="24" s="1"/>
  <c r="J1973" i="24"/>
  <c r="L1973" i="24" s="1"/>
  <c r="J1820" i="24"/>
  <c r="L1820" i="24" s="1"/>
  <c r="J301" i="24"/>
  <c r="L301" i="24" s="1"/>
  <c r="J867" i="24"/>
  <c r="L867" i="24" s="1"/>
  <c r="J144" i="24"/>
  <c r="L144" i="24" s="1"/>
  <c r="J1433" i="24"/>
  <c r="L1433" i="24" s="1"/>
  <c r="J1493" i="24"/>
  <c r="L1493" i="24" s="1"/>
  <c r="J1428" i="24"/>
  <c r="L1428" i="24" s="1"/>
  <c r="J2271" i="24"/>
  <c r="L2271" i="24" s="1"/>
  <c r="J374" i="24"/>
  <c r="L374" i="24" s="1"/>
  <c r="J252" i="24"/>
  <c r="L252" i="24" s="1"/>
  <c r="J896" i="24"/>
  <c r="L896" i="24" s="1"/>
  <c r="J901" i="24"/>
  <c r="L901" i="24" s="1"/>
  <c r="J1636" i="24"/>
  <c r="L1636" i="24" s="1"/>
  <c r="J1800" i="24"/>
  <c r="L1800" i="24" s="1"/>
  <c r="J2150" i="24"/>
  <c r="L2150" i="24" s="1"/>
  <c r="J1641" i="24"/>
  <c r="L1641" i="24" s="1"/>
  <c r="J1888" i="24"/>
  <c r="L1888" i="24" s="1"/>
  <c r="J1347" i="24"/>
  <c r="L1347" i="24" s="1"/>
  <c r="J112" i="24"/>
  <c r="L112" i="24" s="1"/>
  <c r="J506" i="24"/>
  <c r="L506" i="24" s="1"/>
  <c r="J305" i="24"/>
  <c r="L305" i="24" s="1"/>
  <c r="J700" i="24"/>
  <c r="L700" i="24" s="1"/>
  <c r="J883" i="24"/>
  <c r="L883" i="24" s="1"/>
  <c r="J1457" i="24"/>
  <c r="L1457" i="24" s="1"/>
  <c r="J931" i="24"/>
  <c r="L931" i="24" s="1"/>
  <c r="J1094" i="24"/>
  <c r="L1094" i="24" s="1"/>
  <c r="J1970" i="24"/>
  <c r="L1970" i="24" s="1"/>
  <c r="J660" i="24"/>
  <c r="L660" i="24" s="1"/>
  <c r="J2243" i="24"/>
  <c r="L2243" i="24" s="1"/>
  <c r="J2303" i="24"/>
  <c r="L2303" i="24" s="1"/>
  <c r="J243" i="24"/>
  <c r="L243" i="24" s="1"/>
  <c r="J2168" i="24"/>
  <c r="L2168" i="24" s="1"/>
  <c r="J215" i="24"/>
  <c r="L215" i="24" s="1"/>
  <c r="J1471" i="24"/>
  <c r="L1471" i="24" s="1"/>
  <c r="J285" i="24"/>
  <c r="L285" i="24" s="1"/>
  <c r="J1382" i="24"/>
  <c r="L1382" i="24" s="1"/>
  <c r="J211" i="24"/>
  <c r="L211" i="24" s="1"/>
  <c r="J2215" i="24"/>
  <c r="L2215" i="24" s="1"/>
  <c r="J397" i="24"/>
  <c r="L397" i="24" s="1"/>
  <c r="J1005" i="24"/>
  <c r="L1005" i="24" s="1"/>
  <c r="AR6" i="11"/>
  <c r="J738" i="24"/>
  <c r="L738" i="24" s="1"/>
  <c r="J871" i="24"/>
  <c r="L871" i="24" s="1"/>
  <c r="J641" i="24"/>
  <c r="L641" i="24" s="1"/>
  <c r="J1865" i="24"/>
  <c r="L1865" i="24" s="1"/>
  <c r="J2043" i="24"/>
  <c r="L2043" i="24" s="1"/>
  <c r="J194" i="24"/>
  <c r="L194" i="24" s="1"/>
  <c r="J1815" i="24"/>
  <c r="L1815" i="24" s="1"/>
  <c r="J2298" i="24"/>
  <c r="L2298" i="24" s="1"/>
  <c r="J823" i="24"/>
  <c r="L823" i="24" s="1"/>
  <c r="J1294" i="24"/>
  <c r="L1294" i="24" s="1"/>
  <c r="J111" i="24"/>
  <c r="L111" i="24" s="1"/>
  <c r="J1905" i="24"/>
  <c r="L1905" i="24" s="1"/>
  <c r="J2363" i="24"/>
  <c r="L2363" i="24" s="1"/>
  <c r="J360" i="24"/>
  <c r="L360" i="24" s="1"/>
  <c r="J1783" i="24"/>
  <c r="L1783" i="24" s="1"/>
  <c r="J1197" i="24"/>
  <c r="L1197" i="24" s="1"/>
  <c r="J499" i="24"/>
  <c r="L499" i="24" s="1"/>
  <c r="J2258" i="24"/>
  <c r="L2258" i="24" s="1"/>
  <c r="J60" i="24"/>
  <c r="L60" i="24" s="1"/>
  <c r="J1619" i="24"/>
  <c r="L1619" i="24" s="1"/>
  <c r="J899" i="24"/>
  <c r="L899" i="24" s="1"/>
  <c r="J943" i="24"/>
  <c r="L943" i="24" s="1"/>
  <c r="J950" i="24"/>
  <c r="L950" i="24" s="1"/>
  <c r="J13" i="24"/>
  <c r="L13" i="24" s="1"/>
  <c r="J1473" i="24"/>
  <c r="L1473" i="24" s="1"/>
  <c r="J79" i="24"/>
  <c r="L79" i="24" s="1"/>
  <c r="J627" i="24"/>
  <c r="L627" i="24" s="1"/>
  <c r="J1455" i="24"/>
  <c r="L1455" i="24" s="1"/>
  <c r="J2153" i="24"/>
  <c r="L2153" i="24" s="1"/>
  <c r="J560" i="24"/>
  <c r="L560" i="24" s="1"/>
  <c r="J1103" i="24"/>
  <c r="L1103" i="24" s="1"/>
  <c r="J1076" i="24"/>
  <c r="L1076" i="24" s="1"/>
  <c r="J1080" i="24"/>
  <c r="L1080" i="24" s="1"/>
  <c r="J1960" i="24"/>
  <c r="L1960" i="24" s="1"/>
  <c r="J1298" i="24"/>
  <c r="L1298" i="24" s="1"/>
  <c r="J2004" i="24"/>
  <c r="L2004" i="24" s="1"/>
  <c r="J2318" i="24"/>
  <c r="L2318" i="24" s="1"/>
  <c r="J518" i="24"/>
  <c r="L518" i="24" s="1"/>
  <c r="J835" i="24"/>
  <c r="L835" i="24" s="1"/>
  <c r="J2069" i="24"/>
  <c r="L2069" i="24" s="1"/>
  <c r="J1587" i="24"/>
  <c r="L1587" i="24" s="1"/>
  <c r="AR15" i="11"/>
  <c r="J929" i="24"/>
  <c r="L929" i="24" s="1"/>
  <c r="J545" i="24"/>
  <c r="L545" i="24" s="1"/>
  <c r="J1737" i="24"/>
  <c r="L1737" i="24" s="1"/>
  <c r="J1564" i="24"/>
  <c r="L1564" i="24" s="1"/>
  <c r="J105" i="24"/>
  <c r="L105" i="24" s="1"/>
  <c r="J232" i="24"/>
  <c r="L232" i="24" s="1"/>
  <c r="J1301" i="24"/>
  <c r="L1301" i="24" s="1"/>
  <c r="J294" i="24"/>
  <c r="L294" i="24" s="1"/>
  <c r="J221" i="24"/>
  <c r="L221" i="24" s="1"/>
  <c r="J1751" i="24"/>
  <c r="L1751" i="24" s="1"/>
  <c r="J1417" i="24"/>
  <c r="L1417" i="24" s="1"/>
  <c r="J773" i="24"/>
  <c r="L773" i="24" s="1"/>
  <c r="J1915" i="24"/>
  <c r="L1915" i="24" s="1"/>
  <c r="J2099" i="24"/>
  <c r="L2099" i="24" s="1"/>
  <c r="J1003" i="24"/>
  <c r="L1003" i="24" s="1"/>
  <c r="J2143" i="24"/>
  <c r="L2143" i="24" s="1"/>
  <c r="J1897" i="24"/>
  <c r="L1897" i="24" s="1"/>
  <c r="J226" i="24"/>
  <c r="L226" i="24" s="1"/>
  <c r="J1360" i="24"/>
  <c r="L1360" i="24" s="1"/>
  <c r="J575" i="24"/>
  <c r="L575" i="24" s="1"/>
  <c r="J1877" i="24"/>
  <c r="L1877" i="24" s="1"/>
  <c r="J1083" i="24"/>
  <c r="L1083" i="24" s="1"/>
  <c r="J810" i="24"/>
  <c r="L810" i="24" s="1"/>
  <c r="J712" i="24"/>
  <c r="L712" i="24" s="1"/>
  <c r="J1225" i="24"/>
  <c r="L1225" i="24" s="1"/>
  <c r="J1200" i="24"/>
  <c r="L1200" i="24" s="1"/>
  <c r="J209" i="24"/>
  <c r="L209" i="24" s="1"/>
  <c r="J868" i="24"/>
  <c r="L868" i="24" s="1"/>
  <c r="J711" i="24"/>
  <c r="L711" i="24" s="1"/>
  <c r="J190" i="24"/>
  <c r="L190" i="24" s="1"/>
  <c r="J1303" i="24"/>
  <c r="L1303" i="24" s="1"/>
  <c r="J1509" i="24"/>
  <c r="L1509" i="24" s="1"/>
  <c r="J2212" i="24"/>
  <c r="L2212" i="24" s="1"/>
  <c r="J663" i="24"/>
  <c r="L663" i="24" s="1"/>
  <c r="J2042" i="24"/>
  <c r="L2042" i="24" s="1"/>
  <c r="J2192" i="24"/>
  <c r="L2192" i="24" s="1"/>
  <c r="J976" i="24"/>
  <c r="L976" i="24" s="1"/>
  <c r="J2246" i="24"/>
  <c r="L2246" i="24" s="1"/>
  <c r="J1942" i="24"/>
  <c r="L1942" i="24" s="1"/>
  <c r="J926" i="24"/>
  <c r="L926" i="24" s="1"/>
  <c r="J1459" i="24"/>
  <c r="L1459" i="24" s="1"/>
  <c r="J355" i="24"/>
  <c r="L355" i="24" s="1"/>
  <c r="J2049" i="24"/>
  <c r="L2049" i="24" s="1"/>
  <c r="J514" i="24"/>
  <c r="L514" i="24" s="1"/>
  <c r="J58" i="24"/>
  <c r="L58" i="24" s="1"/>
  <c r="J2297" i="24"/>
  <c r="L2297" i="24" s="1"/>
  <c r="J737" i="24"/>
  <c r="L737" i="24" s="1"/>
  <c r="J969" i="24"/>
  <c r="L969" i="24" s="1"/>
  <c r="J295" i="24"/>
  <c r="L295" i="24" s="1"/>
  <c r="J505" i="24"/>
  <c r="L505" i="24" s="1"/>
  <c r="J187" i="24"/>
  <c r="L187" i="24" s="1"/>
  <c r="J49" i="24"/>
  <c r="L49" i="24" s="1"/>
  <c r="J160" i="24"/>
  <c r="L160" i="24" s="1"/>
  <c r="J1317" i="24"/>
  <c r="L1317" i="24" s="1"/>
  <c r="J2284" i="24"/>
  <c r="L2284" i="24" s="1"/>
  <c r="J869" i="24"/>
  <c r="L869" i="24" s="1"/>
  <c r="J2302" i="24"/>
  <c r="L2302" i="24" s="1"/>
  <c r="J2101" i="24"/>
  <c r="L2101" i="24" s="1"/>
  <c r="J1600" i="24"/>
  <c r="L1600" i="24" s="1"/>
  <c r="J1993" i="24"/>
  <c r="L1993" i="24" s="1"/>
  <c r="J672" i="24"/>
  <c r="L672" i="24" s="1"/>
  <c r="J516" i="24"/>
  <c r="L516" i="24" s="1"/>
  <c r="J132" i="24"/>
  <c r="L132" i="24" s="1"/>
  <c r="J2173" i="24"/>
  <c r="L2173" i="24" s="1"/>
  <c r="J1784" i="24"/>
  <c r="L1784" i="24" s="1"/>
  <c r="J470" i="24"/>
  <c r="L470" i="24" s="1"/>
  <c r="J87" i="24"/>
  <c r="L87" i="24" s="1"/>
  <c r="J1939" i="24"/>
  <c r="L1939" i="24" s="1"/>
  <c r="J128" i="24"/>
  <c r="L128" i="24" s="1"/>
  <c r="J2126" i="24"/>
  <c r="L2126" i="24" s="1"/>
  <c r="J1756" i="24"/>
  <c r="L1756" i="24" s="1"/>
  <c r="J1980" i="24"/>
  <c r="L1980" i="24" s="1"/>
  <c r="J458" i="24"/>
  <c r="L458" i="24" s="1"/>
  <c r="J133" i="24"/>
  <c r="L133" i="24" s="1"/>
  <c r="J1583" i="24"/>
  <c r="L1583" i="24" s="1"/>
  <c r="J825" i="24"/>
  <c r="L825" i="24" s="1"/>
  <c r="J876" i="24"/>
  <c r="L876" i="24" s="1"/>
  <c r="J2322" i="24"/>
  <c r="L2322" i="24" s="1"/>
  <c r="J1196" i="24"/>
  <c r="L1196" i="24" s="1"/>
  <c r="J1747" i="24"/>
  <c r="L1747" i="24" s="1"/>
  <c r="J636" i="24"/>
  <c r="L636" i="24" s="1"/>
  <c r="J1096" i="24"/>
  <c r="L1096" i="24" s="1"/>
  <c r="J1368" i="24"/>
  <c r="L1368" i="24" s="1"/>
  <c r="J612" i="24"/>
  <c r="L612" i="24" s="1"/>
  <c r="J918" i="24"/>
  <c r="L918" i="24" s="1"/>
  <c r="J2127" i="24"/>
  <c r="L2127" i="24" s="1"/>
  <c r="J1555" i="24"/>
  <c r="L1555" i="24" s="1"/>
  <c r="J419" i="24"/>
  <c r="L419" i="24" s="1"/>
  <c r="J2029" i="24"/>
  <c r="L2029" i="24" s="1"/>
  <c r="J1593" i="24"/>
  <c r="L1593" i="24" s="1"/>
  <c r="J288" i="24"/>
  <c r="L288" i="24" s="1"/>
  <c r="J1997" i="24"/>
  <c r="L1997" i="24" s="1"/>
  <c r="J798" i="24"/>
  <c r="L798" i="24" s="1"/>
  <c r="J781" i="24"/>
  <c r="L781" i="24" s="1"/>
  <c r="J2015" i="24"/>
  <c r="L2015" i="24" s="1"/>
  <c r="J258" i="24"/>
  <c r="L258" i="24" s="1"/>
  <c r="J1682" i="24"/>
  <c r="L1682" i="24" s="1"/>
  <c r="J2024" i="24"/>
  <c r="L2024" i="24" s="1"/>
  <c r="J1813" i="24"/>
  <c r="L1813" i="24" s="1"/>
  <c r="J652" i="24"/>
  <c r="L652" i="24" s="1"/>
  <c r="J113" i="24"/>
  <c r="L113" i="24" s="1"/>
  <c r="J836" i="24"/>
  <c r="L836" i="24" s="1"/>
  <c r="J736" i="24"/>
  <c r="L736" i="24" s="1"/>
  <c r="J1362" i="24"/>
  <c r="L1362" i="24" s="1"/>
  <c r="J831" i="24"/>
  <c r="L831" i="24" s="1"/>
  <c r="J1182" i="24"/>
  <c r="L1182" i="24" s="1"/>
  <c r="J927" i="24"/>
  <c r="L927" i="24" s="1"/>
  <c r="J2304" i="24"/>
  <c r="L2304" i="24" s="1"/>
  <c r="J1683" i="24"/>
  <c r="L1683" i="24" s="1"/>
  <c r="J1765" i="24"/>
  <c r="L1765" i="24" s="1"/>
  <c r="J1545" i="24"/>
  <c r="L1545" i="24" s="1"/>
  <c r="J1290" i="24"/>
  <c r="L1290" i="24" s="1"/>
  <c r="J1034" i="24"/>
  <c r="L1034" i="24" s="1"/>
  <c r="J2241" i="24"/>
  <c r="L2241" i="24" s="1"/>
  <c r="J496" i="24"/>
  <c r="L496" i="24" s="1"/>
  <c r="J722" i="24"/>
  <c r="L722" i="24" s="1"/>
  <c r="J758" i="24"/>
  <c r="L758" i="24" s="1"/>
  <c r="J1596" i="24"/>
  <c r="L1596" i="24" s="1"/>
  <c r="J2087" i="24"/>
  <c r="L2087" i="24" s="1"/>
  <c r="J2244" i="24"/>
  <c r="L2244" i="24" s="1"/>
  <c r="J1429" i="24"/>
  <c r="L1429" i="24" s="1"/>
  <c r="J1811" i="24"/>
  <c r="L1811" i="24" s="1"/>
  <c r="J1906" i="24"/>
  <c r="L1906" i="24" s="1"/>
  <c r="J945" i="24"/>
  <c r="L945" i="24" s="1"/>
  <c r="J1503" i="24"/>
  <c r="L1503" i="24" s="1"/>
  <c r="J508" i="24"/>
  <c r="L508" i="24" s="1"/>
  <c r="J1483" i="24"/>
  <c r="L1483" i="24" s="1"/>
  <c r="J2282" i="24"/>
  <c r="L2282" i="24" s="1"/>
  <c r="J512" i="24"/>
  <c r="L512" i="24" s="1"/>
  <c r="J990" i="24"/>
  <c r="L990" i="24" s="1"/>
  <c r="J394" i="24"/>
  <c r="L394" i="24" s="1"/>
  <c r="J2252" i="24"/>
  <c r="L2252" i="24" s="1"/>
  <c r="J1695" i="24"/>
  <c r="L1695" i="24" s="1"/>
  <c r="J2036" i="24"/>
  <c r="L2036" i="24" s="1"/>
  <c r="J274" i="24"/>
  <c r="L274" i="24" s="1"/>
  <c r="J673" i="24"/>
  <c r="L673" i="24" s="1"/>
  <c r="J401" i="24"/>
  <c r="L401" i="24" s="1"/>
  <c r="J558" i="24"/>
  <c r="L558" i="24" s="1"/>
  <c r="J808" i="24"/>
  <c r="L808" i="24" s="1"/>
  <c r="J734" i="24"/>
  <c r="L734" i="24" s="1"/>
  <c r="J1264" i="24"/>
  <c r="L1264" i="24" s="1"/>
  <c r="J1299" i="24"/>
  <c r="L1299" i="24" s="1"/>
  <c r="J702" i="24"/>
  <c r="L702" i="24" s="1"/>
  <c r="J693" i="24"/>
  <c r="L693" i="24" s="1"/>
  <c r="J413" i="24"/>
  <c r="L413" i="24" s="1"/>
  <c r="J1234" i="24"/>
  <c r="L1234" i="24" s="1"/>
  <c r="J501" i="24"/>
  <c r="L501" i="24" s="1"/>
  <c r="J2184" i="24"/>
  <c r="L2184" i="24" s="1"/>
  <c r="J1662" i="24"/>
  <c r="L1662" i="24" s="1"/>
  <c r="J1786" i="24"/>
  <c r="L1786" i="24" s="1"/>
  <c r="J1778" i="24"/>
  <c r="L1778" i="24" s="1"/>
  <c r="J444" i="24"/>
  <c r="L444" i="24" s="1"/>
  <c r="J242" i="24"/>
  <c r="L242" i="24" s="1"/>
  <c r="J616" i="24"/>
  <c r="L616" i="24" s="1"/>
  <c r="J568" i="24"/>
  <c r="L568" i="24" s="1"/>
  <c r="J1602" i="24"/>
  <c r="L1602" i="24" s="1"/>
  <c r="J32" i="24"/>
  <c r="L32" i="24" s="1"/>
  <c r="J1480" i="24"/>
  <c r="L1480" i="24" s="1"/>
  <c r="J1740" i="24"/>
  <c r="L1740" i="24" s="1"/>
  <c r="J564" i="24"/>
  <c r="L564" i="24" s="1"/>
  <c r="J2179" i="24"/>
  <c r="L2179" i="24" s="1"/>
  <c r="J103" i="24"/>
  <c r="L103" i="24" s="1"/>
  <c r="J1159" i="24"/>
  <c r="L1159" i="24" s="1"/>
  <c r="J368" i="24"/>
  <c r="L368" i="24" s="1"/>
  <c r="J1171" i="24"/>
  <c r="L1171" i="24" s="1"/>
  <c r="J570" i="24"/>
  <c r="L570" i="24" s="1"/>
  <c r="J88" i="24"/>
  <c r="L88" i="24" s="1"/>
  <c r="J565" i="24"/>
  <c r="L565" i="24" s="1"/>
  <c r="J385" i="24"/>
  <c r="L385" i="24" s="1"/>
  <c r="J1274" i="24"/>
  <c r="L1274" i="24" s="1"/>
  <c r="J555" i="24"/>
  <c r="L555" i="24" s="1"/>
  <c r="J2332" i="24"/>
  <c r="L2332" i="24" s="1"/>
  <c r="J1295" i="24"/>
  <c r="L1295" i="24" s="1"/>
  <c r="J1599" i="24"/>
  <c r="L1599" i="24" s="1"/>
  <c r="J1379" i="24"/>
  <c r="L1379" i="24" s="1"/>
  <c r="J405" i="24"/>
  <c r="L405" i="24" s="1"/>
  <c r="J1721" i="24"/>
  <c r="L1721" i="24" s="1"/>
  <c r="J517" i="24"/>
  <c r="L517" i="24" s="1"/>
  <c r="J963" i="24"/>
  <c r="L963" i="24" s="1"/>
  <c r="J2211" i="24"/>
  <c r="L2211" i="24" s="1"/>
  <c r="J26" i="24"/>
  <c r="L26" i="24" s="1"/>
  <c r="J1401" i="24"/>
  <c r="L1401" i="24" s="1"/>
  <c r="J1840" i="24"/>
  <c r="L1840" i="24" s="1"/>
  <c r="J2216" i="24"/>
  <c r="L2216" i="24" s="1"/>
  <c r="J1684" i="24"/>
  <c r="L1684" i="24" s="1"/>
  <c r="J2359" i="24"/>
  <c r="L2359" i="24" s="1"/>
  <c r="J1834" i="24"/>
  <c r="L1834" i="24" s="1"/>
  <c r="J86" i="24"/>
  <c r="L86" i="24" s="1"/>
  <c r="J2146" i="24"/>
  <c r="L2146" i="24" s="1"/>
  <c r="J1841" i="24"/>
  <c r="L1841" i="24" s="1"/>
  <c r="J1007" i="24"/>
  <c r="L1007" i="24" s="1"/>
  <c r="J2086" i="24"/>
  <c r="L2086" i="24" s="1"/>
  <c r="J2109" i="24"/>
  <c r="L2109" i="24" s="1"/>
  <c r="J1845" i="24"/>
  <c r="L1845" i="24" s="1"/>
  <c r="J493" i="24"/>
  <c r="L493" i="24" s="1"/>
  <c r="J437" i="24"/>
  <c r="L437" i="24" s="1"/>
  <c r="J2121" i="24"/>
  <c r="L2121" i="24" s="1"/>
  <c r="J93" i="24"/>
  <c r="L93" i="24" s="1"/>
  <c r="J37" i="24"/>
  <c r="L37" i="24" s="1"/>
  <c r="J2123" i="24"/>
  <c r="L2123" i="24" s="1"/>
  <c r="J752" i="24"/>
  <c r="L752" i="24" s="1"/>
  <c r="J1104" i="24"/>
  <c r="L1104" i="24" s="1"/>
  <c r="J1106" i="24"/>
  <c r="L1106" i="24" s="1"/>
  <c r="J888" i="24"/>
  <c r="L888" i="24" s="1"/>
  <c r="J1719" i="24"/>
  <c r="L1719" i="24" s="1"/>
  <c r="J1427" i="24"/>
  <c r="L1427" i="24" s="1"/>
  <c r="J1408" i="24"/>
  <c r="L1408" i="24" s="1"/>
  <c r="J858" i="24"/>
  <c r="L858" i="24" s="1"/>
  <c r="J897" i="24"/>
  <c r="L897" i="24" s="1"/>
  <c r="J718" i="24"/>
  <c r="L718" i="24" s="1"/>
  <c r="J1826" i="24"/>
  <c r="L1826" i="24" s="1"/>
  <c r="J2177" i="24"/>
  <c r="L2177" i="24" s="1"/>
  <c r="J262" i="24"/>
  <c r="L262" i="24" s="1"/>
  <c r="J410" i="24"/>
  <c r="L410" i="24" s="1"/>
  <c r="J1787" i="24"/>
  <c r="L1787" i="24" s="1"/>
  <c r="J2159" i="24"/>
  <c r="L2159" i="24" s="1"/>
  <c r="J307" i="24"/>
  <c r="L307" i="24" s="1"/>
  <c r="J1548" i="24"/>
  <c r="L1548" i="24" s="1"/>
  <c r="J587" i="24"/>
  <c r="L587" i="24" s="1"/>
  <c r="J203" i="24"/>
  <c r="L203" i="24" s="1"/>
  <c r="J1874" i="24"/>
  <c r="L1874" i="24" s="1"/>
  <c r="J1694" i="24"/>
  <c r="L1694" i="24" s="1"/>
  <c r="J5" i="24"/>
  <c r="L5" i="24" s="1"/>
  <c r="J1075" i="24"/>
  <c r="L1075" i="24" s="1"/>
  <c r="J1168" i="24"/>
  <c r="L1168" i="24" s="1"/>
  <c r="J1919" i="24"/>
  <c r="L1919" i="24" s="1"/>
  <c r="J155" i="24"/>
  <c r="L155" i="24" s="1"/>
  <c r="J443" i="24"/>
  <c r="L443" i="24" s="1"/>
  <c r="J345" i="24"/>
  <c r="L345" i="24" s="1"/>
  <c r="J1446" i="24"/>
  <c r="L1446" i="24" s="1"/>
  <c r="J1699" i="24"/>
  <c r="L1699" i="24" s="1"/>
  <c r="J566" i="24"/>
  <c r="L566" i="24" s="1"/>
  <c r="J811" i="24"/>
  <c r="L811" i="24" s="1"/>
  <c r="J1676" i="24"/>
  <c r="L1676" i="24" s="1"/>
  <c r="J686" i="24"/>
  <c r="L686" i="24" s="1"/>
  <c r="J1177" i="24"/>
  <c r="L1177" i="24" s="1"/>
  <c r="J2296" i="24"/>
  <c r="L2296" i="24" s="1"/>
  <c r="J1779" i="24"/>
  <c r="L1779" i="24" s="1"/>
  <c r="J526" i="24"/>
  <c r="L526" i="24" s="1"/>
  <c r="J2356" i="24"/>
  <c r="L2356" i="24" s="1"/>
  <c r="J1953" i="24"/>
  <c r="L1953" i="24" s="1"/>
  <c r="J1016" i="24"/>
  <c r="L1016" i="24" s="1"/>
  <c r="J47" i="24"/>
  <c r="L47" i="24" s="1"/>
  <c r="J500" i="24"/>
  <c r="L500" i="24" s="1"/>
  <c r="J92" i="24"/>
  <c r="L92" i="24" s="1"/>
  <c r="J1748" i="24"/>
  <c r="L1748" i="24" s="1"/>
  <c r="J2080" i="24"/>
  <c r="L2080" i="24" s="1"/>
  <c r="J2022" i="24"/>
  <c r="L2022" i="24" s="1"/>
  <c r="J2299" i="24"/>
  <c r="L2299" i="24" s="1"/>
  <c r="J991" i="24"/>
  <c r="L991" i="24" s="1"/>
  <c r="J2219" i="24"/>
  <c r="L2219" i="24" s="1"/>
  <c r="J774" i="24"/>
  <c r="L774" i="24" s="1"/>
  <c r="J1766" i="24"/>
  <c r="L1766" i="24" s="1"/>
  <c r="J238" i="24"/>
  <c r="L238" i="24" s="1"/>
  <c r="J1534" i="24"/>
  <c r="L1534" i="24" s="1"/>
  <c r="J1494" i="24"/>
  <c r="L1494" i="24" s="1"/>
  <c r="J2317" i="24"/>
  <c r="L2317" i="24" s="1"/>
  <c r="J1212" i="24"/>
  <c r="L1212" i="24" s="1"/>
  <c r="J1733" i="24"/>
  <c r="L1733" i="24" s="1"/>
  <c r="J2041" i="24"/>
  <c r="L2041" i="24" s="1"/>
  <c r="J670" i="24"/>
  <c r="L670" i="24" s="1"/>
  <c r="J1209" i="24"/>
  <c r="L1209" i="24" s="1"/>
  <c r="J177" i="24"/>
  <c r="L177" i="24" s="1"/>
  <c r="J1977" i="24"/>
  <c r="L1977" i="24" s="1"/>
  <c r="J799" i="24"/>
  <c r="L799" i="24" s="1"/>
  <c r="J541" i="24"/>
  <c r="L541" i="24" s="1"/>
  <c r="J1533" i="24"/>
  <c r="L1533" i="24" s="1"/>
  <c r="J1405" i="24"/>
  <c r="L1405" i="24" s="1"/>
  <c r="J1937" i="24"/>
  <c r="L1937" i="24" s="1"/>
  <c r="J706" i="24"/>
  <c r="L706" i="24" s="1"/>
  <c r="J1191" i="24"/>
  <c r="L1191" i="24" s="1"/>
  <c r="J464" i="24"/>
  <c r="L464" i="24" s="1"/>
  <c r="J833" i="24"/>
  <c r="L833" i="24" s="1"/>
  <c r="J98" i="24"/>
  <c r="L98" i="24" s="1"/>
  <c r="J697" i="24"/>
  <c r="L697" i="24" s="1"/>
  <c r="J708" i="24"/>
  <c r="L708" i="24" s="1"/>
  <c r="J928" i="24"/>
  <c r="L928" i="24" s="1"/>
  <c r="J1950" i="24"/>
  <c r="L1950" i="24" s="1"/>
  <c r="J992" i="24"/>
  <c r="L992" i="24" s="1"/>
  <c r="J1863" i="24"/>
  <c r="L1863" i="24" s="1"/>
  <c r="J404" i="24"/>
  <c r="L404" i="24" s="1"/>
  <c r="J2321" i="24"/>
  <c r="L2321" i="24" s="1"/>
  <c r="J1626" i="24"/>
  <c r="L1626" i="24" s="1"/>
  <c r="J1878" i="24"/>
  <c r="L1878" i="24" s="1"/>
  <c r="J2085" i="24"/>
  <c r="L2085" i="24" s="1"/>
  <c r="J1563" i="24"/>
  <c r="L1563" i="24" s="1"/>
  <c r="J644" i="24"/>
  <c r="L644" i="24" s="1"/>
  <c r="J1286" i="24"/>
  <c r="L1286" i="24" s="1"/>
  <c r="J965" i="24"/>
  <c r="L965" i="24" s="1"/>
  <c r="J290" i="24"/>
  <c r="L290" i="24" s="1"/>
  <c r="J1285" i="24"/>
  <c r="L1285" i="24" s="1"/>
  <c r="J1853" i="24"/>
  <c r="L1853" i="24" s="1"/>
  <c r="J1623" i="24"/>
  <c r="L1623" i="24" s="1"/>
  <c r="J228" i="24"/>
  <c r="L228" i="24" s="1"/>
  <c r="J680" i="24"/>
  <c r="L680" i="24" s="1"/>
  <c r="J353" i="24"/>
  <c r="L353" i="24" s="1"/>
  <c r="J1370" i="24"/>
  <c r="L1370" i="24" s="1"/>
  <c r="J117" i="24"/>
  <c r="L117" i="24" s="1"/>
  <c r="J2094" i="24"/>
  <c r="L2094" i="24" s="1"/>
  <c r="J900" i="24"/>
  <c r="L900" i="24" s="1"/>
  <c r="J408" i="24"/>
  <c r="L408" i="24" s="1"/>
  <c r="J614" i="24"/>
  <c r="L614" i="24" s="1"/>
  <c r="J972" i="24"/>
  <c r="L972" i="24" s="1"/>
  <c r="J1328" i="24"/>
  <c r="L1328" i="24" s="1"/>
  <c r="J1914" i="24"/>
  <c r="L1914" i="24" s="1"/>
  <c r="J48" i="24"/>
  <c r="L48" i="24" s="1"/>
  <c r="J151" i="24"/>
  <c r="L151" i="24" s="1"/>
  <c r="J2137" i="24"/>
  <c r="L2137" i="24" s="1"/>
  <c r="J1039" i="24"/>
  <c r="L1039" i="24" s="1"/>
  <c r="J679" i="24"/>
  <c r="L679" i="24" s="1"/>
  <c r="J851" i="24"/>
  <c r="L851" i="24" s="1"/>
  <c r="J2149" i="24"/>
  <c r="L2149" i="24" s="1"/>
  <c r="J528" i="24"/>
  <c r="L528" i="24" s="1"/>
  <c r="J1731" i="24"/>
  <c r="L1731" i="24" s="1"/>
  <c r="J12" i="24"/>
  <c r="L12" i="24" s="1"/>
  <c r="J1585" i="24"/>
  <c r="L1585" i="24" s="1"/>
  <c r="J453" i="24"/>
  <c r="L453" i="24" s="1"/>
  <c r="J1910" i="24"/>
  <c r="L1910" i="24" s="1"/>
  <c r="J1255" i="24"/>
  <c r="L1255" i="24" s="1"/>
  <c r="J201" i="24"/>
  <c r="L201" i="24" s="1"/>
  <c r="J130" i="24"/>
  <c r="L130" i="24" s="1"/>
  <c r="J1458" i="24"/>
  <c r="L1458" i="24" s="1"/>
  <c r="J1771" i="24"/>
  <c r="L1771" i="24" s="1"/>
  <c r="J975" i="24"/>
  <c r="L975" i="24" s="1"/>
  <c r="J1165" i="24"/>
  <c r="L1165" i="24" s="1"/>
  <c r="J2346" i="24"/>
  <c r="L2346" i="24" s="1"/>
  <c r="J2033" i="24"/>
  <c r="L2033" i="24" s="1"/>
  <c r="J804" i="24"/>
  <c r="L804" i="24" s="1"/>
  <c r="J2054" i="24"/>
  <c r="L2054" i="24" s="1"/>
  <c r="J1616" i="24"/>
  <c r="L1616" i="24" s="1"/>
  <c r="J1538" i="24"/>
  <c r="L1538" i="24" s="1"/>
  <c r="J2161" i="24"/>
  <c r="L2161" i="24" s="1"/>
  <c r="J1333" i="24"/>
  <c r="L1333" i="24" s="1"/>
  <c r="J1380" i="24"/>
  <c r="L1380" i="24" s="1"/>
  <c r="J930" i="24"/>
  <c r="L930" i="24" s="1"/>
  <c r="J893" i="24"/>
  <c r="L893" i="24" s="1"/>
  <c r="J1952" i="24"/>
  <c r="L1952" i="24" s="1"/>
  <c r="J2283" i="24"/>
  <c r="L2283" i="24" s="1"/>
  <c r="J1846" i="24"/>
  <c r="L1846" i="24" s="1"/>
  <c r="J977" i="24"/>
  <c r="L977" i="24" s="1"/>
  <c r="J1036" i="24"/>
  <c r="L1036" i="24" s="1"/>
  <c r="J1267" i="24"/>
  <c r="L1267" i="24" s="1"/>
  <c r="J1712" i="24"/>
  <c r="L1712" i="24" s="1"/>
  <c r="J2007" i="24"/>
  <c r="L2007" i="24" s="1"/>
  <c r="J109" i="24"/>
  <c r="L109" i="24" s="1"/>
  <c r="J1270" i="24"/>
  <c r="L1270" i="24" s="1"/>
  <c r="J1966" i="24"/>
  <c r="L1966" i="24" s="1"/>
  <c r="J1524" i="24"/>
  <c r="L1524" i="24" s="1"/>
  <c r="J1136" i="24"/>
  <c r="L1136" i="24" s="1"/>
  <c r="J772" i="24"/>
  <c r="L772" i="24" s="1"/>
  <c r="J894" i="24"/>
  <c r="L894" i="24" s="1"/>
  <c r="J1266" i="24"/>
  <c r="L1266" i="24" s="1"/>
  <c r="J95" i="24"/>
  <c r="L95" i="24" s="1"/>
  <c r="J1365" i="24"/>
  <c r="L1365" i="24" s="1"/>
  <c r="J2301" i="24"/>
  <c r="L2301" i="24" s="1"/>
  <c r="J1372" i="24"/>
  <c r="L1372" i="24" s="1"/>
  <c r="J609" i="24"/>
  <c r="L609" i="24" s="1"/>
  <c r="J1685" i="24"/>
  <c r="L1685" i="24" s="1"/>
  <c r="J1412" i="24"/>
  <c r="L1412" i="24" s="1"/>
  <c r="J1502" i="24"/>
  <c r="L1502" i="24" s="1"/>
  <c r="J2117" i="24"/>
  <c r="L2117" i="24" s="1"/>
  <c r="J925" i="24"/>
  <c r="L925" i="24" s="1"/>
  <c r="J1345" i="24"/>
  <c r="L1345" i="24" s="1"/>
  <c r="J200" i="24"/>
  <c r="L200" i="24" s="1"/>
  <c r="J1352" i="24"/>
  <c r="L1352" i="24" s="1"/>
  <c r="J2324" i="24"/>
  <c r="L2324" i="24" s="1"/>
  <c r="J1606" i="24"/>
  <c r="L1606" i="24" s="1"/>
  <c r="J2081" i="24"/>
  <c r="L2081" i="24" s="1"/>
  <c r="J657" i="24"/>
  <c r="L657" i="24" s="1"/>
  <c r="J1120" i="24"/>
  <c r="L1120" i="24" s="1"/>
  <c r="J1444" i="24"/>
  <c r="L1444" i="24" s="1"/>
  <c r="J1399" i="24"/>
  <c r="L1399" i="24" s="1"/>
  <c r="J622" i="24"/>
  <c r="L622" i="24" s="1"/>
  <c r="J2120" i="24"/>
  <c r="L2120" i="24" s="1"/>
  <c r="J958" i="24"/>
  <c r="L958" i="24" s="1"/>
  <c r="J688" i="24"/>
  <c r="L688" i="24" s="1"/>
  <c r="J1644" i="24"/>
  <c r="L1644" i="24" s="1"/>
  <c r="J1216" i="24"/>
  <c r="L1216" i="24" s="1"/>
  <c r="J491" i="24"/>
  <c r="L491" i="24" s="1"/>
  <c r="AR5" i="11"/>
  <c r="J755" i="24"/>
  <c r="L755" i="24" s="1"/>
  <c r="J620" i="24"/>
  <c r="L620" i="24" s="1"/>
  <c r="J302" i="24"/>
  <c r="L302" i="24" s="1"/>
  <c r="J2210" i="24"/>
  <c r="L2210" i="24" s="1"/>
  <c r="J2194" i="24"/>
  <c r="L2194" i="24" s="1"/>
  <c r="J1624" i="24"/>
  <c r="L1624" i="24" s="1"/>
  <c r="J1859" i="24"/>
  <c r="L1859" i="24" s="1"/>
  <c r="J795" i="24"/>
  <c r="L795" i="24" s="1"/>
  <c r="J1143" i="24"/>
  <c r="L1143" i="24" s="1"/>
  <c r="J1934" i="24"/>
  <c r="L1934" i="24" s="1"/>
  <c r="J1899" i="24"/>
  <c r="L1899" i="24" s="1"/>
  <c r="J346" i="24"/>
  <c r="L346" i="24" s="1"/>
  <c r="J1190" i="24"/>
  <c r="L1190" i="24" s="1"/>
  <c r="J306" i="24"/>
  <c r="L306" i="24" s="1"/>
  <c r="J2300" i="24"/>
  <c r="L2300" i="24" s="1"/>
  <c r="J2338" i="24"/>
  <c r="L2338" i="24" s="1"/>
  <c r="J1772" i="24"/>
  <c r="L1772" i="24" s="1"/>
  <c r="J2294" i="24"/>
  <c r="L2294" i="24" s="1"/>
  <c r="J1807" i="24"/>
  <c r="L1807" i="24" s="1"/>
  <c r="J1598" i="24"/>
  <c r="L1598" i="24" s="1"/>
  <c r="J854" i="24"/>
  <c r="L854" i="24" s="1"/>
  <c r="J1424" i="24"/>
  <c r="L1424" i="24" s="1"/>
  <c r="J1627" i="24"/>
  <c r="L1627" i="24" s="1"/>
  <c r="J2167" i="24"/>
  <c r="L2167" i="24" s="1"/>
  <c r="J425" i="24"/>
  <c r="L425" i="24" s="1"/>
  <c r="J1272" i="24"/>
  <c r="L1272" i="24" s="1"/>
  <c r="J1907" i="24"/>
  <c r="L1907" i="24" s="1"/>
  <c r="J2201" i="24"/>
  <c r="L2201" i="24" s="1"/>
  <c r="J1109" i="24"/>
  <c r="L1109" i="24" s="1"/>
  <c r="J1738" i="24"/>
  <c r="L1738" i="24" s="1"/>
  <c r="J1038" i="24"/>
  <c r="L1038" i="24" s="1"/>
  <c r="J461" i="24"/>
  <c r="L461" i="24" s="1"/>
  <c r="J1397" i="24"/>
  <c r="L1397" i="24" s="1"/>
  <c r="J152" i="24"/>
  <c r="L152" i="24" s="1"/>
  <c r="J2264" i="24"/>
  <c r="L2264" i="24" s="1"/>
  <c r="J523" i="24"/>
  <c r="L523" i="24" s="1"/>
  <c r="J595" i="24"/>
  <c r="L595" i="24" s="1"/>
  <c r="J1258" i="24"/>
  <c r="L1258" i="24" s="1"/>
  <c r="J192" i="24"/>
  <c r="L192" i="24" s="1"/>
  <c r="J921" i="24"/>
  <c r="L921" i="24" s="1"/>
  <c r="J1839" i="24"/>
  <c r="L1839" i="24" s="1"/>
  <c r="J650" i="24"/>
  <c r="L650" i="24" s="1"/>
  <c r="J1481" i="24"/>
  <c r="L1481" i="24" s="1"/>
  <c r="J848" i="24"/>
  <c r="L848" i="24" s="1"/>
  <c r="J1095" i="24"/>
  <c r="L1095" i="24" s="1"/>
  <c r="J2160" i="24"/>
  <c r="L2160" i="24" s="1"/>
  <c r="J1727" i="24"/>
  <c r="L1727" i="24" s="1"/>
  <c r="J1609" i="24"/>
  <c r="L1609" i="24" s="1"/>
  <c r="J2279" i="24"/>
  <c r="L2279" i="24" s="1"/>
  <c r="J625" i="24"/>
  <c r="L625" i="24" s="1"/>
  <c r="J31" i="24"/>
  <c r="L31" i="24" s="1"/>
  <c r="J115" i="24"/>
  <c r="L115" i="24" s="1"/>
  <c r="J1031" i="24"/>
  <c r="L1031" i="24" s="1"/>
  <c r="J2072" i="24"/>
  <c r="L2072" i="24" s="1"/>
  <c r="J1338" i="24"/>
  <c r="L1338" i="24" s="1"/>
  <c r="J1679" i="24"/>
  <c r="L1679" i="24" s="1"/>
  <c r="J1708" i="24"/>
  <c r="L1708" i="24" s="1"/>
  <c r="J1098" i="24"/>
  <c r="L1098" i="24" s="1"/>
  <c r="J2011" i="24"/>
  <c r="L2011" i="24" s="1"/>
  <c r="J1928" i="24"/>
  <c r="L1928" i="24" s="1"/>
  <c r="J369" i="24"/>
  <c r="L369" i="24" s="1"/>
  <c r="J1947" i="24"/>
  <c r="L1947" i="24" s="1"/>
  <c r="J2209" i="24"/>
  <c r="L2209" i="24" s="1"/>
  <c r="J2367" i="24"/>
  <c r="L2367" i="24" s="1"/>
  <c r="J827" i="24"/>
  <c r="L827" i="24" s="1"/>
  <c r="J744" i="24"/>
  <c r="L744" i="24" s="1"/>
  <c r="J765" i="24"/>
  <c r="L765" i="24" s="1"/>
  <c r="J887" i="24"/>
  <c r="L887" i="24" s="1"/>
  <c r="J1092" i="24"/>
  <c r="L1092" i="24" s="1"/>
  <c r="J297" i="24"/>
  <c r="L297" i="24" s="1"/>
  <c r="J1296" i="24"/>
  <c r="L1296" i="24" s="1"/>
  <c r="J119" i="24"/>
  <c r="L119" i="24" s="1"/>
  <c r="J1479" i="24"/>
  <c r="L1479" i="24" s="1"/>
  <c r="J1891" i="24"/>
  <c r="L1891" i="24" s="1"/>
  <c r="J1896" i="24"/>
  <c r="L1896" i="24" s="1"/>
  <c r="J1451" i="24"/>
  <c r="L1451" i="24" s="1"/>
  <c r="J543" i="24"/>
  <c r="L543" i="24" s="1"/>
  <c r="J761" i="24"/>
  <c r="L761" i="24" s="1"/>
  <c r="J1358" i="24"/>
  <c r="L1358" i="24" s="1"/>
  <c r="J2232" i="24"/>
  <c r="L2232" i="24" s="1"/>
  <c r="J2063" i="24"/>
  <c r="L2063" i="24" s="1"/>
  <c r="J2242" i="24"/>
  <c r="L2242" i="24" s="1"/>
  <c r="J631" i="24"/>
  <c r="L631" i="24" s="1"/>
  <c r="J2131" i="24"/>
  <c r="L2131" i="24" s="1"/>
  <c r="J25" i="24"/>
  <c r="L25" i="24" s="1"/>
  <c r="J2208" i="24"/>
  <c r="L2208" i="24" s="1"/>
  <c r="J2108" i="24"/>
  <c r="L2108" i="24" s="1"/>
  <c r="J504" i="24"/>
  <c r="L504" i="24" s="1"/>
  <c r="J2326" i="24"/>
  <c r="L2326" i="24" s="1"/>
  <c r="J248" i="24"/>
  <c r="L248" i="24" s="1"/>
  <c r="J1961" i="24"/>
  <c r="L1961" i="24" s="1"/>
  <c r="J1414" i="24"/>
  <c r="L1414" i="24" s="1"/>
  <c r="J760" i="24"/>
  <c r="L760" i="24" s="1"/>
  <c r="J1718" i="24"/>
  <c r="L1718" i="24" s="1"/>
  <c r="J44" i="24"/>
  <c r="L44" i="24" s="1"/>
  <c r="J1263" i="24"/>
  <c r="L1263" i="24" s="1"/>
  <c r="J33" i="24"/>
  <c r="L33" i="24" s="1"/>
  <c r="J1964" i="24"/>
  <c r="L1964" i="24" s="1"/>
  <c r="J321" i="24"/>
  <c r="L321" i="24" s="1"/>
  <c r="J948" i="24"/>
  <c r="L948" i="24" s="1"/>
  <c r="J331" i="24"/>
  <c r="L331" i="24" s="1"/>
  <c r="J2078" i="24"/>
  <c r="L2078" i="24" s="1"/>
  <c r="J1746" i="24"/>
  <c r="L1746" i="24" s="1"/>
  <c r="J954" i="24"/>
  <c r="L954" i="24" s="1"/>
  <c r="J1730" i="24"/>
  <c r="L1730" i="24" s="1"/>
  <c r="J1894" i="24"/>
  <c r="L1894" i="24" s="1"/>
  <c r="J1327" i="24"/>
  <c r="L1327" i="24" s="1"/>
  <c r="J513" i="24"/>
  <c r="L513" i="24" s="1"/>
  <c r="J359" i="24"/>
  <c r="L359" i="24" s="1"/>
  <c r="J1595" i="24"/>
  <c r="L1595" i="24" s="1"/>
  <c r="J1681" i="24"/>
  <c r="L1681" i="24" s="1"/>
  <c r="J812" i="24"/>
  <c r="L812" i="24" s="1"/>
  <c r="J343" i="24"/>
  <c r="L343" i="24" s="1"/>
  <c r="AR12" i="11"/>
  <c r="J1219" i="24"/>
  <c r="L1219" i="24" s="1"/>
  <c r="J431" i="24"/>
  <c r="L431" i="24" s="1"/>
  <c r="J655" i="24"/>
  <c r="L655" i="24" s="1"/>
  <c r="J365" i="24"/>
  <c r="L365" i="24" s="1"/>
  <c r="J2048" i="24"/>
  <c r="L2048" i="24" s="1"/>
  <c r="J1004" i="24"/>
  <c r="L1004" i="24" s="1"/>
  <c r="J178" i="24"/>
  <c r="L178" i="24" s="1"/>
  <c r="J873" i="24"/>
  <c r="L873" i="24" s="1"/>
  <c r="J538" i="24"/>
  <c r="L538" i="24" s="1"/>
  <c r="J1211" i="24"/>
  <c r="L1211" i="24" s="1"/>
  <c r="J2281" i="24"/>
  <c r="L2281" i="24" s="1"/>
  <c r="J1461" i="24"/>
  <c r="L1461" i="24" s="1"/>
  <c r="J1184" i="24"/>
  <c r="L1184" i="24" s="1"/>
  <c r="J821" i="24"/>
  <c r="L821" i="24" s="1"/>
  <c r="J2230" i="24"/>
  <c r="L2230" i="24" s="1"/>
  <c r="J1438" i="24"/>
  <c r="L1438" i="24" s="1"/>
  <c r="J1155" i="24"/>
  <c r="L1155" i="24" s="1"/>
  <c r="J100" i="24"/>
  <c r="L100" i="24" s="1"/>
  <c r="J567" i="24"/>
  <c r="L567" i="24" s="1"/>
  <c r="J287" i="24"/>
  <c r="L287" i="24" s="1"/>
  <c r="J392" i="24"/>
  <c r="L392" i="24" s="1"/>
  <c r="J1526" i="24"/>
  <c r="L1526" i="24" s="1"/>
  <c r="J193" i="24"/>
  <c r="L193" i="24" s="1"/>
  <c r="J510" i="24"/>
  <c r="L510" i="24" s="1"/>
  <c r="J1764" i="24"/>
  <c r="L1764" i="24" s="1"/>
  <c r="J253" i="24"/>
  <c r="L253" i="24" s="1"/>
  <c r="J1467" i="24"/>
  <c r="L1467" i="24" s="1"/>
  <c r="J1525" i="24"/>
  <c r="L1525" i="24" s="1"/>
  <c r="J134" i="24"/>
  <c r="L134" i="24" s="1"/>
  <c r="J2349" i="24"/>
  <c r="L2349" i="24" s="1"/>
  <c r="J698" i="24"/>
  <c r="L698" i="24" s="1"/>
  <c r="J2104" i="24"/>
  <c r="L2104" i="24" s="1"/>
  <c r="J377" i="24"/>
  <c r="L377" i="24" s="1"/>
  <c r="J709" i="24"/>
  <c r="L709" i="24" s="1"/>
  <c r="J1549" i="24"/>
  <c r="L1549" i="24" s="1"/>
  <c r="J1613" i="24"/>
  <c r="L1613" i="24" s="1"/>
  <c r="J84" i="24"/>
  <c r="L84" i="24" s="1"/>
  <c r="J402" i="24"/>
  <c r="L402" i="24" s="1"/>
  <c r="J1170" i="24"/>
  <c r="L1170" i="24" s="1"/>
  <c r="J484" i="24"/>
  <c r="L484" i="24" s="1"/>
  <c r="J281" i="24"/>
  <c r="L281" i="24" s="1"/>
  <c r="J1284" i="24"/>
  <c r="L1284" i="24" s="1"/>
  <c r="J540" i="24"/>
  <c r="L540" i="24" s="1"/>
  <c r="J603" i="24"/>
  <c r="L603" i="24" s="1"/>
  <c r="J932" i="24"/>
  <c r="L932" i="24" s="1"/>
  <c r="J759" i="24"/>
  <c r="L759" i="24" s="1"/>
  <c r="J671" i="24"/>
  <c r="L671" i="24" s="1"/>
  <c r="J14" i="24"/>
  <c r="L14" i="24" s="1"/>
  <c r="J126" i="24"/>
  <c r="L126" i="24" s="1"/>
  <c r="J1434" i="24"/>
  <c r="L1434" i="24" s="1"/>
  <c r="J933" i="24"/>
  <c r="L933" i="24" s="1"/>
  <c r="J1965" i="24"/>
  <c r="L1965" i="24" s="1"/>
  <c r="J1870" i="24"/>
  <c r="L1870" i="24" s="1"/>
  <c r="J2115" i="24"/>
  <c r="L2115" i="24" s="1"/>
  <c r="J989" i="24"/>
  <c r="L989" i="24" s="1"/>
  <c r="J2348" i="24"/>
  <c r="L2348" i="24" s="1"/>
  <c r="J225" i="24"/>
  <c r="L225" i="24" s="1"/>
  <c r="J532" i="24"/>
  <c r="L532" i="24" s="1"/>
  <c r="J1113" i="24"/>
  <c r="L1113" i="24" s="1"/>
  <c r="J452" i="24"/>
  <c r="L452" i="24" s="1"/>
  <c r="J557" i="24"/>
  <c r="L557" i="24" s="1"/>
  <c r="J1244" i="24"/>
  <c r="L1244" i="24" s="1"/>
  <c r="J1207" i="24"/>
  <c r="L1207" i="24" s="1"/>
  <c r="J1956" i="24"/>
  <c r="L1956" i="24" s="1"/>
  <c r="J961" i="24"/>
  <c r="L961" i="24" s="1"/>
  <c r="J370" i="24"/>
  <c r="L370" i="24" s="1"/>
  <c r="J1261" i="24"/>
  <c r="L1261" i="24" s="1"/>
  <c r="J534" i="24"/>
  <c r="L534" i="24" s="1"/>
  <c r="J1394" i="24"/>
  <c r="L1394" i="24" s="1"/>
  <c r="J766" i="24"/>
  <c r="L766" i="24" s="1"/>
  <c r="J2274" i="24"/>
  <c r="L2274" i="24" s="1"/>
  <c r="J432" i="24"/>
  <c r="L432" i="24" s="1"/>
  <c r="J1306" i="24"/>
  <c r="L1306" i="24" s="1"/>
  <c r="J1612" i="24"/>
  <c r="L1612" i="24" s="1"/>
  <c r="J1594" i="24"/>
  <c r="L1594" i="24" s="1"/>
  <c r="J1279" i="24"/>
  <c r="L1279" i="24" s="1"/>
  <c r="J777" i="24"/>
  <c r="L777" i="24" s="1"/>
  <c r="J857" i="24"/>
  <c r="L857" i="24" s="1"/>
  <c r="J1969" i="24"/>
  <c r="L1969" i="24" s="1"/>
  <c r="J1010" i="24"/>
  <c r="L1010" i="24" s="1"/>
  <c r="J1527" i="24"/>
  <c r="L1527" i="24" s="1"/>
  <c r="J426" i="24"/>
  <c r="L426" i="24" s="1"/>
  <c r="J1239" i="24"/>
  <c r="L1239" i="24" s="1"/>
  <c r="J1867" i="24"/>
  <c r="L1867" i="24" s="1"/>
  <c r="J158" i="24"/>
  <c r="L158" i="24" s="1"/>
  <c r="J1716" i="24"/>
  <c r="L1716" i="24" s="1"/>
  <c r="J845" i="24"/>
  <c r="L845" i="24" s="1"/>
  <c r="J62" i="24"/>
  <c r="L62" i="24" s="1"/>
  <c r="J898" i="24"/>
  <c r="L898" i="24" s="1"/>
  <c r="J1464" i="24"/>
  <c r="L1464" i="24" s="1"/>
  <c r="J524" i="24"/>
  <c r="L524" i="24" s="1"/>
  <c r="J713" i="24"/>
  <c r="L713" i="24" s="1"/>
  <c r="J1430" i="24"/>
  <c r="L1430" i="24" s="1"/>
  <c r="J154" i="24"/>
  <c r="L154" i="24" s="1"/>
  <c r="J1102" i="24"/>
  <c r="L1102" i="24" s="1"/>
  <c r="J352" i="24"/>
  <c r="L352" i="24" s="1"/>
  <c r="J1488" i="24"/>
  <c r="L1488" i="24" s="1"/>
  <c r="J1804" i="24"/>
  <c r="L1804" i="24" s="1"/>
  <c r="J198" i="24"/>
  <c r="L198" i="24" s="1"/>
  <c r="J2339" i="24"/>
  <c r="L2339" i="24" s="1"/>
  <c r="J250" i="24"/>
  <c r="L250" i="24" s="1"/>
  <c r="J753" i="24"/>
  <c r="L753" i="24" s="1"/>
  <c r="J1972" i="24"/>
  <c r="L1972" i="24" s="1"/>
  <c r="J1304" i="24"/>
  <c r="L1304" i="24" s="1"/>
  <c r="J165" i="24"/>
  <c r="L165" i="24" s="1"/>
  <c r="J1477" i="24"/>
  <c r="L1477" i="24" s="1"/>
  <c r="J1989" i="24"/>
  <c r="L1989" i="24" s="1"/>
  <c r="J838" i="24"/>
  <c r="L838" i="24" s="1"/>
  <c r="J585" i="24"/>
  <c r="L585" i="24" s="1"/>
  <c r="J29" i="24"/>
  <c r="L29" i="24" s="1"/>
  <c r="J465" i="24"/>
  <c r="L465" i="24" s="1"/>
  <c r="J801" i="24"/>
  <c r="L801" i="24" s="1"/>
  <c r="J328" i="24"/>
  <c r="L328" i="24" s="1"/>
  <c r="J2185" i="24"/>
  <c r="L2185" i="24" s="1"/>
  <c r="J347" i="24"/>
  <c r="L347" i="24" s="1"/>
  <c r="J430" i="24"/>
  <c r="L430" i="24" s="1"/>
  <c r="J1386" i="24"/>
  <c r="L1386" i="24" s="1"/>
  <c r="J1416" i="24"/>
  <c r="L1416" i="24" s="1"/>
  <c r="J986" i="24"/>
  <c r="L986" i="24" s="1"/>
  <c r="J1208" i="24"/>
  <c r="L1208" i="24" s="1"/>
  <c r="J1422" i="24"/>
  <c r="L1422" i="24" s="1"/>
  <c r="J97" i="24"/>
  <c r="L97" i="24" s="1"/>
  <c r="J613" i="24"/>
  <c r="L613" i="24" s="1"/>
  <c r="J966" i="24"/>
  <c r="L966" i="24" s="1"/>
  <c r="J1830" i="24"/>
  <c r="L1830" i="24" s="1"/>
  <c r="J356" i="24"/>
  <c r="L356" i="24" s="1"/>
  <c r="J65" i="24"/>
  <c r="L65" i="24" s="1"/>
  <c r="J621" i="24"/>
  <c r="L621" i="24" s="1"/>
  <c r="J1321" i="24"/>
  <c r="L1321" i="24" s="1"/>
  <c r="J1634" i="24"/>
  <c r="L1634" i="24" s="1"/>
  <c r="J407" i="24"/>
  <c r="L407" i="24" s="1"/>
  <c r="J1470" i="24"/>
  <c r="L1470" i="24" s="1"/>
  <c r="J1749" i="24"/>
  <c r="L1749" i="24" s="1"/>
  <c r="J1492" i="24"/>
  <c r="L1492" i="24" s="1"/>
  <c r="J2074" i="24"/>
  <c r="L2074" i="24" s="1"/>
  <c r="J2079" i="24"/>
  <c r="L2079" i="24" s="1"/>
  <c r="J1796" i="24"/>
  <c r="L1796" i="24" s="1"/>
  <c r="J20" i="24"/>
  <c r="L20" i="24" s="1"/>
  <c r="J1741" i="24"/>
  <c r="L1741" i="24" s="1"/>
  <c r="J1220" i="24"/>
  <c r="L1220" i="24" s="1"/>
  <c r="J206" i="24"/>
  <c r="L206" i="24" s="1"/>
  <c r="J906" i="24"/>
  <c r="L906" i="24" s="1"/>
  <c r="J995" i="24"/>
  <c r="L995" i="24" s="1"/>
  <c r="J732" i="24"/>
  <c r="L732" i="24" s="1"/>
  <c r="J304" i="24"/>
  <c r="L304" i="24" s="1"/>
  <c r="J208" i="24"/>
  <c r="L208" i="24" s="1"/>
  <c r="J1745" i="24"/>
  <c r="L1745" i="24" s="1"/>
  <c r="J1192" i="24"/>
  <c r="L1192" i="24" s="1"/>
  <c r="J417" i="24"/>
  <c r="L417" i="24" s="1"/>
  <c r="J1773" i="24"/>
  <c r="L1773" i="24" s="1"/>
  <c r="J2229" i="24"/>
  <c r="L2229" i="24" s="1"/>
  <c r="J1584" i="24"/>
  <c r="L1584" i="24" s="1"/>
  <c r="J183" i="24"/>
  <c r="L183" i="24" s="1"/>
  <c r="J904" i="24"/>
  <c r="L904" i="24" s="1"/>
  <c r="J629" i="24"/>
  <c r="L629" i="24" s="1"/>
  <c r="J2088" i="24"/>
  <c r="L2088" i="24" s="1"/>
  <c r="J4" i="24"/>
  <c r="L4" i="24" s="1"/>
  <c r="J1512" i="24"/>
  <c r="L1512" i="24" s="1"/>
  <c r="J1175" i="24"/>
  <c r="L1175" i="24" s="1"/>
  <c r="J1990" i="24"/>
  <c r="L1990" i="24" s="1"/>
  <c r="J1061" i="24"/>
  <c r="L1061" i="24" s="1"/>
  <c r="J1030" i="24"/>
  <c r="L1030" i="24" s="1"/>
  <c r="J266" i="24"/>
  <c r="L266" i="24" s="1"/>
  <c r="J1150" i="24"/>
  <c r="L1150" i="24" s="1"/>
  <c r="J1883" i="24"/>
  <c r="L1883" i="24" s="1"/>
  <c r="J581" i="24"/>
  <c r="L581" i="24" s="1"/>
  <c r="J272" i="24"/>
  <c r="L272" i="24" s="1"/>
  <c r="J308" i="24"/>
  <c r="L308" i="24" s="1"/>
  <c r="J1885" i="24"/>
  <c r="L1885" i="24" s="1"/>
  <c r="J1507" i="24"/>
  <c r="L1507" i="24" s="1"/>
  <c r="J314" i="24"/>
  <c r="L314" i="24" s="1"/>
  <c r="J1349" i="24"/>
  <c r="L1349" i="24" s="1"/>
  <c r="J23" i="24"/>
  <c r="L23" i="24" s="1"/>
  <c r="J1802" i="24"/>
  <c r="L1802" i="24" s="1"/>
  <c r="J726" i="24"/>
  <c r="L726" i="24" s="1"/>
  <c r="J1027" i="24"/>
  <c r="L1027" i="24" s="1"/>
  <c r="J2110" i="24"/>
  <c r="L2110" i="24" s="1"/>
  <c r="J1725" i="24"/>
  <c r="L1725" i="24" s="1"/>
  <c r="J1769" i="24"/>
  <c r="L1769" i="24" s="1"/>
  <c r="J763" i="24"/>
  <c r="L763" i="24" s="1"/>
  <c r="J530" i="24"/>
  <c r="L530" i="24" s="1"/>
  <c r="J1049" i="24"/>
  <c r="L1049" i="24" s="1"/>
  <c r="J1869" i="24"/>
  <c r="L1869" i="24" s="1"/>
  <c r="J626" i="24"/>
  <c r="L626" i="24" s="1"/>
  <c r="J1816" i="24"/>
  <c r="L1816" i="24" s="1"/>
  <c r="J2343" i="24"/>
  <c r="L2343" i="24" s="1"/>
  <c r="J743" i="24"/>
  <c r="L743" i="24" s="1"/>
  <c r="J2083" i="24"/>
  <c r="L2083" i="24" s="1"/>
  <c r="J1291" i="24"/>
  <c r="L1291" i="24" s="1"/>
  <c r="J1037" i="24"/>
  <c r="L1037" i="24" s="1"/>
  <c r="J2231" i="24"/>
  <c r="L2231" i="24" s="1"/>
  <c r="J1974" i="24"/>
  <c r="L1974" i="24" s="1"/>
  <c r="J1410" i="24"/>
  <c r="L1410" i="24" s="1"/>
  <c r="J1803" i="24"/>
  <c r="L1803" i="24" s="1"/>
  <c r="J602" i="24"/>
  <c r="L602" i="24" s="1"/>
  <c r="J104" i="24"/>
  <c r="L104" i="24" s="1"/>
  <c r="J1857" i="24"/>
  <c r="L1857" i="24" s="1"/>
  <c r="J1615" i="24"/>
  <c r="L1615" i="24" s="1"/>
  <c r="J1287" i="24"/>
  <c r="L1287" i="24" s="1"/>
  <c r="J379" i="24"/>
  <c r="L379" i="24" s="1"/>
  <c r="J769" i="24"/>
  <c r="L769" i="24" s="1"/>
  <c r="J156" i="24"/>
  <c r="L156" i="24" s="1"/>
  <c r="J241" i="24"/>
  <c r="L241" i="24" s="1"/>
  <c r="J1011" i="24"/>
  <c r="L1011" i="24" s="1"/>
  <c r="J1059" i="24"/>
  <c r="L1059" i="24" s="1"/>
  <c r="J244" i="24"/>
  <c r="L244" i="24" s="1"/>
  <c r="J580" i="24"/>
  <c r="L580" i="24" s="1"/>
  <c r="J457" i="24"/>
  <c r="L457" i="24" s="1"/>
  <c r="J1128" i="24"/>
  <c r="L1128" i="24" s="1"/>
  <c r="J2111" i="24"/>
  <c r="L2111" i="24" s="1"/>
  <c r="J847" i="24"/>
  <c r="L847" i="24" s="1"/>
  <c r="J895" i="24"/>
  <c r="L895" i="24" s="1"/>
  <c r="J2261" i="24"/>
  <c r="L2261" i="24" s="1"/>
  <c r="J481" i="24"/>
  <c r="L481" i="24" s="1"/>
  <c r="J1982" i="24"/>
  <c r="L1982" i="24" s="1"/>
  <c r="J123" i="24"/>
  <c r="L123" i="24" s="1"/>
  <c r="J696" i="24"/>
  <c r="L696" i="24" s="1"/>
  <c r="J246" i="24"/>
  <c r="L246" i="24" s="1"/>
  <c r="J1189" i="24"/>
  <c r="L1189" i="24" s="1"/>
  <c r="J1675" i="24"/>
  <c r="L1675" i="24" s="1"/>
  <c r="J2350" i="24"/>
  <c r="L2350" i="24" s="1"/>
  <c r="J762" i="24"/>
  <c r="L762" i="24" s="1"/>
  <c r="J1661" i="24"/>
  <c r="L1661" i="24" s="1"/>
  <c r="J1620" i="24"/>
  <c r="L1620" i="24" s="1"/>
  <c r="J1861" i="24"/>
  <c r="L1861" i="24" s="1"/>
  <c r="J227" i="24"/>
  <c r="L227" i="24" s="1"/>
  <c r="J1631" i="24"/>
  <c r="L1631" i="24" s="1"/>
  <c r="J1944" i="24"/>
  <c r="L1944" i="24" s="1"/>
  <c r="J1823" i="24"/>
  <c r="L1823" i="24" s="1"/>
  <c r="J649" i="24"/>
  <c r="L649" i="24" s="1"/>
  <c r="J1384" i="24"/>
  <c r="L1384" i="24" s="1"/>
  <c r="J169" i="24"/>
  <c r="L169" i="24" s="1"/>
  <c r="J852" i="24"/>
  <c r="L852" i="24" s="1"/>
  <c r="J2105" i="24"/>
  <c r="L2105" i="24" s="1"/>
  <c r="J1042" i="24"/>
  <c r="L1042" i="24" s="1"/>
  <c r="J1253" i="24"/>
  <c r="L1253" i="24" s="1"/>
  <c r="J822" i="24"/>
  <c r="L822" i="24" s="1"/>
  <c r="J2107" i="24"/>
  <c r="L2107" i="24" s="1"/>
  <c r="J547" i="24"/>
  <c r="L547" i="24" s="1"/>
  <c r="J1996" i="24"/>
  <c r="L1996" i="24" s="1"/>
  <c r="J634" i="24"/>
  <c r="L634" i="24" s="1"/>
  <c r="J2175" i="24"/>
  <c r="L2175" i="24" s="1"/>
  <c r="J1114" i="24"/>
  <c r="L1114" i="24" s="1"/>
  <c r="J2239" i="24"/>
  <c r="L2239" i="24" s="1"/>
  <c r="J2220" i="24"/>
  <c r="L2220" i="24" s="1"/>
  <c r="J78" i="24"/>
  <c r="L78" i="24" s="1"/>
  <c r="J53" i="24"/>
  <c r="L53" i="24" s="1"/>
  <c r="J2222" i="24"/>
  <c r="L2222" i="24" s="1"/>
  <c r="J1711" i="24"/>
  <c r="L1711" i="24" s="1"/>
  <c r="J681" i="24"/>
  <c r="L681" i="24" s="1"/>
  <c r="J2180" i="24"/>
  <c r="L2180" i="24" s="1"/>
  <c r="J786" i="24"/>
  <c r="L786" i="24" s="1"/>
  <c r="J843" i="24"/>
  <c r="L843" i="24" s="1"/>
  <c r="J980" i="24"/>
  <c r="L980" i="24" s="1"/>
  <c r="J964" i="24"/>
  <c r="L964" i="24" s="1"/>
  <c r="J27" i="24"/>
  <c r="L27" i="24" s="1"/>
  <c r="J1581" i="24"/>
  <c r="L1581" i="24" s="1"/>
  <c r="J9" i="24"/>
  <c r="L9" i="24" s="1"/>
  <c r="J1117" i="24"/>
  <c r="L1117" i="24" s="1"/>
  <c r="J1912" i="24"/>
  <c r="L1912" i="24" s="1"/>
  <c r="J1332" i="24"/>
  <c r="L1332" i="24" s="1"/>
  <c r="J1900" i="24"/>
  <c r="L1900" i="24" s="1"/>
  <c r="J874" i="24"/>
  <c r="L874" i="24" s="1"/>
  <c r="J1398" i="24"/>
  <c r="L1398" i="24" s="1"/>
  <c r="J1188" i="24"/>
  <c r="L1188" i="24" s="1"/>
  <c r="J121" i="24"/>
  <c r="L121" i="24" s="1"/>
  <c r="J2238" i="24"/>
  <c r="L2238" i="24" s="1"/>
  <c r="J1009" i="24"/>
  <c r="L1009" i="24" s="1"/>
  <c r="J1617" i="24"/>
  <c r="L1617" i="24" s="1"/>
  <c r="J2129" i="24"/>
  <c r="L2129" i="24" s="1"/>
  <c r="J1808" i="24"/>
  <c r="L1808" i="24" s="1"/>
  <c r="J1371" i="24"/>
  <c r="L1371" i="24" s="1"/>
  <c r="J842" i="24"/>
  <c r="L842" i="24" s="1"/>
  <c r="J2293" i="24"/>
  <c r="L2293" i="24" s="1"/>
  <c r="J1124" i="24"/>
  <c r="L1124" i="24" s="1"/>
  <c r="J137" i="24"/>
  <c r="L137" i="24" s="1"/>
  <c r="J1144" i="24"/>
  <c r="L1144" i="24" s="1"/>
  <c r="J1971" i="24"/>
  <c r="L1971" i="24" s="1"/>
  <c r="AR8" i="11"/>
  <c r="J1702" i="24"/>
  <c r="L1702" i="24" s="1"/>
  <c r="J2165" i="24"/>
  <c r="L2165" i="24" s="1"/>
  <c r="J1343" i="24"/>
  <c r="L1343" i="24" s="1"/>
  <c r="J1621" i="24"/>
  <c r="L1621" i="24" s="1"/>
  <c r="J2335" i="24"/>
  <c r="L2335" i="24" s="1"/>
  <c r="J2255" i="24"/>
  <c r="L2255" i="24" s="1"/>
  <c r="J468" i="24"/>
  <c r="L468" i="24" s="1"/>
  <c r="J1148" i="24"/>
  <c r="L1148" i="24" s="1"/>
  <c r="J1635" i="24"/>
  <c r="L1635" i="24" s="1"/>
  <c r="J892" i="24"/>
  <c r="L892" i="24" s="1"/>
  <c r="J1050" i="24"/>
  <c r="L1050" i="24" s="1"/>
  <c r="J2337" i="24"/>
  <c r="L2337" i="24" s="1"/>
  <c r="J1375" i="24"/>
  <c r="L1375" i="24" s="1"/>
  <c r="J1373" i="24"/>
  <c r="L1373" i="24" s="1"/>
  <c r="J818" i="24"/>
  <c r="L818" i="24" s="1"/>
  <c r="J2319" i="24"/>
  <c r="L2319" i="24" s="1"/>
  <c r="J1019" i="24"/>
  <c r="L1019" i="24" s="1"/>
  <c r="J2278" i="24"/>
  <c r="L2278" i="24" s="1"/>
  <c r="J222" i="24"/>
  <c r="L222" i="24" s="1"/>
  <c r="J509" i="24"/>
  <c r="L509" i="24" s="1"/>
  <c r="J880" i="24"/>
  <c r="L880" i="24" s="1"/>
  <c r="J94" i="24"/>
  <c r="L94" i="24" s="1"/>
  <c r="J61" i="24"/>
  <c r="L61" i="24" s="1"/>
  <c r="J715" i="24"/>
  <c r="L715" i="24" s="1"/>
  <c r="AR16" i="11"/>
  <c r="J1022" i="24"/>
  <c r="L1022" i="24" s="1"/>
  <c r="J1084" i="24"/>
  <c r="L1084" i="24" s="1"/>
  <c r="J1723" i="24"/>
  <c r="L1723" i="24" s="1"/>
  <c r="J313" i="24"/>
  <c r="L313" i="24" s="1"/>
  <c r="J286" i="24"/>
  <c r="L286" i="24" s="1"/>
  <c r="J1580" i="24"/>
  <c r="L1580" i="24" s="1"/>
  <c r="J414" i="24"/>
  <c r="L414" i="24" s="1"/>
  <c r="J289" i="24"/>
  <c r="L289" i="24" s="1"/>
  <c r="J380" i="24"/>
  <c r="L380" i="24" s="1"/>
  <c r="J38" i="24"/>
  <c r="L38" i="24" s="1"/>
  <c r="J2355" i="24"/>
  <c r="L2355" i="24" s="1"/>
  <c r="J1795" i="24"/>
  <c r="L1795" i="24" s="1"/>
  <c r="J1729" i="24"/>
  <c r="L1729" i="24" s="1"/>
  <c r="J1339" i="24"/>
  <c r="L1339" i="24" s="1"/>
  <c r="J2309" i="24"/>
  <c r="L2309" i="24" s="1"/>
  <c r="J699" i="24"/>
  <c r="L699" i="24" s="1"/>
  <c r="J212" i="24"/>
  <c r="L212" i="24" s="1"/>
  <c r="J362" i="24"/>
  <c r="L362" i="24" s="1"/>
  <c r="J386" i="24"/>
  <c r="L386" i="24" s="1"/>
  <c r="J2235" i="24"/>
  <c r="L2235" i="24" s="1"/>
  <c r="J2357" i="24"/>
  <c r="L2357" i="24" s="1"/>
  <c r="J735" i="24"/>
  <c r="L735" i="24" s="1"/>
  <c r="J77" i="24"/>
  <c r="L77" i="24" s="1"/>
  <c r="J830" i="24"/>
  <c r="L830" i="24" s="1"/>
  <c r="J2288" i="24"/>
  <c r="L2288" i="24" s="1"/>
  <c r="J1052" i="24"/>
  <c r="L1052" i="24" s="1"/>
  <c r="J864" i="24"/>
  <c r="L864" i="24" s="1"/>
  <c r="J205" i="24"/>
  <c r="L205" i="24" s="1"/>
  <c r="J1107" i="24"/>
  <c r="L1107" i="24" s="1"/>
  <c r="J1844" i="24"/>
  <c r="L1844" i="24" s="1"/>
  <c r="J2163" i="24"/>
  <c r="L2163" i="24" s="1"/>
  <c r="J136" i="24"/>
  <c r="L136" i="24" s="1"/>
  <c r="J569" i="24"/>
  <c r="L569" i="24" s="1"/>
  <c r="J1248" i="24"/>
  <c r="L1248" i="24" s="1"/>
  <c r="J175" i="24"/>
  <c r="L175" i="24" s="1"/>
  <c r="J1381" i="24"/>
  <c r="L1381" i="24" s="1"/>
  <c r="J1833" i="24"/>
  <c r="L1833" i="24" s="1"/>
  <c r="J280" i="24"/>
  <c r="L280" i="24" s="1"/>
  <c r="J591" i="24"/>
  <c r="L591" i="24" s="1"/>
  <c r="J2119" i="24"/>
  <c r="L2119" i="24" s="1"/>
  <c r="J1633" i="24"/>
  <c r="L1633" i="24" s="1"/>
  <c r="J2077" i="24"/>
  <c r="L2077" i="24" s="1"/>
  <c r="J1305" i="24"/>
  <c r="L1305" i="24" s="1"/>
  <c r="J1058" i="24"/>
  <c r="L1058" i="24" s="1"/>
  <c r="J960" i="24"/>
  <c r="L960" i="24" s="1"/>
  <c r="J551" i="24"/>
  <c r="L551" i="24" s="1"/>
  <c r="J2197" i="24"/>
  <c r="L2197" i="24" s="1"/>
  <c r="J1254" i="24"/>
  <c r="L1254" i="24" s="1"/>
  <c r="J793" i="24"/>
  <c r="L793" i="24" s="1"/>
  <c r="J463" i="24"/>
  <c r="L463" i="24" s="1"/>
  <c r="J2122" i="24"/>
  <c r="L2122" i="24" s="1"/>
  <c r="J916" i="24"/>
  <c r="L916" i="24" s="1"/>
  <c r="J1469" i="24"/>
  <c r="L1469" i="24" s="1"/>
  <c r="J2040" i="24"/>
  <c r="L2040" i="24" s="1"/>
  <c r="J435" i="24"/>
  <c r="L435" i="24" s="1"/>
  <c r="J2128" i="24"/>
  <c r="L2128" i="24" s="1"/>
  <c r="J96" i="24"/>
  <c r="L96" i="24" s="1"/>
  <c r="J870" i="24"/>
  <c r="L870" i="24" s="1"/>
  <c r="J593" i="24"/>
  <c r="L593" i="24" s="1"/>
  <c r="J21" i="24"/>
  <c r="L21" i="24" s="1"/>
  <c r="J376" i="24"/>
  <c r="L376" i="24" s="1"/>
  <c r="J1556" i="24"/>
  <c r="L1556" i="24" s="1"/>
  <c r="J1048" i="24"/>
  <c r="L1048" i="24" s="1"/>
  <c r="J1653" i="24"/>
  <c r="L1653" i="24" s="1"/>
  <c r="J1929" i="24"/>
  <c r="L1929" i="24" s="1"/>
  <c r="J1576" i="24"/>
  <c r="L1576" i="24" s="1"/>
  <c r="J324" i="24"/>
  <c r="L324" i="24" s="1"/>
  <c r="J1551" i="24"/>
  <c r="L1551" i="24" s="1"/>
  <c r="J1851" i="24"/>
  <c r="L1851" i="24" s="1"/>
  <c r="J1091" i="24"/>
  <c r="L1091" i="24" s="1"/>
  <c r="J260" i="24"/>
  <c r="L260" i="24" s="1"/>
  <c r="J1936" i="24"/>
  <c r="L1936" i="24" s="1"/>
  <c r="J824" i="24"/>
  <c r="L824" i="24" s="1"/>
  <c r="J1850" i="24"/>
  <c r="L1850" i="24" s="1"/>
  <c r="J1951" i="24"/>
  <c r="L1951" i="24" s="1"/>
  <c r="J2000" i="24"/>
  <c r="L2000" i="24" s="1"/>
  <c r="J2203" i="24"/>
  <c r="L2203" i="24" s="1"/>
  <c r="J333" i="24"/>
  <c r="L333" i="24" s="1"/>
  <c r="J1456" i="24"/>
  <c r="L1456" i="24" s="1"/>
  <c r="J1199" i="24"/>
  <c r="L1199" i="24" s="1"/>
  <c r="J605" i="24"/>
  <c r="L605" i="24" s="1"/>
  <c r="J1879" i="24"/>
  <c r="L1879" i="24" s="1"/>
  <c r="J1903" i="24"/>
  <c r="L1903" i="24" s="1"/>
  <c r="J1033" i="24"/>
  <c r="L1033" i="24" s="1"/>
  <c r="J2341" i="24"/>
  <c r="L2341" i="24" s="1"/>
  <c r="J1489" i="24"/>
  <c r="L1489" i="24" s="1"/>
  <c r="J967" i="24"/>
  <c r="L967" i="24" s="1"/>
  <c r="J409" i="24"/>
  <c r="L409" i="24" s="1"/>
  <c r="J1341" i="24"/>
  <c r="L1341" i="24" s="1"/>
  <c r="J1475" i="24"/>
  <c r="L1475" i="24" s="1"/>
  <c r="J1478" i="24"/>
  <c r="L1478" i="24" s="1"/>
  <c r="J970" i="24"/>
  <c r="L970" i="24" s="1"/>
  <c r="J191" i="24"/>
  <c r="L191" i="24" s="1"/>
  <c r="J1873" i="24"/>
  <c r="L1873" i="24" s="1"/>
  <c r="J393" i="24"/>
  <c r="L393" i="24" s="1"/>
  <c r="J2006" i="24"/>
  <c r="L2006" i="24" s="1"/>
  <c r="J1203" i="24"/>
  <c r="L1203" i="24" s="1"/>
  <c r="J1442" i="24"/>
  <c r="L1442" i="24" s="1"/>
  <c r="J2347" i="24"/>
  <c r="L2347" i="24" s="1"/>
  <c r="J1068" i="24"/>
  <c r="L1068" i="24" s="1"/>
  <c r="J411" i="24"/>
  <c r="L411" i="24" s="1"/>
  <c r="J179" i="24"/>
  <c r="L179" i="24" s="1"/>
  <c r="J174" i="24"/>
  <c r="L174" i="24" s="1"/>
  <c r="J2009" i="24"/>
  <c r="L2009" i="24" s="1"/>
  <c r="J217" i="24"/>
  <c r="L217" i="24" s="1"/>
  <c r="J2195" i="24"/>
  <c r="L2195" i="24" s="1"/>
  <c r="J1689" i="24"/>
  <c r="L1689" i="24" s="1"/>
  <c r="J1054" i="24"/>
  <c r="L1054" i="24" s="1"/>
  <c r="J1680" i="24"/>
  <c r="L1680" i="24" s="1"/>
  <c r="J2268" i="24"/>
  <c r="L2268" i="24" s="1"/>
  <c r="J1562" i="24"/>
  <c r="L1562" i="24" s="1"/>
  <c r="J406" i="24"/>
  <c r="L406" i="24" s="1"/>
  <c r="J725" i="24"/>
  <c r="L725" i="24" s="1"/>
  <c r="J1441" i="24"/>
  <c r="L1441" i="24" s="1"/>
  <c r="J1806" i="24"/>
  <c r="L1806" i="24" s="1"/>
  <c r="J1868" i="24"/>
  <c r="L1868" i="24" s="1"/>
  <c r="J937" i="24"/>
  <c r="L937" i="24" s="1"/>
  <c r="J1072" i="24"/>
  <c r="L1072" i="24" s="1"/>
  <c r="J982" i="24"/>
  <c r="L982" i="24" s="1"/>
  <c r="J1650" i="24"/>
  <c r="L1650" i="24" s="1"/>
  <c r="J2249" i="24"/>
  <c r="L2249" i="24" s="1"/>
  <c r="J148" i="24"/>
  <c r="L148" i="24" s="1"/>
  <c r="J1647" i="24"/>
  <c r="L1647" i="24" s="1"/>
  <c r="J2134" i="24"/>
  <c r="L2134" i="24" s="1"/>
  <c r="J1911" i="24"/>
  <c r="L1911" i="24" s="1"/>
  <c r="J1940" i="24"/>
  <c r="L1940" i="24" s="1"/>
  <c r="J589" i="24"/>
  <c r="L589" i="24" s="1"/>
  <c r="J1415" i="24"/>
  <c r="L1415" i="24" s="1"/>
  <c r="J2092" i="24"/>
  <c r="L2092" i="24" s="1"/>
  <c r="J1062" i="24"/>
  <c r="L1062" i="24" s="1"/>
  <c r="J594" i="24"/>
  <c r="L594" i="24" s="1"/>
  <c r="J1315" i="24"/>
  <c r="L1315" i="24" s="1"/>
  <c r="J434" i="24"/>
  <c r="L434" i="24" s="1"/>
  <c r="J282" i="24"/>
  <c r="L282" i="24" s="1"/>
  <c r="J1916" i="24"/>
  <c r="L1916" i="24" s="1"/>
  <c r="J1618" i="24"/>
  <c r="L1618" i="24" s="1"/>
  <c r="J43" i="24"/>
  <c r="L43" i="24" s="1"/>
  <c r="J138" i="24"/>
  <c r="L138" i="24" s="1"/>
  <c r="J1625" i="24"/>
  <c r="L1625" i="24" s="1"/>
  <c r="J1750" i="24"/>
  <c r="L1750" i="24" s="1"/>
  <c r="J2187" i="24"/>
  <c r="L2187" i="24" s="1"/>
  <c r="J334" i="24"/>
  <c r="L334" i="24" s="1"/>
  <c r="J1334" i="24"/>
  <c r="L1334" i="24" s="1"/>
  <c r="J1154" i="24"/>
  <c r="L1154" i="24" s="1"/>
  <c r="J372" i="24"/>
  <c r="L372" i="24" s="1"/>
  <c r="J1913" i="24"/>
  <c r="L1913" i="24" s="1"/>
  <c r="J1363" i="24"/>
  <c r="L1363" i="24" s="1"/>
  <c r="J1920" i="24"/>
  <c r="L1920" i="24" s="1"/>
  <c r="J881" i="24"/>
  <c r="L881" i="24" s="1"/>
  <c r="J2001" i="24"/>
  <c r="L2001" i="24" s="1"/>
  <c r="J224" i="24"/>
  <c r="L224" i="24" s="1"/>
  <c r="J1307" i="24"/>
  <c r="L1307" i="24" s="1"/>
  <c r="J1436" i="24"/>
  <c r="L1436" i="24" s="1"/>
  <c r="J1151" i="24"/>
  <c r="L1151" i="24" s="1"/>
  <c r="J1955" i="24"/>
  <c r="L1955" i="24" s="1"/>
  <c r="J780" i="24"/>
  <c r="L780" i="24" s="1"/>
  <c r="J335" i="24"/>
  <c r="L335" i="24" s="1"/>
  <c r="J2066" i="24"/>
  <c r="L2066" i="24" s="1"/>
  <c r="J720" i="24"/>
  <c r="L720" i="24" s="1"/>
  <c r="J1658" i="24"/>
  <c r="L1658" i="24" s="1"/>
  <c r="J2205" i="24"/>
  <c r="L2205" i="24" s="1"/>
  <c r="J1704" i="24"/>
  <c r="L1704" i="24" s="1"/>
  <c r="J694" i="24"/>
  <c r="L694" i="24" s="1"/>
  <c r="J2342" i="24"/>
  <c r="L2342" i="24" s="1"/>
  <c r="J420" i="24"/>
  <c r="L420" i="24" s="1"/>
  <c r="J239" i="24"/>
  <c r="L239" i="24" s="1"/>
  <c r="J2170" i="24"/>
  <c r="L2170" i="24" s="1"/>
  <c r="J1701" i="24"/>
  <c r="L1701" i="24" s="1"/>
  <c r="J1443" i="24"/>
  <c r="L1443" i="24" s="1"/>
  <c r="J1310" i="24"/>
  <c r="L1310" i="24" s="1"/>
  <c r="J90" i="24"/>
  <c r="L90" i="24" s="1"/>
  <c r="J1759" i="24"/>
  <c r="L1759" i="24" s="1"/>
  <c r="J423" i="24"/>
  <c r="L423" i="24" s="1"/>
  <c r="J2114" i="24"/>
  <c r="L2114" i="24" s="1"/>
  <c r="J630" i="24"/>
  <c r="L630" i="24" s="1"/>
  <c r="J1485" i="24"/>
  <c r="L1485" i="24" s="1"/>
  <c r="J756" i="24"/>
  <c r="L756" i="24" s="1"/>
  <c r="J1842" i="24"/>
  <c r="L1842" i="24" s="1"/>
  <c r="J1572" i="24"/>
  <c r="L1572" i="24" s="1"/>
  <c r="J71" i="24"/>
  <c r="L71" i="24" s="1"/>
  <c r="J1664" i="24"/>
  <c r="L1664" i="24" s="1"/>
  <c r="J536" i="24"/>
  <c r="L536" i="24" s="1"/>
  <c r="AR10" i="11"/>
  <c r="J142" i="24"/>
  <c r="L142" i="24" s="1"/>
  <c r="J398" i="24"/>
  <c r="L398" i="24" s="1"/>
  <c r="J757" i="24"/>
  <c r="L757" i="24" s="1"/>
  <c r="J1149" i="24"/>
  <c r="L1149" i="24" s="1"/>
  <c r="J1860" i="24"/>
  <c r="L1860" i="24" s="1"/>
  <c r="J141" i="24"/>
  <c r="L141" i="24" s="1"/>
  <c r="J106" i="24"/>
  <c r="L106" i="24" s="1"/>
  <c r="J1763" i="24"/>
  <c r="L1763" i="24" s="1"/>
  <c r="J1145" i="24"/>
  <c r="L1145" i="24" s="1"/>
  <c r="J1930" i="24"/>
  <c r="L1930" i="24" s="1"/>
  <c r="J1892" i="24"/>
  <c r="L1892" i="24" s="1"/>
  <c r="J664" i="24"/>
  <c r="L664" i="24" s="1"/>
  <c r="J474" i="24"/>
  <c r="L474" i="24" s="1"/>
  <c r="J7" i="24"/>
  <c r="L7" i="24" s="1"/>
  <c r="J1968" i="24"/>
  <c r="L1968" i="24" s="1"/>
  <c r="J1985" i="24"/>
  <c r="L1985" i="24" s="1"/>
  <c r="J2325" i="24"/>
  <c r="L2325" i="24" s="1"/>
  <c r="J1112" i="24"/>
  <c r="L1112" i="24" s="1"/>
  <c r="J80" i="24"/>
  <c r="L80" i="24" s="1"/>
  <c r="J1792" i="24"/>
  <c r="L1792" i="24" s="1"/>
  <c r="J249" i="24"/>
  <c r="L249" i="24" s="1"/>
  <c r="J1932" i="24"/>
  <c r="L1932" i="24" s="1"/>
  <c r="J1336" i="24"/>
  <c r="L1336" i="24" s="1"/>
  <c r="J1559" i="24"/>
  <c r="L1559" i="24" s="1"/>
  <c r="J656" i="24"/>
  <c r="L656" i="24" s="1"/>
  <c r="J2331" i="24"/>
  <c r="L2331" i="24" s="1"/>
  <c r="J1161" i="24"/>
  <c r="L1161" i="24" s="1"/>
  <c r="J599" i="24"/>
  <c r="L599" i="24" s="1"/>
  <c r="J749" i="24"/>
  <c r="L749" i="24" s="1"/>
  <c r="J546" i="24"/>
  <c r="L546" i="24" s="1"/>
  <c r="J993" i="24"/>
  <c r="L993" i="24" s="1"/>
  <c r="J350" i="24"/>
  <c r="L350" i="24" s="1"/>
  <c r="J716" i="24"/>
  <c r="L716" i="24" s="1"/>
  <c r="J542" i="24"/>
  <c r="L542" i="24" s="1"/>
  <c r="J1735" i="24"/>
  <c r="L1735" i="24" s="1"/>
  <c r="J1152" i="24"/>
  <c r="L1152" i="24" s="1"/>
  <c r="J640" i="24"/>
  <c r="L640" i="24" s="1"/>
  <c r="J455" i="24"/>
  <c r="L455" i="24" s="1"/>
  <c r="J70" i="24"/>
  <c r="L70" i="24" s="1"/>
  <c r="J1547" i="24"/>
  <c r="L1547" i="24" s="1"/>
  <c r="J76" i="24"/>
  <c r="L76" i="24" s="1"/>
  <c r="J1654" i="24"/>
  <c r="L1654" i="24" s="1"/>
  <c r="J83" i="24"/>
  <c r="L83" i="24" s="1"/>
  <c r="J1499" i="24"/>
  <c r="L1499" i="24" s="1"/>
  <c r="J956" i="24"/>
  <c r="L956" i="24" s="1"/>
  <c r="J2277" i="24"/>
  <c r="L2277" i="24" s="1"/>
  <c r="J1316" i="24"/>
  <c r="L1316" i="24" s="1"/>
  <c r="J364" i="24"/>
  <c r="L364" i="24" s="1"/>
  <c r="J2005" i="24"/>
  <c r="L2005" i="24" s="1"/>
  <c r="J1938" i="24"/>
  <c r="L1938" i="24" s="1"/>
  <c r="J886" i="24"/>
  <c r="L886" i="24" s="1"/>
  <c r="J917" i="24"/>
  <c r="L917" i="24" s="1"/>
  <c r="J2155" i="24"/>
  <c r="L2155" i="24" s="1"/>
  <c r="J1142" i="24"/>
  <c r="L1142" i="24" s="1"/>
  <c r="J778" i="24"/>
  <c r="L778" i="24" s="1"/>
  <c r="J2091" i="24"/>
  <c r="L2091" i="24" s="1"/>
  <c r="J72" i="24"/>
  <c r="L72" i="24" s="1"/>
  <c r="J159" i="24"/>
  <c r="L159" i="24" s="1"/>
  <c r="J1901" i="24"/>
  <c r="L1901" i="24" s="1"/>
  <c r="J2113" i="24"/>
  <c r="L2113" i="24" s="1"/>
  <c r="J170" i="24"/>
  <c r="L170" i="24" s="1"/>
  <c r="J1717" i="24"/>
  <c r="L1717" i="24" s="1"/>
  <c r="J2112" i="24"/>
  <c r="L2112" i="24" s="1"/>
  <c r="J1918" i="24"/>
  <c r="L1918" i="24" s="1"/>
  <c r="J67" i="24"/>
  <c r="L67" i="24" s="1"/>
  <c r="J826" i="24"/>
  <c r="L826" i="24" s="1"/>
  <c r="J1726" i="24"/>
  <c r="L1726" i="24" s="1"/>
  <c r="J2021" i="24"/>
  <c r="L2021" i="24" s="1"/>
  <c r="J2315" i="24"/>
  <c r="L2315" i="24" s="1"/>
  <c r="J2046" i="24"/>
  <c r="L2046" i="24" s="1"/>
  <c r="J1542" i="24"/>
  <c r="L1542" i="24" s="1"/>
  <c r="J617" i="24"/>
  <c r="L617" i="24" s="1"/>
  <c r="J1724" i="24"/>
  <c r="L1724" i="24" s="1"/>
  <c r="J668" i="24"/>
  <c r="L668" i="24" s="1"/>
  <c r="J1876" i="24"/>
  <c r="L1876" i="24" s="1"/>
  <c r="J299" i="24"/>
  <c r="L299" i="24" s="1"/>
  <c r="J1790" i="24"/>
  <c r="L1790" i="24" s="1"/>
  <c r="AR4" i="11"/>
  <c r="J1376" i="24"/>
  <c r="L1376" i="24" s="1"/>
  <c r="J143" i="24"/>
  <c r="L143" i="24" s="1"/>
  <c r="J276" i="24"/>
  <c r="L276" i="24" s="1"/>
  <c r="J1522" i="24"/>
  <c r="L1522" i="24" s="1"/>
  <c r="J2064" i="24"/>
  <c r="L2064" i="24" s="1"/>
  <c r="J1156" i="24"/>
  <c r="L1156" i="24" s="1"/>
  <c r="J330" i="24"/>
  <c r="L330" i="24" s="1"/>
  <c r="J1186" i="24"/>
  <c r="L1186" i="24" s="1"/>
  <c r="J2038" i="24"/>
  <c r="L2038" i="24" s="1"/>
  <c r="J15" i="24"/>
  <c r="L15" i="24" s="1"/>
  <c r="J1978" i="24"/>
  <c r="L1978" i="24" s="1"/>
  <c r="J1256" i="24"/>
  <c r="L1256" i="24" s="1"/>
  <c r="J787" i="24"/>
  <c r="L787" i="24" s="1"/>
  <c r="J1071" i="24"/>
  <c r="L1071" i="24" s="1"/>
  <c r="J1852" i="24"/>
  <c r="L1852" i="24" s="1"/>
  <c r="J1402" i="24"/>
  <c r="L1402" i="24" s="1"/>
  <c r="J1090" i="24"/>
  <c r="L1090" i="24" s="1"/>
  <c r="J1409" i="24"/>
  <c r="L1409" i="24" s="1"/>
  <c r="J1789" i="24"/>
  <c r="L1789" i="24" s="1"/>
  <c r="J1367" i="24"/>
  <c r="L1367" i="24" s="1"/>
  <c r="J2014" i="24"/>
  <c r="L2014" i="24" s="1"/>
  <c r="J55" i="24"/>
  <c r="L55" i="24" s="1"/>
  <c r="J1744" i="24"/>
  <c r="L1744" i="24" s="1"/>
  <c r="J2287" i="24"/>
  <c r="L2287" i="24" s="1"/>
  <c r="J662" i="24"/>
  <c r="L662" i="24" s="1"/>
  <c r="J1474" i="24"/>
  <c r="L1474" i="24" s="1"/>
  <c r="J265" i="24"/>
  <c r="L265" i="24" s="1"/>
  <c r="J583" i="24"/>
  <c r="L583" i="24" s="1"/>
  <c r="J1500" i="24"/>
  <c r="L1500" i="24" s="1"/>
  <c r="J1314" i="24"/>
  <c r="L1314" i="24" s="1"/>
  <c r="J1251" i="24"/>
  <c r="L1251" i="24" s="1"/>
  <c r="J89" i="24"/>
  <c r="L89" i="24" s="1"/>
  <c r="J2245" i="24"/>
  <c r="L2245" i="24" s="1"/>
  <c r="J421" i="24"/>
  <c r="L421" i="24" s="1"/>
  <c r="J1909" i="24"/>
  <c r="L1909" i="24" s="1"/>
  <c r="J1655" i="24"/>
  <c r="L1655" i="24" s="1"/>
  <c r="J1981" i="24"/>
  <c r="L1981" i="24" s="1"/>
  <c r="J1236" i="24"/>
  <c r="L1236" i="24" s="1"/>
  <c r="J2204" i="24"/>
  <c r="L2204" i="24" s="1"/>
  <c r="J608" i="24"/>
  <c r="L608" i="24" s="1"/>
  <c r="J2263" i="24"/>
  <c r="L2263" i="24" s="1"/>
  <c r="J2329" i="24"/>
  <c r="L2329" i="24" s="1"/>
  <c r="J959" i="24"/>
  <c r="L959" i="24" s="1"/>
  <c r="J1561" i="24"/>
  <c r="L1561" i="24" s="1"/>
  <c r="J1799" i="24"/>
  <c r="L1799" i="24" s="1"/>
  <c r="J1828" i="24"/>
  <c r="L1828" i="24" s="1"/>
  <c r="J1108" i="24"/>
  <c r="L1108" i="24" s="1"/>
  <c r="J145" i="24"/>
  <c r="L145" i="24" s="1"/>
  <c r="J1999" i="24"/>
  <c r="L1999" i="24" s="1"/>
  <c r="J1752" i="24"/>
  <c r="L1752" i="24" s="1"/>
  <c r="J1132" i="24"/>
  <c r="L1132" i="24" s="1"/>
  <c r="J691" i="24"/>
  <c r="L691" i="24" s="1"/>
  <c r="J283" i="24"/>
  <c r="L283" i="24" s="1"/>
  <c r="J1848" i="24"/>
  <c r="L1848" i="24" s="1"/>
  <c r="J424" i="24"/>
  <c r="L424" i="24" s="1"/>
  <c r="J122" i="24"/>
  <c r="L122" i="24" s="1"/>
  <c r="J1421" i="24"/>
  <c r="L1421" i="24" s="1"/>
  <c r="J832" i="24"/>
  <c r="L832" i="24" s="1"/>
  <c r="J1130" i="24"/>
  <c r="L1130" i="24" s="1"/>
  <c r="J477" i="24"/>
  <c r="L477" i="24" s="1"/>
  <c r="J85" i="24"/>
  <c r="L85" i="24" s="1"/>
  <c r="J1703" i="24"/>
  <c r="L1703" i="24" s="1"/>
  <c r="J1259" i="24"/>
  <c r="L1259" i="24" s="1"/>
  <c r="J1819" i="24"/>
  <c r="L1819" i="24" s="1"/>
  <c r="J1812" i="24"/>
  <c r="L1812" i="24" s="1"/>
  <c r="J1403" i="24"/>
  <c r="L1403" i="24" s="1"/>
  <c r="J941" i="24"/>
  <c r="L941" i="24" s="1"/>
  <c r="J1361" i="24"/>
  <c r="L1361" i="24" s="1"/>
  <c r="J1713" i="24"/>
  <c r="L1713" i="24" s="1"/>
  <c r="J1630" i="24"/>
  <c r="L1630" i="24" s="1"/>
  <c r="J604" i="24"/>
  <c r="L604" i="24" s="1"/>
  <c r="J865" i="24"/>
  <c r="L865" i="24" s="1"/>
  <c r="J2031" i="24"/>
  <c r="L2031" i="24" s="1"/>
  <c r="J2096" i="24"/>
  <c r="L2096" i="24" s="1"/>
  <c r="J654" i="24"/>
  <c r="L654" i="24" s="1"/>
  <c r="J1157" i="24"/>
  <c r="L1157" i="24" s="1"/>
  <c r="J1366" i="24"/>
  <c r="L1366" i="24" s="1"/>
  <c r="J856" i="24"/>
  <c r="L856" i="24" s="1"/>
  <c r="J220" i="24"/>
  <c r="L220" i="24" s="1"/>
  <c r="J101" i="24"/>
  <c r="L101" i="24" s="1"/>
  <c r="J310" i="24"/>
  <c r="L310" i="24" s="1"/>
  <c r="J188" i="24"/>
  <c r="L188" i="24" s="1"/>
  <c r="J2052" i="24"/>
  <c r="L2052" i="24" s="1"/>
  <c r="J611" i="24"/>
  <c r="L611" i="24" s="1"/>
  <c r="J1231" i="24"/>
  <c r="L1231" i="24" s="1"/>
  <c r="J68" i="24"/>
  <c r="L68" i="24" s="1"/>
  <c r="J348" i="24"/>
  <c r="L348" i="24" s="1"/>
  <c r="J1884" i="24"/>
  <c r="L1884" i="24" s="1"/>
  <c r="J1736" i="24"/>
  <c r="L1736" i="24" s="1"/>
  <c r="J1390" i="24"/>
  <c r="L1390" i="24" s="1"/>
  <c r="J1079" i="24"/>
  <c r="L1079" i="24" s="1"/>
  <c r="J456" i="24"/>
  <c r="L456" i="24" s="1"/>
  <c r="J1565" i="24"/>
  <c r="L1565" i="24" s="1"/>
  <c r="J1040" i="24"/>
  <c r="L1040" i="24" s="1"/>
  <c r="J1574" i="24"/>
  <c r="L1574" i="24" s="1"/>
  <c r="J740" i="24"/>
  <c r="L740" i="24" s="1"/>
  <c r="J1875" i="24"/>
  <c r="L1875" i="24" s="1"/>
  <c r="J785" i="24"/>
  <c r="L785" i="24" s="1"/>
  <c r="J1283" i="24"/>
  <c r="L1283" i="24" s="1"/>
  <c r="J2073" i="24"/>
  <c r="L2073" i="24" s="1"/>
  <c r="AR19" i="11"/>
  <c r="J135" i="24"/>
  <c r="L135" i="24" s="1"/>
  <c r="J261" i="24"/>
  <c r="L261" i="24" s="1"/>
  <c r="J913" i="24"/>
  <c r="L913" i="24" s="1"/>
  <c r="J637" i="24"/>
  <c r="L637" i="24" s="1"/>
  <c r="J422" i="24"/>
  <c r="L422" i="24" s="1"/>
  <c r="J983" i="24"/>
  <c r="L983" i="24" s="1"/>
  <c r="J8" i="24"/>
  <c r="L8" i="24" s="1"/>
  <c r="J2148" i="24"/>
  <c r="L2148" i="24" s="1"/>
  <c r="J1344" i="24"/>
  <c r="L1344" i="24" s="1"/>
  <c r="J1678" i="24"/>
  <c r="L1678" i="24" s="1"/>
  <c r="J2183" i="24"/>
  <c r="L2183" i="24" s="1"/>
  <c r="J1002" i="24"/>
  <c r="L1002" i="24" s="1"/>
  <c r="J1273" i="24"/>
  <c r="L1273" i="24" s="1"/>
  <c r="J1575" i="24"/>
  <c r="L1575" i="24" s="1"/>
  <c r="J351" i="24"/>
  <c r="L351" i="24" s="1"/>
  <c r="AR13" i="11"/>
  <c r="J1511" i="24"/>
  <c r="L1511" i="24" s="1"/>
  <c r="J1629" i="24"/>
  <c r="L1629" i="24" s="1"/>
  <c r="J107" i="24"/>
  <c r="L107" i="24" s="1"/>
  <c r="J235" i="24"/>
  <c r="L235" i="24" s="1"/>
  <c r="J562" i="24"/>
  <c r="L562" i="24" s="1"/>
  <c r="J163" i="24"/>
  <c r="L163" i="24" s="1"/>
  <c r="J24" i="24"/>
  <c r="L24" i="24" s="1"/>
  <c r="J919" i="24"/>
  <c r="L919" i="24" s="1"/>
  <c r="J1185" i="24"/>
  <c r="L1185" i="24" s="1"/>
  <c r="J920" i="24"/>
  <c r="L920" i="24" s="1"/>
  <c r="J891" i="24"/>
  <c r="L891" i="24" s="1"/>
  <c r="J2333" i="24"/>
  <c r="L2333" i="24" s="1"/>
  <c r="J859" i="24"/>
  <c r="L859" i="24" s="1"/>
  <c r="J383" i="24"/>
  <c r="L383" i="24" s="1"/>
  <c r="J1093" i="24"/>
  <c r="L1093" i="24" s="1"/>
  <c r="J1586" i="24"/>
  <c r="L1586" i="24" s="1"/>
  <c r="J1821" i="24"/>
  <c r="L1821" i="24" s="1"/>
  <c r="J911" i="24"/>
  <c r="L911" i="24" s="1"/>
  <c r="J2065" i="24"/>
  <c r="L2065" i="24" s="1"/>
  <c r="J1359" i="24"/>
  <c r="L1359" i="24" s="1"/>
  <c r="J1794" i="24"/>
  <c r="L1794" i="24" s="1"/>
  <c r="J140" i="24"/>
  <c r="L140" i="24" s="1"/>
  <c r="J2193" i="24"/>
  <c r="L2193" i="24" s="1"/>
  <c r="J2353" i="24"/>
  <c r="L2353" i="24" s="1"/>
  <c r="J1387" i="24"/>
  <c r="L1387" i="24" s="1"/>
  <c r="J1927" i="24"/>
  <c r="L1927" i="24" s="1"/>
  <c r="J978" i="24"/>
  <c r="L978" i="24" s="1"/>
  <c r="J745" i="24"/>
  <c r="L745" i="24" s="1"/>
  <c r="J2313" i="24"/>
  <c r="L2313" i="24" s="1"/>
  <c r="J879" i="24"/>
  <c r="L879" i="24" s="1"/>
  <c r="J1293" i="24"/>
  <c r="L1293" i="24" s="1"/>
  <c r="J1431" i="24"/>
  <c r="L1431" i="24" s="1"/>
  <c r="J1663" i="24"/>
  <c r="L1663" i="24" s="1"/>
  <c r="J582" i="24"/>
  <c r="L582" i="24" s="1"/>
  <c r="J1546" i="24"/>
  <c r="L1546" i="24" s="1"/>
  <c r="J1237" i="24"/>
  <c r="L1237" i="24" s="1"/>
  <c r="J2124" i="24"/>
  <c r="L2124" i="24" s="1"/>
  <c r="J850" i="24"/>
  <c r="L850" i="24" s="1"/>
  <c r="J1013" i="24"/>
  <c r="L1013" i="24" s="1"/>
  <c r="J606" i="24"/>
  <c r="L606" i="24" s="1"/>
  <c r="J1066" i="24"/>
  <c r="L1066" i="24" s="1"/>
  <c r="J1975" i="24"/>
  <c r="L1975" i="24" s="1"/>
  <c r="J572" i="24"/>
  <c r="L572" i="24" s="1"/>
  <c r="J1057" i="24"/>
  <c r="L1057" i="24" s="1"/>
  <c r="J1308" i="24"/>
  <c r="L1308" i="24" s="1"/>
  <c r="J1854" i="24"/>
  <c r="L1854" i="24" s="1"/>
  <c r="J806" i="24"/>
  <c r="L806" i="24" s="1"/>
  <c r="J1119" i="24"/>
  <c r="L1119" i="24" s="1"/>
  <c r="J459" i="24"/>
  <c r="L459" i="24" s="1"/>
  <c r="J427" i="24"/>
  <c r="L427" i="24" s="1"/>
  <c r="J1268" i="24"/>
  <c r="L1268" i="24" s="1"/>
  <c r="J2334" i="24"/>
  <c r="L2334" i="24" s="1"/>
  <c r="J388" i="24"/>
  <c r="L388" i="24" s="1"/>
  <c r="J1567" i="24"/>
  <c r="L1567" i="24" s="1"/>
  <c r="J1288" i="24"/>
  <c r="L1288" i="24" s="1"/>
  <c r="J127" i="24"/>
  <c r="L127" i="24" s="1"/>
  <c r="J1540" i="24"/>
  <c r="L1540" i="24" s="1"/>
  <c r="J168" i="24"/>
  <c r="L168" i="24" s="1"/>
  <c r="J784" i="24"/>
  <c r="L784" i="24" s="1"/>
  <c r="J2320" i="24"/>
  <c r="L2320" i="24" s="1"/>
  <c r="J318" i="24"/>
  <c r="L318" i="24" s="1"/>
  <c r="J1053" i="24"/>
  <c r="L1053" i="24" s="1"/>
  <c r="J1904" i="24"/>
  <c r="L1904" i="24" s="1"/>
  <c r="J1181" i="24"/>
  <c r="L1181" i="24" s="1"/>
  <c r="J1297" i="24"/>
  <c r="L1297" i="24" s="1"/>
  <c r="J645" i="24"/>
  <c r="L645" i="24" s="1"/>
  <c r="J1814" i="24"/>
  <c r="L1814" i="24" s="1"/>
  <c r="J1558" i="24"/>
  <c r="L1558" i="24" s="1"/>
  <c r="J1707" i="24"/>
  <c r="L1707" i="24" s="1"/>
  <c r="J661" i="24"/>
  <c r="L661" i="24" s="1"/>
  <c r="J1491" i="24"/>
  <c r="L1491" i="24" s="1"/>
  <c r="J669" i="24"/>
  <c r="L669" i="24" s="1"/>
  <c r="J237" i="24"/>
  <c r="L237" i="24" s="1"/>
  <c r="J497" i="24"/>
  <c r="L497" i="24" s="1"/>
  <c r="J1364" i="24"/>
  <c r="L1364" i="24" s="1"/>
  <c r="J1774" i="24"/>
  <c r="L1774" i="24" s="1"/>
  <c r="J2189" i="24"/>
  <c r="L2189" i="24" s="1"/>
  <c r="J1513" i="24"/>
  <c r="L1513" i="24" s="1"/>
  <c r="J1843" i="24"/>
  <c r="L1843" i="24" s="1"/>
  <c r="J1329" i="24"/>
  <c r="L1329" i="24" s="1"/>
  <c r="J240" i="24"/>
  <c r="L240" i="24" s="1"/>
  <c r="J10" i="24"/>
  <c r="L10" i="24" s="1"/>
  <c r="J1521" i="24"/>
  <c r="L1521" i="24" s="1"/>
</calcChain>
</file>

<file path=xl/comments1.xml><?xml version="1.0" encoding="utf-8"?>
<comments xmlns="http://schemas.openxmlformats.org/spreadsheetml/2006/main">
  <authors>
    <author>Ferdinando Ametrano</author>
  </authors>
  <commentList>
    <comment ref="D9" authorId="0">
      <text>
        <r>
          <rPr>
            <sz val="8"/>
            <color indexed="81"/>
            <rFont val="Tahoma"/>
            <family val="2"/>
          </rPr>
          <t>TRUE if the object must be permanent (i.e. resistant to garbage collection). Default is FALSE.</t>
        </r>
      </text>
    </comment>
    <comment ref="D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5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5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5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5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</commentList>
</comments>
</file>

<file path=xl/comments2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3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4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5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sharedStrings.xml><?xml version="1.0" encoding="utf-8"?>
<sst xmlns="http://schemas.openxmlformats.org/spreadsheetml/2006/main" count="14181" uniqueCount="170">
  <si>
    <t>3M</t>
  </si>
  <si>
    <t>tenor</t>
  </si>
  <si>
    <t>1M</t>
  </si>
  <si>
    <t>6M</t>
  </si>
  <si>
    <t>Index</t>
  </si>
  <si>
    <t>Fwd start</t>
  </si>
  <si>
    <t>Freq</t>
  </si>
  <si>
    <t>Business Day Convention</t>
  </si>
  <si>
    <t>0D</t>
  </si>
  <si>
    <t>Modified Following</t>
  </si>
  <si>
    <t>Annual</t>
  </si>
  <si>
    <t>30/360 (Bond Basis)</t>
  </si>
  <si>
    <t>Type</t>
  </si>
  <si>
    <t>PiecewiseYieldCurve</t>
  </si>
  <si>
    <t>Error</t>
  </si>
  <si>
    <t>ObjectID</t>
  </si>
  <si>
    <t>NDays</t>
  </si>
  <si>
    <t>Calendar</t>
  </si>
  <si>
    <t>Target</t>
  </si>
  <si>
    <t>Accuracy</t>
  </si>
  <si>
    <t>TraitsID</t>
  </si>
  <si>
    <t>ZeroYield</t>
  </si>
  <si>
    <t>InterpolatorID</t>
  </si>
  <si>
    <t>Trigger</t>
  </si>
  <si>
    <t>Permanent</t>
  </si>
  <si>
    <t>ObjectOverwrite</t>
  </si>
  <si>
    <t>Discounting</t>
  </si>
  <si>
    <t>Currency</t>
  </si>
  <si>
    <t>EUR</t>
  </si>
  <si>
    <t>TARGET</t>
  </si>
  <si>
    <t>Earliest Date</t>
  </si>
  <si>
    <t>Latest Date</t>
  </si>
  <si>
    <t>Rate</t>
  </si>
  <si>
    <t>Rate Helpers</t>
  </si>
  <si>
    <t>Dp</t>
  </si>
  <si>
    <t>Selected</t>
  </si>
  <si>
    <t>Actual/360</t>
  </si>
  <si>
    <t>1Y</t>
  </si>
  <si>
    <t>ibor</t>
  </si>
  <si>
    <t>Tenor</t>
  </si>
  <si>
    <t>ON</t>
  </si>
  <si>
    <t>Evaluation Date</t>
  </si>
  <si>
    <t>Instruments</t>
  </si>
  <si>
    <t>SettlementDate</t>
  </si>
  <si>
    <t>1W</t>
  </si>
  <si>
    <t>2W</t>
  </si>
  <si>
    <t>3W</t>
  </si>
  <si>
    <t>2M</t>
  </si>
  <si>
    <t>4M</t>
  </si>
  <si>
    <t>5M</t>
  </si>
  <si>
    <t>7M</t>
  </si>
  <si>
    <t>3Y</t>
  </si>
  <si>
    <t>4Y</t>
  </si>
  <si>
    <t>5Y</t>
  </si>
  <si>
    <t>6Y</t>
  </si>
  <si>
    <t>7Y</t>
  </si>
  <si>
    <t>8Y</t>
  </si>
  <si>
    <t>9Y</t>
  </si>
  <si>
    <t>10Y</t>
  </si>
  <si>
    <t>11Y</t>
  </si>
  <si>
    <t>12Y</t>
  </si>
  <si>
    <t>13Y</t>
  </si>
  <si>
    <t>14Y</t>
  </si>
  <si>
    <t>15Y</t>
  </si>
  <si>
    <t>16Y</t>
  </si>
  <si>
    <t>17Y</t>
  </si>
  <si>
    <t>18Y</t>
  </si>
  <si>
    <t>19Y</t>
  </si>
  <si>
    <t>20Y</t>
  </si>
  <si>
    <t>21Y</t>
  </si>
  <si>
    <t>22Y</t>
  </si>
  <si>
    <t>23Y</t>
  </si>
  <si>
    <t>24Y</t>
  </si>
  <si>
    <t>25Y</t>
  </si>
  <si>
    <t>26Y</t>
  </si>
  <si>
    <t>27Y</t>
  </si>
  <si>
    <t>28Y</t>
  </si>
  <si>
    <t>29Y</t>
  </si>
  <si>
    <t>30Y</t>
  </si>
  <si>
    <t>8M</t>
  </si>
  <si>
    <t>9M</t>
  </si>
  <si>
    <t>10M</t>
  </si>
  <si>
    <t>11M</t>
  </si>
  <si>
    <t>13M</t>
  </si>
  <si>
    <t>14M</t>
  </si>
  <si>
    <t>15M</t>
  </si>
  <si>
    <t>16M</t>
  </si>
  <si>
    <t>17M</t>
  </si>
  <si>
    <t>18M</t>
  </si>
  <si>
    <t>19M</t>
  </si>
  <si>
    <t>20M</t>
  </si>
  <si>
    <t>21M</t>
  </si>
  <si>
    <t>22M</t>
  </si>
  <si>
    <t>23M</t>
  </si>
  <si>
    <t>2Y</t>
  </si>
  <si>
    <t>12M</t>
  </si>
  <si>
    <t>35Y</t>
  </si>
  <si>
    <t>40Y</t>
  </si>
  <si>
    <t>50Y</t>
  </si>
  <si>
    <t>60Y</t>
  </si>
  <si>
    <t>TN</t>
  </si>
  <si>
    <t>SN</t>
  </si>
  <si>
    <t>Data</t>
  </si>
  <si>
    <t>fixing date</t>
  </si>
  <si>
    <t>maturity date</t>
  </si>
  <si>
    <t>F 6M</t>
  </si>
  <si>
    <t>1D</t>
  </si>
  <si>
    <t>Mx_Live</t>
  </si>
  <si>
    <t>Market Quote</t>
  </si>
  <si>
    <t>Discount Factor</t>
  </si>
  <si>
    <t>selected</t>
  </si>
  <si>
    <t>Priority</t>
  </si>
  <si>
    <t>N imm Futures</t>
  </si>
  <si>
    <t>Depo Inclusion</t>
  </si>
  <si>
    <t>RIC</t>
  </si>
  <si>
    <t>EUR ON</t>
  </si>
  <si>
    <t>Min Distance</t>
  </si>
  <si>
    <t>Zero Rate</t>
  </si>
  <si>
    <t>nSerialFutures</t>
  </si>
  <si>
    <t>FrontFuturesRollingDays</t>
  </si>
  <si>
    <t>DeposBeforeFirstFuturesStartDatePlusOne</t>
  </si>
  <si>
    <t>Mx_EURON</t>
  </si>
  <si>
    <t>F 3M</t>
  </si>
  <si>
    <t>Fixing date</t>
  </si>
  <si>
    <t>FRA</t>
  </si>
  <si>
    <t>Value Date</t>
  </si>
  <si>
    <t>Value date</t>
  </si>
  <si>
    <t>\</t>
  </si>
  <si>
    <t>Diff (bps)</t>
  </si>
  <si>
    <t>F 3M QL</t>
  </si>
  <si>
    <t>F 6M QL</t>
  </si>
  <si>
    <t>OIS</t>
  </si>
  <si>
    <t>SW</t>
  </si>
  <si>
    <t>KrugerCubic</t>
  </si>
  <si>
    <t>EoM</t>
  </si>
  <si>
    <t>Day Counter Convention</t>
  </si>
  <si>
    <t>Day Counter</t>
  </si>
  <si>
    <t>DP</t>
  </si>
  <si>
    <t>Fixing Days</t>
  </si>
  <si>
    <t>Following</t>
  </si>
  <si>
    <t>Day Count</t>
  </si>
  <si>
    <t>27M</t>
  </si>
  <si>
    <t>30M</t>
  </si>
  <si>
    <t>33M</t>
  </si>
  <si>
    <t>Family Name</t>
  </si>
  <si>
    <t>Ibor Index</t>
  </si>
  <si>
    <t>FUT</t>
  </si>
  <si>
    <t>IMM</t>
  </si>
  <si>
    <t>ConvAdj</t>
  </si>
  <si>
    <t>Fixing Date</t>
  </si>
  <si>
    <t>Maturity Date</t>
  </si>
  <si>
    <t>Code</t>
  </si>
  <si>
    <t>Future Date</t>
  </si>
  <si>
    <t>_Quote</t>
  </si>
  <si>
    <t>QouteSuffix</t>
  </si>
  <si>
    <t>Quote</t>
  </si>
  <si>
    <t>Quote Value</t>
  </si>
  <si>
    <t>Quote Mx</t>
  </si>
  <si>
    <t>Market Value</t>
  </si>
  <si>
    <t>Mx Value</t>
  </si>
  <si>
    <t>Mx</t>
  </si>
  <si>
    <t>QL</t>
  </si>
  <si>
    <t>Spread</t>
  </si>
  <si>
    <t>General settings</t>
  </si>
  <si>
    <t>Relinkable Handle</t>
  </si>
  <si>
    <t>_MXEURON_NEW</t>
  </si>
  <si>
    <t>_MXEUR1M_NEW</t>
  </si>
  <si>
    <t>_MXEUR3M_NEW</t>
  </si>
  <si>
    <t>_MXEUR6M_NEW</t>
  </si>
  <si>
    <t>_MXEUR1Y_NEW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</si>
</sst>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164" formatCode="&quot;£&quot;#,##0;[Red]\-&quot;£&quot;#,##0"/>
    <numFmt numFmtId="165" formatCode="mm/dd/yy;@"/>
    <numFmt numFmtId="166" formatCode="0.0000%"/>
    <numFmt numFmtId="167" formatCode="0.00000%"/>
    <numFmt numFmtId="168" formatCode="ddd\,\ dd\-mmm\-yyyy"/>
    <numFmt numFmtId="169" formatCode="ddd\,\ dd\-mmm\-yyyy\,\ hh:mm:ss"/>
    <numFmt numFmtId="170" formatCode="ddd\,\ d\-mmm\-yy"/>
    <numFmt numFmtId="171" formatCode="ddd\,\ d\-mmm\-yyyy"/>
    <numFmt numFmtId="172" formatCode="0.000000000"/>
    <numFmt numFmtId="173" formatCode="ddd\,\ d\-mmm\-yyyy\,\ hh:mm:ss"/>
    <numFmt numFmtId="174" formatCode="0.00000"/>
    <numFmt numFmtId="175" formatCode="0.000000"/>
    <numFmt numFmtId="176" formatCode="_([$€-2]* #,##0.00_);_([$€-2]* \(#,##0.00\);_([$€-2]* &quot;-&quot;??_)"/>
    <numFmt numFmtId="177" formatCode="General_)"/>
    <numFmt numFmtId="178" formatCode="#,##0.0;#,##0.0"/>
    <numFmt numFmtId="179" formatCode="dd\-mmm\-yy"/>
  </numFmts>
  <fonts count="1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name val="Courier New"/>
      <family val="3"/>
    </font>
    <font>
      <sz val="8"/>
      <color indexed="81"/>
      <name val="Tahoma"/>
      <family val="2"/>
    </font>
    <font>
      <sz val="8"/>
      <color theme="0"/>
      <name val="Courier New"/>
      <family val="3"/>
    </font>
    <font>
      <sz val="8"/>
      <color theme="1"/>
      <name val="Courier New"/>
      <family val="3"/>
    </font>
    <font>
      <sz val="10"/>
      <name val="Helv"/>
    </font>
    <font>
      <sz val="12"/>
      <name val="Helv"/>
    </font>
    <font>
      <b/>
      <sz val="12"/>
      <color indexed="16"/>
      <name val="MS Sans Serif"/>
      <family val="2"/>
    </font>
    <font>
      <b/>
      <sz val="8"/>
      <name val="Courier New"/>
      <family val="3"/>
    </font>
    <font>
      <b/>
      <sz val="12"/>
      <name val="Courier New"/>
      <family val="3"/>
    </font>
    <font>
      <b/>
      <sz val="14"/>
      <name val="Courier New"/>
      <family val="3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22"/>
        <b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3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176" fontId="1" fillId="0" borderId="0" applyFont="0" applyFill="0" applyBorder="0" applyAlignment="0" applyProtection="0"/>
    <xf numFmtId="38" fontId="7" fillId="0" borderId="0" applyFont="0" applyFill="0" applyBorder="0" applyAlignment="0" applyProtection="0"/>
    <xf numFmtId="40" fontId="7" fillId="0" borderId="0" applyFont="0" applyFill="0" applyBorder="0" applyAlignment="0" applyProtection="0"/>
    <xf numFmtId="177" fontId="8" fillId="0" borderId="0"/>
    <xf numFmtId="178" fontId="9" fillId="5" borderId="0">
      <alignment horizontal="center" vertical="center"/>
    </xf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</cellStyleXfs>
  <cellXfs count="243">
    <xf numFmtId="0" fontId="0" fillId="0" borderId="0" xfId="0"/>
    <xf numFmtId="0" fontId="3" fillId="2" borderId="2" xfId="1" applyFont="1" applyFill="1" applyBorder="1"/>
    <xf numFmtId="165" fontId="3" fillId="2" borderId="1" xfId="1" applyNumberFormat="1" applyFont="1" applyFill="1" applyBorder="1" applyAlignment="1"/>
    <xf numFmtId="0" fontId="3" fillId="2" borderId="1" xfId="1" applyNumberFormat="1" applyFont="1" applyFill="1" applyBorder="1" applyAlignment="1"/>
    <xf numFmtId="167" fontId="3" fillId="3" borderId="1" xfId="1" applyNumberFormat="1" applyFont="1" applyFill="1" applyBorder="1" applyAlignment="1">
      <alignment horizontal="right"/>
    </xf>
    <xf numFmtId="0" fontId="3" fillId="2" borderId="1" xfId="1" applyNumberFormat="1" applyFont="1" applyFill="1" applyBorder="1" applyAlignment="1">
      <alignment horizontal="left"/>
    </xf>
    <xf numFmtId="0" fontId="6" fillId="0" borderId="6" xfId="0" applyFont="1" applyBorder="1"/>
    <xf numFmtId="168" fontId="6" fillId="0" borderId="6" xfId="0" applyNumberFormat="1" applyFont="1" applyBorder="1"/>
    <xf numFmtId="0" fontId="6" fillId="0" borderId="1" xfId="0" applyFont="1" applyBorder="1"/>
    <xf numFmtId="0" fontId="3" fillId="2" borderId="1" xfId="1" applyNumberFormat="1" applyFont="1" applyFill="1" applyBorder="1" applyAlignment="1">
      <alignment horizontal="center" vertical="center"/>
    </xf>
    <xf numFmtId="165" fontId="3" fillId="2" borderId="1" xfId="1" applyNumberFormat="1" applyFont="1" applyFill="1" applyBorder="1" applyAlignment="1">
      <alignment horizontal="right"/>
    </xf>
    <xf numFmtId="165" fontId="3" fillId="2" borderId="1" xfId="1" applyNumberFormat="1" applyFont="1" applyFill="1" applyBorder="1" applyAlignment="1">
      <alignment horizontal="right" vertical="center"/>
    </xf>
    <xf numFmtId="165" fontId="3" fillId="2" borderId="1" xfId="1" applyNumberFormat="1" applyFont="1" applyFill="1" applyBorder="1" applyAlignment="1">
      <alignment horizontal="center" vertical="center"/>
    </xf>
    <xf numFmtId="165" fontId="6" fillId="0" borderId="6" xfId="0" applyNumberFormat="1" applyFont="1" applyBorder="1"/>
    <xf numFmtId="165" fontId="6" fillId="0" borderId="1" xfId="0" applyNumberFormat="1" applyFont="1" applyBorder="1"/>
    <xf numFmtId="165" fontId="3" fillId="2" borderId="1" xfId="1" applyNumberFormat="1" applyFont="1" applyFill="1" applyBorder="1" applyAlignment="1">
      <alignment horizontal="center"/>
    </xf>
    <xf numFmtId="168" fontId="6" fillId="0" borderId="1" xfId="0" applyNumberFormat="1" applyFont="1" applyBorder="1"/>
    <xf numFmtId="0" fontId="10" fillId="8" borderId="2" xfId="1" applyFont="1" applyFill="1" applyBorder="1" applyAlignment="1">
      <alignment horizontal="center" vertical="center" wrapText="1"/>
    </xf>
    <xf numFmtId="165" fontId="3" fillId="2" borderId="8" xfId="1" applyNumberFormat="1" applyFont="1" applyFill="1" applyBorder="1" applyAlignment="1"/>
    <xf numFmtId="0" fontId="3" fillId="2" borderId="8" xfId="1" applyNumberFormat="1" applyFont="1" applyFill="1" applyBorder="1" applyAlignment="1">
      <alignment horizontal="center" vertical="center"/>
    </xf>
    <xf numFmtId="165" fontId="3" fillId="2" borderId="8" xfId="1" applyNumberFormat="1" applyFont="1" applyFill="1" applyBorder="1" applyAlignment="1">
      <alignment horizontal="right"/>
    </xf>
    <xf numFmtId="165" fontId="3" fillId="2" borderId="8" xfId="1" applyNumberFormat="1" applyFont="1" applyFill="1" applyBorder="1" applyAlignment="1">
      <alignment horizontal="center" vertical="center"/>
    </xf>
    <xf numFmtId="0" fontId="3" fillId="2" borderId="8" xfId="1" applyNumberFormat="1" applyFont="1" applyFill="1" applyBorder="1" applyAlignment="1"/>
    <xf numFmtId="167" fontId="3" fillId="3" borderId="8" xfId="1" applyNumberFormat="1" applyFont="1" applyFill="1" applyBorder="1" applyAlignment="1">
      <alignment horizontal="right"/>
    </xf>
    <xf numFmtId="0" fontId="3" fillId="2" borderId="8" xfId="1" applyNumberFormat="1" applyFont="1" applyFill="1" applyBorder="1" applyAlignment="1">
      <alignment horizontal="left"/>
    </xf>
    <xf numFmtId="165" fontId="3" fillId="2" borderId="6" xfId="1" applyNumberFormat="1" applyFont="1" applyFill="1" applyBorder="1" applyAlignment="1"/>
    <xf numFmtId="165" fontId="3" fillId="2" borderId="6" xfId="1" applyNumberFormat="1" applyFont="1" applyFill="1" applyBorder="1" applyAlignment="1">
      <alignment horizontal="right" vertical="center"/>
    </xf>
    <xf numFmtId="0" fontId="3" fillId="2" borderId="6" xfId="1" applyNumberFormat="1" applyFont="1" applyFill="1" applyBorder="1" applyAlignment="1">
      <alignment horizontal="center" vertical="center"/>
    </xf>
    <xf numFmtId="165" fontId="3" fillId="2" borderId="6" xfId="1" applyNumberFormat="1" applyFont="1" applyFill="1" applyBorder="1" applyAlignment="1">
      <alignment horizontal="right"/>
    </xf>
    <xf numFmtId="165" fontId="3" fillId="2" borderId="6" xfId="1" applyNumberFormat="1" applyFont="1" applyFill="1" applyBorder="1" applyAlignment="1">
      <alignment horizontal="center" vertical="center"/>
    </xf>
    <xf numFmtId="0" fontId="3" fillId="2" borderId="6" xfId="1" applyNumberFormat="1" applyFont="1" applyFill="1" applyBorder="1" applyAlignment="1"/>
    <xf numFmtId="167" fontId="3" fillId="3" borderId="6" xfId="1" applyNumberFormat="1" applyFont="1" applyFill="1" applyBorder="1" applyAlignment="1">
      <alignment horizontal="right"/>
    </xf>
    <xf numFmtId="0" fontId="3" fillId="2" borderId="6" xfId="1" applyNumberFormat="1" applyFont="1" applyFill="1" applyBorder="1" applyAlignment="1">
      <alignment horizontal="left"/>
    </xf>
    <xf numFmtId="165" fontId="3" fillId="2" borderId="8" xfId="1" applyNumberFormat="1" applyFont="1" applyFill="1" applyBorder="1" applyAlignment="1">
      <alignment horizontal="center"/>
    </xf>
    <xf numFmtId="165" fontId="3" fillId="2" borderId="6" xfId="1" applyNumberFormat="1" applyFont="1" applyFill="1" applyBorder="1" applyAlignment="1">
      <alignment horizontal="center"/>
    </xf>
    <xf numFmtId="0" fontId="3" fillId="8" borderId="2" xfId="0" applyFont="1" applyFill="1" applyBorder="1"/>
    <xf numFmtId="166" fontId="6" fillId="0" borderId="8" xfId="0" applyNumberFormat="1" applyFont="1" applyBorder="1"/>
    <xf numFmtId="166" fontId="6" fillId="0" borderId="6" xfId="0" applyNumberFormat="1" applyFont="1" applyBorder="1"/>
    <xf numFmtId="0" fontId="6" fillId="6" borderId="0" xfId="0" applyFont="1" applyFill="1"/>
    <xf numFmtId="0" fontId="3" fillId="6" borderId="0" xfId="1" applyFont="1" applyFill="1" applyBorder="1"/>
    <xf numFmtId="0" fontId="3" fillId="6" borderId="0" xfId="1" applyFont="1" applyFill="1" applyBorder="1" applyAlignment="1">
      <alignment horizontal="right" vertical="center"/>
    </xf>
    <xf numFmtId="0" fontId="3" fillId="6" borderId="0" xfId="1" applyFont="1" applyFill="1" applyBorder="1" applyAlignment="1">
      <alignment horizontal="center" vertical="center"/>
    </xf>
    <xf numFmtId="0" fontId="3" fillId="6" borderId="0" xfId="1" applyFont="1" applyFill="1" applyBorder="1" applyAlignment="1">
      <alignment horizontal="right"/>
    </xf>
    <xf numFmtId="165" fontId="3" fillId="6" borderId="4" xfId="1" applyNumberFormat="1" applyFont="1" applyFill="1" applyBorder="1" applyAlignment="1"/>
    <xf numFmtId="0" fontId="3" fillId="6" borderId="0" xfId="1" applyNumberFormat="1" applyFont="1" applyFill="1" applyBorder="1" applyAlignment="1">
      <alignment horizontal="center"/>
    </xf>
    <xf numFmtId="0" fontId="6" fillId="6" borderId="0" xfId="0" applyFont="1" applyFill="1" applyBorder="1"/>
    <xf numFmtId="0" fontId="3" fillId="6" borderId="0" xfId="0" applyFont="1" applyFill="1"/>
    <xf numFmtId="0" fontId="3" fillId="6" borderId="0" xfId="0" applyFont="1" applyFill="1" applyBorder="1"/>
    <xf numFmtId="0" fontId="3" fillId="6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right"/>
    </xf>
    <xf numFmtId="0" fontId="3" fillId="2" borderId="8" xfId="1" applyNumberFormat="1" applyFont="1" applyFill="1" applyBorder="1" applyAlignment="1">
      <alignment horizontal="center"/>
    </xf>
    <xf numFmtId="0" fontId="3" fillId="2" borderId="6" xfId="1" applyNumberFormat="1" applyFont="1" applyFill="1" applyBorder="1" applyAlignment="1">
      <alignment horizontal="center"/>
    </xf>
    <xf numFmtId="0" fontId="3" fillId="2" borderId="1" xfId="1" applyNumberFormat="1" applyFont="1" applyFill="1" applyBorder="1" applyAlignment="1">
      <alignment horizontal="center"/>
    </xf>
    <xf numFmtId="0" fontId="6" fillId="3" borderId="8" xfId="0" applyFont="1" applyFill="1" applyBorder="1"/>
    <xf numFmtId="168" fontId="6" fillId="3" borderId="8" xfId="0" applyNumberFormat="1" applyFont="1" applyFill="1" applyBorder="1"/>
    <xf numFmtId="0" fontId="6" fillId="3" borderId="6" xfId="0" applyFont="1" applyFill="1" applyBorder="1"/>
    <xf numFmtId="168" fontId="6" fillId="3" borderId="6" xfId="0" applyNumberFormat="1" applyFont="1" applyFill="1" applyBorder="1"/>
    <xf numFmtId="0" fontId="3" fillId="3" borderId="6" xfId="0" applyFont="1" applyFill="1" applyBorder="1"/>
    <xf numFmtId="0" fontId="3" fillId="3" borderId="1" xfId="0" applyFont="1" applyFill="1" applyBorder="1"/>
    <xf numFmtId="168" fontId="6" fillId="3" borderId="1" xfId="0" applyNumberFormat="1" applyFont="1" applyFill="1" applyBorder="1"/>
    <xf numFmtId="0" fontId="6" fillId="6" borderId="0" xfId="0" applyFont="1" applyFill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6" fillId="3" borderId="1" xfId="0" applyFont="1" applyFill="1" applyBorder="1"/>
    <xf numFmtId="170" fontId="3" fillId="4" borderId="9" xfId="1" applyNumberFormat="1" applyFont="1" applyFill="1" applyBorder="1" applyAlignment="1">
      <alignment horizontal="center"/>
    </xf>
    <xf numFmtId="3" fontId="3" fillId="4" borderId="10" xfId="1" applyNumberFormat="1" applyFont="1" applyFill="1" applyBorder="1" applyAlignment="1">
      <alignment horizontal="center"/>
    </xf>
    <xf numFmtId="0" fontId="3" fillId="2" borderId="10" xfId="3" applyFont="1" applyFill="1" applyBorder="1" applyAlignment="1">
      <alignment horizontal="center"/>
    </xf>
    <xf numFmtId="11" fontId="3" fillId="4" borderId="10" xfId="1" applyNumberFormat="1" applyFont="1" applyFill="1" applyBorder="1" applyAlignment="1">
      <alignment horizontal="center"/>
    </xf>
    <xf numFmtId="0" fontId="3" fillId="4" borderId="10" xfId="1" applyFont="1" applyFill="1" applyBorder="1" applyAlignment="1">
      <alignment horizontal="center"/>
    </xf>
    <xf numFmtId="0" fontId="3" fillId="4" borderId="3" xfId="1" applyFont="1" applyFill="1" applyBorder="1" applyAlignment="1">
      <alignment horizontal="center"/>
    </xf>
    <xf numFmtId="0" fontId="3" fillId="8" borderId="8" xfId="1" applyFont="1" applyFill="1" applyBorder="1"/>
    <xf numFmtId="0" fontId="3" fillId="8" borderId="6" xfId="1" applyFont="1" applyFill="1" applyBorder="1"/>
    <xf numFmtId="0" fontId="3" fillId="8" borderId="1" xfId="1" applyFont="1" applyFill="1" applyBorder="1"/>
    <xf numFmtId="0" fontId="3" fillId="8" borderId="2" xfId="1" applyFont="1" applyFill="1" applyBorder="1"/>
    <xf numFmtId="169" fontId="3" fillId="6" borderId="0" xfId="3" applyNumberFormat="1" applyFont="1" applyFill="1" applyBorder="1" applyAlignment="1">
      <alignment horizontal="center"/>
    </xf>
    <xf numFmtId="0" fontId="10" fillId="8" borderId="8" xfId="1" applyFont="1" applyFill="1" applyBorder="1" applyAlignment="1">
      <alignment horizontal="right"/>
    </xf>
    <xf numFmtId="0" fontId="10" fillId="8" borderId="1" xfId="1" applyFont="1" applyFill="1" applyBorder="1" applyAlignment="1">
      <alignment horizontal="right"/>
    </xf>
    <xf numFmtId="0" fontId="10" fillId="8" borderId="6" xfId="1" applyFont="1" applyFill="1" applyBorder="1" applyAlignment="1">
      <alignment horizontal="right"/>
    </xf>
    <xf numFmtId="0" fontId="6" fillId="7" borderId="9" xfId="0" applyFont="1" applyFill="1" applyBorder="1" applyAlignment="1">
      <alignment horizontal="center" vertical="center"/>
    </xf>
    <xf numFmtId="0" fontId="6" fillId="7" borderId="10" xfId="0" applyFont="1" applyFill="1" applyBorder="1" applyAlignment="1">
      <alignment horizontal="center" vertical="center"/>
    </xf>
    <xf numFmtId="175" fontId="3" fillId="8" borderId="2" xfId="0" applyNumberFormat="1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166" fontId="6" fillId="0" borderId="1" xfId="0" applyNumberFormat="1" applyFont="1" applyBorder="1"/>
    <xf numFmtId="0" fontId="6" fillId="6" borderId="0" xfId="0" applyFont="1" applyFill="1" applyAlignment="1">
      <alignment horizontal="right" vertical="center"/>
    </xf>
    <xf numFmtId="0" fontId="6" fillId="6" borderId="0" xfId="0" applyFont="1" applyFill="1" applyAlignment="1">
      <alignment horizontal="right"/>
    </xf>
    <xf numFmtId="172" fontId="6" fillId="0" borderId="8" xfId="0" applyNumberFormat="1" applyFont="1" applyBorder="1"/>
    <xf numFmtId="172" fontId="6" fillId="0" borderId="6" xfId="0" applyNumberFormat="1" applyFont="1" applyBorder="1"/>
    <xf numFmtId="172" fontId="6" fillId="0" borderId="1" xfId="0" applyNumberFormat="1" applyFont="1" applyBorder="1"/>
    <xf numFmtId="167" fontId="3" fillId="3" borderId="8" xfId="1" applyNumberFormat="1" applyFont="1" applyFill="1" applyBorder="1" applyAlignment="1"/>
    <xf numFmtId="167" fontId="3" fillId="3" borderId="6" xfId="1" applyNumberFormat="1" applyFont="1" applyFill="1" applyBorder="1" applyAlignment="1"/>
    <xf numFmtId="167" fontId="3" fillId="3" borderId="1" xfId="1" applyNumberFormat="1" applyFont="1" applyFill="1" applyBorder="1" applyAlignment="1"/>
    <xf numFmtId="0" fontId="3" fillId="8" borderId="15" xfId="0" applyFont="1" applyFill="1" applyBorder="1" applyAlignment="1">
      <alignment horizontal="centerContinuous" vertical="center"/>
    </xf>
    <xf numFmtId="0" fontId="3" fillId="8" borderId="13" xfId="0" applyFont="1" applyFill="1" applyBorder="1" applyAlignment="1">
      <alignment horizontal="centerContinuous" vertical="center"/>
    </xf>
    <xf numFmtId="0" fontId="3" fillId="8" borderId="14" xfId="0" applyFont="1" applyFill="1" applyBorder="1" applyAlignment="1">
      <alignment horizontal="centerContinuous" vertical="center"/>
    </xf>
    <xf numFmtId="175" fontId="3" fillId="8" borderId="13" xfId="0" applyNumberFormat="1" applyFont="1" applyFill="1" applyBorder="1" applyAlignment="1">
      <alignment horizontal="centerContinuous" vertical="center"/>
    </xf>
    <xf numFmtId="0" fontId="6" fillId="9" borderId="6" xfId="0" applyFont="1" applyFill="1" applyBorder="1"/>
    <xf numFmtId="0" fontId="6" fillId="3" borderId="2" xfId="0" applyFont="1" applyFill="1" applyBorder="1" applyAlignment="1">
      <alignment horizontal="left" wrapText="1"/>
    </xf>
    <xf numFmtId="0" fontId="6" fillId="3" borderId="2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left" vertical="center" wrapText="1"/>
    </xf>
    <xf numFmtId="166" fontId="6" fillId="0" borderId="6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 vertical="center"/>
    </xf>
    <xf numFmtId="166" fontId="6" fillId="3" borderId="8" xfId="0" applyNumberFormat="1" applyFont="1" applyFill="1" applyBorder="1"/>
    <xf numFmtId="166" fontId="6" fillId="3" borderId="6" xfId="0" applyNumberFormat="1" applyFont="1" applyFill="1" applyBorder="1"/>
    <xf numFmtId="3" fontId="3" fillId="4" borderId="2" xfId="1" applyNumberFormat="1" applyFont="1" applyFill="1" applyBorder="1" applyAlignment="1">
      <alignment horizontal="center"/>
    </xf>
    <xf numFmtId="166" fontId="6" fillId="3" borderId="1" xfId="0" applyNumberFormat="1" applyFont="1" applyFill="1" applyBorder="1"/>
    <xf numFmtId="0" fontId="6" fillId="8" borderId="2" xfId="0" applyFont="1" applyFill="1" applyBorder="1" applyAlignment="1">
      <alignment horizontal="center" vertical="center"/>
    </xf>
    <xf numFmtId="166" fontId="6" fillId="6" borderId="0" xfId="0" applyNumberFormat="1" applyFont="1" applyFill="1"/>
    <xf numFmtId="0" fontId="6" fillId="9" borderId="8" xfId="0" applyFont="1" applyFill="1" applyBorder="1"/>
    <xf numFmtId="166" fontId="6" fillId="9" borderId="8" xfId="0" applyNumberFormat="1" applyFont="1" applyFill="1" applyBorder="1"/>
    <xf numFmtId="168" fontId="6" fillId="9" borderId="8" xfId="0" applyNumberFormat="1" applyFont="1" applyFill="1" applyBorder="1"/>
    <xf numFmtId="166" fontId="6" fillId="9" borderId="6" xfId="0" applyNumberFormat="1" applyFont="1" applyFill="1" applyBorder="1"/>
    <xf numFmtId="168" fontId="6" fillId="9" borderId="6" xfId="0" applyNumberFormat="1" applyFont="1" applyFill="1" applyBorder="1"/>
    <xf numFmtId="0" fontId="6" fillId="9" borderId="1" xfId="0" applyFont="1" applyFill="1" applyBorder="1"/>
    <xf numFmtId="166" fontId="6" fillId="9" borderId="1" xfId="0" applyNumberFormat="1" applyFont="1" applyFill="1" applyBorder="1"/>
    <xf numFmtId="168" fontId="6" fillId="9" borderId="1" xfId="0" applyNumberFormat="1" applyFont="1" applyFill="1" applyBorder="1"/>
    <xf numFmtId="0" fontId="6" fillId="6" borderId="0" xfId="0" applyNumberFormat="1" applyFont="1" applyFill="1"/>
    <xf numFmtId="0" fontId="0" fillId="6" borderId="0" xfId="0" applyFill="1"/>
    <xf numFmtId="2" fontId="6" fillId="9" borderId="8" xfId="0" applyNumberFormat="1" applyFont="1" applyFill="1" applyBorder="1"/>
    <xf numFmtId="2" fontId="6" fillId="9" borderId="6" xfId="0" applyNumberFormat="1" applyFont="1" applyFill="1" applyBorder="1"/>
    <xf numFmtId="2" fontId="6" fillId="9" borderId="1" xfId="0" applyNumberFormat="1" applyFont="1" applyFill="1" applyBorder="1"/>
    <xf numFmtId="0" fontId="6" fillId="8" borderId="2" xfId="0" applyFont="1" applyFill="1" applyBorder="1" applyAlignment="1">
      <alignment horizontal="center" vertical="center" wrapText="1"/>
    </xf>
    <xf numFmtId="166" fontId="3" fillId="6" borderId="0" xfId="2" quotePrefix="1" applyNumberFormat="1" applyFont="1" applyFill="1" applyBorder="1" applyAlignment="1"/>
    <xf numFmtId="166" fontId="3" fillId="6" borderId="16" xfId="2" quotePrefix="1" applyNumberFormat="1" applyFont="1" applyFill="1" applyBorder="1" applyAlignment="1"/>
    <xf numFmtId="165" fontId="3" fillId="3" borderId="8" xfId="1" applyNumberFormat="1" applyFont="1" applyFill="1" applyBorder="1" applyAlignment="1">
      <alignment horizontal="right" vertical="center"/>
    </xf>
    <xf numFmtId="165" fontId="3" fillId="3" borderId="6" xfId="1" applyNumberFormat="1" applyFont="1" applyFill="1" applyBorder="1" applyAlignment="1">
      <alignment horizontal="right" vertical="center"/>
    </xf>
    <xf numFmtId="0" fontId="3" fillId="3" borderId="8" xfId="1" quotePrefix="1" applyFont="1" applyFill="1" applyBorder="1" applyAlignment="1">
      <alignment horizontal="left"/>
    </xf>
    <xf numFmtId="165" fontId="3" fillId="3" borderId="8" xfId="1" applyNumberFormat="1" applyFont="1" applyFill="1" applyBorder="1" applyAlignment="1">
      <alignment horizontal="right"/>
    </xf>
    <xf numFmtId="165" fontId="3" fillId="3" borderId="8" xfId="1" applyNumberFormat="1" applyFont="1" applyFill="1" applyBorder="1" applyAlignment="1">
      <alignment horizontal="center"/>
    </xf>
    <xf numFmtId="165" fontId="3" fillId="3" borderId="8" xfId="2" applyNumberFormat="1" applyFont="1" applyFill="1" applyBorder="1" applyAlignment="1">
      <alignment horizontal="center"/>
    </xf>
    <xf numFmtId="0" fontId="3" fillId="3" borderId="8" xfId="1" applyNumberFormat="1" applyFont="1" applyFill="1" applyBorder="1" applyAlignment="1">
      <alignment horizontal="center" vertical="center"/>
    </xf>
    <xf numFmtId="0" fontId="3" fillId="3" borderId="6" xfId="1" quotePrefix="1" applyFont="1" applyFill="1" applyBorder="1" applyAlignment="1">
      <alignment horizontal="left"/>
    </xf>
    <xf numFmtId="165" fontId="3" fillId="3" borderId="6" xfId="1" applyNumberFormat="1" applyFont="1" applyFill="1" applyBorder="1" applyAlignment="1">
      <alignment horizontal="right"/>
    </xf>
    <xf numFmtId="165" fontId="3" fillId="3" borderId="6" xfId="1" applyNumberFormat="1" applyFont="1" applyFill="1" applyBorder="1" applyAlignment="1">
      <alignment horizontal="center"/>
    </xf>
    <xf numFmtId="165" fontId="3" fillId="3" borderId="6" xfId="2" applyNumberFormat="1" applyFont="1" applyFill="1" applyBorder="1" applyAlignment="1">
      <alignment horizontal="center"/>
    </xf>
    <xf numFmtId="165" fontId="3" fillId="3" borderId="1" xfId="1" applyNumberFormat="1" applyFont="1" applyFill="1" applyBorder="1" applyAlignment="1">
      <alignment horizontal="right"/>
    </xf>
    <xf numFmtId="166" fontId="3" fillId="3" borderId="8" xfId="2" applyNumberFormat="1" applyFont="1" applyFill="1" applyBorder="1" applyAlignment="1">
      <alignment horizontal="right"/>
    </xf>
    <xf numFmtId="0" fontId="3" fillId="3" borderId="8" xfId="2" applyNumberFormat="1" applyFont="1" applyFill="1" applyBorder="1" applyAlignment="1">
      <alignment horizontal="right"/>
    </xf>
    <xf numFmtId="166" fontId="3" fillId="3" borderId="6" xfId="2" applyNumberFormat="1" applyFont="1" applyFill="1" applyBorder="1" applyAlignment="1">
      <alignment horizontal="right"/>
    </xf>
    <xf numFmtId="0" fontId="3" fillId="3" borderId="6" xfId="2" applyNumberFormat="1" applyFont="1" applyFill="1" applyBorder="1" applyAlignment="1">
      <alignment horizontal="right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right"/>
    </xf>
    <xf numFmtId="0" fontId="6" fillId="3" borderId="8" xfId="1" quotePrefix="1" applyFont="1" applyFill="1" applyBorder="1" applyAlignment="1">
      <alignment horizontal="left"/>
    </xf>
    <xf numFmtId="0" fontId="6" fillId="3" borderId="6" xfId="1" quotePrefix="1" applyFont="1" applyFill="1" applyBorder="1" applyAlignment="1">
      <alignment horizontal="left"/>
    </xf>
    <xf numFmtId="0" fontId="10" fillId="8" borderId="14" xfId="1" applyFont="1" applyFill="1" applyBorder="1" applyAlignment="1">
      <alignment horizontal="center" vertical="center" wrapText="1"/>
    </xf>
    <xf numFmtId="0" fontId="10" fillId="8" borderId="15" xfId="1" applyFont="1" applyFill="1" applyBorder="1" applyAlignment="1">
      <alignment horizontal="center" vertical="center" wrapText="1"/>
    </xf>
    <xf numFmtId="0" fontId="3" fillId="3" borderId="8" xfId="1" quotePrefix="1" applyNumberFormat="1" applyFont="1" applyFill="1" applyBorder="1" applyAlignment="1">
      <alignment horizontal="right"/>
    </xf>
    <xf numFmtId="0" fontId="3" fillId="3" borderId="6" xfId="1" quotePrefix="1" applyNumberFormat="1" applyFont="1" applyFill="1" applyBorder="1" applyAlignment="1">
      <alignment horizontal="right"/>
    </xf>
    <xf numFmtId="0" fontId="3" fillId="3" borderId="1" xfId="1" quotePrefix="1" applyNumberFormat="1" applyFont="1" applyFill="1" applyBorder="1" applyAlignment="1">
      <alignment horizontal="right"/>
    </xf>
    <xf numFmtId="0" fontId="6" fillId="3" borderId="6" xfId="0" applyFont="1" applyFill="1" applyBorder="1" applyAlignment="1">
      <alignment horizontal="right"/>
    </xf>
    <xf numFmtId="0" fontId="6" fillId="3" borderId="1" xfId="0" applyFont="1" applyFill="1" applyBorder="1" applyAlignment="1">
      <alignment horizontal="right"/>
    </xf>
    <xf numFmtId="0" fontId="3" fillId="3" borderId="6" xfId="0" applyFont="1" applyFill="1" applyBorder="1" applyAlignment="1">
      <alignment horizontal="left" vertical="center"/>
    </xf>
    <xf numFmtId="0" fontId="6" fillId="3" borderId="6" xfId="0" applyFont="1" applyFill="1" applyBorder="1" applyAlignment="1">
      <alignment horizontal="left"/>
    </xf>
    <xf numFmtId="0" fontId="6" fillId="3" borderId="1" xfId="0" applyFont="1" applyFill="1" applyBorder="1" applyAlignment="1">
      <alignment horizontal="left"/>
    </xf>
    <xf numFmtId="0" fontId="3" fillId="3" borderId="8" xfId="1" applyNumberFormat="1" applyFont="1" applyFill="1" applyBorder="1" applyAlignment="1">
      <alignment horizontal="left"/>
    </xf>
    <xf numFmtId="0" fontId="3" fillId="3" borderId="8" xfId="1" applyNumberFormat="1" applyFont="1" applyFill="1" applyBorder="1" applyAlignment="1">
      <alignment horizontal="center"/>
    </xf>
    <xf numFmtId="0" fontId="3" fillId="3" borderId="8" xfId="1" applyFont="1" applyFill="1" applyBorder="1" applyAlignment="1">
      <alignment horizontal="center"/>
    </xf>
    <xf numFmtId="166" fontId="3" fillId="3" borderId="8" xfId="1" applyNumberFormat="1" applyFont="1" applyFill="1" applyBorder="1" applyAlignment="1">
      <alignment horizontal="right"/>
    </xf>
    <xf numFmtId="0" fontId="3" fillId="3" borderId="6" xfId="1" applyNumberFormat="1" applyFont="1" applyFill="1" applyBorder="1" applyAlignment="1">
      <alignment horizontal="left"/>
    </xf>
    <xf numFmtId="0" fontId="3" fillId="3" borderId="6" xfId="1" applyNumberFormat="1" applyFont="1" applyFill="1" applyBorder="1" applyAlignment="1">
      <alignment horizontal="center"/>
    </xf>
    <xf numFmtId="0" fontId="3" fillId="3" borderId="6" xfId="1" applyFont="1" applyFill="1" applyBorder="1" applyAlignment="1">
      <alignment horizontal="center"/>
    </xf>
    <xf numFmtId="166" fontId="3" fillId="3" borderId="6" xfId="1" applyNumberFormat="1" applyFont="1" applyFill="1" applyBorder="1" applyAlignment="1">
      <alignment horizontal="right"/>
    </xf>
    <xf numFmtId="0" fontId="3" fillId="3" borderId="6" xfId="1" applyNumberFormat="1" applyFont="1" applyFill="1" applyBorder="1" applyAlignment="1">
      <alignment horizontal="center" vertical="center"/>
    </xf>
    <xf numFmtId="0" fontId="3" fillId="3" borderId="1" xfId="1" applyNumberFormat="1" applyFont="1" applyFill="1" applyBorder="1" applyAlignment="1">
      <alignment horizontal="center"/>
    </xf>
    <xf numFmtId="0" fontId="3" fillId="3" borderId="1" xfId="1" applyFont="1" applyFill="1" applyBorder="1" applyAlignment="1">
      <alignment horizontal="center"/>
    </xf>
    <xf numFmtId="0" fontId="3" fillId="3" borderId="1" xfId="0" applyFont="1" applyFill="1" applyBorder="1" applyAlignment="1">
      <alignment horizontal="right"/>
    </xf>
    <xf numFmtId="0" fontId="3" fillId="3" borderId="1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/>
    </xf>
    <xf numFmtId="174" fontId="3" fillId="3" borderId="8" xfId="2" applyNumberFormat="1" applyFont="1" applyFill="1" applyBorder="1" applyAlignment="1">
      <alignment horizontal="center"/>
    </xf>
    <xf numFmtId="174" fontId="3" fillId="3" borderId="6" xfId="2" applyNumberFormat="1" applyFont="1" applyFill="1" applyBorder="1" applyAlignment="1">
      <alignment horizontal="center"/>
    </xf>
    <xf numFmtId="174" fontId="3" fillId="3" borderId="1" xfId="2" applyNumberFormat="1" applyFont="1" applyFill="1" applyBorder="1" applyAlignment="1">
      <alignment horizontal="center"/>
    </xf>
    <xf numFmtId="165" fontId="6" fillId="3" borderId="8" xfId="0" applyNumberFormat="1" applyFont="1" applyFill="1" applyBorder="1"/>
    <xf numFmtId="165" fontId="6" fillId="3" borderId="6" xfId="0" applyNumberFormat="1" applyFont="1" applyFill="1" applyBorder="1"/>
    <xf numFmtId="0" fontId="6" fillId="3" borderId="8" xfId="0" applyNumberFormat="1" applyFont="1" applyFill="1" applyBorder="1"/>
    <xf numFmtId="0" fontId="6" fillId="3" borderId="6" xfId="0" applyNumberFormat="1" applyFont="1" applyFill="1" applyBorder="1"/>
    <xf numFmtId="166" fontId="6" fillId="3" borderId="6" xfId="0" applyNumberFormat="1" applyFont="1" applyFill="1" applyBorder="1" applyAlignment="1">
      <alignment horizontal="center"/>
    </xf>
    <xf numFmtId="166" fontId="6" fillId="3" borderId="1" xfId="0" applyNumberFormat="1" applyFont="1" applyFill="1" applyBorder="1" applyAlignment="1">
      <alignment horizontal="center"/>
    </xf>
    <xf numFmtId="0" fontId="3" fillId="8" borderId="8" xfId="0" applyFont="1" applyFill="1" applyBorder="1" applyAlignment="1">
      <alignment horizontal="center" vertical="center" wrapText="1"/>
    </xf>
    <xf numFmtId="166" fontId="6" fillId="3" borderId="8" xfId="0" applyNumberFormat="1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10" fillId="8" borderId="2" xfId="1" applyFont="1" applyFill="1" applyBorder="1" applyAlignment="1">
      <alignment vertical="center" wrapText="1"/>
    </xf>
    <xf numFmtId="0" fontId="6" fillId="3" borderId="8" xfId="1" quotePrefix="1" applyFont="1" applyFill="1" applyBorder="1" applyAlignment="1">
      <alignment horizontal="center"/>
    </xf>
    <xf numFmtId="0" fontId="6" fillId="3" borderId="6" xfId="1" quotePrefix="1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66" fontId="3" fillId="3" borderId="8" xfId="2" applyNumberFormat="1" applyFont="1" applyFill="1" applyBorder="1" applyAlignment="1">
      <alignment horizontal="center"/>
    </xf>
    <xf numFmtId="166" fontId="3" fillId="3" borderId="6" xfId="2" applyNumberFormat="1" applyFont="1" applyFill="1" applyBorder="1" applyAlignment="1">
      <alignment horizontal="center"/>
    </xf>
    <xf numFmtId="166" fontId="3" fillId="3" borderId="1" xfId="2" applyNumberFormat="1" applyFont="1" applyFill="1" applyBorder="1" applyAlignment="1">
      <alignment horizontal="center"/>
    </xf>
    <xf numFmtId="168" fontId="3" fillId="3" borderId="8" xfId="1" applyNumberFormat="1" applyFont="1" applyFill="1" applyBorder="1" applyAlignment="1">
      <alignment horizontal="center"/>
    </xf>
    <xf numFmtId="168" fontId="3" fillId="3" borderId="6" xfId="1" applyNumberFormat="1" applyFont="1" applyFill="1" applyBorder="1" applyAlignment="1">
      <alignment horizontal="center"/>
    </xf>
    <xf numFmtId="168" fontId="3" fillId="3" borderId="1" xfId="1" applyNumberFormat="1" applyFont="1" applyFill="1" applyBorder="1" applyAlignment="1">
      <alignment horizontal="center"/>
    </xf>
    <xf numFmtId="0" fontId="6" fillId="3" borderId="11" xfId="0" applyFont="1" applyFill="1" applyBorder="1"/>
    <xf numFmtId="0" fontId="6" fillId="3" borderId="9" xfId="0" applyFont="1" applyFill="1" applyBorder="1"/>
    <xf numFmtId="0" fontId="6" fillId="3" borderId="10" xfId="0" applyFont="1" applyFill="1" applyBorder="1"/>
    <xf numFmtId="0" fontId="3" fillId="3" borderId="7" xfId="3" applyFont="1" applyFill="1" applyBorder="1"/>
    <xf numFmtId="0" fontId="6" fillId="3" borderId="3" xfId="0" applyFont="1" applyFill="1" applyBorder="1"/>
    <xf numFmtId="0" fontId="6" fillId="3" borderId="17" xfId="0" applyFont="1" applyFill="1" applyBorder="1"/>
    <xf numFmtId="0" fontId="6" fillId="3" borderId="18" xfId="0" applyFont="1" applyFill="1" applyBorder="1"/>
    <xf numFmtId="0" fontId="3" fillId="3" borderId="17" xfId="3" applyFont="1" applyFill="1" applyBorder="1"/>
    <xf numFmtId="0" fontId="3" fillId="3" borderId="19" xfId="3" applyFont="1" applyFill="1" applyBorder="1"/>
    <xf numFmtId="0" fontId="5" fillId="3" borderId="16" xfId="1" applyFont="1" applyFill="1" applyBorder="1"/>
    <xf numFmtId="173" fontId="3" fillId="3" borderId="16" xfId="1" applyNumberFormat="1" applyFont="1" applyFill="1" applyBorder="1" applyAlignment="1">
      <alignment horizontal="center"/>
    </xf>
    <xf numFmtId="0" fontId="6" fillId="3" borderId="20" xfId="0" applyFont="1" applyFill="1" applyBorder="1"/>
    <xf numFmtId="168" fontId="3" fillId="3" borderId="10" xfId="1" applyNumberFormat="1" applyFont="1" applyFill="1" applyBorder="1" applyAlignment="1">
      <alignment horizontal="center"/>
    </xf>
    <xf numFmtId="0" fontId="3" fillId="3" borderId="10" xfId="1" applyFont="1" applyFill="1" applyBorder="1" applyAlignment="1">
      <alignment horizontal="center"/>
    </xf>
    <xf numFmtId="173" fontId="3" fillId="3" borderId="10" xfId="1" applyNumberFormat="1" applyFont="1" applyFill="1" applyBorder="1" applyAlignment="1">
      <alignment horizontal="center"/>
    </xf>
    <xf numFmtId="173" fontId="3" fillId="3" borderId="3" xfId="1" applyNumberFormat="1" applyFont="1" applyFill="1" applyBorder="1" applyAlignment="1">
      <alignment horizontal="center"/>
    </xf>
    <xf numFmtId="0" fontId="6" fillId="3" borderId="12" xfId="0" applyFont="1" applyFill="1" applyBorder="1"/>
    <xf numFmtId="169" fontId="3" fillId="3" borderId="0" xfId="3" applyNumberFormat="1" applyFont="1" applyFill="1" applyBorder="1" applyAlignment="1">
      <alignment horizontal="center"/>
    </xf>
    <xf numFmtId="171" fontId="3" fillId="3" borderId="8" xfId="1" applyNumberFormat="1" applyFont="1" applyFill="1" applyBorder="1" applyAlignment="1">
      <alignment horizontal="right"/>
    </xf>
    <xf numFmtId="172" fontId="3" fillId="3" borderId="8" xfId="1" applyNumberFormat="1" applyFont="1" applyFill="1" applyBorder="1" applyAlignment="1">
      <alignment horizontal="center"/>
    </xf>
    <xf numFmtId="171" fontId="3" fillId="3" borderId="6" xfId="1" applyNumberFormat="1" applyFont="1" applyFill="1" applyBorder="1" applyAlignment="1">
      <alignment horizontal="right"/>
    </xf>
    <xf numFmtId="172" fontId="3" fillId="3" borderId="6" xfId="1" applyNumberFormat="1" applyFont="1" applyFill="1" applyBorder="1" applyAlignment="1">
      <alignment horizontal="center"/>
    </xf>
    <xf numFmtId="0" fontId="6" fillId="3" borderId="5" xfId="0" applyFont="1" applyFill="1" applyBorder="1"/>
    <xf numFmtId="0" fontId="6" fillId="3" borderId="4" xfId="0" applyFont="1" applyFill="1" applyBorder="1"/>
    <xf numFmtId="0" fontId="3" fillId="2" borderId="17" xfId="0" applyFont="1" applyFill="1" applyBorder="1"/>
    <xf numFmtId="0" fontId="3" fillId="2" borderId="0" xfId="0" applyFont="1" applyFill="1" applyBorder="1"/>
    <xf numFmtId="0" fontId="3" fillId="2" borderId="18" xfId="0" applyFont="1" applyFill="1" applyBorder="1"/>
    <xf numFmtId="168" fontId="3" fillId="3" borderId="9" xfId="1" applyNumberFormat="1" applyFont="1" applyFill="1" applyBorder="1" applyAlignment="1">
      <alignment horizontal="center"/>
    </xf>
    <xf numFmtId="179" fontId="6" fillId="3" borderId="0" xfId="0" applyNumberFormat="1" applyFont="1" applyFill="1"/>
    <xf numFmtId="2" fontId="6" fillId="3" borderId="6" xfId="0" applyNumberFormat="1" applyFont="1" applyFill="1" applyBorder="1"/>
    <xf numFmtId="179" fontId="6" fillId="3" borderId="4" xfId="0" applyNumberFormat="1" applyFont="1" applyFill="1" applyBorder="1"/>
    <xf numFmtId="2" fontId="6" fillId="3" borderId="1" xfId="0" applyNumberFormat="1" applyFont="1" applyFill="1" applyBorder="1"/>
    <xf numFmtId="0" fontId="6" fillId="6" borderId="0" xfId="0" applyNumberFormat="1" applyFont="1" applyFill="1" applyBorder="1"/>
    <xf numFmtId="179" fontId="6" fillId="8" borderId="2" xfId="0" applyNumberFormat="1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/>
    </xf>
    <xf numFmtId="168" fontId="3" fillId="3" borderId="1" xfId="1" applyNumberFormat="1" applyFont="1" applyFill="1" applyBorder="1" applyAlignment="1">
      <alignment horizontal="right"/>
    </xf>
    <xf numFmtId="0" fontId="11" fillId="8" borderId="21" xfId="0" applyFont="1" applyFill="1" applyBorder="1" applyAlignment="1">
      <alignment horizontal="centerContinuous" vertical="center"/>
    </xf>
    <xf numFmtId="0" fontId="11" fillId="8" borderId="22" xfId="0" applyFont="1" applyFill="1" applyBorder="1" applyAlignment="1">
      <alignment horizontal="centerContinuous" vertical="center"/>
    </xf>
    <xf numFmtId="0" fontId="12" fillId="8" borderId="23" xfId="0" applyFont="1" applyFill="1" applyBorder="1" applyAlignment="1">
      <alignment horizontal="centerContinuous" vertical="center"/>
    </xf>
    <xf numFmtId="22" fontId="6" fillId="3" borderId="6" xfId="0" applyNumberFormat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/>
    </xf>
    <xf numFmtId="168" fontId="3" fillId="7" borderId="15" xfId="1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10" fillId="8" borderId="14" xfId="1" applyFont="1" applyFill="1" applyBorder="1" applyAlignment="1">
      <alignment horizontal="centerContinuous" vertical="center" wrapText="1"/>
    </xf>
    <xf numFmtId="0" fontId="10" fillId="8" borderId="15" xfId="1" applyFont="1" applyFill="1" applyBorder="1" applyAlignment="1">
      <alignment horizontal="centerContinuous" vertical="center" wrapText="1"/>
    </xf>
    <xf numFmtId="0" fontId="10" fillId="8" borderId="11" xfId="1" applyFont="1" applyFill="1" applyBorder="1" applyAlignment="1">
      <alignment horizontal="center" vertical="center" wrapText="1"/>
    </xf>
    <xf numFmtId="0" fontId="10" fillId="8" borderId="9" xfId="1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/>
    </xf>
    <xf numFmtId="0" fontId="6" fillId="8" borderId="14" xfId="0" applyFont="1" applyFill="1" applyBorder="1" applyAlignment="1">
      <alignment horizontal="center"/>
    </xf>
    <xf numFmtId="0" fontId="6" fillId="8" borderId="13" xfId="0" applyFont="1" applyFill="1" applyBorder="1" applyAlignment="1">
      <alignment horizontal="center"/>
    </xf>
    <xf numFmtId="0" fontId="6" fillId="8" borderId="15" xfId="0" applyFont="1" applyFill="1" applyBorder="1" applyAlignment="1">
      <alignment horizontal="center"/>
    </xf>
  </cellXfs>
  <cellStyles count="13">
    <cellStyle name="Euro" xfId="6"/>
    <cellStyle name="Migliaia (0)_AZIONI" xfId="7"/>
    <cellStyle name="Migliaia_AZIONI" xfId="8"/>
    <cellStyle name="Normal" xfId="0" builtinId="0"/>
    <cellStyle name="Normal 2" xfId="1"/>
    <cellStyle name="Normal 3" xfId="4"/>
    <cellStyle name="Normal_SwaptionATMVols" xfId="3"/>
    <cellStyle name="Normale_AZIONI" xfId="9"/>
    <cellStyle name="Percent 2" xfId="2"/>
    <cellStyle name="Percent 3" xfId="5"/>
    <cellStyle name="result" xfId="10"/>
    <cellStyle name="Valuta (0)_AZIONI" xfId="11"/>
    <cellStyle name="Valuta_AZIONI" xfId="12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(0Y-1Y)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EUR1M!$AP$2:$AP$256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EUR1M!$AQ$2:$AQ$256</c:f>
              <c:numCache>
                <c:formatCode>0.0000%</c:formatCode>
                <c:ptCount val="255"/>
                <c:pt idx="0">
                  <c:v>-4.5344107291665726E-4</c:v>
                </c:pt>
                <c:pt idx="1">
                  <c:v>-4.5521329427599874E-4</c:v>
                </c:pt>
                <c:pt idx="2">
                  <c:v>-4.6363687185105562E-4</c:v>
                </c:pt>
                <c:pt idx="3">
                  <c:v>-4.6184487180508937E-4</c:v>
                </c:pt>
                <c:pt idx="4">
                  <c:v>-4.5993873726387383E-4</c:v>
                </c:pt>
                <c:pt idx="5">
                  <c:v>-4.6370647192233377E-4</c:v>
                </c:pt>
                <c:pt idx="6">
                  <c:v>-4.6479525805842223E-4</c:v>
                </c:pt>
                <c:pt idx="7">
                  <c:v>-4.7026370838148591E-4</c:v>
                </c:pt>
                <c:pt idx="8">
                  <c:v>-4.6904165784469876E-4</c:v>
                </c:pt>
                <c:pt idx="9">
                  <c:v>-4.7177498634198844E-4</c:v>
                </c:pt>
                <c:pt idx="10">
                  <c:v>-4.966007927182936E-4</c:v>
                </c:pt>
                <c:pt idx="11">
                  <c:v>-5.094619092407271E-4</c:v>
                </c:pt>
                <c:pt idx="12">
                  <c:v>-5.2151532239630427E-4</c:v>
                </c:pt>
                <c:pt idx="13">
                  <c:v>-5.2951468819673053E-4</c:v>
                </c:pt>
                <c:pt idx="14">
                  <c:v>-5.3636413219258371E-4</c:v>
                </c:pt>
                <c:pt idx="15">
                  <c:v>-5.4732055457806794E-4</c:v>
                </c:pt>
                <c:pt idx="16">
                  <c:v>-5.4774698793869092E-4</c:v>
                </c:pt>
                <c:pt idx="17">
                  <c:v>-5.4694149168499351E-4</c:v>
                </c:pt>
                <c:pt idx="18">
                  <c:v>-5.4191459119862229E-4</c:v>
                </c:pt>
                <c:pt idx="19">
                  <c:v>-5.4090026942487138E-4</c:v>
                </c:pt>
                <c:pt idx="20">
                  <c:v>-5.3301212138245901E-4</c:v>
                </c:pt>
                <c:pt idx="21">
                  <c:v>-5.3057650168453208E-4</c:v>
                </c:pt>
                <c:pt idx="22">
                  <c:v>-5.2851560312605628E-4</c:v>
                </c:pt>
                <c:pt idx="23">
                  <c:v>-5.2781779842678289E-4</c:v>
                </c:pt>
                <c:pt idx="24">
                  <c:v>-5.2626620838706667E-4</c:v>
                </c:pt>
                <c:pt idx="25">
                  <c:v>-5.2422522503858815E-4</c:v>
                </c:pt>
                <c:pt idx="26">
                  <c:v>-5.2461507614465219E-4</c:v>
                </c:pt>
                <c:pt idx="27">
                  <c:v>-5.2542475214556461E-4</c:v>
                </c:pt>
                <c:pt idx="28">
                  <c:v>-5.3142584534551784E-4</c:v>
                </c:pt>
                <c:pt idx="29">
                  <c:v>-5.3082360088786739E-4</c:v>
                </c:pt>
                <c:pt idx="30">
                  <c:v>-5.3557657665592728E-4</c:v>
                </c:pt>
                <c:pt idx="31">
                  <c:v>-5.4180925603085665E-4</c:v>
                </c:pt>
                <c:pt idx="32">
                  <c:v>-5.5149755530215958E-4</c:v>
                </c:pt>
                <c:pt idx="33">
                  <c:v>-5.523791656730781E-4</c:v>
                </c:pt>
                <c:pt idx="34">
                  <c:v>-5.5345351488605803E-4</c:v>
                </c:pt>
                <c:pt idx="35">
                  <c:v>-5.6735621022553683E-4</c:v>
                </c:pt>
                <c:pt idx="36">
                  <c:v>-5.7235986037523605E-4</c:v>
                </c:pt>
                <c:pt idx="37">
                  <c:v>-5.825496200156428E-4</c:v>
                </c:pt>
                <c:pt idx="38">
                  <c:v>-5.851576889387422E-4</c:v>
                </c:pt>
                <c:pt idx="39">
                  <c:v>-5.8800051654544876E-4</c:v>
                </c:pt>
                <c:pt idx="40">
                  <c:v>-6.0374613818036857E-4</c:v>
                </c:pt>
                <c:pt idx="41">
                  <c:v>-6.0880978045488397E-4</c:v>
                </c:pt>
                <c:pt idx="42">
                  <c:v>-6.1513672799859171E-4</c:v>
                </c:pt>
                <c:pt idx="43">
                  <c:v>-6.1845957186501543E-4</c:v>
                </c:pt>
                <c:pt idx="44">
                  <c:v>-6.2168326915573908E-4</c:v>
                </c:pt>
                <c:pt idx="45">
                  <c:v>-6.305049197747666E-4</c:v>
                </c:pt>
                <c:pt idx="46">
                  <c:v>-6.3258571572192526E-4</c:v>
                </c:pt>
                <c:pt idx="47">
                  <c:v>-6.3291806281163729E-4</c:v>
                </c:pt>
                <c:pt idx="48">
                  <c:v>-6.3474943228059022E-4</c:v>
                </c:pt>
                <c:pt idx="49">
                  <c:v>-6.36421727582342E-4</c:v>
                </c:pt>
                <c:pt idx="50">
                  <c:v>-6.3698389237061071E-4</c:v>
                </c:pt>
                <c:pt idx="51">
                  <c:v>-6.3653194276641807E-4</c:v>
                </c:pt>
                <c:pt idx="52">
                  <c:v>-6.3338345070713075E-4</c:v>
                </c:pt>
                <c:pt idx="53">
                  <c:v>-6.3356882518975088E-4</c:v>
                </c:pt>
                <c:pt idx="54">
                  <c:v>-6.3357355669610698E-4</c:v>
                </c:pt>
                <c:pt idx="55">
                  <c:v>-6.2876096787187826E-4</c:v>
                </c:pt>
                <c:pt idx="56">
                  <c:v>-6.2688044089902683E-4</c:v>
                </c:pt>
                <c:pt idx="57">
                  <c:v>-6.2315804442784775E-4</c:v>
                </c:pt>
                <c:pt idx="58">
                  <c:v>-6.2207766604802095E-4</c:v>
                </c:pt>
                <c:pt idx="59">
                  <c:v>-6.2086793754448095E-4</c:v>
                </c:pt>
                <c:pt idx="60">
                  <c:v>-6.1506254551415489E-4</c:v>
                </c:pt>
                <c:pt idx="61">
                  <c:v>-6.1335668568140989E-4</c:v>
                </c:pt>
                <c:pt idx="62">
                  <c:v>-6.1214877379574392E-4</c:v>
                </c:pt>
                <c:pt idx="63">
                  <c:v>-6.1082021663536046E-4</c:v>
                </c:pt>
                <c:pt idx="64">
                  <c:v>-6.0952758404822234E-4</c:v>
                </c:pt>
                <c:pt idx="65">
                  <c:v>-6.0833540803998634E-4</c:v>
                </c:pt>
                <c:pt idx="66">
                  <c:v>-6.0852609296718947E-4</c:v>
                </c:pt>
                <c:pt idx="67">
                  <c:v>-6.114050097599295E-4</c:v>
                </c:pt>
                <c:pt idx="68">
                  <c:v>-6.1098777370732771E-4</c:v>
                </c:pt>
                <c:pt idx="69">
                  <c:v>-6.1066776735212288E-4</c:v>
                </c:pt>
                <c:pt idx="70">
                  <c:v>-6.1482837140695271E-4</c:v>
                </c:pt>
                <c:pt idx="71">
                  <c:v>-6.1658158695775437E-4</c:v>
                </c:pt>
                <c:pt idx="72">
                  <c:v>-6.2136563752252471E-4</c:v>
                </c:pt>
                <c:pt idx="73">
                  <c:v>-6.2196025729030491E-4</c:v>
                </c:pt>
                <c:pt idx="74">
                  <c:v>-6.2266431091582573E-4</c:v>
                </c:pt>
                <c:pt idx="75">
                  <c:v>-6.2825121506993042E-4</c:v>
                </c:pt>
                <c:pt idx="76">
                  <c:v>-6.3069507248636469E-4</c:v>
                </c:pt>
                <c:pt idx="77">
                  <c:v>-6.3314303873340805E-4</c:v>
                </c:pt>
                <c:pt idx="78">
                  <c:v>-6.3734892394876064E-4</c:v>
                </c:pt>
                <c:pt idx="79">
                  <c:v>-6.3875607140896672E-4</c:v>
                </c:pt>
                <c:pt idx="80">
                  <c:v>-6.4447445575677165E-4</c:v>
                </c:pt>
                <c:pt idx="81">
                  <c:v>-6.4635303797588861E-4</c:v>
                </c:pt>
                <c:pt idx="82">
                  <c:v>-6.4802971067257076E-4</c:v>
                </c:pt>
                <c:pt idx="83">
                  <c:v>-6.4882884408951069E-4</c:v>
                </c:pt>
                <c:pt idx="84">
                  <c:v>-6.5018877800845476E-4</c:v>
                </c:pt>
                <c:pt idx="85">
                  <c:v>-6.5220422529188582E-4</c:v>
                </c:pt>
                <c:pt idx="86">
                  <c:v>-6.5198584467029974E-4</c:v>
                </c:pt>
                <c:pt idx="87">
                  <c:v>-6.5143111754339955E-4</c:v>
                </c:pt>
                <c:pt idx="88">
                  <c:v>-6.4754849697118422E-4</c:v>
                </c:pt>
                <c:pt idx="89">
                  <c:v>-6.4782804703516876E-4</c:v>
                </c:pt>
                <c:pt idx="90">
                  <c:v>-6.4445423502368371E-4</c:v>
                </c:pt>
                <c:pt idx="91">
                  <c:v>-6.4239835493751229E-4</c:v>
                </c:pt>
                <c:pt idx="92">
                  <c:v>-6.4018627418294116E-4</c:v>
                </c:pt>
                <c:pt idx="93">
                  <c:v>-6.3478155543597592E-4</c:v>
                </c:pt>
                <c:pt idx="94">
                  <c:v>-6.3390619931923088E-4</c:v>
                </c:pt>
                <c:pt idx="95">
                  <c:v>-6.2783053819792656E-4</c:v>
                </c:pt>
                <c:pt idx="96">
                  <c:v>-6.2532161621975391E-4</c:v>
                </c:pt>
                <c:pt idx="97">
                  <c:v>-6.2287778525416115E-4</c:v>
                </c:pt>
                <c:pt idx="98">
                  <c:v>-6.1944676622752159E-4</c:v>
                </c:pt>
                <c:pt idx="99">
                  <c:v>-6.1790501465937514E-4</c:v>
                </c:pt>
                <c:pt idx="100">
                  <c:v>-6.1318776385649494E-4</c:v>
                </c:pt>
                <c:pt idx="101">
                  <c:v>-6.1216712882967853E-4</c:v>
                </c:pt>
                <c:pt idx="102">
                  <c:v>-6.1382969287845674E-4</c:v>
                </c:pt>
                <c:pt idx="103">
                  <c:v>-6.1254960448703377E-4</c:v>
                </c:pt>
                <c:pt idx="104">
                  <c:v>-6.113089604172174E-4</c:v>
                </c:pt>
                <c:pt idx="105">
                  <c:v>-6.1462164403237917E-4</c:v>
                </c:pt>
                <c:pt idx="106">
                  <c:v>-6.1685258883159924E-4</c:v>
                </c:pt>
                <c:pt idx="107">
                  <c:v>-6.2668386651062752E-4</c:v>
                </c:pt>
                <c:pt idx="108">
                  <c:v>-6.2695556649283724E-4</c:v>
                </c:pt>
                <c:pt idx="109">
                  <c:v>-6.2740751828721346E-4</c:v>
                </c:pt>
                <c:pt idx="110">
                  <c:v>-6.4617101236182312E-4</c:v>
                </c:pt>
                <c:pt idx="111">
                  <c:v>-6.545315965068183E-4</c:v>
                </c:pt>
                <c:pt idx="112">
                  <c:v>-6.7895910229436919E-4</c:v>
                </c:pt>
                <c:pt idx="113">
                  <c:v>-6.816668660411529E-4</c:v>
                </c:pt>
                <c:pt idx="114">
                  <c:v>-6.8460415783570231E-4</c:v>
                </c:pt>
                <c:pt idx="115">
                  <c:v>-7.2004731673254311E-4</c:v>
                </c:pt>
                <c:pt idx="116">
                  <c:v>-7.3256291083685871E-4</c:v>
                </c:pt>
                <c:pt idx="117">
                  <c:v>-7.5990271208011126E-4</c:v>
                </c:pt>
                <c:pt idx="118">
                  <c:v>-7.6514657776693973E-4</c:v>
                </c:pt>
                <c:pt idx="119">
                  <c:v>-7.7065359024233097E-4</c:v>
                </c:pt>
                <c:pt idx="120">
                  <c:v>-8.0166890077215669E-4</c:v>
                </c:pt>
                <c:pt idx="121">
                  <c:v>-8.1365925114473825E-4</c:v>
                </c:pt>
                <c:pt idx="122">
                  <c:v>-8.2505697687595969E-4</c:v>
                </c:pt>
                <c:pt idx="123">
                  <c:v>-8.4052560785224939E-4</c:v>
                </c:pt>
                <c:pt idx="124">
                  <c:v>-8.4734258081699666E-4</c:v>
                </c:pt>
                <c:pt idx="125">
                  <c:v>-8.6842490368566061E-4</c:v>
                </c:pt>
                <c:pt idx="126">
                  <c:v>-8.7339379296835773E-4</c:v>
                </c:pt>
                <c:pt idx="127">
                  <c:v>-8.7678950092184849E-4</c:v>
                </c:pt>
                <c:pt idx="128">
                  <c:v>-8.6542226548025347E-4</c:v>
                </c:pt>
                <c:pt idx="129">
                  <c:v>-8.7076745168326235E-4</c:v>
                </c:pt>
                <c:pt idx="130">
                  <c:v>-8.6844140716824114E-4</c:v>
                </c:pt>
                <c:pt idx="131">
                  <c:v>-8.6357335187070561E-4</c:v>
                </c:pt>
                <c:pt idx="132">
                  <c:v>-8.5762798544486429E-4</c:v>
                </c:pt>
                <c:pt idx="133">
                  <c:v>-8.3629396936513167E-4</c:v>
                </c:pt>
                <c:pt idx="134">
                  <c:v>-8.3564460529584131E-4</c:v>
                </c:pt>
                <c:pt idx="135">
                  <c:v>-8.1453376277718093E-4</c:v>
                </c:pt>
                <c:pt idx="136">
                  <c:v>-8.0382771521936291E-4</c:v>
                </c:pt>
                <c:pt idx="137">
                  <c:v>-7.7695536102756989E-4</c:v>
                </c:pt>
                <c:pt idx="138">
                  <c:v>-7.7098166452571615E-4</c:v>
                </c:pt>
                <c:pt idx="139">
                  <c:v>-7.6432745198264139E-4</c:v>
                </c:pt>
                <c:pt idx="140">
                  <c:v>-7.2893365917379234E-4</c:v>
                </c:pt>
                <c:pt idx="141">
                  <c:v>-7.0862377109828626E-4</c:v>
                </c:pt>
                <c:pt idx="142">
                  <c:v>-7.0043525570273601E-4</c:v>
                </c:pt>
                <c:pt idx="143">
                  <c:v>-6.9201394138518335E-4</c:v>
                </c:pt>
                <c:pt idx="144">
                  <c:v>-6.834412027873117E-4</c:v>
                </c:pt>
                <c:pt idx="145">
                  <c:v>-6.5420738709911065E-4</c:v>
                </c:pt>
                <c:pt idx="146">
                  <c:v>-6.4597182694140745E-4</c:v>
                </c:pt>
                <c:pt idx="147">
                  <c:v>-6.375864789961742E-4</c:v>
                </c:pt>
                <c:pt idx="148">
                  <c:v>-6.3207688945979279E-4</c:v>
                </c:pt>
                <c:pt idx="149">
                  <c:v>-6.2738480652442042E-4</c:v>
                </c:pt>
                <c:pt idx="150">
                  <c:v>-6.2046702217261236E-4</c:v>
                </c:pt>
                <c:pt idx="151">
                  <c:v>-6.2095095786799997E-4</c:v>
                </c:pt>
                <c:pt idx="152">
                  <c:v>-6.2742428145937373E-4</c:v>
                </c:pt>
                <c:pt idx="153">
                  <c:v>-6.2763422674333436E-4</c:v>
                </c:pt>
                <c:pt idx="154">
                  <c:v>-6.2786011065982521E-4</c:v>
                </c:pt>
                <c:pt idx="155">
                  <c:v>-6.421568643684651E-4</c:v>
                </c:pt>
                <c:pt idx="156">
                  <c:v>-6.4837945659705046E-4</c:v>
                </c:pt>
                <c:pt idx="157">
                  <c:v>-6.6777270457472264E-4</c:v>
                </c:pt>
                <c:pt idx="158">
                  <c:v>-6.6925643978574256E-4</c:v>
                </c:pt>
                <c:pt idx="159">
                  <c:v>-6.9806653887532143E-4</c:v>
                </c:pt>
                <c:pt idx="160">
                  <c:v>-7.0799341898937008E-4</c:v>
                </c:pt>
                <c:pt idx="161">
                  <c:v>-7.1092066845945823E-4</c:v>
                </c:pt>
                <c:pt idx="162">
                  <c:v>-7.1404964297223494E-4</c:v>
                </c:pt>
                <c:pt idx="163">
                  <c:v>-7.7315572085084351E-4</c:v>
                </c:pt>
                <c:pt idx="164">
                  <c:v>-7.8448594904005761E-4</c:v>
                </c:pt>
                <c:pt idx="165">
                  <c:v>-8.0625669271220095E-4</c:v>
                </c:pt>
                <c:pt idx="166">
                  <c:v>-8.1206489267765525E-4</c:v>
                </c:pt>
                <c:pt idx="167">
                  <c:v>-8.1824578981071921E-4</c:v>
                </c:pt>
                <c:pt idx="168">
                  <c:v>-8.5051822766441865E-4</c:v>
                </c:pt>
                <c:pt idx="169">
                  <c:v>-8.6068433480504254E-4</c:v>
                </c:pt>
                <c:pt idx="170">
                  <c:v>-8.7238380260186562E-4</c:v>
                </c:pt>
                <c:pt idx="171">
                  <c:v>-8.802398311597015E-4</c:v>
                </c:pt>
                <c:pt idx="172">
                  <c:v>-8.8812302114226946E-4</c:v>
                </c:pt>
                <c:pt idx="173">
                  <c:v>-9.0510077400391396E-4</c:v>
                </c:pt>
                <c:pt idx="174">
                  <c:v>-9.0830941799183965E-4</c:v>
                </c:pt>
                <c:pt idx="175">
                  <c:v>-9.046935322657132E-4</c:v>
                </c:pt>
                <c:pt idx="176">
                  <c:v>-9.0822858142339258E-4</c:v>
                </c:pt>
                <c:pt idx="177">
                  <c:v>-9.1129189811922282E-4</c:v>
                </c:pt>
                <c:pt idx="178">
                  <c:v>-9.0542431088507088E-4</c:v>
                </c:pt>
                <c:pt idx="179">
                  <c:v>-9.017589135407178E-4</c:v>
                </c:pt>
                <c:pt idx="180">
                  <c:v>-8.8858269201716217E-4</c:v>
                </c:pt>
                <c:pt idx="181">
                  <c:v>-8.8773609708520107E-4</c:v>
                </c:pt>
                <c:pt idx="182">
                  <c:v>-8.8644060175008081E-4</c:v>
                </c:pt>
                <c:pt idx="183">
                  <c:v>-8.7514223074636568E-4</c:v>
                </c:pt>
                <c:pt idx="184">
                  <c:v>-8.6731573084165218E-4</c:v>
                </c:pt>
                <c:pt idx="185">
                  <c:v>-8.5910692114070418E-4</c:v>
                </c:pt>
                <c:pt idx="186">
                  <c:v>-8.505854576417324E-4</c:v>
                </c:pt>
                <c:pt idx="187">
                  <c:v>-8.3332809112567747E-4</c:v>
                </c:pt>
                <c:pt idx="188">
                  <c:v>-8.1480365943870656E-4</c:v>
                </c:pt>
                <c:pt idx="189">
                  <c:v>-8.058012409122065E-4</c:v>
                </c:pt>
                <c:pt idx="190">
                  <c:v>-7.9692658913185484E-4</c:v>
                </c:pt>
                <c:pt idx="191">
                  <c:v>-7.8825685502605623E-4</c:v>
                </c:pt>
                <c:pt idx="192">
                  <c:v>-7.7411780414129723E-4</c:v>
                </c:pt>
                <c:pt idx="193">
                  <c:v>-7.5720379990289611E-4</c:v>
                </c:pt>
                <c:pt idx="194">
                  <c:v>-7.5062925015827598E-4</c:v>
                </c:pt>
                <c:pt idx="195">
                  <c:v>-7.4445284623203924E-4</c:v>
                </c:pt>
                <c:pt idx="196">
                  <c:v>-7.3865825594581749E-4</c:v>
                </c:pt>
                <c:pt idx="197">
                  <c:v>-7.3010022390376881E-4</c:v>
                </c:pt>
                <c:pt idx="198">
                  <c:v>-7.1896098470278311E-4</c:v>
                </c:pt>
                <c:pt idx="199">
                  <c:v>-7.148200770680656E-4</c:v>
                </c:pt>
                <c:pt idx="200">
                  <c:v>-7.1095674833941539E-4</c:v>
                </c:pt>
                <c:pt idx="201">
                  <c:v>-7.0313530225998096E-4</c:v>
                </c:pt>
                <c:pt idx="202">
                  <c:v>-7.0094053397778966E-4</c:v>
                </c:pt>
                <c:pt idx="203">
                  <c:v>-6.932236197618449E-4</c:v>
                </c:pt>
                <c:pt idx="204">
                  <c:v>-6.9061938179076736E-4</c:v>
                </c:pt>
                <c:pt idx="205">
                  <c:v>-6.8603537694061413E-4</c:v>
                </c:pt>
                <c:pt idx="206">
                  <c:v>-6.8470080435673042E-4</c:v>
                </c:pt>
                <c:pt idx="207">
                  <c:v>-6.834704087565677E-4</c:v>
                </c:pt>
                <c:pt idx="208">
                  <c:v>-6.7690360351505083E-4</c:v>
                </c:pt>
                <c:pt idx="209">
                  <c:v>-6.7474956797672618E-4</c:v>
                </c:pt>
                <c:pt idx="210">
                  <c:v>-6.6979245681654163E-4</c:v>
                </c:pt>
                <c:pt idx="211">
                  <c:v>-6.6893246619528779E-4</c:v>
                </c:pt>
                <c:pt idx="212">
                  <c:v>-6.6809901651234966E-4</c:v>
                </c:pt>
                <c:pt idx="213">
                  <c:v>-6.6071148718858897E-4</c:v>
                </c:pt>
                <c:pt idx="214">
                  <c:v>-6.579866657542969E-4</c:v>
                </c:pt>
                <c:pt idx="215">
                  <c:v>-6.5135072183621719E-4</c:v>
                </c:pt>
                <c:pt idx="216">
                  <c:v>-6.5019575392982754E-4</c:v>
                </c:pt>
                <c:pt idx="217">
                  <c:v>-6.4899373018517496E-4</c:v>
                </c:pt>
                <c:pt idx="218">
                  <c:v>-6.3893175657344758E-4</c:v>
                </c:pt>
                <c:pt idx="219">
                  <c:v>-6.3537643790559102E-4</c:v>
                </c:pt>
                <c:pt idx="220">
                  <c:v>-6.2751836932172335E-4</c:v>
                </c:pt>
                <c:pt idx="221">
                  <c:v>-6.2589213935398957E-4</c:v>
                </c:pt>
                <c:pt idx="222">
                  <c:v>-6.0850543414672862E-4</c:v>
                </c:pt>
                <c:pt idx="223">
                  <c:v>-6.0656751988252822E-4</c:v>
                </c:pt>
                <c:pt idx="224">
                  <c:v>-6.0458778807061762E-4</c:v>
                </c:pt>
                <c:pt idx="225">
                  <c:v>-5.9639392192391684E-4</c:v>
                </c:pt>
                <c:pt idx="226">
                  <c:v>-5.861809881611002E-4</c:v>
                </c:pt>
                <c:pt idx="227">
                  <c:v>-5.8213411351504263E-4</c:v>
                </c:pt>
                <c:pt idx="228">
                  <c:v>-5.7811988462175279E-4</c:v>
                </c:pt>
                <c:pt idx="229">
                  <c:v>-5.7066716915465943E-4</c:v>
                </c:pt>
                <c:pt idx="230">
                  <c:v>-5.6852330444938143E-4</c:v>
                </c:pt>
                <c:pt idx="231">
                  <c:v>-5.5888731046982443E-4</c:v>
                </c:pt>
                <c:pt idx="232">
                  <c:v>-5.5527980064162819E-4</c:v>
                </c:pt>
                <c:pt idx="233">
                  <c:v>-5.5177622751401145E-4</c:v>
                </c:pt>
                <c:pt idx="234">
                  <c:v>-5.4577711330078271E-4</c:v>
                </c:pt>
                <c:pt idx="235">
                  <c:v>-5.4386127483734492E-4</c:v>
                </c:pt>
                <c:pt idx="236">
                  <c:v>-5.360876096571765E-4</c:v>
                </c:pt>
                <c:pt idx="237">
                  <c:v>-5.3332337180522771E-4</c:v>
                </c:pt>
                <c:pt idx="238">
                  <c:v>-5.3067664717110219E-4</c:v>
                </c:pt>
                <c:pt idx="239">
                  <c:v>-5.2634094579659396E-4</c:v>
                </c:pt>
                <c:pt idx="240">
                  <c:v>-5.2485117932797901E-4</c:v>
                </c:pt>
                <c:pt idx="241">
                  <c:v>-5.1906964971593084E-4</c:v>
                </c:pt>
                <c:pt idx="242">
                  <c:v>-5.1704555077414227E-4</c:v>
                </c:pt>
                <c:pt idx="243">
                  <c:v>-5.1511094046352568E-4</c:v>
                </c:pt>
                <c:pt idx="244">
                  <c:v>-5.1191999149588496E-4</c:v>
                </c:pt>
                <c:pt idx="245">
                  <c:v>-5.1019360172974149E-4</c:v>
                </c:pt>
                <c:pt idx="246">
                  <c:v>-5.0602684665856218E-4</c:v>
                </c:pt>
                <c:pt idx="247">
                  <c:v>-5.0455016362593505E-4</c:v>
                </c:pt>
                <c:pt idx="248">
                  <c:v>-5.01970043845274E-4</c:v>
                </c:pt>
                <c:pt idx="249">
                  <c:v>-5.0118879649452275E-4</c:v>
                </c:pt>
                <c:pt idx="250">
                  <c:v>-5.0044129781705077E-4</c:v>
                </c:pt>
                <c:pt idx="251">
                  <c:v>-4.967181195339544E-4</c:v>
                </c:pt>
                <c:pt idx="252">
                  <c:v>-4.9554089309504273E-4</c:v>
                </c:pt>
                <c:pt idx="253">
                  <c:v>-4.9326541876272177E-4</c:v>
                </c:pt>
                <c:pt idx="254">
                  <c:v>-4.9269166624510419E-4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126336"/>
        <c:axId val="576300544"/>
      </c:scatterChart>
      <c:valAx>
        <c:axId val="576126336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76300544"/>
        <c:crosses val="autoZero"/>
        <c:crossBetween val="midCat"/>
      </c:valAx>
      <c:valAx>
        <c:axId val="576300544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5761263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9121277777777774"/>
          <c:y val="0.12208888888888889"/>
          <c:w val="6.2926111111111113E-2"/>
          <c:h val="0.2372386111111111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(0Y-2Y)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EUR1M!$AP$2:$AP$513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EUR1M!$AQ$2:$AQ$513</c:f>
              <c:numCache>
                <c:formatCode>0.0000%</c:formatCode>
                <c:ptCount val="512"/>
                <c:pt idx="0">
                  <c:v>-4.5344107291665726E-4</c:v>
                </c:pt>
                <c:pt idx="1">
                  <c:v>-4.5521329427599874E-4</c:v>
                </c:pt>
                <c:pt idx="2">
                  <c:v>-4.6363687185105562E-4</c:v>
                </c:pt>
                <c:pt idx="3">
                  <c:v>-4.6184487180508937E-4</c:v>
                </c:pt>
                <c:pt idx="4">
                  <c:v>-4.5993873726387383E-4</c:v>
                </c:pt>
                <c:pt idx="5">
                  <c:v>-4.6370647192233377E-4</c:v>
                </c:pt>
                <c:pt idx="6">
                  <c:v>-4.6479525805842223E-4</c:v>
                </c:pt>
                <c:pt idx="7">
                  <c:v>-4.7026370838148591E-4</c:v>
                </c:pt>
                <c:pt idx="8">
                  <c:v>-4.6904165784469876E-4</c:v>
                </c:pt>
                <c:pt idx="9">
                  <c:v>-4.7177498634198844E-4</c:v>
                </c:pt>
                <c:pt idx="10">
                  <c:v>-4.966007927182936E-4</c:v>
                </c:pt>
                <c:pt idx="11">
                  <c:v>-5.094619092407271E-4</c:v>
                </c:pt>
                <c:pt idx="12">
                  <c:v>-5.2151532239630427E-4</c:v>
                </c:pt>
                <c:pt idx="13">
                  <c:v>-5.2951468819673053E-4</c:v>
                </c:pt>
                <c:pt idx="14">
                  <c:v>-5.3636413219258371E-4</c:v>
                </c:pt>
                <c:pt idx="15">
                  <c:v>-5.4732055457806794E-4</c:v>
                </c:pt>
                <c:pt idx="16">
                  <c:v>-5.4774698793869092E-4</c:v>
                </c:pt>
                <c:pt idx="17">
                  <c:v>-5.4694149168499351E-4</c:v>
                </c:pt>
                <c:pt idx="18">
                  <c:v>-5.4191459119862229E-4</c:v>
                </c:pt>
                <c:pt idx="19">
                  <c:v>-5.4090026942487138E-4</c:v>
                </c:pt>
                <c:pt idx="20">
                  <c:v>-5.3301212138245901E-4</c:v>
                </c:pt>
                <c:pt idx="21">
                  <c:v>-5.3057650168453208E-4</c:v>
                </c:pt>
                <c:pt idx="22">
                  <c:v>-5.2851560312605628E-4</c:v>
                </c:pt>
                <c:pt idx="23">
                  <c:v>-5.2781779842678289E-4</c:v>
                </c:pt>
                <c:pt idx="24">
                  <c:v>-5.2626620838706667E-4</c:v>
                </c:pt>
                <c:pt idx="25">
                  <c:v>-5.2422522503858815E-4</c:v>
                </c:pt>
                <c:pt idx="26">
                  <c:v>-5.2461507614465219E-4</c:v>
                </c:pt>
                <c:pt idx="27">
                  <c:v>-5.2542475214556461E-4</c:v>
                </c:pt>
                <c:pt idx="28">
                  <c:v>-5.3142584534551784E-4</c:v>
                </c:pt>
                <c:pt idx="29">
                  <c:v>-5.3082360088786739E-4</c:v>
                </c:pt>
                <c:pt idx="30">
                  <c:v>-5.3557657665592728E-4</c:v>
                </c:pt>
                <c:pt idx="31">
                  <c:v>-5.4180925603085665E-4</c:v>
                </c:pt>
                <c:pt idx="32">
                  <c:v>-5.5149755530215958E-4</c:v>
                </c:pt>
                <c:pt idx="33">
                  <c:v>-5.523791656730781E-4</c:v>
                </c:pt>
                <c:pt idx="34">
                  <c:v>-5.5345351488605803E-4</c:v>
                </c:pt>
                <c:pt idx="35">
                  <c:v>-5.6735621022553683E-4</c:v>
                </c:pt>
                <c:pt idx="36">
                  <c:v>-5.7235986037523605E-4</c:v>
                </c:pt>
                <c:pt idx="37">
                  <c:v>-5.825496200156428E-4</c:v>
                </c:pt>
                <c:pt idx="38">
                  <c:v>-5.851576889387422E-4</c:v>
                </c:pt>
                <c:pt idx="39">
                  <c:v>-5.8800051654544876E-4</c:v>
                </c:pt>
                <c:pt idx="40">
                  <c:v>-6.0374613818036857E-4</c:v>
                </c:pt>
                <c:pt idx="41">
                  <c:v>-6.0880978045488397E-4</c:v>
                </c:pt>
                <c:pt idx="42">
                  <c:v>-6.1513672799859171E-4</c:v>
                </c:pt>
                <c:pt idx="43">
                  <c:v>-6.1845957186501543E-4</c:v>
                </c:pt>
                <c:pt idx="44">
                  <c:v>-6.2168326915573908E-4</c:v>
                </c:pt>
                <c:pt idx="45">
                  <c:v>-6.305049197747666E-4</c:v>
                </c:pt>
                <c:pt idx="46">
                  <c:v>-6.3258571572192526E-4</c:v>
                </c:pt>
                <c:pt idx="47">
                  <c:v>-6.3291806281163729E-4</c:v>
                </c:pt>
                <c:pt idx="48">
                  <c:v>-6.3474943228059022E-4</c:v>
                </c:pt>
                <c:pt idx="49">
                  <c:v>-6.36421727582342E-4</c:v>
                </c:pt>
                <c:pt idx="50">
                  <c:v>-6.3698389237061071E-4</c:v>
                </c:pt>
                <c:pt idx="51">
                  <c:v>-6.3653194276641807E-4</c:v>
                </c:pt>
                <c:pt idx="52">
                  <c:v>-6.3338345070713075E-4</c:v>
                </c:pt>
                <c:pt idx="53">
                  <c:v>-6.3356882518975088E-4</c:v>
                </c:pt>
                <c:pt idx="54">
                  <c:v>-6.3357355669610698E-4</c:v>
                </c:pt>
                <c:pt idx="55">
                  <c:v>-6.2876096787187826E-4</c:v>
                </c:pt>
                <c:pt idx="56">
                  <c:v>-6.2688044089902683E-4</c:v>
                </c:pt>
                <c:pt idx="57">
                  <c:v>-6.2315804442784775E-4</c:v>
                </c:pt>
                <c:pt idx="58">
                  <c:v>-6.2207766604802095E-4</c:v>
                </c:pt>
                <c:pt idx="59">
                  <c:v>-6.2086793754448095E-4</c:v>
                </c:pt>
                <c:pt idx="60">
                  <c:v>-6.1506254551415489E-4</c:v>
                </c:pt>
                <c:pt idx="61">
                  <c:v>-6.1335668568140989E-4</c:v>
                </c:pt>
                <c:pt idx="62">
                  <c:v>-6.1214877379574392E-4</c:v>
                </c:pt>
                <c:pt idx="63">
                  <c:v>-6.1082021663536046E-4</c:v>
                </c:pt>
                <c:pt idx="64">
                  <c:v>-6.0952758404822234E-4</c:v>
                </c:pt>
                <c:pt idx="65">
                  <c:v>-6.0833540803998634E-4</c:v>
                </c:pt>
                <c:pt idx="66">
                  <c:v>-6.0852609296718947E-4</c:v>
                </c:pt>
                <c:pt idx="67">
                  <c:v>-6.114050097599295E-4</c:v>
                </c:pt>
                <c:pt idx="68">
                  <c:v>-6.1098777370732771E-4</c:v>
                </c:pt>
                <c:pt idx="69">
                  <c:v>-6.1066776735212288E-4</c:v>
                </c:pt>
                <c:pt idx="70">
                  <c:v>-6.1482837140695271E-4</c:v>
                </c:pt>
                <c:pt idx="71">
                  <c:v>-6.1658158695775437E-4</c:v>
                </c:pt>
                <c:pt idx="72">
                  <c:v>-6.2136563752252471E-4</c:v>
                </c:pt>
                <c:pt idx="73">
                  <c:v>-6.2196025729030491E-4</c:v>
                </c:pt>
                <c:pt idx="74">
                  <c:v>-6.2266431091582573E-4</c:v>
                </c:pt>
                <c:pt idx="75">
                  <c:v>-6.2825121506993042E-4</c:v>
                </c:pt>
                <c:pt idx="76">
                  <c:v>-6.3069507248636469E-4</c:v>
                </c:pt>
                <c:pt idx="77">
                  <c:v>-6.3314303873340805E-4</c:v>
                </c:pt>
                <c:pt idx="78">
                  <c:v>-6.3734892394876064E-4</c:v>
                </c:pt>
                <c:pt idx="79">
                  <c:v>-6.3875607140896672E-4</c:v>
                </c:pt>
                <c:pt idx="80">
                  <c:v>-6.4447445575677165E-4</c:v>
                </c:pt>
                <c:pt idx="81">
                  <c:v>-6.4635303797588861E-4</c:v>
                </c:pt>
                <c:pt idx="82">
                  <c:v>-6.4802971067257076E-4</c:v>
                </c:pt>
                <c:pt idx="83">
                  <c:v>-6.4882884408951069E-4</c:v>
                </c:pt>
                <c:pt idx="84">
                  <c:v>-6.5018877800845476E-4</c:v>
                </c:pt>
                <c:pt idx="85">
                  <c:v>-6.5220422529188582E-4</c:v>
                </c:pt>
                <c:pt idx="86">
                  <c:v>-6.5198584467029974E-4</c:v>
                </c:pt>
                <c:pt idx="87">
                  <c:v>-6.5143111754339955E-4</c:v>
                </c:pt>
                <c:pt idx="88">
                  <c:v>-6.4754849697118422E-4</c:v>
                </c:pt>
                <c:pt idx="89">
                  <c:v>-6.4782804703516876E-4</c:v>
                </c:pt>
                <c:pt idx="90">
                  <c:v>-6.4445423502368371E-4</c:v>
                </c:pt>
                <c:pt idx="91">
                  <c:v>-6.4239835493751229E-4</c:v>
                </c:pt>
                <c:pt idx="92">
                  <c:v>-6.4018627418294116E-4</c:v>
                </c:pt>
                <c:pt idx="93">
                  <c:v>-6.3478155543597592E-4</c:v>
                </c:pt>
                <c:pt idx="94">
                  <c:v>-6.3390619931923088E-4</c:v>
                </c:pt>
                <c:pt idx="95">
                  <c:v>-6.2783053819792656E-4</c:v>
                </c:pt>
                <c:pt idx="96">
                  <c:v>-6.2532161621975391E-4</c:v>
                </c:pt>
                <c:pt idx="97">
                  <c:v>-6.2287778525416115E-4</c:v>
                </c:pt>
                <c:pt idx="98">
                  <c:v>-6.1944676622752159E-4</c:v>
                </c:pt>
                <c:pt idx="99">
                  <c:v>-6.1790501465937514E-4</c:v>
                </c:pt>
                <c:pt idx="100">
                  <c:v>-6.1318776385649494E-4</c:v>
                </c:pt>
                <c:pt idx="101">
                  <c:v>-6.1216712882967853E-4</c:v>
                </c:pt>
                <c:pt idx="102">
                  <c:v>-6.1382969287845674E-4</c:v>
                </c:pt>
                <c:pt idx="103">
                  <c:v>-6.1254960448703377E-4</c:v>
                </c:pt>
                <c:pt idx="104">
                  <c:v>-6.113089604172174E-4</c:v>
                </c:pt>
                <c:pt idx="105">
                  <c:v>-6.1462164403237917E-4</c:v>
                </c:pt>
                <c:pt idx="106">
                  <c:v>-6.1685258883159924E-4</c:v>
                </c:pt>
                <c:pt idx="107">
                  <c:v>-6.2668386651062752E-4</c:v>
                </c:pt>
                <c:pt idx="108">
                  <c:v>-6.2695556649283724E-4</c:v>
                </c:pt>
                <c:pt idx="109">
                  <c:v>-6.2740751828721346E-4</c:v>
                </c:pt>
                <c:pt idx="110">
                  <c:v>-6.4617101236182312E-4</c:v>
                </c:pt>
                <c:pt idx="111">
                  <c:v>-6.545315965068183E-4</c:v>
                </c:pt>
                <c:pt idx="112">
                  <c:v>-6.7895910229436919E-4</c:v>
                </c:pt>
                <c:pt idx="113">
                  <c:v>-6.816668660411529E-4</c:v>
                </c:pt>
                <c:pt idx="114">
                  <c:v>-6.8460415783570231E-4</c:v>
                </c:pt>
                <c:pt idx="115">
                  <c:v>-7.2004731673254311E-4</c:v>
                </c:pt>
                <c:pt idx="116">
                  <c:v>-7.3256291083685871E-4</c:v>
                </c:pt>
                <c:pt idx="117">
                  <c:v>-7.5990271208011126E-4</c:v>
                </c:pt>
                <c:pt idx="118">
                  <c:v>-7.6514657776693973E-4</c:v>
                </c:pt>
                <c:pt idx="119">
                  <c:v>-7.7065359024233097E-4</c:v>
                </c:pt>
                <c:pt idx="120">
                  <c:v>-8.0166890077215669E-4</c:v>
                </c:pt>
                <c:pt idx="121">
                  <c:v>-8.1365925114473825E-4</c:v>
                </c:pt>
                <c:pt idx="122">
                  <c:v>-8.2505697687595969E-4</c:v>
                </c:pt>
                <c:pt idx="123">
                  <c:v>-8.4052560785224939E-4</c:v>
                </c:pt>
                <c:pt idx="124">
                  <c:v>-8.4734258081699666E-4</c:v>
                </c:pt>
                <c:pt idx="125">
                  <c:v>-8.6842490368566061E-4</c:v>
                </c:pt>
                <c:pt idx="126">
                  <c:v>-8.7339379296835773E-4</c:v>
                </c:pt>
                <c:pt idx="127">
                  <c:v>-8.7678950092184849E-4</c:v>
                </c:pt>
                <c:pt idx="128">
                  <c:v>-8.6542226548025347E-4</c:v>
                </c:pt>
                <c:pt idx="129">
                  <c:v>-8.7076745168326235E-4</c:v>
                </c:pt>
                <c:pt idx="130">
                  <c:v>-8.6844140716824114E-4</c:v>
                </c:pt>
                <c:pt idx="131">
                  <c:v>-8.6357335187070561E-4</c:v>
                </c:pt>
                <c:pt idx="132">
                  <c:v>-8.5762798544486429E-4</c:v>
                </c:pt>
                <c:pt idx="133">
                  <c:v>-8.3629396936513167E-4</c:v>
                </c:pt>
                <c:pt idx="134">
                  <c:v>-8.3564460529584131E-4</c:v>
                </c:pt>
                <c:pt idx="135">
                  <c:v>-8.1453376277718093E-4</c:v>
                </c:pt>
                <c:pt idx="136">
                  <c:v>-8.0382771521936291E-4</c:v>
                </c:pt>
                <c:pt idx="137">
                  <c:v>-7.7695536102756989E-4</c:v>
                </c:pt>
                <c:pt idx="138">
                  <c:v>-7.7098166452571615E-4</c:v>
                </c:pt>
                <c:pt idx="139">
                  <c:v>-7.6432745198264139E-4</c:v>
                </c:pt>
                <c:pt idx="140">
                  <c:v>-7.2893365917379234E-4</c:v>
                </c:pt>
                <c:pt idx="141">
                  <c:v>-7.0862377109828626E-4</c:v>
                </c:pt>
                <c:pt idx="142">
                  <c:v>-7.0043525570273601E-4</c:v>
                </c:pt>
                <c:pt idx="143">
                  <c:v>-6.9201394138518335E-4</c:v>
                </c:pt>
                <c:pt idx="144">
                  <c:v>-6.834412027873117E-4</c:v>
                </c:pt>
                <c:pt idx="145">
                  <c:v>-6.5420738709911065E-4</c:v>
                </c:pt>
                <c:pt idx="146">
                  <c:v>-6.4597182694140745E-4</c:v>
                </c:pt>
                <c:pt idx="147">
                  <c:v>-6.375864789961742E-4</c:v>
                </c:pt>
                <c:pt idx="148">
                  <c:v>-6.3207688945979279E-4</c:v>
                </c:pt>
                <c:pt idx="149">
                  <c:v>-6.2738480652442042E-4</c:v>
                </c:pt>
                <c:pt idx="150">
                  <c:v>-6.2046702217261236E-4</c:v>
                </c:pt>
                <c:pt idx="151">
                  <c:v>-6.2095095786799997E-4</c:v>
                </c:pt>
                <c:pt idx="152">
                  <c:v>-6.2742428145937373E-4</c:v>
                </c:pt>
                <c:pt idx="153">
                  <c:v>-6.2763422674333436E-4</c:v>
                </c:pt>
                <c:pt idx="154">
                  <c:v>-6.2786011065982521E-4</c:v>
                </c:pt>
                <c:pt idx="155">
                  <c:v>-6.421568643684651E-4</c:v>
                </c:pt>
                <c:pt idx="156">
                  <c:v>-6.4837945659705046E-4</c:v>
                </c:pt>
                <c:pt idx="157">
                  <c:v>-6.6777270457472264E-4</c:v>
                </c:pt>
                <c:pt idx="158">
                  <c:v>-6.6925643978574256E-4</c:v>
                </c:pt>
                <c:pt idx="159">
                  <c:v>-6.9806653887532143E-4</c:v>
                </c:pt>
                <c:pt idx="160">
                  <c:v>-7.0799341898937008E-4</c:v>
                </c:pt>
                <c:pt idx="161">
                  <c:v>-7.1092066845945823E-4</c:v>
                </c:pt>
                <c:pt idx="162">
                  <c:v>-7.1404964297223494E-4</c:v>
                </c:pt>
                <c:pt idx="163">
                  <c:v>-7.7315572085084351E-4</c:v>
                </c:pt>
                <c:pt idx="164">
                  <c:v>-7.8448594904005761E-4</c:v>
                </c:pt>
                <c:pt idx="165">
                  <c:v>-8.0625669271220095E-4</c:v>
                </c:pt>
                <c:pt idx="166">
                  <c:v>-8.1206489267765525E-4</c:v>
                </c:pt>
                <c:pt idx="167">
                  <c:v>-8.1824578981071921E-4</c:v>
                </c:pt>
                <c:pt idx="168">
                  <c:v>-8.5051822766441865E-4</c:v>
                </c:pt>
                <c:pt idx="169">
                  <c:v>-8.6068433480504254E-4</c:v>
                </c:pt>
                <c:pt idx="170">
                  <c:v>-8.7238380260186562E-4</c:v>
                </c:pt>
                <c:pt idx="171">
                  <c:v>-8.802398311597015E-4</c:v>
                </c:pt>
                <c:pt idx="172">
                  <c:v>-8.8812302114226946E-4</c:v>
                </c:pt>
                <c:pt idx="173">
                  <c:v>-9.0510077400391396E-4</c:v>
                </c:pt>
                <c:pt idx="174">
                  <c:v>-9.0830941799183965E-4</c:v>
                </c:pt>
                <c:pt idx="175">
                  <c:v>-9.046935322657132E-4</c:v>
                </c:pt>
                <c:pt idx="176">
                  <c:v>-9.0822858142339258E-4</c:v>
                </c:pt>
                <c:pt idx="177">
                  <c:v>-9.1129189811922282E-4</c:v>
                </c:pt>
                <c:pt idx="178">
                  <c:v>-9.0542431088507088E-4</c:v>
                </c:pt>
                <c:pt idx="179">
                  <c:v>-9.017589135407178E-4</c:v>
                </c:pt>
                <c:pt idx="180">
                  <c:v>-8.8858269201716217E-4</c:v>
                </c:pt>
                <c:pt idx="181">
                  <c:v>-8.8773609708520107E-4</c:v>
                </c:pt>
                <c:pt idx="182">
                  <c:v>-8.8644060175008081E-4</c:v>
                </c:pt>
                <c:pt idx="183">
                  <c:v>-8.7514223074636568E-4</c:v>
                </c:pt>
                <c:pt idx="184">
                  <c:v>-8.6731573084165218E-4</c:v>
                </c:pt>
                <c:pt idx="185">
                  <c:v>-8.5910692114070418E-4</c:v>
                </c:pt>
                <c:pt idx="186">
                  <c:v>-8.505854576417324E-4</c:v>
                </c:pt>
                <c:pt idx="187">
                  <c:v>-8.3332809112567747E-4</c:v>
                </c:pt>
                <c:pt idx="188">
                  <c:v>-8.1480365943870656E-4</c:v>
                </c:pt>
                <c:pt idx="189">
                  <c:v>-8.058012409122065E-4</c:v>
                </c:pt>
                <c:pt idx="190">
                  <c:v>-7.9692658913185484E-4</c:v>
                </c:pt>
                <c:pt idx="191">
                  <c:v>-7.8825685502605623E-4</c:v>
                </c:pt>
                <c:pt idx="192">
                  <c:v>-7.7411780414129723E-4</c:v>
                </c:pt>
                <c:pt idx="193">
                  <c:v>-7.5720379990289611E-4</c:v>
                </c:pt>
                <c:pt idx="194">
                  <c:v>-7.5062925015827598E-4</c:v>
                </c:pt>
                <c:pt idx="195">
                  <c:v>-7.4445284623203924E-4</c:v>
                </c:pt>
                <c:pt idx="196">
                  <c:v>-7.3865825594581749E-4</c:v>
                </c:pt>
                <c:pt idx="197">
                  <c:v>-7.3010022390376881E-4</c:v>
                </c:pt>
                <c:pt idx="198">
                  <c:v>-7.1896098470278311E-4</c:v>
                </c:pt>
                <c:pt idx="199">
                  <c:v>-7.148200770680656E-4</c:v>
                </c:pt>
                <c:pt idx="200">
                  <c:v>-7.1095674833941539E-4</c:v>
                </c:pt>
                <c:pt idx="201">
                  <c:v>-7.0313530225998096E-4</c:v>
                </c:pt>
                <c:pt idx="202">
                  <c:v>-7.0094053397778966E-4</c:v>
                </c:pt>
                <c:pt idx="203">
                  <c:v>-6.932236197618449E-4</c:v>
                </c:pt>
                <c:pt idx="204">
                  <c:v>-6.9061938179076736E-4</c:v>
                </c:pt>
                <c:pt idx="205">
                  <c:v>-6.8603537694061413E-4</c:v>
                </c:pt>
                <c:pt idx="206">
                  <c:v>-6.8470080435673042E-4</c:v>
                </c:pt>
                <c:pt idx="207">
                  <c:v>-6.834704087565677E-4</c:v>
                </c:pt>
                <c:pt idx="208">
                  <c:v>-6.7690360351505083E-4</c:v>
                </c:pt>
                <c:pt idx="209">
                  <c:v>-6.7474956797672618E-4</c:v>
                </c:pt>
                <c:pt idx="210">
                  <c:v>-6.6979245681654163E-4</c:v>
                </c:pt>
                <c:pt idx="211">
                  <c:v>-6.6893246619528779E-4</c:v>
                </c:pt>
                <c:pt idx="212">
                  <c:v>-6.6809901651234966E-4</c:v>
                </c:pt>
                <c:pt idx="213">
                  <c:v>-6.6071148718858897E-4</c:v>
                </c:pt>
                <c:pt idx="214">
                  <c:v>-6.579866657542969E-4</c:v>
                </c:pt>
                <c:pt idx="215">
                  <c:v>-6.5135072183621719E-4</c:v>
                </c:pt>
                <c:pt idx="216">
                  <c:v>-6.5019575392982754E-4</c:v>
                </c:pt>
                <c:pt idx="217">
                  <c:v>-6.4899373018517496E-4</c:v>
                </c:pt>
                <c:pt idx="218">
                  <c:v>-6.3893175657344758E-4</c:v>
                </c:pt>
                <c:pt idx="219">
                  <c:v>-6.3537643790559102E-4</c:v>
                </c:pt>
                <c:pt idx="220">
                  <c:v>-6.2751836932172335E-4</c:v>
                </c:pt>
                <c:pt idx="221">
                  <c:v>-6.2589213935398957E-4</c:v>
                </c:pt>
                <c:pt idx="222">
                  <c:v>-6.0850543414672862E-4</c:v>
                </c:pt>
                <c:pt idx="223">
                  <c:v>-6.0656751988252822E-4</c:v>
                </c:pt>
                <c:pt idx="224">
                  <c:v>-6.0458778807061762E-4</c:v>
                </c:pt>
                <c:pt idx="225">
                  <c:v>-5.9639392192391684E-4</c:v>
                </c:pt>
                <c:pt idx="226">
                  <c:v>-5.861809881611002E-4</c:v>
                </c:pt>
                <c:pt idx="227">
                  <c:v>-5.8213411351504263E-4</c:v>
                </c:pt>
                <c:pt idx="228">
                  <c:v>-5.7811988462175279E-4</c:v>
                </c:pt>
                <c:pt idx="229">
                  <c:v>-5.7066716915465943E-4</c:v>
                </c:pt>
                <c:pt idx="230">
                  <c:v>-5.6852330444938143E-4</c:v>
                </c:pt>
                <c:pt idx="231">
                  <c:v>-5.5888731046982443E-4</c:v>
                </c:pt>
                <c:pt idx="232">
                  <c:v>-5.5527980064162819E-4</c:v>
                </c:pt>
                <c:pt idx="233">
                  <c:v>-5.5177622751401145E-4</c:v>
                </c:pt>
                <c:pt idx="234">
                  <c:v>-5.4577711330078271E-4</c:v>
                </c:pt>
                <c:pt idx="235">
                  <c:v>-5.4386127483734492E-4</c:v>
                </c:pt>
                <c:pt idx="236">
                  <c:v>-5.360876096571765E-4</c:v>
                </c:pt>
                <c:pt idx="237">
                  <c:v>-5.3332337180522771E-4</c:v>
                </c:pt>
                <c:pt idx="238">
                  <c:v>-5.3067664717110219E-4</c:v>
                </c:pt>
                <c:pt idx="239">
                  <c:v>-5.2634094579659396E-4</c:v>
                </c:pt>
                <c:pt idx="240">
                  <c:v>-5.2485117932797901E-4</c:v>
                </c:pt>
                <c:pt idx="241">
                  <c:v>-5.1906964971593084E-4</c:v>
                </c:pt>
                <c:pt idx="242">
                  <c:v>-5.1704555077414227E-4</c:v>
                </c:pt>
                <c:pt idx="243">
                  <c:v>-5.1511094046352568E-4</c:v>
                </c:pt>
                <c:pt idx="244">
                  <c:v>-5.1191999149588496E-4</c:v>
                </c:pt>
                <c:pt idx="245">
                  <c:v>-5.1019360172974149E-4</c:v>
                </c:pt>
                <c:pt idx="246">
                  <c:v>-5.0602684665856218E-4</c:v>
                </c:pt>
                <c:pt idx="247">
                  <c:v>-5.0455016362593505E-4</c:v>
                </c:pt>
                <c:pt idx="248">
                  <c:v>-5.01970043845274E-4</c:v>
                </c:pt>
                <c:pt idx="249">
                  <c:v>-5.0118879649452275E-4</c:v>
                </c:pt>
                <c:pt idx="250">
                  <c:v>-5.0044129781705077E-4</c:v>
                </c:pt>
                <c:pt idx="251">
                  <c:v>-4.967181195339544E-4</c:v>
                </c:pt>
                <c:pt idx="252">
                  <c:v>-4.9554089309504273E-4</c:v>
                </c:pt>
                <c:pt idx="253">
                  <c:v>-4.9326541876272177E-4</c:v>
                </c:pt>
                <c:pt idx="254">
                  <c:v>-4.9269166624510419E-4</c:v>
                </c:pt>
                <c:pt idx="255">
                  <c:v>-4.9213312695480188E-4</c:v>
                </c:pt>
                <c:pt idx="256">
                  <c:v>-4.8880691231043981E-4</c:v>
                </c:pt>
                <c:pt idx="257">
                  <c:v>-4.8769345307208038E-4</c:v>
                </c:pt>
                <c:pt idx="258">
                  <c:v>-4.8541324498123248E-4</c:v>
                </c:pt>
                <c:pt idx="259">
                  <c:v>-4.8486530721175702E-4</c:v>
                </c:pt>
                <c:pt idx="260">
                  <c:v>-4.8431535550524392E-4</c:v>
                </c:pt>
                <c:pt idx="261">
                  <c:v>-4.8087982940808917E-4</c:v>
                </c:pt>
                <c:pt idx="262">
                  <c:v>-4.7972170352902102E-4</c:v>
                </c:pt>
                <c:pt idx="263">
                  <c:v>-4.7734982608985376E-4</c:v>
                </c:pt>
                <c:pt idx="264">
                  <c:v>-4.767799214433488E-4</c:v>
                </c:pt>
                <c:pt idx="265">
                  <c:v>-4.7620790852051422E-4</c:v>
                </c:pt>
                <c:pt idx="266">
                  <c:v>-4.7263413866240457E-4</c:v>
                </c:pt>
                <c:pt idx="267">
                  <c:v>-4.7205020890705995E-4</c:v>
                </c:pt>
                <c:pt idx="268">
                  <c:v>-4.7084212934933589E-4</c:v>
                </c:pt>
                <c:pt idx="269">
                  <c:v>-4.6836899644436825E-4</c:v>
                </c:pt>
                <c:pt idx="270">
                  <c:v>-4.677739318267065E-4</c:v>
                </c:pt>
                <c:pt idx="271">
                  <c:v>-4.6469823688388701E-4</c:v>
                </c:pt>
                <c:pt idx="272">
                  <c:v>-4.6344847652202148E-4</c:v>
                </c:pt>
                <c:pt idx="273">
                  <c:v>-4.6219162790217538E-4</c:v>
                </c:pt>
                <c:pt idx="274">
                  <c:v>-4.596186689055648E-4</c:v>
                </c:pt>
                <c:pt idx="275">
                  <c:v>-4.5899956212363554E-4</c:v>
                </c:pt>
                <c:pt idx="276">
                  <c:v>-4.5579964620356961E-4</c:v>
                </c:pt>
                <c:pt idx="277">
                  <c:v>-4.5449941921615888E-4</c:v>
                </c:pt>
                <c:pt idx="278">
                  <c:v>-4.5319182104508471E-4</c:v>
                </c:pt>
                <c:pt idx="279">
                  <c:v>-4.5051507544524583E-4</c:v>
                </c:pt>
                <c:pt idx="280">
                  <c:v>-4.498709360234443E-4</c:v>
                </c:pt>
                <c:pt idx="281">
                  <c:v>-4.4654184767711769E-4</c:v>
                </c:pt>
                <c:pt idx="282">
                  <c:v>-4.4518917357638799E-4</c:v>
                </c:pt>
                <c:pt idx="283">
                  <c:v>-4.4382884535698608E-4</c:v>
                </c:pt>
                <c:pt idx="284">
                  <c:v>-4.4104435260053365E-4</c:v>
                </c:pt>
                <c:pt idx="285">
                  <c:v>-4.4037419007381118E-4</c:v>
                </c:pt>
                <c:pt idx="286">
                  <c:v>-4.3691097783149502E-4</c:v>
                </c:pt>
                <c:pt idx="287">
                  <c:v>-4.3550387611368535E-4</c:v>
                </c:pt>
                <c:pt idx="288">
                  <c:v>-4.3408883734485926E-4</c:v>
                </c:pt>
                <c:pt idx="289">
                  <c:v>-4.3339825035827484E-4</c:v>
                </c:pt>
                <c:pt idx="290">
                  <c:v>-4.3049546073603204E-4</c:v>
                </c:pt>
                <c:pt idx="291">
                  <c:v>-4.2614135031414325E-4</c:v>
                </c:pt>
                <c:pt idx="292">
                  <c:v>-4.2467363452910572E-4</c:v>
                </c:pt>
                <c:pt idx="293">
                  <c:v>-4.2166857030068178E-4</c:v>
                </c:pt>
                <c:pt idx="294">
                  <c:v>-4.2094606450049366E-4</c:v>
                </c:pt>
                <c:pt idx="295">
                  <c:v>-4.2022088438759881E-4</c:v>
                </c:pt>
                <c:pt idx="296">
                  <c:v>-4.1569288126031359E-4</c:v>
                </c:pt>
                <c:pt idx="297">
                  <c:v>-4.1416663537451005E-4</c:v>
                </c:pt>
                <c:pt idx="298">
                  <c:v>-4.1104217782200243E-4</c:v>
                </c:pt>
                <c:pt idx="299">
                  <c:v>-4.1029077189475016E-4</c:v>
                </c:pt>
                <c:pt idx="300">
                  <c:v>-4.0953659732348885E-4</c:v>
                </c:pt>
                <c:pt idx="301">
                  <c:v>-4.0482875987457589E-4</c:v>
                </c:pt>
                <c:pt idx="302">
                  <c:v>-4.0324200334324582E-4</c:v>
                </c:pt>
                <c:pt idx="303">
                  <c:v>-3.9999419167425679E-4</c:v>
                </c:pt>
                <c:pt idx="304">
                  <c:v>-3.9921289519129211E-4</c:v>
                </c:pt>
                <c:pt idx="305">
                  <c:v>-3.9842873573811468E-4</c:v>
                </c:pt>
                <c:pt idx="306">
                  <c:v>-3.9353512230621754E-4</c:v>
                </c:pt>
                <c:pt idx="307">
                  <c:v>-3.9188587457428617E-4</c:v>
                </c:pt>
                <c:pt idx="308">
                  <c:v>-3.885107479304686E-4</c:v>
                </c:pt>
                <c:pt idx="309">
                  <c:v>-3.8769857048259748E-4</c:v>
                </c:pt>
                <c:pt idx="310">
                  <c:v>-3.8514784183868954E-4</c:v>
                </c:pt>
                <c:pt idx="311">
                  <c:v>-3.8179810461556483E-4</c:v>
                </c:pt>
                <c:pt idx="312">
                  <c:v>-3.8008438510732872E-4</c:v>
                </c:pt>
                <c:pt idx="313">
                  <c:v>-3.765779825401242E-4</c:v>
                </c:pt>
                <c:pt idx="314">
                  <c:v>-3.757339337349952E-4</c:v>
                </c:pt>
                <c:pt idx="315">
                  <c:v>-3.7488683330547562E-4</c:v>
                </c:pt>
                <c:pt idx="316">
                  <c:v>-3.6960384275077566E-4</c:v>
                </c:pt>
                <c:pt idx="317">
                  <c:v>-3.6782367088279564E-4</c:v>
                </c:pt>
                <c:pt idx="318">
                  <c:v>-3.6418203134976198E-4</c:v>
                </c:pt>
                <c:pt idx="319">
                  <c:v>-3.6330512081739208E-4</c:v>
                </c:pt>
                <c:pt idx="320">
                  <c:v>-3.6242506433905512E-4</c:v>
                </c:pt>
                <c:pt idx="321">
                  <c:v>-3.5693847255170762E-4</c:v>
                </c:pt>
                <c:pt idx="322">
                  <c:v>-3.5508986771862655E-4</c:v>
                </c:pt>
                <c:pt idx="323">
                  <c:v>-3.5130903007753812E-4</c:v>
                </c:pt>
                <c:pt idx="324">
                  <c:v>-3.5039826747004787E-4</c:v>
                </c:pt>
                <c:pt idx="325">
                  <c:v>-3.4948426460403427E-4</c:v>
                </c:pt>
                <c:pt idx="326">
                  <c:v>-3.437881297383141E-4</c:v>
                </c:pt>
                <c:pt idx="327">
                  <c:v>-3.4186911131672468E-4</c:v>
                </c:pt>
                <c:pt idx="328">
                  <c:v>-3.3794511431322667E-4</c:v>
                </c:pt>
                <c:pt idx="329">
                  <c:v>-3.3699950932206124E-4</c:v>
                </c:pt>
                <c:pt idx="330">
                  <c:v>-3.3605056975590186E-4</c:v>
                </c:pt>
                <c:pt idx="331">
                  <c:v>-3.3013894991064429E-4</c:v>
                </c:pt>
                <c:pt idx="332">
                  <c:v>-3.2814753726424648E-4</c:v>
                </c:pt>
                <c:pt idx="333">
                  <c:v>-3.2717479068766764E-4</c:v>
                </c:pt>
                <c:pt idx="334">
                  <c:v>-3.2309498186514074E-4</c:v>
                </c:pt>
                <c:pt idx="335">
                  <c:v>-3.2211011532637482E-4</c:v>
                </c:pt>
                <c:pt idx="336">
                  <c:v>-3.1703333061994243E-4</c:v>
                </c:pt>
                <c:pt idx="337">
                  <c:v>-3.1497302218941314E-4</c:v>
                </c:pt>
                <c:pt idx="338">
                  <c:v>-3.129019472991601E-4</c:v>
                </c:pt>
                <c:pt idx="339">
                  <c:v>-3.0867082045485383E-4</c:v>
                </c:pt>
                <c:pt idx="340">
                  <c:v>-3.0764903670019075E-4</c:v>
                </c:pt>
                <c:pt idx="341">
                  <c:v>-3.0238366122103955E-4</c:v>
                </c:pt>
                <c:pt idx="342">
                  <c:v>-3.0024713872478515E-4</c:v>
                </c:pt>
                <c:pt idx="343">
                  <c:v>-2.9809956681781102E-4</c:v>
                </c:pt>
                <c:pt idx="344">
                  <c:v>-2.9371316031062689E-4</c:v>
                </c:pt>
                <c:pt idx="345">
                  <c:v>-2.9265346914605109E-4</c:v>
                </c:pt>
                <c:pt idx="346">
                  <c:v>-2.8719455132719673E-4</c:v>
                </c:pt>
                <c:pt idx="347">
                  <c:v>-2.8497983408026784E-4</c:v>
                </c:pt>
                <c:pt idx="348">
                  <c:v>-2.8275378446362964E-4</c:v>
                </c:pt>
                <c:pt idx="349">
                  <c:v>-2.7820813649701015E-4</c:v>
                </c:pt>
                <c:pt idx="350">
                  <c:v>-2.7710954776504957E-4</c:v>
                </c:pt>
                <c:pt idx="351">
                  <c:v>-2.7145213605717089E-4</c:v>
                </c:pt>
                <c:pt idx="352">
                  <c:v>-2.6915724334797275E-4</c:v>
                </c:pt>
                <c:pt idx="353">
                  <c:v>-2.6685073531140802E-4</c:v>
                </c:pt>
                <c:pt idx="354">
                  <c:v>-2.6214188392742477E-4</c:v>
                </c:pt>
                <c:pt idx="355">
                  <c:v>-2.6100340752935054E-4</c:v>
                </c:pt>
                <c:pt idx="356">
                  <c:v>-2.5392523221122768E-4</c:v>
                </c:pt>
                <c:pt idx="357">
                  <c:v>-2.5154213816010049E-4</c:v>
                </c:pt>
                <c:pt idx="358">
                  <c:v>-2.4667599116436702E-4</c:v>
                </c:pt>
                <c:pt idx="359">
                  <c:v>-2.4550053735417077E-4</c:v>
                </c:pt>
                <c:pt idx="360">
                  <c:v>-2.4432118324222145E-4</c:v>
                </c:pt>
                <c:pt idx="361">
                  <c:v>-2.3699187027148929E-4</c:v>
                </c:pt>
                <c:pt idx="362">
                  <c:v>-2.3452449773294745E-4</c:v>
                </c:pt>
                <c:pt idx="363">
                  <c:v>-2.2948745861072308E-4</c:v>
                </c:pt>
                <c:pt idx="364">
                  <c:v>-2.2827023135968405E-4</c:v>
                </c:pt>
                <c:pt idx="365">
                  <c:v>-2.270490095419002E-4</c:v>
                </c:pt>
                <c:pt idx="366">
                  <c:v>-2.1946261656743154E-4</c:v>
                </c:pt>
                <c:pt idx="367">
                  <c:v>-2.1690898475432778E-4</c:v>
                </c:pt>
                <c:pt idx="368">
                  <c:v>-2.1169709097833658E-4</c:v>
                </c:pt>
                <c:pt idx="369">
                  <c:v>-2.1043710034654439E-4</c:v>
                </c:pt>
                <c:pt idx="370">
                  <c:v>-2.0917302089901705E-4</c:v>
                </c:pt>
                <c:pt idx="371">
                  <c:v>-2.0132360550135213E-4</c:v>
                </c:pt>
                <c:pt idx="372">
                  <c:v>-1.98681733594307E-4</c:v>
                </c:pt>
                <c:pt idx="373">
                  <c:v>-1.9329102242055481E-4</c:v>
                </c:pt>
                <c:pt idx="374">
                  <c:v>-1.9198727854247144E-4</c:v>
                </c:pt>
                <c:pt idx="375">
                  <c:v>-1.9067935160885856E-4</c:v>
                </c:pt>
                <c:pt idx="376">
                  <c:v>-1.8395519747471667E-4</c:v>
                </c:pt>
                <c:pt idx="377">
                  <c:v>-1.8122971602752003E-4</c:v>
                </c:pt>
                <c:pt idx="378">
                  <c:v>-1.7849120440471822E-4</c:v>
                </c:pt>
                <c:pt idx="379">
                  <c:v>-1.729068999753447E-4</c:v>
                </c:pt>
                <c:pt idx="380">
                  <c:v>-1.7155413577460689E-4</c:v>
                </c:pt>
                <c:pt idx="381">
                  <c:v>-1.6460177867649861E-4</c:v>
                </c:pt>
                <c:pt idx="382">
                  <c:v>-1.6178423702717382E-4</c:v>
                </c:pt>
                <c:pt idx="383">
                  <c:v>-1.5895338221927346E-4</c:v>
                </c:pt>
                <c:pt idx="384">
                  <c:v>-1.5318209847695052E-4</c:v>
                </c:pt>
                <c:pt idx="385">
                  <c:v>-1.5178350730991842E-4</c:v>
                </c:pt>
                <c:pt idx="386">
                  <c:v>-1.4459799581434396E-4</c:v>
                </c:pt>
                <c:pt idx="387">
                  <c:v>-1.4168641307543695E-4</c:v>
                </c:pt>
                <c:pt idx="388">
                  <c:v>-1.3876123419365172E-4</c:v>
                </c:pt>
                <c:pt idx="389">
                  <c:v>-1.3279900768048414E-4</c:v>
                </c:pt>
                <c:pt idx="390">
                  <c:v>-1.3135359993247716E-4</c:v>
                </c:pt>
                <c:pt idx="391">
                  <c:v>-1.2392998262411581E-4</c:v>
                </c:pt>
                <c:pt idx="392">
                  <c:v>-1.2092237789085303E-4</c:v>
                </c:pt>
                <c:pt idx="393">
                  <c:v>-1.179008940210835E-4</c:v>
                </c:pt>
                <c:pt idx="394">
                  <c:v>-1.1017574090751739E-4</c:v>
                </c:pt>
                <c:pt idx="395">
                  <c:v>-1.0868019018603348E-4</c:v>
                </c:pt>
                <c:pt idx="396">
                  <c:v>-1.0258387265116298E-4</c:v>
                </c:pt>
                <c:pt idx="397">
                  <c:v>-9.947826498146739E-5</c:v>
                </c:pt>
                <c:pt idx="398">
                  <c:v>-9.6358495178971992E-5</c:v>
                </c:pt>
                <c:pt idx="399">
                  <c:v>-9.0002491612006796E-5</c:v>
                </c:pt>
                <c:pt idx="400">
                  <c:v>-8.8460482236093238E-5</c:v>
                </c:pt>
                <c:pt idx="401">
                  <c:v>-7.8908136748583185E-5</c:v>
                </c:pt>
                <c:pt idx="402">
                  <c:v>-7.5695225610153497E-5</c:v>
                </c:pt>
                <c:pt idx="403">
                  <c:v>-6.9148378482547016E-5</c:v>
                </c:pt>
                <c:pt idx="404">
                  <c:v>-6.7561332483534464E-5</c:v>
                </c:pt>
                <c:pt idx="405">
                  <c:v>-6.5969538265646171E-5</c:v>
                </c:pt>
                <c:pt idx="406">
                  <c:v>-5.6112571006457809E-5</c:v>
                </c:pt>
                <c:pt idx="407">
                  <c:v>-5.2797553266144856E-5</c:v>
                </c:pt>
                <c:pt idx="408">
                  <c:v>-4.6044142243204725E-5</c:v>
                </c:pt>
                <c:pt idx="409">
                  <c:v>-4.4406416336573162E-5</c:v>
                </c:pt>
                <c:pt idx="410">
                  <c:v>-4.2763848072991184E-5</c:v>
                </c:pt>
                <c:pt idx="411">
                  <c:v>-3.2596315889058073E-5</c:v>
                </c:pt>
                <c:pt idx="412">
                  <c:v>-2.9177210491542062E-5</c:v>
                </c:pt>
                <c:pt idx="413">
                  <c:v>-2.2213270559926201E-5</c:v>
                </c:pt>
                <c:pt idx="414">
                  <c:v>-2.0523875640249267E-5</c:v>
                </c:pt>
                <c:pt idx="415">
                  <c:v>-1.8829544245103959E-5</c:v>
                </c:pt>
                <c:pt idx="416">
                  <c:v>-4.8203297340773222E-6</c:v>
                </c:pt>
                <c:pt idx="417">
                  <c:v>2.358104485011836E-6</c:v>
                </c:pt>
                <c:pt idx="418">
                  <c:v>4.1001573911070288E-6</c:v>
                </c:pt>
                <c:pt idx="419">
                  <c:v>7.6792150113802471E-6</c:v>
                </c:pt>
                <c:pt idx="420">
                  <c:v>1.6653732769596779E-5</c:v>
                </c:pt>
                <c:pt idx="421">
                  <c:v>2.028695680606109E-5</c:v>
                </c:pt>
                <c:pt idx="422">
                  <c:v>2.7683851075786173E-5</c:v>
                </c:pt>
                <c:pt idx="423">
                  <c:v>2.9479550810451727E-5</c:v>
                </c:pt>
                <c:pt idx="424">
                  <c:v>3.1280375206184243E-5</c:v>
                </c:pt>
                <c:pt idx="425">
                  <c:v>4.2415262107736895E-5</c:v>
                </c:pt>
                <c:pt idx="426">
                  <c:v>4.6158517202014636E-5</c:v>
                </c:pt>
                <c:pt idx="427">
                  <c:v>5.3777837678772115E-5</c:v>
                </c:pt>
                <c:pt idx="428">
                  <c:v>5.562817295051703E-5</c:v>
                </c:pt>
                <c:pt idx="429">
                  <c:v>5.7483726937189404E-5</c:v>
                </c:pt>
                <c:pt idx="430">
                  <c:v>6.895295243683933E-5</c:v>
                </c:pt>
                <c:pt idx="431">
                  <c:v>7.2808219796386656E-5</c:v>
                </c:pt>
                <c:pt idx="432">
                  <c:v>8.0653933057077295E-5</c:v>
                </c:pt>
                <c:pt idx="433">
                  <c:v>8.2559892412570335E-5</c:v>
                </c:pt>
                <c:pt idx="434">
                  <c:v>8.4471164525081667E-5</c:v>
                </c:pt>
                <c:pt idx="435">
                  <c:v>9.628067233802631E-5</c:v>
                </c:pt>
                <c:pt idx="436">
                  <c:v>1.0024993320897812E-4</c:v>
                </c:pt>
                <c:pt idx="437">
                  <c:v>1.0832600627659744E-4</c:v>
                </c:pt>
                <c:pt idx="438">
                  <c:v>1.1028857811262727E-4</c:v>
                </c:pt>
                <c:pt idx="439">
                  <c:v>1.1225655671343396E-4</c:v>
                </c:pt>
                <c:pt idx="440">
                  <c:v>1.2026046756774927E-4</c:v>
                </c:pt>
                <c:pt idx="441">
                  <c:v>1.2225294877289881E-4</c:v>
                </c:pt>
                <c:pt idx="442">
                  <c:v>1.2632953248064332E-4</c:v>
                </c:pt>
                <c:pt idx="443">
                  <c:v>1.3042282538527111E-4</c:v>
                </c:pt>
                <c:pt idx="444">
                  <c:v>1.3453286791729826E-4</c:v>
                </c:pt>
                <c:pt idx="445">
                  <c:v>1.4696389763146911E-4</c:v>
                </c:pt>
                <c:pt idx="446">
                  <c:v>1.5114134301822242E-4</c:v>
                </c:pt>
                <c:pt idx="447">
                  <c:v>1.5533574020493949E-4</c:v>
                </c:pt>
                <c:pt idx="448">
                  <c:v>1.5954712962784612E-4</c:v>
                </c:pt>
                <c:pt idx="449">
                  <c:v>1.6377555171745835E-4</c:v>
                </c:pt>
                <c:pt idx="450">
                  <c:v>1.7656341834307705E-4</c:v>
                </c:pt>
                <c:pt idx="451">
                  <c:v>1.8086037545035031E-4</c:v>
                </c:pt>
                <c:pt idx="452">
                  <c:v>1.8517456740545818E-4</c:v>
                </c:pt>
                <c:pt idx="453">
                  <c:v>1.8950603463606188E-4</c:v>
                </c:pt>
                <c:pt idx="454">
                  <c:v>1.9385481758124205E-4</c:v>
                </c:pt>
                <c:pt idx="455">
                  <c:v>2.0700546504937023E-4</c:v>
                </c:pt>
                <c:pt idx="456">
                  <c:v>2.114239152065497E-4</c:v>
                </c:pt>
                <c:pt idx="457">
                  <c:v>2.1585988325087006E-4</c:v>
                </c:pt>
                <c:pt idx="458">
                  <c:v>2.2031340962997651E-4</c:v>
                </c:pt>
                <c:pt idx="459">
                  <c:v>2.2478453477153032E-4</c:v>
                </c:pt>
                <c:pt idx="460">
                  <c:v>2.3830390714455314E-4</c:v>
                </c:pt>
                <c:pt idx="461">
                  <c:v>2.4982408533364401E-4</c:v>
                </c:pt>
                <c:pt idx="462">
                  <c:v>2.5911147972931565E-4</c:v>
                </c:pt>
                <c:pt idx="463">
                  <c:v>2.6137193371134071E-4</c:v>
                </c:pt>
                <c:pt idx="464">
                  <c:v>2.6363826411001138E-4</c:v>
                </c:pt>
                <c:pt idx="465">
                  <c:v>2.7761429109863036E-4</c:v>
                </c:pt>
                <c:pt idx="466">
                  <c:v>2.8230912175190279E-4</c:v>
                </c:pt>
                <c:pt idx="467">
                  <c:v>2.9185068860293484E-4</c:v>
                </c:pt>
                <c:pt idx="468">
                  <c:v>2.9417368159423418E-4</c:v>
                </c:pt>
                <c:pt idx="469">
                  <c:v>2.9650264484165097E-4</c:v>
                </c:pt>
                <c:pt idx="470">
                  <c:v>3.1086056388115562E-4</c:v>
                </c:pt>
                <c:pt idx="471">
                  <c:v>3.2558813476616218E-4</c:v>
                </c:pt>
                <c:pt idx="472">
                  <c:v>3.2797168472571936E-4</c:v>
                </c:pt>
                <c:pt idx="473">
                  <c:v>3.3036129204850283E-4</c:v>
                </c:pt>
                <c:pt idx="474">
                  <c:v>3.3275696678353173E-4</c:v>
                </c:pt>
                <c:pt idx="475">
                  <c:v>3.4500782615572736E-4</c:v>
                </c:pt>
                <c:pt idx="476">
                  <c:v>3.4996036547115195E-4</c:v>
                </c:pt>
                <c:pt idx="477">
                  <c:v>3.6002219013039655E-4</c:v>
                </c:pt>
                <c:pt idx="478">
                  <c:v>3.6247322197757725E-4</c:v>
                </c:pt>
                <c:pt idx="479">
                  <c:v>3.6493041164931128E-4</c:v>
                </c:pt>
                <c:pt idx="480">
                  <c:v>3.800699494636805E-4</c:v>
                </c:pt>
                <c:pt idx="481">
                  <c:v>3.8515431560984698E-4</c:v>
                </c:pt>
                <c:pt idx="482">
                  <c:v>3.8765508769156298E-4</c:v>
                </c:pt>
                <c:pt idx="483">
                  <c:v>3.9016209123636942E-4</c:v>
                </c:pt>
                <c:pt idx="484">
                  <c:v>3.9267533627849815E-4</c:v>
                </c:pt>
                <c:pt idx="485">
                  <c:v>4.1340986102955668E-4</c:v>
                </c:pt>
                <c:pt idx="486">
                  <c:v>4.1861830349088081E-4</c:v>
                </c:pt>
                <c:pt idx="487">
                  <c:v>4.2384600291889285E-4</c:v>
                </c:pt>
                <c:pt idx="488">
                  <c:v>4.3445996798174846E-4</c:v>
                </c:pt>
                <c:pt idx="489">
                  <c:v>4.3704933007100933E-4</c:v>
                </c:pt>
                <c:pt idx="490">
                  <c:v>4.5027477008829919E-4</c:v>
                </c:pt>
                <c:pt idx="491">
                  <c:v>4.5561886064238166E-4</c:v>
                </c:pt>
                <c:pt idx="492">
                  <c:v>4.609824912673588E-4</c:v>
                </c:pt>
                <c:pt idx="493">
                  <c:v>4.7187072439197619E-4</c:v>
                </c:pt>
                <c:pt idx="494">
                  <c:v>4.9357473923983264E-4</c:v>
                </c:pt>
                <c:pt idx="495">
                  <c:v>4.9907334013443716E-4</c:v>
                </c:pt>
                <c:pt idx="496">
                  <c:v>5.1021924663469109E-4</c:v>
                </c:pt>
                <c:pt idx="497">
                  <c:v>5.129438974732682E-4</c:v>
                </c:pt>
                <c:pt idx="498">
                  <c:v>5.2682659078140404E-4</c:v>
                </c:pt>
                <c:pt idx="499">
                  <c:v>5.324261363792715E-4</c:v>
                </c:pt>
                <c:pt idx="500">
                  <c:v>5.3804091712095214E-4</c:v>
                </c:pt>
                <c:pt idx="501">
                  <c:v>5.4938919388791696E-4</c:v>
                </c:pt>
                <c:pt idx="502">
                  <c:v>5.5791199350336228E-4</c:v>
                </c:pt>
                <c:pt idx="503">
                  <c:v>5.7490527373016767E-4</c:v>
                </c:pt>
                <c:pt idx="504">
                  <c:v>5.8639579360011214E-4</c:v>
                </c:pt>
                <c:pt idx="505">
                  <c:v>5.8923322370341147E-4</c:v>
                </c:pt>
                <c:pt idx="506">
                  <c:v>5.9207599362126433E-4</c:v>
                </c:pt>
                <c:pt idx="507">
                  <c:v>6.093397779356254E-4</c:v>
                </c:pt>
                <c:pt idx="508">
                  <c:v>6.1511284366431594E-4</c:v>
                </c:pt>
                <c:pt idx="509">
                  <c:v>6.2671909542495871E-4</c:v>
                </c:pt>
                <c:pt idx="510">
                  <c:v>6.295981596046718E-4</c:v>
                </c:pt>
                <c:pt idx="511">
                  <c:v>6.7032699941294016E-4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404672"/>
        <c:axId val="595406848"/>
      </c:scatterChart>
      <c:valAx>
        <c:axId val="59540467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95406848"/>
        <c:crosses val="autoZero"/>
        <c:crossBetween val="midCat"/>
      </c:valAx>
      <c:valAx>
        <c:axId val="595406848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5954046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40783888888888886"/>
          <c:w val="6.2926111111111113E-2"/>
          <c:h val="0.2654608333333333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EUR1M!$AN$2:$AN$2366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cat>
          <c:val>
            <c:numRef>
              <c:f>EUR1M!$AP$2:$AP$2366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EUR1M!$AQ$2:$AQ$2366</c:f>
              <c:numCache>
                <c:formatCode>0.0000%</c:formatCode>
                <c:ptCount val="2365"/>
                <c:pt idx="0">
                  <c:v>-4.5344107291665726E-4</c:v>
                </c:pt>
                <c:pt idx="1">
                  <c:v>-4.5521329427599874E-4</c:v>
                </c:pt>
                <c:pt idx="2">
                  <c:v>-4.6363687185105562E-4</c:v>
                </c:pt>
                <c:pt idx="3">
                  <c:v>-4.6184487180508937E-4</c:v>
                </c:pt>
                <c:pt idx="4">
                  <c:v>-4.5993873726387383E-4</c:v>
                </c:pt>
                <c:pt idx="5">
                  <c:v>-4.6370647192233377E-4</c:v>
                </c:pt>
                <c:pt idx="6">
                  <c:v>-4.6479525805842223E-4</c:v>
                </c:pt>
                <c:pt idx="7">
                  <c:v>-4.7026370838148591E-4</c:v>
                </c:pt>
                <c:pt idx="8">
                  <c:v>-4.6904165784469876E-4</c:v>
                </c:pt>
                <c:pt idx="9">
                  <c:v>-4.7177498634198844E-4</c:v>
                </c:pt>
                <c:pt idx="10">
                  <c:v>-4.966007927182936E-4</c:v>
                </c:pt>
                <c:pt idx="11">
                  <c:v>-5.094619092407271E-4</c:v>
                </c:pt>
                <c:pt idx="12">
                  <c:v>-5.2151532239630427E-4</c:v>
                </c:pt>
                <c:pt idx="13">
                  <c:v>-5.2951468819673053E-4</c:v>
                </c:pt>
                <c:pt idx="14">
                  <c:v>-5.3636413219258371E-4</c:v>
                </c:pt>
                <c:pt idx="15">
                  <c:v>-5.4732055457806794E-4</c:v>
                </c:pt>
                <c:pt idx="16">
                  <c:v>-5.4774698793869092E-4</c:v>
                </c:pt>
                <c:pt idx="17">
                  <c:v>-5.4694149168499351E-4</c:v>
                </c:pt>
                <c:pt idx="18">
                  <c:v>-5.4191459119862229E-4</c:v>
                </c:pt>
                <c:pt idx="19">
                  <c:v>-5.4090026942487138E-4</c:v>
                </c:pt>
                <c:pt idx="20">
                  <c:v>-5.3301212138245901E-4</c:v>
                </c:pt>
                <c:pt idx="21">
                  <c:v>-5.3057650168453208E-4</c:v>
                </c:pt>
                <c:pt idx="22">
                  <c:v>-5.2851560312605628E-4</c:v>
                </c:pt>
                <c:pt idx="23">
                  <c:v>-5.2781779842678289E-4</c:v>
                </c:pt>
                <c:pt idx="24">
                  <c:v>-5.2626620838706667E-4</c:v>
                </c:pt>
                <c:pt idx="25">
                  <c:v>-5.2422522503858815E-4</c:v>
                </c:pt>
                <c:pt idx="26">
                  <c:v>-5.2461507614465219E-4</c:v>
                </c:pt>
                <c:pt idx="27">
                  <c:v>-5.2542475214556461E-4</c:v>
                </c:pt>
                <c:pt idx="28">
                  <c:v>-5.3142584534551784E-4</c:v>
                </c:pt>
                <c:pt idx="29">
                  <c:v>-5.3082360088786739E-4</c:v>
                </c:pt>
                <c:pt idx="30">
                  <c:v>-5.3557657665592728E-4</c:v>
                </c:pt>
                <c:pt idx="31">
                  <c:v>-5.4180925603085665E-4</c:v>
                </c:pt>
                <c:pt idx="32">
                  <c:v>-5.5149755530215958E-4</c:v>
                </c:pt>
                <c:pt idx="33">
                  <c:v>-5.523791656730781E-4</c:v>
                </c:pt>
                <c:pt idx="34">
                  <c:v>-5.5345351488605803E-4</c:v>
                </c:pt>
                <c:pt idx="35">
                  <c:v>-5.6735621022553683E-4</c:v>
                </c:pt>
                <c:pt idx="36">
                  <c:v>-5.7235986037523605E-4</c:v>
                </c:pt>
                <c:pt idx="37">
                  <c:v>-5.825496200156428E-4</c:v>
                </c:pt>
                <c:pt idx="38">
                  <c:v>-5.851576889387422E-4</c:v>
                </c:pt>
                <c:pt idx="39">
                  <c:v>-5.8800051654544876E-4</c:v>
                </c:pt>
                <c:pt idx="40">
                  <c:v>-6.0374613818036857E-4</c:v>
                </c:pt>
                <c:pt idx="41">
                  <c:v>-6.0880978045488397E-4</c:v>
                </c:pt>
                <c:pt idx="42">
                  <c:v>-6.1513672799859171E-4</c:v>
                </c:pt>
                <c:pt idx="43">
                  <c:v>-6.1845957186501543E-4</c:v>
                </c:pt>
                <c:pt idx="44">
                  <c:v>-6.2168326915573908E-4</c:v>
                </c:pt>
                <c:pt idx="45">
                  <c:v>-6.305049197747666E-4</c:v>
                </c:pt>
                <c:pt idx="46">
                  <c:v>-6.3258571572192526E-4</c:v>
                </c:pt>
                <c:pt idx="47">
                  <c:v>-6.3291806281163729E-4</c:v>
                </c:pt>
                <c:pt idx="48">
                  <c:v>-6.3474943228059022E-4</c:v>
                </c:pt>
                <c:pt idx="49">
                  <c:v>-6.36421727582342E-4</c:v>
                </c:pt>
                <c:pt idx="50">
                  <c:v>-6.3698389237061071E-4</c:v>
                </c:pt>
                <c:pt idx="51">
                  <c:v>-6.3653194276641807E-4</c:v>
                </c:pt>
                <c:pt idx="52">
                  <c:v>-6.3338345070713075E-4</c:v>
                </c:pt>
                <c:pt idx="53">
                  <c:v>-6.3356882518975088E-4</c:v>
                </c:pt>
                <c:pt idx="54">
                  <c:v>-6.3357355669610698E-4</c:v>
                </c:pt>
                <c:pt idx="55">
                  <c:v>-6.2876096787187826E-4</c:v>
                </c:pt>
                <c:pt idx="56">
                  <c:v>-6.2688044089902683E-4</c:v>
                </c:pt>
                <c:pt idx="57">
                  <c:v>-6.2315804442784775E-4</c:v>
                </c:pt>
                <c:pt idx="58">
                  <c:v>-6.2207766604802095E-4</c:v>
                </c:pt>
                <c:pt idx="59">
                  <c:v>-6.2086793754448095E-4</c:v>
                </c:pt>
                <c:pt idx="60">
                  <c:v>-6.1506254551415489E-4</c:v>
                </c:pt>
                <c:pt idx="61">
                  <c:v>-6.1335668568140989E-4</c:v>
                </c:pt>
                <c:pt idx="62">
                  <c:v>-6.1214877379574392E-4</c:v>
                </c:pt>
                <c:pt idx="63">
                  <c:v>-6.1082021663536046E-4</c:v>
                </c:pt>
                <c:pt idx="64">
                  <c:v>-6.0952758404822234E-4</c:v>
                </c:pt>
                <c:pt idx="65">
                  <c:v>-6.0833540803998634E-4</c:v>
                </c:pt>
                <c:pt idx="66">
                  <c:v>-6.0852609296718947E-4</c:v>
                </c:pt>
                <c:pt idx="67">
                  <c:v>-6.114050097599295E-4</c:v>
                </c:pt>
                <c:pt idx="68">
                  <c:v>-6.1098777370732771E-4</c:v>
                </c:pt>
                <c:pt idx="69">
                  <c:v>-6.1066776735212288E-4</c:v>
                </c:pt>
                <c:pt idx="70">
                  <c:v>-6.1482837140695271E-4</c:v>
                </c:pt>
                <c:pt idx="71">
                  <c:v>-6.1658158695775437E-4</c:v>
                </c:pt>
                <c:pt idx="72">
                  <c:v>-6.2136563752252471E-4</c:v>
                </c:pt>
                <c:pt idx="73">
                  <c:v>-6.2196025729030491E-4</c:v>
                </c:pt>
                <c:pt idx="74">
                  <c:v>-6.2266431091582573E-4</c:v>
                </c:pt>
                <c:pt idx="75">
                  <c:v>-6.2825121506993042E-4</c:v>
                </c:pt>
                <c:pt idx="76">
                  <c:v>-6.3069507248636469E-4</c:v>
                </c:pt>
                <c:pt idx="77">
                  <c:v>-6.3314303873340805E-4</c:v>
                </c:pt>
                <c:pt idx="78">
                  <c:v>-6.3734892394876064E-4</c:v>
                </c:pt>
                <c:pt idx="79">
                  <c:v>-6.3875607140896672E-4</c:v>
                </c:pt>
                <c:pt idx="80">
                  <c:v>-6.4447445575677165E-4</c:v>
                </c:pt>
                <c:pt idx="81">
                  <c:v>-6.4635303797588861E-4</c:v>
                </c:pt>
                <c:pt idx="82">
                  <c:v>-6.4802971067257076E-4</c:v>
                </c:pt>
                <c:pt idx="83">
                  <c:v>-6.4882884408951069E-4</c:v>
                </c:pt>
                <c:pt idx="84">
                  <c:v>-6.5018877800845476E-4</c:v>
                </c:pt>
                <c:pt idx="85">
                  <c:v>-6.5220422529188582E-4</c:v>
                </c:pt>
                <c:pt idx="86">
                  <c:v>-6.5198584467029974E-4</c:v>
                </c:pt>
                <c:pt idx="87">
                  <c:v>-6.5143111754339955E-4</c:v>
                </c:pt>
                <c:pt idx="88">
                  <c:v>-6.4754849697118422E-4</c:v>
                </c:pt>
                <c:pt idx="89">
                  <c:v>-6.4782804703516876E-4</c:v>
                </c:pt>
                <c:pt idx="90">
                  <c:v>-6.4445423502368371E-4</c:v>
                </c:pt>
                <c:pt idx="91">
                  <c:v>-6.4239835493751229E-4</c:v>
                </c:pt>
                <c:pt idx="92">
                  <c:v>-6.4018627418294116E-4</c:v>
                </c:pt>
                <c:pt idx="93">
                  <c:v>-6.3478155543597592E-4</c:v>
                </c:pt>
                <c:pt idx="94">
                  <c:v>-6.3390619931923088E-4</c:v>
                </c:pt>
                <c:pt idx="95">
                  <c:v>-6.2783053819792656E-4</c:v>
                </c:pt>
                <c:pt idx="96">
                  <c:v>-6.2532161621975391E-4</c:v>
                </c:pt>
                <c:pt idx="97">
                  <c:v>-6.2287778525416115E-4</c:v>
                </c:pt>
                <c:pt idx="98">
                  <c:v>-6.1944676622752159E-4</c:v>
                </c:pt>
                <c:pt idx="99">
                  <c:v>-6.1790501465937514E-4</c:v>
                </c:pt>
                <c:pt idx="100">
                  <c:v>-6.1318776385649494E-4</c:v>
                </c:pt>
                <c:pt idx="101">
                  <c:v>-6.1216712882967853E-4</c:v>
                </c:pt>
                <c:pt idx="102">
                  <c:v>-6.1382969287845674E-4</c:v>
                </c:pt>
                <c:pt idx="103">
                  <c:v>-6.1254960448703377E-4</c:v>
                </c:pt>
                <c:pt idx="104">
                  <c:v>-6.113089604172174E-4</c:v>
                </c:pt>
                <c:pt idx="105">
                  <c:v>-6.1462164403237917E-4</c:v>
                </c:pt>
                <c:pt idx="106">
                  <c:v>-6.1685258883159924E-4</c:v>
                </c:pt>
                <c:pt idx="107">
                  <c:v>-6.2668386651062752E-4</c:v>
                </c:pt>
                <c:pt idx="108">
                  <c:v>-6.2695556649283724E-4</c:v>
                </c:pt>
                <c:pt idx="109">
                  <c:v>-6.2740751828721346E-4</c:v>
                </c:pt>
                <c:pt idx="110">
                  <c:v>-6.4617101236182312E-4</c:v>
                </c:pt>
                <c:pt idx="111">
                  <c:v>-6.545315965068183E-4</c:v>
                </c:pt>
                <c:pt idx="112">
                  <c:v>-6.7895910229436919E-4</c:v>
                </c:pt>
                <c:pt idx="113">
                  <c:v>-6.816668660411529E-4</c:v>
                </c:pt>
                <c:pt idx="114">
                  <c:v>-6.8460415783570231E-4</c:v>
                </c:pt>
                <c:pt idx="115">
                  <c:v>-7.2004731673254311E-4</c:v>
                </c:pt>
                <c:pt idx="116">
                  <c:v>-7.3256291083685871E-4</c:v>
                </c:pt>
                <c:pt idx="117">
                  <c:v>-7.5990271208011126E-4</c:v>
                </c:pt>
                <c:pt idx="118">
                  <c:v>-7.6514657776693973E-4</c:v>
                </c:pt>
                <c:pt idx="119">
                  <c:v>-7.7065359024233097E-4</c:v>
                </c:pt>
                <c:pt idx="120">
                  <c:v>-8.0166890077215669E-4</c:v>
                </c:pt>
                <c:pt idx="121">
                  <c:v>-8.1365925114473825E-4</c:v>
                </c:pt>
                <c:pt idx="122">
                  <c:v>-8.2505697687595969E-4</c:v>
                </c:pt>
                <c:pt idx="123">
                  <c:v>-8.4052560785224939E-4</c:v>
                </c:pt>
                <c:pt idx="124">
                  <c:v>-8.4734258081699666E-4</c:v>
                </c:pt>
                <c:pt idx="125">
                  <c:v>-8.6842490368566061E-4</c:v>
                </c:pt>
                <c:pt idx="126">
                  <c:v>-8.7339379296835773E-4</c:v>
                </c:pt>
                <c:pt idx="127">
                  <c:v>-8.7678950092184849E-4</c:v>
                </c:pt>
                <c:pt idx="128">
                  <c:v>-8.6542226548025347E-4</c:v>
                </c:pt>
                <c:pt idx="129">
                  <c:v>-8.7076745168326235E-4</c:v>
                </c:pt>
                <c:pt idx="130">
                  <c:v>-8.6844140716824114E-4</c:v>
                </c:pt>
                <c:pt idx="131">
                  <c:v>-8.6357335187070561E-4</c:v>
                </c:pt>
                <c:pt idx="132">
                  <c:v>-8.5762798544486429E-4</c:v>
                </c:pt>
                <c:pt idx="133">
                  <c:v>-8.3629396936513167E-4</c:v>
                </c:pt>
                <c:pt idx="134">
                  <c:v>-8.3564460529584131E-4</c:v>
                </c:pt>
                <c:pt idx="135">
                  <c:v>-8.1453376277718093E-4</c:v>
                </c:pt>
                <c:pt idx="136">
                  <c:v>-8.0382771521936291E-4</c:v>
                </c:pt>
                <c:pt idx="137">
                  <c:v>-7.7695536102756989E-4</c:v>
                </c:pt>
                <c:pt idx="138">
                  <c:v>-7.7098166452571615E-4</c:v>
                </c:pt>
                <c:pt idx="139">
                  <c:v>-7.6432745198264139E-4</c:v>
                </c:pt>
                <c:pt idx="140">
                  <c:v>-7.2893365917379234E-4</c:v>
                </c:pt>
                <c:pt idx="141">
                  <c:v>-7.0862377109828626E-4</c:v>
                </c:pt>
                <c:pt idx="142">
                  <c:v>-7.0043525570273601E-4</c:v>
                </c:pt>
                <c:pt idx="143">
                  <c:v>-6.9201394138518335E-4</c:v>
                </c:pt>
                <c:pt idx="144">
                  <c:v>-6.834412027873117E-4</c:v>
                </c:pt>
                <c:pt idx="145">
                  <c:v>-6.5420738709911065E-4</c:v>
                </c:pt>
                <c:pt idx="146">
                  <c:v>-6.4597182694140745E-4</c:v>
                </c:pt>
                <c:pt idx="147">
                  <c:v>-6.375864789961742E-4</c:v>
                </c:pt>
                <c:pt idx="148">
                  <c:v>-6.3207688945979279E-4</c:v>
                </c:pt>
                <c:pt idx="149">
                  <c:v>-6.2738480652442042E-4</c:v>
                </c:pt>
                <c:pt idx="150">
                  <c:v>-6.2046702217261236E-4</c:v>
                </c:pt>
                <c:pt idx="151">
                  <c:v>-6.2095095786799997E-4</c:v>
                </c:pt>
                <c:pt idx="152">
                  <c:v>-6.2742428145937373E-4</c:v>
                </c:pt>
                <c:pt idx="153">
                  <c:v>-6.2763422674333436E-4</c:v>
                </c:pt>
                <c:pt idx="154">
                  <c:v>-6.2786011065982521E-4</c:v>
                </c:pt>
                <c:pt idx="155">
                  <c:v>-6.421568643684651E-4</c:v>
                </c:pt>
                <c:pt idx="156">
                  <c:v>-6.4837945659705046E-4</c:v>
                </c:pt>
                <c:pt idx="157">
                  <c:v>-6.6777270457472264E-4</c:v>
                </c:pt>
                <c:pt idx="158">
                  <c:v>-6.6925643978574256E-4</c:v>
                </c:pt>
                <c:pt idx="159">
                  <c:v>-6.9806653887532143E-4</c:v>
                </c:pt>
                <c:pt idx="160">
                  <c:v>-7.0799341898937008E-4</c:v>
                </c:pt>
                <c:pt idx="161">
                  <c:v>-7.1092066845945823E-4</c:v>
                </c:pt>
                <c:pt idx="162">
                  <c:v>-7.1404964297223494E-4</c:v>
                </c:pt>
                <c:pt idx="163">
                  <c:v>-7.7315572085084351E-4</c:v>
                </c:pt>
                <c:pt idx="164">
                  <c:v>-7.8448594904005761E-4</c:v>
                </c:pt>
                <c:pt idx="165">
                  <c:v>-8.0625669271220095E-4</c:v>
                </c:pt>
                <c:pt idx="166">
                  <c:v>-8.1206489267765525E-4</c:v>
                </c:pt>
                <c:pt idx="167">
                  <c:v>-8.1824578981071921E-4</c:v>
                </c:pt>
                <c:pt idx="168">
                  <c:v>-8.5051822766441865E-4</c:v>
                </c:pt>
                <c:pt idx="169">
                  <c:v>-8.6068433480504254E-4</c:v>
                </c:pt>
                <c:pt idx="170">
                  <c:v>-8.7238380260186562E-4</c:v>
                </c:pt>
                <c:pt idx="171">
                  <c:v>-8.802398311597015E-4</c:v>
                </c:pt>
                <c:pt idx="172">
                  <c:v>-8.8812302114226946E-4</c:v>
                </c:pt>
                <c:pt idx="173">
                  <c:v>-9.0510077400391396E-4</c:v>
                </c:pt>
                <c:pt idx="174">
                  <c:v>-9.0830941799183965E-4</c:v>
                </c:pt>
                <c:pt idx="175">
                  <c:v>-9.046935322657132E-4</c:v>
                </c:pt>
                <c:pt idx="176">
                  <c:v>-9.0822858142339258E-4</c:v>
                </c:pt>
                <c:pt idx="177">
                  <c:v>-9.1129189811922282E-4</c:v>
                </c:pt>
                <c:pt idx="178">
                  <c:v>-9.0542431088507088E-4</c:v>
                </c:pt>
                <c:pt idx="179">
                  <c:v>-9.017589135407178E-4</c:v>
                </c:pt>
                <c:pt idx="180">
                  <c:v>-8.8858269201716217E-4</c:v>
                </c:pt>
                <c:pt idx="181">
                  <c:v>-8.8773609708520107E-4</c:v>
                </c:pt>
                <c:pt idx="182">
                  <c:v>-8.8644060175008081E-4</c:v>
                </c:pt>
                <c:pt idx="183">
                  <c:v>-8.7514223074636568E-4</c:v>
                </c:pt>
                <c:pt idx="184">
                  <c:v>-8.6731573084165218E-4</c:v>
                </c:pt>
                <c:pt idx="185">
                  <c:v>-8.5910692114070418E-4</c:v>
                </c:pt>
                <c:pt idx="186">
                  <c:v>-8.505854576417324E-4</c:v>
                </c:pt>
                <c:pt idx="187">
                  <c:v>-8.3332809112567747E-4</c:v>
                </c:pt>
                <c:pt idx="188">
                  <c:v>-8.1480365943870656E-4</c:v>
                </c:pt>
                <c:pt idx="189">
                  <c:v>-8.058012409122065E-4</c:v>
                </c:pt>
                <c:pt idx="190">
                  <c:v>-7.9692658913185484E-4</c:v>
                </c:pt>
                <c:pt idx="191">
                  <c:v>-7.8825685502605623E-4</c:v>
                </c:pt>
                <c:pt idx="192">
                  <c:v>-7.7411780414129723E-4</c:v>
                </c:pt>
                <c:pt idx="193">
                  <c:v>-7.5720379990289611E-4</c:v>
                </c:pt>
                <c:pt idx="194">
                  <c:v>-7.5062925015827598E-4</c:v>
                </c:pt>
                <c:pt idx="195">
                  <c:v>-7.4445284623203924E-4</c:v>
                </c:pt>
                <c:pt idx="196">
                  <c:v>-7.3865825594581749E-4</c:v>
                </c:pt>
                <c:pt idx="197">
                  <c:v>-7.3010022390376881E-4</c:v>
                </c:pt>
                <c:pt idx="198">
                  <c:v>-7.1896098470278311E-4</c:v>
                </c:pt>
                <c:pt idx="199">
                  <c:v>-7.148200770680656E-4</c:v>
                </c:pt>
                <c:pt idx="200">
                  <c:v>-7.1095674833941539E-4</c:v>
                </c:pt>
                <c:pt idx="201">
                  <c:v>-7.0313530225998096E-4</c:v>
                </c:pt>
                <c:pt idx="202">
                  <c:v>-7.0094053397778966E-4</c:v>
                </c:pt>
                <c:pt idx="203">
                  <c:v>-6.932236197618449E-4</c:v>
                </c:pt>
                <c:pt idx="204">
                  <c:v>-6.9061938179076736E-4</c:v>
                </c:pt>
                <c:pt idx="205">
                  <c:v>-6.8603537694061413E-4</c:v>
                </c:pt>
                <c:pt idx="206">
                  <c:v>-6.8470080435673042E-4</c:v>
                </c:pt>
                <c:pt idx="207">
                  <c:v>-6.834704087565677E-4</c:v>
                </c:pt>
                <c:pt idx="208">
                  <c:v>-6.7690360351505083E-4</c:v>
                </c:pt>
                <c:pt idx="209">
                  <c:v>-6.7474956797672618E-4</c:v>
                </c:pt>
                <c:pt idx="210">
                  <c:v>-6.6979245681654163E-4</c:v>
                </c:pt>
                <c:pt idx="211">
                  <c:v>-6.6893246619528779E-4</c:v>
                </c:pt>
                <c:pt idx="212">
                  <c:v>-6.6809901651234966E-4</c:v>
                </c:pt>
                <c:pt idx="213">
                  <c:v>-6.6071148718858897E-4</c:v>
                </c:pt>
                <c:pt idx="214">
                  <c:v>-6.579866657542969E-4</c:v>
                </c:pt>
                <c:pt idx="215">
                  <c:v>-6.5135072183621719E-4</c:v>
                </c:pt>
                <c:pt idx="216">
                  <c:v>-6.5019575392982754E-4</c:v>
                </c:pt>
                <c:pt idx="217">
                  <c:v>-6.4899373018517496E-4</c:v>
                </c:pt>
                <c:pt idx="218">
                  <c:v>-6.3893175657344758E-4</c:v>
                </c:pt>
                <c:pt idx="219">
                  <c:v>-6.3537643790559102E-4</c:v>
                </c:pt>
                <c:pt idx="220">
                  <c:v>-6.2751836932172335E-4</c:v>
                </c:pt>
                <c:pt idx="221">
                  <c:v>-6.2589213935398957E-4</c:v>
                </c:pt>
                <c:pt idx="222">
                  <c:v>-6.0850543414672862E-4</c:v>
                </c:pt>
                <c:pt idx="223">
                  <c:v>-6.0656751988252822E-4</c:v>
                </c:pt>
                <c:pt idx="224">
                  <c:v>-6.0458778807061762E-4</c:v>
                </c:pt>
                <c:pt idx="225">
                  <c:v>-5.9639392192391684E-4</c:v>
                </c:pt>
                <c:pt idx="226">
                  <c:v>-5.861809881611002E-4</c:v>
                </c:pt>
                <c:pt idx="227">
                  <c:v>-5.8213411351504263E-4</c:v>
                </c:pt>
                <c:pt idx="228">
                  <c:v>-5.7811988462175279E-4</c:v>
                </c:pt>
                <c:pt idx="229">
                  <c:v>-5.7066716915465943E-4</c:v>
                </c:pt>
                <c:pt idx="230">
                  <c:v>-5.6852330444938143E-4</c:v>
                </c:pt>
                <c:pt idx="231">
                  <c:v>-5.5888731046982443E-4</c:v>
                </c:pt>
                <c:pt idx="232">
                  <c:v>-5.5527980064162819E-4</c:v>
                </c:pt>
                <c:pt idx="233">
                  <c:v>-5.5177622751401145E-4</c:v>
                </c:pt>
                <c:pt idx="234">
                  <c:v>-5.4577711330078271E-4</c:v>
                </c:pt>
                <c:pt idx="235">
                  <c:v>-5.4386127483734492E-4</c:v>
                </c:pt>
                <c:pt idx="236">
                  <c:v>-5.360876096571765E-4</c:v>
                </c:pt>
                <c:pt idx="237">
                  <c:v>-5.3332337180522771E-4</c:v>
                </c:pt>
                <c:pt idx="238">
                  <c:v>-5.3067664717110219E-4</c:v>
                </c:pt>
                <c:pt idx="239">
                  <c:v>-5.2634094579659396E-4</c:v>
                </c:pt>
                <c:pt idx="240">
                  <c:v>-5.2485117932797901E-4</c:v>
                </c:pt>
                <c:pt idx="241">
                  <c:v>-5.1906964971593084E-4</c:v>
                </c:pt>
                <c:pt idx="242">
                  <c:v>-5.1704555077414227E-4</c:v>
                </c:pt>
                <c:pt idx="243">
                  <c:v>-5.1511094046352568E-4</c:v>
                </c:pt>
                <c:pt idx="244">
                  <c:v>-5.1191999149588496E-4</c:v>
                </c:pt>
                <c:pt idx="245">
                  <c:v>-5.1019360172974149E-4</c:v>
                </c:pt>
                <c:pt idx="246">
                  <c:v>-5.0602684665856218E-4</c:v>
                </c:pt>
                <c:pt idx="247">
                  <c:v>-5.0455016362593505E-4</c:v>
                </c:pt>
                <c:pt idx="248">
                  <c:v>-5.01970043845274E-4</c:v>
                </c:pt>
                <c:pt idx="249">
                  <c:v>-5.0118879649452275E-4</c:v>
                </c:pt>
                <c:pt idx="250">
                  <c:v>-5.0044129781705077E-4</c:v>
                </c:pt>
                <c:pt idx="251">
                  <c:v>-4.967181195339544E-4</c:v>
                </c:pt>
                <c:pt idx="252">
                  <c:v>-4.9554089309504273E-4</c:v>
                </c:pt>
                <c:pt idx="253">
                  <c:v>-4.9326541876272177E-4</c:v>
                </c:pt>
                <c:pt idx="254">
                  <c:v>-4.9269166624510419E-4</c:v>
                </c:pt>
                <c:pt idx="255">
                  <c:v>-4.9213312695480188E-4</c:v>
                </c:pt>
                <c:pt idx="256">
                  <c:v>-4.8880691231043981E-4</c:v>
                </c:pt>
                <c:pt idx="257">
                  <c:v>-4.8769345307208038E-4</c:v>
                </c:pt>
                <c:pt idx="258">
                  <c:v>-4.8541324498123248E-4</c:v>
                </c:pt>
                <c:pt idx="259">
                  <c:v>-4.8486530721175702E-4</c:v>
                </c:pt>
                <c:pt idx="260">
                  <c:v>-4.8431535550524392E-4</c:v>
                </c:pt>
                <c:pt idx="261">
                  <c:v>-4.8087982940808917E-4</c:v>
                </c:pt>
                <c:pt idx="262">
                  <c:v>-4.7972170352902102E-4</c:v>
                </c:pt>
                <c:pt idx="263">
                  <c:v>-4.7734982608985376E-4</c:v>
                </c:pt>
                <c:pt idx="264">
                  <c:v>-4.767799214433488E-4</c:v>
                </c:pt>
                <c:pt idx="265">
                  <c:v>-4.7620790852051422E-4</c:v>
                </c:pt>
                <c:pt idx="266">
                  <c:v>-4.7263413866240457E-4</c:v>
                </c:pt>
                <c:pt idx="267">
                  <c:v>-4.7205020890705995E-4</c:v>
                </c:pt>
                <c:pt idx="268">
                  <c:v>-4.7084212934933589E-4</c:v>
                </c:pt>
                <c:pt idx="269">
                  <c:v>-4.6836899644436825E-4</c:v>
                </c:pt>
                <c:pt idx="270">
                  <c:v>-4.677739318267065E-4</c:v>
                </c:pt>
                <c:pt idx="271">
                  <c:v>-4.6469823688388701E-4</c:v>
                </c:pt>
                <c:pt idx="272">
                  <c:v>-4.6344847652202148E-4</c:v>
                </c:pt>
                <c:pt idx="273">
                  <c:v>-4.6219162790217538E-4</c:v>
                </c:pt>
                <c:pt idx="274">
                  <c:v>-4.596186689055648E-4</c:v>
                </c:pt>
                <c:pt idx="275">
                  <c:v>-4.5899956212363554E-4</c:v>
                </c:pt>
                <c:pt idx="276">
                  <c:v>-4.5579964620356961E-4</c:v>
                </c:pt>
                <c:pt idx="277">
                  <c:v>-4.5449941921615888E-4</c:v>
                </c:pt>
                <c:pt idx="278">
                  <c:v>-4.5319182104508471E-4</c:v>
                </c:pt>
                <c:pt idx="279">
                  <c:v>-4.5051507544524583E-4</c:v>
                </c:pt>
                <c:pt idx="280">
                  <c:v>-4.498709360234443E-4</c:v>
                </c:pt>
                <c:pt idx="281">
                  <c:v>-4.4654184767711769E-4</c:v>
                </c:pt>
                <c:pt idx="282">
                  <c:v>-4.4518917357638799E-4</c:v>
                </c:pt>
                <c:pt idx="283">
                  <c:v>-4.4382884535698608E-4</c:v>
                </c:pt>
                <c:pt idx="284">
                  <c:v>-4.4104435260053365E-4</c:v>
                </c:pt>
                <c:pt idx="285">
                  <c:v>-4.4037419007381118E-4</c:v>
                </c:pt>
                <c:pt idx="286">
                  <c:v>-4.3691097783149502E-4</c:v>
                </c:pt>
                <c:pt idx="287">
                  <c:v>-4.3550387611368535E-4</c:v>
                </c:pt>
                <c:pt idx="288">
                  <c:v>-4.3408883734485926E-4</c:v>
                </c:pt>
                <c:pt idx="289">
                  <c:v>-4.3339825035827484E-4</c:v>
                </c:pt>
                <c:pt idx="290">
                  <c:v>-4.3049546073603204E-4</c:v>
                </c:pt>
                <c:pt idx="291">
                  <c:v>-4.2614135031414325E-4</c:v>
                </c:pt>
                <c:pt idx="292">
                  <c:v>-4.2467363452910572E-4</c:v>
                </c:pt>
                <c:pt idx="293">
                  <c:v>-4.2166857030068178E-4</c:v>
                </c:pt>
                <c:pt idx="294">
                  <c:v>-4.2094606450049366E-4</c:v>
                </c:pt>
                <c:pt idx="295">
                  <c:v>-4.2022088438759881E-4</c:v>
                </c:pt>
                <c:pt idx="296">
                  <c:v>-4.1569288126031359E-4</c:v>
                </c:pt>
                <c:pt idx="297">
                  <c:v>-4.1416663537451005E-4</c:v>
                </c:pt>
                <c:pt idx="298">
                  <c:v>-4.1104217782200243E-4</c:v>
                </c:pt>
                <c:pt idx="299">
                  <c:v>-4.1029077189475016E-4</c:v>
                </c:pt>
                <c:pt idx="300">
                  <c:v>-4.0953659732348885E-4</c:v>
                </c:pt>
                <c:pt idx="301">
                  <c:v>-4.0482875987457589E-4</c:v>
                </c:pt>
                <c:pt idx="302">
                  <c:v>-4.0324200334324582E-4</c:v>
                </c:pt>
                <c:pt idx="303">
                  <c:v>-3.9999419167425679E-4</c:v>
                </c:pt>
                <c:pt idx="304">
                  <c:v>-3.9921289519129211E-4</c:v>
                </c:pt>
                <c:pt idx="305">
                  <c:v>-3.9842873573811468E-4</c:v>
                </c:pt>
                <c:pt idx="306">
                  <c:v>-3.9353512230621754E-4</c:v>
                </c:pt>
                <c:pt idx="307">
                  <c:v>-3.9188587457428617E-4</c:v>
                </c:pt>
                <c:pt idx="308">
                  <c:v>-3.885107479304686E-4</c:v>
                </c:pt>
                <c:pt idx="309">
                  <c:v>-3.8769857048259748E-4</c:v>
                </c:pt>
                <c:pt idx="310">
                  <c:v>-3.8514784183868954E-4</c:v>
                </c:pt>
                <c:pt idx="311">
                  <c:v>-3.8179810461556483E-4</c:v>
                </c:pt>
                <c:pt idx="312">
                  <c:v>-3.8008438510732872E-4</c:v>
                </c:pt>
                <c:pt idx="313">
                  <c:v>-3.765779825401242E-4</c:v>
                </c:pt>
                <c:pt idx="314">
                  <c:v>-3.757339337349952E-4</c:v>
                </c:pt>
                <c:pt idx="315">
                  <c:v>-3.7488683330547562E-4</c:v>
                </c:pt>
                <c:pt idx="316">
                  <c:v>-3.6960384275077566E-4</c:v>
                </c:pt>
                <c:pt idx="317">
                  <c:v>-3.6782367088279564E-4</c:v>
                </c:pt>
                <c:pt idx="318">
                  <c:v>-3.6418203134976198E-4</c:v>
                </c:pt>
                <c:pt idx="319">
                  <c:v>-3.6330512081739208E-4</c:v>
                </c:pt>
                <c:pt idx="320">
                  <c:v>-3.6242506433905512E-4</c:v>
                </c:pt>
                <c:pt idx="321">
                  <c:v>-3.5693847255170762E-4</c:v>
                </c:pt>
                <c:pt idx="322">
                  <c:v>-3.5508986771862655E-4</c:v>
                </c:pt>
                <c:pt idx="323">
                  <c:v>-3.5130903007753812E-4</c:v>
                </c:pt>
                <c:pt idx="324">
                  <c:v>-3.5039826747004787E-4</c:v>
                </c:pt>
                <c:pt idx="325">
                  <c:v>-3.4948426460403427E-4</c:v>
                </c:pt>
                <c:pt idx="326">
                  <c:v>-3.437881297383141E-4</c:v>
                </c:pt>
                <c:pt idx="327">
                  <c:v>-3.4186911131672468E-4</c:v>
                </c:pt>
                <c:pt idx="328">
                  <c:v>-3.3794511431322667E-4</c:v>
                </c:pt>
                <c:pt idx="329">
                  <c:v>-3.3699950932206124E-4</c:v>
                </c:pt>
                <c:pt idx="330">
                  <c:v>-3.3605056975590186E-4</c:v>
                </c:pt>
                <c:pt idx="331">
                  <c:v>-3.3013894991064429E-4</c:v>
                </c:pt>
                <c:pt idx="332">
                  <c:v>-3.2814753726424648E-4</c:v>
                </c:pt>
                <c:pt idx="333">
                  <c:v>-3.2717479068766764E-4</c:v>
                </c:pt>
                <c:pt idx="334">
                  <c:v>-3.2309498186514074E-4</c:v>
                </c:pt>
                <c:pt idx="335">
                  <c:v>-3.2211011532637482E-4</c:v>
                </c:pt>
                <c:pt idx="336">
                  <c:v>-3.1703333061994243E-4</c:v>
                </c:pt>
                <c:pt idx="337">
                  <c:v>-3.1497302218941314E-4</c:v>
                </c:pt>
                <c:pt idx="338">
                  <c:v>-3.129019472991601E-4</c:v>
                </c:pt>
                <c:pt idx="339">
                  <c:v>-3.0867082045485383E-4</c:v>
                </c:pt>
                <c:pt idx="340">
                  <c:v>-3.0764903670019075E-4</c:v>
                </c:pt>
                <c:pt idx="341">
                  <c:v>-3.0238366122103955E-4</c:v>
                </c:pt>
                <c:pt idx="342">
                  <c:v>-3.0024713872478515E-4</c:v>
                </c:pt>
                <c:pt idx="343">
                  <c:v>-2.9809956681781102E-4</c:v>
                </c:pt>
                <c:pt idx="344">
                  <c:v>-2.9371316031062689E-4</c:v>
                </c:pt>
                <c:pt idx="345">
                  <c:v>-2.9265346914605109E-4</c:v>
                </c:pt>
                <c:pt idx="346">
                  <c:v>-2.8719455132719673E-4</c:v>
                </c:pt>
                <c:pt idx="347">
                  <c:v>-2.8497983408026784E-4</c:v>
                </c:pt>
                <c:pt idx="348">
                  <c:v>-2.8275378446362964E-4</c:v>
                </c:pt>
                <c:pt idx="349">
                  <c:v>-2.7820813649701015E-4</c:v>
                </c:pt>
                <c:pt idx="350">
                  <c:v>-2.7710954776504957E-4</c:v>
                </c:pt>
                <c:pt idx="351">
                  <c:v>-2.7145213605717089E-4</c:v>
                </c:pt>
                <c:pt idx="352">
                  <c:v>-2.6915724334797275E-4</c:v>
                </c:pt>
                <c:pt idx="353">
                  <c:v>-2.6685073531140802E-4</c:v>
                </c:pt>
                <c:pt idx="354">
                  <c:v>-2.6214188392742477E-4</c:v>
                </c:pt>
                <c:pt idx="355">
                  <c:v>-2.6100340752935054E-4</c:v>
                </c:pt>
                <c:pt idx="356">
                  <c:v>-2.5392523221122768E-4</c:v>
                </c:pt>
                <c:pt idx="357">
                  <c:v>-2.5154213816010049E-4</c:v>
                </c:pt>
                <c:pt idx="358">
                  <c:v>-2.4667599116436702E-4</c:v>
                </c:pt>
                <c:pt idx="359">
                  <c:v>-2.4550053735417077E-4</c:v>
                </c:pt>
                <c:pt idx="360">
                  <c:v>-2.4432118324222145E-4</c:v>
                </c:pt>
                <c:pt idx="361">
                  <c:v>-2.3699187027148929E-4</c:v>
                </c:pt>
                <c:pt idx="362">
                  <c:v>-2.3452449773294745E-4</c:v>
                </c:pt>
                <c:pt idx="363">
                  <c:v>-2.2948745861072308E-4</c:v>
                </c:pt>
                <c:pt idx="364">
                  <c:v>-2.2827023135968405E-4</c:v>
                </c:pt>
                <c:pt idx="365">
                  <c:v>-2.270490095419002E-4</c:v>
                </c:pt>
                <c:pt idx="366">
                  <c:v>-2.1946261656743154E-4</c:v>
                </c:pt>
                <c:pt idx="367">
                  <c:v>-2.1690898475432778E-4</c:v>
                </c:pt>
                <c:pt idx="368">
                  <c:v>-2.1169709097833658E-4</c:v>
                </c:pt>
                <c:pt idx="369">
                  <c:v>-2.1043710034654439E-4</c:v>
                </c:pt>
                <c:pt idx="370">
                  <c:v>-2.0917302089901705E-4</c:v>
                </c:pt>
                <c:pt idx="371">
                  <c:v>-2.0132360550135213E-4</c:v>
                </c:pt>
                <c:pt idx="372">
                  <c:v>-1.98681733594307E-4</c:v>
                </c:pt>
                <c:pt idx="373">
                  <c:v>-1.9329102242055481E-4</c:v>
                </c:pt>
                <c:pt idx="374">
                  <c:v>-1.9198727854247144E-4</c:v>
                </c:pt>
                <c:pt idx="375">
                  <c:v>-1.9067935160885856E-4</c:v>
                </c:pt>
                <c:pt idx="376">
                  <c:v>-1.8395519747471667E-4</c:v>
                </c:pt>
                <c:pt idx="377">
                  <c:v>-1.8122971602752003E-4</c:v>
                </c:pt>
                <c:pt idx="378">
                  <c:v>-1.7849120440471822E-4</c:v>
                </c:pt>
                <c:pt idx="379">
                  <c:v>-1.729068999753447E-4</c:v>
                </c:pt>
                <c:pt idx="380">
                  <c:v>-1.7155413577460689E-4</c:v>
                </c:pt>
                <c:pt idx="381">
                  <c:v>-1.6460177867649861E-4</c:v>
                </c:pt>
                <c:pt idx="382">
                  <c:v>-1.6178423702717382E-4</c:v>
                </c:pt>
                <c:pt idx="383">
                  <c:v>-1.5895338221927346E-4</c:v>
                </c:pt>
                <c:pt idx="384">
                  <c:v>-1.5318209847695052E-4</c:v>
                </c:pt>
                <c:pt idx="385">
                  <c:v>-1.5178350730991842E-4</c:v>
                </c:pt>
                <c:pt idx="386">
                  <c:v>-1.4459799581434396E-4</c:v>
                </c:pt>
                <c:pt idx="387">
                  <c:v>-1.4168641307543695E-4</c:v>
                </c:pt>
                <c:pt idx="388">
                  <c:v>-1.3876123419365172E-4</c:v>
                </c:pt>
                <c:pt idx="389">
                  <c:v>-1.3279900768048414E-4</c:v>
                </c:pt>
                <c:pt idx="390">
                  <c:v>-1.3135359993247716E-4</c:v>
                </c:pt>
                <c:pt idx="391">
                  <c:v>-1.2392998262411581E-4</c:v>
                </c:pt>
                <c:pt idx="392">
                  <c:v>-1.2092237789085303E-4</c:v>
                </c:pt>
                <c:pt idx="393">
                  <c:v>-1.179008940210835E-4</c:v>
                </c:pt>
                <c:pt idx="394">
                  <c:v>-1.1017574090751739E-4</c:v>
                </c:pt>
                <c:pt idx="395">
                  <c:v>-1.0868019018603348E-4</c:v>
                </c:pt>
                <c:pt idx="396">
                  <c:v>-1.0258387265116298E-4</c:v>
                </c:pt>
                <c:pt idx="397">
                  <c:v>-9.947826498146739E-5</c:v>
                </c:pt>
                <c:pt idx="398">
                  <c:v>-9.6358495178971992E-5</c:v>
                </c:pt>
                <c:pt idx="399">
                  <c:v>-9.0002491612006796E-5</c:v>
                </c:pt>
                <c:pt idx="400">
                  <c:v>-8.8460482236093238E-5</c:v>
                </c:pt>
                <c:pt idx="401">
                  <c:v>-7.8908136748583185E-5</c:v>
                </c:pt>
                <c:pt idx="402">
                  <c:v>-7.5695225610153497E-5</c:v>
                </c:pt>
                <c:pt idx="403">
                  <c:v>-6.9148378482547016E-5</c:v>
                </c:pt>
                <c:pt idx="404">
                  <c:v>-6.7561332483534464E-5</c:v>
                </c:pt>
                <c:pt idx="405">
                  <c:v>-6.5969538265646171E-5</c:v>
                </c:pt>
                <c:pt idx="406">
                  <c:v>-5.6112571006457809E-5</c:v>
                </c:pt>
                <c:pt idx="407">
                  <c:v>-5.2797553266144856E-5</c:v>
                </c:pt>
                <c:pt idx="408">
                  <c:v>-4.6044142243204725E-5</c:v>
                </c:pt>
                <c:pt idx="409">
                  <c:v>-4.4406416336573162E-5</c:v>
                </c:pt>
                <c:pt idx="410">
                  <c:v>-4.2763848072991184E-5</c:v>
                </c:pt>
                <c:pt idx="411">
                  <c:v>-3.2596315889058073E-5</c:v>
                </c:pt>
                <c:pt idx="412">
                  <c:v>-2.9177210491542062E-5</c:v>
                </c:pt>
                <c:pt idx="413">
                  <c:v>-2.2213270559926201E-5</c:v>
                </c:pt>
                <c:pt idx="414">
                  <c:v>-2.0523875640249267E-5</c:v>
                </c:pt>
                <c:pt idx="415">
                  <c:v>-1.8829544245103959E-5</c:v>
                </c:pt>
                <c:pt idx="416">
                  <c:v>-4.8203297340773222E-6</c:v>
                </c:pt>
                <c:pt idx="417">
                  <c:v>2.358104485011836E-6</c:v>
                </c:pt>
                <c:pt idx="418">
                  <c:v>4.1001573911070288E-6</c:v>
                </c:pt>
                <c:pt idx="419">
                  <c:v>7.6792150113802471E-6</c:v>
                </c:pt>
                <c:pt idx="420">
                  <c:v>1.6653732769596779E-5</c:v>
                </c:pt>
                <c:pt idx="421">
                  <c:v>2.028695680606109E-5</c:v>
                </c:pt>
                <c:pt idx="422">
                  <c:v>2.7683851075786173E-5</c:v>
                </c:pt>
                <c:pt idx="423">
                  <c:v>2.9479550810451727E-5</c:v>
                </c:pt>
                <c:pt idx="424">
                  <c:v>3.1280375206184243E-5</c:v>
                </c:pt>
                <c:pt idx="425">
                  <c:v>4.2415262107736895E-5</c:v>
                </c:pt>
                <c:pt idx="426">
                  <c:v>4.6158517202014636E-5</c:v>
                </c:pt>
                <c:pt idx="427">
                  <c:v>5.3777837678772115E-5</c:v>
                </c:pt>
                <c:pt idx="428">
                  <c:v>5.562817295051703E-5</c:v>
                </c:pt>
                <c:pt idx="429">
                  <c:v>5.7483726937189404E-5</c:v>
                </c:pt>
                <c:pt idx="430">
                  <c:v>6.895295243683933E-5</c:v>
                </c:pt>
                <c:pt idx="431">
                  <c:v>7.2808219796386656E-5</c:v>
                </c:pt>
                <c:pt idx="432">
                  <c:v>8.0653933057077295E-5</c:v>
                </c:pt>
                <c:pt idx="433">
                  <c:v>8.2559892412570335E-5</c:v>
                </c:pt>
                <c:pt idx="434">
                  <c:v>8.4471164525081667E-5</c:v>
                </c:pt>
                <c:pt idx="435">
                  <c:v>9.628067233802631E-5</c:v>
                </c:pt>
                <c:pt idx="436">
                  <c:v>1.0024993320897812E-4</c:v>
                </c:pt>
                <c:pt idx="437">
                  <c:v>1.0832600627659744E-4</c:v>
                </c:pt>
                <c:pt idx="438">
                  <c:v>1.1028857811262727E-4</c:v>
                </c:pt>
                <c:pt idx="439">
                  <c:v>1.1225655671343396E-4</c:v>
                </c:pt>
                <c:pt idx="440">
                  <c:v>1.2026046756774927E-4</c:v>
                </c:pt>
                <c:pt idx="441">
                  <c:v>1.2225294877289881E-4</c:v>
                </c:pt>
                <c:pt idx="442">
                  <c:v>1.2632953248064332E-4</c:v>
                </c:pt>
                <c:pt idx="443">
                  <c:v>1.3042282538527111E-4</c:v>
                </c:pt>
                <c:pt idx="444">
                  <c:v>1.3453286791729826E-4</c:v>
                </c:pt>
                <c:pt idx="445">
                  <c:v>1.4696389763146911E-4</c:v>
                </c:pt>
                <c:pt idx="446">
                  <c:v>1.5114134301822242E-4</c:v>
                </c:pt>
                <c:pt idx="447">
                  <c:v>1.5533574020493949E-4</c:v>
                </c:pt>
                <c:pt idx="448">
                  <c:v>1.5954712962784612E-4</c:v>
                </c:pt>
                <c:pt idx="449">
                  <c:v>1.6377555171745835E-4</c:v>
                </c:pt>
                <c:pt idx="450">
                  <c:v>1.7656341834307705E-4</c:v>
                </c:pt>
                <c:pt idx="451">
                  <c:v>1.8086037545035031E-4</c:v>
                </c:pt>
                <c:pt idx="452">
                  <c:v>1.8517456740545818E-4</c:v>
                </c:pt>
                <c:pt idx="453">
                  <c:v>1.8950603463606188E-4</c:v>
                </c:pt>
                <c:pt idx="454">
                  <c:v>1.9385481758124205E-4</c:v>
                </c:pt>
                <c:pt idx="455">
                  <c:v>2.0700546504937023E-4</c:v>
                </c:pt>
                <c:pt idx="456">
                  <c:v>2.114239152065497E-4</c:v>
                </c:pt>
                <c:pt idx="457">
                  <c:v>2.1585988325087006E-4</c:v>
                </c:pt>
                <c:pt idx="458">
                  <c:v>2.2031340962997651E-4</c:v>
                </c:pt>
                <c:pt idx="459">
                  <c:v>2.2478453477153032E-4</c:v>
                </c:pt>
                <c:pt idx="460">
                  <c:v>2.3830390714455314E-4</c:v>
                </c:pt>
                <c:pt idx="461">
                  <c:v>2.4982408533364401E-4</c:v>
                </c:pt>
                <c:pt idx="462">
                  <c:v>2.5911147972931565E-4</c:v>
                </c:pt>
                <c:pt idx="463">
                  <c:v>2.6137193371134071E-4</c:v>
                </c:pt>
                <c:pt idx="464">
                  <c:v>2.6363826411001138E-4</c:v>
                </c:pt>
                <c:pt idx="465">
                  <c:v>2.7761429109863036E-4</c:v>
                </c:pt>
                <c:pt idx="466">
                  <c:v>2.8230912175190279E-4</c:v>
                </c:pt>
                <c:pt idx="467">
                  <c:v>2.9185068860293484E-4</c:v>
                </c:pt>
                <c:pt idx="468">
                  <c:v>2.9417368159423418E-4</c:v>
                </c:pt>
                <c:pt idx="469">
                  <c:v>2.9650264484165097E-4</c:v>
                </c:pt>
                <c:pt idx="470">
                  <c:v>3.1086056388115562E-4</c:v>
                </c:pt>
                <c:pt idx="471">
                  <c:v>3.2558813476616218E-4</c:v>
                </c:pt>
                <c:pt idx="472">
                  <c:v>3.2797168472571936E-4</c:v>
                </c:pt>
                <c:pt idx="473">
                  <c:v>3.3036129204850283E-4</c:v>
                </c:pt>
                <c:pt idx="474">
                  <c:v>3.3275696678353173E-4</c:v>
                </c:pt>
                <c:pt idx="475">
                  <c:v>3.4500782615572736E-4</c:v>
                </c:pt>
                <c:pt idx="476">
                  <c:v>3.4996036547115195E-4</c:v>
                </c:pt>
                <c:pt idx="477">
                  <c:v>3.6002219013039655E-4</c:v>
                </c:pt>
                <c:pt idx="478">
                  <c:v>3.6247322197757725E-4</c:v>
                </c:pt>
                <c:pt idx="479">
                  <c:v>3.6493041164931128E-4</c:v>
                </c:pt>
                <c:pt idx="480">
                  <c:v>3.800699494636805E-4</c:v>
                </c:pt>
                <c:pt idx="481">
                  <c:v>3.8515431560984698E-4</c:v>
                </c:pt>
                <c:pt idx="482">
                  <c:v>3.8765508769156298E-4</c:v>
                </c:pt>
                <c:pt idx="483">
                  <c:v>3.9016209123636942E-4</c:v>
                </c:pt>
                <c:pt idx="484">
                  <c:v>3.9267533627849815E-4</c:v>
                </c:pt>
                <c:pt idx="485">
                  <c:v>4.1340986102955668E-4</c:v>
                </c:pt>
                <c:pt idx="486">
                  <c:v>4.1861830349088081E-4</c:v>
                </c:pt>
                <c:pt idx="487">
                  <c:v>4.2384600291889285E-4</c:v>
                </c:pt>
                <c:pt idx="488">
                  <c:v>4.3445996798174846E-4</c:v>
                </c:pt>
                <c:pt idx="489">
                  <c:v>4.3704933007100933E-4</c:v>
                </c:pt>
                <c:pt idx="490">
                  <c:v>4.5027477008829919E-4</c:v>
                </c:pt>
                <c:pt idx="491">
                  <c:v>4.5561886064238166E-4</c:v>
                </c:pt>
                <c:pt idx="492">
                  <c:v>4.609824912673588E-4</c:v>
                </c:pt>
                <c:pt idx="493">
                  <c:v>4.7187072439197619E-4</c:v>
                </c:pt>
                <c:pt idx="494">
                  <c:v>4.9357473923983264E-4</c:v>
                </c:pt>
                <c:pt idx="495">
                  <c:v>4.9907334013443716E-4</c:v>
                </c:pt>
                <c:pt idx="496">
                  <c:v>5.1021924663469109E-4</c:v>
                </c:pt>
                <c:pt idx="497">
                  <c:v>5.129438974732682E-4</c:v>
                </c:pt>
                <c:pt idx="498">
                  <c:v>5.2682659078140404E-4</c:v>
                </c:pt>
                <c:pt idx="499">
                  <c:v>5.324261363792715E-4</c:v>
                </c:pt>
                <c:pt idx="500">
                  <c:v>5.3804091712095214E-4</c:v>
                </c:pt>
                <c:pt idx="501">
                  <c:v>5.4938919388791696E-4</c:v>
                </c:pt>
                <c:pt idx="502">
                  <c:v>5.5791199350336228E-4</c:v>
                </c:pt>
                <c:pt idx="503">
                  <c:v>5.7490527373016767E-4</c:v>
                </c:pt>
                <c:pt idx="504">
                  <c:v>5.8639579360011214E-4</c:v>
                </c:pt>
                <c:pt idx="505">
                  <c:v>5.8923322370341147E-4</c:v>
                </c:pt>
                <c:pt idx="506">
                  <c:v>5.9207599362126433E-4</c:v>
                </c:pt>
                <c:pt idx="507">
                  <c:v>6.093397779356254E-4</c:v>
                </c:pt>
                <c:pt idx="508">
                  <c:v>6.1511284366431594E-4</c:v>
                </c:pt>
                <c:pt idx="509">
                  <c:v>6.2671909542495871E-4</c:v>
                </c:pt>
                <c:pt idx="510">
                  <c:v>6.295981596046718E-4</c:v>
                </c:pt>
                <c:pt idx="511">
                  <c:v>6.7032699941294016E-4</c:v>
                </c:pt>
                <c:pt idx="512">
                  <c:v>7.1132397037099171E-4</c:v>
                </c:pt>
                <c:pt idx="513">
                  <c:v>7.5257156264274538E-4</c:v>
                </c:pt>
                <c:pt idx="514">
                  <c:v>7.9405698176521211E-4</c:v>
                </c:pt>
                <c:pt idx="515">
                  <c:v>8.3576743310054269E-4</c:v>
                </c:pt>
                <c:pt idx="516">
                  <c:v>8.7769012182853379E-4</c:v>
                </c:pt>
                <c:pt idx="517">
                  <c:v>9.1981225295911795E-4</c:v>
                </c:pt>
                <c:pt idx="518">
                  <c:v>9.6212103132237159E-4</c:v>
                </c:pt>
                <c:pt idx="519">
                  <c:v>1.004603661558523E-3</c:v>
                </c:pt>
                <c:pt idx="520">
                  <c:v>1.0472473481279443E-3</c:v>
                </c:pt>
                <c:pt idx="521">
                  <c:v>1.0900392953011595E-3</c:v>
                </c:pt>
                <c:pt idx="522">
                  <c:v>1.1329667071638405E-3</c:v>
                </c:pt>
                <c:pt idx="523">
                  <c:v>1.1760167876093131E-3</c:v>
                </c:pt>
                <c:pt idx="524">
                  <c:v>1.2191767403410547E-3</c:v>
                </c:pt>
                <c:pt idx="525">
                  <c:v>1.262433768867699E-3</c:v>
                </c:pt>
                <c:pt idx="526">
                  <c:v>1.2964626723460085E-3</c:v>
                </c:pt>
                <c:pt idx="527">
                  <c:v>1.3491878663660084E-3</c:v>
                </c:pt>
                <c:pt idx="528">
                  <c:v>1.3926593413857158E-3</c:v>
                </c:pt>
                <c:pt idx="529">
                  <c:v>1.4361767042864182E-3</c:v>
                </c:pt>
                <c:pt idx="530">
                  <c:v>1.4797271576000304E-3</c:v>
                </c:pt>
                <c:pt idx="531">
                  <c:v>1.5232979036561289E-3</c:v>
                </c:pt>
                <c:pt idx="532">
                  <c:v>1.5668761445919444E-3</c:v>
                </c:pt>
                <c:pt idx="533">
                  <c:v>1.6104490823398709E-3</c:v>
                </c:pt>
                <c:pt idx="534">
                  <c:v>1.6540039186449529E-3</c:v>
                </c:pt>
                <c:pt idx="535">
                  <c:v>1.6975278550424022E-3</c:v>
                </c:pt>
                <c:pt idx="536">
                  <c:v>1.7410080928700888E-3</c:v>
                </c:pt>
                <c:pt idx="537">
                  <c:v>1.7844318332810305E-3</c:v>
                </c:pt>
                <c:pt idx="538">
                  <c:v>1.8339732696398875E-3</c:v>
                </c:pt>
                <c:pt idx="539">
                  <c:v>1.8617934556138687E-3</c:v>
                </c:pt>
                <c:pt idx="540">
                  <c:v>1.9142360784760171E-3</c:v>
                </c:pt>
                <c:pt idx="541">
                  <c:v>1.9573058367208795E-3</c:v>
                </c:pt>
                <c:pt idx="542">
                  <c:v>2.0002551003289737E-3</c:v>
                </c:pt>
                <c:pt idx="543">
                  <c:v>2.0522249622587844E-3</c:v>
                </c:pt>
                <c:pt idx="544">
                  <c:v>2.0887853734018864E-3</c:v>
                </c:pt>
                <c:pt idx="545">
                  <c:v>2.1312849493352218E-3</c:v>
                </c:pt>
                <c:pt idx="546">
                  <c:v>2.1736119111055944E-3</c:v>
                </c:pt>
                <c:pt idx="547">
                  <c:v>2.2157534580595629E-3</c:v>
                </c:pt>
                <c:pt idx="548">
                  <c:v>2.2487365616893507E-3</c:v>
                </c:pt>
                <c:pt idx="549">
                  <c:v>2.2905163081946406E-3</c:v>
                </c:pt>
                <c:pt idx="550">
                  <c:v>2.3320749697752774E-3</c:v>
                </c:pt>
                <c:pt idx="551">
                  <c:v>2.373399745608002E-3</c:v>
                </c:pt>
                <c:pt idx="552">
                  <c:v>2.4261462991390093E-3</c:v>
                </c:pt>
                <c:pt idx="553">
                  <c:v>2.4639921703990325E-3</c:v>
                </c:pt>
                <c:pt idx="554">
                  <c:v>2.5044773809249883E-3</c:v>
                </c:pt>
                <c:pt idx="555">
                  <c:v>2.5446747652725686E-3</c:v>
                </c:pt>
                <c:pt idx="556">
                  <c:v>2.6044103397504514E-3</c:v>
                </c:pt>
                <c:pt idx="557">
                  <c:v>2.6241548466508736E-3</c:v>
                </c:pt>
                <c:pt idx="558">
                  <c:v>2.6634119389142589E-3</c:v>
                </c:pt>
                <c:pt idx="559">
                  <c:v>2.7023540608439589E-3</c:v>
                </c:pt>
                <c:pt idx="560">
                  <c:v>2.7410899589872242E-3</c:v>
                </c:pt>
                <c:pt idx="561">
                  <c:v>2.7797558068964889E-3</c:v>
                </c:pt>
                <c:pt idx="562">
                  <c:v>2.8184914454280671E-3</c:v>
                </c:pt>
                <c:pt idx="563">
                  <c:v>2.8574359046081603E-3</c:v>
                </c:pt>
                <c:pt idx="564">
                  <c:v>2.896656069535518E-3</c:v>
                </c:pt>
                <c:pt idx="565">
                  <c:v>2.9361572536682015E-3</c:v>
                </c:pt>
                <c:pt idx="566">
                  <c:v>2.9759428933232471E-3</c:v>
                </c:pt>
                <c:pt idx="567">
                  <c:v>3.0160164248898935E-3</c:v>
                </c:pt>
                <c:pt idx="568">
                  <c:v>3.0563812848244209E-3</c:v>
                </c:pt>
                <c:pt idx="569">
                  <c:v>3.0999858650171408E-3</c:v>
                </c:pt>
                <c:pt idx="570">
                  <c:v>3.1379987359755083E-3</c:v>
                </c:pt>
                <c:pt idx="571">
                  <c:v>3.179258200452739E-3</c:v>
                </c:pt>
                <c:pt idx="572">
                  <c:v>3.2208227398295053E-3</c:v>
                </c:pt>
                <c:pt idx="573">
                  <c:v>3.2626957909153548E-3</c:v>
                </c:pt>
                <c:pt idx="574">
                  <c:v>3.3048807905971911E-3</c:v>
                </c:pt>
                <c:pt idx="575">
                  <c:v>3.3473811758366972E-3</c:v>
                </c:pt>
                <c:pt idx="576">
                  <c:v>3.3902003836729132E-3</c:v>
                </c:pt>
                <c:pt idx="577">
                  <c:v>3.4333418512170807E-3</c:v>
                </c:pt>
                <c:pt idx="578">
                  <c:v>3.4673675397718057E-3</c:v>
                </c:pt>
                <c:pt idx="579">
                  <c:v>3.5206053142764911E-3</c:v>
                </c:pt>
                <c:pt idx="580">
                  <c:v>3.5647341844087387E-3</c:v>
                </c:pt>
                <c:pt idx="581">
                  <c:v>3.609199063493261E-3</c:v>
                </c:pt>
                <c:pt idx="582">
                  <c:v>3.6605064883862585E-3</c:v>
                </c:pt>
                <c:pt idx="583">
                  <c:v>3.6991505986401722E-3</c:v>
                </c:pt>
                <c:pt idx="584">
                  <c:v>3.7446441299745252E-3</c:v>
                </c:pt>
                <c:pt idx="585">
                  <c:v>3.7904874208050826E-3</c:v>
                </c:pt>
                <c:pt idx="586">
                  <c:v>3.836683908977981E-3</c:v>
                </c:pt>
                <c:pt idx="587">
                  <c:v>3.8832370324321862E-3</c:v>
                </c:pt>
                <c:pt idx="588">
                  <c:v>3.930150229184021E-3</c:v>
                </c:pt>
                <c:pt idx="589">
                  <c:v>3.9774269373452163E-3</c:v>
                </c:pt>
                <c:pt idx="590">
                  <c:v>4.0250705951229114E-3</c:v>
                </c:pt>
                <c:pt idx="591">
                  <c:v>4.0730846408016013E-3</c:v>
                </c:pt>
                <c:pt idx="592">
                  <c:v>4.121472512766346E-3</c:v>
                </c:pt>
                <c:pt idx="593">
                  <c:v>4.1702376494976148E-3</c:v>
                </c:pt>
                <c:pt idx="594">
                  <c:v>4.2193834895609683E-3</c:v>
                </c:pt>
                <c:pt idx="595">
                  <c:v>4.2902590534536541E-3</c:v>
                </c:pt>
                <c:pt idx="596">
                  <c:v>4.3403437750288987E-3</c:v>
                </c:pt>
                <c:pt idx="597">
                  <c:v>4.3908209900560763E-3</c:v>
                </c:pt>
                <c:pt idx="598">
                  <c:v>4.4416941375339499E-3</c:v>
                </c:pt>
                <c:pt idx="599">
                  <c:v>4.4929666565670049E-3</c:v>
                </c:pt>
                <c:pt idx="600">
                  <c:v>4.5333879971622337E-3</c:v>
                </c:pt>
                <c:pt idx="601">
                  <c:v>4.5853797416747378E-3</c:v>
                </c:pt>
                <c:pt idx="602">
                  <c:v>4.6377804003098055E-3</c:v>
                </c:pt>
                <c:pt idx="603">
                  <c:v>4.6905934118880921E-3</c:v>
                </c:pt>
                <c:pt idx="604">
                  <c:v>4.7554402008003422E-3</c:v>
                </c:pt>
                <c:pt idx="605">
                  <c:v>4.80918117607281E-3</c:v>
                </c:pt>
                <c:pt idx="606">
                  <c:v>4.8633455995276027E-3</c:v>
                </c:pt>
                <c:pt idx="607">
                  <c:v>4.9179369111098225E-3</c:v>
                </c:pt>
                <c:pt idx="608">
                  <c:v>4.972958550878032E-3</c:v>
                </c:pt>
                <c:pt idx="609">
                  <c:v>5.0243806912000366E-3</c:v>
                </c:pt>
                <c:pt idx="610">
                  <c:v>5.0802409457606501E-3</c:v>
                </c:pt>
                <c:pt idx="611">
                  <c:v>5.1526517376725423E-3</c:v>
                </c:pt>
                <c:pt idx="612">
                  <c:v>5.1930923610878921E-3</c:v>
                </c:pt>
                <c:pt idx="613">
                  <c:v>5.2539620408749658E-3</c:v>
                </c:pt>
                <c:pt idx="614">
                  <c:v>5.3108017209859623E-3</c:v>
                </c:pt>
                <c:pt idx="615">
                  <c:v>5.367602292158935E-3</c:v>
                </c:pt>
                <c:pt idx="616">
                  <c:v>5.4243297219782891E-3</c:v>
                </c:pt>
                <c:pt idx="617">
                  <c:v>5.4768970250096416E-3</c:v>
                </c:pt>
                <c:pt idx="618">
                  <c:v>5.5334652981553489E-3</c:v>
                </c:pt>
                <c:pt idx="619">
                  <c:v>5.5899422731666704E-3</c:v>
                </c:pt>
                <c:pt idx="620">
                  <c:v>5.6463217714020075E-3</c:v>
                </c:pt>
                <c:pt idx="621">
                  <c:v>5.706652676497382E-3</c:v>
                </c:pt>
                <c:pt idx="622">
                  <c:v>5.7628111769537603E-3</c:v>
                </c:pt>
                <c:pt idx="623">
                  <c:v>5.818853229534281E-3</c:v>
                </c:pt>
                <c:pt idx="624">
                  <c:v>5.8747726549779689E-3</c:v>
                </c:pt>
                <c:pt idx="625">
                  <c:v>5.9305632739181302E-3</c:v>
                </c:pt>
                <c:pt idx="626">
                  <c:v>5.9862189068617165E-3</c:v>
                </c:pt>
                <c:pt idx="627">
                  <c:v>6.0417333742125399E-3</c:v>
                </c:pt>
                <c:pt idx="628">
                  <c:v>6.0971004962506381E-3</c:v>
                </c:pt>
                <c:pt idx="629">
                  <c:v>6.1523140931529054E-3</c:v>
                </c:pt>
                <c:pt idx="630">
                  <c:v>6.2033961489227352E-3</c:v>
                </c:pt>
                <c:pt idx="631">
                  <c:v>6.2582955800465356E-3</c:v>
                </c:pt>
                <c:pt idx="632">
                  <c:v>6.3130233819768122E-3</c:v>
                </c:pt>
                <c:pt idx="633">
                  <c:v>6.3675733746384466E-3</c:v>
                </c:pt>
                <c:pt idx="634">
                  <c:v>6.4258628989225051E-3</c:v>
                </c:pt>
                <c:pt idx="635">
                  <c:v>6.4800255624612143E-3</c:v>
                </c:pt>
                <c:pt idx="636">
                  <c:v>6.5339914390003242E-3</c:v>
                </c:pt>
                <c:pt idx="637">
                  <c:v>6.5877543478529057E-3</c:v>
                </c:pt>
                <c:pt idx="638">
                  <c:v>6.6413081082134133E-3</c:v>
                </c:pt>
                <c:pt idx="639">
                  <c:v>6.6907932389010938E-3</c:v>
                </c:pt>
                <c:pt idx="640">
                  <c:v>6.7439255160044453E-3</c:v>
                </c:pt>
                <c:pt idx="641">
                  <c:v>6.7968305395851303E-3</c:v>
                </c:pt>
                <c:pt idx="642">
                  <c:v>6.857112425076306E-3</c:v>
                </c:pt>
                <c:pt idx="643">
                  <c:v>6.9057233476616858E-3</c:v>
                </c:pt>
                <c:pt idx="644">
                  <c:v>6.9578924146738233E-3</c:v>
                </c:pt>
                <c:pt idx="645">
                  <c:v>7.0098090648011476E-3</c:v>
                </c:pt>
                <c:pt idx="646">
                  <c:v>7.0614671164568035E-3</c:v>
                </c:pt>
                <c:pt idx="647">
                  <c:v>7.1201803087364299E-3</c:v>
                </c:pt>
                <c:pt idx="648">
                  <c:v>7.1712634048379511E-3</c:v>
                </c:pt>
                <c:pt idx="649">
                  <c:v>7.222068474027012E-3</c:v>
                </c:pt>
                <c:pt idx="650">
                  <c:v>7.2725893343428627E-3</c:v>
                </c:pt>
                <c:pt idx="651">
                  <c:v>7.3228198037319251E-3</c:v>
                </c:pt>
                <c:pt idx="652">
                  <c:v>7.3655188341121679E-3</c:v>
                </c:pt>
                <c:pt idx="653">
                  <c:v>7.4151921961096426E-3</c:v>
                </c:pt>
                <c:pt idx="654">
                  <c:v>7.4645575027962024E-3</c:v>
                </c:pt>
                <c:pt idx="655">
                  <c:v>7.5136085723168187E-3</c:v>
                </c:pt>
                <c:pt idx="656">
                  <c:v>7.5693999092401616E-3</c:v>
                </c:pt>
                <c:pt idx="657">
                  <c:v>7.6317619872067356E-3</c:v>
                </c:pt>
                <c:pt idx="658">
                  <c:v>7.6657828339808621E-3</c:v>
                </c:pt>
                <c:pt idx="659">
                  <c:v>7.7134676123132599E-3</c:v>
                </c:pt>
                <c:pt idx="660">
                  <c:v>7.7573713213121565E-3</c:v>
                </c:pt>
                <c:pt idx="661">
                  <c:v>7.8043825189162419E-3</c:v>
                </c:pt>
                <c:pt idx="662">
                  <c:v>7.8710555788069625E-3</c:v>
                </c:pt>
                <c:pt idx="663">
                  <c:v>7.9172541877428615E-3</c:v>
                </c:pt>
                <c:pt idx="664">
                  <c:v>7.9531603718018991E-3</c:v>
                </c:pt>
                <c:pt idx="665">
                  <c:v>8.0091457601441651E-3</c:v>
                </c:pt>
                <c:pt idx="666">
                  <c:v>8.0550481348229397E-3</c:v>
                </c:pt>
                <c:pt idx="667">
                  <c:v>8.101046055208061E-3</c:v>
                </c:pt>
                <c:pt idx="668">
                  <c:v>8.1471585301989835E-3</c:v>
                </c:pt>
                <c:pt idx="669">
                  <c:v>8.1933868565384205E-3</c:v>
                </c:pt>
                <c:pt idx="670">
                  <c:v>8.2397323309915671E-3</c:v>
                </c:pt>
                <c:pt idx="671">
                  <c:v>8.2861962503411046E-3</c:v>
                </c:pt>
                <c:pt idx="672">
                  <c:v>8.3327799114096823E-3</c:v>
                </c:pt>
                <c:pt idx="673">
                  <c:v>8.3794846110299415E-3</c:v>
                </c:pt>
                <c:pt idx="674">
                  <c:v>8.4263116460694953E-3</c:v>
                </c:pt>
                <c:pt idx="675">
                  <c:v>8.4732623134184393E-3</c:v>
                </c:pt>
                <c:pt idx="676">
                  <c:v>8.5203379099918486E-3</c:v>
                </c:pt>
                <c:pt idx="677">
                  <c:v>8.5675397327347746E-3</c:v>
                </c:pt>
                <c:pt idx="678">
                  <c:v>8.6148690786122528E-3</c:v>
                </c:pt>
                <c:pt idx="679">
                  <c:v>8.6623272446142985E-3</c:v>
                </c:pt>
                <c:pt idx="680">
                  <c:v>8.7099155277708951E-3</c:v>
                </c:pt>
                <c:pt idx="681">
                  <c:v>8.75763522511952E-3</c:v>
                </c:pt>
                <c:pt idx="682">
                  <c:v>8.8054876337351207E-3</c:v>
                </c:pt>
                <c:pt idx="683">
                  <c:v>8.8534740507201226E-3</c:v>
                </c:pt>
                <c:pt idx="684">
                  <c:v>8.9015957731994333E-3</c:v>
                </c:pt>
                <c:pt idx="685">
                  <c:v>8.9498540983254382E-3</c:v>
                </c:pt>
                <c:pt idx="686">
                  <c:v>8.9982503232804989E-3</c:v>
                </c:pt>
                <c:pt idx="687">
                  <c:v>9.0467857452719569E-3</c:v>
                </c:pt>
                <c:pt idx="688">
                  <c:v>9.0954616615346318E-3</c:v>
                </c:pt>
                <c:pt idx="689">
                  <c:v>9.1442793693308211E-3</c:v>
                </c:pt>
                <c:pt idx="690">
                  <c:v>9.1932401659527985E-3</c:v>
                </c:pt>
                <c:pt idx="691">
                  <c:v>9.2423453487203155E-3</c:v>
                </c:pt>
                <c:pt idx="692">
                  <c:v>9.291596214978104E-3</c:v>
                </c:pt>
                <c:pt idx="693">
                  <c:v>9.3409940621008714E-3</c:v>
                </c:pt>
                <c:pt idx="694">
                  <c:v>9.3905401874957994E-3</c:v>
                </c:pt>
                <c:pt idx="695">
                  <c:v>9.4402358885900539E-3</c:v>
                </c:pt>
                <c:pt idx="696">
                  <c:v>9.4900824628507685E-3</c:v>
                </c:pt>
                <c:pt idx="697">
                  <c:v>9.540081207762563E-3</c:v>
                </c:pt>
                <c:pt idx="698">
                  <c:v>9.5902334208450291E-3</c:v>
                </c:pt>
                <c:pt idx="699">
                  <c:v>9.6293367709485624E-3</c:v>
                </c:pt>
                <c:pt idx="700">
                  <c:v>9.6910034417577173E-3</c:v>
                </c:pt>
                <c:pt idx="701">
                  <c:v>9.7416238447695092E-3</c:v>
                </c:pt>
                <c:pt idx="702">
                  <c:v>9.7924029063251039E-3</c:v>
                </c:pt>
                <c:pt idx="703">
                  <c:v>9.831985187919742E-3</c:v>
                </c:pt>
                <c:pt idx="704">
                  <c:v>9.8792504363119441E-3</c:v>
                </c:pt>
                <c:pt idx="705">
                  <c:v>9.9304607852933116E-3</c:v>
                </c:pt>
                <c:pt idx="706">
                  <c:v>9.9818345656345533E-3</c:v>
                </c:pt>
                <c:pt idx="707">
                  <c:v>1.0033373074697887E-2</c:v>
                </c:pt>
                <c:pt idx="708">
                  <c:v>1.0104336219453362E-2</c:v>
                </c:pt>
                <c:pt idx="709">
                  <c:v>1.0152407784355943E-2</c:v>
                </c:pt>
                <c:pt idx="710">
                  <c:v>1.0204502832860951E-2</c:v>
                </c:pt>
                <c:pt idx="711">
                  <c:v>1.0256768220021639E-2</c:v>
                </c:pt>
                <c:pt idx="712">
                  <c:v>1.0309205243784758E-2</c:v>
                </c:pt>
                <c:pt idx="713">
                  <c:v>1.0361815202127034E-2</c:v>
                </c:pt>
                <c:pt idx="714">
                  <c:v>1.0414597891074129E-2</c:v>
                </c:pt>
                <c:pt idx="715">
                  <c:v>1.0467503307759196E-2</c:v>
                </c:pt>
                <c:pt idx="716">
                  <c:v>1.052042061286701E-2</c:v>
                </c:pt>
                <c:pt idx="717">
                  <c:v>1.0573233955598615E-2</c:v>
                </c:pt>
                <c:pt idx="718">
                  <c:v>1.0625826022572504E-2</c:v>
                </c:pt>
                <c:pt idx="719">
                  <c:v>1.0678090070389556E-2</c:v>
                </c:pt>
                <c:pt idx="720">
                  <c:v>1.0729992540189082E-2</c:v>
                </c:pt>
                <c:pt idx="721">
                  <c:v>1.0781527990738615E-2</c:v>
                </c:pt>
                <c:pt idx="722">
                  <c:v>1.0832691036268827E-2</c:v>
                </c:pt>
                <c:pt idx="723">
                  <c:v>1.0883476290960425E-2</c:v>
                </c:pt>
                <c:pt idx="724">
                  <c:v>1.0933878368926675E-2</c:v>
                </c:pt>
                <c:pt idx="725">
                  <c:v>1.0983891884220887E-2</c:v>
                </c:pt>
                <c:pt idx="726">
                  <c:v>1.1033511450846412E-2</c:v>
                </c:pt>
                <c:pt idx="727">
                  <c:v>1.1082731682754143E-2</c:v>
                </c:pt>
                <c:pt idx="728">
                  <c:v>1.1131547193837521E-2</c:v>
                </c:pt>
                <c:pt idx="729">
                  <c:v>1.1179952597940024E-2</c:v>
                </c:pt>
                <c:pt idx="730">
                  <c:v>1.1227942508857669E-2</c:v>
                </c:pt>
                <c:pt idx="731">
                  <c:v>1.1275511540346506E-2</c:v>
                </c:pt>
                <c:pt idx="732">
                  <c:v>1.1322654306112623E-2</c:v>
                </c:pt>
                <c:pt idx="733">
                  <c:v>1.1369365419817146E-2</c:v>
                </c:pt>
                <c:pt idx="734">
                  <c:v>1.1415639495088725E-2</c:v>
                </c:pt>
                <c:pt idx="735">
                  <c:v>1.1461471145513547E-2</c:v>
                </c:pt>
                <c:pt idx="736">
                  <c:v>1.1506854984642823E-2</c:v>
                </c:pt>
                <c:pt idx="737">
                  <c:v>1.1551785625995292E-2</c:v>
                </c:pt>
                <c:pt idx="738">
                  <c:v>1.1586279693651209E-2</c:v>
                </c:pt>
                <c:pt idx="739">
                  <c:v>1.1640265769274905E-2</c:v>
                </c:pt>
                <c:pt idx="740">
                  <c:v>1.1683804498089645E-2</c:v>
                </c:pt>
                <c:pt idx="741">
                  <c:v>1.1726868482900277E-2</c:v>
                </c:pt>
                <c:pt idx="742">
                  <c:v>1.1769452337090647E-2</c:v>
                </c:pt>
                <c:pt idx="743">
                  <c:v>1.1811550674019622E-2</c:v>
                </c:pt>
                <c:pt idx="744">
                  <c:v>1.1853158107033579E-2</c:v>
                </c:pt>
                <c:pt idx="745">
                  <c:v>1.1894269249453915E-2</c:v>
                </c:pt>
                <c:pt idx="746">
                  <c:v>1.193487871459703E-2</c:v>
                </c:pt>
                <c:pt idx="747">
                  <c:v>1.1974981115769334E-2</c:v>
                </c:pt>
                <c:pt idx="748">
                  <c:v>1.2014571066257251E-2</c:v>
                </c:pt>
                <c:pt idx="749">
                  <c:v>1.2053643179354701E-2</c:v>
                </c:pt>
                <c:pt idx="750">
                  <c:v>1.2092192068345609E-2</c:v>
                </c:pt>
                <c:pt idx="751">
                  <c:v>1.2130212346506408E-2</c:v>
                </c:pt>
                <c:pt idx="752">
                  <c:v>1.2167698627126022E-2</c:v>
                </c:pt>
                <c:pt idx="753">
                  <c:v>1.2204645523493374E-2</c:v>
                </c:pt>
                <c:pt idx="754">
                  <c:v>1.2241047648902381E-2</c:v>
                </c:pt>
                <c:pt idx="755">
                  <c:v>1.2276899616654458E-2</c:v>
                </c:pt>
                <c:pt idx="756">
                  <c:v>1.2301442066621045E-2</c:v>
                </c:pt>
                <c:pt idx="757">
                  <c:v>1.2336334699264269E-2</c:v>
                </c:pt>
                <c:pt idx="758">
                  <c:v>1.2370662617360941E-2</c:v>
                </c:pt>
                <c:pt idx="759">
                  <c:v>1.240442043565025E-2</c:v>
                </c:pt>
                <c:pt idx="760">
                  <c:v>1.2447718557129506E-2</c:v>
                </c:pt>
                <c:pt idx="761">
                  <c:v>1.2480156459143965E-2</c:v>
                </c:pt>
                <c:pt idx="762">
                  <c:v>1.2514443476381714E-2</c:v>
                </c:pt>
                <c:pt idx="763">
                  <c:v>1.2543263284459372E-2</c:v>
                </c:pt>
                <c:pt idx="764">
                  <c:v>1.2566838499532856E-2</c:v>
                </c:pt>
                <c:pt idx="765">
                  <c:v>1.2603975561477632E-2</c:v>
                </c:pt>
                <c:pt idx="766">
                  <c:v>1.2633420278247431E-2</c:v>
                </c:pt>
                <c:pt idx="767">
                  <c:v>1.2662271817822368E-2</c:v>
                </c:pt>
                <c:pt idx="768">
                  <c:v>1.2690633361838177E-2</c:v>
                </c:pt>
                <c:pt idx="769">
                  <c:v>1.2718631009790704E-2</c:v>
                </c:pt>
                <c:pt idx="770">
                  <c:v>1.2746392277922514E-2</c:v>
                </c:pt>
                <c:pt idx="771">
                  <c:v>1.2774044400042095E-2</c:v>
                </c:pt>
                <c:pt idx="772">
                  <c:v>1.2801659719298419E-2</c:v>
                </c:pt>
                <c:pt idx="773">
                  <c:v>1.2829243341077601E-2</c:v>
                </c:pt>
                <c:pt idx="774">
                  <c:v>1.2856796354143718E-2</c:v>
                </c:pt>
                <c:pt idx="775">
                  <c:v>1.2884319847275838E-2</c:v>
                </c:pt>
                <c:pt idx="776">
                  <c:v>1.2911814909255526E-2</c:v>
                </c:pt>
                <c:pt idx="777">
                  <c:v>1.2932706389759694E-2</c:v>
                </c:pt>
                <c:pt idx="778">
                  <c:v>1.2966724094981286E-2</c:v>
                </c:pt>
                <c:pt idx="779">
                  <c:v>1.2994140396355436E-2</c:v>
                </c:pt>
                <c:pt idx="780">
                  <c:v>1.3021532621838305E-2</c:v>
                </c:pt>
                <c:pt idx="781">
                  <c:v>1.3048901860271411E-2</c:v>
                </c:pt>
                <c:pt idx="782">
                  <c:v>1.307624920050876E-2</c:v>
                </c:pt>
                <c:pt idx="783">
                  <c:v>1.3103575731414352E-2</c:v>
                </c:pt>
                <c:pt idx="784">
                  <c:v>1.3130882541859679E-2</c:v>
                </c:pt>
                <c:pt idx="785">
                  <c:v>1.315817072073372E-2</c:v>
                </c:pt>
                <c:pt idx="786">
                  <c:v>1.3185441356922956E-2</c:v>
                </c:pt>
                <c:pt idx="787">
                  <c:v>1.3212695539341346E-2</c:v>
                </c:pt>
                <c:pt idx="788">
                  <c:v>1.3239934356902849E-2</c:v>
                </c:pt>
                <c:pt idx="789">
                  <c:v>1.3267158898528919E-2</c:v>
                </c:pt>
                <c:pt idx="790">
                  <c:v>1.3294370253165988E-2</c:v>
                </c:pt>
                <c:pt idx="791">
                  <c:v>1.3321569509755493E-2</c:v>
                </c:pt>
                <c:pt idx="792">
                  <c:v>1.3348757757258856E-2</c:v>
                </c:pt>
                <c:pt idx="793">
                  <c:v>1.3375936084642492E-2</c:v>
                </c:pt>
                <c:pt idx="794">
                  <c:v>1.3403105580887809E-2</c:v>
                </c:pt>
                <c:pt idx="795">
                  <c:v>1.3430267334988699E-2</c:v>
                </c:pt>
                <c:pt idx="796">
                  <c:v>1.3457422435939059E-2</c:v>
                </c:pt>
                <c:pt idx="797">
                  <c:v>1.3484571972755266E-2</c:v>
                </c:pt>
                <c:pt idx="798">
                  <c:v>1.3513909177516452E-2</c:v>
                </c:pt>
                <c:pt idx="799">
                  <c:v>1.3538858710075707E-2</c:v>
                </c:pt>
                <c:pt idx="800">
                  <c:v>1.3565998088655162E-2</c:v>
                </c:pt>
                <c:pt idx="801">
                  <c:v>1.3593136259248406E-2</c:v>
                </c:pt>
                <c:pt idx="802">
                  <c:v>1.3620274310919278E-2</c:v>
                </c:pt>
                <c:pt idx="803">
                  <c:v>1.3647413332744107E-2</c:v>
                </c:pt>
                <c:pt idx="804">
                  <c:v>1.3674554413804219E-2</c:v>
                </c:pt>
                <c:pt idx="805">
                  <c:v>1.3701698643198423E-2</c:v>
                </c:pt>
                <c:pt idx="806">
                  <c:v>1.3728847110028031E-2</c:v>
                </c:pt>
                <c:pt idx="807">
                  <c:v>1.3756000903411836E-2</c:v>
                </c:pt>
                <c:pt idx="808">
                  <c:v>1.3774345132431571E-2</c:v>
                </c:pt>
                <c:pt idx="809">
                  <c:v>1.380150620953329E-2</c:v>
                </c:pt>
                <c:pt idx="810">
                  <c:v>1.3828675559951327E-2</c:v>
                </c:pt>
                <c:pt idx="811">
                  <c:v>1.3855854272671726E-2</c:v>
                </c:pt>
                <c:pt idx="812">
                  <c:v>1.3891887888446142E-2</c:v>
                </c:pt>
                <c:pt idx="813">
                  <c:v>1.3921310238289374E-2</c:v>
                </c:pt>
                <c:pt idx="814">
                  <c:v>1.3946318088585707E-2</c:v>
                </c:pt>
                <c:pt idx="815">
                  <c:v>1.3973553703848784E-2</c:v>
                </c:pt>
                <c:pt idx="816">
                  <c:v>1.3994145488556842E-2</c:v>
                </c:pt>
                <c:pt idx="817">
                  <c:v>1.4028071410817633E-2</c:v>
                </c:pt>
                <c:pt idx="818">
                  <c:v>1.4055355680978321E-2</c:v>
                </c:pt>
                <c:pt idx="819">
                  <c:v>1.4082641743562718E-2</c:v>
                </c:pt>
                <c:pt idx="820">
                  <c:v>1.410984734842663E-2</c:v>
                </c:pt>
                <c:pt idx="821">
                  <c:v>1.4136872767471775E-2</c:v>
                </c:pt>
                <c:pt idx="822">
                  <c:v>1.4163617319592203E-2</c:v>
                </c:pt>
                <c:pt idx="823">
                  <c:v>1.4189980675947678E-2</c:v>
                </c:pt>
                <c:pt idx="824">
                  <c:v>1.4215904792920786E-2</c:v>
                </c:pt>
                <c:pt idx="825">
                  <c:v>1.4241383317685763E-2</c:v>
                </c:pt>
                <c:pt idx="826">
                  <c:v>1.4266412984017818E-2</c:v>
                </c:pt>
                <c:pt idx="827">
                  <c:v>1.4290990525712144E-2</c:v>
                </c:pt>
                <c:pt idx="828">
                  <c:v>1.4315112676598907E-2</c:v>
                </c:pt>
                <c:pt idx="829">
                  <c:v>1.4338776170528256E-2</c:v>
                </c:pt>
                <c:pt idx="830">
                  <c:v>1.4361977741380316E-2</c:v>
                </c:pt>
                <c:pt idx="831">
                  <c:v>1.4384714123067688E-2</c:v>
                </c:pt>
                <c:pt idx="832">
                  <c:v>1.4406982049525452E-2</c:v>
                </c:pt>
                <c:pt idx="833">
                  <c:v>1.4428778254733654E-2</c:v>
                </c:pt>
                <c:pt idx="834">
                  <c:v>1.4450099472694822E-2</c:v>
                </c:pt>
                <c:pt idx="835">
                  <c:v>1.4470942437456447E-2</c:v>
                </c:pt>
                <c:pt idx="836">
                  <c:v>1.4491303883093498E-2</c:v>
                </c:pt>
                <c:pt idx="837">
                  <c:v>1.4511180543723412E-2</c:v>
                </c:pt>
                <c:pt idx="838">
                  <c:v>1.4525653215163054E-2</c:v>
                </c:pt>
                <c:pt idx="839">
                  <c:v>1.4549466446626413E-2</c:v>
                </c:pt>
                <c:pt idx="840">
                  <c:v>1.456786915733671E-2</c:v>
                </c:pt>
                <c:pt idx="841">
                  <c:v>1.4585774019914288E-2</c:v>
                </c:pt>
                <c:pt idx="842">
                  <c:v>1.4603177768683917E-2</c:v>
                </c:pt>
                <c:pt idx="843">
                  <c:v>1.4620077138022824E-2</c:v>
                </c:pt>
                <c:pt idx="844">
                  <c:v>1.4636468862350704E-2</c:v>
                </c:pt>
                <c:pt idx="845">
                  <c:v>1.4652349676139709E-2</c:v>
                </c:pt>
                <c:pt idx="846">
                  <c:v>1.4667716313909451E-2</c:v>
                </c:pt>
                <c:pt idx="847">
                  <c:v>1.4682565510237E-2</c:v>
                </c:pt>
                <c:pt idx="848">
                  <c:v>1.4696893999749383E-2</c:v>
                </c:pt>
                <c:pt idx="849">
                  <c:v>1.4710698517128584E-2</c:v>
                </c:pt>
                <c:pt idx="850">
                  <c:v>1.4726371831123478E-2</c:v>
                </c:pt>
                <c:pt idx="851">
                  <c:v>1.4733214771805886E-2</c:v>
                </c:pt>
                <c:pt idx="852">
                  <c:v>1.4748935584166234E-2</c:v>
                </c:pt>
                <c:pt idx="853">
                  <c:v>1.4760611561009107E-2</c:v>
                </c:pt>
                <c:pt idx="854">
                  <c:v>1.4771747240013011E-2</c:v>
                </c:pt>
                <c:pt idx="855">
                  <c:v>1.4784811256682448E-2</c:v>
                </c:pt>
                <c:pt idx="856">
                  <c:v>1.4792806835021764E-2</c:v>
                </c:pt>
                <c:pt idx="857">
                  <c:v>1.4802262400250628E-2</c:v>
                </c:pt>
                <c:pt idx="858">
                  <c:v>1.4811164397555089E-2</c:v>
                </c:pt>
                <c:pt idx="859">
                  <c:v>1.48195095624368E-2</c:v>
                </c:pt>
                <c:pt idx="860">
                  <c:v>1.4827294630469608E-2</c:v>
                </c:pt>
                <c:pt idx="861">
                  <c:v>1.4834516337294412E-2</c:v>
                </c:pt>
                <c:pt idx="862">
                  <c:v>1.4841171418629459E-2</c:v>
                </c:pt>
                <c:pt idx="863">
                  <c:v>1.4847256610267786E-2</c:v>
                </c:pt>
                <c:pt idx="864">
                  <c:v>1.4853415737959841E-2</c:v>
                </c:pt>
                <c:pt idx="865">
                  <c:v>1.4857704268002861E-2</c:v>
                </c:pt>
                <c:pt idx="866">
                  <c:v>1.4862060206075039E-2</c:v>
                </c:pt>
                <c:pt idx="867">
                  <c:v>1.486583319839877E-2</c:v>
                </c:pt>
                <c:pt idx="868">
                  <c:v>1.4870116196095573E-2</c:v>
                </c:pt>
                <c:pt idx="869">
                  <c:v>1.4871617290659405E-2</c:v>
                </c:pt>
                <c:pt idx="870">
                  <c:v>1.4873621863234434E-2</c:v>
                </c:pt>
                <c:pt idx="871">
                  <c:v>1.4875051303882864E-2</c:v>
                </c:pt>
                <c:pt idx="872">
                  <c:v>1.487605245468899E-2</c:v>
                </c:pt>
                <c:pt idx="873">
                  <c:v>1.4877131453401304E-2</c:v>
                </c:pt>
                <c:pt idx="874">
                  <c:v>1.4877917829276688E-2</c:v>
                </c:pt>
                <c:pt idx="875">
                  <c:v>1.4878939126594373E-2</c:v>
                </c:pt>
                <c:pt idx="876">
                  <c:v>1.4880248533719036E-2</c:v>
                </c:pt>
                <c:pt idx="877">
                  <c:v>1.4881403337133392E-2</c:v>
                </c:pt>
                <c:pt idx="878">
                  <c:v>1.4883280195980397E-2</c:v>
                </c:pt>
                <c:pt idx="879">
                  <c:v>1.4885457612187736E-2</c:v>
                </c:pt>
                <c:pt idx="880">
                  <c:v>1.4887939807325168E-2</c:v>
                </c:pt>
                <c:pt idx="881">
                  <c:v>1.4891266422387551E-2</c:v>
                </c:pt>
                <c:pt idx="882">
                  <c:v>1.4894393723048564E-2</c:v>
                </c:pt>
                <c:pt idx="883">
                  <c:v>1.4897838782251637E-2</c:v>
                </c:pt>
                <c:pt idx="884">
                  <c:v>1.4901605821876388E-2</c:v>
                </c:pt>
                <c:pt idx="885">
                  <c:v>1.4905699063830805E-2</c:v>
                </c:pt>
                <c:pt idx="886">
                  <c:v>1.4910122730051233E-2</c:v>
                </c:pt>
                <c:pt idx="887">
                  <c:v>1.491488104251786E-2</c:v>
                </c:pt>
                <c:pt idx="888">
                  <c:v>1.4919978223236655E-2</c:v>
                </c:pt>
                <c:pt idx="889">
                  <c:v>1.4925418494257426E-2</c:v>
                </c:pt>
                <c:pt idx="890">
                  <c:v>1.4930453367376195E-2</c:v>
                </c:pt>
                <c:pt idx="891">
                  <c:v>1.4936566763235071E-2</c:v>
                </c:pt>
                <c:pt idx="892">
                  <c:v>1.4943035599339183E-2</c:v>
                </c:pt>
                <c:pt idx="893">
                  <c:v>1.4949864097692611E-2</c:v>
                </c:pt>
                <c:pt idx="894">
                  <c:v>1.495791397827202E-2</c:v>
                </c:pt>
                <c:pt idx="895">
                  <c:v>1.496550145631143E-2</c:v>
                </c:pt>
                <c:pt idx="896">
                  <c:v>1.4973461580120567E-2</c:v>
                </c:pt>
                <c:pt idx="897">
                  <c:v>1.4981798572084449E-2</c:v>
                </c:pt>
                <c:pt idx="898">
                  <c:v>1.4990516654642252E-2</c:v>
                </c:pt>
                <c:pt idx="899">
                  <c:v>1.4998624433064656E-2</c:v>
                </c:pt>
                <c:pt idx="900">
                  <c:v>1.5008088787111795E-2</c:v>
                </c:pt>
                <c:pt idx="901">
                  <c:v>1.5017946581095565E-2</c:v>
                </c:pt>
                <c:pt idx="902">
                  <c:v>1.5030369485954376E-2</c:v>
                </c:pt>
                <c:pt idx="903">
                  <c:v>1.5039971215127736E-2</c:v>
                </c:pt>
                <c:pt idx="904">
                  <c:v>1.5051064515279761E-2</c:v>
                </c:pt>
                <c:pt idx="905">
                  <c:v>1.5062568464546499E-2</c:v>
                </c:pt>
                <c:pt idx="906">
                  <c:v>1.5074487285810637E-2</c:v>
                </c:pt>
                <c:pt idx="907">
                  <c:v>1.5088622219524454E-2</c:v>
                </c:pt>
                <c:pt idx="908">
                  <c:v>1.5101444272373601E-2</c:v>
                </c:pt>
                <c:pt idx="909">
                  <c:v>1.5114694469509226E-2</c:v>
                </c:pt>
                <c:pt idx="910">
                  <c:v>1.512837703407703E-2</c:v>
                </c:pt>
                <c:pt idx="911">
                  <c:v>1.5142496189282024E-2</c:v>
                </c:pt>
                <c:pt idx="912">
                  <c:v>1.5152875628968561E-2</c:v>
                </c:pt>
                <c:pt idx="913">
                  <c:v>1.5167782396911442E-2</c:v>
                </c:pt>
                <c:pt idx="914">
                  <c:v>1.5183137461965186E-2</c:v>
                </c:pt>
                <c:pt idx="915">
                  <c:v>1.5198945046900494E-2</c:v>
                </c:pt>
                <c:pt idx="916">
                  <c:v>1.5219788642034982E-2</c:v>
                </c:pt>
                <c:pt idx="917">
                  <c:v>1.5236616032396112E-2</c:v>
                </c:pt>
                <c:pt idx="918">
                  <c:v>1.526033571586259E-2</c:v>
                </c:pt>
                <c:pt idx="919">
                  <c:v>1.5271673502278033E-2</c:v>
                </c:pt>
                <c:pt idx="920">
                  <c:v>1.5289912029492982E-2</c:v>
                </c:pt>
                <c:pt idx="921">
                  <c:v>1.5306926135405519E-2</c:v>
                </c:pt>
                <c:pt idx="922">
                  <c:v>1.532609079036984E-2</c:v>
                </c:pt>
                <c:pt idx="923">
                  <c:v>1.5354903967949862E-2</c:v>
                </c:pt>
                <c:pt idx="924">
                  <c:v>1.5376014311659018E-2</c:v>
                </c:pt>
                <c:pt idx="925">
                  <c:v>1.539503331940667E-2</c:v>
                </c:pt>
                <c:pt idx="926">
                  <c:v>1.5415131733277354E-2</c:v>
                </c:pt>
                <c:pt idx="927">
                  <c:v>1.5435101329026868E-2</c:v>
                </c:pt>
                <c:pt idx="928">
                  <c:v>1.5454926836357685E-2</c:v>
                </c:pt>
                <c:pt idx="929">
                  <c:v>1.5474607591897949E-2</c:v>
                </c:pt>
                <c:pt idx="930">
                  <c:v>1.5494142932288291E-2</c:v>
                </c:pt>
                <c:pt idx="931">
                  <c:v>1.551353219416185E-2</c:v>
                </c:pt>
                <c:pt idx="932">
                  <c:v>1.5532774714159259E-2</c:v>
                </c:pt>
                <c:pt idx="933">
                  <c:v>1.5551869828911158E-2</c:v>
                </c:pt>
                <c:pt idx="934">
                  <c:v>1.5570816875063176E-2</c:v>
                </c:pt>
                <c:pt idx="935">
                  <c:v>1.5589615189253447E-2</c:v>
                </c:pt>
                <c:pt idx="936">
                  <c:v>1.5608264108127601E-2</c:v>
                </c:pt>
                <c:pt idx="937">
                  <c:v>1.5621818573149791E-2</c:v>
                </c:pt>
                <c:pt idx="938">
                  <c:v>1.5645111106492582E-2</c:v>
                </c:pt>
                <c:pt idx="939">
                  <c:v>1.5663307859279663E-2</c:v>
                </c:pt>
                <c:pt idx="940">
                  <c:v>1.5681352563335638E-2</c:v>
                </c:pt>
                <c:pt idx="941">
                  <c:v>1.5699244555306135E-2</c:v>
                </c:pt>
                <c:pt idx="942">
                  <c:v>1.5716983171846777E-2</c:v>
                </c:pt>
                <c:pt idx="943">
                  <c:v>1.5734567749613182E-2</c:v>
                </c:pt>
                <c:pt idx="944">
                  <c:v>1.575199762526347E-2</c:v>
                </c:pt>
                <c:pt idx="945">
                  <c:v>1.5769272135455759E-2</c:v>
                </c:pt>
                <c:pt idx="946">
                  <c:v>1.5786390616850665E-2</c:v>
                </c:pt>
                <c:pt idx="947">
                  <c:v>1.5803352406111304E-2</c:v>
                </c:pt>
                <c:pt idx="948">
                  <c:v>1.5820156839910782E-2</c:v>
                </c:pt>
                <c:pt idx="949">
                  <c:v>1.5836803254912213E-2</c:v>
                </c:pt>
                <c:pt idx="950">
                  <c:v>1.5848749875349087E-2</c:v>
                </c:pt>
                <c:pt idx="951">
                  <c:v>1.5869619375213362E-2</c:v>
                </c:pt>
                <c:pt idx="952">
                  <c:v>1.5885787753866787E-2</c:v>
                </c:pt>
                <c:pt idx="953">
                  <c:v>1.5901795460427082E-2</c:v>
                </c:pt>
                <c:pt idx="954">
                  <c:v>1.5917641831584839E-2</c:v>
                </c:pt>
                <c:pt idx="955">
                  <c:v>1.5933326204018161E-2</c:v>
                </c:pt>
                <c:pt idx="956">
                  <c:v>1.5948847914422637E-2</c:v>
                </c:pt>
                <c:pt idx="957">
                  <c:v>1.5964206299491357E-2</c:v>
                </c:pt>
                <c:pt idx="958">
                  <c:v>1.5986590228298299E-2</c:v>
                </c:pt>
                <c:pt idx="959">
                  <c:v>1.5995151353057086E-2</c:v>
                </c:pt>
                <c:pt idx="960">
                  <c:v>1.600929486966135E-2</c:v>
                </c:pt>
                <c:pt idx="961">
                  <c:v>1.6023993320387897E-2</c:v>
                </c:pt>
                <c:pt idx="962">
                  <c:v>1.6038525129299097E-2</c:v>
                </c:pt>
                <c:pt idx="963">
                  <c:v>1.6048778995331307E-2</c:v>
                </c:pt>
                <c:pt idx="964">
                  <c:v>1.6061648881564583E-2</c:v>
                </c:pt>
                <c:pt idx="965">
                  <c:v>1.6075722657375051E-2</c:v>
                </c:pt>
                <c:pt idx="966">
                  <c:v>1.6089627355773444E-2</c:v>
                </c:pt>
                <c:pt idx="967">
                  <c:v>1.6103362313693026E-2</c:v>
                </c:pt>
                <c:pt idx="968">
                  <c:v>1.6123489799414775E-2</c:v>
                </c:pt>
                <c:pt idx="969">
                  <c:v>1.6135526105530429E-2</c:v>
                </c:pt>
                <c:pt idx="970">
                  <c:v>1.6148700902049173E-2</c:v>
                </c:pt>
                <c:pt idx="971">
                  <c:v>1.6161703087347601E-2</c:v>
                </c:pt>
                <c:pt idx="972">
                  <c:v>1.6174531998188746E-2</c:v>
                </c:pt>
                <c:pt idx="973">
                  <c:v>1.6187186971325651E-2</c:v>
                </c:pt>
                <c:pt idx="974">
                  <c:v>1.6199667343531343E-2</c:v>
                </c:pt>
                <c:pt idx="975">
                  <c:v>1.6211972451571355E-2</c:v>
                </c:pt>
                <c:pt idx="976">
                  <c:v>1.622044899055191E-2</c:v>
                </c:pt>
                <c:pt idx="977">
                  <c:v>1.6236054222271423E-2</c:v>
                </c:pt>
                <c:pt idx="978">
                  <c:v>1.6247829558502513E-2</c:v>
                </c:pt>
                <c:pt idx="979">
                  <c:v>1.6259426977704994E-2</c:v>
                </c:pt>
                <c:pt idx="980">
                  <c:v>1.6270845816681867E-2</c:v>
                </c:pt>
                <c:pt idx="981">
                  <c:v>1.6282085412236136E-2</c:v>
                </c:pt>
                <c:pt idx="982">
                  <c:v>1.6293145101175799E-2</c:v>
                </c:pt>
                <c:pt idx="983">
                  <c:v>1.6304024220323843E-2</c:v>
                </c:pt>
                <c:pt idx="984">
                  <c:v>1.631472210649576E-2</c:v>
                </c:pt>
                <c:pt idx="985">
                  <c:v>1.6325238096519534E-2</c:v>
                </c:pt>
                <c:pt idx="986">
                  <c:v>1.6335571527235637E-2</c:v>
                </c:pt>
                <c:pt idx="987">
                  <c:v>1.6345721735482044E-2</c:v>
                </c:pt>
                <c:pt idx="988">
                  <c:v>1.6355688058106721E-2</c:v>
                </c:pt>
                <c:pt idx="989">
                  <c:v>1.6365469831960133E-2</c:v>
                </c:pt>
                <c:pt idx="990">
                  <c:v>1.6375066393910231E-2</c:v>
                </c:pt>
                <c:pt idx="991">
                  <c:v>1.6384477080822468E-2</c:v>
                </c:pt>
                <c:pt idx="992">
                  <c:v>1.639370122956979E-2</c:v>
                </c:pt>
                <c:pt idx="993">
                  <c:v>1.6402738177037635E-2</c:v>
                </c:pt>
                <c:pt idx="994">
                  <c:v>1.6411587260111438E-2</c:v>
                </c:pt>
                <c:pt idx="995">
                  <c:v>1.6420247815689126E-2</c:v>
                </c:pt>
                <c:pt idx="996">
                  <c:v>1.6428719180673623E-2</c:v>
                </c:pt>
                <c:pt idx="997">
                  <c:v>1.6437000691980341E-2</c:v>
                </c:pt>
                <c:pt idx="998">
                  <c:v>1.6445091686524693E-2</c:v>
                </c:pt>
                <c:pt idx="999">
                  <c:v>1.645299150123708E-2</c:v>
                </c:pt>
                <c:pt idx="1000">
                  <c:v>1.6460699473042906E-2</c:v>
                </c:pt>
                <c:pt idx="1001">
                  <c:v>1.6468214938897552E-2</c:v>
                </c:pt>
                <c:pt idx="1002">
                  <c:v>1.6475537235743909E-2</c:v>
                </c:pt>
                <c:pt idx="1003">
                  <c:v>1.6482665700539856E-2</c:v>
                </c:pt>
                <c:pt idx="1004">
                  <c:v>1.6489599670255761E-2</c:v>
                </c:pt>
                <c:pt idx="1005">
                  <c:v>1.649633848186699E-2</c:v>
                </c:pt>
                <c:pt idx="1006">
                  <c:v>1.6502881472358899E-2</c:v>
                </c:pt>
                <c:pt idx="1007">
                  <c:v>1.6509227978719343E-2</c:v>
                </c:pt>
                <c:pt idx="1008">
                  <c:v>1.6515377337953663E-2</c:v>
                </c:pt>
                <c:pt idx="1009">
                  <c:v>1.6521328887072195E-2</c:v>
                </c:pt>
                <c:pt idx="1010">
                  <c:v>1.6527081963095269E-2</c:v>
                </c:pt>
                <c:pt idx="1011">
                  <c:v>1.6530355539849249E-2</c:v>
                </c:pt>
                <c:pt idx="1012">
                  <c:v>1.6537990043968831E-2</c:v>
                </c:pt>
                <c:pt idx="1013">
                  <c:v>1.6543143722907439E-2</c:v>
                </c:pt>
                <c:pt idx="1014">
                  <c:v>1.6548096276919333E-2</c:v>
                </c:pt>
                <c:pt idx="1015">
                  <c:v>1.6550736616705794E-2</c:v>
                </c:pt>
                <c:pt idx="1016">
                  <c:v>1.6554635976745287E-2</c:v>
                </c:pt>
                <c:pt idx="1017">
                  <c:v>1.6559038604313514E-2</c:v>
                </c:pt>
                <c:pt idx="1018">
                  <c:v>1.6563237681899157E-2</c:v>
                </c:pt>
                <c:pt idx="1019">
                  <c:v>1.6567232546760926E-2</c:v>
                </c:pt>
                <c:pt idx="1020">
                  <c:v>1.6573550853908048E-2</c:v>
                </c:pt>
                <c:pt idx="1021">
                  <c:v>1.6577076971833193E-2</c:v>
                </c:pt>
                <c:pt idx="1022">
                  <c:v>1.6580396661638741E-2</c:v>
                </c:pt>
                <c:pt idx="1023">
                  <c:v>1.658350926046992E-2</c:v>
                </c:pt>
                <c:pt idx="1024">
                  <c:v>1.6586414105486946E-2</c:v>
                </c:pt>
                <c:pt idx="1025">
                  <c:v>1.658911053386003E-2</c:v>
                </c:pt>
                <c:pt idx="1026">
                  <c:v>1.6591598320004619E-2</c:v>
                </c:pt>
                <c:pt idx="1027">
                  <c:v>1.6593891709303088E-2</c:v>
                </c:pt>
                <c:pt idx="1028">
                  <c:v>1.6596022506359387E-2</c:v>
                </c:pt>
                <c:pt idx="1029">
                  <c:v>1.659802376333952E-2</c:v>
                </c:pt>
                <c:pt idx="1030">
                  <c:v>1.6599928745191783E-2</c:v>
                </c:pt>
                <c:pt idx="1031">
                  <c:v>1.6601767429344216E-2</c:v>
                </c:pt>
                <c:pt idx="1032">
                  <c:v>1.6603548347746966E-2</c:v>
                </c:pt>
                <c:pt idx="1033">
                  <c:v>1.6605271826496681E-2</c:v>
                </c:pt>
                <c:pt idx="1034">
                  <c:v>1.6606938175520447E-2</c:v>
                </c:pt>
                <c:pt idx="1035">
                  <c:v>1.6608547704735355E-2</c:v>
                </c:pt>
                <c:pt idx="1036">
                  <c:v>1.6610100724070986E-2</c:v>
                </c:pt>
                <c:pt idx="1037">
                  <c:v>1.6611597543446932E-2</c:v>
                </c:pt>
                <c:pt idx="1038">
                  <c:v>1.6613038472792774E-2</c:v>
                </c:pt>
                <c:pt idx="1039">
                  <c:v>1.6614423822035596E-2</c:v>
                </c:pt>
                <c:pt idx="1040">
                  <c:v>1.6615753901097485E-2</c:v>
                </c:pt>
                <c:pt idx="1041">
                  <c:v>1.6617029019913021E-2</c:v>
                </c:pt>
                <c:pt idx="1042">
                  <c:v>1.6618249488409287E-2</c:v>
                </c:pt>
                <c:pt idx="1043">
                  <c:v>1.6619415616518363E-2</c:v>
                </c:pt>
                <c:pt idx="1044">
                  <c:v>1.6620527714167332E-2</c:v>
                </c:pt>
                <c:pt idx="1045">
                  <c:v>1.6621586091293272E-2</c:v>
                </c:pt>
                <c:pt idx="1046">
                  <c:v>1.6622591057828262E-2</c:v>
                </c:pt>
                <c:pt idx="1047">
                  <c:v>1.662354292370688E-2</c:v>
                </c:pt>
                <c:pt idx="1048">
                  <c:v>1.6624441998861206E-2</c:v>
                </c:pt>
                <c:pt idx="1049">
                  <c:v>1.6625288593228316E-2</c:v>
                </c:pt>
                <c:pt idx="1050">
                  <c:v>1.6624774104374726E-2</c:v>
                </c:pt>
                <c:pt idx="1051">
                  <c:v>1.6626825579356685E-2</c:v>
                </c:pt>
                <c:pt idx="1052">
                  <c:v>1.6627516590992097E-2</c:v>
                </c:pt>
                <c:pt idx="1053">
                  <c:v>1.6628156361591095E-2</c:v>
                </c:pt>
                <c:pt idx="1054">
                  <c:v>1.6628745201093253E-2</c:v>
                </c:pt>
                <c:pt idx="1055">
                  <c:v>1.6629283419443142E-2</c:v>
                </c:pt>
                <c:pt idx="1056">
                  <c:v>1.6629771326580334E-2</c:v>
                </c:pt>
                <c:pt idx="1057">
                  <c:v>1.6630209232444404E-2</c:v>
                </c:pt>
                <c:pt idx="1058">
                  <c:v>1.663059744698242E-2</c:v>
                </c:pt>
                <c:pt idx="1059">
                  <c:v>1.6630936280136455E-2</c:v>
                </c:pt>
                <c:pt idx="1060">
                  <c:v>1.6631226041848579E-2</c:v>
                </c:pt>
                <c:pt idx="1061">
                  <c:v>1.6631467042065862E-2</c:v>
                </c:pt>
                <c:pt idx="1062">
                  <c:v>1.6631659590730374E-2</c:v>
                </c:pt>
                <c:pt idx="1063">
                  <c:v>1.6631803997794181E-2</c:v>
                </c:pt>
                <c:pt idx="1064">
                  <c:v>1.6631900573199354E-2</c:v>
                </c:pt>
                <c:pt idx="1065">
                  <c:v>1.6631949626895459E-2</c:v>
                </c:pt>
                <c:pt idx="1066">
                  <c:v>1.6631951468827066E-2</c:v>
                </c:pt>
                <c:pt idx="1067">
                  <c:v>1.6631906408948738E-2</c:v>
                </c:pt>
                <c:pt idx="1068">
                  <c:v>1.6630693560541341E-2</c:v>
                </c:pt>
                <c:pt idx="1069">
                  <c:v>1.6630565487852335E-2</c:v>
                </c:pt>
                <c:pt idx="1070">
                  <c:v>1.6630391383157535E-2</c:v>
                </c:pt>
                <c:pt idx="1071">
                  <c:v>1.6630171556360769E-2</c:v>
                </c:pt>
                <c:pt idx="1072">
                  <c:v>1.66309884306029E-2</c:v>
                </c:pt>
                <c:pt idx="1073">
                  <c:v>1.6630668468798349E-2</c:v>
                </c:pt>
                <c:pt idx="1074">
                  <c:v>1.663065750390012E-2</c:v>
                </c:pt>
                <c:pt idx="1075">
                  <c:v>1.6629894658674871E-2</c:v>
                </c:pt>
                <c:pt idx="1076">
                  <c:v>1.6628397437715676E-2</c:v>
                </c:pt>
                <c:pt idx="1077">
                  <c:v>1.6628944399545986E-2</c:v>
                </c:pt>
                <c:pt idx="1078">
                  <c:v>1.662840387649217E-2</c:v>
                </c:pt>
                <c:pt idx="1079">
                  <c:v>1.6627820171050689E-2</c:v>
                </c:pt>
                <c:pt idx="1080">
                  <c:v>1.6627193593178602E-2</c:v>
                </c:pt>
                <c:pt idx="1081">
                  <c:v>1.6626524452827973E-2</c:v>
                </c:pt>
                <c:pt idx="1082">
                  <c:v>1.6625813059958361E-2</c:v>
                </c:pt>
                <c:pt idx="1083">
                  <c:v>1.6625059724521829E-2</c:v>
                </c:pt>
                <c:pt idx="1084">
                  <c:v>1.6624264756477936E-2</c:v>
                </c:pt>
                <c:pt idx="1085">
                  <c:v>1.6623428465788737E-2</c:v>
                </c:pt>
                <c:pt idx="1086">
                  <c:v>1.66225511624013E-2</c:v>
                </c:pt>
                <c:pt idx="1087">
                  <c:v>1.6621633156282678E-2</c:v>
                </c:pt>
                <c:pt idx="1088">
                  <c:v>1.662067475738993E-2</c:v>
                </c:pt>
                <c:pt idx="1089">
                  <c:v>1.6619676275675122E-2</c:v>
                </c:pt>
                <c:pt idx="1090">
                  <c:v>1.6618638021105303E-2</c:v>
                </c:pt>
                <c:pt idx="1091">
                  <c:v>1.6617560303635037E-2</c:v>
                </c:pt>
                <c:pt idx="1092">
                  <c:v>1.661644343322638E-2</c:v>
                </c:pt>
                <c:pt idx="1093">
                  <c:v>1.6615287719833893E-2</c:v>
                </c:pt>
                <c:pt idx="1094">
                  <c:v>1.6614093473424629E-2</c:v>
                </c:pt>
                <c:pt idx="1095">
                  <c:v>1.6612861003958146E-2</c:v>
                </c:pt>
                <c:pt idx="1096">
                  <c:v>1.6611590621391503E-2</c:v>
                </c:pt>
                <c:pt idx="1097">
                  <c:v>1.6610282635684259E-2</c:v>
                </c:pt>
                <c:pt idx="1098">
                  <c:v>1.6608085693955634E-2</c:v>
                </c:pt>
                <c:pt idx="1099">
                  <c:v>1.6607555094706183E-2</c:v>
                </c:pt>
                <c:pt idx="1100">
                  <c:v>1.6606136159354468E-2</c:v>
                </c:pt>
                <c:pt idx="1101">
                  <c:v>1.6604680860712873E-2</c:v>
                </c:pt>
                <c:pt idx="1102">
                  <c:v>1.6603189508738458E-2</c:v>
                </c:pt>
                <c:pt idx="1103">
                  <c:v>1.6601662413395779E-2</c:v>
                </c:pt>
                <c:pt idx="1104">
                  <c:v>1.6600099884651887E-2</c:v>
                </c:pt>
                <c:pt idx="1105">
                  <c:v>1.6598502232461343E-2</c:v>
                </c:pt>
                <c:pt idx="1106">
                  <c:v>1.6596869766788702E-2</c:v>
                </c:pt>
                <c:pt idx="1107">
                  <c:v>1.6595202797603514E-2</c:v>
                </c:pt>
                <c:pt idx="1108">
                  <c:v>1.6593501634860341E-2</c:v>
                </c:pt>
                <c:pt idx="1109">
                  <c:v>1.6591766588526236E-2</c:v>
                </c:pt>
                <c:pt idx="1110">
                  <c:v>1.6590503003583088E-2</c:v>
                </c:pt>
                <c:pt idx="1111">
                  <c:v>1.658744415304049E-2</c:v>
                </c:pt>
                <c:pt idx="1112">
                  <c:v>1.6586361247606374E-2</c:v>
                </c:pt>
                <c:pt idx="1113">
                  <c:v>1.658449376653659E-2</c:v>
                </c:pt>
                <c:pt idx="1114">
                  <c:v>1.6582593951693647E-2</c:v>
                </c:pt>
                <c:pt idx="1115">
                  <c:v>1.6580623891909629E-2</c:v>
                </c:pt>
                <c:pt idx="1116">
                  <c:v>1.6578177241664566E-2</c:v>
                </c:pt>
                <c:pt idx="1117">
                  <c:v>1.6576180129300053E-2</c:v>
                </c:pt>
                <c:pt idx="1118">
                  <c:v>1.6574151946571192E-2</c:v>
                </c:pt>
                <c:pt idx="1119">
                  <c:v>1.6572093003433916E-2</c:v>
                </c:pt>
                <c:pt idx="1120">
                  <c:v>1.656931494409835E-2</c:v>
                </c:pt>
                <c:pt idx="1121">
                  <c:v>1.6567202087474402E-2</c:v>
                </c:pt>
                <c:pt idx="1122">
                  <c:v>1.6565059337953728E-2</c:v>
                </c:pt>
                <c:pt idx="1123">
                  <c:v>1.6562887005439855E-2</c:v>
                </c:pt>
                <c:pt idx="1124">
                  <c:v>1.6561568111467251E-2</c:v>
                </c:pt>
                <c:pt idx="1125">
                  <c:v>1.6559110733078409E-2</c:v>
                </c:pt>
                <c:pt idx="1126">
                  <c:v>1.6556845145626574E-2</c:v>
                </c:pt>
                <c:pt idx="1127">
                  <c:v>1.6554551277351892E-2</c:v>
                </c:pt>
                <c:pt idx="1128">
                  <c:v>1.6550679270794788E-2</c:v>
                </c:pt>
                <c:pt idx="1129">
                  <c:v>1.6549879938142248E-2</c:v>
                </c:pt>
                <c:pt idx="1130">
                  <c:v>1.654750308710368E-2</c:v>
                </c:pt>
                <c:pt idx="1131">
                  <c:v>1.6545099195037629E-2</c:v>
                </c:pt>
                <c:pt idx="1132">
                  <c:v>1.6542668571900027E-2</c:v>
                </c:pt>
                <c:pt idx="1133">
                  <c:v>1.6540211527631337E-2</c:v>
                </c:pt>
                <c:pt idx="1134">
                  <c:v>1.6537728372187491E-2</c:v>
                </c:pt>
                <c:pt idx="1135">
                  <c:v>1.6535219415511525E-2</c:v>
                </c:pt>
                <c:pt idx="1136">
                  <c:v>1.6532684967554216E-2</c:v>
                </c:pt>
                <c:pt idx="1137">
                  <c:v>1.653012533826376E-2</c:v>
                </c:pt>
                <c:pt idx="1138">
                  <c:v>1.652754083758835E-2</c:v>
                </c:pt>
                <c:pt idx="1139">
                  <c:v>1.6524931775478764E-2</c:v>
                </c:pt>
                <c:pt idx="1140">
                  <c:v>1.6522298461878041E-2</c:v>
                </c:pt>
                <c:pt idx="1141">
                  <c:v>1.6519828073179033E-2</c:v>
                </c:pt>
                <c:pt idx="1142">
                  <c:v>1.6516960320001123E-2</c:v>
                </c:pt>
                <c:pt idx="1143">
                  <c:v>1.651425611161874E-2</c:v>
                </c:pt>
                <c:pt idx="1144">
                  <c:v>1.6511528891540585E-2</c:v>
                </c:pt>
                <c:pt idx="1145">
                  <c:v>1.6508778969709693E-2</c:v>
                </c:pt>
                <c:pt idx="1146">
                  <c:v>1.6506006656074261E-2</c:v>
                </c:pt>
                <c:pt idx="1147">
                  <c:v>1.6503212260582486E-2</c:v>
                </c:pt>
                <c:pt idx="1148">
                  <c:v>1.6500396093182563E-2</c:v>
                </c:pt>
                <c:pt idx="1149">
                  <c:v>1.6497558463814954E-2</c:v>
                </c:pt>
                <c:pt idx="1150">
                  <c:v>1.6494184047714126E-2</c:v>
                </c:pt>
                <c:pt idx="1151">
                  <c:v>1.6491820058979773E-2</c:v>
                </c:pt>
                <c:pt idx="1152">
                  <c:v>1.6488919903400859E-2</c:v>
                </c:pt>
                <c:pt idx="1153">
                  <c:v>1.6485999525644463E-2</c:v>
                </c:pt>
                <c:pt idx="1154">
                  <c:v>1.6483389783275824E-2</c:v>
                </c:pt>
                <c:pt idx="1155">
                  <c:v>1.6480099343373966E-2</c:v>
                </c:pt>
                <c:pt idx="1156">
                  <c:v>1.6477120158751097E-2</c:v>
                </c:pt>
                <c:pt idx="1157">
                  <c:v>1.6474121991730636E-2</c:v>
                </c:pt>
                <c:pt idx="1158">
                  <c:v>1.6471105152255628E-2</c:v>
                </c:pt>
                <c:pt idx="1159">
                  <c:v>1.6468069950274267E-2</c:v>
                </c:pt>
                <c:pt idx="1160">
                  <c:v>1.646501669572701E-2</c:v>
                </c:pt>
                <c:pt idx="1161">
                  <c:v>1.646194569855948E-2</c:v>
                </c:pt>
                <c:pt idx="1162">
                  <c:v>1.6458857268717288E-2</c:v>
                </c:pt>
                <c:pt idx="1163">
                  <c:v>1.6455751716140898E-2</c:v>
                </c:pt>
                <c:pt idx="1164">
                  <c:v>1.6452629350773351E-2</c:v>
                </c:pt>
                <c:pt idx="1165">
                  <c:v>1.6449490482562838E-2</c:v>
                </c:pt>
                <c:pt idx="1166">
                  <c:v>1.6446335421447245E-2</c:v>
                </c:pt>
                <c:pt idx="1167">
                  <c:v>1.6441800716010285E-2</c:v>
                </c:pt>
                <c:pt idx="1168">
                  <c:v>1.6438607619644902E-2</c:v>
                </c:pt>
                <c:pt idx="1169">
                  <c:v>1.64353993930315E-2</c:v>
                </c:pt>
                <c:pt idx="1170">
                  <c:v>1.6432176346113114E-2</c:v>
                </c:pt>
                <c:pt idx="1171">
                  <c:v>1.6428938788837937E-2</c:v>
                </c:pt>
                <c:pt idx="1172">
                  <c:v>1.642526342221887E-2</c:v>
                </c:pt>
                <c:pt idx="1173">
                  <c:v>1.6422001124067252E-2</c:v>
                </c:pt>
                <c:pt idx="1174">
                  <c:v>1.6418725180733507E-2</c:v>
                </c:pt>
                <c:pt idx="1175">
                  <c:v>1.641543590212402E-2</c:v>
                </c:pt>
                <c:pt idx="1176">
                  <c:v>1.6412544194938705E-2</c:v>
                </c:pt>
                <c:pt idx="1177">
                  <c:v>1.6409226084238955E-2</c:v>
                </c:pt>
                <c:pt idx="1178">
                  <c:v>1.6405895632755324E-2</c:v>
                </c:pt>
                <c:pt idx="1179">
                  <c:v>1.6402553150428278E-2</c:v>
                </c:pt>
                <c:pt idx="1180">
                  <c:v>1.6399198947200853E-2</c:v>
                </c:pt>
                <c:pt idx="1181">
                  <c:v>1.6395701487359027E-2</c:v>
                </c:pt>
                <c:pt idx="1182">
                  <c:v>1.6392325689376541E-2</c:v>
                </c:pt>
                <c:pt idx="1183">
                  <c:v>1.6387966570441392E-2</c:v>
                </c:pt>
                <c:pt idx="1184">
                  <c:v>1.6385531943613252E-2</c:v>
                </c:pt>
                <c:pt idx="1185">
                  <c:v>1.6382227919598268E-2</c:v>
                </c:pt>
                <c:pt idx="1186">
                  <c:v>1.637876707586796E-2</c:v>
                </c:pt>
                <c:pt idx="1187">
                  <c:v>1.6375271722668824E-2</c:v>
                </c:pt>
                <c:pt idx="1188">
                  <c:v>1.6371740578509812E-2</c:v>
                </c:pt>
                <c:pt idx="1189">
                  <c:v>1.636805966359578E-2</c:v>
                </c:pt>
                <c:pt idx="1190">
                  <c:v>1.6364460140923853E-2</c:v>
                </c:pt>
                <c:pt idx="1191">
                  <c:v>1.6360825342482954E-2</c:v>
                </c:pt>
                <c:pt idx="1192">
                  <c:v>1.6357155444628013E-2</c:v>
                </c:pt>
                <c:pt idx="1193">
                  <c:v>1.6353554123055961E-2</c:v>
                </c:pt>
                <c:pt idx="1194">
                  <c:v>1.6349811919574672E-2</c:v>
                </c:pt>
                <c:pt idx="1195">
                  <c:v>1.6346035156806341E-2</c:v>
                </c:pt>
                <c:pt idx="1196">
                  <c:v>1.634222401112085E-2</c:v>
                </c:pt>
                <c:pt idx="1197">
                  <c:v>1.633837865888035E-2</c:v>
                </c:pt>
                <c:pt idx="1198">
                  <c:v>1.6334499276444415E-2</c:v>
                </c:pt>
                <c:pt idx="1199">
                  <c:v>1.6330586040180353E-2</c:v>
                </c:pt>
                <c:pt idx="1200">
                  <c:v>1.6326639126450312E-2</c:v>
                </c:pt>
                <c:pt idx="1201">
                  <c:v>1.6322658711619024E-2</c:v>
                </c:pt>
                <c:pt idx="1202">
                  <c:v>1.6318564796303114E-2</c:v>
                </c:pt>
                <c:pt idx="1203">
                  <c:v>1.6314520444289826E-2</c:v>
                </c:pt>
                <c:pt idx="1204">
                  <c:v>1.6310443109116335E-2</c:v>
                </c:pt>
                <c:pt idx="1205">
                  <c:v>1.6306332967137571E-2</c:v>
                </c:pt>
                <c:pt idx="1206">
                  <c:v>1.6302260293670715E-2</c:v>
                </c:pt>
                <c:pt idx="1207">
                  <c:v>1.6298082575865468E-2</c:v>
                </c:pt>
                <c:pt idx="1208">
                  <c:v>1.6293872591506921E-2</c:v>
                </c:pt>
                <c:pt idx="1209">
                  <c:v>1.6289630516959801E-2</c:v>
                </c:pt>
                <c:pt idx="1210">
                  <c:v>1.6285356528586266E-2</c:v>
                </c:pt>
                <c:pt idx="1211">
                  <c:v>1.6280993048227721E-2</c:v>
                </c:pt>
                <c:pt idx="1212">
                  <c:v>1.6276658196550109E-2</c:v>
                </c:pt>
                <c:pt idx="1213">
                  <c:v>1.627229194890667E-2</c:v>
                </c:pt>
                <c:pt idx="1214">
                  <c:v>1.6267995219198805E-2</c:v>
                </c:pt>
                <c:pt idx="1215">
                  <c:v>1.6263514052046537E-2</c:v>
                </c:pt>
                <c:pt idx="1216">
                  <c:v>1.6259052284355743E-2</c:v>
                </c:pt>
                <c:pt idx="1217">
                  <c:v>1.6254559837383897E-2</c:v>
                </c:pt>
                <c:pt idx="1218">
                  <c:v>1.6250036887493151E-2</c:v>
                </c:pt>
                <c:pt idx="1219">
                  <c:v>1.6244830677640248E-2</c:v>
                </c:pt>
                <c:pt idx="1220">
                  <c:v>1.6240242958241034E-2</c:v>
                </c:pt>
                <c:pt idx="1221">
                  <c:v>1.6235625290212441E-2</c:v>
                </c:pt>
                <c:pt idx="1222">
                  <c:v>1.623097784991661E-2</c:v>
                </c:pt>
                <c:pt idx="1223">
                  <c:v>1.6226300813720861E-2</c:v>
                </c:pt>
                <c:pt idx="1224">
                  <c:v>1.6221513764561761E-2</c:v>
                </c:pt>
                <c:pt idx="1225">
                  <c:v>1.6216784929446844E-2</c:v>
                </c:pt>
                <c:pt idx="1226">
                  <c:v>1.621202699347021E-2</c:v>
                </c:pt>
                <c:pt idx="1227">
                  <c:v>1.6207240132973651E-2</c:v>
                </c:pt>
                <c:pt idx="1228">
                  <c:v>1.6202477866936557E-2</c:v>
                </c:pt>
                <c:pt idx="1229">
                  <c:v>1.6197686144014258E-2</c:v>
                </c:pt>
                <c:pt idx="1230">
                  <c:v>1.61927476896301E-2</c:v>
                </c:pt>
                <c:pt idx="1231">
                  <c:v>1.618784023530332E-2</c:v>
                </c:pt>
                <c:pt idx="1232">
                  <c:v>1.6182904772343711E-2</c:v>
                </c:pt>
                <c:pt idx="1233">
                  <c:v>1.6177935002804844E-2</c:v>
                </c:pt>
                <c:pt idx="1234">
                  <c:v>1.6171522946143713E-2</c:v>
                </c:pt>
                <c:pt idx="1235">
                  <c:v>1.616649452785196E-2</c:v>
                </c:pt>
                <c:pt idx="1236">
                  <c:v>1.6160715589664056E-2</c:v>
                </c:pt>
                <c:pt idx="1237">
                  <c:v>1.6156356143597339E-2</c:v>
                </c:pt>
                <c:pt idx="1238">
                  <c:v>1.6151246530379804E-2</c:v>
                </c:pt>
                <c:pt idx="1239">
                  <c:v>1.6146110204929842E-2</c:v>
                </c:pt>
                <c:pt idx="1240">
                  <c:v>1.6140947343618872E-2</c:v>
                </c:pt>
                <c:pt idx="1241">
                  <c:v>1.6135758122818311E-2</c:v>
                </c:pt>
                <c:pt idx="1242">
                  <c:v>1.6130542718897078E-2</c:v>
                </c:pt>
                <c:pt idx="1243">
                  <c:v>1.6125301308224094E-2</c:v>
                </c:pt>
                <c:pt idx="1244">
                  <c:v>1.6120034067178268E-2</c:v>
                </c:pt>
                <c:pt idx="1245">
                  <c:v>1.6114741172121028E-2</c:v>
                </c:pt>
                <c:pt idx="1246">
                  <c:v>1.6109422799426287E-2</c:v>
                </c:pt>
                <c:pt idx="1247">
                  <c:v>1.6104079125465465E-2</c:v>
                </c:pt>
                <c:pt idx="1248">
                  <c:v>1.6098710326604981E-2</c:v>
                </c:pt>
                <c:pt idx="1249">
                  <c:v>1.6093399596335725E-2</c:v>
                </c:pt>
                <c:pt idx="1250">
                  <c:v>1.6087898059670702E-2</c:v>
                </c:pt>
                <c:pt idx="1251">
                  <c:v>1.6082454944332247E-2</c:v>
                </c:pt>
                <c:pt idx="1252">
                  <c:v>1.6076987409577304E-2</c:v>
                </c:pt>
                <c:pt idx="1253">
                  <c:v>1.6071495631772292E-2</c:v>
                </c:pt>
                <c:pt idx="1254">
                  <c:v>1.6065979787283635E-2</c:v>
                </c:pt>
                <c:pt idx="1255">
                  <c:v>1.6060440052480252E-2</c:v>
                </c:pt>
                <c:pt idx="1256">
                  <c:v>1.6054876603733559E-2</c:v>
                </c:pt>
                <c:pt idx="1257">
                  <c:v>1.6049289617407481E-2</c:v>
                </c:pt>
                <c:pt idx="1258">
                  <c:v>1.604367926987843E-2</c:v>
                </c:pt>
                <c:pt idx="1259">
                  <c:v>1.6038045737502837E-2</c:v>
                </c:pt>
                <c:pt idx="1260">
                  <c:v>1.6032389196657115E-2</c:v>
                </c:pt>
                <c:pt idx="1261">
                  <c:v>1.6026709823702689E-2</c:v>
                </c:pt>
                <c:pt idx="1262">
                  <c:v>1.6021165982687987E-2</c:v>
                </c:pt>
                <c:pt idx="1263">
                  <c:v>1.6015283286950899E-2</c:v>
                </c:pt>
                <c:pt idx="1264">
                  <c:v>1.6009536475883879E-2</c:v>
                </c:pt>
                <c:pt idx="1265">
                  <c:v>1.6003767538176339E-2</c:v>
                </c:pt>
                <c:pt idx="1266">
                  <c:v>1.5997976650199697E-2</c:v>
                </c:pt>
                <c:pt idx="1267">
                  <c:v>1.5992163988317876E-2</c:v>
                </c:pt>
                <c:pt idx="1268">
                  <c:v>1.5986329728892301E-2</c:v>
                </c:pt>
                <c:pt idx="1269">
                  <c:v>1.5980474048291893E-2</c:v>
                </c:pt>
                <c:pt idx="1270">
                  <c:v>1.597129774862862E-2</c:v>
                </c:pt>
                <c:pt idx="1271">
                  <c:v>1.5967924186517667E-2</c:v>
                </c:pt>
                <c:pt idx="1272">
                  <c:v>1.5962780243105879E-2</c:v>
                </c:pt>
                <c:pt idx="1273">
                  <c:v>1.5956840641460357E-2</c:v>
                </c:pt>
                <c:pt idx="1274">
                  <c:v>1.5950880500464615E-2</c:v>
                </c:pt>
                <c:pt idx="1275">
                  <c:v>1.5945127429639452E-2</c:v>
                </c:pt>
                <c:pt idx="1276">
                  <c:v>1.5939131818520146E-2</c:v>
                </c:pt>
                <c:pt idx="1277">
                  <c:v>1.5933116161708838E-2</c:v>
                </c:pt>
                <c:pt idx="1278">
                  <c:v>1.5927080635544471E-2</c:v>
                </c:pt>
                <c:pt idx="1279">
                  <c:v>1.5920695046613371E-2</c:v>
                </c:pt>
                <c:pt idx="1280">
                  <c:v>1.5914698204510247E-2</c:v>
                </c:pt>
                <c:pt idx="1281">
                  <c:v>1.5908599226245324E-2</c:v>
                </c:pt>
                <c:pt idx="1282">
                  <c:v>1.5902481119534073E-2</c:v>
                </c:pt>
                <c:pt idx="1283">
                  <c:v>1.5896344060735423E-2</c:v>
                </c:pt>
                <c:pt idx="1284">
                  <c:v>1.5890188226220792E-2</c:v>
                </c:pt>
                <c:pt idx="1285">
                  <c:v>1.5884013792344109E-2</c:v>
                </c:pt>
                <c:pt idx="1286">
                  <c:v>1.58778209354693E-2</c:v>
                </c:pt>
                <c:pt idx="1287">
                  <c:v>1.5871609831952793E-2</c:v>
                </c:pt>
                <c:pt idx="1288">
                  <c:v>1.586538065816101E-2</c:v>
                </c:pt>
                <c:pt idx="1289">
                  <c:v>1.5859133590450381E-2</c:v>
                </c:pt>
                <c:pt idx="1290">
                  <c:v>1.585286880518233E-2</c:v>
                </c:pt>
                <c:pt idx="1291">
                  <c:v>1.5846586478715785E-2</c:v>
                </c:pt>
                <c:pt idx="1292">
                  <c:v>1.5840286787409674E-2</c:v>
                </c:pt>
                <c:pt idx="1293">
                  <c:v>1.5833969907620427E-2</c:v>
                </c:pt>
                <c:pt idx="1294">
                  <c:v>1.5827636015709468E-2</c:v>
                </c:pt>
                <c:pt idx="1295">
                  <c:v>1.5821285288038223E-2</c:v>
                </c:pt>
                <c:pt idx="1296">
                  <c:v>1.5814917900958125E-2</c:v>
                </c:pt>
                <c:pt idx="1297">
                  <c:v>1.5808534030833099E-2</c:v>
                </c:pt>
                <c:pt idx="1298">
                  <c:v>1.5802133854014577E-2</c:v>
                </c:pt>
                <c:pt idx="1299">
                  <c:v>1.5795717546861487E-2</c:v>
                </c:pt>
                <c:pt idx="1300">
                  <c:v>1.5789285285735255E-2</c:v>
                </c:pt>
                <c:pt idx="1301">
                  <c:v>1.5782837246982317E-2</c:v>
                </c:pt>
                <c:pt idx="1302">
                  <c:v>1.5776373606969096E-2</c:v>
                </c:pt>
                <c:pt idx="1303">
                  <c:v>1.5769894542042029E-2</c:v>
                </c:pt>
                <c:pt idx="1304">
                  <c:v>1.5763400228562541E-2</c:v>
                </c:pt>
                <c:pt idx="1305">
                  <c:v>1.5756890842887061E-2</c:v>
                </c:pt>
                <c:pt idx="1306">
                  <c:v>1.575036656135953E-2</c:v>
                </c:pt>
                <c:pt idx="1307">
                  <c:v>1.5743827560348866E-2</c:v>
                </c:pt>
                <c:pt idx="1308">
                  <c:v>1.5737274016196512E-2</c:v>
                </c:pt>
                <c:pt idx="1309">
                  <c:v>1.5730706105263892E-2</c:v>
                </c:pt>
                <c:pt idx="1310">
                  <c:v>1.572450796634273E-2</c:v>
                </c:pt>
                <c:pt idx="1311">
                  <c:v>1.5717527888458593E-2</c:v>
                </c:pt>
                <c:pt idx="1312">
                  <c:v>1.5710917935293778E-2</c:v>
                </c:pt>
                <c:pt idx="1313">
                  <c:v>1.5704294320754431E-2</c:v>
                </c:pt>
                <c:pt idx="1314">
                  <c:v>1.5697657221194483E-2</c:v>
                </c:pt>
                <c:pt idx="1315">
                  <c:v>1.5691006812965369E-2</c:v>
                </c:pt>
                <c:pt idx="1316">
                  <c:v>1.5684343272418522E-2</c:v>
                </c:pt>
                <c:pt idx="1317">
                  <c:v>1.5677666775902876E-2</c:v>
                </c:pt>
                <c:pt idx="1318">
                  <c:v>1.5670977499769867E-2</c:v>
                </c:pt>
                <c:pt idx="1319">
                  <c:v>1.5664275620368429E-2</c:v>
                </c:pt>
                <c:pt idx="1320">
                  <c:v>1.5657561314049995E-2</c:v>
                </c:pt>
                <c:pt idx="1321">
                  <c:v>1.5650834757161003E-2</c:v>
                </c:pt>
                <c:pt idx="1322">
                  <c:v>1.5644096126047891E-2</c:v>
                </c:pt>
                <c:pt idx="1323">
                  <c:v>1.5637345597069585E-2</c:v>
                </c:pt>
                <c:pt idx="1324">
                  <c:v>1.5630583346560034E-2</c:v>
                </c:pt>
                <c:pt idx="1325">
                  <c:v>1.5623809550878165E-2</c:v>
                </c:pt>
                <c:pt idx="1326">
                  <c:v>1.5617024386365419E-2</c:v>
                </c:pt>
                <c:pt idx="1327">
                  <c:v>1.5610228029368234E-2</c:v>
                </c:pt>
                <c:pt idx="1328">
                  <c:v>1.5604016729596928E-2</c:v>
                </c:pt>
                <c:pt idx="1329">
                  <c:v>1.559720274029841E-2</c:v>
                </c:pt>
                <c:pt idx="1330">
                  <c:v>1.5590378038514707E-2</c:v>
                </c:pt>
                <c:pt idx="1331">
                  <c:v>1.5583542800550505E-2</c:v>
                </c:pt>
                <c:pt idx="1332">
                  <c:v>1.5576084529261014E-2</c:v>
                </c:pt>
                <c:pt idx="1333">
                  <c:v>1.5569224720629882E-2</c:v>
                </c:pt>
                <c:pt idx="1334">
                  <c:v>1.5562199539023361E-2</c:v>
                </c:pt>
                <c:pt idx="1335">
                  <c:v>1.5555475405513441E-2</c:v>
                </c:pt>
                <c:pt idx="1336">
                  <c:v>1.5549057761092985E-2</c:v>
                </c:pt>
                <c:pt idx="1337">
                  <c:v>1.5541687668876036E-2</c:v>
                </c:pt>
                <c:pt idx="1338">
                  <c:v>1.5534779833344947E-2</c:v>
                </c:pt>
                <c:pt idx="1339">
                  <c:v>1.5527862921461688E-2</c:v>
                </c:pt>
                <c:pt idx="1340">
                  <c:v>1.5520937109567701E-2</c:v>
                </c:pt>
                <c:pt idx="1341">
                  <c:v>1.5514002574006924E-2</c:v>
                </c:pt>
                <c:pt idx="1342">
                  <c:v>1.5507059491113306E-2</c:v>
                </c:pt>
                <c:pt idx="1343">
                  <c:v>1.5500108037233284E-2</c:v>
                </c:pt>
                <c:pt idx="1344">
                  <c:v>1.5493148388703304E-2</c:v>
                </c:pt>
                <c:pt idx="1345">
                  <c:v>1.5486180721864806E-2</c:v>
                </c:pt>
                <c:pt idx="1346">
                  <c:v>1.5479205213056735E-2</c:v>
                </c:pt>
                <c:pt idx="1347">
                  <c:v>1.5472222038618033E-2</c:v>
                </c:pt>
                <c:pt idx="1348">
                  <c:v>1.5465231374885147E-2</c:v>
                </c:pt>
                <c:pt idx="1349">
                  <c:v>1.5458739339614658E-2</c:v>
                </c:pt>
                <c:pt idx="1350">
                  <c:v>1.5451228284892593E-2</c:v>
                </c:pt>
                <c:pt idx="1351">
                  <c:v>1.5444216211305817E-2</c:v>
                </c:pt>
                <c:pt idx="1352">
                  <c:v>1.5437197353775634E-2</c:v>
                </c:pt>
                <c:pt idx="1353">
                  <c:v>1.5430171888635991E-2</c:v>
                </c:pt>
                <c:pt idx="1354">
                  <c:v>1.5423139992225832E-2</c:v>
                </c:pt>
                <c:pt idx="1355">
                  <c:v>1.5416101840876606E-2</c:v>
                </c:pt>
                <c:pt idx="1356">
                  <c:v>1.5409057610924759E-2</c:v>
                </c:pt>
                <c:pt idx="1357">
                  <c:v>1.5402007478704238E-2</c:v>
                </c:pt>
                <c:pt idx="1358">
                  <c:v>1.5394951620551489E-2</c:v>
                </c:pt>
                <c:pt idx="1359">
                  <c:v>1.5387890212797961E-2</c:v>
                </c:pt>
                <c:pt idx="1360">
                  <c:v>1.5380823431775104E-2</c:v>
                </c:pt>
                <c:pt idx="1361">
                  <c:v>1.5373751453819362E-2</c:v>
                </c:pt>
                <c:pt idx="1362">
                  <c:v>1.5366674455259688E-2</c:v>
                </c:pt>
                <c:pt idx="1363">
                  <c:v>1.5359592612430029E-2</c:v>
                </c:pt>
                <c:pt idx="1364">
                  <c:v>1.5352506101661834E-2</c:v>
                </c:pt>
                <c:pt idx="1365">
                  <c:v>1.5345415099284054E-2</c:v>
                </c:pt>
                <c:pt idx="1366">
                  <c:v>1.533831978162814E-2</c:v>
                </c:pt>
                <c:pt idx="1367">
                  <c:v>1.5331220325025541E-2</c:v>
                </c:pt>
                <c:pt idx="1368">
                  <c:v>1.5324116905802709E-2</c:v>
                </c:pt>
                <c:pt idx="1369">
                  <c:v>1.5317009700288597E-2</c:v>
                </c:pt>
                <c:pt idx="1370">
                  <c:v>1.5309716027887403E-2</c:v>
                </c:pt>
                <c:pt idx="1371">
                  <c:v>1.5302784635714828E-2</c:v>
                </c:pt>
                <c:pt idx="1372">
                  <c:v>1.5295667129305579E-2</c:v>
                </c:pt>
                <c:pt idx="1373">
                  <c:v>1.5288546541918357E-2</c:v>
                </c:pt>
                <c:pt idx="1374">
                  <c:v>1.5281423049882115E-2</c:v>
                </c:pt>
                <c:pt idx="1375">
                  <c:v>1.5274296829525802E-2</c:v>
                </c:pt>
                <c:pt idx="1376">
                  <c:v>1.5267168057168379E-2</c:v>
                </c:pt>
                <c:pt idx="1377">
                  <c:v>1.5260036909138797E-2</c:v>
                </c:pt>
                <c:pt idx="1378">
                  <c:v>1.5252903561763509E-2</c:v>
                </c:pt>
                <c:pt idx="1379">
                  <c:v>1.5245768191366471E-2</c:v>
                </c:pt>
                <c:pt idx="1380">
                  <c:v>1.5239380930933053E-2</c:v>
                </c:pt>
                <c:pt idx="1381">
                  <c:v>1.5232243674364439E-2</c:v>
                </c:pt>
                <c:pt idx="1382">
                  <c:v>1.5225104873065767E-2</c:v>
                </c:pt>
                <c:pt idx="1383">
                  <c:v>1.5217964703327449E-2</c:v>
                </c:pt>
                <c:pt idx="1384">
                  <c:v>1.5210067165383478E-2</c:v>
                </c:pt>
                <c:pt idx="1385">
                  <c:v>1.5202733863189429E-2</c:v>
                </c:pt>
                <c:pt idx="1386">
                  <c:v>1.5195778765150492E-2</c:v>
                </c:pt>
                <c:pt idx="1387">
                  <c:v>1.5188633558214371E-2</c:v>
                </c:pt>
                <c:pt idx="1388">
                  <c:v>1.5182059154589676E-2</c:v>
                </c:pt>
                <c:pt idx="1389">
                  <c:v>1.5174342012302666E-2</c:v>
                </c:pt>
                <c:pt idx="1390">
                  <c:v>1.5167196025965002E-2</c:v>
                </c:pt>
                <c:pt idx="1391">
                  <c:v>1.5160050132470571E-2</c:v>
                </c:pt>
                <c:pt idx="1392">
                  <c:v>1.5152904508133336E-2</c:v>
                </c:pt>
                <c:pt idx="1393">
                  <c:v>1.5145759329274755E-2</c:v>
                </c:pt>
                <c:pt idx="1394">
                  <c:v>1.513861477221129E-2</c:v>
                </c:pt>
                <c:pt idx="1395">
                  <c:v>1.5131471013259401E-2</c:v>
                </c:pt>
                <c:pt idx="1396">
                  <c:v>1.5124328228738049E-2</c:v>
                </c:pt>
                <c:pt idx="1397">
                  <c:v>1.5117186594963694E-2</c:v>
                </c:pt>
                <c:pt idx="1398">
                  <c:v>1.5110046288252799E-2</c:v>
                </c:pt>
                <c:pt idx="1399">
                  <c:v>1.5102907484919326E-2</c:v>
                </c:pt>
                <c:pt idx="1400">
                  <c:v>1.5095770361282235E-2</c:v>
                </c:pt>
                <c:pt idx="1401">
                  <c:v>1.5088635093650493E-2</c:v>
                </c:pt>
                <c:pt idx="1402">
                  <c:v>1.508150185834306E-2</c:v>
                </c:pt>
                <c:pt idx="1403">
                  <c:v>1.5074370831676398E-2</c:v>
                </c:pt>
                <c:pt idx="1404">
                  <c:v>1.5067242189956975E-2</c:v>
                </c:pt>
                <c:pt idx="1405">
                  <c:v>1.5060116109503752E-2</c:v>
                </c:pt>
                <c:pt idx="1406">
                  <c:v>1.5052992766625695E-2</c:v>
                </c:pt>
                <c:pt idx="1407">
                  <c:v>1.5045872337639266E-2</c:v>
                </c:pt>
                <c:pt idx="1408">
                  <c:v>1.5038754998850934E-2</c:v>
                </c:pt>
                <c:pt idx="1409">
                  <c:v>1.5031640926574663E-2</c:v>
                </c:pt>
                <c:pt idx="1410">
                  <c:v>1.5025112846482737E-2</c:v>
                </c:pt>
                <c:pt idx="1411">
                  <c:v>1.5017423286804166E-2</c:v>
                </c:pt>
                <c:pt idx="1412">
                  <c:v>1.5010320071930372E-2</c:v>
                </c:pt>
                <c:pt idx="1413">
                  <c:v>1.5003220828807007E-2</c:v>
                </c:pt>
                <c:pt idx="1414">
                  <c:v>1.4996125733745536E-2</c:v>
                </c:pt>
                <c:pt idx="1415">
                  <c:v>1.4989034963057424E-2</c:v>
                </c:pt>
                <c:pt idx="1416">
                  <c:v>1.4981948693046643E-2</c:v>
                </c:pt>
                <c:pt idx="1417">
                  <c:v>1.497486710002216E-2</c:v>
                </c:pt>
                <c:pt idx="1418">
                  <c:v>1.4967790360295441E-2</c:v>
                </c:pt>
                <c:pt idx="1419">
                  <c:v>1.4960718650165461E-2</c:v>
                </c:pt>
                <c:pt idx="1420">
                  <c:v>1.4953652145946184E-2</c:v>
                </c:pt>
                <c:pt idx="1421">
                  <c:v>1.494659102394158E-2</c:v>
                </c:pt>
                <c:pt idx="1422">
                  <c:v>1.493914826370493E-2</c:v>
                </c:pt>
                <c:pt idx="1423">
                  <c:v>1.4933066086381846E-2</c:v>
                </c:pt>
                <c:pt idx="1424">
                  <c:v>1.4925441714258025E-2</c:v>
                </c:pt>
                <c:pt idx="1425">
                  <c:v>1.4918403884159326E-2</c:v>
                </c:pt>
                <c:pt idx="1426">
                  <c:v>1.4911372317797655E-2</c:v>
                </c:pt>
                <c:pt idx="1427">
                  <c:v>1.4903151362641866E-2</c:v>
                </c:pt>
                <c:pt idx="1428">
                  <c:v>1.4896519177142581E-2</c:v>
                </c:pt>
                <c:pt idx="1429">
                  <c:v>1.4889508232164462E-2</c:v>
                </c:pt>
                <c:pt idx="1430">
                  <c:v>1.4882504268301386E-2</c:v>
                </c:pt>
                <c:pt idx="1431">
                  <c:v>1.4875507461851034E-2</c:v>
                </c:pt>
                <c:pt idx="1432">
                  <c:v>1.4869093091899162E-2</c:v>
                </c:pt>
                <c:pt idx="1433">
                  <c:v>1.4862110343071435E-2</c:v>
                </c:pt>
                <c:pt idx="1434">
                  <c:v>1.4855135241406612E-2</c:v>
                </c:pt>
                <c:pt idx="1435">
                  <c:v>1.484740450707428E-2</c:v>
                </c:pt>
                <c:pt idx="1436">
                  <c:v>1.4840636961069961E-2</c:v>
                </c:pt>
                <c:pt idx="1437">
                  <c:v>1.4833686801262288E-2</c:v>
                </c:pt>
                <c:pt idx="1438">
                  <c:v>1.4826745032917624E-2</c:v>
                </c:pt>
                <c:pt idx="1439">
                  <c:v>1.4815853918014786E-2</c:v>
                </c:pt>
                <c:pt idx="1440">
                  <c:v>1.4812887375790014E-2</c:v>
                </c:pt>
                <c:pt idx="1441">
                  <c:v>1.480597183958697E-2</c:v>
                </c:pt>
                <c:pt idx="1442">
                  <c:v>1.4799065400011894E-2</c:v>
                </c:pt>
                <c:pt idx="1443">
                  <c:v>1.4792168296731134E-2</c:v>
                </c:pt>
                <c:pt idx="1444">
                  <c:v>1.4785281023393687E-2</c:v>
                </c:pt>
                <c:pt idx="1445">
                  <c:v>1.4778404138352913E-2</c:v>
                </c:pt>
                <c:pt idx="1446">
                  <c:v>1.4771538201424234E-2</c:v>
                </c:pt>
                <c:pt idx="1447">
                  <c:v>1.4764683762046853E-2</c:v>
                </c:pt>
                <c:pt idx="1448">
                  <c:v>1.4757841172354576E-2</c:v>
                </c:pt>
                <c:pt idx="1449">
                  <c:v>1.4751010620055316E-2</c:v>
                </c:pt>
                <c:pt idx="1450">
                  <c:v>1.4744192287882905E-2</c:v>
                </c:pt>
                <c:pt idx="1451">
                  <c:v>1.4737386358571166E-2</c:v>
                </c:pt>
                <c:pt idx="1452">
                  <c:v>1.4730593014851349E-2</c:v>
                </c:pt>
                <c:pt idx="1453">
                  <c:v>1.4723630255658593E-2</c:v>
                </c:pt>
                <c:pt idx="1454">
                  <c:v>1.4717044815112486E-2</c:v>
                </c:pt>
                <c:pt idx="1455">
                  <c:v>1.4710290324553359E-2</c:v>
                </c:pt>
                <c:pt idx="1456">
                  <c:v>1.4703549150513733E-2</c:v>
                </c:pt>
                <c:pt idx="1457">
                  <c:v>1.4696821475717119E-2</c:v>
                </c:pt>
                <c:pt idx="1458">
                  <c:v>1.469010748289477E-2</c:v>
                </c:pt>
                <c:pt idx="1459">
                  <c:v>1.4683407354777932E-2</c:v>
                </c:pt>
                <c:pt idx="1460">
                  <c:v>1.467672127409528E-2</c:v>
                </c:pt>
                <c:pt idx="1461">
                  <c:v>1.4670049423570322E-2</c:v>
                </c:pt>
                <c:pt idx="1462">
                  <c:v>1.4663919510309003E-2</c:v>
                </c:pt>
                <c:pt idx="1463">
                  <c:v>1.4656749143923658E-2</c:v>
                </c:pt>
                <c:pt idx="1464">
                  <c:v>1.4650121080254134E-2</c:v>
                </c:pt>
                <c:pt idx="1465">
                  <c:v>1.4643507977654411E-2</c:v>
                </c:pt>
                <c:pt idx="1466">
                  <c:v>1.4636565169417118E-2</c:v>
                </c:pt>
                <c:pt idx="1467">
                  <c:v>1.4630327386576479E-2</c:v>
                </c:pt>
                <c:pt idx="1468">
                  <c:v>1.4623760263553033E-2</c:v>
                </c:pt>
                <c:pt idx="1469">
                  <c:v>1.4617208832503758E-2</c:v>
                </c:pt>
                <c:pt idx="1470">
                  <c:v>1.4610673276154746E-2</c:v>
                </c:pt>
                <c:pt idx="1471">
                  <c:v>1.4604153777237248E-2</c:v>
                </c:pt>
                <c:pt idx="1472">
                  <c:v>1.4597650518467044E-2</c:v>
                </c:pt>
                <c:pt idx="1473">
                  <c:v>1.4591163682570222E-2</c:v>
                </c:pt>
                <c:pt idx="1474">
                  <c:v>1.4584693452275454E-2</c:v>
                </c:pt>
                <c:pt idx="1475">
                  <c:v>1.4578240010303676E-2</c:v>
                </c:pt>
                <c:pt idx="1476">
                  <c:v>1.4571803539378403E-2</c:v>
                </c:pt>
                <c:pt idx="1477">
                  <c:v>1.4565384222217988E-2</c:v>
                </c:pt>
                <c:pt idx="1478">
                  <c:v>1.4558982241551105E-2</c:v>
                </c:pt>
                <c:pt idx="1479">
                  <c:v>1.4549866990638323E-2</c:v>
                </c:pt>
                <c:pt idx="1480">
                  <c:v>1.4543507873598926E-2</c:v>
                </c:pt>
                <c:pt idx="1481">
                  <c:v>1.4537166719527417E-2</c:v>
                </c:pt>
                <c:pt idx="1482">
                  <c:v>1.4530843711139572E-2</c:v>
                </c:pt>
                <c:pt idx="1483">
                  <c:v>1.4524539031161486E-2</c:v>
                </c:pt>
                <c:pt idx="1484">
                  <c:v>1.4518562530006782E-2</c:v>
                </c:pt>
                <c:pt idx="1485">
                  <c:v>1.4512292859940906E-2</c:v>
                </c:pt>
                <c:pt idx="1486">
                  <c:v>1.450604203860726E-2</c:v>
                </c:pt>
                <c:pt idx="1487">
                  <c:v>1.4499810248706597E-2</c:v>
                </c:pt>
                <c:pt idx="1488">
                  <c:v>1.4493296952606314E-2</c:v>
                </c:pt>
                <c:pt idx="1489">
                  <c:v>1.4487106080198047E-2</c:v>
                </c:pt>
                <c:pt idx="1490">
                  <c:v>1.4480934815233193E-2</c:v>
                </c:pt>
                <c:pt idx="1491">
                  <c:v>1.4474783340435261E-2</c:v>
                </c:pt>
                <c:pt idx="1492">
                  <c:v>1.4468797446458126E-2</c:v>
                </c:pt>
                <c:pt idx="1493">
                  <c:v>1.4462684890394151E-2</c:v>
                </c:pt>
                <c:pt idx="1494">
                  <c:v>1.4454855779650444E-2</c:v>
                </c:pt>
                <c:pt idx="1495">
                  <c:v>1.4450520934010669E-2</c:v>
                </c:pt>
                <c:pt idx="1496">
                  <c:v>1.4444469899116186E-2</c:v>
                </c:pt>
                <c:pt idx="1497">
                  <c:v>1.4437440761973562E-2</c:v>
                </c:pt>
                <c:pt idx="1498">
                  <c:v>1.4431435959212728E-2</c:v>
                </c:pt>
                <c:pt idx="1499">
                  <c:v>1.4425452434455767E-2</c:v>
                </c:pt>
                <c:pt idx="1500">
                  <c:v>1.4419490370413303E-2</c:v>
                </c:pt>
                <c:pt idx="1501">
                  <c:v>1.4413683976590264E-2</c:v>
                </c:pt>
                <c:pt idx="1502">
                  <c:v>1.4407764044424454E-2</c:v>
                </c:pt>
                <c:pt idx="1503">
                  <c:v>1.440186610709393E-2</c:v>
                </c:pt>
                <c:pt idx="1504">
                  <c:v>1.4395990347311205E-2</c:v>
                </c:pt>
                <c:pt idx="1505">
                  <c:v>1.4390008356040271E-2</c:v>
                </c:pt>
                <c:pt idx="1506">
                  <c:v>1.438417889333417E-2</c:v>
                </c:pt>
                <c:pt idx="1507">
                  <c:v>1.4378372170355589E-2</c:v>
                </c:pt>
                <c:pt idx="1508">
                  <c:v>1.4372588369812572E-2</c:v>
                </c:pt>
                <c:pt idx="1509">
                  <c:v>1.4366827674420893E-2</c:v>
                </c:pt>
                <c:pt idx="1510">
                  <c:v>1.4361090266893755E-2</c:v>
                </c:pt>
                <c:pt idx="1511">
                  <c:v>1.4355376329944358E-2</c:v>
                </c:pt>
                <c:pt idx="1512">
                  <c:v>1.4349686046285897E-2</c:v>
                </c:pt>
                <c:pt idx="1513">
                  <c:v>1.4344019598631576E-2</c:v>
                </c:pt>
                <c:pt idx="1514">
                  <c:v>1.4338492710283646E-2</c:v>
                </c:pt>
                <c:pt idx="1515">
                  <c:v>1.4332872962222076E-2</c:v>
                </c:pt>
                <c:pt idx="1516">
                  <c:v>1.4327277584194498E-2</c:v>
                </c:pt>
                <c:pt idx="1517">
                  <c:v>1.4321706758902764E-2</c:v>
                </c:pt>
                <c:pt idx="1518">
                  <c:v>1.4316051295360815E-2</c:v>
                </c:pt>
                <c:pt idx="1519">
                  <c:v>1.431053170069046E-2</c:v>
                </c:pt>
                <c:pt idx="1520">
                  <c:v>1.4305037221006326E-2</c:v>
                </c:pt>
                <c:pt idx="1521">
                  <c:v>1.4299568039024189E-2</c:v>
                </c:pt>
                <c:pt idx="1522">
                  <c:v>1.4294124337449513E-2</c:v>
                </c:pt>
                <c:pt idx="1523">
                  <c:v>1.4288807646201995E-2</c:v>
                </c:pt>
                <c:pt idx="1524">
                  <c:v>1.4283413805838308E-2</c:v>
                </c:pt>
                <c:pt idx="1525">
                  <c:v>1.4278045979859932E-2</c:v>
                </c:pt>
                <c:pt idx="1526">
                  <c:v>1.4272319855801725E-2</c:v>
                </c:pt>
                <c:pt idx="1527">
                  <c:v>1.4267294430626827E-2</c:v>
                </c:pt>
                <c:pt idx="1528">
                  <c:v>1.4262007448445743E-2</c:v>
                </c:pt>
                <c:pt idx="1529">
                  <c:v>1.4256747225643887E-2</c:v>
                </c:pt>
                <c:pt idx="1530">
                  <c:v>1.4251513944937039E-2</c:v>
                </c:pt>
                <c:pt idx="1531">
                  <c:v>1.4245653795018853E-2</c:v>
                </c:pt>
                <c:pt idx="1532">
                  <c:v>1.4240220337238667E-2</c:v>
                </c:pt>
                <c:pt idx="1533">
                  <c:v>1.4235076480281319E-2</c:v>
                </c:pt>
                <c:pt idx="1534">
                  <c:v>1.4229960350792775E-2</c:v>
                </c:pt>
                <c:pt idx="1535">
                  <c:v>1.4225112755909208E-2</c:v>
                </c:pt>
                <c:pt idx="1536">
                  <c:v>1.4220204800414431E-2</c:v>
                </c:pt>
                <c:pt idx="1537">
                  <c:v>1.4215163777840774E-2</c:v>
                </c:pt>
                <c:pt idx="1538">
                  <c:v>1.4210151142414036E-2</c:v>
                </c:pt>
                <c:pt idx="1539">
                  <c:v>1.4205167076822369E-2</c:v>
                </c:pt>
                <c:pt idx="1540">
                  <c:v>1.4199785481892178E-2</c:v>
                </c:pt>
                <c:pt idx="1541">
                  <c:v>1.4194939162138261E-2</c:v>
                </c:pt>
                <c:pt idx="1542">
                  <c:v>1.4190051430372271E-2</c:v>
                </c:pt>
                <c:pt idx="1543">
                  <c:v>1.4185193070565691E-2</c:v>
                </c:pt>
                <c:pt idx="1544">
                  <c:v>1.4180364265435393E-2</c:v>
                </c:pt>
                <c:pt idx="1545">
                  <c:v>1.4174942940945456E-2</c:v>
                </c:pt>
                <c:pt idx="1546">
                  <c:v>1.4170176114921551E-2</c:v>
                </c:pt>
                <c:pt idx="1547">
                  <c:v>1.4165439403538427E-2</c:v>
                </c:pt>
                <c:pt idx="1548">
                  <c:v>1.4160898949042251E-2</c:v>
                </c:pt>
                <c:pt idx="1549">
                  <c:v>1.4156057055557392E-2</c:v>
                </c:pt>
                <c:pt idx="1550">
                  <c:v>1.4151411784382173E-2</c:v>
                </c:pt>
                <c:pt idx="1551">
                  <c:v>1.4146797358708108E-2</c:v>
                </c:pt>
                <c:pt idx="1552">
                  <c:v>1.4142213961244043E-2</c:v>
                </c:pt>
                <c:pt idx="1553">
                  <c:v>1.4137661774701327E-2</c:v>
                </c:pt>
                <c:pt idx="1554">
                  <c:v>1.4133140981801295E-2</c:v>
                </c:pt>
                <c:pt idx="1555">
                  <c:v>1.41286517652503E-2</c:v>
                </c:pt>
                <c:pt idx="1556">
                  <c:v>1.4124194307767179E-2</c:v>
                </c:pt>
                <c:pt idx="1557">
                  <c:v>1.4119768792058285E-2</c:v>
                </c:pt>
                <c:pt idx="1558">
                  <c:v>1.4115375400844954E-2</c:v>
                </c:pt>
                <c:pt idx="1559">
                  <c:v>1.4111014316838533E-2</c:v>
                </c:pt>
                <c:pt idx="1560">
                  <c:v>1.4106685722750367E-2</c:v>
                </c:pt>
                <c:pt idx="1561">
                  <c:v>1.4102389801294302E-2</c:v>
                </c:pt>
                <c:pt idx="1562">
                  <c:v>1.409812673518418E-2</c:v>
                </c:pt>
                <c:pt idx="1563">
                  <c:v>1.4093896707133846E-2</c:v>
                </c:pt>
                <c:pt idx="1564">
                  <c:v>1.4089699899854646E-2</c:v>
                </c:pt>
                <c:pt idx="1565">
                  <c:v>1.4085536496067919E-2</c:v>
                </c:pt>
                <c:pt idx="1566">
                  <c:v>1.4081406678477515E-2</c:v>
                </c:pt>
                <c:pt idx="1567">
                  <c:v>1.4077310629802275E-2</c:v>
                </c:pt>
                <c:pt idx="1568">
                  <c:v>1.4073248532753546E-2</c:v>
                </c:pt>
                <c:pt idx="1569">
                  <c:v>1.4069220570045171E-2</c:v>
                </c:pt>
                <c:pt idx="1570">
                  <c:v>1.4065226924393492E-2</c:v>
                </c:pt>
                <c:pt idx="1571">
                  <c:v>1.4061267778507358E-2</c:v>
                </c:pt>
                <c:pt idx="1572">
                  <c:v>1.4057343315108106E-2</c:v>
                </c:pt>
                <c:pt idx="1573">
                  <c:v>1.4053453716902087E-2</c:v>
                </c:pt>
                <c:pt idx="1574">
                  <c:v>1.404959916660814E-2</c:v>
                </c:pt>
                <c:pt idx="1575">
                  <c:v>1.4045779846937612E-2</c:v>
                </c:pt>
                <c:pt idx="1576">
                  <c:v>1.4041995940606844E-2</c:v>
                </c:pt>
                <c:pt idx="1577">
                  <c:v>1.4038247630324685E-2</c:v>
                </c:pt>
                <c:pt idx="1578">
                  <c:v>1.4034535098812473E-2</c:v>
                </c:pt>
                <c:pt idx="1579">
                  <c:v>1.4030858528781553E-2</c:v>
                </c:pt>
                <c:pt idx="1580">
                  <c:v>1.4027218102948269E-2</c:v>
                </c:pt>
                <c:pt idx="1581">
                  <c:v>1.4023614004023965E-2</c:v>
                </c:pt>
                <c:pt idx="1582">
                  <c:v>1.4020046414722487E-2</c:v>
                </c:pt>
                <c:pt idx="1583">
                  <c:v>1.4016444998232888E-2</c:v>
                </c:pt>
                <c:pt idx="1584">
                  <c:v>1.4013021495855871E-2</c:v>
                </c:pt>
                <c:pt idx="1585">
                  <c:v>1.4009564531723417E-2</c:v>
                </c:pt>
                <c:pt idx="1586">
                  <c:v>1.4006144808074161E-2</c:v>
                </c:pt>
                <c:pt idx="1587">
                  <c:v>1.4002661579065484E-2</c:v>
                </c:pt>
                <c:pt idx="1588">
                  <c:v>1.3999273453668692E-2</c:v>
                </c:pt>
                <c:pt idx="1589">
                  <c:v>1.3995956210765468E-2</c:v>
                </c:pt>
                <c:pt idx="1590">
                  <c:v>1.3992676880992023E-2</c:v>
                </c:pt>
                <c:pt idx="1591">
                  <c:v>1.3989435647039361E-2</c:v>
                </c:pt>
                <c:pt idx="1592">
                  <c:v>1.3986418748445917E-2</c:v>
                </c:pt>
                <c:pt idx="1593">
                  <c:v>1.3983264824234121E-2</c:v>
                </c:pt>
                <c:pt idx="1594">
                  <c:v>1.3980149602236258E-2</c:v>
                </c:pt>
                <c:pt idx="1595">
                  <c:v>1.3977128393783452E-2</c:v>
                </c:pt>
                <c:pt idx="1596">
                  <c:v>1.3974035995742706E-2</c:v>
                </c:pt>
                <c:pt idx="1597">
                  <c:v>1.3971037976687195E-2</c:v>
                </c:pt>
                <c:pt idx="1598">
                  <c:v>1.3968079390708488E-2</c:v>
                </c:pt>
                <c:pt idx="1599">
                  <c:v>1.3965160420532918E-2</c:v>
                </c:pt>
                <c:pt idx="1600">
                  <c:v>1.3962281248871833E-2</c:v>
                </c:pt>
                <c:pt idx="1601">
                  <c:v>1.3959442058449067E-2</c:v>
                </c:pt>
                <c:pt idx="1602">
                  <c:v>1.3956643031975968E-2</c:v>
                </c:pt>
                <c:pt idx="1603">
                  <c:v>1.3953884352176371E-2</c:v>
                </c:pt>
                <c:pt idx="1604">
                  <c:v>1.3951166201769116E-2</c:v>
                </c:pt>
                <c:pt idx="1605">
                  <c:v>1.3948488763470546E-2</c:v>
                </c:pt>
                <c:pt idx="1606">
                  <c:v>1.3945852220001997E-2</c:v>
                </c:pt>
                <c:pt idx="1607">
                  <c:v>1.3943256754079814E-2</c:v>
                </c:pt>
                <c:pt idx="1608">
                  <c:v>1.3940702548430328E-2</c:v>
                </c:pt>
                <c:pt idx="1609">
                  <c:v>1.3938189785767385E-2</c:v>
                </c:pt>
                <c:pt idx="1610">
                  <c:v>1.3935718648812323E-2</c:v>
                </c:pt>
                <c:pt idx="1611">
                  <c:v>1.3933289320288977E-2</c:v>
                </c:pt>
                <c:pt idx="1612">
                  <c:v>1.3930901982921184E-2</c:v>
                </c:pt>
                <c:pt idx="1613">
                  <c:v>1.392855681942029E-2</c:v>
                </c:pt>
                <c:pt idx="1614">
                  <c:v>1.3926254012517625E-2</c:v>
                </c:pt>
                <c:pt idx="1615">
                  <c:v>1.392399374492953E-2</c:v>
                </c:pt>
                <c:pt idx="1616">
                  <c:v>1.3921776199382341E-2</c:v>
                </c:pt>
                <c:pt idx="1617">
                  <c:v>1.3919601558594896E-2</c:v>
                </c:pt>
                <c:pt idx="1618">
                  <c:v>1.3917470005293531E-2</c:v>
                </c:pt>
                <c:pt idx="1619">
                  <c:v>1.3915381722199582E-2</c:v>
                </c:pt>
                <c:pt idx="1620">
                  <c:v>1.3913336892036887E-2</c:v>
                </c:pt>
                <c:pt idx="1621">
                  <c:v>1.3911335697534277E-2</c:v>
                </c:pt>
                <c:pt idx="1622">
                  <c:v>1.3908981407657693E-2</c:v>
                </c:pt>
                <c:pt idx="1623">
                  <c:v>1.3907464946389669E-2</c:v>
                </c:pt>
                <c:pt idx="1624">
                  <c:v>1.3905595755202838E-2</c:v>
                </c:pt>
                <c:pt idx="1625">
                  <c:v>1.3903770930573933E-2</c:v>
                </c:pt>
                <c:pt idx="1626">
                  <c:v>1.3901990655224294E-2</c:v>
                </c:pt>
                <c:pt idx="1627">
                  <c:v>1.3900255111885251E-2</c:v>
                </c:pt>
                <c:pt idx="1628">
                  <c:v>1.3898564483283138E-2</c:v>
                </c:pt>
                <c:pt idx="1629">
                  <c:v>1.3896918952144288E-2</c:v>
                </c:pt>
                <c:pt idx="1630">
                  <c:v>1.3895318701197534E-2</c:v>
                </c:pt>
                <c:pt idx="1631">
                  <c:v>1.389376391316921E-2</c:v>
                </c:pt>
                <c:pt idx="1632">
                  <c:v>1.3892254770793144E-2</c:v>
                </c:pt>
                <c:pt idx="1633">
                  <c:v>1.3890791456793172E-2</c:v>
                </c:pt>
                <c:pt idx="1634">
                  <c:v>1.3889374153898126E-2</c:v>
                </c:pt>
                <c:pt idx="1635">
                  <c:v>1.3888003044839337E-2</c:v>
                </c:pt>
                <c:pt idx="1636">
                  <c:v>1.3886678312350631E-2</c:v>
                </c:pt>
                <c:pt idx="1637">
                  <c:v>1.3885400139160842E-2</c:v>
                </c:pt>
                <c:pt idx="1638">
                  <c:v>1.3884168708001299E-2</c:v>
                </c:pt>
                <c:pt idx="1639">
                  <c:v>1.388298420160583E-2</c:v>
                </c:pt>
                <c:pt idx="1640">
                  <c:v>1.3881087176029918E-2</c:v>
                </c:pt>
                <c:pt idx="1641">
                  <c:v>1.3879983670037621E-2</c:v>
                </c:pt>
                <c:pt idx="1642">
                  <c:v>1.3878927577469937E-2</c:v>
                </c:pt>
                <c:pt idx="1643">
                  <c:v>1.3877919081043568E-2</c:v>
                </c:pt>
                <c:pt idx="1644">
                  <c:v>1.3877771936713634E-2</c:v>
                </c:pt>
                <c:pt idx="1645">
                  <c:v>1.387708044705863E-2</c:v>
                </c:pt>
                <c:pt idx="1646">
                  <c:v>1.387602189977577E-2</c:v>
                </c:pt>
                <c:pt idx="1647">
                  <c:v>1.3875219369893221E-2</c:v>
                </c:pt>
                <c:pt idx="1648">
                  <c:v>1.3873813550592595E-2</c:v>
                </c:pt>
                <c:pt idx="1649">
                  <c:v>1.3873760200992513E-2</c:v>
                </c:pt>
                <c:pt idx="1650">
                  <c:v>1.3873103927449504E-2</c:v>
                </c:pt>
                <c:pt idx="1651">
                  <c:v>1.3872496771491494E-2</c:v>
                </c:pt>
                <c:pt idx="1652">
                  <c:v>1.3871938915864801E-2</c:v>
                </c:pt>
                <c:pt idx="1653">
                  <c:v>1.3871430543305752E-2</c:v>
                </c:pt>
                <c:pt idx="1654">
                  <c:v>1.3870971836555668E-2</c:v>
                </c:pt>
                <c:pt idx="1655">
                  <c:v>1.3870562978353373E-2</c:v>
                </c:pt>
                <c:pt idx="1656">
                  <c:v>1.3870204151442689E-2</c:v>
                </c:pt>
                <c:pt idx="1657">
                  <c:v>1.3869895538564936E-2</c:v>
                </c:pt>
                <c:pt idx="1658">
                  <c:v>1.3869637322466433E-2</c:v>
                </c:pt>
                <c:pt idx="1659">
                  <c:v>1.3869429685886003E-2</c:v>
                </c:pt>
                <c:pt idx="1660">
                  <c:v>1.3869272811569966E-2</c:v>
                </c:pt>
                <c:pt idx="1661">
                  <c:v>1.3868376218165531E-2</c:v>
                </c:pt>
                <c:pt idx="1662">
                  <c:v>1.3869112080713841E-2</c:v>
                </c:pt>
                <c:pt idx="1663">
                  <c:v>1.386910858966639E-2</c:v>
                </c:pt>
                <c:pt idx="1664">
                  <c:v>1.3869156591868603E-2</c:v>
                </c:pt>
                <c:pt idx="1665">
                  <c:v>1.3869256270064301E-2</c:v>
                </c:pt>
                <c:pt idx="1666">
                  <c:v>1.3869407807007295E-2</c:v>
                </c:pt>
                <c:pt idx="1667">
                  <c:v>1.3869611385446401E-2</c:v>
                </c:pt>
                <c:pt idx="1668">
                  <c:v>1.386986718812544E-2</c:v>
                </c:pt>
                <c:pt idx="1669">
                  <c:v>1.3870175397803219E-2</c:v>
                </c:pt>
                <c:pt idx="1670">
                  <c:v>1.3870536197226058E-2</c:v>
                </c:pt>
                <c:pt idx="1671">
                  <c:v>1.3870949769150265E-2</c:v>
                </c:pt>
                <c:pt idx="1672">
                  <c:v>1.3871416296322159E-2</c:v>
                </c:pt>
                <c:pt idx="1673">
                  <c:v>1.3871935961503046E-2</c:v>
                </c:pt>
                <c:pt idx="1674">
                  <c:v>1.3872508947441742E-2</c:v>
                </c:pt>
                <c:pt idx="1675">
                  <c:v>1.3873135436897055E-2</c:v>
                </c:pt>
                <c:pt idx="1676">
                  <c:v>1.3873815612625295E-2</c:v>
                </c:pt>
                <c:pt idx="1677">
                  <c:v>1.3874549657382773E-2</c:v>
                </c:pt>
                <c:pt idx="1678">
                  <c:v>1.38753377539233E-2</c:v>
                </c:pt>
                <c:pt idx="1679">
                  <c:v>1.3876180085013179E-2</c:v>
                </c:pt>
                <c:pt idx="1680">
                  <c:v>1.3877076833403723E-2</c:v>
                </c:pt>
                <c:pt idx="1681">
                  <c:v>1.3878028181861235E-2</c:v>
                </c:pt>
                <c:pt idx="1682">
                  <c:v>1.3879378754329189E-2</c:v>
                </c:pt>
                <c:pt idx="1683">
                  <c:v>1.3880095410012394E-2</c:v>
                </c:pt>
                <c:pt idx="1684">
                  <c:v>1.3881211655236148E-2</c:v>
                </c:pt>
                <c:pt idx="1685">
                  <c:v>1.3882383231569595E-2</c:v>
                </c:pt>
                <c:pt idx="1686">
                  <c:v>1.3883610321786533E-2</c:v>
                </c:pt>
                <c:pt idx="1687">
                  <c:v>1.3884893108648266E-2</c:v>
                </c:pt>
                <c:pt idx="1688">
                  <c:v>1.3886231774916102E-2</c:v>
                </c:pt>
                <c:pt idx="1689">
                  <c:v>1.3887626503368833E-2</c:v>
                </c:pt>
                <c:pt idx="1690">
                  <c:v>1.3889077476762768E-2</c:v>
                </c:pt>
                <c:pt idx="1691">
                  <c:v>1.3890584877876699E-2</c:v>
                </c:pt>
                <c:pt idx="1692">
                  <c:v>1.3890996407335571E-2</c:v>
                </c:pt>
                <c:pt idx="1693">
                  <c:v>1.3892604812281353E-2</c:v>
                </c:pt>
                <c:pt idx="1694">
                  <c:v>1.3894270147477992E-2</c:v>
                </c:pt>
                <c:pt idx="1695">
                  <c:v>1.3895992595675857E-2</c:v>
                </c:pt>
                <c:pt idx="1696">
                  <c:v>1.3899376301285734E-2</c:v>
                </c:pt>
                <c:pt idx="1697">
                  <c:v>1.3900824501787978E-2</c:v>
                </c:pt>
                <c:pt idx="1698">
                  <c:v>1.3902732014530739E-2</c:v>
                </c:pt>
                <c:pt idx="1699">
                  <c:v>1.3904697417181366E-2</c:v>
                </c:pt>
                <c:pt idx="1700">
                  <c:v>1.3906720892513658E-2</c:v>
                </c:pt>
                <c:pt idx="1701">
                  <c:v>1.3908802623306404E-2</c:v>
                </c:pt>
                <c:pt idx="1702">
                  <c:v>1.3910942792343395E-2</c:v>
                </c:pt>
                <c:pt idx="1703">
                  <c:v>1.3913139110368344E-2</c:v>
                </c:pt>
                <c:pt idx="1704">
                  <c:v>1.3915379384849269E-2</c:v>
                </c:pt>
                <c:pt idx="1705">
                  <c:v>1.3917542393694611E-2</c:v>
                </c:pt>
                <c:pt idx="1706">
                  <c:v>1.3919827593293193E-2</c:v>
                </c:pt>
                <c:pt idx="1707">
                  <c:v>1.3922111059153463E-2</c:v>
                </c:pt>
                <c:pt idx="1708">
                  <c:v>1.3924385942740774E-2</c:v>
                </c:pt>
                <c:pt idx="1709">
                  <c:v>1.3926652018421424E-2</c:v>
                </c:pt>
                <c:pt idx="1710">
                  <c:v>1.3928909261203789E-2</c:v>
                </c:pt>
                <c:pt idx="1711">
                  <c:v>1.3931157646088516E-2</c:v>
                </c:pt>
                <c:pt idx="1712">
                  <c:v>1.3933397148083978E-2</c:v>
                </c:pt>
                <c:pt idx="1713">
                  <c:v>1.3936055876548059E-2</c:v>
                </c:pt>
                <c:pt idx="1714">
                  <c:v>1.3937849403419997E-2</c:v>
                </c:pt>
                <c:pt idx="1715">
                  <c:v>1.3940062106772155E-2</c:v>
                </c:pt>
                <c:pt idx="1716">
                  <c:v>1.3942265827258249E-2</c:v>
                </c:pt>
                <c:pt idx="1717">
                  <c:v>1.3944460539876342E-2</c:v>
                </c:pt>
                <c:pt idx="1718">
                  <c:v>1.3946646219637392E-2</c:v>
                </c:pt>
                <c:pt idx="1719">
                  <c:v>1.3948822841544622E-2</c:v>
                </c:pt>
                <c:pt idx="1720">
                  <c:v>1.395099038060125E-2</c:v>
                </c:pt>
                <c:pt idx="1721">
                  <c:v>1.3953148811818234E-2</c:v>
                </c:pt>
                <c:pt idx="1722">
                  <c:v>1.3954028643721512E-2</c:v>
                </c:pt>
                <c:pt idx="1723">
                  <c:v>1.3957438250735843E-2</c:v>
                </c:pt>
                <c:pt idx="1724">
                  <c:v>1.3959569208448064E-2</c:v>
                </c:pt>
                <c:pt idx="1725">
                  <c:v>1.3961690958341265E-2</c:v>
                </c:pt>
                <c:pt idx="1726">
                  <c:v>1.3964644953422031E-2</c:v>
                </c:pt>
                <c:pt idx="1727">
                  <c:v>1.39659067346809E-2</c:v>
                </c:pt>
                <c:pt idx="1728">
                  <c:v>1.3968000711138935E-2</c:v>
                </c:pt>
                <c:pt idx="1729">
                  <c:v>1.3970085379790831E-2</c:v>
                </c:pt>
                <c:pt idx="1730">
                  <c:v>1.3972160715652703E-2</c:v>
                </c:pt>
                <c:pt idx="1731">
                  <c:v>1.3974226693720036E-2</c:v>
                </c:pt>
                <c:pt idx="1732">
                  <c:v>1.3976283289001206E-2</c:v>
                </c:pt>
                <c:pt idx="1733">
                  <c:v>1.3978330476504595E-2</c:v>
                </c:pt>
                <c:pt idx="1734">
                  <c:v>1.3980368231233423E-2</c:v>
                </c:pt>
                <c:pt idx="1735">
                  <c:v>1.3982396528188331E-2</c:v>
                </c:pt>
                <c:pt idx="1736">
                  <c:v>1.3984415342382856E-2</c:v>
                </c:pt>
                <c:pt idx="1737">
                  <c:v>1.3986424648817641E-2</c:v>
                </c:pt>
                <c:pt idx="1738">
                  <c:v>1.3988424422495906E-2</c:v>
                </c:pt>
                <c:pt idx="1739">
                  <c:v>1.3991264656079711E-2</c:v>
                </c:pt>
                <c:pt idx="1740">
                  <c:v>1.3993241174726528E-2</c:v>
                </c:pt>
                <c:pt idx="1741">
                  <c:v>1.399520807492537E-2</c:v>
                </c:pt>
                <c:pt idx="1742">
                  <c:v>1.3997165331679459E-2</c:v>
                </c:pt>
                <c:pt idx="1743">
                  <c:v>1.3999112919992018E-2</c:v>
                </c:pt>
                <c:pt idx="1744">
                  <c:v>1.3999821449608747E-2</c:v>
                </c:pt>
                <c:pt idx="1745">
                  <c:v>1.4001751489373897E-2</c:v>
                </c:pt>
                <c:pt idx="1746">
                  <c:v>1.4003671792176382E-2</c:v>
                </c:pt>
                <c:pt idx="1747">
                  <c:v>1.4005582333021911E-2</c:v>
                </c:pt>
                <c:pt idx="1748">
                  <c:v>1.4008704960165775E-2</c:v>
                </c:pt>
                <c:pt idx="1749">
                  <c:v>1.4010594012958677E-2</c:v>
                </c:pt>
                <c:pt idx="1750">
                  <c:v>1.4012473222353224E-2</c:v>
                </c:pt>
                <c:pt idx="1751">
                  <c:v>1.4014342563347481E-2</c:v>
                </c:pt>
                <c:pt idx="1752">
                  <c:v>1.4016202010952402E-2</c:v>
                </c:pt>
                <c:pt idx="1753">
                  <c:v>1.4017647469811934E-2</c:v>
                </c:pt>
                <c:pt idx="1754">
                  <c:v>1.4019487696401711E-2</c:v>
                </c:pt>
                <c:pt idx="1755">
                  <c:v>1.4021839054288776E-2</c:v>
                </c:pt>
                <c:pt idx="1756">
                  <c:v>1.4023138225955023E-2</c:v>
                </c:pt>
                <c:pt idx="1757">
                  <c:v>1.4025349973311639E-2</c:v>
                </c:pt>
                <c:pt idx="1758">
                  <c:v>1.4027149535689462E-2</c:v>
                </c:pt>
                <c:pt idx="1759">
                  <c:v>1.4028939029713394E-2</c:v>
                </c:pt>
                <c:pt idx="1760">
                  <c:v>1.403071843039181E-2</c:v>
                </c:pt>
                <c:pt idx="1761">
                  <c:v>1.4032088829000422E-2</c:v>
                </c:pt>
                <c:pt idx="1762">
                  <c:v>1.4033848626092471E-2</c:v>
                </c:pt>
                <c:pt idx="1763">
                  <c:v>1.4035598257025939E-2</c:v>
                </c:pt>
                <c:pt idx="1764">
                  <c:v>1.4037337696810148E-2</c:v>
                </c:pt>
                <c:pt idx="1765">
                  <c:v>1.4039463158773226E-2</c:v>
                </c:pt>
                <c:pt idx="1766">
                  <c:v>1.4041181474487458E-2</c:v>
                </c:pt>
                <c:pt idx="1767">
                  <c:v>1.4042889521891618E-2</c:v>
                </c:pt>
                <c:pt idx="1768">
                  <c:v>1.4044587275994081E-2</c:v>
                </c:pt>
                <c:pt idx="1769">
                  <c:v>1.4046274711800651E-2</c:v>
                </c:pt>
                <c:pt idx="1770">
                  <c:v>1.4047951804319704E-2</c:v>
                </c:pt>
                <c:pt idx="1771">
                  <c:v>1.4049618528549303E-2</c:v>
                </c:pt>
                <c:pt idx="1772">
                  <c:v>1.4051274859500407E-2</c:v>
                </c:pt>
                <c:pt idx="1773">
                  <c:v>1.4052920772176236E-2</c:v>
                </c:pt>
                <c:pt idx="1774">
                  <c:v>1.4054166082838826E-2</c:v>
                </c:pt>
                <c:pt idx="1775">
                  <c:v>1.4055791770404724E-2</c:v>
                </c:pt>
                <c:pt idx="1776">
                  <c:v>1.4057406966909269E-2</c:v>
                </c:pt>
                <c:pt idx="1777">
                  <c:v>1.4059011647345798E-2</c:v>
                </c:pt>
                <c:pt idx="1778">
                  <c:v>1.4060993186652458E-2</c:v>
                </c:pt>
                <c:pt idx="1779">
                  <c:v>1.4062576064803592E-2</c:v>
                </c:pt>
                <c:pt idx="1780">
                  <c:v>1.4064148349722626E-2</c:v>
                </c:pt>
                <c:pt idx="1781">
                  <c:v>1.4065710016412783E-2</c:v>
                </c:pt>
                <c:pt idx="1782">
                  <c:v>1.4067261039879864E-2</c:v>
                </c:pt>
                <c:pt idx="1783">
                  <c:v>1.4068417493045438E-2</c:v>
                </c:pt>
                <c:pt idx="1784">
                  <c:v>1.4069947861237608E-2</c:v>
                </c:pt>
                <c:pt idx="1785">
                  <c:v>1.407146751342303E-2</c:v>
                </c:pt>
                <c:pt idx="1786">
                  <c:v>1.4073739920751338E-2</c:v>
                </c:pt>
                <c:pt idx="1787">
                  <c:v>1.4074855634090153E-2</c:v>
                </c:pt>
                <c:pt idx="1788">
                  <c:v>1.4076342273348301E-2</c:v>
                </c:pt>
                <c:pt idx="1789">
                  <c:v>1.4077818094423971E-2</c:v>
                </c:pt>
                <c:pt idx="1790">
                  <c:v>1.4079283072322962E-2</c:v>
                </c:pt>
                <c:pt idx="1791">
                  <c:v>1.4080944023361604E-2</c:v>
                </c:pt>
                <c:pt idx="1792">
                  <c:v>1.4082385681720747E-2</c:v>
                </c:pt>
                <c:pt idx="1793">
                  <c:v>1.4083816418351852E-2</c:v>
                </c:pt>
                <c:pt idx="1794">
                  <c:v>1.4085236208260719E-2</c:v>
                </c:pt>
                <c:pt idx="1795">
                  <c:v>1.4086645026458303E-2</c:v>
                </c:pt>
                <c:pt idx="1796">
                  <c:v>1.4086919330607652E-2</c:v>
                </c:pt>
                <c:pt idx="1797">
                  <c:v>1.4088308335061963E-2</c:v>
                </c:pt>
                <c:pt idx="1798">
                  <c:v>1.4089686299455981E-2</c:v>
                </c:pt>
                <c:pt idx="1799">
                  <c:v>1.4091053198795413E-2</c:v>
                </c:pt>
                <c:pt idx="1800">
                  <c:v>1.409500902223166E-2</c:v>
                </c:pt>
                <c:pt idx="1801">
                  <c:v>1.4094866129928546E-2</c:v>
                </c:pt>
                <c:pt idx="1802">
                  <c:v>1.409619744628119E-2</c:v>
                </c:pt>
                <c:pt idx="1803">
                  <c:v>1.4097517590966372E-2</c:v>
                </c:pt>
                <c:pt idx="1804">
                  <c:v>1.4098826538992469E-2</c:v>
                </c:pt>
                <c:pt idx="1805">
                  <c:v>1.4100860451579933E-2</c:v>
                </c:pt>
                <c:pt idx="1806">
                  <c:v>1.4102142957451436E-2</c:v>
                </c:pt>
                <c:pt idx="1807">
                  <c:v>1.4103414182314311E-2</c:v>
                </c:pt>
                <c:pt idx="1808">
                  <c:v>1.4104488076592491E-2</c:v>
                </c:pt>
                <c:pt idx="1809">
                  <c:v>1.4105922689049144E-2</c:v>
                </c:pt>
                <c:pt idx="1810">
                  <c:v>1.4107159920928591E-2</c:v>
                </c:pt>
                <c:pt idx="1811">
                  <c:v>1.4108385771821885E-2</c:v>
                </c:pt>
                <c:pt idx="1812">
                  <c:v>1.4109600216739016E-2</c:v>
                </c:pt>
                <c:pt idx="1813">
                  <c:v>1.411080323067998E-2</c:v>
                </c:pt>
                <c:pt idx="1814">
                  <c:v>1.4111994788652271E-2</c:v>
                </c:pt>
                <c:pt idx="1815">
                  <c:v>1.4113174865660882E-2</c:v>
                </c:pt>
                <c:pt idx="1816">
                  <c:v>1.4114343436710808E-2</c:v>
                </c:pt>
                <c:pt idx="1817">
                  <c:v>1.4115500476812037E-2</c:v>
                </c:pt>
                <c:pt idx="1818">
                  <c:v>1.4116645960962071E-2</c:v>
                </c:pt>
                <c:pt idx="1819">
                  <c:v>1.4117779864173396E-2</c:v>
                </c:pt>
                <c:pt idx="1820">
                  <c:v>1.411890216144851E-2</c:v>
                </c:pt>
                <c:pt idx="1821">
                  <c:v>1.4118947300600235E-2</c:v>
                </c:pt>
                <c:pt idx="1822">
                  <c:v>1.4121111838210076E-2</c:v>
                </c:pt>
                <c:pt idx="1823">
                  <c:v>1.4122199167709015E-2</c:v>
                </c:pt>
                <c:pt idx="1824">
                  <c:v>1.4123274791294216E-2</c:v>
                </c:pt>
                <c:pt idx="1825">
                  <c:v>1.4124338683970672E-2</c:v>
                </c:pt>
                <c:pt idx="1826">
                  <c:v>1.4125390820745876E-2</c:v>
                </c:pt>
                <c:pt idx="1827">
                  <c:v>1.4126431176622323E-2</c:v>
                </c:pt>
                <c:pt idx="1828">
                  <c:v>1.4127459726607505E-2</c:v>
                </c:pt>
                <c:pt idx="1829">
                  <c:v>1.4128476445708915E-2</c:v>
                </c:pt>
                <c:pt idx="1830">
                  <c:v>1.4129481308931546E-2</c:v>
                </c:pt>
                <c:pt idx="1831">
                  <c:v>1.4130474291277895E-2</c:v>
                </c:pt>
                <c:pt idx="1832">
                  <c:v>1.413145536775795E-2</c:v>
                </c:pt>
                <c:pt idx="1833">
                  <c:v>1.4132424513374209E-2</c:v>
                </c:pt>
                <c:pt idx="1834">
                  <c:v>1.4132347565106536E-2</c:v>
                </c:pt>
                <c:pt idx="1835">
                  <c:v>1.4134326912047801E-2</c:v>
                </c:pt>
                <c:pt idx="1836">
                  <c:v>1.4135260115110126E-2</c:v>
                </c:pt>
                <c:pt idx="1837">
                  <c:v>1.4136181287338623E-2</c:v>
                </c:pt>
                <c:pt idx="1838">
                  <c:v>1.4137090403733288E-2</c:v>
                </c:pt>
                <c:pt idx="1839">
                  <c:v>1.4137987439299116E-2</c:v>
                </c:pt>
                <c:pt idx="1840">
                  <c:v>1.4138872369048594E-2</c:v>
                </c:pt>
                <c:pt idx="1841">
                  <c:v>1.4139745167981721E-2</c:v>
                </c:pt>
                <c:pt idx="1842">
                  <c:v>1.4140754605139211E-2</c:v>
                </c:pt>
                <c:pt idx="1843">
                  <c:v>1.4141237431637994E-2</c:v>
                </c:pt>
                <c:pt idx="1844">
                  <c:v>1.4142290529955415E-2</c:v>
                </c:pt>
                <c:pt idx="1845">
                  <c:v>1.4143114555690561E-2</c:v>
                </c:pt>
                <c:pt idx="1846">
                  <c:v>1.4143926325644318E-2</c:v>
                </c:pt>
                <c:pt idx="1847">
                  <c:v>1.4143724208008758E-2</c:v>
                </c:pt>
                <c:pt idx="1848">
                  <c:v>1.4144180777528881E-2</c:v>
                </c:pt>
                <c:pt idx="1849">
                  <c:v>1.4144959038641578E-2</c:v>
                </c:pt>
                <c:pt idx="1850">
                  <c:v>1.41457249530706E-2</c:v>
                </c:pt>
                <c:pt idx="1851">
                  <c:v>1.414647849582451E-2</c:v>
                </c:pt>
                <c:pt idx="1852">
                  <c:v>1.4148538174267311E-2</c:v>
                </c:pt>
                <c:pt idx="1853">
                  <c:v>1.4149263453913652E-2</c:v>
                </c:pt>
                <c:pt idx="1854">
                  <c:v>1.4149976277831045E-2</c:v>
                </c:pt>
                <c:pt idx="1855">
                  <c:v>1.4150676621019487E-2</c:v>
                </c:pt>
                <c:pt idx="1856">
                  <c:v>1.4151364458488969E-2</c:v>
                </c:pt>
                <c:pt idx="1857">
                  <c:v>1.4152039765246982E-2</c:v>
                </c:pt>
                <c:pt idx="1858">
                  <c:v>1.4152702516298521E-2</c:v>
                </c:pt>
                <c:pt idx="1859">
                  <c:v>1.4153352686651077E-2</c:v>
                </c:pt>
                <c:pt idx="1860">
                  <c:v>1.4153022324801132E-2</c:v>
                </c:pt>
                <c:pt idx="1861">
                  <c:v>1.4154615185286712E-2</c:v>
                </c:pt>
                <c:pt idx="1862">
                  <c:v>1.4155227463579778E-2</c:v>
                </c:pt>
                <c:pt idx="1863">
                  <c:v>1.4155827061206327E-2</c:v>
                </c:pt>
                <c:pt idx="1864">
                  <c:v>1.415641395316386E-2</c:v>
                </c:pt>
                <c:pt idx="1865">
                  <c:v>1.4156988114464863E-2</c:v>
                </c:pt>
                <c:pt idx="1866">
                  <c:v>1.4157549520114332E-2</c:v>
                </c:pt>
                <c:pt idx="1867">
                  <c:v>1.4158098145117259E-2</c:v>
                </c:pt>
                <c:pt idx="1868">
                  <c:v>1.4158633964483636E-2</c:v>
                </c:pt>
                <c:pt idx="1869">
                  <c:v>1.4159156953223451E-2</c:v>
                </c:pt>
                <c:pt idx="1870">
                  <c:v>1.41596670863392E-2</c:v>
                </c:pt>
                <c:pt idx="1871">
                  <c:v>1.4160164338835879E-2</c:v>
                </c:pt>
                <c:pt idx="1872">
                  <c:v>1.4160648685725974E-2</c:v>
                </c:pt>
                <c:pt idx="1873">
                  <c:v>1.4161120102014479E-2</c:v>
                </c:pt>
                <c:pt idx="1874">
                  <c:v>1.4161578562708887E-2</c:v>
                </c:pt>
                <c:pt idx="1875">
                  <c:v>1.4162024042819188E-2</c:v>
                </c:pt>
                <c:pt idx="1876">
                  <c:v>1.4162456517345379E-2</c:v>
                </c:pt>
                <c:pt idx="1877">
                  <c:v>1.4162875961299948E-2</c:v>
                </c:pt>
                <c:pt idx="1878">
                  <c:v>1.4163282349692885E-2</c:v>
                </c:pt>
                <c:pt idx="1879">
                  <c:v>1.4163675657526686E-2</c:v>
                </c:pt>
                <c:pt idx="1880">
                  <c:v>1.4164055859811342E-2</c:v>
                </c:pt>
                <c:pt idx="1881">
                  <c:v>1.4164422931551846E-2</c:v>
                </c:pt>
                <c:pt idx="1882">
                  <c:v>1.4164776847760685E-2</c:v>
                </c:pt>
                <c:pt idx="1883">
                  <c:v>1.4165117583440356E-2</c:v>
                </c:pt>
                <c:pt idx="1884">
                  <c:v>1.4165445113603348E-2</c:v>
                </c:pt>
                <c:pt idx="1885">
                  <c:v>1.4165759413252155E-2</c:v>
                </c:pt>
                <c:pt idx="1886">
                  <c:v>1.4166060457401763E-2</c:v>
                </c:pt>
                <c:pt idx="1887">
                  <c:v>1.4166348221052172E-2</c:v>
                </c:pt>
                <c:pt idx="1888">
                  <c:v>1.4166622679215868E-2</c:v>
                </c:pt>
                <c:pt idx="1889">
                  <c:v>1.4166883806897845E-2</c:v>
                </c:pt>
                <c:pt idx="1890">
                  <c:v>1.4167131579108094E-2</c:v>
                </c:pt>
                <c:pt idx="1891">
                  <c:v>1.4167365970856605E-2</c:v>
                </c:pt>
                <c:pt idx="1892">
                  <c:v>1.4167586957143374E-2</c:v>
                </c:pt>
                <c:pt idx="1893">
                  <c:v>1.4167794512988385E-2</c:v>
                </c:pt>
                <c:pt idx="1894">
                  <c:v>1.4167988613389138E-2</c:v>
                </c:pt>
                <c:pt idx="1895">
                  <c:v>1.4167297749662652E-2</c:v>
                </c:pt>
                <c:pt idx="1896">
                  <c:v>1.4168336347907817E-2</c:v>
                </c:pt>
                <c:pt idx="1897">
                  <c:v>1.4168489932040729E-2</c:v>
                </c:pt>
                <c:pt idx="1898">
                  <c:v>1.4168629960764345E-2</c:v>
                </c:pt>
                <c:pt idx="1899">
                  <c:v>1.4168756409091154E-2</c:v>
                </c:pt>
                <c:pt idx="1900">
                  <c:v>1.4168012237634886E-2</c:v>
                </c:pt>
                <c:pt idx="1901">
                  <c:v>1.4168114364926336E-2</c:v>
                </c:pt>
                <c:pt idx="1902">
                  <c:v>1.4168202843811246E-2</c:v>
                </c:pt>
                <c:pt idx="1903">
                  <c:v>1.4168277649302702E-2</c:v>
                </c:pt>
                <c:pt idx="1904">
                  <c:v>1.4169184070047802E-2</c:v>
                </c:pt>
                <c:pt idx="1905">
                  <c:v>1.4169228511161092E-2</c:v>
                </c:pt>
                <c:pt idx="1906">
                  <c:v>1.4169538831010152E-2</c:v>
                </c:pt>
                <c:pt idx="1907">
                  <c:v>1.4169276102384554E-2</c:v>
                </c:pt>
                <c:pt idx="1908">
                  <c:v>1.4168445701222668E-2</c:v>
                </c:pt>
                <c:pt idx="1909">
                  <c:v>1.4169268472322971E-2</c:v>
                </c:pt>
                <c:pt idx="1910">
                  <c:v>1.4169243886834326E-2</c:v>
                </c:pt>
                <c:pt idx="1911">
                  <c:v>1.4169205421051267E-2</c:v>
                </c:pt>
                <c:pt idx="1912">
                  <c:v>1.4169153049981287E-2</c:v>
                </c:pt>
                <c:pt idx="1913">
                  <c:v>1.4169086748636872E-2</c:v>
                </c:pt>
                <c:pt idx="1914">
                  <c:v>1.4169006492025515E-2</c:v>
                </c:pt>
                <c:pt idx="1915">
                  <c:v>1.4168912255154709E-2</c:v>
                </c:pt>
                <c:pt idx="1916">
                  <c:v>1.4168804013039438E-2</c:v>
                </c:pt>
                <c:pt idx="1917">
                  <c:v>1.4168681740679701E-2</c:v>
                </c:pt>
                <c:pt idx="1918">
                  <c:v>1.4168545413095479E-2</c:v>
                </c:pt>
                <c:pt idx="1919">
                  <c:v>1.4168395005286771E-2</c:v>
                </c:pt>
                <c:pt idx="1920">
                  <c:v>1.4168230492266065E-2</c:v>
                </c:pt>
                <c:pt idx="1921">
                  <c:v>1.4167257510882068E-2</c:v>
                </c:pt>
                <c:pt idx="1922">
                  <c:v>1.4167859050636111E-2</c:v>
                </c:pt>
                <c:pt idx="1923">
                  <c:v>1.4167652072041848E-2</c:v>
                </c:pt>
                <c:pt idx="1924">
                  <c:v>1.4167430888273047E-2</c:v>
                </c:pt>
                <c:pt idx="1925">
                  <c:v>1.4167195474342198E-2</c:v>
                </c:pt>
                <c:pt idx="1926">
                  <c:v>1.4166945805256792E-2</c:v>
                </c:pt>
                <c:pt idx="1927">
                  <c:v>1.4166681856031815E-2</c:v>
                </c:pt>
                <c:pt idx="1928">
                  <c:v>1.4166403601669764E-2</c:v>
                </c:pt>
                <c:pt idx="1929">
                  <c:v>1.4166111017185623E-2</c:v>
                </c:pt>
                <c:pt idx="1930">
                  <c:v>1.4165804077586885E-2</c:v>
                </c:pt>
                <c:pt idx="1931">
                  <c:v>1.4165482757886039E-2</c:v>
                </c:pt>
                <c:pt idx="1932">
                  <c:v>1.4165147033090575E-2</c:v>
                </c:pt>
                <c:pt idx="1933">
                  <c:v>1.4164796878212982E-2</c:v>
                </c:pt>
                <c:pt idx="1934">
                  <c:v>1.4164432268260752E-2</c:v>
                </c:pt>
                <c:pt idx="1935">
                  <c:v>1.4164053178246372E-2</c:v>
                </c:pt>
                <c:pt idx="1936">
                  <c:v>1.4163659583179833E-2</c:v>
                </c:pt>
                <c:pt idx="1937">
                  <c:v>1.4163251458073622E-2</c:v>
                </c:pt>
                <c:pt idx="1938">
                  <c:v>1.4162828777935232E-2</c:v>
                </c:pt>
                <c:pt idx="1939">
                  <c:v>1.4162391517772155E-2</c:v>
                </c:pt>
                <c:pt idx="1940">
                  <c:v>1.4161939652601874E-2</c:v>
                </c:pt>
                <c:pt idx="1941">
                  <c:v>1.4161473157431881E-2</c:v>
                </c:pt>
                <c:pt idx="1942">
                  <c:v>1.416123467094511E-2</c:v>
                </c:pt>
                <c:pt idx="1943">
                  <c:v>1.416049617713272E-2</c:v>
                </c:pt>
                <c:pt idx="1944">
                  <c:v>1.4159985642026029E-2</c:v>
                </c:pt>
                <c:pt idx="1945">
                  <c:v>1.4159460376967081E-2</c:v>
                </c:pt>
                <c:pt idx="1946">
                  <c:v>1.4158920356958371E-2</c:v>
                </c:pt>
                <c:pt idx="1947">
                  <c:v>1.4158365557017383E-2</c:v>
                </c:pt>
                <c:pt idx="1948">
                  <c:v>1.4157795952151608E-2</c:v>
                </c:pt>
                <c:pt idx="1949">
                  <c:v>1.4157211517373536E-2</c:v>
                </c:pt>
                <c:pt idx="1950">
                  <c:v>1.4156612227695653E-2</c:v>
                </c:pt>
                <c:pt idx="1951">
                  <c:v>1.415599805812795E-2</c:v>
                </c:pt>
                <c:pt idx="1952">
                  <c:v>1.4154440591493003E-2</c:v>
                </c:pt>
                <c:pt idx="1953">
                  <c:v>1.4153800961050107E-2</c:v>
                </c:pt>
                <c:pt idx="1954">
                  <c:v>1.4153146385239408E-2</c:v>
                </c:pt>
                <c:pt idx="1955">
                  <c:v>1.4152476839066619E-2</c:v>
                </c:pt>
                <c:pt idx="1956">
                  <c:v>1.4152703137336742E-2</c:v>
                </c:pt>
                <c:pt idx="1957">
                  <c:v>1.415222552227924E-2</c:v>
                </c:pt>
                <c:pt idx="1958">
                  <c:v>1.4151280135195621E-2</c:v>
                </c:pt>
                <c:pt idx="1959">
                  <c:v>1.4150546026923949E-2</c:v>
                </c:pt>
                <c:pt idx="1960">
                  <c:v>1.4149127112391958E-2</c:v>
                </c:pt>
                <c:pt idx="1961">
                  <c:v>1.4149032471033329E-2</c:v>
                </c:pt>
                <c:pt idx="1962">
                  <c:v>1.4148252973439357E-2</c:v>
                </c:pt>
                <c:pt idx="1963">
                  <c:v>1.4147458397574253E-2</c:v>
                </c:pt>
                <c:pt idx="1964">
                  <c:v>1.4146649226314256E-2</c:v>
                </c:pt>
                <c:pt idx="1965">
                  <c:v>1.4145826045458276E-2</c:v>
                </c:pt>
                <c:pt idx="1966">
                  <c:v>1.4144989442348987E-2</c:v>
                </c:pt>
                <c:pt idx="1967">
                  <c:v>1.4144139997894212E-2</c:v>
                </c:pt>
                <c:pt idx="1968">
                  <c:v>1.4143278030581685E-2</c:v>
                </c:pt>
                <c:pt idx="1969">
                  <c:v>1.4142403541448079E-2</c:v>
                </c:pt>
                <c:pt idx="1970">
                  <c:v>1.4141516512610197E-2</c:v>
                </c:pt>
                <c:pt idx="1971">
                  <c:v>1.4140616926184846E-2</c:v>
                </c:pt>
                <c:pt idx="1972">
                  <c:v>1.413970476428883E-2</c:v>
                </c:pt>
                <c:pt idx="1973">
                  <c:v>1.413878000904395E-2</c:v>
                </c:pt>
                <c:pt idx="1974">
                  <c:v>1.4137842642569509E-2</c:v>
                </c:pt>
                <c:pt idx="1975">
                  <c:v>1.4136892646982313E-2</c:v>
                </c:pt>
                <c:pt idx="1976">
                  <c:v>1.4135930004399166E-2</c:v>
                </c:pt>
                <c:pt idx="1977">
                  <c:v>1.4134954696946866E-2</c:v>
                </c:pt>
                <c:pt idx="1978">
                  <c:v>1.4133966706732226E-2</c:v>
                </c:pt>
                <c:pt idx="1979">
                  <c:v>1.413296601588454E-2</c:v>
                </c:pt>
                <c:pt idx="1980">
                  <c:v>1.4131952606518117E-2</c:v>
                </c:pt>
                <c:pt idx="1981">
                  <c:v>1.413092646074976E-2</c:v>
                </c:pt>
                <c:pt idx="1982">
                  <c:v>1.412928170728237E-2</c:v>
                </c:pt>
                <c:pt idx="1983">
                  <c:v>1.4128835888494451E-2</c:v>
                </c:pt>
                <c:pt idx="1984">
                  <c:v>1.4127771426246105E-2</c:v>
                </c:pt>
                <c:pt idx="1985">
                  <c:v>1.4126694156070541E-2</c:v>
                </c:pt>
                <c:pt idx="1986">
                  <c:v>1.4125604060094554E-2</c:v>
                </c:pt>
                <c:pt idx="1987">
                  <c:v>1.4124501120432453E-2</c:v>
                </c:pt>
                <c:pt idx="1988">
                  <c:v>1.4123385319206039E-2</c:v>
                </c:pt>
                <c:pt idx="1989">
                  <c:v>1.4122256638532116E-2</c:v>
                </c:pt>
                <c:pt idx="1990">
                  <c:v>1.4121115060532485E-2</c:v>
                </c:pt>
                <c:pt idx="1991">
                  <c:v>1.4119960567326451E-2</c:v>
                </c:pt>
                <c:pt idx="1992">
                  <c:v>1.4118793141033315E-2</c:v>
                </c:pt>
                <c:pt idx="1993">
                  <c:v>1.4117612763769882E-2</c:v>
                </c:pt>
                <c:pt idx="1994">
                  <c:v>1.4116799728376168E-2</c:v>
                </c:pt>
                <c:pt idx="1995">
                  <c:v>1.4114644887225702E-2</c:v>
                </c:pt>
                <c:pt idx="1996">
                  <c:v>1.4113993747370823E-2</c:v>
                </c:pt>
                <c:pt idx="1997">
                  <c:v>1.4112761387431727E-2</c:v>
                </c:pt>
                <c:pt idx="1998">
                  <c:v>1.4111515987126344E-2</c:v>
                </c:pt>
                <c:pt idx="1999">
                  <c:v>1.4110261839602633E-2</c:v>
                </c:pt>
                <c:pt idx="2000">
                  <c:v>1.4108619016283453E-2</c:v>
                </c:pt>
                <c:pt idx="2001">
                  <c:v>1.4107333502920597E-2</c:v>
                </c:pt>
                <c:pt idx="2002">
                  <c:v>1.4106034876903553E-2</c:v>
                </c:pt>
                <c:pt idx="2003">
                  <c:v>1.4104723120349853E-2</c:v>
                </c:pt>
                <c:pt idx="2004">
                  <c:v>1.4102856772162704E-2</c:v>
                </c:pt>
                <c:pt idx="2005">
                  <c:v>1.4101521683263269E-2</c:v>
                </c:pt>
                <c:pt idx="2006">
                  <c:v>1.4100173415548652E-2</c:v>
                </c:pt>
                <c:pt idx="2007">
                  <c:v>1.4099521743373145E-2</c:v>
                </c:pt>
                <c:pt idx="2008">
                  <c:v>1.4097966753740442E-2</c:v>
                </c:pt>
                <c:pt idx="2009">
                  <c:v>1.4096575838499393E-2</c:v>
                </c:pt>
                <c:pt idx="2010">
                  <c:v>1.4095171667567607E-2</c:v>
                </c:pt>
                <c:pt idx="2011">
                  <c:v>1.4092938288331219E-2</c:v>
                </c:pt>
                <c:pt idx="2012">
                  <c:v>1.4092323487109674E-2</c:v>
                </c:pt>
                <c:pt idx="2013">
                  <c:v>1.409087944183148E-2</c:v>
                </c:pt>
                <c:pt idx="2014">
                  <c:v>1.4089422069345563E-2</c:v>
                </c:pt>
                <c:pt idx="2015">
                  <c:v>1.4087951351772031E-2</c:v>
                </c:pt>
                <c:pt idx="2016">
                  <c:v>1.4086467271238728E-2</c:v>
                </c:pt>
                <c:pt idx="2017">
                  <c:v>1.4084969809858025E-2</c:v>
                </c:pt>
                <c:pt idx="2018">
                  <c:v>1.408345894976035E-2</c:v>
                </c:pt>
                <c:pt idx="2019">
                  <c:v>1.4081934673063229E-2</c:v>
                </c:pt>
                <c:pt idx="2020">
                  <c:v>1.4080396961886774E-2</c:v>
                </c:pt>
                <c:pt idx="2021">
                  <c:v>1.4078845798353669E-2</c:v>
                </c:pt>
                <c:pt idx="2022">
                  <c:v>1.4077281164586605E-2</c:v>
                </c:pt>
                <c:pt idx="2023">
                  <c:v>1.4075703042705688E-2</c:v>
                </c:pt>
                <c:pt idx="2024">
                  <c:v>1.4074111414836186E-2</c:v>
                </c:pt>
                <c:pt idx="2025">
                  <c:v>1.4072665303131449E-2</c:v>
                </c:pt>
                <c:pt idx="2026">
                  <c:v>1.4070887569609284E-2</c:v>
                </c:pt>
                <c:pt idx="2027">
                  <c:v>1.4069255316494679E-2</c:v>
                </c:pt>
                <c:pt idx="2028">
                  <c:v>1.4067609485882239E-2</c:v>
                </c:pt>
                <c:pt idx="2029">
                  <c:v>1.4065950059881756E-2</c:v>
                </c:pt>
                <c:pt idx="2030">
                  <c:v>1.4064277020626235E-2</c:v>
                </c:pt>
                <c:pt idx="2031">
                  <c:v>1.4062590350233205E-2</c:v>
                </c:pt>
                <c:pt idx="2032">
                  <c:v>1.4060890030827932E-2</c:v>
                </c:pt>
                <c:pt idx="2033">
                  <c:v>1.4059176044527945E-2</c:v>
                </c:pt>
                <c:pt idx="2034">
                  <c:v>1.4056998741178717E-2</c:v>
                </c:pt>
                <c:pt idx="2035">
                  <c:v>1.4055706999739742E-2</c:v>
                </c:pt>
                <c:pt idx="2036">
                  <c:v>1.40539519054969E-2</c:v>
                </c:pt>
                <c:pt idx="2037">
                  <c:v>1.4052183072852673E-2</c:v>
                </c:pt>
                <c:pt idx="2038">
                  <c:v>1.4050691349527321E-2</c:v>
                </c:pt>
                <c:pt idx="2039">
                  <c:v>1.4048604120848239E-2</c:v>
                </c:pt>
                <c:pt idx="2040">
                  <c:v>1.4046793965730827E-2</c:v>
                </c:pt>
                <c:pt idx="2041">
                  <c:v>1.404497000070536E-2</c:v>
                </c:pt>
                <c:pt idx="2042">
                  <c:v>1.4043132207886787E-2</c:v>
                </c:pt>
                <c:pt idx="2043">
                  <c:v>1.4041280569405535E-2</c:v>
                </c:pt>
                <c:pt idx="2044">
                  <c:v>1.4039415067379133E-2</c:v>
                </c:pt>
                <c:pt idx="2045">
                  <c:v>1.4037535683932845E-2</c:v>
                </c:pt>
                <c:pt idx="2046">
                  <c:v>1.403564240118936E-2</c:v>
                </c:pt>
                <c:pt idx="2047">
                  <c:v>1.4033735201279101E-2</c:v>
                </c:pt>
                <c:pt idx="2048">
                  <c:v>1.4031814066311864E-2</c:v>
                </c:pt>
                <c:pt idx="2049">
                  <c:v>1.4029878978420649E-2</c:v>
                </c:pt>
                <c:pt idx="2050">
                  <c:v>1.4027929919722987E-2</c:v>
                </c:pt>
                <c:pt idx="2051">
                  <c:v>1.4025121279646344E-2</c:v>
                </c:pt>
                <c:pt idx="2052">
                  <c:v>1.4023138217431261E-2</c:v>
                </c:pt>
                <c:pt idx="2053">
                  <c:v>1.4021141123119403E-2</c:v>
                </c:pt>
                <c:pt idx="2054">
                  <c:v>1.4019129978838614E-2</c:v>
                </c:pt>
                <c:pt idx="2055">
                  <c:v>1.4017104766709004E-2</c:v>
                </c:pt>
                <c:pt idx="2056">
                  <c:v>1.4014687654381661E-2</c:v>
                </c:pt>
                <c:pt idx="2057">
                  <c:v>1.401263751862907E-2</c:v>
                </c:pt>
                <c:pt idx="2058">
                  <c:v>1.4010573266836714E-2</c:v>
                </c:pt>
                <c:pt idx="2059">
                  <c:v>1.4008494881138882E-2</c:v>
                </c:pt>
                <c:pt idx="2060">
                  <c:v>1.4006767062687159E-2</c:v>
                </c:pt>
                <c:pt idx="2061">
                  <c:v>1.4004657068072001E-2</c:v>
                </c:pt>
                <c:pt idx="2062">
                  <c:v>1.4002532880482305E-2</c:v>
                </c:pt>
                <c:pt idx="2063">
                  <c:v>1.4000394482035602E-2</c:v>
                </c:pt>
                <c:pt idx="2064">
                  <c:v>1.3998241854854579E-2</c:v>
                </c:pt>
                <c:pt idx="2065">
                  <c:v>1.399595900756978E-2</c:v>
                </c:pt>
                <c:pt idx="2066">
                  <c:v>1.399315348562169E-2</c:v>
                </c:pt>
                <c:pt idx="2067">
                  <c:v>1.3991584660719703E-2</c:v>
                </c:pt>
                <c:pt idx="2068">
                  <c:v>1.3989376048607838E-2</c:v>
                </c:pt>
                <c:pt idx="2069">
                  <c:v>1.3987264662344765E-2</c:v>
                </c:pt>
                <c:pt idx="2070">
                  <c:v>1.3985026287390989E-2</c:v>
                </c:pt>
                <c:pt idx="2071">
                  <c:v>1.3982773558574597E-2</c:v>
                </c:pt>
                <c:pt idx="2072">
                  <c:v>1.3980506458031172E-2</c:v>
                </c:pt>
                <c:pt idx="2073">
                  <c:v>1.3978117886208175E-2</c:v>
                </c:pt>
                <c:pt idx="2074">
                  <c:v>1.3975823108235197E-2</c:v>
                </c:pt>
                <c:pt idx="2075">
                  <c:v>1.3973513906722523E-2</c:v>
                </c:pt>
                <c:pt idx="2076">
                  <c:v>1.3971190263799116E-2</c:v>
                </c:pt>
                <c:pt idx="2077">
                  <c:v>1.396895475363813E-2</c:v>
                </c:pt>
                <c:pt idx="2078">
                  <c:v>1.3966601047303779E-2</c:v>
                </c:pt>
                <c:pt idx="2079">
                  <c:v>1.3964232844114098E-2</c:v>
                </c:pt>
                <c:pt idx="2080">
                  <c:v>1.396185012618662E-2</c:v>
                </c:pt>
                <c:pt idx="2081">
                  <c:v>1.3959452875651765E-2</c:v>
                </c:pt>
                <c:pt idx="2082">
                  <c:v>1.3957041074634802E-2</c:v>
                </c:pt>
                <c:pt idx="2083">
                  <c:v>1.3954614705258417E-2</c:v>
                </c:pt>
                <c:pt idx="2084">
                  <c:v>1.3952173749650453E-2</c:v>
                </c:pt>
                <c:pt idx="2085">
                  <c:v>1.3949718189938757E-2</c:v>
                </c:pt>
                <c:pt idx="2086">
                  <c:v>1.3947155624504326E-2</c:v>
                </c:pt>
                <c:pt idx="2087">
                  <c:v>1.3944671946342524E-2</c:v>
                </c:pt>
                <c:pt idx="2088">
                  <c:v>1.3942173612277564E-2</c:v>
                </c:pt>
                <c:pt idx="2089">
                  <c:v>1.393966060443308E-2</c:v>
                </c:pt>
                <c:pt idx="2090">
                  <c:v>1.3937220704175074E-2</c:v>
                </c:pt>
                <c:pt idx="2091">
                  <c:v>1.3934677144466411E-2</c:v>
                </c:pt>
                <c:pt idx="2092">
                  <c:v>1.3932118855533457E-2</c:v>
                </c:pt>
                <c:pt idx="2093">
                  <c:v>1.3929545819498897E-2</c:v>
                </c:pt>
                <c:pt idx="2094">
                  <c:v>1.3926958018498314E-2</c:v>
                </c:pt>
                <c:pt idx="2095">
                  <c:v>1.3924273407178056E-2</c:v>
                </c:pt>
                <c:pt idx="2096">
                  <c:v>1.3921657182447866E-2</c:v>
                </c:pt>
                <c:pt idx="2097">
                  <c:v>1.3919026140956525E-2</c:v>
                </c:pt>
                <c:pt idx="2098">
                  <c:v>1.3916537240785398E-2</c:v>
                </c:pt>
                <c:pt idx="2099">
                  <c:v>1.3913796913327463E-2</c:v>
                </c:pt>
                <c:pt idx="2100">
                  <c:v>1.3911120147148431E-2</c:v>
                </c:pt>
                <c:pt idx="2101">
                  <c:v>1.3908428490885394E-2</c:v>
                </c:pt>
                <c:pt idx="2102">
                  <c:v>1.3905721926663617E-2</c:v>
                </c:pt>
                <c:pt idx="2103">
                  <c:v>1.3902610432837154E-2</c:v>
                </c:pt>
                <c:pt idx="2104">
                  <c:v>1.3899871862800606E-2</c:v>
                </c:pt>
                <c:pt idx="2105">
                  <c:v>1.3897118328636056E-2</c:v>
                </c:pt>
                <c:pt idx="2106">
                  <c:v>1.3894349812468771E-2</c:v>
                </c:pt>
                <c:pt idx="2107">
                  <c:v>1.3891566296424017E-2</c:v>
                </c:pt>
                <c:pt idx="2108">
                  <c:v>1.3888634376177319E-2</c:v>
                </c:pt>
                <c:pt idx="2109">
                  <c:v>1.3885823174401127E-2</c:v>
                </c:pt>
                <c:pt idx="2110">
                  <c:v>1.3882996922801477E-2</c:v>
                </c:pt>
                <c:pt idx="2111">
                  <c:v>1.3880155603505773E-2</c:v>
                </c:pt>
                <c:pt idx="2112">
                  <c:v>1.3877669537570827E-2</c:v>
                </c:pt>
                <c:pt idx="2113">
                  <c:v>1.3874549201890516E-2</c:v>
                </c:pt>
                <c:pt idx="2114">
                  <c:v>1.3871660186280549E-2</c:v>
                </c:pt>
                <c:pt idx="2115">
                  <c:v>1.3868756027818448E-2</c:v>
                </c:pt>
                <c:pt idx="2116">
                  <c:v>1.3865779593686511E-2</c:v>
                </c:pt>
                <c:pt idx="2117">
                  <c:v>1.3862116453056683E-2</c:v>
                </c:pt>
                <c:pt idx="2118">
                  <c:v>1.3859161212484428E-2</c:v>
                </c:pt>
                <c:pt idx="2119">
                  <c:v>1.3856190750622943E-2</c:v>
                </c:pt>
                <c:pt idx="2120">
                  <c:v>1.3853049154326731E-2</c:v>
                </c:pt>
                <c:pt idx="2121">
                  <c:v>1.3850204091559459E-2</c:v>
                </c:pt>
                <c:pt idx="2122">
                  <c:v>1.3847187858606058E-2</c:v>
                </c:pt>
                <c:pt idx="2123">
                  <c:v>1.3844156332880608E-2</c:v>
                </c:pt>
                <c:pt idx="2124">
                  <c:v>1.3841109496507409E-2</c:v>
                </c:pt>
                <c:pt idx="2125">
                  <c:v>1.3838047331618253E-2</c:v>
                </c:pt>
                <c:pt idx="2126">
                  <c:v>1.3834969820337439E-2</c:v>
                </c:pt>
                <c:pt idx="2127">
                  <c:v>1.3831876944796762E-2</c:v>
                </c:pt>
                <c:pt idx="2128">
                  <c:v>1.3828768687125514E-2</c:v>
                </c:pt>
                <c:pt idx="2129">
                  <c:v>1.3825645029450495E-2</c:v>
                </c:pt>
                <c:pt idx="2130">
                  <c:v>1.3822505953898501E-2</c:v>
                </c:pt>
                <c:pt idx="2131">
                  <c:v>1.381935144260632E-2</c:v>
                </c:pt>
                <c:pt idx="2132">
                  <c:v>1.3816181477690759E-2</c:v>
                </c:pt>
                <c:pt idx="2133">
                  <c:v>1.3812996041288605E-2</c:v>
                </c:pt>
                <c:pt idx="2134">
                  <c:v>1.3809795115531653E-2</c:v>
                </c:pt>
                <c:pt idx="2135">
                  <c:v>1.3806578682544202E-2</c:v>
                </c:pt>
                <c:pt idx="2136">
                  <c:v>1.3803346724458043E-2</c:v>
                </c:pt>
                <c:pt idx="2137">
                  <c:v>1.3800099223397477E-2</c:v>
                </c:pt>
                <c:pt idx="2138">
                  <c:v>1.3796836161496795E-2</c:v>
                </c:pt>
                <c:pt idx="2139">
                  <c:v>1.3793557520887789E-2</c:v>
                </c:pt>
                <c:pt idx="2140">
                  <c:v>1.3790263283694759E-2</c:v>
                </c:pt>
                <c:pt idx="2141">
                  <c:v>1.3786953432054494E-2</c:v>
                </c:pt>
                <c:pt idx="2142">
                  <c:v>1.3783627948086297E-2</c:v>
                </c:pt>
                <c:pt idx="2143">
                  <c:v>1.3780286813926956E-2</c:v>
                </c:pt>
                <c:pt idx="2144">
                  <c:v>1.3776930011708266E-2</c:v>
                </c:pt>
                <c:pt idx="2145">
                  <c:v>1.3773557523554525E-2</c:v>
                </c:pt>
                <c:pt idx="2146">
                  <c:v>1.3770169331600024E-2</c:v>
                </c:pt>
                <c:pt idx="2147">
                  <c:v>1.3766765417974058E-2</c:v>
                </c:pt>
                <c:pt idx="2148">
                  <c:v>1.3763345764805923E-2</c:v>
                </c:pt>
                <c:pt idx="2149">
                  <c:v>1.3759910354227411E-2</c:v>
                </c:pt>
                <c:pt idx="2150">
                  <c:v>1.3756459168370316E-2</c:v>
                </c:pt>
                <c:pt idx="2151">
                  <c:v>1.3752992189358937E-2</c:v>
                </c:pt>
                <c:pt idx="2152">
                  <c:v>1.374950939933256E-2</c:v>
                </c:pt>
                <c:pt idx="2153">
                  <c:v>1.3746010780415485E-2</c:v>
                </c:pt>
                <c:pt idx="2154">
                  <c:v>1.3742496314746999E-2</c:v>
                </c:pt>
                <c:pt idx="2155">
                  <c:v>1.3738940057677828E-2</c:v>
                </c:pt>
                <c:pt idx="2156">
                  <c:v>1.3735419771647994E-2</c:v>
                </c:pt>
                <c:pt idx="2157">
                  <c:v>1.3731857658491053E-2</c:v>
                </c:pt>
                <c:pt idx="2158">
                  <c:v>1.3728279627099882E-2</c:v>
                </c:pt>
                <c:pt idx="2159">
                  <c:v>1.3724675018089638E-2</c:v>
                </c:pt>
                <c:pt idx="2160">
                  <c:v>1.3721066419318806E-2</c:v>
                </c:pt>
                <c:pt idx="2161">
                  <c:v>1.3717445646560047E-2</c:v>
                </c:pt>
                <c:pt idx="2162">
                  <c:v>1.3713808891482961E-2</c:v>
                </c:pt>
                <c:pt idx="2163">
                  <c:v>1.3710156136227549E-2</c:v>
                </c:pt>
                <c:pt idx="2164">
                  <c:v>1.3706476155219416E-2</c:v>
                </c:pt>
                <c:pt idx="2165">
                  <c:v>1.3702786195881334E-2</c:v>
                </c:pt>
                <c:pt idx="2166">
                  <c:v>1.369907448868769E-2</c:v>
                </c:pt>
                <c:pt idx="2167">
                  <c:v>1.3695358075792308E-2</c:v>
                </c:pt>
                <c:pt idx="2168">
                  <c:v>1.3691619879309946E-2</c:v>
                </c:pt>
                <c:pt idx="2169">
                  <c:v>1.3687865568043078E-2</c:v>
                </c:pt>
                <c:pt idx="2170">
                  <c:v>1.3684095124128492E-2</c:v>
                </c:pt>
                <c:pt idx="2171">
                  <c:v>1.3680308529695484E-2</c:v>
                </c:pt>
                <c:pt idx="2172">
                  <c:v>1.3676505766873348E-2</c:v>
                </c:pt>
                <c:pt idx="2173">
                  <c:v>1.3672686817796376E-2</c:v>
                </c:pt>
                <c:pt idx="2174">
                  <c:v>1.3668851664598858E-2</c:v>
                </c:pt>
                <c:pt idx="2175">
                  <c:v>1.366500028942258E-2</c:v>
                </c:pt>
                <c:pt idx="2176">
                  <c:v>1.3661132674381848E-2</c:v>
                </c:pt>
                <c:pt idx="2177">
                  <c:v>1.3657248801623445E-2</c:v>
                </c:pt>
                <c:pt idx="2178">
                  <c:v>1.3653348653276665E-2</c:v>
                </c:pt>
                <c:pt idx="2179">
                  <c:v>1.3649432211470802E-2</c:v>
                </c:pt>
                <c:pt idx="2180">
                  <c:v>1.3645499458345145E-2</c:v>
                </c:pt>
                <c:pt idx="2181">
                  <c:v>1.3641550376031486E-2</c:v>
                </c:pt>
                <c:pt idx="2182">
                  <c:v>1.363758494665912E-2</c:v>
                </c:pt>
                <c:pt idx="2183">
                  <c:v>1.3633603152367335E-2</c:v>
                </c:pt>
                <c:pt idx="2184">
                  <c:v>1.3629604975285425E-2</c:v>
                </c:pt>
                <c:pt idx="2185">
                  <c:v>1.3625590397552678E-2</c:v>
                </c:pt>
                <c:pt idx="2186">
                  <c:v>1.3621559401298389E-2</c:v>
                </c:pt>
                <c:pt idx="2187">
                  <c:v>1.361751196865435E-2</c:v>
                </c:pt>
                <c:pt idx="2188">
                  <c:v>1.3613448081762347E-2</c:v>
                </c:pt>
                <c:pt idx="2189">
                  <c:v>1.3609367722749177E-2</c:v>
                </c:pt>
                <c:pt idx="2190">
                  <c:v>1.3605270873749131E-2</c:v>
                </c:pt>
                <c:pt idx="2191">
                  <c:v>1.3601157516901496E-2</c:v>
                </c:pt>
                <c:pt idx="2192">
                  <c:v>1.3597027634340564E-2</c:v>
                </c:pt>
                <c:pt idx="2193">
                  <c:v>1.3592881208198127E-2</c:v>
                </c:pt>
                <c:pt idx="2194">
                  <c:v>1.3588845112669817E-2</c:v>
                </c:pt>
                <c:pt idx="2195">
                  <c:v>1.3584538653705902E-2</c:v>
                </c:pt>
                <c:pt idx="2196">
                  <c:v>1.3580342489629693E-2</c:v>
                </c:pt>
                <c:pt idx="2197">
                  <c:v>1.3576129710509144E-2</c:v>
                </c:pt>
                <c:pt idx="2198">
                  <c:v>1.3571900298486039E-2</c:v>
                </c:pt>
                <c:pt idx="2199">
                  <c:v>1.3567654235687177E-2</c:v>
                </c:pt>
                <c:pt idx="2200">
                  <c:v>1.3563391504256839E-2</c:v>
                </c:pt>
                <c:pt idx="2201">
                  <c:v>1.3559112086321823E-2</c:v>
                </c:pt>
                <c:pt idx="2202">
                  <c:v>1.3554815964021416E-2</c:v>
                </c:pt>
                <c:pt idx="2203">
                  <c:v>1.3550503119494905E-2</c:v>
                </c:pt>
                <c:pt idx="2204">
                  <c:v>1.3546173534869088E-2</c:v>
                </c:pt>
                <c:pt idx="2205">
                  <c:v>1.3541827192290745E-2</c:v>
                </c:pt>
                <c:pt idx="2206">
                  <c:v>1.3537464073886674E-2</c:v>
                </c:pt>
                <c:pt idx="2207">
                  <c:v>1.3533084161796161E-2</c:v>
                </c:pt>
                <c:pt idx="2208">
                  <c:v>1.3528687438153497E-2</c:v>
                </c:pt>
                <c:pt idx="2209">
                  <c:v>1.352427388509797E-2</c:v>
                </c:pt>
                <c:pt idx="2210">
                  <c:v>1.3519843484763872E-2</c:v>
                </c:pt>
                <c:pt idx="2211">
                  <c:v>1.3515396219290488E-2</c:v>
                </c:pt>
                <c:pt idx="2212">
                  <c:v>1.3511198837914089E-2</c:v>
                </c:pt>
                <c:pt idx="2213">
                  <c:v>1.3506723294332636E-2</c:v>
                </c:pt>
                <c:pt idx="2214">
                  <c:v>1.3502230839433122E-2</c:v>
                </c:pt>
                <c:pt idx="2215">
                  <c:v>1.3497721455358404E-2</c:v>
                </c:pt>
                <c:pt idx="2216">
                  <c:v>1.3492906289569451E-2</c:v>
                </c:pt>
                <c:pt idx="2217">
                  <c:v>1.3488283530997756E-2</c:v>
                </c:pt>
                <c:pt idx="2218">
                  <c:v>1.3483791636479669E-2</c:v>
                </c:pt>
                <c:pt idx="2219">
                  <c:v>1.3479208806791432E-2</c:v>
                </c:pt>
                <c:pt idx="2220">
                  <c:v>1.3474842418535297E-2</c:v>
                </c:pt>
                <c:pt idx="2221">
                  <c:v>1.3469992051824697E-2</c:v>
                </c:pt>
                <c:pt idx="2222">
                  <c:v>1.3465358090824775E-2</c:v>
                </c:pt>
                <c:pt idx="2223">
                  <c:v>1.3460707050324539E-2</c:v>
                </c:pt>
                <c:pt idx="2224">
                  <c:v>1.3456038912463275E-2</c:v>
                </c:pt>
                <c:pt idx="2225">
                  <c:v>1.3451353659385268E-2</c:v>
                </c:pt>
                <c:pt idx="2226">
                  <c:v>1.344665127322231E-2</c:v>
                </c:pt>
                <c:pt idx="2227">
                  <c:v>1.344193173611119E-2</c:v>
                </c:pt>
                <c:pt idx="2228">
                  <c:v>1.3437195030193694E-2</c:v>
                </c:pt>
                <c:pt idx="2229">
                  <c:v>1.3432441137611606E-2</c:v>
                </c:pt>
                <c:pt idx="2230">
                  <c:v>1.342767004049672E-2</c:v>
                </c:pt>
                <c:pt idx="2231">
                  <c:v>1.3422881720985824E-2</c:v>
                </c:pt>
                <c:pt idx="2232">
                  <c:v>1.34180761612257E-2</c:v>
                </c:pt>
                <c:pt idx="2233">
                  <c:v>1.341354150854855E-2</c:v>
                </c:pt>
                <c:pt idx="2234">
                  <c:v>1.3408413249499929E-2</c:v>
                </c:pt>
                <c:pt idx="2235">
                  <c:v>1.3403555861812855E-2</c:v>
                </c:pt>
                <c:pt idx="2236">
                  <c:v>1.3398681162426207E-2</c:v>
                </c:pt>
                <c:pt idx="2237">
                  <c:v>1.339378913348177E-2</c:v>
                </c:pt>
                <c:pt idx="2238">
                  <c:v>1.3388879757118832E-2</c:v>
                </c:pt>
                <c:pt idx="2239">
                  <c:v>1.3383953015471683E-2</c:v>
                </c:pt>
                <c:pt idx="2240">
                  <c:v>1.3379008890689603E-2</c:v>
                </c:pt>
                <c:pt idx="2241">
                  <c:v>1.3374047364904385E-2</c:v>
                </c:pt>
                <c:pt idx="2242">
                  <c:v>1.3369068420257813E-2</c:v>
                </c:pt>
                <c:pt idx="2243">
                  <c:v>1.3364072038891672E-2</c:v>
                </c:pt>
                <c:pt idx="2244">
                  <c:v>1.3359058202942753E-2</c:v>
                </c:pt>
                <c:pt idx="2245">
                  <c:v>1.3354026894550342E-2</c:v>
                </c:pt>
                <c:pt idx="2246">
                  <c:v>1.3348978095858721E-2</c:v>
                </c:pt>
                <c:pt idx="2247">
                  <c:v>1.3343911789009677E-2</c:v>
                </c:pt>
                <c:pt idx="2248">
                  <c:v>1.33388279561375E-2</c:v>
                </c:pt>
                <c:pt idx="2249">
                  <c:v>1.3333726579386473E-2</c:v>
                </c:pt>
                <c:pt idx="2250">
                  <c:v>1.3328607640893386E-2</c:v>
                </c:pt>
                <c:pt idx="2251">
                  <c:v>1.3323471122802522E-2</c:v>
                </c:pt>
                <c:pt idx="2252">
                  <c:v>1.3318317007255664E-2</c:v>
                </c:pt>
                <c:pt idx="2253">
                  <c:v>1.3313145276389604E-2</c:v>
                </c:pt>
                <c:pt idx="2254">
                  <c:v>1.3307829459375305E-2</c:v>
                </c:pt>
                <c:pt idx="2255">
                  <c:v>1.3302748897277006E-2</c:v>
                </c:pt>
                <c:pt idx="2256">
                  <c:v>1.3297524213309042E-2</c:v>
                </c:pt>
                <c:pt idx="2257">
                  <c:v>1.3292281842589015E-2</c:v>
                </c:pt>
                <c:pt idx="2258">
                  <c:v>1.3287021767261209E-2</c:v>
                </c:pt>
                <c:pt idx="2259">
                  <c:v>1.328174396946491E-2</c:v>
                </c:pt>
                <c:pt idx="2260">
                  <c:v>1.3276448431336907E-2</c:v>
                </c:pt>
                <c:pt idx="2261">
                  <c:v>1.3271135135031475E-2</c:v>
                </c:pt>
                <c:pt idx="2262">
                  <c:v>1.3265804062677911E-2</c:v>
                </c:pt>
                <c:pt idx="2263">
                  <c:v>1.3260455196425491E-2</c:v>
                </c:pt>
                <c:pt idx="2264">
                  <c:v>1.3255651419739056E-2</c:v>
                </c:pt>
                <c:pt idx="2265">
                  <c:v>1.3250272803438141E-2</c:v>
                </c:pt>
                <c:pt idx="2266">
                  <c:v>1.3244876347067804E-2</c:v>
                </c:pt>
                <c:pt idx="2267">
                  <c:v>1.3239462032773755E-2</c:v>
                </c:pt>
                <c:pt idx="2268">
                  <c:v>1.3233296342387972E-2</c:v>
                </c:pt>
                <c:pt idx="2269">
                  <c:v>1.3227987326979995E-2</c:v>
                </c:pt>
                <c:pt idx="2270">
                  <c:v>1.3222513403413072E-2</c:v>
                </c:pt>
                <c:pt idx="2271">
                  <c:v>1.3217021543086571E-2</c:v>
                </c:pt>
                <c:pt idx="2272">
                  <c:v>1.3211969625680612E-2</c:v>
                </c:pt>
                <c:pt idx="2273">
                  <c:v>1.3205983940734467E-2</c:v>
                </c:pt>
                <c:pt idx="2274">
                  <c:v>1.3200438162992434E-2</c:v>
                </c:pt>
                <c:pt idx="2275">
                  <c:v>1.3194874377065458E-2</c:v>
                </c:pt>
                <c:pt idx="2276">
                  <c:v>1.3189292565095323E-2</c:v>
                </c:pt>
                <c:pt idx="2277">
                  <c:v>1.3183692709228811E-2</c:v>
                </c:pt>
                <c:pt idx="2278">
                  <c:v>1.317807479160521E-2</c:v>
                </c:pt>
                <c:pt idx="2279">
                  <c:v>1.3172438794373797E-2</c:v>
                </c:pt>
                <c:pt idx="2280">
                  <c:v>1.3166784699676359E-2</c:v>
                </c:pt>
                <c:pt idx="2281">
                  <c:v>1.3161112489657179E-2</c:v>
                </c:pt>
                <c:pt idx="2282">
                  <c:v>1.3155422146460538E-2</c:v>
                </c:pt>
                <c:pt idx="2283">
                  <c:v>1.3149713652233219E-2</c:v>
                </c:pt>
                <c:pt idx="2284">
                  <c:v>1.3143986989117007E-2</c:v>
                </c:pt>
                <c:pt idx="2285">
                  <c:v>1.3138242139256184E-2</c:v>
                </c:pt>
                <c:pt idx="2286">
                  <c:v>1.3132479084797533E-2</c:v>
                </c:pt>
                <c:pt idx="2287">
                  <c:v>1.3126697807890331E-2</c:v>
                </c:pt>
                <c:pt idx="2288">
                  <c:v>1.3120898290673866E-2</c:v>
                </c:pt>
                <c:pt idx="2289">
                  <c:v>1.3115080515289923E-2</c:v>
                </c:pt>
                <c:pt idx="2290">
                  <c:v>1.3109244463895275E-2</c:v>
                </c:pt>
                <c:pt idx="2291">
                  <c:v>1.3103390118626712E-2</c:v>
                </c:pt>
                <c:pt idx="2292">
                  <c:v>1.3097517461631014E-2</c:v>
                </c:pt>
                <c:pt idx="2293">
                  <c:v>1.3091626475054963E-2</c:v>
                </c:pt>
                <c:pt idx="2294">
                  <c:v>1.3086274510704902E-2</c:v>
                </c:pt>
                <c:pt idx="2295">
                  <c:v>1.3079789441751422E-2</c:v>
                </c:pt>
                <c:pt idx="2296">
                  <c:v>1.307384335931E-2</c:v>
                </c:pt>
                <c:pt idx="2297">
                  <c:v>1.3067878875877847E-2</c:v>
                </c:pt>
                <c:pt idx="2298">
                  <c:v>1.3061895973596749E-2</c:v>
                </c:pt>
                <c:pt idx="2299">
                  <c:v>1.3055894634610987E-2</c:v>
                </c:pt>
                <c:pt idx="2300">
                  <c:v>1.3049874841064846E-2</c:v>
                </c:pt>
                <c:pt idx="2301">
                  <c:v>1.3043836575117596E-2</c:v>
                </c:pt>
                <c:pt idx="2302">
                  <c:v>1.3037779818908524E-2</c:v>
                </c:pt>
                <c:pt idx="2303">
                  <c:v>1.3031704554579415E-2</c:v>
                </c:pt>
                <c:pt idx="2304">
                  <c:v>1.3025610764284545E-2</c:v>
                </c:pt>
                <c:pt idx="2305">
                  <c:v>1.3019498430170695E-2</c:v>
                </c:pt>
                <c:pt idx="2306">
                  <c:v>1.3012958266608506E-2</c:v>
                </c:pt>
                <c:pt idx="2307">
                  <c:v>1.3007835467576551E-2</c:v>
                </c:pt>
                <c:pt idx="2308">
                  <c:v>1.3001049986380575E-2</c:v>
                </c:pt>
                <c:pt idx="2309">
                  <c:v>1.2994863298461112E-2</c:v>
                </c:pt>
                <c:pt idx="2310">
                  <c:v>1.2988657977459073E-2</c:v>
                </c:pt>
                <c:pt idx="2311">
                  <c:v>1.2981330789701481E-2</c:v>
                </c:pt>
                <c:pt idx="2312">
                  <c:v>1.2975511993853351E-2</c:v>
                </c:pt>
                <c:pt idx="2313">
                  <c:v>1.2969249557552208E-2</c:v>
                </c:pt>
                <c:pt idx="2314">
                  <c:v>1.2962968416053674E-2</c:v>
                </c:pt>
                <c:pt idx="2315">
                  <c:v>1.2956668551503644E-2</c:v>
                </c:pt>
                <c:pt idx="2316">
                  <c:v>1.2950349946050592E-2</c:v>
                </c:pt>
                <c:pt idx="2317">
                  <c:v>1.2944012581848146E-2</c:v>
                </c:pt>
                <c:pt idx="2318">
                  <c:v>1.2937656441037046E-2</c:v>
                </c:pt>
                <c:pt idx="2319">
                  <c:v>1.2931281505773499E-2</c:v>
                </c:pt>
                <c:pt idx="2320">
                  <c:v>1.2924887758198243E-2</c:v>
                </c:pt>
                <c:pt idx="2321">
                  <c:v>1.291847518046749E-2</c:v>
                </c:pt>
                <c:pt idx="2322">
                  <c:v>1.2912043754729709E-2</c:v>
                </c:pt>
                <c:pt idx="2323">
                  <c:v>1.2905362219772787E-2</c:v>
                </c:pt>
                <c:pt idx="2324">
                  <c:v>1.2898891462220508E-2</c:v>
                </c:pt>
                <c:pt idx="2325">
                  <c:v>1.2892636210956366E-2</c:v>
                </c:pt>
                <c:pt idx="2326">
                  <c:v>1.2886129214677793E-2</c:v>
                </c:pt>
                <c:pt idx="2327">
                  <c:v>1.2876104001246169E-2</c:v>
                </c:pt>
                <c:pt idx="2328">
                  <c:v>1.287305839249319E-2</c:v>
                </c:pt>
                <c:pt idx="2329">
                  <c:v>1.2863675634866853E-2</c:v>
                </c:pt>
                <c:pt idx="2330">
                  <c:v>1.2857084638065614E-2</c:v>
                </c:pt>
                <c:pt idx="2331">
                  <c:v>1.2850474624955846E-2</c:v>
                </c:pt>
                <c:pt idx="2332">
                  <c:v>1.2843845577688601E-2</c:v>
                </c:pt>
                <c:pt idx="2333">
                  <c:v>1.2837445154125326E-2</c:v>
                </c:pt>
                <c:pt idx="2334">
                  <c:v>1.2830779586153085E-2</c:v>
                </c:pt>
                <c:pt idx="2335">
                  <c:v>1.2824094932303964E-2</c:v>
                </c:pt>
                <c:pt idx="2336">
                  <c:v>1.2817391174730908E-2</c:v>
                </c:pt>
                <c:pt idx="2337">
                  <c:v>1.2810414204253851E-2</c:v>
                </c:pt>
                <c:pt idx="2338">
                  <c:v>1.2803670577206105E-2</c:v>
                </c:pt>
                <c:pt idx="2339">
                  <c:v>1.2796907791060826E-2</c:v>
                </c:pt>
                <c:pt idx="2340">
                  <c:v>1.2790125827963905E-2</c:v>
                </c:pt>
                <c:pt idx="2341">
                  <c:v>1.2783324670071554E-2</c:v>
                </c:pt>
                <c:pt idx="2342">
                  <c:v>1.2776504299537405E-2</c:v>
                </c:pt>
                <c:pt idx="2343">
                  <c:v>1.2769664698507349E-2</c:v>
                </c:pt>
                <c:pt idx="2344">
                  <c:v>1.2762805849137596E-2</c:v>
                </c:pt>
                <c:pt idx="2345">
                  <c:v>1.2755927733579199E-2</c:v>
                </c:pt>
                <c:pt idx="2346">
                  <c:v>1.2749298967463574E-2</c:v>
                </c:pt>
                <c:pt idx="2347">
                  <c:v>1.2742383890914866E-2</c:v>
                </c:pt>
                <c:pt idx="2348">
                  <c:v>1.2735449496464213E-2</c:v>
                </c:pt>
                <c:pt idx="2349">
                  <c:v>1.2728495766259229E-2</c:v>
                </c:pt>
                <c:pt idx="2350">
                  <c:v>1.2721247538321722E-2</c:v>
                </c:pt>
                <c:pt idx="2351">
                  <c:v>1.2714253450844806E-2</c:v>
                </c:pt>
                <c:pt idx="2352">
                  <c:v>1.270723997225208E-2</c:v>
                </c:pt>
                <c:pt idx="2353">
                  <c:v>1.2700207084699752E-2</c:v>
                </c:pt>
                <c:pt idx="2354">
                  <c:v>1.2693154770333719E-2</c:v>
                </c:pt>
                <c:pt idx="2355">
                  <c:v>1.2686366334801136E-2</c:v>
                </c:pt>
                <c:pt idx="2356">
                  <c:v>1.2679276754614222E-2</c:v>
                </c:pt>
                <c:pt idx="2357">
                  <c:v>1.2672167695899184E-2</c:v>
                </c:pt>
                <c:pt idx="2358">
                  <c:v>1.2664462471268512E-2</c:v>
                </c:pt>
                <c:pt idx="2359">
                  <c:v>1.2657601171742069E-2</c:v>
                </c:pt>
                <c:pt idx="2360">
                  <c:v>1.2650431921753561E-2</c:v>
                </c:pt>
                <c:pt idx="2361">
                  <c:v>1.2643243120031915E-2</c:v>
                </c:pt>
                <c:pt idx="2362">
                  <c:v>1.2636034748735923E-2</c:v>
                </c:pt>
                <c:pt idx="2363">
                  <c:v>1.2627772624476334E-2</c:v>
                </c:pt>
                <c:pt idx="2364">
                  <c:v>1.262052225828246E-2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444096"/>
        <c:axId val="595446016"/>
      </c:lineChart>
      <c:dateAx>
        <c:axId val="59544409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95446016"/>
        <c:crosses val="autoZero"/>
        <c:auto val="1"/>
        <c:lblOffset val="100"/>
        <c:baseTimeUnit val="days"/>
      </c:dateAx>
      <c:valAx>
        <c:axId val="595446016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5954440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39740194444444443"/>
          <c:w val="6.5024861111111124E-2"/>
          <c:h val="0.275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(0Y-1Y)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EUR3M!$AV$2:$AV$2366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EUR3M!$AX$2:$AX$256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EUR3M!$AV$2:$AV$266</c:f>
              <c:numCache>
                <c:formatCode>ddd\,\ dd\-mmm\-yyyy</c:formatCode>
                <c:ptCount val="2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</c:numCache>
            </c:numRef>
          </c:xVal>
          <c:yVal>
            <c:numRef>
              <c:f>EUR3M!$AY$2:$AY$266</c:f>
              <c:numCache>
                <c:formatCode>0.0000%</c:formatCode>
                <c:ptCount val="265"/>
                <c:pt idx="0">
                  <c:v>-1.7000000000059239E-4</c:v>
                </c:pt>
                <c:pt idx="1">
                  <c:v>-1.6305495288821922E-4</c:v>
                </c:pt>
                <c:pt idx="2">
                  <c:v>-1.5232736111177135E-4</c:v>
                </c:pt>
                <c:pt idx="3">
                  <c:v>-1.4791919667438329E-4</c:v>
                </c:pt>
                <c:pt idx="4">
                  <c:v>-1.4351838843177899E-4</c:v>
                </c:pt>
                <c:pt idx="5">
                  <c:v>-1.3912664718763106E-4</c:v>
                </c:pt>
                <c:pt idx="6">
                  <c:v>-1.3299061944800066E-4</c:v>
                </c:pt>
                <c:pt idx="7">
                  <c:v>-1.2168520363950805E-4</c:v>
                </c:pt>
                <c:pt idx="8">
                  <c:v>-1.1736509480145385E-4</c:v>
                </c:pt>
                <c:pt idx="9">
                  <c:v>-1.1306469899200044E-4</c:v>
                </c:pt>
                <c:pt idx="10">
                  <c:v>-1.0878585408274186E-4</c:v>
                </c:pt>
                <c:pt idx="11">
                  <c:v>-1.0370148512459512E-4</c:v>
                </c:pt>
                <c:pt idx="12">
                  <c:v>-8.5662606137645753E-5</c:v>
                </c:pt>
                <c:pt idx="13">
                  <c:v>-8.1519712503407433E-5</c:v>
                </c:pt>
                <c:pt idx="14">
                  <c:v>-7.74097782483081E-5</c:v>
                </c:pt>
                <c:pt idx="15">
                  <c:v>-7.3334768312297626E-5</c:v>
                </c:pt>
                <c:pt idx="16">
                  <c:v>-6.968303458424686E-5</c:v>
                </c:pt>
                <c:pt idx="17">
                  <c:v>-5.742390589644571E-5</c:v>
                </c:pt>
                <c:pt idx="18">
                  <c:v>-5.3553626983439471E-5</c:v>
                </c:pt>
                <c:pt idx="19">
                  <c:v>-4.9730443225165757E-5</c:v>
                </c:pt>
                <c:pt idx="20">
                  <c:v>-4.5956446618200537E-5</c:v>
                </c:pt>
                <c:pt idx="21">
                  <c:v>-4.3856121607479913E-5</c:v>
                </c:pt>
                <c:pt idx="22">
                  <c:v>-3.1394807075339941E-5</c:v>
                </c:pt>
                <c:pt idx="23">
                  <c:v>-2.8030992411134093E-5</c:v>
                </c:pt>
                <c:pt idx="24">
                  <c:v>-2.4999998878886799E-5</c:v>
                </c:pt>
                <c:pt idx="25">
                  <c:v>-2.2312426005506413E-5</c:v>
                </c:pt>
                <c:pt idx="26">
                  <c:v>-2.2928409195946703E-5</c:v>
                </c:pt>
                <c:pt idx="27">
                  <c:v>-1.5112420067092923E-5</c:v>
                </c:pt>
                <c:pt idx="28">
                  <c:v>-1.4211157177991119E-5</c:v>
                </c:pt>
                <c:pt idx="29">
                  <c:v>-1.3667660811383691E-5</c:v>
                </c:pt>
                <c:pt idx="30">
                  <c:v>-1.3477968608134184E-5</c:v>
                </c:pt>
                <c:pt idx="31">
                  <c:v>-1.7639833773249757E-5</c:v>
                </c:pt>
                <c:pt idx="32">
                  <c:v>-1.6116036185130575E-5</c:v>
                </c:pt>
                <c:pt idx="33">
                  <c:v>-1.757397149195954E-5</c:v>
                </c:pt>
                <c:pt idx="34">
                  <c:v>1.0511336302582889E-4</c:v>
                </c:pt>
                <c:pt idx="35">
                  <c:v>1.0308600627204913E-4</c:v>
                </c:pt>
                <c:pt idx="36">
                  <c:v>9.3453529854256053E-5</c:v>
                </c:pt>
                <c:pt idx="37">
                  <c:v>9.2600518892815855E-5</c:v>
                </c:pt>
                <c:pt idx="38">
                  <c:v>8.9497881836846275E-5</c:v>
                </c:pt>
                <c:pt idx="39">
                  <c:v>8.6254034150731144E-5</c:v>
                </c:pt>
                <c:pt idx="40">
                  <c:v>8.2897721260509911E-5</c:v>
                </c:pt>
                <c:pt idx="41">
                  <c:v>7.1694909405879603E-5</c:v>
                </c:pt>
                <c:pt idx="42">
                  <c:v>6.8984679021340568E-5</c:v>
                </c:pt>
                <c:pt idx="43">
                  <c:v>6.5559174132901404E-5</c:v>
                </c:pt>
                <c:pt idx="44">
                  <c:v>6.2150589115184118E-5</c:v>
                </c:pt>
                <c:pt idx="45">
                  <c:v>5.8694396806314096E-5</c:v>
                </c:pt>
                <c:pt idx="46">
                  <c:v>4.7138822999897305E-5</c:v>
                </c:pt>
                <c:pt idx="47">
                  <c:v>4.4458313337726175E-5</c:v>
                </c:pt>
                <c:pt idx="48">
                  <c:v>4.0811287135820457E-5</c:v>
                </c:pt>
                <c:pt idx="49">
                  <c:v>3.7134441515675732E-5</c:v>
                </c:pt>
                <c:pt idx="50">
                  <c:v>3.3430194539564162E-5</c:v>
                </c:pt>
                <c:pt idx="51">
                  <c:v>2.1474824575617054E-5</c:v>
                </c:pt>
                <c:pt idx="52">
                  <c:v>1.8382088754632026E-5</c:v>
                </c:pt>
                <c:pt idx="53">
                  <c:v>1.4571640333491E-5</c:v>
                </c:pt>
                <c:pt idx="54">
                  <c:v>1.0745019555852517E-5</c:v>
                </c:pt>
                <c:pt idx="55">
                  <c:v>6.9035513575298139E-6</c:v>
                </c:pt>
                <c:pt idx="56">
                  <c:v>7.2502062437212845E-6</c:v>
                </c:pt>
                <c:pt idx="57">
                  <c:v>7.123802523965341E-5</c:v>
                </c:pt>
                <c:pt idx="58">
                  <c:v>6.7336648869863609E-5</c:v>
                </c:pt>
                <c:pt idx="59">
                  <c:v>6.3425095184561727E-5</c:v>
                </c:pt>
                <c:pt idx="60">
                  <c:v>5.9503596024381423E-5</c:v>
                </c:pt>
                <c:pt idx="61">
                  <c:v>4.576430053553868E-5</c:v>
                </c:pt>
                <c:pt idx="62">
                  <c:v>4.3717316074177582E-5</c:v>
                </c:pt>
                <c:pt idx="63">
                  <c:v>3.974410175488569E-5</c:v>
                </c:pt>
                <c:pt idx="64">
                  <c:v>3.5759053765028604E-5</c:v>
                </c:pt>
                <c:pt idx="65">
                  <c:v>3.1761310867437792E-5</c:v>
                </c:pt>
                <c:pt idx="66">
                  <c:v>1.8273033391945329E-5</c:v>
                </c:pt>
                <c:pt idx="67">
                  <c:v>1.5643881140069091E-5</c:v>
                </c:pt>
                <c:pt idx="68">
                  <c:v>1.1596624723106771E-5</c:v>
                </c:pt>
                <c:pt idx="69">
                  <c:v>7.5499345766531966E-6</c:v>
                </c:pt>
                <c:pt idx="70">
                  <c:v>3.5078210336436659E-6</c:v>
                </c:pt>
                <c:pt idx="71">
                  <c:v>-9.4537227374062578E-6</c:v>
                </c:pt>
                <c:pt idx="72">
                  <c:v>-1.2532535176156896E-5</c:v>
                </c:pt>
                <c:pt idx="73">
                  <c:v>-1.6489485391037718E-5</c:v>
                </c:pt>
                <c:pt idx="74">
                  <c:v>-2.0416521789711837E-5</c:v>
                </c:pt>
                <c:pt idx="75">
                  <c:v>-2.430920896535482E-5</c:v>
                </c:pt>
                <c:pt idx="76">
                  <c:v>-3.6319368322610966E-5</c:v>
                </c:pt>
                <c:pt idx="77">
                  <c:v>-3.5394304347182934E-5</c:v>
                </c:pt>
                <c:pt idx="78">
                  <c:v>-2.9225272402561681E-5</c:v>
                </c:pt>
                <c:pt idx="79">
                  <c:v>-3.2886343547268151E-5</c:v>
                </c:pt>
                <c:pt idx="80">
                  <c:v>-3.6482525619397901E-5</c:v>
                </c:pt>
                <c:pt idx="81">
                  <c:v>-4.0008886356879637E-5</c:v>
                </c:pt>
                <c:pt idx="82">
                  <c:v>-5.0118796985982801E-5</c:v>
                </c:pt>
                <c:pt idx="83">
                  <c:v>-5.3315321829043328E-5</c:v>
                </c:pt>
                <c:pt idx="84">
                  <c:v>-5.6416443068405447E-5</c:v>
                </c:pt>
                <c:pt idx="85">
                  <c:v>-5.9416860056675619E-5</c:v>
                </c:pt>
                <c:pt idx="86">
                  <c:v>-6.2311210744587709E-5</c:v>
                </c:pt>
                <c:pt idx="87">
                  <c:v>-7.0303323450727635E-5</c:v>
                </c:pt>
                <c:pt idx="88">
                  <c:v>-7.2718560359659476E-5</c:v>
                </c:pt>
                <c:pt idx="89">
                  <c:v>-7.499999965428477E-5</c:v>
                </c:pt>
                <c:pt idx="90">
                  <c:v>-7.7146855335645271E-5</c:v>
                </c:pt>
                <c:pt idx="91">
                  <c:v>-7.9160275757680411E-5</c:v>
                </c:pt>
                <c:pt idx="92">
                  <c:v>-8.4390521410081286E-5</c:v>
                </c:pt>
                <c:pt idx="93">
                  <c:v>-8.5863014206347769E-5</c:v>
                </c:pt>
                <c:pt idx="94">
                  <c:v>-8.7199740287381407E-5</c:v>
                </c:pt>
                <c:pt idx="95">
                  <c:v>-8.8400608216433957E-5</c:v>
                </c:pt>
                <c:pt idx="96">
                  <c:v>-9.5256561033934259E-5</c:v>
                </c:pt>
                <c:pt idx="97">
                  <c:v>-9.1845813060042415E-5</c:v>
                </c:pt>
                <c:pt idx="98">
                  <c:v>-9.2368162086053557E-5</c:v>
                </c:pt>
                <c:pt idx="99">
                  <c:v>-9.4423757265702321E-5</c:v>
                </c:pt>
                <c:pt idx="100">
                  <c:v>-1.9014077768612255E-4</c:v>
                </c:pt>
                <c:pt idx="101">
                  <c:v>-1.8972352819460487E-4</c:v>
                </c:pt>
                <c:pt idx="102">
                  <c:v>-1.8831933387914617E-4</c:v>
                </c:pt>
                <c:pt idx="103">
                  <c:v>-1.8784399891471338E-4</c:v>
                </c:pt>
                <c:pt idx="104">
                  <c:v>-1.8723889409585313E-4</c:v>
                </c:pt>
                <c:pt idx="105">
                  <c:v>-1.8650479501085464E-4</c:v>
                </c:pt>
                <c:pt idx="106">
                  <c:v>-1.8558442683252427E-4</c:v>
                </c:pt>
                <c:pt idx="107">
                  <c:v>-1.8229608792366802E-4</c:v>
                </c:pt>
                <c:pt idx="108">
                  <c:v>-1.8093077149114819E-4</c:v>
                </c:pt>
                <c:pt idx="109">
                  <c:v>-1.7944238642595231E-4</c:v>
                </c:pt>
                <c:pt idx="110">
                  <c:v>-1.7783213235369661E-4</c:v>
                </c:pt>
                <c:pt idx="111">
                  <c:v>-1.753876513056072E-4</c:v>
                </c:pt>
                <c:pt idx="112">
                  <c:v>-1.7019853882814458E-4</c:v>
                </c:pt>
                <c:pt idx="113">
                  <c:v>-1.6799905441658558E-4</c:v>
                </c:pt>
                <c:pt idx="114">
                  <c:v>-1.6568617094054016E-4</c:v>
                </c:pt>
                <c:pt idx="115">
                  <c:v>-1.6326151208684547E-4</c:v>
                </c:pt>
                <c:pt idx="116">
                  <c:v>-1.5952765972428439E-4</c:v>
                </c:pt>
                <c:pt idx="117">
                  <c:v>-1.5247971715911477E-4</c:v>
                </c:pt>
                <c:pt idx="118">
                  <c:v>-1.4952265722220035E-4</c:v>
                </c:pt>
                <c:pt idx="119">
                  <c:v>-1.4646483632179999E-4</c:v>
                </c:pt>
                <c:pt idx="120">
                  <c:v>-1.4330830224420211E-4</c:v>
                </c:pt>
                <c:pt idx="121">
                  <c:v>-1.4075646943253998E-4</c:v>
                </c:pt>
                <c:pt idx="122">
                  <c:v>-1.9664936367552494E-4</c:v>
                </c:pt>
                <c:pt idx="123">
                  <c:v>-1.9303216296873634E-4</c:v>
                </c:pt>
                <c:pt idx="124">
                  <c:v>-1.8932980963482434E-4</c:v>
                </c:pt>
                <c:pt idx="125">
                  <c:v>-1.8554477554779875E-4</c:v>
                </c:pt>
                <c:pt idx="126">
                  <c:v>-1.785955126991456E-4</c:v>
                </c:pt>
                <c:pt idx="127">
                  <c:v>-1.6962938995142106E-4</c:v>
                </c:pt>
                <c:pt idx="128">
                  <c:v>-1.6547015100990114E-4</c:v>
                </c:pt>
                <c:pt idx="129">
                  <c:v>-1.6124433504361848E-4</c:v>
                </c:pt>
                <c:pt idx="130">
                  <c:v>-1.569548380946748E-4</c:v>
                </c:pt>
                <c:pt idx="131">
                  <c:v>-1.4953676197006953E-4</c:v>
                </c:pt>
                <c:pt idx="132">
                  <c:v>-1.3922008223689393E-4</c:v>
                </c:pt>
                <c:pt idx="133">
                  <c:v>-1.3465774194959293E-4</c:v>
                </c:pt>
                <c:pt idx="134">
                  <c:v>-1.3005036951428141E-4</c:v>
                </c:pt>
                <c:pt idx="135">
                  <c:v>-1.2540128517417014E-4</c:v>
                </c:pt>
                <c:pt idx="136">
                  <c:v>-1.1781637516774901E-4</c:v>
                </c:pt>
                <c:pt idx="137">
                  <c:v>-1.0645635482794354E-4</c:v>
                </c:pt>
                <c:pt idx="138">
                  <c:v>-1.0165063579609355E-4</c:v>
                </c:pt>
                <c:pt idx="139">
                  <c:v>-9.6824399029341165E-5</c:v>
                </c:pt>
                <c:pt idx="140">
                  <c:v>-9.1981389014580856E-5</c:v>
                </c:pt>
                <c:pt idx="141">
                  <c:v>-8.4540704286031947E-5</c:v>
                </c:pt>
                <c:pt idx="142">
                  <c:v>-7.3729965045815339E-5</c:v>
                </c:pt>
                <c:pt idx="143">
                  <c:v>-9.5335900825206063E-5</c:v>
                </c:pt>
                <c:pt idx="144">
                  <c:v>-9.0442495556961866E-5</c:v>
                </c:pt>
                <c:pt idx="145">
                  <c:v>-8.5559036207092282E-5</c:v>
                </c:pt>
                <c:pt idx="146">
                  <c:v>-8.0689780390517262E-5</c:v>
                </c:pt>
                <c:pt idx="147">
                  <c:v>-6.6210729412998254E-5</c:v>
                </c:pt>
                <c:pt idx="148">
                  <c:v>-6.1442089386408606E-5</c:v>
                </c:pt>
                <c:pt idx="149">
                  <c:v>-5.6709860108081548E-5</c:v>
                </c:pt>
                <c:pt idx="150">
                  <c:v>-5.2018666853125056E-5</c:v>
                </c:pt>
                <c:pt idx="151">
                  <c:v>-4.7373196168074584E-5</c:v>
                </c:pt>
                <c:pt idx="152">
                  <c:v>-3.3758904210990917E-5</c:v>
                </c:pt>
                <c:pt idx="153">
                  <c:v>-2.9344414858462737E-5</c:v>
                </c:pt>
                <c:pt idx="154">
                  <c:v>-2.4999999979191546E-5</c:v>
                </c:pt>
                <c:pt idx="155">
                  <c:v>-2.0727039887940929E-5</c:v>
                </c:pt>
                <c:pt idx="156">
                  <c:v>-1.6523557371592383E-5</c:v>
                </c:pt>
                <c:pt idx="157">
                  <c:v>-4.3297297773454998E-6</c:v>
                </c:pt>
                <c:pt idx="158">
                  <c:v>-4.0380345353189083E-7</c:v>
                </c:pt>
                <c:pt idx="159">
                  <c:v>3.4529309591799566E-6</c:v>
                </c:pt>
                <c:pt idx="160">
                  <c:v>7.2405957598839714E-6</c:v>
                </c:pt>
                <c:pt idx="161">
                  <c:v>2.206484995410748E-5</c:v>
                </c:pt>
                <c:pt idx="162">
                  <c:v>2.5148676638307525E-5</c:v>
                </c:pt>
                <c:pt idx="163">
                  <c:v>2.852570851530345E-5</c:v>
                </c:pt>
                <c:pt idx="164">
                  <c:v>3.1835135103898971E-5</c:v>
                </c:pt>
                <c:pt idx="165">
                  <c:v>1.8688430847681623E-5</c:v>
                </c:pt>
                <c:pt idx="166">
                  <c:v>2.1664687315334676E-5</c:v>
                </c:pt>
                <c:pt idx="167">
                  <c:v>2.4575441245088516E-5</c:v>
                </c:pt>
                <c:pt idx="168">
                  <c:v>2.7421119052768865E-5</c:v>
                </c:pt>
                <c:pt idx="169">
                  <c:v>3.0202168873970295E-5</c:v>
                </c:pt>
                <c:pt idx="170">
                  <c:v>3.8162357637939118E-5</c:v>
                </c:pt>
                <c:pt idx="171">
                  <c:v>4.0689811345361816E-5</c:v>
                </c:pt>
                <c:pt idx="172">
                  <c:v>4.3155203596151388E-5</c:v>
                </c:pt>
                <c:pt idx="173">
                  <c:v>4.5559112862962224E-5</c:v>
                </c:pt>
                <c:pt idx="174">
                  <c:v>4.7902139344366486E-5</c:v>
                </c:pt>
                <c:pt idx="175">
                  <c:v>5.4572249877719236E-5</c:v>
                </c:pt>
                <c:pt idx="176">
                  <c:v>5.6678181637246024E-5</c:v>
                </c:pt>
                <c:pt idx="177">
                  <c:v>5.8726557433261124E-5</c:v>
                </c:pt>
                <c:pt idx="178">
                  <c:v>6.0718107803153364E-5</c:v>
                </c:pt>
                <c:pt idx="179">
                  <c:v>6.2653584995296221E-5</c:v>
                </c:pt>
                <c:pt idx="180">
                  <c:v>6.813142591901554E-5</c:v>
                </c:pt>
                <c:pt idx="181">
                  <c:v>6.9850567415427338E-5</c:v>
                </c:pt>
                <c:pt idx="182">
                  <c:v>7.1517722847155342E-5</c:v>
                </c:pt>
                <c:pt idx="183">
                  <c:v>7.3133774804024927E-5</c:v>
                </c:pt>
                <c:pt idx="184">
                  <c:v>7.4699627596508763E-5</c:v>
                </c:pt>
                <c:pt idx="185">
                  <c:v>5.3786172337955379E-5</c:v>
                </c:pt>
                <c:pt idx="186">
                  <c:v>5.506941283872635E-5</c:v>
                </c:pt>
                <c:pt idx="187">
                  <c:v>5.6406902931627201E-5</c:v>
                </c:pt>
                <c:pt idx="188">
                  <c:v>5.7699330417548822E-5</c:v>
                </c:pt>
                <c:pt idx="189">
                  <c:v>5.8947759820959789E-5</c:v>
                </c:pt>
                <c:pt idx="190">
                  <c:v>6.2492437676510496E-5</c:v>
                </c:pt>
                <c:pt idx="191">
                  <c:v>6.3523555845712565E-5</c:v>
                </c:pt>
                <c:pt idx="192">
                  <c:v>6.4568731430014736E-5</c:v>
                </c:pt>
                <c:pt idx="193">
                  <c:v>6.5576757304341982E-5</c:v>
                </c:pt>
                <c:pt idx="194">
                  <c:v>6.6548851733294612E-5</c:v>
                </c:pt>
                <c:pt idx="195">
                  <c:v>6.9300884988379147E-5</c:v>
                </c:pt>
                <c:pt idx="196">
                  <c:v>7.0103048922298683E-5</c:v>
                </c:pt>
                <c:pt idx="197">
                  <c:v>7.0914528738086346E-5</c:v>
                </c:pt>
                <c:pt idx="198">
                  <c:v>7.1697847885410226E-5</c:v>
                </c:pt>
                <c:pt idx="199">
                  <c:v>7.2454378362785121E-5</c:v>
                </c:pt>
                <c:pt idx="200">
                  <c:v>7.4633446712439095E-5</c:v>
                </c:pt>
                <c:pt idx="201">
                  <c:v>7.5240822135391738E-5</c:v>
                </c:pt>
                <c:pt idx="202">
                  <c:v>7.5884757848143636E-5</c:v>
                </c:pt>
                <c:pt idx="203">
                  <c:v>7.6510598054468915E-5</c:v>
                </c:pt>
                <c:pt idx="204">
                  <c:v>7.7119868479691434E-5</c:v>
                </c:pt>
                <c:pt idx="205">
                  <c:v>7.9076610564827348E-5</c:v>
                </c:pt>
                <c:pt idx="206">
                  <c:v>6.6347332242982346E-5</c:v>
                </c:pt>
                <c:pt idx="207">
                  <c:v>6.691493369230227E-5</c:v>
                </c:pt>
                <c:pt idx="208">
                  <c:v>6.7476426660075518E-5</c:v>
                </c:pt>
                <c:pt idx="209">
                  <c:v>6.8651466573660272E-5</c:v>
                </c:pt>
                <c:pt idx="210">
                  <c:v>6.9694634280270193E-5</c:v>
                </c:pt>
                <c:pt idx="211">
                  <c:v>7.0250763244019879E-5</c:v>
                </c:pt>
                <c:pt idx="212">
                  <c:v>7.0811005474018926E-5</c:v>
                </c:pt>
                <c:pt idx="213">
                  <c:v>7.1377139785623185E-5</c:v>
                </c:pt>
                <c:pt idx="214">
                  <c:v>7.2727130113086345E-5</c:v>
                </c:pt>
                <c:pt idx="215">
                  <c:v>7.3736926102410322E-5</c:v>
                </c:pt>
                <c:pt idx="216">
                  <c:v>7.4359954996972504E-5</c:v>
                </c:pt>
                <c:pt idx="217">
                  <c:v>7.5000000030467362E-5</c:v>
                </c:pt>
                <c:pt idx="218">
                  <c:v>7.5660208526166485E-5</c:v>
                </c:pt>
                <c:pt idx="219">
                  <c:v>7.7301588827038015E-5</c:v>
                </c:pt>
                <c:pt idx="220">
                  <c:v>7.8522750023918533E-5</c:v>
                </c:pt>
                <c:pt idx="221">
                  <c:v>7.9294222401204024E-5</c:v>
                </c:pt>
                <c:pt idx="222">
                  <c:v>8.0088185488653323E-5</c:v>
                </c:pt>
                <c:pt idx="223">
                  <c:v>8.0904713174987676E-5</c:v>
                </c:pt>
                <c:pt idx="224">
                  <c:v>8.532824374899971E-5</c:v>
                </c:pt>
                <c:pt idx="225">
                  <c:v>8.6281580376031911E-5</c:v>
                </c:pt>
                <c:pt idx="226">
                  <c:v>8.662636996121846E-5</c:v>
                </c:pt>
                <c:pt idx="227">
                  <c:v>8.2866003200386966E-5</c:v>
                </c:pt>
                <c:pt idx="228">
                  <c:v>8.5966318583268636E-5</c:v>
                </c:pt>
                <c:pt idx="229">
                  <c:v>8.7046364430311591E-5</c:v>
                </c:pt>
                <c:pt idx="230">
                  <c:v>8.8149787522109928E-5</c:v>
                </c:pt>
                <c:pt idx="231">
                  <c:v>8.927662846793781E-5</c:v>
                </c:pt>
                <c:pt idx="232">
                  <c:v>9.0426925518516513E-5</c:v>
                </c:pt>
                <c:pt idx="233">
                  <c:v>9.4018900584913467E-5</c:v>
                </c:pt>
                <c:pt idx="234">
                  <c:v>9.5263357583901941E-5</c:v>
                </c:pt>
                <c:pt idx="235">
                  <c:v>9.6531426693838209E-5</c:v>
                </c:pt>
                <c:pt idx="236">
                  <c:v>9.7823132063317491E-5</c:v>
                </c:pt>
                <c:pt idx="237">
                  <c:v>9.9138495489409416E-5</c:v>
                </c:pt>
                <c:pt idx="238">
                  <c:v>1.032267168122014E-4</c:v>
                </c:pt>
                <c:pt idx="239">
                  <c:v>1.0463688341019953E-4</c:v>
                </c:pt>
                <c:pt idx="240">
                  <c:v>1.0607078178430237E-4</c:v>
                </c:pt>
                <c:pt idx="241">
                  <c:v>1.0752841962154773E-4</c:v>
                </c:pt>
                <c:pt idx="242">
                  <c:v>1.090098022644752E-4</c:v>
                </c:pt>
                <c:pt idx="243">
                  <c:v>1.1359643713067141E-4</c:v>
                </c:pt>
                <c:pt idx="244">
                  <c:v>1.1517280535344E-4</c:v>
                </c:pt>
                <c:pt idx="245">
                  <c:v>1.1677290980852892E-4</c:v>
                </c:pt>
                <c:pt idx="246">
                  <c:v>1.1839674172581066E-4</c:v>
                </c:pt>
                <c:pt idx="247">
                  <c:v>1.2004428998978113E-4</c:v>
                </c:pt>
                <c:pt idx="248">
                  <c:v>1.2618119084551873E-4</c:v>
                </c:pt>
                <c:pt idx="249">
                  <c:v>1.2793418923110045E-4</c:v>
                </c:pt>
                <c:pt idx="250">
                  <c:v>1.2971077920015153E-4</c:v>
                </c:pt>
                <c:pt idx="251">
                  <c:v>1.3151093696821934E-4</c:v>
                </c:pt>
                <c:pt idx="252">
                  <c:v>1.3554451740749554E-4</c:v>
                </c:pt>
                <c:pt idx="253">
                  <c:v>1.3894668885461314E-4</c:v>
                </c:pt>
                <c:pt idx="254">
                  <c:v>1.4086424739352498E-4</c:v>
                </c:pt>
                <c:pt idx="255">
                  <c:v>1.4280518216642878E-4</c:v>
                </c:pt>
                <c:pt idx="256">
                  <c:v>1.4476945310276898E-4</c:v>
                </c:pt>
                <c:pt idx="257">
                  <c:v>1.4911450573030851E-4</c:v>
                </c:pt>
                <c:pt idx="258">
                  <c:v>1.5285901575990343E-4</c:v>
                </c:pt>
                <c:pt idx="259">
                  <c:v>1.5493928511580907E-4</c:v>
                </c:pt>
                <c:pt idx="260">
                  <c:v>1.5704260139608365E-4</c:v>
                </c:pt>
                <c:pt idx="261">
                  <c:v>1.5916890824754421E-4</c:v>
                </c:pt>
                <c:pt idx="262">
                  <c:v>1.6382167672795634E-4</c:v>
                </c:pt>
                <c:pt idx="263">
                  <c:v>1.6790283306743626E-4</c:v>
                </c:pt>
                <c:pt idx="264">
                  <c:v>1.701431661873242E-4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EUR3M!$AO$2:$AO$6</c:f>
              <c:numCache>
                <c:formatCode>ddd\,\ dd\-mmm\-yyyy</c:formatCode>
                <c:ptCount val="5"/>
                <c:pt idx="0">
                  <c:v>42144</c:v>
                </c:pt>
                <c:pt idx="1">
                  <c:v>42172</c:v>
                </c:pt>
                <c:pt idx="2">
                  <c:v>42263</c:v>
                </c:pt>
                <c:pt idx="3">
                  <c:v>42354</c:v>
                </c:pt>
                <c:pt idx="4">
                  <c:v>42445</c:v>
                </c:pt>
              </c:numCache>
            </c:numRef>
          </c:xVal>
          <c:yVal>
            <c:numRef>
              <c:f>EUR3M!$AP$2:$AP$6</c:f>
              <c:numCache>
                <c:formatCode>0.0000%</c:formatCode>
                <c:ptCount val="5"/>
                <c:pt idx="0">
                  <c:v>-1.2499999999993072E-4</c:v>
                </c:pt>
                <c:pt idx="1">
                  <c:v>-2.4999999999941735E-5</c:v>
                </c:pt>
                <c:pt idx="2">
                  <c:v>-7.4999999999825206E-5</c:v>
                </c:pt>
                <c:pt idx="3">
                  <c:v>-2.4999999999941735E-5</c:v>
                </c:pt>
                <c:pt idx="4">
                  <c:v>7.4999999999936229E-5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939712"/>
        <c:axId val="703941248"/>
      </c:scatterChart>
      <c:valAx>
        <c:axId val="70393971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03941248"/>
        <c:crosses val="autoZero"/>
        <c:crossBetween val="midCat"/>
      </c:valAx>
      <c:valAx>
        <c:axId val="703941248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039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18333333333331"/>
          <c:y val="0.57717222222222231"/>
          <c:w val="9.0839583333333335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(0Y-2Y)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EUR3M!$AX$2:$AX$513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EUR3M!$AV$2:$AV$513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EUR3M!$AY$2:$AY$513</c:f>
              <c:numCache>
                <c:formatCode>0.0000%</c:formatCode>
                <c:ptCount val="512"/>
                <c:pt idx="0">
                  <c:v>-1.7000000000059239E-4</c:v>
                </c:pt>
                <c:pt idx="1">
                  <c:v>-1.6305495288821922E-4</c:v>
                </c:pt>
                <c:pt idx="2">
                  <c:v>-1.5232736111177135E-4</c:v>
                </c:pt>
                <c:pt idx="3">
                  <c:v>-1.4791919667438329E-4</c:v>
                </c:pt>
                <c:pt idx="4">
                  <c:v>-1.4351838843177899E-4</c:v>
                </c:pt>
                <c:pt idx="5">
                  <c:v>-1.3912664718763106E-4</c:v>
                </c:pt>
                <c:pt idx="6">
                  <c:v>-1.3299061944800066E-4</c:v>
                </c:pt>
                <c:pt idx="7">
                  <c:v>-1.2168520363950805E-4</c:v>
                </c:pt>
                <c:pt idx="8">
                  <c:v>-1.1736509480145385E-4</c:v>
                </c:pt>
                <c:pt idx="9">
                  <c:v>-1.1306469899200044E-4</c:v>
                </c:pt>
                <c:pt idx="10">
                  <c:v>-1.0878585408274186E-4</c:v>
                </c:pt>
                <c:pt idx="11">
                  <c:v>-1.0370148512459512E-4</c:v>
                </c:pt>
                <c:pt idx="12">
                  <c:v>-8.5662606137645753E-5</c:v>
                </c:pt>
                <c:pt idx="13">
                  <c:v>-8.1519712503407433E-5</c:v>
                </c:pt>
                <c:pt idx="14">
                  <c:v>-7.74097782483081E-5</c:v>
                </c:pt>
                <c:pt idx="15">
                  <c:v>-7.3334768312297626E-5</c:v>
                </c:pt>
                <c:pt idx="16">
                  <c:v>-6.968303458424686E-5</c:v>
                </c:pt>
                <c:pt idx="17">
                  <c:v>-5.742390589644571E-5</c:v>
                </c:pt>
                <c:pt idx="18">
                  <c:v>-5.3553626983439471E-5</c:v>
                </c:pt>
                <c:pt idx="19">
                  <c:v>-4.9730443225165757E-5</c:v>
                </c:pt>
                <c:pt idx="20">
                  <c:v>-4.5956446618200537E-5</c:v>
                </c:pt>
                <c:pt idx="21">
                  <c:v>-4.3856121607479913E-5</c:v>
                </c:pt>
                <c:pt idx="22">
                  <c:v>-3.1394807075339941E-5</c:v>
                </c:pt>
                <c:pt idx="23">
                  <c:v>-2.8030992411134093E-5</c:v>
                </c:pt>
                <c:pt idx="24">
                  <c:v>-2.4999998878886799E-5</c:v>
                </c:pt>
                <c:pt idx="25">
                  <c:v>-2.2312426005506413E-5</c:v>
                </c:pt>
                <c:pt idx="26">
                  <c:v>-2.2928409195946703E-5</c:v>
                </c:pt>
                <c:pt idx="27">
                  <c:v>-1.5112420067092923E-5</c:v>
                </c:pt>
                <c:pt idx="28">
                  <c:v>-1.4211157177991119E-5</c:v>
                </c:pt>
                <c:pt idx="29">
                  <c:v>-1.3667660811383691E-5</c:v>
                </c:pt>
                <c:pt idx="30">
                  <c:v>-1.3477968608134184E-5</c:v>
                </c:pt>
                <c:pt idx="31">
                  <c:v>-1.7639833773249757E-5</c:v>
                </c:pt>
                <c:pt idx="32">
                  <c:v>-1.6116036185130575E-5</c:v>
                </c:pt>
                <c:pt idx="33">
                  <c:v>-1.757397149195954E-5</c:v>
                </c:pt>
                <c:pt idx="34">
                  <c:v>1.0511336302582889E-4</c:v>
                </c:pt>
                <c:pt idx="35">
                  <c:v>1.0308600627204913E-4</c:v>
                </c:pt>
                <c:pt idx="36">
                  <c:v>9.3453529854256053E-5</c:v>
                </c:pt>
                <c:pt idx="37">
                  <c:v>9.2600518892815855E-5</c:v>
                </c:pt>
                <c:pt idx="38">
                  <c:v>8.9497881836846275E-5</c:v>
                </c:pt>
                <c:pt idx="39">
                  <c:v>8.6254034150731144E-5</c:v>
                </c:pt>
                <c:pt idx="40">
                  <c:v>8.2897721260509911E-5</c:v>
                </c:pt>
                <c:pt idx="41">
                  <c:v>7.1694909405879603E-5</c:v>
                </c:pt>
                <c:pt idx="42">
                  <c:v>6.8984679021340568E-5</c:v>
                </c:pt>
                <c:pt idx="43">
                  <c:v>6.5559174132901404E-5</c:v>
                </c:pt>
                <c:pt idx="44">
                  <c:v>6.2150589115184118E-5</c:v>
                </c:pt>
                <c:pt idx="45">
                  <c:v>5.8694396806314096E-5</c:v>
                </c:pt>
                <c:pt idx="46">
                  <c:v>4.7138822999897305E-5</c:v>
                </c:pt>
                <c:pt idx="47">
                  <c:v>4.4458313337726175E-5</c:v>
                </c:pt>
                <c:pt idx="48">
                  <c:v>4.0811287135820457E-5</c:v>
                </c:pt>
                <c:pt idx="49">
                  <c:v>3.7134441515675732E-5</c:v>
                </c:pt>
                <c:pt idx="50">
                  <c:v>3.3430194539564162E-5</c:v>
                </c:pt>
                <c:pt idx="51">
                  <c:v>2.1474824575617054E-5</c:v>
                </c:pt>
                <c:pt idx="52">
                  <c:v>1.8382088754632026E-5</c:v>
                </c:pt>
                <c:pt idx="53">
                  <c:v>1.4571640333491E-5</c:v>
                </c:pt>
                <c:pt idx="54">
                  <c:v>1.0745019555852517E-5</c:v>
                </c:pt>
                <c:pt idx="55">
                  <c:v>6.9035513575298139E-6</c:v>
                </c:pt>
                <c:pt idx="56">
                  <c:v>7.2502062437212845E-6</c:v>
                </c:pt>
                <c:pt idx="57">
                  <c:v>7.123802523965341E-5</c:v>
                </c:pt>
                <c:pt idx="58">
                  <c:v>6.7336648869863609E-5</c:v>
                </c:pt>
                <c:pt idx="59">
                  <c:v>6.3425095184561727E-5</c:v>
                </c:pt>
                <c:pt idx="60">
                  <c:v>5.9503596024381423E-5</c:v>
                </c:pt>
                <c:pt idx="61">
                  <c:v>4.576430053553868E-5</c:v>
                </c:pt>
                <c:pt idx="62">
                  <c:v>4.3717316074177582E-5</c:v>
                </c:pt>
                <c:pt idx="63">
                  <c:v>3.974410175488569E-5</c:v>
                </c:pt>
                <c:pt idx="64">
                  <c:v>3.5759053765028604E-5</c:v>
                </c:pt>
                <c:pt idx="65">
                  <c:v>3.1761310867437792E-5</c:v>
                </c:pt>
                <c:pt idx="66">
                  <c:v>1.8273033391945329E-5</c:v>
                </c:pt>
                <c:pt idx="67">
                  <c:v>1.5643881140069091E-5</c:v>
                </c:pt>
                <c:pt idx="68">
                  <c:v>1.1596624723106771E-5</c:v>
                </c:pt>
                <c:pt idx="69">
                  <c:v>7.5499345766531966E-6</c:v>
                </c:pt>
                <c:pt idx="70">
                  <c:v>3.5078210336436659E-6</c:v>
                </c:pt>
                <c:pt idx="71">
                  <c:v>-9.4537227374062578E-6</c:v>
                </c:pt>
                <c:pt idx="72">
                  <c:v>-1.2532535176156896E-5</c:v>
                </c:pt>
                <c:pt idx="73">
                  <c:v>-1.6489485391037718E-5</c:v>
                </c:pt>
                <c:pt idx="74">
                  <c:v>-2.0416521789711837E-5</c:v>
                </c:pt>
                <c:pt idx="75">
                  <c:v>-2.430920896535482E-5</c:v>
                </c:pt>
                <c:pt idx="76">
                  <c:v>-3.6319368322610966E-5</c:v>
                </c:pt>
                <c:pt idx="77">
                  <c:v>-3.5394304347182934E-5</c:v>
                </c:pt>
                <c:pt idx="78">
                  <c:v>-2.9225272402561681E-5</c:v>
                </c:pt>
                <c:pt idx="79">
                  <c:v>-3.2886343547268151E-5</c:v>
                </c:pt>
                <c:pt idx="80">
                  <c:v>-3.6482525619397901E-5</c:v>
                </c:pt>
                <c:pt idx="81">
                  <c:v>-4.0008886356879637E-5</c:v>
                </c:pt>
                <c:pt idx="82">
                  <c:v>-5.0118796985982801E-5</c:v>
                </c:pt>
                <c:pt idx="83">
                  <c:v>-5.3315321829043328E-5</c:v>
                </c:pt>
                <c:pt idx="84">
                  <c:v>-5.6416443068405447E-5</c:v>
                </c:pt>
                <c:pt idx="85">
                  <c:v>-5.9416860056675619E-5</c:v>
                </c:pt>
                <c:pt idx="86">
                  <c:v>-6.2311210744587709E-5</c:v>
                </c:pt>
                <c:pt idx="87">
                  <c:v>-7.0303323450727635E-5</c:v>
                </c:pt>
                <c:pt idx="88">
                  <c:v>-7.2718560359659476E-5</c:v>
                </c:pt>
                <c:pt idx="89">
                  <c:v>-7.499999965428477E-5</c:v>
                </c:pt>
                <c:pt idx="90">
                  <c:v>-7.7146855335645271E-5</c:v>
                </c:pt>
                <c:pt idx="91">
                  <c:v>-7.9160275757680411E-5</c:v>
                </c:pt>
                <c:pt idx="92">
                  <c:v>-8.4390521410081286E-5</c:v>
                </c:pt>
                <c:pt idx="93">
                  <c:v>-8.5863014206347769E-5</c:v>
                </c:pt>
                <c:pt idx="94">
                  <c:v>-8.7199740287381407E-5</c:v>
                </c:pt>
                <c:pt idx="95">
                  <c:v>-8.8400608216433957E-5</c:v>
                </c:pt>
                <c:pt idx="96">
                  <c:v>-9.5256561033934259E-5</c:v>
                </c:pt>
                <c:pt idx="97">
                  <c:v>-9.1845813060042415E-5</c:v>
                </c:pt>
                <c:pt idx="98">
                  <c:v>-9.2368162086053557E-5</c:v>
                </c:pt>
                <c:pt idx="99">
                  <c:v>-9.4423757265702321E-5</c:v>
                </c:pt>
                <c:pt idx="100">
                  <c:v>-1.9014077768612255E-4</c:v>
                </c:pt>
                <c:pt idx="101">
                  <c:v>-1.8972352819460487E-4</c:v>
                </c:pt>
                <c:pt idx="102">
                  <c:v>-1.8831933387914617E-4</c:v>
                </c:pt>
                <c:pt idx="103">
                  <c:v>-1.8784399891471338E-4</c:v>
                </c:pt>
                <c:pt idx="104">
                  <c:v>-1.8723889409585313E-4</c:v>
                </c:pt>
                <c:pt idx="105">
                  <c:v>-1.8650479501085464E-4</c:v>
                </c:pt>
                <c:pt idx="106">
                  <c:v>-1.8558442683252427E-4</c:v>
                </c:pt>
                <c:pt idx="107">
                  <c:v>-1.8229608792366802E-4</c:v>
                </c:pt>
                <c:pt idx="108">
                  <c:v>-1.8093077149114819E-4</c:v>
                </c:pt>
                <c:pt idx="109">
                  <c:v>-1.7944238642595231E-4</c:v>
                </c:pt>
                <c:pt idx="110">
                  <c:v>-1.7783213235369661E-4</c:v>
                </c:pt>
                <c:pt idx="111">
                  <c:v>-1.753876513056072E-4</c:v>
                </c:pt>
                <c:pt idx="112">
                  <c:v>-1.7019853882814458E-4</c:v>
                </c:pt>
                <c:pt idx="113">
                  <c:v>-1.6799905441658558E-4</c:v>
                </c:pt>
                <c:pt idx="114">
                  <c:v>-1.6568617094054016E-4</c:v>
                </c:pt>
                <c:pt idx="115">
                  <c:v>-1.6326151208684547E-4</c:v>
                </c:pt>
                <c:pt idx="116">
                  <c:v>-1.5952765972428439E-4</c:v>
                </c:pt>
                <c:pt idx="117">
                  <c:v>-1.5247971715911477E-4</c:v>
                </c:pt>
                <c:pt idx="118">
                  <c:v>-1.4952265722220035E-4</c:v>
                </c:pt>
                <c:pt idx="119">
                  <c:v>-1.4646483632179999E-4</c:v>
                </c:pt>
                <c:pt idx="120">
                  <c:v>-1.4330830224420211E-4</c:v>
                </c:pt>
                <c:pt idx="121">
                  <c:v>-1.4075646943253998E-4</c:v>
                </c:pt>
                <c:pt idx="122">
                  <c:v>-1.9664936367552494E-4</c:v>
                </c:pt>
                <c:pt idx="123">
                  <c:v>-1.9303216296873634E-4</c:v>
                </c:pt>
                <c:pt idx="124">
                  <c:v>-1.8932980963482434E-4</c:v>
                </c:pt>
                <c:pt idx="125">
                  <c:v>-1.8554477554779875E-4</c:v>
                </c:pt>
                <c:pt idx="126">
                  <c:v>-1.785955126991456E-4</c:v>
                </c:pt>
                <c:pt idx="127">
                  <c:v>-1.6962938995142106E-4</c:v>
                </c:pt>
                <c:pt idx="128">
                  <c:v>-1.6547015100990114E-4</c:v>
                </c:pt>
                <c:pt idx="129">
                  <c:v>-1.6124433504361848E-4</c:v>
                </c:pt>
                <c:pt idx="130">
                  <c:v>-1.569548380946748E-4</c:v>
                </c:pt>
                <c:pt idx="131">
                  <c:v>-1.4953676197006953E-4</c:v>
                </c:pt>
                <c:pt idx="132">
                  <c:v>-1.3922008223689393E-4</c:v>
                </c:pt>
                <c:pt idx="133">
                  <c:v>-1.3465774194959293E-4</c:v>
                </c:pt>
                <c:pt idx="134">
                  <c:v>-1.3005036951428141E-4</c:v>
                </c:pt>
                <c:pt idx="135">
                  <c:v>-1.2540128517417014E-4</c:v>
                </c:pt>
                <c:pt idx="136">
                  <c:v>-1.1781637516774901E-4</c:v>
                </c:pt>
                <c:pt idx="137">
                  <c:v>-1.0645635482794354E-4</c:v>
                </c:pt>
                <c:pt idx="138">
                  <c:v>-1.0165063579609355E-4</c:v>
                </c:pt>
                <c:pt idx="139">
                  <c:v>-9.6824399029341165E-5</c:v>
                </c:pt>
                <c:pt idx="140">
                  <c:v>-9.1981389014580856E-5</c:v>
                </c:pt>
                <c:pt idx="141">
                  <c:v>-8.4540704286031947E-5</c:v>
                </c:pt>
                <c:pt idx="142">
                  <c:v>-7.3729965045815339E-5</c:v>
                </c:pt>
                <c:pt idx="143">
                  <c:v>-9.5335900825206063E-5</c:v>
                </c:pt>
                <c:pt idx="144">
                  <c:v>-9.0442495556961866E-5</c:v>
                </c:pt>
                <c:pt idx="145">
                  <c:v>-8.5559036207092282E-5</c:v>
                </c:pt>
                <c:pt idx="146">
                  <c:v>-8.0689780390517262E-5</c:v>
                </c:pt>
                <c:pt idx="147">
                  <c:v>-6.6210729412998254E-5</c:v>
                </c:pt>
                <c:pt idx="148">
                  <c:v>-6.1442089386408606E-5</c:v>
                </c:pt>
                <c:pt idx="149">
                  <c:v>-5.6709860108081548E-5</c:v>
                </c:pt>
                <c:pt idx="150">
                  <c:v>-5.2018666853125056E-5</c:v>
                </c:pt>
                <c:pt idx="151">
                  <c:v>-4.7373196168074584E-5</c:v>
                </c:pt>
                <c:pt idx="152">
                  <c:v>-3.3758904210990917E-5</c:v>
                </c:pt>
                <c:pt idx="153">
                  <c:v>-2.9344414858462737E-5</c:v>
                </c:pt>
                <c:pt idx="154">
                  <c:v>-2.4999999979191546E-5</c:v>
                </c:pt>
                <c:pt idx="155">
                  <c:v>-2.0727039887940929E-5</c:v>
                </c:pt>
                <c:pt idx="156">
                  <c:v>-1.6523557371592383E-5</c:v>
                </c:pt>
                <c:pt idx="157">
                  <c:v>-4.3297297773454998E-6</c:v>
                </c:pt>
                <c:pt idx="158">
                  <c:v>-4.0380345353189083E-7</c:v>
                </c:pt>
                <c:pt idx="159">
                  <c:v>3.4529309591799566E-6</c:v>
                </c:pt>
                <c:pt idx="160">
                  <c:v>7.2405957598839714E-6</c:v>
                </c:pt>
                <c:pt idx="161">
                  <c:v>2.206484995410748E-5</c:v>
                </c:pt>
                <c:pt idx="162">
                  <c:v>2.5148676638307525E-5</c:v>
                </c:pt>
                <c:pt idx="163">
                  <c:v>2.852570851530345E-5</c:v>
                </c:pt>
                <c:pt idx="164">
                  <c:v>3.1835135103898971E-5</c:v>
                </c:pt>
                <c:pt idx="165">
                  <c:v>1.8688430847681623E-5</c:v>
                </c:pt>
                <c:pt idx="166">
                  <c:v>2.1664687315334676E-5</c:v>
                </c:pt>
                <c:pt idx="167">
                  <c:v>2.4575441245088516E-5</c:v>
                </c:pt>
                <c:pt idx="168">
                  <c:v>2.7421119052768865E-5</c:v>
                </c:pt>
                <c:pt idx="169">
                  <c:v>3.0202168873970295E-5</c:v>
                </c:pt>
                <c:pt idx="170">
                  <c:v>3.8162357637939118E-5</c:v>
                </c:pt>
                <c:pt idx="171">
                  <c:v>4.0689811345361816E-5</c:v>
                </c:pt>
                <c:pt idx="172">
                  <c:v>4.3155203596151388E-5</c:v>
                </c:pt>
                <c:pt idx="173">
                  <c:v>4.5559112862962224E-5</c:v>
                </c:pt>
                <c:pt idx="174">
                  <c:v>4.7902139344366486E-5</c:v>
                </c:pt>
                <c:pt idx="175">
                  <c:v>5.4572249877719236E-5</c:v>
                </c:pt>
                <c:pt idx="176">
                  <c:v>5.6678181637246024E-5</c:v>
                </c:pt>
                <c:pt idx="177">
                  <c:v>5.8726557433261124E-5</c:v>
                </c:pt>
                <c:pt idx="178">
                  <c:v>6.0718107803153364E-5</c:v>
                </c:pt>
                <c:pt idx="179">
                  <c:v>6.2653584995296221E-5</c:v>
                </c:pt>
                <c:pt idx="180">
                  <c:v>6.813142591901554E-5</c:v>
                </c:pt>
                <c:pt idx="181">
                  <c:v>6.9850567415427338E-5</c:v>
                </c:pt>
                <c:pt idx="182">
                  <c:v>7.1517722847155342E-5</c:v>
                </c:pt>
                <c:pt idx="183">
                  <c:v>7.3133774804024927E-5</c:v>
                </c:pt>
                <c:pt idx="184">
                  <c:v>7.4699627596508763E-5</c:v>
                </c:pt>
                <c:pt idx="185">
                  <c:v>5.3786172337955379E-5</c:v>
                </c:pt>
                <c:pt idx="186">
                  <c:v>5.506941283872635E-5</c:v>
                </c:pt>
                <c:pt idx="187">
                  <c:v>5.6406902931627201E-5</c:v>
                </c:pt>
                <c:pt idx="188">
                  <c:v>5.7699330417548822E-5</c:v>
                </c:pt>
                <c:pt idx="189">
                  <c:v>5.8947759820959789E-5</c:v>
                </c:pt>
                <c:pt idx="190">
                  <c:v>6.2492437676510496E-5</c:v>
                </c:pt>
                <c:pt idx="191">
                  <c:v>6.3523555845712565E-5</c:v>
                </c:pt>
                <c:pt idx="192">
                  <c:v>6.4568731430014736E-5</c:v>
                </c:pt>
                <c:pt idx="193">
                  <c:v>6.5576757304341982E-5</c:v>
                </c:pt>
                <c:pt idx="194">
                  <c:v>6.6548851733294612E-5</c:v>
                </c:pt>
                <c:pt idx="195">
                  <c:v>6.9300884988379147E-5</c:v>
                </c:pt>
                <c:pt idx="196">
                  <c:v>7.0103048922298683E-5</c:v>
                </c:pt>
                <c:pt idx="197">
                  <c:v>7.0914528738086346E-5</c:v>
                </c:pt>
                <c:pt idx="198">
                  <c:v>7.1697847885410226E-5</c:v>
                </c:pt>
                <c:pt idx="199">
                  <c:v>7.2454378362785121E-5</c:v>
                </c:pt>
                <c:pt idx="200">
                  <c:v>7.4633446712439095E-5</c:v>
                </c:pt>
                <c:pt idx="201">
                  <c:v>7.5240822135391738E-5</c:v>
                </c:pt>
                <c:pt idx="202">
                  <c:v>7.5884757848143636E-5</c:v>
                </c:pt>
                <c:pt idx="203">
                  <c:v>7.6510598054468915E-5</c:v>
                </c:pt>
                <c:pt idx="204">
                  <c:v>7.7119868479691434E-5</c:v>
                </c:pt>
                <c:pt idx="205">
                  <c:v>7.9076610564827348E-5</c:v>
                </c:pt>
                <c:pt idx="206">
                  <c:v>6.6347332242982346E-5</c:v>
                </c:pt>
                <c:pt idx="207">
                  <c:v>6.691493369230227E-5</c:v>
                </c:pt>
                <c:pt idx="208">
                  <c:v>6.7476426660075518E-5</c:v>
                </c:pt>
                <c:pt idx="209">
                  <c:v>6.8651466573660272E-5</c:v>
                </c:pt>
                <c:pt idx="210">
                  <c:v>6.9694634280270193E-5</c:v>
                </c:pt>
                <c:pt idx="211">
                  <c:v>7.0250763244019879E-5</c:v>
                </c:pt>
                <c:pt idx="212">
                  <c:v>7.0811005474018926E-5</c:v>
                </c:pt>
                <c:pt idx="213">
                  <c:v>7.1377139785623185E-5</c:v>
                </c:pt>
                <c:pt idx="214">
                  <c:v>7.2727130113086345E-5</c:v>
                </c:pt>
                <c:pt idx="215">
                  <c:v>7.3736926102410322E-5</c:v>
                </c:pt>
                <c:pt idx="216">
                  <c:v>7.4359954996972504E-5</c:v>
                </c:pt>
                <c:pt idx="217">
                  <c:v>7.5000000030467362E-5</c:v>
                </c:pt>
                <c:pt idx="218">
                  <c:v>7.5660208526166485E-5</c:v>
                </c:pt>
                <c:pt idx="219">
                  <c:v>7.7301588827038015E-5</c:v>
                </c:pt>
                <c:pt idx="220">
                  <c:v>7.8522750023918533E-5</c:v>
                </c:pt>
                <c:pt idx="221">
                  <c:v>7.9294222401204024E-5</c:v>
                </c:pt>
                <c:pt idx="222">
                  <c:v>8.0088185488653323E-5</c:v>
                </c:pt>
                <c:pt idx="223">
                  <c:v>8.0904713174987676E-5</c:v>
                </c:pt>
                <c:pt idx="224">
                  <c:v>8.532824374899971E-5</c:v>
                </c:pt>
                <c:pt idx="225">
                  <c:v>8.6281580376031911E-5</c:v>
                </c:pt>
                <c:pt idx="226">
                  <c:v>8.662636996121846E-5</c:v>
                </c:pt>
                <c:pt idx="227">
                  <c:v>8.2866003200386966E-5</c:v>
                </c:pt>
                <c:pt idx="228">
                  <c:v>8.5966318583268636E-5</c:v>
                </c:pt>
                <c:pt idx="229">
                  <c:v>8.7046364430311591E-5</c:v>
                </c:pt>
                <c:pt idx="230">
                  <c:v>8.8149787522109928E-5</c:v>
                </c:pt>
                <c:pt idx="231">
                  <c:v>8.927662846793781E-5</c:v>
                </c:pt>
                <c:pt idx="232">
                  <c:v>9.0426925518516513E-5</c:v>
                </c:pt>
                <c:pt idx="233">
                  <c:v>9.4018900584913467E-5</c:v>
                </c:pt>
                <c:pt idx="234">
                  <c:v>9.5263357583901941E-5</c:v>
                </c:pt>
                <c:pt idx="235">
                  <c:v>9.6531426693838209E-5</c:v>
                </c:pt>
                <c:pt idx="236">
                  <c:v>9.7823132063317491E-5</c:v>
                </c:pt>
                <c:pt idx="237">
                  <c:v>9.9138495489409416E-5</c:v>
                </c:pt>
                <c:pt idx="238">
                  <c:v>1.032267168122014E-4</c:v>
                </c:pt>
                <c:pt idx="239">
                  <c:v>1.0463688341019953E-4</c:v>
                </c:pt>
                <c:pt idx="240">
                  <c:v>1.0607078178430237E-4</c:v>
                </c:pt>
                <c:pt idx="241">
                  <c:v>1.0752841962154773E-4</c:v>
                </c:pt>
                <c:pt idx="242">
                  <c:v>1.090098022644752E-4</c:v>
                </c:pt>
                <c:pt idx="243">
                  <c:v>1.1359643713067141E-4</c:v>
                </c:pt>
                <c:pt idx="244">
                  <c:v>1.1517280535344E-4</c:v>
                </c:pt>
                <c:pt idx="245">
                  <c:v>1.1677290980852892E-4</c:v>
                </c:pt>
                <c:pt idx="246">
                  <c:v>1.1839674172581066E-4</c:v>
                </c:pt>
                <c:pt idx="247">
                  <c:v>1.2004428998978113E-4</c:v>
                </c:pt>
                <c:pt idx="248">
                  <c:v>1.2618119084551873E-4</c:v>
                </c:pt>
                <c:pt idx="249">
                  <c:v>1.2793418923110045E-4</c:v>
                </c:pt>
                <c:pt idx="250">
                  <c:v>1.2971077920015153E-4</c:v>
                </c:pt>
                <c:pt idx="251">
                  <c:v>1.3151093696821934E-4</c:v>
                </c:pt>
                <c:pt idx="252">
                  <c:v>1.3554451740749554E-4</c:v>
                </c:pt>
                <c:pt idx="253">
                  <c:v>1.3894668885461314E-4</c:v>
                </c:pt>
                <c:pt idx="254">
                  <c:v>1.4086424739352498E-4</c:v>
                </c:pt>
                <c:pt idx="255">
                  <c:v>1.4280518216642878E-4</c:v>
                </c:pt>
                <c:pt idx="256">
                  <c:v>1.4476945310276898E-4</c:v>
                </c:pt>
                <c:pt idx="257">
                  <c:v>1.4911450573030851E-4</c:v>
                </c:pt>
                <c:pt idx="258">
                  <c:v>1.5285901575990343E-4</c:v>
                </c:pt>
                <c:pt idx="259">
                  <c:v>1.5493928511580907E-4</c:v>
                </c:pt>
                <c:pt idx="260">
                  <c:v>1.5704260139608365E-4</c:v>
                </c:pt>
                <c:pt idx="261">
                  <c:v>1.5916890824754421E-4</c:v>
                </c:pt>
                <c:pt idx="262">
                  <c:v>1.6382167672795634E-4</c:v>
                </c:pt>
                <c:pt idx="263">
                  <c:v>1.6790283306743626E-4</c:v>
                </c:pt>
                <c:pt idx="264">
                  <c:v>1.701431661873242E-4</c:v>
                </c:pt>
                <c:pt idx="265">
                  <c:v>1.7240610295746799E-4</c:v>
                </c:pt>
                <c:pt idx="266">
                  <c:v>1.746915707524837E-4</c:v>
                </c:pt>
                <c:pt idx="267">
                  <c:v>1.7964867691158031E-4</c:v>
                </c:pt>
                <c:pt idx="268">
                  <c:v>1.8405721820744804E-4</c:v>
                </c:pt>
                <c:pt idx="269">
                  <c:v>1.8645417030164734E-4</c:v>
                </c:pt>
                <c:pt idx="270">
                  <c:v>1.8887316881010602E-4</c:v>
                </c:pt>
                <c:pt idx="271">
                  <c:v>1.9131412482655048E-4</c:v>
                </c:pt>
                <c:pt idx="272">
                  <c:v>1.9657268747731271E-4</c:v>
                </c:pt>
                <c:pt idx="273">
                  <c:v>2.0129566437623026E-4</c:v>
                </c:pt>
                <c:pt idx="274">
                  <c:v>2.0384499289060682E-4</c:v>
                </c:pt>
                <c:pt idx="275">
                  <c:v>2.0641569661528084E-4</c:v>
                </c:pt>
                <c:pt idx="276">
                  <c:v>2.0900767035961343E-4</c:v>
                </c:pt>
                <c:pt idx="277">
                  <c:v>2.145654241225939E-4</c:v>
                </c:pt>
                <c:pt idx="278">
                  <c:v>2.1958608034150268E-4</c:v>
                </c:pt>
                <c:pt idx="279">
                  <c:v>2.2228274492965539E-4</c:v>
                </c:pt>
                <c:pt idx="280">
                  <c:v>2.2499999955183372E-4</c:v>
                </c:pt>
                <c:pt idx="281">
                  <c:v>2.2773765161600835E-4</c:v>
                </c:pt>
                <c:pt idx="282">
                  <c:v>2.3358869274252379E-4</c:v>
                </c:pt>
                <c:pt idx="283">
                  <c:v>2.3888432756609222E-4</c:v>
                </c:pt>
                <c:pt idx="284">
                  <c:v>2.4171832881889429E-4</c:v>
                </c:pt>
                <c:pt idx="285">
                  <c:v>2.445705923738017E-4</c:v>
                </c:pt>
                <c:pt idx="286">
                  <c:v>2.4744077684737124E-4</c:v>
                </c:pt>
                <c:pt idx="287">
                  <c:v>2.5354184267738071E-4</c:v>
                </c:pt>
                <c:pt idx="288">
                  <c:v>2.5909377447595207E-4</c:v>
                </c:pt>
                <c:pt idx="289">
                  <c:v>2.6204832103640305E-4</c:v>
                </c:pt>
                <c:pt idx="290">
                  <c:v>2.6501866717415262E-4</c:v>
                </c:pt>
                <c:pt idx="291">
                  <c:v>2.6800444716435911E-4</c:v>
                </c:pt>
                <c:pt idx="292">
                  <c:v>2.7430369569801156E-4</c:v>
                </c:pt>
                <c:pt idx="293">
                  <c:v>2.8009446940248438E-4</c:v>
                </c:pt>
                <c:pt idx="294">
                  <c:v>2.8315181104494701E-4</c:v>
                </c:pt>
                <c:pt idx="295">
                  <c:v>2.8622231915619446E-4</c:v>
                </c:pt>
                <c:pt idx="296">
                  <c:v>2.8930560366390446E-4</c:v>
                </c:pt>
                <c:pt idx="297">
                  <c:v>2.9575109060232834E-4</c:v>
                </c:pt>
                <c:pt idx="298">
                  <c:v>3.0175858262236079E-4</c:v>
                </c:pt>
                <c:pt idx="299">
                  <c:v>3.0489977639267337E-4</c:v>
                </c:pt>
                <c:pt idx="300">
                  <c:v>3.0805133312564788E-4</c:v>
                </c:pt>
                <c:pt idx="301">
                  <c:v>3.112128384093013E-4</c:v>
                </c:pt>
                <c:pt idx="302">
                  <c:v>3.1775269458272324E-4</c:v>
                </c:pt>
                <c:pt idx="303">
                  <c:v>3.2394993511187175E-4</c:v>
                </c:pt>
                <c:pt idx="304">
                  <c:v>3.2715484526392029E-4</c:v>
                </c:pt>
                <c:pt idx="305">
                  <c:v>3.3036714446794778E-4</c:v>
                </c:pt>
                <c:pt idx="306">
                  <c:v>3.3358639396796619E-4</c:v>
                </c:pt>
                <c:pt idx="307">
                  <c:v>3.4016900278812089E-4</c:v>
                </c:pt>
                <c:pt idx="308">
                  <c:v>3.4652399811075307E-4</c:v>
                </c:pt>
                <c:pt idx="309">
                  <c:v>3.4977129604217501E-4</c:v>
                </c:pt>
                <c:pt idx="310">
                  <c:v>3.5302283870338206E-4</c:v>
                </c:pt>
                <c:pt idx="311">
                  <c:v>3.5627816299611879E-4</c:v>
                </c:pt>
                <c:pt idx="312">
                  <c:v>3.6285233791069209E-4</c:v>
                </c:pt>
                <c:pt idx="313">
                  <c:v>3.6932789271816173E-4</c:v>
                </c:pt>
                <c:pt idx="314">
                  <c:v>3.7259505691995159E-4</c:v>
                </c:pt>
                <c:pt idx="315">
                  <c:v>3.7586315111260842E-4</c:v>
                </c:pt>
                <c:pt idx="316">
                  <c:v>3.7913168784605182E-4</c:v>
                </c:pt>
                <c:pt idx="317">
                  <c:v>3.8564684981678738E-4</c:v>
                </c:pt>
                <c:pt idx="318">
                  <c:v>3.9220038953730778E-4</c:v>
                </c:pt>
                <c:pt idx="319">
                  <c:v>3.9546370554689801E-4</c:v>
                </c:pt>
                <c:pt idx="320">
                  <c:v>3.9872446638128633E-4</c:v>
                </c:pt>
                <c:pt idx="321">
                  <c:v>4.0198216024204311E-4</c:v>
                </c:pt>
                <c:pt idx="322">
                  <c:v>4.083885152382475E-4</c:v>
                </c:pt>
                <c:pt idx="323">
                  <c:v>4.1497190836613669E-4</c:v>
                </c:pt>
                <c:pt idx="324">
                  <c:v>4.1820646873090502E-4</c:v>
                </c:pt>
                <c:pt idx="325">
                  <c:v>4.2143481831943228E-4</c:v>
                </c:pt>
                <c:pt idx="326">
                  <c:v>4.2465642099275914E-4</c:v>
                </c:pt>
                <c:pt idx="327">
                  <c:v>4.3090513750538325E-4</c:v>
                </c:pt>
                <c:pt idx="328">
                  <c:v>4.3746451797229162E-4</c:v>
                </c:pt>
                <c:pt idx="329">
                  <c:v>4.4064422221393781E-4</c:v>
                </c:pt>
                <c:pt idx="330">
                  <c:v>4.4381388965028404E-4</c:v>
                </c:pt>
                <c:pt idx="331">
                  <c:v>4.4697295979575938E-4</c:v>
                </c:pt>
                <c:pt idx="332">
                  <c:v>4.5301634638115064E-4</c:v>
                </c:pt>
                <c:pt idx="333">
                  <c:v>4.5949193592715974E-4</c:v>
                </c:pt>
                <c:pt idx="334">
                  <c:v>4.6258949053649186E-4</c:v>
                </c:pt>
                <c:pt idx="335">
                  <c:v>4.6426795439739622E-4</c:v>
                </c:pt>
                <c:pt idx="336">
                  <c:v>4.6734833774271896E-4</c:v>
                </c:pt>
                <c:pt idx="337">
                  <c:v>4.7041368286594552E-4</c:v>
                </c:pt>
                <c:pt idx="338">
                  <c:v>4.7951351176250763E-4</c:v>
                </c:pt>
                <c:pt idx="339">
                  <c:v>4.8251270927614665E-4</c:v>
                </c:pt>
                <c:pt idx="340">
                  <c:v>4.854938536255474E-4</c:v>
                </c:pt>
                <c:pt idx="341">
                  <c:v>4.8845633127511396E-4</c:v>
                </c:pt>
                <c:pt idx="342">
                  <c:v>4.9139952517030698E-4</c:v>
                </c:pt>
                <c:pt idx="343">
                  <c:v>5.00107181051049E-4</c:v>
                </c:pt>
                <c:pt idx="344">
                  <c:v>5.0296699906773304E-4</c:v>
                </c:pt>
                <c:pt idx="345">
                  <c:v>5.0580439531887388E-4</c:v>
                </c:pt>
                <c:pt idx="346">
                  <c:v>5.0861873165296203E-4</c:v>
                </c:pt>
                <c:pt idx="347">
                  <c:v>5.1140943831037323E-4</c:v>
                </c:pt>
                <c:pt idx="348">
                  <c:v>5.1963722186638137E-4</c:v>
                </c:pt>
                <c:pt idx="349">
                  <c:v>5.2233099469315997E-4</c:v>
                </c:pt>
                <c:pt idx="350">
                  <c:v>5.2500000189566209E-4</c:v>
                </c:pt>
                <c:pt idx="351">
                  <c:v>5.27644209946421E-4</c:v>
                </c:pt>
                <c:pt idx="352">
                  <c:v>5.3026430509649268E-4</c:v>
                </c:pt>
                <c:pt idx="353">
                  <c:v>5.390669883032906E-4</c:v>
                </c:pt>
                <c:pt idx="354">
                  <c:v>5.4052111263342046E-4</c:v>
                </c:pt>
                <c:pt idx="355">
                  <c:v>5.4303387430336642E-4</c:v>
                </c:pt>
                <c:pt idx="356">
                  <c:v>5.4552786673747657E-4</c:v>
                </c:pt>
                <c:pt idx="357">
                  <c:v>5.4800400617689964E-4</c:v>
                </c:pt>
                <c:pt idx="358">
                  <c:v>6.8904906042161656E-4</c:v>
                </c:pt>
                <c:pt idx="359">
                  <c:v>6.9146119971166462E-4</c:v>
                </c:pt>
                <c:pt idx="360">
                  <c:v>6.9386107195085927E-4</c:v>
                </c:pt>
                <c:pt idx="361">
                  <c:v>6.9624963183812926E-4</c:v>
                </c:pt>
                <c:pt idx="362">
                  <c:v>6.978929825819214E-4</c:v>
                </c:pt>
                <c:pt idx="363">
                  <c:v>7.0571009536634722E-4</c:v>
                </c:pt>
                <c:pt idx="364">
                  <c:v>7.0805666749252304E-4</c:v>
                </c:pt>
                <c:pt idx="365">
                  <c:v>7.1039780756563067E-4</c:v>
                </c:pt>
                <c:pt idx="366">
                  <c:v>7.1273452098751877E-4</c:v>
                </c:pt>
                <c:pt idx="367">
                  <c:v>7.1440552682791407E-4</c:v>
                </c:pt>
                <c:pt idx="368">
                  <c:v>7.2205746968230337E-4</c:v>
                </c:pt>
                <c:pt idx="369">
                  <c:v>7.2438738436349064E-4</c:v>
                </c:pt>
                <c:pt idx="370">
                  <c:v>7.2671905690201578E-4</c:v>
                </c:pt>
                <c:pt idx="371">
                  <c:v>7.2905354340004123E-4</c:v>
                </c:pt>
                <c:pt idx="372">
                  <c:v>7.3088223887797304E-4</c:v>
                </c:pt>
                <c:pt idx="373">
                  <c:v>7.3844100454585919E-4</c:v>
                </c:pt>
                <c:pt idx="374">
                  <c:v>7.4080565588841994E-4</c:v>
                </c:pt>
                <c:pt idx="375">
                  <c:v>7.431796099139523E-4</c:v>
                </c:pt>
                <c:pt idx="376">
                  <c:v>7.4556397342667008E-4</c:v>
                </c:pt>
                <c:pt idx="377">
                  <c:v>7.4767853368998803E-4</c:v>
                </c:pt>
                <c:pt idx="378">
                  <c:v>7.5522791198215009E-4</c:v>
                </c:pt>
                <c:pt idx="379">
                  <c:v>7.5768117853640112E-4</c:v>
                </c:pt>
                <c:pt idx="380">
                  <c:v>7.601516475275184E-4</c:v>
                </c:pt>
                <c:pt idx="381">
                  <c:v>7.6264047646350437E-4</c:v>
                </c:pt>
                <c:pt idx="382">
                  <c:v>7.6516684769544136E-4</c:v>
                </c:pt>
                <c:pt idx="383">
                  <c:v>7.7280279543418234E-4</c:v>
                </c:pt>
                <c:pt idx="384">
                  <c:v>7.7540104030908625E-4</c:v>
                </c:pt>
                <c:pt idx="385">
                  <c:v>7.7802474232299571E-4</c:v>
                </c:pt>
                <c:pt idx="386">
                  <c:v>7.806751096946532E-4</c:v>
                </c:pt>
                <c:pt idx="387">
                  <c:v>7.8373663967105077E-4</c:v>
                </c:pt>
                <c:pt idx="388">
                  <c:v>7.9156765073944331E-4</c:v>
                </c:pt>
                <c:pt idx="389">
                  <c:v>7.9436972177551388E-4</c:v>
                </c:pt>
                <c:pt idx="390">
                  <c:v>7.9720585963138435E-4</c:v>
                </c:pt>
                <c:pt idx="391">
                  <c:v>8.0007732324348813E-4</c:v>
                </c:pt>
                <c:pt idx="392">
                  <c:v>8.0379439203305319E-4</c:v>
                </c:pt>
                <c:pt idx="393">
                  <c:v>8.1194186754007813E-4</c:v>
                </c:pt>
                <c:pt idx="394">
                  <c:v>8.1500909754831914E-4</c:v>
                </c:pt>
                <c:pt idx="395">
                  <c:v>8.181193590818597E-4</c:v>
                </c:pt>
                <c:pt idx="396">
                  <c:v>8.2127396179569308E-4</c:v>
                </c:pt>
                <c:pt idx="397">
                  <c:v>8.2576361263066427E-4</c:v>
                </c:pt>
                <c:pt idx="398">
                  <c:v>8.3436223120482986E-4</c:v>
                </c:pt>
                <c:pt idx="399">
                  <c:v>8.3705356793521929E-4</c:v>
                </c:pt>
                <c:pt idx="400">
                  <c:v>8.3978156368225143E-4</c:v>
                </c:pt>
                <c:pt idx="401">
                  <c:v>8.432072465778262E-4</c:v>
                </c:pt>
                <c:pt idx="402">
                  <c:v>8.466871149162003E-4</c:v>
                </c:pt>
                <c:pt idx="403">
                  <c:v>8.5834379423978333E-4</c:v>
                </c:pt>
                <c:pt idx="404">
                  <c:v>8.6117646067851439E-4</c:v>
                </c:pt>
                <c:pt idx="405">
                  <c:v>8.6494833454331399E-4</c:v>
                </c:pt>
                <c:pt idx="406">
                  <c:v>8.6878287704106327E-4</c:v>
                </c:pt>
                <c:pt idx="407">
                  <c:v>8.7268152797204124E-4</c:v>
                </c:pt>
                <c:pt idx="408">
                  <c:v>8.859449071602748E-4</c:v>
                </c:pt>
                <c:pt idx="409">
                  <c:v>8.8894627136681947E-4</c:v>
                </c:pt>
                <c:pt idx="410">
                  <c:v>8.9318732081977714E-4</c:v>
                </c:pt>
                <c:pt idx="411">
                  <c:v>8.9750127312893113E-4</c:v>
                </c:pt>
                <c:pt idx="412">
                  <c:v>9.0188961997217376E-4</c:v>
                </c:pt>
                <c:pt idx="413">
                  <c:v>9.1699082690824914E-4</c:v>
                </c:pt>
                <c:pt idx="414">
                  <c:v>9.2021704570033336E-4</c:v>
                </c:pt>
                <c:pt idx="415">
                  <c:v>9.2499999983974845E-4</c:v>
                </c:pt>
                <c:pt idx="416">
                  <c:v>9.2986602392475248E-4</c:v>
                </c:pt>
                <c:pt idx="417">
                  <c:v>9.3481450446475378E-4</c:v>
                </c:pt>
                <c:pt idx="418">
                  <c:v>9.5541183323977208E-4</c:v>
                </c:pt>
                <c:pt idx="419">
                  <c:v>9.6075665048100944E-4</c:v>
                </c:pt>
                <c:pt idx="420">
                  <c:v>9.6617748424776551E-4</c:v>
                </c:pt>
                <c:pt idx="421">
                  <c:v>9.7358846862878135E-4</c:v>
                </c:pt>
                <c:pt idx="422">
                  <c:v>8.5646590724838064E-4</c:v>
                </c:pt>
                <c:pt idx="423">
                  <c:v>8.5874923676776405E-4</c:v>
                </c:pt>
                <c:pt idx="424">
                  <c:v>8.6460247506359167E-4</c:v>
                </c:pt>
                <c:pt idx="425">
                  <c:v>8.7052381322827443E-4</c:v>
                </c:pt>
                <c:pt idx="426">
                  <c:v>8.7651208541394965E-4</c:v>
                </c:pt>
                <c:pt idx="427">
                  <c:v>8.985499444511449E-4</c:v>
                </c:pt>
                <c:pt idx="428">
                  <c:v>9.0111088879307744E-4</c:v>
                </c:pt>
                <c:pt idx="429">
                  <c:v>9.0741603475130717E-4</c:v>
                </c:pt>
                <c:pt idx="430">
                  <c:v>9.1378093447502806E-4</c:v>
                </c:pt>
                <c:pt idx="431">
                  <c:v>9.2020436038886544E-4</c:v>
                </c:pt>
                <c:pt idx="432">
                  <c:v>9.4744180827559927E-4</c:v>
                </c:pt>
                <c:pt idx="433">
                  <c:v>9.5028521506548629E-4</c:v>
                </c:pt>
                <c:pt idx="434">
                  <c:v>9.5315580043031645E-4</c:v>
                </c:pt>
                <c:pt idx="435">
                  <c:v>9.599041105818884E-4</c:v>
                </c:pt>
                <c:pt idx="436">
                  <c:v>9.6670210696991887E-4</c:v>
                </c:pt>
                <c:pt idx="437">
                  <c:v>9.91272882584859E-4</c:v>
                </c:pt>
                <c:pt idx="438">
                  <c:v>9.9436485995685331E-4</c:v>
                </c:pt>
                <c:pt idx="439">
                  <c:v>1.0013916391446998E-3</c:v>
                </c:pt>
                <c:pt idx="440">
                  <c:v>1.00846018346612E-3</c:v>
                </c:pt>
                <c:pt idx="441">
                  <c:v>1.0155691418622936E-3</c:v>
                </c:pt>
                <c:pt idx="442">
                  <c:v>1.029261137295189E-3</c:v>
                </c:pt>
                <c:pt idx="443">
                  <c:v>1.0325730032382356E-3</c:v>
                </c:pt>
                <c:pt idx="444">
                  <c:v>1.0516722403250967E-3</c:v>
                </c:pt>
                <c:pt idx="445">
                  <c:v>1.0550629213634186E-3</c:v>
                </c:pt>
                <c:pt idx="446">
                  <c:v>1.0624171345173781E-3</c:v>
                </c:pt>
                <c:pt idx="447">
                  <c:v>1.0924928828160241E-3</c:v>
                </c:pt>
                <c:pt idx="448">
                  <c:v>1.0960397787806997E-3</c:v>
                </c:pt>
                <c:pt idx="449">
                  <c:v>1.0996110707655847E-3</c:v>
                </c:pt>
                <c:pt idx="450">
                  <c:v>1.1071242081973269E-3</c:v>
                </c:pt>
                <c:pt idx="451">
                  <c:v>1.1146586794087557E-3</c:v>
                </c:pt>
                <c:pt idx="452">
                  <c:v>1.145119692589347E-3</c:v>
                </c:pt>
                <c:pt idx="453">
                  <c:v>1.1488481873325185E-3</c:v>
                </c:pt>
                <c:pt idx="454">
                  <c:v>1.1525983609777391E-3</c:v>
                </c:pt>
                <c:pt idx="455">
                  <c:v>1.1602291012160755E-3</c:v>
                </c:pt>
                <c:pt idx="456">
                  <c:v>1.1678705140560908E-3</c:v>
                </c:pt>
                <c:pt idx="457">
                  <c:v>1.1984253558863943E-3</c:v>
                </c:pt>
                <c:pt idx="458">
                  <c:v>1.2022951741181842E-3</c:v>
                </c:pt>
                <c:pt idx="459">
                  <c:v>1.2061827995862424E-3</c:v>
                </c:pt>
                <c:pt idx="460">
                  <c:v>1.2138552024673528E-3</c:v>
                </c:pt>
                <c:pt idx="461">
                  <c:v>1.221527179459925E-3</c:v>
                </c:pt>
                <c:pt idx="462">
                  <c:v>1.2518844120581072E-3</c:v>
                </c:pt>
                <c:pt idx="463">
                  <c:v>1.2631420614116629E-3</c:v>
                </c:pt>
                <c:pt idx="464">
                  <c:v>1.2707315816734809E-3</c:v>
                </c:pt>
                <c:pt idx="465">
                  <c:v>1.2783093794922823E-3</c:v>
                </c:pt>
                <c:pt idx="466">
                  <c:v>1.2929909530690772E-3</c:v>
                </c:pt>
                <c:pt idx="467">
                  <c:v>1.3084705915818958E-3</c:v>
                </c:pt>
                <c:pt idx="468">
                  <c:v>1.3159651355638294E-3</c:v>
                </c:pt>
                <c:pt idx="469">
                  <c:v>1.3234380400051688E-3</c:v>
                </c:pt>
                <c:pt idx="470">
                  <c:v>1.330887621835709E-3</c:v>
                </c:pt>
                <c:pt idx="471">
                  <c:v>1.3451268348697656E-3</c:v>
                </c:pt>
                <c:pt idx="472">
                  <c:v>1.3604187593415111E-3</c:v>
                </c:pt>
                <c:pt idx="473">
                  <c:v>1.3677261797798278E-3</c:v>
                </c:pt>
                <c:pt idx="474">
                  <c:v>1.3749999978285782E-3</c:v>
                </c:pt>
                <c:pt idx="475">
                  <c:v>1.3822385876048557E-3</c:v>
                </c:pt>
                <c:pt idx="476">
                  <c:v>1.395926584557419E-3</c:v>
                </c:pt>
                <c:pt idx="477">
                  <c:v>1.4108185088779204E-3</c:v>
                </c:pt>
                <c:pt idx="478">
                  <c:v>1.4178645911129854E-3</c:v>
                </c:pt>
                <c:pt idx="479">
                  <c:v>1.4248692249989496E-3</c:v>
                </c:pt>
                <c:pt idx="480">
                  <c:v>1.431832556437365E-3</c:v>
                </c:pt>
                <c:pt idx="481">
                  <c:v>1.4449448282453305E-3</c:v>
                </c:pt>
                <c:pt idx="482">
                  <c:v>1.459280762947657E-3</c:v>
                </c:pt>
                <c:pt idx="483">
                  <c:v>1.4660435434406564E-3</c:v>
                </c:pt>
                <c:pt idx="484">
                  <c:v>1.4727674319005835E-3</c:v>
                </c:pt>
                <c:pt idx="485">
                  <c:v>1.47945284300964E-3</c:v>
                </c:pt>
                <c:pt idx="486">
                  <c:v>1.4831159388694194E-3</c:v>
                </c:pt>
                <c:pt idx="487">
                  <c:v>1.5028820040311926E-3</c:v>
                </c:pt>
                <c:pt idx="488">
                  <c:v>1.5093964984687119E-3</c:v>
                </c:pt>
                <c:pt idx="489">
                  <c:v>1.515874628947354E-3</c:v>
                </c:pt>
                <c:pt idx="490">
                  <c:v>1.5223168408910366E-3</c:v>
                </c:pt>
                <c:pt idx="491">
                  <c:v>1.5287235834587117E-3</c:v>
                </c:pt>
                <c:pt idx="492">
                  <c:v>1.5477355426191048E-3</c:v>
                </c:pt>
                <c:pt idx="493">
                  <c:v>1.5540049740950521E-3</c:v>
                </c:pt>
                <c:pt idx="494">
                  <c:v>1.5602412381031064E-3</c:v>
                </c:pt>
                <c:pt idx="495">
                  <c:v>1.5664448062422912E-3</c:v>
                </c:pt>
                <c:pt idx="496">
                  <c:v>1.5969889767775381E-3</c:v>
                </c:pt>
                <c:pt idx="497">
                  <c:v>1.6030064827831105E-3</c:v>
                </c:pt>
                <c:pt idx="498">
                  <c:v>1.6089946988511745E-3</c:v>
                </c:pt>
                <c:pt idx="499">
                  <c:v>1.6149541265049487E-3</c:v>
                </c:pt>
                <c:pt idx="500">
                  <c:v>1.6326647502900588E-3</c:v>
                </c:pt>
                <c:pt idx="501">
                  <c:v>1.6385141142986023E-3</c:v>
                </c:pt>
                <c:pt idx="502">
                  <c:v>1.6443372535994657E-3</c:v>
                </c:pt>
                <c:pt idx="503">
                  <c:v>1.6501346921541822E-3</c:v>
                </c:pt>
                <c:pt idx="504">
                  <c:v>1.6639503521663932E-3</c:v>
                </c:pt>
                <c:pt idx="505">
                  <c:v>1.6814176429771539E-3</c:v>
                </c:pt>
                <c:pt idx="506">
                  <c:v>1.687067975578957E-3</c:v>
                </c:pt>
                <c:pt idx="507">
                  <c:v>1.6926966754347308E-3</c:v>
                </c:pt>
                <c:pt idx="508">
                  <c:v>1.7036066674490338E-3</c:v>
                </c:pt>
                <c:pt idx="509">
                  <c:v>1.7150061601647532E-3</c:v>
                </c:pt>
                <c:pt idx="510">
                  <c:v>1.7205349882305585E-3</c:v>
                </c:pt>
                <c:pt idx="511">
                  <c:v>1.7587568447642648E-3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EUR3M!$AO$2:$AO$10</c:f>
              <c:numCache>
                <c:formatCode>ddd\,\ dd\-mmm\-yyyy</c:formatCode>
                <c:ptCount val="9"/>
                <c:pt idx="0">
                  <c:v>42144</c:v>
                </c:pt>
                <c:pt idx="1">
                  <c:v>42172</c:v>
                </c:pt>
                <c:pt idx="2">
                  <c:v>42263</c:v>
                </c:pt>
                <c:pt idx="3">
                  <c:v>42354</c:v>
                </c:pt>
                <c:pt idx="4">
                  <c:v>42445</c:v>
                </c:pt>
                <c:pt idx="5">
                  <c:v>42536</c:v>
                </c:pt>
                <c:pt idx="6">
                  <c:v>42634</c:v>
                </c:pt>
                <c:pt idx="7">
                  <c:v>42725</c:v>
                </c:pt>
                <c:pt idx="8">
                  <c:v>42809</c:v>
                </c:pt>
              </c:numCache>
            </c:numRef>
          </c:xVal>
          <c:yVal>
            <c:numRef>
              <c:f>EUR3M!$AP$2:$AP$10</c:f>
              <c:numCache>
                <c:formatCode>0.0000%</c:formatCode>
                <c:ptCount val="9"/>
                <c:pt idx="0">
                  <c:v>-1.2499999999993072E-4</c:v>
                </c:pt>
                <c:pt idx="1">
                  <c:v>-2.4999999999941735E-5</c:v>
                </c:pt>
                <c:pt idx="2">
                  <c:v>-7.4999999999825206E-5</c:v>
                </c:pt>
                <c:pt idx="3">
                  <c:v>-2.4999999999941735E-5</c:v>
                </c:pt>
                <c:pt idx="4">
                  <c:v>7.4999999999936229E-5</c:v>
                </c:pt>
                <c:pt idx="5">
                  <c:v>2.2500000000003073E-4</c:v>
                </c:pt>
                <c:pt idx="6">
                  <c:v>5.2500000000010871E-4</c:v>
                </c:pt>
                <c:pt idx="7">
                  <c:v>9.2500000000006466E-4</c:v>
                </c:pt>
                <c:pt idx="8">
                  <c:v>1.3750000000000151E-3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975808"/>
        <c:axId val="703977344"/>
      </c:scatterChart>
      <c:valAx>
        <c:axId val="70397580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03977344"/>
        <c:crosses val="autoZero"/>
        <c:crossBetween val="midCat"/>
      </c:valAx>
      <c:valAx>
        <c:axId val="703977344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039758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981319444444447"/>
          <c:y val="0.47839444444444451"/>
          <c:w val="0.11256180555555556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square"/>
            <c:size val="2"/>
          </c:marker>
          <c:cat>
            <c:numRef>
              <c:f>EUR3M!$AV$2:$AV$2366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cat>
          <c:val>
            <c:numRef>
              <c:f>EUR3M!$AX$2:$AX$2366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val>
            <c:numRef>
              <c:f>EUR3M!$AY$2:$AY$2366</c:f>
              <c:numCache>
                <c:formatCode>0.0000%</c:formatCode>
                <c:ptCount val="2365"/>
                <c:pt idx="0">
                  <c:v>-1.7000000000059239E-4</c:v>
                </c:pt>
                <c:pt idx="1">
                  <c:v>-1.6305495288821922E-4</c:v>
                </c:pt>
                <c:pt idx="2">
                  <c:v>-1.5232736111177135E-4</c:v>
                </c:pt>
                <c:pt idx="3">
                  <c:v>-1.4791919667438329E-4</c:v>
                </c:pt>
                <c:pt idx="4">
                  <c:v>-1.4351838843177899E-4</c:v>
                </c:pt>
                <c:pt idx="5">
                  <c:v>-1.3912664718763106E-4</c:v>
                </c:pt>
                <c:pt idx="6">
                  <c:v>-1.3299061944800066E-4</c:v>
                </c:pt>
                <c:pt idx="7">
                  <c:v>-1.2168520363950805E-4</c:v>
                </c:pt>
                <c:pt idx="8">
                  <c:v>-1.1736509480145385E-4</c:v>
                </c:pt>
                <c:pt idx="9">
                  <c:v>-1.1306469899200044E-4</c:v>
                </c:pt>
                <c:pt idx="10">
                  <c:v>-1.0878585408274186E-4</c:v>
                </c:pt>
                <c:pt idx="11">
                  <c:v>-1.0370148512459512E-4</c:v>
                </c:pt>
                <c:pt idx="12">
                  <c:v>-8.5662606137645753E-5</c:v>
                </c:pt>
                <c:pt idx="13">
                  <c:v>-8.1519712503407433E-5</c:v>
                </c:pt>
                <c:pt idx="14">
                  <c:v>-7.74097782483081E-5</c:v>
                </c:pt>
                <c:pt idx="15">
                  <c:v>-7.3334768312297626E-5</c:v>
                </c:pt>
                <c:pt idx="16">
                  <c:v>-6.968303458424686E-5</c:v>
                </c:pt>
                <c:pt idx="17">
                  <c:v>-5.742390589644571E-5</c:v>
                </c:pt>
                <c:pt idx="18">
                  <c:v>-5.3553626983439471E-5</c:v>
                </c:pt>
                <c:pt idx="19">
                  <c:v>-4.9730443225165757E-5</c:v>
                </c:pt>
                <c:pt idx="20">
                  <c:v>-4.5956446618200537E-5</c:v>
                </c:pt>
                <c:pt idx="21">
                  <c:v>-4.3856121607479913E-5</c:v>
                </c:pt>
                <c:pt idx="22">
                  <c:v>-3.1394807075339941E-5</c:v>
                </c:pt>
                <c:pt idx="23">
                  <c:v>-2.8030992411134093E-5</c:v>
                </c:pt>
                <c:pt idx="24">
                  <c:v>-2.4999998878886799E-5</c:v>
                </c:pt>
                <c:pt idx="25">
                  <c:v>-2.2312426005506413E-5</c:v>
                </c:pt>
                <c:pt idx="26">
                  <c:v>-2.2928409195946703E-5</c:v>
                </c:pt>
                <c:pt idx="27">
                  <c:v>-1.5112420067092923E-5</c:v>
                </c:pt>
                <c:pt idx="28">
                  <c:v>-1.4211157177991119E-5</c:v>
                </c:pt>
                <c:pt idx="29">
                  <c:v>-1.3667660811383691E-5</c:v>
                </c:pt>
                <c:pt idx="30">
                  <c:v>-1.3477968608134184E-5</c:v>
                </c:pt>
                <c:pt idx="31">
                  <c:v>-1.7639833773249757E-5</c:v>
                </c:pt>
                <c:pt idx="32">
                  <c:v>-1.6116036185130575E-5</c:v>
                </c:pt>
                <c:pt idx="33">
                  <c:v>-1.757397149195954E-5</c:v>
                </c:pt>
                <c:pt idx="34">
                  <c:v>1.0511336302582889E-4</c:v>
                </c:pt>
                <c:pt idx="35">
                  <c:v>1.0308600627204913E-4</c:v>
                </c:pt>
                <c:pt idx="36">
                  <c:v>9.3453529854256053E-5</c:v>
                </c:pt>
                <c:pt idx="37">
                  <c:v>9.2600518892815855E-5</c:v>
                </c:pt>
                <c:pt idx="38">
                  <c:v>8.9497881836846275E-5</c:v>
                </c:pt>
                <c:pt idx="39">
                  <c:v>8.6254034150731144E-5</c:v>
                </c:pt>
                <c:pt idx="40">
                  <c:v>8.2897721260509911E-5</c:v>
                </c:pt>
                <c:pt idx="41">
                  <c:v>7.1694909405879603E-5</c:v>
                </c:pt>
                <c:pt idx="42">
                  <c:v>6.8984679021340568E-5</c:v>
                </c:pt>
                <c:pt idx="43">
                  <c:v>6.5559174132901404E-5</c:v>
                </c:pt>
                <c:pt idx="44">
                  <c:v>6.2150589115184118E-5</c:v>
                </c:pt>
                <c:pt idx="45">
                  <c:v>5.8694396806314096E-5</c:v>
                </c:pt>
                <c:pt idx="46">
                  <c:v>4.7138822999897305E-5</c:v>
                </c:pt>
                <c:pt idx="47">
                  <c:v>4.4458313337726175E-5</c:v>
                </c:pt>
                <c:pt idx="48">
                  <c:v>4.0811287135820457E-5</c:v>
                </c:pt>
                <c:pt idx="49">
                  <c:v>3.7134441515675732E-5</c:v>
                </c:pt>
                <c:pt idx="50">
                  <c:v>3.3430194539564162E-5</c:v>
                </c:pt>
                <c:pt idx="51">
                  <c:v>2.1474824575617054E-5</c:v>
                </c:pt>
                <c:pt idx="52">
                  <c:v>1.8382088754632026E-5</c:v>
                </c:pt>
                <c:pt idx="53">
                  <c:v>1.4571640333491E-5</c:v>
                </c:pt>
                <c:pt idx="54">
                  <c:v>1.0745019555852517E-5</c:v>
                </c:pt>
                <c:pt idx="55">
                  <c:v>6.9035513575298139E-6</c:v>
                </c:pt>
                <c:pt idx="56">
                  <c:v>7.2502062437212845E-6</c:v>
                </c:pt>
                <c:pt idx="57">
                  <c:v>7.123802523965341E-5</c:v>
                </c:pt>
                <c:pt idx="58">
                  <c:v>6.7336648869863609E-5</c:v>
                </c:pt>
                <c:pt idx="59">
                  <c:v>6.3425095184561727E-5</c:v>
                </c:pt>
                <c:pt idx="60">
                  <c:v>5.9503596024381423E-5</c:v>
                </c:pt>
                <c:pt idx="61">
                  <c:v>4.576430053553868E-5</c:v>
                </c:pt>
                <c:pt idx="62">
                  <c:v>4.3717316074177582E-5</c:v>
                </c:pt>
                <c:pt idx="63">
                  <c:v>3.974410175488569E-5</c:v>
                </c:pt>
                <c:pt idx="64">
                  <c:v>3.5759053765028604E-5</c:v>
                </c:pt>
                <c:pt idx="65">
                  <c:v>3.1761310867437792E-5</c:v>
                </c:pt>
                <c:pt idx="66">
                  <c:v>1.8273033391945329E-5</c:v>
                </c:pt>
                <c:pt idx="67">
                  <c:v>1.5643881140069091E-5</c:v>
                </c:pt>
                <c:pt idx="68">
                  <c:v>1.1596624723106771E-5</c:v>
                </c:pt>
                <c:pt idx="69">
                  <c:v>7.5499345766531966E-6</c:v>
                </c:pt>
                <c:pt idx="70">
                  <c:v>3.5078210336436659E-6</c:v>
                </c:pt>
                <c:pt idx="71">
                  <c:v>-9.4537227374062578E-6</c:v>
                </c:pt>
                <c:pt idx="72">
                  <c:v>-1.2532535176156896E-5</c:v>
                </c:pt>
                <c:pt idx="73">
                  <c:v>-1.6489485391037718E-5</c:v>
                </c:pt>
                <c:pt idx="74">
                  <c:v>-2.0416521789711837E-5</c:v>
                </c:pt>
                <c:pt idx="75">
                  <c:v>-2.430920896535482E-5</c:v>
                </c:pt>
                <c:pt idx="76">
                  <c:v>-3.6319368322610966E-5</c:v>
                </c:pt>
                <c:pt idx="77">
                  <c:v>-3.5394304347182934E-5</c:v>
                </c:pt>
                <c:pt idx="78">
                  <c:v>-2.9225272402561681E-5</c:v>
                </c:pt>
                <c:pt idx="79">
                  <c:v>-3.2886343547268151E-5</c:v>
                </c:pt>
                <c:pt idx="80">
                  <c:v>-3.6482525619397901E-5</c:v>
                </c:pt>
                <c:pt idx="81">
                  <c:v>-4.0008886356879637E-5</c:v>
                </c:pt>
                <c:pt idx="82">
                  <c:v>-5.0118796985982801E-5</c:v>
                </c:pt>
                <c:pt idx="83">
                  <c:v>-5.3315321829043328E-5</c:v>
                </c:pt>
                <c:pt idx="84">
                  <c:v>-5.6416443068405447E-5</c:v>
                </c:pt>
                <c:pt idx="85">
                  <c:v>-5.9416860056675619E-5</c:v>
                </c:pt>
                <c:pt idx="86">
                  <c:v>-6.2311210744587709E-5</c:v>
                </c:pt>
                <c:pt idx="87">
                  <c:v>-7.0303323450727635E-5</c:v>
                </c:pt>
                <c:pt idx="88">
                  <c:v>-7.2718560359659476E-5</c:v>
                </c:pt>
                <c:pt idx="89">
                  <c:v>-7.499999965428477E-5</c:v>
                </c:pt>
                <c:pt idx="90">
                  <c:v>-7.7146855335645271E-5</c:v>
                </c:pt>
                <c:pt idx="91">
                  <c:v>-7.9160275757680411E-5</c:v>
                </c:pt>
                <c:pt idx="92">
                  <c:v>-8.4390521410081286E-5</c:v>
                </c:pt>
                <c:pt idx="93">
                  <c:v>-8.5863014206347769E-5</c:v>
                </c:pt>
                <c:pt idx="94">
                  <c:v>-8.7199740287381407E-5</c:v>
                </c:pt>
                <c:pt idx="95">
                  <c:v>-8.8400608216433957E-5</c:v>
                </c:pt>
                <c:pt idx="96">
                  <c:v>-9.5256561033934259E-5</c:v>
                </c:pt>
                <c:pt idx="97">
                  <c:v>-9.1845813060042415E-5</c:v>
                </c:pt>
                <c:pt idx="98">
                  <c:v>-9.2368162086053557E-5</c:v>
                </c:pt>
                <c:pt idx="99">
                  <c:v>-9.4423757265702321E-5</c:v>
                </c:pt>
                <c:pt idx="100">
                  <c:v>-1.9014077768612255E-4</c:v>
                </c:pt>
                <c:pt idx="101">
                  <c:v>-1.8972352819460487E-4</c:v>
                </c:pt>
                <c:pt idx="102">
                  <c:v>-1.8831933387914617E-4</c:v>
                </c:pt>
                <c:pt idx="103">
                  <c:v>-1.8784399891471338E-4</c:v>
                </c:pt>
                <c:pt idx="104">
                  <c:v>-1.8723889409585313E-4</c:v>
                </c:pt>
                <c:pt idx="105">
                  <c:v>-1.8650479501085464E-4</c:v>
                </c:pt>
                <c:pt idx="106">
                  <c:v>-1.8558442683252427E-4</c:v>
                </c:pt>
                <c:pt idx="107">
                  <c:v>-1.8229608792366802E-4</c:v>
                </c:pt>
                <c:pt idx="108">
                  <c:v>-1.8093077149114819E-4</c:v>
                </c:pt>
                <c:pt idx="109">
                  <c:v>-1.7944238642595231E-4</c:v>
                </c:pt>
                <c:pt idx="110">
                  <c:v>-1.7783213235369661E-4</c:v>
                </c:pt>
                <c:pt idx="111">
                  <c:v>-1.753876513056072E-4</c:v>
                </c:pt>
                <c:pt idx="112">
                  <c:v>-1.7019853882814458E-4</c:v>
                </c:pt>
                <c:pt idx="113">
                  <c:v>-1.6799905441658558E-4</c:v>
                </c:pt>
                <c:pt idx="114">
                  <c:v>-1.6568617094054016E-4</c:v>
                </c:pt>
                <c:pt idx="115">
                  <c:v>-1.6326151208684547E-4</c:v>
                </c:pt>
                <c:pt idx="116">
                  <c:v>-1.5952765972428439E-4</c:v>
                </c:pt>
                <c:pt idx="117">
                  <c:v>-1.5247971715911477E-4</c:v>
                </c:pt>
                <c:pt idx="118">
                  <c:v>-1.4952265722220035E-4</c:v>
                </c:pt>
                <c:pt idx="119">
                  <c:v>-1.4646483632179999E-4</c:v>
                </c:pt>
                <c:pt idx="120">
                  <c:v>-1.4330830224420211E-4</c:v>
                </c:pt>
                <c:pt idx="121">
                  <c:v>-1.4075646943253998E-4</c:v>
                </c:pt>
                <c:pt idx="122">
                  <c:v>-1.9664936367552494E-4</c:v>
                </c:pt>
                <c:pt idx="123">
                  <c:v>-1.9303216296873634E-4</c:v>
                </c:pt>
                <c:pt idx="124">
                  <c:v>-1.8932980963482434E-4</c:v>
                </c:pt>
                <c:pt idx="125">
                  <c:v>-1.8554477554779875E-4</c:v>
                </c:pt>
                <c:pt idx="126">
                  <c:v>-1.785955126991456E-4</c:v>
                </c:pt>
                <c:pt idx="127">
                  <c:v>-1.6962938995142106E-4</c:v>
                </c:pt>
                <c:pt idx="128">
                  <c:v>-1.6547015100990114E-4</c:v>
                </c:pt>
                <c:pt idx="129">
                  <c:v>-1.6124433504361848E-4</c:v>
                </c:pt>
                <c:pt idx="130">
                  <c:v>-1.569548380946748E-4</c:v>
                </c:pt>
                <c:pt idx="131">
                  <c:v>-1.4953676197006953E-4</c:v>
                </c:pt>
                <c:pt idx="132">
                  <c:v>-1.3922008223689393E-4</c:v>
                </c:pt>
                <c:pt idx="133">
                  <c:v>-1.3465774194959293E-4</c:v>
                </c:pt>
                <c:pt idx="134">
                  <c:v>-1.3005036951428141E-4</c:v>
                </c:pt>
                <c:pt idx="135">
                  <c:v>-1.2540128517417014E-4</c:v>
                </c:pt>
                <c:pt idx="136">
                  <c:v>-1.1781637516774901E-4</c:v>
                </c:pt>
                <c:pt idx="137">
                  <c:v>-1.0645635482794354E-4</c:v>
                </c:pt>
                <c:pt idx="138">
                  <c:v>-1.0165063579609355E-4</c:v>
                </c:pt>
                <c:pt idx="139">
                  <c:v>-9.6824399029341165E-5</c:v>
                </c:pt>
                <c:pt idx="140">
                  <c:v>-9.1981389014580856E-5</c:v>
                </c:pt>
                <c:pt idx="141">
                  <c:v>-8.4540704286031947E-5</c:v>
                </c:pt>
                <c:pt idx="142">
                  <c:v>-7.3729965045815339E-5</c:v>
                </c:pt>
                <c:pt idx="143">
                  <c:v>-9.5335900825206063E-5</c:v>
                </c:pt>
                <c:pt idx="144">
                  <c:v>-9.0442495556961866E-5</c:v>
                </c:pt>
                <c:pt idx="145">
                  <c:v>-8.5559036207092282E-5</c:v>
                </c:pt>
                <c:pt idx="146">
                  <c:v>-8.0689780390517262E-5</c:v>
                </c:pt>
                <c:pt idx="147">
                  <c:v>-6.6210729412998254E-5</c:v>
                </c:pt>
                <c:pt idx="148">
                  <c:v>-6.1442089386408606E-5</c:v>
                </c:pt>
                <c:pt idx="149">
                  <c:v>-5.6709860108081548E-5</c:v>
                </c:pt>
                <c:pt idx="150">
                  <c:v>-5.2018666853125056E-5</c:v>
                </c:pt>
                <c:pt idx="151">
                  <c:v>-4.7373196168074584E-5</c:v>
                </c:pt>
                <c:pt idx="152">
                  <c:v>-3.3758904210990917E-5</c:v>
                </c:pt>
                <c:pt idx="153">
                  <c:v>-2.9344414858462737E-5</c:v>
                </c:pt>
                <c:pt idx="154">
                  <c:v>-2.4999999979191546E-5</c:v>
                </c:pt>
                <c:pt idx="155">
                  <c:v>-2.0727039887940929E-5</c:v>
                </c:pt>
                <c:pt idx="156">
                  <c:v>-1.6523557371592383E-5</c:v>
                </c:pt>
                <c:pt idx="157">
                  <c:v>-4.3297297773454998E-6</c:v>
                </c:pt>
                <c:pt idx="158">
                  <c:v>-4.0380345353189083E-7</c:v>
                </c:pt>
                <c:pt idx="159">
                  <c:v>3.4529309591799566E-6</c:v>
                </c:pt>
                <c:pt idx="160">
                  <c:v>7.2405957598839714E-6</c:v>
                </c:pt>
                <c:pt idx="161">
                  <c:v>2.206484995410748E-5</c:v>
                </c:pt>
                <c:pt idx="162">
                  <c:v>2.5148676638307525E-5</c:v>
                </c:pt>
                <c:pt idx="163">
                  <c:v>2.852570851530345E-5</c:v>
                </c:pt>
                <c:pt idx="164">
                  <c:v>3.1835135103898971E-5</c:v>
                </c:pt>
                <c:pt idx="165">
                  <c:v>1.8688430847681623E-5</c:v>
                </c:pt>
                <c:pt idx="166">
                  <c:v>2.1664687315334676E-5</c:v>
                </c:pt>
                <c:pt idx="167">
                  <c:v>2.4575441245088516E-5</c:v>
                </c:pt>
                <c:pt idx="168">
                  <c:v>2.7421119052768865E-5</c:v>
                </c:pt>
                <c:pt idx="169">
                  <c:v>3.0202168873970295E-5</c:v>
                </c:pt>
                <c:pt idx="170">
                  <c:v>3.8162357637939118E-5</c:v>
                </c:pt>
                <c:pt idx="171">
                  <c:v>4.0689811345361816E-5</c:v>
                </c:pt>
                <c:pt idx="172">
                  <c:v>4.3155203596151388E-5</c:v>
                </c:pt>
                <c:pt idx="173">
                  <c:v>4.5559112862962224E-5</c:v>
                </c:pt>
                <c:pt idx="174">
                  <c:v>4.7902139344366486E-5</c:v>
                </c:pt>
                <c:pt idx="175">
                  <c:v>5.4572249877719236E-5</c:v>
                </c:pt>
                <c:pt idx="176">
                  <c:v>5.6678181637246024E-5</c:v>
                </c:pt>
                <c:pt idx="177">
                  <c:v>5.8726557433261124E-5</c:v>
                </c:pt>
                <c:pt idx="178">
                  <c:v>6.0718107803153364E-5</c:v>
                </c:pt>
                <c:pt idx="179">
                  <c:v>6.2653584995296221E-5</c:v>
                </c:pt>
                <c:pt idx="180">
                  <c:v>6.813142591901554E-5</c:v>
                </c:pt>
                <c:pt idx="181">
                  <c:v>6.9850567415427338E-5</c:v>
                </c:pt>
                <c:pt idx="182">
                  <c:v>7.1517722847155342E-5</c:v>
                </c:pt>
                <c:pt idx="183">
                  <c:v>7.3133774804024927E-5</c:v>
                </c:pt>
                <c:pt idx="184">
                  <c:v>7.4699627596508763E-5</c:v>
                </c:pt>
                <c:pt idx="185">
                  <c:v>5.3786172337955379E-5</c:v>
                </c:pt>
                <c:pt idx="186">
                  <c:v>5.506941283872635E-5</c:v>
                </c:pt>
                <c:pt idx="187">
                  <c:v>5.6406902931627201E-5</c:v>
                </c:pt>
                <c:pt idx="188">
                  <c:v>5.7699330417548822E-5</c:v>
                </c:pt>
                <c:pt idx="189">
                  <c:v>5.8947759820959789E-5</c:v>
                </c:pt>
                <c:pt idx="190">
                  <c:v>6.2492437676510496E-5</c:v>
                </c:pt>
                <c:pt idx="191">
                  <c:v>6.3523555845712565E-5</c:v>
                </c:pt>
                <c:pt idx="192">
                  <c:v>6.4568731430014736E-5</c:v>
                </c:pt>
                <c:pt idx="193">
                  <c:v>6.5576757304341982E-5</c:v>
                </c:pt>
                <c:pt idx="194">
                  <c:v>6.6548851733294612E-5</c:v>
                </c:pt>
                <c:pt idx="195">
                  <c:v>6.9300884988379147E-5</c:v>
                </c:pt>
                <c:pt idx="196">
                  <c:v>7.0103048922298683E-5</c:v>
                </c:pt>
                <c:pt idx="197">
                  <c:v>7.0914528738086346E-5</c:v>
                </c:pt>
                <c:pt idx="198">
                  <c:v>7.1697847885410226E-5</c:v>
                </c:pt>
                <c:pt idx="199">
                  <c:v>7.2454378362785121E-5</c:v>
                </c:pt>
                <c:pt idx="200">
                  <c:v>7.4633446712439095E-5</c:v>
                </c:pt>
                <c:pt idx="201">
                  <c:v>7.5240822135391738E-5</c:v>
                </c:pt>
                <c:pt idx="202">
                  <c:v>7.5884757848143636E-5</c:v>
                </c:pt>
                <c:pt idx="203">
                  <c:v>7.6510598054468915E-5</c:v>
                </c:pt>
                <c:pt idx="204">
                  <c:v>7.7119868479691434E-5</c:v>
                </c:pt>
                <c:pt idx="205">
                  <c:v>7.9076610564827348E-5</c:v>
                </c:pt>
                <c:pt idx="206">
                  <c:v>6.6347332242982346E-5</c:v>
                </c:pt>
                <c:pt idx="207">
                  <c:v>6.691493369230227E-5</c:v>
                </c:pt>
                <c:pt idx="208">
                  <c:v>6.7476426660075518E-5</c:v>
                </c:pt>
                <c:pt idx="209">
                  <c:v>6.8651466573660272E-5</c:v>
                </c:pt>
                <c:pt idx="210">
                  <c:v>6.9694634280270193E-5</c:v>
                </c:pt>
                <c:pt idx="211">
                  <c:v>7.0250763244019879E-5</c:v>
                </c:pt>
                <c:pt idx="212">
                  <c:v>7.0811005474018926E-5</c:v>
                </c:pt>
                <c:pt idx="213">
                  <c:v>7.1377139785623185E-5</c:v>
                </c:pt>
                <c:pt idx="214">
                  <c:v>7.2727130113086345E-5</c:v>
                </c:pt>
                <c:pt idx="215">
                  <c:v>7.3736926102410322E-5</c:v>
                </c:pt>
                <c:pt idx="216">
                  <c:v>7.4359954996972504E-5</c:v>
                </c:pt>
                <c:pt idx="217">
                  <c:v>7.5000000030467362E-5</c:v>
                </c:pt>
                <c:pt idx="218">
                  <c:v>7.5660208526166485E-5</c:v>
                </c:pt>
                <c:pt idx="219">
                  <c:v>7.7301588827038015E-5</c:v>
                </c:pt>
                <c:pt idx="220">
                  <c:v>7.8522750023918533E-5</c:v>
                </c:pt>
                <c:pt idx="221">
                  <c:v>7.9294222401204024E-5</c:v>
                </c:pt>
                <c:pt idx="222">
                  <c:v>8.0088185488653323E-5</c:v>
                </c:pt>
                <c:pt idx="223">
                  <c:v>8.0904713174987676E-5</c:v>
                </c:pt>
                <c:pt idx="224">
                  <c:v>8.532824374899971E-5</c:v>
                </c:pt>
                <c:pt idx="225">
                  <c:v>8.6281580376031911E-5</c:v>
                </c:pt>
                <c:pt idx="226">
                  <c:v>8.662636996121846E-5</c:v>
                </c:pt>
                <c:pt idx="227">
                  <c:v>8.2866003200386966E-5</c:v>
                </c:pt>
                <c:pt idx="228">
                  <c:v>8.5966318583268636E-5</c:v>
                </c:pt>
                <c:pt idx="229">
                  <c:v>8.7046364430311591E-5</c:v>
                </c:pt>
                <c:pt idx="230">
                  <c:v>8.8149787522109928E-5</c:v>
                </c:pt>
                <c:pt idx="231">
                  <c:v>8.927662846793781E-5</c:v>
                </c:pt>
                <c:pt idx="232">
                  <c:v>9.0426925518516513E-5</c:v>
                </c:pt>
                <c:pt idx="233">
                  <c:v>9.4018900584913467E-5</c:v>
                </c:pt>
                <c:pt idx="234">
                  <c:v>9.5263357583901941E-5</c:v>
                </c:pt>
                <c:pt idx="235">
                  <c:v>9.6531426693838209E-5</c:v>
                </c:pt>
                <c:pt idx="236">
                  <c:v>9.7823132063317491E-5</c:v>
                </c:pt>
                <c:pt idx="237">
                  <c:v>9.9138495489409416E-5</c:v>
                </c:pt>
                <c:pt idx="238">
                  <c:v>1.032267168122014E-4</c:v>
                </c:pt>
                <c:pt idx="239">
                  <c:v>1.0463688341019953E-4</c:v>
                </c:pt>
                <c:pt idx="240">
                  <c:v>1.0607078178430237E-4</c:v>
                </c:pt>
                <c:pt idx="241">
                  <c:v>1.0752841962154773E-4</c:v>
                </c:pt>
                <c:pt idx="242">
                  <c:v>1.090098022644752E-4</c:v>
                </c:pt>
                <c:pt idx="243">
                  <c:v>1.1359643713067141E-4</c:v>
                </c:pt>
                <c:pt idx="244">
                  <c:v>1.1517280535344E-4</c:v>
                </c:pt>
                <c:pt idx="245">
                  <c:v>1.1677290980852892E-4</c:v>
                </c:pt>
                <c:pt idx="246">
                  <c:v>1.1839674172581066E-4</c:v>
                </c:pt>
                <c:pt idx="247">
                  <c:v>1.2004428998978113E-4</c:v>
                </c:pt>
                <c:pt idx="248">
                  <c:v>1.2618119084551873E-4</c:v>
                </c:pt>
                <c:pt idx="249">
                  <c:v>1.2793418923110045E-4</c:v>
                </c:pt>
                <c:pt idx="250">
                  <c:v>1.2971077920015153E-4</c:v>
                </c:pt>
                <c:pt idx="251">
                  <c:v>1.3151093696821934E-4</c:v>
                </c:pt>
                <c:pt idx="252">
                  <c:v>1.3554451740749554E-4</c:v>
                </c:pt>
                <c:pt idx="253">
                  <c:v>1.3894668885461314E-4</c:v>
                </c:pt>
                <c:pt idx="254">
                  <c:v>1.4086424739352498E-4</c:v>
                </c:pt>
                <c:pt idx="255">
                  <c:v>1.4280518216642878E-4</c:v>
                </c:pt>
                <c:pt idx="256">
                  <c:v>1.4476945310276898E-4</c:v>
                </c:pt>
                <c:pt idx="257">
                  <c:v>1.4911450573030851E-4</c:v>
                </c:pt>
                <c:pt idx="258">
                  <c:v>1.5285901575990343E-4</c:v>
                </c:pt>
                <c:pt idx="259">
                  <c:v>1.5493928511580907E-4</c:v>
                </c:pt>
                <c:pt idx="260">
                  <c:v>1.5704260139608365E-4</c:v>
                </c:pt>
                <c:pt idx="261">
                  <c:v>1.5916890824754421E-4</c:v>
                </c:pt>
                <c:pt idx="262">
                  <c:v>1.6382167672795634E-4</c:v>
                </c:pt>
                <c:pt idx="263">
                  <c:v>1.6790283306743626E-4</c:v>
                </c:pt>
                <c:pt idx="264">
                  <c:v>1.701431661873242E-4</c:v>
                </c:pt>
                <c:pt idx="265">
                  <c:v>1.7240610295746799E-4</c:v>
                </c:pt>
                <c:pt idx="266">
                  <c:v>1.746915707524837E-4</c:v>
                </c:pt>
                <c:pt idx="267">
                  <c:v>1.7964867691158031E-4</c:v>
                </c:pt>
                <c:pt idx="268">
                  <c:v>1.8405721820744804E-4</c:v>
                </c:pt>
                <c:pt idx="269">
                  <c:v>1.8645417030164734E-4</c:v>
                </c:pt>
                <c:pt idx="270">
                  <c:v>1.8887316881010602E-4</c:v>
                </c:pt>
                <c:pt idx="271">
                  <c:v>1.9131412482655048E-4</c:v>
                </c:pt>
                <c:pt idx="272">
                  <c:v>1.9657268747731271E-4</c:v>
                </c:pt>
                <c:pt idx="273">
                  <c:v>2.0129566437623026E-4</c:v>
                </c:pt>
                <c:pt idx="274">
                  <c:v>2.0384499289060682E-4</c:v>
                </c:pt>
                <c:pt idx="275">
                  <c:v>2.0641569661528084E-4</c:v>
                </c:pt>
                <c:pt idx="276">
                  <c:v>2.0900767035961343E-4</c:v>
                </c:pt>
                <c:pt idx="277">
                  <c:v>2.145654241225939E-4</c:v>
                </c:pt>
                <c:pt idx="278">
                  <c:v>2.1958608034150268E-4</c:v>
                </c:pt>
                <c:pt idx="279">
                  <c:v>2.2228274492965539E-4</c:v>
                </c:pt>
                <c:pt idx="280">
                  <c:v>2.2499999955183372E-4</c:v>
                </c:pt>
                <c:pt idx="281">
                  <c:v>2.2773765161600835E-4</c:v>
                </c:pt>
                <c:pt idx="282">
                  <c:v>2.3358869274252379E-4</c:v>
                </c:pt>
                <c:pt idx="283">
                  <c:v>2.3888432756609222E-4</c:v>
                </c:pt>
                <c:pt idx="284">
                  <c:v>2.4171832881889429E-4</c:v>
                </c:pt>
                <c:pt idx="285">
                  <c:v>2.445705923738017E-4</c:v>
                </c:pt>
                <c:pt idx="286">
                  <c:v>2.4744077684737124E-4</c:v>
                </c:pt>
                <c:pt idx="287">
                  <c:v>2.5354184267738071E-4</c:v>
                </c:pt>
                <c:pt idx="288">
                  <c:v>2.5909377447595207E-4</c:v>
                </c:pt>
                <c:pt idx="289">
                  <c:v>2.6204832103640305E-4</c:v>
                </c:pt>
                <c:pt idx="290">
                  <c:v>2.6501866717415262E-4</c:v>
                </c:pt>
                <c:pt idx="291">
                  <c:v>2.6800444716435911E-4</c:v>
                </c:pt>
                <c:pt idx="292">
                  <c:v>2.7430369569801156E-4</c:v>
                </c:pt>
                <c:pt idx="293">
                  <c:v>2.8009446940248438E-4</c:v>
                </c:pt>
                <c:pt idx="294">
                  <c:v>2.8315181104494701E-4</c:v>
                </c:pt>
                <c:pt idx="295">
                  <c:v>2.8622231915619446E-4</c:v>
                </c:pt>
                <c:pt idx="296">
                  <c:v>2.8930560366390446E-4</c:v>
                </c:pt>
                <c:pt idx="297">
                  <c:v>2.9575109060232834E-4</c:v>
                </c:pt>
                <c:pt idx="298">
                  <c:v>3.0175858262236079E-4</c:v>
                </c:pt>
                <c:pt idx="299">
                  <c:v>3.0489977639267337E-4</c:v>
                </c:pt>
                <c:pt idx="300">
                  <c:v>3.0805133312564788E-4</c:v>
                </c:pt>
                <c:pt idx="301">
                  <c:v>3.112128384093013E-4</c:v>
                </c:pt>
                <c:pt idx="302">
                  <c:v>3.1775269458272324E-4</c:v>
                </c:pt>
                <c:pt idx="303">
                  <c:v>3.2394993511187175E-4</c:v>
                </c:pt>
                <c:pt idx="304">
                  <c:v>3.2715484526392029E-4</c:v>
                </c:pt>
                <c:pt idx="305">
                  <c:v>3.3036714446794778E-4</c:v>
                </c:pt>
                <c:pt idx="306">
                  <c:v>3.3358639396796619E-4</c:v>
                </c:pt>
                <c:pt idx="307">
                  <c:v>3.4016900278812089E-4</c:v>
                </c:pt>
                <c:pt idx="308">
                  <c:v>3.4652399811075307E-4</c:v>
                </c:pt>
                <c:pt idx="309">
                  <c:v>3.4977129604217501E-4</c:v>
                </c:pt>
                <c:pt idx="310">
                  <c:v>3.5302283870338206E-4</c:v>
                </c:pt>
                <c:pt idx="311">
                  <c:v>3.5627816299611879E-4</c:v>
                </c:pt>
                <c:pt idx="312">
                  <c:v>3.6285233791069209E-4</c:v>
                </c:pt>
                <c:pt idx="313">
                  <c:v>3.6932789271816173E-4</c:v>
                </c:pt>
                <c:pt idx="314">
                  <c:v>3.7259505691995159E-4</c:v>
                </c:pt>
                <c:pt idx="315">
                  <c:v>3.7586315111260842E-4</c:v>
                </c:pt>
                <c:pt idx="316">
                  <c:v>3.7913168784605182E-4</c:v>
                </c:pt>
                <c:pt idx="317">
                  <c:v>3.8564684981678738E-4</c:v>
                </c:pt>
                <c:pt idx="318">
                  <c:v>3.9220038953730778E-4</c:v>
                </c:pt>
                <c:pt idx="319">
                  <c:v>3.9546370554689801E-4</c:v>
                </c:pt>
                <c:pt idx="320">
                  <c:v>3.9872446638128633E-4</c:v>
                </c:pt>
                <c:pt idx="321">
                  <c:v>4.0198216024204311E-4</c:v>
                </c:pt>
                <c:pt idx="322">
                  <c:v>4.083885152382475E-4</c:v>
                </c:pt>
                <c:pt idx="323">
                  <c:v>4.1497190836613669E-4</c:v>
                </c:pt>
                <c:pt idx="324">
                  <c:v>4.1820646873090502E-4</c:v>
                </c:pt>
                <c:pt idx="325">
                  <c:v>4.2143481831943228E-4</c:v>
                </c:pt>
                <c:pt idx="326">
                  <c:v>4.2465642099275914E-4</c:v>
                </c:pt>
                <c:pt idx="327">
                  <c:v>4.3090513750538325E-4</c:v>
                </c:pt>
                <c:pt idx="328">
                  <c:v>4.3746451797229162E-4</c:v>
                </c:pt>
                <c:pt idx="329">
                  <c:v>4.4064422221393781E-4</c:v>
                </c:pt>
                <c:pt idx="330">
                  <c:v>4.4381388965028404E-4</c:v>
                </c:pt>
                <c:pt idx="331">
                  <c:v>4.4697295979575938E-4</c:v>
                </c:pt>
                <c:pt idx="332">
                  <c:v>4.5301634638115064E-4</c:v>
                </c:pt>
                <c:pt idx="333">
                  <c:v>4.5949193592715974E-4</c:v>
                </c:pt>
                <c:pt idx="334">
                  <c:v>4.6258949053649186E-4</c:v>
                </c:pt>
                <c:pt idx="335">
                  <c:v>4.6426795439739622E-4</c:v>
                </c:pt>
                <c:pt idx="336">
                  <c:v>4.6734833774271896E-4</c:v>
                </c:pt>
                <c:pt idx="337">
                  <c:v>4.7041368286594552E-4</c:v>
                </c:pt>
                <c:pt idx="338">
                  <c:v>4.7951351176250763E-4</c:v>
                </c:pt>
                <c:pt idx="339">
                  <c:v>4.8251270927614665E-4</c:v>
                </c:pt>
                <c:pt idx="340">
                  <c:v>4.854938536255474E-4</c:v>
                </c:pt>
                <c:pt idx="341">
                  <c:v>4.8845633127511396E-4</c:v>
                </c:pt>
                <c:pt idx="342">
                  <c:v>4.9139952517030698E-4</c:v>
                </c:pt>
                <c:pt idx="343">
                  <c:v>5.00107181051049E-4</c:v>
                </c:pt>
                <c:pt idx="344">
                  <c:v>5.0296699906773304E-4</c:v>
                </c:pt>
                <c:pt idx="345">
                  <c:v>5.0580439531887388E-4</c:v>
                </c:pt>
                <c:pt idx="346">
                  <c:v>5.0861873165296203E-4</c:v>
                </c:pt>
                <c:pt idx="347">
                  <c:v>5.1140943831037323E-4</c:v>
                </c:pt>
                <c:pt idx="348">
                  <c:v>5.1963722186638137E-4</c:v>
                </c:pt>
                <c:pt idx="349">
                  <c:v>5.2233099469315997E-4</c:v>
                </c:pt>
                <c:pt idx="350">
                  <c:v>5.2500000189566209E-4</c:v>
                </c:pt>
                <c:pt idx="351">
                  <c:v>5.27644209946421E-4</c:v>
                </c:pt>
                <c:pt idx="352">
                  <c:v>5.3026430509649268E-4</c:v>
                </c:pt>
                <c:pt idx="353">
                  <c:v>5.390669883032906E-4</c:v>
                </c:pt>
                <c:pt idx="354">
                  <c:v>5.4052111263342046E-4</c:v>
                </c:pt>
                <c:pt idx="355">
                  <c:v>5.4303387430336642E-4</c:v>
                </c:pt>
                <c:pt idx="356">
                  <c:v>5.4552786673747657E-4</c:v>
                </c:pt>
                <c:pt idx="357">
                  <c:v>5.4800400617689964E-4</c:v>
                </c:pt>
                <c:pt idx="358">
                  <c:v>6.8904906042161656E-4</c:v>
                </c:pt>
                <c:pt idx="359">
                  <c:v>6.9146119971166462E-4</c:v>
                </c:pt>
                <c:pt idx="360">
                  <c:v>6.9386107195085927E-4</c:v>
                </c:pt>
                <c:pt idx="361">
                  <c:v>6.9624963183812926E-4</c:v>
                </c:pt>
                <c:pt idx="362">
                  <c:v>6.978929825819214E-4</c:v>
                </c:pt>
                <c:pt idx="363">
                  <c:v>7.0571009536634722E-4</c:v>
                </c:pt>
                <c:pt idx="364">
                  <c:v>7.0805666749252304E-4</c:v>
                </c:pt>
                <c:pt idx="365">
                  <c:v>7.1039780756563067E-4</c:v>
                </c:pt>
                <c:pt idx="366">
                  <c:v>7.1273452098751877E-4</c:v>
                </c:pt>
                <c:pt idx="367">
                  <c:v>7.1440552682791407E-4</c:v>
                </c:pt>
                <c:pt idx="368">
                  <c:v>7.2205746968230337E-4</c:v>
                </c:pt>
                <c:pt idx="369">
                  <c:v>7.2438738436349064E-4</c:v>
                </c:pt>
                <c:pt idx="370">
                  <c:v>7.2671905690201578E-4</c:v>
                </c:pt>
                <c:pt idx="371">
                  <c:v>7.2905354340004123E-4</c:v>
                </c:pt>
                <c:pt idx="372">
                  <c:v>7.3088223887797304E-4</c:v>
                </c:pt>
                <c:pt idx="373">
                  <c:v>7.3844100454585919E-4</c:v>
                </c:pt>
                <c:pt idx="374">
                  <c:v>7.4080565588841994E-4</c:v>
                </c:pt>
                <c:pt idx="375">
                  <c:v>7.431796099139523E-4</c:v>
                </c:pt>
                <c:pt idx="376">
                  <c:v>7.4556397342667008E-4</c:v>
                </c:pt>
                <c:pt idx="377">
                  <c:v>7.4767853368998803E-4</c:v>
                </c:pt>
                <c:pt idx="378">
                  <c:v>7.5522791198215009E-4</c:v>
                </c:pt>
                <c:pt idx="379">
                  <c:v>7.5768117853640112E-4</c:v>
                </c:pt>
                <c:pt idx="380">
                  <c:v>7.601516475275184E-4</c:v>
                </c:pt>
                <c:pt idx="381">
                  <c:v>7.6264047646350437E-4</c:v>
                </c:pt>
                <c:pt idx="382">
                  <c:v>7.6516684769544136E-4</c:v>
                </c:pt>
                <c:pt idx="383">
                  <c:v>7.7280279543418234E-4</c:v>
                </c:pt>
                <c:pt idx="384">
                  <c:v>7.7540104030908625E-4</c:v>
                </c:pt>
                <c:pt idx="385">
                  <c:v>7.7802474232299571E-4</c:v>
                </c:pt>
                <c:pt idx="386">
                  <c:v>7.806751096946532E-4</c:v>
                </c:pt>
                <c:pt idx="387">
                  <c:v>7.8373663967105077E-4</c:v>
                </c:pt>
                <c:pt idx="388">
                  <c:v>7.9156765073944331E-4</c:v>
                </c:pt>
                <c:pt idx="389">
                  <c:v>7.9436972177551388E-4</c:v>
                </c:pt>
                <c:pt idx="390">
                  <c:v>7.9720585963138435E-4</c:v>
                </c:pt>
                <c:pt idx="391">
                  <c:v>8.0007732324348813E-4</c:v>
                </c:pt>
                <c:pt idx="392">
                  <c:v>8.0379439203305319E-4</c:v>
                </c:pt>
                <c:pt idx="393">
                  <c:v>8.1194186754007813E-4</c:v>
                </c:pt>
                <c:pt idx="394">
                  <c:v>8.1500909754831914E-4</c:v>
                </c:pt>
                <c:pt idx="395">
                  <c:v>8.181193590818597E-4</c:v>
                </c:pt>
                <c:pt idx="396">
                  <c:v>8.2127396179569308E-4</c:v>
                </c:pt>
                <c:pt idx="397">
                  <c:v>8.2576361263066427E-4</c:v>
                </c:pt>
                <c:pt idx="398">
                  <c:v>8.3436223120482986E-4</c:v>
                </c:pt>
                <c:pt idx="399">
                  <c:v>8.3705356793521929E-4</c:v>
                </c:pt>
                <c:pt idx="400">
                  <c:v>8.3978156368225143E-4</c:v>
                </c:pt>
                <c:pt idx="401">
                  <c:v>8.432072465778262E-4</c:v>
                </c:pt>
                <c:pt idx="402">
                  <c:v>8.466871149162003E-4</c:v>
                </c:pt>
                <c:pt idx="403">
                  <c:v>8.5834379423978333E-4</c:v>
                </c:pt>
                <c:pt idx="404">
                  <c:v>8.6117646067851439E-4</c:v>
                </c:pt>
                <c:pt idx="405">
                  <c:v>8.6494833454331399E-4</c:v>
                </c:pt>
                <c:pt idx="406">
                  <c:v>8.6878287704106327E-4</c:v>
                </c:pt>
                <c:pt idx="407">
                  <c:v>8.7268152797204124E-4</c:v>
                </c:pt>
                <c:pt idx="408">
                  <c:v>8.859449071602748E-4</c:v>
                </c:pt>
                <c:pt idx="409">
                  <c:v>8.8894627136681947E-4</c:v>
                </c:pt>
                <c:pt idx="410">
                  <c:v>8.9318732081977714E-4</c:v>
                </c:pt>
                <c:pt idx="411">
                  <c:v>8.9750127312893113E-4</c:v>
                </c:pt>
                <c:pt idx="412">
                  <c:v>9.0188961997217376E-4</c:v>
                </c:pt>
                <c:pt idx="413">
                  <c:v>9.1699082690824914E-4</c:v>
                </c:pt>
                <c:pt idx="414">
                  <c:v>9.2021704570033336E-4</c:v>
                </c:pt>
                <c:pt idx="415">
                  <c:v>9.2499999983974845E-4</c:v>
                </c:pt>
                <c:pt idx="416">
                  <c:v>9.2986602392475248E-4</c:v>
                </c:pt>
                <c:pt idx="417">
                  <c:v>9.3481450446475378E-4</c:v>
                </c:pt>
                <c:pt idx="418">
                  <c:v>9.5541183323977208E-4</c:v>
                </c:pt>
                <c:pt idx="419">
                  <c:v>9.6075665048100944E-4</c:v>
                </c:pt>
                <c:pt idx="420">
                  <c:v>9.6617748424776551E-4</c:v>
                </c:pt>
                <c:pt idx="421">
                  <c:v>9.7358846862878135E-4</c:v>
                </c:pt>
                <c:pt idx="422">
                  <c:v>8.5646590724838064E-4</c:v>
                </c:pt>
                <c:pt idx="423">
                  <c:v>8.5874923676776405E-4</c:v>
                </c:pt>
                <c:pt idx="424">
                  <c:v>8.6460247506359167E-4</c:v>
                </c:pt>
                <c:pt idx="425">
                  <c:v>8.7052381322827443E-4</c:v>
                </c:pt>
                <c:pt idx="426">
                  <c:v>8.7651208541394965E-4</c:v>
                </c:pt>
                <c:pt idx="427">
                  <c:v>8.985499444511449E-4</c:v>
                </c:pt>
                <c:pt idx="428">
                  <c:v>9.0111088879307744E-4</c:v>
                </c:pt>
                <c:pt idx="429">
                  <c:v>9.0741603475130717E-4</c:v>
                </c:pt>
                <c:pt idx="430">
                  <c:v>9.1378093447502806E-4</c:v>
                </c:pt>
                <c:pt idx="431">
                  <c:v>9.2020436038886544E-4</c:v>
                </c:pt>
                <c:pt idx="432">
                  <c:v>9.4744180827559927E-4</c:v>
                </c:pt>
                <c:pt idx="433">
                  <c:v>9.5028521506548629E-4</c:v>
                </c:pt>
                <c:pt idx="434">
                  <c:v>9.5315580043031645E-4</c:v>
                </c:pt>
                <c:pt idx="435">
                  <c:v>9.599041105818884E-4</c:v>
                </c:pt>
                <c:pt idx="436">
                  <c:v>9.6670210696991887E-4</c:v>
                </c:pt>
                <c:pt idx="437">
                  <c:v>9.91272882584859E-4</c:v>
                </c:pt>
                <c:pt idx="438">
                  <c:v>9.9436485995685331E-4</c:v>
                </c:pt>
                <c:pt idx="439">
                  <c:v>1.0013916391446998E-3</c:v>
                </c:pt>
                <c:pt idx="440">
                  <c:v>1.00846018346612E-3</c:v>
                </c:pt>
                <c:pt idx="441">
                  <c:v>1.0155691418622936E-3</c:v>
                </c:pt>
                <c:pt idx="442">
                  <c:v>1.029261137295189E-3</c:v>
                </c:pt>
                <c:pt idx="443">
                  <c:v>1.0325730032382356E-3</c:v>
                </c:pt>
                <c:pt idx="444">
                  <c:v>1.0516722403250967E-3</c:v>
                </c:pt>
                <c:pt idx="445">
                  <c:v>1.0550629213634186E-3</c:v>
                </c:pt>
                <c:pt idx="446">
                  <c:v>1.0624171345173781E-3</c:v>
                </c:pt>
                <c:pt idx="447">
                  <c:v>1.0924928828160241E-3</c:v>
                </c:pt>
                <c:pt idx="448">
                  <c:v>1.0960397787806997E-3</c:v>
                </c:pt>
                <c:pt idx="449">
                  <c:v>1.0996110707655847E-3</c:v>
                </c:pt>
                <c:pt idx="450">
                  <c:v>1.1071242081973269E-3</c:v>
                </c:pt>
                <c:pt idx="451">
                  <c:v>1.1146586794087557E-3</c:v>
                </c:pt>
                <c:pt idx="452">
                  <c:v>1.145119692589347E-3</c:v>
                </c:pt>
                <c:pt idx="453">
                  <c:v>1.1488481873325185E-3</c:v>
                </c:pt>
                <c:pt idx="454">
                  <c:v>1.1525983609777391E-3</c:v>
                </c:pt>
                <c:pt idx="455">
                  <c:v>1.1602291012160755E-3</c:v>
                </c:pt>
                <c:pt idx="456">
                  <c:v>1.1678705140560908E-3</c:v>
                </c:pt>
                <c:pt idx="457">
                  <c:v>1.1984253558863943E-3</c:v>
                </c:pt>
                <c:pt idx="458">
                  <c:v>1.2022951741181842E-3</c:v>
                </c:pt>
                <c:pt idx="459">
                  <c:v>1.2061827995862424E-3</c:v>
                </c:pt>
                <c:pt idx="460">
                  <c:v>1.2138552024673528E-3</c:v>
                </c:pt>
                <c:pt idx="461">
                  <c:v>1.221527179459925E-3</c:v>
                </c:pt>
                <c:pt idx="462">
                  <c:v>1.2518844120581072E-3</c:v>
                </c:pt>
                <c:pt idx="463">
                  <c:v>1.2631420614116629E-3</c:v>
                </c:pt>
                <c:pt idx="464">
                  <c:v>1.2707315816734809E-3</c:v>
                </c:pt>
                <c:pt idx="465">
                  <c:v>1.2783093794922823E-3</c:v>
                </c:pt>
                <c:pt idx="466">
                  <c:v>1.2929909530690772E-3</c:v>
                </c:pt>
                <c:pt idx="467">
                  <c:v>1.3084705915818958E-3</c:v>
                </c:pt>
                <c:pt idx="468">
                  <c:v>1.3159651355638294E-3</c:v>
                </c:pt>
                <c:pt idx="469">
                  <c:v>1.3234380400051688E-3</c:v>
                </c:pt>
                <c:pt idx="470">
                  <c:v>1.330887621835709E-3</c:v>
                </c:pt>
                <c:pt idx="471">
                  <c:v>1.3451268348697656E-3</c:v>
                </c:pt>
                <c:pt idx="472">
                  <c:v>1.3604187593415111E-3</c:v>
                </c:pt>
                <c:pt idx="473">
                  <c:v>1.3677261797798278E-3</c:v>
                </c:pt>
                <c:pt idx="474">
                  <c:v>1.3749999978285782E-3</c:v>
                </c:pt>
                <c:pt idx="475">
                  <c:v>1.3822385876048557E-3</c:v>
                </c:pt>
                <c:pt idx="476">
                  <c:v>1.395926584557419E-3</c:v>
                </c:pt>
                <c:pt idx="477">
                  <c:v>1.4108185088779204E-3</c:v>
                </c:pt>
                <c:pt idx="478">
                  <c:v>1.4178645911129854E-3</c:v>
                </c:pt>
                <c:pt idx="479">
                  <c:v>1.4248692249989496E-3</c:v>
                </c:pt>
                <c:pt idx="480">
                  <c:v>1.431832556437365E-3</c:v>
                </c:pt>
                <c:pt idx="481">
                  <c:v>1.4449448282453305E-3</c:v>
                </c:pt>
                <c:pt idx="482">
                  <c:v>1.459280762947657E-3</c:v>
                </c:pt>
                <c:pt idx="483">
                  <c:v>1.4660435434406564E-3</c:v>
                </c:pt>
                <c:pt idx="484">
                  <c:v>1.4727674319005835E-3</c:v>
                </c:pt>
                <c:pt idx="485">
                  <c:v>1.47945284300964E-3</c:v>
                </c:pt>
                <c:pt idx="486">
                  <c:v>1.4831159388694194E-3</c:v>
                </c:pt>
                <c:pt idx="487">
                  <c:v>1.5028820040311926E-3</c:v>
                </c:pt>
                <c:pt idx="488">
                  <c:v>1.5093964984687119E-3</c:v>
                </c:pt>
                <c:pt idx="489">
                  <c:v>1.515874628947354E-3</c:v>
                </c:pt>
                <c:pt idx="490">
                  <c:v>1.5223168408910366E-3</c:v>
                </c:pt>
                <c:pt idx="491">
                  <c:v>1.5287235834587117E-3</c:v>
                </c:pt>
                <c:pt idx="492">
                  <c:v>1.5477355426191048E-3</c:v>
                </c:pt>
                <c:pt idx="493">
                  <c:v>1.5540049740950521E-3</c:v>
                </c:pt>
                <c:pt idx="494">
                  <c:v>1.5602412381031064E-3</c:v>
                </c:pt>
                <c:pt idx="495">
                  <c:v>1.5664448062422912E-3</c:v>
                </c:pt>
                <c:pt idx="496">
                  <c:v>1.5969889767775381E-3</c:v>
                </c:pt>
                <c:pt idx="497">
                  <c:v>1.6030064827831105E-3</c:v>
                </c:pt>
                <c:pt idx="498">
                  <c:v>1.6089946988511745E-3</c:v>
                </c:pt>
                <c:pt idx="499">
                  <c:v>1.6149541265049487E-3</c:v>
                </c:pt>
                <c:pt idx="500">
                  <c:v>1.6326647502900588E-3</c:v>
                </c:pt>
                <c:pt idx="501">
                  <c:v>1.6385141142986023E-3</c:v>
                </c:pt>
                <c:pt idx="502">
                  <c:v>1.6443372535994657E-3</c:v>
                </c:pt>
                <c:pt idx="503">
                  <c:v>1.6501346921541822E-3</c:v>
                </c:pt>
                <c:pt idx="504">
                  <c:v>1.6639503521663932E-3</c:v>
                </c:pt>
                <c:pt idx="505">
                  <c:v>1.6814176429771539E-3</c:v>
                </c:pt>
                <c:pt idx="506">
                  <c:v>1.687067975578957E-3</c:v>
                </c:pt>
                <c:pt idx="507">
                  <c:v>1.6926966754347308E-3</c:v>
                </c:pt>
                <c:pt idx="508">
                  <c:v>1.7036066674490338E-3</c:v>
                </c:pt>
                <c:pt idx="509">
                  <c:v>1.7150061601647532E-3</c:v>
                </c:pt>
                <c:pt idx="510">
                  <c:v>1.7205349882305585E-3</c:v>
                </c:pt>
                <c:pt idx="511">
                  <c:v>1.7587568447642648E-3</c:v>
                </c:pt>
                <c:pt idx="512">
                  <c:v>1.7962825492758561E-3</c:v>
                </c:pt>
                <c:pt idx="513">
                  <c:v>1.8333203204710876E-3</c:v>
                </c:pt>
                <c:pt idx="514">
                  <c:v>1.8700872591785782E-3</c:v>
                </c:pt>
                <c:pt idx="515">
                  <c:v>1.9068093485600768E-3</c:v>
                </c:pt>
                <c:pt idx="516">
                  <c:v>1.9437066703293059E-3</c:v>
                </c:pt>
                <c:pt idx="517">
                  <c:v>1.9808610854468844E-3</c:v>
                </c:pt>
                <c:pt idx="518">
                  <c:v>2.0182735575159229E-3</c:v>
                </c:pt>
                <c:pt idx="519">
                  <c:v>2.0559441126390193E-3</c:v>
                </c:pt>
                <c:pt idx="520">
                  <c:v>2.0938727769709048E-3</c:v>
                </c:pt>
                <c:pt idx="521">
                  <c:v>2.1320595767193103E-3</c:v>
                </c:pt>
                <c:pt idx="522">
                  <c:v>2.1705045381423625E-3</c:v>
                </c:pt>
                <c:pt idx="523">
                  <c:v>2.2092076875511882E-3</c:v>
                </c:pt>
                <c:pt idx="524">
                  <c:v>2.2481690513064404E-3</c:v>
                </c:pt>
                <c:pt idx="525">
                  <c:v>2.2873886558243792E-3</c:v>
                </c:pt>
                <c:pt idx="526">
                  <c:v>2.3268665275699226E-3</c:v>
                </c:pt>
                <c:pt idx="527">
                  <c:v>2.3637079363370496E-3</c:v>
                </c:pt>
                <c:pt idx="528">
                  <c:v>2.4036837018718005E-3</c:v>
                </c:pt>
                <c:pt idx="529">
                  <c:v>2.4439178062478592E-3</c:v>
                </c:pt>
                <c:pt idx="530">
                  <c:v>2.4873612179615351E-3</c:v>
                </c:pt>
                <c:pt idx="531">
                  <c:v>2.5281308246495665E-3</c:v>
                </c:pt>
                <c:pt idx="532">
                  <c:v>2.5691588584503509E-3</c:v>
                </c:pt>
                <c:pt idx="533">
                  <c:v>2.6104453461937307E-3</c:v>
                </c:pt>
                <c:pt idx="534">
                  <c:v>2.6519903147599433E-3</c:v>
                </c:pt>
                <c:pt idx="535">
                  <c:v>2.6937937910830952E-3</c:v>
                </c:pt>
                <c:pt idx="536">
                  <c:v>2.7358558021485574E-3</c:v>
                </c:pt>
                <c:pt idx="537">
                  <c:v>2.7781763749929636E-3</c:v>
                </c:pt>
                <c:pt idx="538">
                  <c:v>2.8207555367059491E-3</c:v>
                </c:pt>
                <c:pt idx="539">
                  <c:v>2.8635933144275424E-3</c:v>
                </c:pt>
                <c:pt idx="540">
                  <c:v>2.9004139891819491E-3</c:v>
                </c:pt>
                <c:pt idx="541">
                  <c:v>2.9437314163347494E-3</c:v>
                </c:pt>
                <c:pt idx="542">
                  <c:v>2.9873075226163337E-3</c:v>
                </c:pt>
                <c:pt idx="543">
                  <c:v>3.0374255717298126E-3</c:v>
                </c:pt>
                <c:pt idx="544">
                  <c:v>3.081556081934167E-3</c:v>
                </c:pt>
                <c:pt idx="545">
                  <c:v>3.1259453567828999E-3</c:v>
                </c:pt>
                <c:pt idx="546">
                  <c:v>3.1705934235874977E-3</c:v>
                </c:pt>
                <c:pt idx="547">
                  <c:v>3.2155003097145141E-3</c:v>
                </c:pt>
                <c:pt idx="548">
                  <c:v>3.2573772758827248E-3</c:v>
                </c:pt>
                <c:pt idx="549">
                  <c:v>3.3027829741922813E-3</c:v>
                </c:pt>
                <c:pt idx="550">
                  <c:v>3.3484475641272788E-3</c:v>
                </c:pt>
                <c:pt idx="551">
                  <c:v>3.3943699495047976E-3</c:v>
                </c:pt>
                <c:pt idx="552">
                  <c:v>3.4506366820331934E-3</c:v>
                </c:pt>
                <c:pt idx="553">
                  <c:v>3.4971061895316962E-3</c:v>
                </c:pt>
                <c:pt idx="554">
                  <c:v>3.5438115218585598E-3</c:v>
                </c:pt>
                <c:pt idx="555">
                  <c:v>3.5907455745020226E-3</c:v>
                </c:pt>
                <c:pt idx="556">
                  <c:v>3.6379010770751837E-3</c:v>
                </c:pt>
                <c:pt idx="557">
                  <c:v>3.6818294397893245E-3</c:v>
                </c:pt>
                <c:pt idx="558">
                  <c:v>3.7293920646442017E-3</c:v>
                </c:pt>
                <c:pt idx="559">
                  <c:v>3.7771537935062062E-3</c:v>
                </c:pt>
                <c:pt idx="560">
                  <c:v>3.8251066287999891E-3</c:v>
                </c:pt>
                <c:pt idx="561">
                  <c:v>3.8767342619338155E-3</c:v>
                </c:pt>
                <c:pt idx="562">
                  <c:v>3.9250564948975376E-3</c:v>
                </c:pt>
                <c:pt idx="563">
                  <c:v>3.9735446645056856E-3</c:v>
                </c:pt>
                <c:pt idx="564">
                  <c:v>4.0221924120177671E-3</c:v>
                </c:pt>
                <c:pt idx="565">
                  <c:v>4.0709971937502587E-3</c:v>
                </c:pt>
                <c:pt idx="566">
                  <c:v>4.1199568578262225E-3</c:v>
                </c:pt>
                <c:pt idx="567">
                  <c:v>4.1690692522800971E-3</c:v>
                </c:pt>
                <c:pt idx="568">
                  <c:v>4.2183322250550874E-3</c:v>
                </c:pt>
                <c:pt idx="569">
                  <c:v>4.2677436240040377E-3</c:v>
                </c:pt>
                <c:pt idx="570">
                  <c:v>4.3173012968885606E-3</c:v>
                </c:pt>
                <c:pt idx="571">
                  <c:v>4.367003091375562E-3</c:v>
                </c:pt>
                <c:pt idx="572">
                  <c:v>4.4168468550415847E-3</c:v>
                </c:pt>
                <c:pt idx="573">
                  <c:v>4.4668304353658586E-3</c:v>
                </c:pt>
                <c:pt idx="574">
                  <c:v>4.5169516797337753E-3</c:v>
                </c:pt>
                <c:pt idx="575">
                  <c:v>4.5672084354377576E-3</c:v>
                </c:pt>
                <c:pt idx="576">
                  <c:v>4.6175985496677008E-3</c:v>
                </c:pt>
                <c:pt idx="577">
                  <c:v>4.668119869521402E-3</c:v>
                </c:pt>
                <c:pt idx="578">
                  <c:v>4.7187702419958658E-3</c:v>
                </c:pt>
                <c:pt idx="579">
                  <c:v>4.7658655361597219E-3</c:v>
                </c:pt>
                <c:pt idx="580">
                  <c:v>4.8167583740737615E-3</c:v>
                </c:pt>
                <c:pt idx="581">
                  <c:v>4.867773949983392E-3</c:v>
                </c:pt>
                <c:pt idx="582">
                  <c:v>4.9226191946025065E-3</c:v>
                </c:pt>
                <c:pt idx="583">
                  <c:v>4.9738825316751794E-3</c:v>
                </c:pt>
                <c:pt idx="584">
                  <c:v>5.0252620012618933E-3</c:v>
                </c:pt>
                <c:pt idx="585">
                  <c:v>5.0767554496541313E-3</c:v>
                </c:pt>
                <c:pt idx="586">
                  <c:v>5.1283607230399823E-3</c:v>
                </c:pt>
                <c:pt idx="587">
                  <c:v>5.1800756675067453E-3</c:v>
                </c:pt>
                <c:pt idx="588">
                  <c:v>5.2318981290339801E-3</c:v>
                </c:pt>
                <c:pt idx="589">
                  <c:v>5.2838259534978517E-3</c:v>
                </c:pt>
                <c:pt idx="590">
                  <c:v>5.3358569866676529E-3</c:v>
                </c:pt>
                <c:pt idx="591">
                  <c:v>5.3879890742066739E-3</c:v>
                </c:pt>
                <c:pt idx="592">
                  <c:v>5.4326407481886108E-3</c:v>
                </c:pt>
                <c:pt idx="593">
                  <c:v>5.4849538744559112E-3</c:v>
                </c:pt>
                <c:pt idx="594">
                  <c:v>5.5373618811698222E-3</c:v>
                </c:pt>
                <c:pt idx="595">
                  <c:v>5.5973701619880245E-3</c:v>
                </c:pt>
                <c:pt idx="596">
                  <c:v>5.6499742279596532E-3</c:v>
                </c:pt>
                <c:pt idx="597">
                  <c:v>5.7026664018922091E-3</c:v>
                </c:pt>
                <c:pt idx="598">
                  <c:v>5.755444528682041E-3</c:v>
                </c:pt>
                <c:pt idx="599">
                  <c:v>5.8083064531153639E-3</c:v>
                </c:pt>
                <c:pt idx="600">
                  <c:v>5.8574060304463667E-3</c:v>
                </c:pt>
                <c:pt idx="601">
                  <c:v>5.9104229404563719E-3</c:v>
                </c:pt>
                <c:pt idx="602">
                  <c:v>5.9635173267183076E-3</c:v>
                </c:pt>
                <c:pt idx="603">
                  <c:v>6.0166862714439162E-3</c:v>
                </c:pt>
                <c:pt idx="604">
                  <c:v>6.081524042947011E-3</c:v>
                </c:pt>
                <c:pt idx="605">
                  <c:v>6.1348351469504916E-3</c:v>
                </c:pt>
                <c:pt idx="606">
                  <c:v>6.1881990692593527E-3</c:v>
                </c:pt>
                <c:pt idx="607">
                  <c:v>6.2416089184322652E-3</c:v>
                </c:pt>
                <c:pt idx="608">
                  <c:v>6.2950577182661355E-3</c:v>
                </c:pt>
                <c:pt idx="609">
                  <c:v>6.3446579549625596E-3</c:v>
                </c:pt>
                <c:pt idx="610">
                  <c:v>6.3981623523279296E-3</c:v>
                </c:pt>
                <c:pt idx="611">
                  <c:v>6.4516847060110509E-3</c:v>
                </c:pt>
                <c:pt idx="612">
                  <c:v>6.5052176563667229E-3</c:v>
                </c:pt>
                <c:pt idx="613">
                  <c:v>6.5626358761405401E-3</c:v>
                </c:pt>
                <c:pt idx="614">
                  <c:v>6.6161671322327534E-3</c:v>
                </c:pt>
                <c:pt idx="615">
                  <c:v>6.6696861488537906E-3</c:v>
                </c:pt>
                <c:pt idx="616">
                  <c:v>6.7231867895809778E-3</c:v>
                </c:pt>
                <c:pt idx="617">
                  <c:v>6.7766655186548034E-3</c:v>
                </c:pt>
                <c:pt idx="618">
                  <c:v>6.8301190666896364E-3</c:v>
                </c:pt>
                <c:pt idx="619">
                  <c:v>6.883544164122595E-3</c:v>
                </c:pt>
                <c:pt idx="620">
                  <c:v>6.9369375412100731E-3</c:v>
                </c:pt>
                <c:pt idx="621">
                  <c:v>6.9902959280364278E-3</c:v>
                </c:pt>
                <c:pt idx="622">
                  <c:v>7.0436160545044217E-3</c:v>
                </c:pt>
                <c:pt idx="623">
                  <c:v>7.0968946503413089E-3</c:v>
                </c:pt>
                <c:pt idx="624">
                  <c:v>7.1501284450988271E-3</c:v>
                </c:pt>
                <c:pt idx="625">
                  <c:v>7.2033141681523373E-3</c:v>
                </c:pt>
                <c:pt idx="626">
                  <c:v>7.2564485486999479E-3</c:v>
                </c:pt>
                <c:pt idx="627">
                  <c:v>7.309528315767734E-3</c:v>
                </c:pt>
                <c:pt idx="628">
                  <c:v>7.3625501982027795E-3</c:v>
                </c:pt>
                <c:pt idx="629">
                  <c:v>7.4155109246810055E-3</c:v>
                </c:pt>
                <c:pt idx="630">
                  <c:v>7.4684072237028182E-3</c:v>
                </c:pt>
                <c:pt idx="631">
                  <c:v>7.5173973465387112E-3</c:v>
                </c:pt>
                <c:pt idx="632">
                  <c:v>7.5701595575943083E-3</c:v>
                </c:pt>
                <c:pt idx="633">
                  <c:v>7.6228477532407192E-3</c:v>
                </c:pt>
                <c:pt idx="634">
                  <c:v>7.6792827091928207E-3</c:v>
                </c:pt>
                <c:pt idx="635">
                  <c:v>7.7318077924008934E-3</c:v>
                </c:pt>
                <c:pt idx="636">
                  <c:v>7.784248815538756E-3</c:v>
                </c:pt>
                <c:pt idx="637">
                  <c:v>7.83660250590517E-3</c:v>
                </c:pt>
                <c:pt idx="638">
                  <c:v>7.8888655906329402E-3</c:v>
                </c:pt>
                <c:pt idx="639">
                  <c:v>7.9410347966845738E-3</c:v>
                </c:pt>
                <c:pt idx="640">
                  <c:v>7.9931068508540138E-3</c:v>
                </c:pt>
                <c:pt idx="641">
                  <c:v>8.0450784797718635E-3</c:v>
                </c:pt>
                <c:pt idx="642">
                  <c:v>8.0969464099001562E-3</c:v>
                </c:pt>
                <c:pt idx="643">
                  <c:v>8.1487073675375853E-3</c:v>
                </c:pt>
                <c:pt idx="644">
                  <c:v>8.196596954946473E-3</c:v>
                </c:pt>
                <c:pt idx="645">
                  <c:v>8.2481416959836445E-3</c:v>
                </c:pt>
                <c:pt idx="646">
                  <c:v>8.2995698716524687E-3</c:v>
                </c:pt>
                <c:pt idx="647">
                  <c:v>8.3581979962862353E-3</c:v>
                </c:pt>
                <c:pt idx="648">
                  <c:v>8.4093653634005269E-3</c:v>
                </c:pt>
                <c:pt idx="649">
                  <c:v>8.4752805331229294E-3</c:v>
                </c:pt>
                <c:pt idx="650">
                  <c:v>8.5113162540392286E-3</c:v>
                </c:pt>
                <c:pt idx="651">
                  <c:v>8.5620932279904492E-3</c:v>
                </c:pt>
                <c:pt idx="652">
                  <c:v>8.6090396987046347E-3</c:v>
                </c:pt>
                <c:pt idx="653">
                  <c:v>8.6595494345971247E-3</c:v>
                </c:pt>
                <c:pt idx="654">
                  <c:v>8.7099161694563776E-3</c:v>
                </c:pt>
                <c:pt idx="655">
                  <c:v>8.7601387304463429E-3</c:v>
                </c:pt>
                <c:pt idx="656">
                  <c:v>8.8138829291391479E-3</c:v>
                </c:pt>
                <c:pt idx="657">
                  <c:v>8.8747905412348768E-3</c:v>
                </c:pt>
                <c:pt idx="658">
                  <c:v>8.9246125243782042E-3</c:v>
                </c:pt>
                <c:pt idx="659">
                  <c:v>8.974331160865193E-3</c:v>
                </c:pt>
                <c:pt idx="660">
                  <c:v>9.0239561455526737E-3</c:v>
                </c:pt>
                <c:pt idx="661">
                  <c:v>9.0625807042768007E-3</c:v>
                </c:pt>
                <c:pt idx="662">
                  <c:v>9.1402911071173706E-3</c:v>
                </c:pt>
                <c:pt idx="663">
                  <c:v>9.1896646848192692E-3</c:v>
                </c:pt>
                <c:pt idx="664">
                  <c:v>9.2389901689120726E-3</c:v>
                </c:pt>
                <c:pt idx="665">
                  <c:v>9.2919156886102187E-3</c:v>
                </c:pt>
                <c:pt idx="666">
                  <c:v>9.3411788557175857E-3</c:v>
                </c:pt>
                <c:pt idx="667">
                  <c:v>9.3904270544210439E-3</c:v>
                </c:pt>
                <c:pt idx="668">
                  <c:v>9.4396636812619037E-3</c:v>
                </c:pt>
                <c:pt idx="669">
                  <c:v>9.4888879896434675E-3</c:v>
                </c:pt>
                <c:pt idx="670">
                  <c:v>9.5380991851889974E-3</c:v>
                </c:pt>
                <c:pt idx="671">
                  <c:v>9.5872964734757052E-3</c:v>
                </c:pt>
                <c:pt idx="672">
                  <c:v>9.636479060045177E-3</c:v>
                </c:pt>
                <c:pt idx="673">
                  <c:v>9.6856461504007726E-3</c:v>
                </c:pt>
                <c:pt idx="674">
                  <c:v>9.7347969500024036E-3</c:v>
                </c:pt>
                <c:pt idx="675">
                  <c:v>9.7839306642726245E-3</c:v>
                </c:pt>
                <c:pt idx="676">
                  <c:v>9.8330464985931509E-3</c:v>
                </c:pt>
                <c:pt idx="677">
                  <c:v>9.8821436583092052E-3</c:v>
                </c:pt>
                <c:pt idx="678">
                  <c:v>9.9312213487208305E-3</c:v>
                </c:pt>
                <c:pt idx="679">
                  <c:v>9.980278775094182E-3</c:v>
                </c:pt>
                <c:pt idx="680">
                  <c:v>1.002931514265458E-2</c:v>
                </c:pt>
                <c:pt idx="681">
                  <c:v>1.0078329656585637E-2</c:v>
                </c:pt>
                <c:pt idx="682">
                  <c:v>1.0123684379645923E-2</c:v>
                </c:pt>
                <c:pt idx="683">
                  <c:v>1.0172653247560382E-2</c:v>
                </c:pt>
                <c:pt idx="684">
                  <c:v>1.0221597927994689E-2</c:v>
                </c:pt>
                <c:pt idx="685">
                  <c:v>1.0270517626009347E-2</c:v>
                </c:pt>
                <c:pt idx="686">
                  <c:v>1.0319411546630597E-2</c:v>
                </c:pt>
                <c:pt idx="687">
                  <c:v>1.0371913299389869E-2</c:v>
                </c:pt>
                <c:pt idx="688">
                  <c:v>1.0420752579808009E-2</c:v>
                </c:pt>
                <c:pt idx="689">
                  <c:v>1.0469563646668571E-2</c:v>
                </c:pt>
                <c:pt idx="690">
                  <c:v>1.0518345704802408E-2</c:v>
                </c:pt>
                <c:pt idx="691">
                  <c:v>1.0567097959004746E-2</c:v>
                </c:pt>
                <c:pt idx="692">
                  <c:v>1.061581961403172E-2</c:v>
                </c:pt>
                <c:pt idx="693">
                  <c:v>1.0664509874599486E-2</c:v>
                </c:pt>
                <c:pt idx="694">
                  <c:v>1.0713167945385977E-2</c:v>
                </c:pt>
                <c:pt idx="695">
                  <c:v>1.0754538250123957E-2</c:v>
                </c:pt>
                <c:pt idx="696">
                  <c:v>1.0803131769589136E-2</c:v>
                </c:pt>
                <c:pt idx="697">
                  <c:v>1.0851690815709247E-2</c:v>
                </c:pt>
                <c:pt idx="698">
                  <c:v>1.0900214593091206E-2</c:v>
                </c:pt>
                <c:pt idx="699">
                  <c:v>1.0948702306300184E-2</c:v>
                </c:pt>
                <c:pt idx="700">
                  <c:v>1.1000774531289248E-2</c:v>
                </c:pt>
                <c:pt idx="701">
                  <c:v>1.1045566358291126E-2</c:v>
                </c:pt>
                <c:pt idx="702">
                  <c:v>1.1093941106021354E-2</c:v>
                </c:pt>
                <c:pt idx="703">
                  <c:v>1.1142276607476909E-2</c:v>
                </c:pt>
                <c:pt idx="704">
                  <c:v>1.1190572067041771E-2</c:v>
                </c:pt>
                <c:pt idx="705">
                  <c:v>1.1238826689059955E-2</c:v>
                </c:pt>
                <c:pt idx="706">
                  <c:v>1.1287039478116156E-2</c:v>
                </c:pt>
                <c:pt idx="707">
                  <c:v>1.1335202816852963E-2</c:v>
                </c:pt>
                <c:pt idx="708">
                  <c:v>1.1390505537480295E-2</c:v>
                </c:pt>
                <c:pt idx="709">
                  <c:v>1.1438506765838512E-2</c:v>
                </c:pt>
                <c:pt idx="710">
                  <c:v>1.1486406500743087E-2</c:v>
                </c:pt>
                <c:pt idx="711">
                  <c:v>1.1534188269633315E-2</c:v>
                </c:pt>
                <c:pt idx="712">
                  <c:v>1.1581835409156757E-2</c:v>
                </c:pt>
                <c:pt idx="713">
                  <c:v>1.162578355974221E-2</c:v>
                </c:pt>
                <c:pt idx="714">
                  <c:v>1.1673125433749156E-2</c:v>
                </c:pt>
                <c:pt idx="715">
                  <c:v>1.1720282482238574E-2</c:v>
                </c:pt>
                <c:pt idx="716">
                  <c:v>1.176723712408358E-2</c:v>
                </c:pt>
                <c:pt idx="717">
                  <c:v>1.181745509306744E-2</c:v>
                </c:pt>
                <c:pt idx="718">
                  <c:v>1.1863933841171615E-2</c:v>
                </c:pt>
                <c:pt idx="719">
                  <c:v>1.1910156437384786E-2</c:v>
                </c:pt>
                <c:pt idx="720">
                  <c:v>1.1956112970469907E-2</c:v>
                </c:pt>
                <c:pt idx="721">
                  <c:v>1.2001799944406113E-2</c:v>
                </c:pt>
                <c:pt idx="722">
                  <c:v>1.2047214057968892E-2</c:v>
                </c:pt>
                <c:pt idx="723">
                  <c:v>1.2092352009832946E-2</c:v>
                </c:pt>
                <c:pt idx="724">
                  <c:v>1.2137210498581743E-2</c:v>
                </c:pt>
                <c:pt idx="725">
                  <c:v>1.2181786222706648E-2</c:v>
                </c:pt>
                <c:pt idx="726">
                  <c:v>1.2226075880609538E-2</c:v>
                </c:pt>
                <c:pt idx="727">
                  <c:v>1.2270076170609746E-2</c:v>
                </c:pt>
                <c:pt idx="728">
                  <c:v>1.2313783790935373E-2</c:v>
                </c:pt>
                <c:pt idx="729">
                  <c:v>1.2357195439739793E-2</c:v>
                </c:pt>
                <c:pt idx="730">
                  <c:v>1.2400307815092108E-2</c:v>
                </c:pt>
                <c:pt idx="731">
                  <c:v>1.2443117614988427E-2</c:v>
                </c:pt>
                <c:pt idx="732">
                  <c:v>1.2485621537349272E-2</c:v>
                </c:pt>
                <c:pt idx="733">
                  <c:v>1.2527816280022178E-2</c:v>
                </c:pt>
                <c:pt idx="734">
                  <c:v>1.2566547454932752E-2</c:v>
                </c:pt>
                <c:pt idx="735">
                  <c:v>1.2608135658032069E-2</c:v>
                </c:pt>
                <c:pt idx="736">
                  <c:v>1.2649405016874896E-2</c:v>
                </c:pt>
                <c:pt idx="737">
                  <c:v>1.2690352229279845E-2</c:v>
                </c:pt>
                <c:pt idx="738">
                  <c:v>1.2730973993006678E-2</c:v>
                </c:pt>
                <c:pt idx="739">
                  <c:v>1.2774307033806723E-2</c:v>
                </c:pt>
                <c:pt idx="740">
                  <c:v>1.2814245052974172E-2</c:v>
                </c:pt>
                <c:pt idx="741">
                  <c:v>1.285384747298446E-2</c:v>
                </c:pt>
                <c:pt idx="742">
                  <c:v>1.2893110991161196E-2</c:v>
                </c:pt>
                <c:pt idx="743">
                  <c:v>1.2932032304783672E-2</c:v>
                </c:pt>
                <c:pt idx="744">
                  <c:v>1.2970608111090347E-2</c:v>
                </c:pt>
                <c:pt idx="745">
                  <c:v>1.300883510728058E-2</c:v>
                </c:pt>
                <c:pt idx="746">
                  <c:v>1.3046709990516367E-2</c:v>
                </c:pt>
                <c:pt idx="747">
                  <c:v>1.3078527788000116E-2</c:v>
                </c:pt>
                <c:pt idx="748">
                  <c:v>1.3115738301481272E-2</c:v>
                </c:pt>
                <c:pt idx="749">
                  <c:v>1.3152587283878248E-2</c:v>
                </c:pt>
                <c:pt idx="750">
                  <c:v>1.3189071432705646E-2</c:v>
                </c:pt>
                <c:pt idx="751">
                  <c:v>1.3225187445457642E-2</c:v>
                </c:pt>
                <c:pt idx="752">
                  <c:v>1.3260932019613314E-2</c:v>
                </c:pt>
                <c:pt idx="753">
                  <c:v>1.3296301852632197E-2</c:v>
                </c:pt>
                <c:pt idx="754">
                  <c:v>1.3333966383013211E-2</c:v>
                </c:pt>
                <c:pt idx="755">
                  <c:v>1.336590408505689E-2</c:v>
                </c:pt>
                <c:pt idx="756">
                  <c:v>1.3400129879340028E-2</c:v>
                </c:pt>
                <c:pt idx="757">
                  <c:v>1.3433967722249918E-2</c:v>
                </c:pt>
                <c:pt idx="758">
                  <c:v>1.3467414311221226E-2</c:v>
                </c:pt>
                <c:pt idx="759">
                  <c:v>1.3500470170113132E-2</c:v>
                </c:pt>
                <c:pt idx="760">
                  <c:v>1.353818170874669E-2</c:v>
                </c:pt>
                <c:pt idx="761">
                  <c:v>1.3570467302586816E-2</c:v>
                </c:pt>
                <c:pt idx="762">
                  <c:v>1.3602422881974654E-2</c:v>
                </c:pt>
                <c:pt idx="763">
                  <c:v>1.3634068474199597E-2</c:v>
                </c:pt>
                <c:pt idx="764">
                  <c:v>1.3665424352383089E-2</c:v>
                </c:pt>
                <c:pt idx="765">
                  <c:v>1.3694076895140383E-2</c:v>
                </c:pt>
                <c:pt idx="766">
                  <c:v>1.3724926137025788E-2</c:v>
                </c:pt>
                <c:pt idx="767">
                  <c:v>1.3755546806986731E-2</c:v>
                </c:pt>
                <c:pt idx="768">
                  <c:v>1.3785960395028588E-2</c:v>
                </c:pt>
                <c:pt idx="769">
                  <c:v>1.3818584799062348E-2</c:v>
                </c:pt>
                <c:pt idx="770">
                  <c:v>1.3848641894183869E-2</c:v>
                </c:pt>
                <c:pt idx="771">
                  <c:v>1.3878558058988412E-2</c:v>
                </c:pt>
                <c:pt idx="772">
                  <c:v>1.390834997499996E-2</c:v>
                </c:pt>
                <c:pt idx="773">
                  <c:v>1.3938019913343541E-2</c:v>
                </c:pt>
                <c:pt idx="774">
                  <c:v>1.3967567799455323E-2</c:v>
                </c:pt>
                <c:pt idx="775">
                  <c:v>1.3996993558784506E-2</c:v>
                </c:pt>
                <c:pt idx="776">
                  <c:v>1.4026297116783763E-2</c:v>
                </c:pt>
                <c:pt idx="777">
                  <c:v>1.4055478398920544E-2</c:v>
                </c:pt>
                <c:pt idx="778">
                  <c:v>1.4084537330667503E-2</c:v>
                </c:pt>
                <c:pt idx="779">
                  <c:v>1.4113473837508597E-2</c:v>
                </c:pt>
                <c:pt idx="780">
                  <c:v>1.414228784493647E-2</c:v>
                </c:pt>
                <c:pt idx="781">
                  <c:v>1.4170979278453321E-2</c:v>
                </c:pt>
                <c:pt idx="782">
                  <c:v>1.419954806357091E-2</c:v>
                </c:pt>
                <c:pt idx="783">
                  <c:v>1.4227994125809683E-2</c:v>
                </c:pt>
                <c:pt idx="784">
                  <c:v>1.4256317390700513E-2</c:v>
                </c:pt>
                <c:pt idx="785">
                  <c:v>1.4284517783782964E-2</c:v>
                </c:pt>
                <c:pt idx="786">
                  <c:v>1.4312595230606155E-2</c:v>
                </c:pt>
                <c:pt idx="787">
                  <c:v>1.4338290982124078E-2</c:v>
                </c:pt>
                <c:pt idx="788">
                  <c:v>1.4366130011522297E-2</c:v>
                </c:pt>
                <c:pt idx="789">
                  <c:v>1.4393845879452678E-2</c:v>
                </c:pt>
                <c:pt idx="790">
                  <c:v>1.4421438511531647E-2</c:v>
                </c:pt>
                <c:pt idx="791">
                  <c:v>1.4451135665726636E-2</c:v>
                </c:pt>
                <c:pt idx="792">
                  <c:v>1.447847387206274E-2</c:v>
                </c:pt>
                <c:pt idx="793">
                  <c:v>1.4505688611251904E-2</c:v>
                </c:pt>
                <c:pt idx="794">
                  <c:v>1.4532779808918839E-2</c:v>
                </c:pt>
                <c:pt idx="795">
                  <c:v>1.4559747390701289E-2</c:v>
                </c:pt>
                <c:pt idx="796">
                  <c:v>1.4586591282241341E-2</c:v>
                </c:pt>
                <c:pt idx="797">
                  <c:v>1.4613311409195858E-2</c:v>
                </c:pt>
                <c:pt idx="798">
                  <c:v>1.4639907697230385E-2</c:v>
                </c:pt>
                <c:pt idx="799">
                  <c:v>1.4664214318639499E-2</c:v>
                </c:pt>
                <c:pt idx="800">
                  <c:v>1.4688411861117245E-2</c:v>
                </c:pt>
                <c:pt idx="801">
                  <c:v>1.4714651797318901E-2</c:v>
                </c:pt>
                <c:pt idx="802">
                  <c:v>1.4740767614303429E-2</c:v>
                </c:pt>
                <c:pt idx="803">
                  <c:v>1.4766759237842209E-2</c:v>
                </c:pt>
                <c:pt idx="804">
                  <c:v>1.4792626593717273E-2</c:v>
                </c:pt>
                <c:pt idx="805">
                  <c:v>1.4820489140061403E-2</c:v>
                </c:pt>
                <c:pt idx="806">
                  <c:v>1.4843988205652359E-2</c:v>
                </c:pt>
                <c:pt idx="807">
                  <c:v>1.4869482313324411E-2</c:v>
                </c:pt>
                <c:pt idx="808">
                  <c:v>1.4888559804971219E-2</c:v>
                </c:pt>
                <c:pt idx="809">
                  <c:v>1.4920096761182222E-2</c:v>
                </c:pt>
                <c:pt idx="810">
                  <c:v>1.4945216953038631E-2</c:v>
                </c:pt>
                <c:pt idx="811">
                  <c:v>1.4970209073369212E-2</c:v>
                </c:pt>
                <c:pt idx="812">
                  <c:v>1.4999172546140742E-2</c:v>
                </c:pt>
                <c:pt idx="813">
                  <c:v>1.5023826216037615E-2</c:v>
                </c:pt>
                <c:pt idx="814">
                  <c:v>1.5048290646919595E-2</c:v>
                </c:pt>
                <c:pt idx="815">
                  <c:v>1.5072545830633286E-2</c:v>
                </c:pt>
                <c:pt idx="816">
                  <c:v>1.5096571574301753E-2</c:v>
                </c:pt>
                <c:pt idx="817">
                  <c:v>1.5118383568012149E-2</c:v>
                </c:pt>
                <c:pt idx="818">
                  <c:v>1.5141912742085874E-2</c:v>
                </c:pt>
                <c:pt idx="819">
                  <c:v>1.5165151981055103E-2</c:v>
                </c:pt>
                <c:pt idx="820">
                  <c:v>1.5188080151629556E-2</c:v>
                </c:pt>
                <c:pt idx="821">
                  <c:v>1.5212539011559159E-2</c:v>
                </c:pt>
                <c:pt idx="822">
                  <c:v>1.5234753720976366E-2</c:v>
                </c:pt>
                <c:pt idx="823">
                  <c:v>1.5256592477973074E-2</c:v>
                </c:pt>
                <c:pt idx="824">
                  <c:v>1.5278038382945827E-2</c:v>
                </c:pt>
                <c:pt idx="825">
                  <c:v>1.5299086920987916E-2</c:v>
                </c:pt>
                <c:pt idx="826">
                  <c:v>1.5319735592058296E-2</c:v>
                </c:pt>
                <c:pt idx="827">
                  <c:v>1.5339981896183696E-2</c:v>
                </c:pt>
                <c:pt idx="828">
                  <c:v>1.5359823333465568E-2</c:v>
                </c:pt>
                <c:pt idx="829">
                  <c:v>1.5379257404078346E-2</c:v>
                </c:pt>
                <c:pt idx="830">
                  <c:v>1.5398281608269452E-2</c:v>
                </c:pt>
                <c:pt idx="831">
                  <c:v>1.5416893446373195E-2</c:v>
                </c:pt>
                <c:pt idx="832">
                  <c:v>1.5435090418801211E-2</c:v>
                </c:pt>
                <c:pt idx="833">
                  <c:v>1.545287002604942E-2</c:v>
                </c:pt>
                <c:pt idx="834">
                  <c:v>1.5470229768701495E-2</c:v>
                </c:pt>
                <c:pt idx="835">
                  <c:v>1.5487167147434078E-2</c:v>
                </c:pt>
                <c:pt idx="836">
                  <c:v>1.5503679663012438E-2</c:v>
                </c:pt>
                <c:pt idx="837">
                  <c:v>1.5519764816301762E-2</c:v>
                </c:pt>
                <c:pt idx="838">
                  <c:v>1.553542010825934E-2</c:v>
                </c:pt>
                <c:pt idx="839">
                  <c:v>1.5549302357633901E-2</c:v>
                </c:pt>
                <c:pt idx="840">
                  <c:v>1.5564121323641609E-2</c:v>
                </c:pt>
                <c:pt idx="841">
                  <c:v>1.5578503128564842E-2</c:v>
                </c:pt>
                <c:pt idx="842">
                  <c:v>1.5593692685592391E-2</c:v>
                </c:pt>
                <c:pt idx="843">
                  <c:v>1.5607161188934562E-2</c:v>
                </c:pt>
                <c:pt idx="844">
                  <c:v>1.562018483892345E-2</c:v>
                </c:pt>
                <c:pt idx="845">
                  <c:v>1.5632761137285289E-2</c:v>
                </c:pt>
                <c:pt idx="846">
                  <c:v>1.5644887585863621E-2</c:v>
                </c:pt>
                <c:pt idx="847">
                  <c:v>1.5656561686626224E-2</c:v>
                </c:pt>
                <c:pt idx="848">
                  <c:v>1.5667780941666005E-2</c:v>
                </c:pt>
                <c:pt idx="849">
                  <c:v>1.5678542853207057E-2</c:v>
                </c:pt>
                <c:pt idx="850">
                  <c:v>1.568884492360469E-2</c:v>
                </c:pt>
                <c:pt idx="851">
                  <c:v>1.5698684655347132E-2</c:v>
                </c:pt>
                <c:pt idx="852">
                  <c:v>1.5707135871867547E-2</c:v>
                </c:pt>
                <c:pt idx="853">
                  <c:v>1.5716076896878026E-2</c:v>
                </c:pt>
                <c:pt idx="854">
                  <c:v>1.5724548290143144E-2</c:v>
                </c:pt>
                <c:pt idx="855">
                  <c:v>1.5733651620266267E-2</c:v>
                </c:pt>
                <c:pt idx="856">
                  <c:v>1.5741108252352559E-2</c:v>
                </c:pt>
                <c:pt idx="857">
                  <c:v>1.5748087406073436E-2</c:v>
                </c:pt>
                <c:pt idx="858">
                  <c:v>1.5754586585092573E-2</c:v>
                </c:pt>
                <c:pt idx="859">
                  <c:v>1.5760603293230001E-2</c:v>
                </c:pt>
                <c:pt idx="860">
                  <c:v>1.5765486284716523E-2</c:v>
                </c:pt>
                <c:pt idx="861">
                  <c:v>1.5770565626613831E-2</c:v>
                </c:pt>
                <c:pt idx="862">
                  <c:v>1.5775155209659886E-2</c:v>
                </c:pt>
                <c:pt idx="863">
                  <c:v>1.5779262667773963E-2</c:v>
                </c:pt>
                <c:pt idx="864">
                  <c:v>1.5782936324558072E-2</c:v>
                </c:pt>
                <c:pt idx="865">
                  <c:v>1.5787253126100232E-2</c:v>
                </c:pt>
                <c:pt idx="866">
                  <c:v>1.5790218872144633E-2</c:v>
                </c:pt>
                <c:pt idx="867">
                  <c:v>1.5792940954263472E-2</c:v>
                </c:pt>
                <c:pt idx="868">
                  <c:v>1.5795478629940893E-2</c:v>
                </c:pt>
                <c:pt idx="869">
                  <c:v>1.5797384134632903E-2</c:v>
                </c:pt>
                <c:pt idx="870">
                  <c:v>1.5799721543269654E-2</c:v>
                </c:pt>
                <c:pt idx="871">
                  <c:v>1.5802051953679355E-2</c:v>
                </c:pt>
                <c:pt idx="872">
                  <c:v>1.5804437270205633E-2</c:v>
                </c:pt>
                <c:pt idx="873">
                  <c:v>1.5807883996511403E-2</c:v>
                </c:pt>
                <c:pt idx="874">
                  <c:v>1.5810619024565004E-2</c:v>
                </c:pt>
                <c:pt idx="875">
                  <c:v>1.5813607382176804E-2</c:v>
                </c:pt>
                <c:pt idx="876">
                  <c:v>1.5816892059698957E-2</c:v>
                </c:pt>
                <c:pt idx="877">
                  <c:v>1.5820480803111832E-2</c:v>
                </c:pt>
                <c:pt idx="878">
                  <c:v>1.5824377760093288E-2</c:v>
                </c:pt>
                <c:pt idx="879">
                  <c:v>1.5828587078414145E-2</c:v>
                </c:pt>
                <c:pt idx="880">
                  <c:v>1.583311290593125E-2</c:v>
                </c:pt>
                <c:pt idx="881">
                  <c:v>1.5837959390600485E-2</c:v>
                </c:pt>
                <c:pt idx="882">
                  <c:v>1.5843130680473327E-2</c:v>
                </c:pt>
                <c:pt idx="883">
                  <c:v>1.5848630923704633E-2</c:v>
                </c:pt>
                <c:pt idx="884">
                  <c:v>1.5854464268553532E-2</c:v>
                </c:pt>
                <c:pt idx="885">
                  <c:v>1.5860634863389497E-2</c:v>
                </c:pt>
                <c:pt idx="886">
                  <c:v>1.5867146856690613E-2</c:v>
                </c:pt>
                <c:pt idx="887">
                  <c:v>1.5874004397053998E-2</c:v>
                </c:pt>
                <c:pt idx="888">
                  <c:v>1.5881211633195804E-2</c:v>
                </c:pt>
                <c:pt idx="889">
                  <c:v>1.5888772713953829E-2</c:v>
                </c:pt>
                <c:pt idx="890">
                  <c:v>1.5896691788293584E-2</c:v>
                </c:pt>
                <c:pt idx="891">
                  <c:v>1.5903961605621204E-2</c:v>
                </c:pt>
                <c:pt idx="892">
                  <c:v>1.5912581787626771E-2</c:v>
                </c:pt>
                <c:pt idx="893">
                  <c:v>1.5921572097969107E-2</c:v>
                </c:pt>
                <c:pt idx="894">
                  <c:v>1.5932031005424459E-2</c:v>
                </c:pt>
                <c:pt idx="895">
                  <c:v>1.5941802286855399E-2</c:v>
                </c:pt>
                <c:pt idx="896">
                  <c:v>1.5951956458536278E-2</c:v>
                </c:pt>
                <c:pt idx="897">
                  <c:v>1.5962497670427473E-2</c:v>
                </c:pt>
                <c:pt idx="898">
                  <c:v>1.5973430072646622E-2</c:v>
                </c:pt>
                <c:pt idx="899">
                  <c:v>1.5984757815474721E-2</c:v>
                </c:pt>
                <c:pt idx="900">
                  <c:v>1.5996485049360441E-2</c:v>
                </c:pt>
                <c:pt idx="901">
                  <c:v>1.6008615924920162E-2</c:v>
                </c:pt>
                <c:pt idx="902">
                  <c:v>1.6021154592944897E-2</c:v>
                </c:pt>
                <c:pt idx="903">
                  <c:v>1.603410520440899E-2</c:v>
                </c:pt>
                <c:pt idx="904">
                  <c:v>1.6044692714028308E-2</c:v>
                </c:pt>
                <c:pt idx="905">
                  <c:v>1.6058416871175929E-2</c:v>
                </c:pt>
                <c:pt idx="906">
                  <c:v>1.6072564793875088E-2</c:v>
                </c:pt>
                <c:pt idx="907">
                  <c:v>1.6089258070187462E-2</c:v>
                </c:pt>
                <c:pt idx="908">
                  <c:v>1.6104328040818849E-2</c:v>
                </c:pt>
                <c:pt idx="909">
                  <c:v>1.6119834824398716E-2</c:v>
                </c:pt>
                <c:pt idx="910">
                  <c:v>1.613578257279169E-2</c:v>
                </c:pt>
                <c:pt idx="911">
                  <c:v>1.6152175438071126E-2</c:v>
                </c:pt>
                <c:pt idx="912">
                  <c:v>1.6167368059847882E-2</c:v>
                </c:pt>
                <c:pt idx="913">
                  <c:v>1.6184629685423987E-2</c:v>
                </c:pt>
                <c:pt idx="914">
                  <c:v>1.6202348567408112E-2</c:v>
                </c:pt>
                <c:pt idx="915">
                  <c:v>1.6220520330417501E-2</c:v>
                </c:pt>
                <c:pt idx="916">
                  <c:v>1.6242652571082799E-2</c:v>
                </c:pt>
                <c:pt idx="917">
                  <c:v>1.6267020646457093E-2</c:v>
                </c:pt>
                <c:pt idx="918">
                  <c:v>1.6286351816004758E-2</c:v>
                </c:pt>
                <c:pt idx="919">
                  <c:v>1.6305930438943815E-2</c:v>
                </c:pt>
                <c:pt idx="920">
                  <c:v>1.6325710367489948E-2</c:v>
                </c:pt>
                <c:pt idx="921">
                  <c:v>1.6340204267480965E-2</c:v>
                </c:pt>
                <c:pt idx="922">
                  <c:v>1.6360257961078969E-2</c:v>
                </c:pt>
                <c:pt idx="923">
                  <c:v>1.6391889748370435E-2</c:v>
                </c:pt>
                <c:pt idx="924">
                  <c:v>1.6412019264026523E-2</c:v>
                </c:pt>
                <c:pt idx="925">
                  <c:v>1.6433870526691746E-2</c:v>
                </c:pt>
                <c:pt idx="926">
                  <c:v>1.6453820836520246E-2</c:v>
                </c:pt>
                <c:pt idx="927">
                  <c:v>1.6473616462198911E-2</c:v>
                </c:pt>
                <c:pt idx="928">
                  <c:v>1.6493244376016656E-2</c:v>
                </c:pt>
                <c:pt idx="929">
                  <c:v>1.6512703720943378E-2</c:v>
                </c:pt>
                <c:pt idx="930">
                  <c:v>1.6531993663964555E-2</c:v>
                </c:pt>
                <c:pt idx="931">
                  <c:v>1.6551113372064791E-2</c:v>
                </c:pt>
                <c:pt idx="932">
                  <c:v>1.6570062012238245E-2</c:v>
                </c:pt>
                <c:pt idx="933">
                  <c:v>1.6588838751483426E-2</c:v>
                </c:pt>
                <c:pt idx="934">
                  <c:v>1.6607442756807526E-2</c:v>
                </c:pt>
                <c:pt idx="935">
                  <c:v>1.6625873195222088E-2</c:v>
                </c:pt>
                <c:pt idx="936">
                  <c:v>1.6644129233748202E-2</c:v>
                </c:pt>
                <c:pt idx="937">
                  <c:v>1.6662210039413924E-2</c:v>
                </c:pt>
                <c:pt idx="938">
                  <c:v>1.6680114779255985E-2</c:v>
                </c:pt>
                <c:pt idx="939">
                  <c:v>1.6697842620316334E-2</c:v>
                </c:pt>
                <c:pt idx="940">
                  <c:v>1.6715392729649958E-2</c:v>
                </c:pt>
                <c:pt idx="941">
                  <c:v>1.6732764274320525E-2</c:v>
                </c:pt>
                <c:pt idx="942">
                  <c:v>1.6748373374630806E-2</c:v>
                </c:pt>
                <c:pt idx="943">
                  <c:v>1.6765397531029246E-2</c:v>
                </c:pt>
                <c:pt idx="944">
                  <c:v>1.678224069112139E-2</c:v>
                </c:pt>
                <c:pt idx="945">
                  <c:v>1.6798902022074538E-2</c:v>
                </c:pt>
                <c:pt idx="946">
                  <c:v>1.681691437558943E-2</c:v>
                </c:pt>
                <c:pt idx="947">
                  <c:v>1.6833197041152246E-2</c:v>
                </c:pt>
                <c:pt idx="948">
                  <c:v>1.6849295311777486E-2</c:v>
                </c:pt>
                <c:pt idx="949">
                  <c:v>1.6865208354616572E-2</c:v>
                </c:pt>
                <c:pt idx="950">
                  <c:v>1.6880935336831358E-2</c:v>
                </c:pt>
                <c:pt idx="951">
                  <c:v>1.6896475425596733E-2</c:v>
                </c:pt>
                <c:pt idx="952">
                  <c:v>1.6911827788103219E-2</c:v>
                </c:pt>
                <c:pt idx="953">
                  <c:v>1.6926991591553513E-2</c:v>
                </c:pt>
                <c:pt idx="954">
                  <c:v>1.6941966003163333E-2</c:v>
                </c:pt>
                <c:pt idx="955">
                  <c:v>1.6953911628238671E-2</c:v>
                </c:pt>
                <c:pt idx="956">
                  <c:v>1.6968530985366215E-2</c:v>
                </c:pt>
                <c:pt idx="957">
                  <c:v>1.6982958588227959E-2</c:v>
                </c:pt>
                <c:pt idx="958">
                  <c:v>1.6997193604223249E-2</c:v>
                </c:pt>
                <c:pt idx="959">
                  <c:v>1.7011235200770081E-2</c:v>
                </c:pt>
                <c:pt idx="960">
                  <c:v>1.7026436199582645E-2</c:v>
                </c:pt>
                <c:pt idx="961">
                  <c:v>1.7038734805258748E-2</c:v>
                </c:pt>
                <c:pt idx="962">
                  <c:v>1.7052191148117402E-2</c:v>
                </c:pt>
                <c:pt idx="963">
                  <c:v>1.7065450741356791E-2</c:v>
                </c:pt>
                <c:pt idx="964">
                  <c:v>1.7078512752476627E-2</c:v>
                </c:pt>
                <c:pt idx="965">
                  <c:v>1.7091376349000598E-2</c:v>
                </c:pt>
                <c:pt idx="966">
                  <c:v>1.710404069846394E-2</c:v>
                </c:pt>
                <c:pt idx="967">
                  <c:v>1.7116504968424984E-2</c:v>
                </c:pt>
                <c:pt idx="968">
                  <c:v>1.7131255301525997E-2</c:v>
                </c:pt>
                <c:pt idx="969">
                  <c:v>1.7143288912525832E-2</c:v>
                </c:pt>
                <c:pt idx="970">
                  <c:v>1.7155119809429725E-2</c:v>
                </c:pt>
                <c:pt idx="971">
                  <c:v>1.7166747159760107E-2</c:v>
                </c:pt>
                <c:pt idx="972">
                  <c:v>1.7176983724769914E-2</c:v>
                </c:pt>
                <c:pt idx="973">
                  <c:v>1.7188215764571017E-2</c:v>
                </c:pt>
                <c:pt idx="974">
                  <c:v>1.7199241829421619E-2</c:v>
                </c:pt>
                <c:pt idx="975">
                  <c:v>1.7210061086991468E-2</c:v>
                </c:pt>
                <c:pt idx="976">
                  <c:v>1.7220672704969641E-2</c:v>
                </c:pt>
                <c:pt idx="977">
                  <c:v>1.7232190167686789E-2</c:v>
                </c:pt>
                <c:pt idx="978">
                  <c:v>1.7242369384485819E-2</c:v>
                </c:pt>
                <c:pt idx="979">
                  <c:v>1.7252338395704083E-2</c:v>
                </c:pt>
                <c:pt idx="980">
                  <c:v>1.7262096369072544E-2</c:v>
                </c:pt>
                <c:pt idx="981">
                  <c:v>1.7271642472352574E-2</c:v>
                </c:pt>
                <c:pt idx="982">
                  <c:v>1.7280975873327269E-2</c:v>
                </c:pt>
                <c:pt idx="983">
                  <c:v>1.729009573980753E-2</c:v>
                </c:pt>
                <c:pt idx="984">
                  <c:v>1.7299001239632929E-2</c:v>
                </c:pt>
                <c:pt idx="985">
                  <c:v>1.7307691540668239E-2</c:v>
                </c:pt>
                <c:pt idx="986">
                  <c:v>1.7316165810807766E-2</c:v>
                </c:pt>
                <c:pt idx="987">
                  <c:v>1.7324423217971889E-2</c:v>
                </c:pt>
                <c:pt idx="988">
                  <c:v>1.7332462930114003E-2</c:v>
                </c:pt>
                <c:pt idx="989">
                  <c:v>1.7340284115212698E-2</c:v>
                </c:pt>
                <c:pt idx="990">
                  <c:v>1.7347885941278719E-2</c:v>
                </c:pt>
                <c:pt idx="991">
                  <c:v>1.7355267576350603E-2</c:v>
                </c:pt>
                <c:pt idx="992">
                  <c:v>1.7362428188499916E-2</c:v>
                </c:pt>
                <c:pt idx="993">
                  <c:v>1.7369366945829499E-2</c:v>
                </c:pt>
                <c:pt idx="994">
                  <c:v>1.7375226776923356E-2</c:v>
                </c:pt>
                <c:pt idx="995">
                  <c:v>1.7381735138060416E-2</c:v>
                </c:pt>
                <c:pt idx="996">
                  <c:v>1.7388019218978461E-2</c:v>
                </c:pt>
                <c:pt idx="997">
                  <c:v>1.7394078187957747E-2</c:v>
                </c:pt>
                <c:pt idx="998">
                  <c:v>1.7399911213311026E-2</c:v>
                </c:pt>
                <c:pt idx="999">
                  <c:v>1.7406293956321511E-2</c:v>
                </c:pt>
                <c:pt idx="1000">
                  <c:v>1.7411656439473819E-2</c:v>
                </c:pt>
                <c:pt idx="1001">
                  <c:v>1.7416790413799486E-2</c:v>
                </c:pt>
                <c:pt idx="1002">
                  <c:v>1.7421695047699373E-2</c:v>
                </c:pt>
                <c:pt idx="1003">
                  <c:v>1.7426369509615177E-2</c:v>
                </c:pt>
                <c:pt idx="1004">
                  <c:v>1.7430812968020747E-2</c:v>
                </c:pt>
                <c:pt idx="1005">
                  <c:v>1.7435024591430769E-2</c:v>
                </c:pt>
                <c:pt idx="1006">
                  <c:v>1.7439003548393815E-2</c:v>
                </c:pt>
                <c:pt idx="1007">
                  <c:v>1.7441456950015422E-2</c:v>
                </c:pt>
                <c:pt idx="1008">
                  <c:v>1.744500152081585E-2</c:v>
                </c:pt>
                <c:pt idx="1009">
                  <c:v>1.7448311072469025E-2</c:v>
                </c:pt>
                <c:pt idx="1010">
                  <c:v>1.7451384773765177E-2</c:v>
                </c:pt>
                <c:pt idx="1011">
                  <c:v>1.7454801318904999E-2</c:v>
                </c:pt>
                <c:pt idx="1012">
                  <c:v>1.7456821300652514E-2</c:v>
                </c:pt>
                <c:pt idx="1013">
                  <c:v>1.7459182464024892E-2</c:v>
                </c:pt>
                <c:pt idx="1014">
                  <c:v>1.7461304452602633E-2</c:v>
                </c:pt>
                <c:pt idx="1015">
                  <c:v>1.7463186435376699E-2</c:v>
                </c:pt>
                <c:pt idx="1016">
                  <c:v>1.7464827581380682E-2</c:v>
                </c:pt>
                <c:pt idx="1017">
                  <c:v>1.7466227059689032E-2</c:v>
                </c:pt>
                <c:pt idx="1018">
                  <c:v>1.7467384239397532E-2</c:v>
                </c:pt>
                <c:pt idx="1019">
                  <c:v>1.7468305108113924E-2</c:v>
                </c:pt>
                <c:pt idx="1020">
                  <c:v>1.7469863333483743E-2</c:v>
                </c:pt>
                <c:pt idx="1021">
                  <c:v>1.7470330691334423E-2</c:v>
                </c:pt>
                <c:pt idx="1022">
                  <c:v>1.7470608102148743E-2</c:v>
                </c:pt>
                <c:pt idx="1023">
                  <c:v>1.7470710038975549E-2</c:v>
                </c:pt>
                <c:pt idx="1024">
                  <c:v>1.7470651070095336E-2</c:v>
                </c:pt>
                <c:pt idx="1025">
                  <c:v>1.7470061249459344E-2</c:v>
                </c:pt>
                <c:pt idx="1026">
                  <c:v>1.7469730180142327E-2</c:v>
                </c:pt>
                <c:pt idx="1027">
                  <c:v>1.7469281742014377E-2</c:v>
                </c:pt>
                <c:pt idx="1028">
                  <c:v>1.7468731043135351E-2</c:v>
                </c:pt>
                <c:pt idx="1029">
                  <c:v>1.7468459195132933E-2</c:v>
                </c:pt>
                <c:pt idx="1030">
                  <c:v>1.7467746057966225E-2</c:v>
                </c:pt>
                <c:pt idx="1031">
                  <c:v>1.7466976195130133E-2</c:v>
                </c:pt>
                <c:pt idx="1032">
                  <c:v>1.7466156665803995E-2</c:v>
                </c:pt>
                <c:pt idx="1033">
                  <c:v>1.7465288085920325E-2</c:v>
                </c:pt>
                <c:pt idx="1034">
                  <c:v>1.7464370876032285E-2</c:v>
                </c:pt>
                <c:pt idx="1035">
                  <c:v>1.7463405456694767E-2</c:v>
                </c:pt>
                <c:pt idx="1036">
                  <c:v>1.7462392248464409E-2</c:v>
                </c:pt>
                <c:pt idx="1037">
                  <c:v>1.746133167189784E-2</c:v>
                </c:pt>
                <c:pt idx="1038">
                  <c:v>1.7460224147554299E-2</c:v>
                </c:pt>
                <c:pt idx="1039">
                  <c:v>1.745907009599303E-2</c:v>
                </c:pt>
                <c:pt idx="1040">
                  <c:v>1.7457869937775004E-2</c:v>
                </c:pt>
                <c:pt idx="1041">
                  <c:v>1.745662409346381E-2</c:v>
                </c:pt>
                <c:pt idx="1042">
                  <c:v>1.7455332983620425E-2</c:v>
                </c:pt>
                <c:pt idx="1043">
                  <c:v>1.7453997028811039E-2</c:v>
                </c:pt>
                <c:pt idx="1044">
                  <c:v>1.7452616649599233E-2</c:v>
                </c:pt>
                <c:pt idx="1045">
                  <c:v>1.7451192266552069E-2</c:v>
                </c:pt>
                <c:pt idx="1046">
                  <c:v>1.7449415034581823E-2</c:v>
                </c:pt>
                <c:pt idx="1047">
                  <c:v>1.7447906982163058E-2</c:v>
                </c:pt>
                <c:pt idx="1048">
                  <c:v>1.7446356159632442E-2</c:v>
                </c:pt>
                <c:pt idx="1049">
                  <c:v>1.744476298753973E-2</c:v>
                </c:pt>
                <c:pt idx="1050">
                  <c:v>1.7443127886432912E-2</c:v>
                </c:pt>
                <c:pt idx="1051">
                  <c:v>1.7441745439533165E-2</c:v>
                </c:pt>
                <c:pt idx="1052">
                  <c:v>1.7440024805558736E-2</c:v>
                </c:pt>
                <c:pt idx="1053">
                  <c:v>1.7438263532303669E-2</c:v>
                </c:pt>
                <c:pt idx="1054">
                  <c:v>1.7436462040343714E-2</c:v>
                </c:pt>
                <c:pt idx="1055">
                  <c:v>1.7434620750249406E-2</c:v>
                </c:pt>
                <c:pt idx="1056">
                  <c:v>1.7432740082596491E-2</c:v>
                </c:pt>
                <c:pt idx="1057">
                  <c:v>1.7430820457955506E-2</c:v>
                </c:pt>
                <c:pt idx="1058">
                  <c:v>1.7428862296902201E-2</c:v>
                </c:pt>
                <c:pt idx="1059">
                  <c:v>1.7426594561778072E-2</c:v>
                </c:pt>
                <c:pt idx="1060">
                  <c:v>1.742456330086212E-2</c:v>
                </c:pt>
                <c:pt idx="1061">
                  <c:v>1.7422494737006529E-2</c:v>
                </c:pt>
                <c:pt idx="1062">
                  <c:v>1.7420389290764563E-2</c:v>
                </c:pt>
                <c:pt idx="1063">
                  <c:v>1.7418247382692119E-2</c:v>
                </c:pt>
                <c:pt idx="1064">
                  <c:v>1.7416069433342458E-2</c:v>
                </c:pt>
                <c:pt idx="1065">
                  <c:v>1.7413855863269725E-2</c:v>
                </c:pt>
                <c:pt idx="1066">
                  <c:v>1.7411607093028057E-2</c:v>
                </c:pt>
                <c:pt idx="1067">
                  <c:v>1.7409323543172473E-2</c:v>
                </c:pt>
                <c:pt idx="1068">
                  <c:v>1.7407005634256241E-2</c:v>
                </c:pt>
                <c:pt idx="1069">
                  <c:v>1.74044079451523E-2</c:v>
                </c:pt>
                <c:pt idx="1070">
                  <c:v>1.7402025010199829E-2</c:v>
                </c:pt>
                <c:pt idx="1071">
                  <c:v>1.7399608949392409E-2</c:v>
                </c:pt>
                <c:pt idx="1072">
                  <c:v>1.7397637240781458E-2</c:v>
                </c:pt>
                <c:pt idx="1073">
                  <c:v>1.7395151502535785E-2</c:v>
                </c:pt>
                <c:pt idx="1074">
                  <c:v>1.7392633957077595E-2</c:v>
                </c:pt>
                <c:pt idx="1075">
                  <c:v>1.7390085024979161E-2</c:v>
                </c:pt>
                <c:pt idx="1076">
                  <c:v>1.7387505126815365E-2</c:v>
                </c:pt>
                <c:pt idx="1077">
                  <c:v>1.7384667687718468E-2</c:v>
                </c:pt>
                <c:pt idx="1078">
                  <c:v>1.738202931865766E-2</c:v>
                </c:pt>
                <c:pt idx="1079">
                  <c:v>1.7379361216619454E-2</c:v>
                </c:pt>
                <c:pt idx="1080">
                  <c:v>1.7376663802157109E-2</c:v>
                </c:pt>
                <c:pt idx="1081">
                  <c:v>1.7374155865048937E-2</c:v>
                </c:pt>
                <c:pt idx="1082">
                  <c:v>1.7371399002510682E-2</c:v>
                </c:pt>
                <c:pt idx="1083">
                  <c:v>1.7368614117908625E-2</c:v>
                </c:pt>
                <c:pt idx="1084">
                  <c:v>1.7365801631813307E-2</c:v>
                </c:pt>
                <c:pt idx="1085">
                  <c:v>1.7362961964794386E-2</c:v>
                </c:pt>
                <c:pt idx="1086">
                  <c:v>1.7360095537418928E-2</c:v>
                </c:pt>
                <c:pt idx="1087">
                  <c:v>1.7357202770256597E-2</c:v>
                </c:pt>
                <c:pt idx="1088">
                  <c:v>1.7354284083872712E-2</c:v>
                </c:pt>
                <c:pt idx="1089">
                  <c:v>1.7351339898836075E-2</c:v>
                </c:pt>
                <c:pt idx="1090">
                  <c:v>1.7348370635709397E-2</c:v>
                </c:pt>
                <c:pt idx="1091">
                  <c:v>1.734537671505974E-2</c:v>
                </c:pt>
                <c:pt idx="1092">
                  <c:v>1.7342358557449818E-2</c:v>
                </c:pt>
                <c:pt idx="1093">
                  <c:v>1.7339316583442344E-2</c:v>
                </c:pt>
                <c:pt idx="1094">
                  <c:v>1.7336251213602646E-2</c:v>
                </c:pt>
                <c:pt idx="1095">
                  <c:v>1.7333162868489089E-2</c:v>
                </c:pt>
                <c:pt idx="1096">
                  <c:v>1.7330051968662649E-2</c:v>
                </c:pt>
                <c:pt idx="1097">
                  <c:v>1.7326918934684309E-2</c:v>
                </c:pt>
                <c:pt idx="1098">
                  <c:v>1.7323764187111568E-2</c:v>
                </c:pt>
                <c:pt idx="1099">
                  <c:v>1.7320402895300745E-2</c:v>
                </c:pt>
                <c:pt idx="1100">
                  <c:v>1.7317207547106354E-2</c:v>
                </c:pt>
                <c:pt idx="1101">
                  <c:v>1.7313991717904303E-2</c:v>
                </c:pt>
                <c:pt idx="1102">
                  <c:v>1.7310936472018815E-2</c:v>
                </c:pt>
                <c:pt idx="1103">
                  <c:v>1.7307679464820092E-2</c:v>
                </c:pt>
                <c:pt idx="1104">
                  <c:v>1.7304403267358073E-2</c:v>
                </c:pt>
                <c:pt idx="1105">
                  <c:v>1.7301108300183318E-2</c:v>
                </c:pt>
                <c:pt idx="1106">
                  <c:v>1.7297794983846371E-2</c:v>
                </c:pt>
                <c:pt idx="1107">
                  <c:v>1.7294463738896045E-2</c:v>
                </c:pt>
                <c:pt idx="1108">
                  <c:v>1.7291114985879423E-2</c:v>
                </c:pt>
                <c:pt idx="1109">
                  <c:v>1.728774914534531E-2</c:v>
                </c:pt>
                <c:pt idx="1110">
                  <c:v>1.7284366637835571E-2</c:v>
                </c:pt>
                <c:pt idx="1111">
                  <c:v>1.728096788389815E-2</c:v>
                </c:pt>
                <c:pt idx="1112">
                  <c:v>1.7277218833794628E-2</c:v>
                </c:pt>
                <c:pt idx="1113">
                  <c:v>1.7273791221753321E-2</c:v>
                </c:pt>
                <c:pt idx="1114">
                  <c:v>1.7270348566207794E-2</c:v>
                </c:pt>
                <c:pt idx="1115">
                  <c:v>1.7266396221521596E-2</c:v>
                </c:pt>
                <c:pt idx="1116">
                  <c:v>1.7262922745852727E-2</c:v>
                </c:pt>
                <c:pt idx="1117">
                  <c:v>1.72594355482385E-2</c:v>
                </c:pt>
                <c:pt idx="1118">
                  <c:v>1.7255935049174553E-2</c:v>
                </c:pt>
                <c:pt idx="1119">
                  <c:v>1.7252421669151197E-2</c:v>
                </c:pt>
                <c:pt idx="1120">
                  <c:v>1.7248737275123941E-2</c:v>
                </c:pt>
                <c:pt idx="1121">
                  <c:v>1.7245200345802833E-2</c:v>
                </c:pt>
                <c:pt idx="1122">
                  <c:v>1.7241651767481755E-2</c:v>
                </c:pt>
                <c:pt idx="1123">
                  <c:v>1.7238091960627071E-2</c:v>
                </c:pt>
                <c:pt idx="1124">
                  <c:v>1.7234985906206608E-2</c:v>
                </c:pt>
                <c:pt idx="1125">
                  <c:v>1.7231402413143453E-2</c:v>
                </c:pt>
                <c:pt idx="1126">
                  <c:v>1.7227809041727379E-2</c:v>
                </c:pt>
                <c:pt idx="1127">
                  <c:v>1.722420621248287E-2</c:v>
                </c:pt>
                <c:pt idx="1128">
                  <c:v>1.7220594345930939E-2</c:v>
                </c:pt>
                <c:pt idx="1129">
                  <c:v>1.7216822922324005E-2</c:v>
                </c:pt>
                <c:pt idx="1130">
                  <c:v>1.7213194921894694E-2</c:v>
                </c:pt>
                <c:pt idx="1131">
                  <c:v>1.7209559116008886E-2</c:v>
                </c:pt>
                <c:pt idx="1132">
                  <c:v>1.7205915925163618E-2</c:v>
                </c:pt>
                <c:pt idx="1133">
                  <c:v>1.7202414171663176E-2</c:v>
                </c:pt>
                <c:pt idx="1134">
                  <c:v>1.7198756912111451E-2</c:v>
                </c:pt>
                <c:pt idx="1135">
                  <c:v>1.7195093558853316E-2</c:v>
                </c:pt>
                <c:pt idx="1136">
                  <c:v>1.7191424532399358E-2</c:v>
                </c:pt>
                <c:pt idx="1137">
                  <c:v>1.7187750253255807E-2</c:v>
                </c:pt>
                <c:pt idx="1138">
                  <c:v>1.7184071141927174E-2</c:v>
                </c:pt>
                <c:pt idx="1139">
                  <c:v>1.7180387618917953E-2</c:v>
                </c:pt>
                <c:pt idx="1140">
                  <c:v>1.717670010473004E-2</c:v>
                </c:pt>
                <c:pt idx="1141">
                  <c:v>1.7173009019865328E-2</c:v>
                </c:pt>
                <c:pt idx="1142">
                  <c:v>1.7169314784823107E-2</c:v>
                </c:pt>
                <c:pt idx="1143">
                  <c:v>1.7165617820100058E-2</c:v>
                </c:pt>
                <c:pt idx="1144">
                  <c:v>1.716191854619286E-2</c:v>
                </c:pt>
                <c:pt idx="1145">
                  <c:v>1.7158217383594718E-2</c:v>
                </c:pt>
                <c:pt idx="1146">
                  <c:v>1.7154514752801445E-2</c:v>
                </c:pt>
                <c:pt idx="1147">
                  <c:v>1.7150811074301036E-2</c:v>
                </c:pt>
                <c:pt idx="1148">
                  <c:v>1.7147106768585822E-2</c:v>
                </c:pt>
                <c:pt idx="1149">
                  <c:v>1.7143402256142064E-2</c:v>
                </c:pt>
                <c:pt idx="1150">
                  <c:v>1.7139697957458618E-2</c:v>
                </c:pt>
                <c:pt idx="1151">
                  <c:v>1.7135851402967264E-2</c:v>
                </c:pt>
                <c:pt idx="1152">
                  <c:v>1.7132148814386038E-2</c:v>
                </c:pt>
                <c:pt idx="1153">
                  <c:v>1.712844767087305E-2</c:v>
                </c:pt>
                <c:pt idx="1154">
                  <c:v>1.7124891309989638E-2</c:v>
                </c:pt>
                <c:pt idx="1155">
                  <c:v>1.7121194387344232E-2</c:v>
                </c:pt>
                <c:pt idx="1156">
                  <c:v>1.7117500201343651E-2</c:v>
                </c:pt>
                <c:pt idx="1157">
                  <c:v>1.7113809172464592E-2</c:v>
                </c:pt>
                <c:pt idx="1158">
                  <c:v>1.7110121721180274E-2</c:v>
                </c:pt>
                <c:pt idx="1159">
                  <c:v>1.7106438267963049E-2</c:v>
                </c:pt>
                <c:pt idx="1160">
                  <c:v>1.710275923328267E-2</c:v>
                </c:pt>
                <c:pt idx="1161">
                  <c:v>1.7099085037610613E-2</c:v>
                </c:pt>
                <c:pt idx="1162">
                  <c:v>1.7095416101414018E-2</c:v>
                </c:pt>
                <c:pt idx="1163">
                  <c:v>1.7091752845157421E-2</c:v>
                </c:pt>
                <c:pt idx="1164">
                  <c:v>1.7087805786966115E-2</c:v>
                </c:pt>
                <c:pt idx="1165">
                  <c:v>1.708415441041744E-2</c:v>
                </c:pt>
                <c:pt idx="1166">
                  <c:v>1.7080509914407571E-2</c:v>
                </c:pt>
                <c:pt idx="1167">
                  <c:v>1.70763537405767E-2</c:v>
                </c:pt>
                <c:pt idx="1168">
                  <c:v>1.7072725404280398E-2</c:v>
                </c:pt>
                <c:pt idx="1169">
                  <c:v>1.7069105269841955E-2</c:v>
                </c:pt>
                <c:pt idx="1170">
                  <c:v>1.7065493757677075E-2</c:v>
                </c:pt>
                <c:pt idx="1171">
                  <c:v>1.706189128820057E-2</c:v>
                </c:pt>
                <c:pt idx="1172">
                  <c:v>1.7058149524039973E-2</c:v>
                </c:pt>
                <c:pt idx="1173">
                  <c:v>1.7054565786715995E-2</c:v>
                </c:pt>
                <c:pt idx="1174">
                  <c:v>1.7050992322766082E-2</c:v>
                </c:pt>
                <c:pt idx="1175">
                  <c:v>1.7047428874506915E-2</c:v>
                </c:pt>
                <c:pt idx="1176">
                  <c:v>1.7044322910099694E-2</c:v>
                </c:pt>
                <c:pt idx="1177">
                  <c:v>1.7040767899005497E-2</c:v>
                </c:pt>
                <c:pt idx="1178">
                  <c:v>1.7037211336309841E-2</c:v>
                </c:pt>
                <c:pt idx="1179">
                  <c:v>1.7033649632279872E-2</c:v>
                </c:pt>
                <c:pt idx="1180">
                  <c:v>1.7030079177110091E-2</c:v>
                </c:pt>
                <c:pt idx="1181">
                  <c:v>1.7026353360136571E-2</c:v>
                </c:pt>
                <c:pt idx="1182">
                  <c:v>1.702275677544321E-2</c:v>
                </c:pt>
                <c:pt idx="1183">
                  <c:v>1.7019140680618314E-2</c:v>
                </c:pt>
                <c:pt idx="1184">
                  <c:v>1.7015501343451742E-2</c:v>
                </c:pt>
                <c:pt idx="1185">
                  <c:v>1.7011967885495822E-2</c:v>
                </c:pt>
                <c:pt idx="1186">
                  <c:v>1.7008267993213706E-2</c:v>
                </c:pt>
                <c:pt idx="1187">
                  <c:v>1.7004533534276837E-2</c:v>
                </c:pt>
                <c:pt idx="1188">
                  <c:v>1.7000762087247379E-2</c:v>
                </c:pt>
                <c:pt idx="1189">
                  <c:v>1.6996953570096163E-2</c:v>
                </c:pt>
                <c:pt idx="1190">
                  <c:v>1.6993108139359718E-2</c:v>
                </c:pt>
                <c:pt idx="1191">
                  <c:v>1.6989225951571086E-2</c:v>
                </c:pt>
                <c:pt idx="1192">
                  <c:v>1.6985307163265056E-2</c:v>
                </c:pt>
                <c:pt idx="1193">
                  <c:v>1.6981351930979018E-2</c:v>
                </c:pt>
                <c:pt idx="1194">
                  <c:v>1.6977360411246888E-2</c:v>
                </c:pt>
                <c:pt idx="1195">
                  <c:v>1.6973332760605191E-2</c:v>
                </c:pt>
                <c:pt idx="1196">
                  <c:v>1.6969269135590444E-2</c:v>
                </c:pt>
                <c:pt idx="1197">
                  <c:v>1.6965169692740915E-2</c:v>
                </c:pt>
                <c:pt idx="1198">
                  <c:v>1.6961034588592258E-2</c:v>
                </c:pt>
                <c:pt idx="1199">
                  <c:v>1.6956863979680988E-2</c:v>
                </c:pt>
                <c:pt idx="1200">
                  <c:v>1.6952658022547109E-2</c:v>
                </c:pt>
                <c:pt idx="1201">
                  <c:v>1.6948416873728014E-2</c:v>
                </c:pt>
                <c:pt idx="1202">
                  <c:v>1.694414068976283E-2</c:v>
                </c:pt>
                <c:pt idx="1203">
                  <c:v>1.6939746132045859E-2</c:v>
                </c:pt>
                <c:pt idx="1204">
                  <c:v>1.6935403001917794E-2</c:v>
                </c:pt>
                <c:pt idx="1205">
                  <c:v>1.6931025296649617E-2</c:v>
                </c:pt>
                <c:pt idx="1206">
                  <c:v>1.692668873320468E-2</c:v>
                </c:pt>
                <c:pt idx="1207">
                  <c:v>1.6922239721588173E-2</c:v>
                </c:pt>
                <c:pt idx="1208">
                  <c:v>1.6917756614060357E-2</c:v>
                </c:pt>
                <c:pt idx="1209">
                  <c:v>1.6913239567159486E-2</c:v>
                </c:pt>
                <c:pt idx="1210">
                  <c:v>1.6908688737428172E-2</c:v>
                </c:pt>
                <c:pt idx="1211">
                  <c:v>1.6904104281404674E-2</c:v>
                </c:pt>
                <c:pt idx="1212">
                  <c:v>1.6899486355629854E-2</c:v>
                </c:pt>
                <c:pt idx="1213">
                  <c:v>1.6894835116643716E-2</c:v>
                </c:pt>
                <c:pt idx="1214">
                  <c:v>1.6890150720987995E-2</c:v>
                </c:pt>
                <c:pt idx="1215">
                  <c:v>1.6885433325202689E-2</c:v>
                </c:pt>
                <c:pt idx="1216">
                  <c:v>1.6880583369787594E-2</c:v>
                </c:pt>
                <c:pt idx="1217">
                  <c:v>1.6875805502020391E-2</c:v>
                </c:pt>
                <c:pt idx="1218">
                  <c:v>1.6870995084299345E-2</c:v>
                </c:pt>
                <c:pt idx="1219">
                  <c:v>1.6865457807752726E-2</c:v>
                </c:pt>
                <c:pt idx="1220">
                  <c:v>1.6860578167205986E-2</c:v>
                </c:pt>
                <c:pt idx="1221">
                  <c:v>1.685566646863812E-2</c:v>
                </c:pt>
                <c:pt idx="1222">
                  <c:v>1.6850722868575474E-2</c:v>
                </c:pt>
                <c:pt idx="1223">
                  <c:v>1.6845747523538179E-2</c:v>
                </c:pt>
                <c:pt idx="1224">
                  <c:v>1.6840710696601282E-2</c:v>
                </c:pt>
                <c:pt idx="1225">
                  <c:v>1.6835674782385311E-2</c:v>
                </c:pt>
                <c:pt idx="1226">
                  <c:v>1.6830607582976477E-2</c:v>
                </c:pt>
                <c:pt idx="1227">
                  <c:v>1.6825509254891378E-2</c:v>
                </c:pt>
                <c:pt idx="1228">
                  <c:v>1.6820420020875349E-2</c:v>
                </c:pt>
                <c:pt idx="1229">
                  <c:v>1.681530623882314E-2</c:v>
                </c:pt>
                <c:pt idx="1230">
                  <c:v>1.6810103461653202E-2</c:v>
                </c:pt>
                <c:pt idx="1231">
                  <c:v>1.6804870231045193E-2</c:v>
                </c:pt>
                <c:pt idx="1232">
                  <c:v>1.6799606703557287E-2</c:v>
                </c:pt>
                <c:pt idx="1233">
                  <c:v>1.6794290496413861E-2</c:v>
                </c:pt>
                <c:pt idx="1234">
                  <c:v>1.6785922469568344E-2</c:v>
                </c:pt>
                <c:pt idx="1235">
                  <c:v>1.6780559050900031E-2</c:v>
                </c:pt>
                <c:pt idx="1236">
                  <c:v>1.6775166021385197E-2</c:v>
                </c:pt>
                <c:pt idx="1237">
                  <c:v>1.6769740562167779E-2</c:v>
                </c:pt>
                <c:pt idx="1238">
                  <c:v>1.6764286464713236E-2</c:v>
                </c:pt>
                <c:pt idx="1239">
                  <c:v>1.6758803235914405E-2</c:v>
                </c:pt>
                <c:pt idx="1240">
                  <c:v>1.6753291032309537E-2</c:v>
                </c:pt>
                <c:pt idx="1241">
                  <c:v>1.6747750010438635E-2</c:v>
                </c:pt>
                <c:pt idx="1242">
                  <c:v>1.6742180326838222E-2</c:v>
                </c:pt>
                <c:pt idx="1243">
                  <c:v>1.6736582138048295E-2</c:v>
                </c:pt>
                <c:pt idx="1244">
                  <c:v>1.6730955600604509E-2</c:v>
                </c:pt>
                <c:pt idx="1245">
                  <c:v>1.6725300871045998E-2</c:v>
                </c:pt>
                <c:pt idx="1246">
                  <c:v>1.6719618105909273E-2</c:v>
                </c:pt>
                <c:pt idx="1247">
                  <c:v>1.6713907461730869E-2</c:v>
                </c:pt>
                <c:pt idx="1248">
                  <c:v>1.6708169095048173E-2</c:v>
                </c:pt>
                <c:pt idx="1249">
                  <c:v>1.6702403162396837E-2</c:v>
                </c:pt>
                <c:pt idx="1250">
                  <c:v>1.6696609820314252E-2</c:v>
                </c:pt>
                <c:pt idx="1251">
                  <c:v>1.6690789225333472E-2</c:v>
                </c:pt>
                <c:pt idx="1252">
                  <c:v>1.6684941533991884E-2</c:v>
                </c:pt>
                <c:pt idx="1253">
                  <c:v>1.6679066902824273E-2</c:v>
                </c:pt>
                <c:pt idx="1254">
                  <c:v>1.6673206479475147E-2</c:v>
                </c:pt>
                <c:pt idx="1255">
                  <c:v>1.6667280584465285E-2</c:v>
                </c:pt>
                <c:pt idx="1256">
                  <c:v>1.6661328209177238E-2</c:v>
                </c:pt>
                <c:pt idx="1257">
                  <c:v>1.665534951013458E-2</c:v>
                </c:pt>
                <c:pt idx="1258">
                  <c:v>1.6649295128275135E-2</c:v>
                </c:pt>
                <c:pt idx="1259">
                  <c:v>1.6643262145357551E-2</c:v>
                </c:pt>
                <c:pt idx="1260">
                  <c:v>1.6637203318345277E-2</c:v>
                </c:pt>
                <c:pt idx="1261">
                  <c:v>1.6631118803771359E-2</c:v>
                </c:pt>
                <c:pt idx="1262">
                  <c:v>1.6625008758166238E-2</c:v>
                </c:pt>
                <c:pt idx="1263">
                  <c:v>1.6618873338060357E-2</c:v>
                </c:pt>
                <c:pt idx="1264">
                  <c:v>1.6612712699983285E-2</c:v>
                </c:pt>
                <c:pt idx="1265">
                  <c:v>1.6606527000466335E-2</c:v>
                </c:pt>
                <c:pt idx="1266">
                  <c:v>1.6600316396038206E-2</c:v>
                </c:pt>
                <c:pt idx="1267">
                  <c:v>1.6594149148339961E-2</c:v>
                </c:pt>
                <c:pt idx="1268">
                  <c:v>1.6587891218504975E-2</c:v>
                </c:pt>
                <c:pt idx="1269">
                  <c:v>1.6581608843178199E-2</c:v>
                </c:pt>
                <c:pt idx="1270">
                  <c:v>1.6575302178877076E-2</c:v>
                </c:pt>
                <c:pt idx="1271">
                  <c:v>1.6568971382118165E-2</c:v>
                </c:pt>
                <c:pt idx="1272">
                  <c:v>1.6562616609422414E-2</c:v>
                </c:pt>
                <c:pt idx="1273">
                  <c:v>1.6556238017303743E-2</c:v>
                </c:pt>
                <c:pt idx="1274">
                  <c:v>1.6549835762281348E-2</c:v>
                </c:pt>
                <c:pt idx="1275">
                  <c:v>1.6543410000869153E-2</c:v>
                </c:pt>
                <c:pt idx="1276">
                  <c:v>1.653704657615318E-2</c:v>
                </c:pt>
                <c:pt idx="1277">
                  <c:v>1.6530576195468605E-2</c:v>
                </c:pt>
                <c:pt idx="1278">
                  <c:v>1.6524082767697124E-2</c:v>
                </c:pt>
                <c:pt idx="1279">
                  <c:v>1.6517566449347321E-2</c:v>
                </c:pt>
                <c:pt idx="1280">
                  <c:v>1.6510840573328928E-2</c:v>
                </c:pt>
                <c:pt idx="1281">
                  <c:v>1.6504275178347343E-2</c:v>
                </c:pt>
                <c:pt idx="1282">
                  <c:v>1.6497687382842581E-2</c:v>
                </c:pt>
                <c:pt idx="1283">
                  <c:v>1.649107734333553E-2</c:v>
                </c:pt>
                <c:pt idx="1284">
                  <c:v>1.648444521634446E-2</c:v>
                </c:pt>
                <c:pt idx="1285">
                  <c:v>1.6477893968353523E-2</c:v>
                </c:pt>
                <c:pt idx="1286">
                  <c:v>1.6471219966520581E-2</c:v>
                </c:pt>
                <c:pt idx="1287">
                  <c:v>1.6464524336438555E-2</c:v>
                </c:pt>
                <c:pt idx="1288">
                  <c:v>1.6457807234614347E-2</c:v>
                </c:pt>
                <c:pt idx="1289">
                  <c:v>1.6450958747211215E-2</c:v>
                </c:pt>
                <c:pt idx="1290">
                  <c:v>1.6444197382160762E-2</c:v>
                </c:pt>
                <c:pt idx="1291">
                  <c:v>1.6437415025234246E-2</c:v>
                </c:pt>
                <c:pt idx="1292">
                  <c:v>1.6430611832944728E-2</c:v>
                </c:pt>
                <c:pt idx="1293">
                  <c:v>1.6423787961805273E-2</c:v>
                </c:pt>
                <c:pt idx="1294">
                  <c:v>1.641694356832547E-2</c:v>
                </c:pt>
                <c:pt idx="1295">
                  <c:v>1.6410078809017514E-2</c:v>
                </c:pt>
                <c:pt idx="1296">
                  <c:v>1.6403193840390989E-2</c:v>
                </c:pt>
                <c:pt idx="1297">
                  <c:v>1.6396288818954618E-2</c:v>
                </c:pt>
                <c:pt idx="1298">
                  <c:v>1.6389363901213642E-2</c:v>
                </c:pt>
                <c:pt idx="1299">
                  <c:v>1.6382419243680259E-2</c:v>
                </c:pt>
                <c:pt idx="1300">
                  <c:v>1.6375455002857104E-2</c:v>
                </c:pt>
                <c:pt idx="1301">
                  <c:v>1.6368471335252023E-2</c:v>
                </c:pt>
                <c:pt idx="1302">
                  <c:v>1.6361468397369398E-2</c:v>
                </c:pt>
                <c:pt idx="1303">
                  <c:v>1.635444634571186E-2</c:v>
                </c:pt>
                <c:pt idx="1304">
                  <c:v>1.6347405336783787E-2</c:v>
                </c:pt>
                <c:pt idx="1305">
                  <c:v>1.6340345527087814E-2</c:v>
                </c:pt>
                <c:pt idx="1306">
                  <c:v>1.6333406147903368E-2</c:v>
                </c:pt>
                <c:pt idx="1307">
                  <c:v>1.6326310818389988E-2</c:v>
                </c:pt>
                <c:pt idx="1308">
                  <c:v>1.6319197147123876E-2</c:v>
                </c:pt>
                <c:pt idx="1309">
                  <c:v>1.6312065290592603E-2</c:v>
                </c:pt>
                <c:pt idx="1310">
                  <c:v>1.6304915405288129E-2</c:v>
                </c:pt>
                <c:pt idx="1311">
                  <c:v>1.629760061680257E-2</c:v>
                </c:pt>
                <c:pt idx="1312">
                  <c:v>1.6290413583722598E-2</c:v>
                </c:pt>
                <c:pt idx="1313">
                  <c:v>1.6283209001861934E-2</c:v>
                </c:pt>
                <c:pt idx="1314">
                  <c:v>1.627598702771366E-2</c:v>
                </c:pt>
                <c:pt idx="1315">
                  <c:v>1.6268747817773464E-2</c:v>
                </c:pt>
                <c:pt idx="1316">
                  <c:v>1.6261491528532682E-2</c:v>
                </c:pt>
                <c:pt idx="1317">
                  <c:v>1.6254218316484399E-2</c:v>
                </c:pt>
                <c:pt idx="1318">
                  <c:v>1.624692833811648E-2</c:v>
                </c:pt>
                <c:pt idx="1319">
                  <c:v>1.6239940031503863E-2</c:v>
                </c:pt>
                <c:pt idx="1320">
                  <c:v>1.6232619941424886E-2</c:v>
                </c:pt>
                <c:pt idx="1321">
                  <c:v>1.6225283533309209E-2</c:v>
                </c:pt>
                <c:pt idx="1322">
                  <c:v>1.621793096362989E-2</c:v>
                </c:pt>
                <c:pt idx="1323">
                  <c:v>1.6210562388856431E-2</c:v>
                </c:pt>
                <c:pt idx="1324">
                  <c:v>1.6203177965457449E-2</c:v>
                </c:pt>
                <c:pt idx="1325">
                  <c:v>1.6195777849900672E-2</c:v>
                </c:pt>
                <c:pt idx="1326">
                  <c:v>1.6188193019504124E-2</c:v>
                </c:pt>
                <c:pt idx="1327">
                  <c:v>1.6180931168186419E-2</c:v>
                </c:pt>
                <c:pt idx="1328">
                  <c:v>1.6173484914957292E-2</c:v>
                </c:pt>
                <c:pt idx="1329">
                  <c:v>1.6166023595434176E-2</c:v>
                </c:pt>
                <c:pt idx="1330">
                  <c:v>1.6158547366081244E-2</c:v>
                </c:pt>
                <c:pt idx="1331">
                  <c:v>1.6151056383358231E-2</c:v>
                </c:pt>
                <c:pt idx="1332">
                  <c:v>1.614319581009525E-2</c:v>
                </c:pt>
                <c:pt idx="1333">
                  <c:v>1.6135673115185638E-2</c:v>
                </c:pt>
                <c:pt idx="1334">
                  <c:v>1.6128136157675364E-2</c:v>
                </c:pt>
                <c:pt idx="1335">
                  <c:v>1.6120585094040126E-2</c:v>
                </c:pt>
                <c:pt idx="1336">
                  <c:v>1.6113020080751279E-2</c:v>
                </c:pt>
                <c:pt idx="1337">
                  <c:v>1.6105625414784167E-2</c:v>
                </c:pt>
                <c:pt idx="1338">
                  <c:v>1.6098034254975285E-2</c:v>
                </c:pt>
                <c:pt idx="1339">
                  <c:v>1.6090429604191034E-2</c:v>
                </c:pt>
                <c:pt idx="1340">
                  <c:v>1.6082811618891749E-2</c:v>
                </c:pt>
                <c:pt idx="1341">
                  <c:v>1.607499124598484E-2</c:v>
                </c:pt>
                <c:pt idx="1342">
                  <c:v>1.6067345820645933E-2</c:v>
                </c:pt>
                <c:pt idx="1343">
                  <c:v>1.6059687540933808E-2</c:v>
                </c:pt>
                <c:pt idx="1344">
                  <c:v>1.6052016563312003E-2</c:v>
                </c:pt>
                <c:pt idx="1345">
                  <c:v>1.6044333044242316E-2</c:v>
                </c:pt>
                <c:pt idx="1346">
                  <c:v>1.6036637140189158E-2</c:v>
                </c:pt>
                <c:pt idx="1347">
                  <c:v>1.602892900761085E-2</c:v>
                </c:pt>
                <c:pt idx="1348">
                  <c:v>1.6021208802970061E-2</c:v>
                </c:pt>
                <c:pt idx="1349">
                  <c:v>1.601347668272338E-2</c:v>
                </c:pt>
                <c:pt idx="1350">
                  <c:v>1.600573280332826E-2</c:v>
                </c:pt>
                <c:pt idx="1351">
                  <c:v>1.5997977321242158E-2</c:v>
                </c:pt>
                <c:pt idx="1352">
                  <c:v>1.5990210392919056E-2</c:v>
                </c:pt>
                <c:pt idx="1353">
                  <c:v>1.5982432174814671E-2</c:v>
                </c:pt>
                <c:pt idx="1354">
                  <c:v>1.5974642823379504E-2</c:v>
                </c:pt>
                <c:pt idx="1355">
                  <c:v>1.5966842495067541E-2</c:v>
                </c:pt>
                <c:pt idx="1356">
                  <c:v>1.5959031346328412E-2</c:v>
                </c:pt>
                <c:pt idx="1357">
                  <c:v>1.5951209533611756E-2</c:v>
                </c:pt>
                <c:pt idx="1358">
                  <c:v>1.5943377213367211E-2</c:v>
                </c:pt>
                <c:pt idx="1359">
                  <c:v>1.5935744425339675E-2</c:v>
                </c:pt>
                <c:pt idx="1360">
                  <c:v>1.5927892604829855E-2</c:v>
                </c:pt>
                <c:pt idx="1361">
                  <c:v>1.5920030735228807E-2</c:v>
                </c:pt>
                <c:pt idx="1362">
                  <c:v>1.5912158972971394E-2</c:v>
                </c:pt>
                <c:pt idx="1363">
                  <c:v>1.5904063474814791E-2</c:v>
                </c:pt>
                <c:pt idx="1364">
                  <c:v>1.5896171394745331E-2</c:v>
                </c:pt>
                <c:pt idx="1365">
                  <c:v>1.5888269902251988E-2</c:v>
                </c:pt>
                <c:pt idx="1366">
                  <c:v>1.5880359153774837E-2</c:v>
                </c:pt>
                <c:pt idx="1367">
                  <c:v>1.5872439305750486E-2</c:v>
                </c:pt>
                <c:pt idx="1368">
                  <c:v>1.5864510514616403E-2</c:v>
                </c:pt>
                <c:pt idx="1369">
                  <c:v>1.5856572936807454E-2</c:v>
                </c:pt>
                <c:pt idx="1370">
                  <c:v>1.5848626728757635E-2</c:v>
                </c:pt>
                <c:pt idx="1371">
                  <c:v>1.5840893754509991E-2</c:v>
                </c:pt>
                <c:pt idx="1372">
                  <c:v>1.5833154199130561E-2</c:v>
                </c:pt>
                <c:pt idx="1373">
                  <c:v>1.5825184846288032E-2</c:v>
                </c:pt>
                <c:pt idx="1374">
                  <c:v>1.5817207466932715E-2</c:v>
                </c:pt>
                <c:pt idx="1375">
                  <c:v>1.5809222217481711E-2</c:v>
                </c:pt>
                <c:pt idx="1376">
                  <c:v>1.5801229254345017E-2</c:v>
                </c:pt>
                <c:pt idx="1377">
                  <c:v>1.5793001793365007E-2</c:v>
                </c:pt>
                <c:pt idx="1378">
                  <c:v>1.5785220812661649E-2</c:v>
                </c:pt>
                <c:pt idx="1379">
                  <c:v>1.577720564693319E-2</c:v>
                </c:pt>
                <c:pt idx="1380">
                  <c:v>1.5769871253698189E-2</c:v>
                </c:pt>
                <c:pt idx="1381">
                  <c:v>1.5761154207738493E-2</c:v>
                </c:pt>
                <c:pt idx="1382">
                  <c:v>1.5753118247085141E-2</c:v>
                </c:pt>
                <c:pt idx="1383">
                  <c:v>1.5745075667598307E-2</c:v>
                </c:pt>
                <c:pt idx="1384">
                  <c:v>1.5736561241023714E-2</c:v>
                </c:pt>
                <c:pt idx="1385">
                  <c:v>1.5728504350633214E-2</c:v>
                </c:pt>
                <c:pt idx="1386">
                  <c:v>1.5720441332781561E-2</c:v>
                </c:pt>
                <c:pt idx="1387">
                  <c:v>1.5712372343882779E-2</c:v>
                </c:pt>
                <c:pt idx="1388">
                  <c:v>1.5704297540348262E-2</c:v>
                </c:pt>
                <c:pt idx="1389">
                  <c:v>1.5696453553360863E-2</c:v>
                </c:pt>
                <c:pt idx="1390">
                  <c:v>1.5688368304996418E-2</c:v>
                </c:pt>
                <c:pt idx="1391">
                  <c:v>1.568027770010532E-2</c:v>
                </c:pt>
                <c:pt idx="1392">
                  <c:v>1.5672181895088181E-2</c:v>
                </c:pt>
                <c:pt idx="1393">
                  <c:v>1.5663841777472907E-2</c:v>
                </c:pt>
                <c:pt idx="1394">
                  <c:v>1.565573537070445E-2</c:v>
                </c:pt>
                <c:pt idx="1395">
                  <c:v>1.5647624244149692E-2</c:v>
                </c:pt>
                <c:pt idx="1396">
                  <c:v>1.5639508554208741E-2</c:v>
                </c:pt>
                <c:pt idx="1397">
                  <c:v>1.5631388457282583E-2</c:v>
                </c:pt>
                <c:pt idx="1398">
                  <c:v>1.562326410977132E-2</c:v>
                </c:pt>
                <c:pt idx="1399">
                  <c:v>1.5615135668071592E-2</c:v>
                </c:pt>
                <c:pt idx="1400">
                  <c:v>1.56070032885809E-2</c:v>
                </c:pt>
                <c:pt idx="1401">
                  <c:v>1.5598867127695011E-2</c:v>
                </c:pt>
                <c:pt idx="1402">
                  <c:v>1.5590727341807087E-2</c:v>
                </c:pt>
                <c:pt idx="1403">
                  <c:v>1.5582584087310282E-2</c:v>
                </c:pt>
                <c:pt idx="1404">
                  <c:v>1.5574437520596021E-2</c:v>
                </c:pt>
                <c:pt idx="1405">
                  <c:v>1.5566287798055724E-2</c:v>
                </c:pt>
                <c:pt idx="1406">
                  <c:v>1.5558135076077338E-2</c:v>
                </c:pt>
                <c:pt idx="1407">
                  <c:v>1.5549979511048809E-2</c:v>
                </c:pt>
                <c:pt idx="1408">
                  <c:v>1.5541821259354608E-2</c:v>
                </c:pt>
                <c:pt idx="1409">
                  <c:v>1.5533660477383549E-2</c:v>
                </c:pt>
                <c:pt idx="1410">
                  <c:v>1.5525497321515759E-2</c:v>
                </c:pt>
                <c:pt idx="1411">
                  <c:v>1.5517581578077451E-2</c:v>
                </c:pt>
                <c:pt idx="1412">
                  <c:v>1.5509414612529655E-2</c:v>
                </c:pt>
                <c:pt idx="1413">
                  <c:v>1.5501245730958475E-2</c:v>
                </c:pt>
                <c:pt idx="1414">
                  <c:v>1.5492824086729334E-2</c:v>
                </c:pt>
                <c:pt idx="1415">
                  <c:v>1.5484651407098897E-2</c:v>
                </c:pt>
                <c:pt idx="1416">
                  <c:v>1.5476477291849007E-2</c:v>
                </c:pt>
                <c:pt idx="1417">
                  <c:v>1.5468301897354583E-2</c:v>
                </c:pt>
                <c:pt idx="1418">
                  <c:v>1.5460125379988799E-2</c:v>
                </c:pt>
                <c:pt idx="1419">
                  <c:v>1.5451947896124828E-2</c:v>
                </c:pt>
                <c:pt idx="1420">
                  <c:v>1.5443769602130633E-2</c:v>
                </c:pt>
                <c:pt idx="1421">
                  <c:v>1.5435590654378521E-2</c:v>
                </c:pt>
                <c:pt idx="1422">
                  <c:v>1.5427411209236453E-2</c:v>
                </c:pt>
                <c:pt idx="1423">
                  <c:v>1.5419231423069784E-2</c:v>
                </c:pt>
                <c:pt idx="1424">
                  <c:v>1.5411561105494798E-2</c:v>
                </c:pt>
                <c:pt idx="1425">
                  <c:v>1.5403381751261769E-2</c:v>
                </c:pt>
                <c:pt idx="1426">
                  <c:v>1.5395202502380023E-2</c:v>
                </c:pt>
                <c:pt idx="1427">
                  <c:v>1.5385855118939418E-2</c:v>
                </c:pt>
                <c:pt idx="1428">
                  <c:v>1.5377676622292391E-2</c:v>
                </c:pt>
                <c:pt idx="1429">
                  <c:v>1.5369498722374253E-2</c:v>
                </c:pt>
                <c:pt idx="1430">
                  <c:v>1.5361321575530162E-2</c:v>
                </c:pt>
                <c:pt idx="1431">
                  <c:v>1.5353145338103502E-2</c:v>
                </c:pt>
                <c:pt idx="1432">
                  <c:v>1.5345227244967653E-2</c:v>
                </c:pt>
                <c:pt idx="1433">
                  <c:v>1.5337053526791648E-2</c:v>
                </c:pt>
                <c:pt idx="1434">
                  <c:v>1.5328881175644382E-2</c:v>
                </c:pt>
                <c:pt idx="1435">
                  <c:v>1.5320710501219695E-2</c:v>
                </c:pt>
                <c:pt idx="1436">
                  <c:v>1.5311769448218935E-2</c:v>
                </c:pt>
                <c:pt idx="1437">
                  <c:v>1.5303605448051733E-2</c:v>
                </c:pt>
                <c:pt idx="1438">
                  <c:v>1.5295446544254812E-2</c:v>
                </c:pt>
                <c:pt idx="1439">
                  <c:v>1.5287293795955741E-2</c:v>
                </c:pt>
                <c:pt idx="1440">
                  <c:v>1.5279148265681979E-2</c:v>
                </c:pt>
                <c:pt idx="1441">
                  <c:v>1.5271266967599699E-2</c:v>
                </c:pt>
                <c:pt idx="1442">
                  <c:v>1.5263138485920301E-2</c:v>
                </c:pt>
                <c:pt idx="1443">
                  <c:v>1.5255020369611884E-2</c:v>
                </c:pt>
                <c:pt idx="1444">
                  <c:v>1.5246913704375645E-2</c:v>
                </c:pt>
                <c:pt idx="1445">
                  <c:v>1.523856631120424E-2</c:v>
                </c:pt>
                <c:pt idx="1446">
                  <c:v>1.5230486592590946E-2</c:v>
                </c:pt>
                <c:pt idx="1447">
                  <c:v>1.522242162145046E-2</c:v>
                </c:pt>
                <c:pt idx="1448">
                  <c:v>1.5214372182450767E-2</c:v>
                </c:pt>
                <c:pt idx="1449">
                  <c:v>1.5206338530642625E-2</c:v>
                </c:pt>
                <c:pt idx="1450">
                  <c:v>1.5198320867085209E-2</c:v>
                </c:pt>
                <c:pt idx="1451">
                  <c:v>1.519031939284116E-2</c:v>
                </c:pt>
                <c:pt idx="1452">
                  <c:v>1.5182334308969649E-2</c:v>
                </c:pt>
                <c:pt idx="1453">
                  <c:v>1.5174365816528106E-2</c:v>
                </c:pt>
                <c:pt idx="1454">
                  <c:v>1.5166414116573964E-2</c:v>
                </c:pt>
                <c:pt idx="1455">
                  <c:v>1.5158479410160311E-2</c:v>
                </c:pt>
                <c:pt idx="1456">
                  <c:v>1.5150561898345445E-2</c:v>
                </c:pt>
                <c:pt idx="1457">
                  <c:v>1.5142661782177241E-2</c:v>
                </c:pt>
                <c:pt idx="1458">
                  <c:v>1.5134779262708788E-2</c:v>
                </c:pt>
                <c:pt idx="1459">
                  <c:v>1.5126914540989694E-2</c:v>
                </c:pt>
                <c:pt idx="1460">
                  <c:v>1.5119067818066968E-2</c:v>
                </c:pt>
                <c:pt idx="1461">
                  <c:v>1.5111239294989351E-2</c:v>
                </c:pt>
                <c:pt idx="1462">
                  <c:v>1.5103429172802111E-2</c:v>
                </c:pt>
                <c:pt idx="1463">
                  <c:v>1.5095874537053021E-2</c:v>
                </c:pt>
                <c:pt idx="1464">
                  <c:v>1.5088100764023768E-2</c:v>
                </c:pt>
                <c:pt idx="1465">
                  <c:v>1.5080345979690846E-2</c:v>
                </c:pt>
                <c:pt idx="1466">
                  <c:v>1.5072376713811E-2</c:v>
                </c:pt>
                <c:pt idx="1467">
                  <c:v>1.5064661611708604E-2</c:v>
                </c:pt>
                <c:pt idx="1468">
                  <c:v>1.5056966116741254E-2</c:v>
                </c:pt>
                <c:pt idx="1469">
                  <c:v>1.5049290429944658E-2</c:v>
                </c:pt>
                <c:pt idx="1470">
                  <c:v>1.5041634752355398E-2</c:v>
                </c:pt>
                <c:pt idx="1471">
                  <c:v>1.5033999285006577E-2</c:v>
                </c:pt>
                <c:pt idx="1472">
                  <c:v>1.5026384228929556E-2</c:v>
                </c:pt>
                <c:pt idx="1473">
                  <c:v>1.5018789785157444E-2</c:v>
                </c:pt>
                <c:pt idx="1474">
                  <c:v>1.5011216154720734E-2</c:v>
                </c:pt>
                <c:pt idx="1475">
                  <c:v>1.5003663538645578E-2</c:v>
                </c:pt>
                <c:pt idx="1476">
                  <c:v>1.499635410061617E-2</c:v>
                </c:pt>
                <c:pt idx="1477">
                  <c:v>1.4988842860872579E-2</c:v>
                </c:pt>
                <c:pt idx="1478">
                  <c:v>1.498135322315992E-2</c:v>
                </c:pt>
                <c:pt idx="1479">
                  <c:v>1.4972820346533983E-2</c:v>
                </c:pt>
                <c:pt idx="1480">
                  <c:v>1.496537767577912E-2</c:v>
                </c:pt>
                <c:pt idx="1481">
                  <c:v>1.4957957238818842E-2</c:v>
                </c:pt>
                <c:pt idx="1482">
                  <c:v>1.4950559236666862E-2</c:v>
                </c:pt>
                <c:pt idx="1483">
                  <c:v>1.4943183870335133E-2</c:v>
                </c:pt>
                <c:pt idx="1484">
                  <c:v>1.4936042758256107E-2</c:v>
                </c:pt>
                <c:pt idx="1485">
                  <c:v>1.4928711886939006E-2</c:v>
                </c:pt>
                <c:pt idx="1486">
                  <c:v>1.4921404239004232E-2</c:v>
                </c:pt>
                <c:pt idx="1487">
                  <c:v>1.4914120015454557E-2</c:v>
                </c:pt>
                <c:pt idx="1488">
                  <c:v>1.4906859417291862E-2</c:v>
                </c:pt>
                <c:pt idx="1489">
                  <c:v>1.489921405090493E-2</c:v>
                </c:pt>
                <c:pt idx="1490">
                  <c:v>1.4892004222161338E-2</c:v>
                </c:pt>
                <c:pt idx="1491">
                  <c:v>1.4884818652799208E-2</c:v>
                </c:pt>
                <c:pt idx="1492">
                  <c:v>1.4877657543830787E-2</c:v>
                </c:pt>
                <c:pt idx="1493">
                  <c:v>1.48707193991107E-2</c:v>
                </c:pt>
                <c:pt idx="1494">
                  <c:v>1.4863606293318411E-2</c:v>
                </c:pt>
                <c:pt idx="1495">
                  <c:v>1.4856518235412522E-2</c:v>
                </c:pt>
                <c:pt idx="1496">
                  <c:v>1.4849455426390937E-2</c:v>
                </c:pt>
                <c:pt idx="1497">
                  <c:v>1.4840839554007525E-2</c:v>
                </c:pt>
                <c:pt idx="1498">
                  <c:v>1.4833836286201853E-2</c:v>
                </c:pt>
                <c:pt idx="1499">
                  <c:v>1.4826858945660774E-2</c:v>
                </c:pt>
                <c:pt idx="1500">
                  <c:v>1.4819907733400507E-2</c:v>
                </c:pt>
                <c:pt idx="1501">
                  <c:v>1.4813538797266039E-2</c:v>
                </c:pt>
                <c:pt idx="1502">
                  <c:v>1.4806084497774565E-2</c:v>
                </c:pt>
                <c:pt idx="1503">
                  <c:v>1.4799212876434537E-2</c:v>
                </c:pt>
                <c:pt idx="1504">
                  <c:v>1.4792368187426618E-2</c:v>
                </c:pt>
                <c:pt idx="1505">
                  <c:v>1.4785550631761081E-2</c:v>
                </c:pt>
                <c:pt idx="1506">
                  <c:v>1.4778760410447346E-2</c:v>
                </c:pt>
                <c:pt idx="1507">
                  <c:v>1.4771997724494838E-2</c:v>
                </c:pt>
                <c:pt idx="1508">
                  <c:v>1.4765262774909573E-2</c:v>
                </c:pt>
                <c:pt idx="1509">
                  <c:v>1.4758555762703528E-2</c:v>
                </c:pt>
                <c:pt idx="1510">
                  <c:v>1.475187688887847E-2</c:v>
                </c:pt>
                <c:pt idx="1511">
                  <c:v>1.474522635444382E-2</c:v>
                </c:pt>
                <c:pt idx="1512">
                  <c:v>1.4738604360401348E-2</c:v>
                </c:pt>
                <c:pt idx="1513">
                  <c:v>1.4732011107757074E-2</c:v>
                </c:pt>
                <c:pt idx="1514">
                  <c:v>1.4725934787948097E-2</c:v>
                </c:pt>
                <c:pt idx="1515">
                  <c:v>1.4719394065298888E-2</c:v>
                </c:pt>
                <c:pt idx="1516">
                  <c:v>1.4712882640044079E-2</c:v>
                </c:pt>
                <c:pt idx="1517">
                  <c:v>1.4706400713164881E-2</c:v>
                </c:pt>
                <c:pt idx="1518">
                  <c:v>1.4699483000603723E-2</c:v>
                </c:pt>
                <c:pt idx="1519">
                  <c:v>1.4693066417395975E-2</c:v>
                </c:pt>
                <c:pt idx="1520">
                  <c:v>1.4686679982596254E-2</c:v>
                </c:pt>
                <c:pt idx="1521">
                  <c:v>1.4680323897202073E-2</c:v>
                </c:pt>
                <c:pt idx="1522">
                  <c:v>1.4673998362214353E-2</c:v>
                </c:pt>
                <c:pt idx="1523">
                  <c:v>1.4668139872665515E-2</c:v>
                </c:pt>
                <c:pt idx="1524">
                  <c:v>1.4661439747440703E-2</c:v>
                </c:pt>
                <c:pt idx="1525">
                  <c:v>1.4655207069648108E-2</c:v>
                </c:pt>
                <c:pt idx="1526">
                  <c:v>1.4649005746248635E-2</c:v>
                </c:pt>
                <c:pt idx="1527">
                  <c:v>1.4643248070540956E-2</c:v>
                </c:pt>
                <c:pt idx="1528">
                  <c:v>1.4637239587409923E-2</c:v>
                </c:pt>
                <c:pt idx="1529">
                  <c:v>1.4631125248580013E-2</c:v>
                </c:pt>
                <c:pt idx="1530">
                  <c:v>1.4625043005072946E-2</c:v>
                </c:pt>
                <c:pt idx="1531">
                  <c:v>1.4616281621418903E-2</c:v>
                </c:pt>
                <c:pt idx="1532">
                  <c:v>1.4610154069104743E-2</c:v>
                </c:pt>
                <c:pt idx="1533">
                  <c:v>1.4604311745196389E-2</c:v>
                </c:pt>
                <c:pt idx="1534">
                  <c:v>1.4598376208259711E-2</c:v>
                </c:pt>
                <c:pt idx="1535">
                  <c:v>1.4592473873402361E-2</c:v>
                </c:pt>
                <c:pt idx="1536">
                  <c:v>1.4586604941595008E-2</c:v>
                </c:pt>
                <c:pt idx="1537">
                  <c:v>1.4580769613809198E-2</c:v>
                </c:pt>
                <c:pt idx="1538">
                  <c:v>1.4574968091017357E-2</c:v>
                </c:pt>
                <c:pt idx="1539">
                  <c:v>1.4569200574188397E-2</c:v>
                </c:pt>
                <c:pt idx="1540">
                  <c:v>1.4563358614337933E-2</c:v>
                </c:pt>
                <c:pt idx="1541">
                  <c:v>1.4557661979060525E-2</c:v>
                </c:pt>
                <c:pt idx="1542">
                  <c:v>1.4551999968499253E-2</c:v>
                </c:pt>
                <c:pt idx="1543">
                  <c:v>1.4546372783628138E-2</c:v>
                </c:pt>
                <c:pt idx="1544">
                  <c:v>1.4540780625425546E-2</c:v>
                </c:pt>
                <c:pt idx="1545">
                  <c:v>1.4534529558824207E-2</c:v>
                </c:pt>
                <c:pt idx="1546">
                  <c:v>1.452901078626702E-2</c:v>
                </c:pt>
                <c:pt idx="1547">
                  <c:v>1.4523527656137744E-2</c:v>
                </c:pt>
                <c:pt idx="1548">
                  <c:v>1.4518080369408803E-2</c:v>
                </c:pt>
                <c:pt idx="1549">
                  <c:v>1.4512581791598428E-2</c:v>
                </c:pt>
                <c:pt idx="1550">
                  <c:v>1.4507209206361732E-2</c:v>
                </c:pt>
                <c:pt idx="1551">
                  <c:v>1.4501873083330466E-2</c:v>
                </c:pt>
                <c:pt idx="1552">
                  <c:v>1.449657362347604E-2</c:v>
                </c:pt>
                <c:pt idx="1553">
                  <c:v>1.4491311027775084E-2</c:v>
                </c:pt>
                <c:pt idx="1554">
                  <c:v>1.4486085497202487E-2</c:v>
                </c:pt>
                <c:pt idx="1555">
                  <c:v>1.4480897232731398E-2</c:v>
                </c:pt>
                <c:pt idx="1556">
                  <c:v>1.4475746435337576E-2</c:v>
                </c:pt>
                <c:pt idx="1557">
                  <c:v>1.4470633305994171E-2</c:v>
                </c:pt>
                <c:pt idx="1558">
                  <c:v>1.4465558045677812E-2</c:v>
                </c:pt>
                <c:pt idx="1559">
                  <c:v>1.4460520855359911E-2</c:v>
                </c:pt>
                <c:pt idx="1560">
                  <c:v>1.4455521936018831E-2</c:v>
                </c:pt>
                <c:pt idx="1561">
                  <c:v>1.4450561488625118E-2</c:v>
                </c:pt>
                <c:pt idx="1562">
                  <c:v>1.4445639714158007E-2</c:v>
                </c:pt>
                <c:pt idx="1563">
                  <c:v>1.444075681358804E-2</c:v>
                </c:pt>
                <c:pt idx="1564">
                  <c:v>1.4435912987894451E-2</c:v>
                </c:pt>
                <c:pt idx="1565">
                  <c:v>1.4431108438050391E-2</c:v>
                </c:pt>
                <c:pt idx="1566">
                  <c:v>1.4426387533106615E-2</c:v>
                </c:pt>
                <c:pt idx="1567">
                  <c:v>1.4421659454904255E-2</c:v>
                </c:pt>
                <c:pt idx="1568">
                  <c:v>1.4416971239468168E-2</c:v>
                </c:pt>
                <c:pt idx="1569">
                  <c:v>1.4412323087767269E-2</c:v>
                </c:pt>
                <c:pt idx="1570">
                  <c:v>1.4407715200773104E-2</c:v>
                </c:pt>
                <c:pt idx="1571">
                  <c:v>1.4403117186478137E-2</c:v>
                </c:pt>
                <c:pt idx="1572">
                  <c:v>1.4398593194909819E-2</c:v>
                </c:pt>
                <c:pt idx="1573">
                  <c:v>1.4394110087004044E-2</c:v>
                </c:pt>
                <c:pt idx="1574">
                  <c:v>1.4389668063735699E-2</c:v>
                </c:pt>
                <c:pt idx="1575">
                  <c:v>1.4385267326084888E-2</c:v>
                </c:pt>
                <c:pt idx="1576">
                  <c:v>1.4380908075029106E-2</c:v>
                </c:pt>
                <c:pt idx="1577">
                  <c:v>1.4376590511548454E-2</c:v>
                </c:pt>
                <c:pt idx="1578">
                  <c:v>1.437231483662043E-2</c:v>
                </c:pt>
                <c:pt idx="1579">
                  <c:v>1.4368097604513075E-2</c:v>
                </c:pt>
                <c:pt idx="1580">
                  <c:v>1.4363900527976092E-2</c:v>
                </c:pt>
                <c:pt idx="1581">
                  <c:v>1.435974591074185E-2</c:v>
                </c:pt>
                <c:pt idx="1582">
                  <c:v>1.435563395378292E-2</c:v>
                </c:pt>
                <c:pt idx="1583">
                  <c:v>1.4351564858062993E-2</c:v>
                </c:pt>
                <c:pt idx="1584">
                  <c:v>1.434753882455464E-2</c:v>
                </c:pt>
                <c:pt idx="1585">
                  <c:v>1.4343556054225104E-2</c:v>
                </c:pt>
                <c:pt idx="1586">
                  <c:v>1.4339616748046957E-2</c:v>
                </c:pt>
                <c:pt idx="1587">
                  <c:v>1.4335736363472953E-2</c:v>
                </c:pt>
                <c:pt idx="1588">
                  <c:v>1.4331869332028901E-2</c:v>
                </c:pt>
                <c:pt idx="1589">
                  <c:v>1.432806162413236E-2</c:v>
                </c:pt>
                <c:pt idx="1590">
                  <c:v>1.4324298184274831E-2</c:v>
                </c:pt>
                <c:pt idx="1591">
                  <c:v>1.4320579213430662E-2</c:v>
                </c:pt>
                <c:pt idx="1592">
                  <c:v>1.4316966235447707E-2</c:v>
                </c:pt>
                <c:pt idx="1593">
                  <c:v>1.4313343006715013E-2</c:v>
                </c:pt>
                <c:pt idx="1594">
                  <c:v>1.4309764882283485E-2</c:v>
                </c:pt>
                <c:pt idx="1595">
                  <c:v>1.4306232063143647E-2</c:v>
                </c:pt>
                <c:pt idx="1596">
                  <c:v>1.430274475028603E-2</c:v>
                </c:pt>
                <c:pt idx="1597">
                  <c:v>1.4299256665822624E-2</c:v>
                </c:pt>
                <c:pt idx="1598">
                  <c:v>1.4295857786136791E-2</c:v>
                </c:pt>
                <c:pt idx="1599">
                  <c:v>1.4292504999496821E-2</c:v>
                </c:pt>
                <c:pt idx="1600">
                  <c:v>1.4289198506890075E-2</c:v>
                </c:pt>
                <c:pt idx="1601">
                  <c:v>1.4285997814984037E-2</c:v>
                </c:pt>
                <c:pt idx="1602">
                  <c:v>1.4282787760682534E-2</c:v>
                </c:pt>
                <c:pt idx="1603">
                  <c:v>1.4279624619626494E-2</c:v>
                </c:pt>
                <c:pt idx="1604">
                  <c:v>1.4276508592814265E-2</c:v>
                </c:pt>
                <c:pt idx="1605">
                  <c:v>1.4273439881245062E-2</c:v>
                </c:pt>
                <c:pt idx="1606">
                  <c:v>1.4270418685920713E-2</c:v>
                </c:pt>
                <c:pt idx="1607">
                  <c:v>1.4267445207842169E-2</c:v>
                </c:pt>
                <c:pt idx="1608">
                  <c:v>1.4264519648012125E-2</c:v>
                </c:pt>
                <c:pt idx="1609">
                  <c:v>1.4261642207435012E-2</c:v>
                </c:pt>
                <c:pt idx="1610">
                  <c:v>1.4258813087116996E-2</c:v>
                </c:pt>
                <c:pt idx="1611">
                  <c:v>1.425603248806338E-2</c:v>
                </c:pt>
                <c:pt idx="1612">
                  <c:v>1.4253300611282065E-2</c:v>
                </c:pt>
                <c:pt idx="1613">
                  <c:v>1.4250617657781829E-2</c:v>
                </c:pt>
                <c:pt idx="1614">
                  <c:v>1.4247983828574923E-2</c:v>
                </c:pt>
                <c:pt idx="1615">
                  <c:v>1.424539932466925E-2</c:v>
                </c:pt>
                <c:pt idx="1616">
                  <c:v>1.4242864347081408E-2</c:v>
                </c:pt>
                <c:pt idx="1617">
                  <c:v>1.4240379096822776E-2</c:v>
                </c:pt>
                <c:pt idx="1618">
                  <c:v>1.423782705197418E-2</c:v>
                </c:pt>
                <c:pt idx="1619">
                  <c:v>1.4235438335094499E-2</c:v>
                </c:pt>
                <c:pt idx="1620">
                  <c:v>1.4233099932236775E-2</c:v>
                </c:pt>
                <c:pt idx="1621">
                  <c:v>1.4230812044414724E-2</c:v>
                </c:pt>
                <c:pt idx="1622">
                  <c:v>1.422857487263854E-2</c:v>
                </c:pt>
                <c:pt idx="1623">
                  <c:v>1.4226523126178883E-2</c:v>
                </c:pt>
                <c:pt idx="1624">
                  <c:v>1.4224391595748462E-2</c:v>
                </c:pt>
                <c:pt idx="1625">
                  <c:v>1.4222311400813026E-2</c:v>
                </c:pt>
                <c:pt idx="1626">
                  <c:v>1.4220282742401334E-2</c:v>
                </c:pt>
                <c:pt idx="1627">
                  <c:v>1.4218305821540407E-2</c:v>
                </c:pt>
                <c:pt idx="1628">
                  <c:v>1.421638083926335E-2</c:v>
                </c:pt>
                <c:pt idx="1629">
                  <c:v>1.4214507996601526E-2</c:v>
                </c:pt>
                <c:pt idx="1630">
                  <c:v>1.421268749458891E-2</c:v>
                </c:pt>
                <c:pt idx="1631">
                  <c:v>1.4210592260914368E-2</c:v>
                </c:pt>
                <c:pt idx="1632">
                  <c:v>1.4208869569845461E-2</c:v>
                </c:pt>
                <c:pt idx="1633">
                  <c:v>1.4207199789631808E-2</c:v>
                </c:pt>
                <c:pt idx="1634">
                  <c:v>1.4205583121300158E-2</c:v>
                </c:pt>
                <c:pt idx="1635">
                  <c:v>1.4204019765880815E-2</c:v>
                </c:pt>
                <c:pt idx="1636">
                  <c:v>1.4202509924402307E-2</c:v>
                </c:pt>
                <c:pt idx="1637">
                  <c:v>1.4201239916245197E-2</c:v>
                </c:pt>
                <c:pt idx="1638">
                  <c:v>1.4199651587398776E-2</c:v>
                </c:pt>
                <c:pt idx="1639">
                  <c:v>1.4198303493943243E-2</c:v>
                </c:pt>
                <c:pt idx="1640">
                  <c:v>1.4197009718567521E-2</c:v>
                </c:pt>
                <c:pt idx="1641">
                  <c:v>1.4195770462310797E-2</c:v>
                </c:pt>
                <c:pt idx="1642">
                  <c:v>1.419458592621492E-2</c:v>
                </c:pt>
                <c:pt idx="1643">
                  <c:v>1.4193456311324404E-2</c:v>
                </c:pt>
                <c:pt idx="1644">
                  <c:v>1.4192808817926762E-2</c:v>
                </c:pt>
                <c:pt idx="1645">
                  <c:v>1.4191797550974845E-2</c:v>
                </c:pt>
                <c:pt idx="1646">
                  <c:v>1.4190841841469397E-2</c:v>
                </c:pt>
                <c:pt idx="1647">
                  <c:v>1.4189941890478277E-2</c:v>
                </c:pt>
                <c:pt idx="1648">
                  <c:v>1.4189097899067605E-2</c:v>
                </c:pt>
                <c:pt idx="1649">
                  <c:v>1.4188076451403972E-2</c:v>
                </c:pt>
                <c:pt idx="1650">
                  <c:v>1.4187340947512334E-2</c:v>
                </c:pt>
                <c:pt idx="1651">
                  <c:v>1.4186661989835441E-2</c:v>
                </c:pt>
                <c:pt idx="1652">
                  <c:v>1.4186039779442342E-2</c:v>
                </c:pt>
                <c:pt idx="1653">
                  <c:v>1.4185724373333191E-2</c:v>
                </c:pt>
                <c:pt idx="1654">
                  <c:v>1.4185220361996176E-2</c:v>
                </c:pt>
                <c:pt idx="1655">
                  <c:v>1.4184773717790209E-2</c:v>
                </c:pt>
                <c:pt idx="1656">
                  <c:v>1.4184384641800522E-2</c:v>
                </c:pt>
                <c:pt idx="1657">
                  <c:v>1.418405333512017E-2</c:v>
                </c:pt>
                <c:pt idx="1658">
                  <c:v>1.4183779998839604E-2</c:v>
                </c:pt>
                <c:pt idx="1659">
                  <c:v>1.4183564834054484E-2</c:v>
                </c:pt>
                <c:pt idx="1660">
                  <c:v>1.4183408041861342E-2</c:v>
                </c:pt>
                <c:pt idx="1661">
                  <c:v>1.418330982336366E-2</c:v>
                </c:pt>
                <c:pt idx="1662">
                  <c:v>1.4183270379661442E-2</c:v>
                </c:pt>
                <c:pt idx="1663">
                  <c:v>1.418328991185991E-2</c:v>
                </c:pt>
                <c:pt idx="1664">
                  <c:v>1.4183368621068625E-2</c:v>
                </c:pt>
                <c:pt idx="1665">
                  <c:v>1.4183506708397154E-2</c:v>
                </c:pt>
                <c:pt idx="1666">
                  <c:v>1.4183704374960271E-2</c:v>
                </c:pt>
                <c:pt idx="1667">
                  <c:v>1.4183961821873625E-2</c:v>
                </c:pt>
                <c:pt idx="1668">
                  <c:v>1.4184279250255465E-2</c:v>
                </c:pt>
                <c:pt idx="1669">
                  <c:v>1.4184656861226653E-2</c:v>
                </c:pt>
                <c:pt idx="1670">
                  <c:v>1.4185094855914997E-2</c:v>
                </c:pt>
                <c:pt idx="1671">
                  <c:v>1.4185267207398201E-2</c:v>
                </c:pt>
                <c:pt idx="1672">
                  <c:v>1.4185822171251534E-2</c:v>
                </c:pt>
                <c:pt idx="1673">
                  <c:v>1.4186438105444853E-2</c:v>
                </c:pt>
                <c:pt idx="1674">
                  <c:v>1.4187115211106941E-2</c:v>
                </c:pt>
                <c:pt idx="1675">
                  <c:v>1.4188197624649113E-2</c:v>
                </c:pt>
                <c:pt idx="1676">
                  <c:v>1.4189002145409559E-2</c:v>
                </c:pt>
                <c:pt idx="1677">
                  <c:v>1.4189868457840047E-2</c:v>
                </c:pt>
                <c:pt idx="1678">
                  <c:v>1.4190796763087501E-2</c:v>
                </c:pt>
                <c:pt idx="1679">
                  <c:v>1.4191787262305798E-2</c:v>
                </c:pt>
                <c:pt idx="1680">
                  <c:v>1.4192840156647946E-2</c:v>
                </c:pt>
                <c:pt idx="1681">
                  <c:v>1.4193955647274771E-2</c:v>
                </c:pt>
                <c:pt idx="1682">
                  <c:v>1.4195133935341888E-2</c:v>
                </c:pt>
                <c:pt idx="1683">
                  <c:v>1.4196375222019679E-2</c:v>
                </c:pt>
                <c:pt idx="1684">
                  <c:v>1.4197294948765479E-2</c:v>
                </c:pt>
                <c:pt idx="1685">
                  <c:v>1.4198658215884011E-2</c:v>
                </c:pt>
                <c:pt idx="1686">
                  <c:v>1.4200085068246868E-2</c:v>
                </c:pt>
                <c:pt idx="1687">
                  <c:v>1.4201575707020601E-2</c:v>
                </c:pt>
                <c:pt idx="1688">
                  <c:v>1.4203130333376163E-2</c:v>
                </c:pt>
                <c:pt idx="1689">
                  <c:v>1.4204749148490648E-2</c:v>
                </c:pt>
                <c:pt idx="1690">
                  <c:v>1.4206432353544666E-2</c:v>
                </c:pt>
                <c:pt idx="1691">
                  <c:v>1.4208180149716193E-2</c:v>
                </c:pt>
                <c:pt idx="1692">
                  <c:v>1.4209571008263033E-2</c:v>
                </c:pt>
                <c:pt idx="1693">
                  <c:v>1.4211443836418702E-2</c:v>
                </c:pt>
                <c:pt idx="1694">
                  <c:v>1.4213381842313133E-2</c:v>
                </c:pt>
                <c:pt idx="1695">
                  <c:v>1.4215384255431118E-2</c:v>
                </c:pt>
                <c:pt idx="1696">
                  <c:v>1.4217446412498447E-2</c:v>
                </c:pt>
                <c:pt idx="1697">
                  <c:v>1.4220446968475813E-2</c:v>
                </c:pt>
                <c:pt idx="1698">
                  <c:v>1.4222616136047464E-2</c:v>
                </c:pt>
                <c:pt idx="1699">
                  <c:v>1.4224826932646296E-2</c:v>
                </c:pt>
                <c:pt idx="1700">
                  <c:v>1.4227073776253117E-2</c:v>
                </c:pt>
                <c:pt idx="1701">
                  <c:v>1.4228902995553752E-2</c:v>
                </c:pt>
                <c:pt idx="1702">
                  <c:v>1.4231204724747809E-2</c:v>
                </c:pt>
                <c:pt idx="1703">
                  <c:v>1.4233525953164322E-2</c:v>
                </c:pt>
                <c:pt idx="1704">
                  <c:v>1.4235860967264638E-2</c:v>
                </c:pt>
                <c:pt idx="1705">
                  <c:v>1.4238987092770751E-2</c:v>
                </c:pt>
                <c:pt idx="1706">
                  <c:v>1.4241331864022695E-2</c:v>
                </c:pt>
                <c:pt idx="1707">
                  <c:v>1.4243672324311746E-2</c:v>
                </c:pt>
                <c:pt idx="1708">
                  <c:v>1.4246004703669223E-2</c:v>
                </c:pt>
                <c:pt idx="1709">
                  <c:v>1.4248328627518233E-2</c:v>
                </c:pt>
                <c:pt idx="1710">
                  <c:v>1.4250644067269469E-2</c:v>
                </c:pt>
                <c:pt idx="1711">
                  <c:v>1.4252950994338843E-2</c:v>
                </c:pt>
                <c:pt idx="1712">
                  <c:v>1.4255249380139653E-2</c:v>
                </c:pt>
                <c:pt idx="1713">
                  <c:v>1.4257539196087812E-2</c:v>
                </c:pt>
                <c:pt idx="1714">
                  <c:v>1.425982041359488E-2</c:v>
                </c:pt>
                <c:pt idx="1715">
                  <c:v>1.4262093004075898E-2</c:v>
                </c:pt>
                <c:pt idx="1716">
                  <c:v>1.4264356938944168E-2</c:v>
                </c:pt>
                <c:pt idx="1717">
                  <c:v>1.4266612189615597E-2</c:v>
                </c:pt>
                <c:pt idx="1718">
                  <c:v>1.426885872750175E-2</c:v>
                </c:pt>
                <c:pt idx="1719">
                  <c:v>1.4271096524017668E-2</c:v>
                </c:pt>
                <c:pt idx="1720">
                  <c:v>1.4273325550579257E-2</c:v>
                </c:pt>
                <c:pt idx="1721">
                  <c:v>1.4275545778597215E-2</c:v>
                </c:pt>
                <c:pt idx="1722">
                  <c:v>1.4277757179488317E-2</c:v>
                </c:pt>
                <c:pt idx="1723">
                  <c:v>1.4279521212067886E-2</c:v>
                </c:pt>
                <c:pt idx="1724">
                  <c:v>1.4281715426044993E-2</c:v>
                </c:pt>
                <c:pt idx="1725">
                  <c:v>1.4283900729517239E-2</c:v>
                </c:pt>
                <c:pt idx="1726">
                  <c:v>1.4286513940045858E-2</c:v>
                </c:pt>
                <c:pt idx="1727">
                  <c:v>1.4288680776504813E-2</c:v>
                </c:pt>
                <c:pt idx="1728">
                  <c:v>1.4290838614317595E-2</c:v>
                </c:pt>
                <c:pt idx="1729">
                  <c:v>1.4292987424902714E-2</c:v>
                </c:pt>
                <c:pt idx="1730">
                  <c:v>1.4295127179669999E-2</c:v>
                </c:pt>
                <c:pt idx="1731">
                  <c:v>1.4297257850034488E-2</c:v>
                </c:pt>
                <c:pt idx="1732">
                  <c:v>1.4299379407410355E-2</c:v>
                </c:pt>
                <c:pt idx="1733">
                  <c:v>1.4301491823212635E-2</c:v>
                </c:pt>
                <c:pt idx="1734">
                  <c:v>1.4303595068852893E-2</c:v>
                </c:pt>
                <c:pt idx="1735">
                  <c:v>1.4305689115746171E-2</c:v>
                </c:pt>
                <c:pt idx="1736">
                  <c:v>1.4306911618615636E-2</c:v>
                </c:pt>
                <c:pt idx="1737">
                  <c:v>1.4308988350339114E-2</c:v>
                </c:pt>
                <c:pt idx="1738">
                  <c:v>1.4311055802353145E-2</c:v>
                </c:pt>
                <c:pt idx="1739">
                  <c:v>1.4313407205081674E-2</c:v>
                </c:pt>
                <c:pt idx="1740">
                  <c:v>1.431545467575468E-2</c:v>
                </c:pt>
                <c:pt idx="1741">
                  <c:v>1.4317492776887875E-2</c:v>
                </c:pt>
                <c:pt idx="1742">
                  <c:v>1.4319521479895236E-2</c:v>
                </c:pt>
                <c:pt idx="1743">
                  <c:v>1.4321540756191631E-2</c:v>
                </c:pt>
                <c:pt idx="1744">
                  <c:v>1.432312417490013E-2</c:v>
                </c:pt>
                <c:pt idx="1745">
                  <c:v>1.4325125115269031E-2</c:v>
                </c:pt>
                <c:pt idx="1746">
                  <c:v>1.4327116545588556E-2</c:v>
                </c:pt>
                <c:pt idx="1747">
                  <c:v>1.4329098437274826E-2</c:v>
                </c:pt>
                <c:pt idx="1748">
                  <c:v>1.433234254440076E-2</c:v>
                </c:pt>
                <c:pt idx="1749">
                  <c:v>1.4334303433696046E-2</c:v>
                </c:pt>
                <c:pt idx="1750">
                  <c:v>1.4336254691371482E-2</c:v>
                </c:pt>
                <c:pt idx="1751">
                  <c:v>1.4338196288839504E-2</c:v>
                </c:pt>
                <c:pt idx="1752">
                  <c:v>1.4340128197517753E-2</c:v>
                </c:pt>
                <c:pt idx="1753">
                  <c:v>1.4341629599609405E-2</c:v>
                </c:pt>
                <c:pt idx="1754">
                  <c:v>1.434354267039954E-2</c:v>
                </c:pt>
                <c:pt idx="1755">
                  <c:v>1.4345445969059317E-2</c:v>
                </c:pt>
                <c:pt idx="1756">
                  <c:v>1.4347339467004129E-2</c:v>
                </c:pt>
                <c:pt idx="1757">
                  <c:v>1.4349641408514972E-2</c:v>
                </c:pt>
                <c:pt idx="1758">
                  <c:v>1.4351514584136542E-2</c:v>
                </c:pt>
                <c:pt idx="1759">
                  <c:v>1.4353377870864929E-2</c:v>
                </c:pt>
                <c:pt idx="1760">
                  <c:v>1.4355231240114306E-2</c:v>
                </c:pt>
                <c:pt idx="1761">
                  <c:v>1.4357074663301448E-2</c:v>
                </c:pt>
                <c:pt idx="1762">
                  <c:v>1.4358908111837048E-2</c:v>
                </c:pt>
                <c:pt idx="1763">
                  <c:v>1.4360731557136151E-2</c:v>
                </c:pt>
                <c:pt idx="1764">
                  <c:v>1.4362544970614661E-2</c:v>
                </c:pt>
                <c:pt idx="1765">
                  <c:v>1.436434832368675E-2</c:v>
                </c:pt>
                <c:pt idx="1766">
                  <c:v>1.436614158776659E-2</c:v>
                </c:pt>
                <c:pt idx="1767">
                  <c:v>1.4367924734265741E-2</c:v>
                </c:pt>
                <c:pt idx="1768">
                  <c:v>1.4369697734602723E-2</c:v>
                </c:pt>
                <c:pt idx="1769">
                  <c:v>1.4371460560190834E-2</c:v>
                </c:pt>
                <c:pt idx="1770">
                  <c:v>1.4373213182444248E-2</c:v>
                </c:pt>
                <c:pt idx="1771">
                  <c:v>1.4374955572777131E-2</c:v>
                </c:pt>
                <c:pt idx="1772">
                  <c:v>1.4376687702604527E-2</c:v>
                </c:pt>
                <c:pt idx="1773">
                  <c:v>1.4378409543340605E-2</c:v>
                </c:pt>
                <c:pt idx="1774">
                  <c:v>1.4380121066399536E-2</c:v>
                </c:pt>
                <c:pt idx="1775">
                  <c:v>1.4381415775075677E-2</c:v>
                </c:pt>
                <c:pt idx="1776">
                  <c:v>1.4383107256026586E-2</c:v>
                </c:pt>
                <c:pt idx="1777">
                  <c:v>1.4384788335994563E-2</c:v>
                </c:pt>
                <c:pt idx="1778">
                  <c:v>1.4386863410165443E-2</c:v>
                </c:pt>
                <c:pt idx="1779">
                  <c:v>1.438852291606336E-2</c:v>
                </c:pt>
                <c:pt idx="1780">
                  <c:v>1.4390171932771759E-2</c:v>
                </c:pt>
                <c:pt idx="1781">
                  <c:v>1.4391810431708289E-2</c:v>
                </c:pt>
                <c:pt idx="1782">
                  <c:v>1.4393438384285379E-2</c:v>
                </c:pt>
                <c:pt idx="1783">
                  <c:v>1.4395055761919811E-2</c:v>
                </c:pt>
                <c:pt idx="1784">
                  <c:v>1.4396662536025751E-2</c:v>
                </c:pt>
                <c:pt idx="1785">
                  <c:v>1.4398258678017372E-2</c:v>
                </c:pt>
                <c:pt idx="1786">
                  <c:v>1.4399844159311451E-2</c:v>
                </c:pt>
                <c:pt idx="1787">
                  <c:v>1.440141895132129E-2</c:v>
                </c:pt>
                <c:pt idx="1788">
                  <c:v>1.4402188068679322E-2</c:v>
                </c:pt>
                <c:pt idx="1789">
                  <c:v>1.4403742817983733E-2</c:v>
                </c:pt>
                <c:pt idx="1790">
                  <c:v>1.4405286797180672E-2</c:v>
                </c:pt>
                <c:pt idx="1791">
                  <c:v>1.4407038120284099E-2</c:v>
                </c:pt>
                <c:pt idx="1792">
                  <c:v>1.4408558924433379E-2</c:v>
                </c:pt>
                <c:pt idx="1793">
                  <c:v>1.4410068868646597E-2</c:v>
                </c:pt>
                <c:pt idx="1794">
                  <c:v>1.4411567924341284E-2</c:v>
                </c:pt>
                <c:pt idx="1795">
                  <c:v>1.4413056062934082E-2</c:v>
                </c:pt>
                <c:pt idx="1796">
                  <c:v>1.4414141548221005E-2</c:v>
                </c:pt>
                <c:pt idx="1797">
                  <c:v>1.4415608497402459E-2</c:v>
                </c:pt>
                <c:pt idx="1798">
                  <c:v>1.4417064446215657E-2</c:v>
                </c:pt>
                <c:pt idx="1799">
                  <c:v>1.4418509366074923E-2</c:v>
                </c:pt>
                <c:pt idx="1800">
                  <c:v>1.4420720709284993E-2</c:v>
                </c:pt>
                <c:pt idx="1801">
                  <c:v>1.4423305549138146E-2</c:v>
                </c:pt>
                <c:pt idx="1802">
                  <c:v>1.4424713493468629E-2</c:v>
                </c:pt>
                <c:pt idx="1803">
                  <c:v>1.4426110282114227E-2</c:v>
                </c:pt>
                <c:pt idx="1804">
                  <c:v>1.4427495886491845E-2</c:v>
                </c:pt>
                <c:pt idx="1805">
                  <c:v>1.4428497314502357E-2</c:v>
                </c:pt>
                <c:pt idx="1806">
                  <c:v>1.4429856293215654E-2</c:v>
                </c:pt>
                <c:pt idx="1807">
                  <c:v>1.4431203993025866E-2</c:v>
                </c:pt>
                <c:pt idx="1808">
                  <c:v>1.4432540385354534E-2</c:v>
                </c:pt>
                <c:pt idx="1809">
                  <c:v>1.4434246897589601E-2</c:v>
                </c:pt>
                <c:pt idx="1810">
                  <c:v>1.4435559824448137E-2</c:v>
                </c:pt>
                <c:pt idx="1811">
                  <c:v>1.4436861355582311E-2</c:v>
                </c:pt>
                <c:pt idx="1812">
                  <c:v>1.4438151462408896E-2</c:v>
                </c:pt>
                <c:pt idx="1813">
                  <c:v>1.4439430116343802E-2</c:v>
                </c:pt>
                <c:pt idx="1814">
                  <c:v>1.4440697288804677E-2</c:v>
                </c:pt>
                <c:pt idx="1815">
                  <c:v>1.4441952951207428E-2</c:v>
                </c:pt>
                <c:pt idx="1816">
                  <c:v>1.4443197074967962E-2</c:v>
                </c:pt>
                <c:pt idx="1817">
                  <c:v>1.4444429631503927E-2</c:v>
                </c:pt>
                <c:pt idx="1818">
                  <c:v>1.4445650592232101E-2</c:v>
                </c:pt>
                <c:pt idx="1819">
                  <c:v>1.4446859928570128E-2</c:v>
                </c:pt>
                <c:pt idx="1820">
                  <c:v>1.4448057611933048E-2</c:v>
                </c:pt>
                <c:pt idx="1821">
                  <c:v>1.4449243613737639E-2</c:v>
                </c:pt>
                <c:pt idx="1822">
                  <c:v>1.4450417905403285E-2</c:v>
                </c:pt>
                <c:pt idx="1823">
                  <c:v>1.4451580458345895E-2</c:v>
                </c:pt>
                <c:pt idx="1824">
                  <c:v>1.445273124398398E-2</c:v>
                </c:pt>
                <c:pt idx="1825">
                  <c:v>1.4453870233731715E-2</c:v>
                </c:pt>
                <c:pt idx="1826">
                  <c:v>1.4454629283760737E-2</c:v>
                </c:pt>
                <c:pt idx="1827">
                  <c:v>1.4455745403291601E-2</c:v>
                </c:pt>
                <c:pt idx="1828">
                  <c:v>1.4456849643698845E-2</c:v>
                </c:pt>
                <c:pt idx="1829">
                  <c:v>1.4457941976403134E-2</c:v>
                </c:pt>
                <c:pt idx="1830">
                  <c:v>1.4459387243754455E-2</c:v>
                </c:pt>
                <c:pt idx="1831">
                  <c:v>1.446045485793847E-2</c:v>
                </c:pt>
                <c:pt idx="1832">
                  <c:v>1.4461510476156524E-2</c:v>
                </c:pt>
                <c:pt idx="1833">
                  <c:v>1.4462554069827134E-2</c:v>
                </c:pt>
                <c:pt idx="1834">
                  <c:v>1.4463585610367946E-2</c:v>
                </c:pt>
                <c:pt idx="1835">
                  <c:v>1.4464605069197474E-2</c:v>
                </c:pt>
                <c:pt idx="1836">
                  <c:v>1.4465612417732497E-2</c:v>
                </c:pt>
                <c:pt idx="1837">
                  <c:v>1.4466607627392396E-2</c:v>
                </c:pt>
                <c:pt idx="1838">
                  <c:v>1.4467590669594819E-2</c:v>
                </c:pt>
                <c:pt idx="1839">
                  <c:v>1.446784659755096E-2</c:v>
                </c:pt>
                <c:pt idx="1840">
                  <c:v>1.4468806899011533E-2</c:v>
                </c:pt>
                <c:pt idx="1841">
                  <c:v>1.4469754952331826E-2</c:v>
                </c:pt>
                <c:pt idx="1842">
                  <c:v>1.4470690728930258E-2</c:v>
                </c:pt>
                <c:pt idx="1843">
                  <c:v>1.4471968320154661E-2</c:v>
                </c:pt>
                <c:pt idx="1844">
                  <c:v>1.447252533765564E-2</c:v>
                </c:pt>
                <c:pt idx="1845">
                  <c:v>1.4473424112622979E-2</c:v>
                </c:pt>
                <c:pt idx="1846">
                  <c:v>1.4474310496556342E-2</c:v>
                </c:pt>
                <c:pt idx="1847">
                  <c:v>1.4475184460875923E-2</c:v>
                </c:pt>
                <c:pt idx="1848">
                  <c:v>1.4476045977005469E-2</c:v>
                </c:pt>
                <c:pt idx="1849">
                  <c:v>1.44768950163634E-2</c:v>
                </c:pt>
                <c:pt idx="1850">
                  <c:v>1.4477731550375239E-2</c:v>
                </c:pt>
                <c:pt idx="1851">
                  <c:v>1.4478555550461181E-2</c:v>
                </c:pt>
                <c:pt idx="1852">
                  <c:v>1.4480059671885502E-2</c:v>
                </c:pt>
                <c:pt idx="1853">
                  <c:v>1.4480856772486677E-2</c:v>
                </c:pt>
                <c:pt idx="1854">
                  <c:v>1.4481641248333569E-2</c:v>
                </c:pt>
                <c:pt idx="1855">
                  <c:v>1.4482413070849902E-2</c:v>
                </c:pt>
                <c:pt idx="1856">
                  <c:v>1.4482829414171785E-2</c:v>
                </c:pt>
                <c:pt idx="1857">
                  <c:v>1.4483576727558343E-2</c:v>
                </c:pt>
                <c:pt idx="1858">
                  <c:v>1.4484311304421855E-2</c:v>
                </c:pt>
                <c:pt idx="1859">
                  <c:v>1.4485033116187379E-2</c:v>
                </c:pt>
                <c:pt idx="1860">
                  <c:v>1.4485742134272939E-2</c:v>
                </c:pt>
                <c:pt idx="1861">
                  <c:v>1.4486776685476929E-2</c:v>
                </c:pt>
                <c:pt idx="1862">
                  <c:v>1.4487459134427323E-2</c:v>
                </c:pt>
                <c:pt idx="1863">
                  <c:v>1.4488128701407444E-2</c:v>
                </c:pt>
                <c:pt idx="1864">
                  <c:v>1.4488785357838414E-2</c:v>
                </c:pt>
                <c:pt idx="1865">
                  <c:v>1.4489429075141353E-2</c:v>
                </c:pt>
                <c:pt idx="1866">
                  <c:v>1.4490059824735647E-2</c:v>
                </c:pt>
                <c:pt idx="1867">
                  <c:v>1.4490677578043286E-2</c:v>
                </c:pt>
                <c:pt idx="1868">
                  <c:v>1.4491282306486259E-2</c:v>
                </c:pt>
                <c:pt idx="1869">
                  <c:v>1.4491873981484819E-2</c:v>
                </c:pt>
                <c:pt idx="1870">
                  <c:v>1.449245257446009E-2</c:v>
                </c:pt>
                <c:pt idx="1871">
                  <c:v>1.4493018056835798E-2</c:v>
                </c:pt>
                <c:pt idx="1872">
                  <c:v>1.4493570400031327E-2</c:v>
                </c:pt>
                <c:pt idx="1873">
                  <c:v>1.4494109575470406E-2</c:v>
                </c:pt>
                <c:pt idx="1874">
                  <c:v>1.4494635554572418E-2</c:v>
                </c:pt>
                <c:pt idx="1875">
                  <c:v>1.4495148308761091E-2</c:v>
                </c:pt>
                <c:pt idx="1876">
                  <c:v>1.4495647809458417E-2</c:v>
                </c:pt>
                <c:pt idx="1877">
                  <c:v>1.4496134028086386E-2</c:v>
                </c:pt>
                <c:pt idx="1878">
                  <c:v>1.4496284162093302E-2</c:v>
                </c:pt>
                <c:pt idx="1879">
                  <c:v>1.449674467053611E-2</c:v>
                </c:pt>
                <c:pt idx="1880">
                  <c:v>1.4497191813754386E-2</c:v>
                </c:pt>
                <c:pt idx="1881">
                  <c:v>1.4497625563172307E-2</c:v>
                </c:pt>
                <c:pt idx="1882">
                  <c:v>1.4498045890214931E-2</c:v>
                </c:pt>
                <c:pt idx="1883">
                  <c:v>1.4498770816062174E-2</c:v>
                </c:pt>
                <c:pt idx="1884">
                  <c:v>1.4499163260037752E-2</c:v>
                </c:pt>
                <c:pt idx="1885">
                  <c:v>1.4499542193327716E-2</c:v>
                </c:pt>
                <c:pt idx="1886">
                  <c:v>1.4499907587352317E-2</c:v>
                </c:pt>
                <c:pt idx="1887">
                  <c:v>1.4500259413537895E-2</c:v>
                </c:pt>
                <c:pt idx="1888">
                  <c:v>1.4500597643308173E-2</c:v>
                </c:pt>
                <c:pt idx="1889">
                  <c:v>1.4500922248086013E-2</c:v>
                </c:pt>
                <c:pt idx="1890">
                  <c:v>1.4501233199292534E-2</c:v>
                </c:pt>
                <c:pt idx="1891">
                  <c:v>1.450122011171069E-2</c:v>
                </c:pt>
                <c:pt idx="1892">
                  <c:v>1.4501504643344109E-2</c:v>
                </c:pt>
                <c:pt idx="1893">
                  <c:v>1.4501775438274325E-2</c:v>
                </c:pt>
                <c:pt idx="1894">
                  <c:v>1.4502032467927271E-2</c:v>
                </c:pt>
                <c:pt idx="1895">
                  <c:v>1.4502275703728003E-2</c:v>
                </c:pt>
                <c:pt idx="1896">
                  <c:v>1.4502505117103331E-2</c:v>
                </c:pt>
                <c:pt idx="1897">
                  <c:v>1.4502720679478314E-2</c:v>
                </c:pt>
                <c:pt idx="1898">
                  <c:v>1.450292236228152E-2</c:v>
                </c:pt>
                <c:pt idx="1899">
                  <c:v>1.4503110136936247E-2</c:v>
                </c:pt>
                <c:pt idx="1900">
                  <c:v>1.4502982384270169E-2</c:v>
                </c:pt>
                <c:pt idx="1901">
                  <c:v>1.4503143253305595E-2</c:v>
                </c:pt>
                <c:pt idx="1902">
                  <c:v>1.4503290131077762E-2</c:v>
                </c:pt>
                <c:pt idx="1903">
                  <c:v>1.450342298901397E-2</c:v>
                </c:pt>
                <c:pt idx="1904">
                  <c:v>1.4504136889188888E-2</c:v>
                </c:pt>
                <c:pt idx="1905">
                  <c:v>1.4504239607825094E-2</c:v>
                </c:pt>
                <c:pt idx="1906">
                  <c:v>1.4504328215694832E-2</c:v>
                </c:pt>
                <c:pt idx="1907">
                  <c:v>1.4504402684221828E-2</c:v>
                </c:pt>
                <c:pt idx="1908">
                  <c:v>1.4504462984834158E-2</c:v>
                </c:pt>
                <c:pt idx="1909">
                  <c:v>1.4504216649258894E-2</c:v>
                </c:pt>
                <c:pt idx="1910">
                  <c:v>1.4504249548468405E-2</c:v>
                </c:pt>
                <c:pt idx="1911">
                  <c:v>1.4504268196655574E-2</c:v>
                </c:pt>
                <c:pt idx="1912">
                  <c:v>1.450427256525161E-2</c:v>
                </c:pt>
                <c:pt idx="1913">
                  <c:v>1.4504550969107938E-2</c:v>
                </c:pt>
                <c:pt idx="1914">
                  <c:v>1.4504525662193983E-2</c:v>
                </c:pt>
                <c:pt idx="1915">
                  <c:v>1.4504485987354916E-2</c:v>
                </c:pt>
                <c:pt idx="1916">
                  <c:v>1.4504431916017073E-2</c:v>
                </c:pt>
                <c:pt idx="1917">
                  <c:v>1.4504363419610266E-2</c:v>
                </c:pt>
                <c:pt idx="1918">
                  <c:v>1.4504280469560829E-2</c:v>
                </c:pt>
                <c:pt idx="1919">
                  <c:v>1.4504183037297702E-2</c:v>
                </c:pt>
                <c:pt idx="1920">
                  <c:v>1.4504071094248089E-2</c:v>
                </c:pt>
                <c:pt idx="1921">
                  <c:v>1.4503944611841801E-2</c:v>
                </c:pt>
                <c:pt idx="1922">
                  <c:v>1.450380356150778E-2</c:v>
                </c:pt>
                <c:pt idx="1923">
                  <c:v>1.4503647914673228E-2</c:v>
                </c:pt>
                <c:pt idx="1924">
                  <c:v>1.4503477642768827E-2</c:v>
                </c:pt>
                <c:pt idx="1925">
                  <c:v>1.4503292717221776E-2</c:v>
                </c:pt>
                <c:pt idx="1926">
                  <c:v>1.4503093109463629E-2</c:v>
                </c:pt>
                <c:pt idx="1927">
                  <c:v>1.4502878790922453E-2</c:v>
                </c:pt>
                <c:pt idx="1928">
                  <c:v>1.4502649733027194E-2</c:v>
                </c:pt>
                <c:pt idx="1929">
                  <c:v>1.4502405907211134E-2</c:v>
                </c:pt>
                <c:pt idx="1930">
                  <c:v>1.450214728490061E-2</c:v>
                </c:pt>
                <c:pt idx="1931">
                  <c:v>1.4501604446640285E-2</c:v>
                </c:pt>
                <c:pt idx="1932">
                  <c:v>1.4501317223551018E-2</c:v>
                </c:pt>
                <c:pt idx="1933">
                  <c:v>1.4501015120897794E-2</c:v>
                </c:pt>
                <c:pt idx="1934">
                  <c:v>1.45006981101127E-2</c:v>
                </c:pt>
                <c:pt idx="1935">
                  <c:v>1.4500631226012617E-2</c:v>
                </c:pt>
                <c:pt idx="1936">
                  <c:v>1.4500283224783913E-2</c:v>
                </c:pt>
                <c:pt idx="1937">
                  <c:v>1.4499920227076368E-2</c:v>
                </c:pt>
                <c:pt idx="1938">
                  <c:v>1.4499542204323267E-2</c:v>
                </c:pt>
                <c:pt idx="1939">
                  <c:v>1.4499149127952684E-2</c:v>
                </c:pt>
                <c:pt idx="1940">
                  <c:v>1.4498740969400511E-2</c:v>
                </c:pt>
                <c:pt idx="1941">
                  <c:v>1.4498317700095688E-2</c:v>
                </c:pt>
                <c:pt idx="1942">
                  <c:v>1.449787929147324E-2</c:v>
                </c:pt>
                <c:pt idx="1943">
                  <c:v>1.4497169433466872E-2</c:v>
                </c:pt>
                <c:pt idx="1944">
                  <c:v>1.4496446499024707E-2</c:v>
                </c:pt>
                <c:pt idx="1945">
                  <c:v>1.4495964725365518E-2</c:v>
                </c:pt>
                <c:pt idx="1946">
                  <c:v>1.4495467703423692E-2</c:v>
                </c:pt>
                <c:pt idx="1947">
                  <c:v>1.4494955404632748E-2</c:v>
                </c:pt>
                <c:pt idx="1948">
                  <c:v>1.4494427800431531E-2</c:v>
                </c:pt>
                <c:pt idx="1949">
                  <c:v>1.4494134546739012E-2</c:v>
                </c:pt>
                <c:pt idx="1950">
                  <c:v>1.4493326561534126E-2</c:v>
                </c:pt>
                <c:pt idx="1951">
                  <c:v>1.4492752869709413E-2</c:v>
                </c:pt>
                <c:pt idx="1952">
                  <c:v>1.449142424733282E-2</c:v>
                </c:pt>
                <c:pt idx="1953">
                  <c:v>1.4491559198490656E-2</c:v>
                </c:pt>
                <c:pt idx="1954">
                  <c:v>1.4490939161969862E-2</c:v>
                </c:pt>
                <c:pt idx="1955">
                  <c:v>1.4490280658204568E-2</c:v>
                </c:pt>
                <c:pt idx="1956">
                  <c:v>1.4490019045929229E-2</c:v>
                </c:pt>
                <c:pt idx="1957">
                  <c:v>1.4489226209585695E-2</c:v>
                </c:pt>
                <c:pt idx="1958">
                  <c:v>1.4488374082848697E-2</c:v>
                </c:pt>
                <c:pt idx="1959">
                  <c:v>1.4487463057986191E-2</c:v>
                </c:pt>
                <c:pt idx="1960">
                  <c:v>1.4486493528551195E-2</c:v>
                </c:pt>
                <c:pt idx="1961">
                  <c:v>1.4485262568628601E-2</c:v>
                </c:pt>
                <c:pt idx="1962">
                  <c:v>1.4484180710884113E-2</c:v>
                </c:pt>
                <c:pt idx="1963">
                  <c:v>1.4483041022806575E-2</c:v>
                </c:pt>
                <c:pt idx="1964">
                  <c:v>1.4481843907586436E-2</c:v>
                </c:pt>
                <c:pt idx="1965">
                  <c:v>1.4480782177128962E-2</c:v>
                </c:pt>
                <c:pt idx="1966">
                  <c:v>1.4479469956860863E-2</c:v>
                </c:pt>
                <c:pt idx="1967">
                  <c:v>1.4478102482555768E-2</c:v>
                </c:pt>
                <c:pt idx="1968">
                  <c:v>1.4476708107388263E-2</c:v>
                </c:pt>
                <c:pt idx="1969">
                  <c:v>1.4475303418757633E-2</c:v>
                </c:pt>
                <c:pt idx="1970">
                  <c:v>1.4473888404969753E-2</c:v>
                </c:pt>
                <c:pt idx="1971">
                  <c:v>1.4472463054333102E-2</c:v>
                </c:pt>
                <c:pt idx="1972">
                  <c:v>1.4471027355149216E-2</c:v>
                </c:pt>
                <c:pt idx="1973">
                  <c:v>1.4469581295728314E-2</c:v>
                </c:pt>
                <c:pt idx="1974">
                  <c:v>1.4468124864372796E-2</c:v>
                </c:pt>
                <c:pt idx="1975">
                  <c:v>1.4466658049390277E-2</c:v>
                </c:pt>
                <c:pt idx="1976">
                  <c:v>1.4465180839088369E-2</c:v>
                </c:pt>
                <c:pt idx="1977">
                  <c:v>1.4463693221772083E-2</c:v>
                </c:pt>
                <c:pt idx="1978">
                  <c:v>1.4462195185748159E-2</c:v>
                </c:pt>
                <c:pt idx="1979">
                  <c:v>1.4460686719322475E-2</c:v>
                </c:pt>
                <c:pt idx="1980">
                  <c:v>1.4459167810803515E-2</c:v>
                </c:pt>
                <c:pt idx="1981">
                  <c:v>1.4457638448495416E-2</c:v>
                </c:pt>
                <c:pt idx="1982">
                  <c:v>1.4456098620707529E-2</c:v>
                </c:pt>
                <c:pt idx="1983">
                  <c:v>1.4454371201624856E-2</c:v>
                </c:pt>
                <c:pt idx="1984">
                  <c:v>1.4452811221726631E-2</c:v>
                </c:pt>
                <c:pt idx="1985">
                  <c:v>1.445124074251973E-2</c:v>
                </c:pt>
                <c:pt idx="1986">
                  <c:v>1.4449834420886929E-2</c:v>
                </c:pt>
                <c:pt idx="1987">
                  <c:v>1.4448242090300413E-2</c:v>
                </c:pt>
                <c:pt idx="1988">
                  <c:v>1.4446639224078055E-2</c:v>
                </c:pt>
                <c:pt idx="1989">
                  <c:v>1.4445025810524861E-2</c:v>
                </c:pt>
                <c:pt idx="1990">
                  <c:v>1.4443401837949316E-2</c:v>
                </c:pt>
                <c:pt idx="1991">
                  <c:v>1.4441767294659031E-2</c:v>
                </c:pt>
                <c:pt idx="1992">
                  <c:v>1.4440122168961624E-2</c:v>
                </c:pt>
                <c:pt idx="1993">
                  <c:v>1.4438466449168179E-2</c:v>
                </c:pt>
                <c:pt idx="1994">
                  <c:v>1.443680012358284E-2</c:v>
                </c:pt>
                <c:pt idx="1995">
                  <c:v>1.4435123180514953E-2</c:v>
                </c:pt>
                <c:pt idx="1996">
                  <c:v>1.4433102662584574E-2</c:v>
                </c:pt>
                <c:pt idx="1997">
                  <c:v>1.4431406109728151E-2</c:v>
                </c:pt>
                <c:pt idx="1998">
                  <c:v>1.4429698906821109E-2</c:v>
                </c:pt>
                <c:pt idx="1999">
                  <c:v>1.4427734761909505E-2</c:v>
                </c:pt>
                <c:pt idx="2000">
                  <c:v>1.4426004698099959E-2</c:v>
                </c:pt>
                <c:pt idx="2001">
                  <c:v>1.4424263947495852E-2</c:v>
                </c:pt>
                <c:pt idx="2002">
                  <c:v>1.442251249841231E-2</c:v>
                </c:pt>
                <c:pt idx="2003">
                  <c:v>1.4420750339153798E-2</c:v>
                </c:pt>
                <c:pt idx="2004">
                  <c:v>1.4418817667423419E-2</c:v>
                </c:pt>
                <c:pt idx="2005">
                  <c:v>1.4417034892875207E-2</c:v>
                </c:pt>
                <c:pt idx="2006">
                  <c:v>1.4415241374337029E-2</c:v>
                </c:pt>
                <c:pt idx="2007">
                  <c:v>1.4413437100122949E-2</c:v>
                </c:pt>
                <c:pt idx="2008">
                  <c:v>1.4412091096913757E-2</c:v>
                </c:pt>
                <c:pt idx="2009">
                  <c:v>1.4410262740399742E-2</c:v>
                </c:pt>
                <c:pt idx="2010">
                  <c:v>1.4408423589370011E-2</c:v>
                </c:pt>
                <c:pt idx="2011">
                  <c:v>1.4406573632133917E-2</c:v>
                </c:pt>
                <c:pt idx="2012">
                  <c:v>1.4404712857001676E-2</c:v>
                </c:pt>
                <c:pt idx="2013">
                  <c:v>1.4402689222364262E-2</c:v>
                </c:pt>
                <c:pt idx="2014">
                  <c:v>1.4400807628093102E-2</c:v>
                </c:pt>
                <c:pt idx="2015">
                  <c:v>1.4398915182116473E-2</c:v>
                </c:pt>
                <c:pt idx="2016">
                  <c:v>1.4397011872744385E-2</c:v>
                </c:pt>
                <c:pt idx="2017">
                  <c:v>1.4395246303763853E-2</c:v>
                </c:pt>
                <c:pt idx="2018">
                  <c:v>1.4393320375773722E-2</c:v>
                </c:pt>
                <c:pt idx="2019">
                  <c:v>1.4391383548061597E-2</c:v>
                </c:pt>
                <c:pt idx="2020">
                  <c:v>1.4389435808939435E-2</c:v>
                </c:pt>
                <c:pt idx="2021">
                  <c:v>1.4387477146716588E-2</c:v>
                </c:pt>
                <c:pt idx="2022">
                  <c:v>1.4385507549704146E-2</c:v>
                </c:pt>
                <c:pt idx="2023">
                  <c:v>1.4383527006214066E-2</c:v>
                </c:pt>
                <c:pt idx="2024">
                  <c:v>1.4381535504558307E-2</c:v>
                </c:pt>
                <c:pt idx="2025">
                  <c:v>1.4379533033048827E-2</c:v>
                </c:pt>
                <c:pt idx="2026">
                  <c:v>1.4377519579993241E-2</c:v>
                </c:pt>
                <c:pt idx="2027">
                  <c:v>1.4375495133709587E-2</c:v>
                </c:pt>
                <c:pt idx="2028">
                  <c:v>1.4373459682506348E-2</c:v>
                </c:pt>
                <c:pt idx="2029">
                  <c:v>1.4371413214694616E-2</c:v>
                </c:pt>
                <c:pt idx="2030">
                  <c:v>1.4369355718588083E-2</c:v>
                </c:pt>
                <c:pt idx="2031">
                  <c:v>1.436728718249871E-2</c:v>
                </c:pt>
                <c:pt idx="2032">
                  <c:v>1.4365207594738454E-2</c:v>
                </c:pt>
                <c:pt idx="2033">
                  <c:v>1.4363116943621879E-2</c:v>
                </c:pt>
                <c:pt idx="2034">
                  <c:v>1.4361015217459208E-2</c:v>
                </c:pt>
                <c:pt idx="2035">
                  <c:v>1.4358769403675111E-2</c:v>
                </c:pt>
                <c:pt idx="2036">
                  <c:v>1.4356646371832477E-2</c:v>
                </c:pt>
                <c:pt idx="2037">
                  <c:v>1.4354512231147644E-2</c:v>
                </c:pt>
                <c:pt idx="2038">
                  <c:v>1.4352497328610167E-2</c:v>
                </c:pt>
                <c:pt idx="2039">
                  <c:v>1.4350340051914627E-2</c:v>
                </c:pt>
                <c:pt idx="2040">
                  <c:v>1.434817163004995E-2</c:v>
                </c:pt>
                <c:pt idx="2041">
                  <c:v>1.4345992051331571E-2</c:v>
                </c:pt>
                <c:pt idx="2042">
                  <c:v>1.4343801304074056E-2</c:v>
                </c:pt>
                <c:pt idx="2043">
                  <c:v>1.4341599376590231E-2</c:v>
                </c:pt>
                <c:pt idx="2044">
                  <c:v>1.4339386257192922E-2</c:v>
                </c:pt>
                <c:pt idx="2045">
                  <c:v>1.4337161934197566E-2</c:v>
                </c:pt>
                <c:pt idx="2046">
                  <c:v>1.4334926395916985E-2</c:v>
                </c:pt>
                <c:pt idx="2047">
                  <c:v>1.4332679630666617E-2</c:v>
                </c:pt>
                <c:pt idx="2048">
                  <c:v>1.4330178606454247E-2</c:v>
                </c:pt>
                <c:pt idx="2049">
                  <c:v>1.4327911143920069E-2</c:v>
                </c:pt>
                <c:pt idx="2050">
                  <c:v>1.4325632421895662E-2</c:v>
                </c:pt>
                <c:pt idx="2051">
                  <c:v>1.4323014366031117E-2</c:v>
                </c:pt>
                <c:pt idx="2052">
                  <c:v>1.4320711477175507E-2</c:v>
                </c:pt>
                <c:pt idx="2053">
                  <c:v>1.4318397292107043E-2</c:v>
                </c:pt>
                <c:pt idx="2054">
                  <c:v>1.4316071799137298E-2</c:v>
                </c:pt>
                <c:pt idx="2055">
                  <c:v>1.4313734986584947E-2</c:v>
                </c:pt>
                <c:pt idx="2056">
                  <c:v>1.431127253924973E-2</c:v>
                </c:pt>
                <c:pt idx="2057">
                  <c:v>1.4308913958445808E-2</c:v>
                </c:pt>
                <c:pt idx="2058">
                  <c:v>1.4306544024274203E-2</c:v>
                </c:pt>
                <c:pt idx="2059">
                  <c:v>1.4304162725052572E-2</c:v>
                </c:pt>
                <c:pt idx="2060">
                  <c:v>1.4302101813231131E-2</c:v>
                </c:pt>
                <c:pt idx="2061">
                  <c:v>1.4299695015273676E-2</c:v>
                </c:pt>
                <c:pt idx="2062">
                  <c:v>1.4297276813405362E-2</c:v>
                </c:pt>
                <c:pt idx="2063">
                  <c:v>1.4294847195940754E-2</c:v>
                </c:pt>
                <c:pt idx="2064">
                  <c:v>1.4292406151196155E-2</c:v>
                </c:pt>
                <c:pt idx="2065">
                  <c:v>1.4289847732831653E-2</c:v>
                </c:pt>
                <c:pt idx="2066">
                  <c:v>1.4287384716173334E-2</c:v>
                </c:pt>
                <c:pt idx="2067">
                  <c:v>1.4284910238456978E-2</c:v>
                </c:pt>
                <c:pt idx="2068">
                  <c:v>1.4282424287998743E-2</c:v>
                </c:pt>
                <c:pt idx="2069">
                  <c:v>1.4280029109362113E-2</c:v>
                </c:pt>
                <c:pt idx="2070">
                  <c:v>1.4277519255590341E-2</c:v>
                </c:pt>
                <c:pt idx="2071">
                  <c:v>1.4274997892758778E-2</c:v>
                </c:pt>
                <c:pt idx="2072">
                  <c:v>1.4272465009181117E-2</c:v>
                </c:pt>
                <c:pt idx="2073">
                  <c:v>1.4269920593178009E-2</c:v>
                </c:pt>
                <c:pt idx="2074">
                  <c:v>1.4267364633065754E-2</c:v>
                </c:pt>
                <c:pt idx="2075">
                  <c:v>1.4264797117159783E-2</c:v>
                </c:pt>
                <c:pt idx="2076">
                  <c:v>1.4262218033784224E-2</c:v>
                </c:pt>
                <c:pt idx="2077">
                  <c:v>1.4259627371250161E-2</c:v>
                </c:pt>
                <c:pt idx="2078">
                  <c:v>1.4257025117880852E-2</c:v>
                </c:pt>
                <c:pt idx="2079">
                  <c:v>1.4254411261991727E-2</c:v>
                </c:pt>
                <c:pt idx="2080">
                  <c:v>1.4251785791903435E-2</c:v>
                </c:pt>
                <c:pt idx="2081">
                  <c:v>1.4249148695931409E-2</c:v>
                </c:pt>
                <c:pt idx="2082">
                  <c:v>1.4246499962397165E-2</c:v>
                </c:pt>
                <c:pt idx="2083">
                  <c:v>1.4243839579618743E-2</c:v>
                </c:pt>
                <c:pt idx="2084">
                  <c:v>1.4241167535914184E-2</c:v>
                </c:pt>
                <c:pt idx="2085">
                  <c:v>1.4238483819604133E-2</c:v>
                </c:pt>
                <c:pt idx="2086">
                  <c:v>1.4235788419004893E-2</c:v>
                </c:pt>
                <c:pt idx="2087">
                  <c:v>1.4232995871170199E-2</c:v>
                </c:pt>
                <c:pt idx="2088">
                  <c:v>1.4230278012676333E-2</c:v>
                </c:pt>
                <c:pt idx="2089">
                  <c:v>1.422754843613264E-2</c:v>
                </c:pt>
                <c:pt idx="2090">
                  <c:v>1.4224889740136809E-2</c:v>
                </c:pt>
                <c:pt idx="2091">
                  <c:v>1.4222135742896987E-2</c:v>
                </c:pt>
                <c:pt idx="2092">
                  <c:v>1.421936999129012E-2</c:v>
                </c:pt>
                <c:pt idx="2093">
                  <c:v>1.4216592473634248E-2</c:v>
                </c:pt>
                <c:pt idx="2094">
                  <c:v>1.4213803178250887E-2</c:v>
                </c:pt>
                <c:pt idx="2095">
                  <c:v>1.4211002093458077E-2</c:v>
                </c:pt>
                <c:pt idx="2096">
                  <c:v>1.4208189207579073E-2</c:v>
                </c:pt>
                <c:pt idx="2097">
                  <c:v>1.4205364508934519E-2</c:v>
                </c:pt>
                <c:pt idx="2098">
                  <c:v>1.4202527985844196E-2</c:v>
                </c:pt>
                <c:pt idx="2099">
                  <c:v>1.4199679626629618E-2</c:v>
                </c:pt>
                <c:pt idx="2100">
                  <c:v>1.4196746362297797E-2</c:v>
                </c:pt>
                <c:pt idx="2101">
                  <c:v>1.419387525812405E-2</c:v>
                </c:pt>
                <c:pt idx="2102">
                  <c:v>1.4190992284065885E-2</c:v>
                </c:pt>
                <c:pt idx="2103">
                  <c:v>1.4187682907042917E-2</c:v>
                </c:pt>
                <c:pt idx="2104">
                  <c:v>1.4185050164126802E-2</c:v>
                </c:pt>
                <c:pt idx="2105">
                  <c:v>1.4181854102773778E-2</c:v>
                </c:pt>
                <c:pt idx="2106">
                  <c:v>1.4178921829083984E-2</c:v>
                </c:pt>
                <c:pt idx="2107">
                  <c:v>1.4175977625454078E-2</c:v>
                </c:pt>
                <c:pt idx="2108">
                  <c:v>1.4172956205104725E-2</c:v>
                </c:pt>
                <c:pt idx="2109">
                  <c:v>1.4169989079155343E-2</c:v>
                </c:pt>
                <c:pt idx="2110">
                  <c:v>1.4167009989513701E-2</c:v>
                </c:pt>
                <c:pt idx="2111">
                  <c:v>1.4164018924502919E-2</c:v>
                </c:pt>
                <c:pt idx="2112">
                  <c:v>1.4161077249504725E-2</c:v>
                </c:pt>
                <c:pt idx="2113">
                  <c:v>1.415824186824874E-2</c:v>
                </c:pt>
                <c:pt idx="2114">
                  <c:v>1.4155210890216777E-2</c:v>
                </c:pt>
                <c:pt idx="2115">
                  <c:v>1.4152167884987701E-2</c:v>
                </c:pt>
                <c:pt idx="2116">
                  <c:v>1.414911284088405E-2</c:v>
                </c:pt>
                <c:pt idx="2117">
                  <c:v>1.4144120520123224E-2</c:v>
                </c:pt>
                <c:pt idx="2118">
                  <c:v>1.4141037420725462E-2</c:v>
                </c:pt>
                <c:pt idx="2119">
                  <c:v>1.4137942244595999E-2</c:v>
                </c:pt>
                <c:pt idx="2120">
                  <c:v>1.4134834980056262E-2</c:v>
                </c:pt>
                <c:pt idx="2121">
                  <c:v>1.4131767488811954E-2</c:v>
                </c:pt>
                <c:pt idx="2122">
                  <c:v>1.4128635022311853E-2</c:v>
                </c:pt>
                <c:pt idx="2123">
                  <c:v>1.4125490431097475E-2</c:v>
                </c:pt>
                <c:pt idx="2124">
                  <c:v>1.4122333703489467E-2</c:v>
                </c:pt>
                <c:pt idx="2125">
                  <c:v>1.4119164827818035E-2</c:v>
                </c:pt>
                <c:pt idx="2126">
                  <c:v>1.4115983792405563E-2</c:v>
                </c:pt>
                <c:pt idx="2127">
                  <c:v>1.4112790585576174E-2</c:v>
                </c:pt>
                <c:pt idx="2128">
                  <c:v>1.4109585195657463E-2</c:v>
                </c:pt>
                <c:pt idx="2129">
                  <c:v>1.4106367610973556E-2</c:v>
                </c:pt>
                <c:pt idx="2130">
                  <c:v>1.410313781985118E-2</c:v>
                </c:pt>
                <c:pt idx="2131">
                  <c:v>1.4099895810615328E-2</c:v>
                </c:pt>
                <c:pt idx="2132">
                  <c:v>1.4096641571591855E-2</c:v>
                </c:pt>
                <c:pt idx="2133">
                  <c:v>1.4093375091108366E-2</c:v>
                </c:pt>
                <c:pt idx="2134">
                  <c:v>1.4090096357488978E-2</c:v>
                </c:pt>
                <c:pt idx="2135">
                  <c:v>1.4086805359062159E-2</c:v>
                </c:pt>
                <c:pt idx="2136">
                  <c:v>1.4083502084152903E-2</c:v>
                </c:pt>
                <c:pt idx="2137">
                  <c:v>1.4080186521089671E-2</c:v>
                </c:pt>
                <c:pt idx="2138">
                  <c:v>1.4076823791240093E-2</c:v>
                </c:pt>
                <c:pt idx="2139">
                  <c:v>1.4073484628771804E-2</c:v>
                </c:pt>
                <c:pt idx="2140">
                  <c:v>1.4070133144412316E-2</c:v>
                </c:pt>
                <c:pt idx="2141">
                  <c:v>1.4066769326490087E-2</c:v>
                </c:pt>
                <c:pt idx="2142">
                  <c:v>1.4063393163333571E-2</c:v>
                </c:pt>
                <c:pt idx="2143">
                  <c:v>1.4060034437770211E-2</c:v>
                </c:pt>
                <c:pt idx="2144">
                  <c:v>1.4056632530784534E-2</c:v>
                </c:pt>
                <c:pt idx="2145">
                  <c:v>1.4053218242262192E-2</c:v>
                </c:pt>
                <c:pt idx="2146">
                  <c:v>1.4049791560534257E-2</c:v>
                </c:pt>
                <c:pt idx="2147">
                  <c:v>1.404635247392746E-2</c:v>
                </c:pt>
                <c:pt idx="2148">
                  <c:v>1.4042900970768527E-2</c:v>
                </c:pt>
                <c:pt idx="2149">
                  <c:v>1.4039437039390272E-2</c:v>
                </c:pt>
                <c:pt idx="2150">
                  <c:v>1.4035960668118554E-2</c:v>
                </c:pt>
                <c:pt idx="2151">
                  <c:v>1.4032428524170193E-2</c:v>
                </c:pt>
                <c:pt idx="2152">
                  <c:v>1.4028929295187176E-2</c:v>
                </c:pt>
                <c:pt idx="2153">
                  <c:v>1.4025417593868994E-2</c:v>
                </c:pt>
                <c:pt idx="2154">
                  <c:v>1.4021893408544095E-2</c:v>
                </c:pt>
                <c:pt idx="2155">
                  <c:v>1.4018356727540926E-2</c:v>
                </c:pt>
                <c:pt idx="2156">
                  <c:v>1.401480753919504E-2</c:v>
                </c:pt>
                <c:pt idx="2157">
                  <c:v>1.4011245831828667E-2</c:v>
                </c:pt>
                <c:pt idx="2158">
                  <c:v>1.4007686076826786E-2</c:v>
                </c:pt>
                <c:pt idx="2159">
                  <c:v>1.4004084813370454E-2</c:v>
                </c:pt>
                <c:pt idx="2160">
                  <c:v>1.400048547893995E-2</c:v>
                </c:pt>
                <c:pt idx="2161">
                  <c:v>1.3996873578811631E-2</c:v>
                </c:pt>
                <c:pt idx="2162">
                  <c:v>1.3993249101321048E-2</c:v>
                </c:pt>
                <c:pt idx="2163">
                  <c:v>1.398961203479665E-2</c:v>
                </c:pt>
                <c:pt idx="2164">
                  <c:v>1.3985978746070405E-2</c:v>
                </c:pt>
                <c:pt idx="2165">
                  <c:v>1.3982314375971746E-2</c:v>
                </c:pt>
                <c:pt idx="2166">
                  <c:v>1.3978637379262894E-2</c:v>
                </c:pt>
                <c:pt idx="2167">
                  <c:v>1.3974947744274924E-2</c:v>
                </c:pt>
                <c:pt idx="2168">
                  <c:v>1.3971245459340646E-2</c:v>
                </c:pt>
                <c:pt idx="2169">
                  <c:v>1.3967527612764961E-2</c:v>
                </c:pt>
                <c:pt idx="2170">
                  <c:v>1.3963801044688419E-2</c:v>
                </c:pt>
                <c:pt idx="2171">
                  <c:v>1.396006179294765E-2</c:v>
                </c:pt>
                <c:pt idx="2172">
                  <c:v>1.3956309845874622E-2</c:v>
                </c:pt>
                <c:pt idx="2173">
                  <c:v>1.3952543877088268E-2</c:v>
                </c:pt>
                <c:pt idx="2174">
                  <c:v>1.3948765447448667E-2</c:v>
                </c:pt>
                <c:pt idx="2175">
                  <c:v>1.3944974286188959E-2</c:v>
                </c:pt>
                <c:pt idx="2176">
                  <c:v>1.3941170381642824E-2</c:v>
                </c:pt>
                <c:pt idx="2177">
                  <c:v>1.3937353722143076E-2</c:v>
                </c:pt>
                <c:pt idx="2178">
                  <c:v>1.3933524296022523E-2</c:v>
                </c:pt>
                <c:pt idx="2179">
                  <c:v>1.3929682091615716E-2</c:v>
                </c:pt>
                <c:pt idx="2180">
                  <c:v>1.3925827097254593E-2</c:v>
                </c:pt>
                <c:pt idx="2181">
                  <c:v>1.3921959301276314E-2</c:v>
                </c:pt>
                <c:pt idx="2182">
                  <c:v>1.3918078692012821E-2</c:v>
                </c:pt>
                <c:pt idx="2183">
                  <c:v>1.3914185257797791E-2</c:v>
                </c:pt>
                <c:pt idx="2184">
                  <c:v>1.3910278986967511E-2</c:v>
                </c:pt>
                <c:pt idx="2185">
                  <c:v>1.3906359867855664E-2</c:v>
                </c:pt>
                <c:pt idx="2186">
                  <c:v>1.3902427888795926E-2</c:v>
                </c:pt>
                <c:pt idx="2187">
                  <c:v>1.3898483038124586E-2</c:v>
                </c:pt>
                <c:pt idx="2188">
                  <c:v>1.3894525304177931E-2</c:v>
                </c:pt>
                <c:pt idx="2189">
                  <c:v>1.389055467528877E-2</c:v>
                </c:pt>
                <c:pt idx="2190">
                  <c:v>1.3886590596735887E-2</c:v>
                </c:pt>
                <c:pt idx="2191">
                  <c:v>1.3882595221738889E-2</c:v>
                </c:pt>
                <c:pt idx="2192">
                  <c:v>1.3878586918092089E-2</c:v>
                </c:pt>
                <c:pt idx="2193">
                  <c:v>1.3874565674135367E-2</c:v>
                </c:pt>
                <c:pt idx="2194">
                  <c:v>1.3870531478201574E-2</c:v>
                </c:pt>
                <c:pt idx="2195">
                  <c:v>1.3866459454982816E-2</c:v>
                </c:pt>
                <c:pt idx="2196">
                  <c:v>1.3862398234907798E-2</c:v>
                </c:pt>
                <c:pt idx="2197">
                  <c:v>1.385832402657796E-2</c:v>
                </c:pt>
                <c:pt idx="2198">
                  <c:v>1.3854236818334802E-2</c:v>
                </c:pt>
                <c:pt idx="2199">
                  <c:v>1.3850136598511135E-2</c:v>
                </c:pt>
                <c:pt idx="2200">
                  <c:v>1.3846023355445854E-2</c:v>
                </c:pt>
                <c:pt idx="2201">
                  <c:v>1.3841897077476982E-2</c:v>
                </c:pt>
                <c:pt idx="2202">
                  <c:v>1.3837757752942541E-2</c:v>
                </c:pt>
                <c:pt idx="2203">
                  <c:v>1.3833672427401744E-2</c:v>
                </c:pt>
                <c:pt idx="2204">
                  <c:v>1.3829509165580234E-2</c:v>
                </c:pt>
                <c:pt idx="2205">
                  <c:v>1.3825332824779046E-2</c:v>
                </c:pt>
                <c:pt idx="2206">
                  <c:v>1.3821143393338176E-2</c:v>
                </c:pt>
                <c:pt idx="2207">
                  <c:v>1.3816940859592286E-2</c:v>
                </c:pt>
                <c:pt idx="2208">
                  <c:v>1.3812725211884036E-2</c:v>
                </c:pt>
                <c:pt idx="2209">
                  <c:v>1.380845637124801E-2</c:v>
                </c:pt>
                <c:pt idx="2210">
                  <c:v>1.3804254527926219E-2</c:v>
                </c:pt>
                <c:pt idx="2211">
                  <c:v>1.3799999468357527E-2</c:v>
                </c:pt>
                <c:pt idx="2212">
                  <c:v>1.3795731248180232E-2</c:v>
                </c:pt>
                <c:pt idx="2213">
                  <c:v>1.3791449855734328E-2</c:v>
                </c:pt>
                <c:pt idx="2214">
                  <c:v>1.378715527935892E-2</c:v>
                </c:pt>
                <c:pt idx="2215">
                  <c:v>1.3782847507395779E-2</c:v>
                </c:pt>
                <c:pt idx="2216">
                  <c:v>1.3778430789451108E-2</c:v>
                </c:pt>
                <c:pt idx="2217">
                  <c:v>1.377409436705255E-2</c:v>
                </c:pt>
                <c:pt idx="2218">
                  <c:v>1.3769744711515063E-2</c:v>
                </c:pt>
                <c:pt idx="2219">
                  <c:v>1.3765381811177533E-2</c:v>
                </c:pt>
                <c:pt idx="2220">
                  <c:v>1.3761005654380596E-2</c:v>
                </c:pt>
                <c:pt idx="2221">
                  <c:v>1.3756669726396935E-2</c:v>
                </c:pt>
                <c:pt idx="2222">
                  <c:v>1.3752268140350963E-2</c:v>
                </c:pt>
                <c:pt idx="2223">
                  <c:v>1.3747853264153592E-2</c:v>
                </c:pt>
                <c:pt idx="2224">
                  <c:v>1.3743425086149973E-2</c:v>
                </c:pt>
                <c:pt idx="2225">
                  <c:v>1.3738925615462489E-2</c:v>
                </c:pt>
                <c:pt idx="2226">
                  <c:v>1.3734469675082335E-2</c:v>
                </c:pt>
                <c:pt idx="2227">
                  <c:v>1.3730000396636745E-2</c:v>
                </c:pt>
                <c:pt idx="2228">
                  <c:v>1.3725517768464613E-2</c:v>
                </c:pt>
                <c:pt idx="2229">
                  <c:v>1.3721021778911784E-2</c:v>
                </c:pt>
                <c:pt idx="2230">
                  <c:v>1.3716512416317151E-2</c:v>
                </c:pt>
                <c:pt idx="2231">
                  <c:v>1.3711989669028294E-2</c:v>
                </c:pt>
                <c:pt idx="2232">
                  <c:v>1.3707453525384978E-2</c:v>
                </c:pt>
                <c:pt idx="2233">
                  <c:v>1.3702903973731308E-2</c:v>
                </c:pt>
                <c:pt idx="2234">
                  <c:v>1.3698341002411388E-2</c:v>
                </c:pt>
                <c:pt idx="2235">
                  <c:v>1.3693764599768459E-2</c:v>
                </c:pt>
                <c:pt idx="2236">
                  <c:v>1.3689174754146627E-2</c:v>
                </c:pt>
                <c:pt idx="2237">
                  <c:v>1.3684571453889996E-2</c:v>
                </c:pt>
                <c:pt idx="2238">
                  <c:v>1.3679954687344413E-2</c:v>
                </c:pt>
                <c:pt idx="2239">
                  <c:v>1.3675324442852245E-2</c:v>
                </c:pt>
                <c:pt idx="2240">
                  <c:v>1.3670680708756728E-2</c:v>
                </c:pt>
                <c:pt idx="2241">
                  <c:v>1.3666023473406315E-2</c:v>
                </c:pt>
                <c:pt idx="2242">
                  <c:v>1.3661352725145981E-2</c:v>
                </c:pt>
                <c:pt idx="2243">
                  <c:v>1.3656746856307968E-2</c:v>
                </c:pt>
                <c:pt idx="2244">
                  <c:v>1.3652050194173596E-2</c:v>
                </c:pt>
                <c:pt idx="2245">
                  <c:v>1.3647339985447685E-2</c:v>
                </c:pt>
                <c:pt idx="2246">
                  <c:v>1.3642616218476256E-2</c:v>
                </c:pt>
                <c:pt idx="2247">
                  <c:v>1.3637795882256588E-2</c:v>
                </c:pt>
                <c:pt idx="2248">
                  <c:v>1.3633043811783811E-2</c:v>
                </c:pt>
                <c:pt idx="2249">
                  <c:v>1.3628278146822022E-2</c:v>
                </c:pt>
                <c:pt idx="2250">
                  <c:v>1.3623498875715326E-2</c:v>
                </c:pt>
                <c:pt idx="2251">
                  <c:v>1.3618705986812175E-2</c:v>
                </c:pt>
                <c:pt idx="2252">
                  <c:v>1.3613899468459282E-2</c:v>
                </c:pt>
                <c:pt idx="2253">
                  <c:v>1.3609079309004226E-2</c:v>
                </c:pt>
                <c:pt idx="2254">
                  <c:v>1.3604245496792854E-2</c:v>
                </c:pt>
                <c:pt idx="2255">
                  <c:v>1.359949027185497E-2</c:v>
                </c:pt>
                <c:pt idx="2256">
                  <c:v>1.3594723582188273E-2</c:v>
                </c:pt>
                <c:pt idx="2257">
                  <c:v>1.3589851068843473E-2</c:v>
                </c:pt>
                <c:pt idx="2258">
                  <c:v>1.358496485870031E-2</c:v>
                </c:pt>
                <c:pt idx="2259">
                  <c:v>1.3580064940107661E-2</c:v>
                </c:pt>
                <c:pt idx="2260">
                  <c:v>1.3575053339234231E-2</c:v>
                </c:pt>
                <c:pt idx="2261">
                  <c:v>1.3570223930966741E-2</c:v>
                </c:pt>
                <c:pt idx="2262">
                  <c:v>1.3565282817113555E-2</c:v>
                </c:pt>
                <c:pt idx="2263">
                  <c:v>1.3560327948207274E-2</c:v>
                </c:pt>
                <c:pt idx="2264">
                  <c:v>1.3555666558296028E-2</c:v>
                </c:pt>
                <c:pt idx="2265">
                  <c:v>1.3550376898622041E-2</c:v>
                </c:pt>
                <c:pt idx="2266">
                  <c:v>1.3545380694645281E-2</c:v>
                </c:pt>
                <c:pt idx="2267">
                  <c:v>1.3540370689010039E-2</c:v>
                </c:pt>
                <c:pt idx="2268">
                  <c:v>1.3535132061608392E-2</c:v>
                </c:pt>
                <c:pt idx="2269">
                  <c:v>1.3530092059901976E-2</c:v>
                </c:pt>
                <c:pt idx="2270">
                  <c:v>1.3525038219026621E-2</c:v>
                </c:pt>
                <c:pt idx="2271">
                  <c:v>1.3519970527335117E-2</c:v>
                </c:pt>
                <c:pt idx="2272">
                  <c:v>1.3514888973175921E-2</c:v>
                </c:pt>
                <c:pt idx="2273">
                  <c:v>1.3509906914383517E-2</c:v>
                </c:pt>
                <c:pt idx="2274">
                  <c:v>1.3504798785726753E-2</c:v>
                </c:pt>
                <c:pt idx="2275">
                  <c:v>1.3499676760938271E-2</c:v>
                </c:pt>
                <c:pt idx="2276">
                  <c:v>1.3494540828368488E-2</c:v>
                </c:pt>
                <c:pt idx="2277">
                  <c:v>1.3489272857685392E-2</c:v>
                </c:pt>
                <c:pt idx="2278">
                  <c:v>1.3484107884113077E-2</c:v>
                </c:pt>
                <c:pt idx="2279">
                  <c:v>1.3478928966536552E-2</c:v>
                </c:pt>
                <c:pt idx="2280">
                  <c:v>1.3473736093310346E-2</c:v>
                </c:pt>
                <c:pt idx="2281">
                  <c:v>1.3468529252787256E-2</c:v>
                </c:pt>
                <c:pt idx="2282">
                  <c:v>1.3463308433320076E-2</c:v>
                </c:pt>
                <c:pt idx="2283">
                  <c:v>1.3458073623261603E-2</c:v>
                </c:pt>
                <c:pt idx="2284">
                  <c:v>1.3452824810968106E-2</c:v>
                </c:pt>
                <c:pt idx="2285">
                  <c:v>1.3447561984789774E-2</c:v>
                </c:pt>
                <c:pt idx="2286">
                  <c:v>1.3442285133082009E-2</c:v>
                </c:pt>
                <c:pt idx="2287">
                  <c:v>1.343699424420108E-2</c:v>
                </c:pt>
                <c:pt idx="2288">
                  <c:v>1.3431689306498915E-2</c:v>
                </c:pt>
                <c:pt idx="2289">
                  <c:v>1.3426370308330915E-2</c:v>
                </c:pt>
                <c:pt idx="2290">
                  <c:v>1.3421037238052481E-2</c:v>
                </c:pt>
                <c:pt idx="2291">
                  <c:v>1.3415690084019015E-2</c:v>
                </c:pt>
                <c:pt idx="2292">
                  <c:v>1.341032883458505E-2</c:v>
                </c:pt>
                <c:pt idx="2293">
                  <c:v>1.3404953478105988E-2</c:v>
                </c:pt>
                <c:pt idx="2294">
                  <c:v>1.3399564002939837E-2</c:v>
                </c:pt>
                <c:pt idx="2295">
                  <c:v>1.3394300140699795E-2</c:v>
                </c:pt>
                <c:pt idx="2296">
                  <c:v>1.3388883606719772E-2</c:v>
                </c:pt>
                <c:pt idx="2297">
                  <c:v>1.3383452920394522E-2</c:v>
                </c:pt>
                <c:pt idx="2298">
                  <c:v>1.3377864682499343E-2</c:v>
                </c:pt>
                <c:pt idx="2299">
                  <c:v>1.3372404439232247E-2</c:v>
                </c:pt>
                <c:pt idx="2300">
                  <c:v>1.3366930007412211E-2</c:v>
                </c:pt>
                <c:pt idx="2301">
                  <c:v>1.3361441375402454E-2</c:v>
                </c:pt>
                <c:pt idx="2302">
                  <c:v>1.3355938531556642E-2</c:v>
                </c:pt>
                <c:pt idx="2303">
                  <c:v>1.3350421464233651E-2</c:v>
                </c:pt>
                <c:pt idx="2304">
                  <c:v>1.3344890161790621E-2</c:v>
                </c:pt>
                <c:pt idx="2305">
                  <c:v>1.3339344612586429E-2</c:v>
                </c:pt>
                <c:pt idx="2306">
                  <c:v>1.3333784804980821E-2</c:v>
                </c:pt>
                <c:pt idx="2307">
                  <c:v>1.3328210727330066E-2</c:v>
                </c:pt>
                <c:pt idx="2308">
                  <c:v>1.3322777986164217E-2</c:v>
                </c:pt>
                <c:pt idx="2309">
                  <c:v>1.3317176563566372E-2</c:v>
                </c:pt>
                <c:pt idx="2310">
                  <c:v>1.331156083727184E-2</c:v>
                </c:pt>
                <c:pt idx="2311">
                  <c:v>1.3305125334705827E-2</c:v>
                </c:pt>
                <c:pt idx="2312">
                  <c:v>1.3299478918440289E-2</c:v>
                </c:pt>
                <c:pt idx="2313">
                  <c:v>1.3293818161897215E-2</c:v>
                </c:pt>
                <c:pt idx="2314">
                  <c:v>1.3288143053433172E-2</c:v>
                </c:pt>
                <c:pt idx="2315">
                  <c:v>1.3282453581412629E-2</c:v>
                </c:pt>
                <c:pt idx="2316">
                  <c:v>1.327691528324948E-2</c:v>
                </c:pt>
                <c:pt idx="2317">
                  <c:v>1.3271198289459996E-2</c:v>
                </c:pt>
                <c:pt idx="2318">
                  <c:v>1.3265466898466194E-2</c:v>
                </c:pt>
                <c:pt idx="2319">
                  <c:v>1.3259721098624944E-2</c:v>
                </c:pt>
                <c:pt idx="2320">
                  <c:v>1.3253960878299331E-2</c:v>
                </c:pt>
                <c:pt idx="2321">
                  <c:v>1.3247842576551332E-2</c:v>
                </c:pt>
                <c:pt idx="2322">
                  <c:v>1.3242050986952995E-2</c:v>
                </c:pt>
                <c:pt idx="2323">
                  <c:v>1.3236244939415463E-2</c:v>
                </c:pt>
                <c:pt idx="2324">
                  <c:v>1.3230424422303697E-2</c:v>
                </c:pt>
                <c:pt idx="2325">
                  <c:v>1.3224766304860502E-2</c:v>
                </c:pt>
                <c:pt idx="2326">
                  <c:v>1.321891806552594E-2</c:v>
                </c:pt>
                <c:pt idx="2327">
                  <c:v>1.321305532297341E-2</c:v>
                </c:pt>
                <c:pt idx="2328">
                  <c:v>1.3207178065565628E-2</c:v>
                </c:pt>
                <c:pt idx="2329">
                  <c:v>1.3200261336392117E-2</c:v>
                </c:pt>
                <c:pt idx="2330">
                  <c:v>1.3194351679442232E-2</c:v>
                </c:pt>
                <c:pt idx="2331">
                  <c:v>1.3188427469798513E-2</c:v>
                </c:pt>
                <c:pt idx="2332">
                  <c:v>1.3182488695823315E-2</c:v>
                </c:pt>
                <c:pt idx="2333">
                  <c:v>1.3176535345882465E-2</c:v>
                </c:pt>
                <c:pt idx="2334">
                  <c:v>1.3170567408340054E-2</c:v>
                </c:pt>
                <c:pt idx="2335">
                  <c:v>1.3164584871565384E-2</c:v>
                </c:pt>
                <c:pt idx="2336">
                  <c:v>1.3158587723917335E-2</c:v>
                </c:pt>
                <c:pt idx="2337">
                  <c:v>1.3152575953765207E-2</c:v>
                </c:pt>
                <c:pt idx="2338">
                  <c:v>1.3146549549473963E-2</c:v>
                </c:pt>
                <c:pt idx="2339">
                  <c:v>1.3140508499410297E-2</c:v>
                </c:pt>
                <c:pt idx="2340">
                  <c:v>1.3134452791939168E-2</c:v>
                </c:pt>
                <c:pt idx="2341">
                  <c:v>1.3128382415428146E-2</c:v>
                </c:pt>
                <c:pt idx="2342">
                  <c:v>1.3122297358242186E-2</c:v>
                </c:pt>
                <c:pt idx="2343">
                  <c:v>1.3116197608750593E-2</c:v>
                </c:pt>
                <c:pt idx="2344">
                  <c:v>1.3110083155320064E-2</c:v>
                </c:pt>
                <c:pt idx="2345">
                  <c:v>1.3103953986314689E-2</c:v>
                </c:pt>
                <c:pt idx="2346">
                  <c:v>1.3097810090108117E-2</c:v>
                </c:pt>
                <c:pt idx="2347">
                  <c:v>1.3091856351641439E-2</c:v>
                </c:pt>
                <c:pt idx="2348">
                  <c:v>1.3085684245972685E-2</c:v>
                </c:pt>
                <c:pt idx="2349">
                  <c:v>1.3079497379464348E-2</c:v>
                </c:pt>
                <c:pt idx="2350">
                  <c:v>1.3073087000589021E-2</c:v>
                </c:pt>
                <c:pt idx="2351">
                  <c:v>1.3066869293881258E-2</c:v>
                </c:pt>
                <c:pt idx="2352">
                  <c:v>1.3060636790181171E-2</c:v>
                </c:pt>
                <c:pt idx="2353">
                  <c:v>1.3054389477855451E-2</c:v>
                </c:pt>
                <c:pt idx="2354">
                  <c:v>1.3048127345274276E-2</c:v>
                </c:pt>
                <c:pt idx="2355">
                  <c:v>1.3041850380809551E-2</c:v>
                </c:pt>
                <c:pt idx="2356">
                  <c:v>1.3035558572829715E-2</c:v>
                </c:pt>
                <c:pt idx="2357">
                  <c:v>1.3029251909705808E-2</c:v>
                </c:pt>
                <c:pt idx="2358">
                  <c:v>1.3022930379805394E-2</c:v>
                </c:pt>
                <c:pt idx="2359">
                  <c:v>1.3016593971505598E-2</c:v>
                </c:pt>
                <c:pt idx="2360">
                  <c:v>1.3010685809845768E-2</c:v>
                </c:pt>
                <c:pt idx="2361">
                  <c:v>1.3004322202115226E-2</c:v>
                </c:pt>
                <c:pt idx="2362">
                  <c:v>1.2997943683608959E-2</c:v>
                </c:pt>
                <c:pt idx="2363">
                  <c:v>1.2990635675159901E-2</c:v>
                </c:pt>
                <c:pt idx="2364">
                  <c:v>1.2984225165827645E-2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032768"/>
        <c:axId val="580034944"/>
      </c:lineChart>
      <c:dateAx>
        <c:axId val="58003276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80034944"/>
        <c:crosses val="autoZero"/>
        <c:auto val="1"/>
        <c:lblOffset val="100"/>
        <c:baseTimeUnit val="days"/>
      </c:dateAx>
      <c:valAx>
        <c:axId val="580034944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5800327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096597222222218"/>
          <c:y val="0.47148527777777777"/>
          <c:w val="6.6700694444444458E-2"/>
          <c:h val="0.148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EUR6M!$AV$2:$AV$256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EUR6M!$AX$2:$AX$256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EUR6M!$AV$2:$AV$256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EUR6M!$AY$2:$AY$256</c:f>
              <c:numCache>
                <c:formatCode>0.0000%</c:formatCode>
                <c:ptCount val="255"/>
                <c:pt idx="0">
                  <c:v>6.6322790740195854E-4</c:v>
                </c:pt>
                <c:pt idx="1">
                  <c:v>6.6141102992913956E-4</c:v>
                </c:pt>
                <c:pt idx="2">
                  <c:v>6.5960669355317732E-4</c:v>
                </c:pt>
                <c:pt idx="3">
                  <c:v>6.5552333985920543E-4</c:v>
                </c:pt>
                <c:pt idx="4">
                  <c:v>6.5490601494417819E-4</c:v>
                </c:pt>
                <c:pt idx="5">
                  <c:v>6.5081920215298334E-4</c:v>
                </c:pt>
                <c:pt idx="6">
                  <c:v>6.4911805384641459E-4</c:v>
                </c:pt>
                <c:pt idx="7">
                  <c:v>6.4743895851494403E-4</c:v>
                </c:pt>
                <c:pt idx="8">
                  <c:v>6.4391600116168784E-4</c:v>
                </c:pt>
                <c:pt idx="9">
                  <c:v>6.4323595881926154E-4</c:v>
                </c:pt>
                <c:pt idx="10">
                  <c:v>6.483370410342768E-4</c:v>
                </c:pt>
                <c:pt idx="11">
                  <c:v>6.467818355110072E-4</c:v>
                </c:pt>
                <c:pt idx="12">
                  <c:v>6.4525783321571701E-4</c:v>
                </c:pt>
                <c:pt idx="13">
                  <c:v>6.4376661377489076E-4</c:v>
                </c:pt>
                <c:pt idx="14">
                  <c:v>6.4091349516349257E-4</c:v>
                </c:pt>
                <c:pt idx="15">
                  <c:v>6.3816190388044818E-4</c:v>
                </c:pt>
                <c:pt idx="16">
                  <c:v>6.3685903990418069E-4</c:v>
                </c:pt>
                <c:pt idx="17">
                  <c:v>6.3559888461957846E-4</c:v>
                </c:pt>
                <c:pt idx="18">
                  <c:v>6.3438316701517835E-4</c:v>
                </c:pt>
                <c:pt idx="19">
                  <c:v>6.3251967595406714E-4</c:v>
                </c:pt>
                <c:pt idx="20">
                  <c:v>6.2999999999982471E-4</c:v>
                </c:pt>
                <c:pt idx="21">
                  <c:v>6.2905444191902924E-4</c:v>
                </c:pt>
                <c:pt idx="22">
                  <c:v>6.282037481548544E-4</c:v>
                </c:pt>
                <c:pt idx="23">
                  <c:v>6.2744513653411986E-4</c:v>
                </c:pt>
                <c:pt idx="24">
                  <c:v>6.2693940580496826E-4</c:v>
                </c:pt>
                <c:pt idx="25">
                  <c:v>6.252673251100258E-4</c:v>
                </c:pt>
                <c:pt idx="26">
                  <c:v>6.2491884868941E-4</c:v>
                </c:pt>
                <c:pt idx="27">
                  <c:v>6.2464063560842167E-4</c:v>
                </c:pt>
                <c:pt idx="28">
                  <c:v>6.253695367148958E-4</c:v>
                </c:pt>
                <c:pt idx="29">
                  <c:v>6.2492938626215971E-4</c:v>
                </c:pt>
                <c:pt idx="30">
                  <c:v>6.2413780012325918E-4</c:v>
                </c:pt>
                <c:pt idx="31">
                  <c:v>6.2453642885176017E-4</c:v>
                </c:pt>
                <c:pt idx="32">
                  <c:v>6.4040565517131838E-4</c:v>
                </c:pt>
                <c:pt idx="33">
                  <c:v>6.4024181292029211E-4</c:v>
                </c:pt>
                <c:pt idx="34">
                  <c:v>6.4010541044953815E-4</c:v>
                </c:pt>
                <c:pt idx="35">
                  <c:v>6.4022851601317778E-4</c:v>
                </c:pt>
                <c:pt idx="36">
                  <c:v>6.4032952395909825E-4</c:v>
                </c:pt>
                <c:pt idx="37">
                  <c:v>6.4041002389016719E-4</c:v>
                </c:pt>
                <c:pt idx="38">
                  <c:v>6.4038628075626584E-4</c:v>
                </c:pt>
                <c:pt idx="39">
                  <c:v>6.404096523244747E-4</c:v>
                </c:pt>
                <c:pt idx="40">
                  <c:v>6.4021805560064162E-4</c:v>
                </c:pt>
                <c:pt idx="41">
                  <c:v>6.4000000000054356E-4</c:v>
                </c:pt>
                <c:pt idx="42">
                  <c:v>6.3974488323370127E-4</c:v>
                </c:pt>
                <c:pt idx="43">
                  <c:v>6.3877541919384626E-4</c:v>
                </c:pt>
                <c:pt idx="44">
                  <c:v>6.3888034668624068E-4</c:v>
                </c:pt>
                <c:pt idx="45">
                  <c:v>6.3853243809463146E-4</c:v>
                </c:pt>
                <c:pt idx="46">
                  <c:v>6.3830319611054035E-4</c:v>
                </c:pt>
                <c:pt idx="47">
                  <c:v>6.3807850258501553E-4</c:v>
                </c:pt>
                <c:pt idx="48">
                  <c:v>6.3699652180402363E-4</c:v>
                </c:pt>
                <c:pt idx="49">
                  <c:v>6.3720603403188221E-4</c:v>
                </c:pt>
                <c:pt idx="50">
                  <c:v>6.3702359619060406E-4</c:v>
                </c:pt>
                <c:pt idx="51">
                  <c:v>6.3682617305667625E-4</c:v>
                </c:pt>
                <c:pt idx="52">
                  <c:v>6.3663314427936629E-4</c:v>
                </c:pt>
                <c:pt idx="53">
                  <c:v>6.3691713172493345E-4</c:v>
                </c:pt>
                <c:pt idx="54">
                  <c:v>6.3721397768488582E-4</c:v>
                </c:pt>
                <c:pt idx="55">
                  <c:v>6.421890440604759E-4</c:v>
                </c:pt>
                <c:pt idx="56">
                  <c:v>6.4202004029297348E-4</c:v>
                </c:pt>
                <c:pt idx="57">
                  <c:v>6.418545033879204E-4</c:v>
                </c:pt>
                <c:pt idx="58">
                  <c:v>6.4066171758402014E-4</c:v>
                </c:pt>
                <c:pt idx="59">
                  <c:v>6.4101617641380577E-4</c:v>
                </c:pt>
                <c:pt idx="60">
                  <c:v>6.410714220915915E-4</c:v>
                </c:pt>
                <c:pt idx="61">
                  <c:v>6.4092202556426841E-4</c:v>
                </c:pt>
                <c:pt idx="62">
                  <c:v>6.4077439498563696E-4</c:v>
                </c:pt>
                <c:pt idx="63">
                  <c:v>6.3965893465893616E-4</c:v>
                </c:pt>
                <c:pt idx="64">
                  <c:v>6.3999999999987201E-4</c:v>
                </c:pt>
                <c:pt idx="65">
                  <c:v>6.401017428785792E-4</c:v>
                </c:pt>
                <c:pt idx="66">
                  <c:v>6.4002194117941734E-4</c:v>
                </c:pt>
                <c:pt idx="67">
                  <c:v>6.3997138590944701E-4</c:v>
                </c:pt>
                <c:pt idx="68">
                  <c:v>6.3933952626157051E-4</c:v>
                </c:pt>
                <c:pt idx="69">
                  <c:v>6.3967489732644147E-4</c:v>
                </c:pt>
                <c:pt idx="70">
                  <c:v>6.4024945716546831E-4</c:v>
                </c:pt>
                <c:pt idx="71">
                  <c:v>6.4043102474643852E-4</c:v>
                </c:pt>
                <c:pt idx="72">
                  <c:v>6.406616225698835E-4</c:v>
                </c:pt>
                <c:pt idx="73">
                  <c:v>6.407663843195139E-4</c:v>
                </c:pt>
                <c:pt idx="74">
                  <c:v>6.4120859917218159E-4</c:v>
                </c:pt>
                <c:pt idx="75">
                  <c:v>6.4272523729356731E-4</c:v>
                </c:pt>
                <c:pt idx="76">
                  <c:v>6.3494424312897726E-4</c:v>
                </c:pt>
                <c:pt idx="77">
                  <c:v>6.3554671394287397E-4</c:v>
                </c:pt>
                <c:pt idx="78">
                  <c:v>6.3622615354196228E-4</c:v>
                </c:pt>
                <c:pt idx="79">
                  <c:v>6.3698658350096367E-4</c:v>
                </c:pt>
                <c:pt idx="80">
                  <c:v>6.3979549768221518E-4</c:v>
                </c:pt>
                <c:pt idx="81">
                  <c:v>6.4092206004209753E-4</c:v>
                </c:pt>
                <c:pt idx="82">
                  <c:v>6.421511870655552E-4</c:v>
                </c:pt>
                <c:pt idx="83">
                  <c:v>6.4348748691654863E-4</c:v>
                </c:pt>
                <c:pt idx="84">
                  <c:v>6.4493566553269527E-4</c:v>
                </c:pt>
                <c:pt idx="85">
                  <c:v>6.5000000000008584E-4</c:v>
                </c:pt>
                <c:pt idx="86">
                  <c:v>6.5194309438218435E-4</c:v>
                </c:pt>
                <c:pt idx="87">
                  <c:v>6.5401329145748852E-4</c:v>
                </c:pt>
                <c:pt idx="88">
                  <c:v>6.5620587201767734E-4</c:v>
                </c:pt>
                <c:pt idx="89">
                  <c:v>6.5851595349499415E-4</c:v>
                </c:pt>
                <c:pt idx="90">
                  <c:v>6.6609992729780079E-4</c:v>
                </c:pt>
                <c:pt idx="91">
                  <c:v>6.6882791946359021E-4</c:v>
                </c:pt>
                <c:pt idx="92">
                  <c:v>6.7164654919408596E-4</c:v>
                </c:pt>
                <c:pt idx="93">
                  <c:v>6.7454995368893293E-4</c:v>
                </c:pt>
                <c:pt idx="94">
                  <c:v>6.8031000816544613E-4</c:v>
                </c:pt>
                <c:pt idx="95">
                  <c:v>6.8756707204594943E-4</c:v>
                </c:pt>
                <c:pt idx="96">
                  <c:v>6.9012196239604711E-4</c:v>
                </c:pt>
                <c:pt idx="97">
                  <c:v>6.9406655429452523E-4</c:v>
                </c:pt>
                <c:pt idx="98">
                  <c:v>6.3715640816141205E-4</c:v>
                </c:pt>
                <c:pt idx="99">
                  <c:v>6.4240807590935966E-4</c:v>
                </c:pt>
                <c:pt idx="100">
                  <c:v>6.506072590574647E-4</c:v>
                </c:pt>
                <c:pt idx="101">
                  <c:v>6.5398696191034452E-4</c:v>
                </c:pt>
                <c:pt idx="102">
                  <c:v>6.5735775730572054E-4</c:v>
                </c:pt>
                <c:pt idx="103">
                  <c:v>6.6071150907556916E-4</c:v>
                </c:pt>
                <c:pt idx="104">
                  <c:v>6.6556765039758772E-4</c:v>
                </c:pt>
                <c:pt idx="105">
                  <c:v>6.7378766815830778E-4</c:v>
                </c:pt>
                <c:pt idx="106">
                  <c:v>6.7692847090536953E-4</c:v>
                </c:pt>
                <c:pt idx="107">
                  <c:v>6.8000000000026145E-4</c:v>
                </c:pt>
                <c:pt idx="108">
                  <c:v>6.8299471311338131E-4</c:v>
                </c:pt>
                <c:pt idx="109">
                  <c:v>6.8683502546553041E-4</c:v>
                </c:pt>
                <c:pt idx="110">
                  <c:v>6.9420930977234655E-4</c:v>
                </c:pt>
                <c:pt idx="111">
                  <c:v>6.9682766497713077E-4</c:v>
                </c:pt>
                <c:pt idx="112">
                  <c:v>6.9937441509371754E-4</c:v>
                </c:pt>
                <c:pt idx="113">
                  <c:v>7.0185091861880967E-4</c:v>
                </c:pt>
                <c:pt idx="114">
                  <c:v>7.0461868707824939E-4</c:v>
                </c:pt>
                <c:pt idx="115">
                  <c:v>7.1108368174639289E-4</c:v>
                </c:pt>
                <c:pt idx="116">
                  <c:v>7.1323137476304659E-4</c:v>
                </c:pt>
                <c:pt idx="117">
                  <c:v>7.1531819916288686E-4</c:v>
                </c:pt>
                <c:pt idx="118">
                  <c:v>7.1734592243611153E-4</c:v>
                </c:pt>
                <c:pt idx="119">
                  <c:v>7.1933855252832141E-4</c:v>
                </c:pt>
                <c:pt idx="120">
                  <c:v>6.7851292856773967E-4</c:v>
                </c:pt>
                <c:pt idx="121">
                  <c:v>6.8030093689067865E-4</c:v>
                </c:pt>
                <c:pt idx="122">
                  <c:v>6.8204063227183848E-4</c:v>
                </c:pt>
                <c:pt idx="123">
                  <c:v>6.8373419226386289E-4</c:v>
                </c:pt>
                <c:pt idx="124">
                  <c:v>6.8538385316668847E-4</c:v>
                </c:pt>
                <c:pt idx="125">
                  <c:v>6.9009268548592009E-4</c:v>
                </c:pt>
                <c:pt idx="126">
                  <c:v>6.9159028790206445E-4</c:v>
                </c:pt>
                <c:pt idx="127">
                  <c:v>6.9305605388406046E-4</c:v>
                </c:pt>
                <c:pt idx="128">
                  <c:v>6.9449257219583672E-4</c:v>
                </c:pt>
                <c:pt idx="129">
                  <c:v>6.9590249034290471E-4</c:v>
                </c:pt>
                <c:pt idx="130">
                  <c:v>6.9999999999975453E-4</c:v>
                </c:pt>
                <c:pt idx="131">
                  <c:v>7.0133100803980246E-4</c:v>
                </c:pt>
                <c:pt idx="132">
                  <c:v>7.0264856352254053E-4</c:v>
                </c:pt>
                <c:pt idx="133">
                  <c:v>7.039546544770507E-4</c:v>
                </c:pt>
                <c:pt idx="134">
                  <c:v>7.0525128309163819E-4</c:v>
                </c:pt>
                <c:pt idx="135">
                  <c:v>7.0910462916507063E-4</c:v>
                </c:pt>
                <c:pt idx="136">
                  <c:v>7.1038371348792443E-4</c:v>
                </c:pt>
                <c:pt idx="137">
                  <c:v>7.1166355880029149E-4</c:v>
                </c:pt>
                <c:pt idx="138">
                  <c:v>7.1294625224801252E-4</c:v>
                </c:pt>
                <c:pt idx="139">
                  <c:v>7.1423389513395545E-4</c:v>
                </c:pt>
                <c:pt idx="140">
                  <c:v>7.1816629124113061E-4</c:v>
                </c:pt>
                <c:pt idx="141">
                  <c:v>6.99656876779671E-4</c:v>
                </c:pt>
                <c:pt idx="142">
                  <c:v>7.0104288359500015E-4</c:v>
                </c:pt>
                <c:pt idx="143">
                  <c:v>7.0245041547359105E-4</c:v>
                </c:pt>
                <c:pt idx="144">
                  <c:v>7.0465805256382334E-4</c:v>
                </c:pt>
                <c:pt idx="145">
                  <c:v>7.0834048104941288E-4</c:v>
                </c:pt>
                <c:pt idx="146">
                  <c:v>7.0988927705321013E-4</c:v>
                </c:pt>
                <c:pt idx="147">
                  <c:v>7.1147315223591312E-4</c:v>
                </c:pt>
                <c:pt idx="148">
                  <c:v>7.1309441491455698E-4</c:v>
                </c:pt>
                <c:pt idx="149">
                  <c:v>7.1649663295960265E-4</c:v>
                </c:pt>
                <c:pt idx="150">
                  <c:v>7.1999999997309188E-4</c:v>
                </c:pt>
                <c:pt idx="151">
                  <c:v>7.2184182205460828E-4</c:v>
                </c:pt>
                <c:pt idx="152">
                  <c:v>7.2371923714663084E-4</c:v>
                </c:pt>
                <c:pt idx="153">
                  <c:v>7.256224597853542E-4</c:v>
                </c:pt>
                <c:pt idx="154">
                  <c:v>7.3040906446308906E-4</c:v>
                </c:pt>
                <c:pt idx="155">
                  <c:v>7.3347533859596348E-4</c:v>
                </c:pt>
                <c:pt idx="156">
                  <c:v>7.3549432524639682E-4</c:v>
                </c:pt>
                <c:pt idx="157">
                  <c:v>7.3753404330467731E-4</c:v>
                </c:pt>
                <c:pt idx="158">
                  <c:v>7.3959376342198338E-4</c:v>
                </c:pt>
                <c:pt idx="159">
                  <c:v>7.480192442831762E-4</c:v>
                </c:pt>
                <c:pt idx="160">
                  <c:v>7.5016920123706441E-4</c:v>
                </c:pt>
                <c:pt idx="161">
                  <c:v>7.5233548422087946E-4</c:v>
                </c:pt>
                <c:pt idx="162">
                  <c:v>7.5267735834807364E-4</c:v>
                </c:pt>
                <c:pt idx="163">
                  <c:v>7.4635313601719626E-4</c:v>
                </c:pt>
                <c:pt idx="164">
                  <c:v>7.4863151200924298E-4</c:v>
                </c:pt>
                <c:pt idx="165">
                  <c:v>7.5092946889511903E-4</c:v>
                </c:pt>
                <c:pt idx="166">
                  <c:v>7.5324679771011092E-4</c:v>
                </c:pt>
                <c:pt idx="167">
                  <c:v>7.5558332301214014E-4</c:v>
                </c:pt>
                <c:pt idx="168">
                  <c:v>7.6270682623899187E-4</c:v>
                </c:pt>
                <c:pt idx="169">
                  <c:v>7.6511905349649454E-4</c:v>
                </c:pt>
                <c:pt idx="170">
                  <c:v>7.675501028534806E-4</c:v>
                </c:pt>
                <c:pt idx="171">
                  <c:v>7.6999999999972999E-4</c:v>
                </c:pt>
                <c:pt idx="172">
                  <c:v>7.7243407815941927E-4</c:v>
                </c:pt>
                <c:pt idx="173">
                  <c:v>7.7944726379604334E-4</c:v>
                </c:pt>
                <c:pt idx="174">
                  <c:v>7.8169456419939422E-4</c:v>
                </c:pt>
                <c:pt idx="175">
                  <c:v>7.8389964688463257E-4</c:v>
                </c:pt>
                <c:pt idx="176">
                  <c:v>7.8606433103129054E-4</c:v>
                </c:pt>
                <c:pt idx="177">
                  <c:v>7.8819045006640475E-4</c:v>
                </c:pt>
                <c:pt idx="178">
                  <c:v>7.9435596444061521E-4</c:v>
                </c:pt>
                <c:pt idx="179">
                  <c:v>7.9634644219334755E-4</c:v>
                </c:pt>
                <c:pt idx="180">
                  <c:v>7.9830773564011897E-4</c:v>
                </c:pt>
                <c:pt idx="181">
                  <c:v>8.002417636758626E-4</c:v>
                </c:pt>
                <c:pt idx="182">
                  <c:v>8.0215045943818439E-4</c:v>
                </c:pt>
                <c:pt idx="183">
                  <c:v>7.9507958790637882E-4</c:v>
                </c:pt>
                <c:pt idx="184">
                  <c:v>7.9690655914089613E-4</c:v>
                </c:pt>
                <c:pt idx="185">
                  <c:v>7.9871807754694621E-4</c:v>
                </c:pt>
                <c:pt idx="186">
                  <c:v>8.0051616170938853E-4</c:v>
                </c:pt>
                <c:pt idx="187">
                  <c:v>8.0230284445707346E-4</c:v>
                </c:pt>
                <c:pt idx="188">
                  <c:v>8.0761502613930342E-4</c:v>
                </c:pt>
                <c:pt idx="189">
                  <c:v>8.0937671636948229E-4</c:v>
                </c:pt>
                <c:pt idx="190">
                  <c:v>8.1113738296925003E-4</c:v>
                </c:pt>
                <c:pt idx="191">
                  <c:v>8.1289914422393386E-4</c:v>
                </c:pt>
                <c:pt idx="192">
                  <c:v>8.146641326615342E-4</c:v>
                </c:pt>
                <c:pt idx="193">
                  <c:v>8.19999999999838E-4</c:v>
                </c:pt>
                <c:pt idx="194">
                  <c:v>8.2178983111304727E-4</c:v>
                </c:pt>
                <c:pt idx="195">
                  <c:v>8.2357400716170806E-4</c:v>
                </c:pt>
                <c:pt idx="196">
                  <c:v>8.2535413659897122E-4</c:v>
                </c:pt>
                <c:pt idx="197">
                  <c:v>8.2713184167662027E-4</c:v>
                </c:pt>
                <c:pt idx="198">
                  <c:v>8.3246684029005186E-4</c:v>
                </c:pt>
                <c:pt idx="199">
                  <c:v>8.3425134646936073E-4</c:v>
                </c:pt>
                <c:pt idx="200">
                  <c:v>8.3604174656347634E-4</c:v>
                </c:pt>
                <c:pt idx="201">
                  <c:v>8.3783974562871464E-4</c:v>
                </c:pt>
                <c:pt idx="202">
                  <c:v>8.3964706252309858E-4</c:v>
                </c:pt>
                <c:pt idx="203">
                  <c:v>8.4658506744275306E-4</c:v>
                </c:pt>
                <c:pt idx="204">
                  <c:v>8.4188142343238188E-4</c:v>
                </c:pt>
                <c:pt idx="205">
                  <c:v>8.4385563214019741E-4</c:v>
                </c:pt>
                <c:pt idx="206">
                  <c:v>8.4786477338145484E-4</c:v>
                </c:pt>
                <c:pt idx="207">
                  <c:v>8.4891215446381311E-4</c:v>
                </c:pt>
                <c:pt idx="208">
                  <c:v>8.5413279087943948E-4</c:v>
                </c:pt>
                <c:pt idx="209">
                  <c:v>8.5628245861108681E-4</c:v>
                </c:pt>
                <c:pt idx="210">
                  <c:v>8.5846793970631322E-4</c:v>
                </c:pt>
                <c:pt idx="211">
                  <c:v>8.6357861079853636E-4</c:v>
                </c:pt>
                <c:pt idx="212">
                  <c:v>8.6443504821561454E-4</c:v>
                </c:pt>
                <c:pt idx="213">
                  <c:v>8.6999999999996509E-4</c:v>
                </c:pt>
                <c:pt idx="214">
                  <c:v>8.724402475752777E-4</c:v>
                </c:pt>
                <c:pt idx="215">
                  <c:v>8.7492531713323745E-4</c:v>
                </c:pt>
                <c:pt idx="216">
                  <c:v>8.8133284191563733E-4</c:v>
                </c:pt>
                <c:pt idx="217">
                  <c:v>8.8199231279532085E-4</c:v>
                </c:pt>
                <c:pt idx="218">
                  <c:v>8.8792853950165999E-4</c:v>
                </c:pt>
                <c:pt idx="219">
                  <c:v>8.9062570743804535E-4</c:v>
                </c:pt>
                <c:pt idx="220">
                  <c:v>8.9334864590014411E-4</c:v>
                </c:pt>
                <c:pt idx="221">
                  <c:v>9.0055162044210652E-4</c:v>
                </c:pt>
                <c:pt idx="222">
                  <c:v>9.1007167672330568E-4</c:v>
                </c:pt>
                <c:pt idx="223">
                  <c:v>9.1289687767040625E-4</c:v>
                </c:pt>
                <c:pt idx="224">
                  <c:v>9.1343099056846169E-4</c:v>
                </c:pt>
                <c:pt idx="225">
                  <c:v>9.1848221861788788E-4</c:v>
                </c:pt>
                <c:pt idx="226">
                  <c:v>9.2242253791470659E-4</c:v>
                </c:pt>
                <c:pt idx="227">
                  <c:v>9.2525387098652727E-4</c:v>
                </c:pt>
                <c:pt idx="228">
                  <c:v>9.2807664377930483E-4</c:v>
                </c:pt>
                <c:pt idx="229">
                  <c:v>9.3088795432890608E-4</c:v>
                </c:pt>
                <c:pt idx="230">
                  <c:v>9.378127547081973E-4</c:v>
                </c:pt>
                <c:pt idx="231">
                  <c:v>9.4196013141228496E-4</c:v>
                </c:pt>
                <c:pt idx="232">
                  <c:v>9.446701978860308E-4</c:v>
                </c:pt>
                <c:pt idx="233">
                  <c:v>9.473511482958999E-4</c:v>
                </c:pt>
                <c:pt idx="234">
                  <c:v>9.4999999999999913E-4</c:v>
                </c:pt>
                <c:pt idx="235">
                  <c:v>9.5579025466737127E-4</c:v>
                </c:pt>
                <c:pt idx="236">
                  <c:v>9.6027066458984392E-4</c:v>
                </c:pt>
                <c:pt idx="237">
                  <c:v>9.6276767698560343E-4</c:v>
                </c:pt>
                <c:pt idx="238">
                  <c:v>9.6524104090627211E-4</c:v>
                </c:pt>
                <c:pt idx="239">
                  <c:v>9.6769308815654483E-4</c:v>
                </c:pt>
                <c:pt idx="240">
                  <c:v>9.7242797540449393E-4</c:v>
                </c:pt>
                <c:pt idx="241">
                  <c:v>9.7733525241089814E-4</c:v>
                </c:pt>
                <c:pt idx="242">
                  <c:v>9.7971619923420405E-4</c:v>
                </c:pt>
                <c:pt idx="243">
                  <c:v>9.8209012372332057E-4</c:v>
                </c:pt>
                <c:pt idx="244">
                  <c:v>9.8445945885010399E-4</c:v>
                </c:pt>
                <c:pt idx="245">
                  <c:v>9.8855912474230217E-4</c:v>
                </c:pt>
                <c:pt idx="246">
                  <c:v>9.9473980036416439E-4</c:v>
                </c:pt>
                <c:pt idx="247">
                  <c:v>9.9710308109570919E-4</c:v>
                </c:pt>
                <c:pt idx="248">
                  <c:v>9.994799149441434E-4</c:v>
                </c:pt>
                <c:pt idx="249">
                  <c:v>1.0033586788332233E-3</c:v>
                </c:pt>
                <c:pt idx="250">
                  <c:v>1.0050214036103923E-3</c:v>
                </c:pt>
                <c:pt idx="251">
                  <c:v>1.0116569749970502E-3</c:v>
                </c:pt>
                <c:pt idx="252">
                  <c:v>1.0141690852403531E-3</c:v>
                </c:pt>
                <c:pt idx="253">
                  <c:v>1.016712868673379E-3</c:v>
                </c:pt>
                <c:pt idx="254">
                  <c:v>1.0208421110203777E-3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EUR6M!$AO$2:$AO$13</c:f>
              <c:numCache>
                <c:formatCode>ddd\,\ dd\-mmm\-yyyy</c:formatCode>
                <c:ptCount val="12"/>
                <c:pt idx="0">
                  <c:v>42170</c:v>
                </c:pt>
                <c:pt idx="1">
                  <c:v>42199</c:v>
                </c:pt>
                <c:pt idx="2">
                  <c:v>42230</c:v>
                </c:pt>
                <c:pt idx="3">
                  <c:v>42261</c:v>
                </c:pt>
                <c:pt idx="4">
                  <c:v>42291</c:v>
                </c:pt>
                <c:pt idx="5">
                  <c:v>42324</c:v>
                </c:pt>
                <c:pt idx="6">
                  <c:v>42352</c:v>
                </c:pt>
                <c:pt idx="7">
                  <c:v>42383</c:v>
                </c:pt>
                <c:pt idx="8">
                  <c:v>42415</c:v>
                </c:pt>
                <c:pt idx="9">
                  <c:v>42443</c:v>
                </c:pt>
                <c:pt idx="10">
                  <c:v>42474</c:v>
                </c:pt>
                <c:pt idx="11">
                  <c:v>42506</c:v>
                </c:pt>
              </c:numCache>
            </c:numRef>
          </c:xVal>
          <c:yVal>
            <c:numRef>
              <c:f>EUR6M!$AP$2:$AP$13</c:f>
              <c:numCache>
                <c:formatCode>0.0000%</c:formatCode>
                <c:ptCount val="12"/>
                <c:pt idx="0">
                  <c:v>6.3000000000000003E-4</c:v>
                </c:pt>
                <c:pt idx="1">
                  <c:v>6.4000000000000005E-4</c:v>
                </c:pt>
                <c:pt idx="2">
                  <c:v>6.4000000000000005E-4</c:v>
                </c:pt>
                <c:pt idx="3">
                  <c:v>6.4999999999999997E-4</c:v>
                </c:pt>
                <c:pt idx="4">
                  <c:v>6.8000000000000005E-4</c:v>
                </c:pt>
                <c:pt idx="5">
                  <c:v>7.000000000000001E-4</c:v>
                </c:pt>
                <c:pt idx="6">
                  <c:v>7.2000000000000005E-4</c:v>
                </c:pt>
                <c:pt idx="7">
                  <c:v>7.7000000000000018E-4</c:v>
                </c:pt>
                <c:pt idx="8">
                  <c:v>8.200000000000002E-4</c:v>
                </c:pt>
                <c:pt idx="9">
                  <c:v>8.7000000000000011E-4</c:v>
                </c:pt>
                <c:pt idx="10">
                  <c:v>9.5E-4</c:v>
                </c:pt>
                <c:pt idx="11">
                  <c:v>1.0300000000000001E-3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878592"/>
        <c:axId val="720888576"/>
      </c:scatterChart>
      <c:valAx>
        <c:axId val="72087859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720888576"/>
        <c:crosses val="autoZero"/>
        <c:crossBetween val="midCat"/>
      </c:valAx>
      <c:valAx>
        <c:axId val="720888576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208785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EUR6M!$AX$2:$AX$513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EUR6M!$AV$2:$AV$513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EUR6M!$AY$2:$AY$513</c:f>
              <c:numCache>
                <c:formatCode>0.0000%</c:formatCode>
                <c:ptCount val="512"/>
                <c:pt idx="0">
                  <c:v>6.6322790740195854E-4</c:v>
                </c:pt>
                <c:pt idx="1">
                  <c:v>6.6141102992913956E-4</c:v>
                </c:pt>
                <c:pt idx="2">
                  <c:v>6.5960669355317732E-4</c:v>
                </c:pt>
                <c:pt idx="3">
                  <c:v>6.5552333985920543E-4</c:v>
                </c:pt>
                <c:pt idx="4">
                  <c:v>6.5490601494417819E-4</c:v>
                </c:pt>
                <c:pt idx="5">
                  <c:v>6.5081920215298334E-4</c:v>
                </c:pt>
                <c:pt idx="6">
                  <c:v>6.4911805384641459E-4</c:v>
                </c:pt>
                <c:pt idx="7">
                  <c:v>6.4743895851494403E-4</c:v>
                </c:pt>
                <c:pt idx="8">
                  <c:v>6.4391600116168784E-4</c:v>
                </c:pt>
                <c:pt idx="9">
                  <c:v>6.4323595881926154E-4</c:v>
                </c:pt>
                <c:pt idx="10">
                  <c:v>6.483370410342768E-4</c:v>
                </c:pt>
                <c:pt idx="11">
                  <c:v>6.467818355110072E-4</c:v>
                </c:pt>
                <c:pt idx="12">
                  <c:v>6.4525783321571701E-4</c:v>
                </c:pt>
                <c:pt idx="13">
                  <c:v>6.4376661377489076E-4</c:v>
                </c:pt>
                <c:pt idx="14">
                  <c:v>6.4091349516349257E-4</c:v>
                </c:pt>
                <c:pt idx="15">
                  <c:v>6.3816190388044818E-4</c:v>
                </c:pt>
                <c:pt idx="16">
                  <c:v>6.3685903990418069E-4</c:v>
                </c:pt>
                <c:pt idx="17">
                  <c:v>6.3559888461957846E-4</c:v>
                </c:pt>
                <c:pt idx="18">
                  <c:v>6.3438316701517835E-4</c:v>
                </c:pt>
                <c:pt idx="19">
                  <c:v>6.3251967595406714E-4</c:v>
                </c:pt>
                <c:pt idx="20">
                  <c:v>6.2999999999982471E-4</c:v>
                </c:pt>
                <c:pt idx="21">
                  <c:v>6.2905444191902924E-4</c:v>
                </c:pt>
                <c:pt idx="22">
                  <c:v>6.282037481548544E-4</c:v>
                </c:pt>
                <c:pt idx="23">
                  <c:v>6.2744513653411986E-4</c:v>
                </c:pt>
                <c:pt idx="24">
                  <c:v>6.2693940580496826E-4</c:v>
                </c:pt>
                <c:pt idx="25">
                  <c:v>6.252673251100258E-4</c:v>
                </c:pt>
                <c:pt idx="26">
                  <c:v>6.2491884868941E-4</c:v>
                </c:pt>
                <c:pt idx="27">
                  <c:v>6.2464063560842167E-4</c:v>
                </c:pt>
                <c:pt idx="28">
                  <c:v>6.253695367148958E-4</c:v>
                </c:pt>
                <c:pt idx="29">
                  <c:v>6.2492938626215971E-4</c:v>
                </c:pt>
                <c:pt idx="30">
                  <c:v>6.2413780012325918E-4</c:v>
                </c:pt>
                <c:pt idx="31">
                  <c:v>6.2453642885176017E-4</c:v>
                </c:pt>
                <c:pt idx="32">
                  <c:v>6.4040565517131838E-4</c:v>
                </c:pt>
                <c:pt idx="33">
                  <c:v>6.4024181292029211E-4</c:v>
                </c:pt>
                <c:pt idx="34">
                  <c:v>6.4010541044953815E-4</c:v>
                </c:pt>
                <c:pt idx="35">
                  <c:v>6.4022851601317778E-4</c:v>
                </c:pt>
                <c:pt idx="36">
                  <c:v>6.4032952395909825E-4</c:v>
                </c:pt>
                <c:pt idx="37">
                  <c:v>6.4041002389016719E-4</c:v>
                </c:pt>
                <c:pt idx="38">
                  <c:v>6.4038628075626584E-4</c:v>
                </c:pt>
                <c:pt idx="39">
                  <c:v>6.404096523244747E-4</c:v>
                </c:pt>
                <c:pt idx="40">
                  <c:v>6.4021805560064162E-4</c:v>
                </c:pt>
                <c:pt idx="41">
                  <c:v>6.4000000000054356E-4</c:v>
                </c:pt>
                <c:pt idx="42">
                  <c:v>6.3974488323370127E-4</c:v>
                </c:pt>
                <c:pt idx="43">
                  <c:v>6.3877541919384626E-4</c:v>
                </c:pt>
                <c:pt idx="44">
                  <c:v>6.3888034668624068E-4</c:v>
                </c:pt>
                <c:pt idx="45">
                  <c:v>6.3853243809463146E-4</c:v>
                </c:pt>
                <c:pt idx="46">
                  <c:v>6.3830319611054035E-4</c:v>
                </c:pt>
                <c:pt idx="47">
                  <c:v>6.3807850258501553E-4</c:v>
                </c:pt>
                <c:pt idx="48">
                  <c:v>6.3699652180402363E-4</c:v>
                </c:pt>
                <c:pt idx="49">
                  <c:v>6.3720603403188221E-4</c:v>
                </c:pt>
                <c:pt idx="50">
                  <c:v>6.3702359619060406E-4</c:v>
                </c:pt>
                <c:pt idx="51">
                  <c:v>6.3682617305667625E-4</c:v>
                </c:pt>
                <c:pt idx="52">
                  <c:v>6.3663314427936629E-4</c:v>
                </c:pt>
                <c:pt idx="53">
                  <c:v>6.3691713172493345E-4</c:v>
                </c:pt>
                <c:pt idx="54">
                  <c:v>6.3721397768488582E-4</c:v>
                </c:pt>
                <c:pt idx="55">
                  <c:v>6.421890440604759E-4</c:v>
                </c:pt>
                <c:pt idx="56">
                  <c:v>6.4202004029297348E-4</c:v>
                </c:pt>
                <c:pt idx="57">
                  <c:v>6.418545033879204E-4</c:v>
                </c:pt>
                <c:pt idx="58">
                  <c:v>6.4066171758402014E-4</c:v>
                </c:pt>
                <c:pt idx="59">
                  <c:v>6.4101617641380577E-4</c:v>
                </c:pt>
                <c:pt idx="60">
                  <c:v>6.410714220915915E-4</c:v>
                </c:pt>
                <c:pt idx="61">
                  <c:v>6.4092202556426841E-4</c:v>
                </c:pt>
                <c:pt idx="62">
                  <c:v>6.4077439498563696E-4</c:v>
                </c:pt>
                <c:pt idx="63">
                  <c:v>6.3965893465893616E-4</c:v>
                </c:pt>
                <c:pt idx="64">
                  <c:v>6.3999999999987201E-4</c:v>
                </c:pt>
                <c:pt idx="65">
                  <c:v>6.401017428785792E-4</c:v>
                </c:pt>
                <c:pt idx="66">
                  <c:v>6.4002194117941734E-4</c:v>
                </c:pt>
                <c:pt idx="67">
                  <c:v>6.3997138590944701E-4</c:v>
                </c:pt>
                <c:pt idx="68">
                  <c:v>6.3933952626157051E-4</c:v>
                </c:pt>
                <c:pt idx="69">
                  <c:v>6.3967489732644147E-4</c:v>
                </c:pt>
                <c:pt idx="70">
                  <c:v>6.4024945716546831E-4</c:v>
                </c:pt>
                <c:pt idx="71">
                  <c:v>6.4043102474643852E-4</c:v>
                </c:pt>
                <c:pt idx="72">
                  <c:v>6.406616225698835E-4</c:v>
                </c:pt>
                <c:pt idx="73">
                  <c:v>6.407663843195139E-4</c:v>
                </c:pt>
                <c:pt idx="74">
                  <c:v>6.4120859917218159E-4</c:v>
                </c:pt>
                <c:pt idx="75">
                  <c:v>6.4272523729356731E-4</c:v>
                </c:pt>
                <c:pt idx="76">
                  <c:v>6.3494424312897726E-4</c:v>
                </c:pt>
                <c:pt idx="77">
                  <c:v>6.3554671394287397E-4</c:v>
                </c:pt>
                <c:pt idx="78">
                  <c:v>6.3622615354196228E-4</c:v>
                </c:pt>
                <c:pt idx="79">
                  <c:v>6.3698658350096367E-4</c:v>
                </c:pt>
                <c:pt idx="80">
                  <c:v>6.3979549768221518E-4</c:v>
                </c:pt>
                <c:pt idx="81">
                  <c:v>6.4092206004209753E-4</c:v>
                </c:pt>
                <c:pt idx="82">
                  <c:v>6.421511870655552E-4</c:v>
                </c:pt>
                <c:pt idx="83">
                  <c:v>6.4348748691654863E-4</c:v>
                </c:pt>
                <c:pt idx="84">
                  <c:v>6.4493566553269527E-4</c:v>
                </c:pt>
                <c:pt idx="85">
                  <c:v>6.5000000000008584E-4</c:v>
                </c:pt>
                <c:pt idx="86">
                  <c:v>6.5194309438218435E-4</c:v>
                </c:pt>
                <c:pt idx="87">
                  <c:v>6.5401329145748852E-4</c:v>
                </c:pt>
                <c:pt idx="88">
                  <c:v>6.5620587201767734E-4</c:v>
                </c:pt>
                <c:pt idx="89">
                  <c:v>6.5851595349499415E-4</c:v>
                </c:pt>
                <c:pt idx="90">
                  <c:v>6.6609992729780079E-4</c:v>
                </c:pt>
                <c:pt idx="91">
                  <c:v>6.6882791946359021E-4</c:v>
                </c:pt>
                <c:pt idx="92">
                  <c:v>6.7164654919408596E-4</c:v>
                </c:pt>
                <c:pt idx="93">
                  <c:v>6.7454995368893293E-4</c:v>
                </c:pt>
                <c:pt idx="94">
                  <c:v>6.8031000816544613E-4</c:v>
                </c:pt>
                <c:pt idx="95">
                  <c:v>6.8756707204594943E-4</c:v>
                </c:pt>
                <c:pt idx="96">
                  <c:v>6.9012196239604711E-4</c:v>
                </c:pt>
                <c:pt idx="97">
                  <c:v>6.9406655429452523E-4</c:v>
                </c:pt>
                <c:pt idx="98">
                  <c:v>6.3715640816141205E-4</c:v>
                </c:pt>
                <c:pt idx="99">
                  <c:v>6.4240807590935966E-4</c:v>
                </c:pt>
                <c:pt idx="100">
                  <c:v>6.506072590574647E-4</c:v>
                </c:pt>
                <c:pt idx="101">
                  <c:v>6.5398696191034452E-4</c:v>
                </c:pt>
                <c:pt idx="102">
                  <c:v>6.5735775730572054E-4</c:v>
                </c:pt>
                <c:pt idx="103">
                  <c:v>6.6071150907556916E-4</c:v>
                </c:pt>
                <c:pt idx="104">
                  <c:v>6.6556765039758772E-4</c:v>
                </c:pt>
                <c:pt idx="105">
                  <c:v>6.7378766815830778E-4</c:v>
                </c:pt>
                <c:pt idx="106">
                  <c:v>6.7692847090536953E-4</c:v>
                </c:pt>
                <c:pt idx="107">
                  <c:v>6.8000000000026145E-4</c:v>
                </c:pt>
                <c:pt idx="108">
                  <c:v>6.8299471311338131E-4</c:v>
                </c:pt>
                <c:pt idx="109">
                  <c:v>6.8683502546553041E-4</c:v>
                </c:pt>
                <c:pt idx="110">
                  <c:v>6.9420930977234655E-4</c:v>
                </c:pt>
                <c:pt idx="111">
                  <c:v>6.9682766497713077E-4</c:v>
                </c:pt>
                <c:pt idx="112">
                  <c:v>6.9937441509371754E-4</c:v>
                </c:pt>
                <c:pt idx="113">
                  <c:v>7.0185091861880967E-4</c:v>
                </c:pt>
                <c:pt idx="114">
                  <c:v>7.0461868707824939E-4</c:v>
                </c:pt>
                <c:pt idx="115">
                  <c:v>7.1108368174639289E-4</c:v>
                </c:pt>
                <c:pt idx="116">
                  <c:v>7.1323137476304659E-4</c:v>
                </c:pt>
                <c:pt idx="117">
                  <c:v>7.1531819916288686E-4</c:v>
                </c:pt>
                <c:pt idx="118">
                  <c:v>7.1734592243611153E-4</c:v>
                </c:pt>
                <c:pt idx="119">
                  <c:v>7.1933855252832141E-4</c:v>
                </c:pt>
                <c:pt idx="120">
                  <c:v>6.7851292856773967E-4</c:v>
                </c:pt>
                <c:pt idx="121">
                  <c:v>6.8030093689067865E-4</c:v>
                </c:pt>
                <c:pt idx="122">
                  <c:v>6.8204063227183848E-4</c:v>
                </c:pt>
                <c:pt idx="123">
                  <c:v>6.8373419226386289E-4</c:v>
                </c:pt>
                <c:pt idx="124">
                  <c:v>6.8538385316668847E-4</c:v>
                </c:pt>
                <c:pt idx="125">
                  <c:v>6.9009268548592009E-4</c:v>
                </c:pt>
                <c:pt idx="126">
                  <c:v>6.9159028790206445E-4</c:v>
                </c:pt>
                <c:pt idx="127">
                  <c:v>6.9305605388406046E-4</c:v>
                </c:pt>
                <c:pt idx="128">
                  <c:v>6.9449257219583672E-4</c:v>
                </c:pt>
                <c:pt idx="129">
                  <c:v>6.9590249034290471E-4</c:v>
                </c:pt>
                <c:pt idx="130">
                  <c:v>6.9999999999975453E-4</c:v>
                </c:pt>
                <c:pt idx="131">
                  <c:v>7.0133100803980246E-4</c:v>
                </c:pt>
                <c:pt idx="132">
                  <c:v>7.0264856352254053E-4</c:v>
                </c:pt>
                <c:pt idx="133">
                  <c:v>7.039546544770507E-4</c:v>
                </c:pt>
                <c:pt idx="134">
                  <c:v>7.0525128309163819E-4</c:v>
                </c:pt>
                <c:pt idx="135">
                  <c:v>7.0910462916507063E-4</c:v>
                </c:pt>
                <c:pt idx="136">
                  <c:v>7.1038371348792443E-4</c:v>
                </c:pt>
                <c:pt idx="137">
                  <c:v>7.1166355880029149E-4</c:v>
                </c:pt>
                <c:pt idx="138">
                  <c:v>7.1294625224801252E-4</c:v>
                </c:pt>
                <c:pt idx="139">
                  <c:v>7.1423389513395545E-4</c:v>
                </c:pt>
                <c:pt idx="140">
                  <c:v>7.1816629124113061E-4</c:v>
                </c:pt>
                <c:pt idx="141">
                  <c:v>6.99656876779671E-4</c:v>
                </c:pt>
                <c:pt idx="142">
                  <c:v>7.0104288359500015E-4</c:v>
                </c:pt>
                <c:pt idx="143">
                  <c:v>7.0245041547359105E-4</c:v>
                </c:pt>
                <c:pt idx="144">
                  <c:v>7.0465805256382334E-4</c:v>
                </c:pt>
                <c:pt idx="145">
                  <c:v>7.0834048104941288E-4</c:v>
                </c:pt>
                <c:pt idx="146">
                  <c:v>7.0988927705321013E-4</c:v>
                </c:pt>
                <c:pt idx="147">
                  <c:v>7.1147315223591312E-4</c:v>
                </c:pt>
                <c:pt idx="148">
                  <c:v>7.1309441491455698E-4</c:v>
                </c:pt>
                <c:pt idx="149">
                  <c:v>7.1649663295960265E-4</c:v>
                </c:pt>
                <c:pt idx="150">
                  <c:v>7.1999999997309188E-4</c:v>
                </c:pt>
                <c:pt idx="151">
                  <c:v>7.2184182205460828E-4</c:v>
                </c:pt>
                <c:pt idx="152">
                  <c:v>7.2371923714663084E-4</c:v>
                </c:pt>
                <c:pt idx="153">
                  <c:v>7.256224597853542E-4</c:v>
                </c:pt>
                <c:pt idx="154">
                  <c:v>7.3040906446308906E-4</c:v>
                </c:pt>
                <c:pt idx="155">
                  <c:v>7.3347533859596348E-4</c:v>
                </c:pt>
                <c:pt idx="156">
                  <c:v>7.3549432524639682E-4</c:v>
                </c:pt>
                <c:pt idx="157">
                  <c:v>7.3753404330467731E-4</c:v>
                </c:pt>
                <c:pt idx="158">
                  <c:v>7.3959376342198338E-4</c:v>
                </c:pt>
                <c:pt idx="159">
                  <c:v>7.480192442831762E-4</c:v>
                </c:pt>
                <c:pt idx="160">
                  <c:v>7.5016920123706441E-4</c:v>
                </c:pt>
                <c:pt idx="161">
                  <c:v>7.5233548422087946E-4</c:v>
                </c:pt>
                <c:pt idx="162">
                  <c:v>7.5267735834807364E-4</c:v>
                </c:pt>
                <c:pt idx="163">
                  <c:v>7.4635313601719626E-4</c:v>
                </c:pt>
                <c:pt idx="164">
                  <c:v>7.4863151200924298E-4</c:v>
                </c:pt>
                <c:pt idx="165">
                  <c:v>7.5092946889511903E-4</c:v>
                </c:pt>
                <c:pt idx="166">
                  <c:v>7.5324679771011092E-4</c:v>
                </c:pt>
                <c:pt idx="167">
                  <c:v>7.5558332301214014E-4</c:v>
                </c:pt>
                <c:pt idx="168">
                  <c:v>7.6270682623899187E-4</c:v>
                </c:pt>
                <c:pt idx="169">
                  <c:v>7.6511905349649454E-4</c:v>
                </c:pt>
                <c:pt idx="170">
                  <c:v>7.675501028534806E-4</c:v>
                </c:pt>
                <c:pt idx="171">
                  <c:v>7.6999999999972999E-4</c:v>
                </c:pt>
                <c:pt idx="172">
                  <c:v>7.7243407815941927E-4</c:v>
                </c:pt>
                <c:pt idx="173">
                  <c:v>7.7944726379604334E-4</c:v>
                </c:pt>
                <c:pt idx="174">
                  <c:v>7.8169456419939422E-4</c:v>
                </c:pt>
                <c:pt idx="175">
                  <c:v>7.8389964688463257E-4</c:v>
                </c:pt>
                <c:pt idx="176">
                  <c:v>7.8606433103129054E-4</c:v>
                </c:pt>
                <c:pt idx="177">
                  <c:v>7.8819045006640475E-4</c:v>
                </c:pt>
                <c:pt idx="178">
                  <c:v>7.9435596444061521E-4</c:v>
                </c:pt>
                <c:pt idx="179">
                  <c:v>7.9634644219334755E-4</c:v>
                </c:pt>
                <c:pt idx="180">
                  <c:v>7.9830773564011897E-4</c:v>
                </c:pt>
                <c:pt idx="181">
                  <c:v>8.002417636758626E-4</c:v>
                </c:pt>
                <c:pt idx="182">
                  <c:v>8.0215045943818439E-4</c:v>
                </c:pt>
                <c:pt idx="183">
                  <c:v>7.9507958790637882E-4</c:v>
                </c:pt>
                <c:pt idx="184">
                  <c:v>7.9690655914089613E-4</c:v>
                </c:pt>
                <c:pt idx="185">
                  <c:v>7.9871807754694621E-4</c:v>
                </c:pt>
                <c:pt idx="186">
                  <c:v>8.0051616170938853E-4</c:v>
                </c:pt>
                <c:pt idx="187">
                  <c:v>8.0230284445707346E-4</c:v>
                </c:pt>
                <c:pt idx="188">
                  <c:v>8.0761502613930342E-4</c:v>
                </c:pt>
                <c:pt idx="189">
                  <c:v>8.0937671636948229E-4</c:v>
                </c:pt>
                <c:pt idx="190">
                  <c:v>8.1113738296925003E-4</c:v>
                </c:pt>
                <c:pt idx="191">
                  <c:v>8.1289914422393386E-4</c:v>
                </c:pt>
                <c:pt idx="192">
                  <c:v>8.146641326615342E-4</c:v>
                </c:pt>
                <c:pt idx="193">
                  <c:v>8.19999999999838E-4</c:v>
                </c:pt>
                <c:pt idx="194">
                  <c:v>8.2178983111304727E-4</c:v>
                </c:pt>
                <c:pt idx="195">
                  <c:v>8.2357400716170806E-4</c:v>
                </c:pt>
                <c:pt idx="196">
                  <c:v>8.2535413659897122E-4</c:v>
                </c:pt>
                <c:pt idx="197">
                  <c:v>8.2713184167662027E-4</c:v>
                </c:pt>
                <c:pt idx="198">
                  <c:v>8.3246684029005186E-4</c:v>
                </c:pt>
                <c:pt idx="199">
                  <c:v>8.3425134646936073E-4</c:v>
                </c:pt>
                <c:pt idx="200">
                  <c:v>8.3604174656347634E-4</c:v>
                </c:pt>
                <c:pt idx="201">
                  <c:v>8.3783974562871464E-4</c:v>
                </c:pt>
                <c:pt idx="202">
                  <c:v>8.3964706252309858E-4</c:v>
                </c:pt>
                <c:pt idx="203">
                  <c:v>8.4658506744275306E-4</c:v>
                </c:pt>
                <c:pt idx="204">
                  <c:v>8.4188142343238188E-4</c:v>
                </c:pt>
                <c:pt idx="205">
                  <c:v>8.4385563214019741E-4</c:v>
                </c:pt>
                <c:pt idx="206">
                  <c:v>8.4786477338145484E-4</c:v>
                </c:pt>
                <c:pt idx="207">
                  <c:v>8.4891215446381311E-4</c:v>
                </c:pt>
                <c:pt idx="208">
                  <c:v>8.5413279087943948E-4</c:v>
                </c:pt>
                <c:pt idx="209">
                  <c:v>8.5628245861108681E-4</c:v>
                </c:pt>
                <c:pt idx="210">
                  <c:v>8.5846793970631322E-4</c:v>
                </c:pt>
                <c:pt idx="211">
                  <c:v>8.6357861079853636E-4</c:v>
                </c:pt>
                <c:pt idx="212">
                  <c:v>8.6443504821561454E-4</c:v>
                </c:pt>
                <c:pt idx="213">
                  <c:v>8.6999999999996509E-4</c:v>
                </c:pt>
                <c:pt idx="214">
                  <c:v>8.724402475752777E-4</c:v>
                </c:pt>
                <c:pt idx="215">
                  <c:v>8.7492531713323745E-4</c:v>
                </c:pt>
                <c:pt idx="216">
                  <c:v>8.8133284191563733E-4</c:v>
                </c:pt>
                <c:pt idx="217">
                  <c:v>8.8199231279532085E-4</c:v>
                </c:pt>
                <c:pt idx="218">
                  <c:v>8.8792853950165999E-4</c:v>
                </c:pt>
                <c:pt idx="219">
                  <c:v>8.9062570743804535E-4</c:v>
                </c:pt>
                <c:pt idx="220">
                  <c:v>8.9334864590014411E-4</c:v>
                </c:pt>
                <c:pt idx="221">
                  <c:v>9.0055162044210652E-4</c:v>
                </c:pt>
                <c:pt idx="222">
                  <c:v>9.1007167672330568E-4</c:v>
                </c:pt>
                <c:pt idx="223">
                  <c:v>9.1289687767040625E-4</c:v>
                </c:pt>
                <c:pt idx="224">
                  <c:v>9.1343099056846169E-4</c:v>
                </c:pt>
                <c:pt idx="225">
                  <c:v>9.1848221861788788E-4</c:v>
                </c:pt>
                <c:pt idx="226">
                  <c:v>9.2242253791470659E-4</c:v>
                </c:pt>
                <c:pt idx="227">
                  <c:v>9.2525387098652727E-4</c:v>
                </c:pt>
                <c:pt idx="228">
                  <c:v>9.2807664377930483E-4</c:v>
                </c:pt>
                <c:pt idx="229">
                  <c:v>9.3088795432890608E-4</c:v>
                </c:pt>
                <c:pt idx="230">
                  <c:v>9.378127547081973E-4</c:v>
                </c:pt>
                <c:pt idx="231">
                  <c:v>9.4196013141228496E-4</c:v>
                </c:pt>
                <c:pt idx="232">
                  <c:v>9.446701978860308E-4</c:v>
                </c:pt>
                <c:pt idx="233">
                  <c:v>9.473511482958999E-4</c:v>
                </c:pt>
                <c:pt idx="234">
                  <c:v>9.4999999999999913E-4</c:v>
                </c:pt>
                <c:pt idx="235">
                  <c:v>9.5579025466737127E-4</c:v>
                </c:pt>
                <c:pt idx="236">
                  <c:v>9.6027066458984392E-4</c:v>
                </c:pt>
                <c:pt idx="237">
                  <c:v>9.6276767698560343E-4</c:v>
                </c:pt>
                <c:pt idx="238">
                  <c:v>9.6524104090627211E-4</c:v>
                </c:pt>
                <c:pt idx="239">
                  <c:v>9.6769308815654483E-4</c:v>
                </c:pt>
                <c:pt idx="240">
                  <c:v>9.7242797540449393E-4</c:v>
                </c:pt>
                <c:pt idx="241">
                  <c:v>9.7733525241089814E-4</c:v>
                </c:pt>
                <c:pt idx="242">
                  <c:v>9.7971619923420405E-4</c:v>
                </c:pt>
                <c:pt idx="243">
                  <c:v>9.8209012372332057E-4</c:v>
                </c:pt>
                <c:pt idx="244">
                  <c:v>9.8445945885010399E-4</c:v>
                </c:pt>
                <c:pt idx="245">
                  <c:v>9.8855912474230217E-4</c:v>
                </c:pt>
                <c:pt idx="246">
                  <c:v>9.9473980036416439E-4</c:v>
                </c:pt>
                <c:pt idx="247">
                  <c:v>9.9710308109570919E-4</c:v>
                </c:pt>
                <c:pt idx="248">
                  <c:v>9.994799149441434E-4</c:v>
                </c:pt>
                <c:pt idx="249">
                  <c:v>1.0033586788332233E-3</c:v>
                </c:pt>
                <c:pt idx="250">
                  <c:v>1.0050214036103923E-3</c:v>
                </c:pt>
                <c:pt idx="251">
                  <c:v>1.0116569749970502E-3</c:v>
                </c:pt>
                <c:pt idx="252">
                  <c:v>1.0141690852403531E-3</c:v>
                </c:pt>
                <c:pt idx="253">
                  <c:v>1.016712868673379E-3</c:v>
                </c:pt>
                <c:pt idx="254">
                  <c:v>1.0208421110203777E-3</c:v>
                </c:pt>
                <c:pt idx="255">
                  <c:v>1.0226868390820181E-3</c:v>
                </c:pt>
                <c:pt idx="256">
                  <c:v>1.0300000000003182E-3</c:v>
                </c:pt>
                <c:pt idx="257">
                  <c:v>1.032788702501414E-3</c:v>
                </c:pt>
                <c:pt idx="258">
                  <c:v>1.0356207358101475E-3</c:v>
                </c:pt>
                <c:pt idx="259">
                  <c:v>1.0403545229942962E-3</c:v>
                </c:pt>
                <c:pt idx="260">
                  <c:v>1.0423356470827757E-3</c:v>
                </c:pt>
                <c:pt idx="261">
                  <c:v>1.0502726422578286E-3</c:v>
                </c:pt>
                <c:pt idx="262">
                  <c:v>1.0532690898113896E-3</c:v>
                </c:pt>
                <c:pt idx="263">
                  <c:v>1.0562765864483377E-3</c:v>
                </c:pt>
                <c:pt idx="264">
                  <c:v>1.0613682962697325E-3</c:v>
                </c:pt>
                <c:pt idx="265">
                  <c:v>1.0633472366087819E-3</c:v>
                </c:pt>
                <c:pt idx="266">
                  <c:v>1.0713104308564079E-3</c:v>
                </c:pt>
                <c:pt idx="267">
                  <c:v>1.0732210169331301E-3</c:v>
                </c:pt>
                <c:pt idx="268">
                  <c:v>1.0761635427674891E-3</c:v>
                </c:pt>
                <c:pt idx="269">
                  <c:v>1.0790787436455616E-3</c:v>
                </c:pt>
                <c:pt idx="270">
                  <c:v>1.0841147136229621E-3</c:v>
                </c:pt>
                <c:pt idx="271">
                  <c:v>1.0903620950166145E-3</c:v>
                </c:pt>
                <c:pt idx="272">
                  <c:v>1.0930621186774402E-3</c:v>
                </c:pt>
                <c:pt idx="273">
                  <c:v>1.0957030760109178E-3</c:v>
                </c:pt>
                <c:pt idx="274">
                  <c:v>1.0982795165957306E-3</c:v>
                </c:pt>
                <c:pt idx="275">
                  <c:v>1.1029060128807877E-3</c:v>
                </c:pt>
                <c:pt idx="276">
                  <c:v>1.1078295012043095E-3</c:v>
                </c:pt>
                <c:pt idx="277">
                  <c:v>1.1099999999419907E-3</c:v>
                </c:pt>
                <c:pt idx="278">
                  <c:v>1.1120743133419446E-3</c:v>
                </c:pt>
                <c:pt idx="279">
                  <c:v>1.1140566825082511E-3</c:v>
                </c:pt>
                <c:pt idx="280">
                  <c:v>1.1179826235542048E-3</c:v>
                </c:pt>
                <c:pt idx="281">
                  <c:v>1.1211935328622245E-3</c:v>
                </c:pt>
                <c:pt idx="282">
                  <c:v>1.1228118626419174E-3</c:v>
                </c:pt>
                <c:pt idx="283">
                  <c:v>1.1243769766977607E-3</c:v>
                </c:pt>
                <c:pt idx="284">
                  <c:v>1.125895557671954E-3</c:v>
                </c:pt>
                <c:pt idx="285">
                  <c:v>1.1305315826121332E-3</c:v>
                </c:pt>
                <c:pt idx="286">
                  <c:v>1.1316404822905993E-3</c:v>
                </c:pt>
                <c:pt idx="287">
                  <c:v>1.1330289161760581E-3</c:v>
                </c:pt>
                <c:pt idx="288">
                  <c:v>1.134412280035806E-3</c:v>
                </c:pt>
                <c:pt idx="289">
                  <c:v>1.1357977122410489E-3</c:v>
                </c:pt>
                <c:pt idx="290">
                  <c:v>1.2055330600625319E-3</c:v>
                </c:pt>
                <c:pt idx="291">
                  <c:v>1.2091016122026484E-3</c:v>
                </c:pt>
                <c:pt idx="292">
                  <c:v>1.2106337285672955E-3</c:v>
                </c:pt>
                <c:pt idx="293">
                  <c:v>1.2122135249453584E-3</c:v>
                </c:pt>
                <c:pt idx="294">
                  <c:v>1.2158426807695384E-3</c:v>
                </c:pt>
                <c:pt idx="295">
                  <c:v>1.2165605389575366E-3</c:v>
                </c:pt>
                <c:pt idx="296">
                  <c:v>1.2210946913619918E-3</c:v>
                </c:pt>
                <c:pt idx="297">
                  <c:v>1.2231216651386434E-3</c:v>
                </c:pt>
                <c:pt idx="298">
                  <c:v>1.2252506225459655E-3</c:v>
                </c:pt>
                <c:pt idx="299">
                  <c:v>1.2300000005049936E-3</c:v>
                </c:pt>
                <c:pt idx="300">
                  <c:v>1.2311212825798232E-3</c:v>
                </c:pt>
                <c:pt idx="301">
                  <c:v>1.2376103261943375E-3</c:v>
                </c:pt>
                <c:pt idx="302">
                  <c:v>1.2404209473831677E-3</c:v>
                </c:pt>
                <c:pt idx="303">
                  <c:v>1.2433354073530499E-3</c:v>
                </c:pt>
                <c:pt idx="304">
                  <c:v>1.2493518745192121E-3</c:v>
                </c:pt>
                <c:pt idx="305">
                  <c:v>1.2509719276245239E-3</c:v>
                </c:pt>
                <c:pt idx="306">
                  <c:v>1.2593065706518844E-3</c:v>
                </c:pt>
                <c:pt idx="307">
                  <c:v>1.2627482604272325E-3</c:v>
                </c:pt>
                <c:pt idx="308">
                  <c:v>1.2662614733908223E-3</c:v>
                </c:pt>
                <c:pt idx="309">
                  <c:v>1.2730837868955443E-3</c:v>
                </c:pt>
                <c:pt idx="310">
                  <c:v>1.276739285716606E-3</c:v>
                </c:pt>
                <c:pt idx="311">
                  <c:v>1.2847316578001385E-3</c:v>
                </c:pt>
                <c:pt idx="312">
                  <c:v>1.2885722008250449E-3</c:v>
                </c:pt>
                <c:pt idx="313">
                  <c:v>1.2924499492478446E-3</c:v>
                </c:pt>
                <c:pt idx="314">
                  <c:v>1.2995915059265152E-3</c:v>
                </c:pt>
                <c:pt idx="315">
                  <c:v>1.3019058588835586E-3</c:v>
                </c:pt>
                <c:pt idx="316">
                  <c:v>1.312218030829506E-3</c:v>
                </c:pt>
                <c:pt idx="317">
                  <c:v>1.3162111944679509E-3</c:v>
                </c:pt>
                <c:pt idx="318">
                  <c:v>1.3202052429229639E-3</c:v>
                </c:pt>
                <c:pt idx="319">
                  <c:v>1.3271737341393321E-3</c:v>
                </c:pt>
                <c:pt idx="320">
                  <c:v>1.3296479878192619E-3</c:v>
                </c:pt>
                <c:pt idx="321">
                  <c:v>1.3400000007050045E-3</c:v>
                </c:pt>
                <c:pt idx="322">
                  <c:v>1.3438870237653835E-3</c:v>
                </c:pt>
                <c:pt idx="323">
                  <c:v>1.3477455797839956E-3</c:v>
                </c:pt>
                <c:pt idx="324">
                  <c:v>1.354202650678251E-3</c:v>
                </c:pt>
                <c:pt idx="325">
                  <c:v>1.3566939999064764E-3</c:v>
                </c:pt>
                <c:pt idx="326">
                  <c:v>1.3667304850427328E-3</c:v>
                </c:pt>
                <c:pt idx="327">
                  <c:v>1.3704899566867265E-3</c:v>
                </c:pt>
                <c:pt idx="328">
                  <c:v>1.3742450268463258E-3</c:v>
                </c:pt>
                <c:pt idx="329">
                  <c:v>1.3807524489129993E-3</c:v>
                </c:pt>
                <c:pt idx="330">
                  <c:v>1.3831447312081615E-3</c:v>
                </c:pt>
                <c:pt idx="331">
                  <c:v>1.3916167697911816E-3</c:v>
                </c:pt>
                <c:pt idx="332">
                  <c:v>1.3939156831957243E-3</c:v>
                </c:pt>
                <c:pt idx="333">
                  <c:v>1.3961855298961394E-3</c:v>
                </c:pt>
                <c:pt idx="334">
                  <c:v>1.3998707805307393E-3</c:v>
                </c:pt>
                <c:pt idx="335">
                  <c:v>1.4035657905656989E-3</c:v>
                </c:pt>
                <c:pt idx="336">
                  <c:v>1.4165008336058146E-3</c:v>
                </c:pt>
                <c:pt idx="337">
                  <c:v>1.4185159631793925E-3</c:v>
                </c:pt>
                <c:pt idx="338">
                  <c:v>1.422314326179875E-3</c:v>
                </c:pt>
                <c:pt idx="339">
                  <c:v>1.4261443926568867E-3</c:v>
                </c:pt>
                <c:pt idx="340">
                  <c:v>1.4300098808039154E-3</c:v>
                </c:pt>
                <c:pt idx="341">
                  <c:v>1.4442928023704019E-3</c:v>
                </c:pt>
                <c:pt idx="342">
                  <c:v>1.4459010225297405E-3</c:v>
                </c:pt>
                <c:pt idx="343">
                  <c:v>1.4500000005084372E-3</c:v>
                </c:pt>
                <c:pt idx="344">
                  <c:v>1.4541562055641337E-3</c:v>
                </c:pt>
                <c:pt idx="345">
                  <c:v>1.4583691281269853E-3</c:v>
                </c:pt>
                <c:pt idx="346">
                  <c:v>1.4745640429110001E-3</c:v>
                </c:pt>
                <c:pt idx="347">
                  <c:v>1.4757605408364986E-3</c:v>
                </c:pt>
                <c:pt idx="348">
                  <c:v>1.4802364845900339E-3</c:v>
                </c:pt>
                <c:pt idx="349">
                  <c:v>1.4847609378016769E-3</c:v>
                </c:pt>
                <c:pt idx="350">
                  <c:v>1.4893325417068353E-3</c:v>
                </c:pt>
                <c:pt idx="351">
                  <c:v>1.5070341533825696E-3</c:v>
                </c:pt>
                <c:pt idx="352">
                  <c:v>1.5080633813795037E-3</c:v>
                </c:pt>
                <c:pt idx="353">
                  <c:v>1.5128504496841337E-3</c:v>
                </c:pt>
                <c:pt idx="354">
                  <c:v>1.5176765715292754E-3</c:v>
                </c:pt>
                <c:pt idx="355">
                  <c:v>1.5263887762355485E-3</c:v>
                </c:pt>
                <c:pt idx="356">
                  <c:v>1.5412192450779852E-3</c:v>
                </c:pt>
                <c:pt idx="357">
                  <c:v>1.5462153510363793E-3</c:v>
                </c:pt>
                <c:pt idx="358">
                  <c:v>1.5512354972695992E-3</c:v>
                </c:pt>
                <c:pt idx="359">
                  <c:v>1.5562783269702312E-3</c:v>
                </c:pt>
                <c:pt idx="360">
                  <c:v>1.5613424859551362E-3</c:v>
                </c:pt>
                <c:pt idx="361">
                  <c:v>1.5766494360963852E-3</c:v>
                </c:pt>
                <c:pt idx="362">
                  <c:v>1.5817854228074744E-3</c:v>
                </c:pt>
                <c:pt idx="363">
                  <c:v>1.5869360072042614E-3</c:v>
                </c:pt>
                <c:pt idx="364">
                  <c:v>1.592099850832124E-3</c:v>
                </c:pt>
                <c:pt idx="365">
                  <c:v>1.6099999994596331E-3</c:v>
                </c:pt>
                <c:pt idx="366">
                  <c:v>1.6158619533783107E-3</c:v>
                </c:pt>
                <c:pt idx="367">
                  <c:v>1.617977086146238E-3</c:v>
                </c:pt>
                <c:pt idx="368">
                  <c:v>1.6231043219531501E-3</c:v>
                </c:pt>
                <c:pt idx="369">
                  <c:v>1.6282025258671287E-3</c:v>
                </c:pt>
                <c:pt idx="370">
                  <c:v>1.6332729825937024E-3</c:v>
                </c:pt>
                <c:pt idx="371">
                  <c:v>1.6483307337737049E-3</c:v>
                </c:pt>
                <c:pt idx="372">
                  <c:v>1.6533030715705941E-3</c:v>
                </c:pt>
                <c:pt idx="373">
                  <c:v>1.6582541027846118E-3</c:v>
                </c:pt>
                <c:pt idx="374">
                  <c:v>1.663185118952745E-3</c:v>
                </c:pt>
                <c:pt idx="375">
                  <c:v>1.6680974127490935E-3</c:v>
                </c:pt>
                <c:pt idx="376">
                  <c:v>1.6767937704677807E-3</c:v>
                </c:pt>
                <c:pt idx="377">
                  <c:v>1.6875852575625684E-3</c:v>
                </c:pt>
                <c:pt idx="378">
                  <c:v>1.6906023945749823E-3</c:v>
                </c:pt>
                <c:pt idx="379">
                  <c:v>1.6954745044803349E-3</c:v>
                </c:pt>
                <c:pt idx="380">
                  <c:v>1.7003322586028266E-3</c:v>
                </c:pt>
                <c:pt idx="381">
                  <c:v>1.7164758225266617E-3</c:v>
                </c:pt>
                <c:pt idx="382">
                  <c:v>1.719645380539006E-3</c:v>
                </c:pt>
                <c:pt idx="383">
                  <c:v>1.7244506132086754E-3</c:v>
                </c:pt>
                <c:pt idx="384">
                  <c:v>1.7292492010853419E-3</c:v>
                </c:pt>
                <c:pt idx="385">
                  <c:v>1.7340424333366731E-3</c:v>
                </c:pt>
                <c:pt idx="386">
                  <c:v>1.7499999999958727E-3</c:v>
                </c:pt>
                <c:pt idx="387">
                  <c:v>1.7531876294590455E-3</c:v>
                </c:pt>
                <c:pt idx="388">
                  <c:v>1.7579726384677372E-3</c:v>
                </c:pt>
                <c:pt idx="389">
                  <c:v>1.7627559338615436E-3</c:v>
                </c:pt>
                <c:pt idx="390">
                  <c:v>1.7675379946133479E-3</c:v>
                </c:pt>
                <c:pt idx="391">
                  <c:v>1.7835774200002997E-3</c:v>
                </c:pt>
                <c:pt idx="392">
                  <c:v>1.7866803233224523E-3</c:v>
                </c:pt>
                <c:pt idx="393">
                  <c:v>1.7914761236653791E-3</c:v>
                </c:pt>
                <c:pt idx="394">
                  <c:v>1.7962787254574334E-3</c:v>
                </c:pt>
                <c:pt idx="395">
                  <c:v>1.8010895035316806E-3</c:v>
                </c:pt>
                <c:pt idx="396">
                  <c:v>1.8173640603811351E-3</c:v>
                </c:pt>
                <c:pt idx="397">
                  <c:v>1.8204422302231362E-3</c:v>
                </c:pt>
                <c:pt idx="398">
                  <c:v>1.8271201052300434E-3</c:v>
                </c:pt>
                <c:pt idx="399">
                  <c:v>1.8320222840709252E-3</c:v>
                </c:pt>
                <c:pt idx="400">
                  <c:v>1.8369424805875102E-3</c:v>
                </c:pt>
                <c:pt idx="401">
                  <c:v>1.8518257031684671E-3</c:v>
                </c:pt>
                <c:pt idx="402">
                  <c:v>1.8568325477952773E-3</c:v>
                </c:pt>
                <c:pt idx="403">
                  <c:v>1.8618647492301694E-3</c:v>
                </c:pt>
                <c:pt idx="404">
                  <c:v>1.8669238055600726E-3</c:v>
                </c:pt>
                <c:pt idx="405">
                  <c:v>1.8720112249574746E-3</c:v>
                </c:pt>
                <c:pt idx="406">
                  <c:v>1.8874588945914852E-3</c:v>
                </c:pt>
                <c:pt idx="407">
                  <c:v>1.8926750497366635E-3</c:v>
                </c:pt>
                <c:pt idx="408">
                  <c:v>1.897927260130299E-3</c:v>
                </c:pt>
                <c:pt idx="409">
                  <c:v>1.9032165927325383E-3</c:v>
                </c:pt>
                <c:pt idx="410">
                  <c:v>1.9085421107059605E-3</c:v>
                </c:pt>
                <c:pt idx="411">
                  <c:v>1.9247212483237369E-3</c:v>
                </c:pt>
                <c:pt idx="412">
                  <c:v>1.9301769259050861E-3</c:v>
                </c:pt>
                <c:pt idx="413">
                  <c:v>1.935661444571999E-3</c:v>
                </c:pt>
                <c:pt idx="414">
                  <c:v>1.9411733034564742E-3</c:v>
                </c:pt>
                <c:pt idx="415">
                  <c:v>1.9467109910190469E-3</c:v>
                </c:pt>
                <c:pt idx="416">
                  <c:v>1.9690894237883302E-3</c:v>
                </c:pt>
                <c:pt idx="417">
                  <c:v>1.9747332081609214E-3</c:v>
                </c:pt>
                <c:pt idx="418">
                  <c:v>1.9803935278736432E-3</c:v>
                </c:pt>
                <c:pt idx="419">
                  <c:v>1.9860687966801959E-3</c:v>
                </c:pt>
                <c:pt idx="420">
                  <c:v>1.9360454226613234E-3</c:v>
                </c:pt>
                <c:pt idx="421">
                  <c:v>1.9392164493968935E-3</c:v>
                </c:pt>
                <c:pt idx="422">
                  <c:v>1.9449327936752637E-3</c:v>
                </c:pt>
                <c:pt idx="423">
                  <c:v>1.9506543514597246E-3</c:v>
                </c:pt>
                <c:pt idx="424">
                  <c:v>1.956379452987606E-3</c:v>
                </c:pt>
                <c:pt idx="425">
                  <c:v>1.9761628668376399E-3</c:v>
                </c:pt>
                <c:pt idx="426">
                  <c:v>1.9792815256277035E-3</c:v>
                </c:pt>
                <c:pt idx="427">
                  <c:v>1.9849989237706936E-3</c:v>
                </c:pt>
                <c:pt idx="428">
                  <c:v>1.9907096216786207E-3</c:v>
                </c:pt>
                <c:pt idx="429">
                  <c:v>1.9964118744511278E-3</c:v>
                </c:pt>
                <c:pt idx="430">
                  <c:v>2.016121223263511E-3</c:v>
                </c:pt>
                <c:pt idx="431">
                  <c:v>2.0191018118205497E-3</c:v>
                </c:pt>
                <c:pt idx="432">
                  <c:v>2.0247398574654869E-3</c:v>
                </c:pt>
                <c:pt idx="433">
                  <c:v>2.0303666193797888E-3</c:v>
                </c:pt>
                <c:pt idx="434">
                  <c:v>2.0359842428264285E-3</c:v>
                </c:pt>
                <c:pt idx="435">
                  <c:v>2.0555458594943097E-3</c:v>
                </c:pt>
                <c:pt idx="436">
                  <c:v>2.0584067741180171E-3</c:v>
                </c:pt>
                <c:pt idx="437">
                  <c:v>2.0640114010896005E-3</c:v>
                </c:pt>
                <c:pt idx="438">
                  <c:v>2.0696200713223793E-3</c:v>
                </c:pt>
                <c:pt idx="439">
                  <c:v>2.0752350334631471E-3</c:v>
                </c:pt>
                <c:pt idx="440">
                  <c:v>2.094954217692999E-3</c:v>
                </c:pt>
                <c:pt idx="441">
                  <c:v>2.0978032910264487E-3</c:v>
                </c:pt>
                <c:pt idx="442">
                  <c:v>2.1034839593882335E-3</c:v>
                </c:pt>
                <c:pt idx="443">
                  <c:v>2.1091847217268871E-3</c:v>
                </c:pt>
                <c:pt idx="444">
                  <c:v>2.1149079300867152E-3</c:v>
                </c:pt>
                <c:pt idx="445">
                  <c:v>2.1351182845407535E-3</c:v>
                </c:pt>
                <c:pt idx="446">
                  <c:v>2.1380727816984338E-3</c:v>
                </c:pt>
                <c:pt idx="447">
                  <c:v>2.1439440179032709E-3</c:v>
                </c:pt>
                <c:pt idx="448">
                  <c:v>2.1498521226437362E-3</c:v>
                </c:pt>
                <c:pt idx="449">
                  <c:v>2.1557995513859355E-3</c:v>
                </c:pt>
                <c:pt idx="450">
                  <c:v>2.1768453191621747E-3</c:v>
                </c:pt>
                <c:pt idx="451">
                  <c:v>2.1800321328738813E-3</c:v>
                </c:pt>
                <c:pt idx="452">
                  <c:v>2.1862135308132464E-3</c:v>
                </c:pt>
                <c:pt idx="453">
                  <c:v>2.1924479356562293E-3</c:v>
                </c:pt>
                <c:pt idx="454">
                  <c:v>2.1987310882524498E-3</c:v>
                </c:pt>
                <c:pt idx="455">
                  <c:v>2.2208077135068538E-3</c:v>
                </c:pt>
                <c:pt idx="456">
                  <c:v>2.2242376127431965E-3</c:v>
                </c:pt>
                <c:pt idx="457">
                  <c:v>2.2306790163852757E-3</c:v>
                </c:pt>
                <c:pt idx="458">
                  <c:v>2.2371347205615922E-3</c:v>
                </c:pt>
                <c:pt idx="459">
                  <c:v>2.2435988580003946E-3</c:v>
                </c:pt>
                <c:pt idx="460">
                  <c:v>2.2660161543658535E-3</c:v>
                </c:pt>
                <c:pt idx="461">
                  <c:v>2.2785642336322826E-3</c:v>
                </c:pt>
                <c:pt idx="462">
                  <c:v>2.2849998069956298E-3</c:v>
                </c:pt>
                <c:pt idx="463">
                  <c:v>2.2975677014507884E-3</c:v>
                </c:pt>
                <c:pt idx="464">
                  <c:v>2.3008660065570049E-3</c:v>
                </c:pt>
                <c:pt idx="465">
                  <c:v>2.316650759550145E-3</c:v>
                </c:pt>
                <c:pt idx="466">
                  <c:v>2.3228329258781371E-3</c:v>
                </c:pt>
                <c:pt idx="467">
                  <c:v>2.3289513716581605E-3</c:v>
                </c:pt>
                <c:pt idx="468">
                  <c:v>2.3412594884946033E-3</c:v>
                </c:pt>
                <c:pt idx="469">
                  <c:v>2.3441069735569055E-3</c:v>
                </c:pt>
                <c:pt idx="470">
                  <c:v>2.3583683843726058E-3</c:v>
                </c:pt>
                <c:pt idx="471">
                  <c:v>2.363972366063039E-3</c:v>
                </c:pt>
                <c:pt idx="472">
                  <c:v>2.369470324291289E-3</c:v>
                </c:pt>
                <c:pt idx="473">
                  <c:v>2.3812661823852106E-3</c:v>
                </c:pt>
                <c:pt idx="474">
                  <c:v>2.3833749853824451E-3</c:v>
                </c:pt>
                <c:pt idx="475">
                  <c:v>2.3955495850813209E-3</c:v>
                </c:pt>
                <c:pt idx="476">
                  <c:v>2.4005260458443592E-3</c:v>
                </c:pt>
                <c:pt idx="477">
                  <c:v>2.4054371293151223E-3</c:v>
                </c:pt>
                <c:pt idx="478">
                  <c:v>2.4168771224361827E-3</c:v>
                </c:pt>
                <c:pt idx="479">
                  <c:v>2.4183944879144262E-3</c:v>
                </c:pt>
                <c:pt idx="480">
                  <c:v>2.4292322706872009E-3</c:v>
                </c:pt>
                <c:pt idx="481">
                  <c:v>2.4338838651724475E-3</c:v>
                </c:pt>
                <c:pt idx="482">
                  <c:v>2.4385147037650373E-3</c:v>
                </c:pt>
                <c:pt idx="483">
                  <c:v>2.4397358639963495E-3</c:v>
                </c:pt>
                <c:pt idx="484">
                  <c:v>2.4409213117298498E-3</c:v>
                </c:pt>
                <c:pt idx="485">
                  <c:v>2.4581278326840468E-3</c:v>
                </c:pt>
                <c:pt idx="486">
                  <c:v>2.4627567643495615E-3</c:v>
                </c:pt>
                <c:pt idx="487">
                  <c:v>2.4674116146562982E-3</c:v>
                </c:pt>
                <c:pt idx="488">
                  <c:v>2.4720992234889814E-3</c:v>
                </c:pt>
                <c:pt idx="489">
                  <c:v>2.4838734234071441E-3</c:v>
                </c:pt>
                <c:pt idx="490">
                  <c:v>2.4913154110757121E-3</c:v>
                </c:pt>
                <c:pt idx="491">
                  <c:v>2.4962707801520997E-3</c:v>
                </c:pt>
                <c:pt idx="492">
                  <c:v>2.5013007687041127E-3</c:v>
                </c:pt>
                <c:pt idx="493">
                  <c:v>2.5064124905210907E-3</c:v>
                </c:pt>
                <c:pt idx="494">
                  <c:v>2.5334488212445873E-3</c:v>
                </c:pt>
                <c:pt idx="495">
                  <c:v>2.5392005914068182E-3</c:v>
                </c:pt>
                <c:pt idx="496">
                  <c:v>2.5450733678568805E-3</c:v>
                </c:pt>
                <c:pt idx="497">
                  <c:v>2.5584475061216009E-3</c:v>
                </c:pt>
                <c:pt idx="498">
                  <c:v>2.569689076435682E-3</c:v>
                </c:pt>
                <c:pt idx="499">
                  <c:v>2.5761025557496475E-3</c:v>
                </c:pt>
                <c:pt idx="500">
                  <c:v>2.582611123105098E-3</c:v>
                </c:pt>
                <c:pt idx="501">
                  <c:v>2.5892103653733724E-3</c:v>
                </c:pt>
                <c:pt idx="502">
                  <c:v>2.6070992061586898E-3</c:v>
                </c:pt>
                <c:pt idx="503">
                  <c:v>2.6271581041452086E-3</c:v>
                </c:pt>
                <c:pt idx="504">
                  <c:v>2.6342096598263179E-3</c:v>
                </c:pt>
                <c:pt idx="505">
                  <c:v>2.6488245312251651E-3</c:v>
                </c:pt>
                <c:pt idx="506">
                  <c:v>2.65223832417333E-3</c:v>
                </c:pt>
                <c:pt idx="507">
                  <c:v>2.6702555023419201E-3</c:v>
                </c:pt>
                <c:pt idx="508">
                  <c:v>2.6775896977694193E-3</c:v>
                </c:pt>
                <c:pt idx="509">
                  <c:v>2.6849545828551247E-3</c:v>
                </c:pt>
                <c:pt idx="510">
                  <c:v>2.6998642737685236E-3</c:v>
                </c:pt>
                <c:pt idx="511">
                  <c:v>2.7519435775261972E-3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EUR6M!$AO$2:$AO$19</c:f>
              <c:numCache>
                <c:formatCode>ddd\,\ dd\-mmm\-yyyy</c:formatCode>
                <c:ptCount val="18"/>
                <c:pt idx="0">
                  <c:v>42170</c:v>
                </c:pt>
                <c:pt idx="1">
                  <c:v>42199</c:v>
                </c:pt>
                <c:pt idx="2">
                  <c:v>42230</c:v>
                </c:pt>
                <c:pt idx="3">
                  <c:v>42261</c:v>
                </c:pt>
                <c:pt idx="4">
                  <c:v>42291</c:v>
                </c:pt>
                <c:pt idx="5">
                  <c:v>42324</c:v>
                </c:pt>
                <c:pt idx="6">
                  <c:v>42352</c:v>
                </c:pt>
                <c:pt idx="7">
                  <c:v>42383</c:v>
                </c:pt>
                <c:pt idx="8">
                  <c:v>42415</c:v>
                </c:pt>
                <c:pt idx="9">
                  <c:v>42443</c:v>
                </c:pt>
                <c:pt idx="10">
                  <c:v>42474</c:v>
                </c:pt>
                <c:pt idx="11">
                  <c:v>42506</c:v>
                </c:pt>
                <c:pt idx="12">
                  <c:v>42535</c:v>
                </c:pt>
                <c:pt idx="13">
                  <c:v>42565</c:v>
                </c:pt>
                <c:pt idx="14">
                  <c:v>42597</c:v>
                </c:pt>
                <c:pt idx="15">
                  <c:v>42627</c:v>
                </c:pt>
                <c:pt idx="16">
                  <c:v>42657</c:v>
                </c:pt>
                <c:pt idx="17">
                  <c:v>42688</c:v>
                </c:pt>
              </c:numCache>
            </c:numRef>
          </c:xVal>
          <c:yVal>
            <c:numRef>
              <c:f>EUR6M!$AP$2:$AP$19</c:f>
              <c:numCache>
                <c:formatCode>0.0000%</c:formatCode>
                <c:ptCount val="18"/>
                <c:pt idx="0">
                  <c:v>6.3000000000000003E-4</c:v>
                </c:pt>
                <c:pt idx="1">
                  <c:v>6.4000000000000005E-4</c:v>
                </c:pt>
                <c:pt idx="2">
                  <c:v>6.4000000000000005E-4</c:v>
                </c:pt>
                <c:pt idx="3">
                  <c:v>6.4999999999999997E-4</c:v>
                </c:pt>
                <c:pt idx="4">
                  <c:v>6.8000000000000005E-4</c:v>
                </c:pt>
                <c:pt idx="5">
                  <c:v>7.000000000000001E-4</c:v>
                </c:pt>
                <c:pt idx="6">
                  <c:v>7.2000000000000005E-4</c:v>
                </c:pt>
                <c:pt idx="7">
                  <c:v>7.7000000000000018E-4</c:v>
                </c:pt>
                <c:pt idx="8">
                  <c:v>8.200000000000002E-4</c:v>
                </c:pt>
                <c:pt idx="9">
                  <c:v>8.7000000000000011E-4</c:v>
                </c:pt>
                <c:pt idx="10">
                  <c:v>9.5E-4</c:v>
                </c:pt>
                <c:pt idx="11">
                  <c:v>1.0300000000000001E-3</c:v>
                </c:pt>
                <c:pt idx="12">
                  <c:v>1.1099999999999999E-3</c:v>
                </c:pt>
                <c:pt idx="13">
                  <c:v>1.23E-3</c:v>
                </c:pt>
                <c:pt idx="14">
                  <c:v>1.34E-3</c:v>
                </c:pt>
                <c:pt idx="15">
                  <c:v>1.4499999999999999E-3</c:v>
                </c:pt>
                <c:pt idx="16">
                  <c:v>1.6099999999999997E-3</c:v>
                </c:pt>
                <c:pt idx="17">
                  <c:v>1.7499999999999998E-3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980224"/>
        <c:axId val="720998400"/>
      </c:scatterChart>
      <c:valAx>
        <c:axId val="72098022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720998400"/>
        <c:crosses val="autoZero"/>
        <c:crossBetween val="midCat"/>
      </c:valAx>
      <c:valAx>
        <c:axId val="720998400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209802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EUR6M!$AV$2:$AV$2366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cat>
          <c:val>
            <c:numRef>
              <c:f>EUR6M!$AX$2:$AX$2366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EUR6M!$AY$2:$AY$2366</c:f>
              <c:numCache>
                <c:formatCode>0.0000%</c:formatCode>
                <c:ptCount val="2365"/>
                <c:pt idx="0">
                  <c:v>6.6322790740195854E-4</c:v>
                </c:pt>
                <c:pt idx="1">
                  <c:v>6.6141102992913956E-4</c:v>
                </c:pt>
                <c:pt idx="2">
                  <c:v>6.5960669355317732E-4</c:v>
                </c:pt>
                <c:pt idx="3">
                  <c:v>6.5552333985920543E-4</c:v>
                </c:pt>
                <c:pt idx="4">
                  <c:v>6.5490601494417819E-4</c:v>
                </c:pt>
                <c:pt idx="5">
                  <c:v>6.5081920215298334E-4</c:v>
                </c:pt>
                <c:pt idx="6">
                  <c:v>6.4911805384641459E-4</c:v>
                </c:pt>
                <c:pt idx="7">
                  <c:v>6.4743895851494403E-4</c:v>
                </c:pt>
                <c:pt idx="8">
                  <c:v>6.4391600116168784E-4</c:v>
                </c:pt>
                <c:pt idx="9">
                  <c:v>6.4323595881926154E-4</c:v>
                </c:pt>
                <c:pt idx="10">
                  <c:v>6.483370410342768E-4</c:v>
                </c:pt>
                <c:pt idx="11">
                  <c:v>6.467818355110072E-4</c:v>
                </c:pt>
                <c:pt idx="12">
                  <c:v>6.4525783321571701E-4</c:v>
                </c:pt>
                <c:pt idx="13">
                  <c:v>6.4376661377489076E-4</c:v>
                </c:pt>
                <c:pt idx="14">
                  <c:v>6.4091349516349257E-4</c:v>
                </c:pt>
                <c:pt idx="15">
                  <c:v>6.3816190388044818E-4</c:v>
                </c:pt>
                <c:pt idx="16">
                  <c:v>6.3685903990418069E-4</c:v>
                </c:pt>
                <c:pt idx="17">
                  <c:v>6.3559888461957846E-4</c:v>
                </c:pt>
                <c:pt idx="18">
                  <c:v>6.3438316701517835E-4</c:v>
                </c:pt>
                <c:pt idx="19">
                  <c:v>6.3251967595406714E-4</c:v>
                </c:pt>
                <c:pt idx="20">
                  <c:v>6.2999999999982471E-4</c:v>
                </c:pt>
                <c:pt idx="21">
                  <c:v>6.2905444191902924E-4</c:v>
                </c:pt>
                <c:pt idx="22">
                  <c:v>6.282037481548544E-4</c:v>
                </c:pt>
                <c:pt idx="23">
                  <c:v>6.2744513653411986E-4</c:v>
                </c:pt>
                <c:pt idx="24">
                  <c:v>6.2693940580496826E-4</c:v>
                </c:pt>
                <c:pt idx="25">
                  <c:v>6.252673251100258E-4</c:v>
                </c:pt>
                <c:pt idx="26">
                  <c:v>6.2491884868941E-4</c:v>
                </c:pt>
                <c:pt idx="27">
                  <c:v>6.2464063560842167E-4</c:v>
                </c:pt>
                <c:pt idx="28">
                  <c:v>6.253695367148958E-4</c:v>
                </c:pt>
                <c:pt idx="29">
                  <c:v>6.2492938626215971E-4</c:v>
                </c:pt>
                <c:pt idx="30">
                  <c:v>6.2413780012325918E-4</c:v>
                </c:pt>
                <c:pt idx="31">
                  <c:v>6.2453642885176017E-4</c:v>
                </c:pt>
                <c:pt idx="32">
                  <c:v>6.4040565517131838E-4</c:v>
                </c:pt>
                <c:pt idx="33">
                  <c:v>6.4024181292029211E-4</c:v>
                </c:pt>
                <c:pt idx="34">
                  <c:v>6.4010541044953815E-4</c:v>
                </c:pt>
                <c:pt idx="35">
                  <c:v>6.4022851601317778E-4</c:v>
                </c:pt>
                <c:pt idx="36">
                  <c:v>6.4032952395909825E-4</c:v>
                </c:pt>
                <c:pt idx="37">
                  <c:v>6.4041002389016719E-4</c:v>
                </c:pt>
                <c:pt idx="38">
                  <c:v>6.4038628075626584E-4</c:v>
                </c:pt>
                <c:pt idx="39">
                  <c:v>6.404096523244747E-4</c:v>
                </c:pt>
                <c:pt idx="40">
                  <c:v>6.4021805560064162E-4</c:v>
                </c:pt>
                <c:pt idx="41">
                  <c:v>6.4000000000054356E-4</c:v>
                </c:pt>
                <c:pt idx="42">
                  <c:v>6.3974488323370127E-4</c:v>
                </c:pt>
                <c:pt idx="43">
                  <c:v>6.3877541919384626E-4</c:v>
                </c:pt>
                <c:pt idx="44">
                  <c:v>6.3888034668624068E-4</c:v>
                </c:pt>
                <c:pt idx="45">
                  <c:v>6.3853243809463146E-4</c:v>
                </c:pt>
                <c:pt idx="46">
                  <c:v>6.3830319611054035E-4</c:v>
                </c:pt>
                <c:pt idx="47">
                  <c:v>6.3807850258501553E-4</c:v>
                </c:pt>
                <c:pt idx="48">
                  <c:v>6.3699652180402363E-4</c:v>
                </c:pt>
                <c:pt idx="49">
                  <c:v>6.3720603403188221E-4</c:v>
                </c:pt>
                <c:pt idx="50">
                  <c:v>6.3702359619060406E-4</c:v>
                </c:pt>
                <c:pt idx="51">
                  <c:v>6.3682617305667625E-4</c:v>
                </c:pt>
                <c:pt idx="52">
                  <c:v>6.3663314427936629E-4</c:v>
                </c:pt>
                <c:pt idx="53">
                  <c:v>6.3691713172493345E-4</c:v>
                </c:pt>
                <c:pt idx="54">
                  <c:v>6.3721397768488582E-4</c:v>
                </c:pt>
                <c:pt idx="55">
                  <c:v>6.421890440604759E-4</c:v>
                </c:pt>
                <c:pt idx="56">
                  <c:v>6.4202004029297348E-4</c:v>
                </c:pt>
                <c:pt idx="57">
                  <c:v>6.418545033879204E-4</c:v>
                </c:pt>
                <c:pt idx="58">
                  <c:v>6.4066171758402014E-4</c:v>
                </c:pt>
                <c:pt idx="59">
                  <c:v>6.4101617641380577E-4</c:v>
                </c:pt>
                <c:pt idx="60">
                  <c:v>6.410714220915915E-4</c:v>
                </c:pt>
                <c:pt idx="61">
                  <c:v>6.4092202556426841E-4</c:v>
                </c:pt>
                <c:pt idx="62">
                  <c:v>6.4077439498563696E-4</c:v>
                </c:pt>
                <c:pt idx="63">
                  <c:v>6.3965893465893616E-4</c:v>
                </c:pt>
                <c:pt idx="64">
                  <c:v>6.3999999999987201E-4</c:v>
                </c:pt>
                <c:pt idx="65">
                  <c:v>6.401017428785792E-4</c:v>
                </c:pt>
                <c:pt idx="66">
                  <c:v>6.4002194117941734E-4</c:v>
                </c:pt>
                <c:pt idx="67">
                  <c:v>6.3997138590944701E-4</c:v>
                </c:pt>
                <c:pt idx="68">
                  <c:v>6.3933952626157051E-4</c:v>
                </c:pt>
                <c:pt idx="69">
                  <c:v>6.3967489732644147E-4</c:v>
                </c:pt>
                <c:pt idx="70">
                  <c:v>6.4024945716546831E-4</c:v>
                </c:pt>
                <c:pt idx="71">
                  <c:v>6.4043102474643852E-4</c:v>
                </c:pt>
                <c:pt idx="72">
                  <c:v>6.406616225698835E-4</c:v>
                </c:pt>
                <c:pt idx="73">
                  <c:v>6.407663843195139E-4</c:v>
                </c:pt>
                <c:pt idx="74">
                  <c:v>6.4120859917218159E-4</c:v>
                </c:pt>
                <c:pt idx="75">
                  <c:v>6.4272523729356731E-4</c:v>
                </c:pt>
                <c:pt idx="76">
                  <c:v>6.3494424312897726E-4</c:v>
                </c:pt>
                <c:pt idx="77">
                  <c:v>6.3554671394287397E-4</c:v>
                </c:pt>
                <c:pt idx="78">
                  <c:v>6.3622615354196228E-4</c:v>
                </c:pt>
                <c:pt idx="79">
                  <c:v>6.3698658350096367E-4</c:v>
                </c:pt>
                <c:pt idx="80">
                  <c:v>6.3979549768221518E-4</c:v>
                </c:pt>
                <c:pt idx="81">
                  <c:v>6.4092206004209753E-4</c:v>
                </c:pt>
                <c:pt idx="82">
                  <c:v>6.421511870655552E-4</c:v>
                </c:pt>
                <c:pt idx="83">
                  <c:v>6.4348748691654863E-4</c:v>
                </c:pt>
                <c:pt idx="84">
                  <c:v>6.4493566553269527E-4</c:v>
                </c:pt>
                <c:pt idx="85">
                  <c:v>6.5000000000008584E-4</c:v>
                </c:pt>
                <c:pt idx="86">
                  <c:v>6.5194309438218435E-4</c:v>
                </c:pt>
                <c:pt idx="87">
                  <c:v>6.5401329145748852E-4</c:v>
                </c:pt>
                <c:pt idx="88">
                  <c:v>6.5620587201767734E-4</c:v>
                </c:pt>
                <c:pt idx="89">
                  <c:v>6.5851595349499415E-4</c:v>
                </c:pt>
                <c:pt idx="90">
                  <c:v>6.6609992729780079E-4</c:v>
                </c:pt>
                <c:pt idx="91">
                  <c:v>6.6882791946359021E-4</c:v>
                </c:pt>
                <c:pt idx="92">
                  <c:v>6.7164654919408596E-4</c:v>
                </c:pt>
                <c:pt idx="93">
                  <c:v>6.7454995368893293E-4</c:v>
                </c:pt>
                <c:pt idx="94">
                  <c:v>6.8031000816544613E-4</c:v>
                </c:pt>
                <c:pt idx="95">
                  <c:v>6.8756707204594943E-4</c:v>
                </c:pt>
                <c:pt idx="96">
                  <c:v>6.9012196239604711E-4</c:v>
                </c:pt>
                <c:pt idx="97">
                  <c:v>6.9406655429452523E-4</c:v>
                </c:pt>
                <c:pt idx="98">
                  <c:v>6.3715640816141205E-4</c:v>
                </c:pt>
                <c:pt idx="99">
                  <c:v>6.4240807590935966E-4</c:v>
                </c:pt>
                <c:pt idx="100">
                  <c:v>6.506072590574647E-4</c:v>
                </c:pt>
                <c:pt idx="101">
                  <c:v>6.5398696191034452E-4</c:v>
                </c:pt>
                <c:pt idx="102">
                  <c:v>6.5735775730572054E-4</c:v>
                </c:pt>
                <c:pt idx="103">
                  <c:v>6.6071150907556916E-4</c:v>
                </c:pt>
                <c:pt idx="104">
                  <c:v>6.6556765039758772E-4</c:v>
                </c:pt>
                <c:pt idx="105">
                  <c:v>6.7378766815830778E-4</c:v>
                </c:pt>
                <c:pt idx="106">
                  <c:v>6.7692847090536953E-4</c:v>
                </c:pt>
                <c:pt idx="107">
                  <c:v>6.8000000000026145E-4</c:v>
                </c:pt>
                <c:pt idx="108">
                  <c:v>6.8299471311338131E-4</c:v>
                </c:pt>
                <c:pt idx="109">
                  <c:v>6.8683502546553041E-4</c:v>
                </c:pt>
                <c:pt idx="110">
                  <c:v>6.9420930977234655E-4</c:v>
                </c:pt>
                <c:pt idx="111">
                  <c:v>6.9682766497713077E-4</c:v>
                </c:pt>
                <c:pt idx="112">
                  <c:v>6.9937441509371754E-4</c:v>
                </c:pt>
                <c:pt idx="113">
                  <c:v>7.0185091861880967E-4</c:v>
                </c:pt>
                <c:pt idx="114">
                  <c:v>7.0461868707824939E-4</c:v>
                </c:pt>
                <c:pt idx="115">
                  <c:v>7.1108368174639289E-4</c:v>
                </c:pt>
                <c:pt idx="116">
                  <c:v>7.1323137476304659E-4</c:v>
                </c:pt>
                <c:pt idx="117">
                  <c:v>7.1531819916288686E-4</c:v>
                </c:pt>
                <c:pt idx="118">
                  <c:v>7.1734592243611153E-4</c:v>
                </c:pt>
                <c:pt idx="119">
                  <c:v>7.1933855252832141E-4</c:v>
                </c:pt>
                <c:pt idx="120">
                  <c:v>6.7851292856773967E-4</c:v>
                </c:pt>
                <c:pt idx="121">
                  <c:v>6.8030093689067865E-4</c:v>
                </c:pt>
                <c:pt idx="122">
                  <c:v>6.8204063227183848E-4</c:v>
                </c:pt>
                <c:pt idx="123">
                  <c:v>6.8373419226386289E-4</c:v>
                </c:pt>
                <c:pt idx="124">
                  <c:v>6.8538385316668847E-4</c:v>
                </c:pt>
                <c:pt idx="125">
                  <c:v>6.9009268548592009E-4</c:v>
                </c:pt>
                <c:pt idx="126">
                  <c:v>6.9159028790206445E-4</c:v>
                </c:pt>
                <c:pt idx="127">
                  <c:v>6.9305605388406046E-4</c:v>
                </c:pt>
                <c:pt idx="128">
                  <c:v>6.9449257219583672E-4</c:v>
                </c:pt>
                <c:pt idx="129">
                  <c:v>6.9590249034290471E-4</c:v>
                </c:pt>
                <c:pt idx="130">
                  <c:v>6.9999999999975453E-4</c:v>
                </c:pt>
                <c:pt idx="131">
                  <c:v>7.0133100803980246E-4</c:v>
                </c:pt>
                <c:pt idx="132">
                  <c:v>7.0264856352254053E-4</c:v>
                </c:pt>
                <c:pt idx="133">
                  <c:v>7.039546544770507E-4</c:v>
                </c:pt>
                <c:pt idx="134">
                  <c:v>7.0525128309163819E-4</c:v>
                </c:pt>
                <c:pt idx="135">
                  <c:v>7.0910462916507063E-4</c:v>
                </c:pt>
                <c:pt idx="136">
                  <c:v>7.1038371348792443E-4</c:v>
                </c:pt>
                <c:pt idx="137">
                  <c:v>7.1166355880029149E-4</c:v>
                </c:pt>
                <c:pt idx="138">
                  <c:v>7.1294625224801252E-4</c:v>
                </c:pt>
                <c:pt idx="139">
                  <c:v>7.1423389513395545E-4</c:v>
                </c:pt>
                <c:pt idx="140">
                  <c:v>7.1816629124113061E-4</c:v>
                </c:pt>
                <c:pt idx="141">
                  <c:v>6.99656876779671E-4</c:v>
                </c:pt>
                <c:pt idx="142">
                  <c:v>7.0104288359500015E-4</c:v>
                </c:pt>
                <c:pt idx="143">
                  <c:v>7.0245041547359105E-4</c:v>
                </c:pt>
                <c:pt idx="144">
                  <c:v>7.0465805256382334E-4</c:v>
                </c:pt>
                <c:pt idx="145">
                  <c:v>7.0834048104941288E-4</c:v>
                </c:pt>
                <c:pt idx="146">
                  <c:v>7.0988927705321013E-4</c:v>
                </c:pt>
                <c:pt idx="147">
                  <c:v>7.1147315223591312E-4</c:v>
                </c:pt>
                <c:pt idx="148">
                  <c:v>7.1309441491455698E-4</c:v>
                </c:pt>
                <c:pt idx="149">
                  <c:v>7.1649663295960265E-4</c:v>
                </c:pt>
                <c:pt idx="150">
                  <c:v>7.1999999997309188E-4</c:v>
                </c:pt>
                <c:pt idx="151">
                  <c:v>7.2184182205460828E-4</c:v>
                </c:pt>
                <c:pt idx="152">
                  <c:v>7.2371923714663084E-4</c:v>
                </c:pt>
                <c:pt idx="153">
                  <c:v>7.256224597853542E-4</c:v>
                </c:pt>
                <c:pt idx="154">
                  <c:v>7.3040906446308906E-4</c:v>
                </c:pt>
                <c:pt idx="155">
                  <c:v>7.3347533859596348E-4</c:v>
                </c:pt>
                <c:pt idx="156">
                  <c:v>7.3549432524639682E-4</c:v>
                </c:pt>
                <c:pt idx="157">
                  <c:v>7.3753404330467731E-4</c:v>
                </c:pt>
                <c:pt idx="158">
                  <c:v>7.3959376342198338E-4</c:v>
                </c:pt>
                <c:pt idx="159">
                  <c:v>7.480192442831762E-4</c:v>
                </c:pt>
                <c:pt idx="160">
                  <c:v>7.5016920123706441E-4</c:v>
                </c:pt>
                <c:pt idx="161">
                  <c:v>7.5233548422087946E-4</c:v>
                </c:pt>
                <c:pt idx="162">
                  <c:v>7.5267735834807364E-4</c:v>
                </c:pt>
                <c:pt idx="163">
                  <c:v>7.4635313601719626E-4</c:v>
                </c:pt>
                <c:pt idx="164">
                  <c:v>7.4863151200924298E-4</c:v>
                </c:pt>
                <c:pt idx="165">
                  <c:v>7.5092946889511903E-4</c:v>
                </c:pt>
                <c:pt idx="166">
                  <c:v>7.5324679771011092E-4</c:v>
                </c:pt>
                <c:pt idx="167">
                  <c:v>7.5558332301214014E-4</c:v>
                </c:pt>
                <c:pt idx="168">
                  <c:v>7.6270682623899187E-4</c:v>
                </c:pt>
                <c:pt idx="169">
                  <c:v>7.6511905349649454E-4</c:v>
                </c:pt>
                <c:pt idx="170">
                  <c:v>7.675501028534806E-4</c:v>
                </c:pt>
                <c:pt idx="171">
                  <c:v>7.6999999999972999E-4</c:v>
                </c:pt>
                <c:pt idx="172">
                  <c:v>7.7243407815941927E-4</c:v>
                </c:pt>
                <c:pt idx="173">
                  <c:v>7.7944726379604334E-4</c:v>
                </c:pt>
                <c:pt idx="174">
                  <c:v>7.8169456419939422E-4</c:v>
                </c:pt>
                <c:pt idx="175">
                  <c:v>7.8389964688463257E-4</c:v>
                </c:pt>
                <c:pt idx="176">
                  <c:v>7.8606433103129054E-4</c:v>
                </c:pt>
                <c:pt idx="177">
                  <c:v>7.8819045006640475E-4</c:v>
                </c:pt>
                <c:pt idx="178">
                  <c:v>7.9435596444061521E-4</c:v>
                </c:pt>
                <c:pt idx="179">
                  <c:v>7.9634644219334755E-4</c:v>
                </c:pt>
                <c:pt idx="180">
                  <c:v>7.9830773564011897E-4</c:v>
                </c:pt>
                <c:pt idx="181">
                  <c:v>8.002417636758626E-4</c:v>
                </c:pt>
                <c:pt idx="182">
                  <c:v>8.0215045943818439E-4</c:v>
                </c:pt>
                <c:pt idx="183">
                  <c:v>7.9507958790637882E-4</c:v>
                </c:pt>
                <c:pt idx="184">
                  <c:v>7.9690655914089613E-4</c:v>
                </c:pt>
                <c:pt idx="185">
                  <c:v>7.9871807754694621E-4</c:v>
                </c:pt>
                <c:pt idx="186">
                  <c:v>8.0051616170938853E-4</c:v>
                </c:pt>
                <c:pt idx="187">
                  <c:v>8.0230284445707346E-4</c:v>
                </c:pt>
                <c:pt idx="188">
                  <c:v>8.0761502613930342E-4</c:v>
                </c:pt>
                <c:pt idx="189">
                  <c:v>8.0937671636948229E-4</c:v>
                </c:pt>
                <c:pt idx="190">
                  <c:v>8.1113738296925003E-4</c:v>
                </c:pt>
                <c:pt idx="191">
                  <c:v>8.1289914422393386E-4</c:v>
                </c:pt>
                <c:pt idx="192">
                  <c:v>8.146641326615342E-4</c:v>
                </c:pt>
                <c:pt idx="193">
                  <c:v>8.19999999999838E-4</c:v>
                </c:pt>
                <c:pt idx="194">
                  <c:v>8.2178983111304727E-4</c:v>
                </c:pt>
                <c:pt idx="195">
                  <c:v>8.2357400716170806E-4</c:v>
                </c:pt>
                <c:pt idx="196">
                  <c:v>8.2535413659897122E-4</c:v>
                </c:pt>
                <c:pt idx="197">
                  <c:v>8.2713184167662027E-4</c:v>
                </c:pt>
                <c:pt idx="198">
                  <c:v>8.3246684029005186E-4</c:v>
                </c:pt>
                <c:pt idx="199">
                  <c:v>8.3425134646936073E-4</c:v>
                </c:pt>
                <c:pt idx="200">
                  <c:v>8.3604174656347634E-4</c:v>
                </c:pt>
                <c:pt idx="201">
                  <c:v>8.3783974562871464E-4</c:v>
                </c:pt>
                <c:pt idx="202">
                  <c:v>8.3964706252309858E-4</c:v>
                </c:pt>
                <c:pt idx="203">
                  <c:v>8.4658506744275306E-4</c:v>
                </c:pt>
                <c:pt idx="204">
                  <c:v>8.4188142343238188E-4</c:v>
                </c:pt>
                <c:pt idx="205">
                  <c:v>8.4385563214019741E-4</c:v>
                </c:pt>
                <c:pt idx="206">
                  <c:v>8.4786477338145484E-4</c:v>
                </c:pt>
                <c:pt idx="207">
                  <c:v>8.4891215446381311E-4</c:v>
                </c:pt>
                <c:pt idx="208">
                  <c:v>8.5413279087943948E-4</c:v>
                </c:pt>
                <c:pt idx="209">
                  <c:v>8.5628245861108681E-4</c:v>
                </c:pt>
                <c:pt idx="210">
                  <c:v>8.5846793970631322E-4</c:v>
                </c:pt>
                <c:pt idx="211">
                  <c:v>8.6357861079853636E-4</c:v>
                </c:pt>
                <c:pt idx="212">
                  <c:v>8.6443504821561454E-4</c:v>
                </c:pt>
                <c:pt idx="213">
                  <c:v>8.6999999999996509E-4</c:v>
                </c:pt>
                <c:pt idx="214">
                  <c:v>8.724402475752777E-4</c:v>
                </c:pt>
                <c:pt idx="215">
                  <c:v>8.7492531713323745E-4</c:v>
                </c:pt>
                <c:pt idx="216">
                  <c:v>8.8133284191563733E-4</c:v>
                </c:pt>
                <c:pt idx="217">
                  <c:v>8.8199231279532085E-4</c:v>
                </c:pt>
                <c:pt idx="218">
                  <c:v>8.8792853950165999E-4</c:v>
                </c:pt>
                <c:pt idx="219">
                  <c:v>8.9062570743804535E-4</c:v>
                </c:pt>
                <c:pt idx="220">
                  <c:v>8.9334864590014411E-4</c:v>
                </c:pt>
                <c:pt idx="221">
                  <c:v>9.0055162044210652E-4</c:v>
                </c:pt>
                <c:pt idx="222">
                  <c:v>9.1007167672330568E-4</c:v>
                </c:pt>
                <c:pt idx="223">
                  <c:v>9.1289687767040625E-4</c:v>
                </c:pt>
                <c:pt idx="224">
                  <c:v>9.1343099056846169E-4</c:v>
                </c:pt>
                <c:pt idx="225">
                  <c:v>9.1848221861788788E-4</c:v>
                </c:pt>
                <c:pt idx="226">
                  <c:v>9.2242253791470659E-4</c:v>
                </c:pt>
                <c:pt idx="227">
                  <c:v>9.2525387098652727E-4</c:v>
                </c:pt>
                <c:pt idx="228">
                  <c:v>9.2807664377930483E-4</c:v>
                </c:pt>
                <c:pt idx="229">
                  <c:v>9.3088795432890608E-4</c:v>
                </c:pt>
                <c:pt idx="230">
                  <c:v>9.378127547081973E-4</c:v>
                </c:pt>
                <c:pt idx="231">
                  <c:v>9.4196013141228496E-4</c:v>
                </c:pt>
                <c:pt idx="232">
                  <c:v>9.446701978860308E-4</c:v>
                </c:pt>
                <c:pt idx="233">
                  <c:v>9.473511482958999E-4</c:v>
                </c:pt>
                <c:pt idx="234">
                  <c:v>9.4999999999999913E-4</c:v>
                </c:pt>
                <c:pt idx="235">
                  <c:v>9.5579025466737127E-4</c:v>
                </c:pt>
                <c:pt idx="236">
                  <c:v>9.6027066458984392E-4</c:v>
                </c:pt>
                <c:pt idx="237">
                  <c:v>9.6276767698560343E-4</c:v>
                </c:pt>
                <c:pt idx="238">
                  <c:v>9.6524104090627211E-4</c:v>
                </c:pt>
                <c:pt idx="239">
                  <c:v>9.6769308815654483E-4</c:v>
                </c:pt>
                <c:pt idx="240">
                  <c:v>9.7242797540449393E-4</c:v>
                </c:pt>
                <c:pt idx="241">
                  <c:v>9.7733525241089814E-4</c:v>
                </c:pt>
                <c:pt idx="242">
                  <c:v>9.7971619923420405E-4</c:v>
                </c:pt>
                <c:pt idx="243">
                  <c:v>9.8209012372332057E-4</c:v>
                </c:pt>
                <c:pt idx="244">
                  <c:v>9.8445945885010399E-4</c:v>
                </c:pt>
                <c:pt idx="245">
                  <c:v>9.8855912474230217E-4</c:v>
                </c:pt>
                <c:pt idx="246">
                  <c:v>9.9473980036416439E-4</c:v>
                </c:pt>
                <c:pt idx="247">
                  <c:v>9.9710308109570919E-4</c:v>
                </c:pt>
                <c:pt idx="248">
                  <c:v>9.994799149441434E-4</c:v>
                </c:pt>
                <c:pt idx="249">
                  <c:v>1.0033586788332233E-3</c:v>
                </c:pt>
                <c:pt idx="250">
                  <c:v>1.0050214036103923E-3</c:v>
                </c:pt>
                <c:pt idx="251">
                  <c:v>1.0116569749970502E-3</c:v>
                </c:pt>
                <c:pt idx="252">
                  <c:v>1.0141690852403531E-3</c:v>
                </c:pt>
                <c:pt idx="253">
                  <c:v>1.016712868673379E-3</c:v>
                </c:pt>
                <c:pt idx="254">
                  <c:v>1.0208421110203777E-3</c:v>
                </c:pt>
                <c:pt idx="255">
                  <c:v>1.0226868390820181E-3</c:v>
                </c:pt>
                <c:pt idx="256">
                  <c:v>1.0300000000003182E-3</c:v>
                </c:pt>
                <c:pt idx="257">
                  <c:v>1.032788702501414E-3</c:v>
                </c:pt>
                <c:pt idx="258">
                  <c:v>1.0356207358101475E-3</c:v>
                </c:pt>
                <c:pt idx="259">
                  <c:v>1.0403545229942962E-3</c:v>
                </c:pt>
                <c:pt idx="260">
                  <c:v>1.0423356470827757E-3</c:v>
                </c:pt>
                <c:pt idx="261">
                  <c:v>1.0502726422578286E-3</c:v>
                </c:pt>
                <c:pt idx="262">
                  <c:v>1.0532690898113896E-3</c:v>
                </c:pt>
                <c:pt idx="263">
                  <c:v>1.0562765864483377E-3</c:v>
                </c:pt>
                <c:pt idx="264">
                  <c:v>1.0613682962697325E-3</c:v>
                </c:pt>
                <c:pt idx="265">
                  <c:v>1.0633472366087819E-3</c:v>
                </c:pt>
                <c:pt idx="266">
                  <c:v>1.0713104308564079E-3</c:v>
                </c:pt>
                <c:pt idx="267">
                  <c:v>1.0732210169331301E-3</c:v>
                </c:pt>
                <c:pt idx="268">
                  <c:v>1.0761635427674891E-3</c:v>
                </c:pt>
                <c:pt idx="269">
                  <c:v>1.0790787436455616E-3</c:v>
                </c:pt>
                <c:pt idx="270">
                  <c:v>1.0841147136229621E-3</c:v>
                </c:pt>
                <c:pt idx="271">
                  <c:v>1.0903620950166145E-3</c:v>
                </c:pt>
                <c:pt idx="272">
                  <c:v>1.0930621186774402E-3</c:v>
                </c:pt>
                <c:pt idx="273">
                  <c:v>1.0957030760109178E-3</c:v>
                </c:pt>
                <c:pt idx="274">
                  <c:v>1.0982795165957306E-3</c:v>
                </c:pt>
                <c:pt idx="275">
                  <c:v>1.1029060128807877E-3</c:v>
                </c:pt>
                <c:pt idx="276">
                  <c:v>1.1078295012043095E-3</c:v>
                </c:pt>
                <c:pt idx="277">
                  <c:v>1.1099999999419907E-3</c:v>
                </c:pt>
                <c:pt idx="278">
                  <c:v>1.1120743133419446E-3</c:v>
                </c:pt>
                <c:pt idx="279">
                  <c:v>1.1140566825082511E-3</c:v>
                </c:pt>
                <c:pt idx="280">
                  <c:v>1.1179826235542048E-3</c:v>
                </c:pt>
                <c:pt idx="281">
                  <c:v>1.1211935328622245E-3</c:v>
                </c:pt>
                <c:pt idx="282">
                  <c:v>1.1228118626419174E-3</c:v>
                </c:pt>
                <c:pt idx="283">
                  <c:v>1.1243769766977607E-3</c:v>
                </c:pt>
                <c:pt idx="284">
                  <c:v>1.125895557671954E-3</c:v>
                </c:pt>
                <c:pt idx="285">
                  <c:v>1.1305315826121332E-3</c:v>
                </c:pt>
                <c:pt idx="286">
                  <c:v>1.1316404822905993E-3</c:v>
                </c:pt>
                <c:pt idx="287">
                  <c:v>1.1330289161760581E-3</c:v>
                </c:pt>
                <c:pt idx="288">
                  <c:v>1.134412280035806E-3</c:v>
                </c:pt>
                <c:pt idx="289">
                  <c:v>1.1357977122410489E-3</c:v>
                </c:pt>
                <c:pt idx="290">
                  <c:v>1.2055330600625319E-3</c:v>
                </c:pt>
                <c:pt idx="291">
                  <c:v>1.2091016122026484E-3</c:v>
                </c:pt>
                <c:pt idx="292">
                  <c:v>1.2106337285672955E-3</c:v>
                </c:pt>
                <c:pt idx="293">
                  <c:v>1.2122135249453584E-3</c:v>
                </c:pt>
                <c:pt idx="294">
                  <c:v>1.2158426807695384E-3</c:v>
                </c:pt>
                <c:pt idx="295">
                  <c:v>1.2165605389575366E-3</c:v>
                </c:pt>
                <c:pt idx="296">
                  <c:v>1.2210946913619918E-3</c:v>
                </c:pt>
                <c:pt idx="297">
                  <c:v>1.2231216651386434E-3</c:v>
                </c:pt>
                <c:pt idx="298">
                  <c:v>1.2252506225459655E-3</c:v>
                </c:pt>
                <c:pt idx="299">
                  <c:v>1.2300000005049936E-3</c:v>
                </c:pt>
                <c:pt idx="300">
                  <c:v>1.2311212825798232E-3</c:v>
                </c:pt>
                <c:pt idx="301">
                  <c:v>1.2376103261943375E-3</c:v>
                </c:pt>
                <c:pt idx="302">
                  <c:v>1.2404209473831677E-3</c:v>
                </c:pt>
                <c:pt idx="303">
                  <c:v>1.2433354073530499E-3</c:v>
                </c:pt>
                <c:pt idx="304">
                  <c:v>1.2493518745192121E-3</c:v>
                </c:pt>
                <c:pt idx="305">
                  <c:v>1.2509719276245239E-3</c:v>
                </c:pt>
                <c:pt idx="306">
                  <c:v>1.2593065706518844E-3</c:v>
                </c:pt>
                <c:pt idx="307">
                  <c:v>1.2627482604272325E-3</c:v>
                </c:pt>
                <c:pt idx="308">
                  <c:v>1.2662614733908223E-3</c:v>
                </c:pt>
                <c:pt idx="309">
                  <c:v>1.2730837868955443E-3</c:v>
                </c:pt>
                <c:pt idx="310">
                  <c:v>1.276739285716606E-3</c:v>
                </c:pt>
                <c:pt idx="311">
                  <c:v>1.2847316578001385E-3</c:v>
                </c:pt>
                <c:pt idx="312">
                  <c:v>1.2885722008250449E-3</c:v>
                </c:pt>
                <c:pt idx="313">
                  <c:v>1.2924499492478446E-3</c:v>
                </c:pt>
                <c:pt idx="314">
                  <c:v>1.2995915059265152E-3</c:v>
                </c:pt>
                <c:pt idx="315">
                  <c:v>1.3019058588835586E-3</c:v>
                </c:pt>
                <c:pt idx="316">
                  <c:v>1.312218030829506E-3</c:v>
                </c:pt>
                <c:pt idx="317">
                  <c:v>1.3162111944679509E-3</c:v>
                </c:pt>
                <c:pt idx="318">
                  <c:v>1.3202052429229639E-3</c:v>
                </c:pt>
                <c:pt idx="319">
                  <c:v>1.3271737341393321E-3</c:v>
                </c:pt>
                <c:pt idx="320">
                  <c:v>1.3296479878192619E-3</c:v>
                </c:pt>
                <c:pt idx="321">
                  <c:v>1.3400000007050045E-3</c:v>
                </c:pt>
                <c:pt idx="322">
                  <c:v>1.3438870237653835E-3</c:v>
                </c:pt>
                <c:pt idx="323">
                  <c:v>1.3477455797839956E-3</c:v>
                </c:pt>
                <c:pt idx="324">
                  <c:v>1.354202650678251E-3</c:v>
                </c:pt>
                <c:pt idx="325">
                  <c:v>1.3566939999064764E-3</c:v>
                </c:pt>
                <c:pt idx="326">
                  <c:v>1.3667304850427328E-3</c:v>
                </c:pt>
                <c:pt idx="327">
                  <c:v>1.3704899566867265E-3</c:v>
                </c:pt>
                <c:pt idx="328">
                  <c:v>1.3742450268463258E-3</c:v>
                </c:pt>
                <c:pt idx="329">
                  <c:v>1.3807524489129993E-3</c:v>
                </c:pt>
                <c:pt idx="330">
                  <c:v>1.3831447312081615E-3</c:v>
                </c:pt>
                <c:pt idx="331">
                  <c:v>1.3916167697911816E-3</c:v>
                </c:pt>
                <c:pt idx="332">
                  <c:v>1.3939156831957243E-3</c:v>
                </c:pt>
                <c:pt idx="333">
                  <c:v>1.3961855298961394E-3</c:v>
                </c:pt>
                <c:pt idx="334">
                  <c:v>1.3998707805307393E-3</c:v>
                </c:pt>
                <c:pt idx="335">
                  <c:v>1.4035657905656989E-3</c:v>
                </c:pt>
                <c:pt idx="336">
                  <c:v>1.4165008336058146E-3</c:v>
                </c:pt>
                <c:pt idx="337">
                  <c:v>1.4185159631793925E-3</c:v>
                </c:pt>
                <c:pt idx="338">
                  <c:v>1.422314326179875E-3</c:v>
                </c:pt>
                <c:pt idx="339">
                  <c:v>1.4261443926568867E-3</c:v>
                </c:pt>
                <c:pt idx="340">
                  <c:v>1.4300098808039154E-3</c:v>
                </c:pt>
                <c:pt idx="341">
                  <c:v>1.4442928023704019E-3</c:v>
                </c:pt>
                <c:pt idx="342">
                  <c:v>1.4459010225297405E-3</c:v>
                </c:pt>
                <c:pt idx="343">
                  <c:v>1.4500000005084372E-3</c:v>
                </c:pt>
                <c:pt idx="344">
                  <c:v>1.4541562055641337E-3</c:v>
                </c:pt>
                <c:pt idx="345">
                  <c:v>1.4583691281269853E-3</c:v>
                </c:pt>
                <c:pt idx="346">
                  <c:v>1.4745640429110001E-3</c:v>
                </c:pt>
                <c:pt idx="347">
                  <c:v>1.4757605408364986E-3</c:v>
                </c:pt>
                <c:pt idx="348">
                  <c:v>1.4802364845900339E-3</c:v>
                </c:pt>
                <c:pt idx="349">
                  <c:v>1.4847609378016769E-3</c:v>
                </c:pt>
                <c:pt idx="350">
                  <c:v>1.4893325417068353E-3</c:v>
                </c:pt>
                <c:pt idx="351">
                  <c:v>1.5070341533825696E-3</c:v>
                </c:pt>
                <c:pt idx="352">
                  <c:v>1.5080633813795037E-3</c:v>
                </c:pt>
                <c:pt idx="353">
                  <c:v>1.5128504496841337E-3</c:v>
                </c:pt>
                <c:pt idx="354">
                  <c:v>1.5176765715292754E-3</c:v>
                </c:pt>
                <c:pt idx="355">
                  <c:v>1.5263887762355485E-3</c:v>
                </c:pt>
                <c:pt idx="356">
                  <c:v>1.5412192450779852E-3</c:v>
                </c:pt>
                <c:pt idx="357">
                  <c:v>1.5462153510363793E-3</c:v>
                </c:pt>
                <c:pt idx="358">
                  <c:v>1.5512354972695992E-3</c:v>
                </c:pt>
                <c:pt idx="359">
                  <c:v>1.5562783269702312E-3</c:v>
                </c:pt>
                <c:pt idx="360">
                  <c:v>1.5613424859551362E-3</c:v>
                </c:pt>
                <c:pt idx="361">
                  <c:v>1.5766494360963852E-3</c:v>
                </c:pt>
                <c:pt idx="362">
                  <c:v>1.5817854228074744E-3</c:v>
                </c:pt>
                <c:pt idx="363">
                  <c:v>1.5869360072042614E-3</c:v>
                </c:pt>
                <c:pt idx="364">
                  <c:v>1.592099850832124E-3</c:v>
                </c:pt>
                <c:pt idx="365">
                  <c:v>1.6099999994596331E-3</c:v>
                </c:pt>
                <c:pt idx="366">
                  <c:v>1.6158619533783107E-3</c:v>
                </c:pt>
                <c:pt idx="367">
                  <c:v>1.617977086146238E-3</c:v>
                </c:pt>
                <c:pt idx="368">
                  <c:v>1.6231043219531501E-3</c:v>
                </c:pt>
                <c:pt idx="369">
                  <c:v>1.6282025258671287E-3</c:v>
                </c:pt>
                <c:pt idx="370">
                  <c:v>1.6332729825937024E-3</c:v>
                </c:pt>
                <c:pt idx="371">
                  <c:v>1.6483307337737049E-3</c:v>
                </c:pt>
                <c:pt idx="372">
                  <c:v>1.6533030715705941E-3</c:v>
                </c:pt>
                <c:pt idx="373">
                  <c:v>1.6582541027846118E-3</c:v>
                </c:pt>
                <c:pt idx="374">
                  <c:v>1.663185118952745E-3</c:v>
                </c:pt>
                <c:pt idx="375">
                  <c:v>1.6680974127490935E-3</c:v>
                </c:pt>
                <c:pt idx="376">
                  <c:v>1.6767937704677807E-3</c:v>
                </c:pt>
                <c:pt idx="377">
                  <c:v>1.6875852575625684E-3</c:v>
                </c:pt>
                <c:pt idx="378">
                  <c:v>1.6906023945749823E-3</c:v>
                </c:pt>
                <c:pt idx="379">
                  <c:v>1.6954745044803349E-3</c:v>
                </c:pt>
                <c:pt idx="380">
                  <c:v>1.7003322586028266E-3</c:v>
                </c:pt>
                <c:pt idx="381">
                  <c:v>1.7164758225266617E-3</c:v>
                </c:pt>
                <c:pt idx="382">
                  <c:v>1.719645380539006E-3</c:v>
                </c:pt>
                <c:pt idx="383">
                  <c:v>1.7244506132086754E-3</c:v>
                </c:pt>
                <c:pt idx="384">
                  <c:v>1.7292492010853419E-3</c:v>
                </c:pt>
                <c:pt idx="385">
                  <c:v>1.7340424333366731E-3</c:v>
                </c:pt>
                <c:pt idx="386">
                  <c:v>1.7499999999958727E-3</c:v>
                </c:pt>
                <c:pt idx="387">
                  <c:v>1.7531876294590455E-3</c:v>
                </c:pt>
                <c:pt idx="388">
                  <c:v>1.7579726384677372E-3</c:v>
                </c:pt>
                <c:pt idx="389">
                  <c:v>1.7627559338615436E-3</c:v>
                </c:pt>
                <c:pt idx="390">
                  <c:v>1.7675379946133479E-3</c:v>
                </c:pt>
                <c:pt idx="391">
                  <c:v>1.7835774200002997E-3</c:v>
                </c:pt>
                <c:pt idx="392">
                  <c:v>1.7866803233224523E-3</c:v>
                </c:pt>
                <c:pt idx="393">
                  <c:v>1.7914761236653791E-3</c:v>
                </c:pt>
                <c:pt idx="394">
                  <c:v>1.7962787254574334E-3</c:v>
                </c:pt>
                <c:pt idx="395">
                  <c:v>1.8010895035316806E-3</c:v>
                </c:pt>
                <c:pt idx="396">
                  <c:v>1.8173640603811351E-3</c:v>
                </c:pt>
                <c:pt idx="397">
                  <c:v>1.8204422302231362E-3</c:v>
                </c:pt>
                <c:pt idx="398">
                  <c:v>1.8271201052300434E-3</c:v>
                </c:pt>
                <c:pt idx="399">
                  <c:v>1.8320222840709252E-3</c:v>
                </c:pt>
                <c:pt idx="400">
                  <c:v>1.8369424805875102E-3</c:v>
                </c:pt>
                <c:pt idx="401">
                  <c:v>1.8518257031684671E-3</c:v>
                </c:pt>
                <c:pt idx="402">
                  <c:v>1.8568325477952773E-3</c:v>
                </c:pt>
                <c:pt idx="403">
                  <c:v>1.8618647492301694E-3</c:v>
                </c:pt>
                <c:pt idx="404">
                  <c:v>1.8669238055600726E-3</c:v>
                </c:pt>
                <c:pt idx="405">
                  <c:v>1.8720112249574746E-3</c:v>
                </c:pt>
                <c:pt idx="406">
                  <c:v>1.8874588945914852E-3</c:v>
                </c:pt>
                <c:pt idx="407">
                  <c:v>1.8926750497366635E-3</c:v>
                </c:pt>
                <c:pt idx="408">
                  <c:v>1.897927260130299E-3</c:v>
                </c:pt>
                <c:pt idx="409">
                  <c:v>1.9032165927325383E-3</c:v>
                </c:pt>
                <c:pt idx="410">
                  <c:v>1.9085421107059605E-3</c:v>
                </c:pt>
                <c:pt idx="411">
                  <c:v>1.9247212483237369E-3</c:v>
                </c:pt>
                <c:pt idx="412">
                  <c:v>1.9301769259050861E-3</c:v>
                </c:pt>
                <c:pt idx="413">
                  <c:v>1.935661444571999E-3</c:v>
                </c:pt>
                <c:pt idx="414">
                  <c:v>1.9411733034564742E-3</c:v>
                </c:pt>
                <c:pt idx="415">
                  <c:v>1.9467109910190469E-3</c:v>
                </c:pt>
                <c:pt idx="416">
                  <c:v>1.9690894237883302E-3</c:v>
                </c:pt>
                <c:pt idx="417">
                  <c:v>1.9747332081609214E-3</c:v>
                </c:pt>
                <c:pt idx="418">
                  <c:v>1.9803935278736432E-3</c:v>
                </c:pt>
                <c:pt idx="419">
                  <c:v>1.9860687966801959E-3</c:v>
                </c:pt>
                <c:pt idx="420">
                  <c:v>1.9360454226613234E-3</c:v>
                </c:pt>
                <c:pt idx="421">
                  <c:v>1.9392164493968935E-3</c:v>
                </c:pt>
                <c:pt idx="422">
                  <c:v>1.9449327936752637E-3</c:v>
                </c:pt>
                <c:pt idx="423">
                  <c:v>1.9506543514597246E-3</c:v>
                </c:pt>
                <c:pt idx="424">
                  <c:v>1.956379452987606E-3</c:v>
                </c:pt>
                <c:pt idx="425">
                  <c:v>1.9761628668376399E-3</c:v>
                </c:pt>
                <c:pt idx="426">
                  <c:v>1.9792815256277035E-3</c:v>
                </c:pt>
                <c:pt idx="427">
                  <c:v>1.9849989237706936E-3</c:v>
                </c:pt>
                <c:pt idx="428">
                  <c:v>1.9907096216786207E-3</c:v>
                </c:pt>
                <c:pt idx="429">
                  <c:v>1.9964118744511278E-3</c:v>
                </c:pt>
                <c:pt idx="430">
                  <c:v>2.016121223263511E-3</c:v>
                </c:pt>
                <c:pt idx="431">
                  <c:v>2.0191018118205497E-3</c:v>
                </c:pt>
                <c:pt idx="432">
                  <c:v>2.0247398574654869E-3</c:v>
                </c:pt>
                <c:pt idx="433">
                  <c:v>2.0303666193797888E-3</c:v>
                </c:pt>
                <c:pt idx="434">
                  <c:v>2.0359842428264285E-3</c:v>
                </c:pt>
                <c:pt idx="435">
                  <c:v>2.0555458594943097E-3</c:v>
                </c:pt>
                <c:pt idx="436">
                  <c:v>2.0584067741180171E-3</c:v>
                </c:pt>
                <c:pt idx="437">
                  <c:v>2.0640114010896005E-3</c:v>
                </c:pt>
                <c:pt idx="438">
                  <c:v>2.0696200713223793E-3</c:v>
                </c:pt>
                <c:pt idx="439">
                  <c:v>2.0752350334631471E-3</c:v>
                </c:pt>
                <c:pt idx="440">
                  <c:v>2.094954217692999E-3</c:v>
                </c:pt>
                <c:pt idx="441">
                  <c:v>2.0978032910264487E-3</c:v>
                </c:pt>
                <c:pt idx="442">
                  <c:v>2.1034839593882335E-3</c:v>
                </c:pt>
                <c:pt idx="443">
                  <c:v>2.1091847217268871E-3</c:v>
                </c:pt>
                <c:pt idx="444">
                  <c:v>2.1149079300867152E-3</c:v>
                </c:pt>
                <c:pt idx="445">
                  <c:v>2.1351182845407535E-3</c:v>
                </c:pt>
                <c:pt idx="446">
                  <c:v>2.1380727816984338E-3</c:v>
                </c:pt>
                <c:pt idx="447">
                  <c:v>2.1439440179032709E-3</c:v>
                </c:pt>
                <c:pt idx="448">
                  <c:v>2.1498521226437362E-3</c:v>
                </c:pt>
                <c:pt idx="449">
                  <c:v>2.1557995513859355E-3</c:v>
                </c:pt>
                <c:pt idx="450">
                  <c:v>2.1768453191621747E-3</c:v>
                </c:pt>
                <c:pt idx="451">
                  <c:v>2.1800321328738813E-3</c:v>
                </c:pt>
                <c:pt idx="452">
                  <c:v>2.1862135308132464E-3</c:v>
                </c:pt>
                <c:pt idx="453">
                  <c:v>2.1924479356562293E-3</c:v>
                </c:pt>
                <c:pt idx="454">
                  <c:v>2.1987310882524498E-3</c:v>
                </c:pt>
                <c:pt idx="455">
                  <c:v>2.2208077135068538E-3</c:v>
                </c:pt>
                <c:pt idx="456">
                  <c:v>2.2242376127431965E-3</c:v>
                </c:pt>
                <c:pt idx="457">
                  <c:v>2.2306790163852757E-3</c:v>
                </c:pt>
                <c:pt idx="458">
                  <c:v>2.2371347205615922E-3</c:v>
                </c:pt>
                <c:pt idx="459">
                  <c:v>2.2435988580003946E-3</c:v>
                </c:pt>
                <c:pt idx="460">
                  <c:v>2.2660161543658535E-3</c:v>
                </c:pt>
                <c:pt idx="461">
                  <c:v>2.2785642336322826E-3</c:v>
                </c:pt>
                <c:pt idx="462">
                  <c:v>2.2849998069956298E-3</c:v>
                </c:pt>
                <c:pt idx="463">
                  <c:v>2.2975677014507884E-3</c:v>
                </c:pt>
                <c:pt idx="464">
                  <c:v>2.3008660065570049E-3</c:v>
                </c:pt>
                <c:pt idx="465">
                  <c:v>2.316650759550145E-3</c:v>
                </c:pt>
                <c:pt idx="466">
                  <c:v>2.3228329258781371E-3</c:v>
                </c:pt>
                <c:pt idx="467">
                  <c:v>2.3289513716581605E-3</c:v>
                </c:pt>
                <c:pt idx="468">
                  <c:v>2.3412594884946033E-3</c:v>
                </c:pt>
                <c:pt idx="469">
                  <c:v>2.3441069735569055E-3</c:v>
                </c:pt>
                <c:pt idx="470">
                  <c:v>2.3583683843726058E-3</c:v>
                </c:pt>
                <c:pt idx="471">
                  <c:v>2.363972366063039E-3</c:v>
                </c:pt>
                <c:pt idx="472">
                  <c:v>2.369470324291289E-3</c:v>
                </c:pt>
                <c:pt idx="473">
                  <c:v>2.3812661823852106E-3</c:v>
                </c:pt>
                <c:pt idx="474">
                  <c:v>2.3833749853824451E-3</c:v>
                </c:pt>
                <c:pt idx="475">
                  <c:v>2.3955495850813209E-3</c:v>
                </c:pt>
                <c:pt idx="476">
                  <c:v>2.4005260458443592E-3</c:v>
                </c:pt>
                <c:pt idx="477">
                  <c:v>2.4054371293151223E-3</c:v>
                </c:pt>
                <c:pt idx="478">
                  <c:v>2.4168771224361827E-3</c:v>
                </c:pt>
                <c:pt idx="479">
                  <c:v>2.4183944879144262E-3</c:v>
                </c:pt>
                <c:pt idx="480">
                  <c:v>2.4292322706872009E-3</c:v>
                </c:pt>
                <c:pt idx="481">
                  <c:v>2.4338838651724475E-3</c:v>
                </c:pt>
                <c:pt idx="482">
                  <c:v>2.4385147037650373E-3</c:v>
                </c:pt>
                <c:pt idx="483">
                  <c:v>2.4397358639963495E-3</c:v>
                </c:pt>
                <c:pt idx="484">
                  <c:v>2.4409213117298498E-3</c:v>
                </c:pt>
                <c:pt idx="485">
                  <c:v>2.4581278326840468E-3</c:v>
                </c:pt>
                <c:pt idx="486">
                  <c:v>2.4627567643495615E-3</c:v>
                </c:pt>
                <c:pt idx="487">
                  <c:v>2.4674116146562982E-3</c:v>
                </c:pt>
                <c:pt idx="488">
                  <c:v>2.4720992234889814E-3</c:v>
                </c:pt>
                <c:pt idx="489">
                  <c:v>2.4838734234071441E-3</c:v>
                </c:pt>
                <c:pt idx="490">
                  <c:v>2.4913154110757121E-3</c:v>
                </c:pt>
                <c:pt idx="491">
                  <c:v>2.4962707801520997E-3</c:v>
                </c:pt>
                <c:pt idx="492">
                  <c:v>2.5013007687041127E-3</c:v>
                </c:pt>
                <c:pt idx="493">
                  <c:v>2.5064124905210907E-3</c:v>
                </c:pt>
                <c:pt idx="494">
                  <c:v>2.5334488212445873E-3</c:v>
                </c:pt>
                <c:pt idx="495">
                  <c:v>2.5392005914068182E-3</c:v>
                </c:pt>
                <c:pt idx="496">
                  <c:v>2.5450733678568805E-3</c:v>
                </c:pt>
                <c:pt idx="497">
                  <c:v>2.5584475061216009E-3</c:v>
                </c:pt>
                <c:pt idx="498">
                  <c:v>2.569689076435682E-3</c:v>
                </c:pt>
                <c:pt idx="499">
                  <c:v>2.5761025557496475E-3</c:v>
                </c:pt>
                <c:pt idx="500">
                  <c:v>2.582611123105098E-3</c:v>
                </c:pt>
                <c:pt idx="501">
                  <c:v>2.5892103653733724E-3</c:v>
                </c:pt>
                <c:pt idx="502">
                  <c:v>2.6070992061586898E-3</c:v>
                </c:pt>
                <c:pt idx="503">
                  <c:v>2.6271581041452086E-3</c:v>
                </c:pt>
                <c:pt idx="504">
                  <c:v>2.6342096598263179E-3</c:v>
                </c:pt>
                <c:pt idx="505">
                  <c:v>2.6488245312251651E-3</c:v>
                </c:pt>
                <c:pt idx="506">
                  <c:v>2.65223832417333E-3</c:v>
                </c:pt>
                <c:pt idx="507">
                  <c:v>2.6702555023419201E-3</c:v>
                </c:pt>
                <c:pt idx="508">
                  <c:v>2.6775896977694193E-3</c:v>
                </c:pt>
                <c:pt idx="509">
                  <c:v>2.6849545828551247E-3</c:v>
                </c:pt>
                <c:pt idx="510">
                  <c:v>2.6998642737685236E-3</c:v>
                </c:pt>
                <c:pt idx="511">
                  <c:v>2.7519435775261972E-3</c:v>
                </c:pt>
                <c:pt idx="512">
                  <c:v>2.8041472603659583E-3</c:v>
                </c:pt>
                <c:pt idx="513">
                  <c:v>2.8451343485174016E-3</c:v>
                </c:pt>
                <c:pt idx="514">
                  <c:v>2.8974380804959159E-3</c:v>
                </c:pt>
                <c:pt idx="515">
                  <c:v>2.9497613791291751E-3</c:v>
                </c:pt>
                <c:pt idx="516">
                  <c:v>3.0020848996212498E-3</c:v>
                </c:pt>
                <c:pt idx="517">
                  <c:v>3.0543892951223344E-3</c:v>
                </c:pt>
                <c:pt idx="518">
                  <c:v>3.1178290361903141E-3</c:v>
                </c:pt>
                <c:pt idx="519">
                  <c:v>3.1700053756668028E-3</c:v>
                </c:pt>
                <c:pt idx="520">
                  <c:v>3.2221004094593855E-3</c:v>
                </c:pt>
                <c:pt idx="521">
                  <c:v>3.274094781458659E-3</c:v>
                </c:pt>
                <c:pt idx="522">
                  <c:v>3.3259691334945021E-3</c:v>
                </c:pt>
                <c:pt idx="523">
                  <c:v>3.3777041053451025E-3</c:v>
                </c:pt>
                <c:pt idx="524">
                  <c:v>3.429280334751567E-3</c:v>
                </c:pt>
                <c:pt idx="525">
                  <c:v>3.4806784574321049E-3</c:v>
                </c:pt>
                <c:pt idx="526">
                  <c:v>3.5138610185973997E-3</c:v>
                </c:pt>
                <c:pt idx="527">
                  <c:v>3.5649521900615205E-3</c:v>
                </c:pt>
                <c:pt idx="528">
                  <c:v>3.6158140450212916E-3</c:v>
                </c:pt>
                <c:pt idx="529">
                  <c:v>3.6664272134383233E-3</c:v>
                </c:pt>
                <c:pt idx="530">
                  <c:v>3.7167723233959473E-3</c:v>
                </c:pt>
                <c:pt idx="531">
                  <c:v>3.7703182537236531E-3</c:v>
                </c:pt>
                <c:pt idx="532">
                  <c:v>3.820041014586619E-3</c:v>
                </c:pt>
                <c:pt idx="533">
                  <c:v>3.8694362091256291E-3</c:v>
                </c:pt>
                <c:pt idx="534">
                  <c:v>3.9184844577161851E-3</c:v>
                </c:pt>
                <c:pt idx="535">
                  <c:v>3.9637988511127265E-3</c:v>
                </c:pt>
                <c:pt idx="536">
                  <c:v>4.012128698323395E-3</c:v>
                </c:pt>
                <c:pt idx="537">
                  <c:v>4.0600549661718686E-3</c:v>
                </c:pt>
                <c:pt idx="538">
                  <c:v>4.1075700439898097E-3</c:v>
                </c:pt>
                <c:pt idx="539">
                  <c:v>4.1579252889865715E-3</c:v>
                </c:pt>
                <c:pt idx="540">
                  <c:v>4.2046353170741959E-3</c:v>
                </c:pt>
                <c:pt idx="541">
                  <c:v>4.2509840996500748E-3</c:v>
                </c:pt>
                <c:pt idx="542">
                  <c:v>4.2969895577661026E-3</c:v>
                </c:pt>
                <c:pt idx="543">
                  <c:v>4.3491709692247112E-3</c:v>
                </c:pt>
                <c:pt idx="544">
                  <c:v>4.3913650895153582E-3</c:v>
                </c:pt>
                <c:pt idx="545">
                  <c:v>4.4364277469763425E-3</c:v>
                </c:pt>
                <c:pt idx="546">
                  <c:v>4.4812278070963281E-3</c:v>
                </c:pt>
                <c:pt idx="547">
                  <c:v>4.5257877615382108E-3</c:v>
                </c:pt>
                <c:pt idx="548">
                  <c:v>4.5701309750874573E-3</c:v>
                </c:pt>
                <c:pt idx="549">
                  <c:v>4.6142816857232035E-3</c:v>
                </c:pt>
                <c:pt idx="550">
                  <c:v>4.6582650046920141E-3</c:v>
                </c:pt>
                <c:pt idx="551">
                  <c:v>4.7021069165803049E-3</c:v>
                </c:pt>
                <c:pt idx="552">
                  <c:v>4.7583716323301812E-3</c:v>
                </c:pt>
                <c:pt idx="553">
                  <c:v>4.8020489580055453E-3</c:v>
                </c:pt>
                <c:pt idx="554">
                  <c:v>4.8456751065660388E-3</c:v>
                </c:pt>
                <c:pt idx="555">
                  <c:v>4.8892789897715672E-3</c:v>
                </c:pt>
                <c:pt idx="556">
                  <c:v>4.9514432934078438E-3</c:v>
                </c:pt>
                <c:pt idx="557">
                  <c:v>4.976539882116114E-3</c:v>
                </c:pt>
                <c:pt idx="558">
                  <c:v>5.0202589900253669E-3</c:v>
                </c:pt>
                <c:pt idx="559">
                  <c:v>5.0640800303227715E-3</c:v>
                </c:pt>
                <c:pt idx="560">
                  <c:v>5.1080361906304913E-3</c:v>
                </c:pt>
                <c:pt idx="561">
                  <c:v>5.15216151406669E-3</c:v>
                </c:pt>
                <c:pt idx="562">
                  <c:v>5.1964908993712639E-3</c:v>
                </c:pt>
                <c:pt idx="563">
                  <c:v>5.2410590594949976E-3</c:v>
                </c:pt>
                <c:pt idx="564">
                  <c:v>5.2858839303643662E-3</c:v>
                </c:pt>
                <c:pt idx="565">
                  <c:v>5.330969128501368E-3</c:v>
                </c:pt>
                <c:pt idx="566">
                  <c:v>5.3763178342307663E-3</c:v>
                </c:pt>
                <c:pt idx="567">
                  <c:v>5.421933228278295E-3</c:v>
                </c:pt>
                <c:pt idx="568">
                  <c:v>5.467818491773694E-3</c:v>
                </c:pt>
                <c:pt idx="569">
                  <c:v>5.5139768062545903E-3</c:v>
                </c:pt>
                <c:pt idx="570">
                  <c:v>5.5604113536725517E-3</c:v>
                </c:pt>
                <c:pt idx="571">
                  <c:v>5.6071253163952452E-3</c:v>
                </c:pt>
                <c:pt idx="572">
                  <c:v>5.6541218772137814E-3</c:v>
                </c:pt>
                <c:pt idx="573">
                  <c:v>5.7014042193444456E-3</c:v>
                </c:pt>
                <c:pt idx="574">
                  <c:v>5.7489755264356103E-3</c:v>
                </c:pt>
                <c:pt idx="575">
                  <c:v>5.7968389825711914E-3</c:v>
                </c:pt>
                <c:pt idx="576">
                  <c:v>5.8449977722749673E-3</c:v>
                </c:pt>
                <c:pt idx="577">
                  <c:v>5.8934550805170641E-3</c:v>
                </c:pt>
                <c:pt idx="578">
                  <c:v>5.9276800530779243E-3</c:v>
                </c:pt>
                <c:pt idx="579">
                  <c:v>5.9766493373072859E-3</c:v>
                </c:pt>
                <c:pt idx="580">
                  <c:v>6.0259257399190866E-3</c:v>
                </c:pt>
                <c:pt idx="581">
                  <c:v>6.0755124468598598E-3</c:v>
                </c:pt>
                <c:pt idx="582">
                  <c:v>6.1291385779469855E-3</c:v>
                </c:pt>
                <c:pt idx="583">
                  <c:v>6.1793800314715206E-3</c:v>
                </c:pt>
                <c:pt idx="584">
                  <c:v>6.2299415902052086E-3</c:v>
                </c:pt>
                <c:pt idx="585">
                  <c:v>6.2960529262319704E-3</c:v>
                </c:pt>
                <c:pt idx="586">
                  <c:v>6.3320377759201012E-3</c:v>
                </c:pt>
                <c:pt idx="587">
                  <c:v>6.3797275508035104E-3</c:v>
                </c:pt>
                <c:pt idx="588">
                  <c:v>6.4315756336842693E-3</c:v>
                </c:pt>
                <c:pt idx="589">
                  <c:v>6.4837594582253574E-3</c:v>
                </c:pt>
                <c:pt idx="590">
                  <c:v>6.536276266292722E-3</c:v>
                </c:pt>
                <c:pt idx="591">
                  <c:v>6.5930618585568488E-3</c:v>
                </c:pt>
                <c:pt idx="592">
                  <c:v>6.6462233428524111E-3</c:v>
                </c:pt>
                <c:pt idx="593">
                  <c:v>6.6996728365458424E-3</c:v>
                </c:pt>
                <c:pt idx="594">
                  <c:v>6.7533950725471329E-3</c:v>
                </c:pt>
                <c:pt idx="595">
                  <c:v>6.8185192991202593E-3</c:v>
                </c:pt>
                <c:pt idx="596">
                  <c:v>6.8849022740382357E-3</c:v>
                </c:pt>
                <c:pt idx="597">
                  <c:v>6.939439180918416E-3</c:v>
                </c:pt>
                <c:pt idx="598">
                  <c:v>6.9941772454833904E-3</c:v>
                </c:pt>
                <c:pt idx="599">
                  <c:v>7.0490994059086796E-3</c:v>
                </c:pt>
                <c:pt idx="600">
                  <c:v>7.1041882695592586E-3</c:v>
                </c:pt>
                <c:pt idx="601">
                  <c:v>7.159426112927191E-3</c:v>
                </c:pt>
                <c:pt idx="602">
                  <c:v>7.2147948815710194E-3</c:v>
                </c:pt>
                <c:pt idx="603">
                  <c:v>7.2702761900595436E-3</c:v>
                </c:pt>
                <c:pt idx="604">
                  <c:v>7.3339791676022611E-3</c:v>
                </c:pt>
                <c:pt idx="605">
                  <c:v>7.3896239293818932E-3</c:v>
                </c:pt>
                <c:pt idx="606">
                  <c:v>7.4453217810079566E-3</c:v>
                </c:pt>
                <c:pt idx="607">
                  <c:v>7.5010531671956702E-3</c:v>
                </c:pt>
                <c:pt idx="608">
                  <c:v>7.5527515576016497E-3</c:v>
                </c:pt>
                <c:pt idx="609">
                  <c:v>7.6084967781339715E-3</c:v>
                </c:pt>
                <c:pt idx="610">
                  <c:v>7.6642157320717099E-3</c:v>
                </c:pt>
                <c:pt idx="611">
                  <c:v>7.735782037375921E-3</c:v>
                </c:pt>
                <c:pt idx="612">
                  <c:v>7.7754907090154916E-3</c:v>
                </c:pt>
                <c:pt idx="613">
                  <c:v>7.8350093172663282E-3</c:v>
                </c:pt>
                <c:pt idx="614">
                  <c:v>7.8904003642546097E-3</c:v>
                </c:pt>
                <c:pt idx="615">
                  <c:v>7.9456584925033987E-3</c:v>
                </c:pt>
                <c:pt idx="616">
                  <c:v>8.0007741212738837E-3</c:v>
                </c:pt>
                <c:pt idx="617">
                  <c:v>8.0517788766145282E-3</c:v>
                </c:pt>
                <c:pt idx="618">
                  <c:v>8.1066048655655046E-3</c:v>
                </c:pt>
                <c:pt idx="619">
                  <c:v>8.1612725164428995E-3</c:v>
                </c:pt>
                <c:pt idx="620">
                  <c:v>8.2157764244308838E-3</c:v>
                </c:pt>
                <c:pt idx="621">
                  <c:v>8.2779385828201432E-3</c:v>
                </c:pt>
                <c:pt idx="622">
                  <c:v>8.3281726043377378E-3</c:v>
                </c:pt>
                <c:pt idx="623">
                  <c:v>8.3821393535619421E-3</c:v>
                </c:pt>
                <c:pt idx="624">
                  <c:v>8.4359203525209772E-3</c:v>
                </c:pt>
                <c:pt idx="625">
                  <c:v>8.4895101934223671E-3</c:v>
                </c:pt>
                <c:pt idx="626">
                  <c:v>8.5429034679414574E-3</c:v>
                </c:pt>
                <c:pt idx="627">
                  <c:v>8.5960947672235766E-3</c:v>
                </c:pt>
                <c:pt idx="628">
                  <c:v>8.6490786818931697E-3</c:v>
                </c:pt>
                <c:pt idx="629">
                  <c:v>8.7018498020563981E-3</c:v>
                </c:pt>
                <c:pt idx="630">
                  <c:v>8.7468360921987599E-3</c:v>
                </c:pt>
                <c:pt idx="631">
                  <c:v>8.7991984823166808E-3</c:v>
                </c:pt>
                <c:pt idx="632">
                  <c:v>8.8513326144893101E-3</c:v>
                </c:pt>
                <c:pt idx="633">
                  <c:v>8.903233077346832E-3</c:v>
                </c:pt>
                <c:pt idx="634">
                  <c:v>8.9586101450131322E-3</c:v>
                </c:pt>
                <c:pt idx="635">
                  <c:v>9.0100089660515876E-3</c:v>
                </c:pt>
                <c:pt idx="636">
                  <c:v>9.0611574950974459E-3</c:v>
                </c:pt>
                <c:pt idx="637">
                  <c:v>9.1120503186161682E-3</c:v>
                </c:pt>
                <c:pt idx="638">
                  <c:v>9.1626820226154426E-3</c:v>
                </c:pt>
                <c:pt idx="639">
                  <c:v>9.2094257022711009E-3</c:v>
                </c:pt>
                <c:pt idx="640">
                  <c:v>9.259538921905756E-3</c:v>
                </c:pt>
                <c:pt idx="641">
                  <c:v>9.3093756445274331E-3</c:v>
                </c:pt>
                <c:pt idx="642">
                  <c:v>9.3589390366291339E-3</c:v>
                </c:pt>
                <c:pt idx="643">
                  <c:v>9.411785819775852E-3</c:v>
                </c:pt>
                <c:pt idx="644">
                  <c:v>9.4608182019259631E-3</c:v>
                </c:pt>
                <c:pt idx="645">
                  <c:v>9.5096101039598164E-3</c:v>
                </c:pt>
                <c:pt idx="646">
                  <c:v>9.5581724236261274E-3</c:v>
                </c:pt>
                <c:pt idx="647">
                  <c:v>9.6099102096771499E-3</c:v>
                </c:pt>
                <c:pt idx="648">
                  <c:v>9.6580269429289954E-3</c:v>
                </c:pt>
                <c:pt idx="649">
                  <c:v>9.7059485030904034E-3</c:v>
                </c:pt>
                <c:pt idx="650">
                  <c:v>9.7536868264827582E-3</c:v>
                </c:pt>
                <c:pt idx="651">
                  <c:v>9.8012540867523246E-3</c:v>
                </c:pt>
                <c:pt idx="652">
                  <c:v>9.8486626948838703E-3</c:v>
                </c:pt>
                <c:pt idx="653">
                  <c:v>9.8959252992230646E-3</c:v>
                </c:pt>
                <c:pt idx="654">
                  <c:v>9.9430547854909655E-3</c:v>
                </c:pt>
                <c:pt idx="655">
                  <c:v>9.9900642768059929E-3</c:v>
                </c:pt>
                <c:pt idx="656">
                  <c:v>1.0043892036574333E-2</c:v>
                </c:pt>
                <c:pt idx="657">
                  <c:v>1.0090704929525516E-2</c:v>
                </c:pt>
                <c:pt idx="658">
                  <c:v>1.0137440179604135E-2</c:v>
                </c:pt>
                <c:pt idx="659">
                  <c:v>1.0184111715652179E-2</c:v>
                </c:pt>
                <c:pt idx="660">
                  <c:v>1.0227260436806686E-2</c:v>
                </c:pt>
                <c:pt idx="661">
                  <c:v>1.0273843045357956E-2</c:v>
                </c:pt>
                <c:pt idx="662">
                  <c:v>1.0333706200995316E-2</c:v>
                </c:pt>
                <c:pt idx="663">
                  <c:v>1.0380262806315979E-2</c:v>
                </c:pt>
                <c:pt idx="664">
                  <c:v>1.0426832921320942E-2</c:v>
                </c:pt>
                <c:pt idx="665">
                  <c:v>1.0483934206453755E-2</c:v>
                </c:pt>
                <c:pt idx="666">
                  <c:v>1.0530595703929115E-2</c:v>
                </c:pt>
                <c:pt idx="667">
                  <c:v>1.0577315537235265E-2</c:v>
                </c:pt>
                <c:pt idx="668">
                  <c:v>1.0624096958633891E-2</c:v>
                </c:pt>
                <c:pt idx="669">
                  <c:v>1.0660366637817015E-2</c:v>
                </c:pt>
                <c:pt idx="670">
                  <c:v>1.0707255033946712E-2</c:v>
                </c:pt>
                <c:pt idx="671">
                  <c:v>1.0754207078717304E-2</c:v>
                </c:pt>
                <c:pt idx="672">
                  <c:v>1.0811853490548518E-2</c:v>
                </c:pt>
                <c:pt idx="673">
                  <c:v>1.0858954077135186E-2</c:v>
                </c:pt>
                <c:pt idx="674">
                  <c:v>1.0906120742249019E-2</c:v>
                </c:pt>
                <c:pt idx="675">
                  <c:v>1.0953354234571135E-2</c:v>
                </c:pt>
                <c:pt idx="676">
                  <c:v>1.100065530286044E-2</c:v>
                </c:pt>
                <c:pt idx="677">
                  <c:v>1.1037297878244701E-2</c:v>
                </c:pt>
                <c:pt idx="678">
                  <c:v>1.1095463162774188E-2</c:v>
                </c:pt>
                <c:pt idx="679">
                  <c:v>1.1142971452313544E-2</c:v>
                </c:pt>
                <c:pt idx="680">
                  <c:v>1.1190550313652917E-2</c:v>
                </c:pt>
                <c:pt idx="681">
                  <c:v>1.1227392862999102E-2</c:v>
                </c:pt>
                <c:pt idx="682">
                  <c:v>1.1267879296888375E-2</c:v>
                </c:pt>
                <c:pt idx="683">
                  <c:v>1.131563964248544E-2</c:v>
                </c:pt>
                <c:pt idx="684">
                  <c:v>1.1363473246249332E-2</c:v>
                </c:pt>
                <c:pt idx="685">
                  <c:v>1.141138085736949E-2</c:v>
                </c:pt>
                <c:pt idx="686">
                  <c:v>1.1462998531812799E-2</c:v>
                </c:pt>
                <c:pt idx="687">
                  <c:v>1.151106358692771E-2</c:v>
                </c:pt>
                <c:pt idx="688">
                  <c:v>1.1559204959816698E-2</c:v>
                </c:pt>
                <c:pt idx="689">
                  <c:v>1.1607423400049404E-2</c:v>
                </c:pt>
                <c:pt idx="690">
                  <c:v>1.1655719657277153E-2</c:v>
                </c:pt>
                <c:pt idx="691">
                  <c:v>1.1700422643277307E-2</c:v>
                </c:pt>
                <c:pt idx="692">
                  <c:v>1.1748869289928814E-2</c:v>
                </c:pt>
                <c:pt idx="693">
                  <c:v>1.1797395041678482E-2</c:v>
                </c:pt>
                <c:pt idx="694">
                  <c:v>1.184599088142411E-2</c:v>
                </c:pt>
                <c:pt idx="695">
                  <c:v>1.1898336848058778E-2</c:v>
                </c:pt>
                <c:pt idx="696">
                  <c:v>1.19470311940946E-2</c:v>
                </c:pt>
                <c:pt idx="697">
                  <c:v>1.199575055854238E-2</c:v>
                </c:pt>
                <c:pt idx="698">
                  <c:v>1.2044480187100162E-2</c:v>
                </c:pt>
                <c:pt idx="699">
                  <c:v>1.2089517126958776E-2</c:v>
                </c:pt>
                <c:pt idx="700">
                  <c:v>1.2138228098815099E-2</c:v>
                </c:pt>
                <c:pt idx="701">
                  <c:v>1.2186905529180513E-2</c:v>
                </c:pt>
                <c:pt idx="702">
                  <c:v>1.2235533845427188E-2</c:v>
                </c:pt>
                <c:pt idx="703">
                  <c:v>1.2284097284805343E-2</c:v>
                </c:pt>
                <c:pt idx="704">
                  <c:v>1.2332579894426909E-2</c:v>
                </c:pt>
                <c:pt idx="705">
                  <c:v>1.2380965531245208E-2</c:v>
                </c:pt>
                <c:pt idx="706">
                  <c:v>1.2429237862045237E-2</c:v>
                </c:pt>
                <c:pt idx="707">
                  <c:v>1.2477380363421149E-2</c:v>
                </c:pt>
                <c:pt idx="708">
                  <c:v>1.2543275438238294E-2</c:v>
                </c:pt>
                <c:pt idx="709">
                  <c:v>1.2591018109451719E-2</c:v>
                </c:pt>
                <c:pt idx="710">
                  <c:v>1.26385753391256E-2</c:v>
                </c:pt>
                <c:pt idx="711">
                  <c:v>1.2685930192369889E-2</c:v>
                </c:pt>
                <c:pt idx="712">
                  <c:v>1.2722564795647722E-2</c:v>
                </c:pt>
                <c:pt idx="713">
                  <c:v>1.2769527874023816E-2</c:v>
                </c:pt>
                <c:pt idx="714">
                  <c:v>1.2816238731135273E-2</c:v>
                </c:pt>
                <c:pt idx="715">
                  <c:v>1.2862679472006098E-2</c:v>
                </c:pt>
                <c:pt idx="716">
                  <c:v>1.2908832013467667E-2</c:v>
                </c:pt>
                <c:pt idx="717">
                  <c:v>1.2964837717464539E-2</c:v>
                </c:pt>
                <c:pt idx="718">
                  <c:v>1.3010286201763114E-2</c:v>
                </c:pt>
                <c:pt idx="719">
                  <c:v>1.3055391676303457E-2</c:v>
                </c:pt>
                <c:pt idx="720">
                  <c:v>1.3100146439372323E-2</c:v>
                </c:pt>
                <c:pt idx="721">
                  <c:v>1.313468296265703E-2</c:v>
                </c:pt>
                <c:pt idx="722">
                  <c:v>1.3178800176405455E-2</c:v>
                </c:pt>
                <c:pt idx="723">
                  <c:v>1.3222555108252354E-2</c:v>
                </c:pt>
                <c:pt idx="724">
                  <c:v>1.3265943599192781E-2</c:v>
                </c:pt>
                <c:pt idx="725">
                  <c:v>1.3318513894099829E-2</c:v>
                </c:pt>
                <c:pt idx="726">
                  <c:v>1.3361076993748916E-2</c:v>
                </c:pt>
                <c:pt idx="727">
                  <c:v>1.3403260255837027E-2</c:v>
                </c:pt>
                <c:pt idx="728">
                  <c:v>1.3445059519877586E-2</c:v>
                </c:pt>
                <c:pt idx="729">
                  <c:v>1.3486470625254652E-2</c:v>
                </c:pt>
                <c:pt idx="730">
                  <c:v>1.3527489411231958E-2</c:v>
                </c:pt>
                <c:pt idx="731">
                  <c:v>1.3568111716959342E-2</c:v>
                </c:pt>
                <c:pt idx="732">
                  <c:v>1.3608333381482641E-2</c:v>
                </c:pt>
                <c:pt idx="733">
                  <c:v>1.3648150243750998E-2</c:v>
                </c:pt>
                <c:pt idx="734">
                  <c:v>1.3672879287108065E-2</c:v>
                </c:pt>
                <c:pt idx="735">
                  <c:v>1.3712021131835695E-2</c:v>
                </c:pt>
                <c:pt idx="736">
                  <c:v>1.375074723496483E-2</c:v>
                </c:pt>
                <c:pt idx="737">
                  <c:v>1.3789053436624787E-2</c:v>
                </c:pt>
                <c:pt idx="738">
                  <c:v>1.3829757638290568E-2</c:v>
                </c:pt>
                <c:pt idx="739">
                  <c:v>1.3867180966207131E-2</c:v>
                </c:pt>
                <c:pt idx="740">
                  <c:v>1.3904171602795654E-2</c:v>
                </c:pt>
                <c:pt idx="741">
                  <c:v>1.3940725387728666E-2</c:v>
                </c:pt>
                <c:pt idx="742">
                  <c:v>1.3976838160658938E-2</c:v>
                </c:pt>
                <c:pt idx="743">
                  <c:v>1.4009839757203808E-2</c:v>
                </c:pt>
                <c:pt idx="744">
                  <c:v>1.4045090168739841E-2</c:v>
                </c:pt>
                <c:pt idx="745">
                  <c:v>1.4079887455414929E-2</c:v>
                </c:pt>
                <c:pt idx="746">
                  <c:v>1.4114232475517536E-2</c:v>
                </c:pt>
                <c:pt idx="747">
                  <c:v>1.4150676119627784E-2</c:v>
                </c:pt>
                <c:pt idx="748">
                  <c:v>1.418411899770604E-2</c:v>
                </c:pt>
                <c:pt idx="749">
                  <c:v>1.4217142465380306E-2</c:v>
                </c:pt>
                <c:pt idx="750">
                  <c:v>1.4249757506878177E-2</c:v>
                </c:pt>
                <c:pt idx="751">
                  <c:v>1.4281975266256318E-2</c:v>
                </c:pt>
                <c:pt idx="752">
                  <c:v>1.4311389166127599E-2</c:v>
                </c:pt>
                <c:pt idx="753">
                  <c:v>1.4342866876027456E-2</c:v>
                </c:pt>
                <c:pt idx="754">
                  <c:v>1.4373980434256726E-2</c:v>
                </c:pt>
                <c:pt idx="755">
                  <c:v>1.4404741688871207E-2</c:v>
                </c:pt>
                <c:pt idx="756">
                  <c:v>1.443516264858183E-2</c:v>
                </c:pt>
                <c:pt idx="757">
                  <c:v>1.4465255482748482E-2</c:v>
                </c:pt>
                <c:pt idx="758">
                  <c:v>1.4495032521369838E-2</c:v>
                </c:pt>
                <c:pt idx="759">
                  <c:v>1.4524506255077634E-2</c:v>
                </c:pt>
                <c:pt idx="760">
                  <c:v>1.4565110065334985E-2</c:v>
                </c:pt>
                <c:pt idx="761">
                  <c:v>1.4593954613275258E-2</c:v>
                </c:pt>
                <c:pt idx="762">
                  <c:v>1.4622537804410515E-2</c:v>
                </c:pt>
                <c:pt idx="763">
                  <c:v>1.4650872420824107E-2</c:v>
                </c:pt>
                <c:pt idx="764">
                  <c:v>1.4672255149530447E-2</c:v>
                </c:pt>
                <c:pt idx="765">
                  <c:v>1.4700160801518973E-2</c:v>
                </c:pt>
                <c:pt idx="766">
                  <c:v>1.472785592710725E-2</c:v>
                </c:pt>
                <c:pt idx="767">
                  <c:v>1.4755354152117499E-2</c:v>
                </c:pt>
                <c:pt idx="768">
                  <c:v>1.4782669261223232E-2</c:v>
                </c:pt>
                <c:pt idx="769">
                  <c:v>1.4816395544641774E-2</c:v>
                </c:pt>
                <c:pt idx="770">
                  <c:v>1.4843361168049527E-2</c:v>
                </c:pt>
                <c:pt idx="771">
                  <c:v>1.4870185914498579E-2</c:v>
                </c:pt>
                <c:pt idx="772">
                  <c:v>1.4896877599992258E-2</c:v>
                </c:pt>
                <c:pt idx="773">
                  <c:v>1.4916956940286002E-2</c:v>
                </c:pt>
                <c:pt idx="774">
                  <c:v>1.4943408503886032E-2</c:v>
                </c:pt>
                <c:pt idx="775">
                  <c:v>1.4969727424694011E-2</c:v>
                </c:pt>
                <c:pt idx="776">
                  <c:v>1.4995913690711231E-2</c:v>
                </c:pt>
                <c:pt idx="777">
                  <c:v>1.5021967289966503E-2</c:v>
                </c:pt>
                <c:pt idx="778">
                  <c:v>1.5054242020716162E-2</c:v>
                </c:pt>
                <c:pt idx="779">
                  <c:v>1.5080005029500975E-2</c:v>
                </c:pt>
                <c:pt idx="780">
                  <c:v>1.5105635322076153E-2</c:v>
                </c:pt>
                <c:pt idx="781">
                  <c:v>1.5131132886492975E-2</c:v>
                </c:pt>
                <c:pt idx="782">
                  <c:v>1.5156497710832372E-2</c:v>
                </c:pt>
                <c:pt idx="783">
                  <c:v>1.5181729783199344E-2</c:v>
                </c:pt>
                <c:pt idx="784">
                  <c:v>1.5206829091729402E-2</c:v>
                </c:pt>
                <c:pt idx="785">
                  <c:v>1.5231795624579976E-2</c:v>
                </c:pt>
                <c:pt idx="786">
                  <c:v>1.5246372868392324E-2</c:v>
                </c:pt>
                <c:pt idx="787">
                  <c:v>1.5271116032953991E-2</c:v>
                </c:pt>
                <c:pt idx="788">
                  <c:v>1.5295726410325354E-2</c:v>
                </c:pt>
                <c:pt idx="789">
                  <c:v>1.5320203988901111E-2</c:v>
                </c:pt>
                <c:pt idx="790">
                  <c:v>1.5344548757102457E-2</c:v>
                </c:pt>
                <c:pt idx="791">
                  <c:v>1.5370771241613061E-2</c:v>
                </c:pt>
                <c:pt idx="792">
                  <c:v>1.5394841887864212E-2</c:v>
                </c:pt>
                <c:pt idx="793">
                  <c:v>1.5418779684273028E-2</c:v>
                </c:pt>
                <c:pt idx="794">
                  <c:v>1.5442584619339257E-2</c:v>
                </c:pt>
                <c:pt idx="795">
                  <c:v>1.5464280039061038E-2</c:v>
                </c:pt>
                <c:pt idx="796">
                  <c:v>1.5487827703322403E-2</c:v>
                </c:pt>
                <c:pt idx="797">
                  <c:v>1.5511242445629661E-2</c:v>
                </c:pt>
                <c:pt idx="798">
                  <c:v>1.5534521493121536E-2</c:v>
                </c:pt>
                <c:pt idx="799">
                  <c:v>1.5559596783645758E-2</c:v>
                </c:pt>
                <c:pt idx="800">
                  <c:v>1.5582569374958504E-2</c:v>
                </c:pt>
                <c:pt idx="801">
                  <c:v>1.5605381165903506E-2</c:v>
                </c:pt>
                <c:pt idx="802">
                  <c:v>1.5628023851103276E-2</c:v>
                </c:pt>
                <c:pt idx="803">
                  <c:v>1.5650489048284918E-2</c:v>
                </c:pt>
                <c:pt idx="804">
                  <c:v>1.5670896969339421E-2</c:v>
                </c:pt>
                <c:pt idx="805">
                  <c:v>1.5692998215295437E-2</c:v>
                </c:pt>
                <c:pt idx="806">
                  <c:v>1.5714897226312381E-2</c:v>
                </c:pt>
                <c:pt idx="807">
                  <c:v>1.5736585276070254E-2</c:v>
                </c:pt>
                <c:pt idx="808">
                  <c:v>1.5758053560953101E-2</c:v>
                </c:pt>
                <c:pt idx="809">
                  <c:v>1.5779293200051656E-2</c:v>
                </c:pt>
                <c:pt idx="810">
                  <c:v>1.5800295235169959E-2</c:v>
                </c:pt>
                <c:pt idx="811">
                  <c:v>1.5821050630832001E-2</c:v>
                </c:pt>
                <c:pt idx="812">
                  <c:v>1.5850115327617181E-2</c:v>
                </c:pt>
                <c:pt idx="813">
                  <c:v>1.5870238021242978E-2</c:v>
                </c:pt>
                <c:pt idx="814">
                  <c:v>1.589008376048634E-2</c:v>
                </c:pt>
                <c:pt idx="815">
                  <c:v>1.5909643395804203E-2</c:v>
                </c:pt>
                <c:pt idx="816">
                  <c:v>1.5924053961270446E-2</c:v>
                </c:pt>
                <c:pt idx="817">
                  <c:v>1.5943086797581593E-2</c:v>
                </c:pt>
                <c:pt idx="818">
                  <c:v>1.5961806794301134E-2</c:v>
                </c:pt>
                <c:pt idx="819">
                  <c:v>1.5980204380627642E-2</c:v>
                </c:pt>
                <c:pt idx="820">
                  <c:v>1.5998269909402861E-2</c:v>
                </c:pt>
                <c:pt idx="821">
                  <c:v>1.6020471179321538E-2</c:v>
                </c:pt>
                <c:pt idx="822">
                  <c:v>1.6037765586044164E-2</c:v>
                </c:pt>
                <c:pt idx="823">
                  <c:v>1.605469808962106E-2</c:v>
                </c:pt>
                <c:pt idx="824">
                  <c:v>1.6071262370614778E-2</c:v>
                </c:pt>
                <c:pt idx="825">
                  <c:v>1.6083292787040876E-2</c:v>
                </c:pt>
                <c:pt idx="826">
                  <c:v>1.6099193860869453E-2</c:v>
                </c:pt>
                <c:pt idx="827">
                  <c:v>1.6114720925144651E-2</c:v>
                </c:pt>
                <c:pt idx="828">
                  <c:v>1.612987197320933E-2</c:v>
                </c:pt>
                <c:pt idx="829">
                  <c:v>1.6144644998556182E-2</c:v>
                </c:pt>
                <c:pt idx="830">
                  <c:v>1.6162797871533567E-2</c:v>
                </c:pt>
                <c:pt idx="831">
                  <c:v>1.6176726692599574E-2</c:v>
                </c:pt>
                <c:pt idx="832">
                  <c:v>1.6190270992525922E-2</c:v>
                </c:pt>
                <c:pt idx="833">
                  <c:v>1.6203428765092471E-2</c:v>
                </c:pt>
                <c:pt idx="834">
                  <c:v>1.6216198004253144E-2</c:v>
                </c:pt>
                <c:pt idx="835">
                  <c:v>1.6228576704141497E-2</c:v>
                </c:pt>
                <c:pt idx="836">
                  <c:v>1.6240562859074169E-2</c:v>
                </c:pt>
                <c:pt idx="837">
                  <c:v>1.6252154463553888E-2</c:v>
                </c:pt>
                <c:pt idx="838">
                  <c:v>1.6259224989619615E-2</c:v>
                </c:pt>
                <c:pt idx="839">
                  <c:v>1.6270136096680994E-2</c:v>
                </c:pt>
                <c:pt idx="840">
                  <c:v>1.6280647281441383E-2</c:v>
                </c:pt>
                <c:pt idx="841">
                  <c:v>1.6290756539631943E-2</c:v>
                </c:pt>
                <c:pt idx="842">
                  <c:v>1.6300461867186311E-2</c:v>
                </c:pt>
                <c:pt idx="843">
                  <c:v>1.6310651719592902E-2</c:v>
                </c:pt>
                <c:pt idx="844">
                  <c:v>1.6319513738673873E-2</c:v>
                </c:pt>
                <c:pt idx="845">
                  <c:v>1.6327965654789053E-2</c:v>
                </c:pt>
                <c:pt idx="846">
                  <c:v>1.6336005464615028E-2</c:v>
                </c:pt>
                <c:pt idx="847">
                  <c:v>1.6342859417708556E-2</c:v>
                </c:pt>
                <c:pt idx="848">
                  <c:v>1.6350099087849738E-2</c:v>
                </c:pt>
                <c:pt idx="849">
                  <c:v>1.6356920908035845E-2</c:v>
                </c:pt>
                <c:pt idx="850">
                  <c:v>1.6363331986811395E-2</c:v>
                </c:pt>
                <c:pt idx="851">
                  <c:v>1.6370016115424348E-2</c:v>
                </c:pt>
                <c:pt idx="852">
                  <c:v>1.6375656412734644E-2</c:v>
                </c:pt>
                <c:pt idx="853">
                  <c:v>1.6380962365120738E-2</c:v>
                </c:pt>
                <c:pt idx="854">
                  <c:v>1.6385959232220939E-2</c:v>
                </c:pt>
                <c:pt idx="855">
                  <c:v>1.6390727457918419E-2</c:v>
                </c:pt>
                <c:pt idx="856">
                  <c:v>1.6395155864081946E-2</c:v>
                </c:pt>
                <c:pt idx="857">
                  <c:v>1.6399353292319022E-2</c:v>
                </c:pt>
                <c:pt idx="858">
                  <c:v>1.6403346055774266E-2</c:v>
                </c:pt>
                <c:pt idx="859">
                  <c:v>1.6407160693727475E-2</c:v>
                </c:pt>
                <c:pt idx="860">
                  <c:v>1.6410823971572498E-2</c:v>
                </c:pt>
                <c:pt idx="861">
                  <c:v>1.6414362880795747E-2</c:v>
                </c:pt>
                <c:pt idx="862">
                  <c:v>1.6417804638957735E-2</c:v>
                </c:pt>
                <c:pt idx="863">
                  <c:v>1.642117668968561E-2</c:v>
                </c:pt>
                <c:pt idx="864">
                  <c:v>1.6426357594574666E-2</c:v>
                </c:pt>
                <c:pt idx="865">
                  <c:v>1.6429711190500164E-2</c:v>
                </c:pt>
                <c:pt idx="866">
                  <c:v>1.6433083547665577E-2</c:v>
                </c:pt>
                <c:pt idx="867">
                  <c:v>1.6436502620875214E-2</c:v>
                </c:pt>
                <c:pt idx="868">
                  <c:v>1.6440662599325688E-2</c:v>
                </c:pt>
                <c:pt idx="869">
                  <c:v>1.6443593846777044E-2</c:v>
                </c:pt>
                <c:pt idx="870">
                  <c:v>1.6447323021249401E-2</c:v>
                </c:pt>
                <c:pt idx="871">
                  <c:v>1.6451212955357848E-2</c:v>
                </c:pt>
                <c:pt idx="872">
                  <c:v>1.6455292716181506E-2</c:v>
                </c:pt>
                <c:pt idx="873">
                  <c:v>1.6460720375230605E-2</c:v>
                </c:pt>
                <c:pt idx="874">
                  <c:v>1.6465361218472477E-2</c:v>
                </c:pt>
                <c:pt idx="875">
                  <c:v>1.6470290167380632E-2</c:v>
                </c:pt>
                <c:pt idx="876">
                  <c:v>1.6475517572064096E-2</c:v>
                </c:pt>
                <c:pt idx="877">
                  <c:v>1.6480170584373104E-2</c:v>
                </c:pt>
                <c:pt idx="878">
                  <c:v>1.6485983081339903E-2</c:v>
                </c:pt>
                <c:pt idx="879">
                  <c:v>1.6492105387380836E-2</c:v>
                </c:pt>
                <c:pt idx="880">
                  <c:v>1.6498541379923241E-2</c:v>
                </c:pt>
                <c:pt idx="881">
                  <c:v>1.650724214588566E-2</c:v>
                </c:pt>
                <c:pt idx="882">
                  <c:v>1.6513366968221348E-2</c:v>
                </c:pt>
                <c:pt idx="883">
                  <c:v>1.6520792221173412E-2</c:v>
                </c:pt>
                <c:pt idx="884">
                  <c:v>1.6528546964647731E-2</c:v>
                </c:pt>
                <c:pt idx="885">
                  <c:v>1.65366350773395E-2</c:v>
                </c:pt>
                <c:pt idx="886">
                  <c:v>1.6545060438175028E-2</c:v>
                </c:pt>
                <c:pt idx="887">
                  <c:v>1.6553826926318699E-2</c:v>
                </c:pt>
                <c:pt idx="888">
                  <c:v>1.6562938421178171E-2</c:v>
                </c:pt>
                <c:pt idx="889">
                  <c:v>1.6572398802414824E-2</c:v>
                </c:pt>
                <c:pt idx="890">
                  <c:v>1.6579805226819958E-2</c:v>
                </c:pt>
                <c:pt idx="891">
                  <c:v>1.6589920492524564E-2</c:v>
                </c:pt>
                <c:pt idx="892">
                  <c:v>1.6600395697105239E-2</c:v>
                </c:pt>
                <c:pt idx="893">
                  <c:v>1.6611234720834787E-2</c:v>
                </c:pt>
                <c:pt idx="894">
                  <c:v>1.6622441444267107E-2</c:v>
                </c:pt>
                <c:pt idx="895">
                  <c:v>1.6634019748245979E-2</c:v>
                </c:pt>
                <c:pt idx="896">
                  <c:v>1.664597351391121E-2</c:v>
                </c:pt>
                <c:pt idx="897">
                  <c:v>1.6659705572697425E-2</c:v>
                </c:pt>
                <c:pt idx="898">
                  <c:v>1.6671022956383577E-2</c:v>
                </c:pt>
                <c:pt idx="899">
                  <c:v>1.6684126397015903E-2</c:v>
                </c:pt>
                <c:pt idx="900">
                  <c:v>1.6697620827002088E-2</c:v>
                </c:pt>
                <c:pt idx="901">
                  <c:v>1.6711508703507596E-2</c:v>
                </c:pt>
                <c:pt idx="902">
                  <c:v>1.6725778441432949E-2</c:v>
                </c:pt>
                <c:pt idx="903">
                  <c:v>1.6740410357970237E-2</c:v>
                </c:pt>
                <c:pt idx="904">
                  <c:v>1.6755384499217197E-2</c:v>
                </c:pt>
                <c:pt idx="905">
                  <c:v>1.6770680731194507E-2</c:v>
                </c:pt>
                <c:pt idx="906">
                  <c:v>1.6786278739808903E-2</c:v>
                </c:pt>
                <c:pt idx="907">
                  <c:v>1.680281330676775E-2</c:v>
                </c:pt>
                <c:pt idx="908">
                  <c:v>1.6818978114504973E-2</c:v>
                </c:pt>
                <c:pt idx="909">
                  <c:v>1.6835381912375515E-2</c:v>
                </c:pt>
                <c:pt idx="910">
                  <c:v>1.6852003528728867E-2</c:v>
                </c:pt>
                <c:pt idx="911">
                  <c:v>1.6868821610636762E-2</c:v>
                </c:pt>
                <c:pt idx="912">
                  <c:v>1.6885814623861382E-2</c:v>
                </c:pt>
                <c:pt idx="913">
                  <c:v>1.6902960852830624E-2</c:v>
                </c:pt>
                <c:pt idx="914">
                  <c:v>1.6920238400610278E-2</c:v>
                </c:pt>
                <c:pt idx="915">
                  <c:v>1.6937625188883709E-2</c:v>
                </c:pt>
                <c:pt idx="916">
                  <c:v>1.696007567053295E-2</c:v>
                </c:pt>
                <c:pt idx="917">
                  <c:v>1.6977597638779287E-2</c:v>
                </c:pt>
                <c:pt idx="918">
                  <c:v>1.6995157970921163E-2</c:v>
                </c:pt>
                <c:pt idx="919">
                  <c:v>1.7012734218468554E-2</c:v>
                </c:pt>
                <c:pt idx="920">
                  <c:v>1.7028674268822513E-2</c:v>
                </c:pt>
                <c:pt idx="921">
                  <c:v>1.7046223785131754E-2</c:v>
                </c:pt>
                <c:pt idx="922">
                  <c:v>1.7063721497557405E-2</c:v>
                </c:pt>
                <c:pt idx="923">
                  <c:v>1.7086104944483305E-2</c:v>
                </c:pt>
                <c:pt idx="924">
                  <c:v>1.7109021447733613E-2</c:v>
                </c:pt>
                <c:pt idx="925">
                  <c:v>1.712527453859693E-2</c:v>
                </c:pt>
                <c:pt idx="926">
                  <c:v>1.7142248871075887E-2</c:v>
                </c:pt>
                <c:pt idx="927">
                  <c:v>1.7159051852736151E-2</c:v>
                </c:pt>
                <c:pt idx="928">
                  <c:v>1.717107179528438E-2</c:v>
                </c:pt>
                <c:pt idx="929">
                  <c:v>1.7187560908637791E-2</c:v>
                </c:pt>
                <c:pt idx="930">
                  <c:v>1.7203874058548042E-2</c:v>
                </c:pt>
                <c:pt idx="931">
                  <c:v>1.7220010444225317E-2</c:v>
                </c:pt>
                <c:pt idx="932">
                  <c:v>1.7240432401839152E-2</c:v>
                </c:pt>
                <c:pt idx="933">
                  <c:v>1.7256176033041307E-2</c:v>
                </c:pt>
                <c:pt idx="934">
                  <c:v>1.7271740302546353E-2</c:v>
                </c:pt>
                <c:pt idx="935">
                  <c:v>1.7287124409476648E-2</c:v>
                </c:pt>
                <c:pt idx="936">
                  <c:v>1.7302327552979047E-2</c:v>
                </c:pt>
                <c:pt idx="937">
                  <c:v>1.7313071868024287E-2</c:v>
                </c:pt>
                <c:pt idx="938">
                  <c:v>1.7332187746414339E-2</c:v>
                </c:pt>
                <c:pt idx="939">
                  <c:v>1.7346843194770294E-2</c:v>
                </c:pt>
                <c:pt idx="940">
                  <c:v>1.7361314476546631E-2</c:v>
                </c:pt>
                <c:pt idx="941">
                  <c:v>1.7371476110866924E-2</c:v>
                </c:pt>
                <c:pt idx="942">
                  <c:v>1.7382885185540254E-2</c:v>
                </c:pt>
                <c:pt idx="943">
                  <c:v>1.7396863770154942E-2</c:v>
                </c:pt>
                <c:pt idx="944">
                  <c:v>1.7410655313761979E-2</c:v>
                </c:pt>
                <c:pt idx="945">
                  <c:v>1.7424259016052587E-2</c:v>
                </c:pt>
                <c:pt idx="946">
                  <c:v>1.7438987679116148E-2</c:v>
                </c:pt>
                <c:pt idx="947">
                  <c:v>1.7452200127005321E-2</c:v>
                </c:pt>
                <c:pt idx="948">
                  <c:v>1.746522226696947E-2</c:v>
                </c:pt>
                <c:pt idx="949">
                  <c:v>1.7478053298770481E-2</c:v>
                </c:pt>
                <c:pt idx="950">
                  <c:v>1.749069242220273E-2</c:v>
                </c:pt>
                <c:pt idx="951">
                  <c:v>1.7501891748759008E-2</c:v>
                </c:pt>
                <c:pt idx="952">
                  <c:v>1.7514158155838476E-2</c:v>
                </c:pt>
                <c:pt idx="953">
                  <c:v>1.7526230320296841E-2</c:v>
                </c:pt>
                <c:pt idx="954">
                  <c:v>1.7538107442130944E-2</c:v>
                </c:pt>
                <c:pt idx="955">
                  <c:v>1.7550981409192715E-2</c:v>
                </c:pt>
                <c:pt idx="956">
                  <c:v>1.7562452280143841E-2</c:v>
                </c:pt>
                <c:pt idx="957">
                  <c:v>1.7573725642320792E-2</c:v>
                </c:pt>
                <c:pt idx="958">
                  <c:v>1.7591039953455075E-2</c:v>
                </c:pt>
                <c:pt idx="959">
                  <c:v>1.7596078820939911E-2</c:v>
                </c:pt>
                <c:pt idx="960">
                  <c:v>1.7605229482649823E-2</c:v>
                </c:pt>
                <c:pt idx="961">
                  <c:v>1.7615718909272587E-2</c:v>
                </c:pt>
                <c:pt idx="962">
                  <c:v>1.7626006894667014E-2</c:v>
                </c:pt>
                <c:pt idx="963">
                  <c:v>1.7636092639196941E-2</c:v>
                </c:pt>
                <c:pt idx="964">
                  <c:v>1.7645975343272585E-2</c:v>
                </c:pt>
                <c:pt idx="965">
                  <c:v>1.7655654207349651E-2</c:v>
                </c:pt>
                <c:pt idx="966">
                  <c:v>1.7665128431930202E-2</c:v>
                </c:pt>
                <c:pt idx="967">
                  <c:v>1.7674397217564902E-2</c:v>
                </c:pt>
                <c:pt idx="968">
                  <c:v>1.7688488722684904E-2</c:v>
                </c:pt>
                <c:pt idx="969">
                  <c:v>1.7697271000215058E-2</c:v>
                </c:pt>
                <c:pt idx="970">
                  <c:v>1.7705845105417232E-2</c:v>
                </c:pt>
                <c:pt idx="971">
                  <c:v>1.7714210238788598E-2</c:v>
                </c:pt>
                <c:pt idx="972">
                  <c:v>1.7719529398056735E-2</c:v>
                </c:pt>
                <c:pt idx="973">
                  <c:v>1.7727518955051744E-2</c:v>
                </c:pt>
                <c:pt idx="974">
                  <c:v>1.7735297343840332E-2</c:v>
                </c:pt>
                <c:pt idx="975">
                  <c:v>1.7742863765284261E-2</c:v>
                </c:pt>
                <c:pt idx="976">
                  <c:v>1.7750217420300328E-2</c:v>
                </c:pt>
                <c:pt idx="977">
                  <c:v>1.7759967865200801E-2</c:v>
                </c:pt>
                <c:pt idx="978">
                  <c:v>1.7766847814246541E-2</c:v>
                </c:pt>
                <c:pt idx="979">
                  <c:v>1.7773512397425202E-2</c:v>
                </c:pt>
                <c:pt idx="980">
                  <c:v>1.7779960815743658E-2</c:v>
                </c:pt>
                <c:pt idx="981">
                  <c:v>1.7783766235035126E-2</c:v>
                </c:pt>
                <c:pt idx="982">
                  <c:v>1.7789826513949891E-2</c:v>
                </c:pt>
                <c:pt idx="983">
                  <c:v>1.7795668434481476E-2</c:v>
                </c:pt>
                <c:pt idx="984">
                  <c:v>1.7803576862717555E-2</c:v>
                </c:pt>
                <c:pt idx="985">
                  <c:v>1.7808932474012645E-2</c:v>
                </c:pt>
                <c:pt idx="986">
                  <c:v>1.7814067127803396E-2</c:v>
                </c:pt>
                <c:pt idx="987">
                  <c:v>1.7818980025544925E-2</c:v>
                </c:pt>
                <c:pt idx="988">
                  <c:v>1.7823670368756813E-2</c:v>
                </c:pt>
                <c:pt idx="989">
                  <c:v>1.7826089714064325E-2</c:v>
                </c:pt>
                <c:pt idx="990">
                  <c:v>1.7832380198017646E-2</c:v>
                </c:pt>
                <c:pt idx="991">
                  <c:v>1.7836398087453E-2</c:v>
                </c:pt>
                <c:pt idx="992">
                  <c:v>1.7840190229132809E-2</c:v>
                </c:pt>
                <c:pt idx="993">
                  <c:v>1.7841902267065078E-2</c:v>
                </c:pt>
                <c:pt idx="994">
                  <c:v>1.7844078756302888E-2</c:v>
                </c:pt>
                <c:pt idx="995">
                  <c:v>1.7847270893246614E-2</c:v>
                </c:pt>
                <c:pt idx="996">
                  <c:v>1.7850234431568759E-2</c:v>
                </c:pt>
                <c:pt idx="997">
                  <c:v>1.7852968573633776E-2</c:v>
                </c:pt>
                <c:pt idx="998">
                  <c:v>1.7856012722122283E-2</c:v>
                </c:pt>
                <c:pt idx="999">
                  <c:v>1.7858269014612269E-2</c:v>
                </c:pt>
                <c:pt idx="1000">
                  <c:v>1.7860293450005657E-2</c:v>
                </c:pt>
                <c:pt idx="1001">
                  <c:v>1.7862085230932363E-2</c:v>
                </c:pt>
                <c:pt idx="1002">
                  <c:v>1.786364356009873E-2</c:v>
                </c:pt>
                <c:pt idx="1003">
                  <c:v>1.7864511446545418E-2</c:v>
                </c:pt>
                <c:pt idx="1004">
                  <c:v>1.7865617487381795E-2</c:v>
                </c:pt>
                <c:pt idx="1005">
                  <c:v>1.7866488214194436E-2</c:v>
                </c:pt>
                <c:pt idx="1006">
                  <c:v>1.7867127825362001E-2</c:v>
                </c:pt>
                <c:pt idx="1007">
                  <c:v>1.7867934945793001E-2</c:v>
                </c:pt>
                <c:pt idx="1008">
                  <c:v>1.7868118899053979E-2</c:v>
                </c:pt>
                <c:pt idx="1009">
                  <c:v>1.7868093239082686E-2</c:v>
                </c:pt>
                <c:pt idx="1010">
                  <c:v>1.7867864911757729E-2</c:v>
                </c:pt>
                <c:pt idx="1011">
                  <c:v>1.7867099661715558E-2</c:v>
                </c:pt>
                <c:pt idx="1012">
                  <c:v>1.7866497654803172E-2</c:v>
                </c:pt>
                <c:pt idx="1013">
                  <c:v>1.7865713372469953E-2</c:v>
                </c:pt>
                <c:pt idx="1014">
                  <c:v>1.7864753989853287E-2</c:v>
                </c:pt>
                <c:pt idx="1015">
                  <c:v>1.786362673050753E-2</c:v>
                </c:pt>
                <c:pt idx="1016">
                  <c:v>1.7862338866401782E-2</c:v>
                </c:pt>
                <c:pt idx="1017">
                  <c:v>1.7860897717911075E-2</c:v>
                </c:pt>
                <c:pt idx="1018">
                  <c:v>1.7859310653811043E-2</c:v>
                </c:pt>
                <c:pt idx="1019">
                  <c:v>1.7857585091273546E-2</c:v>
                </c:pt>
                <c:pt idx="1020">
                  <c:v>1.7857069430026577E-2</c:v>
                </c:pt>
                <c:pt idx="1021">
                  <c:v>1.7855062792738418E-2</c:v>
                </c:pt>
                <c:pt idx="1022">
                  <c:v>1.7852942140226327E-2</c:v>
                </c:pt>
                <c:pt idx="1023">
                  <c:v>1.7850714892664463E-2</c:v>
                </c:pt>
                <c:pt idx="1024">
                  <c:v>1.7847642049819958E-2</c:v>
                </c:pt>
                <c:pt idx="1025">
                  <c:v>1.7845235975250645E-2</c:v>
                </c:pt>
                <c:pt idx="1026">
                  <c:v>1.7842745152376351E-2</c:v>
                </c:pt>
                <c:pt idx="1027">
                  <c:v>1.784017730579792E-2</c:v>
                </c:pt>
                <c:pt idx="1028">
                  <c:v>1.7837540207943734E-2</c:v>
                </c:pt>
                <c:pt idx="1029">
                  <c:v>1.7835534372622159E-2</c:v>
                </c:pt>
                <c:pt idx="1030">
                  <c:v>1.7832772678850427E-2</c:v>
                </c:pt>
                <c:pt idx="1031">
                  <c:v>1.7829964671186617E-2</c:v>
                </c:pt>
                <c:pt idx="1032">
                  <c:v>1.782711262441625E-2</c:v>
                </c:pt>
                <c:pt idx="1033">
                  <c:v>1.7823562076405366E-2</c:v>
                </c:pt>
                <c:pt idx="1034">
                  <c:v>1.7820632531112237E-2</c:v>
                </c:pt>
                <c:pt idx="1035">
                  <c:v>1.7817660223447544E-2</c:v>
                </c:pt>
                <c:pt idx="1036">
                  <c:v>1.7814645608126019E-2</c:v>
                </c:pt>
                <c:pt idx="1037">
                  <c:v>1.7812207775177981E-2</c:v>
                </c:pt>
                <c:pt idx="1038">
                  <c:v>1.7809101065751922E-2</c:v>
                </c:pt>
                <c:pt idx="1039">
                  <c:v>1.7805953504299157E-2</c:v>
                </c:pt>
                <c:pt idx="1040">
                  <c:v>1.7802765545604709E-2</c:v>
                </c:pt>
                <c:pt idx="1041">
                  <c:v>1.7799537644451888E-2</c:v>
                </c:pt>
                <c:pt idx="1042">
                  <c:v>1.7796270255625291E-2</c:v>
                </c:pt>
                <c:pt idx="1043">
                  <c:v>1.7792963833908656E-2</c:v>
                </c:pt>
                <c:pt idx="1044">
                  <c:v>1.778961883408357E-2</c:v>
                </c:pt>
                <c:pt idx="1045">
                  <c:v>1.7786235710932484E-2</c:v>
                </c:pt>
                <c:pt idx="1046">
                  <c:v>1.7782091299748233E-2</c:v>
                </c:pt>
                <c:pt idx="1047">
                  <c:v>1.7778643989374371E-2</c:v>
                </c:pt>
                <c:pt idx="1048">
                  <c:v>1.7775159797199156E-2</c:v>
                </c:pt>
                <c:pt idx="1049">
                  <c:v>1.7771639177907677E-2</c:v>
                </c:pt>
                <c:pt idx="1050">
                  <c:v>1.7768253329587484E-2</c:v>
                </c:pt>
                <c:pt idx="1051">
                  <c:v>1.7764658665007933E-2</c:v>
                </c:pt>
                <c:pt idx="1052">
                  <c:v>1.7761689353550901E-2</c:v>
                </c:pt>
                <c:pt idx="1053">
                  <c:v>1.7757364693712564E-2</c:v>
                </c:pt>
                <c:pt idx="1054">
                  <c:v>1.775366629640001E-2</c:v>
                </c:pt>
                <c:pt idx="1055">
                  <c:v>1.7749775954868215E-2</c:v>
                </c:pt>
                <c:pt idx="1056">
                  <c:v>1.7746013076810282E-2</c:v>
                </c:pt>
                <c:pt idx="1057">
                  <c:v>1.7742217409060505E-2</c:v>
                </c:pt>
                <c:pt idx="1058">
                  <c:v>1.7738389406289475E-2</c:v>
                </c:pt>
                <c:pt idx="1059">
                  <c:v>1.7734678381103531E-2</c:v>
                </c:pt>
                <c:pt idx="1060">
                  <c:v>1.7730784795154136E-2</c:v>
                </c:pt>
                <c:pt idx="1061">
                  <c:v>1.7726860269184363E-2</c:v>
                </c:pt>
                <c:pt idx="1062">
                  <c:v>1.7722905257880551E-2</c:v>
                </c:pt>
                <c:pt idx="1063">
                  <c:v>1.7718920215925985E-2</c:v>
                </c:pt>
                <c:pt idx="1064">
                  <c:v>1.771476781552694E-2</c:v>
                </c:pt>
                <c:pt idx="1065">
                  <c:v>1.7710726198217543E-2</c:v>
                </c:pt>
                <c:pt idx="1066">
                  <c:v>1.7706655883178241E-2</c:v>
                </c:pt>
                <c:pt idx="1067">
                  <c:v>1.7702557325059855E-2</c:v>
                </c:pt>
                <c:pt idx="1068">
                  <c:v>1.7698430978510569E-2</c:v>
                </c:pt>
                <c:pt idx="1069">
                  <c:v>1.7694277298176818E-2</c:v>
                </c:pt>
                <c:pt idx="1070">
                  <c:v>1.7690096738701516E-2</c:v>
                </c:pt>
                <c:pt idx="1071">
                  <c:v>1.7685889754725386E-2</c:v>
                </c:pt>
                <c:pt idx="1072">
                  <c:v>1.768214250423996E-2</c:v>
                </c:pt>
                <c:pt idx="1073">
                  <c:v>1.767787656340411E-2</c:v>
                </c:pt>
                <c:pt idx="1074">
                  <c:v>1.767358568719106E-2</c:v>
                </c:pt>
                <c:pt idx="1075">
                  <c:v>1.7669270330320935E-2</c:v>
                </c:pt>
                <c:pt idx="1076">
                  <c:v>1.7664588757876919E-2</c:v>
                </c:pt>
                <c:pt idx="1077">
                  <c:v>1.7660231027191765E-2</c:v>
                </c:pt>
                <c:pt idx="1078">
                  <c:v>1.7655850085799812E-2</c:v>
                </c:pt>
                <c:pt idx="1079">
                  <c:v>1.7651446388341104E-2</c:v>
                </c:pt>
                <c:pt idx="1080">
                  <c:v>1.7647020389451748E-2</c:v>
                </c:pt>
                <c:pt idx="1081">
                  <c:v>1.7642889559273702E-2</c:v>
                </c:pt>
                <c:pt idx="1082">
                  <c:v>1.7638415569718957E-2</c:v>
                </c:pt>
                <c:pt idx="1083">
                  <c:v>1.7633920737157322E-2</c:v>
                </c:pt>
                <c:pt idx="1084">
                  <c:v>1.7629405516279704E-2</c:v>
                </c:pt>
                <c:pt idx="1085">
                  <c:v>1.7624571785587205E-2</c:v>
                </c:pt>
                <c:pt idx="1086">
                  <c:v>1.7620021525290561E-2</c:v>
                </c:pt>
                <c:pt idx="1087">
                  <c:v>1.7615452145923003E-2</c:v>
                </c:pt>
                <c:pt idx="1088">
                  <c:v>1.7610864102092682E-2</c:v>
                </c:pt>
                <c:pt idx="1089">
                  <c:v>1.7606257848405572E-2</c:v>
                </c:pt>
                <c:pt idx="1090">
                  <c:v>1.7601911498610703E-2</c:v>
                </c:pt>
                <c:pt idx="1091">
                  <c:v>1.7597266290560659E-2</c:v>
                </c:pt>
                <c:pt idx="1092">
                  <c:v>1.7592604331590829E-2</c:v>
                </c:pt>
                <c:pt idx="1093">
                  <c:v>1.7587926076357303E-2</c:v>
                </c:pt>
                <c:pt idx="1094">
                  <c:v>1.758323197951446E-2</c:v>
                </c:pt>
                <c:pt idx="1095">
                  <c:v>1.7578522495711096E-2</c:v>
                </c:pt>
                <c:pt idx="1096">
                  <c:v>1.7573798079592563E-2</c:v>
                </c:pt>
                <c:pt idx="1097">
                  <c:v>1.7569059185800349E-2</c:v>
                </c:pt>
                <c:pt idx="1098">
                  <c:v>1.7563890575509087E-2</c:v>
                </c:pt>
                <c:pt idx="1099">
                  <c:v>1.7559129331012963E-2</c:v>
                </c:pt>
                <c:pt idx="1100">
                  <c:v>1.7554354813289461E-2</c:v>
                </c:pt>
                <c:pt idx="1101">
                  <c:v>1.754956747685147E-2</c:v>
                </c:pt>
                <c:pt idx="1102">
                  <c:v>1.7544767776208791E-2</c:v>
                </c:pt>
                <c:pt idx="1103">
                  <c:v>1.7540034537466262E-2</c:v>
                </c:pt>
                <c:pt idx="1104">
                  <c:v>1.7535210577401889E-2</c:v>
                </c:pt>
                <c:pt idx="1105">
                  <c:v>1.7530375648631576E-2</c:v>
                </c:pt>
                <c:pt idx="1106">
                  <c:v>1.7525530205669108E-2</c:v>
                </c:pt>
                <c:pt idx="1107">
                  <c:v>1.7520599717458937E-2</c:v>
                </c:pt>
                <c:pt idx="1108">
                  <c:v>1.751573537605015E-2</c:v>
                </c:pt>
                <c:pt idx="1109">
                  <c:v>1.7510861851885148E-2</c:v>
                </c:pt>
                <c:pt idx="1110">
                  <c:v>1.7505979599440169E-2</c:v>
                </c:pt>
                <c:pt idx="1111">
                  <c:v>1.7501161185713311E-2</c:v>
                </c:pt>
                <c:pt idx="1112">
                  <c:v>1.7496262202177988E-2</c:v>
                </c:pt>
                <c:pt idx="1113">
                  <c:v>1.7491355885934597E-2</c:v>
                </c:pt>
                <c:pt idx="1114">
                  <c:v>1.7486442691464429E-2</c:v>
                </c:pt>
                <c:pt idx="1115">
                  <c:v>1.7480819772753124E-2</c:v>
                </c:pt>
                <c:pt idx="1116">
                  <c:v>1.7475824194926385E-2</c:v>
                </c:pt>
                <c:pt idx="1117">
                  <c:v>1.7470892814132284E-2</c:v>
                </c:pt>
                <c:pt idx="1118">
                  <c:v>1.7465956405626454E-2</c:v>
                </c:pt>
                <c:pt idx="1119">
                  <c:v>1.7461015423844501E-2</c:v>
                </c:pt>
                <c:pt idx="1120">
                  <c:v>1.7456070323218498E-2</c:v>
                </c:pt>
                <c:pt idx="1121">
                  <c:v>1.7451121558175218E-2</c:v>
                </c:pt>
                <c:pt idx="1122">
                  <c:v>1.7446169583136131E-2</c:v>
                </c:pt>
                <c:pt idx="1123">
                  <c:v>1.7441214852519624E-2</c:v>
                </c:pt>
                <c:pt idx="1124">
                  <c:v>1.7436522951942274E-2</c:v>
                </c:pt>
                <c:pt idx="1125">
                  <c:v>1.7431563238517887E-2</c:v>
                </c:pt>
                <c:pt idx="1126">
                  <c:v>1.7426602262596361E-2</c:v>
                </c:pt>
                <c:pt idx="1127">
                  <c:v>1.7421640478664749E-2</c:v>
                </c:pt>
                <c:pt idx="1128">
                  <c:v>1.7413711659541975E-2</c:v>
                </c:pt>
                <c:pt idx="1129">
                  <c:v>1.7411716304693056E-2</c:v>
                </c:pt>
                <c:pt idx="1130">
                  <c:v>1.740675482360287E-2</c:v>
                </c:pt>
                <c:pt idx="1131">
                  <c:v>1.74017943524028E-2</c:v>
                </c:pt>
                <c:pt idx="1132">
                  <c:v>1.7396835345555261E-2</c:v>
                </c:pt>
                <c:pt idx="1133">
                  <c:v>1.7391878257520074E-2</c:v>
                </c:pt>
                <c:pt idx="1134">
                  <c:v>1.7386923542751013E-2</c:v>
                </c:pt>
                <c:pt idx="1135">
                  <c:v>1.7381971655698391E-2</c:v>
                </c:pt>
                <c:pt idx="1136">
                  <c:v>1.7377023050806472E-2</c:v>
                </c:pt>
                <c:pt idx="1137">
                  <c:v>1.7372078182516935E-2</c:v>
                </c:pt>
                <c:pt idx="1138">
                  <c:v>1.7367137505264533E-2</c:v>
                </c:pt>
                <c:pt idx="1139">
                  <c:v>1.7362201473482736E-2</c:v>
                </c:pt>
                <c:pt idx="1140">
                  <c:v>1.7357270541596366E-2</c:v>
                </c:pt>
                <c:pt idx="1141">
                  <c:v>1.7352345164028945E-2</c:v>
                </c:pt>
                <c:pt idx="1142">
                  <c:v>1.7347425795197949E-2</c:v>
                </c:pt>
                <c:pt idx="1143">
                  <c:v>1.7342512889518269E-2</c:v>
                </c:pt>
                <c:pt idx="1144">
                  <c:v>1.7337606901397004E-2</c:v>
                </c:pt>
                <c:pt idx="1145">
                  <c:v>1.7332708285238672E-2</c:v>
                </c:pt>
                <c:pt idx="1146">
                  <c:v>1.7327817495444327E-2</c:v>
                </c:pt>
                <c:pt idx="1147">
                  <c:v>1.732293498640898E-2</c:v>
                </c:pt>
                <c:pt idx="1148">
                  <c:v>1.7318061212524185E-2</c:v>
                </c:pt>
                <c:pt idx="1149">
                  <c:v>1.7313196628176302E-2</c:v>
                </c:pt>
                <c:pt idx="1150">
                  <c:v>1.7308055837779893E-2</c:v>
                </c:pt>
                <c:pt idx="1151">
                  <c:v>1.7303208426483224E-2</c:v>
                </c:pt>
                <c:pt idx="1152">
                  <c:v>1.7298371435786625E-2</c:v>
                </c:pt>
                <c:pt idx="1153">
                  <c:v>1.7293545319975553E-2</c:v>
                </c:pt>
                <c:pt idx="1154">
                  <c:v>1.7288804641085377E-2</c:v>
                </c:pt>
                <c:pt idx="1155">
                  <c:v>1.7284002407594954E-2</c:v>
                </c:pt>
                <c:pt idx="1156">
                  <c:v>1.7279212444917907E-2</c:v>
                </c:pt>
                <c:pt idx="1157">
                  <c:v>1.7274742182882486E-2</c:v>
                </c:pt>
                <c:pt idx="1158">
                  <c:v>1.7269671149157399E-2</c:v>
                </c:pt>
                <c:pt idx="1159">
                  <c:v>1.7264842437146575E-2</c:v>
                </c:pt>
                <c:pt idx="1160">
                  <c:v>1.7260105165170334E-2</c:v>
                </c:pt>
                <c:pt idx="1161">
                  <c:v>1.7255382393885566E-2</c:v>
                </c:pt>
                <c:pt idx="1162">
                  <c:v>1.7250673842727313E-2</c:v>
                </c:pt>
                <c:pt idx="1163">
                  <c:v>1.724605934869794E-2</c:v>
                </c:pt>
                <c:pt idx="1164">
                  <c:v>1.7241374638084658E-2</c:v>
                </c:pt>
                <c:pt idx="1165">
                  <c:v>1.7236698919947592E-2</c:v>
                </c:pt>
                <c:pt idx="1166">
                  <c:v>1.7232030476100706E-2</c:v>
                </c:pt>
                <c:pt idx="1167">
                  <c:v>1.7225127986822176E-2</c:v>
                </c:pt>
                <c:pt idx="1168">
                  <c:v>1.7220712461324773E-2</c:v>
                </c:pt>
                <c:pt idx="1169">
                  <c:v>1.721605576440835E-2</c:v>
                </c:pt>
                <c:pt idx="1170">
                  <c:v>1.721139860203524E-2</c:v>
                </c:pt>
                <c:pt idx="1171">
                  <c:v>1.7206739197023094E-2</c:v>
                </c:pt>
                <c:pt idx="1172">
                  <c:v>1.7202075761323512E-2</c:v>
                </c:pt>
                <c:pt idx="1173">
                  <c:v>1.7197406496020317E-2</c:v>
                </c:pt>
                <c:pt idx="1174">
                  <c:v>1.7192729591330856E-2</c:v>
                </c:pt>
                <c:pt idx="1175">
                  <c:v>1.7188043226606442E-2</c:v>
                </c:pt>
                <c:pt idx="1176">
                  <c:v>1.7183481159541183E-2</c:v>
                </c:pt>
                <c:pt idx="1177">
                  <c:v>1.7178766219421982E-2</c:v>
                </c:pt>
                <c:pt idx="1178">
                  <c:v>1.717403610861894E-2</c:v>
                </c:pt>
                <c:pt idx="1179">
                  <c:v>1.7169288984976067E-2</c:v>
                </c:pt>
                <c:pt idx="1180">
                  <c:v>1.7164464125096757E-2</c:v>
                </c:pt>
                <c:pt idx="1181">
                  <c:v>1.715967978268686E-2</c:v>
                </c:pt>
                <c:pt idx="1182">
                  <c:v>1.7154872883644555E-2</c:v>
                </c:pt>
                <c:pt idx="1183">
                  <c:v>1.7148656387423595E-2</c:v>
                </c:pt>
                <c:pt idx="1184">
                  <c:v>1.7145183819659324E-2</c:v>
                </c:pt>
                <c:pt idx="1185">
                  <c:v>1.7140344458353177E-2</c:v>
                </c:pt>
                <c:pt idx="1186">
                  <c:v>1.7135425761582859E-2</c:v>
                </c:pt>
                <c:pt idx="1187">
                  <c:v>1.713047514915025E-2</c:v>
                </c:pt>
                <c:pt idx="1188">
                  <c:v>1.7125492272418587E-2</c:v>
                </c:pt>
                <c:pt idx="1189">
                  <c:v>1.7120440617677587E-2</c:v>
                </c:pt>
                <c:pt idx="1190">
                  <c:v>1.7115396184988758E-2</c:v>
                </c:pt>
                <c:pt idx="1191">
                  <c:v>1.7110319991067595E-2</c:v>
                </c:pt>
                <c:pt idx="1192">
                  <c:v>1.7105212207544244E-2</c:v>
                </c:pt>
                <c:pt idx="1193">
                  <c:v>1.7100126598699424E-2</c:v>
                </c:pt>
                <c:pt idx="1194">
                  <c:v>1.7094927052043886E-2</c:v>
                </c:pt>
                <c:pt idx="1195">
                  <c:v>1.7089723123945012E-2</c:v>
                </c:pt>
                <c:pt idx="1196">
                  <c:v>1.7084488303632132E-2</c:v>
                </c:pt>
                <c:pt idx="1197">
                  <c:v>1.7079222762743602E-2</c:v>
                </c:pt>
                <c:pt idx="1198">
                  <c:v>1.7073926672915178E-2</c:v>
                </c:pt>
                <c:pt idx="1199">
                  <c:v>1.7068600205783904E-2</c:v>
                </c:pt>
                <c:pt idx="1200">
                  <c:v>1.70632435329864E-2</c:v>
                </c:pt>
                <c:pt idx="1201">
                  <c:v>1.7057856826157545E-2</c:v>
                </c:pt>
                <c:pt idx="1202">
                  <c:v>1.7052428928698092E-2</c:v>
                </c:pt>
                <c:pt idx="1203">
                  <c:v>1.7046987306257529E-2</c:v>
                </c:pt>
                <c:pt idx="1204">
                  <c:v>1.7041516142792836E-2</c:v>
                </c:pt>
                <c:pt idx="1205">
                  <c:v>1.7036015609918381E-2</c:v>
                </c:pt>
                <c:pt idx="1206">
                  <c:v>1.7030485879248096E-2</c:v>
                </c:pt>
                <c:pt idx="1207">
                  <c:v>1.7024927122395037E-2</c:v>
                </c:pt>
                <c:pt idx="1208">
                  <c:v>1.7019331533555556E-2</c:v>
                </c:pt>
                <c:pt idx="1209">
                  <c:v>1.7013723216594556E-2</c:v>
                </c:pt>
                <c:pt idx="1210">
                  <c:v>1.7008078410870171E-2</c:v>
                </c:pt>
                <c:pt idx="1211">
                  <c:v>1.700240526541083E-2</c:v>
                </c:pt>
                <c:pt idx="1212">
                  <c:v>1.6996703951826515E-2</c:v>
                </c:pt>
                <c:pt idx="1213">
                  <c:v>1.6990974641726764E-2</c:v>
                </c:pt>
                <c:pt idx="1214">
                  <c:v>1.6985217506720239E-2</c:v>
                </c:pt>
                <c:pt idx="1215">
                  <c:v>1.6979432718414723E-2</c:v>
                </c:pt>
                <c:pt idx="1216">
                  <c:v>1.6973620448416677E-2</c:v>
                </c:pt>
                <c:pt idx="1217">
                  <c:v>1.6967780868332137E-2</c:v>
                </c:pt>
                <c:pt idx="1218">
                  <c:v>1.696191414976668E-2</c:v>
                </c:pt>
                <c:pt idx="1219">
                  <c:v>1.6955208579045498E-2</c:v>
                </c:pt>
                <c:pt idx="1220">
                  <c:v>1.6949286415724876E-2</c:v>
                </c:pt>
                <c:pt idx="1221">
                  <c:v>1.6943337642140208E-2</c:v>
                </c:pt>
                <c:pt idx="1222">
                  <c:v>1.6937362429885059E-2</c:v>
                </c:pt>
                <c:pt idx="1223">
                  <c:v>1.6931360950549024E-2</c:v>
                </c:pt>
                <c:pt idx="1224">
                  <c:v>1.6925333375723023E-2</c:v>
                </c:pt>
                <c:pt idx="1225">
                  <c:v>1.6919279876994878E-2</c:v>
                </c:pt>
                <c:pt idx="1226">
                  <c:v>1.6913200625953747E-2</c:v>
                </c:pt>
                <c:pt idx="1227">
                  <c:v>1.6907095794185686E-2</c:v>
                </c:pt>
                <c:pt idx="1228">
                  <c:v>1.6900811846638112E-2</c:v>
                </c:pt>
                <c:pt idx="1229">
                  <c:v>1.6894650278217412E-2</c:v>
                </c:pt>
                <c:pt idx="1230">
                  <c:v>1.6888463677396649E-2</c:v>
                </c:pt>
                <c:pt idx="1231">
                  <c:v>1.6882252215785501E-2</c:v>
                </c:pt>
                <c:pt idx="1232">
                  <c:v>1.6876075542687247E-2</c:v>
                </c:pt>
                <c:pt idx="1233">
                  <c:v>1.6869816858475481E-2</c:v>
                </c:pt>
                <c:pt idx="1234">
                  <c:v>1.6861734212620574E-2</c:v>
                </c:pt>
                <c:pt idx="1235">
                  <c:v>1.685542010695559E-2</c:v>
                </c:pt>
                <c:pt idx="1236">
                  <c:v>1.6848038107840451E-2</c:v>
                </c:pt>
                <c:pt idx="1237">
                  <c:v>1.6842510106485718E-2</c:v>
                </c:pt>
                <c:pt idx="1238">
                  <c:v>1.6836118849619178E-2</c:v>
                </c:pt>
                <c:pt idx="1239">
                  <c:v>1.6829704176381861E-2</c:v>
                </c:pt>
                <c:pt idx="1240">
                  <c:v>1.6823493535762478E-2</c:v>
                </c:pt>
                <c:pt idx="1241">
                  <c:v>1.681703821408069E-2</c:v>
                </c:pt>
                <c:pt idx="1242">
                  <c:v>1.6810559956954321E-2</c:v>
                </c:pt>
                <c:pt idx="1243">
                  <c:v>1.6804058935967644E-2</c:v>
                </c:pt>
                <c:pt idx="1244">
                  <c:v>1.6797285571159629E-2</c:v>
                </c:pt>
                <c:pt idx="1245">
                  <c:v>1.6790734003588593E-2</c:v>
                </c:pt>
                <c:pt idx="1246">
                  <c:v>1.6784160220929722E-2</c:v>
                </c:pt>
                <c:pt idx="1247">
                  <c:v>1.6777564394787683E-2</c:v>
                </c:pt>
                <c:pt idx="1248">
                  <c:v>1.6770946696767142E-2</c:v>
                </c:pt>
                <c:pt idx="1249">
                  <c:v>1.6764584377531217E-2</c:v>
                </c:pt>
                <c:pt idx="1250">
                  <c:v>1.6757646371497188E-2</c:v>
                </c:pt>
                <c:pt idx="1251">
                  <c:v>1.675096408744851E-2</c:v>
                </c:pt>
                <c:pt idx="1252">
                  <c:v>1.6744260617921083E-2</c:v>
                </c:pt>
                <c:pt idx="1253">
                  <c:v>1.6737834461307707E-2</c:v>
                </c:pt>
                <c:pt idx="1254">
                  <c:v>1.673119521349066E-2</c:v>
                </c:pt>
                <c:pt idx="1255">
                  <c:v>1.6724436142004417E-2</c:v>
                </c:pt>
                <c:pt idx="1256">
                  <c:v>1.6717656525684649E-2</c:v>
                </c:pt>
                <c:pt idx="1257">
                  <c:v>1.6710856536086428E-2</c:v>
                </c:pt>
                <c:pt idx="1258">
                  <c:v>1.6703928630743548E-2</c:v>
                </c:pt>
                <c:pt idx="1259">
                  <c:v>1.6697086722227087E-2</c:v>
                </c:pt>
                <c:pt idx="1260">
                  <c:v>1.6690224966548022E-2</c:v>
                </c:pt>
                <c:pt idx="1261">
                  <c:v>1.6683343535258743E-2</c:v>
                </c:pt>
                <c:pt idx="1262">
                  <c:v>1.6676442599915575E-2</c:v>
                </c:pt>
                <c:pt idx="1263">
                  <c:v>1.6669638366399814E-2</c:v>
                </c:pt>
                <c:pt idx="1264">
                  <c:v>1.6662700567193912E-2</c:v>
                </c:pt>
                <c:pt idx="1265">
                  <c:v>1.6655743767072007E-2</c:v>
                </c:pt>
                <c:pt idx="1266">
                  <c:v>1.6648768137571608E-2</c:v>
                </c:pt>
                <c:pt idx="1267">
                  <c:v>1.6641651366615808E-2</c:v>
                </c:pt>
                <c:pt idx="1268">
                  <c:v>1.6634637009462116E-2</c:v>
                </c:pt>
                <c:pt idx="1269">
                  <c:v>1.6627604349075835E-2</c:v>
                </c:pt>
                <c:pt idx="1270">
                  <c:v>1.661651645820459E-2</c:v>
                </c:pt>
                <c:pt idx="1271">
                  <c:v>1.6612602495502816E-2</c:v>
                </c:pt>
                <c:pt idx="1272">
                  <c:v>1.6606528549472283E-2</c:v>
                </c:pt>
                <c:pt idx="1273">
                  <c:v>1.6599425917208411E-2</c:v>
                </c:pt>
                <c:pt idx="1274">
                  <c:v>1.6592305827796285E-2</c:v>
                </c:pt>
                <c:pt idx="1275">
                  <c:v>1.6585168452755407E-2</c:v>
                </c:pt>
                <c:pt idx="1276">
                  <c:v>1.657801396360396E-2</c:v>
                </c:pt>
                <c:pt idx="1277">
                  <c:v>1.6570842531858813E-2</c:v>
                </c:pt>
                <c:pt idx="1278">
                  <c:v>1.6563654329032434E-2</c:v>
                </c:pt>
                <c:pt idx="1279">
                  <c:v>1.6556449526636867E-2</c:v>
                </c:pt>
                <c:pt idx="1280">
                  <c:v>1.6548658797810596E-2</c:v>
                </c:pt>
                <c:pt idx="1281">
                  <c:v>1.654141558633784E-2</c:v>
                </c:pt>
                <c:pt idx="1282">
                  <c:v>1.6534156336464365E-2</c:v>
                </c:pt>
                <c:pt idx="1283">
                  <c:v>1.6526881219727372E-2</c:v>
                </c:pt>
                <c:pt idx="1284">
                  <c:v>1.6520034696944057E-2</c:v>
                </c:pt>
                <c:pt idx="1285">
                  <c:v>1.6512732512735499E-2</c:v>
                </c:pt>
                <c:pt idx="1286">
                  <c:v>1.6505414941176529E-2</c:v>
                </c:pt>
                <c:pt idx="1287">
                  <c:v>1.6498082153771493E-2</c:v>
                </c:pt>
                <c:pt idx="1288">
                  <c:v>1.6490734322021229E-2</c:v>
                </c:pt>
                <c:pt idx="1289">
                  <c:v>1.6482906921044527E-2</c:v>
                </c:pt>
                <c:pt idx="1290">
                  <c:v>1.6475525539151287E-2</c:v>
                </c:pt>
                <c:pt idx="1291">
                  <c:v>1.6468129662621591E-2</c:v>
                </c:pt>
                <c:pt idx="1292">
                  <c:v>1.6460719462973287E-2</c:v>
                </c:pt>
                <c:pt idx="1293">
                  <c:v>1.6453775500494084E-2</c:v>
                </c:pt>
                <c:pt idx="1294">
                  <c:v>1.6446341004081492E-2</c:v>
                </c:pt>
                <c:pt idx="1295">
                  <c:v>1.6438892663771503E-2</c:v>
                </c:pt>
                <c:pt idx="1296">
                  <c:v>1.6431430651049243E-2</c:v>
                </c:pt>
                <c:pt idx="1297">
                  <c:v>1.6423459620930593E-2</c:v>
                </c:pt>
                <c:pt idx="1298">
                  <c:v>1.6415967084325682E-2</c:v>
                </c:pt>
                <c:pt idx="1299">
                  <c:v>1.6408461425164399E-2</c:v>
                </c:pt>
                <c:pt idx="1300">
                  <c:v>1.6400942814947399E-2</c:v>
                </c:pt>
                <c:pt idx="1301">
                  <c:v>1.6393411425171058E-2</c:v>
                </c:pt>
                <c:pt idx="1302">
                  <c:v>1.6385867427330874E-2</c:v>
                </c:pt>
                <c:pt idx="1303">
                  <c:v>1.6378310992919348E-2</c:v>
                </c:pt>
                <c:pt idx="1304">
                  <c:v>1.6370742293425968E-2</c:v>
                </c:pt>
                <c:pt idx="1305">
                  <c:v>1.6363161500338935E-2</c:v>
                </c:pt>
                <c:pt idx="1306">
                  <c:v>1.6356447365547869E-2</c:v>
                </c:pt>
                <c:pt idx="1307">
                  <c:v>1.6348848528247483E-2</c:v>
                </c:pt>
                <c:pt idx="1308">
                  <c:v>1.634123805239664E-2</c:v>
                </c:pt>
                <c:pt idx="1309">
                  <c:v>1.6333616109429922E-2</c:v>
                </c:pt>
                <c:pt idx="1310">
                  <c:v>1.6325802936068733E-2</c:v>
                </c:pt>
                <c:pt idx="1311">
                  <c:v>1.6318157492826717E-2</c:v>
                </c:pt>
                <c:pt idx="1312">
                  <c:v>1.6310501108675865E-2</c:v>
                </c:pt>
                <c:pt idx="1313">
                  <c:v>1.6302833955051346E-2</c:v>
                </c:pt>
                <c:pt idx="1314">
                  <c:v>1.6295156203385262E-2</c:v>
                </c:pt>
                <c:pt idx="1315">
                  <c:v>1.6287653242346291E-2</c:v>
                </c:pt>
                <c:pt idx="1316">
                  <c:v>1.6279955829588272E-2</c:v>
                </c:pt>
                <c:pt idx="1317">
                  <c:v>1.6272248321118142E-2</c:v>
                </c:pt>
                <c:pt idx="1318">
                  <c:v>1.6264530888350164E-2</c:v>
                </c:pt>
                <c:pt idx="1319">
                  <c:v>1.6256614474391893E-2</c:v>
                </c:pt>
                <c:pt idx="1320">
                  <c:v>1.6248876734418303E-2</c:v>
                </c:pt>
                <c:pt idx="1321">
                  <c:v>1.6241129596359764E-2</c:v>
                </c:pt>
                <c:pt idx="1322">
                  <c:v>1.6233373231629489E-2</c:v>
                </c:pt>
                <c:pt idx="1323">
                  <c:v>1.6225607811637618E-2</c:v>
                </c:pt>
                <c:pt idx="1324">
                  <c:v>1.621802748037228E-2</c:v>
                </c:pt>
                <c:pt idx="1325">
                  <c:v>1.6210245376909425E-2</c:v>
                </c:pt>
                <c:pt idx="1326">
                  <c:v>1.6202454720372302E-2</c:v>
                </c:pt>
                <c:pt idx="1327">
                  <c:v>1.6194655682153527E-2</c:v>
                </c:pt>
                <c:pt idx="1328">
                  <c:v>1.6186848433641314E-2</c:v>
                </c:pt>
                <c:pt idx="1329">
                  <c:v>1.6179033146222106E-2</c:v>
                </c:pt>
                <c:pt idx="1330">
                  <c:v>1.617120999128057E-2</c:v>
                </c:pt>
                <c:pt idx="1331">
                  <c:v>1.6163379140197411E-2</c:v>
                </c:pt>
                <c:pt idx="1332">
                  <c:v>1.6154535255965049E-2</c:v>
                </c:pt>
                <c:pt idx="1333">
                  <c:v>1.6146685456054317E-2</c:v>
                </c:pt>
                <c:pt idx="1334">
                  <c:v>1.6138828534591206E-2</c:v>
                </c:pt>
                <c:pt idx="1335">
                  <c:v>1.6130964662986125E-2</c:v>
                </c:pt>
                <c:pt idx="1336">
                  <c:v>1.6123707101216325E-2</c:v>
                </c:pt>
                <c:pt idx="1337">
                  <c:v>1.6115832137295581E-2</c:v>
                </c:pt>
                <c:pt idx="1338">
                  <c:v>1.6107950701074545E-2</c:v>
                </c:pt>
                <c:pt idx="1339">
                  <c:v>1.6100062963928265E-2</c:v>
                </c:pt>
                <c:pt idx="1340">
                  <c:v>1.6092169097230911E-2</c:v>
                </c:pt>
                <c:pt idx="1341">
                  <c:v>1.6083645079044587E-2</c:v>
                </c:pt>
                <c:pt idx="1342">
                  <c:v>1.6075737355720692E-2</c:v>
                </c:pt>
                <c:pt idx="1343">
                  <c:v>1.6067824053442294E-2</c:v>
                </c:pt>
                <c:pt idx="1344">
                  <c:v>1.6059905343596172E-2</c:v>
                </c:pt>
                <c:pt idx="1345">
                  <c:v>1.6052613818368727E-2</c:v>
                </c:pt>
                <c:pt idx="1346">
                  <c:v>1.6044686773060476E-2</c:v>
                </c:pt>
                <c:pt idx="1347">
                  <c:v>1.6036754797740849E-2</c:v>
                </c:pt>
                <c:pt idx="1348">
                  <c:v>1.602881806376175E-2</c:v>
                </c:pt>
                <c:pt idx="1349">
                  <c:v>1.6020876742472882E-2</c:v>
                </c:pt>
                <c:pt idx="1350">
                  <c:v>1.6012289122878842E-2</c:v>
                </c:pt>
                <c:pt idx="1351">
                  <c:v>1.6004337358641235E-2</c:v>
                </c:pt>
                <c:pt idx="1352">
                  <c:v>1.5996381557826966E-2</c:v>
                </c:pt>
                <c:pt idx="1353">
                  <c:v>1.5988421891796164E-2</c:v>
                </c:pt>
                <c:pt idx="1354">
                  <c:v>1.5980458531909384E-2</c:v>
                </c:pt>
                <c:pt idx="1355">
                  <c:v>1.5972491649520318E-2</c:v>
                </c:pt>
                <c:pt idx="1356">
                  <c:v>1.5964521415983934E-2</c:v>
                </c:pt>
                <c:pt idx="1357">
                  <c:v>1.5956548002649187E-2</c:v>
                </c:pt>
                <c:pt idx="1358">
                  <c:v>1.5949663175122995E-2</c:v>
                </c:pt>
                <c:pt idx="1359">
                  <c:v>1.5941686402239669E-2</c:v>
                </c:pt>
                <c:pt idx="1360">
                  <c:v>1.5933706902126626E-2</c:v>
                </c:pt>
                <c:pt idx="1361">
                  <c:v>1.5925724846084195E-2</c:v>
                </c:pt>
                <c:pt idx="1362">
                  <c:v>1.5917740405412256E-2</c:v>
                </c:pt>
                <c:pt idx="1363">
                  <c:v>1.5909533161866579E-2</c:v>
                </c:pt>
                <c:pt idx="1364">
                  <c:v>1.5901544027825669E-2</c:v>
                </c:pt>
                <c:pt idx="1365">
                  <c:v>1.5893553035362766E-2</c:v>
                </c:pt>
                <c:pt idx="1366">
                  <c:v>1.5885560355774261E-2</c:v>
                </c:pt>
                <c:pt idx="1367">
                  <c:v>1.5877788427868102E-2</c:v>
                </c:pt>
                <c:pt idx="1368">
                  <c:v>1.5869793276538608E-2</c:v>
                </c:pt>
                <c:pt idx="1369">
                  <c:v>1.5861796939593529E-2</c:v>
                </c:pt>
                <c:pt idx="1370">
                  <c:v>1.5853799588311106E-2</c:v>
                </c:pt>
                <c:pt idx="1371">
                  <c:v>1.584557764608964E-2</c:v>
                </c:pt>
                <c:pt idx="1372">
                  <c:v>1.5837578440794566E-2</c:v>
                </c:pt>
                <c:pt idx="1373">
                  <c:v>1.5829578747364684E-2</c:v>
                </c:pt>
                <c:pt idx="1374">
                  <c:v>1.5821578737073103E-2</c:v>
                </c:pt>
                <c:pt idx="1375">
                  <c:v>1.5813578581189848E-2</c:v>
                </c:pt>
                <c:pt idx="1376">
                  <c:v>1.5805803770693374E-2</c:v>
                </c:pt>
                <c:pt idx="1377">
                  <c:v>1.5797804114573526E-2</c:v>
                </c:pt>
                <c:pt idx="1378">
                  <c:v>1.5789804814233172E-2</c:v>
                </c:pt>
                <c:pt idx="1379">
                  <c:v>1.5781806040925821E-2</c:v>
                </c:pt>
                <c:pt idx="1380">
                  <c:v>1.577380796589968E-2</c:v>
                </c:pt>
                <c:pt idx="1381">
                  <c:v>1.5765810760403402E-2</c:v>
                </c:pt>
                <c:pt idx="1382">
                  <c:v>1.5757814595679456E-2</c:v>
                </c:pt>
                <c:pt idx="1383">
                  <c:v>1.5749819642970748E-2</c:v>
                </c:pt>
                <c:pt idx="1384">
                  <c:v>1.5740689916506862E-2</c:v>
                </c:pt>
                <c:pt idx="1385">
                  <c:v>1.5732697025706458E-2</c:v>
                </c:pt>
                <c:pt idx="1386">
                  <c:v>1.5724705923049448E-2</c:v>
                </c:pt>
                <c:pt idx="1387">
                  <c:v>1.5716716779801417E-2</c:v>
                </c:pt>
                <c:pt idx="1388">
                  <c:v>1.5709413388446423E-2</c:v>
                </c:pt>
                <c:pt idx="1389">
                  <c:v>1.5701429049786469E-2</c:v>
                </c:pt>
                <c:pt idx="1390">
                  <c:v>1.5693447146776011E-2</c:v>
                </c:pt>
                <c:pt idx="1391">
                  <c:v>1.5685467850650316E-2</c:v>
                </c:pt>
                <c:pt idx="1392">
                  <c:v>1.5677491332640282E-2</c:v>
                </c:pt>
                <c:pt idx="1393">
                  <c:v>1.5668832658474435E-2</c:v>
                </c:pt>
                <c:pt idx="1394">
                  <c:v>1.5660862026314122E-2</c:v>
                </c:pt>
                <c:pt idx="1395">
                  <c:v>1.5652894723592468E-2</c:v>
                </c:pt>
                <c:pt idx="1396">
                  <c:v>1.5644930921550559E-2</c:v>
                </c:pt>
                <c:pt idx="1397">
                  <c:v>1.5637656407217329E-2</c:v>
                </c:pt>
                <c:pt idx="1398">
                  <c:v>1.5629700153599425E-2</c:v>
                </c:pt>
                <c:pt idx="1399">
                  <c:v>1.5621747876637903E-2</c:v>
                </c:pt>
                <c:pt idx="1400">
                  <c:v>1.5613799747541821E-2</c:v>
                </c:pt>
                <c:pt idx="1401">
                  <c:v>1.5605855937518051E-2</c:v>
                </c:pt>
                <c:pt idx="1402">
                  <c:v>1.5597231212733357E-2</c:v>
                </c:pt>
                <c:pt idx="1403">
                  <c:v>1.5589296709969721E-2</c:v>
                </c:pt>
                <c:pt idx="1404">
                  <c:v>1.5581367077715673E-2</c:v>
                </c:pt>
                <c:pt idx="1405">
                  <c:v>1.5573442487186511E-2</c:v>
                </c:pt>
                <c:pt idx="1406">
                  <c:v>1.5565523109596678E-2</c:v>
                </c:pt>
                <c:pt idx="1407">
                  <c:v>1.5557609116155885E-2</c:v>
                </c:pt>
                <c:pt idx="1408">
                  <c:v>1.5549700678073416E-2</c:v>
                </c:pt>
                <c:pt idx="1409">
                  <c:v>1.5541797966553398E-2</c:v>
                </c:pt>
                <c:pt idx="1410">
                  <c:v>1.5535039703102981E-2</c:v>
                </c:pt>
                <c:pt idx="1411">
                  <c:v>1.5527148199806403E-2</c:v>
                </c:pt>
                <c:pt idx="1412">
                  <c:v>1.5519262873349197E-2</c:v>
                </c:pt>
                <c:pt idx="1413">
                  <c:v>1.5511383894890363E-2</c:v>
                </c:pt>
                <c:pt idx="1414">
                  <c:v>1.5503511435588455E-2</c:v>
                </c:pt>
                <c:pt idx="1415">
                  <c:v>1.5495418809857244E-2</c:v>
                </c:pt>
                <c:pt idx="1416">
                  <c:v>1.5487560114982613E-2</c:v>
                </c:pt>
                <c:pt idx="1417">
                  <c:v>1.5479708465420006E-2</c:v>
                </c:pt>
                <c:pt idx="1418">
                  <c:v>1.5471864032323068E-2</c:v>
                </c:pt>
                <c:pt idx="1419">
                  <c:v>1.5464252916780042E-2</c:v>
                </c:pt>
                <c:pt idx="1420">
                  <c:v>1.5456423166591286E-2</c:v>
                </c:pt>
                <c:pt idx="1421">
                  <c:v>1.544860113428323E-2</c:v>
                </c:pt>
                <c:pt idx="1422">
                  <c:v>1.5440787051903181E-2</c:v>
                </c:pt>
                <c:pt idx="1423">
                  <c:v>1.5432756526654519E-2</c:v>
                </c:pt>
                <c:pt idx="1424">
                  <c:v>1.5424959754093756E-2</c:v>
                </c:pt>
                <c:pt idx="1425">
                  <c:v>1.5417172005571654E-2</c:v>
                </c:pt>
                <c:pt idx="1426">
                  <c:v>1.5409393631488359E-2</c:v>
                </c:pt>
                <c:pt idx="1427">
                  <c:v>1.5400515990397094E-2</c:v>
                </c:pt>
                <c:pt idx="1428">
                  <c:v>1.5392981284451991E-2</c:v>
                </c:pt>
                <c:pt idx="1429">
                  <c:v>1.5385234107358117E-2</c:v>
                </c:pt>
                <c:pt idx="1430">
                  <c:v>1.5377497732975011E-2</c:v>
                </c:pt>
                <c:pt idx="1431">
                  <c:v>1.5369772516054044E-2</c:v>
                </c:pt>
                <c:pt idx="1432">
                  <c:v>1.5362058812023604E-2</c:v>
                </c:pt>
                <c:pt idx="1433">
                  <c:v>1.5354356976986911E-2</c:v>
                </c:pt>
                <c:pt idx="1434">
                  <c:v>1.5346667367722434E-2</c:v>
                </c:pt>
                <c:pt idx="1435">
                  <c:v>1.5338990341684351E-2</c:v>
                </c:pt>
                <c:pt idx="1436">
                  <c:v>1.5330458056762761E-2</c:v>
                </c:pt>
                <c:pt idx="1437">
                  <c:v>1.5322810376292455E-2</c:v>
                </c:pt>
                <c:pt idx="1438">
                  <c:v>1.5315176447882394E-2</c:v>
                </c:pt>
                <c:pt idx="1439">
                  <c:v>1.5303422973357681E-2</c:v>
                </c:pt>
                <c:pt idx="1440">
                  <c:v>1.5300592587665186E-2</c:v>
                </c:pt>
                <c:pt idx="1441">
                  <c:v>1.5292360743354565E-2</c:v>
                </c:pt>
                <c:pt idx="1442">
                  <c:v>1.5284785394828367E-2</c:v>
                </c:pt>
                <c:pt idx="1443">
                  <c:v>1.5277225587488669E-2</c:v>
                </c:pt>
                <c:pt idx="1444">
                  <c:v>1.5269681681141494E-2</c:v>
                </c:pt>
                <c:pt idx="1445">
                  <c:v>1.5262154036254822E-2</c:v>
                </c:pt>
                <c:pt idx="1446">
                  <c:v>1.5254643013959021E-2</c:v>
                </c:pt>
                <c:pt idx="1447">
                  <c:v>1.5247148970636259E-2</c:v>
                </c:pt>
                <c:pt idx="1448">
                  <c:v>1.5239672172411818E-2</c:v>
                </c:pt>
                <c:pt idx="1449">
                  <c:v>1.5232212810207141E-2</c:v>
                </c:pt>
                <c:pt idx="1450">
                  <c:v>1.5224771072663115E-2</c:v>
                </c:pt>
                <c:pt idx="1451">
                  <c:v>1.5217347148417599E-2</c:v>
                </c:pt>
                <c:pt idx="1452">
                  <c:v>1.5209941226105866E-2</c:v>
                </c:pt>
                <c:pt idx="1453">
                  <c:v>1.520255349436059E-2</c:v>
                </c:pt>
                <c:pt idx="1454">
                  <c:v>1.5195184141813586E-2</c:v>
                </c:pt>
                <c:pt idx="1455">
                  <c:v>1.5187833357093642E-2</c:v>
                </c:pt>
                <c:pt idx="1456">
                  <c:v>1.5180501328826089E-2</c:v>
                </c:pt>
                <c:pt idx="1457">
                  <c:v>1.5173188245635827E-2</c:v>
                </c:pt>
                <c:pt idx="1458">
                  <c:v>1.5165894296143434E-2</c:v>
                </c:pt>
                <c:pt idx="1459">
                  <c:v>1.5158619668969921E-2</c:v>
                </c:pt>
                <c:pt idx="1460">
                  <c:v>1.5151364552731545E-2</c:v>
                </c:pt>
                <c:pt idx="1461">
                  <c:v>1.5144129136042838E-2</c:v>
                </c:pt>
                <c:pt idx="1462">
                  <c:v>1.5137486996502234E-2</c:v>
                </c:pt>
                <c:pt idx="1463">
                  <c:v>1.5130287954501904E-2</c:v>
                </c:pt>
                <c:pt idx="1464">
                  <c:v>1.5123109134501912E-2</c:v>
                </c:pt>
                <c:pt idx="1465">
                  <c:v>1.5115950725088109E-2</c:v>
                </c:pt>
                <c:pt idx="1466">
                  <c:v>1.5108254147228826E-2</c:v>
                </c:pt>
                <c:pt idx="1467">
                  <c:v>1.510114088863565E-2</c:v>
                </c:pt>
                <c:pt idx="1468">
                  <c:v>1.5093865157132387E-2</c:v>
                </c:pt>
                <c:pt idx="1469">
                  <c:v>1.5086977619433012E-2</c:v>
                </c:pt>
                <c:pt idx="1470">
                  <c:v>1.5079927986017178E-2</c:v>
                </c:pt>
                <c:pt idx="1471">
                  <c:v>1.5073439451519059E-2</c:v>
                </c:pt>
                <c:pt idx="1472">
                  <c:v>1.5066429196466563E-2</c:v>
                </c:pt>
                <c:pt idx="1473">
                  <c:v>1.5059440860620296E-2</c:v>
                </c:pt>
                <c:pt idx="1474">
                  <c:v>1.5052474632549419E-2</c:v>
                </c:pt>
                <c:pt idx="1475">
                  <c:v>1.5045530700821338E-2</c:v>
                </c:pt>
                <c:pt idx="1476">
                  <c:v>1.5038090083408865E-2</c:v>
                </c:pt>
                <c:pt idx="1477">
                  <c:v>1.5031195509434209E-2</c:v>
                </c:pt>
                <c:pt idx="1478">
                  <c:v>1.5024323841145984E-2</c:v>
                </c:pt>
                <c:pt idx="1479">
                  <c:v>1.5015051871314942E-2</c:v>
                </c:pt>
                <c:pt idx="1480">
                  <c:v>1.5008232267089439E-2</c:v>
                </c:pt>
                <c:pt idx="1481">
                  <c:v>1.5001436171375995E-2</c:v>
                </c:pt>
                <c:pt idx="1482">
                  <c:v>1.499466377272796E-2</c:v>
                </c:pt>
                <c:pt idx="1483">
                  <c:v>1.4987915259698245E-2</c:v>
                </c:pt>
                <c:pt idx="1484">
                  <c:v>1.4981190820835365E-2</c:v>
                </c:pt>
                <c:pt idx="1485">
                  <c:v>1.4974490644687838E-2</c:v>
                </c:pt>
                <c:pt idx="1486">
                  <c:v>1.4967814919801986E-2</c:v>
                </c:pt>
                <c:pt idx="1487">
                  <c:v>1.4961163834722811E-2</c:v>
                </c:pt>
                <c:pt idx="1488">
                  <c:v>1.4954228180316496E-2</c:v>
                </c:pt>
                <c:pt idx="1489">
                  <c:v>1.4947630101236006E-2</c:v>
                </c:pt>
                <c:pt idx="1490">
                  <c:v>1.4941057256847676E-2</c:v>
                </c:pt>
                <c:pt idx="1491">
                  <c:v>1.4934509835701553E-2</c:v>
                </c:pt>
                <c:pt idx="1492">
                  <c:v>1.4928136238608036E-2</c:v>
                </c:pt>
                <c:pt idx="1493">
                  <c:v>1.4921638589935811E-2</c:v>
                </c:pt>
                <c:pt idx="1494">
                  <c:v>1.4913322662815561E-2</c:v>
                </c:pt>
                <c:pt idx="1495">
                  <c:v>1.4908721403822944E-2</c:v>
                </c:pt>
                <c:pt idx="1496">
                  <c:v>1.490230224346034E-2</c:v>
                </c:pt>
                <c:pt idx="1497">
                  <c:v>1.4894858945424335E-2</c:v>
                </c:pt>
                <c:pt idx="1498">
                  <c:v>1.4888498602113175E-2</c:v>
                </c:pt>
                <c:pt idx="1499">
                  <c:v>1.4882165217334813E-2</c:v>
                </c:pt>
                <c:pt idx="1500">
                  <c:v>1.4875858979627999E-2</c:v>
                </c:pt>
                <c:pt idx="1501">
                  <c:v>1.486971275250399E-2</c:v>
                </c:pt>
                <c:pt idx="1502">
                  <c:v>1.4863459600660232E-2</c:v>
                </c:pt>
                <c:pt idx="1503">
                  <c:v>1.4857234146780614E-2</c:v>
                </c:pt>
                <c:pt idx="1504">
                  <c:v>1.4851036579392801E-2</c:v>
                </c:pt>
                <c:pt idx="1505">
                  <c:v>1.4844616278545586E-2</c:v>
                </c:pt>
                <c:pt idx="1506">
                  <c:v>1.4838602199857579E-2</c:v>
                </c:pt>
                <c:pt idx="1507">
                  <c:v>1.4832491270610603E-2</c:v>
                </c:pt>
                <c:pt idx="1508">
                  <c:v>1.4826408996695213E-2</c:v>
                </c:pt>
                <c:pt idx="1509">
                  <c:v>1.4820355566638431E-2</c:v>
                </c:pt>
                <c:pt idx="1510">
                  <c:v>1.4814331168966403E-2</c:v>
                </c:pt>
                <c:pt idx="1511">
                  <c:v>1.4808335992205286E-2</c:v>
                </c:pt>
                <c:pt idx="1512">
                  <c:v>1.4802370224878621E-2</c:v>
                </c:pt>
                <c:pt idx="1513">
                  <c:v>1.479643405550952E-2</c:v>
                </c:pt>
                <c:pt idx="1514">
                  <c:v>1.4790853627748839E-2</c:v>
                </c:pt>
                <c:pt idx="1515">
                  <c:v>1.4784971327328381E-2</c:v>
                </c:pt>
                <c:pt idx="1516">
                  <c:v>1.4779119146051343E-2</c:v>
                </c:pt>
                <c:pt idx="1517">
                  <c:v>1.4773297272418438E-2</c:v>
                </c:pt>
                <c:pt idx="1518">
                  <c:v>1.476740499620363E-2</c:v>
                </c:pt>
                <c:pt idx="1519">
                  <c:v>1.4761646325276264E-2</c:v>
                </c:pt>
                <c:pt idx="1520">
                  <c:v>1.4755918542308779E-2</c:v>
                </c:pt>
                <c:pt idx="1521">
                  <c:v>1.4750221835805334E-2</c:v>
                </c:pt>
                <c:pt idx="1522">
                  <c:v>1.4744556394268769E-2</c:v>
                </c:pt>
                <c:pt idx="1523">
                  <c:v>1.4739013047117951E-2</c:v>
                </c:pt>
                <c:pt idx="1524">
                  <c:v>1.4733408604962066E-2</c:v>
                </c:pt>
                <c:pt idx="1525">
                  <c:v>1.4727835978432116E-2</c:v>
                </c:pt>
                <c:pt idx="1526">
                  <c:v>1.4722295356023067E-2</c:v>
                </c:pt>
                <c:pt idx="1527">
                  <c:v>1.471670475867095E-2</c:v>
                </c:pt>
                <c:pt idx="1528">
                  <c:v>1.471123086547421E-2</c:v>
                </c:pt>
                <c:pt idx="1529">
                  <c:v>1.470578955675193E-2</c:v>
                </c:pt>
                <c:pt idx="1530">
                  <c:v>1.4700381021002558E-2</c:v>
                </c:pt>
                <c:pt idx="1531">
                  <c:v>1.4694313350085971E-2</c:v>
                </c:pt>
                <c:pt idx="1532">
                  <c:v>1.4688973459730664E-2</c:v>
                </c:pt>
                <c:pt idx="1533">
                  <c:v>1.4683666919872084E-2</c:v>
                </c:pt>
                <c:pt idx="1534">
                  <c:v>1.4678393919002108E-2</c:v>
                </c:pt>
                <c:pt idx="1535">
                  <c:v>1.4673154645610843E-2</c:v>
                </c:pt>
                <c:pt idx="1536">
                  <c:v>1.4667949288188837E-2</c:v>
                </c:pt>
                <c:pt idx="1537">
                  <c:v>1.4662778035226197E-2</c:v>
                </c:pt>
                <c:pt idx="1538">
                  <c:v>1.4657641075213916E-2</c:v>
                </c:pt>
                <c:pt idx="1539">
                  <c:v>1.4652538596640775E-2</c:v>
                </c:pt>
                <c:pt idx="1540">
                  <c:v>1.4647313514813482E-2</c:v>
                </c:pt>
                <c:pt idx="1541">
                  <c:v>1.4642287623403477E-2</c:v>
                </c:pt>
                <c:pt idx="1542">
                  <c:v>1.4637296823764266E-2</c:v>
                </c:pt>
                <c:pt idx="1543">
                  <c:v>1.463234130440549E-2</c:v>
                </c:pt>
                <c:pt idx="1544">
                  <c:v>1.4627463945405945E-2</c:v>
                </c:pt>
                <c:pt idx="1545">
                  <c:v>1.4621881943043095E-2</c:v>
                </c:pt>
                <c:pt idx="1546">
                  <c:v>1.4617036100378691E-2</c:v>
                </c:pt>
                <c:pt idx="1547">
                  <c:v>1.4612226303968356E-2</c:v>
                </c:pt>
                <c:pt idx="1548">
                  <c:v>1.460745274231442E-2</c:v>
                </c:pt>
                <c:pt idx="1549">
                  <c:v>1.4602625975072468E-2</c:v>
                </c:pt>
                <c:pt idx="1550">
                  <c:v>1.4597932927124791E-2</c:v>
                </c:pt>
                <c:pt idx="1551">
                  <c:v>1.4593276724479838E-2</c:v>
                </c:pt>
                <c:pt idx="1552">
                  <c:v>1.4588657555659064E-2</c:v>
                </c:pt>
                <c:pt idx="1553">
                  <c:v>1.458413505297132E-2</c:v>
                </c:pt>
                <c:pt idx="1554">
                  <c:v>1.4579582858409471E-2</c:v>
                </c:pt>
                <c:pt idx="1555">
                  <c:v>1.4575068218125126E-2</c:v>
                </c:pt>
                <c:pt idx="1556">
                  <c:v>1.4570554989061502E-2</c:v>
                </c:pt>
                <c:pt idx="1557">
                  <c:v>1.4566123817198084E-2</c:v>
                </c:pt>
                <c:pt idx="1558">
                  <c:v>1.4561730810296181E-2</c:v>
                </c:pt>
                <c:pt idx="1559">
                  <c:v>1.4557376156880684E-2</c:v>
                </c:pt>
                <c:pt idx="1560">
                  <c:v>1.455306004547692E-2</c:v>
                </c:pt>
                <c:pt idx="1561">
                  <c:v>1.4548779572516761E-2</c:v>
                </c:pt>
                <c:pt idx="1562">
                  <c:v>1.454454420280589E-2</c:v>
                </c:pt>
                <c:pt idx="1563">
                  <c:v>1.454034484859271E-2</c:v>
                </c:pt>
                <c:pt idx="1564">
                  <c:v>1.4536184790498147E-2</c:v>
                </c:pt>
                <c:pt idx="1565">
                  <c:v>1.4532028771735775E-2</c:v>
                </c:pt>
                <c:pt idx="1566">
                  <c:v>1.4527911895776145E-2</c:v>
                </c:pt>
                <c:pt idx="1567">
                  <c:v>1.4523857119960704E-2</c:v>
                </c:pt>
                <c:pt idx="1568">
                  <c:v>1.4519842318789852E-2</c:v>
                </c:pt>
                <c:pt idx="1569">
                  <c:v>1.4515867680764296E-2</c:v>
                </c:pt>
                <c:pt idx="1570">
                  <c:v>1.4511958217580235E-2</c:v>
                </c:pt>
                <c:pt idx="1571">
                  <c:v>1.4508067276271306E-2</c:v>
                </c:pt>
                <c:pt idx="1572">
                  <c:v>1.4504217078757089E-2</c:v>
                </c:pt>
                <c:pt idx="1573">
                  <c:v>1.4500407813546572E-2</c:v>
                </c:pt>
                <c:pt idx="1574">
                  <c:v>1.4496639669152699E-2</c:v>
                </c:pt>
                <c:pt idx="1575">
                  <c:v>1.449287383480332E-2</c:v>
                </c:pt>
                <c:pt idx="1576">
                  <c:v>1.4489185616886169E-2</c:v>
                </c:pt>
                <c:pt idx="1577">
                  <c:v>1.4485539070153531E-2</c:v>
                </c:pt>
                <c:pt idx="1578">
                  <c:v>1.4481934383114504E-2</c:v>
                </c:pt>
                <c:pt idx="1579">
                  <c:v>1.4478422357410063E-2</c:v>
                </c:pt>
                <c:pt idx="1580">
                  <c:v>1.4474904896721191E-2</c:v>
                </c:pt>
                <c:pt idx="1581">
                  <c:v>1.4471429876463708E-2</c:v>
                </c:pt>
                <c:pt idx="1582">
                  <c:v>1.4467997485158902E-2</c:v>
                </c:pt>
                <c:pt idx="1583">
                  <c:v>1.4464545441267842E-2</c:v>
                </c:pt>
                <c:pt idx="1584">
                  <c:v>1.4461195871175168E-2</c:v>
                </c:pt>
                <c:pt idx="1585">
                  <c:v>1.4457889480383072E-2</c:v>
                </c:pt>
                <c:pt idx="1586">
                  <c:v>1.4454626457413017E-2</c:v>
                </c:pt>
                <c:pt idx="1587">
                  <c:v>1.4451406990787348E-2</c:v>
                </c:pt>
                <c:pt idx="1588">
                  <c:v>1.4448231269031948E-2</c:v>
                </c:pt>
                <c:pt idx="1589">
                  <c:v>1.4445099480670045E-2</c:v>
                </c:pt>
                <c:pt idx="1590">
                  <c:v>1.4442011814231936E-2</c:v>
                </c:pt>
                <c:pt idx="1591">
                  <c:v>1.4438968458245268E-2</c:v>
                </c:pt>
                <c:pt idx="1592">
                  <c:v>1.4436422841047515E-2</c:v>
                </c:pt>
                <c:pt idx="1593">
                  <c:v>1.443348438459688E-2</c:v>
                </c:pt>
                <c:pt idx="1594">
                  <c:v>1.4430590880626691E-2</c:v>
                </c:pt>
                <c:pt idx="1595">
                  <c:v>1.442774251770697E-2</c:v>
                </c:pt>
                <c:pt idx="1596">
                  <c:v>1.442462862199863E-2</c:v>
                </c:pt>
                <c:pt idx="1597">
                  <c:v>1.442186149088859E-2</c:v>
                </c:pt>
                <c:pt idx="1598">
                  <c:v>1.441914002060973E-2</c:v>
                </c:pt>
                <c:pt idx="1599">
                  <c:v>1.4416464399721166E-2</c:v>
                </c:pt>
                <c:pt idx="1600">
                  <c:v>1.4413834816783322E-2</c:v>
                </c:pt>
                <c:pt idx="1601">
                  <c:v>1.441161086241196E-2</c:v>
                </c:pt>
                <c:pt idx="1602">
                  <c:v>1.4409083766974104E-2</c:v>
                </c:pt>
                <c:pt idx="1603">
                  <c:v>1.4406603321220792E-2</c:v>
                </c:pt>
                <c:pt idx="1604">
                  <c:v>1.4404169713742676E-2</c:v>
                </c:pt>
                <c:pt idx="1605">
                  <c:v>1.4401384071116503E-2</c:v>
                </c:pt>
                <c:pt idx="1606">
                  <c:v>1.4399034675774624E-2</c:v>
                </c:pt>
                <c:pt idx="1607">
                  <c:v>1.4396732638368024E-2</c:v>
                </c:pt>
                <c:pt idx="1608">
                  <c:v>1.4394478147478093E-2</c:v>
                </c:pt>
                <c:pt idx="1609">
                  <c:v>1.4392710851278617E-2</c:v>
                </c:pt>
                <c:pt idx="1610">
                  <c:v>1.4390562233968738E-2</c:v>
                </c:pt>
                <c:pt idx="1611">
                  <c:v>1.4388461775131339E-2</c:v>
                </c:pt>
                <c:pt idx="1612">
                  <c:v>1.4386409663376405E-2</c:v>
                </c:pt>
                <c:pt idx="1613">
                  <c:v>1.4384406087316936E-2</c:v>
                </c:pt>
                <c:pt idx="1614">
                  <c:v>1.4382451235568503E-2</c:v>
                </c:pt>
                <c:pt idx="1615">
                  <c:v>1.4380545296750549E-2</c:v>
                </c:pt>
                <c:pt idx="1616">
                  <c:v>1.4378688459484239E-2</c:v>
                </c:pt>
                <c:pt idx="1617">
                  <c:v>1.4376880912394599E-2</c:v>
                </c:pt>
                <c:pt idx="1618">
                  <c:v>1.4374236138941997E-2</c:v>
                </c:pt>
                <c:pt idx="1619">
                  <c:v>1.4372510026972176E-2</c:v>
                </c:pt>
                <c:pt idx="1620">
                  <c:v>1.4370833693758057E-2</c:v>
                </c:pt>
                <c:pt idx="1621">
                  <c:v>1.4369207327901925E-2</c:v>
                </c:pt>
                <c:pt idx="1622">
                  <c:v>1.4367822018457736E-2</c:v>
                </c:pt>
                <c:pt idx="1623">
                  <c:v>1.4366299754105803E-2</c:v>
                </c:pt>
                <c:pt idx="1624">
                  <c:v>1.4364828038425929E-2</c:v>
                </c:pt>
                <c:pt idx="1625">
                  <c:v>1.4363407060038226E-2</c:v>
                </c:pt>
                <c:pt idx="1626">
                  <c:v>1.436203700756895E-2</c:v>
                </c:pt>
                <c:pt idx="1627">
                  <c:v>1.4360509009385189E-2</c:v>
                </c:pt>
                <c:pt idx="1628">
                  <c:v>1.4359237696154589E-2</c:v>
                </c:pt>
                <c:pt idx="1629">
                  <c:v>1.4358017859212856E-2</c:v>
                </c:pt>
                <c:pt idx="1630">
                  <c:v>1.4356849687191421E-2</c:v>
                </c:pt>
                <c:pt idx="1631">
                  <c:v>1.4355957236106411E-2</c:v>
                </c:pt>
                <c:pt idx="1632">
                  <c:v>1.435489670046293E-2</c:v>
                </c:pt>
                <c:pt idx="1633">
                  <c:v>1.4353888411210399E-2</c:v>
                </c:pt>
                <c:pt idx="1634">
                  <c:v>1.4352932557001869E-2</c:v>
                </c:pt>
                <c:pt idx="1635">
                  <c:v>1.4352029326494778E-2</c:v>
                </c:pt>
                <c:pt idx="1636">
                  <c:v>1.4350936182223066E-2</c:v>
                </c:pt>
                <c:pt idx="1637">
                  <c:v>1.4350134946636459E-2</c:v>
                </c:pt>
                <c:pt idx="1638">
                  <c:v>1.4349386885154971E-2</c:v>
                </c:pt>
                <c:pt idx="1639">
                  <c:v>1.4348692186444479E-2</c:v>
                </c:pt>
                <c:pt idx="1640">
                  <c:v>1.4348051039173956E-2</c:v>
                </c:pt>
                <c:pt idx="1641">
                  <c:v>1.4347463632017228E-2</c:v>
                </c:pt>
                <c:pt idx="1642">
                  <c:v>1.4346930153651216E-2</c:v>
                </c:pt>
                <c:pt idx="1643">
                  <c:v>1.4346450792757695E-2</c:v>
                </c:pt>
                <c:pt idx="1644">
                  <c:v>1.4347398152267573E-2</c:v>
                </c:pt>
                <c:pt idx="1645">
                  <c:v>1.4347047325378741E-2</c:v>
                </c:pt>
                <c:pt idx="1646">
                  <c:v>1.4346751260298763E-2</c:v>
                </c:pt>
                <c:pt idx="1647">
                  <c:v>1.4346510145765263E-2</c:v>
                </c:pt>
                <c:pt idx="1648">
                  <c:v>1.434545190353006E-2</c:v>
                </c:pt>
                <c:pt idx="1649">
                  <c:v>1.4345309223734649E-2</c:v>
                </c:pt>
                <c:pt idx="1650">
                  <c:v>1.4345222013666848E-2</c:v>
                </c:pt>
                <c:pt idx="1651">
                  <c:v>1.434519046206093E-2</c:v>
                </c:pt>
                <c:pt idx="1652">
                  <c:v>1.4345214757652479E-2</c:v>
                </c:pt>
                <c:pt idx="1653">
                  <c:v>1.4346227989887246E-2</c:v>
                </c:pt>
                <c:pt idx="1654">
                  <c:v>1.4346376814203128E-2</c:v>
                </c:pt>
                <c:pt idx="1655">
                  <c:v>1.4346582099129819E-2</c:v>
                </c:pt>
                <c:pt idx="1656">
                  <c:v>1.4346844033446637E-2</c:v>
                </c:pt>
                <c:pt idx="1657">
                  <c:v>1.4346180549701656E-2</c:v>
                </c:pt>
                <c:pt idx="1658">
                  <c:v>1.434654389222188E-2</c:v>
                </c:pt>
                <c:pt idx="1659">
                  <c:v>1.4346964403233683E-2</c:v>
                </c:pt>
                <c:pt idx="1660">
                  <c:v>1.4347442271511964E-2</c:v>
                </c:pt>
                <c:pt idx="1661">
                  <c:v>1.4347977685838609E-2</c:v>
                </c:pt>
                <c:pt idx="1662">
                  <c:v>1.4349615848867266E-2</c:v>
                </c:pt>
                <c:pt idx="1663">
                  <c:v>1.4350279615184874E-2</c:v>
                </c:pt>
                <c:pt idx="1664">
                  <c:v>1.4351001541318372E-2</c:v>
                </c:pt>
                <c:pt idx="1665">
                  <c:v>1.4351781816093916E-2</c:v>
                </c:pt>
                <c:pt idx="1666">
                  <c:v>1.4352620628344972E-2</c:v>
                </c:pt>
                <c:pt idx="1667">
                  <c:v>1.4353518166909732E-2</c:v>
                </c:pt>
                <c:pt idx="1668">
                  <c:v>1.4354474620631547E-2</c:v>
                </c:pt>
                <c:pt idx="1669">
                  <c:v>1.4355490178360212E-2</c:v>
                </c:pt>
                <c:pt idx="1670">
                  <c:v>1.435503536444784E-2</c:v>
                </c:pt>
                <c:pt idx="1671">
                  <c:v>1.4356152268870416E-2</c:v>
                </c:pt>
                <c:pt idx="1672">
                  <c:v>1.4357328780429361E-2</c:v>
                </c:pt>
                <c:pt idx="1673">
                  <c:v>1.435856508796351E-2</c:v>
                </c:pt>
                <c:pt idx="1674">
                  <c:v>1.4359861380317408E-2</c:v>
                </c:pt>
                <c:pt idx="1675">
                  <c:v>1.4361621551715709E-2</c:v>
                </c:pt>
                <c:pt idx="1676">
                  <c:v>1.436304281418954E-2</c:v>
                </c:pt>
                <c:pt idx="1677">
                  <c:v>1.4364524643957502E-2</c:v>
                </c:pt>
                <c:pt idx="1678">
                  <c:v>1.4366067229897143E-2</c:v>
                </c:pt>
                <c:pt idx="1679">
                  <c:v>1.4367249224368215E-2</c:v>
                </c:pt>
                <c:pt idx="1680">
                  <c:v>1.4368909391715546E-2</c:v>
                </c:pt>
                <c:pt idx="1681">
                  <c:v>1.4370630826484782E-2</c:v>
                </c:pt>
                <c:pt idx="1682">
                  <c:v>1.4372412372712248E-2</c:v>
                </c:pt>
                <c:pt idx="1683">
                  <c:v>1.4374689618237946E-2</c:v>
                </c:pt>
                <c:pt idx="1684">
                  <c:v>1.4376586425758179E-2</c:v>
                </c:pt>
                <c:pt idx="1685">
                  <c:v>1.4378534567271643E-2</c:v>
                </c:pt>
                <c:pt idx="1686">
                  <c:v>1.4380531202464996E-2</c:v>
                </c:pt>
                <c:pt idx="1687">
                  <c:v>1.438257348184405E-2</c:v>
                </c:pt>
                <c:pt idx="1688">
                  <c:v>1.4384206949413489E-2</c:v>
                </c:pt>
                <c:pt idx="1689">
                  <c:v>1.4386330234092994E-2</c:v>
                </c:pt>
                <c:pt idx="1690">
                  <c:v>1.4388490842591263E-2</c:v>
                </c:pt>
                <c:pt idx="1691">
                  <c:v>1.4390685873219292E-2</c:v>
                </c:pt>
                <c:pt idx="1692">
                  <c:v>1.4392912415055031E-2</c:v>
                </c:pt>
                <c:pt idx="1693">
                  <c:v>1.439516754793942E-2</c:v>
                </c:pt>
                <c:pt idx="1694">
                  <c:v>1.4397448342478587E-2</c:v>
                </c:pt>
                <c:pt idx="1695">
                  <c:v>1.4399751860043853E-2</c:v>
                </c:pt>
                <c:pt idx="1696">
                  <c:v>1.4403907361519289E-2</c:v>
                </c:pt>
                <c:pt idx="1697">
                  <c:v>1.4406246888506481E-2</c:v>
                </c:pt>
                <c:pt idx="1698">
                  <c:v>1.4408599644690335E-2</c:v>
                </c:pt>
                <c:pt idx="1699">
                  <c:v>1.4410962716920273E-2</c:v>
                </c:pt>
                <c:pt idx="1700">
                  <c:v>1.441196350078062E-2</c:v>
                </c:pt>
                <c:pt idx="1701">
                  <c:v>1.4414340458859727E-2</c:v>
                </c:pt>
                <c:pt idx="1702">
                  <c:v>1.4416719216560708E-2</c:v>
                </c:pt>
                <c:pt idx="1703">
                  <c:v>1.4419096777417971E-2</c:v>
                </c:pt>
                <c:pt idx="1704">
                  <c:v>1.4421470135778523E-2</c:v>
                </c:pt>
                <c:pt idx="1705">
                  <c:v>1.4425078160525224E-2</c:v>
                </c:pt>
                <c:pt idx="1706">
                  <c:v>1.4427430382647819E-2</c:v>
                </c:pt>
                <c:pt idx="1707">
                  <c:v>1.4429768965988203E-2</c:v>
                </c:pt>
                <c:pt idx="1708">
                  <c:v>1.4432092539240278E-2</c:v>
                </c:pt>
                <c:pt idx="1709">
                  <c:v>1.4434401012449192E-2</c:v>
                </c:pt>
                <c:pt idx="1710">
                  <c:v>1.4436694334477904E-2</c:v>
                </c:pt>
                <c:pt idx="1711">
                  <c:v>1.4438972454190237E-2</c:v>
                </c:pt>
                <c:pt idx="1712">
                  <c:v>1.4441235320449582E-2</c:v>
                </c:pt>
                <c:pt idx="1713">
                  <c:v>1.4443482882120197E-2</c:v>
                </c:pt>
                <c:pt idx="1714">
                  <c:v>1.4445715088066767E-2</c:v>
                </c:pt>
                <c:pt idx="1715">
                  <c:v>1.4447931887152685E-2</c:v>
                </c:pt>
                <c:pt idx="1716">
                  <c:v>1.4450133228242207E-2</c:v>
                </c:pt>
                <c:pt idx="1717">
                  <c:v>1.4452319060199588E-2</c:v>
                </c:pt>
                <c:pt idx="1718">
                  <c:v>1.4454489331889949E-2</c:v>
                </c:pt>
                <c:pt idx="1719">
                  <c:v>1.4456643992177113E-2</c:v>
                </c:pt>
                <c:pt idx="1720">
                  <c:v>1.4458782989927062E-2</c:v>
                </c:pt>
                <c:pt idx="1721">
                  <c:v>1.4460906274003623E-2</c:v>
                </c:pt>
                <c:pt idx="1722">
                  <c:v>1.4461273849445639E-2</c:v>
                </c:pt>
                <c:pt idx="1723">
                  <c:v>1.4463369804834115E-2</c:v>
                </c:pt>
                <c:pt idx="1724">
                  <c:v>1.4465449910244463E-2</c:v>
                </c:pt>
                <c:pt idx="1725">
                  <c:v>1.4467514114552941E-2</c:v>
                </c:pt>
                <c:pt idx="1726">
                  <c:v>1.446999321312816E-2</c:v>
                </c:pt>
                <c:pt idx="1727">
                  <c:v>1.447202438238205E-2</c:v>
                </c:pt>
                <c:pt idx="1728">
                  <c:v>1.4474039492875903E-2</c:v>
                </c:pt>
                <c:pt idx="1729">
                  <c:v>1.447774793937235E-2</c:v>
                </c:pt>
                <c:pt idx="1730">
                  <c:v>1.4478021333075445E-2</c:v>
                </c:pt>
                <c:pt idx="1731">
                  <c:v>1.4479562554269354E-2</c:v>
                </c:pt>
                <c:pt idx="1732">
                  <c:v>1.4481514019372898E-2</c:v>
                </c:pt>
                <c:pt idx="1733">
                  <c:v>1.4483449174378861E-2</c:v>
                </c:pt>
                <c:pt idx="1734">
                  <c:v>1.4485367968164379E-2</c:v>
                </c:pt>
                <c:pt idx="1735">
                  <c:v>1.448769132641909E-2</c:v>
                </c:pt>
                <c:pt idx="1736">
                  <c:v>1.4489576126283843E-2</c:v>
                </c:pt>
                <c:pt idx="1737">
                  <c:v>1.4491444407253773E-2</c:v>
                </c:pt>
                <c:pt idx="1738">
                  <c:v>1.4493296118204501E-2</c:v>
                </c:pt>
                <c:pt idx="1739">
                  <c:v>1.4494664302969074E-2</c:v>
                </c:pt>
                <c:pt idx="1740">
                  <c:v>1.4497723830929317E-2</c:v>
                </c:pt>
                <c:pt idx="1741">
                  <c:v>1.4499518342256983E-2</c:v>
                </c:pt>
                <c:pt idx="1742">
                  <c:v>1.4501296057158861E-2</c:v>
                </c:pt>
                <c:pt idx="1743">
                  <c:v>1.4503056924510132E-2</c:v>
                </c:pt>
                <c:pt idx="1744">
                  <c:v>1.4504800893186856E-2</c:v>
                </c:pt>
                <c:pt idx="1745">
                  <c:v>1.4506527912067727E-2</c:v>
                </c:pt>
                <c:pt idx="1746">
                  <c:v>1.4508237930027488E-2</c:v>
                </c:pt>
                <c:pt idx="1747">
                  <c:v>1.4509930895945711E-2</c:v>
                </c:pt>
                <c:pt idx="1748">
                  <c:v>1.4512417657173681E-2</c:v>
                </c:pt>
                <c:pt idx="1749">
                  <c:v>1.4514074012102546E-2</c:v>
                </c:pt>
                <c:pt idx="1750">
                  <c:v>1.4515713152952121E-2</c:v>
                </c:pt>
                <c:pt idx="1751">
                  <c:v>1.4517335028595472E-2</c:v>
                </c:pt>
                <c:pt idx="1752">
                  <c:v>1.4518538923678811E-2</c:v>
                </c:pt>
                <c:pt idx="1753">
                  <c:v>1.4520127309878648E-2</c:v>
                </c:pt>
                <c:pt idx="1754">
                  <c:v>1.4521698281841439E-2</c:v>
                </c:pt>
                <c:pt idx="1755">
                  <c:v>1.452369243239454E-2</c:v>
                </c:pt>
                <c:pt idx="1756">
                  <c:v>1.4524787778561532E-2</c:v>
                </c:pt>
                <c:pt idx="1757">
                  <c:v>1.4526700850102081E-2</c:v>
                </c:pt>
                <c:pt idx="1758">
                  <c:v>1.4528200437795666E-2</c:v>
                </c:pt>
                <c:pt idx="1759">
                  <c:v>1.4529682351285413E-2</c:v>
                </c:pt>
                <c:pt idx="1760">
                  <c:v>1.4531146539447431E-2</c:v>
                </c:pt>
                <c:pt idx="1761">
                  <c:v>1.4532203192645839E-2</c:v>
                </c:pt>
                <c:pt idx="1762">
                  <c:v>1.4533633010312946E-2</c:v>
                </c:pt>
                <c:pt idx="1763">
                  <c:v>1.4535044953648966E-2</c:v>
                </c:pt>
                <c:pt idx="1764">
                  <c:v>1.4536438971534135E-2</c:v>
                </c:pt>
                <c:pt idx="1765">
                  <c:v>1.4538584499540217E-2</c:v>
                </c:pt>
                <c:pt idx="1766">
                  <c:v>1.4539556573665595E-2</c:v>
                </c:pt>
                <c:pt idx="1767">
                  <c:v>1.4540895253105937E-2</c:v>
                </c:pt>
                <c:pt idx="1768">
                  <c:v>1.454221579824309E-2</c:v>
                </c:pt>
                <c:pt idx="1769">
                  <c:v>1.4543518157956641E-2</c:v>
                </c:pt>
                <c:pt idx="1770">
                  <c:v>1.4544802281127915E-2</c:v>
                </c:pt>
                <c:pt idx="1771">
                  <c:v>1.4546068116636068E-2</c:v>
                </c:pt>
                <c:pt idx="1772">
                  <c:v>1.4547315613362423E-2</c:v>
                </c:pt>
                <c:pt idx="1773">
                  <c:v>1.4548544720188305E-2</c:v>
                </c:pt>
                <c:pt idx="1774">
                  <c:v>1.4549008509251827E-2</c:v>
                </c:pt>
                <c:pt idx="1775">
                  <c:v>1.4550203263365053E-2</c:v>
                </c:pt>
                <c:pt idx="1776">
                  <c:v>1.455137948301157E-2</c:v>
                </c:pt>
                <c:pt idx="1777">
                  <c:v>1.4552537117077539E-2</c:v>
                </c:pt>
                <c:pt idx="1778">
                  <c:v>1.4553676114452197E-2</c:v>
                </c:pt>
                <c:pt idx="1779">
                  <c:v>1.4555163425310911E-2</c:v>
                </c:pt>
                <c:pt idx="1780">
                  <c:v>1.4555897994673984E-2</c:v>
                </c:pt>
                <c:pt idx="1781">
                  <c:v>1.4556980775300463E-2</c:v>
                </c:pt>
                <c:pt idx="1782">
                  <c:v>1.4558044714788183E-2</c:v>
                </c:pt>
                <c:pt idx="1783">
                  <c:v>1.4559089762028576E-2</c:v>
                </c:pt>
                <c:pt idx="1784">
                  <c:v>1.4560115865909998E-2</c:v>
                </c:pt>
                <c:pt idx="1785">
                  <c:v>1.4561122975323885E-2</c:v>
                </c:pt>
                <c:pt idx="1786">
                  <c:v>1.4562111039160788E-2</c:v>
                </c:pt>
                <c:pt idx="1787">
                  <c:v>1.4563080006312578E-2</c:v>
                </c:pt>
                <c:pt idx="1788">
                  <c:v>1.4564029825671126E-2</c:v>
                </c:pt>
                <c:pt idx="1789">
                  <c:v>1.4564960446128306E-2</c:v>
                </c:pt>
                <c:pt idx="1790">
                  <c:v>1.4565871816577305E-2</c:v>
                </c:pt>
                <c:pt idx="1791">
                  <c:v>1.456653885278369E-2</c:v>
                </c:pt>
                <c:pt idx="1792">
                  <c:v>1.4567410166279739E-2</c:v>
                </c:pt>
                <c:pt idx="1793">
                  <c:v>1.4568262073578477E-2</c:v>
                </c:pt>
                <c:pt idx="1794">
                  <c:v>1.4569094523576914E-2</c:v>
                </c:pt>
                <c:pt idx="1795">
                  <c:v>1.4569907465172059E-2</c:v>
                </c:pt>
                <c:pt idx="1796">
                  <c:v>1.4570700847262251E-2</c:v>
                </c:pt>
                <c:pt idx="1797">
                  <c:v>1.4571474618745381E-2</c:v>
                </c:pt>
                <c:pt idx="1798">
                  <c:v>1.4572228728520667E-2</c:v>
                </c:pt>
                <c:pt idx="1799">
                  <c:v>1.4572963125486891E-2</c:v>
                </c:pt>
                <c:pt idx="1800">
                  <c:v>1.4574692722381342E-2</c:v>
                </c:pt>
                <c:pt idx="1801">
                  <c:v>1.4575383323705296E-2</c:v>
                </c:pt>
                <c:pt idx="1802">
                  <c:v>1.4576054045571604E-2</c:v>
                </c:pt>
                <c:pt idx="1803">
                  <c:v>1.4576704836873322E-2</c:v>
                </c:pt>
                <c:pt idx="1804">
                  <c:v>1.4577003101734523E-2</c:v>
                </c:pt>
                <c:pt idx="1805">
                  <c:v>1.4577786531116656E-2</c:v>
                </c:pt>
                <c:pt idx="1806">
                  <c:v>1.4578372906052149E-2</c:v>
                </c:pt>
                <c:pt idx="1807">
                  <c:v>1.4578939135871029E-2</c:v>
                </c:pt>
                <c:pt idx="1808">
                  <c:v>1.4580213803546786E-2</c:v>
                </c:pt>
                <c:pt idx="1809">
                  <c:v>1.458098547012617E-2</c:v>
                </c:pt>
                <c:pt idx="1810">
                  <c:v>1.4581486614258813E-2</c:v>
                </c:pt>
                <c:pt idx="1811">
                  <c:v>1.4581967395465058E-2</c:v>
                </c:pt>
                <c:pt idx="1812">
                  <c:v>1.4581466319725999E-2</c:v>
                </c:pt>
                <c:pt idx="1813">
                  <c:v>1.4581910605760846E-2</c:v>
                </c:pt>
                <c:pt idx="1814">
                  <c:v>1.458233438899143E-2</c:v>
                </c:pt>
                <c:pt idx="1815">
                  <c:v>1.45827376183207E-2</c:v>
                </c:pt>
                <c:pt idx="1816">
                  <c:v>1.4584064068986741E-2</c:v>
                </c:pt>
                <c:pt idx="1817">
                  <c:v>1.4584421599472817E-2</c:v>
                </c:pt>
                <c:pt idx="1818">
                  <c:v>1.4584758409317777E-2</c:v>
                </c:pt>
                <c:pt idx="1819">
                  <c:v>1.4585074447420993E-2</c:v>
                </c:pt>
                <c:pt idx="1820">
                  <c:v>1.4585369662683549E-2</c:v>
                </c:pt>
                <c:pt idx="1821">
                  <c:v>1.458472250107154E-2</c:v>
                </c:pt>
                <c:pt idx="1822">
                  <c:v>1.4585897420293637E-2</c:v>
                </c:pt>
                <c:pt idx="1823">
                  <c:v>1.4586129860446355E-2</c:v>
                </c:pt>
                <c:pt idx="1824">
                  <c:v>1.4586341273367501E-2</c:v>
                </c:pt>
                <c:pt idx="1825">
                  <c:v>1.4585628206367655E-2</c:v>
                </c:pt>
                <c:pt idx="1826">
                  <c:v>1.4585202052600653E-2</c:v>
                </c:pt>
                <c:pt idx="1827">
                  <c:v>1.4585357695896473E-2</c:v>
                </c:pt>
                <c:pt idx="1828">
                  <c:v>1.4585492130110069E-2</c:v>
                </c:pt>
                <c:pt idx="1829">
                  <c:v>1.4585605304157881E-2</c:v>
                </c:pt>
                <c:pt idx="1830">
                  <c:v>1.4585991076718714E-2</c:v>
                </c:pt>
                <c:pt idx="1831">
                  <c:v>1.4586060036372087E-2</c:v>
                </c:pt>
                <c:pt idx="1832">
                  <c:v>1.4586107578101321E-2</c:v>
                </c:pt>
                <c:pt idx="1833">
                  <c:v>1.4586133650825082E-2</c:v>
                </c:pt>
                <c:pt idx="1834">
                  <c:v>1.4586138203460712E-2</c:v>
                </c:pt>
                <c:pt idx="1835">
                  <c:v>1.4585835024412193E-2</c:v>
                </c:pt>
                <c:pt idx="1836">
                  <c:v>1.4585797947035002E-2</c:v>
                </c:pt>
                <c:pt idx="1837">
                  <c:v>1.4585739200852718E-2</c:v>
                </c:pt>
                <c:pt idx="1838">
                  <c:v>1.4585658734788851E-2</c:v>
                </c:pt>
                <c:pt idx="1839">
                  <c:v>1.4585836377518891E-2</c:v>
                </c:pt>
                <c:pt idx="1840">
                  <c:v>1.4585710736953247E-2</c:v>
                </c:pt>
                <c:pt idx="1841">
                  <c:v>1.4585563218748562E-2</c:v>
                </c:pt>
                <c:pt idx="1842">
                  <c:v>1.4585287079815743E-2</c:v>
                </c:pt>
                <c:pt idx="1843">
                  <c:v>1.4584899902919465E-2</c:v>
                </c:pt>
                <c:pt idx="1844">
                  <c:v>1.4584716960665413E-2</c:v>
                </c:pt>
                <c:pt idx="1845">
                  <c:v>1.458448302533508E-2</c:v>
                </c:pt>
                <c:pt idx="1846">
                  <c:v>1.4584226961533315E-2</c:v>
                </c:pt>
                <c:pt idx="1847">
                  <c:v>1.4583948718191136E-2</c:v>
                </c:pt>
                <c:pt idx="1848">
                  <c:v>1.4583648244237793E-2</c:v>
                </c:pt>
                <c:pt idx="1849">
                  <c:v>1.4583325488605187E-2</c:v>
                </c:pt>
                <c:pt idx="1850">
                  <c:v>1.4582980400224774E-2</c:v>
                </c:pt>
                <c:pt idx="1851">
                  <c:v>1.4582612928030663E-2</c:v>
                </c:pt>
                <c:pt idx="1852">
                  <c:v>1.4583516349026601E-2</c:v>
                </c:pt>
                <c:pt idx="1853">
                  <c:v>1.4583095748376379E-2</c:v>
                </c:pt>
                <c:pt idx="1854">
                  <c:v>1.4582652587929545E-2</c:v>
                </c:pt>
                <c:pt idx="1855">
                  <c:v>1.4582186816611687E-2</c:v>
                </c:pt>
                <c:pt idx="1856">
                  <c:v>1.4580942623469803E-2</c:v>
                </c:pt>
                <c:pt idx="1857">
                  <c:v>1.4580436457931467E-2</c:v>
                </c:pt>
                <c:pt idx="1858">
                  <c:v>1.4579907542002708E-2</c:v>
                </c:pt>
                <c:pt idx="1859">
                  <c:v>1.4579355824617923E-2</c:v>
                </c:pt>
                <c:pt idx="1860">
                  <c:v>1.457878125471501E-2</c:v>
                </c:pt>
                <c:pt idx="1861">
                  <c:v>1.4578914500404435E-2</c:v>
                </c:pt>
                <c:pt idx="1862">
                  <c:v>1.4578289023002091E-2</c:v>
                </c:pt>
                <c:pt idx="1863">
                  <c:v>1.4577640526170802E-2</c:v>
                </c:pt>
                <c:pt idx="1864">
                  <c:v>1.4576968958844321E-2</c:v>
                </c:pt>
                <c:pt idx="1865">
                  <c:v>1.4575563830240845E-2</c:v>
                </c:pt>
                <c:pt idx="1866">
                  <c:v>1.4574851072933243E-2</c:v>
                </c:pt>
                <c:pt idx="1867">
                  <c:v>1.4574115105684569E-2</c:v>
                </c:pt>
                <c:pt idx="1868">
                  <c:v>1.457405096330708E-2</c:v>
                </c:pt>
                <c:pt idx="1869">
                  <c:v>1.4573263277550029E-2</c:v>
                </c:pt>
                <c:pt idx="1870">
                  <c:v>1.4572452214922647E-2</c:v>
                </c:pt>
                <c:pt idx="1871">
                  <c:v>1.4571617724365132E-2</c:v>
                </c:pt>
                <c:pt idx="1872">
                  <c:v>1.4570759754818112E-2</c:v>
                </c:pt>
                <c:pt idx="1873">
                  <c:v>1.4569209034324255E-2</c:v>
                </c:pt>
                <c:pt idx="1874">
                  <c:v>1.4568973174526661E-2</c:v>
                </c:pt>
                <c:pt idx="1875">
                  <c:v>1.4568044461670366E-2</c:v>
                </c:pt>
                <c:pt idx="1876">
                  <c:v>1.456709206559954E-2</c:v>
                </c:pt>
                <c:pt idx="1877">
                  <c:v>1.456611593526126E-2</c:v>
                </c:pt>
                <c:pt idx="1878">
                  <c:v>1.4564258345465863E-2</c:v>
                </c:pt>
                <c:pt idx="1879">
                  <c:v>1.4563241636901052E-2</c:v>
                </c:pt>
                <c:pt idx="1880">
                  <c:v>1.456220105933452E-2</c:v>
                </c:pt>
                <c:pt idx="1881">
                  <c:v>1.45611365617249E-2</c:v>
                </c:pt>
                <c:pt idx="1882">
                  <c:v>1.4560255687669145E-2</c:v>
                </c:pt>
                <c:pt idx="1883">
                  <c:v>1.4559141418278946E-2</c:v>
                </c:pt>
                <c:pt idx="1884">
                  <c:v>1.4558817544630591E-2</c:v>
                </c:pt>
                <c:pt idx="1885">
                  <c:v>1.4556840595121157E-2</c:v>
                </c:pt>
                <c:pt idx="1886">
                  <c:v>1.4555653939273473E-2</c:v>
                </c:pt>
                <c:pt idx="1887">
                  <c:v>1.4554244396863217E-2</c:v>
                </c:pt>
                <c:pt idx="1888">
                  <c:v>1.45530110298279E-2</c:v>
                </c:pt>
                <c:pt idx="1889">
                  <c:v>1.4551753334441822E-2</c:v>
                </c:pt>
                <c:pt idx="1890">
                  <c:v>1.4550471259670201E-2</c:v>
                </c:pt>
                <c:pt idx="1891">
                  <c:v>1.454935617582918E-2</c:v>
                </c:pt>
                <c:pt idx="1892">
                  <c:v>1.454802336905014E-2</c:v>
                </c:pt>
                <c:pt idx="1893">
                  <c:v>1.4546666025163017E-2</c:v>
                </c:pt>
                <c:pt idx="1894">
                  <c:v>1.4545284093136282E-2</c:v>
                </c:pt>
                <c:pt idx="1895">
                  <c:v>1.4543693408923614E-2</c:v>
                </c:pt>
                <c:pt idx="1896">
                  <c:v>1.4542263986189149E-2</c:v>
                </c:pt>
                <c:pt idx="1897">
                  <c:v>1.4540809826861253E-2</c:v>
                </c:pt>
                <c:pt idx="1898">
                  <c:v>1.4539330879914806E-2</c:v>
                </c:pt>
                <c:pt idx="1899">
                  <c:v>1.4537827094324688E-2</c:v>
                </c:pt>
                <c:pt idx="1900">
                  <c:v>1.4536298419069296E-2</c:v>
                </c:pt>
                <c:pt idx="1901">
                  <c:v>1.4534744803124831E-2</c:v>
                </c:pt>
                <c:pt idx="1902">
                  <c:v>1.4533166195471004E-2</c:v>
                </c:pt>
                <c:pt idx="1903">
                  <c:v>1.453156254508753E-2</c:v>
                </c:pt>
                <c:pt idx="1904">
                  <c:v>1.4530602339551909E-2</c:v>
                </c:pt>
                <c:pt idx="1905">
                  <c:v>1.4528940925955962E-2</c:v>
                </c:pt>
                <c:pt idx="1906">
                  <c:v>1.4527254297976746E-2</c:v>
                </c:pt>
                <c:pt idx="1907">
                  <c:v>1.4525542404592707E-2</c:v>
                </c:pt>
                <c:pt idx="1908">
                  <c:v>1.4523326715044365E-2</c:v>
                </c:pt>
                <c:pt idx="1909">
                  <c:v>1.4521569837883018E-2</c:v>
                </c:pt>
                <c:pt idx="1910">
                  <c:v>1.4519787556228299E-2</c:v>
                </c:pt>
                <c:pt idx="1911">
                  <c:v>1.4517979819067023E-2</c:v>
                </c:pt>
                <c:pt idx="1912">
                  <c:v>1.451614657538601E-2</c:v>
                </c:pt>
                <c:pt idx="1913">
                  <c:v>1.4514737613704044E-2</c:v>
                </c:pt>
                <c:pt idx="1914">
                  <c:v>1.4512847433968733E-2</c:v>
                </c:pt>
                <c:pt idx="1915">
                  <c:v>1.4510931580694428E-2</c:v>
                </c:pt>
                <c:pt idx="1916">
                  <c:v>1.4508990002869891E-2</c:v>
                </c:pt>
                <c:pt idx="1917">
                  <c:v>1.4506595973887723E-2</c:v>
                </c:pt>
                <c:pt idx="1918">
                  <c:v>1.4504608619921084E-2</c:v>
                </c:pt>
                <c:pt idx="1919">
                  <c:v>1.4502595402390041E-2</c:v>
                </c:pt>
                <c:pt idx="1920">
                  <c:v>1.450055627029102E-2</c:v>
                </c:pt>
                <c:pt idx="1921">
                  <c:v>1.4498491172624816E-2</c:v>
                </c:pt>
                <c:pt idx="1922">
                  <c:v>1.4496797463888014E-2</c:v>
                </c:pt>
                <c:pt idx="1923">
                  <c:v>1.4494674385997747E-2</c:v>
                </c:pt>
                <c:pt idx="1924">
                  <c:v>1.4492525175510747E-2</c:v>
                </c:pt>
                <c:pt idx="1925">
                  <c:v>1.4490349781427382E-2</c:v>
                </c:pt>
                <c:pt idx="1926">
                  <c:v>1.4488148152748447E-2</c:v>
                </c:pt>
                <c:pt idx="1927">
                  <c:v>1.4485920238475595E-2</c:v>
                </c:pt>
                <c:pt idx="1928">
                  <c:v>1.4483665987613917E-2</c:v>
                </c:pt>
                <c:pt idx="1929">
                  <c:v>1.4481385349168081E-2</c:v>
                </c:pt>
                <c:pt idx="1930">
                  <c:v>1.4478494256816202E-2</c:v>
                </c:pt>
                <c:pt idx="1931">
                  <c:v>1.4476170701862015E-2</c:v>
                </c:pt>
                <c:pt idx="1932">
                  <c:v>1.4473820629793134E-2</c:v>
                </c:pt>
                <c:pt idx="1933">
                  <c:v>1.4471443989628022E-2</c:v>
                </c:pt>
                <c:pt idx="1934">
                  <c:v>1.4469040730386025E-2</c:v>
                </c:pt>
                <c:pt idx="1935">
                  <c:v>1.4466717927670366E-2</c:v>
                </c:pt>
                <c:pt idx="1936">
                  <c:v>1.4464259252549285E-2</c:v>
                </c:pt>
                <c:pt idx="1937">
                  <c:v>1.4461773800718126E-2</c:v>
                </c:pt>
                <c:pt idx="1938">
                  <c:v>1.4459261521201397E-2</c:v>
                </c:pt>
                <c:pt idx="1939">
                  <c:v>1.4456623363756282E-2</c:v>
                </c:pt>
                <c:pt idx="1940">
                  <c:v>1.4454059319514384E-2</c:v>
                </c:pt>
                <c:pt idx="1941">
                  <c:v>1.4451468303811841E-2</c:v>
                </c:pt>
                <c:pt idx="1942">
                  <c:v>1.444885065787316E-2</c:v>
                </c:pt>
                <c:pt idx="1943">
                  <c:v>1.444629864434332E-2</c:v>
                </c:pt>
                <c:pt idx="1944">
                  <c:v>1.4443629266823414E-2</c:v>
                </c:pt>
                <c:pt idx="1945">
                  <c:v>1.4440936622714853E-2</c:v>
                </c:pt>
                <c:pt idx="1946">
                  <c:v>1.4438221810126493E-2</c:v>
                </c:pt>
                <c:pt idx="1947">
                  <c:v>1.4435485930066411E-2</c:v>
                </c:pt>
                <c:pt idx="1948">
                  <c:v>1.4432645626606675E-2</c:v>
                </c:pt>
                <c:pt idx="1949">
                  <c:v>1.4429871913016375E-2</c:v>
                </c:pt>
                <c:pt idx="1950">
                  <c:v>1.4427080343360718E-2</c:v>
                </c:pt>
                <c:pt idx="1951">
                  <c:v>1.4424272036222501E-2</c:v>
                </c:pt>
                <c:pt idx="1952">
                  <c:v>1.4421448113096223E-2</c:v>
                </c:pt>
                <c:pt idx="1953">
                  <c:v>1.4418609698396038E-2</c:v>
                </c:pt>
                <c:pt idx="1954">
                  <c:v>1.4415757919453102E-2</c:v>
                </c:pt>
                <c:pt idx="1955">
                  <c:v>1.4412893906512925E-2</c:v>
                </c:pt>
                <c:pt idx="1956">
                  <c:v>1.4410415130845724E-2</c:v>
                </c:pt>
                <c:pt idx="1957">
                  <c:v>1.4407528675173824E-2</c:v>
                </c:pt>
                <c:pt idx="1958">
                  <c:v>1.4404633691626745E-2</c:v>
                </c:pt>
                <c:pt idx="1959">
                  <c:v>1.4401731292301568E-2</c:v>
                </c:pt>
                <c:pt idx="1960">
                  <c:v>1.4398587084706153E-2</c:v>
                </c:pt>
                <c:pt idx="1961">
                  <c:v>1.4395673416139844E-2</c:v>
                </c:pt>
                <c:pt idx="1962">
                  <c:v>1.4392755579325275E-2</c:v>
                </c:pt>
                <c:pt idx="1963">
                  <c:v>1.4389834715589042E-2</c:v>
                </c:pt>
                <c:pt idx="1964">
                  <c:v>1.4386911969142428E-2</c:v>
                </c:pt>
                <c:pt idx="1965">
                  <c:v>1.4384223799931749E-2</c:v>
                </c:pt>
                <c:pt idx="1966">
                  <c:v>1.4381300867219967E-2</c:v>
                </c:pt>
                <c:pt idx="1967">
                  <c:v>1.4378379503049609E-2</c:v>
                </c:pt>
                <c:pt idx="1968">
                  <c:v>1.4375460347409386E-2</c:v>
                </c:pt>
                <c:pt idx="1969">
                  <c:v>1.4372307540239925E-2</c:v>
                </c:pt>
                <c:pt idx="1970">
                  <c:v>1.4369392775881307E-2</c:v>
                </c:pt>
                <c:pt idx="1971">
                  <c:v>1.4366480322541824E-2</c:v>
                </c:pt>
                <c:pt idx="1972">
                  <c:v>1.4363570204710303E-2</c:v>
                </c:pt>
                <c:pt idx="1973">
                  <c:v>1.4360662446873387E-2</c:v>
                </c:pt>
                <c:pt idx="1974">
                  <c:v>1.4357993891023641E-2</c:v>
                </c:pt>
                <c:pt idx="1975">
                  <c:v>1.4355091123110291E-2</c:v>
                </c:pt>
                <c:pt idx="1976">
                  <c:v>1.4352190794260518E-2</c:v>
                </c:pt>
                <c:pt idx="1977">
                  <c:v>1.4349292928964835E-2</c:v>
                </c:pt>
                <c:pt idx="1978">
                  <c:v>1.4346397551712471E-2</c:v>
                </c:pt>
                <c:pt idx="1979">
                  <c:v>1.4343504686992227E-2</c:v>
                </c:pt>
                <c:pt idx="1980">
                  <c:v>1.4340614359293328E-2</c:v>
                </c:pt>
                <c:pt idx="1981">
                  <c:v>1.4337726593105431E-2</c:v>
                </c:pt>
                <c:pt idx="1982">
                  <c:v>1.4334443885821588E-2</c:v>
                </c:pt>
                <c:pt idx="1983">
                  <c:v>1.4331560914680215E-2</c:v>
                </c:pt>
                <c:pt idx="1984">
                  <c:v>1.4328680569135378E-2</c:v>
                </c:pt>
                <c:pt idx="1985">
                  <c:v>1.4325802873670915E-2</c:v>
                </c:pt>
                <c:pt idx="1986">
                  <c:v>1.4322927852770229E-2</c:v>
                </c:pt>
                <c:pt idx="1987">
                  <c:v>1.4320135434631859E-2</c:v>
                </c:pt>
                <c:pt idx="1988">
                  <c:v>1.4317265925626944E-2</c:v>
                </c:pt>
                <c:pt idx="1989">
                  <c:v>1.4314399166518164E-2</c:v>
                </c:pt>
                <c:pt idx="1990">
                  <c:v>1.4311535181788791E-2</c:v>
                </c:pt>
                <c:pt idx="1991">
                  <c:v>1.4308593723661361E-2</c:v>
                </c:pt>
                <c:pt idx="1992">
                  <c:v>1.4305735264302205E-2</c:v>
                </c:pt>
                <c:pt idx="1993">
                  <c:v>1.4302879650891498E-2</c:v>
                </c:pt>
                <c:pt idx="1994">
                  <c:v>1.4300026907911755E-2</c:v>
                </c:pt>
                <c:pt idx="1995">
                  <c:v>1.4297257730787544E-2</c:v>
                </c:pt>
                <c:pt idx="1996">
                  <c:v>1.4294410906503104E-2</c:v>
                </c:pt>
                <c:pt idx="1997">
                  <c:v>1.4291567027984932E-2</c:v>
                </c:pt>
                <c:pt idx="1998">
                  <c:v>1.4288726119716742E-2</c:v>
                </c:pt>
                <c:pt idx="1999">
                  <c:v>1.4285483035857697E-2</c:v>
                </c:pt>
                <c:pt idx="2000">
                  <c:v>1.4282567346960276E-2</c:v>
                </c:pt>
                <c:pt idx="2001">
                  <c:v>1.427973581905178E-2</c:v>
                </c:pt>
                <c:pt idx="2002">
                  <c:v>1.4276907360931243E-2</c:v>
                </c:pt>
                <c:pt idx="2003">
                  <c:v>1.4274081997079417E-2</c:v>
                </c:pt>
                <c:pt idx="2004">
                  <c:v>1.4271259751978372E-2</c:v>
                </c:pt>
                <c:pt idx="2005">
                  <c:v>1.4268440650109741E-2</c:v>
                </c:pt>
                <c:pt idx="2006">
                  <c:v>1.4265624715955157E-2</c:v>
                </c:pt>
                <c:pt idx="2007">
                  <c:v>1.4262811973995369E-2</c:v>
                </c:pt>
                <c:pt idx="2008">
                  <c:v>1.4260331312561693E-2</c:v>
                </c:pt>
                <c:pt idx="2009">
                  <c:v>1.4257525546594887E-2</c:v>
                </c:pt>
                <c:pt idx="2010">
                  <c:v>1.4254723053864033E-2</c:v>
                </c:pt>
                <c:pt idx="2011">
                  <c:v>1.4250243098315343E-2</c:v>
                </c:pt>
                <c:pt idx="2012">
                  <c:v>1.4248879726145681E-2</c:v>
                </c:pt>
                <c:pt idx="2013">
                  <c:v>1.424633545992831E-2</c:v>
                </c:pt>
                <c:pt idx="2014">
                  <c:v>1.4243546304982388E-2</c:v>
                </c:pt>
                <c:pt idx="2015">
                  <c:v>1.4240760545692547E-2</c:v>
                </c:pt>
                <c:pt idx="2016">
                  <c:v>1.4237978206542551E-2</c:v>
                </c:pt>
                <c:pt idx="2017">
                  <c:v>1.4235199312015738E-2</c:v>
                </c:pt>
                <c:pt idx="2018">
                  <c:v>1.4232423886596736E-2</c:v>
                </c:pt>
                <c:pt idx="2019">
                  <c:v>1.422965195476672E-2</c:v>
                </c:pt>
                <c:pt idx="2020">
                  <c:v>1.4226883541010753E-2</c:v>
                </c:pt>
                <c:pt idx="2021">
                  <c:v>1.4224118669811303E-2</c:v>
                </c:pt>
                <c:pt idx="2022">
                  <c:v>1.4221357365651274E-2</c:v>
                </c:pt>
                <c:pt idx="2023">
                  <c:v>1.4218599653013135E-2</c:v>
                </c:pt>
                <c:pt idx="2024">
                  <c:v>1.4215845556381087E-2</c:v>
                </c:pt>
                <c:pt idx="2025">
                  <c:v>1.4213095100235868E-2</c:v>
                </c:pt>
                <c:pt idx="2026">
                  <c:v>1.421034830906168E-2</c:v>
                </c:pt>
                <c:pt idx="2027">
                  <c:v>1.420760520733883E-2</c:v>
                </c:pt>
                <c:pt idx="2028">
                  <c:v>1.4204865819551951E-2</c:v>
                </c:pt>
                <c:pt idx="2029">
                  <c:v>1.420213017018135E-2</c:v>
                </c:pt>
                <c:pt idx="2030">
                  <c:v>1.4199398283710363E-2</c:v>
                </c:pt>
                <c:pt idx="2031">
                  <c:v>1.4196670184619731E-2</c:v>
                </c:pt>
                <c:pt idx="2032">
                  <c:v>1.4193945897391924E-2</c:v>
                </c:pt>
                <c:pt idx="2033">
                  <c:v>1.4191225446509413E-2</c:v>
                </c:pt>
                <c:pt idx="2034">
                  <c:v>1.41881640420407E-2</c:v>
                </c:pt>
                <c:pt idx="2035">
                  <c:v>1.4185450620450299E-2</c:v>
                </c:pt>
                <c:pt idx="2036">
                  <c:v>1.4182741100960201E-2</c:v>
                </c:pt>
                <c:pt idx="2037">
                  <c:v>1.41800355080485E-2</c:v>
                </c:pt>
                <c:pt idx="2038">
                  <c:v>1.4177420767569778E-2</c:v>
                </c:pt>
                <c:pt idx="2039">
                  <c:v>1.417472328786863E-2</c:v>
                </c:pt>
                <c:pt idx="2040">
                  <c:v>1.4172379124143585E-2</c:v>
                </c:pt>
                <c:pt idx="2041">
                  <c:v>1.4169340358752995E-2</c:v>
                </c:pt>
                <c:pt idx="2042">
                  <c:v>1.4166654958295388E-2</c:v>
                </c:pt>
                <c:pt idx="2043">
                  <c:v>1.4163885779458488E-2</c:v>
                </c:pt>
                <c:pt idx="2044">
                  <c:v>1.4161208357962043E-2</c:v>
                </c:pt>
                <c:pt idx="2045">
                  <c:v>1.4158535058861284E-2</c:v>
                </c:pt>
                <c:pt idx="2046">
                  <c:v>1.4155865906634308E-2</c:v>
                </c:pt>
                <c:pt idx="2047">
                  <c:v>1.4153289576119003E-2</c:v>
                </c:pt>
                <c:pt idx="2048">
                  <c:v>1.4150628995050138E-2</c:v>
                </c:pt>
                <c:pt idx="2049">
                  <c:v>1.4147972636217459E-2</c:v>
                </c:pt>
                <c:pt idx="2050">
                  <c:v>1.4145320524098531E-2</c:v>
                </c:pt>
                <c:pt idx="2051">
                  <c:v>1.4141270571299361E-2</c:v>
                </c:pt>
                <c:pt idx="2052">
                  <c:v>1.4138897511006148E-2</c:v>
                </c:pt>
                <c:pt idx="2053">
                  <c:v>1.4136260144874509E-2</c:v>
                </c:pt>
                <c:pt idx="2054">
                  <c:v>1.4133627133853428E-2</c:v>
                </c:pt>
                <c:pt idx="2055">
                  <c:v>1.4130998502421345E-2</c:v>
                </c:pt>
                <c:pt idx="2056">
                  <c:v>1.4128374275053628E-2</c:v>
                </c:pt>
                <c:pt idx="2057">
                  <c:v>1.41257544762274E-2</c:v>
                </c:pt>
                <c:pt idx="2058">
                  <c:v>1.4123139130418908E-2</c:v>
                </c:pt>
                <c:pt idx="2059">
                  <c:v>1.4120528262103957E-2</c:v>
                </c:pt>
                <c:pt idx="2060">
                  <c:v>1.4118105071970611E-2</c:v>
                </c:pt>
                <c:pt idx="2061">
                  <c:v>1.4115503692671248E-2</c:v>
                </c:pt>
                <c:pt idx="2062">
                  <c:v>1.4112906868184064E-2</c:v>
                </c:pt>
                <c:pt idx="2063">
                  <c:v>1.4110314622986871E-2</c:v>
                </c:pt>
                <c:pt idx="2064">
                  <c:v>1.4107634447868628E-2</c:v>
                </c:pt>
                <c:pt idx="2065">
                  <c:v>1.410505119650368E-2</c:v>
                </c:pt>
                <c:pt idx="2066">
                  <c:v>1.410173671053537E-2</c:v>
                </c:pt>
                <c:pt idx="2067">
                  <c:v>1.4099898670571206E-2</c:v>
                </c:pt>
                <c:pt idx="2068">
                  <c:v>1.4097329444956872E-2</c:v>
                </c:pt>
                <c:pt idx="2069">
                  <c:v>1.4094858687621833E-2</c:v>
                </c:pt>
                <c:pt idx="2070">
                  <c:v>1.4092299182818079E-2</c:v>
                </c:pt>
                <c:pt idx="2071">
                  <c:v>1.4089744453121158E-2</c:v>
                </c:pt>
                <c:pt idx="2072">
                  <c:v>1.4087194523008011E-2</c:v>
                </c:pt>
                <c:pt idx="2073">
                  <c:v>1.4084554669440979E-2</c:v>
                </c:pt>
                <c:pt idx="2074">
                  <c:v>1.4082014156181544E-2</c:v>
                </c:pt>
                <c:pt idx="2075">
                  <c:v>1.4079478513978672E-2</c:v>
                </c:pt>
                <c:pt idx="2076">
                  <c:v>1.4076947767310706E-2</c:v>
                </c:pt>
                <c:pt idx="2077">
                  <c:v>1.4074613533066747E-2</c:v>
                </c:pt>
                <c:pt idx="2078">
                  <c:v>1.4071997104282372E-2</c:v>
                </c:pt>
                <c:pt idx="2079">
                  <c:v>1.4069481456599163E-2</c:v>
                </c:pt>
                <c:pt idx="2080">
                  <c:v>1.4066970804310922E-2</c:v>
                </c:pt>
                <c:pt idx="2081">
                  <c:v>1.4064465171893284E-2</c:v>
                </c:pt>
                <c:pt idx="2082">
                  <c:v>1.4061964583821895E-2</c:v>
                </c:pt>
                <c:pt idx="2083">
                  <c:v>1.4059469064573692E-2</c:v>
                </c:pt>
                <c:pt idx="2084">
                  <c:v>1.4056978638623879E-2</c:v>
                </c:pt>
                <c:pt idx="2085">
                  <c:v>1.4054493330447664E-2</c:v>
                </c:pt>
                <c:pt idx="2086">
                  <c:v>1.4051816744189403E-2</c:v>
                </c:pt>
                <c:pt idx="2087">
                  <c:v>1.4049341182706124E-2</c:v>
                </c:pt>
                <c:pt idx="2088">
                  <c:v>1.4046870808488847E-2</c:v>
                </c:pt>
                <c:pt idx="2089">
                  <c:v>1.40444056460125E-2</c:v>
                </c:pt>
                <c:pt idx="2090">
                  <c:v>1.4042045051055175E-2</c:v>
                </c:pt>
                <c:pt idx="2091">
                  <c:v>1.4039590674395232E-2</c:v>
                </c:pt>
                <c:pt idx="2092">
                  <c:v>1.4037141584865149E-2</c:v>
                </c:pt>
                <c:pt idx="2093">
                  <c:v>1.4034697806939337E-2</c:v>
                </c:pt>
                <c:pt idx="2094">
                  <c:v>1.4032259365092644E-2</c:v>
                </c:pt>
                <c:pt idx="2095">
                  <c:v>1.4029725488207086E-2</c:v>
                </c:pt>
                <c:pt idx="2096">
                  <c:v>1.4027297493165582E-2</c:v>
                </c:pt>
                <c:pt idx="2097">
                  <c:v>1.4024874905649933E-2</c:v>
                </c:pt>
                <c:pt idx="2098">
                  <c:v>1.4022457750133312E-2</c:v>
                </c:pt>
                <c:pt idx="2099">
                  <c:v>1.4020148053627663E-2</c:v>
                </c:pt>
                <c:pt idx="2100">
                  <c:v>1.4017742142203915E-2</c:v>
                </c:pt>
                <c:pt idx="2101">
                  <c:v>1.4015341738175801E-2</c:v>
                </c:pt>
                <c:pt idx="2102">
                  <c:v>1.4012946866015544E-2</c:v>
                </c:pt>
                <c:pt idx="2103">
                  <c:v>1.4010113388437837E-2</c:v>
                </c:pt>
                <c:pt idx="2104">
                  <c:v>1.4007730137816369E-2</c:v>
                </c:pt>
                <c:pt idx="2105">
                  <c:v>1.4005352493999155E-2</c:v>
                </c:pt>
                <c:pt idx="2106">
                  <c:v>1.4002980481457164E-2</c:v>
                </c:pt>
                <c:pt idx="2107">
                  <c:v>1.4000614124663573E-2</c:v>
                </c:pt>
                <c:pt idx="2108">
                  <c:v>1.3998253448089791E-2</c:v>
                </c:pt>
                <c:pt idx="2109">
                  <c:v>1.3995898476208114E-2</c:v>
                </c:pt>
                <c:pt idx="2110">
                  <c:v>1.3993549233490393E-2</c:v>
                </c:pt>
                <c:pt idx="2111">
                  <c:v>1.3991205744409799E-2</c:v>
                </c:pt>
                <c:pt idx="2112">
                  <c:v>1.3989080450637506E-2</c:v>
                </c:pt>
                <c:pt idx="2113">
                  <c:v>1.3986749207912557E-2</c:v>
                </c:pt>
                <c:pt idx="2114">
                  <c:v>1.3984423796216745E-2</c:v>
                </c:pt>
                <c:pt idx="2115">
                  <c:v>1.3982104240023104E-2</c:v>
                </c:pt>
                <c:pt idx="2116">
                  <c:v>1.3979682994138688E-2</c:v>
                </c:pt>
                <c:pt idx="2117">
                  <c:v>1.3976716508266878E-2</c:v>
                </c:pt>
                <c:pt idx="2118">
                  <c:v>1.3974416020439978E-2</c:v>
                </c:pt>
                <c:pt idx="2119">
                  <c:v>1.3972121491007074E-2</c:v>
                </c:pt>
                <c:pt idx="2120">
                  <c:v>1.3969832944441705E-2</c:v>
                </c:pt>
                <c:pt idx="2121">
                  <c:v>1.3967878697542287E-2</c:v>
                </c:pt>
                <c:pt idx="2122">
                  <c:v>1.3965603245018679E-2</c:v>
                </c:pt>
                <c:pt idx="2123">
                  <c:v>1.3963333854767477E-2</c:v>
                </c:pt>
                <c:pt idx="2124">
                  <c:v>1.3961070551263723E-2</c:v>
                </c:pt>
                <c:pt idx="2125">
                  <c:v>1.3958480811141429E-2</c:v>
                </c:pt>
                <c:pt idx="2126">
                  <c:v>1.3956228675690184E-2</c:v>
                </c:pt>
                <c:pt idx="2127">
                  <c:v>1.3953982694410755E-2</c:v>
                </c:pt>
                <c:pt idx="2128">
                  <c:v>1.3952078694210803E-2</c:v>
                </c:pt>
                <c:pt idx="2129">
                  <c:v>1.3949846191559241E-2</c:v>
                </c:pt>
                <c:pt idx="2130">
                  <c:v>1.3947619922500246E-2</c:v>
                </c:pt>
                <c:pt idx="2131">
                  <c:v>1.3945399911509292E-2</c:v>
                </c:pt>
                <c:pt idx="2132">
                  <c:v>1.3943186183059279E-2</c:v>
                </c:pt>
                <c:pt idx="2133">
                  <c:v>1.3940637414735975E-2</c:v>
                </c:pt>
                <c:pt idx="2134">
                  <c:v>1.3938777671678814E-2</c:v>
                </c:pt>
                <c:pt idx="2135">
                  <c:v>1.3936582937695445E-2</c:v>
                </c:pt>
                <c:pt idx="2136">
                  <c:v>1.3934394584150189E-2</c:v>
                </c:pt>
                <c:pt idx="2137">
                  <c:v>1.3931866744776058E-2</c:v>
                </c:pt>
                <c:pt idx="2138">
                  <c:v>1.3929458913592138E-2</c:v>
                </c:pt>
                <c:pt idx="2139">
                  <c:v>1.3927287920784733E-2</c:v>
                </c:pt>
                <c:pt idx="2140">
                  <c:v>1.3925123396256501E-2</c:v>
                </c:pt>
                <c:pt idx="2141">
                  <c:v>1.3922965364478472E-2</c:v>
                </c:pt>
                <c:pt idx="2142">
                  <c:v>1.3920930962747345E-2</c:v>
                </c:pt>
                <c:pt idx="2143">
                  <c:v>1.3918786383001468E-2</c:v>
                </c:pt>
                <c:pt idx="2144">
                  <c:v>1.3916648371425776E-2</c:v>
                </c:pt>
                <c:pt idx="2145">
                  <c:v>1.3914516952490802E-2</c:v>
                </c:pt>
                <c:pt idx="2146">
                  <c:v>1.3912392150667082E-2</c:v>
                </c:pt>
                <c:pt idx="2147">
                  <c:v>1.3910154891820559E-2</c:v>
                </c:pt>
                <c:pt idx="2148">
                  <c:v>1.3908042994427683E-2</c:v>
                </c:pt>
                <c:pt idx="2149">
                  <c:v>1.390593778553826E-2</c:v>
                </c:pt>
                <c:pt idx="2150">
                  <c:v>1.3903839289621113E-2</c:v>
                </c:pt>
                <c:pt idx="2151">
                  <c:v>1.390186825466716E-2</c:v>
                </c:pt>
                <c:pt idx="2152">
                  <c:v>1.3899783669379476E-2</c:v>
                </c:pt>
                <c:pt idx="2153">
                  <c:v>1.3897705872493721E-2</c:v>
                </c:pt>
                <c:pt idx="2154">
                  <c:v>1.3895634888478673E-2</c:v>
                </c:pt>
                <c:pt idx="2155">
                  <c:v>1.3893448361043427E-2</c:v>
                </c:pt>
                <c:pt idx="2156">
                  <c:v>1.3891390656812334E-2</c:v>
                </c:pt>
                <c:pt idx="2157">
                  <c:v>1.388933983683838E-2</c:v>
                </c:pt>
                <c:pt idx="2158">
                  <c:v>1.3887295925588187E-2</c:v>
                </c:pt>
                <c:pt idx="2159">
                  <c:v>1.3885258947531018E-2</c:v>
                </c:pt>
                <c:pt idx="2160">
                  <c:v>1.3883228927136582E-2</c:v>
                </c:pt>
                <c:pt idx="2161">
                  <c:v>1.3881205888872821E-2</c:v>
                </c:pt>
                <c:pt idx="2162">
                  <c:v>1.3879189857209885E-2</c:v>
                </c:pt>
                <c:pt idx="2163">
                  <c:v>1.3877180856615273E-2</c:v>
                </c:pt>
                <c:pt idx="2164">
                  <c:v>1.3875810504723446E-2</c:v>
                </c:pt>
                <c:pt idx="2165">
                  <c:v>1.3873817829785272E-2</c:v>
                </c:pt>
                <c:pt idx="2166">
                  <c:v>1.387183226947985E-2</c:v>
                </c:pt>
                <c:pt idx="2167">
                  <c:v>1.3869853848282659E-2</c:v>
                </c:pt>
                <c:pt idx="2168">
                  <c:v>1.3867498203469785E-2</c:v>
                </c:pt>
                <c:pt idx="2169">
                  <c:v>1.3865532794823898E-2</c:v>
                </c:pt>
                <c:pt idx="2170">
                  <c:v>1.3863574592597516E-2</c:v>
                </c:pt>
                <c:pt idx="2171">
                  <c:v>1.3861623621259809E-2</c:v>
                </c:pt>
                <c:pt idx="2172">
                  <c:v>1.3859679905281693E-2</c:v>
                </c:pt>
                <c:pt idx="2173">
                  <c:v>1.3858134612808996E-2</c:v>
                </c:pt>
                <c:pt idx="2174">
                  <c:v>1.385620685059462E-2</c:v>
                </c:pt>
                <c:pt idx="2175">
                  <c:v>1.3854286423267781E-2</c:v>
                </c:pt>
                <c:pt idx="2176">
                  <c:v>1.3852373355301803E-2</c:v>
                </c:pt>
                <c:pt idx="2177">
                  <c:v>1.3850071012241758E-2</c:v>
                </c:pt>
                <c:pt idx="2178">
                  <c:v>1.3848171342295601E-2</c:v>
                </c:pt>
                <c:pt idx="2179">
                  <c:v>1.3846279098998904E-2</c:v>
                </c:pt>
                <c:pt idx="2180">
                  <c:v>1.384439430682302E-2</c:v>
                </c:pt>
                <c:pt idx="2181">
                  <c:v>1.3842919262425072E-2</c:v>
                </c:pt>
                <c:pt idx="2182">
                  <c:v>1.3841050864548657E-2</c:v>
                </c:pt>
                <c:pt idx="2183">
                  <c:v>1.3839189997340375E-2</c:v>
                </c:pt>
                <c:pt idx="2184">
                  <c:v>1.3837336685273122E-2</c:v>
                </c:pt>
                <c:pt idx="2185">
                  <c:v>1.3835490952820223E-2</c:v>
                </c:pt>
                <c:pt idx="2186">
                  <c:v>1.3833652824453289E-2</c:v>
                </c:pt>
                <c:pt idx="2187">
                  <c:v>1.3831822324646073E-2</c:v>
                </c:pt>
                <c:pt idx="2188">
                  <c:v>1.3829999477868895E-2</c:v>
                </c:pt>
                <c:pt idx="2189">
                  <c:v>1.3828184308596371E-2</c:v>
                </c:pt>
                <c:pt idx="2190">
                  <c:v>1.3825684992785347E-2</c:v>
                </c:pt>
                <c:pt idx="2191">
                  <c:v>1.382388279635083E-2</c:v>
                </c:pt>
                <c:pt idx="2192">
                  <c:v>1.3822088340572164E-2</c:v>
                </c:pt>
                <c:pt idx="2193">
                  <c:v>1.382030164991729E-2</c:v>
                </c:pt>
                <c:pt idx="2194">
                  <c:v>1.3818662992320284E-2</c:v>
                </c:pt>
                <c:pt idx="2195">
                  <c:v>1.3816892404236222E-2</c:v>
                </c:pt>
                <c:pt idx="2196">
                  <c:v>1.3815129656737923E-2</c:v>
                </c:pt>
                <c:pt idx="2197">
                  <c:v>1.3813374774293289E-2</c:v>
                </c:pt>
                <c:pt idx="2198">
                  <c:v>1.3811627781372415E-2</c:v>
                </c:pt>
                <c:pt idx="2199">
                  <c:v>1.3809745943818475E-2</c:v>
                </c:pt>
                <c:pt idx="2200">
                  <c:v>1.380801429414576E-2</c:v>
                </c:pt>
                <c:pt idx="2201">
                  <c:v>1.3806290600659032E-2</c:v>
                </c:pt>
                <c:pt idx="2202">
                  <c:v>1.3804574474684445E-2</c:v>
                </c:pt>
                <c:pt idx="2203">
                  <c:v>1.3803009150926169E-2</c:v>
                </c:pt>
                <c:pt idx="2204">
                  <c:v>1.3801304807953921E-2</c:v>
                </c:pt>
                <c:pt idx="2205">
                  <c:v>1.3799604400760848E-2</c:v>
                </c:pt>
                <c:pt idx="2206">
                  <c:v>1.3797906744942289E-2</c:v>
                </c:pt>
                <c:pt idx="2207">
                  <c:v>1.3796210653475895E-2</c:v>
                </c:pt>
                <c:pt idx="2208">
                  <c:v>1.3794371754436565E-2</c:v>
                </c:pt>
                <c:pt idx="2209">
                  <c:v>1.3792675848534225E-2</c:v>
                </c:pt>
                <c:pt idx="2210">
                  <c:v>1.3790978047491487E-2</c:v>
                </c:pt>
                <c:pt idx="2211">
                  <c:v>1.3789277147471761E-2</c:v>
                </c:pt>
                <c:pt idx="2212">
                  <c:v>1.378757194200543E-2</c:v>
                </c:pt>
                <c:pt idx="2213">
                  <c:v>1.3785861221985423E-2</c:v>
                </c:pt>
                <c:pt idx="2214">
                  <c:v>1.3784143775671638E-2</c:v>
                </c:pt>
                <c:pt idx="2215">
                  <c:v>1.3782418388688739E-2</c:v>
                </c:pt>
                <c:pt idx="2216">
                  <c:v>1.3781358499080907E-2</c:v>
                </c:pt>
                <c:pt idx="2217">
                  <c:v>1.3779606592980718E-2</c:v>
                </c:pt>
                <c:pt idx="2218">
                  <c:v>1.3777842762612074E-2</c:v>
                </c:pt>
                <c:pt idx="2219">
                  <c:v>1.3776065814588082E-2</c:v>
                </c:pt>
                <c:pt idx="2220">
                  <c:v>1.3773888093805548E-2</c:v>
                </c:pt>
                <c:pt idx="2221">
                  <c:v>1.3772086181198663E-2</c:v>
                </c:pt>
                <c:pt idx="2222">
                  <c:v>1.3770267673100023E-2</c:v>
                </c:pt>
                <c:pt idx="2223">
                  <c:v>1.3768431346990708E-2</c:v>
                </c:pt>
                <c:pt idx="2224">
                  <c:v>1.3766575977744491E-2</c:v>
                </c:pt>
                <c:pt idx="2225">
                  <c:v>1.3765061502915009E-2</c:v>
                </c:pt>
                <c:pt idx="2226">
                  <c:v>1.3763159101083245E-2</c:v>
                </c:pt>
                <c:pt idx="2227">
                  <c:v>1.3761233957590881E-2</c:v>
                </c:pt>
                <c:pt idx="2228">
                  <c:v>1.3759285380195099E-2</c:v>
                </c:pt>
                <c:pt idx="2229">
                  <c:v>1.3756973272214076E-2</c:v>
                </c:pt>
                <c:pt idx="2230">
                  <c:v>1.3754982943326581E-2</c:v>
                </c:pt>
                <c:pt idx="2231">
                  <c:v>1.3752969025028443E-2</c:v>
                </c:pt>
                <c:pt idx="2232">
                  <c:v>1.3750931473637882E-2</c:v>
                </c:pt>
                <c:pt idx="2233">
                  <c:v>1.3748870245473555E-2</c:v>
                </c:pt>
                <c:pt idx="2234">
                  <c:v>1.3747098591560947E-2</c:v>
                </c:pt>
                <c:pt idx="2235">
                  <c:v>1.3744984498349487E-2</c:v>
                </c:pt>
                <c:pt idx="2236">
                  <c:v>1.374284658528656E-2</c:v>
                </c:pt>
                <c:pt idx="2237">
                  <c:v>1.3740684808692267E-2</c:v>
                </c:pt>
                <c:pt idx="2238">
                  <c:v>1.3738499124885421E-2</c:v>
                </c:pt>
                <c:pt idx="2239">
                  <c:v>1.373628949018956E-2</c:v>
                </c:pt>
                <c:pt idx="2240">
                  <c:v>1.3734055860926506E-2</c:v>
                </c:pt>
                <c:pt idx="2241">
                  <c:v>1.3731798193419797E-2</c:v>
                </c:pt>
                <c:pt idx="2242">
                  <c:v>1.3729065725943084E-2</c:v>
                </c:pt>
                <c:pt idx="2243">
                  <c:v>1.372676897690594E-2</c:v>
                </c:pt>
                <c:pt idx="2244">
                  <c:v>1.3724448078714518E-2</c:v>
                </c:pt>
                <c:pt idx="2245">
                  <c:v>1.3722102987703856E-2</c:v>
                </c:pt>
                <c:pt idx="2246">
                  <c:v>1.3719733660207668E-2</c:v>
                </c:pt>
                <c:pt idx="2247">
                  <c:v>1.3717421378983088E-2</c:v>
                </c:pt>
                <c:pt idx="2248">
                  <c:v>1.371500160306938E-2</c:v>
                </c:pt>
                <c:pt idx="2249">
                  <c:v>1.3712557455653931E-2</c:v>
                </c:pt>
                <c:pt idx="2250">
                  <c:v>1.3710088893074967E-2</c:v>
                </c:pt>
                <c:pt idx="2251">
                  <c:v>1.3707521947245281E-2</c:v>
                </c:pt>
                <c:pt idx="2252">
                  <c:v>1.3705006283930933E-2</c:v>
                </c:pt>
                <c:pt idx="2253">
                  <c:v>1.3702466078505482E-2</c:v>
                </c:pt>
                <c:pt idx="2254">
                  <c:v>1.3699901287313677E-2</c:v>
                </c:pt>
                <c:pt idx="2255">
                  <c:v>1.3697378324639834E-2</c:v>
                </c:pt>
                <c:pt idx="2256">
                  <c:v>1.3694762354243047E-2</c:v>
                </c:pt>
                <c:pt idx="2257">
                  <c:v>1.3692121663081485E-2</c:v>
                </c:pt>
                <c:pt idx="2258">
                  <c:v>1.3689456207500839E-2</c:v>
                </c:pt>
                <c:pt idx="2259">
                  <c:v>1.3686765943851185E-2</c:v>
                </c:pt>
                <c:pt idx="2260">
                  <c:v>1.3683993794440675E-2</c:v>
                </c:pt>
                <c:pt idx="2261">
                  <c:v>1.368125568059717E-2</c:v>
                </c:pt>
                <c:pt idx="2262">
                  <c:v>1.3678492631777594E-2</c:v>
                </c:pt>
                <c:pt idx="2263">
                  <c:v>1.3675704604334206E-2</c:v>
                </c:pt>
                <c:pt idx="2264">
                  <c:v>1.3672891554623689E-2</c:v>
                </c:pt>
                <c:pt idx="2265">
                  <c:v>1.3670053439002275E-2</c:v>
                </c:pt>
                <c:pt idx="2266">
                  <c:v>1.3667190213827091E-2</c:v>
                </c:pt>
                <c:pt idx="2267">
                  <c:v>1.3664301835457018E-2</c:v>
                </c:pt>
                <c:pt idx="2268">
                  <c:v>1.3661595152471973E-2</c:v>
                </c:pt>
                <c:pt idx="2269">
                  <c:v>1.3658646686178919E-2</c:v>
                </c:pt>
                <c:pt idx="2270">
                  <c:v>1.3655672915528976E-2</c:v>
                </c:pt>
                <c:pt idx="2271">
                  <c:v>1.3652673796880494E-2</c:v>
                </c:pt>
                <c:pt idx="2272">
                  <c:v>1.3649548941739082E-2</c:v>
                </c:pt>
                <c:pt idx="2273">
                  <c:v>1.3646504836459104E-2</c:v>
                </c:pt>
                <c:pt idx="2274">
                  <c:v>1.3643435264422989E-2</c:v>
                </c:pt>
                <c:pt idx="2275">
                  <c:v>1.3640340181998755E-2</c:v>
                </c:pt>
                <c:pt idx="2276">
                  <c:v>1.363721954555442E-2</c:v>
                </c:pt>
                <c:pt idx="2277">
                  <c:v>1.3634144333277875E-2</c:v>
                </c:pt>
                <c:pt idx="2278">
                  <c:v>1.3630966556794201E-2</c:v>
                </c:pt>
                <c:pt idx="2279">
                  <c:v>1.3627763083229934E-2</c:v>
                </c:pt>
                <c:pt idx="2280">
                  <c:v>1.362453386895417E-2</c:v>
                </c:pt>
                <c:pt idx="2281">
                  <c:v>1.3621231525991293E-2</c:v>
                </c:pt>
                <c:pt idx="2282">
                  <c:v>1.3617956649221091E-2</c:v>
                </c:pt>
                <c:pt idx="2283">
                  <c:v>1.3614655913042723E-2</c:v>
                </c:pt>
                <c:pt idx="2284">
                  <c:v>1.3611329273832504E-2</c:v>
                </c:pt>
                <c:pt idx="2285">
                  <c:v>1.3607976687971117E-2</c:v>
                </c:pt>
                <c:pt idx="2286">
                  <c:v>1.3604615585268529E-2</c:v>
                </c:pt>
                <c:pt idx="2287">
                  <c:v>1.3601204964495628E-2</c:v>
                </c:pt>
                <c:pt idx="2288">
                  <c:v>1.3597768254022006E-2</c:v>
                </c:pt>
                <c:pt idx="2289">
                  <c:v>1.3594305410230078E-2</c:v>
                </c:pt>
                <c:pt idx="2290">
                  <c:v>1.3590816389503982E-2</c:v>
                </c:pt>
                <c:pt idx="2291">
                  <c:v>1.3587301148228712E-2</c:v>
                </c:pt>
                <c:pt idx="2292">
                  <c:v>1.3583759642790126E-2</c:v>
                </c:pt>
                <c:pt idx="2293">
                  <c:v>1.3580191829577516E-2</c:v>
                </c:pt>
                <c:pt idx="2294">
                  <c:v>1.3576638547209228E-2</c:v>
                </c:pt>
                <c:pt idx="2295">
                  <c:v>1.3573026131245943E-2</c:v>
                </c:pt>
                <c:pt idx="2296">
                  <c:v>1.356938729296382E-2</c:v>
                </c:pt>
                <c:pt idx="2297">
                  <c:v>1.3565721988760814E-2</c:v>
                </c:pt>
                <c:pt idx="2298">
                  <c:v>1.3562030175033123E-2</c:v>
                </c:pt>
                <c:pt idx="2299">
                  <c:v>1.3558291663184679E-2</c:v>
                </c:pt>
                <c:pt idx="2300">
                  <c:v>1.3554544643997947E-2</c:v>
                </c:pt>
                <c:pt idx="2301">
                  <c:v>1.3550671958144918E-2</c:v>
                </c:pt>
                <c:pt idx="2302">
                  <c:v>1.354697062883776E-2</c:v>
                </c:pt>
                <c:pt idx="2303">
                  <c:v>1.3543171937562173E-2</c:v>
                </c:pt>
                <c:pt idx="2304">
                  <c:v>1.35393201511238E-2</c:v>
                </c:pt>
                <c:pt idx="2305">
                  <c:v>1.3535441549985514E-2</c:v>
                </c:pt>
                <c:pt idx="2306">
                  <c:v>1.3531536090555815E-2</c:v>
                </c:pt>
                <c:pt idx="2307">
                  <c:v>1.3527567025229966E-2</c:v>
                </c:pt>
                <c:pt idx="2308">
                  <c:v>1.3523605630223406E-2</c:v>
                </c:pt>
                <c:pt idx="2309">
                  <c:v>1.3519617242080378E-2</c:v>
                </c:pt>
                <c:pt idx="2310">
                  <c:v>1.3515601817216071E-2</c:v>
                </c:pt>
                <c:pt idx="2311">
                  <c:v>1.3511024979935747E-2</c:v>
                </c:pt>
                <c:pt idx="2312">
                  <c:v>1.3506953577611894E-2</c:v>
                </c:pt>
                <c:pt idx="2313">
                  <c:v>1.3502855005674233E-2</c:v>
                </c:pt>
                <c:pt idx="2314">
                  <c:v>1.3498729220543551E-2</c:v>
                </c:pt>
                <c:pt idx="2315">
                  <c:v>1.3494576178643284E-2</c:v>
                </c:pt>
                <c:pt idx="2316">
                  <c:v>1.3490395836395098E-2</c:v>
                </c:pt>
                <c:pt idx="2317">
                  <c:v>1.3486188150225059E-2</c:v>
                </c:pt>
                <c:pt idx="2318">
                  <c:v>1.3481953076560992E-2</c:v>
                </c:pt>
                <c:pt idx="2319">
                  <c:v>1.3477690571830275E-2</c:v>
                </c:pt>
                <c:pt idx="2320">
                  <c:v>1.3473206547754879E-2</c:v>
                </c:pt>
                <c:pt idx="2321">
                  <c:v>1.3468882623156616E-2</c:v>
                </c:pt>
                <c:pt idx="2322">
                  <c:v>1.3464531124521031E-2</c:v>
                </c:pt>
                <c:pt idx="2323">
                  <c:v>1.3460152008282104E-2</c:v>
                </c:pt>
                <c:pt idx="2324">
                  <c:v>1.3455745230873823E-2</c:v>
                </c:pt>
                <c:pt idx="2325">
                  <c:v>1.3451310748732764E-2</c:v>
                </c:pt>
                <c:pt idx="2326">
                  <c:v>1.3446848518295505E-2</c:v>
                </c:pt>
                <c:pt idx="2327">
                  <c:v>1.3439942491869621E-2</c:v>
                </c:pt>
                <c:pt idx="2328">
                  <c:v>1.3437840638290354E-2</c:v>
                </c:pt>
                <c:pt idx="2329">
                  <c:v>1.3431423437562049E-2</c:v>
                </c:pt>
                <c:pt idx="2330">
                  <c:v>1.3426839979562821E-2</c:v>
                </c:pt>
                <c:pt idx="2331">
                  <c:v>1.3422228540906236E-2</c:v>
                </c:pt>
                <c:pt idx="2332">
                  <c:v>1.3417589078038875E-2</c:v>
                </c:pt>
                <c:pt idx="2333">
                  <c:v>1.3413015338836837E-2</c:v>
                </c:pt>
                <c:pt idx="2334">
                  <c:v>1.3408321894176596E-2</c:v>
                </c:pt>
                <c:pt idx="2335">
                  <c:v>1.3403600298753758E-2</c:v>
                </c:pt>
                <c:pt idx="2336">
                  <c:v>1.3398850509024141E-2</c:v>
                </c:pt>
                <c:pt idx="2337">
                  <c:v>1.3393867056958011E-2</c:v>
                </c:pt>
                <c:pt idx="2338">
                  <c:v>1.3389161353721283E-2</c:v>
                </c:pt>
                <c:pt idx="2339">
                  <c:v>1.3384324502065996E-2</c:v>
                </c:pt>
                <c:pt idx="2340">
                  <c:v>1.3379459277844676E-2</c:v>
                </c:pt>
                <c:pt idx="2341">
                  <c:v>1.3374565637518668E-2</c:v>
                </c:pt>
                <c:pt idx="2342">
                  <c:v>1.3369643537552796E-2</c:v>
                </c:pt>
                <c:pt idx="2343">
                  <c:v>1.3364692934414061E-2</c:v>
                </c:pt>
                <c:pt idx="2344">
                  <c:v>1.3359713784570326E-2</c:v>
                </c:pt>
                <c:pt idx="2345">
                  <c:v>1.3354706044489455E-2</c:v>
                </c:pt>
                <c:pt idx="2346">
                  <c:v>1.334991480331804E-2</c:v>
                </c:pt>
                <c:pt idx="2347">
                  <c:v>1.3344854252789086E-2</c:v>
                </c:pt>
                <c:pt idx="2348">
                  <c:v>1.3339764989640599E-2</c:v>
                </c:pt>
                <c:pt idx="2349">
                  <c:v>1.3334646970347832E-2</c:v>
                </c:pt>
                <c:pt idx="2350">
                  <c:v>1.3329500151389994E-2</c:v>
                </c:pt>
                <c:pt idx="2351">
                  <c:v>1.3324190740636423E-2</c:v>
                </c:pt>
                <c:pt idx="2352">
                  <c:v>1.3319119940401214E-2</c:v>
                </c:pt>
                <c:pt idx="2353">
                  <c:v>1.3313886461335715E-2</c:v>
                </c:pt>
                <c:pt idx="2354">
                  <c:v>1.3308624008536914E-2</c:v>
                </c:pt>
                <c:pt idx="2355">
                  <c:v>1.3303332538490607E-2</c:v>
                </c:pt>
                <c:pt idx="2356">
                  <c:v>1.3298012007686103E-2</c:v>
                </c:pt>
                <c:pt idx="2357">
                  <c:v>1.3292662372613595E-2</c:v>
                </c:pt>
                <c:pt idx="2358">
                  <c:v>1.3287283589766781E-2</c:v>
                </c:pt>
                <c:pt idx="2359">
                  <c:v>1.3281875615638488E-2</c:v>
                </c:pt>
                <c:pt idx="2360">
                  <c:v>1.3276438406724614E-2</c:v>
                </c:pt>
                <c:pt idx="2361">
                  <c:v>1.3270971919522813E-2</c:v>
                </c:pt>
                <c:pt idx="2362">
                  <c:v>1.3265476110533376E-2</c:v>
                </c:pt>
                <c:pt idx="2363">
                  <c:v>1.3259320597408709E-2</c:v>
                </c:pt>
                <c:pt idx="2364">
                  <c:v>1.3253764129466597E-2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1023360"/>
        <c:axId val="721025280"/>
      </c:lineChart>
      <c:dateAx>
        <c:axId val="72102336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721025280"/>
        <c:crosses val="autoZero"/>
        <c:auto val="1"/>
        <c:lblOffset val="100"/>
        <c:baseTimeUnit val="days"/>
      </c:dateAx>
      <c:valAx>
        <c:axId val="721025280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210233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(0Y-1Y)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EUR1Y!$AV$2:$AV$256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EUR1Y!$AX$2:$AX$256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EUR1Y!$AV$2:$AV$256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EUR1Y!$AY$2:$AY$256</c:f>
              <c:numCache>
                <c:formatCode>0.0000%</c:formatCode>
                <c:ptCount val="255"/>
                <c:pt idx="0">
                  <c:v>1.6827720928322637E-3</c:v>
                </c:pt>
                <c:pt idx="1">
                  <c:v>1.6838263235959337E-3</c:v>
                </c:pt>
                <c:pt idx="2">
                  <c:v>1.6848785174971217E-3</c:v>
                </c:pt>
                <c:pt idx="3">
                  <c:v>1.687319292917636E-3</c:v>
                </c:pt>
                <c:pt idx="4">
                  <c:v>1.6876679232831684E-3</c:v>
                </c:pt>
                <c:pt idx="5">
                  <c:v>1.6900934577273698E-3</c:v>
                </c:pt>
                <c:pt idx="6">
                  <c:v>1.6911240860147821E-3</c:v>
                </c:pt>
                <c:pt idx="7">
                  <c:v>1.6921495235356892E-3</c:v>
                </c:pt>
                <c:pt idx="8">
                  <c:v>1.6944518992384231E-3</c:v>
                </c:pt>
                <c:pt idx="9">
                  <c:v>1.6954464327372388E-3</c:v>
                </c:pt>
                <c:pt idx="10">
                  <c:v>1.6971823471608623E-3</c:v>
                </c:pt>
                <c:pt idx="11">
                  <c:v>1.698166679957118E-3</c:v>
                </c:pt>
                <c:pt idx="12">
                  <c:v>1.6991424628540063E-3</c:v>
                </c:pt>
                <c:pt idx="13">
                  <c:v>1.7012384010085392E-3</c:v>
                </c:pt>
                <c:pt idx="14">
                  <c:v>1.7016248977471736E-3</c:v>
                </c:pt>
                <c:pt idx="15">
                  <c:v>1.7038756002313396E-3</c:v>
                </c:pt>
                <c:pt idx="16">
                  <c:v>1.7047895079275268E-3</c:v>
                </c:pt>
                <c:pt idx="17">
                  <c:v>1.7056913013663573E-3</c:v>
                </c:pt>
                <c:pt idx="18">
                  <c:v>1.7075093787230369E-3</c:v>
                </c:pt>
                <c:pt idx="19">
                  <c:v>1.7079129354039514E-3</c:v>
                </c:pt>
                <c:pt idx="20">
                  <c:v>1.7100000000000858E-3</c:v>
                </c:pt>
                <c:pt idx="21">
                  <c:v>1.7108181025521272E-3</c:v>
                </c:pt>
                <c:pt idx="22">
                  <c:v>1.7116214416645177E-3</c:v>
                </c:pt>
                <c:pt idx="23">
                  <c:v>1.7131087811838659E-3</c:v>
                </c:pt>
                <c:pt idx="24">
                  <c:v>1.7135275708136312E-3</c:v>
                </c:pt>
                <c:pt idx="25">
                  <c:v>1.7154370697149762E-3</c:v>
                </c:pt>
                <c:pt idx="26">
                  <c:v>1.7161641567855273E-3</c:v>
                </c:pt>
                <c:pt idx="27">
                  <c:v>1.7168806553780058E-3</c:v>
                </c:pt>
                <c:pt idx="28">
                  <c:v>1.718105751432753E-3</c:v>
                </c:pt>
                <c:pt idx="29">
                  <c:v>1.718538135118893E-3</c:v>
                </c:pt>
                <c:pt idx="30">
                  <c:v>1.7203264227729194E-3</c:v>
                </c:pt>
                <c:pt idx="31">
                  <c:v>1.7209927495989844E-3</c:v>
                </c:pt>
                <c:pt idx="32">
                  <c:v>1.7216530064075555E-3</c:v>
                </c:pt>
                <c:pt idx="33">
                  <c:v>1.7227118486954883E-3</c:v>
                </c:pt>
                <c:pt idx="34">
                  <c:v>1.7231567630835516E-3</c:v>
                </c:pt>
                <c:pt idx="35">
                  <c:v>1.7248870592385559E-3</c:v>
                </c:pt>
                <c:pt idx="36">
                  <c:v>1.7255252855110431E-3</c:v>
                </c:pt>
                <c:pt idx="37">
                  <c:v>1.7261623037146939E-3</c:v>
                </c:pt>
                <c:pt idx="38">
                  <c:v>1.7271568416459416E-3</c:v>
                </c:pt>
                <c:pt idx="39">
                  <c:v>1.7276138484585511E-3</c:v>
                </c:pt>
                <c:pt idx="40">
                  <c:v>1.7293548101810943E-3</c:v>
                </c:pt>
                <c:pt idx="41">
                  <c:v>1.7300000000000423E-3</c:v>
                </c:pt>
                <c:pt idx="42">
                  <c:v>1.7306489955867129E-3</c:v>
                </c:pt>
                <c:pt idx="43">
                  <c:v>1.7316749571750394E-3</c:v>
                </c:pt>
                <c:pt idx="44">
                  <c:v>1.7321442553389298E-3</c:v>
                </c:pt>
                <c:pt idx="45">
                  <c:v>1.7339404684737457E-3</c:v>
                </c:pt>
                <c:pt idx="46">
                  <c:v>1.7346053193016892E-3</c:v>
                </c:pt>
                <c:pt idx="47">
                  <c:v>1.7352714238613959E-3</c:v>
                </c:pt>
                <c:pt idx="48">
                  <c:v>1.7363067244191325E-3</c:v>
                </c:pt>
                <c:pt idx="49">
                  <c:v>1.7367886231193167E-3</c:v>
                </c:pt>
                <c:pt idx="50">
                  <c:v>1.7386063849780583E-3</c:v>
                </c:pt>
                <c:pt idx="51">
                  <c:v>1.7392713390172118E-3</c:v>
                </c:pt>
                <c:pt idx="52">
                  <c:v>1.739934620939931E-3</c:v>
                </c:pt>
                <c:pt idx="53">
                  <c:v>1.7404291250328343E-3</c:v>
                </c:pt>
                <c:pt idx="54">
                  <c:v>1.7409263647063743E-3</c:v>
                </c:pt>
                <c:pt idx="55">
                  <c:v>1.7432106655953755E-3</c:v>
                </c:pt>
                <c:pt idx="56">
                  <c:v>1.7438546925753178E-3</c:v>
                </c:pt>
                <c:pt idx="57">
                  <c:v>1.7444939384785236E-3</c:v>
                </c:pt>
                <c:pt idx="58">
                  <c:v>1.7453625245428264E-3</c:v>
                </c:pt>
                <c:pt idx="59">
                  <c:v>1.7458690591825494E-3</c:v>
                </c:pt>
                <c:pt idx="60">
                  <c:v>1.7476022530805149E-3</c:v>
                </c:pt>
                <c:pt idx="61">
                  <c:v>1.7482030409471838E-3</c:v>
                </c:pt>
                <c:pt idx="62">
                  <c:v>1.7487957556666747E-3</c:v>
                </c:pt>
                <c:pt idx="63">
                  <c:v>1.7494822577919331E-3</c:v>
                </c:pt>
                <c:pt idx="64">
                  <c:v>1.7500000000000842E-3</c:v>
                </c:pt>
                <c:pt idx="65">
                  <c:v>1.7516237500734132E-3</c:v>
                </c:pt>
                <c:pt idx="66">
                  <c:v>1.7521640317653669E-3</c:v>
                </c:pt>
                <c:pt idx="67">
                  <c:v>1.7526988159676439E-3</c:v>
                </c:pt>
                <c:pt idx="68">
                  <c:v>1.7532275766183134E-3</c:v>
                </c:pt>
                <c:pt idx="69">
                  <c:v>1.7537552271322786E-3</c:v>
                </c:pt>
                <c:pt idx="70">
                  <c:v>1.7553447484114997E-3</c:v>
                </c:pt>
                <c:pt idx="71">
                  <c:v>1.7558794172568724E-3</c:v>
                </c:pt>
                <c:pt idx="72">
                  <c:v>1.7564196686829815E-3</c:v>
                </c:pt>
                <c:pt idx="73">
                  <c:v>1.7570137909395103E-3</c:v>
                </c:pt>
                <c:pt idx="74">
                  <c:v>1.7575507016115086E-3</c:v>
                </c:pt>
                <c:pt idx="75">
                  <c:v>1.759262381352831E-3</c:v>
                </c:pt>
                <c:pt idx="76">
                  <c:v>1.7598709436851614E-3</c:v>
                </c:pt>
                <c:pt idx="77">
                  <c:v>1.7604968172907809E-3</c:v>
                </c:pt>
                <c:pt idx="78">
                  <c:v>1.7613993033731472E-3</c:v>
                </c:pt>
                <c:pt idx="79">
                  <c:v>1.7619461624891772E-3</c:v>
                </c:pt>
                <c:pt idx="80">
                  <c:v>1.763946814598071E-3</c:v>
                </c:pt>
                <c:pt idx="81">
                  <c:v>1.7647133173070257E-3</c:v>
                </c:pt>
                <c:pt idx="82">
                  <c:v>1.7655095086852081E-3</c:v>
                </c:pt>
                <c:pt idx="83">
                  <c:v>1.7669741267080678E-3</c:v>
                </c:pt>
                <c:pt idx="84">
                  <c:v>1.7675330469672772E-3</c:v>
                </c:pt>
                <c:pt idx="85">
                  <c:v>1.7699999998271967E-3</c:v>
                </c:pt>
                <c:pt idx="86">
                  <c:v>1.7710124330518849E-3</c:v>
                </c:pt>
                <c:pt idx="87">
                  <c:v>1.7720639827857303E-3</c:v>
                </c:pt>
                <c:pt idx="88">
                  <c:v>1.7742849268648463E-3</c:v>
                </c:pt>
                <c:pt idx="89">
                  <c:v>1.7748593274389372E-3</c:v>
                </c:pt>
                <c:pt idx="90">
                  <c:v>1.7778480173664206E-3</c:v>
                </c:pt>
                <c:pt idx="91">
                  <c:v>1.7790977641974704E-3</c:v>
                </c:pt>
                <c:pt idx="92">
                  <c:v>1.780374310264356E-3</c:v>
                </c:pt>
                <c:pt idx="93">
                  <c:v>1.7831588456118411E-3</c:v>
                </c:pt>
                <c:pt idx="94">
                  <c:v>1.7837514946941059E-3</c:v>
                </c:pt>
                <c:pt idx="95">
                  <c:v>1.7870946308952669E-3</c:v>
                </c:pt>
                <c:pt idx="96">
                  <c:v>1.7884931084486994E-3</c:v>
                </c:pt>
                <c:pt idx="97">
                  <c:v>1.7899052806025582E-3</c:v>
                </c:pt>
                <c:pt idx="98">
                  <c:v>1.7929787756392347E-3</c:v>
                </c:pt>
                <c:pt idx="99">
                  <c:v>1.7935905818765941E-3</c:v>
                </c:pt>
                <c:pt idx="100">
                  <c:v>1.7971032246676055E-3</c:v>
                </c:pt>
                <c:pt idx="101">
                  <c:v>1.7985563379755377E-3</c:v>
                </c:pt>
                <c:pt idx="102">
                  <c:v>1.8000092537171352E-3</c:v>
                </c:pt>
                <c:pt idx="103">
                  <c:v>1.8030845036319221E-3</c:v>
                </c:pt>
                <c:pt idx="104">
                  <c:v>1.8037143988593645E-3</c:v>
                </c:pt>
                <c:pt idx="105">
                  <c:v>1.8071985952058263E-3</c:v>
                </c:pt>
                <c:pt idx="106">
                  <c:v>1.8086067362771136E-3</c:v>
                </c:pt>
                <c:pt idx="107">
                  <c:v>1.8099999999996489E-3</c:v>
                </c:pt>
                <c:pt idx="108">
                  <c:v>1.8127896981914499E-3</c:v>
                </c:pt>
                <c:pt idx="109">
                  <c:v>1.8134345663925748E-3</c:v>
                </c:pt>
                <c:pt idx="110">
                  <c:v>1.816724253490936E-3</c:v>
                </c:pt>
                <c:pt idx="111">
                  <c:v>1.8180242095618116E-3</c:v>
                </c:pt>
                <c:pt idx="112">
                  <c:v>1.8193105476747783E-3</c:v>
                </c:pt>
                <c:pt idx="113">
                  <c:v>1.8217809094241688E-3</c:v>
                </c:pt>
                <c:pt idx="114">
                  <c:v>1.8224366011452954E-3</c:v>
                </c:pt>
                <c:pt idx="115">
                  <c:v>1.8255586912639609E-3</c:v>
                </c:pt>
                <c:pt idx="116">
                  <c:v>1.8267758242159816E-3</c:v>
                </c:pt>
                <c:pt idx="117">
                  <c:v>1.8279835528384465E-3</c:v>
                </c:pt>
                <c:pt idx="118">
                  <c:v>1.8302301099123405E-3</c:v>
                </c:pt>
                <c:pt idx="119">
                  <c:v>1.8308927628163476E-3</c:v>
                </c:pt>
                <c:pt idx="120">
                  <c:v>1.8339030635050057E-3</c:v>
                </c:pt>
                <c:pt idx="121">
                  <c:v>1.8350675947943285E-3</c:v>
                </c:pt>
                <c:pt idx="122">
                  <c:v>1.8362271774000028E-3</c:v>
                </c:pt>
                <c:pt idx="123">
                  <c:v>1.8383497473504016E-3</c:v>
                </c:pt>
                <c:pt idx="124">
                  <c:v>1.839015896314514E-3</c:v>
                </c:pt>
                <c:pt idx="125">
                  <c:v>1.8419740027190103E-3</c:v>
                </c:pt>
                <c:pt idx="126">
                  <c:v>1.8431178478973669E-3</c:v>
                </c:pt>
                <c:pt idx="127">
                  <c:v>1.8442614420478912E-3</c:v>
                </c:pt>
                <c:pt idx="128">
                  <c:v>1.8463640637585215E-3</c:v>
                </c:pt>
                <c:pt idx="129">
                  <c:v>1.8470306729439165E-3</c:v>
                </c:pt>
                <c:pt idx="130">
                  <c:v>1.8499999999999983E-3</c:v>
                </c:pt>
                <c:pt idx="131">
                  <c:v>1.8511563941729853E-3</c:v>
                </c:pt>
                <c:pt idx="132">
                  <c:v>1.852317384775002E-3</c:v>
                </c:pt>
                <c:pt idx="133">
                  <c:v>1.8545244226597405E-3</c:v>
                </c:pt>
                <c:pt idx="134">
                  <c:v>1.8551853349833864E-3</c:v>
                </c:pt>
                <c:pt idx="135">
                  <c:v>1.8582518069155838E-3</c:v>
                </c:pt>
                <c:pt idx="136">
                  <c:v>1.8594768676193929E-3</c:v>
                </c:pt>
                <c:pt idx="137">
                  <c:v>1.8607188072037901E-3</c:v>
                </c:pt>
                <c:pt idx="138">
                  <c:v>1.863263540384869E-3</c:v>
                </c:pt>
                <c:pt idx="139">
                  <c:v>1.8639144847534856E-3</c:v>
                </c:pt>
                <c:pt idx="140">
                  <c:v>1.867245324633891E-3</c:v>
                </c:pt>
                <c:pt idx="141">
                  <c:v>1.8686268972261768E-3</c:v>
                </c:pt>
                <c:pt idx="142">
                  <c:v>1.8700382539086292E-3</c:v>
                </c:pt>
                <c:pt idx="143">
                  <c:v>1.873187100006516E-3</c:v>
                </c:pt>
                <c:pt idx="144">
                  <c:v>1.8738294274479271E-3</c:v>
                </c:pt>
                <c:pt idx="145">
                  <c:v>1.8776085493330396E-3</c:v>
                </c:pt>
                <c:pt idx="146">
                  <c:v>1.8792388389602709E-3</c:v>
                </c:pt>
                <c:pt idx="147">
                  <c:v>1.8809124408234858E-3</c:v>
                </c:pt>
                <c:pt idx="148">
                  <c:v>1.8849411779618143E-3</c:v>
                </c:pt>
                <c:pt idx="149">
                  <c:v>1.8855780947458112E-3</c:v>
                </c:pt>
                <c:pt idx="150">
                  <c:v>1.8899999999673687E-3</c:v>
                </c:pt>
                <c:pt idx="151">
                  <c:v>1.8919748861386866E-3</c:v>
                </c:pt>
                <c:pt idx="152">
                  <c:v>1.8940031045749474E-3</c:v>
                </c:pt>
                <c:pt idx="153">
                  <c:v>1.8991162218189935E-3</c:v>
                </c:pt>
                <c:pt idx="154">
                  <c:v>1.8997526380248786E-3</c:v>
                </c:pt>
                <c:pt idx="155">
                  <c:v>1.904870661521317E-3</c:v>
                </c:pt>
                <c:pt idx="156">
                  <c:v>1.9071745423693822E-3</c:v>
                </c:pt>
                <c:pt idx="157">
                  <c:v>1.9095168319786463E-3</c:v>
                </c:pt>
                <c:pt idx="158">
                  <c:v>1.9173027825415928E-3</c:v>
                </c:pt>
                <c:pt idx="159">
                  <c:v>1.9217270476591551E-3</c:v>
                </c:pt>
                <c:pt idx="160">
                  <c:v>1.9242531518094937E-3</c:v>
                </c:pt>
                <c:pt idx="161">
                  <c:v>1.9268019722009609E-3</c:v>
                </c:pt>
                <c:pt idx="162">
                  <c:v>1.9274405779813458E-3</c:v>
                </c:pt>
                <c:pt idx="163">
                  <c:v>1.9398056077566249E-3</c:v>
                </c:pt>
                <c:pt idx="164">
                  <c:v>1.9424417797527303E-3</c:v>
                </c:pt>
                <c:pt idx="165">
                  <c:v>1.9450842061504224E-3</c:v>
                </c:pt>
                <c:pt idx="166">
                  <c:v>1.9517210197998918E-3</c:v>
                </c:pt>
                <c:pt idx="167">
                  <c:v>1.9523742771100463E-3</c:v>
                </c:pt>
                <c:pt idx="168">
                  <c:v>1.9583050967927943E-3</c:v>
                </c:pt>
                <c:pt idx="169">
                  <c:v>1.9609337953069568E-3</c:v>
                </c:pt>
                <c:pt idx="170">
                  <c:v>1.9635515168763022E-3</c:v>
                </c:pt>
                <c:pt idx="171">
                  <c:v>1.9699999999900114E-3</c:v>
                </c:pt>
                <c:pt idx="172">
                  <c:v>1.9706581958099864E-3</c:v>
                </c:pt>
                <c:pt idx="173">
                  <c:v>1.9763904097709231E-3</c:v>
                </c:pt>
                <c:pt idx="174">
                  <c:v>1.9788978582813872E-3</c:v>
                </c:pt>
                <c:pt idx="175">
                  <c:v>1.9813850367640094E-3</c:v>
                </c:pt>
                <c:pt idx="176">
                  <c:v>1.9874118895953632E-3</c:v>
                </c:pt>
                <c:pt idx="177">
                  <c:v>1.9880714790948295E-3</c:v>
                </c:pt>
                <c:pt idx="178">
                  <c:v>1.9935276711020287E-3</c:v>
                </c:pt>
                <c:pt idx="179">
                  <c:v>1.9958997479172188E-3</c:v>
                </c:pt>
                <c:pt idx="180">
                  <c:v>1.998253756266341E-3</c:v>
                </c:pt>
                <c:pt idx="181">
                  <c:v>2.0038991024031922E-3</c:v>
                </c:pt>
                <c:pt idx="182">
                  <c:v>2.0061853324154538E-3</c:v>
                </c:pt>
                <c:pt idx="183">
                  <c:v>2.0097643174979375E-3</c:v>
                </c:pt>
                <c:pt idx="184">
                  <c:v>2.0120168860270184E-3</c:v>
                </c:pt>
                <c:pt idx="185">
                  <c:v>2.0142537384758592E-3</c:v>
                </c:pt>
                <c:pt idx="186">
                  <c:v>2.0195729343066523E-3</c:v>
                </c:pt>
                <c:pt idx="187">
                  <c:v>2.0202249016673512E-3</c:v>
                </c:pt>
                <c:pt idx="188">
                  <c:v>2.0252145600783366E-3</c:v>
                </c:pt>
                <c:pt idx="189">
                  <c:v>2.0273645394719795E-3</c:v>
                </c:pt>
                <c:pt idx="190">
                  <c:v>2.0295013059871813E-3</c:v>
                </c:pt>
                <c:pt idx="191">
                  <c:v>2.0345520312664085E-3</c:v>
                </c:pt>
                <c:pt idx="192">
                  <c:v>2.0351958043220279E-3</c:v>
                </c:pt>
                <c:pt idx="193">
                  <c:v>2.0399999999999108E-3</c:v>
                </c:pt>
                <c:pt idx="194">
                  <c:v>2.0420654529314402E-3</c:v>
                </c:pt>
                <c:pt idx="195">
                  <c:v>2.0441217534169554E-3</c:v>
                </c:pt>
                <c:pt idx="196">
                  <c:v>2.0489979009247206E-3</c:v>
                </c:pt>
                <c:pt idx="197">
                  <c:v>2.0496300489270436E-3</c:v>
                </c:pt>
                <c:pt idx="198">
                  <c:v>2.0543451253565671E-3</c:v>
                </c:pt>
                <c:pt idx="199">
                  <c:v>2.0563942154314531E-3</c:v>
                </c:pt>
                <c:pt idx="200">
                  <c:v>2.0584501948452743E-3</c:v>
                </c:pt>
                <c:pt idx="201">
                  <c:v>2.0634451338088695E-3</c:v>
                </c:pt>
                <c:pt idx="202">
                  <c:v>2.064065919373755E-3</c:v>
                </c:pt>
                <c:pt idx="203">
                  <c:v>2.0674025816777492E-3</c:v>
                </c:pt>
                <c:pt idx="204">
                  <c:v>2.0695274819341573E-3</c:v>
                </c:pt>
                <c:pt idx="205">
                  <c:v>2.0716737222527758E-3</c:v>
                </c:pt>
                <c:pt idx="206">
                  <c:v>2.0738437525450021E-3</c:v>
                </c:pt>
                <c:pt idx="207">
                  <c:v>2.0793029433881487E-3</c:v>
                </c:pt>
                <c:pt idx="208">
                  <c:v>2.0828112996518606E-3</c:v>
                </c:pt>
                <c:pt idx="209">
                  <c:v>2.0851375564679689E-3</c:v>
                </c:pt>
                <c:pt idx="210">
                  <c:v>2.0875026195295264E-3</c:v>
                </c:pt>
                <c:pt idx="211">
                  <c:v>2.089909044357918E-3</c:v>
                </c:pt>
                <c:pt idx="212">
                  <c:v>2.0961812354820253E-3</c:v>
                </c:pt>
                <c:pt idx="213">
                  <c:v>2.0999999999943759E-3</c:v>
                </c:pt>
                <c:pt idx="214">
                  <c:v>2.1026513860357252E-3</c:v>
                </c:pt>
                <c:pt idx="215">
                  <c:v>2.1053555233427859E-3</c:v>
                </c:pt>
                <c:pt idx="216">
                  <c:v>2.108110789229135E-3</c:v>
                </c:pt>
                <c:pt idx="217">
                  <c:v>2.1154235601804528E-3</c:v>
                </c:pt>
                <c:pt idx="218">
                  <c:v>2.1196103244521527E-3</c:v>
                </c:pt>
                <c:pt idx="219">
                  <c:v>2.1225965325358124E-3</c:v>
                </c:pt>
                <c:pt idx="220">
                  <c:v>2.1256239168244936E-3</c:v>
                </c:pt>
                <c:pt idx="221">
                  <c:v>2.1286907825371127E-3</c:v>
                </c:pt>
                <c:pt idx="222">
                  <c:v>2.144557293897109E-3</c:v>
                </c:pt>
                <c:pt idx="223">
                  <c:v>2.1478248807474116E-3</c:v>
                </c:pt>
                <c:pt idx="224">
                  <c:v>2.1511197970341821E-3</c:v>
                </c:pt>
                <c:pt idx="225">
                  <c:v>2.1598067694754857E-3</c:v>
                </c:pt>
                <c:pt idx="226">
                  <c:v>2.1645370574187744E-3</c:v>
                </c:pt>
                <c:pt idx="227">
                  <c:v>2.1679417563343407E-3</c:v>
                </c:pt>
                <c:pt idx="228">
                  <c:v>2.1713629666957062E-3</c:v>
                </c:pt>
                <c:pt idx="229">
                  <c:v>2.1747988494168376E-3</c:v>
                </c:pt>
                <c:pt idx="230">
                  <c:v>2.1837588545801103E-3</c:v>
                </c:pt>
                <c:pt idx="231">
                  <c:v>2.1886519612613398E-3</c:v>
                </c:pt>
                <c:pt idx="232">
                  <c:v>2.1921332585643741E-3</c:v>
                </c:pt>
                <c:pt idx="233">
                  <c:v>2.1956179771486397E-3</c:v>
                </c:pt>
                <c:pt idx="234">
                  <c:v>2.2100000007594977E-3</c:v>
                </c:pt>
                <c:pt idx="235">
                  <c:v>2.2107547844539494E-3</c:v>
                </c:pt>
                <c:pt idx="236">
                  <c:v>2.2130256335674385E-3</c:v>
                </c:pt>
                <c:pt idx="237">
                  <c:v>2.2164908433774913E-3</c:v>
                </c:pt>
                <c:pt idx="238">
                  <c:v>2.2199486524004928E-3</c:v>
                </c:pt>
                <c:pt idx="239">
                  <c:v>2.2233998650483216E-3</c:v>
                </c:pt>
                <c:pt idx="240">
                  <c:v>2.2321254142344577E-3</c:v>
                </c:pt>
                <c:pt idx="241">
                  <c:v>2.2371550294081805E-3</c:v>
                </c:pt>
                <c:pt idx="242">
                  <c:v>2.2405855156414525E-3</c:v>
                </c:pt>
                <c:pt idx="243">
                  <c:v>2.2440143455411334E-3</c:v>
                </c:pt>
                <c:pt idx="244">
                  <c:v>2.2474423613763825E-3</c:v>
                </c:pt>
                <c:pt idx="245">
                  <c:v>2.2482743005204477E-3</c:v>
                </c:pt>
                <c:pt idx="246">
                  <c:v>2.2611633187537891E-3</c:v>
                </c:pt>
                <c:pt idx="247">
                  <c:v>2.2646000876026941E-3</c:v>
                </c:pt>
                <c:pt idx="248">
                  <c:v>2.2680412095829341E-3</c:v>
                </c:pt>
                <c:pt idx="249">
                  <c:v>2.2714875648246692E-3</c:v>
                </c:pt>
                <c:pt idx="250">
                  <c:v>2.2800471975050166E-3</c:v>
                </c:pt>
                <c:pt idx="251">
                  <c:v>2.2853431103412847E-3</c:v>
                </c:pt>
                <c:pt idx="252">
                  <c:v>2.2888290231750713E-3</c:v>
                </c:pt>
                <c:pt idx="253">
                  <c:v>2.2923255636522811E-3</c:v>
                </c:pt>
                <c:pt idx="254">
                  <c:v>2.2958336497708649E-3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EUR1Y!$AO$2:$AO$13</c:f>
              <c:numCache>
                <c:formatCode>ddd\,\ dd\-mmm\-yyyy</c:formatCode>
                <c:ptCount val="12"/>
                <c:pt idx="0">
                  <c:v>42170</c:v>
                </c:pt>
                <c:pt idx="1">
                  <c:v>42199</c:v>
                </c:pt>
                <c:pt idx="2">
                  <c:v>42230</c:v>
                </c:pt>
                <c:pt idx="3">
                  <c:v>42261</c:v>
                </c:pt>
                <c:pt idx="4">
                  <c:v>42291</c:v>
                </c:pt>
                <c:pt idx="5">
                  <c:v>42324</c:v>
                </c:pt>
                <c:pt idx="6">
                  <c:v>42352</c:v>
                </c:pt>
                <c:pt idx="7">
                  <c:v>42383</c:v>
                </c:pt>
                <c:pt idx="8">
                  <c:v>42415</c:v>
                </c:pt>
                <c:pt idx="9">
                  <c:v>42443</c:v>
                </c:pt>
                <c:pt idx="10">
                  <c:v>42474</c:v>
                </c:pt>
                <c:pt idx="11">
                  <c:v>42506</c:v>
                </c:pt>
              </c:numCache>
            </c:numRef>
          </c:xVal>
          <c:yVal>
            <c:numRef>
              <c:f>EUR1Y!$AP$2:$AP$13</c:f>
              <c:numCache>
                <c:formatCode>0.0000%</c:formatCode>
                <c:ptCount val="12"/>
                <c:pt idx="0">
                  <c:v>1.7099999999999999E-3</c:v>
                </c:pt>
                <c:pt idx="1">
                  <c:v>1.7299999999999998E-3</c:v>
                </c:pt>
                <c:pt idx="2">
                  <c:v>1.7499999999999998E-3</c:v>
                </c:pt>
                <c:pt idx="3">
                  <c:v>1.7699999999999999E-3</c:v>
                </c:pt>
                <c:pt idx="4">
                  <c:v>1.81E-3</c:v>
                </c:pt>
                <c:pt idx="5">
                  <c:v>1.8500000000000001E-3</c:v>
                </c:pt>
                <c:pt idx="6">
                  <c:v>1.89E-3</c:v>
                </c:pt>
                <c:pt idx="7">
                  <c:v>1.97E-3</c:v>
                </c:pt>
                <c:pt idx="8">
                  <c:v>2.0400000000000001E-3</c:v>
                </c:pt>
                <c:pt idx="9">
                  <c:v>2.1000000000000003E-3</c:v>
                </c:pt>
                <c:pt idx="10">
                  <c:v>2.2100000000000002E-3</c:v>
                </c:pt>
                <c:pt idx="11">
                  <c:v>2.31E-3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146624"/>
        <c:axId val="721148160"/>
      </c:scatterChart>
      <c:valAx>
        <c:axId val="72114662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721148160"/>
        <c:crosses val="autoZero"/>
        <c:crossBetween val="midCat"/>
      </c:valAx>
      <c:valAx>
        <c:axId val="721148160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211466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(0Y-2Y)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EUR1Y!$AX$2:$AX$513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EUR1Y!$AV$2:$AV$513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EUR1Y!$AY$2:$AY$513</c:f>
              <c:numCache>
                <c:formatCode>0.0000%</c:formatCode>
                <c:ptCount val="512"/>
                <c:pt idx="0">
                  <c:v>1.6827720928322637E-3</c:v>
                </c:pt>
                <c:pt idx="1">
                  <c:v>1.6838263235959337E-3</c:v>
                </c:pt>
                <c:pt idx="2">
                  <c:v>1.6848785174971217E-3</c:v>
                </c:pt>
                <c:pt idx="3">
                  <c:v>1.687319292917636E-3</c:v>
                </c:pt>
                <c:pt idx="4">
                  <c:v>1.6876679232831684E-3</c:v>
                </c:pt>
                <c:pt idx="5">
                  <c:v>1.6900934577273698E-3</c:v>
                </c:pt>
                <c:pt idx="6">
                  <c:v>1.6911240860147821E-3</c:v>
                </c:pt>
                <c:pt idx="7">
                  <c:v>1.6921495235356892E-3</c:v>
                </c:pt>
                <c:pt idx="8">
                  <c:v>1.6944518992384231E-3</c:v>
                </c:pt>
                <c:pt idx="9">
                  <c:v>1.6954464327372388E-3</c:v>
                </c:pt>
                <c:pt idx="10">
                  <c:v>1.6971823471608623E-3</c:v>
                </c:pt>
                <c:pt idx="11">
                  <c:v>1.698166679957118E-3</c:v>
                </c:pt>
                <c:pt idx="12">
                  <c:v>1.6991424628540063E-3</c:v>
                </c:pt>
                <c:pt idx="13">
                  <c:v>1.7012384010085392E-3</c:v>
                </c:pt>
                <c:pt idx="14">
                  <c:v>1.7016248977471736E-3</c:v>
                </c:pt>
                <c:pt idx="15">
                  <c:v>1.7038756002313396E-3</c:v>
                </c:pt>
                <c:pt idx="16">
                  <c:v>1.7047895079275268E-3</c:v>
                </c:pt>
                <c:pt idx="17">
                  <c:v>1.7056913013663573E-3</c:v>
                </c:pt>
                <c:pt idx="18">
                  <c:v>1.7075093787230369E-3</c:v>
                </c:pt>
                <c:pt idx="19">
                  <c:v>1.7079129354039514E-3</c:v>
                </c:pt>
                <c:pt idx="20">
                  <c:v>1.7100000000000858E-3</c:v>
                </c:pt>
                <c:pt idx="21">
                  <c:v>1.7108181025521272E-3</c:v>
                </c:pt>
                <c:pt idx="22">
                  <c:v>1.7116214416645177E-3</c:v>
                </c:pt>
                <c:pt idx="23">
                  <c:v>1.7131087811838659E-3</c:v>
                </c:pt>
                <c:pt idx="24">
                  <c:v>1.7135275708136312E-3</c:v>
                </c:pt>
                <c:pt idx="25">
                  <c:v>1.7154370697149762E-3</c:v>
                </c:pt>
                <c:pt idx="26">
                  <c:v>1.7161641567855273E-3</c:v>
                </c:pt>
                <c:pt idx="27">
                  <c:v>1.7168806553780058E-3</c:v>
                </c:pt>
                <c:pt idx="28">
                  <c:v>1.718105751432753E-3</c:v>
                </c:pt>
                <c:pt idx="29">
                  <c:v>1.718538135118893E-3</c:v>
                </c:pt>
                <c:pt idx="30">
                  <c:v>1.7203264227729194E-3</c:v>
                </c:pt>
                <c:pt idx="31">
                  <c:v>1.7209927495989844E-3</c:v>
                </c:pt>
                <c:pt idx="32">
                  <c:v>1.7216530064075555E-3</c:v>
                </c:pt>
                <c:pt idx="33">
                  <c:v>1.7227118486954883E-3</c:v>
                </c:pt>
                <c:pt idx="34">
                  <c:v>1.7231567630835516E-3</c:v>
                </c:pt>
                <c:pt idx="35">
                  <c:v>1.7248870592385559E-3</c:v>
                </c:pt>
                <c:pt idx="36">
                  <c:v>1.7255252855110431E-3</c:v>
                </c:pt>
                <c:pt idx="37">
                  <c:v>1.7261623037146939E-3</c:v>
                </c:pt>
                <c:pt idx="38">
                  <c:v>1.7271568416459416E-3</c:v>
                </c:pt>
                <c:pt idx="39">
                  <c:v>1.7276138484585511E-3</c:v>
                </c:pt>
                <c:pt idx="40">
                  <c:v>1.7293548101810943E-3</c:v>
                </c:pt>
                <c:pt idx="41">
                  <c:v>1.7300000000000423E-3</c:v>
                </c:pt>
                <c:pt idx="42">
                  <c:v>1.7306489955867129E-3</c:v>
                </c:pt>
                <c:pt idx="43">
                  <c:v>1.7316749571750394E-3</c:v>
                </c:pt>
                <c:pt idx="44">
                  <c:v>1.7321442553389298E-3</c:v>
                </c:pt>
                <c:pt idx="45">
                  <c:v>1.7339404684737457E-3</c:v>
                </c:pt>
                <c:pt idx="46">
                  <c:v>1.7346053193016892E-3</c:v>
                </c:pt>
                <c:pt idx="47">
                  <c:v>1.7352714238613959E-3</c:v>
                </c:pt>
                <c:pt idx="48">
                  <c:v>1.7363067244191325E-3</c:v>
                </c:pt>
                <c:pt idx="49">
                  <c:v>1.7367886231193167E-3</c:v>
                </c:pt>
                <c:pt idx="50">
                  <c:v>1.7386063849780583E-3</c:v>
                </c:pt>
                <c:pt idx="51">
                  <c:v>1.7392713390172118E-3</c:v>
                </c:pt>
                <c:pt idx="52">
                  <c:v>1.739934620939931E-3</c:v>
                </c:pt>
                <c:pt idx="53">
                  <c:v>1.7404291250328343E-3</c:v>
                </c:pt>
                <c:pt idx="54">
                  <c:v>1.7409263647063743E-3</c:v>
                </c:pt>
                <c:pt idx="55">
                  <c:v>1.7432106655953755E-3</c:v>
                </c:pt>
                <c:pt idx="56">
                  <c:v>1.7438546925753178E-3</c:v>
                </c:pt>
                <c:pt idx="57">
                  <c:v>1.7444939384785236E-3</c:v>
                </c:pt>
                <c:pt idx="58">
                  <c:v>1.7453625245428264E-3</c:v>
                </c:pt>
                <c:pt idx="59">
                  <c:v>1.7458690591825494E-3</c:v>
                </c:pt>
                <c:pt idx="60">
                  <c:v>1.7476022530805149E-3</c:v>
                </c:pt>
                <c:pt idx="61">
                  <c:v>1.7482030409471838E-3</c:v>
                </c:pt>
                <c:pt idx="62">
                  <c:v>1.7487957556666747E-3</c:v>
                </c:pt>
                <c:pt idx="63">
                  <c:v>1.7494822577919331E-3</c:v>
                </c:pt>
                <c:pt idx="64">
                  <c:v>1.7500000000000842E-3</c:v>
                </c:pt>
                <c:pt idx="65">
                  <c:v>1.7516237500734132E-3</c:v>
                </c:pt>
                <c:pt idx="66">
                  <c:v>1.7521640317653669E-3</c:v>
                </c:pt>
                <c:pt idx="67">
                  <c:v>1.7526988159676439E-3</c:v>
                </c:pt>
                <c:pt idx="68">
                  <c:v>1.7532275766183134E-3</c:v>
                </c:pt>
                <c:pt idx="69">
                  <c:v>1.7537552271322786E-3</c:v>
                </c:pt>
                <c:pt idx="70">
                  <c:v>1.7553447484114997E-3</c:v>
                </c:pt>
                <c:pt idx="71">
                  <c:v>1.7558794172568724E-3</c:v>
                </c:pt>
                <c:pt idx="72">
                  <c:v>1.7564196686829815E-3</c:v>
                </c:pt>
                <c:pt idx="73">
                  <c:v>1.7570137909395103E-3</c:v>
                </c:pt>
                <c:pt idx="74">
                  <c:v>1.7575507016115086E-3</c:v>
                </c:pt>
                <c:pt idx="75">
                  <c:v>1.759262381352831E-3</c:v>
                </c:pt>
                <c:pt idx="76">
                  <c:v>1.7598709436851614E-3</c:v>
                </c:pt>
                <c:pt idx="77">
                  <c:v>1.7604968172907809E-3</c:v>
                </c:pt>
                <c:pt idx="78">
                  <c:v>1.7613993033731472E-3</c:v>
                </c:pt>
                <c:pt idx="79">
                  <c:v>1.7619461624891772E-3</c:v>
                </c:pt>
                <c:pt idx="80">
                  <c:v>1.763946814598071E-3</c:v>
                </c:pt>
                <c:pt idx="81">
                  <c:v>1.7647133173070257E-3</c:v>
                </c:pt>
                <c:pt idx="82">
                  <c:v>1.7655095086852081E-3</c:v>
                </c:pt>
                <c:pt idx="83">
                  <c:v>1.7669741267080678E-3</c:v>
                </c:pt>
                <c:pt idx="84">
                  <c:v>1.7675330469672772E-3</c:v>
                </c:pt>
                <c:pt idx="85">
                  <c:v>1.7699999998271967E-3</c:v>
                </c:pt>
                <c:pt idx="86">
                  <c:v>1.7710124330518849E-3</c:v>
                </c:pt>
                <c:pt idx="87">
                  <c:v>1.7720639827857303E-3</c:v>
                </c:pt>
                <c:pt idx="88">
                  <c:v>1.7742849268648463E-3</c:v>
                </c:pt>
                <c:pt idx="89">
                  <c:v>1.7748593274389372E-3</c:v>
                </c:pt>
                <c:pt idx="90">
                  <c:v>1.7778480173664206E-3</c:v>
                </c:pt>
                <c:pt idx="91">
                  <c:v>1.7790977641974704E-3</c:v>
                </c:pt>
                <c:pt idx="92">
                  <c:v>1.780374310264356E-3</c:v>
                </c:pt>
                <c:pt idx="93">
                  <c:v>1.7831588456118411E-3</c:v>
                </c:pt>
                <c:pt idx="94">
                  <c:v>1.7837514946941059E-3</c:v>
                </c:pt>
                <c:pt idx="95">
                  <c:v>1.7870946308952669E-3</c:v>
                </c:pt>
                <c:pt idx="96">
                  <c:v>1.7884931084486994E-3</c:v>
                </c:pt>
                <c:pt idx="97">
                  <c:v>1.7899052806025582E-3</c:v>
                </c:pt>
                <c:pt idx="98">
                  <c:v>1.7929787756392347E-3</c:v>
                </c:pt>
                <c:pt idx="99">
                  <c:v>1.7935905818765941E-3</c:v>
                </c:pt>
                <c:pt idx="100">
                  <c:v>1.7971032246676055E-3</c:v>
                </c:pt>
                <c:pt idx="101">
                  <c:v>1.7985563379755377E-3</c:v>
                </c:pt>
                <c:pt idx="102">
                  <c:v>1.8000092537171352E-3</c:v>
                </c:pt>
                <c:pt idx="103">
                  <c:v>1.8030845036319221E-3</c:v>
                </c:pt>
                <c:pt idx="104">
                  <c:v>1.8037143988593645E-3</c:v>
                </c:pt>
                <c:pt idx="105">
                  <c:v>1.8071985952058263E-3</c:v>
                </c:pt>
                <c:pt idx="106">
                  <c:v>1.8086067362771136E-3</c:v>
                </c:pt>
                <c:pt idx="107">
                  <c:v>1.8099999999996489E-3</c:v>
                </c:pt>
                <c:pt idx="108">
                  <c:v>1.8127896981914499E-3</c:v>
                </c:pt>
                <c:pt idx="109">
                  <c:v>1.8134345663925748E-3</c:v>
                </c:pt>
                <c:pt idx="110">
                  <c:v>1.816724253490936E-3</c:v>
                </c:pt>
                <c:pt idx="111">
                  <c:v>1.8180242095618116E-3</c:v>
                </c:pt>
                <c:pt idx="112">
                  <c:v>1.8193105476747783E-3</c:v>
                </c:pt>
                <c:pt idx="113">
                  <c:v>1.8217809094241688E-3</c:v>
                </c:pt>
                <c:pt idx="114">
                  <c:v>1.8224366011452954E-3</c:v>
                </c:pt>
                <c:pt idx="115">
                  <c:v>1.8255586912639609E-3</c:v>
                </c:pt>
                <c:pt idx="116">
                  <c:v>1.8267758242159816E-3</c:v>
                </c:pt>
                <c:pt idx="117">
                  <c:v>1.8279835528384465E-3</c:v>
                </c:pt>
                <c:pt idx="118">
                  <c:v>1.8302301099123405E-3</c:v>
                </c:pt>
                <c:pt idx="119">
                  <c:v>1.8308927628163476E-3</c:v>
                </c:pt>
                <c:pt idx="120">
                  <c:v>1.8339030635050057E-3</c:v>
                </c:pt>
                <c:pt idx="121">
                  <c:v>1.8350675947943285E-3</c:v>
                </c:pt>
                <c:pt idx="122">
                  <c:v>1.8362271774000028E-3</c:v>
                </c:pt>
                <c:pt idx="123">
                  <c:v>1.8383497473504016E-3</c:v>
                </c:pt>
                <c:pt idx="124">
                  <c:v>1.839015896314514E-3</c:v>
                </c:pt>
                <c:pt idx="125">
                  <c:v>1.8419740027190103E-3</c:v>
                </c:pt>
                <c:pt idx="126">
                  <c:v>1.8431178478973669E-3</c:v>
                </c:pt>
                <c:pt idx="127">
                  <c:v>1.8442614420478912E-3</c:v>
                </c:pt>
                <c:pt idx="128">
                  <c:v>1.8463640637585215E-3</c:v>
                </c:pt>
                <c:pt idx="129">
                  <c:v>1.8470306729439165E-3</c:v>
                </c:pt>
                <c:pt idx="130">
                  <c:v>1.8499999999999983E-3</c:v>
                </c:pt>
                <c:pt idx="131">
                  <c:v>1.8511563941729853E-3</c:v>
                </c:pt>
                <c:pt idx="132">
                  <c:v>1.852317384775002E-3</c:v>
                </c:pt>
                <c:pt idx="133">
                  <c:v>1.8545244226597405E-3</c:v>
                </c:pt>
                <c:pt idx="134">
                  <c:v>1.8551853349833864E-3</c:v>
                </c:pt>
                <c:pt idx="135">
                  <c:v>1.8582518069155838E-3</c:v>
                </c:pt>
                <c:pt idx="136">
                  <c:v>1.8594768676193929E-3</c:v>
                </c:pt>
                <c:pt idx="137">
                  <c:v>1.8607188072037901E-3</c:v>
                </c:pt>
                <c:pt idx="138">
                  <c:v>1.863263540384869E-3</c:v>
                </c:pt>
                <c:pt idx="139">
                  <c:v>1.8639144847534856E-3</c:v>
                </c:pt>
                <c:pt idx="140">
                  <c:v>1.867245324633891E-3</c:v>
                </c:pt>
                <c:pt idx="141">
                  <c:v>1.8686268972261768E-3</c:v>
                </c:pt>
                <c:pt idx="142">
                  <c:v>1.8700382539086292E-3</c:v>
                </c:pt>
                <c:pt idx="143">
                  <c:v>1.873187100006516E-3</c:v>
                </c:pt>
                <c:pt idx="144">
                  <c:v>1.8738294274479271E-3</c:v>
                </c:pt>
                <c:pt idx="145">
                  <c:v>1.8776085493330396E-3</c:v>
                </c:pt>
                <c:pt idx="146">
                  <c:v>1.8792388389602709E-3</c:v>
                </c:pt>
                <c:pt idx="147">
                  <c:v>1.8809124408234858E-3</c:v>
                </c:pt>
                <c:pt idx="148">
                  <c:v>1.8849411779618143E-3</c:v>
                </c:pt>
                <c:pt idx="149">
                  <c:v>1.8855780947458112E-3</c:v>
                </c:pt>
                <c:pt idx="150">
                  <c:v>1.8899999999673687E-3</c:v>
                </c:pt>
                <c:pt idx="151">
                  <c:v>1.8919748861386866E-3</c:v>
                </c:pt>
                <c:pt idx="152">
                  <c:v>1.8940031045749474E-3</c:v>
                </c:pt>
                <c:pt idx="153">
                  <c:v>1.8991162218189935E-3</c:v>
                </c:pt>
                <c:pt idx="154">
                  <c:v>1.8997526380248786E-3</c:v>
                </c:pt>
                <c:pt idx="155">
                  <c:v>1.904870661521317E-3</c:v>
                </c:pt>
                <c:pt idx="156">
                  <c:v>1.9071745423693822E-3</c:v>
                </c:pt>
                <c:pt idx="157">
                  <c:v>1.9095168319786463E-3</c:v>
                </c:pt>
                <c:pt idx="158">
                  <c:v>1.9173027825415928E-3</c:v>
                </c:pt>
                <c:pt idx="159">
                  <c:v>1.9217270476591551E-3</c:v>
                </c:pt>
                <c:pt idx="160">
                  <c:v>1.9242531518094937E-3</c:v>
                </c:pt>
                <c:pt idx="161">
                  <c:v>1.9268019722009609E-3</c:v>
                </c:pt>
                <c:pt idx="162">
                  <c:v>1.9274405779813458E-3</c:v>
                </c:pt>
                <c:pt idx="163">
                  <c:v>1.9398056077566249E-3</c:v>
                </c:pt>
                <c:pt idx="164">
                  <c:v>1.9424417797527303E-3</c:v>
                </c:pt>
                <c:pt idx="165">
                  <c:v>1.9450842061504224E-3</c:v>
                </c:pt>
                <c:pt idx="166">
                  <c:v>1.9517210197998918E-3</c:v>
                </c:pt>
                <c:pt idx="167">
                  <c:v>1.9523742771100463E-3</c:v>
                </c:pt>
                <c:pt idx="168">
                  <c:v>1.9583050967927943E-3</c:v>
                </c:pt>
                <c:pt idx="169">
                  <c:v>1.9609337953069568E-3</c:v>
                </c:pt>
                <c:pt idx="170">
                  <c:v>1.9635515168763022E-3</c:v>
                </c:pt>
                <c:pt idx="171">
                  <c:v>1.9699999999900114E-3</c:v>
                </c:pt>
                <c:pt idx="172">
                  <c:v>1.9706581958099864E-3</c:v>
                </c:pt>
                <c:pt idx="173">
                  <c:v>1.9763904097709231E-3</c:v>
                </c:pt>
                <c:pt idx="174">
                  <c:v>1.9788978582813872E-3</c:v>
                </c:pt>
                <c:pt idx="175">
                  <c:v>1.9813850367640094E-3</c:v>
                </c:pt>
                <c:pt idx="176">
                  <c:v>1.9874118895953632E-3</c:v>
                </c:pt>
                <c:pt idx="177">
                  <c:v>1.9880714790948295E-3</c:v>
                </c:pt>
                <c:pt idx="178">
                  <c:v>1.9935276711020287E-3</c:v>
                </c:pt>
                <c:pt idx="179">
                  <c:v>1.9958997479172188E-3</c:v>
                </c:pt>
                <c:pt idx="180">
                  <c:v>1.998253756266341E-3</c:v>
                </c:pt>
                <c:pt idx="181">
                  <c:v>2.0038991024031922E-3</c:v>
                </c:pt>
                <c:pt idx="182">
                  <c:v>2.0061853324154538E-3</c:v>
                </c:pt>
                <c:pt idx="183">
                  <c:v>2.0097643174979375E-3</c:v>
                </c:pt>
                <c:pt idx="184">
                  <c:v>2.0120168860270184E-3</c:v>
                </c:pt>
                <c:pt idx="185">
                  <c:v>2.0142537384758592E-3</c:v>
                </c:pt>
                <c:pt idx="186">
                  <c:v>2.0195729343066523E-3</c:v>
                </c:pt>
                <c:pt idx="187">
                  <c:v>2.0202249016673512E-3</c:v>
                </c:pt>
                <c:pt idx="188">
                  <c:v>2.0252145600783366E-3</c:v>
                </c:pt>
                <c:pt idx="189">
                  <c:v>2.0273645394719795E-3</c:v>
                </c:pt>
                <c:pt idx="190">
                  <c:v>2.0295013059871813E-3</c:v>
                </c:pt>
                <c:pt idx="191">
                  <c:v>2.0345520312664085E-3</c:v>
                </c:pt>
                <c:pt idx="192">
                  <c:v>2.0351958043220279E-3</c:v>
                </c:pt>
                <c:pt idx="193">
                  <c:v>2.0399999999999108E-3</c:v>
                </c:pt>
                <c:pt idx="194">
                  <c:v>2.0420654529314402E-3</c:v>
                </c:pt>
                <c:pt idx="195">
                  <c:v>2.0441217534169554E-3</c:v>
                </c:pt>
                <c:pt idx="196">
                  <c:v>2.0489979009247206E-3</c:v>
                </c:pt>
                <c:pt idx="197">
                  <c:v>2.0496300489270436E-3</c:v>
                </c:pt>
                <c:pt idx="198">
                  <c:v>2.0543451253565671E-3</c:v>
                </c:pt>
                <c:pt idx="199">
                  <c:v>2.0563942154314531E-3</c:v>
                </c:pt>
                <c:pt idx="200">
                  <c:v>2.0584501948452743E-3</c:v>
                </c:pt>
                <c:pt idx="201">
                  <c:v>2.0634451338088695E-3</c:v>
                </c:pt>
                <c:pt idx="202">
                  <c:v>2.064065919373755E-3</c:v>
                </c:pt>
                <c:pt idx="203">
                  <c:v>2.0674025816777492E-3</c:v>
                </c:pt>
                <c:pt idx="204">
                  <c:v>2.0695274819341573E-3</c:v>
                </c:pt>
                <c:pt idx="205">
                  <c:v>2.0716737222527758E-3</c:v>
                </c:pt>
                <c:pt idx="206">
                  <c:v>2.0738437525450021E-3</c:v>
                </c:pt>
                <c:pt idx="207">
                  <c:v>2.0793029433881487E-3</c:v>
                </c:pt>
                <c:pt idx="208">
                  <c:v>2.0828112996518606E-3</c:v>
                </c:pt>
                <c:pt idx="209">
                  <c:v>2.0851375564679689E-3</c:v>
                </c:pt>
                <c:pt idx="210">
                  <c:v>2.0875026195295264E-3</c:v>
                </c:pt>
                <c:pt idx="211">
                  <c:v>2.089909044357918E-3</c:v>
                </c:pt>
                <c:pt idx="212">
                  <c:v>2.0961812354820253E-3</c:v>
                </c:pt>
                <c:pt idx="213">
                  <c:v>2.0999999999943759E-3</c:v>
                </c:pt>
                <c:pt idx="214">
                  <c:v>2.1026513860357252E-3</c:v>
                </c:pt>
                <c:pt idx="215">
                  <c:v>2.1053555233427859E-3</c:v>
                </c:pt>
                <c:pt idx="216">
                  <c:v>2.108110789229135E-3</c:v>
                </c:pt>
                <c:pt idx="217">
                  <c:v>2.1154235601804528E-3</c:v>
                </c:pt>
                <c:pt idx="218">
                  <c:v>2.1196103244521527E-3</c:v>
                </c:pt>
                <c:pt idx="219">
                  <c:v>2.1225965325358124E-3</c:v>
                </c:pt>
                <c:pt idx="220">
                  <c:v>2.1256239168244936E-3</c:v>
                </c:pt>
                <c:pt idx="221">
                  <c:v>2.1286907825371127E-3</c:v>
                </c:pt>
                <c:pt idx="222">
                  <c:v>2.144557293897109E-3</c:v>
                </c:pt>
                <c:pt idx="223">
                  <c:v>2.1478248807474116E-3</c:v>
                </c:pt>
                <c:pt idx="224">
                  <c:v>2.1511197970341821E-3</c:v>
                </c:pt>
                <c:pt idx="225">
                  <c:v>2.1598067694754857E-3</c:v>
                </c:pt>
                <c:pt idx="226">
                  <c:v>2.1645370574187744E-3</c:v>
                </c:pt>
                <c:pt idx="227">
                  <c:v>2.1679417563343407E-3</c:v>
                </c:pt>
                <c:pt idx="228">
                  <c:v>2.1713629666957062E-3</c:v>
                </c:pt>
                <c:pt idx="229">
                  <c:v>2.1747988494168376E-3</c:v>
                </c:pt>
                <c:pt idx="230">
                  <c:v>2.1837588545801103E-3</c:v>
                </c:pt>
                <c:pt idx="231">
                  <c:v>2.1886519612613398E-3</c:v>
                </c:pt>
                <c:pt idx="232">
                  <c:v>2.1921332585643741E-3</c:v>
                </c:pt>
                <c:pt idx="233">
                  <c:v>2.1956179771486397E-3</c:v>
                </c:pt>
                <c:pt idx="234">
                  <c:v>2.2100000007594977E-3</c:v>
                </c:pt>
                <c:pt idx="235">
                  <c:v>2.2107547844539494E-3</c:v>
                </c:pt>
                <c:pt idx="236">
                  <c:v>2.2130256335674385E-3</c:v>
                </c:pt>
                <c:pt idx="237">
                  <c:v>2.2164908433774913E-3</c:v>
                </c:pt>
                <c:pt idx="238">
                  <c:v>2.2199486524004928E-3</c:v>
                </c:pt>
                <c:pt idx="239">
                  <c:v>2.2233998650483216E-3</c:v>
                </c:pt>
                <c:pt idx="240">
                  <c:v>2.2321254142344577E-3</c:v>
                </c:pt>
                <c:pt idx="241">
                  <c:v>2.2371550294081805E-3</c:v>
                </c:pt>
                <c:pt idx="242">
                  <c:v>2.2405855156414525E-3</c:v>
                </c:pt>
                <c:pt idx="243">
                  <c:v>2.2440143455411334E-3</c:v>
                </c:pt>
                <c:pt idx="244">
                  <c:v>2.2474423613763825E-3</c:v>
                </c:pt>
                <c:pt idx="245">
                  <c:v>2.2482743005204477E-3</c:v>
                </c:pt>
                <c:pt idx="246">
                  <c:v>2.2611633187537891E-3</c:v>
                </c:pt>
                <c:pt idx="247">
                  <c:v>2.2646000876026941E-3</c:v>
                </c:pt>
                <c:pt idx="248">
                  <c:v>2.2680412095829341E-3</c:v>
                </c:pt>
                <c:pt idx="249">
                  <c:v>2.2714875648246692E-3</c:v>
                </c:pt>
                <c:pt idx="250">
                  <c:v>2.2800471975050166E-3</c:v>
                </c:pt>
                <c:pt idx="251">
                  <c:v>2.2853431103412847E-3</c:v>
                </c:pt>
                <c:pt idx="252">
                  <c:v>2.2888290231750713E-3</c:v>
                </c:pt>
                <c:pt idx="253">
                  <c:v>2.2923255636522811E-3</c:v>
                </c:pt>
                <c:pt idx="254">
                  <c:v>2.2958336497708649E-3</c:v>
                </c:pt>
                <c:pt idx="255">
                  <c:v>2.3044833687196945E-3</c:v>
                </c:pt>
                <c:pt idx="256">
                  <c:v>2.3100000000000767E-3</c:v>
                </c:pt>
                <c:pt idx="257">
                  <c:v>2.3135796891181359E-3</c:v>
                </c:pt>
                <c:pt idx="258">
                  <c:v>2.3171760377325521E-3</c:v>
                </c:pt>
                <c:pt idx="259">
                  <c:v>2.3207894928076551E-3</c:v>
                </c:pt>
                <c:pt idx="260">
                  <c:v>2.3296256190950704E-3</c:v>
                </c:pt>
                <c:pt idx="261">
                  <c:v>2.3354234625615586E-3</c:v>
                </c:pt>
                <c:pt idx="262">
                  <c:v>2.3391292999663926E-3</c:v>
                </c:pt>
                <c:pt idx="263">
                  <c:v>2.3428550129560213E-3</c:v>
                </c:pt>
                <c:pt idx="264">
                  <c:v>2.346601077608799E-3</c:v>
                </c:pt>
                <c:pt idx="265">
                  <c:v>2.3556491598957147E-3</c:v>
                </c:pt>
                <c:pt idx="266">
                  <c:v>2.3617985200144733E-3</c:v>
                </c:pt>
                <c:pt idx="267">
                  <c:v>2.3656536297564832E-3</c:v>
                </c:pt>
                <c:pt idx="268">
                  <c:v>2.3695320349935607E-3</c:v>
                </c:pt>
                <c:pt idx="269">
                  <c:v>2.3734342409261894E-3</c:v>
                </c:pt>
                <c:pt idx="270">
                  <c:v>2.382713830505645E-3</c:v>
                </c:pt>
                <c:pt idx="271">
                  <c:v>2.3892913212669323E-3</c:v>
                </c:pt>
                <c:pt idx="272">
                  <c:v>2.3933202543326769E-3</c:v>
                </c:pt>
                <c:pt idx="273">
                  <c:v>2.3973761066884516E-3</c:v>
                </c:pt>
                <c:pt idx="274">
                  <c:v>2.4014594126669439E-3</c:v>
                </c:pt>
                <c:pt idx="275">
                  <c:v>2.4109905217274056E-3</c:v>
                </c:pt>
                <c:pt idx="276">
                  <c:v>2.4180780051644719E-3</c:v>
                </c:pt>
                <c:pt idx="277">
                  <c:v>2.4223067399512478E-3</c:v>
                </c:pt>
                <c:pt idx="278">
                  <c:v>2.4265662217819481E-3</c:v>
                </c:pt>
                <c:pt idx="279">
                  <c:v>2.4308568273785692E-3</c:v>
                </c:pt>
                <c:pt idx="280">
                  <c:v>2.4406585725081768E-3</c:v>
                </c:pt>
                <c:pt idx="281">
                  <c:v>2.4483211253026626E-3</c:v>
                </c:pt>
                <c:pt idx="282">
                  <c:v>2.4527598015666821E-3</c:v>
                </c:pt>
                <c:pt idx="283">
                  <c:v>2.4572263468907478E-3</c:v>
                </c:pt>
                <c:pt idx="284">
                  <c:v>2.4617201630399736E-3</c:v>
                </c:pt>
                <c:pt idx="285">
                  <c:v>2.4717750976482591E-3</c:v>
                </c:pt>
                <c:pt idx="286">
                  <c:v>2.4799559230319927E-3</c:v>
                </c:pt>
                <c:pt idx="287">
                  <c:v>2.4845768716151135E-3</c:v>
                </c:pt>
                <c:pt idx="288">
                  <c:v>2.4892213527061219E-3</c:v>
                </c:pt>
                <c:pt idx="289">
                  <c:v>2.4938887184298396E-3</c:v>
                </c:pt>
                <c:pt idx="290">
                  <c:v>2.5041612702869764E-3</c:v>
                </c:pt>
                <c:pt idx="291">
                  <c:v>2.5127738219058284E-3</c:v>
                </c:pt>
                <c:pt idx="292">
                  <c:v>2.5175456444151232E-3</c:v>
                </c:pt>
                <c:pt idx="293">
                  <c:v>2.5223363153497047E-3</c:v>
                </c:pt>
                <c:pt idx="294">
                  <c:v>2.5271451371787724E-3</c:v>
                </c:pt>
                <c:pt idx="295">
                  <c:v>2.5375984621705174E-3</c:v>
                </c:pt>
                <c:pt idx="296">
                  <c:v>2.5465477344967309E-3</c:v>
                </c:pt>
                <c:pt idx="297">
                  <c:v>2.5514365995040209E-3</c:v>
                </c:pt>
                <c:pt idx="298">
                  <c:v>2.5563392812173367E-3</c:v>
                </c:pt>
                <c:pt idx="299">
                  <c:v>2.561255032435145E-3</c:v>
                </c:pt>
                <c:pt idx="300">
                  <c:v>2.5718512973314455E-3</c:v>
                </c:pt>
                <c:pt idx="301">
                  <c:v>2.5810459326675288E-3</c:v>
                </c:pt>
                <c:pt idx="302">
                  <c:v>2.5860274430995205E-3</c:v>
                </c:pt>
                <c:pt idx="303">
                  <c:v>2.5910232818280891E-3</c:v>
                </c:pt>
                <c:pt idx="304">
                  <c:v>2.5960338624172116E-3</c:v>
                </c:pt>
                <c:pt idx="305">
                  <c:v>2.6067662115997706E-3</c:v>
                </c:pt>
                <c:pt idx="306">
                  <c:v>2.6162320044664121E-3</c:v>
                </c:pt>
                <c:pt idx="307">
                  <c:v>2.6213226276299659E-3</c:v>
                </c:pt>
                <c:pt idx="308">
                  <c:v>2.6264305519289486E-3</c:v>
                </c:pt>
                <c:pt idx="309">
                  <c:v>2.6315562168923207E-3</c:v>
                </c:pt>
                <c:pt idx="310">
                  <c:v>2.6424423578922142E-3</c:v>
                </c:pt>
                <c:pt idx="311">
                  <c:v>2.6522452038361139E-3</c:v>
                </c:pt>
                <c:pt idx="312">
                  <c:v>2.6574662949219417E-3</c:v>
                </c:pt>
                <c:pt idx="313">
                  <c:v>2.6627078417662815E-3</c:v>
                </c:pt>
                <c:pt idx="314">
                  <c:v>2.6679703098727143E-3</c:v>
                </c:pt>
                <c:pt idx="315">
                  <c:v>2.6790283780247985E-3</c:v>
                </c:pt>
                <c:pt idx="316">
                  <c:v>2.6892388348947467E-3</c:v>
                </c:pt>
                <c:pt idx="317">
                  <c:v>2.6946130217710852E-3</c:v>
                </c:pt>
                <c:pt idx="318">
                  <c:v>2.7000110008769803E-3</c:v>
                </c:pt>
                <c:pt idx="319">
                  <c:v>2.7054332636996118E-3</c:v>
                </c:pt>
                <c:pt idx="320">
                  <c:v>2.7166817743515706E-3</c:v>
                </c:pt>
                <c:pt idx="321">
                  <c:v>2.7273751118617917E-3</c:v>
                </c:pt>
                <c:pt idx="322">
                  <c:v>2.7329259589191895E-3</c:v>
                </c:pt>
                <c:pt idx="323">
                  <c:v>2.7385020910166216E-3</c:v>
                </c:pt>
                <c:pt idx="324">
                  <c:v>2.7441019839158183E-3</c:v>
                </c:pt>
                <c:pt idx="325">
                  <c:v>2.7555473462766056E-3</c:v>
                </c:pt>
                <c:pt idx="326">
                  <c:v>2.7667081924161387E-3</c:v>
                </c:pt>
                <c:pt idx="327">
                  <c:v>2.7724035393904452E-3</c:v>
                </c:pt>
                <c:pt idx="328">
                  <c:v>2.7781132099109363E-3</c:v>
                </c:pt>
                <c:pt idx="329">
                  <c:v>2.7838355824571603E-3</c:v>
                </c:pt>
                <c:pt idx="330">
                  <c:v>2.7954097074646507E-3</c:v>
                </c:pt>
                <c:pt idx="331">
                  <c:v>2.8068191759764959E-3</c:v>
                </c:pt>
                <c:pt idx="332">
                  <c:v>2.8125802493224354E-3</c:v>
                </c:pt>
                <c:pt idx="333">
                  <c:v>2.8183440036499488E-3</c:v>
                </c:pt>
                <c:pt idx="334">
                  <c:v>2.8241087201266168E-3</c:v>
                </c:pt>
                <c:pt idx="335">
                  <c:v>2.8357293634415437E-3</c:v>
                </c:pt>
                <c:pt idx="336">
                  <c:v>2.8471423442288073E-3</c:v>
                </c:pt>
                <c:pt idx="337">
                  <c:v>2.852885602315123E-3</c:v>
                </c:pt>
                <c:pt idx="338">
                  <c:v>2.8586192175623637E-3</c:v>
                </c:pt>
                <c:pt idx="339">
                  <c:v>2.8643413738046815E-3</c:v>
                </c:pt>
                <c:pt idx="340">
                  <c:v>2.8759246633455319E-3</c:v>
                </c:pt>
                <c:pt idx="341">
                  <c:v>2.887078598685431E-3</c:v>
                </c:pt>
                <c:pt idx="342">
                  <c:v>2.8927157306954912E-3</c:v>
                </c:pt>
                <c:pt idx="343">
                  <c:v>2.8983302146739372E-3</c:v>
                </c:pt>
                <c:pt idx="344">
                  <c:v>2.9039207375426835E-3</c:v>
                </c:pt>
                <c:pt idx="345">
                  <c:v>2.9153855399639546E-3</c:v>
                </c:pt>
                <c:pt idx="346">
                  <c:v>2.9260711228796797E-3</c:v>
                </c:pt>
                <c:pt idx="347">
                  <c:v>2.9315644002147184E-3</c:v>
                </c:pt>
                <c:pt idx="348">
                  <c:v>2.9370434475088306E-3</c:v>
                </c:pt>
                <c:pt idx="349">
                  <c:v>2.9425100408137605E-3</c:v>
                </c:pt>
                <c:pt idx="350">
                  <c:v>2.9538920362916134E-3</c:v>
                </c:pt>
                <c:pt idx="351">
                  <c:v>2.9642879406529682E-3</c:v>
                </c:pt>
                <c:pt idx="352">
                  <c:v>2.9697194502652348E-3</c:v>
                </c:pt>
                <c:pt idx="353">
                  <c:v>2.9751494894872262E-3</c:v>
                </c:pt>
                <c:pt idx="354">
                  <c:v>2.9805799434693887E-3</c:v>
                </c:pt>
                <c:pt idx="355">
                  <c:v>2.9830350506385253E-3</c:v>
                </c:pt>
                <c:pt idx="356">
                  <c:v>3.002344155558047E-3</c:v>
                </c:pt>
                <c:pt idx="357">
                  <c:v>3.0078055061543534E-3</c:v>
                </c:pt>
                <c:pt idx="358">
                  <c:v>3.0132789097545151E-3</c:v>
                </c:pt>
                <c:pt idx="359">
                  <c:v>3.0187663606282677E-3</c:v>
                </c:pt>
                <c:pt idx="360">
                  <c:v>3.030260032862052E-3</c:v>
                </c:pt>
                <c:pt idx="361">
                  <c:v>3.0408970679399179E-3</c:v>
                </c:pt>
                <c:pt idx="362">
                  <c:v>3.0464852149279117E-3</c:v>
                </c:pt>
                <c:pt idx="363">
                  <c:v>3.0520997022411146E-3</c:v>
                </c:pt>
                <c:pt idx="364">
                  <c:v>3.0577426333018389E-3</c:v>
                </c:pt>
                <c:pt idx="365">
                  <c:v>3.0694342521439145E-3</c:v>
                </c:pt>
                <c:pt idx="366">
                  <c:v>3.0806290288025546E-3</c:v>
                </c:pt>
                <c:pt idx="367">
                  <c:v>3.0864292534901697E-3</c:v>
                </c:pt>
                <c:pt idx="368">
                  <c:v>3.092259757569053E-3</c:v>
                </c:pt>
                <c:pt idx="369">
                  <c:v>3.0981199231146441E-3</c:v>
                </c:pt>
                <c:pt idx="370">
                  <c:v>3.1100481886257312E-3</c:v>
                </c:pt>
                <c:pt idx="371">
                  <c:v>3.1218446473027053E-3</c:v>
                </c:pt>
                <c:pt idx="372">
                  <c:v>3.1278436571393195E-3</c:v>
                </c:pt>
                <c:pt idx="373">
                  <c:v>3.1338685043863913E-3</c:v>
                </c:pt>
                <c:pt idx="374">
                  <c:v>3.1399185322800722E-3</c:v>
                </c:pt>
                <c:pt idx="375">
                  <c:v>3.1520463237329141E-3</c:v>
                </c:pt>
                <c:pt idx="376">
                  <c:v>3.1643571207914042E-3</c:v>
                </c:pt>
                <c:pt idx="377">
                  <c:v>3.1705230062035131E-3</c:v>
                </c:pt>
                <c:pt idx="378">
                  <c:v>3.1767100151207589E-3</c:v>
                </c:pt>
                <c:pt idx="379">
                  <c:v>3.1829174519231417E-3</c:v>
                </c:pt>
                <c:pt idx="380">
                  <c:v>3.1952064695588067E-3</c:v>
                </c:pt>
                <c:pt idx="381">
                  <c:v>3.207937371261019E-3</c:v>
                </c:pt>
                <c:pt idx="382">
                  <c:v>3.2142363188590556E-3</c:v>
                </c:pt>
                <c:pt idx="383">
                  <c:v>3.220551404018735E-3</c:v>
                </c:pt>
                <c:pt idx="384">
                  <c:v>3.2268818922490143E-3</c:v>
                </c:pt>
                <c:pt idx="385">
                  <c:v>3.2392931835810374E-3</c:v>
                </c:pt>
                <c:pt idx="386">
                  <c:v>3.2523429916474851E-3</c:v>
                </c:pt>
                <c:pt idx="387">
                  <c:v>3.2587392834547081E-3</c:v>
                </c:pt>
                <c:pt idx="388">
                  <c:v>3.265146454736348E-3</c:v>
                </c:pt>
                <c:pt idx="389">
                  <c:v>3.271563571337515E-3</c:v>
                </c:pt>
                <c:pt idx="390">
                  <c:v>3.2840564817132041E-3</c:v>
                </c:pt>
                <c:pt idx="391">
                  <c:v>3.2972979974491392E-3</c:v>
                </c:pt>
                <c:pt idx="392">
                  <c:v>3.3037392101446313E-3</c:v>
                </c:pt>
                <c:pt idx="393">
                  <c:v>3.3101798678414462E-3</c:v>
                </c:pt>
                <c:pt idx="394">
                  <c:v>3.3166181498232943E-3</c:v>
                </c:pt>
                <c:pt idx="395">
                  <c:v>3.329119977295267E-3</c:v>
                </c:pt>
                <c:pt idx="396">
                  <c:v>3.342310666603461E-3</c:v>
                </c:pt>
                <c:pt idx="397">
                  <c:v>3.3487093195875817E-3</c:v>
                </c:pt>
                <c:pt idx="398">
                  <c:v>3.3550944087461327E-3</c:v>
                </c:pt>
                <c:pt idx="399">
                  <c:v>3.3614640254224296E-3</c:v>
                </c:pt>
                <c:pt idx="400">
                  <c:v>3.3738865743207997E-3</c:v>
                </c:pt>
                <c:pt idx="401">
                  <c:v>3.3867491544332692E-3</c:v>
                </c:pt>
                <c:pt idx="402">
                  <c:v>3.3930123391107902E-3</c:v>
                </c:pt>
                <c:pt idx="403">
                  <c:v>3.399248335523521E-3</c:v>
                </c:pt>
                <c:pt idx="404">
                  <c:v>3.4054551470682499E-3</c:v>
                </c:pt>
                <c:pt idx="405">
                  <c:v>3.4177094066058602E-3</c:v>
                </c:pt>
                <c:pt idx="406">
                  <c:v>3.4299501727729116E-3</c:v>
                </c:pt>
                <c:pt idx="407">
                  <c:v>3.43598067120668E-3</c:v>
                </c:pt>
                <c:pt idx="408">
                  <c:v>3.4419697413260804E-3</c:v>
                </c:pt>
                <c:pt idx="409">
                  <c:v>3.4479159885291992E-3</c:v>
                </c:pt>
                <c:pt idx="410">
                  <c:v>3.4599171048129954E-3</c:v>
                </c:pt>
                <c:pt idx="411">
                  <c:v>3.4713071069903275E-3</c:v>
                </c:pt>
                <c:pt idx="412">
                  <c:v>3.4770668679445374E-3</c:v>
                </c:pt>
                <c:pt idx="413">
                  <c:v>3.4827956571352918E-3</c:v>
                </c:pt>
                <c:pt idx="414">
                  <c:v>3.4884956204782559E-3</c:v>
                </c:pt>
                <c:pt idx="415">
                  <c:v>3.5064225339228676E-3</c:v>
                </c:pt>
                <c:pt idx="416">
                  <c:v>3.5166392790695884E-3</c:v>
                </c:pt>
                <c:pt idx="417">
                  <c:v>3.522212249590376E-3</c:v>
                </c:pt>
                <c:pt idx="418">
                  <c:v>3.5277718646909424E-3</c:v>
                </c:pt>
                <c:pt idx="419">
                  <c:v>3.5302421643361678E-3</c:v>
                </c:pt>
                <c:pt idx="420">
                  <c:v>3.5499224955709216E-3</c:v>
                </c:pt>
                <c:pt idx="421">
                  <c:v>3.5554497674045735E-3</c:v>
                </c:pt>
                <c:pt idx="422">
                  <c:v>3.5609775696119981E-3</c:v>
                </c:pt>
                <c:pt idx="423">
                  <c:v>3.566508272624279E-3</c:v>
                </c:pt>
                <c:pt idx="424">
                  <c:v>3.5782419417808393E-3</c:v>
                </c:pt>
                <c:pt idx="425">
                  <c:v>3.5887080627100602E-3</c:v>
                </c:pt>
                <c:pt idx="426">
                  <c:v>3.5942893875876162E-3</c:v>
                </c:pt>
                <c:pt idx="427">
                  <c:v>3.5998881726908754E-3</c:v>
                </c:pt>
                <c:pt idx="428">
                  <c:v>3.6055069007356797E-3</c:v>
                </c:pt>
                <c:pt idx="429">
                  <c:v>3.6173820716064306E-3</c:v>
                </c:pt>
                <c:pt idx="430">
                  <c:v>3.6282314582036668E-3</c:v>
                </c:pt>
                <c:pt idx="431">
                  <c:v>3.6339872213777976E-3</c:v>
                </c:pt>
                <c:pt idx="432">
                  <c:v>3.6397752631192539E-3</c:v>
                </c:pt>
                <c:pt idx="433">
                  <c:v>3.6455952635173626E-3</c:v>
                </c:pt>
                <c:pt idx="434">
                  <c:v>3.6577111312570219E-3</c:v>
                </c:pt>
                <c:pt idx="435">
                  <c:v>3.669188353573884E-3</c:v>
                </c:pt>
                <c:pt idx="436">
                  <c:v>3.6751632487057443E-3</c:v>
                </c:pt>
                <c:pt idx="437">
                  <c:v>3.6811681230948185E-3</c:v>
                </c:pt>
                <c:pt idx="438">
                  <c:v>3.6872026368505798E-3</c:v>
                </c:pt>
                <c:pt idx="439">
                  <c:v>3.6995530180293891E-3</c:v>
                </c:pt>
                <c:pt idx="440">
                  <c:v>3.7116301877971867E-3</c:v>
                </c:pt>
                <c:pt idx="441">
                  <c:v>3.7178077000939564E-3</c:v>
                </c:pt>
                <c:pt idx="442">
                  <c:v>3.7240127524516974E-3</c:v>
                </c:pt>
                <c:pt idx="443">
                  <c:v>3.7302449849903937E-3</c:v>
                </c:pt>
                <c:pt idx="444">
                  <c:v>3.7428055783655496E-3</c:v>
                </c:pt>
                <c:pt idx="445">
                  <c:v>3.7554384193852785E-3</c:v>
                </c:pt>
                <c:pt idx="446">
                  <c:v>3.7618010546545612E-3</c:v>
                </c:pt>
                <c:pt idx="447">
                  <c:v>3.7681886508371797E-3</c:v>
                </c:pt>
                <c:pt idx="448">
                  <c:v>3.7746008280548694E-3</c:v>
                </c:pt>
                <c:pt idx="449">
                  <c:v>3.7873469841575745E-3</c:v>
                </c:pt>
                <c:pt idx="450">
                  <c:v>3.8004876496917335E-3</c:v>
                </c:pt>
                <c:pt idx="451">
                  <c:v>3.8070169338890983E-3</c:v>
                </c:pt>
                <c:pt idx="452">
                  <c:v>3.8135684598359456E-3</c:v>
                </c:pt>
                <c:pt idx="453">
                  <c:v>3.8201415287308217E-3</c:v>
                </c:pt>
                <c:pt idx="454">
                  <c:v>3.8330462033230582E-3</c:v>
                </c:pt>
                <c:pt idx="455">
                  <c:v>3.8466080221881481E-3</c:v>
                </c:pt>
                <c:pt idx="456">
                  <c:v>3.8532570292420182E-3</c:v>
                </c:pt>
                <c:pt idx="457">
                  <c:v>3.8599144722870813E-3</c:v>
                </c:pt>
                <c:pt idx="458">
                  <c:v>3.8665780679925528E-3</c:v>
                </c:pt>
                <c:pt idx="459">
                  <c:v>3.879555474784083E-3</c:v>
                </c:pt>
                <c:pt idx="460">
                  <c:v>3.8932478189906503E-3</c:v>
                </c:pt>
                <c:pt idx="461">
                  <c:v>3.8999074362152347E-3</c:v>
                </c:pt>
                <c:pt idx="462">
                  <c:v>3.9065592110150271E-3</c:v>
                </c:pt>
                <c:pt idx="463">
                  <c:v>3.913200761688179E-3</c:v>
                </c:pt>
                <c:pt idx="464">
                  <c:v>3.9261374352894283E-3</c:v>
                </c:pt>
                <c:pt idx="465">
                  <c:v>3.9396165971635859E-3</c:v>
                </c:pt>
                <c:pt idx="466">
                  <c:v>3.9461708097604598E-3</c:v>
                </c:pt>
                <c:pt idx="467">
                  <c:v>3.9527002128698276E-3</c:v>
                </c:pt>
                <c:pt idx="468">
                  <c:v>3.9592023264058548E-3</c:v>
                </c:pt>
                <c:pt idx="469">
                  <c:v>3.9719843500804512E-3</c:v>
                </c:pt>
                <c:pt idx="470">
                  <c:v>3.9848877912061998E-3</c:v>
                </c:pt>
                <c:pt idx="471">
                  <c:v>3.9912157636965342E-3</c:v>
                </c:pt>
                <c:pt idx="472">
                  <c:v>3.9975019810148359E-3</c:v>
                </c:pt>
                <c:pt idx="473">
                  <c:v>4.0037474234404149E-3</c:v>
                </c:pt>
                <c:pt idx="474">
                  <c:v>4.0162740464605787E-3</c:v>
                </c:pt>
                <c:pt idx="475">
                  <c:v>4.0283556090745035E-3</c:v>
                </c:pt>
                <c:pt idx="476">
                  <c:v>4.0344229008853838E-3</c:v>
                </c:pt>
                <c:pt idx="477">
                  <c:v>4.0404597875046949E-3</c:v>
                </c:pt>
                <c:pt idx="478">
                  <c:v>4.0464680372963016E-3</c:v>
                </c:pt>
                <c:pt idx="479">
                  <c:v>4.058790003816929E-3</c:v>
                </c:pt>
                <c:pt idx="480">
                  <c:v>4.0702504362223352E-3</c:v>
                </c:pt>
                <c:pt idx="481">
                  <c:v>4.0761424280962386E-3</c:v>
                </c:pt>
                <c:pt idx="482">
                  <c:v>4.0820166337840287E-3</c:v>
                </c:pt>
                <c:pt idx="483">
                  <c:v>4.0846943536850967E-3</c:v>
                </c:pt>
                <c:pt idx="484">
                  <c:v>4.0873546045356902E-3</c:v>
                </c:pt>
                <c:pt idx="485">
                  <c:v>4.1111859682785848E-3</c:v>
                </c:pt>
                <c:pt idx="486">
                  <c:v>4.1169926764639932E-3</c:v>
                </c:pt>
                <c:pt idx="487">
                  <c:v>4.1227947785394976E-3</c:v>
                </c:pt>
                <c:pt idx="488">
                  <c:v>4.1285942031766753E-3</c:v>
                </c:pt>
                <c:pt idx="489">
                  <c:v>4.140790746002045E-3</c:v>
                </c:pt>
                <c:pt idx="490">
                  <c:v>4.1518041015728771E-3</c:v>
                </c:pt>
                <c:pt idx="491">
                  <c:v>4.1576194698978493E-3</c:v>
                </c:pt>
                <c:pt idx="492">
                  <c:v>4.1634439733038977E-3</c:v>
                </c:pt>
                <c:pt idx="493">
                  <c:v>4.1692796206294859E-3</c:v>
                </c:pt>
                <c:pt idx="494">
                  <c:v>4.198696127256667E-3</c:v>
                </c:pt>
                <c:pt idx="495">
                  <c:v>4.2046410029046421E-3</c:v>
                </c:pt>
                <c:pt idx="496">
                  <c:v>4.2106086260360765E-3</c:v>
                </c:pt>
                <c:pt idx="497">
                  <c:v>4.223051960286636E-3</c:v>
                </c:pt>
                <c:pt idx="498">
                  <c:v>4.2346926676838691E-3</c:v>
                </c:pt>
                <c:pt idx="499">
                  <c:v>4.2407635461124372E-3</c:v>
                </c:pt>
                <c:pt idx="500">
                  <c:v>4.2468529489055138E-3</c:v>
                </c:pt>
                <c:pt idx="501">
                  <c:v>4.2529601570730803E-3</c:v>
                </c:pt>
                <c:pt idx="502">
                  <c:v>4.2655583996679125E-3</c:v>
                </c:pt>
                <c:pt idx="503">
                  <c:v>4.2837378110675726E-3</c:v>
                </c:pt>
                <c:pt idx="504">
                  <c:v>4.2899365104387931E-3</c:v>
                </c:pt>
                <c:pt idx="505">
                  <c:v>4.2961478611229969E-3</c:v>
                </c:pt>
                <c:pt idx="506">
                  <c:v>4.308860903445717E-3</c:v>
                </c:pt>
                <c:pt idx="507">
                  <c:v>4.321104640041297E-3</c:v>
                </c:pt>
                <c:pt idx="508">
                  <c:v>4.3273678567103228E-3</c:v>
                </c:pt>
                <c:pt idx="509">
                  <c:v>4.3336391381643535E-3</c:v>
                </c:pt>
                <c:pt idx="510">
                  <c:v>4.3399177048330075E-3</c:v>
                </c:pt>
                <c:pt idx="511">
                  <c:v>4.3840064543197617E-3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EUR1Y!$AO$2:$AO$13</c:f>
              <c:numCache>
                <c:formatCode>ddd\,\ dd\-mmm\-yyyy</c:formatCode>
                <c:ptCount val="12"/>
                <c:pt idx="0">
                  <c:v>42170</c:v>
                </c:pt>
                <c:pt idx="1">
                  <c:v>42199</c:v>
                </c:pt>
                <c:pt idx="2">
                  <c:v>42230</c:v>
                </c:pt>
                <c:pt idx="3">
                  <c:v>42261</c:v>
                </c:pt>
                <c:pt idx="4">
                  <c:v>42291</c:v>
                </c:pt>
                <c:pt idx="5">
                  <c:v>42324</c:v>
                </c:pt>
                <c:pt idx="6">
                  <c:v>42352</c:v>
                </c:pt>
                <c:pt idx="7">
                  <c:v>42383</c:v>
                </c:pt>
                <c:pt idx="8">
                  <c:v>42415</c:v>
                </c:pt>
                <c:pt idx="9">
                  <c:v>42443</c:v>
                </c:pt>
                <c:pt idx="10">
                  <c:v>42474</c:v>
                </c:pt>
                <c:pt idx="11">
                  <c:v>42506</c:v>
                </c:pt>
              </c:numCache>
            </c:numRef>
          </c:xVal>
          <c:yVal>
            <c:numRef>
              <c:f>EUR1Y!$AP$2:$AP$13</c:f>
              <c:numCache>
                <c:formatCode>0.0000%</c:formatCode>
                <c:ptCount val="12"/>
                <c:pt idx="0">
                  <c:v>1.7099999999999999E-3</c:v>
                </c:pt>
                <c:pt idx="1">
                  <c:v>1.7299999999999998E-3</c:v>
                </c:pt>
                <c:pt idx="2">
                  <c:v>1.7499999999999998E-3</c:v>
                </c:pt>
                <c:pt idx="3">
                  <c:v>1.7699999999999999E-3</c:v>
                </c:pt>
                <c:pt idx="4">
                  <c:v>1.81E-3</c:v>
                </c:pt>
                <c:pt idx="5">
                  <c:v>1.8500000000000001E-3</c:v>
                </c:pt>
                <c:pt idx="6">
                  <c:v>1.89E-3</c:v>
                </c:pt>
                <c:pt idx="7">
                  <c:v>1.97E-3</c:v>
                </c:pt>
                <c:pt idx="8">
                  <c:v>2.0400000000000001E-3</c:v>
                </c:pt>
                <c:pt idx="9">
                  <c:v>2.1000000000000003E-3</c:v>
                </c:pt>
                <c:pt idx="10">
                  <c:v>2.2100000000000002E-3</c:v>
                </c:pt>
                <c:pt idx="11">
                  <c:v>2.31E-3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025920"/>
        <c:axId val="723027456"/>
      </c:scatterChart>
      <c:valAx>
        <c:axId val="72302592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723027456"/>
        <c:crosses val="autoZero"/>
        <c:crossBetween val="midCat"/>
      </c:valAx>
      <c:valAx>
        <c:axId val="723027456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230259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EUR1Y!$AV$2:$AV$2366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cat>
          <c:val>
            <c:numRef>
              <c:f>EUR1Y!$AX$2:$AX$2366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EUR1Y!$AY$2:$AY$2366</c:f>
              <c:numCache>
                <c:formatCode>0.0000%</c:formatCode>
                <c:ptCount val="2365"/>
                <c:pt idx="0">
                  <c:v>1.6827720928322637E-3</c:v>
                </c:pt>
                <c:pt idx="1">
                  <c:v>1.6838263235959337E-3</c:v>
                </c:pt>
                <c:pt idx="2">
                  <c:v>1.6848785174971217E-3</c:v>
                </c:pt>
                <c:pt idx="3">
                  <c:v>1.687319292917636E-3</c:v>
                </c:pt>
                <c:pt idx="4">
                  <c:v>1.6876679232831684E-3</c:v>
                </c:pt>
                <c:pt idx="5">
                  <c:v>1.6900934577273698E-3</c:v>
                </c:pt>
                <c:pt idx="6">
                  <c:v>1.6911240860147821E-3</c:v>
                </c:pt>
                <c:pt idx="7">
                  <c:v>1.6921495235356892E-3</c:v>
                </c:pt>
                <c:pt idx="8">
                  <c:v>1.6944518992384231E-3</c:v>
                </c:pt>
                <c:pt idx="9">
                  <c:v>1.6954464327372388E-3</c:v>
                </c:pt>
                <c:pt idx="10">
                  <c:v>1.6971823471608623E-3</c:v>
                </c:pt>
                <c:pt idx="11">
                  <c:v>1.698166679957118E-3</c:v>
                </c:pt>
                <c:pt idx="12">
                  <c:v>1.6991424628540063E-3</c:v>
                </c:pt>
                <c:pt idx="13">
                  <c:v>1.7012384010085392E-3</c:v>
                </c:pt>
                <c:pt idx="14">
                  <c:v>1.7016248977471736E-3</c:v>
                </c:pt>
                <c:pt idx="15">
                  <c:v>1.7038756002313396E-3</c:v>
                </c:pt>
                <c:pt idx="16">
                  <c:v>1.7047895079275268E-3</c:v>
                </c:pt>
                <c:pt idx="17">
                  <c:v>1.7056913013663573E-3</c:v>
                </c:pt>
                <c:pt idx="18">
                  <c:v>1.7075093787230369E-3</c:v>
                </c:pt>
                <c:pt idx="19">
                  <c:v>1.7079129354039514E-3</c:v>
                </c:pt>
                <c:pt idx="20">
                  <c:v>1.7100000000000858E-3</c:v>
                </c:pt>
                <c:pt idx="21">
                  <c:v>1.7108181025521272E-3</c:v>
                </c:pt>
                <c:pt idx="22">
                  <c:v>1.7116214416645177E-3</c:v>
                </c:pt>
                <c:pt idx="23">
                  <c:v>1.7131087811838659E-3</c:v>
                </c:pt>
                <c:pt idx="24">
                  <c:v>1.7135275708136312E-3</c:v>
                </c:pt>
                <c:pt idx="25">
                  <c:v>1.7154370697149762E-3</c:v>
                </c:pt>
                <c:pt idx="26">
                  <c:v>1.7161641567855273E-3</c:v>
                </c:pt>
                <c:pt idx="27">
                  <c:v>1.7168806553780058E-3</c:v>
                </c:pt>
                <c:pt idx="28">
                  <c:v>1.718105751432753E-3</c:v>
                </c:pt>
                <c:pt idx="29">
                  <c:v>1.718538135118893E-3</c:v>
                </c:pt>
                <c:pt idx="30">
                  <c:v>1.7203264227729194E-3</c:v>
                </c:pt>
                <c:pt idx="31">
                  <c:v>1.7209927495989844E-3</c:v>
                </c:pt>
                <c:pt idx="32">
                  <c:v>1.7216530064075555E-3</c:v>
                </c:pt>
                <c:pt idx="33">
                  <c:v>1.7227118486954883E-3</c:v>
                </c:pt>
                <c:pt idx="34">
                  <c:v>1.7231567630835516E-3</c:v>
                </c:pt>
                <c:pt idx="35">
                  <c:v>1.7248870592385559E-3</c:v>
                </c:pt>
                <c:pt idx="36">
                  <c:v>1.7255252855110431E-3</c:v>
                </c:pt>
                <c:pt idx="37">
                  <c:v>1.7261623037146939E-3</c:v>
                </c:pt>
                <c:pt idx="38">
                  <c:v>1.7271568416459416E-3</c:v>
                </c:pt>
                <c:pt idx="39">
                  <c:v>1.7276138484585511E-3</c:v>
                </c:pt>
                <c:pt idx="40">
                  <c:v>1.7293548101810943E-3</c:v>
                </c:pt>
                <c:pt idx="41">
                  <c:v>1.7300000000000423E-3</c:v>
                </c:pt>
                <c:pt idx="42">
                  <c:v>1.7306489955867129E-3</c:v>
                </c:pt>
                <c:pt idx="43">
                  <c:v>1.7316749571750394E-3</c:v>
                </c:pt>
                <c:pt idx="44">
                  <c:v>1.7321442553389298E-3</c:v>
                </c:pt>
                <c:pt idx="45">
                  <c:v>1.7339404684737457E-3</c:v>
                </c:pt>
                <c:pt idx="46">
                  <c:v>1.7346053193016892E-3</c:v>
                </c:pt>
                <c:pt idx="47">
                  <c:v>1.7352714238613959E-3</c:v>
                </c:pt>
                <c:pt idx="48">
                  <c:v>1.7363067244191325E-3</c:v>
                </c:pt>
                <c:pt idx="49">
                  <c:v>1.7367886231193167E-3</c:v>
                </c:pt>
                <c:pt idx="50">
                  <c:v>1.7386063849780583E-3</c:v>
                </c:pt>
                <c:pt idx="51">
                  <c:v>1.7392713390172118E-3</c:v>
                </c:pt>
                <c:pt idx="52">
                  <c:v>1.739934620939931E-3</c:v>
                </c:pt>
                <c:pt idx="53">
                  <c:v>1.7404291250328343E-3</c:v>
                </c:pt>
                <c:pt idx="54">
                  <c:v>1.7409263647063743E-3</c:v>
                </c:pt>
                <c:pt idx="55">
                  <c:v>1.7432106655953755E-3</c:v>
                </c:pt>
                <c:pt idx="56">
                  <c:v>1.7438546925753178E-3</c:v>
                </c:pt>
                <c:pt idx="57">
                  <c:v>1.7444939384785236E-3</c:v>
                </c:pt>
                <c:pt idx="58">
                  <c:v>1.7453625245428264E-3</c:v>
                </c:pt>
                <c:pt idx="59">
                  <c:v>1.7458690591825494E-3</c:v>
                </c:pt>
                <c:pt idx="60">
                  <c:v>1.7476022530805149E-3</c:v>
                </c:pt>
                <c:pt idx="61">
                  <c:v>1.7482030409471838E-3</c:v>
                </c:pt>
                <c:pt idx="62">
                  <c:v>1.7487957556666747E-3</c:v>
                </c:pt>
                <c:pt idx="63">
                  <c:v>1.7494822577919331E-3</c:v>
                </c:pt>
                <c:pt idx="64">
                  <c:v>1.7500000000000842E-3</c:v>
                </c:pt>
                <c:pt idx="65">
                  <c:v>1.7516237500734132E-3</c:v>
                </c:pt>
                <c:pt idx="66">
                  <c:v>1.7521640317653669E-3</c:v>
                </c:pt>
                <c:pt idx="67">
                  <c:v>1.7526988159676439E-3</c:v>
                </c:pt>
                <c:pt idx="68">
                  <c:v>1.7532275766183134E-3</c:v>
                </c:pt>
                <c:pt idx="69">
                  <c:v>1.7537552271322786E-3</c:v>
                </c:pt>
                <c:pt idx="70">
                  <c:v>1.7553447484114997E-3</c:v>
                </c:pt>
                <c:pt idx="71">
                  <c:v>1.7558794172568724E-3</c:v>
                </c:pt>
                <c:pt idx="72">
                  <c:v>1.7564196686829815E-3</c:v>
                </c:pt>
                <c:pt idx="73">
                  <c:v>1.7570137909395103E-3</c:v>
                </c:pt>
                <c:pt idx="74">
                  <c:v>1.7575507016115086E-3</c:v>
                </c:pt>
                <c:pt idx="75">
                  <c:v>1.759262381352831E-3</c:v>
                </c:pt>
                <c:pt idx="76">
                  <c:v>1.7598709436851614E-3</c:v>
                </c:pt>
                <c:pt idx="77">
                  <c:v>1.7604968172907809E-3</c:v>
                </c:pt>
                <c:pt idx="78">
                  <c:v>1.7613993033731472E-3</c:v>
                </c:pt>
                <c:pt idx="79">
                  <c:v>1.7619461624891772E-3</c:v>
                </c:pt>
                <c:pt idx="80">
                  <c:v>1.763946814598071E-3</c:v>
                </c:pt>
                <c:pt idx="81">
                  <c:v>1.7647133173070257E-3</c:v>
                </c:pt>
                <c:pt idx="82">
                  <c:v>1.7655095086852081E-3</c:v>
                </c:pt>
                <c:pt idx="83">
                  <c:v>1.7669741267080678E-3</c:v>
                </c:pt>
                <c:pt idx="84">
                  <c:v>1.7675330469672772E-3</c:v>
                </c:pt>
                <c:pt idx="85">
                  <c:v>1.7699999998271967E-3</c:v>
                </c:pt>
                <c:pt idx="86">
                  <c:v>1.7710124330518849E-3</c:v>
                </c:pt>
                <c:pt idx="87">
                  <c:v>1.7720639827857303E-3</c:v>
                </c:pt>
                <c:pt idx="88">
                  <c:v>1.7742849268648463E-3</c:v>
                </c:pt>
                <c:pt idx="89">
                  <c:v>1.7748593274389372E-3</c:v>
                </c:pt>
                <c:pt idx="90">
                  <c:v>1.7778480173664206E-3</c:v>
                </c:pt>
                <c:pt idx="91">
                  <c:v>1.7790977641974704E-3</c:v>
                </c:pt>
                <c:pt idx="92">
                  <c:v>1.780374310264356E-3</c:v>
                </c:pt>
                <c:pt idx="93">
                  <c:v>1.7831588456118411E-3</c:v>
                </c:pt>
                <c:pt idx="94">
                  <c:v>1.7837514946941059E-3</c:v>
                </c:pt>
                <c:pt idx="95">
                  <c:v>1.7870946308952669E-3</c:v>
                </c:pt>
                <c:pt idx="96">
                  <c:v>1.7884931084486994E-3</c:v>
                </c:pt>
                <c:pt idx="97">
                  <c:v>1.7899052806025582E-3</c:v>
                </c:pt>
                <c:pt idx="98">
                  <c:v>1.7929787756392347E-3</c:v>
                </c:pt>
                <c:pt idx="99">
                  <c:v>1.7935905818765941E-3</c:v>
                </c:pt>
                <c:pt idx="100">
                  <c:v>1.7971032246676055E-3</c:v>
                </c:pt>
                <c:pt idx="101">
                  <c:v>1.7985563379755377E-3</c:v>
                </c:pt>
                <c:pt idx="102">
                  <c:v>1.8000092537171352E-3</c:v>
                </c:pt>
                <c:pt idx="103">
                  <c:v>1.8030845036319221E-3</c:v>
                </c:pt>
                <c:pt idx="104">
                  <c:v>1.8037143988593645E-3</c:v>
                </c:pt>
                <c:pt idx="105">
                  <c:v>1.8071985952058263E-3</c:v>
                </c:pt>
                <c:pt idx="106">
                  <c:v>1.8086067362771136E-3</c:v>
                </c:pt>
                <c:pt idx="107">
                  <c:v>1.8099999999996489E-3</c:v>
                </c:pt>
                <c:pt idx="108">
                  <c:v>1.8127896981914499E-3</c:v>
                </c:pt>
                <c:pt idx="109">
                  <c:v>1.8134345663925748E-3</c:v>
                </c:pt>
                <c:pt idx="110">
                  <c:v>1.816724253490936E-3</c:v>
                </c:pt>
                <c:pt idx="111">
                  <c:v>1.8180242095618116E-3</c:v>
                </c:pt>
                <c:pt idx="112">
                  <c:v>1.8193105476747783E-3</c:v>
                </c:pt>
                <c:pt idx="113">
                  <c:v>1.8217809094241688E-3</c:v>
                </c:pt>
                <c:pt idx="114">
                  <c:v>1.8224366011452954E-3</c:v>
                </c:pt>
                <c:pt idx="115">
                  <c:v>1.8255586912639609E-3</c:v>
                </c:pt>
                <c:pt idx="116">
                  <c:v>1.8267758242159816E-3</c:v>
                </c:pt>
                <c:pt idx="117">
                  <c:v>1.8279835528384465E-3</c:v>
                </c:pt>
                <c:pt idx="118">
                  <c:v>1.8302301099123405E-3</c:v>
                </c:pt>
                <c:pt idx="119">
                  <c:v>1.8308927628163476E-3</c:v>
                </c:pt>
                <c:pt idx="120">
                  <c:v>1.8339030635050057E-3</c:v>
                </c:pt>
                <c:pt idx="121">
                  <c:v>1.8350675947943285E-3</c:v>
                </c:pt>
                <c:pt idx="122">
                  <c:v>1.8362271774000028E-3</c:v>
                </c:pt>
                <c:pt idx="123">
                  <c:v>1.8383497473504016E-3</c:v>
                </c:pt>
                <c:pt idx="124">
                  <c:v>1.839015896314514E-3</c:v>
                </c:pt>
                <c:pt idx="125">
                  <c:v>1.8419740027190103E-3</c:v>
                </c:pt>
                <c:pt idx="126">
                  <c:v>1.8431178478973669E-3</c:v>
                </c:pt>
                <c:pt idx="127">
                  <c:v>1.8442614420478912E-3</c:v>
                </c:pt>
                <c:pt idx="128">
                  <c:v>1.8463640637585215E-3</c:v>
                </c:pt>
                <c:pt idx="129">
                  <c:v>1.8470306729439165E-3</c:v>
                </c:pt>
                <c:pt idx="130">
                  <c:v>1.8499999999999983E-3</c:v>
                </c:pt>
                <c:pt idx="131">
                  <c:v>1.8511563941729853E-3</c:v>
                </c:pt>
                <c:pt idx="132">
                  <c:v>1.852317384775002E-3</c:v>
                </c:pt>
                <c:pt idx="133">
                  <c:v>1.8545244226597405E-3</c:v>
                </c:pt>
                <c:pt idx="134">
                  <c:v>1.8551853349833864E-3</c:v>
                </c:pt>
                <c:pt idx="135">
                  <c:v>1.8582518069155838E-3</c:v>
                </c:pt>
                <c:pt idx="136">
                  <c:v>1.8594768676193929E-3</c:v>
                </c:pt>
                <c:pt idx="137">
                  <c:v>1.8607188072037901E-3</c:v>
                </c:pt>
                <c:pt idx="138">
                  <c:v>1.863263540384869E-3</c:v>
                </c:pt>
                <c:pt idx="139">
                  <c:v>1.8639144847534856E-3</c:v>
                </c:pt>
                <c:pt idx="140">
                  <c:v>1.867245324633891E-3</c:v>
                </c:pt>
                <c:pt idx="141">
                  <c:v>1.8686268972261768E-3</c:v>
                </c:pt>
                <c:pt idx="142">
                  <c:v>1.8700382539086292E-3</c:v>
                </c:pt>
                <c:pt idx="143">
                  <c:v>1.873187100006516E-3</c:v>
                </c:pt>
                <c:pt idx="144">
                  <c:v>1.8738294274479271E-3</c:v>
                </c:pt>
                <c:pt idx="145">
                  <c:v>1.8776085493330396E-3</c:v>
                </c:pt>
                <c:pt idx="146">
                  <c:v>1.8792388389602709E-3</c:v>
                </c:pt>
                <c:pt idx="147">
                  <c:v>1.8809124408234858E-3</c:v>
                </c:pt>
                <c:pt idx="148">
                  <c:v>1.8849411779618143E-3</c:v>
                </c:pt>
                <c:pt idx="149">
                  <c:v>1.8855780947458112E-3</c:v>
                </c:pt>
                <c:pt idx="150">
                  <c:v>1.8899999999673687E-3</c:v>
                </c:pt>
                <c:pt idx="151">
                  <c:v>1.8919748861386866E-3</c:v>
                </c:pt>
                <c:pt idx="152">
                  <c:v>1.8940031045749474E-3</c:v>
                </c:pt>
                <c:pt idx="153">
                  <c:v>1.8991162218189935E-3</c:v>
                </c:pt>
                <c:pt idx="154">
                  <c:v>1.8997526380248786E-3</c:v>
                </c:pt>
                <c:pt idx="155">
                  <c:v>1.904870661521317E-3</c:v>
                </c:pt>
                <c:pt idx="156">
                  <c:v>1.9071745423693822E-3</c:v>
                </c:pt>
                <c:pt idx="157">
                  <c:v>1.9095168319786463E-3</c:v>
                </c:pt>
                <c:pt idx="158">
                  <c:v>1.9173027825415928E-3</c:v>
                </c:pt>
                <c:pt idx="159">
                  <c:v>1.9217270476591551E-3</c:v>
                </c:pt>
                <c:pt idx="160">
                  <c:v>1.9242531518094937E-3</c:v>
                </c:pt>
                <c:pt idx="161">
                  <c:v>1.9268019722009609E-3</c:v>
                </c:pt>
                <c:pt idx="162">
                  <c:v>1.9274405779813458E-3</c:v>
                </c:pt>
                <c:pt idx="163">
                  <c:v>1.9398056077566249E-3</c:v>
                </c:pt>
                <c:pt idx="164">
                  <c:v>1.9424417797527303E-3</c:v>
                </c:pt>
                <c:pt idx="165">
                  <c:v>1.9450842061504224E-3</c:v>
                </c:pt>
                <c:pt idx="166">
                  <c:v>1.9517210197998918E-3</c:v>
                </c:pt>
                <c:pt idx="167">
                  <c:v>1.9523742771100463E-3</c:v>
                </c:pt>
                <c:pt idx="168">
                  <c:v>1.9583050967927943E-3</c:v>
                </c:pt>
                <c:pt idx="169">
                  <c:v>1.9609337953069568E-3</c:v>
                </c:pt>
                <c:pt idx="170">
                  <c:v>1.9635515168763022E-3</c:v>
                </c:pt>
                <c:pt idx="171">
                  <c:v>1.9699999999900114E-3</c:v>
                </c:pt>
                <c:pt idx="172">
                  <c:v>1.9706581958099864E-3</c:v>
                </c:pt>
                <c:pt idx="173">
                  <c:v>1.9763904097709231E-3</c:v>
                </c:pt>
                <c:pt idx="174">
                  <c:v>1.9788978582813872E-3</c:v>
                </c:pt>
                <c:pt idx="175">
                  <c:v>1.9813850367640094E-3</c:v>
                </c:pt>
                <c:pt idx="176">
                  <c:v>1.9874118895953632E-3</c:v>
                </c:pt>
                <c:pt idx="177">
                  <c:v>1.9880714790948295E-3</c:v>
                </c:pt>
                <c:pt idx="178">
                  <c:v>1.9935276711020287E-3</c:v>
                </c:pt>
                <c:pt idx="179">
                  <c:v>1.9958997479172188E-3</c:v>
                </c:pt>
                <c:pt idx="180">
                  <c:v>1.998253756266341E-3</c:v>
                </c:pt>
                <c:pt idx="181">
                  <c:v>2.0038991024031922E-3</c:v>
                </c:pt>
                <c:pt idx="182">
                  <c:v>2.0061853324154538E-3</c:v>
                </c:pt>
                <c:pt idx="183">
                  <c:v>2.0097643174979375E-3</c:v>
                </c:pt>
                <c:pt idx="184">
                  <c:v>2.0120168860270184E-3</c:v>
                </c:pt>
                <c:pt idx="185">
                  <c:v>2.0142537384758592E-3</c:v>
                </c:pt>
                <c:pt idx="186">
                  <c:v>2.0195729343066523E-3</c:v>
                </c:pt>
                <c:pt idx="187">
                  <c:v>2.0202249016673512E-3</c:v>
                </c:pt>
                <c:pt idx="188">
                  <c:v>2.0252145600783366E-3</c:v>
                </c:pt>
                <c:pt idx="189">
                  <c:v>2.0273645394719795E-3</c:v>
                </c:pt>
                <c:pt idx="190">
                  <c:v>2.0295013059871813E-3</c:v>
                </c:pt>
                <c:pt idx="191">
                  <c:v>2.0345520312664085E-3</c:v>
                </c:pt>
                <c:pt idx="192">
                  <c:v>2.0351958043220279E-3</c:v>
                </c:pt>
                <c:pt idx="193">
                  <c:v>2.0399999999999108E-3</c:v>
                </c:pt>
                <c:pt idx="194">
                  <c:v>2.0420654529314402E-3</c:v>
                </c:pt>
                <c:pt idx="195">
                  <c:v>2.0441217534169554E-3</c:v>
                </c:pt>
                <c:pt idx="196">
                  <c:v>2.0489979009247206E-3</c:v>
                </c:pt>
                <c:pt idx="197">
                  <c:v>2.0496300489270436E-3</c:v>
                </c:pt>
                <c:pt idx="198">
                  <c:v>2.0543451253565671E-3</c:v>
                </c:pt>
                <c:pt idx="199">
                  <c:v>2.0563942154314531E-3</c:v>
                </c:pt>
                <c:pt idx="200">
                  <c:v>2.0584501948452743E-3</c:v>
                </c:pt>
                <c:pt idx="201">
                  <c:v>2.0634451338088695E-3</c:v>
                </c:pt>
                <c:pt idx="202">
                  <c:v>2.064065919373755E-3</c:v>
                </c:pt>
                <c:pt idx="203">
                  <c:v>2.0674025816777492E-3</c:v>
                </c:pt>
                <c:pt idx="204">
                  <c:v>2.0695274819341573E-3</c:v>
                </c:pt>
                <c:pt idx="205">
                  <c:v>2.0716737222527758E-3</c:v>
                </c:pt>
                <c:pt idx="206">
                  <c:v>2.0738437525450021E-3</c:v>
                </c:pt>
                <c:pt idx="207">
                  <c:v>2.0793029433881487E-3</c:v>
                </c:pt>
                <c:pt idx="208">
                  <c:v>2.0828112996518606E-3</c:v>
                </c:pt>
                <c:pt idx="209">
                  <c:v>2.0851375564679689E-3</c:v>
                </c:pt>
                <c:pt idx="210">
                  <c:v>2.0875026195295264E-3</c:v>
                </c:pt>
                <c:pt idx="211">
                  <c:v>2.089909044357918E-3</c:v>
                </c:pt>
                <c:pt idx="212">
                  <c:v>2.0961812354820253E-3</c:v>
                </c:pt>
                <c:pt idx="213">
                  <c:v>2.0999999999943759E-3</c:v>
                </c:pt>
                <c:pt idx="214">
                  <c:v>2.1026513860357252E-3</c:v>
                </c:pt>
                <c:pt idx="215">
                  <c:v>2.1053555233427859E-3</c:v>
                </c:pt>
                <c:pt idx="216">
                  <c:v>2.108110789229135E-3</c:v>
                </c:pt>
                <c:pt idx="217">
                  <c:v>2.1154235601804528E-3</c:v>
                </c:pt>
                <c:pt idx="218">
                  <c:v>2.1196103244521527E-3</c:v>
                </c:pt>
                <c:pt idx="219">
                  <c:v>2.1225965325358124E-3</c:v>
                </c:pt>
                <c:pt idx="220">
                  <c:v>2.1256239168244936E-3</c:v>
                </c:pt>
                <c:pt idx="221">
                  <c:v>2.1286907825371127E-3</c:v>
                </c:pt>
                <c:pt idx="222">
                  <c:v>2.144557293897109E-3</c:v>
                </c:pt>
                <c:pt idx="223">
                  <c:v>2.1478248807474116E-3</c:v>
                </c:pt>
                <c:pt idx="224">
                  <c:v>2.1511197970341821E-3</c:v>
                </c:pt>
                <c:pt idx="225">
                  <c:v>2.1598067694754857E-3</c:v>
                </c:pt>
                <c:pt idx="226">
                  <c:v>2.1645370574187744E-3</c:v>
                </c:pt>
                <c:pt idx="227">
                  <c:v>2.1679417563343407E-3</c:v>
                </c:pt>
                <c:pt idx="228">
                  <c:v>2.1713629666957062E-3</c:v>
                </c:pt>
                <c:pt idx="229">
                  <c:v>2.1747988494168376E-3</c:v>
                </c:pt>
                <c:pt idx="230">
                  <c:v>2.1837588545801103E-3</c:v>
                </c:pt>
                <c:pt idx="231">
                  <c:v>2.1886519612613398E-3</c:v>
                </c:pt>
                <c:pt idx="232">
                  <c:v>2.1921332585643741E-3</c:v>
                </c:pt>
                <c:pt idx="233">
                  <c:v>2.1956179771486397E-3</c:v>
                </c:pt>
                <c:pt idx="234">
                  <c:v>2.2100000007594977E-3</c:v>
                </c:pt>
                <c:pt idx="235">
                  <c:v>2.2107547844539494E-3</c:v>
                </c:pt>
                <c:pt idx="236">
                  <c:v>2.2130256335674385E-3</c:v>
                </c:pt>
                <c:pt idx="237">
                  <c:v>2.2164908433774913E-3</c:v>
                </c:pt>
                <c:pt idx="238">
                  <c:v>2.2199486524004928E-3</c:v>
                </c:pt>
                <c:pt idx="239">
                  <c:v>2.2233998650483216E-3</c:v>
                </c:pt>
                <c:pt idx="240">
                  <c:v>2.2321254142344577E-3</c:v>
                </c:pt>
                <c:pt idx="241">
                  <c:v>2.2371550294081805E-3</c:v>
                </c:pt>
                <c:pt idx="242">
                  <c:v>2.2405855156414525E-3</c:v>
                </c:pt>
                <c:pt idx="243">
                  <c:v>2.2440143455411334E-3</c:v>
                </c:pt>
                <c:pt idx="244">
                  <c:v>2.2474423613763825E-3</c:v>
                </c:pt>
                <c:pt idx="245">
                  <c:v>2.2482743005204477E-3</c:v>
                </c:pt>
                <c:pt idx="246">
                  <c:v>2.2611633187537891E-3</c:v>
                </c:pt>
                <c:pt idx="247">
                  <c:v>2.2646000876026941E-3</c:v>
                </c:pt>
                <c:pt idx="248">
                  <c:v>2.2680412095829341E-3</c:v>
                </c:pt>
                <c:pt idx="249">
                  <c:v>2.2714875648246692E-3</c:v>
                </c:pt>
                <c:pt idx="250">
                  <c:v>2.2800471975050166E-3</c:v>
                </c:pt>
                <c:pt idx="251">
                  <c:v>2.2853431103412847E-3</c:v>
                </c:pt>
                <c:pt idx="252">
                  <c:v>2.2888290231750713E-3</c:v>
                </c:pt>
                <c:pt idx="253">
                  <c:v>2.2923255636522811E-3</c:v>
                </c:pt>
                <c:pt idx="254">
                  <c:v>2.2958336497708649E-3</c:v>
                </c:pt>
                <c:pt idx="255">
                  <c:v>2.3044833687196945E-3</c:v>
                </c:pt>
                <c:pt idx="256">
                  <c:v>2.3100000000000767E-3</c:v>
                </c:pt>
                <c:pt idx="257">
                  <c:v>2.3135796891181359E-3</c:v>
                </c:pt>
                <c:pt idx="258">
                  <c:v>2.3171760377325521E-3</c:v>
                </c:pt>
                <c:pt idx="259">
                  <c:v>2.3207894928076551E-3</c:v>
                </c:pt>
                <c:pt idx="260">
                  <c:v>2.3296256190950704E-3</c:v>
                </c:pt>
                <c:pt idx="261">
                  <c:v>2.3354234625615586E-3</c:v>
                </c:pt>
                <c:pt idx="262">
                  <c:v>2.3391292999663926E-3</c:v>
                </c:pt>
                <c:pt idx="263">
                  <c:v>2.3428550129560213E-3</c:v>
                </c:pt>
                <c:pt idx="264">
                  <c:v>2.346601077608799E-3</c:v>
                </c:pt>
                <c:pt idx="265">
                  <c:v>2.3556491598957147E-3</c:v>
                </c:pt>
                <c:pt idx="266">
                  <c:v>2.3617985200144733E-3</c:v>
                </c:pt>
                <c:pt idx="267">
                  <c:v>2.3656536297564832E-3</c:v>
                </c:pt>
                <c:pt idx="268">
                  <c:v>2.3695320349935607E-3</c:v>
                </c:pt>
                <c:pt idx="269">
                  <c:v>2.3734342409261894E-3</c:v>
                </c:pt>
                <c:pt idx="270">
                  <c:v>2.382713830505645E-3</c:v>
                </c:pt>
                <c:pt idx="271">
                  <c:v>2.3892913212669323E-3</c:v>
                </c:pt>
                <c:pt idx="272">
                  <c:v>2.3933202543326769E-3</c:v>
                </c:pt>
                <c:pt idx="273">
                  <c:v>2.3973761066884516E-3</c:v>
                </c:pt>
                <c:pt idx="274">
                  <c:v>2.4014594126669439E-3</c:v>
                </c:pt>
                <c:pt idx="275">
                  <c:v>2.4109905217274056E-3</c:v>
                </c:pt>
                <c:pt idx="276">
                  <c:v>2.4180780051644719E-3</c:v>
                </c:pt>
                <c:pt idx="277">
                  <c:v>2.4223067399512478E-3</c:v>
                </c:pt>
                <c:pt idx="278">
                  <c:v>2.4265662217819481E-3</c:v>
                </c:pt>
                <c:pt idx="279">
                  <c:v>2.4308568273785692E-3</c:v>
                </c:pt>
                <c:pt idx="280">
                  <c:v>2.4406585725081768E-3</c:v>
                </c:pt>
                <c:pt idx="281">
                  <c:v>2.4483211253026626E-3</c:v>
                </c:pt>
                <c:pt idx="282">
                  <c:v>2.4527598015666821E-3</c:v>
                </c:pt>
                <c:pt idx="283">
                  <c:v>2.4572263468907478E-3</c:v>
                </c:pt>
                <c:pt idx="284">
                  <c:v>2.4617201630399736E-3</c:v>
                </c:pt>
                <c:pt idx="285">
                  <c:v>2.4717750976482591E-3</c:v>
                </c:pt>
                <c:pt idx="286">
                  <c:v>2.4799559230319927E-3</c:v>
                </c:pt>
                <c:pt idx="287">
                  <c:v>2.4845768716151135E-3</c:v>
                </c:pt>
                <c:pt idx="288">
                  <c:v>2.4892213527061219E-3</c:v>
                </c:pt>
                <c:pt idx="289">
                  <c:v>2.4938887184298396E-3</c:v>
                </c:pt>
                <c:pt idx="290">
                  <c:v>2.5041612702869764E-3</c:v>
                </c:pt>
                <c:pt idx="291">
                  <c:v>2.5127738219058284E-3</c:v>
                </c:pt>
                <c:pt idx="292">
                  <c:v>2.5175456444151232E-3</c:v>
                </c:pt>
                <c:pt idx="293">
                  <c:v>2.5223363153497047E-3</c:v>
                </c:pt>
                <c:pt idx="294">
                  <c:v>2.5271451371787724E-3</c:v>
                </c:pt>
                <c:pt idx="295">
                  <c:v>2.5375984621705174E-3</c:v>
                </c:pt>
                <c:pt idx="296">
                  <c:v>2.5465477344967309E-3</c:v>
                </c:pt>
                <c:pt idx="297">
                  <c:v>2.5514365995040209E-3</c:v>
                </c:pt>
                <c:pt idx="298">
                  <c:v>2.5563392812173367E-3</c:v>
                </c:pt>
                <c:pt idx="299">
                  <c:v>2.561255032435145E-3</c:v>
                </c:pt>
                <c:pt idx="300">
                  <c:v>2.5718512973314455E-3</c:v>
                </c:pt>
                <c:pt idx="301">
                  <c:v>2.5810459326675288E-3</c:v>
                </c:pt>
                <c:pt idx="302">
                  <c:v>2.5860274430995205E-3</c:v>
                </c:pt>
                <c:pt idx="303">
                  <c:v>2.5910232818280891E-3</c:v>
                </c:pt>
                <c:pt idx="304">
                  <c:v>2.5960338624172116E-3</c:v>
                </c:pt>
                <c:pt idx="305">
                  <c:v>2.6067662115997706E-3</c:v>
                </c:pt>
                <c:pt idx="306">
                  <c:v>2.6162320044664121E-3</c:v>
                </c:pt>
                <c:pt idx="307">
                  <c:v>2.6213226276299659E-3</c:v>
                </c:pt>
                <c:pt idx="308">
                  <c:v>2.6264305519289486E-3</c:v>
                </c:pt>
                <c:pt idx="309">
                  <c:v>2.6315562168923207E-3</c:v>
                </c:pt>
                <c:pt idx="310">
                  <c:v>2.6424423578922142E-3</c:v>
                </c:pt>
                <c:pt idx="311">
                  <c:v>2.6522452038361139E-3</c:v>
                </c:pt>
                <c:pt idx="312">
                  <c:v>2.6574662949219417E-3</c:v>
                </c:pt>
                <c:pt idx="313">
                  <c:v>2.6627078417662815E-3</c:v>
                </c:pt>
                <c:pt idx="314">
                  <c:v>2.6679703098727143E-3</c:v>
                </c:pt>
                <c:pt idx="315">
                  <c:v>2.6790283780247985E-3</c:v>
                </c:pt>
                <c:pt idx="316">
                  <c:v>2.6892388348947467E-3</c:v>
                </c:pt>
                <c:pt idx="317">
                  <c:v>2.6946130217710852E-3</c:v>
                </c:pt>
                <c:pt idx="318">
                  <c:v>2.7000110008769803E-3</c:v>
                </c:pt>
                <c:pt idx="319">
                  <c:v>2.7054332636996118E-3</c:v>
                </c:pt>
                <c:pt idx="320">
                  <c:v>2.7166817743515706E-3</c:v>
                </c:pt>
                <c:pt idx="321">
                  <c:v>2.7273751118617917E-3</c:v>
                </c:pt>
                <c:pt idx="322">
                  <c:v>2.7329259589191895E-3</c:v>
                </c:pt>
                <c:pt idx="323">
                  <c:v>2.7385020910166216E-3</c:v>
                </c:pt>
                <c:pt idx="324">
                  <c:v>2.7441019839158183E-3</c:v>
                </c:pt>
                <c:pt idx="325">
                  <c:v>2.7555473462766056E-3</c:v>
                </c:pt>
                <c:pt idx="326">
                  <c:v>2.7667081924161387E-3</c:v>
                </c:pt>
                <c:pt idx="327">
                  <c:v>2.7724035393904452E-3</c:v>
                </c:pt>
                <c:pt idx="328">
                  <c:v>2.7781132099109363E-3</c:v>
                </c:pt>
                <c:pt idx="329">
                  <c:v>2.7838355824571603E-3</c:v>
                </c:pt>
                <c:pt idx="330">
                  <c:v>2.7954097074646507E-3</c:v>
                </c:pt>
                <c:pt idx="331">
                  <c:v>2.8068191759764959E-3</c:v>
                </c:pt>
                <c:pt idx="332">
                  <c:v>2.8125802493224354E-3</c:v>
                </c:pt>
                <c:pt idx="333">
                  <c:v>2.8183440036499488E-3</c:v>
                </c:pt>
                <c:pt idx="334">
                  <c:v>2.8241087201266168E-3</c:v>
                </c:pt>
                <c:pt idx="335">
                  <c:v>2.8357293634415437E-3</c:v>
                </c:pt>
                <c:pt idx="336">
                  <c:v>2.8471423442288073E-3</c:v>
                </c:pt>
                <c:pt idx="337">
                  <c:v>2.852885602315123E-3</c:v>
                </c:pt>
                <c:pt idx="338">
                  <c:v>2.8586192175623637E-3</c:v>
                </c:pt>
                <c:pt idx="339">
                  <c:v>2.8643413738046815E-3</c:v>
                </c:pt>
                <c:pt idx="340">
                  <c:v>2.8759246633455319E-3</c:v>
                </c:pt>
                <c:pt idx="341">
                  <c:v>2.887078598685431E-3</c:v>
                </c:pt>
                <c:pt idx="342">
                  <c:v>2.8927157306954912E-3</c:v>
                </c:pt>
                <c:pt idx="343">
                  <c:v>2.8983302146739372E-3</c:v>
                </c:pt>
                <c:pt idx="344">
                  <c:v>2.9039207375426835E-3</c:v>
                </c:pt>
                <c:pt idx="345">
                  <c:v>2.9153855399639546E-3</c:v>
                </c:pt>
                <c:pt idx="346">
                  <c:v>2.9260711228796797E-3</c:v>
                </c:pt>
                <c:pt idx="347">
                  <c:v>2.9315644002147184E-3</c:v>
                </c:pt>
                <c:pt idx="348">
                  <c:v>2.9370434475088306E-3</c:v>
                </c:pt>
                <c:pt idx="349">
                  <c:v>2.9425100408137605E-3</c:v>
                </c:pt>
                <c:pt idx="350">
                  <c:v>2.9538920362916134E-3</c:v>
                </c:pt>
                <c:pt idx="351">
                  <c:v>2.9642879406529682E-3</c:v>
                </c:pt>
                <c:pt idx="352">
                  <c:v>2.9697194502652348E-3</c:v>
                </c:pt>
                <c:pt idx="353">
                  <c:v>2.9751494894872262E-3</c:v>
                </c:pt>
                <c:pt idx="354">
                  <c:v>2.9805799434693887E-3</c:v>
                </c:pt>
                <c:pt idx="355">
                  <c:v>2.9830350506385253E-3</c:v>
                </c:pt>
                <c:pt idx="356">
                  <c:v>3.002344155558047E-3</c:v>
                </c:pt>
                <c:pt idx="357">
                  <c:v>3.0078055061543534E-3</c:v>
                </c:pt>
                <c:pt idx="358">
                  <c:v>3.0132789097545151E-3</c:v>
                </c:pt>
                <c:pt idx="359">
                  <c:v>3.0187663606282677E-3</c:v>
                </c:pt>
                <c:pt idx="360">
                  <c:v>3.030260032862052E-3</c:v>
                </c:pt>
                <c:pt idx="361">
                  <c:v>3.0408970679399179E-3</c:v>
                </c:pt>
                <c:pt idx="362">
                  <c:v>3.0464852149279117E-3</c:v>
                </c:pt>
                <c:pt idx="363">
                  <c:v>3.0520997022411146E-3</c:v>
                </c:pt>
                <c:pt idx="364">
                  <c:v>3.0577426333018389E-3</c:v>
                </c:pt>
                <c:pt idx="365">
                  <c:v>3.0694342521439145E-3</c:v>
                </c:pt>
                <c:pt idx="366">
                  <c:v>3.0806290288025546E-3</c:v>
                </c:pt>
                <c:pt idx="367">
                  <c:v>3.0864292534901697E-3</c:v>
                </c:pt>
                <c:pt idx="368">
                  <c:v>3.092259757569053E-3</c:v>
                </c:pt>
                <c:pt idx="369">
                  <c:v>3.0981199231146441E-3</c:v>
                </c:pt>
                <c:pt idx="370">
                  <c:v>3.1100481886257312E-3</c:v>
                </c:pt>
                <c:pt idx="371">
                  <c:v>3.1218446473027053E-3</c:v>
                </c:pt>
                <c:pt idx="372">
                  <c:v>3.1278436571393195E-3</c:v>
                </c:pt>
                <c:pt idx="373">
                  <c:v>3.1338685043863913E-3</c:v>
                </c:pt>
                <c:pt idx="374">
                  <c:v>3.1399185322800722E-3</c:v>
                </c:pt>
                <c:pt idx="375">
                  <c:v>3.1520463237329141E-3</c:v>
                </c:pt>
                <c:pt idx="376">
                  <c:v>3.1643571207914042E-3</c:v>
                </c:pt>
                <c:pt idx="377">
                  <c:v>3.1705230062035131E-3</c:v>
                </c:pt>
                <c:pt idx="378">
                  <c:v>3.1767100151207589E-3</c:v>
                </c:pt>
                <c:pt idx="379">
                  <c:v>3.1829174519231417E-3</c:v>
                </c:pt>
                <c:pt idx="380">
                  <c:v>3.1952064695588067E-3</c:v>
                </c:pt>
                <c:pt idx="381">
                  <c:v>3.207937371261019E-3</c:v>
                </c:pt>
                <c:pt idx="382">
                  <c:v>3.2142363188590556E-3</c:v>
                </c:pt>
                <c:pt idx="383">
                  <c:v>3.220551404018735E-3</c:v>
                </c:pt>
                <c:pt idx="384">
                  <c:v>3.2268818922490143E-3</c:v>
                </c:pt>
                <c:pt idx="385">
                  <c:v>3.2392931835810374E-3</c:v>
                </c:pt>
                <c:pt idx="386">
                  <c:v>3.2523429916474851E-3</c:v>
                </c:pt>
                <c:pt idx="387">
                  <c:v>3.2587392834547081E-3</c:v>
                </c:pt>
                <c:pt idx="388">
                  <c:v>3.265146454736348E-3</c:v>
                </c:pt>
                <c:pt idx="389">
                  <c:v>3.271563571337515E-3</c:v>
                </c:pt>
                <c:pt idx="390">
                  <c:v>3.2840564817132041E-3</c:v>
                </c:pt>
                <c:pt idx="391">
                  <c:v>3.2972979974491392E-3</c:v>
                </c:pt>
                <c:pt idx="392">
                  <c:v>3.3037392101446313E-3</c:v>
                </c:pt>
                <c:pt idx="393">
                  <c:v>3.3101798678414462E-3</c:v>
                </c:pt>
                <c:pt idx="394">
                  <c:v>3.3166181498232943E-3</c:v>
                </c:pt>
                <c:pt idx="395">
                  <c:v>3.329119977295267E-3</c:v>
                </c:pt>
                <c:pt idx="396">
                  <c:v>3.342310666603461E-3</c:v>
                </c:pt>
                <c:pt idx="397">
                  <c:v>3.3487093195875817E-3</c:v>
                </c:pt>
                <c:pt idx="398">
                  <c:v>3.3550944087461327E-3</c:v>
                </c:pt>
                <c:pt idx="399">
                  <c:v>3.3614640254224296E-3</c:v>
                </c:pt>
                <c:pt idx="400">
                  <c:v>3.3738865743207997E-3</c:v>
                </c:pt>
                <c:pt idx="401">
                  <c:v>3.3867491544332692E-3</c:v>
                </c:pt>
                <c:pt idx="402">
                  <c:v>3.3930123391107902E-3</c:v>
                </c:pt>
                <c:pt idx="403">
                  <c:v>3.399248335523521E-3</c:v>
                </c:pt>
                <c:pt idx="404">
                  <c:v>3.4054551470682499E-3</c:v>
                </c:pt>
                <c:pt idx="405">
                  <c:v>3.4177094066058602E-3</c:v>
                </c:pt>
                <c:pt idx="406">
                  <c:v>3.4299501727729116E-3</c:v>
                </c:pt>
                <c:pt idx="407">
                  <c:v>3.43598067120668E-3</c:v>
                </c:pt>
                <c:pt idx="408">
                  <c:v>3.4419697413260804E-3</c:v>
                </c:pt>
                <c:pt idx="409">
                  <c:v>3.4479159885291992E-3</c:v>
                </c:pt>
                <c:pt idx="410">
                  <c:v>3.4599171048129954E-3</c:v>
                </c:pt>
                <c:pt idx="411">
                  <c:v>3.4713071069903275E-3</c:v>
                </c:pt>
                <c:pt idx="412">
                  <c:v>3.4770668679445374E-3</c:v>
                </c:pt>
                <c:pt idx="413">
                  <c:v>3.4827956571352918E-3</c:v>
                </c:pt>
                <c:pt idx="414">
                  <c:v>3.4884956204782559E-3</c:v>
                </c:pt>
                <c:pt idx="415">
                  <c:v>3.5064225339228676E-3</c:v>
                </c:pt>
                <c:pt idx="416">
                  <c:v>3.5166392790695884E-3</c:v>
                </c:pt>
                <c:pt idx="417">
                  <c:v>3.522212249590376E-3</c:v>
                </c:pt>
                <c:pt idx="418">
                  <c:v>3.5277718646909424E-3</c:v>
                </c:pt>
                <c:pt idx="419">
                  <c:v>3.5302421643361678E-3</c:v>
                </c:pt>
                <c:pt idx="420">
                  <c:v>3.5499224955709216E-3</c:v>
                </c:pt>
                <c:pt idx="421">
                  <c:v>3.5554497674045735E-3</c:v>
                </c:pt>
                <c:pt idx="422">
                  <c:v>3.5609775696119981E-3</c:v>
                </c:pt>
                <c:pt idx="423">
                  <c:v>3.566508272624279E-3</c:v>
                </c:pt>
                <c:pt idx="424">
                  <c:v>3.5782419417808393E-3</c:v>
                </c:pt>
                <c:pt idx="425">
                  <c:v>3.5887080627100602E-3</c:v>
                </c:pt>
                <c:pt idx="426">
                  <c:v>3.5942893875876162E-3</c:v>
                </c:pt>
                <c:pt idx="427">
                  <c:v>3.5998881726908754E-3</c:v>
                </c:pt>
                <c:pt idx="428">
                  <c:v>3.6055069007356797E-3</c:v>
                </c:pt>
                <c:pt idx="429">
                  <c:v>3.6173820716064306E-3</c:v>
                </c:pt>
                <c:pt idx="430">
                  <c:v>3.6282314582036668E-3</c:v>
                </c:pt>
                <c:pt idx="431">
                  <c:v>3.6339872213777976E-3</c:v>
                </c:pt>
                <c:pt idx="432">
                  <c:v>3.6397752631192539E-3</c:v>
                </c:pt>
                <c:pt idx="433">
                  <c:v>3.6455952635173626E-3</c:v>
                </c:pt>
                <c:pt idx="434">
                  <c:v>3.6577111312570219E-3</c:v>
                </c:pt>
                <c:pt idx="435">
                  <c:v>3.669188353573884E-3</c:v>
                </c:pt>
                <c:pt idx="436">
                  <c:v>3.6751632487057443E-3</c:v>
                </c:pt>
                <c:pt idx="437">
                  <c:v>3.6811681230948185E-3</c:v>
                </c:pt>
                <c:pt idx="438">
                  <c:v>3.6872026368505798E-3</c:v>
                </c:pt>
                <c:pt idx="439">
                  <c:v>3.6995530180293891E-3</c:v>
                </c:pt>
                <c:pt idx="440">
                  <c:v>3.7116301877971867E-3</c:v>
                </c:pt>
                <c:pt idx="441">
                  <c:v>3.7178077000939564E-3</c:v>
                </c:pt>
                <c:pt idx="442">
                  <c:v>3.7240127524516974E-3</c:v>
                </c:pt>
                <c:pt idx="443">
                  <c:v>3.7302449849903937E-3</c:v>
                </c:pt>
                <c:pt idx="444">
                  <c:v>3.7428055783655496E-3</c:v>
                </c:pt>
                <c:pt idx="445">
                  <c:v>3.7554384193852785E-3</c:v>
                </c:pt>
                <c:pt idx="446">
                  <c:v>3.7618010546545612E-3</c:v>
                </c:pt>
                <c:pt idx="447">
                  <c:v>3.7681886508371797E-3</c:v>
                </c:pt>
                <c:pt idx="448">
                  <c:v>3.7746008280548694E-3</c:v>
                </c:pt>
                <c:pt idx="449">
                  <c:v>3.7873469841575745E-3</c:v>
                </c:pt>
                <c:pt idx="450">
                  <c:v>3.8004876496917335E-3</c:v>
                </c:pt>
                <c:pt idx="451">
                  <c:v>3.8070169338890983E-3</c:v>
                </c:pt>
                <c:pt idx="452">
                  <c:v>3.8135684598359456E-3</c:v>
                </c:pt>
                <c:pt idx="453">
                  <c:v>3.8201415287308217E-3</c:v>
                </c:pt>
                <c:pt idx="454">
                  <c:v>3.8330462033230582E-3</c:v>
                </c:pt>
                <c:pt idx="455">
                  <c:v>3.8466080221881481E-3</c:v>
                </c:pt>
                <c:pt idx="456">
                  <c:v>3.8532570292420182E-3</c:v>
                </c:pt>
                <c:pt idx="457">
                  <c:v>3.8599144722870813E-3</c:v>
                </c:pt>
                <c:pt idx="458">
                  <c:v>3.8665780679925528E-3</c:v>
                </c:pt>
                <c:pt idx="459">
                  <c:v>3.879555474784083E-3</c:v>
                </c:pt>
                <c:pt idx="460">
                  <c:v>3.8932478189906503E-3</c:v>
                </c:pt>
                <c:pt idx="461">
                  <c:v>3.8999074362152347E-3</c:v>
                </c:pt>
                <c:pt idx="462">
                  <c:v>3.9065592110150271E-3</c:v>
                </c:pt>
                <c:pt idx="463">
                  <c:v>3.913200761688179E-3</c:v>
                </c:pt>
                <c:pt idx="464">
                  <c:v>3.9261374352894283E-3</c:v>
                </c:pt>
                <c:pt idx="465">
                  <c:v>3.9396165971635859E-3</c:v>
                </c:pt>
                <c:pt idx="466">
                  <c:v>3.9461708097604598E-3</c:v>
                </c:pt>
                <c:pt idx="467">
                  <c:v>3.9527002128698276E-3</c:v>
                </c:pt>
                <c:pt idx="468">
                  <c:v>3.9592023264058548E-3</c:v>
                </c:pt>
                <c:pt idx="469">
                  <c:v>3.9719843500804512E-3</c:v>
                </c:pt>
                <c:pt idx="470">
                  <c:v>3.9848877912061998E-3</c:v>
                </c:pt>
                <c:pt idx="471">
                  <c:v>3.9912157636965342E-3</c:v>
                </c:pt>
                <c:pt idx="472">
                  <c:v>3.9975019810148359E-3</c:v>
                </c:pt>
                <c:pt idx="473">
                  <c:v>4.0037474234404149E-3</c:v>
                </c:pt>
                <c:pt idx="474">
                  <c:v>4.0162740464605787E-3</c:v>
                </c:pt>
                <c:pt idx="475">
                  <c:v>4.0283556090745035E-3</c:v>
                </c:pt>
                <c:pt idx="476">
                  <c:v>4.0344229008853838E-3</c:v>
                </c:pt>
                <c:pt idx="477">
                  <c:v>4.0404597875046949E-3</c:v>
                </c:pt>
                <c:pt idx="478">
                  <c:v>4.0464680372963016E-3</c:v>
                </c:pt>
                <c:pt idx="479">
                  <c:v>4.058790003816929E-3</c:v>
                </c:pt>
                <c:pt idx="480">
                  <c:v>4.0702504362223352E-3</c:v>
                </c:pt>
                <c:pt idx="481">
                  <c:v>4.0761424280962386E-3</c:v>
                </c:pt>
                <c:pt idx="482">
                  <c:v>4.0820166337840287E-3</c:v>
                </c:pt>
                <c:pt idx="483">
                  <c:v>4.0846943536850967E-3</c:v>
                </c:pt>
                <c:pt idx="484">
                  <c:v>4.0873546045356902E-3</c:v>
                </c:pt>
                <c:pt idx="485">
                  <c:v>4.1111859682785848E-3</c:v>
                </c:pt>
                <c:pt idx="486">
                  <c:v>4.1169926764639932E-3</c:v>
                </c:pt>
                <c:pt idx="487">
                  <c:v>4.1227947785394976E-3</c:v>
                </c:pt>
                <c:pt idx="488">
                  <c:v>4.1285942031766753E-3</c:v>
                </c:pt>
                <c:pt idx="489">
                  <c:v>4.140790746002045E-3</c:v>
                </c:pt>
                <c:pt idx="490">
                  <c:v>4.1518041015728771E-3</c:v>
                </c:pt>
                <c:pt idx="491">
                  <c:v>4.1576194698978493E-3</c:v>
                </c:pt>
                <c:pt idx="492">
                  <c:v>4.1634439733038977E-3</c:v>
                </c:pt>
                <c:pt idx="493">
                  <c:v>4.1692796206294859E-3</c:v>
                </c:pt>
                <c:pt idx="494">
                  <c:v>4.198696127256667E-3</c:v>
                </c:pt>
                <c:pt idx="495">
                  <c:v>4.2046410029046421E-3</c:v>
                </c:pt>
                <c:pt idx="496">
                  <c:v>4.2106086260360765E-3</c:v>
                </c:pt>
                <c:pt idx="497">
                  <c:v>4.223051960286636E-3</c:v>
                </c:pt>
                <c:pt idx="498">
                  <c:v>4.2346926676838691E-3</c:v>
                </c:pt>
                <c:pt idx="499">
                  <c:v>4.2407635461124372E-3</c:v>
                </c:pt>
                <c:pt idx="500">
                  <c:v>4.2468529489055138E-3</c:v>
                </c:pt>
                <c:pt idx="501">
                  <c:v>4.2529601570730803E-3</c:v>
                </c:pt>
                <c:pt idx="502">
                  <c:v>4.2655583996679125E-3</c:v>
                </c:pt>
                <c:pt idx="503">
                  <c:v>4.2837378110675726E-3</c:v>
                </c:pt>
                <c:pt idx="504">
                  <c:v>4.2899365104387931E-3</c:v>
                </c:pt>
                <c:pt idx="505">
                  <c:v>4.2961478611229969E-3</c:v>
                </c:pt>
                <c:pt idx="506">
                  <c:v>4.308860903445717E-3</c:v>
                </c:pt>
                <c:pt idx="507">
                  <c:v>4.321104640041297E-3</c:v>
                </c:pt>
                <c:pt idx="508">
                  <c:v>4.3273678567103228E-3</c:v>
                </c:pt>
                <c:pt idx="509">
                  <c:v>4.3336391381643535E-3</c:v>
                </c:pt>
                <c:pt idx="510">
                  <c:v>4.3399177048330075E-3</c:v>
                </c:pt>
                <c:pt idx="511">
                  <c:v>4.3840064543197617E-3</c:v>
                </c:pt>
                <c:pt idx="512">
                  <c:v>4.4282356572684194E-3</c:v>
                </c:pt>
                <c:pt idx="513">
                  <c:v>4.4725871452156417E-3</c:v>
                </c:pt>
                <c:pt idx="514">
                  <c:v>4.5170592542505576E-3</c:v>
                </c:pt>
                <c:pt idx="515">
                  <c:v>4.5616504299024231E-3</c:v>
                </c:pt>
                <c:pt idx="516">
                  <c:v>4.6063592271638363E-3</c:v>
                </c:pt>
                <c:pt idx="517">
                  <c:v>4.6511843105139531E-3</c:v>
                </c:pt>
                <c:pt idx="518">
                  <c:v>4.6961244539414811E-3</c:v>
                </c:pt>
                <c:pt idx="519">
                  <c:v>4.7411785409678942E-3</c:v>
                </c:pt>
                <c:pt idx="520">
                  <c:v>4.7863455646706471E-3</c:v>
                </c:pt>
                <c:pt idx="521">
                  <c:v>4.8316246277079217E-3</c:v>
                </c:pt>
                <c:pt idx="522">
                  <c:v>4.8770149423425007E-3</c:v>
                </c:pt>
                <c:pt idx="523">
                  <c:v>4.9225158304643237E-3</c:v>
                </c:pt>
                <c:pt idx="524">
                  <c:v>4.9681267236172024E-3</c:v>
                </c:pt>
                <c:pt idx="525">
                  <c:v>5.0138471630213847E-3</c:v>
                </c:pt>
                <c:pt idx="526">
                  <c:v>5.0596767995996095E-3</c:v>
                </c:pt>
                <c:pt idx="527">
                  <c:v>5.105615394000982E-3</c:v>
                </c:pt>
                <c:pt idx="528">
                  <c:v>5.1516628166274709E-3</c:v>
                </c:pt>
                <c:pt idx="529">
                  <c:v>5.1978190476573436E-3</c:v>
                </c:pt>
                <c:pt idx="530">
                  <c:v>5.2440841770725385E-3</c:v>
                </c:pt>
                <c:pt idx="531">
                  <c:v>5.2904584046827591E-3</c:v>
                </c:pt>
                <c:pt idx="532">
                  <c:v>5.3369420401517534E-3</c:v>
                </c:pt>
                <c:pt idx="533">
                  <c:v>5.3835355030240287E-3</c:v>
                </c:pt>
                <c:pt idx="534">
                  <c:v>5.430239322750041E-3</c:v>
                </c:pt>
                <c:pt idx="535">
                  <c:v>5.477054138713351E-3</c:v>
                </c:pt>
                <c:pt idx="536">
                  <c:v>5.5239807002569023E-3</c:v>
                </c:pt>
                <c:pt idx="537">
                  <c:v>5.5710198667088644E-3</c:v>
                </c:pt>
                <c:pt idx="538">
                  <c:v>5.6181726074113246E-3</c:v>
                </c:pt>
                <c:pt idx="539">
                  <c:v>5.6654400017463451E-3</c:v>
                </c:pt>
                <c:pt idx="540">
                  <c:v>5.7128232391633416E-3</c:v>
                </c:pt>
                <c:pt idx="541">
                  <c:v>5.7603236192062396E-3</c:v>
                </c:pt>
                <c:pt idx="542">
                  <c:v>5.8079425515425989E-3</c:v>
                </c:pt>
                <c:pt idx="543">
                  <c:v>5.8695950661155835E-3</c:v>
                </c:pt>
                <c:pt idx="544">
                  <c:v>5.9174971013272589E-3</c:v>
                </c:pt>
                <c:pt idx="545">
                  <c:v>5.9655231174732277E-3</c:v>
                </c:pt>
                <c:pt idx="546">
                  <c:v>6.0136749682623922E-3</c:v>
                </c:pt>
                <c:pt idx="547">
                  <c:v>6.0619546170785406E-3</c:v>
                </c:pt>
                <c:pt idx="548">
                  <c:v>6.1103641370095323E-3</c:v>
                </c:pt>
                <c:pt idx="549">
                  <c:v>6.1589057108764837E-3</c:v>
                </c:pt>
                <c:pt idx="550">
                  <c:v>6.2075816312631765E-3</c:v>
                </c:pt>
                <c:pt idx="551">
                  <c:v>6.2563943005471967E-3</c:v>
                </c:pt>
                <c:pt idx="552">
                  <c:v>6.3053462309289113E-3</c:v>
                </c:pt>
                <c:pt idx="553">
                  <c:v>6.3544400444626118E-3</c:v>
                </c:pt>
                <c:pt idx="554">
                  <c:v>6.4036784730872216E-3</c:v>
                </c:pt>
                <c:pt idx="555">
                  <c:v>6.4530643586572329E-3</c:v>
                </c:pt>
                <c:pt idx="556">
                  <c:v>6.5235496618646169E-3</c:v>
                </c:pt>
                <c:pt idx="557">
                  <c:v>6.5522904178196041E-3</c:v>
                </c:pt>
                <c:pt idx="558">
                  <c:v>6.6021368249845336E-3</c:v>
                </c:pt>
                <c:pt idx="559">
                  <c:v>6.6558902298889614E-3</c:v>
                </c:pt>
                <c:pt idx="560">
                  <c:v>6.7023128036913463E-3</c:v>
                </c:pt>
                <c:pt idx="561">
                  <c:v>6.7526492691658479E-3</c:v>
                </c:pt>
                <c:pt idx="562">
                  <c:v>6.8031561648929312E-3</c:v>
                </c:pt>
                <c:pt idx="563">
                  <c:v>6.8538366666112864E-3</c:v>
                </c:pt>
                <c:pt idx="564">
                  <c:v>6.9046892293333417E-3</c:v>
                </c:pt>
                <c:pt idx="565">
                  <c:v>6.9557094334785387E-3</c:v>
                </c:pt>
                <c:pt idx="566">
                  <c:v>7.0068927256006462E-3</c:v>
                </c:pt>
                <c:pt idx="567">
                  <c:v>7.0582344762666971E-3</c:v>
                </c:pt>
                <c:pt idx="568">
                  <c:v>7.1097299800284529E-3</c:v>
                </c:pt>
                <c:pt idx="569">
                  <c:v>7.1497828928550567E-3</c:v>
                </c:pt>
                <c:pt idx="570">
                  <c:v>7.2131630448138218E-3</c:v>
                </c:pt>
                <c:pt idx="571">
                  <c:v>7.2650908146271957E-3</c:v>
                </c:pt>
                <c:pt idx="572">
                  <c:v>7.3171527550622119E-3</c:v>
                </c:pt>
                <c:pt idx="573">
                  <c:v>7.3693437801950357E-3</c:v>
                </c:pt>
                <c:pt idx="574">
                  <c:v>7.4216587279271268E-3</c:v>
                </c:pt>
                <c:pt idx="575">
                  <c:v>7.4740923599584458E-3</c:v>
                </c:pt>
                <c:pt idx="576">
                  <c:v>7.5266393617606656E-3</c:v>
                </c:pt>
                <c:pt idx="577">
                  <c:v>7.5792943425510339E-3</c:v>
                </c:pt>
                <c:pt idx="578">
                  <c:v>7.6202778425808367E-3</c:v>
                </c:pt>
                <c:pt idx="579">
                  <c:v>7.6849062965399628E-3</c:v>
                </c:pt>
                <c:pt idx="580">
                  <c:v>7.7378521066689262E-3</c:v>
                </c:pt>
                <c:pt idx="581">
                  <c:v>7.7908835695965307E-3</c:v>
                </c:pt>
                <c:pt idx="582">
                  <c:v>7.8439949128828127E-3</c:v>
                </c:pt>
                <c:pt idx="583">
                  <c:v>7.8971802876800414E-3</c:v>
                </c:pt>
                <c:pt idx="584">
                  <c:v>7.9504337687087718E-3</c:v>
                </c:pt>
                <c:pt idx="585">
                  <c:v>8.0037493542329981E-3</c:v>
                </c:pt>
                <c:pt idx="586">
                  <c:v>8.057120966035336E-3</c:v>
                </c:pt>
                <c:pt idx="587">
                  <c:v>8.1105424493941505E-3</c:v>
                </c:pt>
                <c:pt idx="588">
                  <c:v>8.1640075730591583E-3</c:v>
                </c:pt>
                <c:pt idx="589">
                  <c:v>8.2175100292292084E-3</c:v>
                </c:pt>
                <c:pt idx="590">
                  <c:v>8.2710434335276778E-3</c:v>
                </c:pt>
                <c:pt idx="591">
                  <c:v>8.3128019994716338E-3</c:v>
                </c:pt>
                <c:pt idx="592">
                  <c:v>8.378177165999234E-3</c:v>
                </c:pt>
                <c:pt idx="593">
                  <c:v>8.4317643423465344E-3</c:v>
                </c:pt>
                <c:pt idx="594">
                  <c:v>8.4853561631286437E-3</c:v>
                </c:pt>
                <c:pt idx="595">
                  <c:v>8.5540792616318299E-3</c:v>
                </c:pt>
                <c:pt idx="596">
                  <c:v>8.6076644516371401E-3</c:v>
                </c:pt>
                <c:pt idx="597">
                  <c:v>8.6612317052319563E-3</c:v>
                </c:pt>
                <c:pt idx="598">
                  <c:v>8.7147739780971782E-3</c:v>
                </c:pt>
                <c:pt idx="599">
                  <c:v>8.7682841487388367E-3</c:v>
                </c:pt>
                <c:pt idx="600">
                  <c:v>8.8217550184721029E-3</c:v>
                </c:pt>
                <c:pt idx="601">
                  <c:v>8.8751793114024632E-3</c:v>
                </c:pt>
                <c:pt idx="602">
                  <c:v>8.9285496744088439E-3</c:v>
                </c:pt>
                <c:pt idx="603">
                  <c:v>8.9818586771263191E-3</c:v>
                </c:pt>
                <c:pt idx="604">
                  <c:v>9.0389517034908523E-3</c:v>
                </c:pt>
                <c:pt idx="605">
                  <c:v>9.0921062186487926E-3</c:v>
                </c:pt>
                <c:pt idx="606">
                  <c:v>9.1451762165512453E-3</c:v>
                </c:pt>
                <c:pt idx="607">
                  <c:v>9.1981539663857134E-3</c:v>
                </c:pt>
                <c:pt idx="608">
                  <c:v>9.2510316602249995E-3</c:v>
                </c:pt>
                <c:pt idx="609">
                  <c:v>9.3038014130160541E-3</c:v>
                </c:pt>
                <c:pt idx="610">
                  <c:v>9.3564552625662253E-3</c:v>
                </c:pt>
                <c:pt idx="611">
                  <c:v>9.4239698155097092E-3</c:v>
                </c:pt>
                <c:pt idx="612">
                  <c:v>9.4613830174182633E-3</c:v>
                </c:pt>
                <c:pt idx="613">
                  <c:v>9.5136406125474644E-3</c:v>
                </c:pt>
                <c:pt idx="614">
                  <c:v>9.5657496840718843E-3</c:v>
                </c:pt>
                <c:pt idx="615">
                  <c:v>9.6177029382586918E-3</c:v>
                </c:pt>
                <c:pt idx="616">
                  <c:v>9.6694995561297792E-3</c:v>
                </c:pt>
                <c:pt idx="617">
                  <c:v>9.7211412705663046E-3</c:v>
                </c:pt>
                <c:pt idx="618">
                  <c:v>9.7726299127690371E-3</c:v>
                </c:pt>
                <c:pt idx="619">
                  <c:v>9.8239674074184959E-3</c:v>
                </c:pt>
                <c:pt idx="620">
                  <c:v>9.8751557726970279E-3</c:v>
                </c:pt>
                <c:pt idx="621">
                  <c:v>9.9261971203082298E-3</c:v>
                </c:pt>
                <c:pt idx="622">
                  <c:v>9.9770936554996695E-3</c:v>
                </c:pt>
                <c:pt idx="623">
                  <c:v>1.0027847677082547E-2</c:v>
                </c:pt>
                <c:pt idx="624">
                  <c:v>1.0078461577451556E-2</c:v>
                </c:pt>
                <c:pt idx="625">
                  <c:v>1.0128937842606739E-2</c:v>
                </c:pt>
                <c:pt idx="626">
                  <c:v>1.0179279052172259E-2</c:v>
                </c:pt>
                <c:pt idx="627">
                  <c:v>1.0229487879417373E-2</c:v>
                </c:pt>
                <c:pt idx="628">
                  <c:v>1.0279567091276302E-2</c:v>
                </c:pt>
                <c:pt idx="629">
                  <c:v>1.0329519548367458E-2</c:v>
                </c:pt>
                <c:pt idx="630">
                  <c:v>1.0379348205013744E-2</c:v>
                </c:pt>
                <c:pt idx="631">
                  <c:v>1.0429056109262442E-2</c:v>
                </c:pt>
                <c:pt idx="632">
                  <c:v>1.0478646402904204E-2</c:v>
                </c:pt>
                <c:pt idx="633">
                  <c:v>1.0528122321492493E-2</c:v>
                </c:pt>
                <c:pt idx="634">
                  <c:v>1.0577487194363898E-2</c:v>
                </c:pt>
                <c:pt idx="635">
                  <c:v>1.062674444465604E-2</c:v>
                </c:pt>
                <c:pt idx="636">
                  <c:v>1.0675897589329193E-2</c:v>
                </c:pt>
                <c:pt idx="637">
                  <c:v>1.0724950239182447E-2</c:v>
                </c:pt>
                <c:pt idx="638">
                  <c:v>1.0773906098876209E-2</c:v>
                </c:pt>
                <c:pt idx="639">
                  <c:v>1.082276896694901E-2</c:v>
                </c:pt>
                <c:pt idx="640">
                  <c:v>1.0871542735838697E-2</c:v>
                </c:pt>
                <c:pt idx="641">
                  <c:v>1.0920231391899904E-2</c:v>
                </c:pt>
                <c:pt idx="642">
                  <c:v>1.096883901542524E-2</c:v>
                </c:pt>
                <c:pt idx="643">
                  <c:v>1.101736978066341E-2</c:v>
                </c:pt>
                <c:pt idx="644">
                  <c:v>1.1065827955838655E-2</c:v>
                </c:pt>
                <c:pt idx="645">
                  <c:v>1.1114217903171074E-2</c:v>
                </c:pt>
                <c:pt idx="646">
                  <c:v>1.1162544078895824E-2</c:v>
                </c:pt>
                <c:pt idx="647">
                  <c:v>1.121770174771638E-2</c:v>
                </c:pt>
                <c:pt idx="648">
                  <c:v>1.1265906712986998E-2</c:v>
                </c:pt>
                <c:pt idx="649">
                  <c:v>1.1314062524237091E-2</c:v>
                </c:pt>
                <c:pt idx="650">
                  <c:v>1.1362174027403861E-2</c:v>
                </c:pt>
                <c:pt idx="651">
                  <c:v>1.141024616254223E-2</c:v>
                </c:pt>
                <c:pt idx="652">
                  <c:v>1.1458283963845154E-2</c:v>
                </c:pt>
                <c:pt idx="653">
                  <c:v>1.1506292559663926E-2</c:v>
                </c:pt>
                <c:pt idx="654">
                  <c:v>1.1554277172530023E-2</c:v>
                </c:pt>
                <c:pt idx="655">
                  <c:v>1.1602243119175421E-2</c:v>
                </c:pt>
                <c:pt idx="656">
                  <c:v>1.164657276016522E-2</c:v>
                </c:pt>
                <c:pt idx="657">
                  <c:v>1.1694513070445891E-2</c:v>
                </c:pt>
                <c:pt idx="658">
                  <c:v>1.1742451049119435E-2</c:v>
                </c:pt>
                <c:pt idx="659">
                  <c:v>1.1790392404126493E-2</c:v>
                </c:pt>
                <c:pt idx="660">
                  <c:v>1.1838342937969435E-2</c:v>
                </c:pt>
                <c:pt idx="661">
                  <c:v>1.1886308547735352E-2</c:v>
                </c:pt>
                <c:pt idx="662">
                  <c:v>1.1948010423299727E-2</c:v>
                </c:pt>
                <c:pt idx="663">
                  <c:v>1.1996033144039348E-2</c:v>
                </c:pt>
                <c:pt idx="664">
                  <c:v>1.2044090983088764E-2</c:v>
                </c:pt>
                <c:pt idx="665">
                  <c:v>1.2092190243164569E-2</c:v>
                </c:pt>
                <c:pt idx="666">
                  <c:v>1.2140337321695541E-2</c:v>
                </c:pt>
                <c:pt idx="667">
                  <c:v>1.2188536540584518E-2</c:v>
                </c:pt>
                <c:pt idx="668">
                  <c:v>1.2236783574159842E-2</c:v>
                </c:pt>
                <c:pt idx="669">
                  <c:v>1.2285071852723961E-2</c:v>
                </c:pt>
                <c:pt idx="670">
                  <c:v>1.233339471747405E-2</c:v>
                </c:pt>
                <c:pt idx="671">
                  <c:v>1.2381745420479455E-2</c:v>
                </c:pt>
                <c:pt idx="672">
                  <c:v>1.2430117124656293E-2</c:v>
                </c:pt>
                <c:pt idx="673">
                  <c:v>1.2478502903745982E-2</c:v>
                </c:pt>
                <c:pt idx="674">
                  <c:v>1.2526895742292691E-2</c:v>
                </c:pt>
                <c:pt idx="675">
                  <c:v>1.2575288535620557E-2</c:v>
                </c:pt>
                <c:pt idx="676">
                  <c:v>1.2623674089812666E-2</c:v>
                </c:pt>
                <c:pt idx="677">
                  <c:v>1.2672045121690465E-2</c:v>
                </c:pt>
                <c:pt idx="678">
                  <c:v>1.2720394258791642E-2</c:v>
                </c:pt>
                <c:pt idx="679">
                  <c:v>1.2768714039352827E-2</c:v>
                </c:pt>
                <c:pt idx="680">
                  <c:v>1.2816996912287467E-2</c:v>
                </c:pt>
                <c:pt idx="681">
                  <c:v>1.286523523716919E-2</c:v>
                </c:pt>
                <c:pt idx="682">
                  <c:v>1.2913421284212525E-2</c:v>
                </c:pt>
                <c:pt idx="683">
                  <c:v>1.2961547234255607E-2</c:v>
                </c:pt>
                <c:pt idx="684">
                  <c:v>1.3009605178743968E-2</c:v>
                </c:pt>
                <c:pt idx="685">
                  <c:v>1.305758711971367E-2</c:v>
                </c:pt>
                <c:pt idx="686">
                  <c:v>1.3105484969776864E-2</c:v>
                </c:pt>
                <c:pt idx="687">
                  <c:v>1.3153290552105561E-2</c:v>
                </c:pt>
                <c:pt idx="688">
                  <c:v>1.320099560041983E-2</c:v>
                </c:pt>
                <c:pt idx="689">
                  <c:v>1.3248591758973329E-2</c:v>
                </c:pt>
                <c:pt idx="690">
                  <c:v>1.3296070582541267E-2</c:v>
                </c:pt>
                <c:pt idx="691">
                  <c:v>1.3343423536409443E-2</c:v>
                </c:pt>
                <c:pt idx="692">
                  <c:v>1.3390641996363533E-2</c:v>
                </c:pt>
                <c:pt idx="693">
                  <c:v>1.3437717248679655E-2</c:v>
                </c:pt>
                <c:pt idx="694">
                  <c:v>1.3484640490114526E-2</c:v>
                </c:pt>
                <c:pt idx="695">
                  <c:v>1.3531402827900415E-2</c:v>
                </c:pt>
                <c:pt idx="696">
                  <c:v>1.35779952797353E-2</c:v>
                </c:pt>
                <c:pt idx="697">
                  <c:v>1.3624408773779351E-2</c:v>
                </c:pt>
                <c:pt idx="698">
                  <c:v>1.3670634148649028E-2</c:v>
                </c:pt>
                <c:pt idx="699">
                  <c:v>1.3716662153414006E-2</c:v>
                </c:pt>
                <c:pt idx="700">
                  <c:v>1.3762483447594773E-2</c:v>
                </c:pt>
                <c:pt idx="701">
                  <c:v>1.3808088601161093E-2</c:v>
                </c:pt>
                <c:pt idx="702">
                  <c:v>1.3853468094531349E-2</c:v>
                </c:pt>
                <c:pt idx="703">
                  <c:v>1.3898612318573859E-2</c:v>
                </c:pt>
                <c:pt idx="704">
                  <c:v>1.3943511574609286E-2</c:v>
                </c:pt>
                <c:pt idx="705">
                  <c:v>1.3988156074413479E-2</c:v>
                </c:pt>
                <c:pt idx="706">
                  <c:v>1.4032535940222733E-2</c:v>
                </c:pt>
                <c:pt idx="707">
                  <c:v>1.4076641204738833E-2</c:v>
                </c:pt>
                <c:pt idx="708">
                  <c:v>1.4120461811137798E-2</c:v>
                </c:pt>
                <c:pt idx="709">
                  <c:v>1.4163987613076908E-2</c:v>
                </c:pt>
                <c:pt idx="710">
                  <c:v>1.4207208374705854E-2</c:v>
                </c:pt>
                <c:pt idx="711">
                  <c:v>1.4250113770677924E-2</c:v>
                </c:pt>
                <c:pt idx="712">
                  <c:v>1.4292693386163572E-2</c:v>
                </c:pt>
                <c:pt idx="713">
                  <c:v>1.4334936716863339E-2</c:v>
                </c:pt>
                <c:pt idx="714">
                  <c:v>1.4388928176378931E-2</c:v>
                </c:pt>
                <c:pt idx="715">
                  <c:v>1.4418372059460994E-2</c:v>
                </c:pt>
                <c:pt idx="716">
                  <c:v>1.4459542615567218E-2</c:v>
                </c:pt>
                <c:pt idx="717">
                  <c:v>1.4500333975344313E-2</c:v>
                </c:pt>
                <c:pt idx="718">
                  <c:v>1.4540735187418549E-2</c:v>
                </c:pt>
                <c:pt idx="719">
                  <c:v>1.4580736177431048E-2</c:v>
                </c:pt>
                <c:pt idx="720">
                  <c:v>1.4620335344125256E-2</c:v>
                </c:pt>
                <c:pt idx="721">
                  <c:v>1.4659536206369001E-2</c:v>
                </c:pt>
                <c:pt idx="722">
                  <c:v>1.4698342473512262E-2</c:v>
                </c:pt>
                <c:pt idx="723">
                  <c:v>1.4736757940643117E-2</c:v>
                </c:pt>
                <c:pt idx="724">
                  <c:v>1.4774786488587746E-2</c:v>
                </c:pt>
                <c:pt idx="725">
                  <c:v>1.4812432083911748E-2</c:v>
                </c:pt>
                <c:pt idx="726">
                  <c:v>1.484969877892079E-2</c:v>
                </c:pt>
                <c:pt idx="727">
                  <c:v>1.4886590711661492E-2</c:v>
                </c:pt>
                <c:pt idx="728">
                  <c:v>1.4923112105921418E-2</c:v>
                </c:pt>
                <c:pt idx="729">
                  <c:v>1.4959267271228427E-2</c:v>
                </c:pt>
                <c:pt idx="730">
                  <c:v>1.4995060602850449E-2</c:v>
                </c:pt>
                <c:pt idx="731">
                  <c:v>1.5030496581795269E-2</c:v>
                </c:pt>
                <c:pt idx="732">
                  <c:v>1.5065579774808333E-2</c:v>
                </c:pt>
                <c:pt idx="733">
                  <c:v>1.5100314834372535E-2</c:v>
                </c:pt>
                <c:pt idx="734">
                  <c:v>1.5134706498706456E-2</c:v>
                </c:pt>
                <c:pt idx="735">
                  <c:v>1.5168759591762407E-2</c:v>
                </c:pt>
                <c:pt idx="736">
                  <c:v>1.5202479023224441E-2</c:v>
                </c:pt>
                <c:pt idx="737">
                  <c:v>1.5235869788506395E-2</c:v>
                </c:pt>
                <c:pt idx="738">
                  <c:v>1.5268936968749914E-2</c:v>
                </c:pt>
                <c:pt idx="739">
                  <c:v>1.5301685730821383E-2</c:v>
                </c:pt>
                <c:pt idx="740">
                  <c:v>1.5334121327309306E-2</c:v>
                </c:pt>
                <c:pt idx="741">
                  <c:v>1.5366249096522545E-2</c:v>
                </c:pt>
                <c:pt idx="742">
                  <c:v>1.5398074462485945E-2</c:v>
                </c:pt>
                <c:pt idx="743">
                  <c:v>1.5429602934938363E-2</c:v>
                </c:pt>
                <c:pt idx="744">
                  <c:v>1.5460840109329166E-2</c:v>
                </c:pt>
                <c:pt idx="745">
                  <c:v>1.5491791666816249E-2</c:v>
                </c:pt>
                <c:pt idx="746">
                  <c:v>1.5522463374260798E-2</c:v>
                </c:pt>
                <c:pt idx="747">
                  <c:v>1.5552861084225517E-2</c:v>
                </c:pt>
                <c:pt idx="748">
                  <c:v>1.5582990734971141E-2</c:v>
                </c:pt>
                <c:pt idx="749">
                  <c:v>1.5612858350453141E-2</c:v>
                </c:pt>
                <c:pt idx="750">
                  <c:v>1.5642470040318223E-2</c:v>
                </c:pt>
                <c:pt idx="751">
                  <c:v>1.56718319999017E-2</c:v>
                </c:pt>
                <c:pt idx="752">
                  <c:v>1.5700950510223986E-2</c:v>
                </c:pt>
                <c:pt idx="753">
                  <c:v>1.5729831937987101E-2</c:v>
                </c:pt>
                <c:pt idx="754">
                  <c:v>1.5758482735573124E-2</c:v>
                </c:pt>
                <c:pt idx="755">
                  <c:v>1.5786909441039599E-2</c:v>
                </c:pt>
                <c:pt idx="756">
                  <c:v>1.5815118678117791E-2</c:v>
                </c:pt>
                <c:pt idx="757">
                  <c:v>1.584311715620983E-2</c:v>
                </c:pt>
                <c:pt idx="758">
                  <c:v>1.5870911670386959E-2</c:v>
                </c:pt>
                <c:pt idx="759">
                  <c:v>1.589850910138604E-2</c:v>
                </c:pt>
                <c:pt idx="760">
                  <c:v>1.5925916415608223E-2</c:v>
                </c:pt>
                <c:pt idx="761">
                  <c:v>1.5953140665117427E-2</c:v>
                </c:pt>
                <c:pt idx="762">
                  <c:v>1.5980188987638585E-2</c:v>
                </c:pt>
                <c:pt idx="763">
                  <c:v>1.600706860655567E-2</c:v>
                </c:pt>
                <c:pt idx="764">
                  <c:v>1.6033786830911917E-2</c:v>
                </c:pt>
                <c:pt idx="765">
                  <c:v>1.6069047744946878E-2</c:v>
                </c:pt>
                <c:pt idx="766">
                  <c:v>1.6086768760403467E-2</c:v>
                </c:pt>
                <c:pt idx="767">
                  <c:v>1.6113047511913652E-2</c:v>
                </c:pt>
                <c:pt idx="768">
                  <c:v>1.6139194961612993E-2</c:v>
                </c:pt>
                <c:pt idx="769">
                  <c:v>1.6165218846834885E-2</c:v>
                </c:pt>
                <c:pt idx="770">
                  <c:v>1.6191126990572659E-2</c:v>
                </c:pt>
                <c:pt idx="771">
                  <c:v>1.6216926986042664E-2</c:v>
                </c:pt>
                <c:pt idx="772">
                  <c:v>1.624261953920841E-2</c:v>
                </c:pt>
                <c:pt idx="773">
                  <c:v>1.6268198298985417E-2</c:v>
                </c:pt>
                <c:pt idx="774">
                  <c:v>1.6293656517358934E-2</c:v>
                </c:pt>
                <c:pt idx="775">
                  <c:v>1.6318987379950203E-2</c:v>
                </c:pt>
                <c:pt idx="776">
                  <c:v>1.6344184006017112E-2</c:v>
                </c:pt>
                <c:pt idx="777">
                  <c:v>1.6369239448453973E-2</c:v>
                </c:pt>
                <c:pt idx="778">
                  <c:v>1.6394146693793278E-2</c:v>
                </c:pt>
                <c:pt idx="779">
                  <c:v>1.6418898662208338E-2</c:v>
                </c:pt>
                <c:pt idx="780">
                  <c:v>1.644348820751413E-2</c:v>
                </c:pt>
                <c:pt idx="781">
                  <c:v>1.646790811717215E-2</c:v>
                </c:pt>
                <c:pt idx="782">
                  <c:v>1.649215111229323E-2</c:v>
                </c:pt>
                <c:pt idx="783">
                  <c:v>1.6516209847643033E-2</c:v>
                </c:pt>
                <c:pt idx="784">
                  <c:v>1.6540076911646207E-2</c:v>
                </c:pt>
                <c:pt idx="785">
                  <c:v>1.6563744826393393E-2</c:v>
                </c:pt>
                <c:pt idx="786">
                  <c:v>1.6587206047646696E-2</c:v>
                </c:pt>
                <c:pt idx="787">
                  <c:v>1.6610452964849108E-2</c:v>
                </c:pt>
                <c:pt idx="788">
                  <c:v>1.6633477901130862E-2</c:v>
                </c:pt>
                <c:pt idx="789">
                  <c:v>1.6656273113319936E-2</c:v>
                </c:pt>
                <c:pt idx="790">
                  <c:v>1.6678830791950601E-2</c:v>
                </c:pt>
                <c:pt idx="791">
                  <c:v>1.6701143061275892E-2</c:v>
                </c:pt>
                <c:pt idx="792">
                  <c:v>1.6723201979276826E-2</c:v>
                </c:pt>
                <c:pt idx="793">
                  <c:v>1.6744999537676841E-2</c:v>
                </c:pt>
                <c:pt idx="794">
                  <c:v>1.6766527661954501E-2</c:v>
                </c:pt>
                <c:pt idx="795">
                  <c:v>1.6787778211356637E-2</c:v>
                </c:pt>
                <c:pt idx="796">
                  <c:v>1.680874297891587E-2</c:v>
                </c:pt>
                <c:pt idx="797">
                  <c:v>1.682941369146353E-2</c:v>
                </c:pt>
                <c:pt idx="798">
                  <c:v>1.6849782009649365E-2</c:v>
                </c:pt>
                <c:pt idx="799">
                  <c:v>1.6869839527958185E-2</c:v>
                </c:pt>
                <c:pt idx="800">
                  <c:v>1.6889577774729363E-2</c:v>
                </c:pt>
                <c:pt idx="801">
                  <c:v>1.6908988212175867E-2</c:v>
                </c:pt>
                <c:pt idx="802">
                  <c:v>1.6928062236407061E-2</c:v>
                </c:pt>
                <c:pt idx="803">
                  <c:v>1.694679117744927E-2</c:v>
                </c:pt>
                <c:pt idx="804">
                  <c:v>1.696516629926945E-2</c:v>
                </c:pt>
                <c:pt idx="805">
                  <c:v>1.69831787997997E-2</c:v>
                </c:pt>
                <c:pt idx="806">
                  <c:v>1.7000819810962027E-2</c:v>
                </c:pt>
                <c:pt idx="807">
                  <c:v>1.7018080398695488E-2</c:v>
                </c:pt>
                <c:pt idx="808">
                  <c:v>1.7034951562984003E-2</c:v>
                </c:pt>
                <c:pt idx="809">
                  <c:v>1.7051424237883746E-2</c:v>
                </c:pt>
                <c:pt idx="810">
                  <c:v>1.706748929155532E-2</c:v>
                </c:pt>
                <c:pt idx="811">
                  <c:v>1.7083137526292896E-2</c:v>
                </c:pt>
                <c:pt idx="812">
                  <c:v>1.7101899199317101E-2</c:v>
                </c:pt>
                <c:pt idx="813">
                  <c:v>1.7116576336685396E-2</c:v>
                </c:pt>
                <c:pt idx="814">
                  <c:v>1.7130807410706998E-2</c:v>
                </c:pt>
                <c:pt idx="815">
                  <c:v>1.7144583010256762E-2</c:v>
                </c:pt>
                <c:pt idx="816">
                  <c:v>1.7153761184749063E-2</c:v>
                </c:pt>
                <c:pt idx="817">
                  <c:v>1.7170729815717958E-2</c:v>
                </c:pt>
                <c:pt idx="818">
                  <c:v>1.7183081873775864E-2</c:v>
                </c:pt>
                <c:pt idx="819">
                  <c:v>1.719494016173722E-2</c:v>
                </c:pt>
                <c:pt idx="820">
                  <c:v>1.720629494312171E-2</c:v>
                </c:pt>
                <c:pt idx="821">
                  <c:v>1.72171364165064E-2</c:v>
                </c:pt>
                <c:pt idx="822">
                  <c:v>1.7227454715573309E-2</c:v>
                </c:pt>
                <c:pt idx="823">
                  <c:v>1.7237241884892642E-2</c:v>
                </c:pt>
                <c:pt idx="824">
                  <c:v>1.7246504549501444E-2</c:v>
                </c:pt>
                <c:pt idx="825">
                  <c:v>1.7255257448630851E-2</c:v>
                </c:pt>
                <c:pt idx="826">
                  <c:v>1.72635156958745E-2</c:v>
                </c:pt>
                <c:pt idx="827">
                  <c:v>1.727129455885261E-2</c:v>
                </c:pt>
                <c:pt idx="828">
                  <c:v>1.7278609459145271E-2</c:v>
                </c:pt>
                <c:pt idx="829">
                  <c:v>1.7283771572703006E-2</c:v>
                </c:pt>
                <c:pt idx="830">
                  <c:v>1.7291909827385078E-2</c:v>
                </c:pt>
                <c:pt idx="831">
                  <c:v>1.7297926907688655E-2</c:v>
                </c:pt>
                <c:pt idx="832">
                  <c:v>1.730354324989257E-2</c:v>
                </c:pt>
                <c:pt idx="833">
                  <c:v>1.7308775044392155E-2</c:v>
                </c:pt>
                <c:pt idx="834">
                  <c:v>1.731363863516119E-2</c:v>
                </c:pt>
                <c:pt idx="835">
                  <c:v>1.7318150519692828E-2</c:v>
                </c:pt>
                <c:pt idx="836">
                  <c:v>1.7322327348946384E-2</c:v>
                </c:pt>
                <c:pt idx="837">
                  <c:v>1.7326185927289746E-2</c:v>
                </c:pt>
                <c:pt idx="838">
                  <c:v>1.732846836284211E-2</c:v>
                </c:pt>
                <c:pt idx="839">
                  <c:v>1.7333016315464154E-2</c:v>
                </c:pt>
                <c:pt idx="840">
                  <c:v>1.7336022500628216E-2</c:v>
                </c:pt>
                <c:pt idx="841">
                  <c:v>1.7338779185454931E-2</c:v>
                </c:pt>
                <c:pt idx="842">
                  <c:v>1.734130394063051E-2</c:v>
                </c:pt>
                <c:pt idx="843">
                  <c:v>1.7343614489973666E-2</c:v>
                </c:pt>
                <c:pt idx="844">
                  <c:v>1.7345728710397398E-2</c:v>
                </c:pt>
                <c:pt idx="845">
                  <c:v>1.7347664631875308E-2</c:v>
                </c:pt>
                <c:pt idx="846">
                  <c:v>1.734944043740793E-2</c:v>
                </c:pt>
                <c:pt idx="847">
                  <c:v>1.7351074462993856E-2</c:v>
                </c:pt>
                <c:pt idx="848">
                  <c:v>1.7352585197604093E-2</c:v>
                </c:pt>
                <c:pt idx="849">
                  <c:v>1.7353991283157299E-2</c:v>
                </c:pt>
                <c:pt idx="850">
                  <c:v>1.7355311514501114E-2</c:v>
                </c:pt>
                <c:pt idx="851">
                  <c:v>1.7355135150722019E-2</c:v>
                </c:pt>
                <c:pt idx="852">
                  <c:v>1.7357770358489965E-2</c:v>
                </c:pt>
                <c:pt idx="853">
                  <c:v>1.7358947325335689E-2</c:v>
                </c:pt>
                <c:pt idx="854">
                  <c:v>1.7360115146355576E-2</c:v>
                </c:pt>
                <c:pt idx="855">
                  <c:v>1.7361463697635353E-2</c:v>
                </c:pt>
                <c:pt idx="856">
                  <c:v>1.7362108925819669E-2</c:v>
                </c:pt>
                <c:pt idx="857">
                  <c:v>1.7363354674507961E-2</c:v>
                </c:pt>
                <c:pt idx="858">
                  <c:v>1.7364672158784185E-2</c:v>
                </c:pt>
                <c:pt idx="859">
                  <c:v>1.7366081612158905E-2</c:v>
                </c:pt>
                <c:pt idx="860">
                  <c:v>1.7367603421476162E-2</c:v>
                </c:pt>
                <c:pt idx="861">
                  <c:v>1.736925812693459E-2</c:v>
                </c:pt>
                <c:pt idx="862">
                  <c:v>1.7371066422114452E-2</c:v>
                </c:pt>
                <c:pt idx="863">
                  <c:v>1.7373049154007891E-2</c:v>
                </c:pt>
                <c:pt idx="864">
                  <c:v>1.7375227323054871E-2</c:v>
                </c:pt>
                <c:pt idx="865">
                  <c:v>1.7377622083184142E-2</c:v>
                </c:pt>
                <c:pt idx="866">
                  <c:v>1.7380254741858312E-2</c:v>
                </c:pt>
                <c:pt idx="867">
                  <c:v>1.7383146760123286E-2</c:v>
                </c:pt>
                <c:pt idx="868">
                  <c:v>1.7386456730649189E-2</c:v>
                </c:pt>
                <c:pt idx="869">
                  <c:v>1.7389795487869522E-2</c:v>
                </c:pt>
                <c:pt idx="870">
                  <c:v>1.7393595887889492E-2</c:v>
                </c:pt>
                <c:pt idx="871">
                  <c:v>1.7398733835647242E-2</c:v>
                </c:pt>
                <c:pt idx="872">
                  <c:v>1.7402259140252604E-2</c:v>
                </c:pt>
                <c:pt idx="873">
                  <c:v>1.7407256924241693E-2</c:v>
                </c:pt>
                <c:pt idx="874">
                  <c:v>1.7412692321138974E-2</c:v>
                </c:pt>
                <c:pt idx="875">
                  <c:v>1.7418569918673348E-2</c:v>
                </c:pt>
                <c:pt idx="876">
                  <c:v>1.7424888243607287E-2</c:v>
                </c:pt>
                <c:pt idx="877">
                  <c:v>1.7431637740343703E-2</c:v>
                </c:pt>
                <c:pt idx="878">
                  <c:v>1.7438808728333637E-2</c:v>
                </c:pt>
                <c:pt idx="879">
                  <c:v>1.7446391417758816E-2</c:v>
                </c:pt>
                <c:pt idx="880">
                  <c:v>1.7454375909487639E-2</c:v>
                </c:pt>
                <c:pt idx="881">
                  <c:v>1.7462752195029858E-2</c:v>
                </c:pt>
                <c:pt idx="882">
                  <c:v>1.7471510156494289E-2</c:v>
                </c:pt>
                <c:pt idx="883">
                  <c:v>1.7480639566542826E-2</c:v>
                </c:pt>
                <c:pt idx="884">
                  <c:v>1.7490130088349945E-2</c:v>
                </c:pt>
                <c:pt idx="885">
                  <c:v>1.7499971275558433E-2</c:v>
                </c:pt>
                <c:pt idx="886">
                  <c:v>1.7510152572236936E-2</c:v>
                </c:pt>
                <c:pt idx="887">
                  <c:v>1.7520663312839854E-2</c:v>
                </c:pt>
                <c:pt idx="888">
                  <c:v>1.753149272216355E-2</c:v>
                </c:pt>
                <c:pt idx="889">
                  <c:v>1.7542629915309131E-2</c:v>
                </c:pt>
                <c:pt idx="890">
                  <c:v>1.7554063897639718E-2</c:v>
                </c:pt>
                <c:pt idx="891">
                  <c:v>1.7565783564742803E-2</c:v>
                </c:pt>
                <c:pt idx="892">
                  <c:v>1.7577777702391249E-2</c:v>
                </c:pt>
                <c:pt idx="893">
                  <c:v>1.7590034986506062E-2</c:v>
                </c:pt>
                <c:pt idx="894">
                  <c:v>1.7602543983118737E-2</c:v>
                </c:pt>
                <c:pt idx="895">
                  <c:v>1.7615293148335317E-2</c:v>
                </c:pt>
                <c:pt idx="896">
                  <c:v>1.7628270828302914E-2</c:v>
                </c:pt>
                <c:pt idx="897">
                  <c:v>1.7641465259173102E-2</c:v>
                </c:pt>
                <c:pt idx="898">
                  <c:v>1.7654864567070418E-2</c:v>
                </c:pt>
                <c:pt idx="899">
                  <c:v>1.766845676805948E-2</c:v>
                </c:pt>
                <c:pt idx="900">
                  <c:v>1.7682229768114777E-2</c:v>
                </c:pt>
                <c:pt idx="901">
                  <c:v>1.7696171363089364E-2</c:v>
                </c:pt>
                <c:pt idx="902">
                  <c:v>1.7710269238687241E-2</c:v>
                </c:pt>
                <c:pt idx="903">
                  <c:v>1.7724510970435561E-2</c:v>
                </c:pt>
                <c:pt idx="904">
                  <c:v>1.7738884023658346E-2</c:v>
                </c:pt>
                <c:pt idx="905">
                  <c:v>1.7753375753451289E-2</c:v>
                </c:pt>
                <c:pt idx="906">
                  <c:v>1.7767973404658119E-2</c:v>
                </c:pt>
                <c:pt idx="907">
                  <c:v>1.7784769625488729E-2</c:v>
                </c:pt>
                <c:pt idx="908">
                  <c:v>1.7799550787302377E-2</c:v>
                </c:pt>
                <c:pt idx="909">
                  <c:v>1.7814397064897507E-2</c:v>
                </c:pt>
                <c:pt idx="910">
                  <c:v>1.7829295246141137E-2</c:v>
                </c:pt>
                <c:pt idx="911">
                  <c:v>1.7844232008551744E-2</c:v>
                </c:pt>
                <c:pt idx="912">
                  <c:v>1.7859193919282815E-2</c:v>
                </c:pt>
                <c:pt idx="913">
                  <c:v>1.7874167435112578E-2</c:v>
                </c:pt>
                <c:pt idx="914">
                  <c:v>1.7889138902432156E-2</c:v>
                </c:pt>
                <c:pt idx="915">
                  <c:v>1.790409455723704E-2</c:v>
                </c:pt>
                <c:pt idx="916">
                  <c:v>1.791902052512007E-2</c:v>
                </c:pt>
                <c:pt idx="917">
                  <c:v>1.7933902821266848E-2</c:v>
                </c:pt>
                <c:pt idx="918">
                  <c:v>1.7948727350452876E-2</c:v>
                </c:pt>
                <c:pt idx="919">
                  <c:v>1.7963479907040718E-2</c:v>
                </c:pt>
                <c:pt idx="920">
                  <c:v>1.797814617498417E-2</c:v>
                </c:pt>
                <c:pt idx="921">
                  <c:v>1.7992711727828237E-2</c:v>
                </c:pt>
                <c:pt idx="922">
                  <c:v>1.8007162028717039E-2</c:v>
                </c:pt>
                <c:pt idx="923">
                  <c:v>1.8025548052251379E-2</c:v>
                </c:pt>
                <c:pt idx="924">
                  <c:v>1.8044352267357934E-2</c:v>
                </c:pt>
                <c:pt idx="925">
                  <c:v>1.80536476357075E-2</c:v>
                </c:pt>
                <c:pt idx="926">
                  <c:v>1.8067436734818695E-2</c:v>
                </c:pt>
                <c:pt idx="927">
                  <c:v>1.8081035461964247E-2</c:v>
                </c:pt>
                <c:pt idx="928">
                  <c:v>1.809444145805808E-2</c:v>
                </c:pt>
                <c:pt idx="929">
                  <c:v>1.8107653862342369E-2</c:v>
                </c:pt>
                <c:pt idx="930">
                  <c:v>1.8120671814124779E-2</c:v>
                </c:pt>
                <c:pt idx="931">
                  <c:v>1.8133494452782173E-2</c:v>
                </c:pt>
                <c:pt idx="932">
                  <c:v>1.8146120917761275E-2</c:v>
                </c:pt>
                <c:pt idx="933">
                  <c:v>1.8158550348580216E-2</c:v>
                </c:pt>
                <c:pt idx="934">
                  <c:v>1.8170781884830917E-2</c:v>
                </c:pt>
                <c:pt idx="935">
                  <c:v>1.8182814666180203E-2</c:v>
                </c:pt>
                <c:pt idx="936">
                  <c:v>1.8194647832371551E-2</c:v>
                </c:pt>
                <c:pt idx="937">
                  <c:v>1.8206280523227279E-2</c:v>
                </c:pt>
                <c:pt idx="938">
                  <c:v>1.8217711878649644E-2</c:v>
                </c:pt>
                <c:pt idx="939">
                  <c:v>1.8228941038622364E-2</c:v>
                </c:pt>
                <c:pt idx="940">
                  <c:v>1.8239967143213479E-2</c:v>
                </c:pt>
                <c:pt idx="941">
                  <c:v>1.8250789332575998E-2</c:v>
                </c:pt>
                <c:pt idx="942">
                  <c:v>1.826140674695054E-2</c:v>
                </c:pt>
                <c:pt idx="943">
                  <c:v>1.8271818526665314E-2</c:v>
                </c:pt>
                <c:pt idx="944">
                  <c:v>1.8282023812140301E-2</c:v>
                </c:pt>
                <c:pt idx="945">
                  <c:v>1.8292021743887017E-2</c:v>
                </c:pt>
                <c:pt idx="946">
                  <c:v>1.830181146251203E-2</c:v>
                </c:pt>
                <c:pt idx="947">
                  <c:v>1.8311392108716077E-2</c:v>
                </c:pt>
                <c:pt idx="948">
                  <c:v>1.8320762823299766E-2</c:v>
                </c:pt>
                <c:pt idx="949">
                  <c:v>1.8329922747160932E-2</c:v>
                </c:pt>
                <c:pt idx="950">
                  <c:v>1.8338871021300131E-2</c:v>
                </c:pt>
                <c:pt idx="951">
                  <c:v>1.8347606786820188E-2</c:v>
                </c:pt>
                <c:pt idx="952">
                  <c:v>1.8356129184929276E-2</c:v>
                </c:pt>
                <c:pt idx="953">
                  <c:v>1.8364437356941554E-2</c:v>
                </c:pt>
                <c:pt idx="954">
                  <c:v>1.8372530444280034E-2</c:v>
                </c:pt>
                <c:pt idx="955">
                  <c:v>1.8380407588477889E-2</c:v>
                </c:pt>
                <c:pt idx="956">
                  <c:v>1.8388067931180627E-2</c:v>
                </c:pt>
                <c:pt idx="957">
                  <c:v>1.8395510614147653E-2</c:v>
                </c:pt>
                <c:pt idx="958">
                  <c:v>1.8406764433340134E-2</c:v>
                </c:pt>
                <c:pt idx="959">
                  <c:v>1.8412361831258783E-2</c:v>
                </c:pt>
                <c:pt idx="960">
                  <c:v>1.8416524123974532E-2</c:v>
                </c:pt>
                <c:pt idx="961">
                  <c:v>1.8423087587935136E-2</c:v>
                </c:pt>
                <c:pt idx="962">
                  <c:v>1.842942910273072E-2</c:v>
                </c:pt>
                <c:pt idx="963">
                  <c:v>1.8435547810843611E-2</c:v>
                </c:pt>
                <c:pt idx="964">
                  <c:v>1.8441442854882938E-2</c:v>
                </c:pt>
                <c:pt idx="965">
                  <c:v>1.8447113377587046E-2</c:v>
                </c:pt>
                <c:pt idx="966">
                  <c:v>1.8452558521824796E-2</c:v>
                </c:pt>
                <c:pt idx="967">
                  <c:v>1.8457777430598208E-2</c:v>
                </c:pt>
                <c:pt idx="968">
                  <c:v>1.8462769247043778E-2</c:v>
                </c:pt>
                <c:pt idx="969">
                  <c:v>1.8467533114434866E-2</c:v>
                </c:pt>
                <c:pt idx="970">
                  <c:v>1.8472068176183028E-2</c:v>
                </c:pt>
                <c:pt idx="971">
                  <c:v>1.8478870277521847E-2</c:v>
                </c:pt>
                <c:pt idx="972">
                  <c:v>1.8480448457102425E-2</c:v>
                </c:pt>
                <c:pt idx="973">
                  <c:v>1.8484291963807659E-2</c:v>
                </c:pt>
                <c:pt idx="974">
                  <c:v>1.8487903239941896E-2</c:v>
                </c:pt>
                <c:pt idx="975">
                  <c:v>1.8491281429638972E-2</c:v>
                </c:pt>
                <c:pt idx="976">
                  <c:v>1.8494425677183162E-2</c:v>
                </c:pt>
                <c:pt idx="977">
                  <c:v>1.8497335127011402E-2</c:v>
                </c:pt>
                <c:pt idx="978">
                  <c:v>1.850000892371435E-2</c:v>
                </c:pt>
                <c:pt idx="979">
                  <c:v>1.8502446895406054E-2</c:v>
                </c:pt>
                <c:pt idx="980">
                  <c:v>1.8504651612556818E-2</c:v>
                </c:pt>
                <c:pt idx="981">
                  <c:v>1.8506626353165002E-2</c:v>
                </c:pt>
                <c:pt idx="982">
                  <c:v>1.8508374421566047E-2</c:v>
                </c:pt>
                <c:pt idx="983">
                  <c:v>1.8509899148425008E-2</c:v>
                </c:pt>
                <c:pt idx="984">
                  <c:v>1.8511203890730001E-2</c:v>
                </c:pt>
                <c:pt idx="985">
                  <c:v>1.8512292031783648E-2</c:v>
                </c:pt>
                <c:pt idx="986">
                  <c:v>1.8513166981197388E-2</c:v>
                </c:pt>
                <c:pt idx="987">
                  <c:v>1.8513832174882949E-2</c:v>
                </c:pt>
                <c:pt idx="988">
                  <c:v>1.8514291075046405E-2</c:v>
                </c:pt>
                <c:pt idx="989">
                  <c:v>1.8514547170180546E-2</c:v>
                </c:pt>
                <c:pt idx="990">
                  <c:v>1.8514603975057622E-2</c:v>
                </c:pt>
                <c:pt idx="991">
                  <c:v>1.851446503072279E-2</c:v>
                </c:pt>
                <c:pt idx="992">
                  <c:v>1.8514133904487317E-2</c:v>
                </c:pt>
                <c:pt idx="993">
                  <c:v>1.8513614189920483E-2</c:v>
                </c:pt>
                <c:pt idx="994">
                  <c:v>1.8512909506844318E-2</c:v>
                </c:pt>
                <c:pt idx="995">
                  <c:v>1.8512023501325942E-2</c:v>
                </c:pt>
                <c:pt idx="996">
                  <c:v>1.8510959845670551E-2</c:v>
                </c:pt>
                <c:pt idx="997">
                  <c:v>1.8509722238415519E-2</c:v>
                </c:pt>
                <c:pt idx="998">
                  <c:v>1.8508314404323802E-2</c:v>
                </c:pt>
                <c:pt idx="999">
                  <c:v>1.8506740094375862E-2</c:v>
                </c:pt>
                <c:pt idx="1000">
                  <c:v>1.850500308576571E-2</c:v>
                </c:pt>
                <c:pt idx="1001">
                  <c:v>1.8503107181891926E-2</c:v>
                </c:pt>
                <c:pt idx="1002">
                  <c:v>1.8501056212353723E-2</c:v>
                </c:pt>
                <c:pt idx="1003">
                  <c:v>1.8498854032942623E-2</c:v>
                </c:pt>
                <c:pt idx="1004">
                  <c:v>1.8496504525638294E-2</c:v>
                </c:pt>
                <c:pt idx="1005">
                  <c:v>1.8494011598600014E-2</c:v>
                </c:pt>
                <c:pt idx="1006">
                  <c:v>1.8491379186163601E-2</c:v>
                </c:pt>
                <c:pt idx="1007">
                  <c:v>1.8488611248833303E-2</c:v>
                </c:pt>
                <c:pt idx="1008">
                  <c:v>1.8485711773277434E-2</c:v>
                </c:pt>
                <c:pt idx="1009">
                  <c:v>1.8482684772321348E-2</c:v>
                </c:pt>
                <c:pt idx="1010">
                  <c:v>1.8479534284943304E-2</c:v>
                </c:pt>
                <c:pt idx="1011">
                  <c:v>1.8476264376268512E-2</c:v>
                </c:pt>
                <c:pt idx="1012">
                  <c:v>1.8472879137563267E-2</c:v>
                </c:pt>
                <c:pt idx="1013">
                  <c:v>1.8469382686230093E-2</c:v>
                </c:pt>
                <c:pt idx="1014">
                  <c:v>1.8465779165803161E-2</c:v>
                </c:pt>
                <c:pt idx="1015">
                  <c:v>1.8462072745943039E-2</c:v>
                </c:pt>
                <c:pt idx="1016">
                  <c:v>1.8458267622431197E-2</c:v>
                </c:pt>
                <c:pt idx="1017">
                  <c:v>1.8454368017166305E-2</c:v>
                </c:pt>
                <c:pt idx="1018">
                  <c:v>1.845037817815896E-2</c:v>
                </c:pt>
                <c:pt idx="1019">
                  <c:v>1.8446302379527761E-2</c:v>
                </c:pt>
                <c:pt idx="1020">
                  <c:v>1.8442545295614787E-2</c:v>
                </c:pt>
                <c:pt idx="1021">
                  <c:v>1.8438301395362913E-2</c:v>
                </c:pt>
                <c:pt idx="1022">
                  <c:v>1.8433984909195719E-2</c:v>
                </c:pt>
                <c:pt idx="1023">
                  <c:v>1.8429600184755663E-2</c:v>
                </c:pt>
                <c:pt idx="1024">
                  <c:v>1.8425151595563429E-2</c:v>
                </c:pt>
                <c:pt idx="1025">
                  <c:v>1.8420643541015292E-2</c:v>
                </c:pt>
                <c:pt idx="1026">
                  <c:v>1.8416197040360523E-2</c:v>
                </c:pt>
                <c:pt idx="1027">
                  <c:v>1.8411466762789715E-2</c:v>
                </c:pt>
                <c:pt idx="1028">
                  <c:v>1.8406470156474244E-2</c:v>
                </c:pt>
                <c:pt idx="1029">
                  <c:v>1.8402105562626631E-2</c:v>
                </c:pt>
                <c:pt idx="1030">
                  <c:v>1.8397367077642241E-2</c:v>
                </c:pt>
                <c:pt idx="1031">
                  <c:v>1.8392595640126713E-2</c:v>
                </c:pt>
                <c:pt idx="1032">
                  <c:v>1.8387792763236821E-2</c:v>
                </c:pt>
                <c:pt idx="1033">
                  <c:v>1.8382958959665709E-2</c:v>
                </c:pt>
                <c:pt idx="1034">
                  <c:v>1.8378094740126378E-2</c:v>
                </c:pt>
                <c:pt idx="1035">
                  <c:v>1.8373200615324433E-2</c:v>
                </c:pt>
                <c:pt idx="1036">
                  <c:v>1.8368277095958747E-2</c:v>
                </c:pt>
                <c:pt idx="1037">
                  <c:v>1.8363324692720593E-2</c:v>
                </c:pt>
                <c:pt idx="1038">
                  <c:v>1.8358343916293207E-2</c:v>
                </c:pt>
                <c:pt idx="1039">
                  <c:v>1.8353335277352657E-2</c:v>
                </c:pt>
                <c:pt idx="1040">
                  <c:v>1.8348299286566967E-2</c:v>
                </c:pt>
                <c:pt idx="1041">
                  <c:v>1.83432364545957E-2</c:v>
                </c:pt>
                <c:pt idx="1042">
                  <c:v>1.8338147292090809E-2</c:v>
                </c:pt>
                <c:pt idx="1043">
                  <c:v>1.8333032309695782E-2</c:v>
                </c:pt>
                <c:pt idx="1044">
                  <c:v>1.8327892018045626E-2</c:v>
                </c:pt>
                <c:pt idx="1045">
                  <c:v>1.8322726927766448E-2</c:v>
                </c:pt>
                <c:pt idx="1046">
                  <c:v>1.8317537549476324E-2</c:v>
                </c:pt>
                <c:pt idx="1047">
                  <c:v>1.831232439378376E-2</c:v>
                </c:pt>
                <c:pt idx="1048">
                  <c:v>1.8307087971289233E-2</c:v>
                </c:pt>
                <c:pt idx="1049">
                  <c:v>1.8301828792583005E-2</c:v>
                </c:pt>
                <c:pt idx="1050">
                  <c:v>1.8296335508116129E-2</c:v>
                </c:pt>
                <c:pt idx="1051">
                  <c:v>1.8291244208853516E-2</c:v>
                </c:pt>
                <c:pt idx="1052">
                  <c:v>1.8285919824965819E-2</c:v>
                </c:pt>
                <c:pt idx="1053">
                  <c:v>1.8280574727136907E-2</c:v>
                </c:pt>
                <c:pt idx="1054">
                  <c:v>1.8275209425910783E-2</c:v>
                </c:pt>
                <c:pt idx="1055">
                  <c:v>1.8269824431821444E-2</c:v>
                </c:pt>
                <c:pt idx="1056">
                  <c:v>1.8264420255393345E-2</c:v>
                </c:pt>
                <c:pt idx="1057">
                  <c:v>1.8258997407140511E-2</c:v>
                </c:pt>
                <c:pt idx="1058">
                  <c:v>1.8253556397566966E-2</c:v>
                </c:pt>
                <c:pt idx="1059">
                  <c:v>1.8248097737167401E-2</c:v>
                </c:pt>
                <c:pt idx="1060">
                  <c:v>1.8242621936425434E-2</c:v>
                </c:pt>
                <c:pt idx="1061">
                  <c:v>1.8237129505814461E-2</c:v>
                </c:pt>
                <c:pt idx="1062">
                  <c:v>1.8231730774123007E-2</c:v>
                </c:pt>
                <c:pt idx="1063">
                  <c:v>1.8225934603909564E-2</c:v>
                </c:pt>
                <c:pt idx="1064">
                  <c:v>1.8220557539347759E-2</c:v>
                </c:pt>
                <c:pt idx="1065">
                  <c:v>1.8215003693787573E-2</c:v>
                </c:pt>
                <c:pt idx="1066">
                  <c:v>1.8209435770569216E-2</c:v>
                </c:pt>
                <c:pt idx="1067">
                  <c:v>1.8203854280102016E-2</c:v>
                </c:pt>
                <c:pt idx="1068">
                  <c:v>1.8198259732785299E-2</c:v>
                </c:pt>
                <c:pt idx="1069">
                  <c:v>1.8192652639007323E-2</c:v>
                </c:pt>
                <c:pt idx="1070">
                  <c:v>1.8187033509145474E-2</c:v>
                </c:pt>
                <c:pt idx="1071">
                  <c:v>1.8181402853565207E-2</c:v>
                </c:pt>
                <c:pt idx="1072">
                  <c:v>1.8175622759148864E-2</c:v>
                </c:pt>
                <c:pt idx="1073">
                  <c:v>1.8169972685169337E-2</c:v>
                </c:pt>
                <c:pt idx="1074">
                  <c:v>1.8164312508411797E-2</c:v>
                </c:pt>
                <c:pt idx="1075">
                  <c:v>1.8158642739122335E-2</c:v>
                </c:pt>
                <c:pt idx="1076">
                  <c:v>1.8152920255117382E-2</c:v>
                </c:pt>
                <c:pt idx="1077">
                  <c:v>1.8147276463875085E-2</c:v>
                </c:pt>
                <c:pt idx="1078">
                  <c:v>1.8141580978352757E-2</c:v>
                </c:pt>
                <c:pt idx="1079">
                  <c:v>1.8135877941168995E-2</c:v>
                </c:pt>
                <c:pt idx="1080">
                  <c:v>1.813016786251339E-2</c:v>
                </c:pt>
                <c:pt idx="1081">
                  <c:v>1.8124451252563702E-2</c:v>
                </c:pt>
                <c:pt idx="1082">
                  <c:v>1.8118728621486089E-2</c:v>
                </c:pt>
                <c:pt idx="1083">
                  <c:v>1.8113000479435322E-2</c:v>
                </c:pt>
                <c:pt idx="1084">
                  <c:v>1.8107267336554992E-2</c:v>
                </c:pt>
                <c:pt idx="1085">
                  <c:v>1.8101529702976221E-2</c:v>
                </c:pt>
                <c:pt idx="1086">
                  <c:v>1.8095788088820047E-2</c:v>
                </c:pt>
                <c:pt idx="1087">
                  <c:v>1.8090043004194374E-2</c:v>
                </c:pt>
                <c:pt idx="1088">
                  <c:v>1.8084294959195932E-2</c:v>
                </c:pt>
                <c:pt idx="1089">
                  <c:v>1.8078544463910502E-2</c:v>
                </c:pt>
                <c:pt idx="1090">
                  <c:v>1.8072792028411385E-2</c:v>
                </c:pt>
                <c:pt idx="1091">
                  <c:v>1.8067038162760268E-2</c:v>
                </c:pt>
                <c:pt idx="1092">
                  <c:v>1.8061283377007898E-2</c:v>
                </c:pt>
                <c:pt idx="1093">
                  <c:v>1.8055528181192531E-2</c:v>
                </c:pt>
                <c:pt idx="1094">
                  <c:v>1.8049773085340816E-2</c:v>
                </c:pt>
                <c:pt idx="1095">
                  <c:v>1.8044018599468237E-2</c:v>
                </c:pt>
                <c:pt idx="1096">
                  <c:v>1.8038265233578231E-2</c:v>
                </c:pt>
                <c:pt idx="1097">
                  <c:v>1.8032513497662408E-2</c:v>
                </c:pt>
                <c:pt idx="1098">
                  <c:v>1.8026763901701211E-2</c:v>
                </c:pt>
                <c:pt idx="1099">
                  <c:v>1.8021016955662595E-2</c:v>
                </c:pt>
                <c:pt idx="1100">
                  <c:v>1.801527316950401E-2</c:v>
                </c:pt>
                <c:pt idx="1101">
                  <c:v>1.8009533053169977E-2</c:v>
                </c:pt>
                <c:pt idx="1102">
                  <c:v>1.800379711659451E-2</c:v>
                </c:pt>
                <c:pt idx="1103">
                  <c:v>1.799806586969914E-2</c:v>
                </c:pt>
                <c:pt idx="1104">
                  <c:v>1.7992339822394447E-2</c:v>
                </c:pt>
                <c:pt idx="1105">
                  <c:v>1.79866194845794E-2</c:v>
                </c:pt>
                <c:pt idx="1106">
                  <c:v>1.798090536614071E-2</c:v>
                </c:pt>
                <c:pt idx="1107">
                  <c:v>1.7975197976954575E-2</c:v>
                </c:pt>
                <c:pt idx="1108">
                  <c:v>1.796949782688536E-2</c:v>
                </c:pt>
                <c:pt idx="1109">
                  <c:v>1.7963805425785611E-2</c:v>
                </c:pt>
                <c:pt idx="1110">
                  <c:v>1.7958121283497139E-2</c:v>
                </c:pt>
                <c:pt idx="1111">
                  <c:v>1.7952445909849936E-2</c:v>
                </c:pt>
                <c:pt idx="1112">
                  <c:v>1.7946779814662812E-2</c:v>
                </c:pt>
                <c:pt idx="1113">
                  <c:v>1.7941123507743201E-2</c:v>
                </c:pt>
                <c:pt idx="1114">
                  <c:v>1.7935477498887801E-2</c:v>
                </c:pt>
                <c:pt idx="1115">
                  <c:v>1.792913603551512E-2</c:v>
                </c:pt>
                <c:pt idx="1116">
                  <c:v>1.7923515559464771E-2</c:v>
                </c:pt>
                <c:pt idx="1117">
                  <c:v>1.7917907057791879E-2</c:v>
                </c:pt>
                <c:pt idx="1118">
                  <c:v>1.7912311040294643E-2</c:v>
                </c:pt>
                <c:pt idx="1119">
                  <c:v>1.7906728016759934E-2</c:v>
                </c:pt>
                <c:pt idx="1120">
                  <c:v>1.7901158496964387E-2</c:v>
                </c:pt>
                <c:pt idx="1121">
                  <c:v>1.7895602990673092E-2</c:v>
                </c:pt>
                <c:pt idx="1122">
                  <c:v>1.7890062007640688E-2</c:v>
                </c:pt>
                <c:pt idx="1123">
                  <c:v>1.7884536057611138E-2</c:v>
                </c:pt>
                <c:pt idx="1124">
                  <c:v>1.7879025650317949E-2</c:v>
                </c:pt>
                <c:pt idx="1125">
                  <c:v>1.7873531295483525E-2</c:v>
                </c:pt>
                <c:pt idx="1126">
                  <c:v>1.7868053502820461E-2</c:v>
                </c:pt>
                <c:pt idx="1127">
                  <c:v>1.786259278203025E-2</c:v>
                </c:pt>
                <c:pt idx="1128">
                  <c:v>1.7853919435127295E-2</c:v>
                </c:pt>
                <c:pt idx="1129">
                  <c:v>1.7851724594825997E-2</c:v>
                </c:pt>
                <c:pt idx="1130">
                  <c:v>1.7846318147764186E-2</c:v>
                </c:pt>
                <c:pt idx="1131">
                  <c:v>1.7840998428148257E-2</c:v>
                </c:pt>
                <c:pt idx="1132">
                  <c:v>1.7835563095028265E-2</c:v>
                </c:pt>
                <c:pt idx="1133">
                  <c:v>1.7830215508647145E-2</c:v>
                </c:pt>
                <c:pt idx="1134">
                  <c:v>1.7824888561769208E-2</c:v>
                </c:pt>
                <c:pt idx="1135">
                  <c:v>1.7819582629617144E-2</c:v>
                </c:pt>
                <c:pt idx="1136">
                  <c:v>1.7814297256245261E-2</c:v>
                </c:pt>
                <c:pt idx="1137">
                  <c:v>1.7809031663907522E-2</c:v>
                </c:pt>
                <c:pt idx="1138">
                  <c:v>1.7803785067716342E-2</c:v>
                </c:pt>
                <c:pt idx="1139">
                  <c:v>1.7798556676265769E-2</c:v>
                </c:pt>
                <c:pt idx="1140">
                  <c:v>1.7793345691630581E-2</c:v>
                </c:pt>
                <c:pt idx="1141">
                  <c:v>1.7787912040970879E-2</c:v>
                </c:pt>
                <c:pt idx="1142">
                  <c:v>1.7782972718508386E-2</c:v>
                </c:pt>
                <c:pt idx="1143">
                  <c:v>1.7777809101575767E-2</c:v>
                </c:pt>
                <c:pt idx="1144">
                  <c:v>1.7772659634566236E-2</c:v>
                </c:pt>
                <c:pt idx="1145">
                  <c:v>1.7767523486959178E-2</c:v>
                </c:pt>
                <c:pt idx="1146">
                  <c:v>1.7762399821715385E-2</c:v>
                </c:pt>
                <c:pt idx="1147">
                  <c:v>1.7757287795276386E-2</c:v>
                </c:pt>
                <c:pt idx="1148">
                  <c:v>1.7752186557565774E-2</c:v>
                </c:pt>
                <c:pt idx="1149">
                  <c:v>1.7747095251987227E-2</c:v>
                </c:pt>
                <c:pt idx="1150">
                  <c:v>1.7741770490492196E-2</c:v>
                </c:pt>
                <c:pt idx="1151">
                  <c:v>1.7736938978251529E-2</c:v>
                </c:pt>
                <c:pt idx="1152">
                  <c:v>1.7731872264310482E-2</c:v>
                </c:pt>
                <c:pt idx="1153">
                  <c:v>1.772681199093392E-2</c:v>
                </c:pt>
                <c:pt idx="1154">
                  <c:v>1.7721757268934046E-2</c:v>
                </c:pt>
                <c:pt idx="1155">
                  <c:v>1.77167072026049E-2</c:v>
                </c:pt>
                <c:pt idx="1156">
                  <c:v>1.7711660889722786E-2</c:v>
                </c:pt>
                <c:pt idx="1157">
                  <c:v>1.7706617421545418E-2</c:v>
                </c:pt>
                <c:pt idx="1158">
                  <c:v>1.7701575882813646E-2</c:v>
                </c:pt>
                <c:pt idx="1159">
                  <c:v>1.7696535351750371E-2</c:v>
                </c:pt>
                <c:pt idx="1160">
                  <c:v>1.7691494900060986E-2</c:v>
                </c:pt>
                <c:pt idx="1161">
                  <c:v>1.7686453592933596E-2</c:v>
                </c:pt>
                <c:pt idx="1162">
                  <c:v>1.7681410489039217E-2</c:v>
                </c:pt>
                <c:pt idx="1163">
                  <c:v>1.7676160362625936E-2</c:v>
                </c:pt>
                <c:pt idx="1164">
                  <c:v>1.7671315093049093E-2</c:v>
                </c:pt>
                <c:pt idx="1165">
                  <c:v>1.7666260885711535E-2</c:v>
                </c:pt>
                <c:pt idx="1166">
                  <c:v>1.7661201051123596E-2</c:v>
                </c:pt>
                <c:pt idx="1167">
                  <c:v>1.7653839470126102E-2</c:v>
                </c:pt>
                <c:pt idx="1168">
                  <c:v>1.7648765466812374E-2</c:v>
                </c:pt>
                <c:pt idx="1169">
                  <c:v>1.764368256803784E-2</c:v>
                </c:pt>
                <c:pt idx="1170">
                  <c:v>1.7638589771270082E-2</c:v>
                </c:pt>
                <c:pt idx="1171">
                  <c:v>1.7633486067426755E-2</c:v>
                </c:pt>
                <c:pt idx="1172">
                  <c:v>1.7628370440875132E-2</c:v>
                </c:pt>
                <c:pt idx="1173">
                  <c:v>1.7623241869432538E-2</c:v>
                </c:pt>
                <c:pt idx="1174">
                  <c:v>1.7618099324367465E-2</c:v>
                </c:pt>
                <c:pt idx="1175">
                  <c:v>1.7612941770399123E-2</c:v>
                </c:pt>
                <c:pt idx="1176">
                  <c:v>1.7607768165697653E-2</c:v>
                </c:pt>
                <c:pt idx="1177">
                  <c:v>1.7602577461885014E-2</c:v>
                </c:pt>
                <c:pt idx="1178">
                  <c:v>1.759736860403564E-2</c:v>
                </c:pt>
                <c:pt idx="1179">
                  <c:v>1.7592140530675107E-2</c:v>
                </c:pt>
                <c:pt idx="1180">
                  <c:v>1.7586892173782353E-2</c:v>
                </c:pt>
                <c:pt idx="1181">
                  <c:v>1.7581622458788995E-2</c:v>
                </c:pt>
                <c:pt idx="1182">
                  <c:v>1.7576330304580216E-2</c:v>
                </c:pt>
                <c:pt idx="1183">
                  <c:v>1.756949138324632E-2</c:v>
                </c:pt>
                <c:pt idx="1184">
                  <c:v>1.7565674321327392E-2</c:v>
                </c:pt>
                <c:pt idx="1185">
                  <c:v>1.7560308297323735E-2</c:v>
                </c:pt>
                <c:pt idx="1186">
                  <c:v>1.7554915444188281E-2</c:v>
                </c:pt>
                <c:pt idx="1187">
                  <c:v>1.7549494783165767E-2</c:v>
                </c:pt>
                <c:pt idx="1188">
                  <c:v>1.7544046164364478E-2</c:v>
                </c:pt>
                <c:pt idx="1189">
                  <c:v>1.7538569754783535E-2</c:v>
                </c:pt>
                <c:pt idx="1190">
                  <c:v>1.7533065722046885E-2</c:v>
                </c:pt>
                <c:pt idx="1191">
                  <c:v>1.7527534233775625E-2</c:v>
                </c:pt>
                <c:pt idx="1192">
                  <c:v>1.7521975457590624E-2</c:v>
                </c:pt>
                <c:pt idx="1193">
                  <c:v>1.7516389561110575E-2</c:v>
                </c:pt>
                <c:pt idx="1194">
                  <c:v>1.7510776711952628E-2</c:v>
                </c:pt>
                <c:pt idx="1195">
                  <c:v>1.7505137077732841E-2</c:v>
                </c:pt>
                <c:pt idx="1196">
                  <c:v>1.7499470826065299E-2</c:v>
                </c:pt>
                <c:pt idx="1197">
                  <c:v>1.7493778124562782E-2</c:v>
                </c:pt>
                <c:pt idx="1198">
                  <c:v>1.7488059140835645E-2</c:v>
                </c:pt>
                <c:pt idx="1199">
                  <c:v>1.7482314042493383E-2</c:v>
                </c:pt>
                <c:pt idx="1200">
                  <c:v>1.7476542997143289E-2</c:v>
                </c:pt>
                <c:pt idx="1201">
                  <c:v>1.7470746172390909E-2</c:v>
                </c:pt>
                <c:pt idx="1202">
                  <c:v>1.7464923735839823E-2</c:v>
                </c:pt>
                <c:pt idx="1203">
                  <c:v>1.7459075855091849E-2</c:v>
                </c:pt>
                <c:pt idx="1204">
                  <c:v>1.7453202697746844E-2</c:v>
                </c:pt>
                <c:pt idx="1205">
                  <c:v>1.7447304431402244E-2</c:v>
                </c:pt>
                <c:pt idx="1206">
                  <c:v>1.7441381223654181E-2</c:v>
                </c:pt>
                <c:pt idx="1207">
                  <c:v>1.7435433242095937E-2</c:v>
                </c:pt>
                <c:pt idx="1208">
                  <c:v>1.7429460654319696E-2</c:v>
                </c:pt>
                <c:pt idx="1209">
                  <c:v>1.7423463627914144E-2</c:v>
                </c:pt>
                <c:pt idx="1210">
                  <c:v>1.7417442330467308E-2</c:v>
                </c:pt>
                <c:pt idx="1211">
                  <c:v>1.7411396929563488E-2</c:v>
                </c:pt>
                <c:pt idx="1212">
                  <c:v>1.7405327592785451E-2</c:v>
                </c:pt>
                <c:pt idx="1213">
                  <c:v>1.7399234487713564E-2</c:v>
                </c:pt>
                <c:pt idx="1214">
                  <c:v>1.7393117781925992E-2</c:v>
                </c:pt>
                <c:pt idx="1215">
                  <c:v>1.73869776429985E-2</c:v>
                </c:pt>
                <c:pt idx="1216">
                  <c:v>1.7380814238503777E-2</c:v>
                </c:pt>
                <c:pt idx="1217">
                  <c:v>1.7374627736012557E-2</c:v>
                </c:pt>
                <c:pt idx="1218">
                  <c:v>1.7368418303093148E-2</c:v>
                </c:pt>
                <c:pt idx="1219">
                  <c:v>1.7361293945205955E-2</c:v>
                </c:pt>
                <c:pt idx="1220">
                  <c:v>1.7355035939902733E-2</c:v>
                </c:pt>
                <c:pt idx="1221">
                  <c:v>1.7348755530797299E-2</c:v>
                </c:pt>
                <c:pt idx="1222">
                  <c:v>1.7342452885447023E-2</c:v>
                </c:pt>
                <c:pt idx="1223">
                  <c:v>1.7336128171406416E-2</c:v>
                </c:pt>
                <c:pt idx="1224">
                  <c:v>1.7329781556227376E-2</c:v>
                </c:pt>
                <c:pt idx="1225">
                  <c:v>1.7323413207458501E-2</c:v>
                </c:pt>
                <c:pt idx="1226">
                  <c:v>1.7317023292646647E-2</c:v>
                </c:pt>
                <c:pt idx="1227">
                  <c:v>1.7310611979334947E-2</c:v>
                </c:pt>
                <c:pt idx="1228">
                  <c:v>1.7304119502765562E-2</c:v>
                </c:pt>
                <c:pt idx="1229">
                  <c:v>1.7297664193399388E-2</c:v>
                </c:pt>
                <c:pt idx="1230">
                  <c:v>1.7291187999230472E-2</c:v>
                </c:pt>
                <c:pt idx="1231">
                  <c:v>1.7284691087800209E-2</c:v>
                </c:pt>
                <c:pt idx="1232">
                  <c:v>1.72781736266454E-2</c:v>
                </c:pt>
                <c:pt idx="1233">
                  <c:v>1.7271635783300449E-2</c:v>
                </c:pt>
                <c:pt idx="1234">
                  <c:v>1.7263058954684198E-2</c:v>
                </c:pt>
                <c:pt idx="1235">
                  <c:v>1.7256471891917004E-2</c:v>
                </c:pt>
                <c:pt idx="1236">
                  <c:v>1.72489938044019E-2</c:v>
                </c:pt>
                <c:pt idx="1237">
                  <c:v>1.7243238505547463E-2</c:v>
                </c:pt>
                <c:pt idx="1238">
                  <c:v>1.7236592517018607E-2</c:v>
                </c:pt>
                <c:pt idx="1239">
                  <c:v>1.7229927221636895E-2</c:v>
                </c:pt>
                <c:pt idx="1240">
                  <c:v>1.7223242786931145E-2</c:v>
                </c:pt>
                <c:pt idx="1241">
                  <c:v>1.7216539380425611E-2</c:v>
                </c:pt>
                <c:pt idx="1242">
                  <c:v>1.7209817169642594E-2</c:v>
                </c:pt>
                <c:pt idx="1243">
                  <c:v>1.7203076322100049E-2</c:v>
                </c:pt>
                <c:pt idx="1244">
                  <c:v>1.7196317005312243E-2</c:v>
                </c:pt>
                <c:pt idx="1245">
                  <c:v>1.718953938679061E-2</c:v>
                </c:pt>
                <c:pt idx="1246">
                  <c:v>1.7182743634042683E-2</c:v>
                </c:pt>
                <c:pt idx="1247">
                  <c:v>1.7175929914572518E-2</c:v>
                </c:pt>
                <c:pt idx="1248">
                  <c:v>1.716909839588069E-2</c:v>
                </c:pt>
                <c:pt idx="1249">
                  <c:v>1.7162530905876616E-2</c:v>
                </c:pt>
                <c:pt idx="1250">
                  <c:v>1.7155382630815681E-2</c:v>
                </c:pt>
                <c:pt idx="1251">
                  <c:v>1.7148498719425198E-2</c:v>
                </c:pt>
                <c:pt idx="1252">
                  <c:v>1.7141597678777785E-2</c:v>
                </c:pt>
                <c:pt idx="1253">
                  <c:v>1.7134679676356214E-2</c:v>
                </c:pt>
                <c:pt idx="1254">
                  <c:v>1.7127744879638473E-2</c:v>
                </c:pt>
                <c:pt idx="1255">
                  <c:v>1.7120793456098637E-2</c:v>
                </c:pt>
                <c:pt idx="1256">
                  <c:v>1.7113825573207963E-2</c:v>
                </c:pt>
                <c:pt idx="1257">
                  <c:v>1.7106841398432927E-2</c:v>
                </c:pt>
                <c:pt idx="1258">
                  <c:v>1.7099841099236093E-2</c:v>
                </c:pt>
                <c:pt idx="1259">
                  <c:v>1.7092824843076768E-2</c:v>
                </c:pt>
                <c:pt idx="1260">
                  <c:v>1.708579279741013E-2</c:v>
                </c:pt>
                <c:pt idx="1261">
                  <c:v>1.7078745129686802E-2</c:v>
                </c:pt>
                <c:pt idx="1262">
                  <c:v>1.7072018071550722E-2</c:v>
                </c:pt>
                <c:pt idx="1263">
                  <c:v>1.7064603597855169E-2</c:v>
                </c:pt>
                <c:pt idx="1264">
                  <c:v>1.7057510068628552E-2</c:v>
                </c:pt>
                <c:pt idx="1265">
                  <c:v>1.7050401587109704E-2</c:v>
                </c:pt>
                <c:pt idx="1266">
                  <c:v>1.7043278320729258E-2</c:v>
                </c:pt>
                <c:pt idx="1267">
                  <c:v>1.7036140436913944E-2</c:v>
                </c:pt>
                <c:pt idx="1268">
                  <c:v>1.7028988103086135E-2</c:v>
                </c:pt>
                <c:pt idx="1269">
                  <c:v>1.7021821486664743E-2</c:v>
                </c:pt>
                <c:pt idx="1270">
                  <c:v>1.7010777178606572E-2</c:v>
                </c:pt>
                <c:pt idx="1271">
                  <c:v>1.700654087601941E-2</c:v>
                </c:pt>
                <c:pt idx="1272">
                  <c:v>1.700023761595772E-2</c:v>
                </c:pt>
                <c:pt idx="1273">
                  <c:v>1.6993015543260232E-2</c:v>
                </c:pt>
                <c:pt idx="1274">
                  <c:v>1.6985780024997652E-2</c:v>
                </c:pt>
                <c:pt idx="1275">
                  <c:v>1.6978531228562594E-2</c:v>
                </c:pt>
                <c:pt idx="1276">
                  <c:v>1.6971269321343775E-2</c:v>
                </c:pt>
                <c:pt idx="1277">
                  <c:v>1.6963994470725344E-2</c:v>
                </c:pt>
                <c:pt idx="1278">
                  <c:v>1.6956706844087104E-2</c:v>
                </c:pt>
                <c:pt idx="1279">
                  <c:v>1.6949406608804517E-2</c:v>
                </c:pt>
                <c:pt idx="1280">
                  <c:v>1.6942495792523715E-2</c:v>
                </c:pt>
                <c:pt idx="1281">
                  <c:v>1.6935174170275402E-2</c:v>
                </c:pt>
                <c:pt idx="1282">
                  <c:v>1.6927840406882447E-2</c:v>
                </c:pt>
                <c:pt idx="1283">
                  <c:v>1.6920494669678401E-2</c:v>
                </c:pt>
                <c:pt idx="1284">
                  <c:v>1.6913137125991771E-2</c:v>
                </c:pt>
                <c:pt idx="1285">
                  <c:v>1.6905767943146459E-2</c:v>
                </c:pt>
                <c:pt idx="1286">
                  <c:v>1.6897825342849622E-2</c:v>
                </c:pt>
                <c:pt idx="1287">
                  <c:v>1.6890995329253974E-2</c:v>
                </c:pt>
                <c:pt idx="1288">
                  <c:v>1.6883592232832281E-2</c:v>
                </c:pt>
                <c:pt idx="1289">
                  <c:v>1.6876178166503081E-2</c:v>
                </c:pt>
                <c:pt idx="1290">
                  <c:v>1.686875329756795E-2</c:v>
                </c:pt>
                <c:pt idx="1291">
                  <c:v>1.6861317793323418E-2</c:v>
                </c:pt>
                <c:pt idx="1292">
                  <c:v>1.6853871821061857E-2</c:v>
                </c:pt>
                <c:pt idx="1293">
                  <c:v>1.6846415548070821E-2</c:v>
                </c:pt>
                <c:pt idx="1294">
                  <c:v>1.6838949141633044E-2</c:v>
                </c:pt>
                <c:pt idx="1295">
                  <c:v>1.6831472769026887E-2</c:v>
                </c:pt>
                <c:pt idx="1296">
                  <c:v>1.6823986597525663E-2</c:v>
                </c:pt>
                <c:pt idx="1297">
                  <c:v>1.6816490794398752E-2</c:v>
                </c:pt>
                <c:pt idx="1298">
                  <c:v>1.6808985526910052E-2</c:v>
                </c:pt>
                <c:pt idx="1299">
                  <c:v>1.6801470962318866E-2</c:v>
                </c:pt>
                <c:pt idx="1300">
                  <c:v>1.6793947267879899E-2</c:v>
                </c:pt>
                <c:pt idx="1301">
                  <c:v>1.6786414610843254E-2</c:v>
                </c:pt>
                <c:pt idx="1302">
                  <c:v>1.6778873158454E-2</c:v>
                </c:pt>
                <c:pt idx="1303">
                  <c:v>1.67713230779526E-2</c:v>
                </c:pt>
                <c:pt idx="1304">
                  <c:v>1.6763764536574275E-2</c:v>
                </c:pt>
                <c:pt idx="1305">
                  <c:v>1.6756197701550284E-2</c:v>
                </c:pt>
                <c:pt idx="1306">
                  <c:v>1.6748622740105992E-2</c:v>
                </c:pt>
                <c:pt idx="1307">
                  <c:v>1.6741039819462809E-2</c:v>
                </c:pt>
                <c:pt idx="1308">
                  <c:v>1.6733449106836679E-2</c:v>
                </c:pt>
                <c:pt idx="1309">
                  <c:v>1.6725850769439159E-2</c:v>
                </c:pt>
                <c:pt idx="1310">
                  <c:v>1.671824497447677E-2</c:v>
                </c:pt>
                <c:pt idx="1311">
                  <c:v>1.6710631889150999E-2</c:v>
                </c:pt>
                <c:pt idx="1312">
                  <c:v>1.6703011680658079E-2</c:v>
                </c:pt>
                <c:pt idx="1313">
                  <c:v>1.6695384516190293E-2</c:v>
                </c:pt>
                <c:pt idx="1314">
                  <c:v>1.6687750562934017E-2</c:v>
                </c:pt>
                <c:pt idx="1315">
                  <c:v>1.6680109988071463E-2</c:v>
                </c:pt>
                <c:pt idx="1316">
                  <c:v>1.6672462958779156E-2</c:v>
                </c:pt>
                <c:pt idx="1317">
                  <c:v>1.6664809642229224E-2</c:v>
                </c:pt>
                <c:pt idx="1318">
                  <c:v>1.6657150205588559E-2</c:v>
                </c:pt>
                <c:pt idx="1319">
                  <c:v>1.6649484816019224E-2</c:v>
                </c:pt>
                <c:pt idx="1320">
                  <c:v>1.6641813640677808E-2</c:v>
                </c:pt>
                <c:pt idx="1321">
                  <c:v>1.6634136846716739E-2</c:v>
                </c:pt>
                <c:pt idx="1322">
                  <c:v>1.6626454601282318E-2</c:v>
                </c:pt>
                <c:pt idx="1323">
                  <c:v>1.6618767071517333E-2</c:v>
                </c:pt>
                <c:pt idx="1324">
                  <c:v>1.6611074424557788E-2</c:v>
                </c:pt>
                <c:pt idx="1325">
                  <c:v>1.6603376827535966E-2</c:v>
                </c:pt>
                <c:pt idx="1326">
                  <c:v>1.6595674447578673E-2</c:v>
                </c:pt>
                <c:pt idx="1327">
                  <c:v>1.6587967451807017E-2</c:v>
                </c:pt>
                <c:pt idx="1328">
                  <c:v>1.6580256007338392E-2</c:v>
                </c:pt>
                <c:pt idx="1329">
                  <c:v>1.6572540281284048E-2</c:v>
                </c:pt>
                <c:pt idx="1330">
                  <c:v>1.6564820440750427E-2</c:v>
                </c:pt>
                <c:pt idx="1331">
                  <c:v>1.6557096652839148E-2</c:v>
                </c:pt>
                <c:pt idx="1332">
                  <c:v>1.6549369084646139E-2</c:v>
                </c:pt>
                <c:pt idx="1333">
                  <c:v>1.6541637903262723E-2</c:v>
                </c:pt>
                <c:pt idx="1334">
                  <c:v>1.6533903275775193E-2</c:v>
                </c:pt>
                <c:pt idx="1335">
                  <c:v>1.6526165369264368E-2</c:v>
                </c:pt>
                <c:pt idx="1336">
                  <c:v>1.6518424350805798E-2</c:v>
                </c:pt>
                <c:pt idx="1337">
                  <c:v>1.6509966109319808E-2</c:v>
                </c:pt>
                <c:pt idx="1338">
                  <c:v>1.6502933646324238E-2</c:v>
                </c:pt>
                <c:pt idx="1339">
                  <c:v>1.6495184294427184E-2</c:v>
                </c:pt>
                <c:pt idx="1340">
                  <c:v>1.6487432498834907E-2</c:v>
                </c:pt>
                <c:pt idx="1341">
                  <c:v>1.647967842659713E-2</c:v>
                </c:pt>
                <c:pt idx="1342">
                  <c:v>1.647192224475897E-2</c:v>
                </c:pt>
                <c:pt idx="1343">
                  <c:v>1.6464164120360721E-2</c:v>
                </c:pt>
                <c:pt idx="1344">
                  <c:v>1.6456404220436774E-2</c:v>
                </c:pt>
                <c:pt idx="1345">
                  <c:v>1.6448642712016699E-2</c:v>
                </c:pt>
                <c:pt idx="1346">
                  <c:v>1.6440879762124584E-2</c:v>
                </c:pt>
                <c:pt idx="1347">
                  <c:v>1.6433115537780364E-2</c:v>
                </c:pt>
                <c:pt idx="1348">
                  <c:v>1.6425350205997398E-2</c:v>
                </c:pt>
                <c:pt idx="1349">
                  <c:v>1.6417583933785111E-2</c:v>
                </c:pt>
                <c:pt idx="1350">
                  <c:v>1.6409816888146789E-2</c:v>
                </c:pt>
                <c:pt idx="1351">
                  <c:v>1.64020492360809E-2</c:v>
                </c:pt>
                <c:pt idx="1352">
                  <c:v>1.6394281144581534E-2</c:v>
                </c:pt>
                <c:pt idx="1353">
                  <c:v>1.6386512780635996E-2</c:v>
                </c:pt>
                <c:pt idx="1354">
                  <c:v>1.6378744311228079E-2</c:v>
                </c:pt>
                <c:pt idx="1355">
                  <c:v>1.6370975903334788E-2</c:v>
                </c:pt>
                <c:pt idx="1356">
                  <c:v>1.6363207723929851E-2</c:v>
                </c:pt>
                <c:pt idx="1357">
                  <c:v>1.6355439939979979E-2</c:v>
                </c:pt>
                <c:pt idx="1358">
                  <c:v>1.6347672718447507E-2</c:v>
                </c:pt>
                <c:pt idx="1359">
                  <c:v>1.6339906226290172E-2</c:v>
                </c:pt>
                <c:pt idx="1360">
                  <c:v>1.6332140630459575E-2</c:v>
                </c:pt>
                <c:pt idx="1361">
                  <c:v>1.6324376097902282E-2</c:v>
                </c:pt>
                <c:pt idx="1362">
                  <c:v>1.6316612795560043E-2</c:v>
                </c:pt>
                <c:pt idx="1363">
                  <c:v>1.6308850890370007E-2</c:v>
                </c:pt>
                <c:pt idx="1364">
                  <c:v>1.6301090549262532E-2</c:v>
                </c:pt>
                <c:pt idx="1365">
                  <c:v>1.6293331939164258E-2</c:v>
                </c:pt>
                <c:pt idx="1366">
                  <c:v>1.6285575226996342E-2</c:v>
                </c:pt>
                <c:pt idx="1367">
                  <c:v>1.6277820579673818E-2</c:v>
                </c:pt>
                <c:pt idx="1368">
                  <c:v>1.627006816410843E-2</c:v>
                </c:pt>
                <c:pt idx="1369">
                  <c:v>1.6262318147205131E-2</c:v>
                </c:pt>
                <c:pt idx="1370">
                  <c:v>1.625457069586406E-2</c:v>
                </c:pt>
                <c:pt idx="1371">
                  <c:v>1.6246825976980978E-2</c:v>
                </c:pt>
                <c:pt idx="1372">
                  <c:v>1.6239084157445724E-2</c:v>
                </c:pt>
                <c:pt idx="1373">
                  <c:v>1.6231345404143109E-2</c:v>
                </c:pt>
                <c:pt idx="1374">
                  <c:v>1.6223609883953556E-2</c:v>
                </c:pt>
                <c:pt idx="1375">
                  <c:v>1.6215877763750931E-2</c:v>
                </c:pt>
                <c:pt idx="1376">
                  <c:v>1.6208149210405576E-2</c:v>
                </c:pt>
                <c:pt idx="1377">
                  <c:v>1.6200424390781499E-2</c:v>
                </c:pt>
                <c:pt idx="1378">
                  <c:v>1.6192703471738543E-2</c:v>
                </c:pt>
                <c:pt idx="1379">
                  <c:v>1.6184986620130629E-2</c:v>
                </c:pt>
                <c:pt idx="1380">
                  <c:v>1.6177274002806875E-2</c:v>
                </c:pt>
                <c:pt idx="1381">
                  <c:v>1.6169565786611786E-2</c:v>
                </c:pt>
                <c:pt idx="1382">
                  <c:v>1.6161862138384182E-2</c:v>
                </c:pt>
                <c:pt idx="1383">
                  <c:v>1.6154163224957621E-2</c:v>
                </c:pt>
                <c:pt idx="1384">
                  <c:v>1.6146469213161724E-2</c:v>
                </c:pt>
                <c:pt idx="1385">
                  <c:v>1.6138780269819977E-2</c:v>
                </c:pt>
                <c:pt idx="1386">
                  <c:v>1.6131096561751268E-2</c:v>
                </c:pt>
                <c:pt idx="1387">
                  <c:v>1.612267548493242E-2</c:v>
                </c:pt>
                <c:pt idx="1388">
                  <c:v>1.6115745518682664E-2</c:v>
                </c:pt>
                <c:pt idx="1389">
                  <c:v>1.6108078517295142E-2</c:v>
                </c:pt>
                <c:pt idx="1390">
                  <c:v>1.6100417418405618E-2</c:v>
                </c:pt>
                <c:pt idx="1391">
                  <c:v>1.6092762388807576E-2</c:v>
                </c:pt>
                <c:pt idx="1392">
                  <c:v>1.6085113595289677E-2</c:v>
                </c:pt>
                <c:pt idx="1393">
                  <c:v>1.6077471204635992E-2</c:v>
                </c:pt>
                <c:pt idx="1394">
                  <c:v>1.6069835383624886E-2</c:v>
                </c:pt>
                <c:pt idx="1395">
                  <c:v>1.6062206299169643E-2</c:v>
                </c:pt>
                <c:pt idx="1396">
                  <c:v>1.6054584120519425E-2</c:v>
                </c:pt>
                <c:pt idx="1397">
                  <c:v>1.6046969018872519E-2</c:v>
                </c:pt>
                <c:pt idx="1398">
                  <c:v>1.6039361165497732E-2</c:v>
                </c:pt>
                <c:pt idx="1399">
                  <c:v>1.6031760731675917E-2</c:v>
                </c:pt>
                <c:pt idx="1400">
                  <c:v>1.602416788869997E-2</c:v>
                </c:pt>
                <c:pt idx="1401">
                  <c:v>1.6016582807875494E-2</c:v>
                </c:pt>
                <c:pt idx="1402">
                  <c:v>1.6009005660519039E-2</c:v>
                </c:pt>
                <c:pt idx="1403">
                  <c:v>1.6001436617960947E-2</c:v>
                </c:pt>
                <c:pt idx="1404">
                  <c:v>1.5993875851542303E-2</c:v>
                </c:pt>
                <c:pt idx="1405">
                  <c:v>1.5986323532616885E-2</c:v>
                </c:pt>
                <c:pt idx="1406">
                  <c:v>1.5978779832550954E-2</c:v>
                </c:pt>
                <c:pt idx="1407">
                  <c:v>1.5971244922722384E-2</c:v>
                </c:pt>
                <c:pt idx="1408">
                  <c:v>1.5963718974521746E-2</c:v>
                </c:pt>
                <c:pt idx="1409">
                  <c:v>1.5956202159351441E-2</c:v>
                </c:pt>
                <c:pt idx="1410">
                  <c:v>1.5948694648627009E-2</c:v>
                </c:pt>
                <c:pt idx="1411">
                  <c:v>1.5941196613774716E-2</c:v>
                </c:pt>
                <c:pt idx="1412">
                  <c:v>1.5933708226234633E-2</c:v>
                </c:pt>
                <c:pt idx="1413">
                  <c:v>1.5926229657458213E-2</c:v>
                </c:pt>
                <c:pt idx="1414">
                  <c:v>1.59187610789094E-2</c:v>
                </c:pt>
                <c:pt idx="1415">
                  <c:v>1.5911302662065051E-2</c:v>
                </c:pt>
                <c:pt idx="1416">
                  <c:v>1.5903854578412976E-2</c:v>
                </c:pt>
                <c:pt idx="1417">
                  <c:v>1.5896416999455001E-2</c:v>
                </c:pt>
                <c:pt idx="1418">
                  <c:v>1.5888990096704345E-2</c:v>
                </c:pt>
                <c:pt idx="1419">
                  <c:v>1.5881574041686698E-2</c:v>
                </c:pt>
                <c:pt idx="1420">
                  <c:v>1.5874169005940686E-2</c:v>
                </c:pt>
                <c:pt idx="1421">
                  <c:v>1.5866775161016092E-2</c:v>
                </c:pt>
                <c:pt idx="1422">
                  <c:v>1.585939267847716E-2</c:v>
                </c:pt>
                <c:pt idx="1423">
                  <c:v>1.5852021729898427E-2</c:v>
                </c:pt>
                <c:pt idx="1424">
                  <c:v>1.5844662486868881E-2</c:v>
                </c:pt>
                <c:pt idx="1425">
                  <c:v>1.5837315120988682E-2</c:v>
                </c:pt>
                <c:pt idx="1426">
                  <c:v>1.5829979803870912E-2</c:v>
                </c:pt>
                <c:pt idx="1427">
                  <c:v>1.582127368426775E-2</c:v>
                </c:pt>
                <c:pt idx="1428">
                  <c:v>1.5813966130768544E-2</c:v>
                </c:pt>
                <c:pt idx="1429">
                  <c:v>1.5806671191218896E-2</c:v>
                </c:pt>
                <c:pt idx="1430">
                  <c:v>1.5799389037273754E-2</c:v>
                </c:pt>
                <c:pt idx="1431">
                  <c:v>1.5792119840601582E-2</c:v>
                </c:pt>
                <c:pt idx="1432">
                  <c:v>1.5784863772882587E-2</c:v>
                </c:pt>
                <c:pt idx="1433">
                  <c:v>1.5777621005809633E-2</c:v>
                </c:pt>
                <c:pt idx="1434">
                  <c:v>1.5770391711088193E-2</c:v>
                </c:pt>
                <c:pt idx="1435">
                  <c:v>1.5763176060436389E-2</c:v>
                </c:pt>
                <c:pt idx="1436">
                  <c:v>1.5755974225585185E-2</c:v>
                </c:pt>
                <c:pt idx="1437">
                  <c:v>1.574878637827775E-2</c:v>
                </c:pt>
                <c:pt idx="1438">
                  <c:v>1.5741612690270093E-2</c:v>
                </c:pt>
                <c:pt idx="1439">
                  <c:v>1.5730528142123508E-2</c:v>
                </c:pt>
                <c:pt idx="1440">
                  <c:v>1.5727308479242662E-2</c:v>
                </c:pt>
                <c:pt idx="1441">
                  <c:v>1.5720178299798299E-2</c:v>
                </c:pt>
                <c:pt idx="1442">
                  <c:v>1.5712905756946279E-2</c:v>
                </c:pt>
                <c:pt idx="1443">
                  <c:v>1.5705962652083846E-2</c:v>
                </c:pt>
                <c:pt idx="1444">
                  <c:v>1.5698877527466272E-2</c:v>
                </c:pt>
                <c:pt idx="1445">
                  <c:v>1.5691807764797797E-2</c:v>
                </c:pt>
                <c:pt idx="1446">
                  <c:v>1.5684753535937238E-2</c:v>
                </c:pt>
                <c:pt idx="1447">
                  <c:v>1.5677715012616656E-2</c:v>
                </c:pt>
                <c:pt idx="1448">
                  <c:v>1.5670692364255185E-2</c:v>
                </c:pt>
                <c:pt idx="1449">
                  <c:v>1.5663685758339999E-2</c:v>
                </c:pt>
                <c:pt idx="1450">
                  <c:v>1.5656695362297926E-2</c:v>
                </c:pt>
                <c:pt idx="1451">
                  <c:v>1.5649721343551234E-2</c:v>
                </c:pt>
                <c:pt idx="1452">
                  <c:v>1.5642763869517823E-2</c:v>
                </c:pt>
                <c:pt idx="1453">
                  <c:v>1.5635823107612551E-2</c:v>
                </c:pt>
                <c:pt idx="1454">
                  <c:v>1.5628899225245921E-2</c:v>
                </c:pt>
                <c:pt idx="1455">
                  <c:v>1.5621992389824941E-2</c:v>
                </c:pt>
                <c:pt idx="1456">
                  <c:v>1.5615102768752057E-2</c:v>
                </c:pt>
                <c:pt idx="1457">
                  <c:v>1.5608230529427312E-2</c:v>
                </c:pt>
                <c:pt idx="1458">
                  <c:v>1.560137583924574E-2</c:v>
                </c:pt>
                <c:pt idx="1459">
                  <c:v>1.5594538865599328E-2</c:v>
                </c:pt>
                <c:pt idx="1460">
                  <c:v>1.5587719775876578E-2</c:v>
                </c:pt>
                <c:pt idx="1461">
                  <c:v>1.5580918737461849E-2</c:v>
                </c:pt>
                <c:pt idx="1462">
                  <c:v>1.5574548230352184E-2</c:v>
                </c:pt>
                <c:pt idx="1463">
                  <c:v>1.5567371484076489E-2</c:v>
                </c:pt>
                <c:pt idx="1464">
                  <c:v>1.5560625603857375E-2</c:v>
                </c:pt>
                <c:pt idx="1465">
                  <c:v>1.5553898444448667E-2</c:v>
                </c:pt>
                <c:pt idx="1466">
                  <c:v>1.5547057567737372E-2</c:v>
                </c:pt>
                <c:pt idx="1467">
                  <c:v>1.5540500957526734E-2</c:v>
                </c:pt>
                <c:pt idx="1468">
                  <c:v>1.5533830964737148E-2</c:v>
                </c:pt>
                <c:pt idx="1469">
                  <c:v>1.5527180362205026E-2</c:v>
                </c:pt>
                <c:pt idx="1470">
                  <c:v>1.5520549317283368E-2</c:v>
                </c:pt>
                <c:pt idx="1471">
                  <c:v>1.551393799732234E-2</c:v>
                </c:pt>
                <c:pt idx="1472">
                  <c:v>1.5507346569668621E-2</c:v>
                </c:pt>
                <c:pt idx="1473">
                  <c:v>1.550077520166563E-2</c:v>
                </c:pt>
                <c:pt idx="1474">
                  <c:v>1.5494224060653074E-2</c:v>
                </c:pt>
                <c:pt idx="1475">
                  <c:v>1.5488058472322623E-2</c:v>
                </c:pt>
                <c:pt idx="1476">
                  <c:v>1.5481183128945704E-2</c:v>
                </c:pt>
                <c:pt idx="1477">
                  <c:v>1.5474693672915067E-2</c:v>
                </c:pt>
                <c:pt idx="1478">
                  <c:v>1.5468225113204526E-2</c:v>
                </c:pt>
                <c:pt idx="1479">
                  <c:v>1.5459136629118183E-2</c:v>
                </c:pt>
                <c:pt idx="1480">
                  <c:v>1.545271815602331E-2</c:v>
                </c:pt>
                <c:pt idx="1481">
                  <c:v>1.5446321139943835E-2</c:v>
                </c:pt>
                <c:pt idx="1482">
                  <c:v>1.5439945748188549E-2</c:v>
                </c:pt>
                <c:pt idx="1483">
                  <c:v>1.5433592148063405E-2</c:v>
                </c:pt>
                <c:pt idx="1484">
                  <c:v>1.5427260506870637E-2</c:v>
                </c:pt>
                <c:pt idx="1485">
                  <c:v>1.5420950991910737E-2</c:v>
                </c:pt>
                <c:pt idx="1486">
                  <c:v>1.5414663770480919E-2</c:v>
                </c:pt>
                <c:pt idx="1487">
                  <c:v>1.5408399009875775E-2</c:v>
                </c:pt>
                <c:pt idx="1488">
                  <c:v>1.5402260063620892E-2</c:v>
                </c:pt>
                <c:pt idx="1489">
                  <c:v>1.5396039252632368E-2</c:v>
                </c:pt>
                <c:pt idx="1490">
                  <c:v>1.5389841391308367E-2</c:v>
                </c:pt>
                <c:pt idx="1491">
                  <c:v>1.5383666646927467E-2</c:v>
                </c:pt>
                <c:pt idx="1492">
                  <c:v>1.5377515186765613E-2</c:v>
                </c:pt>
                <c:pt idx="1493">
                  <c:v>1.5371387178095466E-2</c:v>
                </c:pt>
                <c:pt idx="1494">
                  <c:v>1.5363543038334057E-2</c:v>
                </c:pt>
                <c:pt idx="1495">
                  <c:v>1.5359202184311742E-2</c:v>
                </c:pt>
                <c:pt idx="1496">
                  <c:v>1.5353145533732319E-2</c:v>
                </c:pt>
                <c:pt idx="1497">
                  <c:v>1.5346253192488611E-2</c:v>
                </c:pt>
                <c:pt idx="1498">
                  <c:v>1.5340248433634077E-2</c:v>
                </c:pt>
                <c:pt idx="1499">
                  <c:v>1.5334268153753789E-2</c:v>
                </c:pt>
                <c:pt idx="1500">
                  <c:v>1.5328312520104857E-2</c:v>
                </c:pt>
                <c:pt idx="1501">
                  <c:v>1.5322381699941328E-2</c:v>
                </c:pt>
                <c:pt idx="1502">
                  <c:v>1.531647586051528E-2</c:v>
                </c:pt>
                <c:pt idx="1503">
                  <c:v>1.5310595169076813E-2</c:v>
                </c:pt>
                <c:pt idx="1504">
                  <c:v>1.5304739792874063E-2</c:v>
                </c:pt>
                <c:pt idx="1505">
                  <c:v>1.5298909899152533E-2</c:v>
                </c:pt>
                <c:pt idx="1506">
                  <c:v>1.5293105655156854E-2</c:v>
                </c:pt>
                <c:pt idx="1507">
                  <c:v>1.5287327228128587E-2</c:v>
                </c:pt>
                <c:pt idx="1508">
                  <c:v>1.5281574785308422E-2</c:v>
                </c:pt>
                <c:pt idx="1509">
                  <c:v>1.5275848493934414E-2</c:v>
                </c:pt>
                <c:pt idx="1510">
                  <c:v>1.5270148521243093E-2</c:v>
                </c:pt>
                <c:pt idx="1511">
                  <c:v>1.5264475034469449E-2</c:v>
                </c:pt>
                <c:pt idx="1512">
                  <c:v>1.5258828200846725E-2</c:v>
                </c:pt>
                <c:pt idx="1513">
                  <c:v>1.5253208187605971E-2</c:v>
                </c:pt>
                <c:pt idx="1514">
                  <c:v>1.5247615161977363E-2</c:v>
                </c:pt>
                <c:pt idx="1515">
                  <c:v>1.5242049291189103E-2</c:v>
                </c:pt>
                <c:pt idx="1516">
                  <c:v>1.5236510742467643E-2</c:v>
                </c:pt>
                <c:pt idx="1517">
                  <c:v>1.5230999683038562E-2</c:v>
                </c:pt>
                <c:pt idx="1518">
                  <c:v>1.5225516280125679E-2</c:v>
                </c:pt>
                <c:pt idx="1519">
                  <c:v>1.5220060700951289E-2</c:v>
                </c:pt>
                <c:pt idx="1520">
                  <c:v>1.5214633112736584E-2</c:v>
                </c:pt>
                <c:pt idx="1521">
                  <c:v>1.520923368270123E-2</c:v>
                </c:pt>
                <c:pt idx="1522">
                  <c:v>1.5203862578063795E-2</c:v>
                </c:pt>
                <c:pt idx="1523">
                  <c:v>1.5198519966041529E-2</c:v>
                </c:pt>
                <c:pt idx="1524">
                  <c:v>1.5193206013850814E-2</c:v>
                </c:pt>
                <c:pt idx="1525">
                  <c:v>1.518792088870671E-2</c:v>
                </c:pt>
                <c:pt idx="1526">
                  <c:v>1.5182664757822751E-2</c:v>
                </c:pt>
                <c:pt idx="1527">
                  <c:v>1.5177437788412684E-2</c:v>
                </c:pt>
                <c:pt idx="1528">
                  <c:v>1.517224014768807E-2</c:v>
                </c:pt>
                <c:pt idx="1529">
                  <c:v>1.5167072002860032E-2</c:v>
                </c:pt>
                <c:pt idx="1530">
                  <c:v>1.5161933521139032E-2</c:v>
                </c:pt>
                <c:pt idx="1531">
                  <c:v>1.5156097507268294E-2</c:v>
                </c:pt>
                <c:pt idx="1532">
                  <c:v>1.5151023152399067E-2</c:v>
                </c:pt>
                <c:pt idx="1533">
                  <c:v>1.5145978986149444E-2</c:v>
                </c:pt>
                <c:pt idx="1534">
                  <c:v>1.5140965175727045E-2</c:v>
                </c:pt>
                <c:pt idx="1535">
                  <c:v>1.513598188833817E-2</c:v>
                </c:pt>
                <c:pt idx="1536">
                  <c:v>1.5131029291188905E-2</c:v>
                </c:pt>
                <c:pt idx="1537">
                  <c:v>1.5126107551484679E-2</c:v>
                </c:pt>
                <c:pt idx="1538">
                  <c:v>1.5121216836430916E-2</c:v>
                </c:pt>
                <c:pt idx="1539">
                  <c:v>1.5116357313231951E-2</c:v>
                </c:pt>
                <c:pt idx="1540">
                  <c:v>1.5111529149092117E-2</c:v>
                </c:pt>
                <c:pt idx="1541">
                  <c:v>1.5106732511215965E-2</c:v>
                </c:pt>
                <c:pt idx="1542">
                  <c:v>1.5101967566806512E-2</c:v>
                </c:pt>
                <c:pt idx="1543">
                  <c:v>1.5097234483067875E-2</c:v>
                </c:pt>
                <c:pt idx="1544">
                  <c:v>1.5092533427203507E-2</c:v>
                </c:pt>
                <c:pt idx="1545">
                  <c:v>1.5087200224222897E-2</c:v>
                </c:pt>
                <c:pt idx="1546">
                  <c:v>1.5082568362548853E-2</c:v>
                </c:pt>
                <c:pt idx="1547">
                  <c:v>1.507799923306906E-2</c:v>
                </c:pt>
                <c:pt idx="1548">
                  <c:v>1.5073402466515451E-2</c:v>
                </c:pt>
                <c:pt idx="1549">
                  <c:v>1.5068868766563225E-2</c:v>
                </c:pt>
                <c:pt idx="1550">
                  <c:v>1.5064368121591998E-2</c:v>
                </c:pt>
                <c:pt idx="1551">
                  <c:v>1.5059900698805884E-2</c:v>
                </c:pt>
                <c:pt idx="1552">
                  <c:v>1.5055466665409653E-2</c:v>
                </c:pt>
                <c:pt idx="1553">
                  <c:v>1.5051066188607638E-2</c:v>
                </c:pt>
                <c:pt idx="1554">
                  <c:v>1.504669943560461E-2</c:v>
                </c:pt>
                <c:pt idx="1555">
                  <c:v>1.5042366573606651E-2</c:v>
                </c:pt>
                <c:pt idx="1556">
                  <c:v>1.5038067769819849E-2</c:v>
                </c:pt>
                <c:pt idx="1557">
                  <c:v>1.5033803191450723E-2</c:v>
                </c:pt>
                <c:pt idx="1558">
                  <c:v>1.5029573005706676E-2</c:v>
                </c:pt>
                <c:pt idx="1559">
                  <c:v>1.502537737979576E-2</c:v>
                </c:pt>
                <c:pt idx="1560">
                  <c:v>1.502121648092669E-2</c:v>
                </c:pt>
                <c:pt idx="1561">
                  <c:v>1.501709047630927E-2</c:v>
                </c:pt>
                <c:pt idx="1562">
                  <c:v>1.5012999533153531E-2</c:v>
                </c:pt>
                <c:pt idx="1563">
                  <c:v>1.5008943818671469E-2</c:v>
                </c:pt>
                <c:pt idx="1564">
                  <c:v>1.5004923500074862E-2</c:v>
                </c:pt>
                <c:pt idx="1565">
                  <c:v>1.5000938744577679E-2</c:v>
                </c:pt>
                <c:pt idx="1566">
                  <c:v>1.4996989719394328E-2</c:v>
                </c:pt>
                <c:pt idx="1567">
                  <c:v>1.4993076591740527E-2</c:v>
                </c:pt>
                <c:pt idx="1568">
                  <c:v>1.4989199528833095E-2</c:v>
                </c:pt>
                <c:pt idx="1569">
                  <c:v>1.498535869789038E-2</c:v>
                </c:pt>
                <c:pt idx="1570">
                  <c:v>1.4981554266132041E-2</c:v>
                </c:pt>
                <c:pt idx="1571">
                  <c:v>1.4977786400778841E-2</c:v>
                </c:pt>
                <c:pt idx="1572">
                  <c:v>1.4974055269053505E-2</c:v>
                </c:pt>
                <c:pt idx="1573">
                  <c:v>1.4970361038180079E-2</c:v>
                </c:pt>
                <c:pt idx="1574">
                  <c:v>1.4966703875383916E-2</c:v>
                </c:pt>
                <c:pt idx="1575">
                  <c:v>1.4963083947892785E-2</c:v>
                </c:pt>
                <c:pt idx="1576">
                  <c:v>1.4959501422934672E-2</c:v>
                </c:pt>
                <c:pt idx="1577">
                  <c:v>1.4955956467741499E-2</c:v>
                </c:pt>
                <c:pt idx="1578">
                  <c:v>1.4952449249544978E-2</c:v>
                </c:pt>
                <c:pt idx="1579">
                  <c:v>1.4948979935580101E-2</c:v>
                </c:pt>
                <c:pt idx="1580">
                  <c:v>1.4945548693082955E-2</c:v>
                </c:pt>
                <c:pt idx="1581">
                  <c:v>1.4942155689292039E-2</c:v>
                </c:pt>
                <c:pt idx="1582">
                  <c:v>1.4938801091448696E-2</c:v>
                </c:pt>
                <c:pt idx="1583">
                  <c:v>1.4935485066794707E-2</c:v>
                </c:pt>
                <c:pt idx="1584">
                  <c:v>1.4932207782575797E-2</c:v>
                </c:pt>
                <c:pt idx="1585">
                  <c:v>1.4928969406039005E-2</c:v>
                </c:pt>
                <c:pt idx="1586">
                  <c:v>1.4925770104433559E-2</c:v>
                </c:pt>
                <c:pt idx="1587">
                  <c:v>1.4922610045011969E-2</c:v>
                </c:pt>
                <c:pt idx="1588">
                  <c:v>1.4919489395028724E-2</c:v>
                </c:pt>
                <c:pt idx="1589">
                  <c:v>1.4916408321740715E-2</c:v>
                </c:pt>
                <c:pt idx="1590">
                  <c:v>1.4913366992407681E-2</c:v>
                </c:pt>
                <c:pt idx="1591">
                  <c:v>1.4910365574292211E-2</c:v>
                </c:pt>
                <c:pt idx="1592">
                  <c:v>1.4907404234659083E-2</c:v>
                </c:pt>
                <c:pt idx="1593">
                  <c:v>1.4904483140776578E-2</c:v>
                </c:pt>
                <c:pt idx="1594">
                  <c:v>1.4901602459915167E-2</c:v>
                </c:pt>
                <c:pt idx="1595">
                  <c:v>1.4898762359349043E-2</c:v>
                </c:pt>
                <c:pt idx="1596">
                  <c:v>1.4895963006354592E-2</c:v>
                </c:pt>
                <c:pt idx="1597">
                  <c:v>1.4893752711788289E-2</c:v>
                </c:pt>
                <c:pt idx="1598">
                  <c:v>1.4890487212204427E-2</c:v>
                </c:pt>
                <c:pt idx="1599">
                  <c:v>1.4887811105617904E-2</c:v>
                </c:pt>
                <c:pt idx="1600">
                  <c:v>1.4885176415741882E-2</c:v>
                </c:pt>
                <c:pt idx="1601">
                  <c:v>1.488258330986917E-2</c:v>
                </c:pt>
                <c:pt idx="1602">
                  <c:v>1.4880031955296956E-2</c:v>
                </c:pt>
                <c:pt idx="1603">
                  <c:v>1.4877522519324183E-2</c:v>
                </c:pt>
                <c:pt idx="1604">
                  <c:v>1.4875055169254392E-2</c:v>
                </c:pt>
                <c:pt idx="1605">
                  <c:v>1.4872630072394847E-2</c:v>
                </c:pt>
                <c:pt idx="1606">
                  <c:v>1.4870247396056751E-2</c:v>
                </c:pt>
                <c:pt idx="1607">
                  <c:v>1.4867907307553725E-2</c:v>
                </c:pt>
                <c:pt idx="1608">
                  <c:v>1.4865609974205074E-2</c:v>
                </c:pt>
                <c:pt idx="1609">
                  <c:v>1.4863355563332516E-2</c:v>
                </c:pt>
                <c:pt idx="1610">
                  <c:v>1.486114424226259E-2</c:v>
                </c:pt>
                <c:pt idx="1611">
                  <c:v>1.4858976178325989E-2</c:v>
                </c:pt>
                <c:pt idx="1612">
                  <c:v>1.48568515388567E-2</c:v>
                </c:pt>
                <c:pt idx="1613">
                  <c:v>1.4854770491193738E-2</c:v>
                </c:pt>
                <c:pt idx="1614">
                  <c:v>1.4852733202680067E-2</c:v>
                </c:pt>
                <c:pt idx="1615">
                  <c:v>1.4850739840663466E-2</c:v>
                </c:pt>
                <c:pt idx="1616">
                  <c:v>1.4848790572495439E-2</c:v>
                </c:pt>
                <c:pt idx="1617">
                  <c:v>1.4846885565532302E-2</c:v>
                </c:pt>
                <c:pt idx="1618">
                  <c:v>1.4845024987134761E-2</c:v>
                </c:pt>
                <c:pt idx="1619">
                  <c:v>1.4843209004668989E-2</c:v>
                </c:pt>
                <c:pt idx="1620">
                  <c:v>1.4841437785504884E-2</c:v>
                </c:pt>
                <c:pt idx="1621">
                  <c:v>1.4839711497017384E-2</c:v>
                </c:pt>
                <c:pt idx="1622">
                  <c:v>1.4838030306587117E-2</c:v>
                </c:pt>
                <c:pt idx="1623">
                  <c:v>1.4836394381598218E-2</c:v>
                </c:pt>
                <c:pt idx="1624">
                  <c:v>1.4834803889440954E-2</c:v>
                </c:pt>
                <c:pt idx="1625">
                  <c:v>1.4833258997510843E-2</c:v>
                </c:pt>
                <c:pt idx="1626">
                  <c:v>1.4831759873207355E-2</c:v>
                </c:pt>
                <c:pt idx="1627">
                  <c:v>1.4830306683936959E-2</c:v>
                </c:pt>
                <c:pt idx="1628">
                  <c:v>1.4828899597109412E-2</c:v>
                </c:pt>
                <c:pt idx="1629">
                  <c:v>1.4827538780141697E-2</c:v>
                </c:pt>
                <c:pt idx="1630">
                  <c:v>1.4826224400455402E-2</c:v>
                </c:pt>
                <c:pt idx="1631">
                  <c:v>1.4824956625477583E-2</c:v>
                </c:pt>
                <c:pt idx="1632">
                  <c:v>1.4823735622641648E-2</c:v>
                </c:pt>
                <c:pt idx="1633">
                  <c:v>1.4822561559385827E-2</c:v>
                </c:pt>
                <c:pt idx="1634">
                  <c:v>1.4821434603154918E-2</c:v>
                </c:pt>
                <c:pt idx="1635">
                  <c:v>1.482035492139919E-2</c:v>
                </c:pt>
                <c:pt idx="1636">
                  <c:v>1.4819322681574616E-2</c:v>
                </c:pt>
                <c:pt idx="1637">
                  <c:v>1.4818338051144166E-2</c:v>
                </c:pt>
                <c:pt idx="1638">
                  <c:v>1.4817401197575854E-2</c:v>
                </c:pt>
                <c:pt idx="1639">
                  <c:v>1.4816512288344481E-2</c:v>
                </c:pt>
                <c:pt idx="1640">
                  <c:v>1.481567149093076E-2</c:v>
                </c:pt>
                <c:pt idx="1641">
                  <c:v>1.4814878972822635E-2</c:v>
                </c:pt>
                <c:pt idx="1642">
                  <c:v>1.4814134901513301E-2</c:v>
                </c:pt>
                <c:pt idx="1643">
                  <c:v>1.4813439444502747E-2</c:v>
                </c:pt>
                <c:pt idx="1644">
                  <c:v>1.4813661889936816E-2</c:v>
                </c:pt>
                <c:pt idx="1645">
                  <c:v>1.4813074916431581E-2</c:v>
                </c:pt>
                <c:pt idx="1646">
                  <c:v>1.4812537101693401E-2</c:v>
                </c:pt>
                <c:pt idx="1647">
                  <c:v>1.4812048613270646E-2</c:v>
                </c:pt>
                <c:pt idx="1648">
                  <c:v>1.4810393831282138E-2</c:v>
                </c:pt>
                <c:pt idx="1649">
                  <c:v>1.4811220285602016E-2</c:v>
                </c:pt>
                <c:pt idx="1650">
                  <c:v>1.4810880781488497E-2</c:v>
                </c:pt>
                <c:pt idx="1651">
                  <c:v>1.4810591273955551E-2</c:v>
                </c:pt>
                <c:pt idx="1652">
                  <c:v>1.4810351930587818E-2</c:v>
                </c:pt>
                <c:pt idx="1653">
                  <c:v>1.4810162918977106E-2</c:v>
                </c:pt>
                <c:pt idx="1654">
                  <c:v>1.4810024406723049E-2</c:v>
                </c:pt>
                <c:pt idx="1655">
                  <c:v>1.4809936370548829E-2</c:v>
                </c:pt>
                <c:pt idx="1656">
                  <c:v>1.4809898022484105E-2</c:v>
                </c:pt>
                <c:pt idx="1657">
                  <c:v>1.4809908380466186E-2</c:v>
                </c:pt>
                <c:pt idx="1658">
                  <c:v>1.4809966458929963E-2</c:v>
                </c:pt>
                <c:pt idx="1659">
                  <c:v>1.4810071268809217E-2</c:v>
                </c:pt>
                <c:pt idx="1660">
                  <c:v>1.4810221817534224E-2</c:v>
                </c:pt>
                <c:pt idx="1661">
                  <c:v>1.4809370414834142E-2</c:v>
                </c:pt>
                <c:pt idx="1662">
                  <c:v>1.4810656143727931E-2</c:v>
                </c:pt>
                <c:pt idx="1663">
                  <c:v>1.4810937918539675E-2</c:v>
                </c:pt>
                <c:pt idx="1664">
                  <c:v>1.4811261426883701E-2</c:v>
                </c:pt>
                <c:pt idx="1665">
                  <c:v>1.4811625658669739E-2</c:v>
                </c:pt>
                <c:pt idx="1666">
                  <c:v>1.4812029600303358E-2</c:v>
                </c:pt>
                <c:pt idx="1667">
                  <c:v>1.4812472234683377E-2</c:v>
                </c:pt>
                <c:pt idx="1668">
                  <c:v>1.4812952541202717E-2</c:v>
                </c:pt>
                <c:pt idx="1669">
                  <c:v>1.4813469495748192E-2</c:v>
                </c:pt>
                <c:pt idx="1670">
                  <c:v>1.4814022070698771E-2</c:v>
                </c:pt>
                <c:pt idx="1671">
                  <c:v>1.4814609234927096E-2</c:v>
                </c:pt>
                <c:pt idx="1672">
                  <c:v>1.4815229953797096E-2</c:v>
                </c:pt>
                <c:pt idx="1673">
                  <c:v>1.4815883189165284E-2</c:v>
                </c:pt>
                <c:pt idx="1674">
                  <c:v>1.4815444079266247E-2</c:v>
                </c:pt>
                <c:pt idx="1675">
                  <c:v>1.4817283039278067E-2</c:v>
                </c:pt>
                <c:pt idx="1676">
                  <c:v>1.4818027560192118E-2</c:v>
                </c:pt>
                <c:pt idx="1677">
                  <c:v>1.4818800409941098E-2</c:v>
                </c:pt>
                <c:pt idx="1678">
                  <c:v>1.4819600532836428E-2</c:v>
                </c:pt>
                <c:pt idx="1679">
                  <c:v>1.482042686967799E-2</c:v>
                </c:pt>
                <c:pt idx="1680">
                  <c:v>1.4821278357756514E-2</c:v>
                </c:pt>
                <c:pt idx="1681">
                  <c:v>1.4822153930850977E-2</c:v>
                </c:pt>
                <c:pt idx="1682">
                  <c:v>1.4823052519230334E-2</c:v>
                </c:pt>
                <c:pt idx="1683">
                  <c:v>1.4823973049651572E-2</c:v>
                </c:pt>
                <c:pt idx="1684">
                  <c:v>1.4824914445360785E-2</c:v>
                </c:pt>
                <c:pt idx="1685">
                  <c:v>1.4825875626091879E-2</c:v>
                </c:pt>
                <c:pt idx="1686">
                  <c:v>1.4826855508066786E-2</c:v>
                </c:pt>
                <c:pt idx="1687">
                  <c:v>1.4827853003995686E-2</c:v>
                </c:pt>
                <c:pt idx="1688">
                  <c:v>1.4828867023076129E-2</c:v>
                </c:pt>
                <c:pt idx="1689">
                  <c:v>1.4829896470992605E-2</c:v>
                </c:pt>
                <c:pt idx="1690">
                  <c:v>1.4830940249917419E-2</c:v>
                </c:pt>
                <c:pt idx="1691">
                  <c:v>1.4831997258509593E-2</c:v>
                </c:pt>
                <c:pt idx="1692">
                  <c:v>1.483306639191488E-2</c:v>
                </c:pt>
                <c:pt idx="1693">
                  <c:v>1.4834146541765963E-2</c:v>
                </c:pt>
                <c:pt idx="1694">
                  <c:v>1.4835236596182043E-2</c:v>
                </c:pt>
                <c:pt idx="1695">
                  <c:v>1.4836335439768165E-2</c:v>
                </c:pt>
                <c:pt idx="1696">
                  <c:v>1.483628964740364E-2</c:v>
                </c:pt>
                <c:pt idx="1697">
                  <c:v>1.4837403280143857E-2</c:v>
                </c:pt>
                <c:pt idx="1698">
                  <c:v>1.4838522426420659E-2</c:v>
                </c:pt>
                <c:pt idx="1699">
                  <c:v>1.4839645947778798E-2</c:v>
                </c:pt>
                <c:pt idx="1700">
                  <c:v>1.4840772702221752E-2</c:v>
                </c:pt>
                <c:pt idx="1701">
                  <c:v>1.4841901544208872E-2</c:v>
                </c:pt>
                <c:pt idx="1702">
                  <c:v>1.4843031324657792E-2</c:v>
                </c:pt>
                <c:pt idx="1703">
                  <c:v>1.4845689777398368E-2</c:v>
                </c:pt>
                <c:pt idx="1704">
                  <c:v>1.4845289086897971E-2</c:v>
                </c:pt>
                <c:pt idx="1705">
                  <c:v>1.4847338296336401E-2</c:v>
                </c:pt>
                <c:pt idx="1706">
                  <c:v>1.4848458932245047E-2</c:v>
                </c:pt>
                <c:pt idx="1707">
                  <c:v>1.4849574571285598E-2</c:v>
                </c:pt>
                <c:pt idx="1708">
                  <c:v>1.4850684684759223E-2</c:v>
                </c:pt>
                <c:pt idx="1709">
                  <c:v>1.4851789240754884E-2</c:v>
                </c:pt>
                <c:pt idx="1710">
                  <c:v>1.485288822241086E-2</c:v>
                </c:pt>
                <c:pt idx="1711">
                  <c:v>1.4853981612865877E-2</c:v>
                </c:pt>
                <c:pt idx="1712">
                  <c:v>1.485506939525843E-2</c:v>
                </c:pt>
                <c:pt idx="1713">
                  <c:v>1.4855015719580769E-2</c:v>
                </c:pt>
                <c:pt idx="1714">
                  <c:v>1.485722806841103E-2</c:v>
                </c:pt>
                <c:pt idx="1715">
                  <c:v>1.4858298925448299E-2</c:v>
                </c:pt>
                <c:pt idx="1716">
                  <c:v>1.4859364106977982E-2</c:v>
                </c:pt>
                <c:pt idx="1717">
                  <c:v>1.4860423596138364E-2</c:v>
                </c:pt>
                <c:pt idx="1718">
                  <c:v>1.4861477376068601E-2</c:v>
                </c:pt>
                <c:pt idx="1719">
                  <c:v>1.4862525429907628E-2</c:v>
                </c:pt>
                <c:pt idx="1720">
                  <c:v>1.4863567740793731E-2</c:v>
                </c:pt>
                <c:pt idx="1721">
                  <c:v>1.4864604291866281E-2</c:v>
                </c:pt>
                <c:pt idx="1722">
                  <c:v>1.4864509372392349E-2</c:v>
                </c:pt>
                <c:pt idx="1723">
                  <c:v>1.4866660047124947E-2</c:v>
                </c:pt>
                <c:pt idx="1724">
                  <c:v>1.4867679217589155E-2</c:v>
                </c:pt>
                <c:pt idx="1725">
                  <c:v>1.4868692560795123E-2</c:v>
                </c:pt>
                <c:pt idx="1726">
                  <c:v>1.4869700059882007E-2</c:v>
                </c:pt>
                <c:pt idx="1727">
                  <c:v>1.4870701697988742E-2</c:v>
                </c:pt>
                <c:pt idx="1728">
                  <c:v>1.4871697458254483E-2</c:v>
                </c:pt>
                <c:pt idx="1729">
                  <c:v>1.4872687323817951E-2</c:v>
                </c:pt>
                <c:pt idx="1730">
                  <c:v>1.4873671277818735E-2</c:v>
                </c:pt>
                <c:pt idx="1731">
                  <c:v>1.4874649303395989E-2</c:v>
                </c:pt>
                <c:pt idx="1732">
                  <c:v>1.4875621383688652E-2</c:v>
                </c:pt>
                <c:pt idx="1733">
                  <c:v>1.4876587501836097E-2</c:v>
                </c:pt>
                <c:pt idx="1734">
                  <c:v>1.4877547640977696E-2</c:v>
                </c:pt>
                <c:pt idx="1735">
                  <c:v>1.4877391353642194E-2</c:v>
                </c:pt>
                <c:pt idx="1736">
                  <c:v>1.4879449914800627E-2</c:v>
                </c:pt>
                <c:pt idx="1737">
                  <c:v>1.4880392015760706E-2</c:v>
                </c:pt>
                <c:pt idx="1738">
                  <c:v>1.4881328070272428E-2</c:v>
                </c:pt>
                <c:pt idx="1739">
                  <c:v>1.4881918089169603E-2</c:v>
                </c:pt>
                <c:pt idx="1740">
                  <c:v>1.4882840205216904E-2</c:v>
                </c:pt>
                <c:pt idx="1741">
                  <c:v>1.4883756219913327E-2</c:v>
                </c:pt>
                <c:pt idx="1742">
                  <c:v>1.488466611640025E-2</c:v>
                </c:pt>
                <c:pt idx="1743">
                  <c:v>1.4885569877818611E-2</c:v>
                </c:pt>
                <c:pt idx="1744">
                  <c:v>1.4886467487310222E-2</c:v>
                </c:pt>
                <c:pt idx="1745">
                  <c:v>1.4887358928015803E-2</c:v>
                </c:pt>
                <c:pt idx="1746">
                  <c:v>1.4888244183077387E-2</c:v>
                </c:pt>
                <c:pt idx="1747">
                  <c:v>1.4889123235635694E-2</c:v>
                </c:pt>
                <c:pt idx="1748">
                  <c:v>1.4889996068832317E-2</c:v>
                </c:pt>
                <c:pt idx="1749">
                  <c:v>1.4890862665809289E-2</c:v>
                </c:pt>
                <c:pt idx="1750">
                  <c:v>1.489172300970755E-2</c:v>
                </c:pt>
                <c:pt idx="1751">
                  <c:v>1.4892577083669131E-2</c:v>
                </c:pt>
                <c:pt idx="1752">
                  <c:v>1.4893424870835847E-2</c:v>
                </c:pt>
                <c:pt idx="1753">
                  <c:v>1.4894266354349293E-2</c:v>
                </c:pt>
                <c:pt idx="1754">
                  <c:v>1.4895101517351281E-2</c:v>
                </c:pt>
                <c:pt idx="1755">
                  <c:v>1.4896165983941331E-2</c:v>
                </c:pt>
                <c:pt idx="1756">
                  <c:v>1.489675281438858E-2</c:v>
                </c:pt>
                <c:pt idx="1757">
                  <c:v>1.4897568914707738E-2</c:v>
                </c:pt>
                <c:pt idx="1758">
                  <c:v>1.4898378627083573E-2</c:v>
                </c:pt>
                <c:pt idx="1759">
                  <c:v>1.4899181934658334E-2</c:v>
                </c:pt>
                <c:pt idx="1760">
                  <c:v>1.4899978820573836E-2</c:v>
                </c:pt>
                <c:pt idx="1761">
                  <c:v>1.4900769267972548E-2</c:v>
                </c:pt>
                <c:pt idx="1762">
                  <c:v>1.4901553259996944E-2</c:v>
                </c:pt>
                <c:pt idx="1763">
                  <c:v>1.4902330779789493E-2</c:v>
                </c:pt>
                <c:pt idx="1764">
                  <c:v>1.4903101810492231E-2</c:v>
                </c:pt>
                <c:pt idx="1765">
                  <c:v>1.4903866335248719E-2</c:v>
                </c:pt>
                <c:pt idx="1766">
                  <c:v>1.4904624337200556E-2</c:v>
                </c:pt>
                <c:pt idx="1767">
                  <c:v>1.4905375799491086E-2</c:v>
                </c:pt>
                <c:pt idx="1768">
                  <c:v>1.4906120705263001E-2</c:v>
                </c:pt>
                <c:pt idx="1769">
                  <c:v>1.4906859037659209E-2</c:v>
                </c:pt>
                <c:pt idx="1770">
                  <c:v>1.490759077982262E-2</c:v>
                </c:pt>
                <c:pt idx="1771">
                  <c:v>1.4908315914896579E-2</c:v>
                </c:pt>
                <c:pt idx="1772">
                  <c:v>1.4909034426023777E-2</c:v>
                </c:pt>
                <c:pt idx="1773">
                  <c:v>1.4909746296347561E-2</c:v>
                </c:pt>
                <c:pt idx="1774">
                  <c:v>1.4910451509011716E-2</c:v>
                </c:pt>
                <c:pt idx="1775">
                  <c:v>1.4911150047158496E-2</c:v>
                </c:pt>
                <c:pt idx="1776">
                  <c:v>1.4911841893932775E-2</c:v>
                </c:pt>
                <c:pt idx="1777">
                  <c:v>1.491252703247725E-2</c:v>
                </c:pt>
                <c:pt idx="1778">
                  <c:v>1.4913205445935921E-2</c:v>
                </c:pt>
                <c:pt idx="1779">
                  <c:v>1.4913877117452352E-2</c:v>
                </c:pt>
                <c:pt idx="1780">
                  <c:v>1.4914542030170334E-2</c:v>
                </c:pt>
                <c:pt idx="1781">
                  <c:v>1.4915200167233647E-2</c:v>
                </c:pt>
                <c:pt idx="1782">
                  <c:v>1.4915851511786954E-2</c:v>
                </c:pt>
                <c:pt idx="1783">
                  <c:v>1.49164960469736E-2</c:v>
                </c:pt>
                <c:pt idx="1784">
                  <c:v>1.4917133755938469E-2</c:v>
                </c:pt>
                <c:pt idx="1785">
                  <c:v>1.4917764621825341E-2</c:v>
                </c:pt>
                <c:pt idx="1786">
                  <c:v>1.491838862777888E-2</c:v>
                </c:pt>
                <c:pt idx="1787">
                  <c:v>1.4919005756943528E-2</c:v>
                </c:pt>
                <c:pt idx="1788">
                  <c:v>1.4919615992463943E-2</c:v>
                </c:pt>
                <c:pt idx="1789">
                  <c:v>1.4920219317484572E-2</c:v>
                </c:pt>
                <c:pt idx="1790">
                  <c:v>1.4920815715150729E-2</c:v>
                </c:pt>
                <c:pt idx="1791">
                  <c:v>1.4921488808386013E-2</c:v>
                </c:pt>
                <c:pt idx="1792">
                  <c:v>1.4922070304963588E-2</c:v>
                </c:pt>
                <c:pt idx="1793">
                  <c:v>1.4922644821213395E-2</c:v>
                </c:pt>
                <c:pt idx="1794">
                  <c:v>1.4923212340280751E-2</c:v>
                </c:pt>
                <c:pt idx="1795">
                  <c:v>1.4923772845311415E-2</c:v>
                </c:pt>
                <c:pt idx="1796">
                  <c:v>1.4924326319450483E-2</c:v>
                </c:pt>
                <c:pt idx="1797">
                  <c:v>1.4924872745843493E-2</c:v>
                </c:pt>
                <c:pt idx="1798">
                  <c:v>1.4925412107635982E-2</c:v>
                </c:pt>
                <c:pt idx="1799">
                  <c:v>1.4925944387974144E-2</c:v>
                </c:pt>
                <c:pt idx="1800">
                  <c:v>1.4926469570003953E-2</c:v>
                </c:pt>
                <c:pt idx="1801">
                  <c:v>1.4926987636870948E-2</c:v>
                </c:pt>
                <c:pt idx="1802">
                  <c:v>1.4927498571721759E-2</c:v>
                </c:pt>
                <c:pt idx="1803">
                  <c:v>1.4928002357701925E-2</c:v>
                </c:pt>
                <c:pt idx="1804">
                  <c:v>1.4928498977958733E-2</c:v>
                </c:pt>
                <c:pt idx="1805">
                  <c:v>1.4929126933367612E-2</c:v>
                </c:pt>
                <c:pt idx="1806">
                  <c:v>1.4929607111540561E-2</c:v>
                </c:pt>
                <c:pt idx="1807">
                  <c:v>1.4930080068614394E-2</c:v>
                </c:pt>
                <c:pt idx="1808">
                  <c:v>1.4931284632236426E-2</c:v>
                </c:pt>
                <c:pt idx="1809">
                  <c:v>1.4931004252052337E-2</c:v>
                </c:pt>
                <c:pt idx="1810">
                  <c:v>1.4931455444710804E-2</c:v>
                </c:pt>
                <c:pt idx="1811">
                  <c:v>1.4931899348858217E-2</c:v>
                </c:pt>
                <c:pt idx="1812">
                  <c:v>1.4932335947642303E-2</c:v>
                </c:pt>
                <c:pt idx="1813">
                  <c:v>1.4932765224210786E-2</c:v>
                </c:pt>
                <c:pt idx="1814">
                  <c:v>1.4933187161710958E-2</c:v>
                </c:pt>
                <c:pt idx="1815">
                  <c:v>1.4933601743290763E-2</c:v>
                </c:pt>
                <c:pt idx="1816">
                  <c:v>1.4934008952098151E-2</c:v>
                </c:pt>
                <c:pt idx="1817">
                  <c:v>1.4934408771281282E-2</c:v>
                </c:pt>
                <c:pt idx="1818">
                  <c:v>1.4934801183988104E-2</c:v>
                </c:pt>
                <c:pt idx="1819">
                  <c:v>1.4935186173367219E-2</c:v>
                </c:pt>
                <c:pt idx="1820">
                  <c:v>1.4935563722566794E-2</c:v>
                </c:pt>
                <c:pt idx="1821">
                  <c:v>1.4935933814736088E-2</c:v>
                </c:pt>
                <c:pt idx="1822">
                  <c:v>1.4936296433023266E-2</c:v>
                </c:pt>
                <c:pt idx="1823">
                  <c:v>1.493665156057737E-2</c:v>
                </c:pt>
                <c:pt idx="1824">
                  <c:v>1.4936999180547658E-2</c:v>
                </c:pt>
                <c:pt idx="1825">
                  <c:v>1.4937339276083173E-2</c:v>
                </c:pt>
                <c:pt idx="1826">
                  <c:v>1.4937671830333173E-2</c:v>
                </c:pt>
                <c:pt idx="1827">
                  <c:v>1.493799682644714E-2</c:v>
                </c:pt>
                <c:pt idx="1828">
                  <c:v>1.4938314247574988E-2</c:v>
                </c:pt>
                <c:pt idx="1829">
                  <c:v>1.4938624076866415E-2</c:v>
                </c:pt>
                <c:pt idx="1830">
                  <c:v>1.4938926297471341E-2</c:v>
                </c:pt>
                <c:pt idx="1831">
                  <c:v>1.4939220892539681E-2</c:v>
                </c:pt>
                <c:pt idx="1832">
                  <c:v>1.493950784522179E-2</c:v>
                </c:pt>
                <c:pt idx="1833">
                  <c:v>1.4939787138668462E-2</c:v>
                </c:pt>
                <c:pt idx="1834">
                  <c:v>1.4940058756029611E-2</c:v>
                </c:pt>
                <c:pt idx="1835">
                  <c:v>1.4940322680456255E-2</c:v>
                </c:pt>
                <c:pt idx="1836">
                  <c:v>1.49405788950994E-2</c:v>
                </c:pt>
                <c:pt idx="1837">
                  <c:v>1.4940827383109843E-2</c:v>
                </c:pt>
                <c:pt idx="1838">
                  <c:v>1.4941068127639031E-2</c:v>
                </c:pt>
                <c:pt idx="1839">
                  <c:v>1.4941301111838197E-2</c:v>
                </c:pt>
                <c:pt idx="1840">
                  <c:v>1.494152631885879E-2</c:v>
                </c:pt>
                <c:pt idx="1841">
                  <c:v>1.49417437318527E-2</c:v>
                </c:pt>
                <c:pt idx="1842">
                  <c:v>1.4942069593203973E-2</c:v>
                </c:pt>
                <c:pt idx="1843">
                  <c:v>1.4942818647665498E-2</c:v>
                </c:pt>
                <c:pt idx="1844">
                  <c:v>1.4942349038193203E-2</c:v>
                </c:pt>
                <c:pt idx="1845">
                  <c:v>1.494253510660035E-2</c:v>
                </c:pt>
                <c:pt idx="1846">
                  <c:v>1.4942713296741569E-2</c:v>
                </c:pt>
                <c:pt idx="1847">
                  <c:v>1.4942883591769839E-2</c:v>
                </c:pt>
                <c:pt idx="1848">
                  <c:v>1.4943045974837926E-2</c:v>
                </c:pt>
                <c:pt idx="1849">
                  <c:v>1.4943200429099034E-2</c:v>
                </c:pt>
                <c:pt idx="1850">
                  <c:v>1.4943346937706362E-2</c:v>
                </c:pt>
                <c:pt idx="1851">
                  <c:v>1.4943485483813114E-2</c:v>
                </c:pt>
                <c:pt idx="1852">
                  <c:v>1.4944553871565444E-2</c:v>
                </c:pt>
                <c:pt idx="1853">
                  <c:v>1.4944674709908472E-2</c:v>
                </c:pt>
                <c:pt idx="1854">
                  <c:v>1.4944787530612121E-2</c:v>
                </c:pt>
                <c:pt idx="1855">
                  <c:v>1.4944892316827912E-2</c:v>
                </c:pt>
                <c:pt idx="1856">
                  <c:v>1.4944989051709105E-2</c:v>
                </c:pt>
                <c:pt idx="1857">
                  <c:v>1.4945077718407218E-2</c:v>
                </c:pt>
                <c:pt idx="1858">
                  <c:v>1.4945467323433857E-2</c:v>
                </c:pt>
                <c:pt idx="1859">
                  <c:v>1.4945230779866162E-2</c:v>
                </c:pt>
                <c:pt idx="1860">
                  <c:v>1.4944371306662487E-2</c:v>
                </c:pt>
                <c:pt idx="1861">
                  <c:v>1.494535136642907E-2</c:v>
                </c:pt>
                <c:pt idx="1862">
                  <c:v>1.4945399439507196E-2</c:v>
                </c:pt>
                <c:pt idx="1863">
                  <c:v>1.4945439343322015E-2</c:v>
                </c:pt>
                <c:pt idx="1864">
                  <c:v>1.4945471061026564E-2</c:v>
                </c:pt>
                <c:pt idx="1865">
                  <c:v>1.4945494575775192E-2</c:v>
                </c:pt>
                <c:pt idx="1866">
                  <c:v>1.4945509870722021E-2</c:v>
                </c:pt>
                <c:pt idx="1867">
                  <c:v>1.4945516929021836E-2</c:v>
                </c:pt>
                <c:pt idx="1868">
                  <c:v>1.4945515733828544E-2</c:v>
                </c:pt>
                <c:pt idx="1869">
                  <c:v>1.4945506268297793E-2</c:v>
                </c:pt>
                <c:pt idx="1870">
                  <c:v>1.494548851558393E-2</c:v>
                </c:pt>
                <c:pt idx="1871">
                  <c:v>1.4945462458842816E-2</c:v>
                </c:pt>
                <c:pt idx="1872">
                  <c:v>1.4945428081229452E-2</c:v>
                </c:pt>
                <c:pt idx="1873">
                  <c:v>1.4944484890452532E-2</c:v>
                </c:pt>
                <c:pt idx="1874">
                  <c:v>1.4945334296009862E-2</c:v>
                </c:pt>
                <c:pt idx="1875">
                  <c:v>1.4945274854715366E-2</c:v>
                </c:pt>
                <c:pt idx="1876">
                  <c:v>1.4945207025172949E-2</c:v>
                </c:pt>
                <c:pt idx="1877">
                  <c:v>1.4945130790539125E-2</c:v>
                </c:pt>
                <c:pt idx="1878">
                  <c:v>1.4945046133970413E-2</c:v>
                </c:pt>
                <c:pt idx="1879">
                  <c:v>1.4944953038623981E-2</c:v>
                </c:pt>
                <c:pt idx="1880">
                  <c:v>1.4944851487656782E-2</c:v>
                </c:pt>
                <c:pt idx="1881">
                  <c:v>1.4944741464226849E-2</c:v>
                </c:pt>
                <c:pt idx="1882">
                  <c:v>1.4944622951491137E-2</c:v>
                </c:pt>
                <c:pt idx="1883">
                  <c:v>1.4944495932607899E-2</c:v>
                </c:pt>
                <c:pt idx="1884">
                  <c:v>1.4944360390734957E-2</c:v>
                </c:pt>
                <c:pt idx="1885">
                  <c:v>1.4944216309031215E-2</c:v>
                </c:pt>
                <c:pt idx="1886">
                  <c:v>1.4944063670654494E-2</c:v>
                </c:pt>
                <c:pt idx="1887">
                  <c:v>1.4943902458763701E-2</c:v>
                </c:pt>
                <c:pt idx="1888">
                  <c:v>1.494373265651861E-2</c:v>
                </c:pt>
                <c:pt idx="1889">
                  <c:v>1.4943554247077695E-2</c:v>
                </c:pt>
                <c:pt idx="1890">
                  <c:v>1.4943367213600726E-2</c:v>
                </c:pt>
                <c:pt idx="1891">
                  <c:v>1.4943171539247268E-2</c:v>
                </c:pt>
                <c:pt idx="1892">
                  <c:v>1.4942967207177525E-2</c:v>
                </c:pt>
                <c:pt idx="1893">
                  <c:v>1.494275420055171E-2</c:v>
                </c:pt>
                <c:pt idx="1894">
                  <c:v>1.4942819422163469E-2</c:v>
                </c:pt>
                <c:pt idx="1895">
                  <c:v>1.4941442940404842E-2</c:v>
                </c:pt>
                <c:pt idx="1896">
                  <c:v>1.4942062964942306E-2</c:v>
                </c:pt>
                <c:pt idx="1897">
                  <c:v>1.4941815091698202E-2</c:v>
                </c:pt>
                <c:pt idx="1898">
                  <c:v>1.4941558459702981E-2</c:v>
                </c:pt>
                <c:pt idx="1899">
                  <c:v>1.4941293052117941E-2</c:v>
                </c:pt>
                <c:pt idx="1900">
                  <c:v>1.4941018852104812E-2</c:v>
                </c:pt>
                <c:pt idx="1901">
                  <c:v>1.4940735842825757E-2</c:v>
                </c:pt>
                <c:pt idx="1902">
                  <c:v>1.4940444007443592E-2</c:v>
                </c:pt>
                <c:pt idx="1903">
                  <c:v>1.4940143329121134E-2</c:v>
                </c:pt>
                <c:pt idx="1904">
                  <c:v>1.4938992191033947E-2</c:v>
                </c:pt>
                <c:pt idx="1905">
                  <c:v>1.4938675750462229E-2</c:v>
                </c:pt>
                <c:pt idx="1906">
                  <c:v>1.4938350421144553E-2</c:v>
                </c:pt>
                <c:pt idx="1907">
                  <c:v>1.4938016186246602E-2</c:v>
                </c:pt>
                <c:pt idx="1908">
                  <c:v>1.4937673028934501E-2</c:v>
                </c:pt>
                <c:pt idx="1909">
                  <c:v>1.4938429728883377E-2</c:v>
                </c:pt>
                <c:pt idx="1910">
                  <c:v>1.4936959879732344E-2</c:v>
                </c:pt>
                <c:pt idx="1911">
                  <c:v>1.4936589854175409E-2</c:v>
                </c:pt>
                <c:pt idx="1912">
                  <c:v>1.493621083887057E-2</c:v>
                </c:pt>
                <c:pt idx="1913">
                  <c:v>1.4935822816985262E-2</c:v>
                </c:pt>
                <c:pt idx="1914">
                  <c:v>1.4935425771686486E-2</c:v>
                </c:pt>
                <c:pt idx="1915">
                  <c:v>1.4935016922131946E-2</c:v>
                </c:pt>
                <c:pt idx="1916">
                  <c:v>1.493458364618948E-2</c:v>
                </c:pt>
                <c:pt idx="1917">
                  <c:v>1.4934124385286638E-2</c:v>
                </c:pt>
                <c:pt idx="1918">
                  <c:v>1.4933639136132684E-2</c:v>
                </c:pt>
                <c:pt idx="1919">
                  <c:v>1.4933127895555577E-2</c:v>
                </c:pt>
                <c:pt idx="1920">
                  <c:v>1.4932590660501984E-2</c:v>
                </c:pt>
                <c:pt idx="1921">
                  <c:v>1.49320274280377E-2</c:v>
                </c:pt>
                <c:pt idx="1922">
                  <c:v>1.4931438195347223E-2</c:v>
                </c:pt>
                <c:pt idx="1923">
                  <c:v>1.493082295973463E-2</c:v>
                </c:pt>
                <c:pt idx="1924">
                  <c:v>1.4930181718621819E-2</c:v>
                </c:pt>
                <c:pt idx="1925">
                  <c:v>1.4929514469549605E-2</c:v>
                </c:pt>
                <c:pt idx="1926">
                  <c:v>1.492882121017838E-2</c:v>
                </c:pt>
                <c:pt idx="1927">
                  <c:v>1.4928101938287018E-2</c:v>
                </c:pt>
                <c:pt idx="1928">
                  <c:v>1.4927356651772652E-2</c:v>
                </c:pt>
                <c:pt idx="1929">
                  <c:v>1.4926585348651992E-2</c:v>
                </c:pt>
                <c:pt idx="1930">
                  <c:v>1.4925788027060885E-2</c:v>
                </c:pt>
                <c:pt idx="1931">
                  <c:v>1.4924964685253003E-2</c:v>
                </c:pt>
                <c:pt idx="1932">
                  <c:v>1.4924115321601591E-2</c:v>
                </c:pt>
                <c:pt idx="1933">
                  <c:v>1.4923239934598596E-2</c:v>
                </c:pt>
                <c:pt idx="1934">
                  <c:v>1.4922338522854664E-2</c:v>
                </c:pt>
                <c:pt idx="1935">
                  <c:v>1.4921411085099577E-2</c:v>
                </c:pt>
                <c:pt idx="1936">
                  <c:v>1.492045762018138E-2</c:v>
                </c:pt>
                <c:pt idx="1937">
                  <c:v>1.4919478127067913E-2</c:v>
                </c:pt>
                <c:pt idx="1938">
                  <c:v>1.4918472604844838E-2</c:v>
                </c:pt>
                <c:pt idx="1939">
                  <c:v>1.4917441052717615E-2</c:v>
                </c:pt>
                <c:pt idx="1940">
                  <c:v>1.491638347000974E-2</c:v>
                </c:pt>
                <c:pt idx="1941">
                  <c:v>1.4915299856163853E-2</c:v>
                </c:pt>
                <c:pt idx="1942">
                  <c:v>1.491419021074173E-2</c:v>
                </c:pt>
                <c:pt idx="1943">
                  <c:v>1.4913054533423625E-2</c:v>
                </c:pt>
                <c:pt idx="1944">
                  <c:v>1.4911892824008713E-2</c:v>
                </c:pt>
                <c:pt idx="1945">
                  <c:v>1.4910705082414868E-2</c:v>
                </c:pt>
                <c:pt idx="1946">
                  <c:v>1.490949130867932E-2</c:v>
                </c:pt>
                <c:pt idx="1947">
                  <c:v>1.4908251502957345E-2</c:v>
                </c:pt>
                <c:pt idx="1948">
                  <c:v>1.4906985665524005E-2</c:v>
                </c:pt>
                <c:pt idx="1949">
                  <c:v>1.4905693796772633E-2</c:v>
                </c:pt>
                <c:pt idx="1950">
                  <c:v>1.4904375897215478E-2</c:v>
                </c:pt>
                <c:pt idx="1951">
                  <c:v>1.4903031967483703E-2</c:v>
                </c:pt>
                <c:pt idx="1952">
                  <c:v>1.4901662008326738E-2</c:v>
                </c:pt>
                <c:pt idx="1953">
                  <c:v>1.4900266020614023E-2</c:v>
                </c:pt>
                <c:pt idx="1954">
                  <c:v>1.4898844005332606E-2</c:v>
                </c:pt>
                <c:pt idx="1955">
                  <c:v>1.4897395963589325E-2</c:v>
                </c:pt>
                <c:pt idx="1956">
                  <c:v>1.4895921896609286E-2</c:v>
                </c:pt>
                <c:pt idx="1957">
                  <c:v>1.4894421805736507E-2</c:v>
                </c:pt>
                <c:pt idx="1958">
                  <c:v>1.4892895692434365E-2</c:v>
                </c:pt>
                <c:pt idx="1959">
                  <c:v>1.4892067872506649E-2</c:v>
                </c:pt>
                <c:pt idx="1960">
                  <c:v>1.4889765404986814E-2</c:v>
                </c:pt>
                <c:pt idx="1961">
                  <c:v>1.4888161234361437E-2</c:v>
                </c:pt>
                <c:pt idx="1962">
                  <c:v>1.4886531048346327E-2</c:v>
                </c:pt>
                <c:pt idx="1963">
                  <c:v>1.4884874848998798E-2</c:v>
                </c:pt>
                <c:pt idx="1964">
                  <c:v>1.4883192638494863E-2</c:v>
                </c:pt>
                <c:pt idx="1965">
                  <c:v>1.4881484419128574E-2</c:v>
                </c:pt>
                <c:pt idx="1966">
                  <c:v>1.4879750193314223E-2</c:v>
                </c:pt>
                <c:pt idx="1967">
                  <c:v>1.4877991518309364E-2</c:v>
                </c:pt>
                <c:pt idx="1968">
                  <c:v>1.4876221002752734E-2</c:v>
                </c:pt>
                <c:pt idx="1969">
                  <c:v>1.4874441400624609E-2</c:v>
                </c:pt>
                <c:pt idx="1970">
                  <c:v>1.4872652701222315E-2</c:v>
                </c:pt>
                <c:pt idx="1971">
                  <c:v>1.4870854893843403E-2</c:v>
                </c:pt>
                <c:pt idx="1972">
                  <c:v>1.4869047967785856E-2</c:v>
                </c:pt>
                <c:pt idx="1973">
                  <c:v>1.4867231912347661E-2</c:v>
                </c:pt>
                <c:pt idx="1974">
                  <c:v>1.486540671682746E-2</c:v>
                </c:pt>
                <c:pt idx="1975">
                  <c:v>1.4863572370524113E-2</c:v>
                </c:pt>
                <c:pt idx="1976">
                  <c:v>1.4861728862736921E-2</c:v>
                </c:pt>
                <c:pt idx="1977">
                  <c:v>1.4859876182765184E-2</c:v>
                </c:pt>
                <c:pt idx="1978">
                  <c:v>1.4858014319908637E-2</c:v>
                </c:pt>
                <c:pt idx="1979">
                  <c:v>1.4856143263467896E-2</c:v>
                </c:pt>
                <c:pt idx="1980">
                  <c:v>1.4854263002743352E-2</c:v>
                </c:pt>
                <c:pt idx="1981">
                  <c:v>1.4852373527035402E-2</c:v>
                </c:pt>
                <c:pt idx="1982">
                  <c:v>1.4850474825645317E-2</c:v>
                </c:pt>
                <c:pt idx="1983">
                  <c:v>1.4848566887875243E-2</c:v>
                </c:pt>
                <c:pt idx="1984">
                  <c:v>1.4846649703026666E-2</c:v>
                </c:pt>
                <c:pt idx="1985">
                  <c:v>1.4844723260401737E-2</c:v>
                </c:pt>
                <c:pt idx="1986">
                  <c:v>1.484278754930282E-2</c:v>
                </c:pt>
                <c:pt idx="1987">
                  <c:v>1.4840842559032938E-2</c:v>
                </c:pt>
                <c:pt idx="1988">
                  <c:v>1.4838888278895549E-2</c:v>
                </c:pt>
                <c:pt idx="1989">
                  <c:v>1.4836924698193896E-2</c:v>
                </c:pt>
                <c:pt idx="1990">
                  <c:v>1.4834951806232097E-2</c:v>
                </c:pt>
                <c:pt idx="1991">
                  <c:v>1.483296959231405E-2</c:v>
                </c:pt>
                <c:pt idx="1992">
                  <c:v>1.4830978045744748E-2</c:v>
                </c:pt>
                <c:pt idx="1993">
                  <c:v>1.4828977155829186E-2</c:v>
                </c:pt>
                <c:pt idx="1994">
                  <c:v>1.4826966911871919E-2</c:v>
                </c:pt>
                <c:pt idx="1995">
                  <c:v>1.4824947303179471E-2</c:v>
                </c:pt>
                <c:pt idx="1996">
                  <c:v>1.4822918319057276E-2</c:v>
                </c:pt>
                <c:pt idx="1997">
                  <c:v>1.4820879948811859E-2</c:v>
                </c:pt>
                <c:pt idx="1998">
                  <c:v>1.4818832181749968E-2</c:v>
                </c:pt>
                <c:pt idx="1999">
                  <c:v>1.4816780540755987E-2</c:v>
                </c:pt>
                <c:pt idx="2000">
                  <c:v>1.4814711072687687E-2</c:v>
                </c:pt>
                <c:pt idx="2001">
                  <c:v>1.4812632171923018E-2</c:v>
                </c:pt>
                <c:pt idx="2002">
                  <c:v>1.4810543827770153E-2</c:v>
                </c:pt>
                <c:pt idx="2003">
                  <c:v>1.4808446029536609E-2</c:v>
                </c:pt>
                <c:pt idx="2004">
                  <c:v>1.4806338766531211E-2</c:v>
                </c:pt>
                <c:pt idx="2005">
                  <c:v>1.4804222028062563E-2</c:v>
                </c:pt>
                <c:pt idx="2006">
                  <c:v>1.4802095803439712E-2</c:v>
                </c:pt>
                <c:pt idx="2007">
                  <c:v>1.4799960081972131E-2</c:v>
                </c:pt>
                <c:pt idx="2008">
                  <c:v>1.4797814852969521E-2</c:v>
                </c:pt>
                <c:pt idx="2009">
                  <c:v>1.4795660105742226E-2</c:v>
                </c:pt>
                <c:pt idx="2010">
                  <c:v>1.4793495829600599E-2</c:v>
                </c:pt>
                <c:pt idx="2011">
                  <c:v>1.4789794748796936E-2</c:v>
                </c:pt>
                <c:pt idx="2012">
                  <c:v>1.4788718346082677E-2</c:v>
                </c:pt>
                <c:pt idx="2013">
                  <c:v>1.4786945720801269E-2</c:v>
                </c:pt>
                <c:pt idx="2014">
                  <c:v>1.4784881620592575E-2</c:v>
                </c:pt>
                <c:pt idx="2015">
                  <c:v>1.4782531141074098E-2</c:v>
                </c:pt>
                <c:pt idx="2016">
                  <c:v>1.4780309466989288E-2</c:v>
                </c:pt>
                <c:pt idx="2017">
                  <c:v>1.4778078189174352E-2</c:v>
                </c:pt>
                <c:pt idx="2018">
                  <c:v>1.4775837296942903E-2</c:v>
                </c:pt>
                <c:pt idx="2019">
                  <c:v>1.4773586779608995E-2</c:v>
                </c:pt>
                <c:pt idx="2020">
                  <c:v>1.4771326626486463E-2</c:v>
                </c:pt>
                <c:pt idx="2021">
                  <c:v>1.4769056826890229E-2</c:v>
                </c:pt>
                <c:pt idx="2022">
                  <c:v>1.4766777370135218E-2</c:v>
                </c:pt>
                <c:pt idx="2023">
                  <c:v>1.4764488245537222E-2</c:v>
                </c:pt>
                <c:pt idx="2024">
                  <c:v>1.4762189442411382E-2</c:v>
                </c:pt>
                <c:pt idx="2025">
                  <c:v>1.47594913048827E-2</c:v>
                </c:pt>
                <c:pt idx="2026">
                  <c:v>1.4757562757841966E-2</c:v>
                </c:pt>
                <c:pt idx="2027">
                  <c:v>1.475523485503194E-2</c:v>
                </c:pt>
                <c:pt idx="2028">
                  <c:v>1.4752897230961386E-2</c:v>
                </c:pt>
                <c:pt idx="2029">
                  <c:v>1.4750549874947625E-2</c:v>
                </c:pt>
                <c:pt idx="2030">
                  <c:v>1.4748192776309281E-2</c:v>
                </c:pt>
                <c:pt idx="2031">
                  <c:v>1.4745825924364546E-2</c:v>
                </c:pt>
                <c:pt idx="2032">
                  <c:v>1.4743449308432046E-2</c:v>
                </c:pt>
                <c:pt idx="2033">
                  <c:v>1.4741062917831277E-2</c:v>
                </c:pt>
                <c:pt idx="2034">
                  <c:v>1.4738298659835277E-2</c:v>
                </c:pt>
                <c:pt idx="2035">
                  <c:v>1.4736260769904232E-2</c:v>
                </c:pt>
                <c:pt idx="2036">
                  <c:v>1.4733844991218038E-2</c:v>
                </c:pt>
                <c:pt idx="2037">
                  <c:v>1.4731419395144831E-2</c:v>
                </c:pt>
                <c:pt idx="2038">
                  <c:v>1.4728983971005197E-2</c:v>
                </c:pt>
                <c:pt idx="2039">
                  <c:v>1.4726538708121033E-2</c:v>
                </c:pt>
                <c:pt idx="2040">
                  <c:v>1.4724083595814227E-2</c:v>
                </c:pt>
                <c:pt idx="2041">
                  <c:v>1.4721618623407547E-2</c:v>
                </c:pt>
                <c:pt idx="2042">
                  <c:v>1.4719143780223319E-2</c:v>
                </c:pt>
                <c:pt idx="2043">
                  <c:v>1.4716659055584962E-2</c:v>
                </c:pt>
                <c:pt idx="2044">
                  <c:v>1.471416443881611E-2</c:v>
                </c:pt>
                <c:pt idx="2045">
                  <c:v>1.4711659919240838E-2</c:v>
                </c:pt>
                <c:pt idx="2046">
                  <c:v>1.4709145486183215E-2</c:v>
                </c:pt>
                <c:pt idx="2047">
                  <c:v>1.4706284684996049E-2</c:v>
                </c:pt>
                <c:pt idx="2048">
                  <c:v>1.4704086836921338E-2</c:v>
                </c:pt>
                <c:pt idx="2049">
                  <c:v>1.4701542599368057E-2</c:v>
                </c:pt>
                <c:pt idx="2050">
                  <c:v>1.4698988405633938E-2</c:v>
                </c:pt>
                <c:pt idx="2051">
                  <c:v>1.4695105319289118E-2</c:v>
                </c:pt>
                <c:pt idx="2052">
                  <c:v>1.4692528550646931E-2</c:v>
                </c:pt>
                <c:pt idx="2053">
                  <c:v>1.4689941791528573E-2</c:v>
                </c:pt>
                <c:pt idx="2054">
                  <c:v>1.4687345031262032E-2</c:v>
                </c:pt>
                <c:pt idx="2055">
                  <c:v>1.4684738259176171E-2</c:v>
                </c:pt>
                <c:pt idx="2056">
                  <c:v>1.4682121464599638E-2</c:v>
                </c:pt>
                <c:pt idx="2057">
                  <c:v>1.4679494636862611E-2</c:v>
                </c:pt>
                <c:pt idx="2058">
                  <c:v>1.4676857765293953E-2</c:v>
                </c:pt>
                <c:pt idx="2059">
                  <c:v>1.4674210839224723E-2</c:v>
                </c:pt>
                <c:pt idx="2060">
                  <c:v>1.4671654898635995E-2</c:v>
                </c:pt>
                <c:pt idx="2061">
                  <c:v>1.4668986996867419E-2</c:v>
                </c:pt>
                <c:pt idx="2062">
                  <c:v>1.4666309007441576E-2</c:v>
                </c:pt>
                <c:pt idx="2063">
                  <c:v>1.4663620919689405E-2</c:v>
                </c:pt>
                <c:pt idx="2064">
                  <c:v>1.4660922722943592E-2</c:v>
                </c:pt>
                <c:pt idx="2065">
                  <c:v>1.4658214406536823E-2</c:v>
                </c:pt>
                <c:pt idx="2066">
                  <c:v>1.465471739856925E-2</c:v>
                </c:pt>
                <c:pt idx="2067">
                  <c:v>1.465276737207225E-2</c:v>
                </c:pt>
                <c:pt idx="2068">
                  <c:v>1.4650028632682005E-2</c:v>
                </c:pt>
                <c:pt idx="2069">
                  <c:v>1.4647279730965697E-2</c:v>
                </c:pt>
                <c:pt idx="2070">
                  <c:v>1.4644520656257976E-2</c:v>
                </c:pt>
                <c:pt idx="2071">
                  <c:v>1.4641751397893497E-2</c:v>
                </c:pt>
                <c:pt idx="2072">
                  <c:v>1.4638971945208658E-2</c:v>
                </c:pt>
                <c:pt idx="2073">
                  <c:v>1.4636182287539202E-2</c:v>
                </c:pt>
                <c:pt idx="2074">
                  <c:v>1.4633382414221527E-2</c:v>
                </c:pt>
                <c:pt idx="2075">
                  <c:v>1.463057231459247E-2</c:v>
                </c:pt>
                <c:pt idx="2076">
                  <c:v>1.4627751977989739E-2</c:v>
                </c:pt>
                <c:pt idx="2077">
                  <c:v>1.4624921393751045E-2</c:v>
                </c:pt>
                <c:pt idx="2078">
                  <c:v>1.4622080551214533E-2</c:v>
                </c:pt>
                <c:pt idx="2079">
                  <c:v>1.4619229439718568E-2</c:v>
                </c:pt>
                <c:pt idx="2080">
                  <c:v>1.4616368048603045E-2</c:v>
                </c:pt>
                <c:pt idx="2081">
                  <c:v>1.461349636720676E-2</c:v>
                </c:pt>
                <c:pt idx="2082">
                  <c:v>1.4610614384870048E-2</c:v>
                </c:pt>
                <c:pt idx="2083">
                  <c:v>1.4607722090933238E-2</c:v>
                </c:pt>
                <c:pt idx="2084">
                  <c:v>1.4604819474737313E-2</c:v>
                </c:pt>
                <c:pt idx="2085">
                  <c:v>1.4601906525623919E-2</c:v>
                </c:pt>
                <c:pt idx="2086">
                  <c:v>1.4598983232933817E-2</c:v>
                </c:pt>
                <c:pt idx="2087">
                  <c:v>1.4596049586010617E-2</c:v>
                </c:pt>
                <c:pt idx="2088">
                  <c:v>1.4593105574195738E-2</c:v>
                </c:pt>
                <c:pt idx="2089">
                  <c:v>1.4590151186833007E-2</c:v>
                </c:pt>
                <c:pt idx="2090">
                  <c:v>1.4587186413265812E-2</c:v>
                </c:pt>
                <c:pt idx="2091">
                  <c:v>1.4584211242838195E-2</c:v>
                </c:pt>
                <c:pt idx="2092">
                  <c:v>1.4581225664894636E-2</c:v>
                </c:pt>
                <c:pt idx="2093">
                  <c:v>1.4578229668779615E-2</c:v>
                </c:pt>
                <c:pt idx="2094">
                  <c:v>1.4575223243839358E-2</c:v>
                </c:pt>
                <c:pt idx="2095">
                  <c:v>1.4572206379419221E-2</c:v>
                </c:pt>
                <c:pt idx="2096">
                  <c:v>1.4569179064865646E-2</c:v>
                </c:pt>
                <c:pt idx="2097">
                  <c:v>1.456614128952508E-2</c:v>
                </c:pt>
                <c:pt idx="2098">
                  <c:v>1.4563093042745282E-2</c:v>
                </c:pt>
                <c:pt idx="2099">
                  <c:v>1.4560034313873347E-2</c:v>
                </c:pt>
                <c:pt idx="2100">
                  <c:v>1.4556965092257691E-2</c:v>
                </c:pt>
                <c:pt idx="2101">
                  <c:v>1.455388536724694E-2</c:v>
                </c:pt>
                <c:pt idx="2102">
                  <c:v>1.455079512819038E-2</c:v>
                </c:pt>
                <c:pt idx="2103">
                  <c:v>1.4547250538406506E-2</c:v>
                </c:pt>
                <c:pt idx="2104">
                  <c:v>1.4544137733387733E-2</c:v>
                </c:pt>
                <c:pt idx="2105">
                  <c:v>1.4541014380851565E-2</c:v>
                </c:pt>
                <c:pt idx="2106">
                  <c:v>1.4537880470148817E-2</c:v>
                </c:pt>
                <c:pt idx="2107">
                  <c:v>1.4534735990631391E-2</c:v>
                </c:pt>
                <c:pt idx="2108">
                  <c:v>1.4531580931650759E-2</c:v>
                </c:pt>
                <c:pt idx="2109">
                  <c:v>1.452841528255948E-2</c:v>
                </c:pt>
                <c:pt idx="2110">
                  <c:v>1.452523903271077E-2</c:v>
                </c:pt>
                <c:pt idx="2111">
                  <c:v>1.4522052171457628E-2</c:v>
                </c:pt>
                <c:pt idx="2112">
                  <c:v>1.4518798698142087E-2</c:v>
                </c:pt>
                <c:pt idx="2113">
                  <c:v>1.4515591477025894E-2</c:v>
                </c:pt>
                <c:pt idx="2114">
                  <c:v>1.4512373613726457E-2</c:v>
                </c:pt>
                <c:pt idx="2115">
                  <c:v>1.4509145097598921E-2</c:v>
                </c:pt>
                <c:pt idx="2116">
                  <c:v>1.4505905917999088E-2</c:v>
                </c:pt>
                <c:pt idx="2117">
                  <c:v>1.4501725572608912E-2</c:v>
                </c:pt>
                <c:pt idx="2118">
                  <c:v>1.4498662851200729E-2</c:v>
                </c:pt>
                <c:pt idx="2119">
                  <c:v>1.4495187687730613E-2</c:v>
                </c:pt>
                <c:pt idx="2120">
                  <c:v>1.4491902686985983E-2</c:v>
                </c:pt>
                <c:pt idx="2121">
                  <c:v>1.4488606966514878E-2</c:v>
                </c:pt>
                <c:pt idx="2122">
                  <c:v>1.448530051567682E-2</c:v>
                </c:pt>
                <c:pt idx="2123">
                  <c:v>1.4481983323830681E-2</c:v>
                </c:pt>
                <c:pt idx="2124">
                  <c:v>1.4478655380336641E-2</c:v>
                </c:pt>
                <c:pt idx="2125">
                  <c:v>1.4475316674554881E-2</c:v>
                </c:pt>
                <c:pt idx="2126">
                  <c:v>1.4471967195846461E-2</c:v>
                </c:pt>
                <c:pt idx="2127">
                  <c:v>1.4468606933572659E-2</c:v>
                </c:pt>
                <c:pt idx="2128">
                  <c:v>1.4465235877094969E-2</c:v>
                </c:pt>
                <c:pt idx="2129">
                  <c:v>1.4461854015776203E-2</c:v>
                </c:pt>
                <c:pt idx="2130">
                  <c:v>1.4458461338978951E-2</c:v>
                </c:pt>
                <c:pt idx="2131">
                  <c:v>1.4455057836066683E-2</c:v>
                </c:pt>
                <c:pt idx="2132">
                  <c:v>1.4451643496402643E-2</c:v>
                </c:pt>
                <c:pt idx="2133">
                  <c:v>1.4448218309352053E-2</c:v>
                </c:pt>
                <c:pt idx="2134">
                  <c:v>1.4444782264278817E-2</c:v>
                </c:pt>
                <c:pt idx="2135">
                  <c:v>1.4441335350548812E-2</c:v>
                </c:pt>
                <c:pt idx="2136">
                  <c:v>1.4437877557527696E-2</c:v>
                </c:pt>
                <c:pt idx="2137">
                  <c:v>1.4434408874581781E-2</c:v>
                </c:pt>
                <c:pt idx="2138">
                  <c:v>1.4430929291078042E-2</c:v>
                </c:pt>
                <c:pt idx="2139">
                  <c:v>1.4427438796383446E-2</c:v>
                </c:pt>
                <c:pt idx="2140">
                  <c:v>1.4423937379866062E-2</c:v>
                </c:pt>
                <c:pt idx="2141">
                  <c:v>1.4420425030894394E-2</c:v>
                </c:pt>
                <c:pt idx="2142">
                  <c:v>1.4416901738836727E-2</c:v>
                </c:pt>
                <c:pt idx="2143">
                  <c:v>1.4413367493063317E-2</c:v>
                </c:pt>
                <c:pt idx="2144">
                  <c:v>1.4409822282942889E-2</c:v>
                </c:pt>
                <c:pt idx="2145">
                  <c:v>1.4406266097847009E-2</c:v>
                </c:pt>
                <c:pt idx="2146">
                  <c:v>1.4402698927145501E-2</c:v>
                </c:pt>
                <c:pt idx="2147">
                  <c:v>1.4399120760210589E-2</c:v>
                </c:pt>
                <c:pt idx="2148">
                  <c:v>1.4395531586413844E-2</c:v>
                </c:pt>
                <c:pt idx="2149">
                  <c:v>1.4391931395127712E-2</c:v>
                </c:pt>
                <c:pt idx="2150">
                  <c:v>1.4388320175725297E-2</c:v>
                </c:pt>
                <c:pt idx="2151">
                  <c:v>1.4384697917579703E-2</c:v>
                </c:pt>
                <c:pt idx="2152">
                  <c:v>1.4381064610065783E-2</c:v>
                </c:pt>
                <c:pt idx="2153">
                  <c:v>1.4377420242557082E-2</c:v>
                </c:pt>
                <c:pt idx="2154">
                  <c:v>1.4373764804429109E-2</c:v>
                </c:pt>
                <c:pt idx="2155">
                  <c:v>1.4370098285057597E-2</c:v>
                </c:pt>
                <c:pt idx="2156">
                  <c:v>1.4366420673818058E-2</c:v>
                </c:pt>
                <c:pt idx="2157">
                  <c:v>1.4362731960087539E-2</c:v>
                </c:pt>
                <c:pt idx="2158">
                  <c:v>1.4359032133243301E-2</c:v>
                </c:pt>
                <c:pt idx="2159">
                  <c:v>1.435532118266283E-2</c:v>
                </c:pt>
                <c:pt idx="2160">
                  <c:v>1.4351599097724486E-2</c:v>
                </c:pt>
                <c:pt idx="2161">
                  <c:v>1.4347865867806847E-2</c:v>
                </c:pt>
                <c:pt idx="2162">
                  <c:v>1.4344121482289146E-2</c:v>
                </c:pt>
                <c:pt idx="2163">
                  <c:v>1.4340365930551496E-2</c:v>
                </c:pt>
                <c:pt idx="2164">
                  <c:v>1.4336599201973792E-2</c:v>
                </c:pt>
                <c:pt idx="2165">
                  <c:v>1.4332821285937018E-2</c:v>
                </c:pt>
                <c:pt idx="2166">
                  <c:v>1.4329032171823257E-2</c:v>
                </c:pt>
                <c:pt idx="2167">
                  <c:v>1.4325231849013499E-2</c:v>
                </c:pt>
                <c:pt idx="2168">
                  <c:v>1.43214203068907E-2</c:v>
                </c:pt>
                <c:pt idx="2169">
                  <c:v>1.4317608407532274E-2</c:v>
                </c:pt>
                <c:pt idx="2170">
                  <c:v>1.4313763522238471E-2</c:v>
                </c:pt>
                <c:pt idx="2171">
                  <c:v>1.430991825847693E-2</c:v>
                </c:pt>
                <c:pt idx="2172">
                  <c:v>1.4306061732937688E-2</c:v>
                </c:pt>
                <c:pt idx="2173">
                  <c:v>1.4302193935005892E-2</c:v>
                </c:pt>
                <c:pt idx="2174">
                  <c:v>1.4298314854067346E-2</c:v>
                </c:pt>
                <c:pt idx="2175">
                  <c:v>1.4294424479508516E-2</c:v>
                </c:pt>
                <c:pt idx="2176">
                  <c:v>1.4290522800716301E-2</c:v>
                </c:pt>
                <c:pt idx="2177">
                  <c:v>1.4286609807077601E-2</c:v>
                </c:pt>
                <c:pt idx="2178">
                  <c:v>1.4282685487980852E-2</c:v>
                </c:pt>
                <c:pt idx="2179">
                  <c:v>1.4278749832814264E-2</c:v>
                </c:pt>
                <c:pt idx="2180">
                  <c:v>1.427480283096759E-2</c:v>
                </c:pt>
                <c:pt idx="2181">
                  <c:v>1.4270844471829478E-2</c:v>
                </c:pt>
                <c:pt idx="2182">
                  <c:v>1.4266874744790334E-2</c:v>
                </c:pt>
                <c:pt idx="2183">
                  <c:v>1.4262893639241441E-2</c:v>
                </c:pt>
                <c:pt idx="2184">
                  <c:v>1.425890114457342E-2</c:v>
                </c:pt>
                <c:pt idx="2185">
                  <c:v>1.4254897250179085E-2</c:v>
                </c:pt>
                <c:pt idx="2186">
                  <c:v>1.4250881945449498E-2</c:v>
                </c:pt>
                <c:pt idx="2187">
                  <c:v>1.4246855219778788E-2</c:v>
                </c:pt>
                <c:pt idx="2188">
                  <c:v>1.4242817062559985E-2</c:v>
                </c:pt>
                <c:pt idx="2189">
                  <c:v>1.4238767463187437E-2</c:v>
                </c:pt>
                <c:pt idx="2190">
                  <c:v>1.4234706411055273E-2</c:v>
                </c:pt>
                <c:pt idx="2191">
                  <c:v>1.4230633895559369E-2</c:v>
                </c:pt>
                <c:pt idx="2192">
                  <c:v>1.4226549906095389E-2</c:v>
                </c:pt>
                <c:pt idx="2193">
                  <c:v>1.4222454432059212E-2</c:v>
                </c:pt>
                <c:pt idx="2194">
                  <c:v>1.4218347462848471E-2</c:v>
                </c:pt>
                <c:pt idx="2195">
                  <c:v>1.4214228987860355E-2</c:v>
                </c:pt>
                <c:pt idx="2196">
                  <c:v>1.4210098996493158E-2</c:v>
                </c:pt>
                <c:pt idx="2197">
                  <c:v>1.4205957478144945E-2</c:v>
                </c:pt>
                <c:pt idx="2198">
                  <c:v>1.4201804422215761E-2</c:v>
                </c:pt>
                <c:pt idx="2199">
                  <c:v>1.4197639818104988E-2</c:v>
                </c:pt>
                <c:pt idx="2200">
                  <c:v>1.4193463655212886E-2</c:v>
                </c:pt>
                <c:pt idx="2201">
                  <c:v>1.4189275922941027E-2</c:v>
                </c:pt>
                <c:pt idx="2202">
                  <c:v>1.4185076610690329E-2</c:v>
                </c:pt>
                <c:pt idx="2203">
                  <c:v>1.4180865707863243E-2</c:v>
                </c:pt>
                <c:pt idx="2204">
                  <c:v>1.4176643203862655E-2</c:v>
                </c:pt>
                <c:pt idx="2205">
                  <c:v>1.4172409088091894E-2</c:v>
                </c:pt>
                <c:pt idx="2206">
                  <c:v>1.4168163349954062E-2</c:v>
                </c:pt>
                <c:pt idx="2207">
                  <c:v>1.4163905978854677E-2</c:v>
                </c:pt>
                <c:pt idx="2208">
                  <c:v>1.4159636964198379E-2</c:v>
                </c:pt>
                <c:pt idx="2209">
                  <c:v>1.4155356295390244E-2</c:v>
                </c:pt>
                <c:pt idx="2210">
                  <c:v>1.4151063961837764E-2</c:v>
                </c:pt>
                <c:pt idx="2211">
                  <c:v>1.4146759952946886E-2</c:v>
                </c:pt>
                <c:pt idx="2212">
                  <c:v>1.4142444258125102E-2</c:v>
                </c:pt>
                <c:pt idx="2213">
                  <c:v>1.413811686678121E-2</c:v>
                </c:pt>
                <c:pt idx="2214">
                  <c:v>1.4133777768322919E-2</c:v>
                </c:pt>
                <c:pt idx="2215">
                  <c:v>1.4129426952159463E-2</c:v>
                </c:pt>
                <c:pt idx="2216">
                  <c:v>1.4125064407701619E-2</c:v>
                </c:pt>
                <c:pt idx="2217">
                  <c:v>1.4120690124358841E-2</c:v>
                </c:pt>
                <c:pt idx="2218">
                  <c:v>1.4116304091542778E-2</c:v>
                </c:pt>
                <c:pt idx="2219">
                  <c:v>1.4111906298664422E-2</c:v>
                </c:pt>
                <c:pt idx="2220">
                  <c:v>1.4107544290194897E-2</c:v>
                </c:pt>
                <c:pt idx="2221">
                  <c:v>1.4103075390372236E-2</c:v>
                </c:pt>
                <c:pt idx="2222">
                  <c:v>1.4098642253784112E-2</c:v>
                </c:pt>
                <c:pt idx="2223">
                  <c:v>1.4094197314786637E-2</c:v>
                </c:pt>
                <c:pt idx="2224">
                  <c:v>1.4089740562794524E-2</c:v>
                </c:pt>
                <c:pt idx="2225">
                  <c:v>1.4085271987222928E-2</c:v>
                </c:pt>
                <c:pt idx="2226">
                  <c:v>1.4080791577488311E-2</c:v>
                </c:pt>
                <c:pt idx="2227">
                  <c:v>1.4076299323006265E-2</c:v>
                </c:pt>
                <c:pt idx="2228">
                  <c:v>1.4071795213194131E-2</c:v>
                </c:pt>
                <c:pt idx="2229">
                  <c:v>1.4067279237469909E-2</c:v>
                </c:pt>
                <c:pt idx="2230">
                  <c:v>1.4062751385251815E-2</c:v>
                </c:pt>
                <c:pt idx="2231">
                  <c:v>1.4058211645958508E-2</c:v>
                </c:pt>
                <c:pt idx="2232">
                  <c:v>1.4053660009010175E-2</c:v>
                </c:pt>
                <c:pt idx="2233">
                  <c:v>1.4049096463826568E-2</c:v>
                </c:pt>
                <c:pt idx="2234">
                  <c:v>1.4044520999828532E-2</c:v>
                </c:pt>
                <c:pt idx="2235">
                  <c:v>1.403993360643757E-2</c:v>
                </c:pt>
                <c:pt idx="2236">
                  <c:v>1.4035334273075843E-2</c:v>
                </c:pt>
                <c:pt idx="2237">
                  <c:v>1.4030722989165729E-2</c:v>
                </c:pt>
                <c:pt idx="2238">
                  <c:v>1.4026099744130922E-2</c:v>
                </c:pt>
                <c:pt idx="2239">
                  <c:v>1.4021464527395115E-2</c:v>
                </c:pt>
                <c:pt idx="2240">
                  <c:v>1.4016817328382876E-2</c:v>
                </c:pt>
                <c:pt idx="2241">
                  <c:v>1.4012158136519431E-2</c:v>
                </c:pt>
                <c:pt idx="2242">
                  <c:v>1.4007486941230664E-2</c:v>
                </c:pt>
                <c:pt idx="2243">
                  <c:v>1.4002803731942896E-2</c:v>
                </c:pt>
                <c:pt idx="2244">
                  <c:v>1.3998108498083545E-2</c:v>
                </c:pt>
                <c:pt idx="2245">
                  <c:v>1.3993401229079805E-2</c:v>
                </c:pt>
                <c:pt idx="2246">
                  <c:v>1.3988681914360406E-2</c:v>
                </c:pt>
                <c:pt idx="2247">
                  <c:v>1.3983950543354736E-2</c:v>
                </c:pt>
                <c:pt idx="2248">
                  <c:v>1.3979207105491527E-2</c:v>
                </c:pt>
                <c:pt idx="2249">
                  <c:v>1.3974451590201479E-2</c:v>
                </c:pt>
                <c:pt idx="2250">
                  <c:v>1.3969683986915948E-2</c:v>
                </c:pt>
                <c:pt idx="2251">
                  <c:v>1.3964904285065638E-2</c:v>
                </c:pt>
                <c:pt idx="2252">
                  <c:v>1.3960112474083658E-2</c:v>
                </c:pt>
                <c:pt idx="2253">
                  <c:v>1.3955308543402241E-2</c:v>
                </c:pt>
                <c:pt idx="2254">
                  <c:v>1.3950492482455156E-2</c:v>
                </c:pt>
                <c:pt idx="2255">
                  <c:v>1.394566428067617E-2</c:v>
                </c:pt>
                <c:pt idx="2256">
                  <c:v>1.3940823927500363E-2</c:v>
                </c:pt>
                <c:pt idx="2257">
                  <c:v>1.3935971412363475E-2</c:v>
                </c:pt>
                <c:pt idx="2258">
                  <c:v>1.3931106724701461E-2</c:v>
                </c:pt>
                <c:pt idx="2259">
                  <c:v>1.3926229853950499E-2</c:v>
                </c:pt>
                <c:pt idx="2260">
                  <c:v>1.3921340789548516E-2</c:v>
                </c:pt>
                <c:pt idx="2261">
                  <c:v>1.391643952093388E-2</c:v>
                </c:pt>
                <c:pt idx="2262">
                  <c:v>1.3911526037544737E-2</c:v>
                </c:pt>
                <c:pt idx="2263">
                  <c:v>1.3906600328820547E-2</c:v>
                </c:pt>
                <c:pt idx="2264">
                  <c:v>1.3901662384201869E-2</c:v>
                </c:pt>
                <c:pt idx="2265">
                  <c:v>1.38967121931286E-2</c:v>
                </c:pt>
                <c:pt idx="2266">
                  <c:v>1.3891749745042611E-2</c:v>
                </c:pt>
                <c:pt idx="2267">
                  <c:v>1.3886775029385772E-2</c:v>
                </c:pt>
                <c:pt idx="2268">
                  <c:v>1.3881493864020315E-2</c:v>
                </c:pt>
                <c:pt idx="2269">
                  <c:v>1.3876491352436212E-2</c:v>
                </c:pt>
                <c:pt idx="2270">
                  <c:v>1.3871476538143256E-2</c:v>
                </c:pt>
                <c:pt idx="2271">
                  <c:v>1.3866449410586849E-2</c:v>
                </c:pt>
                <c:pt idx="2272">
                  <c:v>1.3861717068056858E-2</c:v>
                </c:pt>
                <c:pt idx="2273">
                  <c:v>1.3856358173467663E-2</c:v>
                </c:pt>
                <c:pt idx="2274">
                  <c:v>1.3851294042798725E-2</c:v>
                </c:pt>
                <c:pt idx="2275">
                  <c:v>1.3846111727234689E-2</c:v>
                </c:pt>
                <c:pt idx="2276">
                  <c:v>1.3841128704480447E-2</c:v>
                </c:pt>
                <c:pt idx="2277">
                  <c:v>1.3836027475729295E-2</c:v>
                </c:pt>
                <c:pt idx="2278">
                  <c:v>1.3830913859849645E-2</c:v>
                </c:pt>
                <c:pt idx="2279">
                  <c:v>1.3825787846291893E-2</c:v>
                </c:pt>
                <c:pt idx="2280">
                  <c:v>1.3820649424507739E-2</c:v>
                </c:pt>
                <c:pt idx="2281">
                  <c:v>1.3815498583949096E-2</c:v>
                </c:pt>
                <c:pt idx="2282">
                  <c:v>1.3810335314068318E-2</c:v>
                </c:pt>
                <c:pt idx="2283">
                  <c:v>1.3805159604319056E-2</c:v>
                </c:pt>
                <c:pt idx="2284">
                  <c:v>1.3799971444154966E-2</c:v>
                </c:pt>
                <c:pt idx="2285">
                  <c:v>1.3795120360867746E-2</c:v>
                </c:pt>
                <c:pt idx="2286">
                  <c:v>1.3789557730402991E-2</c:v>
                </c:pt>
                <c:pt idx="2287">
                  <c:v>1.3784332155726324E-2</c:v>
                </c:pt>
                <c:pt idx="2288">
                  <c:v>1.3779094088458132E-2</c:v>
                </c:pt>
                <c:pt idx="2289">
                  <c:v>1.3773843518056411E-2</c:v>
                </c:pt>
                <c:pt idx="2290">
                  <c:v>1.3768580433978508E-2</c:v>
                </c:pt>
                <c:pt idx="2291">
                  <c:v>1.376330482568394E-2</c:v>
                </c:pt>
                <c:pt idx="2292">
                  <c:v>1.3758016682632011E-2</c:v>
                </c:pt>
                <c:pt idx="2293">
                  <c:v>1.3752715994283323E-2</c:v>
                </c:pt>
                <c:pt idx="2294">
                  <c:v>1.3747782004448955E-2</c:v>
                </c:pt>
                <c:pt idx="2295">
                  <c:v>1.374207693953983E-2</c:v>
                </c:pt>
                <c:pt idx="2296">
                  <c:v>1.3736738552069276E-2</c:v>
                </c:pt>
                <c:pt idx="2297">
                  <c:v>1.3731387577150462E-2</c:v>
                </c:pt>
                <c:pt idx="2298">
                  <c:v>1.372602400424682E-2</c:v>
                </c:pt>
                <c:pt idx="2299">
                  <c:v>1.3720647822822863E-2</c:v>
                </c:pt>
                <c:pt idx="2300">
                  <c:v>1.371525902234441E-2</c:v>
                </c:pt>
                <c:pt idx="2301">
                  <c:v>1.3709857592276841E-2</c:v>
                </c:pt>
                <c:pt idx="2302">
                  <c:v>1.3704443522087498E-2</c:v>
                </c:pt>
                <c:pt idx="2303">
                  <c:v>1.3699016801243283E-2</c:v>
                </c:pt>
                <c:pt idx="2304">
                  <c:v>1.369357741921284E-2</c:v>
                </c:pt>
                <c:pt idx="2305">
                  <c:v>1.368812536546459E-2</c:v>
                </c:pt>
                <c:pt idx="2306">
                  <c:v>1.3682660629468262E-2</c:v>
                </c:pt>
                <c:pt idx="2307">
                  <c:v>1.3677605872799998E-2</c:v>
                </c:pt>
                <c:pt idx="2308">
                  <c:v>1.3671693068613542E-2</c:v>
                </c:pt>
                <c:pt idx="2309">
                  <c:v>1.3666190222698082E-2</c:v>
                </c:pt>
                <c:pt idx="2310">
                  <c:v>1.3660674652420187E-2</c:v>
                </c:pt>
                <c:pt idx="2311">
                  <c:v>1.3654355549175606E-2</c:v>
                </c:pt>
                <c:pt idx="2312">
                  <c:v>1.364895945844927E-2</c:v>
                </c:pt>
                <c:pt idx="2313">
                  <c:v>1.3643404956154428E-2</c:v>
                </c:pt>
                <c:pt idx="2314">
                  <c:v>1.3637837687038523E-2</c:v>
                </c:pt>
                <c:pt idx="2315">
                  <c:v>1.3632257640577225E-2</c:v>
                </c:pt>
                <c:pt idx="2316">
                  <c:v>1.3626664806247505E-2</c:v>
                </c:pt>
                <c:pt idx="2317">
                  <c:v>1.3621059173526991E-2</c:v>
                </c:pt>
                <c:pt idx="2318">
                  <c:v>1.3615440731893746E-2</c:v>
                </c:pt>
                <c:pt idx="2319">
                  <c:v>1.3609809470826486E-2</c:v>
                </c:pt>
                <c:pt idx="2320">
                  <c:v>1.3604165379805232E-2</c:v>
                </c:pt>
                <c:pt idx="2321">
                  <c:v>1.3598508448310226E-2</c:v>
                </c:pt>
                <c:pt idx="2322">
                  <c:v>1.3592838665823014E-2</c:v>
                </c:pt>
                <c:pt idx="2323">
                  <c:v>1.3587156021824929E-2</c:v>
                </c:pt>
                <c:pt idx="2324">
                  <c:v>1.3581460505799038E-2</c:v>
                </c:pt>
                <c:pt idx="2325">
                  <c:v>1.3575590580579966E-2</c:v>
                </c:pt>
                <c:pt idx="2326">
                  <c:v>1.3570030815597661E-2</c:v>
                </c:pt>
                <c:pt idx="2327">
                  <c:v>1.3561342730720613E-2</c:v>
                </c:pt>
                <c:pt idx="2328">
                  <c:v>1.3558549511095658E-2</c:v>
                </c:pt>
                <c:pt idx="2329">
                  <c:v>1.3550649777582881E-2</c:v>
                </c:pt>
                <c:pt idx="2330">
                  <c:v>1.3544873555968987E-2</c:v>
                </c:pt>
                <c:pt idx="2331">
                  <c:v>1.3539084386508023E-2</c:v>
                </c:pt>
                <c:pt idx="2332">
                  <c:v>1.3533282258687634E-2</c:v>
                </c:pt>
                <c:pt idx="2333">
                  <c:v>1.3527467161997212E-2</c:v>
                </c:pt>
                <c:pt idx="2334">
                  <c:v>1.3521639085927245E-2</c:v>
                </c:pt>
                <c:pt idx="2335">
                  <c:v>1.3515798019967348E-2</c:v>
                </c:pt>
                <c:pt idx="2336">
                  <c:v>1.3509943953610199E-2</c:v>
                </c:pt>
                <c:pt idx="2337">
                  <c:v>1.3504076876346945E-2</c:v>
                </c:pt>
                <c:pt idx="2338">
                  <c:v>1.349819677767114E-2</c:v>
                </c:pt>
                <c:pt idx="2339">
                  <c:v>1.3492303647076995E-2</c:v>
                </c:pt>
                <c:pt idx="2340">
                  <c:v>1.3486397474057627E-2</c:v>
                </c:pt>
                <c:pt idx="2341">
                  <c:v>1.3480478248109003E-2</c:v>
                </c:pt>
                <c:pt idx="2342">
                  <c:v>1.3474545958727742E-2</c:v>
                </c:pt>
                <c:pt idx="2343">
                  <c:v>1.3468600595409589E-2</c:v>
                </c:pt>
                <c:pt idx="2344">
                  <c:v>1.3462642147653135E-2</c:v>
                </c:pt>
                <c:pt idx="2345">
                  <c:v>1.3456670604956096E-2</c:v>
                </c:pt>
                <c:pt idx="2346">
                  <c:v>1.3450685956817506E-2</c:v>
                </c:pt>
                <c:pt idx="2347">
                  <c:v>1.3444688192737485E-2</c:v>
                </c:pt>
                <c:pt idx="2348">
                  <c:v>1.3438677302216599E-2</c:v>
                </c:pt>
                <c:pt idx="2349">
                  <c:v>1.3432653274756068E-2</c:v>
                </c:pt>
                <c:pt idx="2350">
                  <c:v>1.3426616099858204E-2</c:v>
                </c:pt>
                <c:pt idx="2351">
                  <c:v>1.3420565767026422E-2</c:v>
                </c:pt>
                <c:pt idx="2352">
                  <c:v>1.3414502265763691E-2</c:v>
                </c:pt>
                <c:pt idx="2353">
                  <c:v>1.3408425585575173E-2</c:v>
                </c:pt>
                <c:pt idx="2354">
                  <c:v>1.3402335715965594E-2</c:v>
                </c:pt>
                <c:pt idx="2355">
                  <c:v>1.3396232646441865E-2</c:v>
                </c:pt>
                <c:pt idx="2356">
                  <c:v>1.3390116366510465E-2</c:v>
                </c:pt>
                <c:pt idx="2357">
                  <c:v>1.3383986865678528E-2</c:v>
                </c:pt>
                <c:pt idx="2358">
                  <c:v>1.3377844133455155E-2</c:v>
                </c:pt>
                <c:pt idx="2359">
                  <c:v>1.337168815934967E-2</c:v>
                </c:pt>
                <c:pt idx="2360">
                  <c:v>1.3365518932871617E-2</c:v>
                </c:pt>
                <c:pt idx="2361">
                  <c:v>1.3359336443532288E-2</c:v>
                </c:pt>
                <c:pt idx="2362">
                  <c:v>1.3353140680842979E-2</c:v>
                </c:pt>
                <c:pt idx="2363">
                  <c:v>1.3346043542663038E-2</c:v>
                </c:pt>
                <c:pt idx="2364">
                  <c:v>1.3339819301766977E-2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056512"/>
        <c:axId val="723066880"/>
      </c:lineChart>
      <c:dateAx>
        <c:axId val="72305651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723066880"/>
        <c:crosses val="autoZero"/>
        <c:auto val="1"/>
        <c:lblOffset val="100"/>
        <c:baseTimeUnit val="days"/>
      </c:dateAx>
      <c:valAx>
        <c:axId val="723066880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230565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Spread</a:t>
            </a:r>
            <a:r>
              <a:rPr lang="en-US" baseline="0"/>
              <a:t> (0-60Y)</a:t>
            </a:r>
            <a:endParaRPr lang="en-US"/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1M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dd\-mmm\-yy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Spread!$F$3:$F$2367</c:f>
              <c:numCache>
                <c:formatCode>0.00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3M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dd\-mmm\-yy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Spread!$I$3:$I$2367</c:f>
              <c:numCache>
                <c:formatCode>0.00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6M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dd\-mmm\-yy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Spread!$L$3:$L$2367</c:f>
              <c:numCache>
                <c:formatCode>0.00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1Y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dd\-mmm\-yy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Spread!$O$3:$O$2367</c:f>
              <c:numCache>
                <c:formatCode>0.00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298944"/>
        <c:axId val="723300736"/>
      </c:scatterChart>
      <c:valAx>
        <c:axId val="723298944"/>
        <c:scaling>
          <c:orientation val="minMax"/>
          <c:max val="55887"/>
          <c:min val="42138"/>
        </c:scaling>
        <c:delete val="0"/>
        <c:axPos val="b"/>
        <c:numFmt formatCode="dd\-mmm\-yy" sourceLinked="1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23300736"/>
        <c:crosses val="autoZero"/>
        <c:crossBetween val="midCat"/>
      </c:valAx>
      <c:valAx>
        <c:axId val="723300736"/>
        <c:scaling>
          <c:orientation val="minMax"/>
          <c:max val="3"/>
          <c:min val="-7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7232989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Spread (0 -1Y)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1M</c:v>
          </c:tx>
          <c:spPr>
            <a:ln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dd\-mmm\-yy</c:formatCode>
                <c:ptCount val="259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</c:numCache>
            </c:numRef>
          </c:xVal>
          <c:yVal>
            <c:numRef>
              <c:f>Spread!$F$3:$F$261</c:f>
              <c:numCache>
                <c:formatCode>0.00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3M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dd\-mmm\-yy</c:formatCode>
                <c:ptCount val="259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</c:numCache>
            </c:numRef>
          </c:xVal>
          <c:yVal>
            <c:numRef>
              <c:f>Spread!$I$3:$I$261</c:f>
              <c:numCache>
                <c:formatCode>0.00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6M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dd\-mmm\-yy</c:formatCode>
                <c:ptCount val="259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</c:numCache>
            </c:numRef>
          </c:xVal>
          <c:yVal>
            <c:numRef>
              <c:f>Spread!$L$3:$L$261</c:f>
              <c:numCache>
                <c:formatCode>0.00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1Y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dd\-mmm\-yy</c:formatCode>
                <c:ptCount val="259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</c:numCache>
            </c:numRef>
          </c:xVal>
          <c:yVal>
            <c:numRef>
              <c:f>Spread!$O$3:$O$261</c:f>
              <c:numCache>
                <c:formatCode>0.00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888320"/>
        <c:axId val="738898304"/>
      </c:scatterChart>
      <c:valAx>
        <c:axId val="738888320"/>
        <c:scaling>
          <c:orientation val="minMax"/>
          <c:max val="42491"/>
          <c:min val="42125"/>
        </c:scaling>
        <c:delete val="0"/>
        <c:axPos val="b"/>
        <c:numFmt formatCode="mmm\-yy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38898304"/>
        <c:crosses val="autoZero"/>
        <c:crossBetween val="midCat"/>
      </c:valAx>
      <c:valAx>
        <c:axId val="738898304"/>
        <c:scaling>
          <c:orientation val="minMax"/>
          <c:min val="-1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7388883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Spread (0 - 2Y)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dd\-mmm\-yy</c:formatCode>
                <c:ptCount val="513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</c:numCache>
            </c:numRef>
          </c:xVal>
          <c:yVal>
            <c:numRef>
              <c:f>Spread!$F$3:$F$515</c:f>
              <c:numCache>
                <c:formatCode>0.00</c:formatCode>
                <c:ptCount val="5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3M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dd\-mmm\-yy</c:formatCode>
                <c:ptCount val="513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</c:numCache>
            </c:numRef>
          </c:xVal>
          <c:yVal>
            <c:numRef>
              <c:f>Spread!$I$3:$I$515</c:f>
              <c:numCache>
                <c:formatCode>0.00</c:formatCode>
                <c:ptCount val="5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6M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dd\-mmm\-yy</c:formatCode>
                <c:ptCount val="513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</c:numCache>
            </c:numRef>
          </c:xVal>
          <c:yVal>
            <c:numRef>
              <c:f>Spread!$L$3:$L$515</c:f>
              <c:numCache>
                <c:formatCode>0.00</c:formatCode>
                <c:ptCount val="5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1Y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dd\-mmm\-yy</c:formatCode>
                <c:ptCount val="513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</c:numCache>
            </c:numRef>
          </c:xVal>
          <c:yVal>
            <c:numRef>
              <c:f>Spread!$O$3:$O$515</c:f>
              <c:numCache>
                <c:formatCode>0.00</c:formatCode>
                <c:ptCount val="5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916992"/>
        <c:axId val="738931072"/>
      </c:scatterChart>
      <c:valAx>
        <c:axId val="738916992"/>
        <c:scaling>
          <c:orientation val="minMax"/>
          <c:max val="42856"/>
          <c:min val="42125"/>
        </c:scaling>
        <c:delete val="0"/>
        <c:axPos val="b"/>
        <c:numFmt formatCode="mmm\-yyyy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38931072"/>
        <c:crosses val="autoZero"/>
        <c:crossBetween val="midCat"/>
      </c:valAx>
      <c:valAx>
        <c:axId val="738931072"/>
        <c:scaling>
          <c:orientation val="minMax"/>
          <c:min val="-1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738916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9524</xdr:colOff>
      <xdr:row>71</xdr:row>
      <xdr:rowOff>14287</xdr:rowOff>
    </xdr:from>
    <xdr:to>
      <xdr:col>31</xdr:col>
      <xdr:colOff>19049</xdr:colOff>
      <xdr:row>112</xdr:row>
      <xdr:rowOff>85726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9525</xdr:colOff>
      <xdr:row>1</xdr:row>
      <xdr:rowOff>14286</xdr:rowOff>
    </xdr:from>
    <xdr:to>
      <xdr:col>30</xdr:col>
      <xdr:colOff>600075</xdr:colOff>
      <xdr:row>36</xdr:row>
      <xdr:rowOff>9524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609599</xdr:colOff>
      <xdr:row>37</xdr:row>
      <xdr:rowOff>4761</xdr:rowOff>
    </xdr:from>
    <xdr:to>
      <xdr:col>31</xdr:col>
      <xdr:colOff>19050</xdr:colOff>
      <xdr:row>70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J61"/>
  <sheetViews>
    <sheetView tabSelected="1" workbookViewId="0">
      <selection activeCell="D6" sqref="D6"/>
    </sheetView>
  </sheetViews>
  <sheetFormatPr defaultRowHeight="11.25" x14ac:dyDescent="0.2"/>
  <cols>
    <col min="1" max="2" width="2.7109375" style="38" customWidth="1"/>
    <col min="3" max="3" width="20.7109375" style="38" customWidth="1"/>
    <col min="4" max="4" width="26.5703125" style="38" bestFit="1" customWidth="1"/>
    <col min="5" max="7" width="2.7109375" style="38" customWidth="1"/>
    <col min="8" max="9" width="20.7109375" style="38" customWidth="1"/>
    <col min="10" max="10" width="2.7109375" style="38" customWidth="1"/>
    <col min="11" max="13" width="9.140625" style="38"/>
    <col min="14" max="14" width="9.7109375" style="38" bestFit="1" customWidth="1"/>
    <col min="15" max="16384" width="9.140625" style="38"/>
  </cols>
  <sheetData>
    <row r="1" spans="2:10" ht="12" thickBot="1" x14ac:dyDescent="0.25"/>
    <row r="2" spans="2:10" ht="20.100000000000001" customHeight="1" x14ac:dyDescent="0.2">
      <c r="B2" s="227" t="s">
        <v>163</v>
      </c>
      <c r="C2" s="228"/>
      <c r="D2" s="228"/>
      <c r="E2" s="229"/>
      <c r="G2" s="227" t="s">
        <v>164</v>
      </c>
      <c r="H2" s="228"/>
      <c r="I2" s="228"/>
      <c r="J2" s="229"/>
    </row>
    <row r="3" spans="2:10" ht="11.25" customHeight="1" x14ac:dyDescent="0.2">
      <c r="B3" s="215"/>
      <c r="C3" s="216"/>
      <c r="D3" s="216"/>
      <c r="E3" s="217"/>
      <c r="G3" s="215"/>
      <c r="H3" s="216"/>
      <c r="I3" s="216"/>
      <c r="J3" s="217"/>
    </row>
    <row r="4" spans="2:10" ht="11.25" customHeight="1" x14ac:dyDescent="0.2">
      <c r="B4" s="196"/>
      <c r="C4" s="69" t="s">
        <v>41</v>
      </c>
      <c r="D4" s="218">
        <f>_xll.qlSettingsEvaluationDate(Trigger)</f>
        <v>42136</v>
      </c>
      <c r="E4" s="197"/>
      <c r="G4" s="196"/>
      <c r="H4" s="69" t="str">
        <f>"MX"&amp;Currency&amp;"ON_NEW"</f>
        <v>MXEURON_NEW</v>
      </c>
      <c r="I4" s="188" t="str">
        <f>_xll.qlRelinkableHandleYieldTermStructure(H4,,Permanent,Trigger,ObjectOverwrite)</f>
        <v>MXEURON_NEW#0001</v>
      </c>
      <c r="J4" s="197"/>
    </row>
    <row r="5" spans="2:10" ht="11.25" customHeight="1" x14ac:dyDescent="0.2">
      <c r="B5" s="196"/>
      <c r="C5" s="70" t="s">
        <v>43</v>
      </c>
      <c r="D5" s="203">
        <f>_xll.qlCalendarAdvance(Calendar,Evaluationdate,"2D","F",,Trigger)</f>
        <v>42138</v>
      </c>
      <c r="E5" s="197"/>
      <c r="G5" s="196"/>
      <c r="H5" s="70" t="str">
        <f>"MX"&amp;Currency&amp;"1M_NEW"</f>
        <v>MXEUR1M_NEW</v>
      </c>
      <c r="I5" s="189" t="str">
        <f>_xll.qlRelinkableHandleYieldTermStructure(H5,,Permanent,Trigger,ObjectOverwrite)</f>
        <v>MXEUR1M_NEW#0001</v>
      </c>
      <c r="J5" s="197"/>
    </row>
    <row r="6" spans="2:10" ht="11.25" customHeight="1" x14ac:dyDescent="0.2">
      <c r="B6" s="196"/>
      <c r="C6" s="72" t="s">
        <v>23</v>
      </c>
      <c r="D6" s="232">
        <v>42151.415706018517</v>
      </c>
      <c r="E6" s="197"/>
      <c r="G6" s="196"/>
      <c r="H6" s="70" t="str">
        <f>"MX"&amp;Currency&amp;"3M_NEW"</f>
        <v>MXEUR3M_NEW</v>
      </c>
      <c r="I6" s="189" t="str">
        <f>_xll.qlRelinkableHandleYieldTermStructure(H6,,Permanent,Trigger,ObjectOverwrite)</f>
        <v>MXEUR3M_NEW#0001</v>
      </c>
      <c r="J6" s="197"/>
    </row>
    <row r="7" spans="2:10" ht="11.25" customHeight="1" x14ac:dyDescent="0.2">
      <c r="B7" s="196"/>
      <c r="C7" s="70" t="s">
        <v>27</v>
      </c>
      <c r="D7" s="204" t="s">
        <v>28</v>
      </c>
      <c r="E7" s="197"/>
      <c r="G7" s="198"/>
      <c r="H7" s="70" t="str">
        <f>"MX"&amp;Currency&amp;"6M_NEW"</f>
        <v>MXEUR6M_NEW</v>
      </c>
      <c r="I7" s="230" t="str">
        <f>_xll.qlRelinkableHandleYieldTermStructure(H7,,Permanent,Trigger,ObjectOverwrite)</f>
        <v>MXEUR6M_NEW#0001</v>
      </c>
      <c r="J7" s="197"/>
    </row>
    <row r="8" spans="2:10" ht="11.25" customHeight="1" x14ac:dyDescent="0.2">
      <c r="B8" s="198"/>
      <c r="C8" s="70" t="s">
        <v>17</v>
      </c>
      <c r="D8" s="205" t="s">
        <v>29</v>
      </c>
      <c r="E8" s="197"/>
      <c r="G8" s="196"/>
      <c r="H8" s="71" t="str">
        <f>"MX"&amp;Currency&amp;"1Y_NEW"</f>
        <v>MXEUR1Y_NEW</v>
      </c>
      <c r="I8" s="163" t="str">
        <f>_xll.qlRelinkableHandleYieldTermStructure(H8,,Permanent,Trigger,ObjectOverwrite)</f>
        <v>MXEUR1Y_NEW#0001</v>
      </c>
      <c r="J8" s="197"/>
    </row>
    <row r="9" spans="2:10" ht="11.25" customHeight="1" thickBot="1" x14ac:dyDescent="0.25">
      <c r="B9" s="198"/>
      <c r="C9" s="70" t="s">
        <v>24</v>
      </c>
      <c r="D9" s="204" t="b">
        <v>1</v>
      </c>
      <c r="E9" s="197"/>
      <c r="G9" s="199"/>
      <c r="H9" s="200"/>
      <c r="I9" s="201"/>
      <c r="J9" s="202"/>
    </row>
    <row r="10" spans="2:10" ht="11.25" customHeight="1" x14ac:dyDescent="0.2">
      <c r="B10" s="198"/>
      <c r="C10" s="70" t="s">
        <v>25</v>
      </c>
      <c r="D10" s="204" t="b">
        <v>1</v>
      </c>
      <c r="E10" s="197"/>
    </row>
    <row r="11" spans="2:10" ht="11.25" customHeight="1" x14ac:dyDescent="0.2">
      <c r="B11" s="198"/>
      <c r="C11" s="70" t="s">
        <v>26</v>
      </c>
      <c r="D11" s="205" t="s">
        <v>121</v>
      </c>
      <c r="E11" s="197"/>
    </row>
    <row r="12" spans="2:10" ht="11.25" customHeight="1" x14ac:dyDescent="0.2">
      <c r="B12" s="198"/>
      <c r="C12" s="70" t="s">
        <v>102</v>
      </c>
      <c r="D12" s="205" t="s">
        <v>107</v>
      </c>
      <c r="E12" s="197"/>
    </row>
    <row r="13" spans="2:10" ht="11.25" customHeight="1" x14ac:dyDescent="0.2">
      <c r="B13" s="198"/>
      <c r="C13" s="70" t="s">
        <v>144</v>
      </c>
      <c r="D13" s="205" t="s">
        <v>38</v>
      </c>
      <c r="E13" s="197"/>
    </row>
    <row r="14" spans="2:10" ht="11.25" customHeight="1" x14ac:dyDescent="0.2">
      <c r="B14" s="198"/>
      <c r="C14" s="70" t="s">
        <v>145</v>
      </c>
      <c r="D14" s="205" t="str">
        <f>PROPER(Currency)&amp;FamilyName</f>
        <v>Euribor</v>
      </c>
      <c r="E14" s="197"/>
    </row>
    <row r="15" spans="2:10" ht="11.25" customHeight="1" x14ac:dyDescent="0.2">
      <c r="B15" s="198"/>
      <c r="C15" s="71" t="s">
        <v>154</v>
      </c>
      <c r="D15" s="206" t="s">
        <v>153</v>
      </c>
      <c r="E15" s="197"/>
    </row>
    <row r="16" spans="2:10" ht="11.25" customHeight="1" thickBot="1" x14ac:dyDescent="0.25">
      <c r="B16" s="199"/>
      <c r="C16" s="200"/>
      <c r="D16" s="201"/>
      <c r="E16" s="202"/>
    </row>
    <row r="17" spans="2:10" ht="11.25" customHeight="1" x14ac:dyDescent="0.2"/>
    <row r="18" spans="2:10" ht="11.25" customHeight="1" x14ac:dyDescent="0.2">
      <c r="B18" s="191"/>
      <c r="C18" s="207"/>
      <c r="D18" s="207"/>
      <c r="E18" s="192"/>
      <c r="G18" s="191"/>
      <c r="H18" s="207"/>
      <c r="I18" s="207"/>
      <c r="J18" s="192"/>
    </row>
    <row r="19" spans="2:10" ht="11.25" customHeight="1" x14ac:dyDescent="0.2">
      <c r="B19" s="194"/>
      <c r="C19" s="74" t="s">
        <v>13</v>
      </c>
      <c r="D19" s="77" t="e">
        <f>_xll.qlPiecewiseYieldCurve(D21,D22,D23,_xll.ohPack(EURON!P3:P71),,,,D24,D25,D26,Permanent,,ObjectOverwrite)</f>
        <v>#NUM!</v>
      </c>
      <c r="E19" s="193"/>
      <c r="G19" s="194"/>
      <c r="H19" s="74" t="s">
        <v>13</v>
      </c>
      <c r="I19" s="77" t="e">
        <f>_xll.qlPiecewiseYieldCurve(I21,I22,I23,_xll.ohPack(EUR1M!Q3:Q102),,,,I24,I25,I26,Permanent,,ObjectOverwrite)</f>
        <v>#NUM!</v>
      </c>
      <c r="J19" s="193"/>
    </row>
    <row r="20" spans="2:10" x14ac:dyDescent="0.2">
      <c r="B20" s="194"/>
      <c r="C20" s="75" t="s">
        <v>14</v>
      </c>
      <c r="D20" s="78" t="str">
        <f ca="1">_xll.ohRangeRetrieveError(YieldCurve_ON)</f>
        <v>qlPiecewiseYieldCurve - ObjectHandler error: attempt to retrieve object with unknown ID '0'</v>
      </c>
      <c r="E20" s="193"/>
      <c r="G20" s="194"/>
      <c r="H20" s="75" t="s">
        <v>14</v>
      </c>
      <c r="I20" s="78" t="str">
        <f ca="1">_xll.ohRangeRetrieveError(YieldCurve_1M)</f>
        <v>qlPiecewiseYieldCurve - operToVectorImpl: error converting parameter 'RateHelpers' to type 'class std::basic_string&lt;char,struct std::char_traits&lt;char&gt;,class std::allocator&lt;char&gt; &gt;' : Unable to convert type 'struct ObjectHandler::empty_property_tag' to typ</v>
      </c>
      <c r="J20" s="193"/>
    </row>
    <row r="21" spans="2:10" x14ac:dyDescent="0.2">
      <c r="B21" s="194"/>
      <c r="C21" s="74" t="s">
        <v>15</v>
      </c>
      <c r="D21" s="63" t="s">
        <v>165</v>
      </c>
      <c r="E21" s="193"/>
      <c r="G21" s="194"/>
      <c r="H21" s="74" t="s">
        <v>15</v>
      </c>
      <c r="I21" s="63" t="s">
        <v>166</v>
      </c>
      <c r="J21" s="193"/>
    </row>
    <row r="22" spans="2:10" x14ac:dyDescent="0.2">
      <c r="B22" s="194"/>
      <c r="C22" s="76" t="s">
        <v>16</v>
      </c>
      <c r="D22" s="64">
        <v>0</v>
      </c>
      <c r="E22" s="193"/>
      <c r="G22" s="194"/>
      <c r="H22" s="76" t="s">
        <v>16</v>
      </c>
      <c r="I22" s="64">
        <v>2</v>
      </c>
      <c r="J22" s="193"/>
    </row>
    <row r="23" spans="2:10" x14ac:dyDescent="0.2">
      <c r="B23" s="194"/>
      <c r="C23" s="76" t="s">
        <v>17</v>
      </c>
      <c r="D23" s="65" t="s">
        <v>18</v>
      </c>
      <c r="E23" s="193"/>
      <c r="G23" s="194"/>
      <c r="H23" s="76" t="s">
        <v>17</v>
      </c>
      <c r="I23" s="65" t="s">
        <v>18</v>
      </c>
      <c r="J23" s="193"/>
    </row>
    <row r="24" spans="2:10" x14ac:dyDescent="0.2">
      <c r="B24" s="194"/>
      <c r="C24" s="76" t="s">
        <v>19</v>
      </c>
      <c r="D24" s="66"/>
      <c r="E24" s="193"/>
      <c r="G24" s="194"/>
      <c r="H24" s="76" t="s">
        <v>19</v>
      </c>
      <c r="I24" s="66"/>
      <c r="J24" s="193"/>
    </row>
    <row r="25" spans="2:10" x14ac:dyDescent="0.2">
      <c r="B25" s="194"/>
      <c r="C25" s="76" t="s">
        <v>20</v>
      </c>
      <c r="D25" s="67" t="s">
        <v>21</v>
      </c>
      <c r="E25" s="193"/>
      <c r="G25" s="194"/>
      <c r="H25" s="76" t="s">
        <v>20</v>
      </c>
      <c r="I25" s="67" t="s">
        <v>21</v>
      </c>
      <c r="J25" s="193"/>
    </row>
    <row r="26" spans="2:10" x14ac:dyDescent="0.2">
      <c r="B26" s="194"/>
      <c r="C26" s="75" t="s">
        <v>22</v>
      </c>
      <c r="D26" s="68" t="s">
        <v>133</v>
      </c>
      <c r="E26" s="193"/>
      <c r="G26" s="194"/>
      <c r="H26" s="75" t="s">
        <v>22</v>
      </c>
      <c r="I26" s="68" t="s">
        <v>133</v>
      </c>
      <c r="J26" s="193"/>
    </row>
    <row r="27" spans="2:10" x14ac:dyDescent="0.2">
      <c r="B27" s="194"/>
      <c r="C27" s="208"/>
      <c r="D27" s="208"/>
      <c r="E27" s="193"/>
      <c r="G27" s="194"/>
      <c r="H27" s="208"/>
      <c r="I27" s="208"/>
      <c r="J27" s="193"/>
    </row>
    <row r="28" spans="2:10" x14ac:dyDescent="0.2">
      <c r="B28" s="194"/>
      <c r="C28" s="209" t="e">
        <f>_xll.qlTermStructureReferenceDate(YieldCurve_ON)</f>
        <v>#VALUE!</v>
      </c>
      <c r="D28" s="210" t="e">
        <f>_xll.qlYieldTSDiscount(YieldCurve_ON,C28,,Trigger)</f>
        <v>#VALUE!</v>
      </c>
      <c r="E28" s="193"/>
      <c r="G28" s="194"/>
      <c r="H28" s="209" t="e">
        <f>_xll.qlTermStructureReferenceDate(YieldCurve_1M)</f>
        <v>#VALUE!</v>
      </c>
      <c r="I28" s="210" t="e">
        <f>_xll.qlYieldTSDiscount(YieldCurve_1M,H28,,Trigger)</f>
        <v>#VALUE!</v>
      </c>
      <c r="J28" s="193"/>
    </row>
    <row r="29" spans="2:10" x14ac:dyDescent="0.2">
      <c r="B29" s="194"/>
      <c r="C29" s="211" t="e">
        <f>_xll.qlTermStructureMaxDate(YieldCurve_ON)</f>
        <v>#VALUE!</v>
      </c>
      <c r="D29" s="212" t="e">
        <f>_xll.qlYieldTSDiscount(YieldCurve_ON,C29,,Trigger)</f>
        <v>#VALUE!</v>
      </c>
      <c r="E29" s="193"/>
      <c r="G29" s="194"/>
      <c r="H29" s="211" t="e">
        <f>_xll.qlTermStructureMaxDate(YieldCurve_1M)</f>
        <v>#VALUE!</v>
      </c>
      <c r="I29" s="212" t="e">
        <f>_xll.qlYieldTSDiscount(YieldCurve_1M,H29,,Trigger)</f>
        <v>#VALUE!</v>
      </c>
      <c r="J29" s="193"/>
    </row>
    <row r="30" spans="2:10" x14ac:dyDescent="0.2">
      <c r="B30" s="194"/>
      <c r="C30" s="226" t="str">
        <f>$H$4</f>
        <v>MXEURON_NEW</v>
      </c>
      <c r="D30" s="231" t="e">
        <f>_xll.qlRelinkableHandleLinkTo(C30,YieldCurve_ON)</f>
        <v>#NUM!</v>
      </c>
      <c r="E30" s="193"/>
      <c r="G30" s="194"/>
      <c r="H30" s="226" t="str">
        <f>$H$5</f>
        <v>MXEUR1M_NEW</v>
      </c>
      <c r="I30" s="231" t="e">
        <f>_xll.qlRelinkableHandleLinkTo(H30,YieldCurve_1M)</f>
        <v>#NUM!</v>
      </c>
      <c r="J30" s="193"/>
    </row>
    <row r="31" spans="2:10" x14ac:dyDescent="0.2">
      <c r="B31" s="213"/>
      <c r="C31" s="214"/>
      <c r="D31" s="214"/>
      <c r="E31" s="195"/>
      <c r="G31" s="213"/>
      <c r="H31" s="214"/>
      <c r="I31" s="214"/>
      <c r="J31" s="195"/>
    </row>
    <row r="32" spans="2:10" x14ac:dyDescent="0.2">
      <c r="B32" s="45"/>
      <c r="C32" s="45"/>
      <c r="D32" s="45"/>
      <c r="E32" s="45"/>
      <c r="G32" s="45"/>
      <c r="H32" s="45"/>
      <c r="I32" s="45"/>
      <c r="J32" s="45"/>
    </row>
    <row r="33" spans="1:10" x14ac:dyDescent="0.2">
      <c r="A33" s="45"/>
      <c r="B33" s="191"/>
      <c r="C33" s="207"/>
      <c r="D33" s="207"/>
      <c r="E33" s="192"/>
      <c r="G33" s="191"/>
      <c r="H33" s="207"/>
      <c r="I33" s="207"/>
      <c r="J33" s="192"/>
    </row>
    <row r="34" spans="1:10" x14ac:dyDescent="0.2">
      <c r="B34" s="194"/>
      <c r="C34" s="74" t="s">
        <v>13</v>
      </c>
      <c r="D34" s="77" t="e">
        <f>_xll.qlPiecewiseYieldCurve(D36,D37,D38,_xll.ohPack(EUR3M!Q3:Q102),,,,D39,D40,D41,Permanent,,ObjectOverwrite)</f>
        <v>#NUM!</v>
      </c>
      <c r="E34" s="193"/>
      <c r="F34" s="73"/>
      <c r="G34" s="194"/>
      <c r="H34" s="74" t="s">
        <v>13</v>
      </c>
      <c r="I34" s="77" t="e">
        <f>_xll.qlPiecewiseYieldCurve(I36,I37,I38,_xll.ohPack(EUR6M!Q3:Q102),,,,I39,I40,I41,Permanent,,ObjectOverwrite)</f>
        <v>#NUM!</v>
      </c>
      <c r="J34" s="193"/>
    </row>
    <row r="35" spans="1:10" x14ac:dyDescent="0.2">
      <c r="B35" s="194"/>
      <c r="C35" s="75" t="s">
        <v>14</v>
      </c>
      <c r="D35" s="78" t="str">
        <f ca="1">_xll.ohRangeRetrieveError(YieldCurve_3M)</f>
        <v>qlPiecewiseYieldCurve - operToVectorImpl: error converting parameter 'RateHelpers' to type 'class std::basic_string&lt;char,struct std::char_traits&lt;char&gt;,class std::allocator&lt;char&gt; &gt;' : Unable to convert type 'struct ObjectHandler::empty_property_tag' to typ</v>
      </c>
      <c r="E35" s="193"/>
      <c r="F35" s="73"/>
      <c r="G35" s="194"/>
      <c r="H35" s="75" t="s">
        <v>14</v>
      </c>
      <c r="I35" s="78" t="str">
        <f ca="1">_xll.ohRangeRetrieveError(YieldCurve_6M)</f>
        <v>qlPiecewiseYieldCurve - operToVectorImpl: error converting parameter 'RateHelpers' to type 'class std::basic_string&lt;char,struct std::char_traits&lt;char&gt;,class std::allocator&lt;char&gt; &gt;' : Unable to convert type 'struct ObjectHandler::empty_property_tag' to typ</v>
      </c>
      <c r="J35" s="193"/>
    </row>
    <row r="36" spans="1:10" x14ac:dyDescent="0.2">
      <c r="B36" s="194"/>
      <c r="C36" s="74" t="s">
        <v>15</v>
      </c>
      <c r="D36" s="63" t="s">
        <v>167</v>
      </c>
      <c r="E36" s="193"/>
      <c r="F36" s="73"/>
      <c r="G36" s="194"/>
      <c r="H36" s="74" t="s">
        <v>15</v>
      </c>
      <c r="I36" s="63" t="s">
        <v>168</v>
      </c>
      <c r="J36" s="193"/>
    </row>
    <row r="37" spans="1:10" x14ac:dyDescent="0.2">
      <c r="B37" s="194"/>
      <c r="C37" s="76" t="s">
        <v>16</v>
      </c>
      <c r="D37" s="64">
        <v>2</v>
      </c>
      <c r="E37" s="193"/>
      <c r="F37" s="73"/>
      <c r="G37" s="194"/>
      <c r="H37" s="76" t="s">
        <v>16</v>
      </c>
      <c r="I37" s="64">
        <v>2</v>
      </c>
      <c r="J37" s="193"/>
    </row>
    <row r="38" spans="1:10" x14ac:dyDescent="0.2">
      <c r="B38" s="194"/>
      <c r="C38" s="76" t="s">
        <v>17</v>
      </c>
      <c r="D38" s="65" t="s">
        <v>18</v>
      </c>
      <c r="E38" s="193"/>
      <c r="F38" s="73"/>
      <c r="G38" s="194"/>
      <c r="H38" s="76" t="s">
        <v>17</v>
      </c>
      <c r="I38" s="65" t="s">
        <v>18</v>
      </c>
      <c r="J38" s="193"/>
    </row>
    <row r="39" spans="1:10" x14ac:dyDescent="0.2">
      <c r="B39" s="194"/>
      <c r="C39" s="76" t="s">
        <v>19</v>
      </c>
      <c r="D39" s="66"/>
      <c r="E39" s="193"/>
      <c r="F39" s="73"/>
      <c r="G39" s="194"/>
      <c r="H39" s="76" t="s">
        <v>19</v>
      </c>
      <c r="I39" s="66"/>
      <c r="J39" s="193"/>
    </row>
    <row r="40" spans="1:10" x14ac:dyDescent="0.2">
      <c r="B40" s="194"/>
      <c r="C40" s="76" t="s">
        <v>20</v>
      </c>
      <c r="D40" s="67" t="s">
        <v>21</v>
      </c>
      <c r="E40" s="193"/>
      <c r="F40" s="73"/>
      <c r="G40" s="194"/>
      <c r="H40" s="76" t="s">
        <v>20</v>
      </c>
      <c r="I40" s="67" t="s">
        <v>21</v>
      </c>
      <c r="J40" s="193"/>
    </row>
    <row r="41" spans="1:10" x14ac:dyDescent="0.2">
      <c r="B41" s="194"/>
      <c r="C41" s="75" t="s">
        <v>22</v>
      </c>
      <c r="D41" s="68" t="s">
        <v>133</v>
      </c>
      <c r="E41" s="193"/>
      <c r="F41" s="73"/>
      <c r="G41" s="194"/>
      <c r="H41" s="75" t="s">
        <v>22</v>
      </c>
      <c r="I41" s="68" t="s">
        <v>133</v>
      </c>
      <c r="J41" s="193"/>
    </row>
    <row r="42" spans="1:10" x14ac:dyDescent="0.2">
      <c r="B42" s="194"/>
      <c r="C42" s="208"/>
      <c r="D42" s="208"/>
      <c r="E42" s="193"/>
      <c r="F42" s="73"/>
      <c r="G42" s="194"/>
      <c r="H42" s="208"/>
      <c r="I42" s="208"/>
      <c r="J42" s="193"/>
    </row>
    <row r="43" spans="1:10" x14ac:dyDescent="0.2">
      <c r="B43" s="194"/>
      <c r="C43" s="209" t="e">
        <f>_xll.qlTermStructureReferenceDate(YieldCurve_3M)</f>
        <v>#VALUE!</v>
      </c>
      <c r="D43" s="210" t="e">
        <f>_xll.qlYieldTSDiscount(YieldCurve_3M,C43,,Trigger)</f>
        <v>#VALUE!</v>
      </c>
      <c r="E43" s="193"/>
      <c r="F43" s="73"/>
      <c r="G43" s="194"/>
      <c r="H43" s="209" t="e">
        <f>_xll.qlTermStructureReferenceDate(YieldCurve_6M)</f>
        <v>#VALUE!</v>
      </c>
      <c r="I43" s="210" t="e">
        <f>_xll.qlYieldTSDiscount(YieldCurve_6M,H43,,Trigger)</f>
        <v>#VALUE!</v>
      </c>
      <c r="J43" s="193"/>
    </row>
    <row r="44" spans="1:10" x14ac:dyDescent="0.2">
      <c r="B44" s="194"/>
      <c r="C44" s="211" t="e">
        <f>_xll.qlTermStructureMaxDate(YieldCurve_3M)</f>
        <v>#VALUE!</v>
      </c>
      <c r="D44" s="212" t="e">
        <f>_xll.qlYieldTSDiscount(YieldCurve_3M,C44,,Trigger)</f>
        <v>#VALUE!</v>
      </c>
      <c r="E44" s="193"/>
      <c r="F44" s="73"/>
      <c r="G44" s="194"/>
      <c r="H44" s="211" t="e">
        <f>_xll.qlTermStructureMaxDate(YieldCurve_6M)</f>
        <v>#VALUE!</v>
      </c>
      <c r="I44" s="212" t="e">
        <f>_xll.qlYieldTSDiscount(YieldCurve_6M,H44,,Trigger)</f>
        <v>#VALUE!</v>
      </c>
      <c r="J44" s="193"/>
    </row>
    <row r="45" spans="1:10" x14ac:dyDescent="0.2">
      <c r="B45" s="194"/>
      <c r="C45" s="226" t="str">
        <f>$H$6</f>
        <v>MXEUR3M_NEW</v>
      </c>
      <c r="D45" s="231" t="e">
        <f>_xll.qlRelinkableHandleLinkTo(C45,YieldCurve_3M)</f>
        <v>#NUM!</v>
      </c>
      <c r="E45" s="193"/>
      <c r="F45" s="73"/>
      <c r="G45" s="194"/>
      <c r="H45" s="226" t="str">
        <f>$H$7</f>
        <v>MXEUR6M_NEW</v>
      </c>
      <c r="I45" s="231" t="e">
        <f>_xll.qlRelinkableHandleLinkTo(H45,YieldCurve_6M)</f>
        <v>#NUM!</v>
      </c>
      <c r="J45" s="193"/>
    </row>
    <row r="46" spans="1:10" x14ac:dyDescent="0.2">
      <c r="B46" s="213"/>
      <c r="C46" s="214"/>
      <c r="D46" s="214"/>
      <c r="E46" s="195"/>
      <c r="F46" s="73"/>
      <c r="G46" s="213"/>
      <c r="H46" s="214"/>
      <c r="I46" s="214"/>
      <c r="J46" s="195"/>
    </row>
    <row r="47" spans="1:10" x14ac:dyDescent="0.2">
      <c r="F47" s="73"/>
    </row>
    <row r="48" spans="1:10" x14ac:dyDescent="0.2">
      <c r="B48" s="191"/>
      <c r="C48" s="207"/>
      <c r="D48" s="207"/>
      <c r="E48" s="192"/>
      <c r="F48" s="73"/>
    </row>
    <row r="49" spans="2:6" x14ac:dyDescent="0.2">
      <c r="B49" s="194"/>
      <c r="C49" s="74" t="s">
        <v>13</v>
      </c>
      <c r="D49" s="77" t="e">
        <f>_xll.qlPiecewiseYieldCurve(D51,D52,D53,_xll.ohPack(EUR1Y!Q3:Q102),,,,D54,D55,D56,Permanent,,ObjectOverwrite)</f>
        <v>#NUM!</v>
      </c>
      <c r="E49" s="193"/>
      <c r="F49" s="73"/>
    </row>
    <row r="50" spans="2:6" x14ac:dyDescent="0.2">
      <c r="B50" s="194"/>
      <c r="C50" s="75" t="s">
        <v>14</v>
      </c>
      <c r="D50" s="78" t="str">
        <f ca="1">_xll.ohRangeRetrieveError(YieldCurve_1Y)</f>
        <v>qlPiecewiseYieldCurve - operToVectorImpl: error converting parameter 'RateHelpers' to type 'class std::basic_string&lt;char,struct std::char_traits&lt;char&gt;,class std::allocator&lt;char&gt; &gt;' : Unable to convert type 'struct ObjectHandler::empty_property_tag' to typ</v>
      </c>
      <c r="E50" s="193"/>
      <c r="F50" s="73"/>
    </row>
    <row r="51" spans="2:6" x14ac:dyDescent="0.2">
      <c r="B51" s="194"/>
      <c r="C51" s="74" t="s">
        <v>15</v>
      </c>
      <c r="D51" s="63" t="s">
        <v>169</v>
      </c>
      <c r="E51" s="193"/>
    </row>
    <row r="52" spans="2:6" x14ac:dyDescent="0.2">
      <c r="B52" s="194"/>
      <c r="C52" s="76" t="s">
        <v>16</v>
      </c>
      <c r="D52" s="64">
        <v>2</v>
      </c>
      <c r="E52" s="193"/>
    </row>
    <row r="53" spans="2:6" x14ac:dyDescent="0.2">
      <c r="B53" s="194"/>
      <c r="C53" s="76" t="s">
        <v>17</v>
      </c>
      <c r="D53" s="65" t="s">
        <v>18</v>
      </c>
      <c r="E53" s="193"/>
    </row>
    <row r="54" spans="2:6" x14ac:dyDescent="0.2">
      <c r="B54" s="194"/>
      <c r="C54" s="76" t="s">
        <v>19</v>
      </c>
      <c r="D54" s="66"/>
      <c r="E54" s="193"/>
    </row>
    <row r="55" spans="2:6" x14ac:dyDescent="0.2">
      <c r="B55" s="194"/>
      <c r="C55" s="76" t="s">
        <v>20</v>
      </c>
      <c r="D55" s="67" t="s">
        <v>21</v>
      </c>
      <c r="E55" s="193"/>
    </row>
    <row r="56" spans="2:6" x14ac:dyDescent="0.2">
      <c r="B56" s="194"/>
      <c r="C56" s="75" t="s">
        <v>22</v>
      </c>
      <c r="D56" s="68" t="s">
        <v>133</v>
      </c>
      <c r="E56" s="193"/>
    </row>
    <row r="57" spans="2:6" x14ac:dyDescent="0.2">
      <c r="B57" s="194"/>
      <c r="C57" s="208"/>
      <c r="D57" s="208"/>
      <c r="E57" s="193"/>
    </row>
    <row r="58" spans="2:6" x14ac:dyDescent="0.2">
      <c r="B58" s="194"/>
      <c r="C58" s="209" t="e">
        <f>_xll.qlTermStructureReferenceDate(YieldCurve_1Y)</f>
        <v>#VALUE!</v>
      </c>
      <c r="D58" s="210" t="e">
        <f>_xll.qlYieldTSDiscount(YieldCurve_1Y,C58,,Trigger)</f>
        <v>#VALUE!</v>
      </c>
      <c r="E58" s="193"/>
    </row>
    <row r="59" spans="2:6" x14ac:dyDescent="0.2">
      <c r="B59" s="194"/>
      <c r="C59" s="211" t="e">
        <f>_xll.qlTermStructureMaxDate(YieldCurve_1Y)</f>
        <v>#VALUE!</v>
      </c>
      <c r="D59" s="212" t="e">
        <f>_xll.qlYieldTSDiscount(YieldCurve_1Y,C59,,Trigger)</f>
        <v>#VALUE!</v>
      </c>
      <c r="E59" s="193"/>
    </row>
    <row r="60" spans="2:6" x14ac:dyDescent="0.2">
      <c r="B60" s="194"/>
      <c r="C60" s="226" t="str">
        <f>$H$8</f>
        <v>MXEUR1Y_NEW</v>
      </c>
      <c r="D60" s="231" t="e">
        <f>_xll.qlRelinkableHandleLinkTo(C60,YieldCurve_1Y)</f>
        <v>#NUM!</v>
      </c>
      <c r="E60" s="193"/>
    </row>
    <row r="61" spans="2:6" x14ac:dyDescent="0.2">
      <c r="B61" s="213"/>
      <c r="C61" s="214"/>
      <c r="D61" s="214"/>
      <c r="E61" s="195"/>
    </row>
  </sheetData>
  <dataValidations disablePrompts="1" count="6">
    <dataValidation type="list" allowBlank="1" showInputMessage="1" showErrorMessage="1" sqref="I38 D23 D38 I23 D53">
      <formula1>"TARGET,UnitedKingdom::Exchange,UnitedKingdom::Metals,UnitedKingdom::Settlement,UnitedStates::GovernmentBond,UnitedStates::NERC,UnitedStates::NYSE,UnitedStates::Settlement,Switzerland,Japan,Italy::Exchange"</formula1>
    </dataValidation>
    <dataValidation type="list" allowBlank="1" showInputMessage="1" showErrorMessage="1" sqref="I40 D25 D40 I25 D55">
      <formula1>"Discount,ZeroYield,ForwardRate"</formula1>
    </dataValidation>
    <dataValidation type="list" allowBlank="1" showInputMessage="1" showErrorMessage="1" sqref="I41 D26 D41 I26 D56">
      <formula1>"Linear,BackwardFlat,ForwardFlat,Linear,LogLinear,CubicNaturalSpline,LogCubicNaturalSpline,MonotonicCubicNaturalSpline,MonotonicLogCubicNaturalSpline,FritschButlandCubic,FritschButlandLogCubic,KrugerCubic,KrugerLogCubic"</formula1>
    </dataValidation>
    <dataValidation type="list" allowBlank="1" showInputMessage="1" showErrorMessage="1" sqref="D8">
      <formula1>"TARGET,UnitedKingdom::Exchange,UnitedKingdom::Metals,UnitedKingdom::Settlement,UnitedStates::GovernmentBond,UnitedStates::NERC,UnitedStates::NYSE,UnitedStates::Settlement,Switzerland,Japan,Italy::Exchange,NullCalendar,Australia,China,HongKong::HKEx"</formula1>
    </dataValidation>
    <dataValidation type="list" allowBlank="1" showInputMessage="1" showErrorMessage="1" sqref="D16">
      <formula1>"Reference, Mx_Live,QL_Live"</formula1>
    </dataValidation>
    <dataValidation type="list" allowBlank="1" showInputMessage="1" showErrorMessage="1" sqref="D12">
      <formula1>"Reference, Mx_Live"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V80"/>
  <sheetViews>
    <sheetView showGridLines="0" topLeftCell="K1" workbookViewId="0">
      <selection activeCell="S2" sqref="S2"/>
    </sheetView>
  </sheetViews>
  <sheetFormatPr defaultRowHeight="11.25" outlineLevelCol="1" x14ac:dyDescent="0.2"/>
  <cols>
    <col min="1" max="1" width="7.5703125" style="38" hidden="1" customWidth="1" outlineLevel="1"/>
    <col min="2" max="2" width="6" style="82" hidden="1" customWidth="1" outlineLevel="1"/>
    <col min="3" max="3" width="7.85546875" style="60" hidden="1" customWidth="1" outlineLevel="1"/>
    <col min="4" max="4" width="24.42578125" style="83" hidden="1" customWidth="1" outlineLevel="1"/>
    <col min="5" max="5" width="6" style="38" hidden="1" customWidth="1" outlineLevel="1"/>
    <col min="6" max="7" width="12.85546875" style="38" hidden="1" customWidth="1" outlineLevel="1"/>
    <col min="8" max="8" width="15.140625" style="38" hidden="1" customWidth="1" outlineLevel="1" collapsed="1"/>
    <col min="9" max="9" width="9" style="60" hidden="1" customWidth="1" outlineLevel="1"/>
    <col min="10" max="10" width="2.7109375" style="38" hidden="1" customWidth="1" outlineLevel="1" collapsed="1"/>
    <col min="11" max="11" width="2.85546875" style="38" customWidth="1" collapsed="1"/>
    <col min="12" max="12" width="5" style="38" hidden="1" customWidth="1" outlineLevel="1"/>
    <col min="13" max="13" width="9" style="38" hidden="1" customWidth="1" outlineLevel="1"/>
    <col min="14" max="14" width="15.140625" style="38" hidden="1" customWidth="1" outlineLevel="1"/>
    <col min="15" max="15" width="6" style="38" hidden="1" customWidth="1" outlineLevel="1"/>
    <col min="16" max="16" width="15.140625" style="38" hidden="1" customWidth="1" outlineLevel="1"/>
    <col min="17" max="17" width="19.28515625" style="38" customWidth="1" collapsed="1"/>
    <col min="18" max="18" width="10.7109375" style="38" customWidth="1"/>
    <col min="19" max="19" width="9.28515625" style="38" customWidth="1"/>
    <col min="20" max="21" width="17.28515625" style="38" bestFit="1" customWidth="1"/>
    <col min="22" max="22" width="16.140625" style="38" bestFit="1" customWidth="1"/>
    <col min="23" max="23" width="15.140625" style="38" bestFit="1" customWidth="1"/>
    <col min="24" max="24" width="9" style="38" bestFit="1" customWidth="1"/>
    <col min="25" max="26" width="9.140625" style="38"/>
    <col min="27" max="27" width="12" style="38" bestFit="1" customWidth="1"/>
    <col min="28" max="16384" width="9.140625" style="38"/>
  </cols>
  <sheetData>
    <row r="1" spans="1:22" ht="21.95" customHeight="1" x14ac:dyDescent="0.2">
      <c r="B1" s="40"/>
      <c r="C1" s="41"/>
      <c r="D1" s="42"/>
      <c r="E1" s="43"/>
      <c r="H1" s="38" t="str">
        <f>_xll.qlEonia(,,Permanent,Trigger,ObjectOverwrite)</f>
        <v>obj_0080c#0001</v>
      </c>
      <c r="I1" s="41"/>
      <c r="Q1" s="92" t="s">
        <v>115</v>
      </c>
      <c r="R1" s="93"/>
      <c r="S1" s="93"/>
      <c r="T1" s="91"/>
      <c r="U1" s="90"/>
      <c r="V1" s="80" t="s">
        <v>109</v>
      </c>
    </row>
    <row r="2" spans="1:22" ht="21.9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L2" s="35" t="s">
        <v>12</v>
      </c>
      <c r="M2" s="35"/>
      <c r="N2" s="35" t="s">
        <v>33</v>
      </c>
      <c r="O2" s="35"/>
      <c r="P2" s="80" t="s">
        <v>33</v>
      </c>
      <c r="Q2" s="80" t="s">
        <v>42</v>
      </c>
      <c r="R2" s="79" t="s">
        <v>108</v>
      </c>
      <c r="S2" s="79"/>
      <c r="T2" s="80" t="s">
        <v>30</v>
      </c>
      <c r="U2" s="80" t="s">
        <v>31</v>
      </c>
      <c r="V2" s="84" t="e">
        <f t="array" ref="V2:V71">_xll.qlPiecewiseYieldCurveData(YieldCurve_ON,Trigger)</f>
        <v>#VALUE!</v>
      </c>
    </row>
    <row r="3" spans="1:22" ht="11.25" customHeight="1" x14ac:dyDescent="0.2">
      <c r="A3" s="18" t="s">
        <v>34</v>
      </c>
      <c r="B3" s="123" t="s">
        <v>40</v>
      </c>
      <c r="C3" s="19">
        <f>IF(B3="ON",0,IF(B3="TN",1,2))</f>
        <v>0</v>
      </c>
      <c r="D3" s="20" t="str">
        <f t="shared" ref="D3:D19" si="0">IF(RIGHT(B3,1)="M","Modified Following",IF(RIGHT(B3,1)="Y","Modified Following","Following"))</f>
        <v>Following</v>
      </c>
      <c r="E3" s="21" t="str">
        <f>IF(RIGHT(B3,1)="M","TRUE",IF(RIGHT(B3,1)="Y","TRUE","FALSE"))</f>
        <v>FALSE</v>
      </c>
      <c r="F3" s="22" t="s">
        <v>36</v>
      </c>
      <c r="G3" s="87" t="str">
        <f t="shared" ref="G3:G34" si="1">Currency&amp;"ON"&amp;UPPER(A3)&amp;UPPER(B3)</f>
        <v>EURONDPON</v>
      </c>
      <c r="H3" s="24" t="e">
        <f>_xll.qlDepositRateHelper2(,G3,IF(RIGHT(B3,1)="N","1D",IF(B3="SW","1W",B3)),C3,Calendar,D3,E3,F3,Permanent,Trigger,ObjectOverwrite)</f>
        <v>#NUM!</v>
      </c>
      <c r="I3" s="19" t="b">
        <f t="shared" ref="I3:I17" si="2">IF(ISERROR(H3),FALSE,TRUE)</f>
        <v>0</v>
      </c>
      <c r="J3" s="39"/>
      <c r="L3" s="13" t="str">
        <f t="shared" ref="L3:L34" si="3">A3</f>
        <v>Dp</v>
      </c>
      <c r="M3" s="13" t="str">
        <f t="shared" ref="M3:M34" si="4">B3</f>
        <v>ON</v>
      </c>
      <c r="N3" s="6" t="e">
        <f>H3</f>
        <v>#NUM!</v>
      </c>
      <c r="O3" s="6" t="b">
        <f>I3</f>
        <v>0</v>
      </c>
      <c r="P3" s="6">
        <f t="array" ref="P3:P71">_xll.ohPack(_xll.ohFilter(N3:N71,O3:O71))</f>
        <v>0</v>
      </c>
      <c r="Q3" s="6" t="e">
        <f>_xll.qlRateHelperQuoteName(P3,Trigger)</f>
        <v>#NUM!</v>
      </c>
      <c r="R3" s="37" t="e">
        <f>_xll.qlRateHelperQuoteValue(P3,Trigger)</f>
        <v>#NUM!</v>
      </c>
      <c r="S3" s="99" t="str">
        <f>IFERROR(_xll.qlFuturesRateHelperConvexityAdjustment(P3,ManualTrigger),"--")</f>
        <v>--</v>
      </c>
      <c r="T3" s="7" t="e">
        <f>_xll.qlRateHelperEarliestDate(P3,Trigger)</f>
        <v>#NUM!</v>
      </c>
      <c r="U3" s="7" t="e">
        <f>_xll.qlRateHelperLatestDate(P3,Trigger)</f>
        <v>#NUM!</v>
      </c>
      <c r="V3" s="85" t="e">
        <v>#VALUE!</v>
      </c>
    </row>
    <row r="4" spans="1:22" ht="11.25" customHeight="1" x14ac:dyDescent="0.2">
      <c r="A4" s="25" t="s">
        <v>34</v>
      </c>
      <c r="B4" s="124" t="s">
        <v>100</v>
      </c>
      <c r="C4" s="27">
        <f t="shared" ref="C4:C67" si="5">IF(B4="ON",0,IF(B4="TN",1,2))</f>
        <v>1</v>
      </c>
      <c r="D4" s="28" t="str">
        <f t="shared" si="0"/>
        <v>Following</v>
      </c>
      <c r="E4" s="29" t="str">
        <f t="shared" ref="E4:E67" si="6">IF(RIGHT(B4,1)="M","TRUE",IF(RIGHT(B4,1)="Y","TRUE","FALSE"))</f>
        <v>FALSE</v>
      </c>
      <c r="F4" s="30" t="s">
        <v>36</v>
      </c>
      <c r="G4" s="88" t="str">
        <f t="shared" si="1"/>
        <v>EURONDPTN</v>
      </c>
      <c r="H4" s="32" t="e">
        <f>_xll.qlDepositRateHelper2(,G4,IF(RIGHT(B4,1)="N","1D",IF(B4="SW","1W",B4)),C4,Calendar,D4,E4,F4,Permanent,Trigger,ObjectOverwrite)</f>
        <v>#NUM!</v>
      </c>
      <c r="I4" s="27" t="b">
        <f t="shared" si="2"/>
        <v>0</v>
      </c>
      <c r="J4" s="45"/>
      <c r="L4" s="13" t="str">
        <f t="shared" si="3"/>
        <v>Dp</v>
      </c>
      <c r="M4" s="13" t="str">
        <f t="shared" si="4"/>
        <v>TN</v>
      </c>
      <c r="N4" s="6" t="e">
        <f t="shared" ref="N4:N67" si="7">H4</f>
        <v>#NUM!</v>
      </c>
      <c r="O4" s="6" t="b">
        <f t="shared" ref="O4:O67" si="8">I4</f>
        <v>0</v>
      </c>
      <c r="P4" s="6">
        <v>0</v>
      </c>
      <c r="Q4" s="6" t="e">
        <f>_xll.qlRateHelperQuoteName(P4,Trigger)</f>
        <v>#NUM!</v>
      </c>
      <c r="R4" s="37" t="e">
        <f>_xll.qlRateHelperQuoteValue(P4,Trigger)</f>
        <v>#NUM!</v>
      </c>
      <c r="S4" s="99" t="str">
        <f>IFERROR(_xll.qlFuturesRateHelperConvexityAdjustment(P4,ManualTrigger),"--")</f>
        <v>--</v>
      </c>
      <c r="T4" s="7" t="e">
        <f>_xll.qlRateHelperEarliestDate(P4,Trigger)</f>
        <v>#NUM!</v>
      </c>
      <c r="U4" s="7" t="e">
        <f>_xll.qlRateHelperLatestDate(P4,Trigger)</f>
        <v>#NUM!</v>
      </c>
      <c r="V4" s="85" t="e">
        <v>#VALUE!</v>
      </c>
    </row>
    <row r="5" spans="1:22" ht="11.25" customHeight="1" x14ac:dyDescent="0.2">
      <c r="A5" s="25" t="s">
        <v>34</v>
      </c>
      <c r="B5" s="124" t="s">
        <v>101</v>
      </c>
      <c r="C5" s="27">
        <f t="shared" si="5"/>
        <v>2</v>
      </c>
      <c r="D5" s="28" t="str">
        <f t="shared" si="0"/>
        <v>Following</v>
      </c>
      <c r="E5" s="29" t="str">
        <f t="shared" si="6"/>
        <v>FALSE</v>
      </c>
      <c r="F5" s="30" t="s">
        <v>36</v>
      </c>
      <c r="G5" s="88" t="str">
        <f t="shared" si="1"/>
        <v>EURONDPSN</v>
      </c>
      <c r="H5" s="32" t="e">
        <f>_xll.qlDepositRateHelper2(,G5,IF(RIGHT(B5,1)="N","1D",IF(B5="SW","1W",B5)),C5,Calendar,D5,E5,F5,Permanent,Trigger,ObjectOverwrite)</f>
        <v>#NUM!</v>
      </c>
      <c r="I5" s="27" t="b">
        <f t="shared" si="2"/>
        <v>0</v>
      </c>
      <c r="J5" s="45"/>
      <c r="L5" s="13" t="str">
        <f t="shared" si="3"/>
        <v>Dp</v>
      </c>
      <c r="M5" s="13" t="str">
        <f t="shared" si="4"/>
        <v>SN</v>
      </c>
      <c r="N5" s="6" t="e">
        <f t="shared" si="7"/>
        <v>#NUM!</v>
      </c>
      <c r="O5" s="6" t="b">
        <f t="shared" si="8"/>
        <v>0</v>
      </c>
      <c r="P5" s="6">
        <v>0</v>
      </c>
      <c r="Q5" s="6" t="e">
        <f>_xll.qlRateHelperQuoteName(P5,Trigger)</f>
        <v>#NUM!</v>
      </c>
      <c r="R5" s="37" t="e">
        <f>_xll.qlRateHelperQuoteValue(P5,Trigger)</f>
        <v>#NUM!</v>
      </c>
      <c r="S5" s="99" t="str">
        <f>IFERROR(_xll.qlFuturesRateHelperConvexityAdjustment(P5,ManualTrigger),"--")</f>
        <v>--</v>
      </c>
      <c r="T5" s="7" t="e">
        <f>_xll.qlRateHelperEarliestDate(P5,Trigger)</f>
        <v>#NUM!</v>
      </c>
      <c r="U5" s="7" t="e">
        <f>_xll.qlRateHelperLatestDate(P5,Trigger)</f>
        <v>#NUM!</v>
      </c>
      <c r="V5" s="85" t="e">
        <v>#VALUE!</v>
      </c>
    </row>
    <row r="6" spans="1:22" ht="11.25" customHeight="1" x14ac:dyDescent="0.2">
      <c r="A6" s="25" t="s">
        <v>131</v>
      </c>
      <c r="B6" s="124" t="s">
        <v>132</v>
      </c>
      <c r="C6" s="27">
        <f t="shared" si="5"/>
        <v>2</v>
      </c>
      <c r="D6" s="28" t="str">
        <f t="shared" si="0"/>
        <v>Following</v>
      </c>
      <c r="E6" s="29" t="str">
        <f t="shared" si="6"/>
        <v>FALSE</v>
      </c>
      <c r="F6" s="30" t="s">
        <v>36</v>
      </c>
      <c r="G6" s="88" t="str">
        <f t="shared" si="1"/>
        <v>EURONOISSW</v>
      </c>
      <c r="H6" s="32" t="e">
        <f>_xll.qlDepositRateHelper2(,G6,IF(RIGHT(B6,1)="N","1D",IF(B6="SW","1W",B6)),C6,Calendar,D6,E6,F6,Permanent,Trigger,ObjectOverwrite)</f>
        <v>#NUM!</v>
      </c>
      <c r="I6" s="27" t="b">
        <f t="shared" si="2"/>
        <v>0</v>
      </c>
      <c r="J6" s="45"/>
      <c r="L6" s="13" t="str">
        <f t="shared" si="3"/>
        <v>OIS</v>
      </c>
      <c r="M6" s="13" t="str">
        <f t="shared" si="4"/>
        <v>SW</v>
      </c>
      <c r="N6" s="6" t="e">
        <f t="shared" si="7"/>
        <v>#NUM!</v>
      </c>
      <c r="O6" s="6" t="b">
        <f t="shared" si="8"/>
        <v>0</v>
      </c>
      <c r="P6" s="6">
        <v>0</v>
      </c>
      <c r="Q6" s="6" t="e">
        <f>_xll.qlRateHelperQuoteName(P6,Trigger)</f>
        <v>#NUM!</v>
      </c>
      <c r="R6" s="37" t="e">
        <f>_xll.qlRateHelperQuoteValue(P6,Trigger)</f>
        <v>#NUM!</v>
      </c>
      <c r="S6" s="99" t="str">
        <f>IFERROR(_xll.qlFuturesRateHelperConvexityAdjustment(P6,ManualTrigger),"--")</f>
        <v>--</v>
      </c>
      <c r="T6" s="7" t="e">
        <f>_xll.qlRateHelperEarliestDate(P6,Trigger)</f>
        <v>#NUM!</v>
      </c>
      <c r="U6" s="7" t="e">
        <f>_xll.qlRateHelperLatestDate(P6,Trigger)</f>
        <v>#NUM!</v>
      </c>
      <c r="V6" s="85" t="e">
        <v>#VALUE!</v>
      </c>
    </row>
    <row r="7" spans="1:22" ht="11.25" customHeight="1" x14ac:dyDescent="0.2">
      <c r="A7" s="25" t="s">
        <v>131</v>
      </c>
      <c r="B7" s="26" t="s">
        <v>45</v>
      </c>
      <c r="C7" s="27">
        <f t="shared" si="5"/>
        <v>2</v>
      </c>
      <c r="D7" s="28" t="str">
        <f t="shared" si="0"/>
        <v>Following</v>
      </c>
      <c r="E7" s="29" t="str">
        <f t="shared" si="6"/>
        <v>FALSE</v>
      </c>
      <c r="F7" s="30" t="s">
        <v>36</v>
      </c>
      <c r="G7" s="88" t="str">
        <f t="shared" si="1"/>
        <v>EURONOIS2W</v>
      </c>
      <c r="H7" s="32" t="e">
        <f>_xll.qlDepositRateHelper2(,G7,IF(RIGHT(B7,1)="N","1D",IF(B7="SW","1W",B7)),C7,Calendar,D7,E7,F7,Permanent,Trigger,ObjectOverwrite)</f>
        <v>#NUM!</v>
      </c>
      <c r="I7" s="27" t="b">
        <f t="shared" si="2"/>
        <v>0</v>
      </c>
      <c r="J7" s="45"/>
      <c r="L7" s="13" t="str">
        <f t="shared" si="3"/>
        <v>OIS</v>
      </c>
      <c r="M7" s="13" t="str">
        <f t="shared" si="4"/>
        <v>2W</v>
      </c>
      <c r="N7" s="6" t="e">
        <f t="shared" si="7"/>
        <v>#NUM!</v>
      </c>
      <c r="O7" s="6" t="b">
        <f t="shared" si="8"/>
        <v>0</v>
      </c>
      <c r="P7" s="6">
        <v>0</v>
      </c>
      <c r="Q7" s="6" t="e">
        <f>_xll.qlRateHelperQuoteName(P7,Trigger)</f>
        <v>#NUM!</v>
      </c>
      <c r="R7" s="37" t="e">
        <f>_xll.qlRateHelperQuoteValue(P7,Trigger)</f>
        <v>#NUM!</v>
      </c>
      <c r="S7" s="99" t="str">
        <f>IFERROR(_xll.qlFuturesRateHelperConvexityAdjustment(P7,ManualTrigger),"--")</f>
        <v>--</v>
      </c>
      <c r="T7" s="7" t="e">
        <f>_xll.qlRateHelperEarliestDate(P7,Trigger)</f>
        <v>#NUM!</v>
      </c>
      <c r="U7" s="7" t="e">
        <f>_xll.qlRateHelperLatestDate(P7,Trigger)</f>
        <v>#NUM!</v>
      </c>
      <c r="V7" s="85" t="e">
        <v>#VALUE!</v>
      </c>
    </row>
    <row r="8" spans="1:22" ht="11.25" customHeight="1" x14ac:dyDescent="0.2">
      <c r="A8" s="25" t="s">
        <v>131</v>
      </c>
      <c r="B8" s="26" t="s">
        <v>46</v>
      </c>
      <c r="C8" s="27">
        <f t="shared" si="5"/>
        <v>2</v>
      </c>
      <c r="D8" s="28" t="str">
        <f t="shared" si="0"/>
        <v>Following</v>
      </c>
      <c r="E8" s="29" t="str">
        <f t="shared" si="6"/>
        <v>FALSE</v>
      </c>
      <c r="F8" s="30" t="s">
        <v>36</v>
      </c>
      <c r="G8" s="88" t="str">
        <f t="shared" si="1"/>
        <v>EURONOIS3W</v>
      </c>
      <c r="H8" s="32" t="e">
        <f>_xll.qlDepositRateHelper2(,G8,IF(RIGHT(B8,1)="N","1D",IF(B8="SW","1W",B8)),C8,Calendar,D8,E8,F8,Permanent,Trigger,ObjectOverwrite)</f>
        <v>#NUM!</v>
      </c>
      <c r="I8" s="27" t="b">
        <f t="shared" si="2"/>
        <v>0</v>
      </c>
      <c r="J8" s="45"/>
      <c r="L8" s="13" t="str">
        <f t="shared" si="3"/>
        <v>OIS</v>
      </c>
      <c r="M8" s="13" t="str">
        <f t="shared" si="4"/>
        <v>3W</v>
      </c>
      <c r="N8" s="6" t="e">
        <f t="shared" si="7"/>
        <v>#NUM!</v>
      </c>
      <c r="O8" s="6" t="b">
        <f t="shared" si="8"/>
        <v>0</v>
      </c>
      <c r="P8" s="6">
        <v>0</v>
      </c>
      <c r="Q8" s="6" t="e">
        <f>_xll.qlRateHelperQuoteName(P8,Trigger)</f>
        <v>#NUM!</v>
      </c>
      <c r="R8" s="37" t="e">
        <f>_xll.qlRateHelperQuoteValue(P8,Trigger)</f>
        <v>#NUM!</v>
      </c>
      <c r="S8" s="99" t="str">
        <f>IFERROR(_xll.qlFuturesRateHelperConvexityAdjustment(P8,ManualTrigger),"--")</f>
        <v>--</v>
      </c>
      <c r="T8" s="7" t="e">
        <f>_xll.qlRateHelperEarliestDate(P8,Trigger)</f>
        <v>#NUM!</v>
      </c>
      <c r="U8" s="7" t="e">
        <f>_xll.qlRateHelperLatestDate(P8,Trigger)</f>
        <v>#NUM!</v>
      </c>
      <c r="V8" s="85" t="e">
        <v>#VALUE!</v>
      </c>
    </row>
    <row r="9" spans="1:22" ht="11.25" customHeight="1" x14ac:dyDescent="0.2">
      <c r="A9" s="25" t="s">
        <v>131</v>
      </c>
      <c r="B9" s="26" t="s">
        <v>2</v>
      </c>
      <c r="C9" s="27">
        <f t="shared" si="5"/>
        <v>2</v>
      </c>
      <c r="D9" s="28" t="str">
        <f t="shared" si="0"/>
        <v>Modified Following</v>
      </c>
      <c r="E9" s="29" t="str">
        <f t="shared" si="6"/>
        <v>TRUE</v>
      </c>
      <c r="F9" s="30" t="s">
        <v>36</v>
      </c>
      <c r="G9" s="88" t="str">
        <f t="shared" si="1"/>
        <v>EURONOIS1M</v>
      </c>
      <c r="H9" s="32" t="e">
        <f>_xll.qlDepositRateHelper2(,G9,IF(RIGHT(B9,1)="N","1D",IF(B9="SW","1W",B9)),C9,Calendar,D9,E9,F9,Permanent,Trigger,ObjectOverwrite)</f>
        <v>#NUM!</v>
      </c>
      <c r="I9" s="27" t="b">
        <f t="shared" si="2"/>
        <v>0</v>
      </c>
      <c r="J9" s="45"/>
      <c r="L9" s="13" t="str">
        <f t="shared" si="3"/>
        <v>OIS</v>
      </c>
      <c r="M9" s="13" t="str">
        <f t="shared" si="4"/>
        <v>1M</v>
      </c>
      <c r="N9" s="6" t="e">
        <f t="shared" si="7"/>
        <v>#NUM!</v>
      </c>
      <c r="O9" s="6" t="b">
        <f t="shared" si="8"/>
        <v>0</v>
      </c>
      <c r="P9" s="6">
        <v>0</v>
      </c>
      <c r="Q9" s="6" t="e">
        <f>_xll.qlRateHelperQuoteName(P9,Trigger)</f>
        <v>#NUM!</v>
      </c>
      <c r="R9" s="37" t="e">
        <f>_xll.qlRateHelperQuoteValue(P9,Trigger)</f>
        <v>#NUM!</v>
      </c>
      <c r="S9" s="99" t="str">
        <f>IFERROR(_xll.qlFuturesRateHelperConvexityAdjustment(P9,ManualTrigger),"--")</f>
        <v>--</v>
      </c>
      <c r="T9" s="7" t="e">
        <f>_xll.qlRateHelperEarliestDate(P9,Trigger)</f>
        <v>#NUM!</v>
      </c>
      <c r="U9" s="7" t="e">
        <f>_xll.qlRateHelperLatestDate(P9,Trigger)</f>
        <v>#NUM!</v>
      </c>
      <c r="V9" s="85" t="e">
        <v>#VALUE!</v>
      </c>
    </row>
    <row r="10" spans="1:22" ht="11.25" customHeight="1" x14ac:dyDescent="0.2">
      <c r="A10" s="25" t="s">
        <v>131</v>
      </c>
      <c r="B10" s="26" t="s">
        <v>47</v>
      </c>
      <c r="C10" s="27">
        <f t="shared" si="5"/>
        <v>2</v>
      </c>
      <c r="D10" s="28" t="str">
        <f t="shared" si="0"/>
        <v>Modified Following</v>
      </c>
      <c r="E10" s="29" t="str">
        <f t="shared" si="6"/>
        <v>TRUE</v>
      </c>
      <c r="F10" s="30" t="s">
        <v>36</v>
      </c>
      <c r="G10" s="88" t="str">
        <f t="shared" si="1"/>
        <v>EURONOIS2M</v>
      </c>
      <c r="H10" s="32" t="e">
        <f>_xll.qlDepositRateHelper2(,G10,IF(RIGHT(B10,1)="N","1D",IF(B10="SW","1W",B10)),C10,Calendar,D10,E10,F10,Permanent,Trigger,ObjectOverwrite)</f>
        <v>#NUM!</v>
      </c>
      <c r="I10" s="27" t="b">
        <f t="shared" si="2"/>
        <v>0</v>
      </c>
      <c r="J10" s="45"/>
      <c r="L10" s="13" t="str">
        <f t="shared" si="3"/>
        <v>OIS</v>
      </c>
      <c r="M10" s="13" t="str">
        <f t="shared" si="4"/>
        <v>2M</v>
      </c>
      <c r="N10" s="6" t="e">
        <f t="shared" si="7"/>
        <v>#NUM!</v>
      </c>
      <c r="O10" s="6" t="b">
        <f t="shared" si="8"/>
        <v>0</v>
      </c>
      <c r="P10" s="6">
        <v>0</v>
      </c>
      <c r="Q10" s="6" t="e">
        <f>_xll.qlRateHelperQuoteName(P10,Trigger)</f>
        <v>#NUM!</v>
      </c>
      <c r="R10" s="37" t="e">
        <f>_xll.qlRateHelperQuoteValue(P10,Trigger)</f>
        <v>#NUM!</v>
      </c>
      <c r="S10" s="99" t="str">
        <f>IFERROR(_xll.qlFuturesRateHelperConvexityAdjustment(P10,ManualTrigger),"--")</f>
        <v>--</v>
      </c>
      <c r="T10" s="7" t="e">
        <f>_xll.qlRateHelperEarliestDate(P10,Trigger)</f>
        <v>#NUM!</v>
      </c>
      <c r="U10" s="7" t="e">
        <f>_xll.qlRateHelperLatestDate(P10,Trigger)</f>
        <v>#NUM!</v>
      </c>
      <c r="V10" s="85" t="e">
        <v>#VALUE!</v>
      </c>
    </row>
    <row r="11" spans="1:22" ht="11.25" customHeight="1" x14ac:dyDescent="0.2">
      <c r="A11" s="25" t="s">
        <v>131</v>
      </c>
      <c r="B11" s="26" t="s">
        <v>0</v>
      </c>
      <c r="C11" s="27">
        <f t="shared" si="5"/>
        <v>2</v>
      </c>
      <c r="D11" s="28" t="str">
        <f t="shared" si="0"/>
        <v>Modified Following</v>
      </c>
      <c r="E11" s="29" t="str">
        <f t="shared" si="6"/>
        <v>TRUE</v>
      </c>
      <c r="F11" s="30" t="s">
        <v>36</v>
      </c>
      <c r="G11" s="88" t="str">
        <f t="shared" si="1"/>
        <v>EURONOIS3M</v>
      </c>
      <c r="H11" s="32" t="e">
        <f>_xll.qlDepositRateHelper2(,G11,IF(RIGHT(B11,1)="N","1D",IF(B11="SW","1W",B11)),C11,Calendar,D11,E11,F11,Permanent,Trigger,ObjectOverwrite)</f>
        <v>#NUM!</v>
      </c>
      <c r="I11" s="27" t="b">
        <f t="shared" si="2"/>
        <v>0</v>
      </c>
      <c r="J11" s="45"/>
      <c r="L11" s="13" t="str">
        <f t="shared" si="3"/>
        <v>OIS</v>
      </c>
      <c r="M11" s="13" t="str">
        <f t="shared" si="4"/>
        <v>3M</v>
      </c>
      <c r="N11" s="6" t="e">
        <f t="shared" si="7"/>
        <v>#NUM!</v>
      </c>
      <c r="O11" s="6" t="b">
        <f t="shared" si="8"/>
        <v>0</v>
      </c>
      <c r="P11" s="6">
        <v>0</v>
      </c>
      <c r="Q11" s="6" t="e">
        <f>_xll.qlRateHelperQuoteName(P11,Trigger)</f>
        <v>#NUM!</v>
      </c>
      <c r="R11" s="37" t="e">
        <f>_xll.qlRateHelperQuoteValue(P11,Trigger)</f>
        <v>#NUM!</v>
      </c>
      <c r="S11" s="99" t="str">
        <f>IFERROR(_xll.qlFuturesRateHelperConvexityAdjustment(P11,ManualTrigger),"--")</f>
        <v>--</v>
      </c>
      <c r="T11" s="7" t="e">
        <f>_xll.qlRateHelperEarliestDate(P11,Trigger)</f>
        <v>#NUM!</v>
      </c>
      <c r="U11" s="7" t="e">
        <f>_xll.qlRateHelperLatestDate(P11,Trigger)</f>
        <v>#NUM!</v>
      </c>
      <c r="V11" s="85" t="e">
        <v>#VALUE!</v>
      </c>
    </row>
    <row r="12" spans="1:22" ht="11.25" customHeight="1" x14ac:dyDescent="0.2">
      <c r="A12" s="25" t="s">
        <v>131</v>
      </c>
      <c r="B12" s="26" t="s">
        <v>48</v>
      </c>
      <c r="C12" s="27">
        <f t="shared" si="5"/>
        <v>2</v>
      </c>
      <c r="D12" s="28" t="str">
        <f t="shared" si="0"/>
        <v>Modified Following</v>
      </c>
      <c r="E12" s="29" t="str">
        <f t="shared" si="6"/>
        <v>TRUE</v>
      </c>
      <c r="F12" s="30" t="s">
        <v>36</v>
      </c>
      <c r="G12" s="88" t="str">
        <f t="shared" si="1"/>
        <v>EURONOIS4M</v>
      </c>
      <c r="H12" s="32" t="e">
        <f>_xll.qlDepositRateHelper2(,G12,IF(RIGHT(B12,1)="N","1D",IF(B12="SW","1W",B12)),C12,Calendar,D12,E12,F12,Permanent,Trigger,ObjectOverwrite)</f>
        <v>#NUM!</v>
      </c>
      <c r="I12" s="27" t="b">
        <f t="shared" si="2"/>
        <v>0</v>
      </c>
      <c r="J12" s="45"/>
      <c r="L12" s="13" t="str">
        <f t="shared" si="3"/>
        <v>OIS</v>
      </c>
      <c r="M12" s="13" t="str">
        <f t="shared" si="4"/>
        <v>4M</v>
      </c>
      <c r="N12" s="6" t="e">
        <f t="shared" si="7"/>
        <v>#NUM!</v>
      </c>
      <c r="O12" s="6" t="b">
        <f t="shared" si="8"/>
        <v>0</v>
      </c>
      <c r="P12" s="6">
        <v>0</v>
      </c>
      <c r="Q12" s="6" t="e">
        <f>_xll.qlRateHelperQuoteName(P12,Trigger)</f>
        <v>#NUM!</v>
      </c>
      <c r="R12" s="37" t="e">
        <f>_xll.qlRateHelperQuoteValue(P12,Trigger)</f>
        <v>#NUM!</v>
      </c>
      <c r="S12" s="99" t="str">
        <f>IFERROR(_xll.qlFuturesRateHelperConvexityAdjustment(P12,ManualTrigger),"--")</f>
        <v>--</v>
      </c>
      <c r="T12" s="7" t="e">
        <f>_xll.qlRateHelperEarliestDate(P12,Trigger)</f>
        <v>#NUM!</v>
      </c>
      <c r="U12" s="7" t="e">
        <f>_xll.qlRateHelperLatestDate(P12,Trigger)</f>
        <v>#NUM!</v>
      </c>
      <c r="V12" s="85" t="e">
        <v>#VALUE!</v>
      </c>
    </row>
    <row r="13" spans="1:22" ht="11.25" customHeight="1" x14ac:dyDescent="0.2">
      <c r="A13" s="25" t="s">
        <v>131</v>
      </c>
      <c r="B13" s="26" t="s">
        <v>49</v>
      </c>
      <c r="C13" s="27">
        <f t="shared" si="5"/>
        <v>2</v>
      </c>
      <c r="D13" s="28" t="str">
        <f t="shared" si="0"/>
        <v>Modified Following</v>
      </c>
      <c r="E13" s="29" t="str">
        <f t="shared" si="6"/>
        <v>TRUE</v>
      </c>
      <c r="F13" s="30" t="s">
        <v>36</v>
      </c>
      <c r="G13" s="88" t="str">
        <f t="shared" si="1"/>
        <v>EURONOIS5M</v>
      </c>
      <c r="H13" s="32" t="e">
        <f>_xll.qlDepositRateHelper2(,G13,IF(RIGHT(B13,1)="N","1D",IF(B13="SW","1W",B13)),C13,Calendar,D13,E13,F13,Permanent,Trigger,ObjectOverwrite)</f>
        <v>#NUM!</v>
      </c>
      <c r="I13" s="27" t="b">
        <f t="shared" si="2"/>
        <v>0</v>
      </c>
      <c r="J13" s="45"/>
      <c r="L13" s="13" t="str">
        <f t="shared" si="3"/>
        <v>OIS</v>
      </c>
      <c r="M13" s="13" t="str">
        <f t="shared" si="4"/>
        <v>5M</v>
      </c>
      <c r="N13" s="6" t="e">
        <f t="shared" si="7"/>
        <v>#NUM!</v>
      </c>
      <c r="O13" s="6" t="b">
        <f t="shared" si="8"/>
        <v>0</v>
      </c>
      <c r="P13" s="6">
        <v>0</v>
      </c>
      <c r="Q13" s="6" t="e">
        <f>_xll.qlRateHelperQuoteName(P13,Trigger)</f>
        <v>#NUM!</v>
      </c>
      <c r="R13" s="37" t="e">
        <f>_xll.qlRateHelperQuoteValue(P13,Trigger)</f>
        <v>#NUM!</v>
      </c>
      <c r="S13" s="99" t="str">
        <f>IFERROR(_xll.qlFuturesRateHelperConvexityAdjustment(P13,ManualTrigger),"--")</f>
        <v>--</v>
      </c>
      <c r="T13" s="7" t="e">
        <f>_xll.qlRateHelperEarliestDate(P13,Trigger)</f>
        <v>#NUM!</v>
      </c>
      <c r="U13" s="7" t="e">
        <f>_xll.qlRateHelperLatestDate(P13,Trigger)</f>
        <v>#NUM!</v>
      </c>
      <c r="V13" s="85" t="e">
        <v>#VALUE!</v>
      </c>
    </row>
    <row r="14" spans="1:22" ht="11.25" customHeight="1" x14ac:dyDescent="0.2">
      <c r="A14" s="25" t="s">
        <v>131</v>
      </c>
      <c r="B14" s="26" t="s">
        <v>3</v>
      </c>
      <c r="C14" s="27">
        <f t="shared" si="5"/>
        <v>2</v>
      </c>
      <c r="D14" s="28" t="str">
        <f t="shared" si="0"/>
        <v>Modified Following</v>
      </c>
      <c r="E14" s="29" t="str">
        <f t="shared" si="6"/>
        <v>TRUE</v>
      </c>
      <c r="F14" s="30" t="s">
        <v>36</v>
      </c>
      <c r="G14" s="88" t="str">
        <f t="shared" si="1"/>
        <v>EURONOIS6M</v>
      </c>
      <c r="H14" s="32" t="e">
        <f>_xll.qlDepositRateHelper2(,G14,IF(RIGHT(B14,1)="N","1D",IF(B14="SW","1W",B14)),C14,Calendar,D14,E14,F14,Permanent,Trigger,ObjectOverwrite)</f>
        <v>#NUM!</v>
      </c>
      <c r="I14" s="27" t="b">
        <f t="shared" si="2"/>
        <v>0</v>
      </c>
      <c r="J14" s="45"/>
      <c r="L14" s="13" t="str">
        <f t="shared" si="3"/>
        <v>OIS</v>
      </c>
      <c r="M14" s="13" t="str">
        <f t="shared" si="4"/>
        <v>6M</v>
      </c>
      <c r="N14" s="6" t="e">
        <f t="shared" si="7"/>
        <v>#NUM!</v>
      </c>
      <c r="O14" s="6" t="b">
        <f t="shared" si="8"/>
        <v>0</v>
      </c>
      <c r="P14" s="6">
        <v>0</v>
      </c>
      <c r="Q14" s="6" t="e">
        <f>_xll.qlRateHelperQuoteName(P14,Trigger)</f>
        <v>#NUM!</v>
      </c>
      <c r="R14" s="37" t="e">
        <f>_xll.qlRateHelperQuoteValue(P14,Trigger)</f>
        <v>#NUM!</v>
      </c>
      <c r="S14" s="99" t="str">
        <f>IFERROR(_xll.qlFuturesRateHelperConvexityAdjustment(P14,ManualTrigger),"--")</f>
        <v>--</v>
      </c>
      <c r="T14" s="7" t="e">
        <f>_xll.qlRateHelperEarliestDate(P14,Trigger)</f>
        <v>#NUM!</v>
      </c>
      <c r="U14" s="7" t="e">
        <f>_xll.qlRateHelperLatestDate(P14,Trigger)</f>
        <v>#NUM!</v>
      </c>
      <c r="V14" s="85" t="e">
        <v>#VALUE!</v>
      </c>
    </row>
    <row r="15" spans="1:22" ht="11.25" customHeight="1" x14ac:dyDescent="0.2">
      <c r="A15" s="25" t="s">
        <v>131</v>
      </c>
      <c r="B15" s="26" t="s">
        <v>50</v>
      </c>
      <c r="C15" s="27">
        <f t="shared" si="5"/>
        <v>2</v>
      </c>
      <c r="D15" s="28" t="str">
        <f t="shared" si="0"/>
        <v>Modified Following</v>
      </c>
      <c r="E15" s="29" t="str">
        <f t="shared" si="6"/>
        <v>TRUE</v>
      </c>
      <c r="F15" s="30" t="s">
        <v>36</v>
      </c>
      <c r="G15" s="88" t="str">
        <f t="shared" si="1"/>
        <v>EURONOIS7M</v>
      </c>
      <c r="H15" s="32" t="e">
        <f>_xll.qlDepositRateHelper2(,G15,IF(RIGHT(B15,1)="N","1D",IF(B15="SW","1W",B15)),C15,Calendar,D15,E15,F15,Permanent,Trigger,ObjectOverwrite)</f>
        <v>#NUM!</v>
      </c>
      <c r="I15" s="27" t="b">
        <f t="shared" si="2"/>
        <v>0</v>
      </c>
      <c r="J15" s="45"/>
      <c r="L15" s="13" t="str">
        <f t="shared" si="3"/>
        <v>OIS</v>
      </c>
      <c r="M15" s="13" t="str">
        <f t="shared" si="4"/>
        <v>7M</v>
      </c>
      <c r="N15" s="6" t="e">
        <f t="shared" si="7"/>
        <v>#NUM!</v>
      </c>
      <c r="O15" s="6" t="b">
        <f t="shared" si="8"/>
        <v>0</v>
      </c>
      <c r="P15" s="6">
        <v>0</v>
      </c>
      <c r="Q15" s="6" t="e">
        <f>_xll.qlRateHelperQuoteName(P15,Trigger)</f>
        <v>#NUM!</v>
      </c>
      <c r="R15" s="37" t="e">
        <f>_xll.qlRateHelperQuoteValue(P15,Trigger)</f>
        <v>#NUM!</v>
      </c>
      <c r="S15" s="99" t="str">
        <f>IFERROR(_xll.qlFuturesRateHelperConvexityAdjustment(P15,ManualTrigger),"--")</f>
        <v>--</v>
      </c>
      <c r="T15" s="7" t="e">
        <f>_xll.qlRateHelperEarliestDate(P15,Trigger)</f>
        <v>#NUM!</v>
      </c>
      <c r="U15" s="7" t="e">
        <f>_xll.qlRateHelperLatestDate(P15,Trigger)</f>
        <v>#NUM!</v>
      </c>
      <c r="V15" s="85" t="e">
        <v>#VALUE!</v>
      </c>
    </row>
    <row r="16" spans="1:22" ht="11.25" customHeight="1" x14ac:dyDescent="0.2">
      <c r="A16" s="25" t="s">
        <v>131</v>
      </c>
      <c r="B16" s="26" t="s">
        <v>79</v>
      </c>
      <c r="C16" s="27">
        <f t="shared" si="5"/>
        <v>2</v>
      </c>
      <c r="D16" s="28" t="str">
        <f t="shared" si="0"/>
        <v>Modified Following</v>
      </c>
      <c r="E16" s="29" t="str">
        <f t="shared" si="6"/>
        <v>TRUE</v>
      </c>
      <c r="F16" s="30" t="s">
        <v>36</v>
      </c>
      <c r="G16" s="88" t="str">
        <f t="shared" si="1"/>
        <v>EURONOIS8M</v>
      </c>
      <c r="H16" s="32" t="e">
        <f>_xll.qlDepositRateHelper2(,G16,IF(RIGHT(B16,1)="N","1D",IF(B16="SW","1W",B16)),C16,Calendar,D16,E16,F16,Permanent,Trigger,ObjectOverwrite)</f>
        <v>#NUM!</v>
      </c>
      <c r="I16" s="27" t="b">
        <f t="shared" si="2"/>
        <v>0</v>
      </c>
      <c r="J16" s="45"/>
      <c r="L16" s="13" t="str">
        <f t="shared" si="3"/>
        <v>OIS</v>
      </c>
      <c r="M16" s="13" t="str">
        <f t="shared" si="4"/>
        <v>8M</v>
      </c>
      <c r="N16" s="6" t="e">
        <f t="shared" si="7"/>
        <v>#NUM!</v>
      </c>
      <c r="O16" s="6" t="b">
        <f t="shared" si="8"/>
        <v>0</v>
      </c>
      <c r="P16" s="6">
        <v>0</v>
      </c>
      <c r="Q16" s="6" t="e">
        <f>_xll.qlRateHelperQuoteName(P16,Trigger)</f>
        <v>#NUM!</v>
      </c>
      <c r="R16" s="37" t="e">
        <f>_xll.qlRateHelperQuoteValue(P16,Trigger)</f>
        <v>#NUM!</v>
      </c>
      <c r="S16" s="99" t="str">
        <f>IFERROR(_xll.qlFuturesRateHelperConvexityAdjustment(P16,ManualTrigger),"--")</f>
        <v>--</v>
      </c>
      <c r="T16" s="7" t="e">
        <f>_xll.qlRateHelperEarliestDate(P16,Trigger)</f>
        <v>#NUM!</v>
      </c>
      <c r="U16" s="7" t="e">
        <f>_xll.qlRateHelperLatestDate(P16,Trigger)</f>
        <v>#NUM!</v>
      </c>
      <c r="V16" s="85" t="e">
        <v>#VALUE!</v>
      </c>
    </row>
    <row r="17" spans="1:22" ht="11.25" customHeight="1" x14ac:dyDescent="0.2">
      <c r="A17" s="25" t="s">
        <v>131</v>
      </c>
      <c r="B17" s="26" t="s">
        <v>80</v>
      </c>
      <c r="C17" s="27">
        <f t="shared" si="5"/>
        <v>2</v>
      </c>
      <c r="D17" s="28" t="str">
        <f t="shared" si="0"/>
        <v>Modified Following</v>
      </c>
      <c r="E17" s="29" t="str">
        <f t="shared" si="6"/>
        <v>TRUE</v>
      </c>
      <c r="F17" s="30" t="s">
        <v>36</v>
      </c>
      <c r="G17" s="88" t="str">
        <f t="shared" si="1"/>
        <v>EURONOIS9M</v>
      </c>
      <c r="H17" s="32" t="e">
        <f>_xll.qlDepositRateHelper2(,G17,IF(RIGHT(B17,1)="N","1D",IF(B17="SW","1W",B17)),C17,Calendar,D17,E17,F17,Permanent,Trigger,ObjectOverwrite)</f>
        <v>#NUM!</v>
      </c>
      <c r="I17" s="27" t="b">
        <f t="shared" si="2"/>
        <v>0</v>
      </c>
      <c r="J17" s="45"/>
      <c r="L17" s="13" t="str">
        <f t="shared" si="3"/>
        <v>OIS</v>
      </c>
      <c r="M17" s="13" t="str">
        <f t="shared" si="4"/>
        <v>9M</v>
      </c>
      <c r="N17" s="6" t="e">
        <f t="shared" si="7"/>
        <v>#NUM!</v>
      </c>
      <c r="O17" s="6" t="b">
        <f t="shared" si="8"/>
        <v>0</v>
      </c>
      <c r="P17" s="6">
        <v>0</v>
      </c>
      <c r="Q17" s="6" t="e">
        <f>_xll.qlRateHelperQuoteName(P17,Trigger)</f>
        <v>#NUM!</v>
      </c>
      <c r="R17" s="37" t="e">
        <f>_xll.qlRateHelperQuoteValue(P17,Trigger)</f>
        <v>#NUM!</v>
      </c>
      <c r="S17" s="99" t="str">
        <f>IFERROR(_xll.qlFuturesRateHelperConvexityAdjustment(P17,ManualTrigger),"--")</f>
        <v>--</v>
      </c>
      <c r="T17" s="7" t="e">
        <f>_xll.qlRateHelperEarliestDate(P17,Trigger)</f>
        <v>#NUM!</v>
      </c>
      <c r="U17" s="7" t="e">
        <f>_xll.qlRateHelperLatestDate(P17,Trigger)</f>
        <v>#NUM!</v>
      </c>
      <c r="V17" s="85" t="e">
        <v>#VALUE!</v>
      </c>
    </row>
    <row r="18" spans="1:22" ht="11.25" customHeight="1" x14ac:dyDescent="0.2">
      <c r="A18" s="25" t="s">
        <v>131</v>
      </c>
      <c r="B18" s="26" t="s">
        <v>81</v>
      </c>
      <c r="C18" s="27">
        <f t="shared" si="5"/>
        <v>2</v>
      </c>
      <c r="D18" s="28" t="str">
        <f t="shared" si="0"/>
        <v>Modified Following</v>
      </c>
      <c r="E18" s="29" t="str">
        <f t="shared" si="6"/>
        <v>TRUE</v>
      </c>
      <c r="F18" s="30" t="s">
        <v>36</v>
      </c>
      <c r="G18" s="88" t="str">
        <f t="shared" si="1"/>
        <v>EURONOIS10M</v>
      </c>
      <c r="H18" s="32" t="e">
        <f>_xll.qlDepositRateHelper2(,G18,IF(RIGHT(B18,1)="N","1D",IF(B18="SW","1W",B18)),C18,Calendar,D18,E18,F18,Permanent,Trigger,ObjectOverwrite)</f>
        <v>#NUM!</v>
      </c>
      <c r="I18" s="27" t="b">
        <f t="shared" ref="I18:I71" si="9">IF(ISERROR(H18),FALSE,TRUE)</f>
        <v>0</v>
      </c>
      <c r="J18" s="45"/>
      <c r="L18" s="13" t="str">
        <f t="shared" si="3"/>
        <v>OIS</v>
      </c>
      <c r="M18" s="13" t="str">
        <f t="shared" si="4"/>
        <v>10M</v>
      </c>
      <c r="N18" s="6" t="e">
        <f t="shared" si="7"/>
        <v>#NUM!</v>
      </c>
      <c r="O18" s="6" t="b">
        <f t="shared" si="8"/>
        <v>0</v>
      </c>
      <c r="P18" s="6">
        <v>0</v>
      </c>
      <c r="Q18" s="6" t="e">
        <f>_xll.qlRateHelperQuoteName(P18,Trigger)</f>
        <v>#NUM!</v>
      </c>
      <c r="R18" s="37" t="e">
        <f>_xll.qlRateHelperQuoteValue(P18,Trigger)</f>
        <v>#NUM!</v>
      </c>
      <c r="S18" s="99" t="str">
        <f>IFERROR(_xll.qlFuturesRateHelperConvexityAdjustment(P18,ManualTrigger),"--")</f>
        <v>--</v>
      </c>
      <c r="T18" s="7" t="e">
        <f>_xll.qlRateHelperEarliestDate(P18,Trigger)</f>
        <v>#NUM!</v>
      </c>
      <c r="U18" s="7" t="e">
        <f>_xll.qlRateHelperLatestDate(P18,Trigger)</f>
        <v>#NUM!</v>
      </c>
      <c r="V18" s="85" t="e">
        <v>#VALUE!</v>
      </c>
    </row>
    <row r="19" spans="1:22" ht="11.25" customHeight="1" x14ac:dyDescent="0.2">
      <c r="A19" s="25" t="s">
        <v>131</v>
      </c>
      <c r="B19" s="26" t="s">
        <v>82</v>
      </c>
      <c r="C19" s="27">
        <f t="shared" si="5"/>
        <v>2</v>
      </c>
      <c r="D19" s="28" t="str">
        <f t="shared" si="0"/>
        <v>Modified Following</v>
      </c>
      <c r="E19" s="29" t="str">
        <f t="shared" si="6"/>
        <v>TRUE</v>
      </c>
      <c r="F19" s="30" t="s">
        <v>36</v>
      </c>
      <c r="G19" s="88" t="str">
        <f t="shared" si="1"/>
        <v>EURONOIS11M</v>
      </c>
      <c r="H19" s="32" t="e">
        <f>_xll.qlDepositRateHelper2(,G19,IF(RIGHT(B19,1)="N","1D",IF(B19="SW","1W",B19)),C19,Calendar,D19,E19,F19,Permanent,Trigger,ObjectOverwrite)</f>
        <v>#NUM!</v>
      </c>
      <c r="I19" s="27" t="b">
        <f t="shared" si="9"/>
        <v>0</v>
      </c>
      <c r="J19" s="45"/>
      <c r="L19" s="13" t="str">
        <f t="shared" si="3"/>
        <v>OIS</v>
      </c>
      <c r="M19" s="13" t="str">
        <f t="shared" si="4"/>
        <v>11M</v>
      </c>
      <c r="N19" s="6" t="e">
        <f t="shared" si="7"/>
        <v>#NUM!</v>
      </c>
      <c r="O19" s="6" t="b">
        <f t="shared" si="8"/>
        <v>0</v>
      </c>
      <c r="P19" s="6">
        <v>0</v>
      </c>
      <c r="Q19" s="6" t="e">
        <f>_xll.qlRateHelperQuoteName(P19,Trigger)</f>
        <v>#NUM!</v>
      </c>
      <c r="R19" s="37" t="e">
        <f>_xll.qlRateHelperQuoteValue(P19,Trigger)</f>
        <v>#NUM!</v>
      </c>
      <c r="S19" s="99" t="str">
        <f>IFERROR(_xll.qlFuturesRateHelperConvexityAdjustment(P19,ManualTrigger),"--")</f>
        <v>--</v>
      </c>
      <c r="T19" s="7" t="e">
        <f>_xll.qlRateHelperEarliestDate(P19,Trigger)</f>
        <v>#NUM!</v>
      </c>
      <c r="U19" s="7" t="e">
        <f>_xll.qlRateHelperLatestDate(P19,Trigger)</f>
        <v>#NUM!</v>
      </c>
      <c r="V19" s="85" t="e">
        <v>#VALUE!</v>
      </c>
    </row>
    <row r="20" spans="1:22" ht="11.25" customHeight="1" x14ac:dyDescent="0.2">
      <c r="A20" s="25" t="s">
        <v>131</v>
      </c>
      <c r="B20" s="26" t="s">
        <v>37</v>
      </c>
      <c r="C20" s="27">
        <f t="shared" si="5"/>
        <v>2</v>
      </c>
      <c r="D20" s="28" t="str">
        <f>IF(RIGHT(B20,1)="M","Modified Following",IF(RIGHT(B20,1)="Y","Modified Following","Following"))</f>
        <v>Modified Following</v>
      </c>
      <c r="E20" s="29" t="str">
        <f t="shared" si="6"/>
        <v>TRUE</v>
      </c>
      <c r="F20" s="30" t="s">
        <v>36</v>
      </c>
      <c r="G20" s="88" t="str">
        <f t="shared" si="1"/>
        <v>EURONOIS1Y</v>
      </c>
      <c r="H20" s="32" t="e">
        <f>_xll.qlDepositRateHelper2(,G20,IF(RIGHT(B20,1)="N","1D",IF(B20="SW","1W",B20)),C20,Calendar,D20,E20,F20,Permanent,Trigger,ObjectOverwrite)</f>
        <v>#NUM!</v>
      </c>
      <c r="I20" s="27" t="b">
        <f t="shared" si="9"/>
        <v>0</v>
      </c>
      <c r="J20" s="45"/>
      <c r="L20" s="13" t="str">
        <f t="shared" si="3"/>
        <v>OIS</v>
      </c>
      <c r="M20" s="13" t="str">
        <f t="shared" si="4"/>
        <v>1Y</v>
      </c>
      <c r="N20" s="6" t="e">
        <f t="shared" si="7"/>
        <v>#NUM!</v>
      </c>
      <c r="O20" s="6" t="b">
        <f t="shared" si="8"/>
        <v>0</v>
      </c>
      <c r="P20" s="6">
        <v>0</v>
      </c>
      <c r="Q20" s="6" t="e">
        <f>_xll.qlRateHelperQuoteName(P20,Trigger)</f>
        <v>#NUM!</v>
      </c>
      <c r="R20" s="37" t="e">
        <f>_xll.qlRateHelperQuoteValue(P20,Trigger)</f>
        <v>#NUM!</v>
      </c>
      <c r="S20" s="99" t="str">
        <f>IFERROR(_xll.qlFuturesRateHelperConvexityAdjustment(P20,ManualTrigger),"--")</f>
        <v>--</v>
      </c>
      <c r="T20" s="7" t="e">
        <f>_xll.qlRateHelperEarliestDate(P20,Trigger)</f>
        <v>#NUM!</v>
      </c>
      <c r="U20" s="7" t="e">
        <f>_xll.qlRateHelperLatestDate(P20,Trigger)</f>
        <v>#NUM!</v>
      </c>
      <c r="V20" s="85" t="e">
        <v>#VALUE!</v>
      </c>
    </row>
    <row r="21" spans="1:22" ht="11.25" customHeight="1" x14ac:dyDescent="0.2">
      <c r="A21" s="25" t="s">
        <v>131</v>
      </c>
      <c r="B21" s="26" t="s">
        <v>83</v>
      </c>
      <c r="C21" s="27">
        <f t="shared" si="5"/>
        <v>2</v>
      </c>
      <c r="D21" s="28" t="str">
        <f t="shared" ref="D21:D71" si="10">IF(RIGHT(B21,1)="M","Modified Following",IF(RIGHT(B21,1)="Y","Modified Following","Following"))</f>
        <v>Modified Following</v>
      </c>
      <c r="E21" s="29" t="str">
        <f t="shared" si="6"/>
        <v>TRUE</v>
      </c>
      <c r="F21" s="30" t="s">
        <v>36</v>
      </c>
      <c r="G21" s="88" t="str">
        <f t="shared" si="1"/>
        <v>EURONOIS13M</v>
      </c>
      <c r="H21" s="32" t="e">
        <f>_xll.qlDepositRateHelper2(,G21,IF(RIGHT(B21,1)="N","1D",IF(B21="SW","1W",B21)),C21,Calendar,D21,E21,F21,Permanent,Trigger,ObjectOverwrite)</f>
        <v>#NUM!</v>
      </c>
      <c r="I21" s="27" t="b">
        <f t="shared" si="9"/>
        <v>0</v>
      </c>
      <c r="J21" s="45"/>
      <c r="L21" s="13" t="str">
        <f t="shared" si="3"/>
        <v>OIS</v>
      </c>
      <c r="M21" s="13" t="str">
        <f t="shared" si="4"/>
        <v>13M</v>
      </c>
      <c r="N21" s="6" t="e">
        <f t="shared" si="7"/>
        <v>#NUM!</v>
      </c>
      <c r="O21" s="6" t="b">
        <f t="shared" si="8"/>
        <v>0</v>
      </c>
      <c r="P21" s="6">
        <v>0</v>
      </c>
      <c r="Q21" s="6" t="e">
        <f>_xll.qlRateHelperQuoteName(P21,Trigger)</f>
        <v>#NUM!</v>
      </c>
      <c r="R21" s="37" t="e">
        <f>_xll.qlRateHelperQuoteValue(P21,Trigger)</f>
        <v>#NUM!</v>
      </c>
      <c r="S21" s="99" t="str">
        <f>IFERROR(_xll.qlFuturesRateHelperConvexityAdjustment(P21,ManualTrigger),"--")</f>
        <v>--</v>
      </c>
      <c r="T21" s="7" t="e">
        <f>_xll.qlRateHelperEarliestDate(P21,Trigger)</f>
        <v>#NUM!</v>
      </c>
      <c r="U21" s="7" t="e">
        <f>_xll.qlRateHelperLatestDate(P21,Trigger)</f>
        <v>#NUM!</v>
      </c>
      <c r="V21" s="85" t="e">
        <v>#VALUE!</v>
      </c>
    </row>
    <row r="22" spans="1:22" ht="11.25" customHeight="1" x14ac:dyDescent="0.2">
      <c r="A22" s="25" t="s">
        <v>131</v>
      </c>
      <c r="B22" s="26" t="s">
        <v>84</v>
      </c>
      <c r="C22" s="27">
        <f t="shared" si="5"/>
        <v>2</v>
      </c>
      <c r="D22" s="28" t="str">
        <f t="shared" si="10"/>
        <v>Modified Following</v>
      </c>
      <c r="E22" s="29" t="str">
        <f t="shared" si="6"/>
        <v>TRUE</v>
      </c>
      <c r="F22" s="30" t="s">
        <v>36</v>
      </c>
      <c r="G22" s="88" t="str">
        <f t="shared" si="1"/>
        <v>EURONOIS14M</v>
      </c>
      <c r="H22" s="32" t="e">
        <f>_xll.qlDepositRateHelper2(,G22,IF(RIGHT(B22,1)="N","1D",IF(B22="SW","1W",B22)),C22,Calendar,D22,E22,F22,Permanent,Trigger,ObjectOverwrite)</f>
        <v>#NUM!</v>
      </c>
      <c r="I22" s="27" t="b">
        <f t="shared" si="9"/>
        <v>0</v>
      </c>
      <c r="L22" s="13" t="str">
        <f t="shared" si="3"/>
        <v>OIS</v>
      </c>
      <c r="M22" s="13" t="str">
        <f t="shared" si="4"/>
        <v>14M</v>
      </c>
      <c r="N22" s="6" t="e">
        <f t="shared" si="7"/>
        <v>#NUM!</v>
      </c>
      <c r="O22" s="6" t="b">
        <f t="shared" si="8"/>
        <v>0</v>
      </c>
      <c r="P22" s="6">
        <v>0</v>
      </c>
      <c r="Q22" s="6" t="e">
        <f>_xll.qlRateHelperQuoteName(P22,Trigger)</f>
        <v>#NUM!</v>
      </c>
      <c r="R22" s="37" t="e">
        <f>_xll.qlRateHelperQuoteValue(P22,Trigger)</f>
        <v>#NUM!</v>
      </c>
      <c r="S22" s="99" t="str">
        <f>IFERROR(_xll.qlFuturesRateHelperConvexityAdjustment(P22,ManualTrigger),"--")</f>
        <v>--</v>
      </c>
      <c r="T22" s="7" t="e">
        <f>_xll.qlRateHelperEarliestDate(P22,Trigger)</f>
        <v>#NUM!</v>
      </c>
      <c r="U22" s="7" t="e">
        <f>_xll.qlRateHelperLatestDate(P22,Trigger)</f>
        <v>#NUM!</v>
      </c>
      <c r="V22" s="85" t="e">
        <v>#VALUE!</v>
      </c>
    </row>
    <row r="23" spans="1:22" ht="11.25" customHeight="1" x14ac:dyDescent="0.2">
      <c r="A23" s="25" t="s">
        <v>131</v>
      </c>
      <c r="B23" s="26" t="s">
        <v>85</v>
      </c>
      <c r="C23" s="27">
        <f t="shared" si="5"/>
        <v>2</v>
      </c>
      <c r="D23" s="28" t="str">
        <f t="shared" si="10"/>
        <v>Modified Following</v>
      </c>
      <c r="E23" s="29" t="str">
        <f t="shared" si="6"/>
        <v>TRUE</v>
      </c>
      <c r="F23" s="30" t="s">
        <v>36</v>
      </c>
      <c r="G23" s="88" t="str">
        <f t="shared" si="1"/>
        <v>EURONOIS15M</v>
      </c>
      <c r="H23" s="32" t="e">
        <f>_xll.qlDepositRateHelper2(,G23,IF(RIGHT(B23,1)="N","1D",IF(B23="SW","1W",B23)),C23,Calendar,D23,E23,F23,Permanent,Trigger,ObjectOverwrite)</f>
        <v>#NUM!</v>
      </c>
      <c r="I23" s="27" t="b">
        <f t="shared" si="9"/>
        <v>0</v>
      </c>
      <c r="L23" s="13" t="str">
        <f t="shared" si="3"/>
        <v>OIS</v>
      </c>
      <c r="M23" s="13" t="str">
        <f t="shared" si="4"/>
        <v>15M</v>
      </c>
      <c r="N23" s="6" t="e">
        <f t="shared" si="7"/>
        <v>#NUM!</v>
      </c>
      <c r="O23" s="6" t="b">
        <f t="shared" si="8"/>
        <v>0</v>
      </c>
      <c r="P23" s="6">
        <v>0</v>
      </c>
      <c r="Q23" s="6" t="e">
        <f>_xll.qlRateHelperQuoteName(P23,Trigger)</f>
        <v>#NUM!</v>
      </c>
      <c r="R23" s="37" t="e">
        <f>_xll.qlRateHelperQuoteValue(P23,Trigger)</f>
        <v>#NUM!</v>
      </c>
      <c r="S23" s="99" t="str">
        <f>IFERROR(_xll.qlFuturesRateHelperConvexityAdjustment(P23,ManualTrigger),"--")</f>
        <v>--</v>
      </c>
      <c r="T23" s="7" t="e">
        <f>_xll.qlRateHelperEarliestDate(P23,Trigger)</f>
        <v>#NUM!</v>
      </c>
      <c r="U23" s="7" t="e">
        <f>_xll.qlRateHelperLatestDate(P23,Trigger)</f>
        <v>#NUM!</v>
      </c>
      <c r="V23" s="85" t="e">
        <v>#VALUE!</v>
      </c>
    </row>
    <row r="24" spans="1:22" ht="11.25" customHeight="1" x14ac:dyDescent="0.2">
      <c r="A24" s="25" t="s">
        <v>131</v>
      </c>
      <c r="B24" s="26" t="s">
        <v>86</v>
      </c>
      <c r="C24" s="27">
        <f t="shared" si="5"/>
        <v>2</v>
      </c>
      <c r="D24" s="28" t="str">
        <f t="shared" si="10"/>
        <v>Modified Following</v>
      </c>
      <c r="E24" s="29" t="str">
        <f t="shared" si="6"/>
        <v>TRUE</v>
      </c>
      <c r="F24" s="30" t="s">
        <v>36</v>
      </c>
      <c r="G24" s="88" t="str">
        <f t="shared" si="1"/>
        <v>EURONOIS16M</v>
      </c>
      <c r="H24" s="32" t="e">
        <f>_xll.qlDepositRateHelper2(,G24,IF(RIGHT(B24,1)="N","1D",IF(B24="SW","1W",B24)),C24,Calendar,D24,E24,F24,Permanent,Trigger,ObjectOverwrite)</f>
        <v>#NUM!</v>
      </c>
      <c r="I24" s="27" t="b">
        <f t="shared" si="9"/>
        <v>0</v>
      </c>
      <c r="L24" s="13" t="str">
        <f t="shared" si="3"/>
        <v>OIS</v>
      </c>
      <c r="M24" s="13" t="str">
        <f t="shared" si="4"/>
        <v>16M</v>
      </c>
      <c r="N24" s="6" t="e">
        <f t="shared" si="7"/>
        <v>#NUM!</v>
      </c>
      <c r="O24" s="6" t="b">
        <f t="shared" si="8"/>
        <v>0</v>
      </c>
      <c r="P24" s="6">
        <v>0</v>
      </c>
      <c r="Q24" s="6" t="e">
        <f>_xll.qlRateHelperQuoteName(P24,Trigger)</f>
        <v>#NUM!</v>
      </c>
      <c r="R24" s="37" t="e">
        <f>_xll.qlRateHelperQuoteValue(P24,Trigger)</f>
        <v>#NUM!</v>
      </c>
      <c r="S24" s="99" t="str">
        <f>IFERROR(_xll.qlFuturesRateHelperConvexityAdjustment(P24,ManualTrigger),"--")</f>
        <v>--</v>
      </c>
      <c r="T24" s="7" t="e">
        <f>_xll.qlRateHelperEarliestDate(P24,Trigger)</f>
        <v>#NUM!</v>
      </c>
      <c r="U24" s="7" t="e">
        <f>_xll.qlRateHelperLatestDate(P24,Trigger)</f>
        <v>#NUM!</v>
      </c>
      <c r="V24" s="85" t="e">
        <v>#VALUE!</v>
      </c>
    </row>
    <row r="25" spans="1:22" ht="11.25" customHeight="1" x14ac:dyDescent="0.2">
      <c r="A25" s="25" t="s">
        <v>131</v>
      </c>
      <c r="B25" s="26" t="s">
        <v>87</v>
      </c>
      <c r="C25" s="27">
        <f t="shared" si="5"/>
        <v>2</v>
      </c>
      <c r="D25" s="28" t="str">
        <f t="shared" si="10"/>
        <v>Modified Following</v>
      </c>
      <c r="E25" s="29" t="str">
        <f t="shared" si="6"/>
        <v>TRUE</v>
      </c>
      <c r="F25" s="30" t="s">
        <v>36</v>
      </c>
      <c r="G25" s="88" t="str">
        <f t="shared" si="1"/>
        <v>EURONOIS17M</v>
      </c>
      <c r="H25" s="32" t="e">
        <f>_xll.qlDepositRateHelper2(,G25,IF(RIGHT(B25,1)="N","1D",IF(B25="SW","1W",B25)),C25,Calendar,D25,E25,F25,Permanent,Trigger,ObjectOverwrite)</f>
        <v>#NUM!</v>
      </c>
      <c r="I25" s="27" t="b">
        <f t="shared" si="9"/>
        <v>0</v>
      </c>
      <c r="L25" s="13" t="str">
        <f t="shared" si="3"/>
        <v>OIS</v>
      </c>
      <c r="M25" s="13" t="str">
        <f t="shared" si="4"/>
        <v>17M</v>
      </c>
      <c r="N25" s="6" t="e">
        <f t="shared" si="7"/>
        <v>#NUM!</v>
      </c>
      <c r="O25" s="6" t="b">
        <f t="shared" si="8"/>
        <v>0</v>
      </c>
      <c r="P25" s="6">
        <v>0</v>
      </c>
      <c r="Q25" s="6" t="e">
        <f>_xll.qlRateHelperQuoteName(P25,Trigger)</f>
        <v>#NUM!</v>
      </c>
      <c r="R25" s="37" t="e">
        <f>_xll.qlRateHelperQuoteValue(P25,Trigger)</f>
        <v>#NUM!</v>
      </c>
      <c r="S25" s="99" t="str">
        <f>IFERROR(_xll.qlFuturesRateHelperConvexityAdjustment(P25,ManualTrigger),"--")</f>
        <v>--</v>
      </c>
      <c r="T25" s="7" t="e">
        <f>_xll.qlRateHelperEarliestDate(P25,Trigger)</f>
        <v>#NUM!</v>
      </c>
      <c r="U25" s="7" t="e">
        <f>_xll.qlRateHelperLatestDate(P25,Trigger)</f>
        <v>#NUM!</v>
      </c>
      <c r="V25" s="85" t="e">
        <v>#VALUE!</v>
      </c>
    </row>
    <row r="26" spans="1:22" ht="11.25" customHeight="1" x14ac:dyDescent="0.2">
      <c r="A26" s="25" t="s">
        <v>131</v>
      </c>
      <c r="B26" s="26" t="s">
        <v>88</v>
      </c>
      <c r="C26" s="27">
        <f t="shared" si="5"/>
        <v>2</v>
      </c>
      <c r="D26" s="28" t="str">
        <f t="shared" si="10"/>
        <v>Modified Following</v>
      </c>
      <c r="E26" s="29" t="str">
        <f t="shared" si="6"/>
        <v>TRUE</v>
      </c>
      <c r="F26" s="30" t="s">
        <v>36</v>
      </c>
      <c r="G26" s="88" t="str">
        <f t="shared" si="1"/>
        <v>EURONOIS18M</v>
      </c>
      <c r="H26" s="32" t="e">
        <f>_xll.qlDepositRateHelper2(,G26,IF(RIGHT(B26,1)="N","1D",IF(B26="SW","1W",B26)),C26,Calendar,D26,E26,F26,Permanent,Trigger,ObjectOverwrite)</f>
        <v>#NUM!</v>
      </c>
      <c r="I26" s="27" t="b">
        <f t="shared" si="9"/>
        <v>0</v>
      </c>
      <c r="L26" s="13" t="str">
        <f t="shared" si="3"/>
        <v>OIS</v>
      </c>
      <c r="M26" s="13" t="str">
        <f t="shared" si="4"/>
        <v>18M</v>
      </c>
      <c r="N26" s="6" t="e">
        <f t="shared" si="7"/>
        <v>#NUM!</v>
      </c>
      <c r="O26" s="6" t="b">
        <f t="shared" si="8"/>
        <v>0</v>
      </c>
      <c r="P26" s="6">
        <v>0</v>
      </c>
      <c r="Q26" s="6" t="e">
        <f>_xll.qlRateHelperQuoteName(P26,Trigger)</f>
        <v>#NUM!</v>
      </c>
      <c r="R26" s="37" t="e">
        <f>_xll.qlRateHelperQuoteValue(P26,Trigger)</f>
        <v>#NUM!</v>
      </c>
      <c r="S26" s="99" t="str">
        <f>IFERROR(_xll.qlFuturesRateHelperConvexityAdjustment(P26,ManualTrigger),"--")</f>
        <v>--</v>
      </c>
      <c r="T26" s="7" t="e">
        <f>_xll.qlRateHelperEarliestDate(P26,Trigger)</f>
        <v>#NUM!</v>
      </c>
      <c r="U26" s="7" t="e">
        <f>_xll.qlRateHelperLatestDate(P26,Trigger)</f>
        <v>#NUM!</v>
      </c>
      <c r="V26" s="85" t="e">
        <v>#VALUE!</v>
      </c>
    </row>
    <row r="27" spans="1:22" ht="11.25" customHeight="1" x14ac:dyDescent="0.2">
      <c r="A27" s="25" t="s">
        <v>131</v>
      </c>
      <c r="B27" s="26" t="s">
        <v>89</v>
      </c>
      <c r="C27" s="27">
        <f t="shared" si="5"/>
        <v>2</v>
      </c>
      <c r="D27" s="28" t="str">
        <f t="shared" si="10"/>
        <v>Modified Following</v>
      </c>
      <c r="E27" s="29" t="str">
        <f t="shared" si="6"/>
        <v>TRUE</v>
      </c>
      <c r="F27" s="30" t="s">
        <v>36</v>
      </c>
      <c r="G27" s="88" t="str">
        <f t="shared" si="1"/>
        <v>EURONOIS19M</v>
      </c>
      <c r="H27" s="32" t="e">
        <f>_xll.qlDepositRateHelper2(,G27,IF(RIGHT(B27,1)="N","1D",IF(B27="SW","1W",B27)),C27,Calendar,D27,E27,F27,Permanent,Trigger,ObjectOverwrite)</f>
        <v>#NUM!</v>
      </c>
      <c r="I27" s="27" t="b">
        <f t="shared" si="9"/>
        <v>0</v>
      </c>
      <c r="L27" s="13" t="str">
        <f t="shared" si="3"/>
        <v>OIS</v>
      </c>
      <c r="M27" s="13" t="str">
        <f t="shared" si="4"/>
        <v>19M</v>
      </c>
      <c r="N27" s="6" t="e">
        <f t="shared" si="7"/>
        <v>#NUM!</v>
      </c>
      <c r="O27" s="6" t="b">
        <f t="shared" si="8"/>
        <v>0</v>
      </c>
      <c r="P27" s="6">
        <v>0</v>
      </c>
      <c r="Q27" s="6" t="e">
        <f>_xll.qlRateHelperQuoteName(P27,Trigger)</f>
        <v>#NUM!</v>
      </c>
      <c r="R27" s="37" t="e">
        <f>_xll.qlRateHelperQuoteValue(P27,Trigger)</f>
        <v>#NUM!</v>
      </c>
      <c r="S27" s="99" t="str">
        <f>IFERROR(_xll.qlFuturesRateHelperConvexityAdjustment(P27,ManualTrigger),"--")</f>
        <v>--</v>
      </c>
      <c r="T27" s="7" t="e">
        <f>_xll.qlRateHelperEarliestDate(P27,Trigger)</f>
        <v>#NUM!</v>
      </c>
      <c r="U27" s="7" t="e">
        <f>_xll.qlRateHelperLatestDate(P27,Trigger)</f>
        <v>#NUM!</v>
      </c>
      <c r="V27" s="85" t="e">
        <v>#VALUE!</v>
      </c>
    </row>
    <row r="28" spans="1:22" ht="11.25" customHeight="1" x14ac:dyDescent="0.2">
      <c r="A28" s="25" t="s">
        <v>131</v>
      </c>
      <c r="B28" s="26" t="s">
        <v>90</v>
      </c>
      <c r="C28" s="27">
        <f t="shared" si="5"/>
        <v>2</v>
      </c>
      <c r="D28" s="28" t="str">
        <f t="shared" si="10"/>
        <v>Modified Following</v>
      </c>
      <c r="E28" s="29" t="str">
        <f t="shared" si="6"/>
        <v>TRUE</v>
      </c>
      <c r="F28" s="30" t="s">
        <v>36</v>
      </c>
      <c r="G28" s="88" t="str">
        <f t="shared" si="1"/>
        <v>EURONOIS20M</v>
      </c>
      <c r="H28" s="32" t="e">
        <f>_xll.qlDepositRateHelper2(,G28,IF(RIGHT(B28,1)="N","1D",IF(B28="SW","1W",B28)),C28,Calendar,D28,E28,F28,Permanent,Trigger,ObjectOverwrite)</f>
        <v>#NUM!</v>
      </c>
      <c r="I28" s="27" t="b">
        <f t="shared" si="9"/>
        <v>0</v>
      </c>
      <c r="L28" s="13" t="str">
        <f t="shared" si="3"/>
        <v>OIS</v>
      </c>
      <c r="M28" s="13" t="str">
        <f t="shared" si="4"/>
        <v>20M</v>
      </c>
      <c r="N28" s="6" t="e">
        <f t="shared" si="7"/>
        <v>#NUM!</v>
      </c>
      <c r="O28" s="6" t="b">
        <f t="shared" si="8"/>
        <v>0</v>
      </c>
      <c r="P28" s="6">
        <v>0</v>
      </c>
      <c r="Q28" s="6" t="e">
        <f>_xll.qlRateHelperQuoteName(P28,Trigger)</f>
        <v>#NUM!</v>
      </c>
      <c r="R28" s="37" t="e">
        <f>_xll.qlRateHelperQuoteValue(P28,Trigger)</f>
        <v>#NUM!</v>
      </c>
      <c r="S28" s="99" t="str">
        <f>IFERROR(_xll.qlFuturesRateHelperConvexityAdjustment(P28,ManualTrigger),"--")</f>
        <v>--</v>
      </c>
      <c r="T28" s="7" t="e">
        <f>_xll.qlRateHelperEarliestDate(P28,Trigger)</f>
        <v>#NUM!</v>
      </c>
      <c r="U28" s="7" t="e">
        <f>_xll.qlRateHelperLatestDate(P28,Trigger)</f>
        <v>#NUM!</v>
      </c>
      <c r="V28" s="85" t="e">
        <v>#VALUE!</v>
      </c>
    </row>
    <row r="29" spans="1:22" ht="11.25" customHeight="1" x14ac:dyDescent="0.2">
      <c r="A29" s="25" t="s">
        <v>131</v>
      </c>
      <c r="B29" s="26" t="s">
        <v>91</v>
      </c>
      <c r="C29" s="27">
        <f t="shared" si="5"/>
        <v>2</v>
      </c>
      <c r="D29" s="28" t="str">
        <f t="shared" si="10"/>
        <v>Modified Following</v>
      </c>
      <c r="E29" s="29" t="str">
        <f t="shared" si="6"/>
        <v>TRUE</v>
      </c>
      <c r="F29" s="30" t="s">
        <v>36</v>
      </c>
      <c r="G29" s="88" t="str">
        <f t="shared" si="1"/>
        <v>EURONOIS21M</v>
      </c>
      <c r="H29" s="32" t="e">
        <f>_xll.qlDepositRateHelper2(,G29,IF(RIGHT(B29,1)="N","1D",IF(B29="SW","1W",B29)),C29,Calendar,D29,E29,F29,Permanent,Trigger,ObjectOverwrite)</f>
        <v>#NUM!</v>
      </c>
      <c r="I29" s="27" t="b">
        <f t="shared" si="9"/>
        <v>0</v>
      </c>
      <c r="L29" s="13" t="str">
        <f t="shared" si="3"/>
        <v>OIS</v>
      </c>
      <c r="M29" s="13" t="str">
        <f t="shared" si="4"/>
        <v>21M</v>
      </c>
      <c r="N29" s="6" t="e">
        <f t="shared" si="7"/>
        <v>#NUM!</v>
      </c>
      <c r="O29" s="6" t="b">
        <f t="shared" si="8"/>
        <v>0</v>
      </c>
      <c r="P29" s="6">
        <v>0</v>
      </c>
      <c r="Q29" s="6" t="e">
        <f>_xll.qlRateHelperQuoteName(P29,Trigger)</f>
        <v>#NUM!</v>
      </c>
      <c r="R29" s="37" t="e">
        <f>_xll.qlRateHelperQuoteValue(P29,Trigger)</f>
        <v>#NUM!</v>
      </c>
      <c r="S29" s="99" t="str">
        <f>IFERROR(_xll.qlFuturesRateHelperConvexityAdjustment(P29,ManualTrigger),"--")</f>
        <v>--</v>
      </c>
      <c r="T29" s="7" t="e">
        <f>_xll.qlRateHelperEarliestDate(P29,Trigger)</f>
        <v>#NUM!</v>
      </c>
      <c r="U29" s="7" t="e">
        <f>_xll.qlRateHelperLatestDate(P29,Trigger)</f>
        <v>#NUM!</v>
      </c>
      <c r="V29" s="85" t="e">
        <v>#VALUE!</v>
      </c>
    </row>
    <row r="30" spans="1:22" ht="11.25" customHeight="1" x14ac:dyDescent="0.2">
      <c r="A30" s="25" t="s">
        <v>131</v>
      </c>
      <c r="B30" s="26" t="s">
        <v>92</v>
      </c>
      <c r="C30" s="27">
        <f t="shared" si="5"/>
        <v>2</v>
      </c>
      <c r="D30" s="28" t="str">
        <f t="shared" si="10"/>
        <v>Modified Following</v>
      </c>
      <c r="E30" s="29" t="str">
        <f t="shared" si="6"/>
        <v>TRUE</v>
      </c>
      <c r="F30" s="30" t="s">
        <v>36</v>
      </c>
      <c r="G30" s="88" t="str">
        <f t="shared" si="1"/>
        <v>EURONOIS22M</v>
      </c>
      <c r="H30" s="32" t="e">
        <f>_xll.qlDepositRateHelper2(,G30,IF(RIGHT(B30,1)="N","1D",IF(B30="SW","1W",B30)),C30,Calendar,D30,E30,F30,Permanent,Trigger,ObjectOverwrite)</f>
        <v>#NUM!</v>
      </c>
      <c r="I30" s="27" t="b">
        <f t="shared" si="9"/>
        <v>0</v>
      </c>
      <c r="L30" s="13" t="str">
        <f t="shared" si="3"/>
        <v>OIS</v>
      </c>
      <c r="M30" s="13" t="str">
        <f t="shared" si="4"/>
        <v>22M</v>
      </c>
      <c r="N30" s="6" t="e">
        <f t="shared" si="7"/>
        <v>#NUM!</v>
      </c>
      <c r="O30" s="6" t="b">
        <f t="shared" si="8"/>
        <v>0</v>
      </c>
      <c r="P30" s="6">
        <v>0</v>
      </c>
      <c r="Q30" s="6" t="e">
        <f>_xll.qlRateHelperQuoteName(P30,Trigger)</f>
        <v>#NUM!</v>
      </c>
      <c r="R30" s="37" t="e">
        <f>_xll.qlRateHelperQuoteValue(P30,Trigger)</f>
        <v>#NUM!</v>
      </c>
      <c r="S30" s="99" t="str">
        <f>IFERROR(_xll.qlFuturesRateHelperConvexityAdjustment(P30,ManualTrigger),"--")</f>
        <v>--</v>
      </c>
      <c r="T30" s="7" t="e">
        <f>_xll.qlRateHelperEarliestDate(P30,Trigger)</f>
        <v>#NUM!</v>
      </c>
      <c r="U30" s="7" t="e">
        <f>_xll.qlRateHelperLatestDate(P30,Trigger)</f>
        <v>#NUM!</v>
      </c>
      <c r="V30" s="85" t="e">
        <v>#VALUE!</v>
      </c>
    </row>
    <row r="31" spans="1:22" ht="11.25" customHeight="1" x14ac:dyDescent="0.2">
      <c r="A31" s="25" t="s">
        <v>131</v>
      </c>
      <c r="B31" s="26" t="s">
        <v>93</v>
      </c>
      <c r="C31" s="27">
        <f t="shared" si="5"/>
        <v>2</v>
      </c>
      <c r="D31" s="28" t="str">
        <f t="shared" si="10"/>
        <v>Modified Following</v>
      </c>
      <c r="E31" s="29" t="str">
        <f t="shared" si="6"/>
        <v>TRUE</v>
      </c>
      <c r="F31" s="30" t="s">
        <v>36</v>
      </c>
      <c r="G31" s="88" t="str">
        <f t="shared" si="1"/>
        <v>EURONOIS23M</v>
      </c>
      <c r="H31" s="32" t="e">
        <f>_xll.qlDepositRateHelper2(,G31,IF(RIGHT(B31,1)="N","1D",IF(B31="SW","1W",B31)),C31,Calendar,D31,E31,F31,Permanent,Trigger,ObjectOverwrite)</f>
        <v>#NUM!</v>
      </c>
      <c r="I31" s="27" t="b">
        <f t="shared" si="9"/>
        <v>0</v>
      </c>
      <c r="L31" s="13" t="str">
        <f t="shared" si="3"/>
        <v>OIS</v>
      </c>
      <c r="M31" s="13" t="str">
        <f t="shared" si="4"/>
        <v>23M</v>
      </c>
      <c r="N31" s="6" t="e">
        <f t="shared" si="7"/>
        <v>#NUM!</v>
      </c>
      <c r="O31" s="6" t="b">
        <f t="shared" si="8"/>
        <v>0</v>
      </c>
      <c r="P31" s="6">
        <v>0</v>
      </c>
      <c r="Q31" s="6" t="e">
        <f>_xll.qlRateHelperQuoteName(P31,Trigger)</f>
        <v>#NUM!</v>
      </c>
      <c r="R31" s="37" t="e">
        <f>_xll.qlRateHelperQuoteValue(P31,Trigger)</f>
        <v>#NUM!</v>
      </c>
      <c r="S31" s="99" t="str">
        <f>IFERROR(_xll.qlFuturesRateHelperConvexityAdjustment(P31,ManualTrigger),"--")</f>
        <v>--</v>
      </c>
      <c r="T31" s="7" t="e">
        <f>_xll.qlRateHelperEarliestDate(P31,Trigger)</f>
        <v>#NUM!</v>
      </c>
      <c r="U31" s="7" t="e">
        <f>_xll.qlRateHelperLatestDate(P31,Trigger)</f>
        <v>#NUM!</v>
      </c>
      <c r="V31" s="85" t="e">
        <v>#VALUE!</v>
      </c>
    </row>
    <row r="32" spans="1:22" ht="11.25" customHeight="1" x14ac:dyDescent="0.2">
      <c r="A32" s="25" t="s">
        <v>131</v>
      </c>
      <c r="B32" s="26" t="s">
        <v>94</v>
      </c>
      <c r="C32" s="27">
        <f t="shared" si="5"/>
        <v>2</v>
      </c>
      <c r="D32" s="28" t="str">
        <f t="shared" si="10"/>
        <v>Modified Following</v>
      </c>
      <c r="E32" s="29" t="str">
        <f t="shared" si="6"/>
        <v>TRUE</v>
      </c>
      <c r="F32" s="30" t="s">
        <v>36</v>
      </c>
      <c r="G32" s="88" t="str">
        <f t="shared" si="1"/>
        <v>EURONOIS2Y</v>
      </c>
      <c r="H32" s="32" t="e">
        <f>_xll.qlDepositRateHelper2(,G32,IF(RIGHT(B32,1)="N","1D",IF(B32="SW","1W",B32)),C32,Calendar,D32,E32,F32,Permanent,Trigger,ObjectOverwrite)</f>
        <v>#NUM!</v>
      </c>
      <c r="I32" s="27" t="b">
        <f t="shared" si="9"/>
        <v>0</v>
      </c>
      <c r="L32" s="13" t="str">
        <f t="shared" si="3"/>
        <v>OIS</v>
      </c>
      <c r="M32" s="13" t="str">
        <f t="shared" si="4"/>
        <v>2Y</v>
      </c>
      <c r="N32" s="6" t="e">
        <f t="shared" si="7"/>
        <v>#NUM!</v>
      </c>
      <c r="O32" s="6" t="b">
        <f t="shared" si="8"/>
        <v>0</v>
      </c>
      <c r="P32" s="6">
        <v>0</v>
      </c>
      <c r="Q32" s="6" t="e">
        <f>_xll.qlRateHelperQuoteName(P32,Trigger)</f>
        <v>#NUM!</v>
      </c>
      <c r="R32" s="37" t="e">
        <f>_xll.qlRateHelperQuoteValue(P32,Trigger)</f>
        <v>#NUM!</v>
      </c>
      <c r="S32" s="99" t="str">
        <f>IFERROR(_xll.qlFuturesRateHelperConvexityAdjustment(P32,ManualTrigger),"--")</f>
        <v>--</v>
      </c>
      <c r="T32" s="7" t="e">
        <f>_xll.qlRateHelperEarliestDate(P32,Trigger)</f>
        <v>#NUM!</v>
      </c>
      <c r="U32" s="7" t="e">
        <f>_xll.qlRateHelperLatestDate(P32,Trigger)</f>
        <v>#NUM!</v>
      </c>
      <c r="V32" s="85" t="e">
        <v>#VALUE!</v>
      </c>
    </row>
    <row r="33" spans="1:22" ht="11.25" customHeight="1" x14ac:dyDescent="0.2">
      <c r="A33" s="25" t="s">
        <v>131</v>
      </c>
      <c r="B33" s="26" t="s">
        <v>51</v>
      </c>
      <c r="C33" s="27">
        <f t="shared" si="5"/>
        <v>2</v>
      </c>
      <c r="D33" s="28" t="str">
        <f t="shared" si="10"/>
        <v>Modified Following</v>
      </c>
      <c r="E33" s="29" t="str">
        <f t="shared" si="6"/>
        <v>TRUE</v>
      </c>
      <c r="F33" s="30" t="s">
        <v>36</v>
      </c>
      <c r="G33" s="88" t="str">
        <f t="shared" si="1"/>
        <v>EURONOIS3Y</v>
      </c>
      <c r="H33" s="32" t="e">
        <f>_xll.qlDepositRateHelper2(,G33,IF(RIGHT(B33,1)="N","1D",IF(B33="SW","1W",B33)),C33,Calendar,D33,E33,F33,Permanent,Trigger,ObjectOverwrite)</f>
        <v>#NUM!</v>
      </c>
      <c r="I33" s="27" t="b">
        <f t="shared" si="9"/>
        <v>0</v>
      </c>
      <c r="L33" s="13" t="str">
        <f t="shared" si="3"/>
        <v>OIS</v>
      </c>
      <c r="M33" s="13" t="str">
        <f t="shared" si="4"/>
        <v>3Y</v>
      </c>
      <c r="N33" s="6" t="e">
        <f t="shared" si="7"/>
        <v>#NUM!</v>
      </c>
      <c r="O33" s="6" t="b">
        <f t="shared" si="8"/>
        <v>0</v>
      </c>
      <c r="P33" s="6">
        <v>0</v>
      </c>
      <c r="Q33" s="6" t="e">
        <f>_xll.qlRateHelperQuoteName(P33,Trigger)</f>
        <v>#NUM!</v>
      </c>
      <c r="R33" s="37" t="e">
        <f>_xll.qlRateHelperQuoteValue(P33,Trigger)</f>
        <v>#NUM!</v>
      </c>
      <c r="S33" s="99" t="str">
        <f>IFERROR(_xll.qlFuturesRateHelperConvexityAdjustment(P33,ManualTrigger),"--")</f>
        <v>--</v>
      </c>
      <c r="T33" s="7" t="e">
        <f>_xll.qlRateHelperEarliestDate(P33,Trigger)</f>
        <v>#NUM!</v>
      </c>
      <c r="U33" s="7" t="e">
        <f>_xll.qlRateHelperLatestDate(P33,Trigger)</f>
        <v>#NUM!</v>
      </c>
      <c r="V33" s="85" t="e">
        <v>#VALUE!</v>
      </c>
    </row>
    <row r="34" spans="1:22" ht="11.25" customHeight="1" x14ac:dyDescent="0.2">
      <c r="A34" s="25" t="s">
        <v>131</v>
      </c>
      <c r="B34" s="26" t="s">
        <v>52</v>
      </c>
      <c r="C34" s="27">
        <f t="shared" si="5"/>
        <v>2</v>
      </c>
      <c r="D34" s="28" t="str">
        <f t="shared" si="10"/>
        <v>Modified Following</v>
      </c>
      <c r="E34" s="29" t="str">
        <f t="shared" si="6"/>
        <v>TRUE</v>
      </c>
      <c r="F34" s="30" t="s">
        <v>36</v>
      </c>
      <c r="G34" s="88" t="str">
        <f t="shared" si="1"/>
        <v>EURONOIS4Y</v>
      </c>
      <c r="H34" s="32" t="e">
        <f>_xll.qlDepositRateHelper2(,G34,IF(RIGHT(B34,1)="N","1D",IF(B34="SW","1W",B34)),C34,Calendar,D34,E34,F34,Permanent,Trigger,ObjectOverwrite)</f>
        <v>#NUM!</v>
      </c>
      <c r="I34" s="27" t="b">
        <f t="shared" si="9"/>
        <v>0</v>
      </c>
      <c r="L34" s="13" t="str">
        <f t="shared" si="3"/>
        <v>OIS</v>
      </c>
      <c r="M34" s="13" t="str">
        <f t="shared" si="4"/>
        <v>4Y</v>
      </c>
      <c r="N34" s="6" t="e">
        <f t="shared" si="7"/>
        <v>#NUM!</v>
      </c>
      <c r="O34" s="6" t="b">
        <f t="shared" si="8"/>
        <v>0</v>
      </c>
      <c r="P34" s="6">
        <v>0</v>
      </c>
      <c r="Q34" s="6" t="e">
        <f>_xll.qlRateHelperQuoteName(P34,Trigger)</f>
        <v>#NUM!</v>
      </c>
      <c r="R34" s="37" t="e">
        <f>_xll.qlRateHelperQuoteValue(P34,Trigger)</f>
        <v>#NUM!</v>
      </c>
      <c r="S34" s="99" t="str">
        <f>IFERROR(_xll.qlFuturesRateHelperConvexityAdjustment(P34,ManualTrigger),"--")</f>
        <v>--</v>
      </c>
      <c r="T34" s="7" t="e">
        <f>_xll.qlRateHelperEarliestDate(P34,Trigger)</f>
        <v>#NUM!</v>
      </c>
      <c r="U34" s="7" t="e">
        <f>_xll.qlRateHelperLatestDate(P34,Trigger)</f>
        <v>#NUM!</v>
      </c>
      <c r="V34" s="85" t="e">
        <v>#VALUE!</v>
      </c>
    </row>
    <row r="35" spans="1:22" ht="11.25" customHeight="1" x14ac:dyDescent="0.2">
      <c r="A35" s="25" t="s">
        <v>131</v>
      </c>
      <c r="B35" s="26" t="s">
        <v>53</v>
      </c>
      <c r="C35" s="27">
        <f t="shared" si="5"/>
        <v>2</v>
      </c>
      <c r="D35" s="28" t="str">
        <f t="shared" si="10"/>
        <v>Modified Following</v>
      </c>
      <c r="E35" s="29" t="str">
        <f t="shared" si="6"/>
        <v>TRUE</v>
      </c>
      <c r="F35" s="30" t="s">
        <v>36</v>
      </c>
      <c r="G35" s="88" t="str">
        <f t="shared" ref="G35:G71" si="11">Currency&amp;"ON"&amp;UPPER(A35)&amp;UPPER(B35)</f>
        <v>EURONOIS5Y</v>
      </c>
      <c r="H35" s="32" t="e">
        <f>_xll.qlDepositRateHelper2(,G35,IF(RIGHT(B35,1)="N","1D",IF(B35="SW","1W",B35)),C35,Calendar,D35,E35,F35,Permanent,Trigger,ObjectOverwrite)</f>
        <v>#NUM!</v>
      </c>
      <c r="I35" s="27" t="b">
        <f t="shared" si="9"/>
        <v>0</v>
      </c>
      <c r="L35" s="13" t="str">
        <f t="shared" ref="L35:L71" si="12">A35</f>
        <v>OIS</v>
      </c>
      <c r="M35" s="13" t="str">
        <f t="shared" ref="M35:M71" si="13">B35</f>
        <v>5Y</v>
      </c>
      <c r="N35" s="6" t="e">
        <f t="shared" si="7"/>
        <v>#NUM!</v>
      </c>
      <c r="O35" s="6" t="b">
        <f t="shared" si="8"/>
        <v>0</v>
      </c>
      <c r="P35" s="6">
        <v>0</v>
      </c>
      <c r="Q35" s="6" t="e">
        <f>_xll.qlRateHelperQuoteName(P35,Trigger)</f>
        <v>#NUM!</v>
      </c>
      <c r="R35" s="37" t="e">
        <f>_xll.qlRateHelperQuoteValue(P35,Trigger)</f>
        <v>#NUM!</v>
      </c>
      <c r="S35" s="99" t="str">
        <f>IFERROR(_xll.qlFuturesRateHelperConvexityAdjustment(P35,ManualTrigger),"--")</f>
        <v>--</v>
      </c>
      <c r="T35" s="7" t="e">
        <f>_xll.qlRateHelperEarliestDate(P35,Trigger)</f>
        <v>#NUM!</v>
      </c>
      <c r="U35" s="7" t="e">
        <f>_xll.qlRateHelperLatestDate(P35,Trigger)</f>
        <v>#NUM!</v>
      </c>
      <c r="V35" s="85" t="e">
        <v>#VALUE!</v>
      </c>
    </row>
    <row r="36" spans="1:22" ht="11.25" customHeight="1" x14ac:dyDescent="0.2">
      <c r="A36" s="25" t="s">
        <v>131</v>
      </c>
      <c r="B36" s="26" t="s">
        <v>54</v>
      </c>
      <c r="C36" s="27">
        <f t="shared" si="5"/>
        <v>2</v>
      </c>
      <c r="D36" s="28" t="str">
        <f t="shared" si="10"/>
        <v>Modified Following</v>
      </c>
      <c r="E36" s="29" t="str">
        <f t="shared" si="6"/>
        <v>TRUE</v>
      </c>
      <c r="F36" s="30" t="s">
        <v>36</v>
      </c>
      <c r="G36" s="88" t="str">
        <f t="shared" si="11"/>
        <v>EURONOIS6Y</v>
      </c>
      <c r="H36" s="32" t="e">
        <f>_xll.qlDepositRateHelper2(,G36,IF(RIGHT(B36,1)="N","1D",IF(B36="SW","1W",B36)),C36,Calendar,D36,E36,F36,Permanent,Trigger,ObjectOverwrite)</f>
        <v>#NUM!</v>
      </c>
      <c r="I36" s="27" t="b">
        <f t="shared" si="9"/>
        <v>0</v>
      </c>
      <c r="L36" s="13" t="str">
        <f t="shared" si="12"/>
        <v>OIS</v>
      </c>
      <c r="M36" s="13" t="str">
        <f t="shared" si="13"/>
        <v>6Y</v>
      </c>
      <c r="N36" s="6" t="e">
        <f t="shared" si="7"/>
        <v>#NUM!</v>
      </c>
      <c r="O36" s="6" t="b">
        <f t="shared" si="8"/>
        <v>0</v>
      </c>
      <c r="P36" s="6">
        <v>0</v>
      </c>
      <c r="Q36" s="6" t="e">
        <f>_xll.qlRateHelperQuoteName(P36,Trigger)</f>
        <v>#NUM!</v>
      </c>
      <c r="R36" s="37" t="e">
        <f>_xll.qlRateHelperQuoteValue(P36,Trigger)</f>
        <v>#NUM!</v>
      </c>
      <c r="S36" s="99" t="str">
        <f>IFERROR(_xll.qlFuturesRateHelperConvexityAdjustment(P36,ManualTrigger),"--")</f>
        <v>--</v>
      </c>
      <c r="T36" s="7" t="e">
        <f>_xll.qlRateHelperEarliestDate(P36,Trigger)</f>
        <v>#NUM!</v>
      </c>
      <c r="U36" s="7" t="e">
        <f>_xll.qlRateHelperLatestDate(P36,Trigger)</f>
        <v>#NUM!</v>
      </c>
      <c r="V36" s="85" t="e">
        <v>#VALUE!</v>
      </c>
    </row>
    <row r="37" spans="1:22" ht="11.25" customHeight="1" x14ac:dyDescent="0.2">
      <c r="A37" s="25" t="s">
        <v>131</v>
      </c>
      <c r="B37" s="26" t="s">
        <v>55</v>
      </c>
      <c r="C37" s="27">
        <f t="shared" si="5"/>
        <v>2</v>
      </c>
      <c r="D37" s="28" t="str">
        <f t="shared" si="10"/>
        <v>Modified Following</v>
      </c>
      <c r="E37" s="29" t="str">
        <f t="shared" si="6"/>
        <v>TRUE</v>
      </c>
      <c r="F37" s="30" t="s">
        <v>36</v>
      </c>
      <c r="G37" s="88" t="str">
        <f t="shared" si="11"/>
        <v>EURONOIS7Y</v>
      </c>
      <c r="H37" s="32" t="e">
        <f>_xll.qlDepositRateHelper2(,G37,IF(RIGHT(B37,1)="N","1D",IF(B37="SW","1W",B37)),C37,Calendar,D37,E37,F37,Permanent,Trigger,ObjectOverwrite)</f>
        <v>#NUM!</v>
      </c>
      <c r="I37" s="27" t="b">
        <f t="shared" si="9"/>
        <v>0</v>
      </c>
      <c r="L37" s="13" t="str">
        <f t="shared" si="12"/>
        <v>OIS</v>
      </c>
      <c r="M37" s="13" t="str">
        <f t="shared" si="13"/>
        <v>7Y</v>
      </c>
      <c r="N37" s="6" t="e">
        <f t="shared" si="7"/>
        <v>#NUM!</v>
      </c>
      <c r="O37" s="6" t="b">
        <f t="shared" si="8"/>
        <v>0</v>
      </c>
      <c r="P37" s="6">
        <v>0</v>
      </c>
      <c r="Q37" s="6" t="e">
        <f>_xll.qlRateHelperQuoteName(P37,Trigger)</f>
        <v>#NUM!</v>
      </c>
      <c r="R37" s="37" t="e">
        <f>_xll.qlRateHelperQuoteValue(P37,Trigger)</f>
        <v>#NUM!</v>
      </c>
      <c r="S37" s="99" t="str">
        <f>IFERROR(_xll.qlFuturesRateHelperConvexityAdjustment(P37,ManualTrigger),"--")</f>
        <v>--</v>
      </c>
      <c r="T37" s="7" t="e">
        <f>_xll.qlRateHelperEarliestDate(P37,Trigger)</f>
        <v>#NUM!</v>
      </c>
      <c r="U37" s="7" t="e">
        <f>_xll.qlRateHelperLatestDate(P37,Trigger)</f>
        <v>#NUM!</v>
      </c>
      <c r="V37" s="85" t="e">
        <v>#VALUE!</v>
      </c>
    </row>
    <row r="38" spans="1:22" ht="11.25" customHeight="1" x14ac:dyDescent="0.2">
      <c r="A38" s="25" t="s">
        <v>131</v>
      </c>
      <c r="B38" s="26" t="s">
        <v>56</v>
      </c>
      <c r="C38" s="27">
        <f t="shared" si="5"/>
        <v>2</v>
      </c>
      <c r="D38" s="28" t="str">
        <f t="shared" si="10"/>
        <v>Modified Following</v>
      </c>
      <c r="E38" s="29" t="str">
        <f t="shared" si="6"/>
        <v>TRUE</v>
      </c>
      <c r="F38" s="30" t="s">
        <v>36</v>
      </c>
      <c r="G38" s="88" t="str">
        <f t="shared" si="11"/>
        <v>EURONOIS8Y</v>
      </c>
      <c r="H38" s="32" t="e">
        <f>_xll.qlDepositRateHelper2(,G38,IF(RIGHT(B38,1)="N","1D",IF(B38="SW","1W",B38)),C38,Calendar,D38,E38,F38,Permanent,Trigger,ObjectOverwrite)</f>
        <v>#NUM!</v>
      </c>
      <c r="I38" s="27" t="b">
        <f t="shared" si="9"/>
        <v>0</v>
      </c>
      <c r="L38" s="13" t="str">
        <f t="shared" si="12"/>
        <v>OIS</v>
      </c>
      <c r="M38" s="13" t="str">
        <f t="shared" si="13"/>
        <v>8Y</v>
      </c>
      <c r="N38" s="6" t="e">
        <f t="shared" si="7"/>
        <v>#NUM!</v>
      </c>
      <c r="O38" s="6" t="b">
        <f t="shared" si="8"/>
        <v>0</v>
      </c>
      <c r="P38" s="6">
        <v>0</v>
      </c>
      <c r="Q38" s="6" t="e">
        <f>_xll.qlRateHelperQuoteName(P38,Trigger)</f>
        <v>#NUM!</v>
      </c>
      <c r="R38" s="37" t="e">
        <f>_xll.qlRateHelperQuoteValue(P38,Trigger)</f>
        <v>#NUM!</v>
      </c>
      <c r="S38" s="99" t="str">
        <f>IFERROR(_xll.qlFuturesRateHelperConvexityAdjustment(P38,ManualTrigger),"--")</f>
        <v>--</v>
      </c>
      <c r="T38" s="7" t="e">
        <f>_xll.qlRateHelperEarliestDate(P38,Trigger)</f>
        <v>#NUM!</v>
      </c>
      <c r="U38" s="7" t="e">
        <f>_xll.qlRateHelperLatestDate(P38,Trigger)</f>
        <v>#NUM!</v>
      </c>
      <c r="V38" s="85" t="e">
        <v>#VALUE!</v>
      </c>
    </row>
    <row r="39" spans="1:22" ht="11.25" customHeight="1" x14ac:dyDescent="0.2">
      <c r="A39" s="25" t="s">
        <v>131</v>
      </c>
      <c r="B39" s="26" t="s">
        <v>57</v>
      </c>
      <c r="C39" s="27">
        <f t="shared" si="5"/>
        <v>2</v>
      </c>
      <c r="D39" s="28" t="str">
        <f t="shared" si="10"/>
        <v>Modified Following</v>
      </c>
      <c r="E39" s="29" t="str">
        <f t="shared" si="6"/>
        <v>TRUE</v>
      </c>
      <c r="F39" s="30" t="s">
        <v>36</v>
      </c>
      <c r="G39" s="88" t="str">
        <f t="shared" si="11"/>
        <v>EURONOIS9Y</v>
      </c>
      <c r="H39" s="32" t="e">
        <f>_xll.qlDepositRateHelper2(,G39,IF(RIGHT(B39,1)="N","1D",IF(B39="SW","1W",B39)),C39,Calendar,D39,E39,F39,Permanent,Trigger,ObjectOverwrite)</f>
        <v>#NUM!</v>
      </c>
      <c r="I39" s="27" t="b">
        <f t="shared" si="9"/>
        <v>0</v>
      </c>
      <c r="L39" s="13" t="str">
        <f t="shared" si="12"/>
        <v>OIS</v>
      </c>
      <c r="M39" s="13" t="str">
        <f t="shared" si="13"/>
        <v>9Y</v>
      </c>
      <c r="N39" s="6" t="e">
        <f t="shared" si="7"/>
        <v>#NUM!</v>
      </c>
      <c r="O39" s="6" t="b">
        <f t="shared" si="8"/>
        <v>0</v>
      </c>
      <c r="P39" s="6">
        <v>0</v>
      </c>
      <c r="Q39" s="6" t="e">
        <f>_xll.qlRateHelperQuoteName(P39,Trigger)</f>
        <v>#NUM!</v>
      </c>
      <c r="R39" s="37" t="e">
        <f>_xll.qlRateHelperQuoteValue(P39,Trigger)</f>
        <v>#NUM!</v>
      </c>
      <c r="S39" s="99" t="str">
        <f>IFERROR(_xll.qlFuturesRateHelperConvexityAdjustment(P39,ManualTrigger),"--")</f>
        <v>--</v>
      </c>
      <c r="T39" s="7" t="e">
        <f>_xll.qlRateHelperEarliestDate(P39,Trigger)</f>
        <v>#NUM!</v>
      </c>
      <c r="U39" s="7" t="e">
        <f>_xll.qlRateHelperLatestDate(P39,Trigger)</f>
        <v>#NUM!</v>
      </c>
      <c r="V39" s="85" t="e">
        <v>#VALUE!</v>
      </c>
    </row>
    <row r="40" spans="1:22" ht="11.25" customHeight="1" x14ac:dyDescent="0.2">
      <c r="A40" s="25" t="s">
        <v>131</v>
      </c>
      <c r="B40" s="26" t="s">
        <v>58</v>
      </c>
      <c r="C40" s="27">
        <f t="shared" si="5"/>
        <v>2</v>
      </c>
      <c r="D40" s="28" t="str">
        <f t="shared" si="10"/>
        <v>Modified Following</v>
      </c>
      <c r="E40" s="29" t="str">
        <f t="shared" si="6"/>
        <v>TRUE</v>
      </c>
      <c r="F40" s="30" t="s">
        <v>36</v>
      </c>
      <c r="G40" s="88" t="str">
        <f t="shared" si="11"/>
        <v>EURONOIS10Y</v>
      </c>
      <c r="H40" s="32" t="e">
        <f>_xll.qlDepositRateHelper2(,G40,IF(RIGHT(B40,1)="N","1D",IF(B40="SW","1W",B40)),C40,Calendar,D40,E40,F40,Permanent,Trigger,ObjectOverwrite)</f>
        <v>#NUM!</v>
      </c>
      <c r="I40" s="27" t="b">
        <f t="shared" si="9"/>
        <v>0</v>
      </c>
      <c r="L40" s="13" t="str">
        <f t="shared" si="12"/>
        <v>OIS</v>
      </c>
      <c r="M40" s="13" t="str">
        <f t="shared" si="13"/>
        <v>10Y</v>
      </c>
      <c r="N40" s="6" t="e">
        <f t="shared" si="7"/>
        <v>#NUM!</v>
      </c>
      <c r="O40" s="6" t="b">
        <f t="shared" si="8"/>
        <v>0</v>
      </c>
      <c r="P40" s="6">
        <v>0</v>
      </c>
      <c r="Q40" s="6" t="e">
        <f>_xll.qlRateHelperQuoteName(P40,Trigger)</f>
        <v>#NUM!</v>
      </c>
      <c r="R40" s="37" t="e">
        <f>_xll.qlRateHelperQuoteValue(P40,Trigger)</f>
        <v>#NUM!</v>
      </c>
      <c r="S40" s="99" t="str">
        <f>IFERROR(_xll.qlFuturesRateHelperConvexityAdjustment(P40,ManualTrigger),"--")</f>
        <v>--</v>
      </c>
      <c r="T40" s="7" t="e">
        <f>_xll.qlRateHelperEarliestDate(P40,Trigger)</f>
        <v>#NUM!</v>
      </c>
      <c r="U40" s="7" t="e">
        <f>_xll.qlRateHelperLatestDate(P40,Trigger)</f>
        <v>#NUM!</v>
      </c>
      <c r="V40" s="85" t="e">
        <v>#VALUE!</v>
      </c>
    </row>
    <row r="41" spans="1:22" ht="11.25" customHeight="1" x14ac:dyDescent="0.2">
      <c r="A41" s="25" t="s">
        <v>131</v>
      </c>
      <c r="B41" s="26" t="s">
        <v>59</v>
      </c>
      <c r="C41" s="27">
        <f t="shared" si="5"/>
        <v>2</v>
      </c>
      <c r="D41" s="28" t="str">
        <f t="shared" si="10"/>
        <v>Modified Following</v>
      </c>
      <c r="E41" s="29" t="str">
        <f t="shared" si="6"/>
        <v>TRUE</v>
      </c>
      <c r="F41" s="30" t="s">
        <v>36</v>
      </c>
      <c r="G41" s="88" t="str">
        <f t="shared" si="11"/>
        <v>EURONOIS11Y</v>
      </c>
      <c r="H41" s="32" t="e">
        <f>_xll.qlDepositRateHelper2(,G41,IF(RIGHT(B41,1)="N","1D",IF(B41="SW","1W",B41)),C41,Calendar,D41,E41,F41,Permanent,Trigger,ObjectOverwrite)</f>
        <v>#NUM!</v>
      </c>
      <c r="I41" s="27" t="b">
        <f t="shared" si="9"/>
        <v>0</v>
      </c>
      <c r="L41" s="13" t="str">
        <f t="shared" si="12"/>
        <v>OIS</v>
      </c>
      <c r="M41" s="13" t="str">
        <f t="shared" si="13"/>
        <v>11Y</v>
      </c>
      <c r="N41" s="6" t="e">
        <f t="shared" si="7"/>
        <v>#NUM!</v>
      </c>
      <c r="O41" s="6" t="b">
        <f t="shared" si="8"/>
        <v>0</v>
      </c>
      <c r="P41" s="6">
        <v>0</v>
      </c>
      <c r="Q41" s="6" t="e">
        <f>_xll.qlRateHelperQuoteName(P41,Trigger)</f>
        <v>#NUM!</v>
      </c>
      <c r="R41" s="37" t="e">
        <f>_xll.qlRateHelperQuoteValue(P41,Trigger)</f>
        <v>#NUM!</v>
      </c>
      <c r="S41" s="99" t="str">
        <f>IFERROR(_xll.qlFuturesRateHelperConvexityAdjustment(P41,ManualTrigger),"--")</f>
        <v>--</v>
      </c>
      <c r="T41" s="7" t="e">
        <f>_xll.qlRateHelperEarliestDate(P41,Trigger)</f>
        <v>#NUM!</v>
      </c>
      <c r="U41" s="7" t="e">
        <f>_xll.qlRateHelperLatestDate(P41,Trigger)</f>
        <v>#NUM!</v>
      </c>
      <c r="V41" s="85" t="e">
        <v>#VALUE!</v>
      </c>
    </row>
    <row r="42" spans="1:22" ht="11.25" customHeight="1" x14ac:dyDescent="0.2">
      <c r="A42" s="25" t="s">
        <v>131</v>
      </c>
      <c r="B42" s="26" t="s">
        <v>60</v>
      </c>
      <c r="C42" s="27">
        <f t="shared" si="5"/>
        <v>2</v>
      </c>
      <c r="D42" s="28" t="str">
        <f t="shared" si="10"/>
        <v>Modified Following</v>
      </c>
      <c r="E42" s="29" t="str">
        <f t="shared" si="6"/>
        <v>TRUE</v>
      </c>
      <c r="F42" s="30" t="s">
        <v>36</v>
      </c>
      <c r="G42" s="88" t="str">
        <f t="shared" si="11"/>
        <v>EURONOIS12Y</v>
      </c>
      <c r="H42" s="32" t="e">
        <f>_xll.qlDepositRateHelper2(,G42,IF(RIGHT(B42,1)="N","1D",IF(B42="SW","1W",B42)),C42,Calendar,D42,E42,F42,Permanent,Trigger,ObjectOverwrite)</f>
        <v>#NUM!</v>
      </c>
      <c r="I42" s="27" t="b">
        <f t="shared" si="9"/>
        <v>0</v>
      </c>
      <c r="L42" s="13" t="str">
        <f t="shared" si="12"/>
        <v>OIS</v>
      </c>
      <c r="M42" s="13" t="str">
        <f t="shared" si="13"/>
        <v>12Y</v>
      </c>
      <c r="N42" s="6" t="e">
        <f t="shared" si="7"/>
        <v>#NUM!</v>
      </c>
      <c r="O42" s="6" t="b">
        <f t="shared" si="8"/>
        <v>0</v>
      </c>
      <c r="P42" s="6">
        <v>0</v>
      </c>
      <c r="Q42" s="6" t="e">
        <f>_xll.qlRateHelperQuoteName(P42,Trigger)</f>
        <v>#NUM!</v>
      </c>
      <c r="R42" s="37" t="e">
        <f>_xll.qlRateHelperQuoteValue(P42,Trigger)</f>
        <v>#NUM!</v>
      </c>
      <c r="S42" s="99" t="str">
        <f>IFERROR(_xll.qlFuturesRateHelperConvexityAdjustment(P42,ManualTrigger),"--")</f>
        <v>--</v>
      </c>
      <c r="T42" s="7" t="e">
        <f>_xll.qlRateHelperEarliestDate(P42,Trigger)</f>
        <v>#NUM!</v>
      </c>
      <c r="U42" s="7" t="e">
        <f>_xll.qlRateHelperLatestDate(P42,Trigger)</f>
        <v>#NUM!</v>
      </c>
      <c r="V42" s="85" t="e">
        <v>#VALUE!</v>
      </c>
    </row>
    <row r="43" spans="1:22" ht="11.25" customHeight="1" x14ac:dyDescent="0.2">
      <c r="A43" s="25" t="s">
        <v>131</v>
      </c>
      <c r="B43" s="26" t="s">
        <v>61</v>
      </c>
      <c r="C43" s="27">
        <f t="shared" si="5"/>
        <v>2</v>
      </c>
      <c r="D43" s="28" t="str">
        <f t="shared" si="10"/>
        <v>Modified Following</v>
      </c>
      <c r="E43" s="29" t="str">
        <f t="shared" si="6"/>
        <v>TRUE</v>
      </c>
      <c r="F43" s="30" t="s">
        <v>36</v>
      </c>
      <c r="G43" s="88" t="str">
        <f t="shared" si="11"/>
        <v>EURONOIS13Y</v>
      </c>
      <c r="H43" s="32" t="e">
        <f>_xll.qlDepositRateHelper2(,G43,IF(RIGHT(B43,1)="N","1D",IF(B43="SW","1W",B43)),C43,Calendar,D43,E43,F43,Permanent,Trigger,ObjectOverwrite)</f>
        <v>#NUM!</v>
      </c>
      <c r="I43" s="27" t="b">
        <f t="shared" si="9"/>
        <v>0</v>
      </c>
      <c r="L43" s="13" t="str">
        <f t="shared" si="12"/>
        <v>OIS</v>
      </c>
      <c r="M43" s="13" t="str">
        <f t="shared" si="13"/>
        <v>13Y</v>
      </c>
      <c r="N43" s="6" t="e">
        <f t="shared" si="7"/>
        <v>#NUM!</v>
      </c>
      <c r="O43" s="6" t="b">
        <f t="shared" si="8"/>
        <v>0</v>
      </c>
      <c r="P43" s="6">
        <v>0</v>
      </c>
      <c r="Q43" s="6" t="e">
        <f>_xll.qlRateHelperQuoteName(P43,Trigger)</f>
        <v>#NUM!</v>
      </c>
      <c r="R43" s="37" t="e">
        <f>_xll.qlRateHelperQuoteValue(P43,Trigger)</f>
        <v>#NUM!</v>
      </c>
      <c r="S43" s="99" t="str">
        <f>IFERROR(_xll.qlFuturesRateHelperConvexityAdjustment(P43,ManualTrigger),"--")</f>
        <v>--</v>
      </c>
      <c r="T43" s="7" t="e">
        <f>_xll.qlRateHelperEarliestDate(P43,Trigger)</f>
        <v>#NUM!</v>
      </c>
      <c r="U43" s="7" t="e">
        <f>_xll.qlRateHelperLatestDate(P43,Trigger)</f>
        <v>#NUM!</v>
      </c>
      <c r="V43" s="85" t="e">
        <v>#VALUE!</v>
      </c>
    </row>
    <row r="44" spans="1:22" ht="11.25" customHeight="1" x14ac:dyDescent="0.2">
      <c r="A44" s="25" t="s">
        <v>131</v>
      </c>
      <c r="B44" s="26" t="s">
        <v>62</v>
      </c>
      <c r="C44" s="27">
        <f t="shared" si="5"/>
        <v>2</v>
      </c>
      <c r="D44" s="28" t="str">
        <f t="shared" si="10"/>
        <v>Modified Following</v>
      </c>
      <c r="E44" s="29" t="str">
        <f t="shared" si="6"/>
        <v>TRUE</v>
      </c>
      <c r="F44" s="30" t="s">
        <v>36</v>
      </c>
      <c r="G44" s="88" t="str">
        <f t="shared" si="11"/>
        <v>EURONOIS14Y</v>
      </c>
      <c r="H44" s="32" t="e">
        <f>_xll.qlDepositRateHelper2(,G44,IF(RIGHT(B44,1)="N","1D",IF(B44="SW","1W",B44)),C44,Calendar,D44,E44,F44,Permanent,Trigger,ObjectOverwrite)</f>
        <v>#NUM!</v>
      </c>
      <c r="I44" s="27" t="b">
        <f t="shared" si="9"/>
        <v>0</v>
      </c>
      <c r="L44" s="13" t="str">
        <f t="shared" si="12"/>
        <v>OIS</v>
      </c>
      <c r="M44" s="13" t="str">
        <f t="shared" si="13"/>
        <v>14Y</v>
      </c>
      <c r="N44" s="6" t="e">
        <f t="shared" si="7"/>
        <v>#NUM!</v>
      </c>
      <c r="O44" s="6" t="b">
        <f t="shared" si="8"/>
        <v>0</v>
      </c>
      <c r="P44" s="6">
        <v>0</v>
      </c>
      <c r="Q44" s="6" t="e">
        <f>_xll.qlRateHelperQuoteName(P44,Trigger)</f>
        <v>#NUM!</v>
      </c>
      <c r="R44" s="37" t="e">
        <f>_xll.qlRateHelperQuoteValue(P44,Trigger)</f>
        <v>#NUM!</v>
      </c>
      <c r="S44" s="99" t="str">
        <f>IFERROR(_xll.qlFuturesRateHelperConvexityAdjustment(P44,ManualTrigger),"--")</f>
        <v>--</v>
      </c>
      <c r="T44" s="7" t="e">
        <f>_xll.qlRateHelperEarliestDate(P44,Trigger)</f>
        <v>#NUM!</v>
      </c>
      <c r="U44" s="7" t="e">
        <f>_xll.qlRateHelperLatestDate(P44,Trigger)</f>
        <v>#NUM!</v>
      </c>
      <c r="V44" s="85" t="e">
        <v>#VALUE!</v>
      </c>
    </row>
    <row r="45" spans="1:22" ht="11.25" customHeight="1" x14ac:dyDescent="0.2">
      <c r="A45" s="25" t="s">
        <v>131</v>
      </c>
      <c r="B45" s="26" t="s">
        <v>63</v>
      </c>
      <c r="C45" s="27">
        <f t="shared" si="5"/>
        <v>2</v>
      </c>
      <c r="D45" s="28" t="str">
        <f t="shared" si="10"/>
        <v>Modified Following</v>
      </c>
      <c r="E45" s="29" t="str">
        <f t="shared" si="6"/>
        <v>TRUE</v>
      </c>
      <c r="F45" s="30" t="s">
        <v>36</v>
      </c>
      <c r="G45" s="88" t="str">
        <f t="shared" si="11"/>
        <v>EURONOIS15Y</v>
      </c>
      <c r="H45" s="32" t="e">
        <f>_xll.qlDepositRateHelper2(,G45,IF(RIGHT(B45,1)="N","1D",IF(B45="SW","1W",B45)),C45,Calendar,D45,E45,F45,Permanent,Trigger,ObjectOverwrite)</f>
        <v>#NUM!</v>
      </c>
      <c r="I45" s="27" t="b">
        <f t="shared" si="9"/>
        <v>0</v>
      </c>
      <c r="L45" s="13" t="str">
        <f t="shared" si="12"/>
        <v>OIS</v>
      </c>
      <c r="M45" s="13" t="str">
        <f t="shared" si="13"/>
        <v>15Y</v>
      </c>
      <c r="N45" s="6" t="e">
        <f t="shared" si="7"/>
        <v>#NUM!</v>
      </c>
      <c r="O45" s="6" t="b">
        <f t="shared" si="8"/>
        <v>0</v>
      </c>
      <c r="P45" s="6">
        <v>0</v>
      </c>
      <c r="Q45" s="6" t="e">
        <f>_xll.qlRateHelperQuoteName(P45,Trigger)</f>
        <v>#NUM!</v>
      </c>
      <c r="R45" s="37" t="e">
        <f>_xll.qlRateHelperQuoteValue(P45,Trigger)</f>
        <v>#NUM!</v>
      </c>
      <c r="S45" s="99" t="str">
        <f>IFERROR(_xll.qlFuturesRateHelperConvexityAdjustment(P45,ManualTrigger),"--")</f>
        <v>--</v>
      </c>
      <c r="T45" s="7" t="e">
        <f>_xll.qlRateHelperEarliestDate(P45,Trigger)</f>
        <v>#NUM!</v>
      </c>
      <c r="U45" s="7" t="e">
        <f>_xll.qlRateHelperLatestDate(P45,Trigger)</f>
        <v>#NUM!</v>
      </c>
      <c r="V45" s="85" t="e">
        <v>#VALUE!</v>
      </c>
    </row>
    <row r="46" spans="1:22" ht="11.25" customHeight="1" x14ac:dyDescent="0.2">
      <c r="A46" s="25" t="s">
        <v>131</v>
      </c>
      <c r="B46" s="26" t="s">
        <v>64</v>
      </c>
      <c r="C46" s="27">
        <f t="shared" si="5"/>
        <v>2</v>
      </c>
      <c r="D46" s="28" t="str">
        <f t="shared" si="10"/>
        <v>Modified Following</v>
      </c>
      <c r="E46" s="29" t="str">
        <f t="shared" si="6"/>
        <v>TRUE</v>
      </c>
      <c r="F46" s="30" t="s">
        <v>36</v>
      </c>
      <c r="G46" s="88" t="str">
        <f t="shared" si="11"/>
        <v>EURONOIS16Y</v>
      </c>
      <c r="H46" s="32" t="e">
        <f>_xll.qlDepositRateHelper2(,G46,IF(RIGHT(B46,1)="N","1D",IF(B46="SW","1W",B46)),C46,Calendar,D46,E46,F46,Permanent,Trigger,ObjectOverwrite)</f>
        <v>#NUM!</v>
      </c>
      <c r="I46" s="27" t="b">
        <f t="shared" si="9"/>
        <v>0</v>
      </c>
      <c r="L46" s="13" t="str">
        <f t="shared" si="12"/>
        <v>OIS</v>
      </c>
      <c r="M46" s="13" t="str">
        <f t="shared" si="13"/>
        <v>16Y</v>
      </c>
      <c r="N46" s="6" t="e">
        <f t="shared" si="7"/>
        <v>#NUM!</v>
      </c>
      <c r="O46" s="6" t="b">
        <f t="shared" si="8"/>
        <v>0</v>
      </c>
      <c r="P46" s="6">
        <v>0</v>
      </c>
      <c r="Q46" s="6" t="e">
        <f>_xll.qlRateHelperQuoteName(P46,Trigger)</f>
        <v>#NUM!</v>
      </c>
      <c r="R46" s="37" t="e">
        <f>_xll.qlRateHelperQuoteValue(P46,Trigger)</f>
        <v>#NUM!</v>
      </c>
      <c r="S46" s="99" t="str">
        <f>IFERROR(_xll.qlFuturesRateHelperConvexityAdjustment(P46,ManualTrigger),"--")</f>
        <v>--</v>
      </c>
      <c r="T46" s="7" t="e">
        <f>_xll.qlRateHelperEarliestDate(P46,Trigger)</f>
        <v>#NUM!</v>
      </c>
      <c r="U46" s="7" t="e">
        <f>_xll.qlRateHelperLatestDate(P46,Trigger)</f>
        <v>#NUM!</v>
      </c>
      <c r="V46" s="85" t="e">
        <v>#VALUE!</v>
      </c>
    </row>
    <row r="47" spans="1:22" ht="11.25" customHeight="1" x14ac:dyDescent="0.2">
      <c r="A47" s="25" t="s">
        <v>131</v>
      </c>
      <c r="B47" s="26" t="s">
        <v>65</v>
      </c>
      <c r="C47" s="27">
        <f t="shared" si="5"/>
        <v>2</v>
      </c>
      <c r="D47" s="28" t="str">
        <f t="shared" si="10"/>
        <v>Modified Following</v>
      </c>
      <c r="E47" s="29" t="str">
        <f t="shared" si="6"/>
        <v>TRUE</v>
      </c>
      <c r="F47" s="30" t="s">
        <v>36</v>
      </c>
      <c r="G47" s="88" t="str">
        <f t="shared" si="11"/>
        <v>EURONOIS17Y</v>
      </c>
      <c r="H47" s="32" t="e">
        <f>_xll.qlDepositRateHelper2(,G47,IF(RIGHT(B47,1)="N","1D",IF(B47="SW","1W",B47)),C47,Calendar,D47,E47,F47,Permanent,Trigger,ObjectOverwrite)</f>
        <v>#NUM!</v>
      </c>
      <c r="I47" s="27" t="b">
        <f t="shared" si="9"/>
        <v>0</v>
      </c>
      <c r="L47" s="13" t="str">
        <f t="shared" si="12"/>
        <v>OIS</v>
      </c>
      <c r="M47" s="13" t="str">
        <f t="shared" si="13"/>
        <v>17Y</v>
      </c>
      <c r="N47" s="6" t="e">
        <f t="shared" si="7"/>
        <v>#NUM!</v>
      </c>
      <c r="O47" s="6" t="b">
        <f t="shared" si="8"/>
        <v>0</v>
      </c>
      <c r="P47" s="6">
        <v>0</v>
      </c>
      <c r="Q47" s="6" t="e">
        <f>_xll.qlRateHelperQuoteName(P47,Trigger)</f>
        <v>#NUM!</v>
      </c>
      <c r="R47" s="37" t="e">
        <f>_xll.qlRateHelperQuoteValue(P47,Trigger)</f>
        <v>#NUM!</v>
      </c>
      <c r="S47" s="99" t="str">
        <f>IFERROR(_xll.qlFuturesRateHelperConvexityAdjustment(P47,ManualTrigger),"--")</f>
        <v>--</v>
      </c>
      <c r="T47" s="7" t="e">
        <f>_xll.qlRateHelperEarliestDate(P47,Trigger)</f>
        <v>#NUM!</v>
      </c>
      <c r="U47" s="7" t="e">
        <f>_xll.qlRateHelperLatestDate(P47,Trigger)</f>
        <v>#NUM!</v>
      </c>
      <c r="V47" s="85" t="e">
        <v>#VALUE!</v>
      </c>
    </row>
    <row r="48" spans="1:22" ht="11.25" customHeight="1" x14ac:dyDescent="0.2">
      <c r="A48" s="25" t="s">
        <v>131</v>
      </c>
      <c r="B48" s="26" t="s">
        <v>66</v>
      </c>
      <c r="C48" s="27">
        <f t="shared" si="5"/>
        <v>2</v>
      </c>
      <c r="D48" s="28" t="str">
        <f t="shared" si="10"/>
        <v>Modified Following</v>
      </c>
      <c r="E48" s="29" t="str">
        <f t="shared" si="6"/>
        <v>TRUE</v>
      </c>
      <c r="F48" s="30" t="s">
        <v>36</v>
      </c>
      <c r="G48" s="88" t="str">
        <f t="shared" si="11"/>
        <v>EURONOIS18Y</v>
      </c>
      <c r="H48" s="32" t="e">
        <f>_xll.qlDepositRateHelper2(,G48,IF(RIGHT(B48,1)="N","1D",IF(B48="SW","1W",B48)),C48,Calendar,D48,E48,F48,Permanent,Trigger,ObjectOverwrite)</f>
        <v>#NUM!</v>
      </c>
      <c r="I48" s="27" t="b">
        <f t="shared" si="9"/>
        <v>0</v>
      </c>
      <c r="L48" s="13" t="str">
        <f t="shared" si="12"/>
        <v>OIS</v>
      </c>
      <c r="M48" s="13" t="str">
        <f t="shared" si="13"/>
        <v>18Y</v>
      </c>
      <c r="N48" s="6" t="e">
        <f t="shared" si="7"/>
        <v>#NUM!</v>
      </c>
      <c r="O48" s="6" t="b">
        <f t="shared" si="8"/>
        <v>0</v>
      </c>
      <c r="P48" s="6">
        <v>0</v>
      </c>
      <c r="Q48" s="6" t="e">
        <f>_xll.qlRateHelperQuoteName(P48,Trigger)</f>
        <v>#NUM!</v>
      </c>
      <c r="R48" s="37" t="e">
        <f>_xll.qlRateHelperQuoteValue(P48,Trigger)</f>
        <v>#NUM!</v>
      </c>
      <c r="S48" s="99" t="str">
        <f>IFERROR(_xll.qlFuturesRateHelperConvexityAdjustment(P48,ManualTrigger),"--")</f>
        <v>--</v>
      </c>
      <c r="T48" s="7" t="e">
        <f>_xll.qlRateHelperEarliestDate(P48,Trigger)</f>
        <v>#NUM!</v>
      </c>
      <c r="U48" s="7" t="e">
        <f>_xll.qlRateHelperLatestDate(P48,Trigger)</f>
        <v>#NUM!</v>
      </c>
      <c r="V48" s="85" t="e">
        <v>#VALUE!</v>
      </c>
    </row>
    <row r="49" spans="1:22" ht="11.25" customHeight="1" x14ac:dyDescent="0.2">
      <c r="A49" s="25" t="s">
        <v>131</v>
      </c>
      <c r="B49" s="26" t="s">
        <v>67</v>
      </c>
      <c r="C49" s="27">
        <f t="shared" si="5"/>
        <v>2</v>
      </c>
      <c r="D49" s="28" t="str">
        <f t="shared" si="10"/>
        <v>Modified Following</v>
      </c>
      <c r="E49" s="29" t="str">
        <f t="shared" si="6"/>
        <v>TRUE</v>
      </c>
      <c r="F49" s="30" t="s">
        <v>36</v>
      </c>
      <c r="G49" s="88" t="str">
        <f t="shared" si="11"/>
        <v>EURONOIS19Y</v>
      </c>
      <c r="H49" s="32" t="e">
        <f>_xll.qlDepositRateHelper2(,G49,IF(RIGHT(B49,1)="N","1D",IF(B49="SW","1W",B49)),C49,Calendar,D49,E49,F49,Permanent,Trigger,ObjectOverwrite)</f>
        <v>#NUM!</v>
      </c>
      <c r="I49" s="27" t="b">
        <f t="shared" si="9"/>
        <v>0</v>
      </c>
      <c r="L49" s="13" t="str">
        <f t="shared" si="12"/>
        <v>OIS</v>
      </c>
      <c r="M49" s="13" t="str">
        <f t="shared" si="13"/>
        <v>19Y</v>
      </c>
      <c r="N49" s="6" t="e">
        <f t="shared" si="7"/>
        <v>#NUM!</v>
      </c>
      <c r="O49" s="6" t="b">
        <f t="shared" si="8"/>
        <v>0</v>
      </c>
      <c r="P49" s="6">
        <v>0</v>
      </c>
      <c r="Q49" s="6" t="e">
        <f>_xll.qlRateHelperQuoteName(P49,Trigger)</f>
        <v>#NUM!</v>
      </c>
      <c r="R49" s="37" t="e">
        <f>_xll.qlRateHelperQuoteValue(P49,Trigger)</f>
        <v>#NUM!</v>
      </c>
      <c r="S49" s="99" t="str">
        <f>IFERROR(_xll.qlFuturesRateHelperConvexityAdjustment(P49,ManualTrigger),"--")</f>
        <v>--</v>
      </c>
      <c r="T49" s="7" t="e">
        <f>_xll.qlRateHelperEarliestDate(P49,Trigger)</f>
        <v>#NUM!</v>
      </c>
      <c r="U49" s="7" t="e">
        <f>_xll.qlRateHelperLatestDate(P49,Trigger)</f>
        <v>#NUM!</v>
      </c>
      <c r="V49" s="85" t="e">
        <v>#VALUE!</v>
      </c>
    </row>
    <row r="50" spans="1:22" ht="11.25" customHeight="1" x14ac:dyDescent="0.2">
      <c r="A50" s="25" t="s">
        <v>131</v>
      </c>
      <c r="B50" s="26" t="s">
        <v>68</v>
      </c>
      <c r="C50" s="27">
        <f t="shared" si="5"/>
        <v>2</v>
      </c>
      <c r="D50" s="28" t="str">
        <f t="shared" si="10"/>
        <v>Modified Following</v>
      </c>
      <c r="E50" s="29" t="str">
        <f t="shared" si="6"/>
        <v>TRUE</v>
      </c>
      <c r="F50" s="30" t="s">
        <v>36</v>
      </c>
      <c r="G50" s="88" t="str">
        <f t="shared" si="11"/>
        <v>EURONOIS20Y</v>
      </c>
      <c r="H50" s="32" t="e">
        <f>_xll.qlDepositRateHelper2(,G50,IF(RIGHT(B50,1)="N","1D",IF(B50="SW","1W",B50)),C50,Calendar,D50,E50,F50,Permanent,Trigger,ObjectOverwrite)</f>
        <v>#NUM!</v>
      </c>
      <c r="I50" s="27" t="b">
        <f t="shared" si="9"/>
        <v>0</v>
      </c>
      <c r="L50" s="13" t="str">
        <f t="shared" si="12"/>
        <v>OIS</v>
      </c>
      <c r="M50" s="13" t="str">
        <f t="shared" si="13"/>
        <v>20Y</v>
      </c>
      <c r="N50" s="6" t="e">
        <f t="shared" si="7"/>
        <v>#NUM!</v>
      </c>
      <c r="O50" s="6" t="b">
        <f t="shared" si="8"/>
        <v>0</v>
      </c>
      <c r="P50" s="6">
        <v>0</v>
      </c>
      <c r="Q50" s="6" t="e">
        <f>_xll.qlRateHelperQuoteName(P50,Trigger)</f>
        <v>#NUM!</v>
      </c>
      <c r="R50" s="37" t="e">
        <f>_xll.qlRateHelperQuoteValue(P50,Trigger)</f>
        <v>#NUM!</v>
      </c>
      <c r="S50" s="99" t="str">
        <f>IFERROR(_xll.qlFuturesRateHelperConvexityAdjustment(P50,ManualTrigger),"--")</f>
        <v>--</v>
      </c>
      <c r="T50" s="7" t="e">
        <f>_xll.qlRateHelperEarliestDate(P50,Trigger)</f>
        <v>#NUM!</v>
      </c>
      <c r="U50" s="7" t="e">
        <f>_xll.qlRateHelperLatestDate(P50,Trigger)</f>
        <v>#NUM!</v>
      </c>
      <c r="V50" s="85" t="e">
        <v>#VALUE!</v>
      </c>
    </row>
    <row r="51" spans="1:22" ht="11.25" customHeight="1" x14ac:dyDescent="0.2">
      <c r="A51" s="25" t="s">
        <v>131</v>
      </c>
      <c r="B51" s="26" t="s">
        <v>69</v>
      </c>
      <c r="C51" s="27">
        <f t="shared" si="5"/>
        <v>2</v>
      </c>
      <c r="D51" s="28" t="str">
        <f t="shared" si="10"/>
        <v>Modified Following</v>
      </c>
      <c r="E51" s="29" t="str">
        <f t="shared" si="6"/>
        <v>TRUE</v>
      </c>
      <c r="F51" s="30" t="s">
        <v>36</v>
      </c>
      <c r="G51" s="88" t="str">
        <f t="shared" si="11"/>
        <v>EURONOIS21Y</v>
      </c>
      <c r="H51" s="32" t="e">
        <f>_xll.qlDepositRateHelper2(,G51,IF(RIGHT(B51,1)="N","1D",IF(B51="SW","1W",B51)),C51,Calendar,D51,E51,F51,Permanent,Trigger,ObjectOverwrite)</f>
        <v>#NUM!</v>
      </c>
      <c r="I51" s="27" t="b">
        <f t="shared" si="9"/>
        <v>0</v>
      </c>
      <c r="L51" s="13" t="str">
        <f t="shared" si="12"/>
        <v>OIS</v>
      </c>
      <c r="M51" s="13" t="str">
        <f t="shared" si="13"/>
        <v>21Y</v>
      </c>
      <c r="N51" s="6" t="e">
        <f t="shared" si="7"/>
        <v>#NUM!</v>
      </c>
      <c r="O51" s="6" t="b">
        <f t="shared" si="8"/>
        <v>0</v>
      </c>
      <c r="P51" s="6">
        <v>0</v>
      </c>
      <c r="Q51" s="6" t="e">
        <f>_xll.qlRateHelperQuoteName(P51,Trigger)</f>
        <v>#NUM!</v>
      </c>
      <c r="R51" s="37" t="e">
        <f>_xll.qlRateHelperQuoteValue(P51,Trigger)</f>
        <v>#NUM!</v>
      </c>
      <c r="S51" s="99" t="str">
        <f>IFERROR(_xll.qlFuturesRateHelperConvexityAdjustment(P51,ManualTrigger),"--")</f>
        <v>--</v>
      </c>
      <c r="T51" s="7" t="e">
        <f>_xll.qlRateHelperEarliestDate(P51,Trigger)</f>
        <v>#NUM!</v>
      </c>
      <c r="U51" s="7" t="e">
        <f>_xll.qlRateHelperLatestDate(P51,Trigger)</f>
        <v>#NUM!</v>
      </c>
      <c r="V51" s="85" t="e">
        <v>#VALUE!</v>
      </c>
    </row>
    <row r="52" spans="1:22" ht="11.25" customHeight="1" x14ac:dyDescent="0.2">
      <c r="A52" s="25" t="s">
        <v>131</v>
      </c>
      <c r="B52" s="26" t="s">
        <v>70</v>
      </c>
      <c r="C52" s="27">
        <f t="shared" si="5"/>
        <v>2</v>
      </c>
      <c r="D52" s="28" t="str">
        <f t="shared" si="10"/>
        <v>Modified Following</v>
      </c>
      <c r="E52" s="29" t="str">
        <f t="shared" si="6"/>
        <v>TRUE</v>
      </c>
      <c r="F52" s="30" t="s">
        <v>36</v>
      </c>
      <c r="G52" s="88" t="str">
        <f t="shared" si="11"/>
        <v>EURONOIS22Y</v>
      </c>
      <c r="H52" s="32" t="e">
        <f>_xll.qlDepositRateHelper2(,G52,IF(RIGHT(B52,1)="N","1D",IF(B52="SW","1W",B52)),C52,Calendar,D52,E52,F52,Permanent,Trigger,ObjectOverwrite)</f>
        <v>#NUM!</v>
      </c>
      <c r="I52" s="27" t="b">
        <f t="shared" si="9"/>
        <v>0</v>
      </c>
      <c r="L52" s="13" t="str">
        <f t="shared" si="12"/>
        <v>OIS</v>
      </c>
      <c r="M52" s="13" t="str">
        <f t="shared" si="13"/>
        <v>22Y</v>
      </c>
      <c r="N52" s="6" t="e">
        <f t="shared" si="7"/>
        <v>#NUM!</v>
      </c>
      <c r="O52" s="6" t="b">
        <f t="shared" si="8"/>
        <v>0</v>
      </c>
      <c r="P52" s="6">
        <v>0</v>
      </c>
      <c r="Q52" s="6" t="e">
        <f>_xll.qlRateHelperQuoteName(P52,Trigger)</f>
        <v>#NUM!</v>
      </c>
      <c r="R52" s="37" t="e">
        <f>_xll.qlRateHelperQuoteValue(P52,Trigger)</f>
        <v>#NUM!</v>
      </c>
      <c r="S52" s="99" t="str">
        <f>IFERROR(_xll.qlFuturesRateHelperConvexityAdjustment(P52,ManualTrigger),"--")</f>
        <v>--</v>
      </c>
      <c r="T52" s="7" t="e">
        <f>_xll.qlRateHelperEarliestDate(P52,Trigger)</f>
        <v>#NUM!</v>
      </c>
      <c r="U52" s="7" t="e">
        <f>_xll.qlRateHelperLatestDate(P52,Trigger)</f>
        <v>#NUM!</v>
      </c>
      <c r="V52" s="85" t="e">
        <v>#VALUE!</v>
      </c>
    </row>
    <row r="53" spans="1:22" ht="11.25" customHeight="1" x14ac:dyDescent="0.2">
      <c r="A53" s="25" t="s">
        <v>131</v>
      </c>
      <c r="B53" s="26" t="s">
        <v>71</v>
      </c>
      <c r="C53" s="27">
        <f t="shared" si="5"/>
        <v>2</v>
      </c>
      <c r="D53" s="28" t="str">
        <f t="shared" si="10"/>
        <v>Modified Following</v>
      </c>
      <c r="E53" s="29" t="str">
        <f t="shared" si="6"/>
        <v>TRUE</v>
      </c>
      <c r="F53" s="30" t="s">
        <v>36</v>
      </c>
      <c r="G53" s="88" t="str">
        <f t="shared" si="11"/>
        <v>EURONOIS23Y</v>
      </c>
      <c r="H53" s="32" t="e">
        <f>_xll.qlDepositRateHelper2(,G53,IF(RIGHT(B53,1)="N","1D",IF(B53="SW","1W",B53)),C53,Calendar,D53,E53,F53,Permanent,Trigger,ObjectOverwrite)</f>
        <v>#NUM!</v>
      </c>
      <c r="I53" s="27" t="b">
        <f t="shared" si="9"/>
        <v>0</v>
      </c>
      <c r="L53" s="13" t="str">
        <f t="shared" si="12"/>
        <v>OIS</v>
      </c>
      <c r="M53" s="13" t="str">
        <f t="shared" si="13"/>
        <v>23Y</v>
      </c>
      <c r="N53" s="6" t="e">
        <f t="shared" si="7"/>
        <v>#NUM!</v>
      </c>
      <c r="O53" s="6" t="b">
        <f t="shared" si="8"/>
        <v>0</v>
      </c>
      <c r="P53" s="6">
        <v>0</v>
      </c>
      <c r="Q53" s="6" t="e">
        <f>_xll.qlRateHelperQuoteName(P53,Trigger)</f>
        <v>#NUM!</v>
      </c>
      <c r="R53" s="37" t="e">
        <f>_xll.qlRateHelperQuoteValue(P53,Trigger)</f>
        <v>#NUM!</v>
      </c>
      <c r="S53" s="99" t="str">
        <f>IFERROR(_xll.qlFuturesRateHelperConvexityAdjustment(P53,ManualTrigger),"--")</f>
        <v>--</v>
      </c>
      <c r="T53" s="7" t="e">
        <f>_xll.qlRateHelperEarliestDate(P53,Trigger)</f>
        <v>#NUM!</v>
      </c>
      <c r="U53" s="7" t="e">
        <f>_xll.qlRateHelperLatestDate(P53,Trigger)</f>
        <v>#NUM!</v>
      </c>
      <c r="V53" s="85" t="e">
        <v>#VALUE!</v>
      </c>
    </row>
    <row r="54" spans="1:22" ht="11.25" customHeight="1" x14ac:dyDescent="0.2">
      <c r="A54" s="25" t="s">
        <v>131</v>
      </c>
      <c r="B54" s="26" t="s">
        <v>72</v>
      </c>
      <c r="C54" s="27">
        <f t="shared" si="5"/>
        <v>2</v>
      </c>
      <c r="D54" s="28" t="str">
        <f t="shared" si="10"/>
        <v>Modified Following</v>
      </c>
      <c r="E54" s="29" t="str">
        <f t="shared" si="6"/>
        <v>TRUE</v>
      </c>
      <c r="F54" s="30" t="s">
        <v>36</v>
      </c>
      <c r="G54" s="88" t="str">
        <f t="shared" si="11"/>
        <v>EURONOIS24Y</v>
      </c>
      <c r="H54" s="32" t="e">
        <f>_xll.qlDepositRateHelper2(,G54,IF(RIGHT(B54,1)="N","1D",IF(B54="SW","1W",B54)),C54,Calendar,D54,E54,F54,Permanent,Trigger,ObjectOverwrite)</f>
        <v>#NUM!</v>
      </c>
      <c r="I54" s="27" t="b">
        <f t="shared" si="9"/>
        <v>0</v>
      </c>
      <c r="L54" s="13" t="str">
        <f t="shared" si="12"/>
        <v>OIS</v>
      </c>
      <c r="M54" s="13" t="str">
        <f t="shared" si="13"/>
        <v>24Y</v>
      </c>
      <c r="N54" s="6" t="e">
        <f t="shared" si="7"/>
        <v>#NUM!</v>
      </c>
      <c r="O54" s="6" t="b">
        <f t="shared" si="8"/>
        <v>0</v>
      </c>
      <c r="P54" s="6">
        <v>0</v>
      </c>
      <c r="Q54" s="6" t="e">
        <f>_xll.qlRateHelperQuoteName(P54,Trigger)</f>
        <v>#NUM!</v>
      </c>
      <c r="R54" s="37" t="e">
        <f>_xll.qlRateHelperQuoteValue(P54,Trigger)</f>
        <v>#NUM!</v>
      </c>
      <c r="S54" s="99" t="str">
        <f>IFERROR(_xll.qlFuturesRateHelperConvexityAdjustment(P54,ManualTrigger),"--")</f>
        <v>--</v>
      </c>
      <c r="T54" s="7" t="e">
        <f>_xll.qlRateHelperEarliestDate(P54,Trigger)</f>
        <v>#NUM!</v>
      </c>
      <c r="U54" s="7" t="e">
        <f>_xll.qlRateHelperLatestDate(P54,Trigger)</f>
        <v>#NUM!</v>
      </c>
      <c r="V54" s="85" t="e">
        <v>#VALUE!</v>
      </c>
    </row>
    <row r="55" spans="1:22" ht="11.25" customHeight="1" x14ac:dyDescent="0.2">
      <c r="A55" s="25" t="s">
        <v>131</v>
      </c>
      <c r="B55" s="26" t="s">
        <v>73</v>
      </c>
      <c r="C55" s="27">
        <f t="shared" si="5"/>
        <v>2</v>
      </c>
      <c r="D55" s="28" t="str">
        <f t="shared" si="10"/>
        <v>Modified Following</v>
      </c>
      <c r="E55" s="29" t="str">
        <f t="shared" si="6"/>
        <v>TRUE</v>
      </c>
      <c r="F55" s="30" t="s">
        <v>36</v>
      </c>
      <c r="G55" s="88" t="str">
        <f t="shared" si="11"/>
        <v>EURONOIS25Y</v>
      </c>
      <c r="H55" s="32" t="e">
        <f>_xll.qlDepositRateHelper2(,G55,IF(RIGHT(B55,1)="N","1D",IF(B55="SW","1W",B55)),C55,Calendar,D55,E55,F55,Permanent,Trigger,ObjectOverwrite)</f>
        <v>#NUM!</v>
      </c>
      <c r="I55" s="27" t="b">
        <f t="shared" si="9"/>
        <v>0</v>
      </c>
      <c r="L55" s="13" t="str">
        <f t="shared" si="12"/>
        <v>OIS</v>
      </c>
      <c r="M55" s="13" t="str">
        <f t="shared" si="13"/>
        <v>25Y</v>
      </c>
      <c r="N55" s="6" t="e">
        <f t="shared" si="7"/>
        <v>#NUM!</v>
      </c>
      <c r="O55" s="6" t="b">
        <f t="shared" si="8"/>
        <v>0</v>
      </c>
      <c r="P55" s="6">
        <v>0</v>
      </c>
      <c r="Q55" s="6" t="e">
        <f>_xll.qlRateHelperQuoteName(P55,Trigger)</f>
        <v>#NUM!</v>
      </c>
      <c r="R55" s="37" t="e">
        <f>_xll.qlRateHelperQuoteValue(P55,Trigger)</f>
        <v>#NUM!</v>
      </c>
      <c r="S55" s="99" t="str">
        <f>IFERROR(_xll.qlFuturesRateHelperConvexityAdjustment(P55,ManualTrigger),"--")</f>
        <v>--</v>
      </c>
      <c r="T55" s="7" t="e">
        <f>_xll.qlRateHelperEarliestDate(P55,Trigger)</f>
        <v>#NUM!</v>
      </c>
      <c r="U55" s="7" t="e">
        <f>_xll.qlRateHelperLatestDate(P55,Trigger)</f>
        <v>#NUM!</v>
      </c>
      <c r="V55" s="85" t="e">
        <v>#VALUE!</v>
      </c>
    </row>
    <row r="56" spans="1:22" ht="11.25" customHeight="1" x14ac:dyDescent="0.2">
      <c r="A56" s="25" t="s">
        <v>131</v>
      </c>
      <c r="B56" s="26" t="s">
        <v>74</v>
      </c>
      <c r="C56" s="27">
        <f t="shared" si="5"/>
        <v>2</v>
      </c>
      <c r="D56" s="28" t="str">
        <f t="shared" si="10"/>
        <v>Modified Following</v>
      </c>
      <c r="E56" s="29" t="str">
        <f t="shared" si="6"/>
        <v>TRUE</v>
      </c>
      <c r="F56" s="30" t="s">
        <v>36</v>
      </c>
      <c r="G56" s="88" t="str">
        <f t="shared" si="11"/>
        <v>EURONOIS26Y</v>
      </c>
      <c r="H56" s="32" t="e">
        <f>_xll.qlDepositRateHelper2(,G56,IF(RIGHT(B56,1)="N","1D",IF(B56="SW","1W",B56)),C56,Calendar,D56,E56,F56,Permanent,Trigger,ObjectOverwrite)</f>
        <v>#NUM!</v>
      </c>
      <c r="I56" s="27" t="b">
        <f t="shared" si="9"/>
        <v>0</v>
      </c>
      <c r="L56" s="13" t="str">
        <f t="shared" si="12"/>
        <v>OIS</v>
      </c>
      <c r="M56" s="13" t="str">
        <f t="shared" si="13"/>
        <v>26Y</v>
      </c>
      <c r="N56" s="6" t="e">
        <f t="shared" si="7"/>
        <v>#NUM!</v>
      </c>
      <c r="O56" s="6" t="b">
        <f t="shared" si="8"/>
        <v>0</v>
      </c>
      <c r="P56" s="6">
        <v>0</v>
      </c>
      <c r="Q56" s="6" t="e">
        <f>_xll.qlRateHelperQuoteName(P56,Trigger)</f>
        <v>#NUM!</v>
      </c>
      <c r="R56" s="37" t="e">
        <f>_xll.qlRateHelperQuoteValue(P56,Trigger)</f>
        <v>#NUM!</v>
      </c>
      <c r="S56" s="99" t="str">
        <f>IFERROR(_xll.qlFuturesRateHelperConvexityAdjustment(P56,ManualTrigger),"--")</f>
        <v>--</v>
      </c>
      <c r="T56" s="7" t="e">
        <f>_xll.qlRateHelperEarliestDate(P56,Trigger)</f>
        <v>#NUM!</v>
      </c>
      <c r="U56" s="7" t="e">
        <f>_xll.qlRateHelperLatestDate(P56,Trigger)</f>
        <v>#NUM!</v>
      </c>
      <c r="V56" s="85" t="e">
        <v>#VALUE!</v>
      </c>
    </row>
    <row r="57" spans="1:22" ht="11.25" customHeight="1" x14ac:dyDescent="0.2">
      <c r="A57" s="25" t="s">
        <v>131</v>
      </c>
      <c r="B57" s="26" t="s">
        <v>75</v>
      </c>
      <c r="C57" s="27">
        <f t="shared" si="5"/>
        <v>2</v>
      </c>
      <c r="D57" s="28" t="str">
        <f t="shared" si="10"/>
        <v>Modified Following</v>
      </c>
      <c r="E57" s="29" t="str">
        <f t="shared" si="6"/>
        <v>TRUE</v>
      </c>
      <c r="F57" s="30" t="s">
        <v>36</v>
      </c>
      <c r="G57" s="88" t="str">
        <f t="shared" si="11"/>
        <v>EURONOIS27Y</v>
      </c>
      <c r="H57" s="32" t="e">
        <f>_xll.qlDepositRateHelper2(,G57,IF(RIGHT(B57,1)="N","1D",IF(B57="SW","1W",B57)),C57,Calendar,D57,E57,F57,Permanent,Trigger,ObjectOverwrite)</f>
        <v>#NUM!</v>
      </c>
      <c r="I57" s="27" t="b">
        <f t="shared" si="9"/>
        <v>0</v>
      </c>
      <c r="L57" s="13" t="str">
        <f t="shared" si="12"/>
        <v>OIS</v>
      </c>
      <c r="M57" s="13" t="str">
        <f t="shared" si="13"/>
        <v>27Y</v>
      </c>
      <c r="N57" s="6" t="e">
        <f t="shared" si="7"/>
        <v>#NUM!</v>
      </c>
      <c r="O57" s="6" t="b">
        <f t="shared" si="8"/>
        <v>0</v>
      </c>
      <c r="P57" s="6">
        <v>0</v>
      </c>
      <c r="Q57" s="6" t="e">
        <f>_xll.qlRateHelperQuoteName(P57,Trigger)</f>
        <v>#NUM!</v>
      </c>
      <c r="R57" s="37" t="e">
        <f>_xll.qlRateHelperQuoteValue(P57,Trigger)</f>
        <v>#NUM!</v>
      </c>
      <c r="S57" s="99" t="str">
        <f>IFERROR(_xll.qlFuturesRateHelperConvexityAdjustment(P57,ManualTrigger),"--")</f>
        <v>--</v>
      </c>
      <c r="T57" s="7" t="e">
        <f>_xll.qlRateHelperEarliestDate(P57,Trigger)</f>
        <v>#NUM!</v>
      </c>
      <c r="U57" s="7" t="e">
        <f>_xll.qlRateHelperLatestDate(P57,Trigger)</f>
        <v>#NUM!</v>
      </c>
      <c r="V57" s="85" t="e">
        <v>#VALUE!</v>
      </c>
    </row>
    <row r="58" spans="1:22" ht="11.25" customHeight="1" x14ac:dyDescent="0.2">
      <c r="A58" s="25" t="s">
        <v>131</v>
      </c>
      <c r="B58" s="26" t="s">
        <v>76</v>
      </c>
      <c r="C58" s="27">
        <f t="shared" si="5"/>
        <v>2</v>
      </c>
      <c r="D58" s="28" t="str">
        <f t="shared" si="10"/>
        <v>Modified Following</v>
      </c>
      <c r="E58" s="29" t="str">
        <f t="shared" si="6"/>
        <v>TRUE</v>
      </c>
      <c r="F58" s="30" t="s">
        <v>36</v>
      </c>
      <c r="G58" s="88" t="str">
        <f t="shared" si="11"/>
        <v>EURONOIS28Y</v>
      </c>
      <c r="H58" s="32" t="e">
        <f>_xll.qlDepositRateHelper2(,G58,IF(RIGHT(B58,1)="N","1D",IF(B58="SW","1W",B58)),C58,Calendar,D58,E58,F58,Permanent,Trigger,ObjectOverwrite)</f>
        <v>#NUM!</v>
      </c>
      <c r="I58" s="27" t="b">
        <f t="shared" si="9"/>
        <v>0</v>
      </c>
      <c r="L58" s="13" t="str">
        <f t="shared" si="12"/>
        <v>OIS</v>
      </c>
      <c r="M58" s="13" t="str">
        <f t="shared" si="13"/>
        <v>28Y</v>
      </c>
      <c r="N58" s="6" t="e">
        <f t="shared" si="7"/>
        <v>#NUM!</v>
      </c>
      <c r="O58" s="6" t="b">
        <f t="shared" si="8"/>
        <v>0</v>
      </c>
      <c r="P58" s="6">
        <v>0</v>
      </c>
      <c r="Q58" s="6" t="e">
        <f>_xll.qlRateHelperQuoteName(P58,Trigger)</f>
        <v>#NUM!</v>
      </c>
      <c r="R58" s="37" t="e">
        <f>_xll.qlRateHelperQuoteValue(P58,Trigger)</f>
        <v>#NUM!</v>
      </c>
      <c r="S58" s="99" t="str">
        <f>IFERROR(_xll.qlFuturesRateHelperConvexityAdjustment(P58,ManualTrigger),"--")</f>
        <v>--</v>
      </c>
      <c r="T58" s="7" t="e">
        <f>_xll.qlRateHelperEarliestDate(P58,Trigger)</f>
        <v>#NUM!</v>
      </c>
      <c r="U58" s="7" t="e">
        <f>_xll.qlRateHelperLatestDate(P58,Trigger)</f>
        <v>#NUM!</v>
      </c>
      <c r="V58" s="85" t="e">
        <v>#VALUE!</v>
      </c>
    </row>
    <row r="59" spans="1:22" ht="11.25" customHeight="1" x14ac:dyDescent="0.2">
      <c r="A59" s="25" t="s">
        <v>131</v>
      </c>
      <c r="B59" s="26" t="s">
        <v>77</v>
      </c>
      <c r="C59" s="27">
        <f t="shared" si="5"/>
        <v>2</v>
      </c>
      <c r="D59" s="28" t="str">
        <f t="shared" si="10"/>
        <v>Modified Following</v>
      </c>
      <c r="E59" s="29" t="str">
        <f t="shared" si="6"/>
        <v>TRUE</v>
      </c>
      <c r="F59" s="30" t="s">
        <v>36</v>
      </c>
      <c r="G59" s="88" t="str">
        <f t="shared" si="11"/>
        <v>EURONOIS29Y</v>
      </c>
      <c r="H59" s="32" t="e">
        <f>_xll.qlDepositRateHelper2(,G59,IF(RIGHT(B59,1)="N","1D",IF(B59="SW","1W",B59)),C59,Calendar,D59,E59,F59,Permanent,Trigger,ObjectOverwrite)</f>
        <v>#NUM!</v>
      </c>
      <c r="I59" s="27" t="b">
        <f t="shared" si="9"/>
        <v>0</v>
      </c>
      <c r="L59" s="13" t="str">
        <f t="shared" si="12"/>
        <v>OIS</v>
      </c>
      <c r="M59" s="13" t="str">
        <f t="shared" si="13"/>
        <v>29Y</v>
      </c>
      <c r="N59" s="6" t="e">
        <f t="shared" si="7"/>
        <v>#NUM!</v>
      </c>
      <c r="O59" s="6" t="b">
        <f t="shared" si="8"/>
        <v>0</v>
      </c>
      <c r="P59" s="6">
        <v>0</v>
      </c>
      <c r="Q59" s="6" t="e">
        <f>_xll.qlRateHelperQuoteName(P59,Trigger)</f>
        <v>#NUM!</v>
      </c>
      <c r="R59" s="37" t="e">
        <f>_xll.qlRateHelperQuoteValue(P59,Trigger)</f>
        <v>#NUM!</v>
      </c>
      <c r="S59" s="99" t="str">
        <f>IFERROR(_xll.qlFuturesRateHelperConvexityAdjustment(P59,ManualTrigger),"--")</f>
        <v>--</v>
      </c>
      <c r="T59" s="7" t="e">
        <f>_xll.qlRateHelperEarliestDate(P59,Trigger)</f>
        <v>#NUM!</v>
      </c>
      <c r="U59" s="7" t="e">
        <f>_xll.qlRateHelperLatestDate(P59,Trigger)</f>
        <v>#NUM!</v>
      </c>
      <c r="V59" s="85" t="e">
        <v>#VALUE!</v>
      </c>
    </row>
    <row r="60" spans="1:22" ht="11.25" customHeight="1" x14ac:dyDescent="0.2">
      <c r="A60" s="25" t="s">
        <v>131</v>
      </c>
      <c r="B60" s="26" t="s">
        <v>78</v>
      </c>
      <c r="C60" s="27">
        <f t="shared" si="5"/>
        <v>2</v>
      </c>
      <c r="D60" s="28" t="str">
        <f t="shared" si="10"/>
        <v>Modified Following</v>
      </c>
      <c r="E60" s="29" t="str">
        <f t="shared" si="6"/>
        <v>TRUE</v>
      </c>
      <c r="F60" s="30" t="s">
        <v>36</v>
      </c>
      <c r="G60" s="88" t="str">
        <f t="shared" si="11"/>
        <v>EURONOIS30Y</v>
      </c>
      <c r="H60" s="32" t="e">
        <f>_xll.qlDepositRateHelper2(,G60,IF(RIGHT(B60,1)="N","1D",IF(B60="SW","1W",B60)),C60,Calendar,D60,E60,F60,Permanent,Trigger,ObjectOverwrite)</f>
        <v>#NUM!</v>
      </c>
      <c r="I60" s="27" t="b">
        <f t="shared" si="9"/>
        <v>0</v>
      </c>
      <c r="L60" s="13" t="str">
        <f t="shared" si="12"/>
        <v>OIS</v>
      </c>
      <c r="M60" s="13" t="str">
        <f t="shared" si="13"/>
        <v>30Y</v>
      </c>
      <c r="N60" s="6" t="e">
        <f t="shared" si="7"/>
        <v>#NUM!</v>
      </c>
      <c r="O60" s="6" t="b">
        <f t="shared" si="8"/>
        <v>0</v>
      </c>
      <c r="P60" s="6">
        <v>0</v>
      </c>
      <c r="Q60" s="6" t="e">
        <f>_xll.qlRateHelperQuoteName(P60,Trigger)</f>
        <v>#NUM!</v>
      </c>
      <c r="R60" s="37" t="e">
        <f>_xll.qlRateHelperQuoteValue(P60,Trigger)</f>
        <v>#NUM!</v>
      </c>
      <c r="S60" s="99" t="str">
        <f>IFERROR(_xll.qlFuturesRateHelperConvexityAdjustment(P60,ManualTrigger),"--")</f>
        <v>--</v>
      </c>
      <c r="T60" s="7" t="e">
        <f>_xll.qlRateHelperEarliestDate(P60,Trigger)</f>
        <v>#NUM!</v>
      </c>
      <c r="U60" s="7" t="e">
        <f>_xll.qlRateHelperLatestDate(P60,Trigger)</f>
        <v>#NUM!</v>
      </c>
      <c r="V60" s="85" t="e">
        <v>#VALUE!</v>
      </c>
    </row>
    <row r="61" spans="1:22" ht="11.25" customHeight="1" x14ac:dyDescent="0.2">
      <c r="A61" s="25" t="s">
        <v>131</v>
      </c>
      <c r="B61" s="26" t="s">
        <v>96</v>
      </c>
      <c r="C61" s="27">
        <f t="shared" si="5"/>
        <v>2</v>
      </c>
      <c r="D61" s="28" t="str">
        <f t="shared" si="10"/>
        <v>Modified Following</v>
      </c>
      <c r="E61" s="29" t="str">
        <f t="shared" si="6"/>
        <v>TRUE</v>
      </c>
      <c r="F61" s="30" t="s">
        <v>36</v>
      </c>
      <c r="G61" s="88" t="str">
        <f t="shared" si="11"/>
        <v>EURONOIS35Y</v>
      </c>
      <c r="H61" s="32" t="e">
        <f>_xll.qlDepositRateHelper2(,G61,IF(RIGHT(B61,1)="N","1D",IF(B61="SW","1W",B61)),C61,Calendar,D61,E61,F61,Permanent,Trigger,ObjectOverwrite)</f>
        <v>#NUM!</v>
      </c>
      <c r="I61" s="27" t="b">
        <f t="shared" si="9"/>
        <v>0</v>
      </c>
      <c r="L61" s="13" t="str">
        <f t="shared" si="12"/>
        <v>OIS</v>
      </c>
      <c r="M61" s="13" t="str">
        <f t="shared" si="13"/>
        <v>35Y</v>
      </c>
      <c r="N61" s="6" t="e">
        <f t="shared" si="7"/>
        <v>#NUM!</v>
      </c>
      <c r="O61" s="6" t="b">
        <f t="shared" si="8"/>
        <v>0</v>
      </c>
      <c r="P61" s="6">
        <v>0</v>
      </c>
      <c r="Q61" s="6" t="e">
        <f>_xll.qlRateHelperQuoteName(P61,Trigger)</f>
        <v>#NUM!</v>
      </c>
      <c r="R61" s="37" t="e">
        <f>_xll.qlRateHelperQuoteValue(P61,Trigger)</f>
        <v>#NUM!</v>
      </c>
      <c r="S61" s="99" t="str">
        <f>IFERROR(_xll.qlFuturesRateHelperConvexityAdjustment(P61,ManualTrigger),"--")</f>
        <v>--</v>
      </c>
      <c r="T61" s="7" t="e">
        <f>_xll.qlRateHelperEarliestDate(P61,Trigger)</f>
        <v>#NUM!</v>
      </c>
      <c r="U61" s="7" t="e">
        <f>_xll.qlRateHelperLatestDate(P61,Trigger)</f>
        <v>#NUM!</v>
      </c>
      <c r="V61" s="85" t="e">
        <v>#VALUE!</v>
      </c>
    </row>
    <row r="62" spans="1:22" ht="11.25" customHeight="1" x14ac:dyDescent="0.2">
      <c r="A62" s="25" t="s">
        <v>131</v>
      </c>
      <c r="B62" s="26" t="s">
        <v>97</v>
      </c>
      <c r="C62" s="27">
        <f t="shared" si="5"/>
        <v>2</v>
      </c>
      <c r="D62" s="28" t="str">
        <f t="shared" si="10"/>
        <v>Modified Following</v>
      </c>
      <c r="E62" s="29" t="str">
        <f t="shared" si="6"/>
        <v>TRUE</v>
      </c>
      <c r="F62" s="30" t="s">
        <v>36</v>
      </c>
      <c r="G62" s="88" t="str">
        <f t="shared" si="11"/>
        <v>EURONOIS40Y</v>
      </c>
      <c r="H62" s="32" t="e">
        <f>_xll.qlDepositRateHelper2(,G62,IF(RIGHT(B62,1)="N","1D",IF(B62="SW","1W",B62)),C62,Calendar,D62,E62,F62,Permanent,Trigger,ObjectOverwrite)</f>
        <v>#NUM!</v>
      </c>
      <c r="I62" s="27" t="b">
        <f t="shared" si="9"/>
        <v>0</v>
      </c>
      <c r="L62" s="13" t="str">
        <f t="shared" si="12"/>
        <v>OIS</v>
      </c>
      <c r="M62" s="13" t="str">
        <f t="shared" si="13"/>
        <v>40Y</v>
      </c>
      <c r="N62" s="6" t="e">
        <f t="shared" si="7"/>
        <v>#NUM!</v>
      </c>
      <c r="O62" s="6" t="b">
        <f t="shared" si="8"/>
        <v>0</v>
      </c>
      <c r="P62" s="6">
        <v>0</v>
      </c>
      <c r="Q62" s="6" t="e">
        <f>_xll.qlRateHelperQuoteName(P62,Trigger)</f>
        <v>#NUM!</v>
      </c>
      <c r="R62" s="37" t="e">
        <f>_xll.qlRateHelperQuoteValue(P62,Trigger)</f>
        <v>#NUM!</v>
      </c>
      <c r="S62" s="99" t="str">
        <f>IFERROR(_xll.qlFuturesRateHelperConvexityAdjustment(P62,ManualTrigger),"--")</f>
        <v>--</v>
      </c>
      <c r="T62" s="7" t="e">
        <f>_xll.qlRateHelperEarliestDate(P62,Trigger)</f>
        <v>#NUM!</v>
      </c>
      <c r="U62" s="7" t="e">
        <f>_xll.qlRateHelperLatestDate(P62,Trigger)</f>
        <v>#NUM!</v>
      </c>
      <c r="V62" s="85" t="e">
        <v>#VALUE!</v>
      </c>
    </row>
    <row r="63" spans="1:22" ht="11.25" customHeight="1" x14ac:dyDescent="0.2">
      <c r="A63" s="25" t="s">
        <v>131</v>
      </c>
      <c r="B63" s="26" t="s">
        <v>98</v>
      </c>
      <c r="C63" s="27">
        <f t="shared" si="5"/>
        <v>2</v>
      </c>
      <c r="D63" s="28" t="str">
        <f t="shared" si="10"/>
        <v>Modified Following</v>
      </c>
      <c r="E63" s="29" t="str">
        <f t="shared" si="6"/>
        <v>TRUE</v>
      </c>
      <c r="F63" s="30" t="s">
        <v>36</v>
      </c>
      <c r="G63" s="88" t="str">
        <f t="shared" si="11"/>
        <v>EURONOIS50Y</v>
      </c>
      <c r="H63" s="32" t="e">
        <f>_xll.qlDepositRateHelper2(,G63,IF(RIGHT(B63,1)="N","1D",IF(B63="SW","1W",B63)),C63,Calendar,D63,E63,F63,Permanent,Trigger,ObjectOverwrite)</f>
        <v>#NUM!</v>
      </c>
      <c r="I63" s="27" t="b">
        <f t="shared" si="9"/>
        <v>0</v>
      </c>
      <c r="L63" s="13" t="str">
        <f t="shared" si="12"/>
        <v>OIS</v>
      </c>
      <c r="M63" s="13" t="str">
        <f t="shared" si="13"/>
        <v>50Y</v>
      </c>
      <c r="N63" s="6" t="e">
        <f t="shared" si="7"/>
        <v>#NUM!</v>
      </c>
      <c r="O63" s="6" t="b">
        <f t="shared" si="8"/>
        <v>0</v>
      </c>
      <c r="P63" s="6">
        <v>0</v>
      </c>
      <c r="Q63" s="6" t="e">
        <f>_xll.qlRateHelperQuoteName(P63,Trigger)</f>
        <v>#NUM!</v>
      </c>
      <c r="R63" s="37" t="e">
        <f>_xll.qlRateHelperQuoteValue(P63,Trigger)</f>
        <v>#NUM!</v>
      </c>
      <c r="S63" s="99" t="str">
        <f>IFERROR(_xll.qlFuturesRateHelperConvexityAdjustment(P63,ManualTrigger),"--")</f>
        <v>--</v>
      </c>
      <c r="T63" s="7" t="e">
        <f>_xll.qlRateHelperEarliestDate(P63,Trigger)</f>
        <v>#NUM!</v>
      </c>
      <c r="U63" s="7" t="e">
        <f>_xll.qlRateHelperLatestDate(P63,Trigger)</f>
        <v>#NUM!</v>
      </c>
      <c r="V63" s="85" t="e">
        <v>#VALUE!</v>
      </c>
    </row>
    <row r="64" spans="1:22" ht="11.25" customHeight="1" x14ac:dyDescent="0.2">
      <c r="A64" s="25" t="s">
        <v>131</v>
      </c>
      <c r="B64" s="26" t="s">
        <v>99</v>
      </c>
      <c r="C64" s="27">
        <f t="shared" si="5"/>
        <v>2</v>
      </c>
      <c r="D64" s="28" t="str">
        <f t="shared" si="10"/>
        <v>Modified Following</v>
      </c>
      <c r="E64" s="29" t="str">
        <f t="shared" si="6"/>
        <v>TRUE</v>
      </c>
      <c r="F64" s="30" t="s">
        <v>36</v>
      </c>
      <c r="G64" s="88" t="str">
        <f t="shared" si="11"/>
        <v>EURONOIS60Y</v>
      </c>
      <c r="H64" s="32" t="e">
        <f>_xll.qlDepositRateHelper2(,G64,IF(RIGHT(B64,1)="N","1D",IF(B64="SW","1W",B64)),C64,Calendar,D64,E64,F64,Permanent,Trigger,ObjectOverwrite)</f>
        <v>#NUM!</v>
      </c>
      <c r="I64" s="27" t="b">
        <f t="shared" si="9"/>
        <v>0</v>
      </c>
      <c r="L64" s="13" t="str">
        <f t="shared" si="12"/>
        <v>OIS</v>
      </c>
      <c r="M64" s="13" t="str">
        <f t="shared" si="13"/>
        <v>60Y</v>
      </c>
      <c r="N64" s="6" t="e">
        <f t="shared" si="7"/>
        <v>#NUM!</v>
      </c>
      <c r="O64" s="6" t="b">
        <f t="shared" si="8"/>
        <v>0</v>
      </c>
      <c r="P64" s="6">
        <v>0</v>
      </c>
      <c r="Q64" s="6" t="e">
        <f>_xll.qlRateHelperQuoteName(P64,Trigger)</f>
        <v>#NUM!</v>
      </c>
      <c r="R64" s="37" t="e">
        <f>_xll.qlRateHelperQuoteValue(P64,Trigger)</f>
        <v>#NUM!</v>
      </c>
      <c r="S64" s="99" t="str">
        <f>IFERROR(_xll.qlFuturesRateHelperConvexityAdjustment(P64,ManualTrigger),"--")</f>
        <v>--</v>
      </c>
      <c r="T64" s="7" t="e">
        <f>_xll.qlRateHelperEarliestDate(P64,Trigger)</f>
        <v>#NUM!</v>
      </c>
      <c r="U64" s="7" t="e">
        <f>_xll.qlRateHelperLatestDate(P64,Trigger)</f>
        <v>#NUM!</v>
      </c>
      <c r="V64" s="85" t="e">
        <v>#VALUE!</v>
      </c>
    </row>
    <row r="65" spans="1:22" ht="11.25" customHeight="1" x14ac:dyDescent="0.2">
      <c r="A65" s="25" t="s">
        <v>131</v>
      </c>
      <c r="B65" s="26" t="e">
        <v>#N/A</v>
      </c>
      <c r="C65" s="27" t="e">
        <f t="shared" si="5"/>
        <v>#N/A</v>
      </c>
      <c r="D65" s="28" t="e">
        <f t="shared" si="10"/>
        <v>#N/A</v>
      </c>
      <c r="E65" s="29" t="e">
        <f t="shared" si="6"/>
        <v>#N/A</v>
      </c>
      <c r="F65" s="30" t="s">
        <v>36</v>
      </c>
      <c r="G65" s="88" t="e">
        <f t="shared" si="11"/>
        <v>#N/A</v>
      </c>
      <c r="H65" s="32" t="e">
        <f>_xll.qlDepositRateHelper2(,G65,IF(RIGHT(B65,1)="N","1D",IF(B65="SW","1W",B65)),C65,Calendar,D65,E65,F65,Permanent,Trigger,ObjectOverwrite)</f>
        <v>#VALUE!</v>
      </c>
      <c r="I65" s="27" t="b">
        <f t="shared" si="9"/>
        <v>0</v>
      </c>
      <c r="L65" s="13" t="str">
        <f t="shared" si="12"/>
        <v>OIS</v>
      </c>
      <c r="M65" s="13" t="e">
        <f t="shared" si="13"/>
        <v>#N/A</v>
      </c>
      <c r="N65" s="6" t="e">
        <f t="shared" si="7"/>
        <v>#VALUE!</v>
      </c>
      <c r="O65" s="6" t="b">
        <f t="shared" si="8"/>
        <v>0</v>
      </c>
      <c r="P65" s="6">
        <v>0</v>
      </c>
      <c r="Q65" s="6" t="e">
        <f>_xll.qlRateHelperQuoteName(P65,Trigger)</f>
        <v>#NUM!</v>
      </c>
      <c r="R65" s="37" t="e">
        <f>_xll.qlRateHelperQuoteValue(P65,Trigger)</f>
        <v>#NUM!</v>
      </c>
      <c r="S65" s="99" t="str">
        <f>IFERROR(_xll.qlFuturesRateHelperConvexityAdjustment(P65,ManualTrigger),"--")</f>
        <v>--</v>
      </c>
      <c r="T65" s="7" t="e">
        <f>_xll.qlRateHelperEarliestDate(P65,Trigger)</f>
        <v>#NUM!</v>
      </c>
      <c r="U65" s="7" t="e">
        <f>_xll.qlRateHelperLatestDate(P65,Trigger)</f>
        <v>#NUM!</v>
      </c>
      <c r="V65" s="85" t="e">
        <v>#VALUE!</v>
      </c>
    </row>
    <row r="66" spans="1:22" ht="11.25" customHeight="1" x14ac:dyDescent="0.2">
      <c r="A66" s="25" t="s">
        <v>131</v>
      </c>
      <c r="B66" s="26" t="e">
        <v>#N/A</v>
      </c>
      <c r="C66" s="27" t="e">
        <f t="shared" si="5"/>
        <v>#N/A</v>
      </c>
      <c r="D66" s="28" t="e">
        <f t="shared" si="10"/>
        <v>#N/A</v>
      </c>
      <c r="E66" s="29" t="e">
        <f t="shared" si="6"/>
        <v>#N/A</v>
      </c>
      <c r="F66" s="30" t="s">
        <v>36</v>
      </c>
      <c r="G66" s="88" t="e">
        <f t="shared" si="11"/>
        <v>#N/A</v>
      </c>
      <c r="H66" s="32" t="e">
        <f>_xll.qlDepositRateHelper2(,G66,IF(RIGHT(B66,1)="N","1D",IF(B66="SW","1W",B66)),C66,Calendar,D66,E66,F66,Permanent,Trigger,ObjectOverwrite)</f>
        <v>#VALUE!</v>
      </c>
      <c r="I66" s="27" t="b">
        <f t="shared" si="9"/>
        <v>0</v>
      </c>
      <c r="L66" s="13" t="str">
        <f t="shared" si="12"/>
        <v>OIS</v>
      </c>
      <c r="M66" s="13" t="e">
        <f t="shared" si="13"/>
        <v>#N/A</v>
      </c>
      <c r="N66" s="6" t="e">
        <f t="shared" si="7"/>
        <v>#VALUE!</v>
      </c>
      <c r="O66" s="6" t="b">
        <f t="shared" si="8"/>
        <v>0</v>
      </c>
      <c r="P66" s="6">
        <v>0</v>
      </c>
      <c r="Q66" s="6" t="e">
        <f>_xll.qlRateHelperQuoteName(P66,Trigger)</f>
        <v>#NUM!</v>
      </c>
      <c r="R66" s="37" t="e">
        <f>_xll.qlRateHelperQuoteValue(P66,Trigger)</f>
        <v>#NUM!</v>
      </c>
      <c r="S66" s="99" t="str">
        <f>IFERROR(_xll.qlFuturesRateHelperConvexityAdjustment(P66,ManualTrigger),"--")</f>
        <v>--</v>
      </c>
      <c r="T66" s="7" t="e">
        <f>_xll.qlRateHelperEarliestDate(P66,Trigger)</f>
        <v>#NUM!</v>
      </c>
      <c r="U66" s="7" t="e">
        <f>_xll.qlRateHelperLatestDate(P66,Trigger)</f>
        <v>#NUM!</v>
      </c>
      <c r="V66" s="85" t="e">
        <v>#VALUE!</v>
      </c>
    </row>
    <row r="67" spans="1:22" ht="11.25" customHeight="1" x14ac:dyDescent="0.2">
      <c r="A67" s="25" t="s">
        <v>131</v>
      </c>
      <c r="B67" s="26" t="e">
        <v>#N/A</v>
      </c>
      <c r="C67" s="27" t="e">
        <f t="shared" si="5"/>
        <v>#N/A</v>
      </c>
      <c r="D67" s="28" t="e">
        <f t="shared" si="10"/>
        <v>#N/A</v>
      </c>
      <c r="E67" s="29" t="e">
        <f t="shared" si="6"/>
        <v>#N/A</v>
      </c>
      <c r="F67" s="30" t="s">
        <v>36</v>
      </c>
      <c r="G67" s="88" t="e">
        <f t="shared" si="11"/>
        <v>#N/A</v>
      </c>
      <c r="H67" s="32" t="e">
        <f>_xll.qlDepositRateHelper2(,G67,IF(RIGHT(B67,1)="N","1D",IF(B67="SW","1W",B67)),C67,Calendar,D67,E67,F67,Permanent,Trigger,ObjectOverwrite)</f>
        <v>#VALUE!</v>
      </c>
      <c r="I67" s="27" t="b">
        <f t="shared" si="9"/>
        <v>0</v>
      </c>
      <c r="L67" s="13" t="str">
        <f t="shared" si="12"/>
        <v>OIS</v>
      </c>
      <c r="M67" s="13" t="e">
        <f t="shared" si="13"/>
        <v>#N/A</v>
      </c>
      <c r="N67" s="6" t="e">
        <f t="shared" si="7"/>
        <v>#VALUE!</v>
      </c>
      <c r="O67" s="6" t="b">
        <f t="shared" si="8"/>
        <v>0</v>
      </c>
      <c r="P67" s="6">
        <v>0</v>
      </c>
      <c r="Q67" s="6" t="e">
        <f>_xll.qlRateHelperQuoteName(P67,Trigger)</f>
        <v>#NUM!</v>
      </c>
      <c r="R67" s="37" t="e">
        <f>_xll.qlRateHelperQuoteValue(P67,Trigger)</f>
        <v>#NUM!</v>
      </c>
      <c r="S67" s="99" t="str">
        <f>IFERROR(_xll.qlFuturesRateHelperConvexityAdjustment(P67,ManualTrigger),"--")</f>
        <v>--</v>
      </c>
      <c r="T67" s="7" t="e">
        <f>_xll.qlRateHelperEarliestDate(P67,Trigger)</f>
        <v>#NUM!</v>
      </c>
      <c r="U67" s="7" t="e">
        <f>_xll.qlRateHelperLatestDate(P67,Trigger)</f>
        <v>#NUM!</v>
      </c>
      <c r="V67" s="85" t="e">
        <v>#VALUE!</v>
      </c>
    </row>
    <row r="68" spans="1:22" ht="11.25" customHeight="1" x14ac:dyDescent="0.2">
      <c r="A68" s="25" t="s">
        <v>131</v>
      </c>
      <c r="B68" s="26" t="e">
        <v>#N/A</v>
      </c>
      <c r="C68" s="27" t="e">
        <f t="shared" ref="C68:C71" si="14">IF(B68="ON",0,IF(B68="TN",1,2))</f>
        <v>#N/A</v>
      </c>
      <c r="D68" s="28" t="e">
        <f t="shared" si="10"/>
        <v>#N/A</v>
      </c>
      <c r="E68" s="29" t="e">
        <f t="shared" ref="E68:E71" si="15">IF(RIGHT(B68,1)="M","TRUE",IF(RIGHT(B68,1)="Y","TRUE","FALSE"))</f>
        <v>#N/A</v>
      </c>
      <c r="F68" s="30" t="s">
        <v>36</v>
      </c>
      <c r="G68" s="88" t="e">
        <f t="shared" si="11"/>
        <v>#N/A</v>
      </c>
      <c r="H68" s="32" t="e">
        <f>_xll.qlDepositRateHelper2(,G68,IF(RIGHT(B68,1)="N","1D",IF(B68="SW","1W",B68)),C68,Calendar,D68,E68,F68,Permanent,Trigger,ObjectOverwrite)</f>
        <v>#VALUE!</v>
      </c>
      <c r="I68" s="27" t="b">
        <f t="shared" si="9"/>
        <v>0</v>
      </c>
      <c r="L68" s="13" t="str">
        <f t="shared" si="12"/>
        <v>OIS</v>
      </c>
      <c r="M68" s="13" t="e">
        <f t="shared" si="13"/>
        <v>#N/A</v>
      </c>
      <c r="N68" s="6" t="e">
        <f t="shared" ref="N68:N71" si="16">H68</f>
        <v>#VALUE!</v>
      </c>
      <c r="O68" s="6" t="b">
        <f t="shared" ref="O68:O71" si="17">I68</f>
        <v>0</v>
      </c>
      <c r="P68" s="6">
        <v>0</v>
      </c>
      <c r="Q68" s="6" t="e">
        <f>_xll.qlRateHelperQuoteName(P68,Trigger)</f>
        <v>#NUM!</v>
      </c>
      <c r="R68" s="37" t="e">
        <f>_xll.qlRateHelperQuoteValue(P68,Trigger)</f>
        <v>#NUM!</v>
      </c>
      <c r="S68" s="99" t="str">
        <f>IFERROR(_xll.qlFuturesRateHelperConvexityAdjustment(P68,ManualTrigger),"--")</f>
        <v>--</v>
      </c>
      <c r="T68" s="7" t="e">
        <f>_xll.qlRateHelperEarliestDate(P68,Trigger)</f>
        <v>#NUM!</v>
      </c>
      <c r="U68" s="7" t="e">
        <f>_xll.qlRateHelperLatestDate(P68,Trigger)</f>
        <v>#NUM!</v>
      </c>
      <c r="V68" s="85" t="e">
        <v>#VALUE!</v>
      </c>
    </row>
    <row r="69" spans="1:22" ht="11.25" customHeight="1" x14ac:dyDescent="0.2">
      <c r="A69" s="25" t="s">
        <v>131</v>
      </c>
      <c r="B69" s="26" t="e">
        <v>#N/A</v>
      </c>
      <c r="C69" s="27" t="e">
        <f t="shared" si="14"/>
        <v>#N/A</v>
      </c>
      <c r="D69" s="28" t="e">
        <f t="shared" si="10"/>
        <v>#N/A</v>
      </c>
      <c r="E69" s="29" t="e">
        <f t="shared" si="15"/>
        <v>#N/A</v>
      </c>
      <c r="F69" s="30" t="s">
        <v>36</v>
      </c>
      <c r="G69" s="88" t="e">
        <f t="shared" si="11"/>
        <v>#N/A</v>
      </c>
      <c r="H69" s="32" t="e">
        <f>_xll.qlDepositRateHelper2(,G69,IF(RIGHT(B69,1)="N","1D",IF(B69="SW","1W",B69)),C69,Calendar,D69,E69,F69,Permanent,Trigger,ObjectOverwrite)</f>
        <v>#VALUE!</v>
      </c>
      <c r="I69" s="27" t="b">
        <f t="shared" si="9"/>
        <v>0</v>
      </c>
      <c r="L69" s="13" t="str">
        <f t="shared" si="12"/>
        <v>OIS</v>
      </c>
      <c r="M69" s="13" t="e">
        <f t="shared" si="13"/>
        <v>#N/A</v>
      </c>
      <c r="N69" s="6" t="e">
        <f t="shared" si="16"/>
        <v>#VALUE!</v>
      </c>
      <c r="O69" s="6" t="b">
        <f t="shared" si="17"/>
        <v>0</v>
      </c>
      <c r="P69" s="6">
        <v>0</v>
      </c>
      <c r="Q69" s="6" t="e">
        <f>_xll.qlRateHelperQuoteName(P69,Trigger)</f>
        <v>#NUM!</v>
      </c>
      <c r="R69" s="37" t="e">
        <f>_xll.qlRateHelperQuoteValue(P69,Trigger)</f>
        <v>#NUM!</v>
      </c>
      <c r="S69" s="99" t="str">
        <f>IFERROR(_xll.qlFuturesRateHelperConvexityAdjustment(P69,ManualTrigger),"--")</f>
        <v>--</v>
      </c>
      <c r="T69" s="7" t="e">
        <f>_xll.qlRateHelperEarliestDate(P69,Trigger)</f>
        <v>#NUM!</v>
      </c>
      <c r="U69" s="7" t="e">
        <f>_xll.qlRateHelperLatestDate(P69,Trigger)</f>
        <v>#NUM!</v>
      </c>
      <c r="V69" s="85" t="e">
        <v>#VALUE!</v>
      </c>
    </row>
    <row r="70" spans="1:22" ht="11.25" customHeight="1" x14ac:dyDescent="0.2">
      <c r="A70" s="25" t="s">
        <v>131</v>
      </c>
      <c r="B70" s="26" t="e">
        <v>#N/A</v>
      </c>
      <c r="C70" s="27" t="e">
        <f t="shared" si="14"/>
        <v>#N/A</v>
      </c>
      <c r="D70" s="28" t="e">
        <f t="shared" si="10"/>
        <v>#N/A</v>
      </c>
      <c r="E70" s="29" t="e">
        <f t="shared" si="15"/>
        <v>#N/A</v>
      </c>
      <c r="F70" s="30" t="s">
        <v>36</v>
      </c>
      <c r="G70" s="88" t="e">
        <f t="shared" si="11"/>
        <v>#N/A</v>
      </c>
      <c r="H70" s="32" t="e">
        <f>_xll.qlDepositRateHelper2(,G70,IF(RIGHT(B70,1)="N","1D",IF(B70="SW","1W",B70)),C70,Calendar,D70,E70,F70,Permanent,Trigger,ObjectOverwrite)</f>
        <v>#VALUE!</v>
      </c>
      <c r="I70" s="27" t="b">
        <f t="shared" si="9"/>
        <v>0</v>
      </c>
      <c r="L70" s="13" t="str">
        <f t="shared" si="12"/>
        <v>OIS</v>
      </c>
      <c r="M70" s="13" t="e">
        <f t="shared" si="13"/>
        <v>#N/A</v>
      </c>
      <c r="N70" s="6" t="e">
        <f t="shared" si="16"/>
        <v>#VALUE!</v>
      </c>
      <c r="O70" s="6" t="b">
        <f t="shared" si="17"/>
        <v>0</v>
      </c>
      <c r="P70" s="6">
        <v>0</v>
      </c>
      <c r="Q70" s="6" t="e">
        <f>_xll.qlRateHelperQuoteName(P70,Trigger)</f>
        <v>#NUM!</v>
      </c>
      <c r="R70" s="37" t="e">
        <f>_xll.qlRateHelperQuoteValue(P70,Trigger)</f>
        <v>#NUM!</v>
      </c>
      <c r="S70" s="99" t="str">
        <f>IFERROR(_xll.qlFuturesRateHelperConvexityAdjustment(P70,ManualTrigger),"--")</f>
        <v>--</v>
      </c>
      <c r="T70" s="7" t="e">
        <f>_xll.qlRateHelperEarliestDate(P70,Trigger)</f>
        <v>#NUM!</v>
      </c>
      <c r="U70" s="7" t="e">
        <f>_xll.qlRateHelperLatestDate(P70,Trigger)</f>
        <v>#NUM!</v>
      </c>
      <c r="V70" s="85" t="e">
        <v>#VALUE!</v>
      </c>
    </row>
    <row r="71" spans="1:22" ht="11.25" customHeight="1" x14ac:dyDescent="0.2">
      <c r="A71" s="2" t="s">
        <v>131</v>
      </c>
      <c r="B71" s="11" t="e">
        <v>#N/A</v>
      </c>
      <c r="C71" s="9" t="e">
        <f t="shared" si="14"/>
        <v>#N/A</v>
      </c>
      <c r="D71" s="10" t="e">
        <f t="shared" si="10"/>
        <v>#N/A</v>
      </c>
      <c r="E71" s="12" t="e">
        <f t="shared" si="15"/>
        <v>#N/A</v>
      </c>
      <c r="F71" s="3" t="s">
        <v>36</v>
      </c>
      <c r="G71" s="89" t="e">
        <f t="shared" si="11"/>
        <v>#N/A</v>
      </c>
      <c r="H71" s="5" t="e">
        <f>_xll.qlDepositRateHelper2(,G71,IF(RIGHT(B71,1)="N","1D",IF(B71="SW","1W",B71)),C71,Calendar,D71,E71,F71,Permanent,Trigger,ObjectOverwrite)</f>
        <v>#VALUE!</v>
      </c>
      <c r="I71" s="9" t="b">
        <f t="shared" si="9"/>
        <v>0</v>
      </c>
      <c r="L71" s="14" t="str">
        <f t="shared" si="12"/>
        <v>OIS</v>
      </c>
      <c r="M71" s="14" t="e">
        <f t="shared" si="13"/>
        <v>#N/A</v>
      </c>
      <c r="N71" s="8" t="e">
        <f t="shared" si="16"/>
        <v>#VALUE!</v>
      </c>
      <c r="O71" s="8" t="b">
        <f t="shared" si="17"/>
        <v>0</v>
      </c>
      <c r="P71" s="8">
        <v>0</v>
      </c>
      <c r="Q71" s="6" t="e">
        <f>_xll.qlRateHelperQuoteName(P71,Trigger)</f>
        <v>#NUM!</v>
      </c>
      <c r="R71" s="81" t="e">
        <f>_xll.qlRateHelperQuoteValue(P71,Trigger)</f>
        <v>#NUM!</v>
      </c>
      <c r="S71" s="100" t="str">
        <f>IFERROR(_xll.qlFuturesRateHelperConvexityAdjustment(P71,ManualTrigger),"--")</f>
        <v>--</v>
      </c>
      <c r="T71" s="16" t="e">
        <f>_xll.qlRateHelperEarliestDate(P71,Trigger)</f>
        <v>#NUM!</v>
      </c>
      <c r="U71" s="16" t="e">
        <f>_xll.qlRateHelperLatestDate(P71,Trigger)</f>
        <v>#NUM!</v>
      </c>
      <c r="V71" s="86" t="e">
        <v>#VALUE!</v>
      </c>
    </row>
    <row r="72" spans="1:22" ht="11.25" customHeight="1" x14ac:dyDescent="0.2"/>
    <row r="73" spans="1:22" ht="11.25" customHeight="1" x14ac:dyDescent="0.2"/>
    <row r="74" spans="1:22" ht="11.25" customHeight="1" x14ac:dyDescent="0.2"/>
    <row r="75" spans="1:22" ht="11.25" customHeight="1" x14ac:dyDescent="0.2"/>
    <row r="76" spans="1:22" ht="11.25" customHeight="1" x14ac:dyDescent="0.2"/>
    <row r="77" spans="1:22" ht="11.25" customHeight="1" x14ac:dyDescent="0.2"/>
    <row r="78" spans="1:22" ht="11.25" customHeight="1" x14ac:dyDescent="0.2"/>
    <row r="79" spans="1:22" ht="11.25" customHeight="1" x14ac:dyDescent="0.2"/>
    <row r="80" spans="1:22" ht="11.25" customHeight="1" x14ac:dyDescent="0.2"/>
  </sheetData>
  <dataValidations count="1">
    <dataValidation type="list" allowBlank="1" showInputMessage="1" showErrorMessage="1" sqref="F3:F71">
      <formula1>"Actual/Actual (ISDA),Actual/360,30/360 (Bond Basis),30E/360 (Eurobond Basis),Actual/365 (Fixed),Actual/Actual (ISMA),Actual/Actual (AFB),1/1,30/360 (Italian),Simple"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R2384"/>
  <sheetViews>
    <sheetView workbookViewId="0">
      <selection activeCell="R20" sqref="R20"/>
    </sheetView>
  </sheetViews>
  <sheetFormatPr defaultRowHeight="15" outlineLevelCol="1" x14ac:dyDescent="0.25"/>
  <cols>
    <col min="1" max="1" width="5" style="46" customWidth="1" outlineLevel="1"/>
    <col min="2" max="2" width="5.85546875" style="46" customWidth="1" outlineLevel="1"/>
    <col min="3" max="3" width="7.5703125" style="48" customWidth="1" outlineLevel="1"/>
    <col min="4" max="4" width="19" style="49" customWidth="1" outlineLevel="1"/>
    <col min="5" max="5" width="10" style="46" customWidth="1" outlineLevel="1"/>
    <col min="6" max="6" width="20.28515625" style="46" customWidth="1" outlineLevel="1"/>
    <col min="7" max="7" width="14.140625" style="46" customWidth="1" outlineLevel="1"/>
    <col min="8" max="8" width="15.140625" style="46" customWidth="1" outlineLevel="1"/>
    <col min="9" max="9" width="9" style="48" customWidth="1" outlineLevel="1"/>
    <col min="10" max="10" width="2.7109375" style="46" customWidth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5" width="8.85546875" style="46" hidden="1" customWidth="1" outlineLevel="1"/>
    <col min="16" max="16" width="5" style="46" hidden="1" customWidth="1" outlineLevel="1"/>
    <col min="17" max="17" width="15.140625" style="46" hidden="1" customWidth="1" outlineLevel="1"/>
    <col min="18" max="18" width="19.28515625" style="46" bestFit="1" customWidth="1" collapsed="1"/>
    <col min="19" max="19" width="10.7109375" style="46" customWidth="1"/>
    <col min="20" max="20" width="9.28515625" style="178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7" width="2.7109375" style="46" customWidth="1"/>
    <col min="38" max="38" width="3" style="46" bestFit="1" customWidth="1"/>
    <col min="39" max="41" width="17.28515625" style="46" bestFit="1" customWidth="1"/>
    <col min="42" max="43" width="9" style="46" bestFit="1" customWidth="1"/>
    <col min="44" max="16384" width="9.140625" style="46"/>
  </cols>
  <sheetData>
    <row r="1" spans="1:44" s="38" customFormat="1" ht="21.75" customHeight="1" x14ac:dyDescent="0.2">
      <c r="B1" s="39"/>
      <c r="C1" s="41"/>
      <c r="D1" s="42"/>
      <c r="E1" s="43"/>
      <c r="F1" s="38" t="s">
        <v>1</v>
      </c>
      <c r="G1" s="38" t="s">
        <v>2</v>
      </c>
      <c r="I1" s="41"/>
      <c r="R1" s="92" t="str">
        <f>Currency &amp;" "&amp;Tenor</f>
        <v>EUR 1M</v>
      </c>
      <c r="S1" s="93"/>
      <c r="T1" s="93"/>
      <c r="U1" s="91"/>
      <c r="V1" s="90"/>
      <c r="W1" s="97" t="s">
        <v>117</v>
      </c>
      <c r="Y1" s="98" t="s">
        <v>112</v>
      </c>
      <c r="Z1" s="96">
        <v>6</v>
      </c>
      <c r="AL1" s="61"/>
      <c r="AM1" s="61" t="s">
        <v>103</v>
      </c>
      <c r="AN1" s="61" t="s">
        <v>126</v>
      </c>
      <c r="AO1" s="61" t="s">
        <v>104</v>
      </c>
      <c r="AP1" s="61" t="s">
        <v>105</v>
      </c>
      <c r="AQ1" s="61" t="s">
        <v>130</v>
      </c>
      <c r="AR1" s="38" t="str">
        <f>_xll.qlEuribor(,Tenor,Currency&amp;Tenor,Permanent,Trigger,ObjectOverwrite)</f>
        <v>obj_00804#0001</v>
      </c>
    </row>
    <row r="2" spans="1:44" s="38" customFormat="1" ht="22.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K2" s="80" t="s">
        <v>127</v>
      </c>
      <c r="L2" s="80"/>
      <c r="M2" s="80" t="s">
        <v>33</v>
      </c>
      <c r="N2" s="80" t="s">
        <v>110</v>
      </c>
      <c r="O2" s="80" t="s">
        <v>116</v>
      </c>
      <c r="P2" s="80" t="s">
        <v>111</v>
      </c>
      <c r="Q2" s="176" t="s">
        <v>33</v>
      </c>
      <c r="R2" s="80" t="s">
        <v>42</v>
      </c>
      <c r="S2" s="79" t="s">
        <v>32</v>
      </c>
      <c r="T2" s="79"/>
      <c r="U2" s="80" t="s">
        <v>30</v>
      </c>
      <c r="V2" s="80" t="s">
        <v>31</v>
      </c>
      <c r="W2" s="36" t="e">
        <f t="array" ref="W2:W71">_xll.qlPiecewiseYieldCurveData(YieldCurve_6M,Trigger)</f>
        <v>#VALUE!</v>
      </c>
      <c r="Y2" s="98" t="s">
        <v>113</v>
      </c>
      <c r="Z2" s="95" t="s">
        <v>120</v>
      </c>
      <c r="AL2" s="53" t="s">
        <v>106</v>
      </c>
      <c r="AM2" s="54">
        <f>_xll.qlInterestRateIndexFixingDate(IborIndex&amp;Tenor,AN2,Trigger)</f>
        <v>42136</v>
      </c>
      <c r="AN2" s="54">
        <f>Settlementdate</f>
        <v>42138</v>
      </c>
      <c r="AO2" s="54">
        <f>_xll.qlInterestRateIndexMaturity(IborIndex&amp;Tenor,AN2,Trigger)</f>
        <v>42170</v>
      </c>
      <c r="AP2" s="101" t="e">
        <f>_xll.qlIndexFixing($Z$5,AM2,,Trigger)</f>
        <v>#VALUE!</v>
      </c>
      <c r="AQ2" s="101">
        <f>_xll.qlIndexFixing($AR$1,AN2,,Trigger)</f>
        <v>-4.5344107291665726E-4</v>
      </c>
    </row>
    <row r="3" spans="1:44" s="38" customFormat="1" ht="11.25" customHeight="1" x14ac:dyDescent="0.2">
      <c r="A3" s="18" t="s">
        <v>137</v>
      </c>
      <c r="B3" s="20" t="s">
        <v>40</v>
      </c>
      <c r="C3" s="19">
        <v>0</v>
      </c>
      <c r="D3" s="20" t="s">
        <v>139</v>
      </c>
      <c r="E3" s="21" t="b">
        <v>0</v>
      </c>
      <c r="F3" s="50" t="s">
        <v>36</v>
      </c>
      <c r="G3" s="23" t="str">
        <f t="shared" ref="G3" si="0">Currency&amp;Tenor&amp;A3&amp;B3</f>
        <v>EUR1MDPON</v>
      </c>
      <c r="H3" s="50" t="str">
        <f>IFERROR(_xll.qlDepositRateHelper2(,G3,IF(RIGHT(B3,1)="N","1D",IF(B3="SW","1W",B3)),C3,Calendar,D3,E3,F3,,Trigger),"--")</f>
        <v>--</v>
      </c>
      <c r="I3" s="19" t="b">
        <f>IF(H3="--",FALSE,TRUE)</f>
        <v>0</v>
      </c>
      <c r="J3" s="39"/>
      <c r="K3" s="171" t="str">
        <f t="shared" ref="K3:L19" si="1">A3</f>
        <v>DP</v>
      </c>
      <c r="L3" s="171" t="str">
        <f>B3</f>
        <v>ON</v>
      </c>
      <c r="M3" s="55" t="str">
        <f>H3</f>
        <v>--</v>
      </c>
      <c r="N3" s="55" t="b">
        <f>I3</f>
        <v>0</v>
      </c>
      <c r="O3" s="55">
        <v>1</v>
      </c>
      <c r="P3" s="55">
        <v>1</v>
      </c>
      <c r="Q3" s="53" t="e">
        <f t="array" ref="Q3:Q102">_xll.qlRateHelperSelection(_xll.ohFilter(M3:M102,N3:N102),_xll.ohFilter(P3:P102,N3:N102),$Z$1,$Z$3,$Z$4,$Z$2,_xll.ohFilter(O3:O102,N3:N102),Trigger)</f>
        <v>#NUM!</v>
      </c>
      <c r="R3" s="53" t="e">
        <f>_xll.qlRateHelperQuoteName(Q3)</f>
        <v>#VALUE!</v>
      </c>
      <c r="S3" s="101" t="e">
        <f>_xll.qlRateHelperQuoteValue(Q3,Trigger)</f>
        <v>#VALUE!</v>
      </c>
      <c r="T3" s="177" t="str">
        <f>IFERROR(_xll.qlFuturesRateHelperConvexityAdjustment(Q3,Trigger),"--")</f>
        <v>--</v>
      </c>
      <c r="U3" s="54" t="e">
        <f>_xll.qlRateHelperEarliestDate(Q3,Trigger)</f>
        <v>#VALUE!</v>
      </c>
      <c r="V3" s="54" t="e">
        <f>_xll.qlRateHelperLatestDate(Q3,Trigger)</f>
        <v>#VALUE!</v>
      </c>
      <c r="W3" s="101" t="e">
        <v>#VALUE!</v>
      </c>
      <c r="Y3" s="98" t="s">
        <v>118</v>
      </c>
      <c r="Z3" s="103">
        <v>0</v>
      </c>
      <c r="AA3" s="106"/>
      <c r="AL3" s="55" t="s">
        <v>106</v>
      </c>
      <c r="AM3" s="56">
        <f>_xll.qlInterestRateIndexFixingDate(IborIndex&amp;Tenor,AN3,Trigger)</f>
        <v>42137</v>
      </c>
      <c r="AN3" s="56">
        <f>_xll.qlCalendarAdvance(Calendar,AN2,AL3,"f",,Trigger)</f>
        <v>42139</v>
      </c>
      <c r="AO3" s="56">
        <f>_xll.qlInterestRateIndexMaturity(IborIndex&amp;Tenor,AN3,Trigger)</f>
        <v>42170</v>
      </c>
      <c r="AP3" s="102" t="e">
        <f>_xll.qlIndexFixing($Z$5,AM3,,Trigger)</f>
        <v>#VALUE!</v>
      </c>
      <c r="AQ3" s="102">
        <f>_xll.qlIndexFixing($AR$1,AN3,,Trigger)</f>
        <v>-4.5521329427599874E-4</v>
      </c>
    </row>
    <row r="4" spans="1:44" s="38" customFormat="1" ht="11.25" customHeight="1" x14ac:dyDescent="0.2">
      <c r="A4" s="25" t="s">
        <v>137</v>
      </c>
      <c r="B4" s="28" t="s">
        <v>100</v>
      </c>
      <c r="C4" s="27">
        <v>1</v>
      </c>
      <c r="D4" s="28" t="s">
        <v>139</v>
      </c>
      <c r="E4" s="29" t="b">
        <v>0</v>
      </c>
      <c r="F4" s="51" t="s">
        <v>36</v>
      </c>
      <c r="G4" s="31" t="str">
        <f t="shared" ref="G4:G20" si="2">Currency&amp;Tenor&amp;A4&amp;B4</f>
        <v>EUR1MDPTN</v>
      </c>
      <c r="H4" s="51" t="str">
        <f>IFERROR(_xll.qlDepositRateHelper2(,G4,IF(RIGHT(B4,1)="N","1D",IF(B4="SW","1W",B4)),C4,Calendar,D4,E4,F4,,Trigger),"--")</f>
        <v>--</v>
      </c>
      <c r="I4" s="27" t="b">
        <f t="shared" ref="I4:I20" si="3">IF(H4="--",FALSE,TRUE)</f>
        <v>0</v>
      </c>
      <c r="J4" s="45"/>
      <c r="K4" s="171" t="str">
        <f t="shared" si="1"/>
        <v>DP</v>
      </c>
      <c r="L4" s="171" t="str">
        <f t="shared" si="1"/>
        <v>TN</v>
      </c>
      <c r="M4" s="55" t="str">
        <f t="shared" ref="M4:N19" si="4">H4</f>
        <v>--</v>
      </c>
      <c r="N4" s="55" t="b">
        <f t="shared" si="4"/>
        <v>0</v>
      </c>
      <c r="O4" s="55">
        <v>1</v>
      </c>
      <c r="P4" s="55">
        <v>1</v>
      </c>
      <c r="Q4" s="55" t="e">
        <v>#NUM!</v>
      </c>
      <c r="R4" s="55" t="e">
        <f>_xll.qlRateHelperQuoteName(Q4)</f>
        <v>#VALUE!</v>
      </c>
      <c r="S4" s="102" t="e">
        <f>_xll.qlRateHelperQuoteValue(Q4,Trigger)</f>
        <v>#VALUE!</v>
      </c>
      <c r="T4" s="174" t="str">
        <f>IFERROR(_xll.qlFuturesRateHelperConvexityAdjustment(Q4,Trigger),"--")</f>
        <v>--</v>
      </c>
      <c r="U4" s="56" t="e">
        <f>_xll.qlRateHelperEarliestDate(Q4,Trigger)</f>
        <v>#VALUE!</v>
      </c>
      <c r="V4" s="56" t="e">
        <f>_xll.qlRateHelperLatestDate(Q4,Trigger)</f>
        <v>#VALUE!</v>
      </c>
      <c r="W4" s="102" t="e">
        <v>#VALUE!</v>
      </c>
      <c r="Y4" s="98" t="s">
        <v>119</v>
      </c>
      <c r="Z4" s="103">
        <v>4</v>
      </c>
      <c r="AA4" s="106"/>
      <c r="AL4" s="55" t="s">
        <v>106</v>
      </c>
      <c r="AM4" s="56">
        <f>_xll.qlInterestRateIndexFixingDate(IborIndex&amp;Tenor,AN4,Trigger)</f>
        <v>42138</v>
      </c>
      <c r="AN4" s="56">
        <f>_xll.qlCalendarAdvance(Calendar,AN3,AL4,"f",,Trigger)</f>
        <v>42142</v>
      </c>
      <c r="AO4" s="56">
        <f>_xll.qlInterestRateIndexMaturity(IborIndex&amp;Tenor,AN4,Trigger)</f>
        <v>42173</v>
      </c>
      <c r="AP4" s="102" t="e">
        <f>_xll.qlIndexFixing($Z$5,AM4,,Trigger)</f>
        <v>#VALUE!</v>
      </c>
      <c r="AQ4" s="102">
        <f>_xll.qlIndexFixing($AR$1,AN4,,Trigger)</f>
        <v>-4.6363687185105562E-4</v>
      </c>
    </row>
    <row r="5" spans="1:44" s="38" customFormat="1" ht="11.25" customHeight="1" x14ac:dyDescent="0.2">
      <c r="A5" s="25" t="s">
        <v>137</v>
      </c>
      <c r="B5" s="28" t="s">
        <v>101</v>
      </c>
      <c r="C5" s="27">
        <v>2</v>
      </c>
      <c r="D5" s="28" t="s">
        <v>139</v>
      </c>
      <c r="E5" s="29" t="b">
        <v>0</v>
      </c>
      <c r="F5" s="51" t="s">
        <v>36</v>
      </c>
      <c r="G5" s="31" t="str">
        <f t="shared" si="2"/>
        <v>EUR1MDPSN</v>
      </c>
      <c r="H5" s="51" t="str">
        <f>IFERROR(_xll.qlDepositRateHelper2(,G5,IF(RIGHT(B5,1)="N","1D",IF(B5="SW","1W",B5)),C5,Calendar,D5,E5,F5,,Trigger),"--")</f>
        <v>--</v>
      </c>
      <c r="I5" s="27" t="b">
        <f t="shared" si="3"/>
        <v>0</v>
      </c>
      <c r="J5" s="45"/>
      <c r="K5" s="171" t="str">
        <f t="shared" si="1"/>
        <v>DP</v>
      </c>
      <c r="L5" s="171" t="str">
        <f t="shared" si="1"/>
        <v>SN</v>
      </c>
      <c r="M5" s="55" t="str">
        <f t="shared" si="4"/>
        <v>--</v>
      </c>
      <c r="N5" s="55" t="b">
        <f t="shared" si="4"/>
        <v>0</v>
      </c>
      <c r="O5" s="55">
        <v>1</v>
      </c>
      <c r="P5" s="55">
        <v>1</v>
      </c>
      <c r="Q5" s="55" t="e">
        <v>#NUM!</v>
      </c>
      <c r="R5" s="55" t="e">
        <f>_xll.qlRateHelperQuoteName(Q5)</f>
        <v>#VALUE!</v>
      </c>
      <c r="S5" s="102" t="e">
        <f>_xll.qlRateHelperQuoteValue(Q5,Trigger)</f>
        <v>#VALUE!</v>
      </c>
      <c r="T5" s="174" t="str">
        <f>IFERROR(_xll.qlFuturesRateHelperConvexityAdjustment(Q5,Trigger),"--")</f>
        <v>--</v>
      </c>
      <c r="U5" s="56" t="e">
        <f>_xll.qlRateHelperEarliestDate(Q5,Trigger)</f>
        <v>#VALUE!</v>
      </c>
      <c r="V5" s="56" t="e">
        <f>_xll.qlRateHelperLatestDate(Q5,Trigger)</f>
        <v>#VALUE!</v>
      </c>
      <c r="W5" s="102" t="e">
        <v>#VALUE!</v>
      </c>
      <c r="Y5" s="98" t="s">
        <v>4</v>
      </c>
      <c r="Z5" s="103" t="e">
        <f>_xll.qlEuribor(,Tenor,YieldCurve_1M,Permanent,YieldCurve_1M,ObjectOverwrite)</f>
        <v>#NUM!</v>
      </c>
      <c r="AA5" s="106"/>
      <c r="AL5" s="55" t="s">
        <v>106</v>
      </c>
      <c r="AM5" s="56">
        <f>_xll.qlInterestRateIndexFixingDate(IborIndex&amp;Tenor,AN5,Trigger)</f>
        <v>42139</v>
      </c>
      <c r="AN5" s="56">
        <f>_xll.qlCalendarAdvance(Calendar,AN4,AL5,"f",,Trigger)</f>
        <v>42143</v>
      </c>
      <c r="AO5" s="56">
        <f>_xll.qlInterestRateIndexMaturity(IborIndex&amp;Tenor,AN5,Trigger)</f>
        <v>42174</v>
      </c>
      <c r="AP5" s="102" t="e">
        <f>_xll.qlIndexFixing($Z$5,AM5,,Trigger)</f>
        <v>#VALUE!</v>
      </c>
      <c r="AQ5" s="102">
        <f>_xll.qlIndexFixing($AR$1,AN5,,Trigger)</f>
        <v>-4.6184487180508937E-4</v>
      </c>
    </row>
    <row r="6" spans="1:44" s="38" customFormat="1" ht="11.25" customHeight="1" x14ac:dyDescent="0.2">
      <c r="A6" s="25" t="s">
        <v>137</v>
      </c>
      <c r="B6" s="28" t="s">
        <v>132</v>
      </c>
      <c r="C6" s="27">
        <v>2</v>
      </c>
      <c r="D6" s="28" t="s">
        <v>139</v>
      </c>
      <c r="E6" s="29" t="b">
        <v>0</v>
      </c>
      <c r="F6" s="51" t="s">
        <v>36</v>
      </c>
      <c r="G6" s="31" t="str">
        <f t="shared" si="2"/>
        <v>EUR1MDPSW</v>
      </c>
      <c r="H6" s="51" t="str">
        <f>IFERROR(_xll.qlDepositRateHelper2(,G6,IF(RIGHT(B6,1)="N","1D",IF(B6="SW","1W",B6)),C6,Calendar,D6,E6,F6,,Trigger),"--")</f>
        <v>--</v>
      </c>
      <c r="I6" s="27" t="b">
        <f t="shared" si="3"/>
        <v>0</v>
      </c>
      <c r="J6" s="45"/>
      <c r="K6" s="171" t="str">
        <f t="shared" si="1"/>
        <v>DP</v>
      </c>
      <c r="L6" s="171" t="str">
        <f t="shared" si="1"/>
        <v>SW</v>
      </c>
      <c r="M6" s="55" t="str">
        <f t="shared" si="4"/>
        <v>--</v>
      </c>
      <c r="N6" s="55" t="b">
        <f t="shared" si="4"/>
        <v>0</v>
      </c>
      <c r="O6" s="55">
        <v>1</v>
      </c>
      <c r="P6" s="55">
        <v>1</v>
      </c>
      <c r="Q6" s="55" t="e">
        <v>#NUM!</v>
      </c>
      <c r="R6" s="55" t="e">
        <f>_xll.qlRateHelperQuoteName(Q6)</f>
        <v>#VALUE!</v>
      </c>
      <c r="S6" s="102" t="e">
        <f>_xll.qlRateHelperQuoteValue(Q6,Trigger)</f>
        <v>#VALUE!</v>
      </c>
      <c r="T6" s="174" t="str">
        <f>IFERROR(_xll.qlFuturesRateHelperConvexityAdjustment(Q6,Trigger),"--")</f>
        <v>--</v>
      </c>
      <c r="U6" s="56" t="e">
        <f>_xll.qlRateHelperEarliestDate(Q6,Trigger)</f>
        <v>#VALUE!</v>
      </c>
      <c r="V6" s="56" t="e">
        <f>_xll.qlRateHelperLatestDate(Q6,Trigger)</f>
        <v>#VALUE!</v>
      </c>
      <c r="W6" s="102" t="e">
        <v>#VALUE!</v>
      </c>
      <c r="AA6" s="106"/>
      <c r="AL6" s="55" t="s">
        <v>106</v>
      </c>
      <c r="AM6" s="56">
        <f>_xll.qlInterestRateIndexFixingDate(IborIndex&amp;Tenor,AN6,Trigger)</f>
        <v>42142</v>
      </c>
      <c r="AN6" s="56">
        <f>_xll.qlCalendarAdvance(Calendar,AN5,AL6,"f",,Trigger)</f>
        <v>42144</v>
      </c>
      <c r="AO6" s="56">
        <f>_xll.qlInterestRateIndexMaturity(IborIndex&amp;Tenor,AN6,Trigger)</f>
        <v>42177</v>
      </c>
      <c r="AP6" s="102" t="e">
        <f>_xll.qlIndexFixing($Z$5,AM6,,Trigger)</f>
        <v>#VALUE!</v>
      </c>
      <c r="AQ6" s="102">
        <f>_xll.qlIndexFixing($AR$1,AN6,,Trigger)</f>
        <v>-4.5993873726387383E-4</v>
      </c>
    </row>
    <row r="7" spans="1:44" s="38" customFormat="1" ht="11.25" customHeight="1" x14ac:dyDescent="0.2">
      <c r="A7" s="25" t="s">
        <v>137</v>
      </c>
      <c r="B7" s="28" t="s">
        <v>45</v>
      </c>
      <c r="C7" s="27">
        <v>2</v>
      </c>
      <c r="D7" s="28" t="s">
        <v>139</v>
      </c>
      <c r="E7" s="29" t="b">
        <v>0</v>
      </c>
      <c r="F7" s="51" t="s">
        <v>36</v>
      </c>
      <c r="G7" s="31" t="str">
        <f t="shared" si="2"/>
        <v>EUR1MDP2W</v>
      </c>
      <c r="H7" s="51" t="str">
        <f>IFERROR(_xll.qlDepositRateHelper2(,G7,IF(RIGHT(B7,1)="N","1D",IF(B7="SW","1W",B7)),C7,Calendar,D7,E7,F7,,Trigger),"--")</f>
        <v>--</v>
      </c>
      <c r="I7" s="27" t="b">
        <f t="shared" si="3"/>
        <v>0</v>
      </c>
      <c r="J7" s="45"/>
      <c r="K7" s="171" t="str">
        <f t="shared" si="1"/>
        <v>DP</v>
      </c>
      <c r="L7" s="171" t="str">
        <f t="shared" si="1"/>
        <v>2W</v>
      </c>
      <c r="M7" s="55" t="str">
        <f t="shared" si="4"/>
        <v>--</v>
      </c>
      <c r="N7" s="55" t="b">
        <f t="shared" si="4"/>
        <v>0</v>
      </c>
      <c r="O7" s="55">
        <v>1</v>
      </c>
      <c r="P7" s="55">
        <v>1</v>
      </c>
      <c r="Q7" s="55" t="e">
        <v>#NUM!</v>
      </c>
      <c r="R7" s="55" t="e">
        <f>_xll.qlRateHelperQuoteName(Q7)</f>
        <v>#VALUE!</v>
      </c>
      <c r="S7" s="102" t="e">
        <f>_xll.qlRateHelperQuoteValue(Q7,Trigger)</f>
        <v>#VALUE!</v>
      </c>
      <c r="T7" s="174" t="str">
        <f>IFERROR(_xll.qlFuturesRateHelperConvexityAdjustment(Q7,Trigger),"--")</f>
        <v>--</v>
      </c>
      <c r="U7" s="56" t="e">
        <f>_xll.qlRateHelperEarliestDate(Q7,Trigger)</f>
        <v>#VALUE!</v>
      </c>
      <c r="V7" s="56" t="e">
        <f>_xll.qlRateHelperLatestDate(Q7,Trigger)</f>
        <v>#VALUE!</v>
      </c>
      <c r="W7" s="102" t="e">
        <v>#VALUE!</v>
      </c>
      <c r="AA7" s="106"/>
      <c r="AL7" s="55" t="s">
        <v>106</v>
      </c>
      <c r="AM7" s="56">
        <f>_xll.qlInterestRateIndexFixingDate(IborIndex&amp;Tenor,AN7,Trigger)</f>
        <v>42143</v>
      </c>
      <c r="AN7" s="56">
        <f>_xll.qlCalendarAdvance(Calendar,AN6,AL7,"f",,Trigger)</f>
        <v>42145</v>
      </c>
      <c r="AO7" s="56">
        <f>_xll.qlInterestRateIndexMaturity(IborIndex&amp;Tenor,AN7,Trigger)</f>
        <v>42177</v>
      </c>
      <c r="AP7" s="102" t="e">
        <f>_xll.qlIndexFixing($Z$5,AM7,,Trigger)</f>
        <v>#VALUE!</v>
      </c>
      <c r="AQ7" s="102">
        <f>_xll.qlIndexFixing($AR$1,AN7,,Trigger)</f>
        <v>-4.6370647192233377E-4</v>
      </c>
    </row>
    <row r="8" spans="1:44" s="38" customFormat="1" ht="11.25" customHeight="1" x14ac:dyDescent="0.2">
      <c r="A8" s="25" t="s">
        <v>137</v>
      </c>
      <c r="B8" s="28" t="s">
        <v>46</v>
      </c>
      <c r="C8" s="27">
        <v>2</v>
      </c>
      <c r="D8" s="28" t="s">
        <v>139</v>
      </c>
      <c r="E8" s="29" t="b">
        <v>0</v>
      </c>
      <c r="F8" s="51" t="s">
        <v>36</v>
      </c>
      <c r="G8" s="31" t="str">
        <f t="shared" si="2"/>
        <v>EUR1MDP3W</v>
      </c>
      <c r="H8" s="51" t="str">
        <f>IFERROR(_xll.qlDepositRateHelper2(,G8,IF(RIGHT(B8,1)="N","1D",IF(B8="SW","1W",B8)),C8,Calendar,D8,E8,F8,,Trigger),"--")</f>
        <v>--</v>
      </c>
      <c r="I8" s="27" t="b">
        <f t="shared" si="3"/>
        <v>0</v>
      </c>
      <c r="J8" s="45"/>
      <c r="K8" s="171" t="str">
        <f t="shared" si="1"/>
        <v>DP</v>
      </c>
      <c r="L8" s="171" t="str">
        <f t="shared" si="1"/>
        <v>3W</v>
      </c>
      <c r="M8" s="55" t="str">
        <f t="shared" si="4"/>
        <v>--</v>
      </c>
      <c r="N8" s="55" t="b">
        <f t="shared" si="4"/>
        <v>0</v>
      </c>
      <c r="O8" s="55">
        <v>1</v>
      </c>
      <c r="P8" s="55">
        <v>1</v>
      </c>
      <c r="Q8" s="55" t="e">
        <v>#NUM!</v>
      </c>
      <c r="R8" s="55" t="e">
        <f>_xll.qlRateHelperQuoteName(Q8)</f>
        <v>#VALUE!</v>
      </c>
      <c r="S8" s="102" t="e">
        <f>_xll.qlRateHelperQuoteValue(Q8,Trigger)</f>
        <v>#VALUE!</v>
      </c>
      <c r="T8" s="174" t="str">
        <f>IFERROR(_xll.qlFuturesRateHelperConvexityAdjustment(Q8,Trigger),"--")</f>
        <v>--</v>
      </c>
      <c r="U8" s="56" t="e">
        <f>_xll.qlRateHelperEarliestDate(Q8,Trigger)</f>
        <v>#VALUE!</v>
      </c>
      <c r="V8" s="56" t="e">
        <f>_xll.qlRateHelperLatestDate(Q8,Trigger)</f>
        <v>#VALUE!</v>
      </c>
      <c r="W8" s="102" t="e">
        <v>#VALUE!</v>
      </c>
      <c r="AA8" s="106"/>
      <c r="AL8" s="55" t="s">
        <v>106</v>
      </c>
      <c r="AM8" s="56">
        <f>_xll.qlInterestRateIndexFixingDate(IborIndex&amp;Tenor,AN8,Trigger)</f>
        <v>42144</v>
      </c>
      <c r="AN8" s="56">
        <f>_xll.qlCalendarAdvance(Calendar,AN7,AL8,"f",,Trigger)</f>
        <v>42146</v>
      </c>
      <c r="AO8" s="56">
        <f>_xll.qlInterestRateIndexMaturity(IborIndex&amp;Tenor,AN8,Trigger)</f>
        <v>42177</v>
      </c>
      <c r="AP8" s="102" t="e">
        <f>_xll.qlIndexFixing($Z$5,AM8,,Trigger)</f>
        <v>#VALUE!</v>
      </c>
      <c r="AQ8" s="102">
        <f>_xll.qlIndexFixing($AR$1,AN8,,Trigger)</f>
        <v>-4.6479525805842223E-4</v>
      </c>
    </row>
    <row r="9" spans="1:44" s="38" customFormat="1" ht="11.25" customHeight="1" x14ac:dyDescent="0.2">
      <c r="A9" s="25" t="s">
        <v>137</v>
      </c>
      <c r="B9" s="28" t="s">
        <v>2</v>
      </c>
      <c r="C9" s="27">
        <v>2</v>
      </c>
      <c r="D9" s="28" t="s">
        <v>9</v>
      </c>
      <c r="E9" s="29" t="b">
        <v>1</v>
      </c>
      <c r="F9" s="51" t="s">
        <v>36</v>
      </c>
      <c r="G9" s="31" t="str">
        <f t="shared" si="2"/>
        <v>EUR1MDP1M</v>
      </c>
      <c r="H9" s="51" t="str">
        <f>IFERROR(_xll.qlDepositRateHelper2(,G9,IF(RIGHT(B9,1)="N","1D",IF(B9="SW","1W",B9)),C9,Calendar,D9,E9,F9,,Trigger),"--")</f>
        <v>--</v>
      </c>
      <c r="I9" s="27" t="b">
        <f t="shared" si="3"/>
        <v>0</v>
      </c>
      <c r="J9" s="45"/>
      <c r="K9" s="171" t="str">
        <f t="shared" si="1"/>
        <v>DP</v>
      </c>
      <c r="L9" s="171" t="str">
        <f t="shared" si="1"/>
        <v>1M</v>
      </c>
      <c r="M9" s="55" t="str">
        <f t="shared" si="4"/>
        <v>--</v>
      </c>
      <c r="N9" s="55" t="b">
        <f t="shared" si="4"/>
        <v>0</v>
      </c>
      <c r="O9" s="55">
        <v>1</v>
      </c>
      <c r="P9" s="55">
        <v>1</v>
      </c>
      <c r="Q9" s="55" t="e">
        <v>#NUM!</v>
      </c>
      <c r="R9" s="55" t="e">
        <f>_xll.qlRateHelperQuoteName(Q9)</f>
        <v>#VALUE!</v>
      </c>
      <c r="S9" s="102" t="e">
        <f>_xll.qlRateHelperQuoteValue(Q9,Trigger)</f>
        <v>#VALUE!</v>
      </c>
      <c r="T9" s="174" t="str">
        <f>IFERROR(_xll.qlFuturesRateHelperConvexityAdjustment(Q9,Trigger),"--")</f>
        <v>--</v>
      </c>
      <c r="U9" s="56" t="e">
        <f>_xll.qlRateHelperEarliestDate(Q9,Trigger)</f>
        <v>#VALUE!</v>
      </c>
      <c r="V9" s="56" t="e">
        <f>_xll.qlRateHelperLatestDate(Q9,Trigger)</f>
        <v>#VALUE!</v>
      </c>
      <c r="W9" s="102" t="e">
        <v>#VALUE!</v>
      </c>
      <c r="AA9" s="106"/>
      <c r="AL9" s="55" t="s">
        <v>106</v>
      </c>
      <c r="AM9" s="56">
        <f>_xll.qlInterestRateIndexFixingDate(IborIndex&amp;Tenor,AN9,Trigger)</f>
        <v>42145</v>
      </c>
      <c r="AN9" s="56">
        <f>_xll.qlCalendarAdvance(Calendar,AN8,AL9,"f",,Trigger)</f>
        <v>42149</v>
      </c>
      <c r="AO9" s="56">
        <f>_xll.qlInterestRateIndexMaturity(IborIndex&amp;Tenor,AN9,Trigger)</f>
        <v>42180</v>
      </c>
      <c r="AP9" s="102" t="e">
        <f>_xll.qlIndexFixing($Z$5,AM9,,Trigger)</f>
        <v>#VALUE!</v>
      </c>
      <c r="AQ9" s="102">
        <f>_xll.qlIndexFixing($AR$1,AN9,,Trigger)</f>
        <v>-4.7026370838148591E-4</v>
      </c>
    </row>
    <row r="10" spans="1:44" s="38" customFormat="1" ht="11.25" customHeight="1" x14ac:dyDescent="0.2">
      <c r="A10" s="25" t="s">
        <v>137</v>
      </c>
      <c r="B10" s="28" t="s">
        <v>47</v>
      </c>
      <c r="C10" s="27">
        <v>2</v>
      </c>
      <c r="D10" s="28" t="s">
        <v>9</v>
      </c>
      <c r="E10" s="29" t="b">
        <v>1</v>
      </c>
      <c r="F10" s="51" t="s">
        <v>36</v>
      </c>
      <c r="G10" s="31" t="str">
        <f t="shared" si="2"/>
        <v>EUR1MDP2M</v>
      </c>
      <c r="H10" s="51" t="str">
        <f>IFERROR(_xll.qlDepositRateHelper2(,G10,IF(RIGHT(B10,1)="N","1D",IF(B10="SW","1W",B10)),C10,Calendar,D10,E10,F10,,Trigger),"--")</f>
        <v>--</v>
      </c>
      <c r="I10" s="27" t="b">
        <f t="shared" si="3"/>
        <v>0</v>
      </c>
      <c r="J10" s="45"/>
      <c r="K10" s="171" t="str">
        <f t="shared" si="1"/>
        <v>DP</v>
      </c>
      <c r="L10" s="171" t="str">
        <f t="shared" si="1"/>
        <v>2M</v>
      </c>
      <c r="M10" s="55" t="str">
        <f t="shared" si="4"/>
        <v>--</v>
      </c>
      <c r="N10" s="55" t="b">
        <f t="shared" si="4"/>
        <v>0</v>
      </c>
      <c r="O10" s="55">
        <v>1</v>
      </c>
      <c r="P10" s="55">
        <v>1</v>
      </c>
      <c r="Q10" s="55" t="e">
        <v>#NUM!</v>
      </c>
      <c r="R10" s="55" t="e">
        <f>_xll.qlRateHelperQuoteName(Q10)</f>
        <v>#VALUE!</v>
      </c>
      <c r="S10" s="102" t="e">
        <f>_xll.qlRateHelperQuoteValue(Q10,Trigger)</f>
        <v>#VALUE!</v>
      </c>
      <c r="T10" s="174" t="str">
        <f>IFERROR(_xll.qlFuturesRateHelperConvexityAdjustment(Q10,Trigger),"--")</f>
        <v>--</v>
      </c>
      <c r="U10" s="56" t="e">
        <f>_xll.qlRateHelperEarliestDate(Q10,Trigger)</f>
        <v>#VALUE!</v>
      </c>
      <c r="V10" s="56" t="e">
        <f>_xll.qlRateHelperLatestDate(Q10,Trigger)</f>
        <v>#VALUE!</v>
      </c>
      <c r="W10" s="102" t="e">
        <v>#VALUE!</v>
      </c>
      <c r="AA10" s="106"/>
      <c r="AL10" s="55" t="s">
        <v>106</v>
      </c>
      <c r="AM10" s="56">
        <f>_xll.qlInterestRateIndexFixingDate(IborIndex&amp;Tenor,AN10,Trigger)</f>
        <v>42146</v>
      </c>
      <c r="AN10" s="56">
        <f>_xll.qlCalendarAdvance(Calendar,AN9,AL10,"f",,Trigger)</f>
        <v>42150</v>
      </c>
      <c r="AO10" s="56">
        <f>_xll.qlInterestRateIndexMaturity(IborIndex&amp;Tenor,AN10,Trigger)</f>
        <v>42181</v>
      </c>
      <c r="AP10" s="102" t="e">
        <f>_xll.qlIndexFixing($Z$5,AM10,,Trigger)</f>
        <v>#VALUE!</v>
      </c>
      <c r="AQ10" s="102">
        <f>_xll.qlIndexFixing($AR$1,AN10,,Trigger)</f>
        <v>-4.6904165784469876E-4</v>
      </c>
    </row>
    <row r="11" spans="1:44" s="38" customFormat="1" ht="11.25" customHeight="1" x14ac:dyDescent="0.2">
      <c r="A11" s="25" t="s">
        <v>137</v>
      </c>
      <c r="B11" s="28" t="s">
        <v>0</v>
      </c>
      <c r="C11" s="27">
        <v>2</v>
      </c>
      <c r="D11" s="28" t="s">
        <v>9</v>
      </c>
      <c r="E11" s="29" t="b">
        <v>1</v>
      </c>
      <c r="F11" s="51" t="s">
        <v>36</v>
      </c>
      <c r="G11" s="31" t="str">
        <f t="shared" si="2"/>
        <v>EUR1MDP3M</v>
      </c>
      <c r="H11" s="51" t="str">
        <f>IFERROR(_xll.qlDepositRateHelper2(,G11,IF(RIGHT(B11,1)="N","1D",IF(B11="SW","1W",B11)),C11,Calendar,D11,E11,F11,,Trigger),"--")</f>
        <v>--</v>
      </c>
      <c r="I11" s="27" t="b">
        <f t="shared" si="3"/>
        <v>0</v>
      </c>
      <c r="J11" s="45"/>
      <c r="K11" s="171" t="str">
        <f t="shared" si="1"/>
        <v>DP</v>
      </c>
      <c r="L11" s="171" t="str">
        <f t="shared" si="1"/>
        <v>3M</v>
      </c>
      <c r="M11" s="55" t="str">
        <f t="shared" si="4"/>
        <v>--</v>
      </c>
      <c r="N11" s="55" t="b">
        <f t="shared" si="4"/>
        <v>0</v>
      </c>
      <c r="O11" s="55">
        <v>1</v>
      </c>
      <c r="P11" s="55">
        <v>1</v>
      </c>
      <c r="Q11" s="55" t="e">
        <v>#NUM!</v>
      </c>
      <c r="R11" s="55" t="e">
        <f>_xll.qlRateHelperQuoteName(Q11)</f>
        <v>#VALUE!</v>
      </c>
      <c r="S11" s="102" t="e">
        <f>_xll.qlRateHelperQuoteValue(Q11,Trigger)</f>
        <v>#VALUE!</v>
      </c>
      <c r="T11" s="174" t="str">
        <f>IFERROR(_xll.qlFuturesRateHelperConvexityAdjustment(Q11,Trigger),"--")</f>
        <v>--</v>
      </c>
      <c r="U11" s="56" t="e">
        <f>_xll.qlRateHelperEarliestDate(Q11,Trigger)</f>
        <v>#VALUE!</v>
      </c>
      <c r="V11" s="56" t="e">
        <f>_xll.qlRateHelperLatestDate(Q11,Trigger)</f>
        <v>#VALUE!</v>
      </c>
      <c r="W11" s="102" t="e">
        <v>#VALUE!</v>
      </c>
      <c r="AA11" s="106"/>
      <c r="AL11" s="55" t="s">
        <v>106</v>
      </c>
      <c r="AM11" s="56">
        <f>_xll.qlInterestRateIndexFixingDate(IborIndex&amp;Tenor,AN11,Trigger)</f>
        <v>42149</v>
      </c>
      <c r="AN11" s="56">
        <f>_xll.qlCalendarAdvance(Calendar,AN10,AL11,"f",,Trigger)</f>
        <v>42151</v>
      </c>
      <c r="AO11" s="56">
        <f>_xll.qlInterestRateIndexMaturity(IborIndex&amp;Tenor,AN11,Trigger)</f>
        <v>42184</v>
      </c>
      <c r="AP11" s="102" t="e">
        <f>_xll.qlIndexFixing($Z$5,AM11,,Trigger)</f>
        <v>#VALUE!</v>
      </c>
      <c r="AQ11" s="102">
        <f>_xll.qlIndexFixing($AR$1,AN11,,Trigger)</f>
        <v>-4.7177498634198844E-4</v>
      </c>
    </row>
    <row r="12" spans="1:44" s="38" customFormat="1" ht="11.25" customHeight="1" x14ac:dyDescent="0.2">
      <c r="A12" s="25" t="s">
        <v>137</v>
      </c>
      <c r="B12" s="28" t="s">
        <v>48</v>
      </c>
      <c r="C12" s="27">
        <v>2</v>
      </c>
      <c r="D12" s="28" t="s">
        <v>9</v>
      </c>
      <c r="E12" s="29" t="b">
        <v>1</v>
      </c>
      <c r="F12" s="51" t="s">
        <v>36</v>
      </c>
      <c r="G12" s="31" t="str">
        <f t="shared" si="2"/>
        <v>EUR1MDP4M</v>
      </c>
      <c r="H12" s="51" t="str">
        <f>IFERROR(_xll.qlDepositRateHelper2(,G12,IF(RIGHT(B12,1)="N","1D",IF(B12="SW","1W",B12)),C12,Calendar,D12,E12,F12,,Trigger),"--")</f>
        <v>--</v>
      </c>
      <c r="I12" s="27" t="b">
        <f t="shared" si="3"/>
        <v>0</v>
      </c>
      <c r="J12" s="45"/>
      <c r="K12" s="171" t="str">
        <f t="shared" si="1"/>
        <v>DP</v>
      </c>
      <c r="L12" s="171" t="str">
        <f t="shared" si="1"/>
        <v>4M</v>
      </c>
      <c r="M12" s="55" t="str">
        <f t="shared" si="4"/>
        <v>--</v>
      </c>
      <c r="N12" s="55" t="b">
        <f t="shared" si="4"/>
        <v>0</v>
      </c>
      <c r="O12" s="55">
        <v>1</v>
      </c>
      <c r="P12" s="55">
        <v>1</v>
      </c>
      <c r="Q12" s="55" t="e">
        <v>#NUM!</v>
      </c>
      <c r="R12" s="55" t="e">
        <f>_xll.qlRateHelperQuoteName(Q12)</f>
        <v>#VALUE!</v>
      </c>
      <c r="S12" s="102" t="e">
        <f>_xll.qlRateHelperQuoteValue(Q12,Trigger)</f>
        <v>#VALUE!</v>
      </c>
      <c r="T12" s="174" t="str">
        <f>IFERROR(_xll.qlFuturesRateHelperConvexityAdjustment(Q12,Trigger),"--")</f>
        <v>--</v>
      </c>
      <c r="U12" s="56" t="e">
        <f>_xll.qlRateHelperEarliestDate(Q12,Trigger)</f>
        <v>#VALUE!</v>
      </c>
      <c r="V12" s="56" t="e">
        <f>_xll.qlRateHelperLatestDate(Q12,Trigger)</f>
        <v>#VALUE!</v>
      </c>
      <c r="W12" s="102" t="e">
        <v>#VALUE!</v>
      </c>
      <c r="AA12" s="106"/>
      <c r="AL12" s="55" t="s">
        <v>106</v>
      </c>
      <c r="AM12" s="56">
        <f>_xll.qlInterestRateIndexFixingDate(IborIndex&amp;Tenor,AN12,Trigger)</f>
        <v>42150</v>
      </c>
      <c r="AN12" s="56">
        <f>_xll.qlCalendarAdvance(Calendar,AN11,AL12,"f",,Trigger)</f>
        <v>42152</v>
      </c>
      <c r="AO12" s="56">
        <f>_xll.qlInterestRateIndexMaturity(IborIndex&amp;Tenor,AN12,Trigger)</f>
        <v>42184</v>
      </c>
      <c r="AP12" s="102" t="e">
        <f>_xll.qlIndexFixing($Z$5,AM12,,Trigger)</f>
        <v>#VALUE!</v>
      </c>
      <c r="AQ12" s="102">
        <f>_xll.qlIndexFixing($AR$1,AN12,,Trigger)</f>
        <v>-4.966007927182936E-4</v>
      </c>
    </row>
    <row r="13" spans="1:44" s="38" customFormat="1" ht="11.25" customHeight="1" x14ac:dyDescent="0.2">
      <c r="A13" s="25" t="s">
        <v>137</v>
      </c>
      <c r="B13" s="28" t="s">
        <v>49</v>
      </c>
      <c r="C13" s="27">
        <v>2</v>
      </c>
      <c r="D13" s="28" t="s">
        <v>9</v>
      </c>
      <c r="E13" s="29" t="b">
        <v>1</v>
      </c>
      <c r="F13" s="51" t="s">
        <v>36</v>
      </c>
      <c r="G13" s="31" t="str">
        <f t="shared" si="2"/>
        <v>EUR1MDP5M</v>
      </c>
      <c r="H13" s="51" t="str">
        <f>IFERROR(_xll.qlDepositRateHelper2(,G13,IF(RIGHT(B13,1)="N","1D",IF(B13="SW","1W",B13)),C13,Calendar,D13,E13,F13,,Trigger),"--")</f>
        <v>--</v>
      </c>
      <c r="I13" s="27" t="b">
        <f t="shared" si="3"/>
        <v>0</v>
      </c>
      <c r="J13" s="45"/>
      <c r="K13" s="171" t="str">
        <f t="shared" si="1"/>
        <v>DP</v>
      </c>
      <c r="L13" s="171" t="str">
        <f t="shared" si="1"/>
        <v>5M</v>
      </c>
      <c r="M13" s="55" t="str">
        <f t="shared" si="4"/>
        <v>--</v>
      </c>
      <c r="N13" s="55" t="b">
        <f t="shared" si="4"/>
        <v>0</v>
      </c>
      <c r="O13" s="55">
        <v>1</v>
      </c>
      <c r="P13" s="55">
        <v>1</v>
      </c>
      <c r="Q13" s="55" t="e">
        <v>#NUM!</v>
      </c>
      <c r="R13" s="55" t="e">
        <f>_xll.qlRateHelperQuoteName(Q13)</f>
        <v>#VALUE!</v>
      </c>
      <c r="S13" s="102" t="e">
        <f>_xll.qlRateHelperQuoteValue(Q13,Trigger)</f>
        <v>#VALUE!</v>
      </c>
      <c r="T13" s="174" t="str">
        <f>IFERROR(_xll.qlFuturesRateHelperConvexityAdjustment(Q13,Trigger),"--")</f>
        <v>--</v>
      </c>
      <c r="U13" s="56" t="e">
        <f>_xll.qlRateHelperEarliestDate(Q13,Trigger)</f>
        <v>#VALUE!</v>
      </c>
      <c r="V13" s="56" t="e">
        <f>_xll.qlRateHelperLatestDate(Q13,Trigger)</f>
        <v>#VALUE!</v>
      </c>
      <c r="W13" s="102" t="e">
        <v>#VALUE!</v>
      </c>
      <c r="AA13" s="106"/>
      <c r="AL13" s="55" t="s">
        <v>106</v>
      </c>
      <c r="AM13" s="56">
        <f>_xll.qlInterestRateIndexFixingDate(IborIndex&amp;Tenor,AN13,Trigger)</f>
        <v>42151</v>
      </c>
      <c r="AN13" s="56">
        <f>_xll.qlCalendarAdvance(Calendar,AN12,AL13,"f",,Trigger)</f>
        <v>42153</v>
      </c>
      <c r="AO13" s="56">
        <f>_xll.qlInterestRateIndexMaturity(IborIndex&amp;Tenor,AN13,Trigger)</f>
        <v>42185</v>
      </c>
      <c r="AP13" s="102" t="e">
        <f>_xll.qlIndexFixing($Z$5,AM13,,Trigger)</f>
        <v>#VALUE!</v>
      </c>
      <c r="AQ13" s="102">
        <f>_xll.qlIndexFixing($AR$1,AN13,,Trigger)</f>
        <v>-5.094619092407271E-4</v>
      </c>
    </row>
    <row r="14" spans="1:44" s="38" customFormat="1" ht="11.25" customHeight="1" x14ac:dyDescent="0.2">
      <c r="A14" s="25" t="s">
        <v>137</v>
      </c>
      <c r="B14" s="28" t="s">
        <v>3</v>
      </c>
      <c r="C14" s="27">
        <v>2</v>
      </c>
      <c r="D14" s="28" t="s">
        <v>9</v>
      </c>
      <c r="E14" s="29" t="b">
        <v>1</v>
      </c>
      <c r="F14" s="51" t="s">
        <v>36</v>
      </c>
      <c r="G14" s="31" t="str">
        <f t="shared" si="2"/>
        <v>EUR1MDP6M</v>
      </c>
      <c r="H14" s="51" t="str">
        <f>IFERROR(_xll.qlDepositRateHelper2(,G14,IF(RIGHT(B14,1)="N","1D",IF(B14="SW","1W",B14)),C14,Calendar,D14,E14,F14,,Trigger),"--")</f>
        <v>--</v>
      </c>
      <c r="I14" s="27" t="b">
        <f t="shared" si="3"/>
        <v>0</v>
      </c>
      <c r="J14" s="45"/>
      <c r="K14" s="171" t="str">
        <f t="shared" si="1"/>
        <v>DP</v>
      </c>
      <c r="L14" s="171" t="str">
        <f t="shared" si="1"/>
        <v>6M</v>
      </c>
      <c r="M14" s="55" t="str">
        <f t="shared" si="4"/>
        <v>--</v>
      </c>
      <c r="N14" s="55" t="b">
        <f t="shared" si="4"/>
        <v>0</v>
      </c>
      <c r="O14" s="55">
        <v>1</v>
      </c>
      <c r="P14" s="55">
        <v>1</v>
      </c>
      <c r="Q14" s="55" t="e">
        <v>#NUM!</v>
      </c>
      <c r="R14" s="55" t="e">
        <f>_xll.qlRateHelperQuoteName(Q14)</f>
        <v>#VALUE!</v>
      </c>
      <c r="S14" s="102" t="e">
        <f>_xll.qlRateHelperQuoteValue(Q14,Trigger)</f>
        <v>#VALUE!</v>
      </c>
      <c r="T14" s="174" t="str">
        <f>IFERROR(_xll.qlFuturesRateHelperConvexityAdjustment(Q14,Trigger),"--")</f>
        <v>--</v>
      </c>
      <c r="U14" s="56" t="e">
        <f>_xll.qlRateHelperEarliestDate(Q14,Trigger)</f>
        <v>#VALUE!</v>
      </c>
      <c r="V14" s="56" t="e">
        <f>_xll.qlRateHelperLatestDate(Q14,Trigger)</f>
        <v>#VALUE!</v>
      </c>
      <c r="W14" s="102" t="e">
        <v>#VALUE!</v>
      </c>
      <c r="AA14" s="106"/>
      <c r="AL14" s="55" t="s">
        <v>106</v>
      </c>
      <c r="AM14" s="56">
        <f>_xll.qlInterestRateIndexFixingDate(IborIndex&amp;Tenor,AN14,Trigger)</f>
        <v>42152</v>
      </c>
      <c r="AN14" s="56">
        <f>_xll.qlCalendarAdvance(Calendar,AN13,AL14,"f",,Trigger)</f>
        <v>42156</v>
      </c>
      <c r="AO14" s="56">
        <f>_xll.qlInterestRateIndexMaturity(IborIndex&amp;Tenor,AN14,Trigger)</f>
        <v>42186</v>
      </c>
      <c r="AP14" s="102" t="e">
        <f>_xll.qlIndexFixing($Z$5,AM14,,Trigger)</f>
        <v>#VALUE!</v>
      </c>
      <c r="AQ14" s="102">
        <f>_xll.qlIndexFixing($AR$1,AN14,,Trigger)</f>
        <v>-5.2151532239630427E-4</v>
      </c>
    </row>
    <row r="15" spans="1:44" s="38" customFormat="1" ht="11.25" customHeight="1" x14ac:dyDescent="0.2">
      <c r="A15" s="25" t="s">
        <v>137</v>
      </c>
      <c r="B15" s="28" t="s">
        <v>50</v>
      </c>
      <c r="C15" s="27">
        <v>2</v>
      </c>
      <c r="D15" s="28" t="s">
        <v>9</v>
      </c>
      <c r="E15" s="29" t="b">
        <v>1</v>
      </c>
      <c r="F15" s="51" t="s">
        <v>36</v>
      </c>
      <c r="G15" s="31" t="str">
        <f t="shared" si="2"/>
        <v>EUR1MDP7M</v>
      </c>
      <c r="H15" s="51" t="str">
        <f>IFERROR(_xll.qlDepositRateHelper2(,G15,IF(RIGHT(B15,1)="N","1D",IF(B15="SW","1W",B15)),C15,Calendar,D15,E15,F15,,Trigger),"--")</f>
        <v>--</v>
      </c>
      <c r="I15" s="27" t="b">
        <f t="shared" si="3"/>
        <v>0</v>
      </c>
      <c r="J15" s="45"/>
      <c r="K15" s="171" t="str">
        <f t="shared" si="1"/>
        <v>DP</v>
      </c>
      <c r="L15" s="171" t="str">
        <f t="shared" si="1"/>
        <v>7M</v>
      </c>
      <c r="M15" s="55" t="str">
        <f t="shared" si="4"/>
        <v>--</v>
      </c>
      <c r="N15" s="55" t="b">
        <f t="shared" si="4"/>
        <v>0</v>
      </c>
      <c r="O15" s="55">
        <v>1</v>
      </c>
      <c r="P15" s="55">
        <v>1</v>
      </c>
      <c r="Q15" s="55" t="e">
        <v>#NUM!</v>
      </c>
      <c r="R15" s="55" t="e">
        <f>_xll.qlRateHelperQuoteName(Q15)</f>
        <v>#VALUE!</v>
      </c>
      <c r="S15" s="102" t="e">
        <f>_xll.qlRateHelperQuoteValue(Q15,Trigger)</f>
        <v>#VALUE!</v>
      </c>
      <c r="T15" s="174" t="str">
        <f>IFERROR(_xll.qlFuturesRateHelperConvexityAdjustment(Q15,Trigger),"--")</f>
        <v>--</v>
      </c>
      <c r="U15" s="56" t="e">
        <f>_xll.qlRateHelperEarliestDate(Q15,Trigger)</f>
        <v>#VALUE!</v>
      </c>
      <c r="V15" s="56" t="e">
        <f>_xll.qlRateHelperLatestDate(Q15,Trigger)</f>
        <v>#VALUE!</v>
      </c>
      <c r="W15" s="102" t="e">
        <v>#VALUE!</v>
      </c>
      <c r="AA15" s="106"/>
      <c r="AL15" s="55" t="s">
        <v>106</v>
      </c>
      <c r="AM15" s="56">
        <f>_xll.qlInterestRateIndexFixingDate(IborIndex&amp;Tenor,AN15,Trigger)</f>
        <v>42153</v>
      </c>
      <c r="AN15" s="56">
        <f>_xll.qlCalendarAdvance(Calendar,AN14,AL15,"f",,Trigger)</f>
        <v>42157</v>
      </c>
      <c r="AO15" s="56">
        <f>_xll.qlInterestRateIndexMaturity(IborIndex&amp;Tenor,AN15,Trigger)</f>
        <v>42187</v>
      </c>
      <c r="AP15" s="102" t="e">
        <f>_xll.qlIndexFixing($Z$5,AM15,,Trigger)</f>
        <v>#VALUE!</v>
      </c>
      <c r="AQ15" s="102">
        <f>_xll.qlIndexFixing($AR$1,AN15,,Trigger)</f>
        <v>-5.2951468819673053E-4</v>
      </c>
    </row>
    <row r="16" spans="1:44" s="38" customFormat="1" ht="11.25" customHeight="1" x14ac:dyDescent="0.2">
      <c r="A16" s="25" t="s">
        <v>137</v>
      </c>
      <c r="B16" s="28" t="s">
        <v>79</v>
      </c>
      <c r="C16" s="27">
        <v>2</v>
      </c>
      <c r="D16" s="28" t="s">
        <v>9</v>
      </c>
      <c r="E16" s="29" t="b">
        <v>1</v>
      </c>
      <c r="F16" s="51" t="s">
        <v>36</v>
      </c>
      <c r="G16" s="31" t="str">
        <f t="shared" si="2"/>
        <v>EUR1MDP8M</v>
      </c>
      <c r="H16" s="51" t="str">
        <f>IFERROR(_xll.qlDepositRateHelper2(,G16,IF(RIGHT(B16,1)="N","1D",IF(B16="SW","1W",B16)),C16,Calendar,D16,E16,F16,,Trigger),"--")</f>
        <v>--</v>
      </c>
      <c r="I16" s="27" t="b">
        <f t="shared" si="3"/>
        <v>0</v>
      </c>
      <c r="J16" s="45"/>
      <c r="K16" s="171" t="str">
        <f t="shared" si="1"/>
        <v>DP</v>
      </c>
      <c r="L16" s="171" t="str">
        <f t="shared" si="1"/>
        <v>8M</v>
      </c>
      <c r="M16" s="55" t="str">
        <f t="shared" si="4"/>
        <v>--</v>
      </c>
      <c r="N16" s="55" t="b">
        <f t="shared" si="4"/>
        <v>0</v>
      </c>
      <c r="O16" s="55">
        <v>1</v>
      </c>
      <c r="P16" s="55">
        <v>1</v>
      </c>
      <c r="Q16" s="55" t="e">
        <v>#NUM!</v>
      </c>
      <c r="R16" s="55" t="e">
        <f>_xll.qlRateHelperQuoteName(Q16)</f>
        <v>#VALUE!</v>
      </c>
      <c r="S16" s="102" t="e">
        <f>_xll.qlRateHelperQuoteValue(Q16,Trigger)</f>
        <v>#VALUE!</v>
      </c>
      <c r="T16" s="174" t="str">
        <f>IFERROR(_xll.qlFuturesRateHelperConvexityAdjustment(Q16,Trigger),"--")</f>
        <v>--</v>
      </c>
      <c r="U16" s="56" t="e">
        <f>_xll.qlRateHelperEarliestDate(Q16,Trigger)</f>
        <v>#VALUE!</v>
      </c>
      <c r="V16" s="56" t="e">
        <f>_xll.qlRateHelperLatestDate(Q16,Trigger)</f>
        <v>#VALUE!</v>
      </c>
      <c r="W16" s="102" t="e">
        <v>#VALUE!</v>
      </c>
      <c r="AA16" s="106"/>
      <c r="AL16" s="55" t="s">
        <v>106</v>
      </c>
      <c r="AM16" s="56">
        <f>_xll.qlInterestRateIndexFixingDate(IborIndex&amp;Tenor,AN16,Trigger)</f>
        <v>42156</v>
      </c>
      <c r="AN16" s="56">
        <f>_xll.qlCalendarAdvance(Calendar,AN15,AL16,"f",,Trigger)</f>
        <v>42158</v>
      </c>
      <c r="AO16" s="56">
        <f>_xll.qlInterestRateIndexMaturity(IborIndex&amp;Tenor,AN16,Trigger)</f>
        <v>42188</v>
      </c>
      <c r="AP16" s="102" t="e">
        <f>_xll.qlIndexFixing($Z$5,AM16,,Trigger)</f>
        <v>#VALUE!</v>
      </c>
      <c r="AQ16" s="102">
        <f>_xll.qlIndexFixing($AR$1,AN16,,Trigger)</f>
        <v>-5.3636413219258371E-4</v>
      </c>
    </row>
    <row r="17" spans="1:43" s="38" customFormat="1" ht="11.25" customHeight="1" x14ac:dyDescent="0.2">
      <c r="A17" s="25" t="s">
        <v>137</v>
      </c>
      <c r="B17" s="28" t="s">
        <v>80</v>
      </c>
      <c r="C17" s="27">
        <v>2</v>
      </c>
      <c r="D17" s="28" t="s">
        <v>9</v>
      </c>
      <c r="E17" s="29" t="b">
        <v>1</v>
      </c>
      <c r="F17" s="51" t="s">
        <v>36</v>
      </c>
      <c r="G17" s="31" t="str">
        <f t="shared" si="2"/>
        <v>EUR1MDP9M</v>
      </c>
      <c r="H17" s="51" t="str">
        <f>IFERROR(_xll.qlDepositRateHelper2(,G17,IF(RIGHT(B17,1)="N","1D",IF(B17="SW","1W",B17)),C17,Calendar,D17,E17,F17,,Trigger),"--")</f>
        <v>--</v>
      </c>
      <c r="I17" s="27" t="b">
        <f t="shared" si="3"/>
        <v>0</v>
      </c>
      <c r="J17" s="45"/>
      <c r="K17" s="171" t="str">
        <f t="shared" si="1"/>
        <v>DP</v>
      </c>
      <c r="L17" s="171" t="str">
        <f t="shared" si="1"/>
        <v>9M</v>
      </c>
      <c r="M17" s="55" t="str">
        <f t="shared" si="4"/>
        <v>--</v>
      </c>
      <c r="N17" s="55" t="b">
        <f t="shared" si="4"/>
        <v>0</v>
      </c>
      <c r="O17" s="55">
        <v>1</v>
      </c>
      <c r="P17" s="55">
        <v>1</v>
      </c>
      <c r="Q17" s="55" t="e">
        <v>#NUM!</v>
      </c>
      <c r="R17" s="55" t="e">
        <f>_xll.qlRateHelperQuoteName(Q17)</f>
        <v>#VALUE!</v>
      </c>
      <c r="S17" s="102" t="e">
        <f>_xll.qlRateHelperQuoteValue(Q17,Trigger)</f>
        <v>#VALUE!</v>
      </c>
      <c r="T17" s="174" t="str">
        <f>IFERROR(_xll.qlFuturesRateHelperConvexityAdjustment(Q17,Trigger),"--")</f>
        <v>--</v>
      </c>
      <c r="U17" s="56" t="e">
        <f>_xll.qlRateHelperEarliestDate(Q17,Trigger)</f>
        <v>#VALUE!</v>
      </c>
      <c r="V17" s="56" t="e">
        <f>_xll.qlRateHelperLatestDate(Q17,Trigger)</f>
        <v>#VALUE!</v>
      </c>
      <c r="W17" s="102" t="e">
        <v>#VALUE!</v>
      </c>
      <c r="AA17" s="106"/>
      <c r="AL17" s="55" t="s">
        <v>106</v>
      </c>
      <c r="AM17" s="56">
        <f>_xll.qlInterestRateIndexFixingDate(IborIndex&amp;Tenor,AN17,Trigger)</f>
        <v>42157</v>
      </c>
      <c r="AN17" s="56">
        <f>_xll.qlCalendarAdvance(Calendar,AN16,AL17,"f",,Trigger)</f>
        <v>42159</v>
      </c>
      <c r="AO17" s="56">
        <f>_xll.qlInterestRateIndexMaturity(IborIndex&amp;Tenor,AN17,Trigger)</f>
        <v>42191</v>
      </c>
      <c r="AP17" s="102" t="e">
        <f>_xll.qlIndexFixing($Z$5,AM17,,Trigger)</f>
        <v>#VALUE!</v>
      </c>
      <c r="AQ17" s="102">
        <f>_xll.qlIndexFixing($AR$1,AN17,,Trigger)</f>
        <v>-5.4732055457806794E-4</v>
      </c>
    </row>
    <row r="18" spans="1:43" s="38" customFormat="1" ht="11.25" customHeight="1" x14ac:dyDescent="0.2">
      <c r="A18" s="25" t="s">
        <v>137</v>
      </c>
      <c r="B18" s="28" t="s">
        <v>81</v>
      </c>
      <c r="C18" s="27">
        <v>2</v>
      </c>
      <c r="D18" s="28" t="s">
        <v>9</v>
      </c>
      <c r="E18" s="29" t="b">
        <v>1</v>
      </c>
      <c r="F18" s="51" t="s">
        <v>36</v>
      </c>
      <c r="G18" s="31" t="str">
        <f t="shared" si="2"/>
        <v>EUR1MDP10M</v>
      </c>
      <c r="H18" s="51" t="str">
        <f>IFERROR(_xll.qlDepositRateHelper2(,G18,IF(RIGHT(B18,1)="N","1D",IF(B18="SW","1W",B18)),C18,Calendar,D18,E18,F18,,Trigger),"--")</f>
        <v>--</v>
      </c>
      <c r="I18" s="27" t="b">
        <f t="shared" si="3"/>
        <v>0</v>
      </c>
      <c r="J18" s="47"/>
      <c r="K18" s="171" t="str">
        <f t="shared" si="1"/>
        <v>DP</v>
      </c>
      <c r="L18" s="171" t="str">
        <f t="shared" si="1"/>
        <v>10M</v>
      </c>
      <c r="M18" s="55" t="str">
        <f t="shared" si="4"/>
        <v>--</v>
      </c>
      <c r="N18" s="55" t="b">
        <f t="shared" si="4"/>
        <v>0</v>
      </c>
      <c r="O18" s="55">
        <v>1</v>
      </c>
      <c r="P18" s="55">
        <v>1</v>
      </c>
      <c r="Q18" s="55" t="e">
        <v>#NUM!</v>
      </c>
      <c r="R18" s="55" t="e">
        <f>_xll.qlRateHelperQuoteName(Q18)</f>
        <v>#VALUE!</v>
      </c>
      <c r="S18" s="102" t="e">
        <f>_xll.qlRateHelperQuoteValue(Q18,Trigger)</f>
        <v>#VALUE!</v>
      </c>
      <c r="T18" s="174" t="str">
        <f>IFERROR(_xll.qlFuturesRateHelperConvexityAdjustment(Q18,Trigger),"--")</f>
        <v>--</v>
      </c>
      <c r="U18" s="56" t="e">
        <f>_xll.qlRateHelperEarliestDate(Q18,Trigger)</f>
        <v>#VALUE!</v>
      </c>
      <c r="V18" s="56" t="e">
        <f>_xll.qlRateHelperLatestDate(Q18,Trigger)</f>
        <v>#VALUE!</v>
      </c>
      <c r="W18" s="102" t="e">
        <v>#VALUE!</v>
      </c>
      <c r="AA18" s="115"/>
      <c r="AL18" s="55" t="s">
        <v>106</v>
      </c>
      <c r="AM18" s="56">
        <f>_xll.qlInterestRateIndexFixingDate(IborIndex&amp;Tenor,AN18,Trigger)</f>
        <v>42158</v>
      </c>
      <c r="AN18" s="56">
        <f>_xll.qlCalendarAdvance(Calendar,AN17,AL18,"f",,Trigger)</f>
        <v>42160</v>
      </c>
      <c r="AO18" s="56">
        <f>_xll.qlInterestRateIndexMaturity(IborIndex&amp;Tenor,AN18,Trigger)</f>
        <v>42191</v>
      </c>
      <c r="AP18" s="102" t="e">
        <f>_xll.qlIndexFixing($Z$5,AM18,,Trigger)</f>
        <v>#VALUE!</v>
      </c>
      <c r="AQ18" s="102">
        <f>_xll.qlIndexFixing($AR$1,AN18,,Trigger)</f>
        <v>-5.4774698793869092E-4</v>
      </c>
    </row>
    <row r="19" spans="1:43" s="38" customFormat="1" ht="11.25" customHeight="1" x14ac:dyDescent="0.2">
      <c r="A19" s="25" t="s">
        <v>137</v>
      </c>
      <c r="B19" s="28" t="s">
        <v>82</v>
      </c>
      <c r="C19" s="27">
        <v>2</v>
      </c>
      <c r="D19" s="28" t="s">
        <v>9</v>
      </c>
      <c r="E19" s="29" t="b">
        <v>1</v>
      </c>
      <c r="F19" s="51" t="s">
        <v>36</v>
      </c>
      <c r="G19" s="31" t="str">
        <f t="shared" si="2"/>
        <v>EUR1MDP11M</v>
      </c>
      <c r="H19" s="51" t="str">
        <f>IFERROR(_xll.qlDepositRateHelper2(,G19,IF(RIGHT(B19,1)="N","1D",IF(B19="SW","1W",B19)),C19,Calendar,D19,E19,F19,,Trigger),"--")</f>
        <v>--</v>
      </c>
      <c r="I19" s="27" t="b">
        <f t="shared" si="3"/>
        <v>0</v>
      </c>
      <c r="J19" s="45"/>
      <c r="K19" s="171" t="str">
        <f t="shared" si="1"/>
        <v>DP</v>
      </c>
      <c r="L19" s="171" t="str">
        <f t="shared" si="1"/>
        <v>11M</v>
      </c>
      <c r="M19" s="55" t="str">
        <f t="shared" si="4"/>
        <v>--</v>
      </c>
      <c r="N19" s="55" t="b">
        <f t="shared" si="4"/>
        <v>0</v>
      </c>
      <c r="O19" s="55">
        <v>1</v>
      </c>
      <c r="P19" s="55">
        <v>1</v>
      </c>
      <c r="Q19" s="55" t="e">
        <v>#NUM!</v>
      </c>
      <c r="R19" s="55" t="e">
        <f>_xll.qlRateHelperQuoteName(Q19)</f>
        <v>#VALUE!</v>
      </c>
      <c r="S19" s="102" t="e">
        <f>_xll.qlRateHelperQuoteValue(Q19,Trigger)</f>
        <v>#VALUE!</v>
      </c>
      <c r="T19" s="174" t="str">
        <f>IFERROR(_xll.qlFuturesRateHelperConvexityAdjustment(Q19,Trigger),"--")</f>
        <v>--</v>
      </c>
      <c r="U19" s="56" t="e">
        <f>_xll.qlRateHelperEarliestDate(Q19,Trigger)</f>
        <v>#VALUE!</v>
      </c>
      <c r="V19" s="56" t="e">
        <f>_xll.qlRateHelperLatestDate(Q19,Trigger)</f>
        <v>#VALUE!</v>
      </c>
      <c r="W19" s="102" t="e">
        <v>#VALUE!</v>
      </c>
      <c r="AA19" s="115"/>
      <c r="AL19" s="55" t="s">
        <v>106</v>
      </c>
      <c r="AM19" s="56">
        <f>_xll.qlInterestRateIndexFixingDate(IborIndex&amp;Tenor,AN19,Trigger)</f>
        <v>42159</v>
      </c>
      <c r="AN19" s="56">
        <f>_xll.qlCalendarAdvance(Calendar,AN18,AL19,"f",,Trigger)</f>
        <v>42163</v>
      </c>
      <c r="AO19" s="56">
        <f>_xll.qlInterestRateIndexMaturity(IborIndex&amp;Tenor,AN19,Trigger)</f>
        <v>42193</v>
      </c>
      <c r="AP19" s="102" t="e">
        <f>_xll.qlIndexFixing($Z$5,AM19,,Trigger)</f>
        <v>#VALUE!</v>
      </c>
      <c r="AQ19" s="102">
        <f>_xll.qlIndexFixing($AR$1,AN19,,Trigger)</f>
        <v>-5.4694149168499351E-4</v>
      </c>
    </row>
    <row r="20" spans="1:43" s="38" customFormat="1" ht="11.25" customHeight="1" x14ac:dyDescent="0.2">
      <c r="A20" s="2" t="s">
        <v>137</v>
      </c>
      <c r="B20" s="10" t="s">
        <v>95</v>
      </c>
      <c r="C20" s="9">
        <v>2</v>
      </c>
      <c r="D20" s="10" t="s">
        <v>9</v>
      </c>
      <c r="E20" s="12" t="b">
        <v>1</v>
      </c>
      <c r="F20" s="52" t="s">
        <v>36</v>
      </c>
      <c r="G20" s="4" t="str">
        <f t="shared" si="2"/>
        <v>EUR1MDP12M</v>
      </c>
      <c r="H20" s="52" t="str">
        <f>IFERROR(_xll.qlDepositRateHelper2(,G20,IF(RIGHT(B20,1)="N","1D",IF(B20="SW","1W",B20)),C20,Calendar,D20,E20,F20,,Trigger),"--")</f>
        <v>--</v>
      </c>
      <c r="I20" s="9" t="b">
        <f t="shared" si="3"/>
        <v>0</v>
      </c>
      <c r="J20" s="45"/>
      <c r="K20" s="171" t="str">
        <f t="shared" ref="K20:L20" si="5">A20</f>
        <v>DP</v>
      </c>
      <c r="L20" s="171" t="str">
        <f t="shared" si="5"/>
        <v>12M</v>
      </c>
      <c r="M20" s="55" t="str">
        <f t="shared" ref="M20:N20" si="6">H20</f>
        <v>--</v>
      </c>
      <c r="N20" s="55" t="b">
        <f t="shared" si="6"/>
        <v>0</v>
      </c>
      <c r="O20" s="55">
        <v>1</v>
      </c>
      <c r="P20" s="55">
        <v>1</v>
      </c>
      <c r="Q20" s="55" t="e">
        <v>#NUM!</v>
      </c>
      <c r="R20" s="55" t="e">
        <f>_xll.qlRateHelperQuoteName(Q20)</f>
        <v>#VALUE!</v>
      </c>
      <c r="S20" s="102" t="e">
        <f>_xll.qlRateHelperQuoteValue(Q20,Trigger)</f>
        <v>#VALUE!</v>
      </c>
      <c r="T20" s="174" t="str">
        <f>IFERROR(_xll.qlFuturesRateHelperConvexityAdjustment(Q20,Trigger),"--")</f>
        <v>--</v>
      </c>
      <c r="U20" s="56" t="e">
        <f>_xll.qlRateHelperEarliestDate(Q20,Trigger)</f>
        <v>#VALUE!</v>
      </c>
      <c r="V20" s="56" t="e">
        <f>_xll.qlRateHelperLatestDate(Q20,Trigger)</f>
        <v>#VALUE!</v>
      </c>
      <c r="W20" s="102" t="e">
        <v>#VALUE!</v>
      </c>
      <c r="AA20" s="115"/>
      <c r="AL20" s="55" t="s">
        <v>106</v>
      </c>
      <c r="AM20" s="56">
        <f>_xll.qlInterestRateIndexFixingDate(IborIndex&amp;Tenor,AN20,Trigger)</f>
        <v>42160</v>
      </c>
      <c r="AN20" s="56">
        <f>_xll.qlCalendarAdvance(Calendar,AN19,AL20,"f",,Trigger)</f>
        <v>42164</v>
      </c>
      <c r="AO20" s="56">
        <f>_xll.qlInterestRateIndexMaturity(IborIndex&amp;Tenor,AN20,Trigger)</f>
        <v>42194</v>
      </c>
      <c r="AP20" s="102" t="e">
        <f>_xll.qlIndexFixing($Z$5,AM20,,Trigger)</f>
        <v>#VALUE!</v>
      </c>
      <c r="AQ20" s="102">
        <f>_xll.qlIndexFixing($AR$1,AN20,,Trigger)</f>
        <v>-5.4191459119862229E-4</v>
      </c>
    </row>
    <row r="21" spans="1:43" s="38" customFormat="1" ht="11.25" customHeight="1" x14ac:dyDescent="0.2">
      <c r="A21" s="46"/>
      <c r="B21" s="46"/>
      <c r="C21" s="46"/>
      <c r="D21" s="46"/>
      <c r="E21" s="46"/>
      <c r="F21" s="46"/>
      <c r="G21" s="46"/>
      <c r="H21" s="46"/>
      <c r="I21" s="48"/>
      <c r="J21" s="45"/>
      <c r="K21" s="170" t="str">
        <f t="shared" ref="K21:K43" si="7">A23</f>
        <v>FRA</v>
      </c>
      <c r="L21" s="170" t="str">
        <f>B23&amp;C23</f>
        <v>1x2M</v>
      </c>
      <c r="M21" s="170" t="str">
        <f t="shared" ref="M21:N36" si="8">H23</f>
        <v>--</v>
      </c>
      <c r="N21" s="53" t="b">
        <f t="shared" si="8"/>
        <v>0</v>
      </c>
      <c r="O21" s="53">
        <v>1</v>
      </c>
      <c r="P21" s="53">
        <v>1</v>
      </c>
      <c r="Q21" s="55" t="e">
        <v>#NUM!</v>
      </c>
      <c r="R21" s="55" t="e">
        <f>_xll.qlRateHelperQuoteName(Q21)</f>
        <v>#VALUE!</v>
      </c>
      <c r="S21" s="102" t="e">
        <f>_xll.qlRateHelperQuoteValue(Q21,Trigger)</f>
        <v>#VALUE!</v>
      </c>
      <c r="T21" s="174" t="str">
        <f>IFERROR(_xll.qlFuturesRateHelperConvexityAdjustment(Q21,Trigger),"--")</f>
        <v>--</v>
      </c>
      <c r="U21" s="56" t="e">
        <f>_xll.qlRateHelperEarliestDate(Q21,Trigger)</f>
        <v>#VALUE!</v>
      </c>
      <c r="V21" s="56" t="e">
        <f>_xll.qlRateHelperLatestDate(Q21,Trigger)</f>
        <v>#VALUE!</v>
      </c>
      <c r="W21" s="102" t="e">
        <v>#VALUE!</v>
      </c>
      <c r="AA21" s="115"/>
      <c r="AL21" s="55" t="s">
        <v>106</v>
      </c>
      <c r="AM21" s="56">
        <f>_xll.qlInterestRateIndexFixingDate(IborIndex&amp;Tenor,AN21,Trigger)</f>
        <v>42163</v>
      </c>
      <c r="AN21" s="56">
        <f>_xll.qlCalendarAdvance(Calendar,AN20,AL21,"f",,Trigger)</f>
        <v>42165</v>
      </c>
      <c r="AO21" s="56">
        <f>_xll.qlInterestRateIndexMaturity(IborIndex&amp;Tenor,AN21,Trigger)</f>
        <v>42195</v>
      </c>
      <c r="AP21" s="102" t="e">
        <f>_xll.qlIndexFixing($Z$5,AM21,,Trigger)</f>
        <v>#VALUE!</v>
      </c>
      <c r="AQ21" s="102">
        <f>_xll.qlIndexFixing($AR$1,AN21,,Trigger)</f>
        <v>-5.4090026942487138E-4</v>
      </c>
    </row>
    <row r="22" spans="1:43" s="38" customFormat="1" ht="11.25" customHeight="1" x14ac:dyDescent="0.2">
      <c r="A22" s="143" t="s">
        <v>12</v>
      </c>
      <c r="B22" s="237" t="s">
        <v>39</v>
      </c>
      <c r="C22" s="238"/>
      <c r="D22" s="144" t="s">
        <v>7</v>
      </c>
      <c r="E22" s="17" t="s">
        <v>4</v>
      </c>
      <c r="F22" s="17" t="s">
        <v>140</v>
      </c>
      <c r="G22" s="17" t="s">
        <v>114</v>
      </c>
      <c r="H22" s="17" t="s">
        <v>33</v>
      </c>
      <c r="I22" s="17" t="s">
        <v>35</v>
      </c>
      <c r="J22" s="45"/>
      <c r="K22" s="171" t="str">
        <f t="shared" si="7"/>
        <v>FRA</v>
      </c>
      <c r="L22" s="171" t="str">
        <f t="shared" ref="L22:L28" si="9">C24</f>
        <v>x3M</v>
      </c>
      <c r="M22" s="171" t="str">
        <f t="shared" si="8"/>
        <v>--</v>
      </c>
      <c r="N22" s="55" t="b">
        <f t="shared" si="8"/>
        <v>0</v>
      </c>
      <c r="O22" s="55">
        <v>1</v>
      </c>
      <c r="P22" s="55">
        <v>1</v>
      </c>
      <c r="Q22" s="55" t="e">
        <v>#NUM!</v>
      </c>
      <c r="R22" s="55" t="e">
        <f>_xll.qlRateHelperQuoteName(Q22)</f>
        <v>#VALUE!</v>
      </c>
      <c r="S22" s="102" t="e">
        <f>_xll.qlRateHelperQuoteValue(Q22,Trigger)</f>
        <v>#VALUE!</v>
      </c>
      <c r="T22" s="174" t="str">
        <f>IFERROR(_xll.qlFuturesRateHelperConvexityAdjustment(Q22,Trigger),"--")</f>
        <v>--</v>
      </c>
      <c r="U22" s="56" t="e">
        <f>_xll.qlRateHelperEarliestDate(Q22,Trigger)</f>
        <v>#VALUE!</v>
      </c>
      <c r="V22" s="56" t="e">
        <f>_xll.qlRateHelperLatestDate(Q22,Trigger)</f>
        <v>#VALUE!</v>
      </c>
      <c r="W22" s="102" t="e">
        <v>#VALUE!</v>
      </c>
      <c r="AA22" s="115"/>
      <c r="AL22" s="55" t="s">
        <v>106</v>
      </c>
      <c r="AM22" s="56">
        <f>_xll.qlInterestRateIndexFixingDate(IborIndex&amp;Tenor,AN22,Trigger)</f>
        <v>42164</v>
      </c>
      <c r="AN22" s="56">
        <f>_xll.qlCalendarAdvance(Calendar,AN21,AL22,"f",,Trigger)</f>
        <v>42166</v>
      </c>
      <c r="AO22" s="56">
        <f>_xll.qlInterestRateIndexMaturity(IborIndex&amp;Tenor,AN22,Trigger)</f>
        <v>42198</v>
      </c>
      <c r="AP22" s="102" t="e">
        <f>_xll.qlIndexFixing($Z$5,AM22,,Trigger)</f>
        <v>#VALUE!</v>
      </c>
      <c r="AQ22" s="102">
        <f>_xll.qlIndexFixing($AR$1,AN22,,Trigger)</f>
        <v>-5.3301212138245901E-4</v>
      </c>
    </row>
    <row r="23" spans="1:43" s="38" customFormat="1" ht="11.25" customHeight="1" x14ac:dyDescent="0.2">
      <c r="A23" s="141" t="s">
        <v>124</v>
      </c>
      <c r="B23" s="145">
        <v>1</v>
      </c>
      <c r="C23" s="125" t="str">
        <f t="shared" ref="C23:C46" si="10">"x"&amp;SUM(B23,SUBSTITUTE(Tenor,"M",""))&amp;"M"</f>
        <v>x2M</v>
      </c>
      <c r="D23" s="126" t="s">
        <v>9</v>
      </c>
      <c r="E23" s="127" t="str">
        <f t="shared" ref="E23:E46" si="11">IborIndex&amp;Tenor</f>
        <v>Euribor1M</v>
      </c>
      <c r="F23" s="167" t="s">
        <v>36</v>
      </c>
      <c r="G23" s="135" t="str">
        <f t="shared" ref="G23:G46" si="12">Currency&amp;Tenor&amp;A23&amp;B23&amp;SUBSTITUTE(C23,"M","")</f>
        <v>EUR1MFRA1x2</v>
      </c>
      <c r="H23" s="128" t="str">
        <f>IFERROR(_xll.qlFraRateHelper(,G23,B23&amp;"M",E23,Permanent,Trigger,ObjectOverwrite),"--")</f>
        <v>--</v>
      </c>
      <c r="I23" s="129" t="b">
        <f>IF(H23="--",FALSE,TRUE)</f>
        <v>0</v>
      </c>
      <c r="J23" s="45"/>
      <c r="K23" s="171" t="str">
        <f t="shared" si="7"/>
        <v>FRA</v>
      </c>
      <c r="L23" s="171" t="str">
        <f t="shared" si="9"/>
        <v>x4M</v>
      </c>
      <c r="M23" s="171" t="str">
        <f t="shared" si="8"/>
        <v>--</v>
      </c>
      <c r="N23" s="55" t="b">
        <f t="shared" si="8"/>
        <v>0</v>
      </c>
      <c r="O23" s="55">
        <v>1</v>
      </c>
      <c r="P23" s="55">
        <v>1</v>
      </c>
      <c r="Q23" s="55" t="e">
        <v>#NUM!</v>
      </c>
      <c r="R23" s="55" t="e">
        <f>_xll.qlRateHelperQuoteName(Q23)</f>
        <v>#VALUE!</v>
      </c>
      <c r="S23" s="102" t="e">
        <f>_xll.qlRateHelperQuoteValue(Q23,Trigger)</f>
        <v>#VALUE!</v>
      </c>
      <c r="T23" s="174" t="str">
        <f>IFERROR(_xll.qlFuturesRateHelperConvexityAdjustment(Q23,Trigger),"--")</f>
        <v>--</v>
      </c>
      <c r="U23" s="56" t="e">
        <f>_xll.qlRateHelperEarliestDate(Q23,Trigger)</f>
        <v>#VALUE!</v>
      </c>
      <c r="V23" s="56" t="e">
        <f>_xll.qlRateHelperLatestDate(Q23,Trigger)</f>
        <v>#VALUE!</v>
      </c>
      <c r="W23" s="102" t="e">
        <v>#VALUE!</v>
      </c>
      <c r="AA23" s="115"/>
      <c r="AL23" s="55" t="s">
        <v>106</v>
      </c>
      <c r="AM23" s="56">
        <f>_xll.qlInterestRateIndexFixingDate(IborIndex&amp;Tenor,AN23,Trigger)</f>
        <v>42165</v>
      </c>
      <c r="AN23" s="56">
        <f>_xll.qlCalendarAdvance(Calendar,AN22,AL23,"f",,Trigger)</f>
        <v>42167</v>
      </c>
      <c r="AO23" s="56">
        <f>_xll.qlInterestRateIndexMaturity(IborIndex&amp;Tenor,AN23,Trigger)</f>
        <v>42198</v>
      </c>
      <c r="AP23" s="102" t="e">
        <f>_xll.qlIndexFixing($Z$5,AM23,,Trigger)</f>
        <v>#VALUE!</v>
      </c>
      <c r="AQ23" s="102">
        <f>_xll.qlIndexFixing($AR$1,AN23,,Trigger)</f>
        <v>-5.3057650168453208E-4</v>
      </c>
    </row>
    <row r="24" spans="1:43" s="38" customFormat="1" ht="11.25" customHeight="1" x14ac:dyDescent="0.2">
      <c r="A24" s="142" t="s">
        <v>124</v>
      </c>
      <c r="B24" s="146">
        <v>2</v>
      </c>
      <c r="C24" s="130" t="str">
        <f t="shared" si="10"/>
        <v>x3M</v>
      </c>
      <c r="D24" s="131" t="s">
        <v>9</v>
      </c>
      <c r="E24" s="132" t="str">
        <f t="shared" si="11"/>
        <v>Euribor1M</v>
      </c>
      <c r="F24" s="168" t="s">
        <v>36</v>
      </c>
      <c r="G24" s="137" t="str">
        <f t="shared" si="12"/>
        <v>EUR1MFRA2x3</v>
      </c>
      <c r="H24" s="133" t="str">
        <f>IFERROR(_xll.qlFraRateHelper(,G24,B24&amp;"M",E24,Permanent,Trigger,ObjectOverwrite),"--")</f>
        <v>--</v>
      </c>
      <c r="I24" s="133" t="b">
        <f t="shared" ref="I24:I46" si="13">IF(H24="--",FALSE,TRUE)</f>
        <v>0</v>
      </c>
      <c r="J24" s="45"/>
      <c r="K24" s="171" t="str">
        <f t="shared" si="7"/>
        <v>FRA</v>
      </c>
      <c r="L24" s="171" t="str">
        <f t="shared" si="9"/>
        <v>x5M</v>
      </c>
      <c r="M24" s="171" t="str">
        <f t="shared" si="8"/>
        <v>--</v>
      </c>
      <c r="N24" s="55" t="b">
        <f t="shared" si="8"/>
        <v>0</v>
      </c>
      <c r="O24" s="55">
        <v>1</v>
      </c>
      <c r="P24" s="55">
        <v>1</v>
      </c>
      <c r="Q24" s="55" t="e">
        <v>#NUM!</v>
      </c>
      <c r="R24" s="55" t="e">
        <f>_xll.qlRateHelperQuoteName(Q24)</f>
        <v>#VALUE!</v>
      </c>
      <c r="S24" s="102" t="e">
        <f>_xll.qlRateHelperQuoteValue(Q24,Trigger)</f>
        <v>#VALUE!</v>
      </c>
      <c r="T24" s="174" t="str">
        <f>IFERROR(_xll.qlFuturesRateHelperConvexityAdjustment(Q24,Trigger),"--")</f>
        <v>--</v>
      </c>
      <c r="U24" s="56" t="e">
        <f>_xll.qlRateHelperEarliestDate(Q24,Trigger)</f>
        <v>#VALUE!</v>
      </c>
      <c r="V24" s="56" t="e">
        <f>_xll.qlRateHelperLatestDate(Q24,Trigger)</f>
        <v>#VALUE!</v>
      </c>
      <c r="W24" s="102" t="e">
        <v>#VALUE!</v>
      </c>
      <c r="AA24" s="106"/>
      <c r="AL24" s="55" t="s">
        <v>106</v>
      </c>
      <c r="AM24" s="56">
        <f>_xll.qlInterestRateIndexFixingDate(IborIndex&amp;Tenor,AN24,Trigger)</f>
        <v>42166</v>
      </c>
      <c r="AN24" s="56">
        <f>_xll.qlCalendarAdvance(Calendar,AN23,AL24,"f",,Trigger)</f>
        <v>42170</v>
      </c>
      <c r="AO24" s="56">
        <f>_xll.qlInterestRateIndexMaturity(IborIndex&amp;Tenor,AN24,Trigger)</f>
        <v>42200</v>
      </c>
      <c r="AP24" s="102" t="e">
        <f>_xll.qlIndexFixing($Z$5,AM24,,Trigger)</f>
        <v>#VALUE!</v>
      </c>
      <c r="AQ24" s="102">
        <f>_xll.qlIndexFixing($AR$1,AN24,,Trigger)</f>
        <v>-5.2851560312605628E-4</v>
      </c>
    </row>
    <row r="25" spans="1:43" s="38" customFormat="1" ht="11.25" customHeight="1" x14ac:dyDescent="0.2">
      <c r="A25" s="142" t="s">
        <v>124</v>
      </c>
      <c r="B25" s="146">
        <v>3</v>
      </c>
      <c r="C25" s="130" t="str">
        <f t="shared" si="10"/>
        <v>x4M</v>
      </c>
      <c r="D25" s="131" t="s">
        <v>9</v>
      </c>
      <c r="E25" s="132" t="str">
        <f t="shared" si="11"/>
        <v>Euribor1M</v>
      </c>
      <c r="F25" s="168" t="s">
        <v>36</v>
      </c>
      <c r="G25" s="137" t="str">
        <f t="shared" si="12"/>
        <v>EUR1MFRA3x4</v>
      </c>
      <c r="H25" s="133" t="str">
        <f>IFERROR(_xll.qlFraRateHelper(,G25,B25&amp;"M",E25,Permanent,Trigger,ObjectOverwrite),"--")</f>
        <v>--</v>
      </c>
      <c r="I25" s="133" t="b">
        <f t="shared" si="13"/>
        <v>0</v>
      </c>
      <c r="J25" s="45"/>
      <c r="K25" s="171" t="str">
        <f t="shared" si="7"/>
        <v>FRA</v>
      </c>
      <c r="L25" s="171" t="str">
        <f t="shared" si="9"/>
        <v>x6M</v>
      </c>
      <c r="M25" s="171" t="str">
        <f t="shared" si="8"/>
        <v>--</v>
      </c>
      <c r="N25" s="55" t="b">
        <f t="shared" si="8"/>
        <v>0</v>
      </c>
      <c r="O25" s="55">
        <v>1</v>
      </c>
      <c r="P25" s="55">
        <v>1</v>
      </c>
      <c r="Q25" s="55" t="e">
        <v>#NUM!</v>
      </c>
      <c r="R25" s="55" t="e">
        <f>_xll.qlRateHelperQuoteName(Q25)</f>
        <v>#VALUE!</v>
      </c>
      <c r="S25" s="102" t="e">
        <f>_xll.qlRateHelperQuoteValue(Q25,Trigger)</f>
        <v>#VALUE!</v>
      </c>
      <c r="T25" s="174" t="str">
        <f>IFERROR(_xll.qlFuturesRateHelperConvexityAdjustment(Q25,Trigger),"--")</f>
        <v>--</v>
      </c>
      <c r="U25" s="56" t="e">
        <f>_xll.qlRateHelperEarliestDate(Q25,Trigger)</f>
        <v>#VALUE!</v>
      </c>
      <c r="V25" s="56" t="e">
        <f>_xll.qlRateHelperLatestDate(Q25,Trigger)</f>
        <v>#VALUE!</v>
      </c>
      <c r="W25" s="102" t="e">
        <v>#VALUE!</v>
      </c>
      <c r="AA25" s="106"/>
      <c r="AL25" s="55" t="s">
        <v>106</v>
      </c>
      <c r="AM25" s="56">
        <f>_xll.qlInterestRateIndexFixingDate(IborIndex&amp;Tenor,AN25,Trigger)</f>
        <v>42167</v>
      </c>
      <c r="AN25" s="56">
        <f>_xll.qlCalendarAdvance(Calendar,AN24,AL25,"f",,Trigger)</f>
        <v>42171</v>
      </c>
      <c r="AO25" s="56">
        <f>_xll.qlInterestRateIndexMaturity(IborIndex&amp;Tenor,AN25,Trigger)</f>
        <v>42201</v>
      </c>
      <c r="AP25" s="102" t="e">
        <f>_xll.qlIndexFixing($Z$5,AM25,,Trigger)</f>
        <v>#VALUE!</v>
      </c>
      <c r="AQ25" s="102">
        <f>_xll.qlIndexFixing($AR$1,AN25,,Trigger)</f>
        <v>-5.2781779842678289E-4</v>
      </c>
    </row>
    <row r="26" spans="1:43" s="38" customFormat="1" ht="11.25" customHeight="1" x14ac:dyDescent="0.2">
      <c r="A26" s="142" t="s">
        <v>124</v>
      </c>
      <c r="B26" s="146">
        <v>4</v>
      </c>
      <c r="C26" s="130" t="str">
        <f t="shared" si="10"/>
        <v>x5M</v>
      </c>
      <c r="D26" s="131" t="s">
        <v>9</v>
      </c>
      <c r="E26" s="132" t="str">
        <f t="shared" si="11"/>
        <v>Euribor1M</v>
      </c>
      <c r="F26" s="168" t="s">
        <v>36</v>
      </c>
      <c r="G26" s="137" t="str">
        <f t="shared" si="12"/>
        <v>EUR1MFRA4x5</v>
      </c>
      <c r="H26" s="133" t="str">
        <f>IFERROR(_xll.qlFraRateHelper(,G26,B26&amp;"M",E26,Permanent,Trigger,ObjectOverwrite),"--")</f>
        <v>--</v>
      </c>
      <c r="I26" s="133" t="b">
        <f t="shared" si="13"/>
        <v>0</v>
      </c>
      <c r="J26" s="45"/>
      <c r="K26" s="171" t="str">
        <f t="shared" si="7"/>
        <v>FRA</v>
      </c>
      <c r="L26" s="171" t="str">
        <f t="shared" si="9"/>
        <v>x7M</v>
      </c>
      <c r="M26" s="171" t="str">
        <f t="shared" si="8"/>
        <v>--</v>
      </c>
      <c r="N26" s="55" t="b">
        <f t="shared" si="8"/>
        <v>0</v>
      </c>
      <c r="O26" s="55">
        <v>1</v>
      </c>
      <c r="P26" s="55">
        <v>1</v>
      </c>
      <c r="Q26" s="55" t="e">
        <v>#NUM!</v>
      </c>
      <c r="R26" s="55" t="e">
        <f>_xll.qlRateHelperQuoteName(Q26)</f>
        <v>#VALUE!</v>
      </c>
      <c r="S26" s="102" t="e">
        <f>_xll.qlRateHelperQuoteValue(Q26,Trigger)</f>
        <v>#VALUE!</v>
      </c>
      <c r="T26" s="174" t="str">
        <f>IFERROR(_xll.qlFuturesRateHelperConvexityAdjustment(Q26,Trigger),"--")</f>
        <v>--</v>
      </c>
      <c r="U26" s="56" t="e">
        <f>_xll.qlRateHelperEarliestDate(Q26,Trigger)</f>
        <v>#VALUE!</v>
      </c>
      <c r="V26" s="56" t="e">
        <f>_xll.qlRateHelperLatestDate(Q26,Trigger)</f>
        <v>#VALUE!</v>
      </c>
      <c r="W26" s="102" t="e">
        <v>#VALUE!</v>
      </c>
      <c r="AA26" s="106"/>
      <c r="AL26" s="55" t="s">
        <v>106</v>
      </c>
      <c r="AM26" s="56">
        <f>_xll.qlInterestRateIndexFixingDate(IborIndex&amp;Tenor,AN26,Trigger)</f>
        <v>42170</v>
      </c>
      <c r="AN26" s="56">
        <f>_xll.qlCalendarAdvance(Calendar,AN25,AL26,"f",,Trigger)</f>
        <v>42172</v>
      </c>
      <c r="AO26" s="56">
        <f>_xll.qlInterestRateIndexMaturity(IborIndex&amp;Tenor,AN26,Trigger)</f>
        <v>42202</v>
      </c>
      <c r="AP26" s="102" t="e">
        <f>_xll.qlIndexFixing($Z$5,AM26,,Trigger)</f>
        <v>#VALUE!</v>
      </c>
      <c r="AQ26" s="102">
        <f>_xll.qlIndexFixing($AR$1,AN26,,Trigger)</f>
        <v>-5.2626620838706667E-4</v>
      </c>
    </row>
    <row r="27" spans="1:43" s="38" customFormat="1" ht="11.25" customHeight="1" x14ac:dyDescent="0.2">
      <c r="A27" s="142" t="s">
        <v>124</v>
      </c>
      <c r="B27" s="146">
        <v>5</v>
      </c>
      <c r="C27" s="130" t="str">
        <f t="shared" si="10"/>
        <v>x6M</v>
      </c>
      <c r="D27" s="131" t="s">
        <v>9</v>
      </c>
      <c r="E27" s="132" t="str">
        <f t="shared" si="11"/>
        <v>Euribor1M</v>
      </c>
      <c r="F27" s="168" t="s">
        <v>36</v>
      </c>
      <c r="G27" s="137" t="str">
        <f t="shared" si="12"/>
        <v>EUR1MFRA5x6</v>
      </c>
      <c r="H27" s="133" t="str">
        <f>IFERROR(_xll.qlFraRateHelper(,G27,B27&amp;"M",E27,Permanent,Trigger,ObjectOverwrite),"--")</f>
        <v>--</v>
      </c>
      <c r="I27" s="133" t="b">
        <f t="shared" si="13"/>
        <v>0</v>
      </c>
      <c r="J27" s="45"/>
      <c r="K27" s="171" t="str">
        <f t="shared" si="7"/>
        <v>FRA</v>
      </c>
      <c r="L27" s="171" t="str">
        <f t="shared" si="9"/>
        <v>x8M</v>
      </c>
      <c r="M27" s="171" t="str">
        <f t="shared" si="8"/>
        <v>--</v>
      </c>
      <c r="N27" s="55" t="b">
        <f t="shared" si="8"/>
        <v>0</v>
      </c>
      <c r="O27" s="55">
        <v>1</v>
      </c>
      <c r="P27" s="55">
        <v>1</v>
      </c>
      <c r="Q27" s="55" t="e">
        <v>#NUM!</v>
      </c>
      <c r="R27" s="55" t="e">
        <f>_xll.qlRateHelperQuoteName(Q27)</f>
        <v>#VALUE!</v>
      </c>
      <c r="S27" s="102" t="e">
        <f>_xll.qlRateHelperQuoteValue(Q27,Trigger)</f>
        <v>#VALUE!</v>
      </c>
      <c r="T27" s="174" t="str">
        <f>IFERROR(_xll.qlFuturesRateHelperConvexityAdjustment(Q27,Trigger),"--")</f>
        <v>--</v>
      </c>
      <c r="U27" s="56" t="e">
        <f>_xll.qlRateHelperEarliestDate(Q27,Trigger)</f>
        <v>#VALUE!</v>
      </c>
      <c r="V27" s="56" t="e">
        <f>_xll.qlRateHelperLatestDate(Q27,Trigger)</f>
        <v>#VALUE!</v>
      </c>
      <c r="W27" s="102" t="e">
        <v>#VALUE!</v>
      </c>
      <c r="AA27" s="106"/>
      <c r="AL27" s="55" t="s">
        <v>106</v>
      </c>
      <c r="AM27" s="56">
        <f>_xll.qlInterestRateIndexFixingDate(IborIndex&amp;Tenor,AN27,Trigger)</f>
        <v>42171</v>
      </c>
      <c r="AN27" s="56">
        <f>_xll.qlCalendarAdvance(Calendar,AN26,AL27,"f",,Trigger)</f>
        <v>42173</v>
      </c>
      <c r="AO27" s="56">
        <f>_xll.qlInterestRateIndexMaturity(IborIndex&amp;Tenor,AN27,Trigger)</f>
        <v>42205</v>
      </c>
      <c r="AP27" s="102" t="e">
        <f>_xll.qlIndexFixing($Z$5,AM27,,Trigger)</f>
        <v>#VALUE!</v>
      </c>
      <c r="AQ27" s="102">
        <f>_xll.qlIndexFixing($AR$1,AN27,,Trigger)</f>
        <v>-5.2422522503858815E-4</v>
      </c>
    </row>
    <row r="28" spans="1:43" s="38" customFormat="1" ht="11.25" customHeight="1" x14ac:dyDescent="0.2">
      <c r="A28" s="142" t="s">
        <v>124</v>
      </c>
      <c r="B28" s="146">
        <v>6</v>
      </c>
      <c r="C28" s="130" t="str">
        <f t="shared" si="10"/>
        <v>x7M</v>
      </c>
      <c r="D28" s="131" t="s">
        <v>9</v>
      </c>
      <c r="E28" s="132" t="str">
        <f t="shared" si="11"/>
        <v>Euribor1M</v>
      </c>
      <c r="F28" s="168" t="s">
        <v>36</v>
      </c>
      <c r="G28" s="137" t="str">
        <f t="shared" si="12"/>
        <v>EUR1MFRA6x7</v>
      </c>
      <c r="H28" s="133" t="str">
        <f>IFERROR(_xll.qlFraRateHelper(,G28,B28&amp;"M",E28,Permanent,Trigger,ObjectOverwrite),"--")</f>
        <v>--</v>
      </c>
      <c r="I28" s="133" t="b">
        <f t="shared" si="13"/>
        <v>0</v>
      </c>
      <c r="J28" s="45"/>
      <c r="K28" s="171" t="str">
        <f t="shared" si="7"/>
        <v>FRA</v>
      </c>
      <c r="L28" s="171" t="str">
        <f t="shared" si="9"/>
        <v>x9M</v>
      </c>
      <c r="M28" s="171" t="str">
        <f t="shared" si="8"/>
        <v>--</v>
      </c>
      <c r="N28" s="55" t="b">
        <f t="shared" si="8"/>
        <v>0</v>
      </c>
      <c r="O28" s="55">
        <v>1</v>
      </c>
      <c r="P28" s="55">
        <v>1</v>
      </c>
      <c r="Q28" s="55" t="e">
        <v>#NUM!</v>
      </c>
      <c r="R28" s="55" t="e">
        <f>_xll.qlRateHelperQuoteName(Q28)</f>
        <v>#VALUE!</v>
      </c>
      <c r="S28" s="102" t="e">
        <f>_xll.qlRateHelperQuoteValue(Q28,Trigger)</f>
        <v>#VALUE!</v>
      </c>
      <c r="T28" s="174" t="str">
        <f>IFERROR(_xll.qlFuturesRateHelperConvexityAdjustment(Q28,Trigger),"--")</f>
        <v>--</v>
      </c>
      <c r="U28" s="56" t="e">
        <f>_xll.qlRateHelperEarliestDate(Q28,Trigger)</f>
        <v>#VALUE!</v>
      </c>
      <c r="V28" s="56" t="e">
        <f>_xll.qlRateHelperLatestDate(Q28,Trigger)</f>
        <v>#VALUE!</v>
      </c>
      <c r="W28" s="102" t="e">
        <v>#VALUE!</v>
      </c>
      <c r="AA28" s="106"/>
      <c r="AL28" s="55" t="s">
        <v>106</v>
      </c>
      <c r="AM28" s="56">
        <f>_xll.qlInterestRateIndexFixingDate(IborIndex&amp;Tenor,AN28,Trigger)</f>
        <v>42172</v>
      </c>
      <c r="AN28" s="56">
        <f>_xll.qlCalendarAdvance(Calendar,AN27,AL28,"f",,Trigger)</f>
        <v>42174</v>
      </c>
      <c r="AO28" s="56">
        <f>_xll.qlInterestRateIndexMaturity(IborIndex&amp;Tenor,AN28,Trigger)</f>
        <v>42205</v>
      </c>
      <c r="AP28" s="102" t="e">
        <f>_xll.qlIndexFixing($Z$5,AM28,,Trigger)</f>
        <v>#VALUE!</v>
      </c>
      <c r="AQ28" s="102">
        <f>_xll.qlIndexFixing($AR$1,AN28,,Trigger)</f>
        <v>-5.2461507614465219E-4</v>
      </c>
    </row>
    <row r="29" spans="1:43" s="38" customFormat="1" ht="11.25" customHeight="1" x14ac:dyDescent="0.2">
      <c r="A29" s="142" t="s">
        <v>124</v>
      </c>
      <c r="B29" s="146">
        <v>7</v>
      </c>
      <c r="C29" s="130" t="str">
        <f t="shared" si="10"/>
        <v>x8M</v>
      </c>
      <c r="D29" s="131" t="s">
        <v>9</v>
      </c>
      <c r="E29" s="132" t="str">
        <f t="shared" si="11"/>
        <v>Euribor1M</v>
      </c>
      <c r="F29" s="168" t="s">
        <v>36</v>
      </c>
      <c r="G29" s="137" t="str">
        <f t="shared" si="12"/>
        <v>EUR1MFRA7x8</v>
      </c>
      <c r="H29" s="133" t="str">
        <f>IFERROR(_xll.qlFraRateHelper(,G29,B29&amp;"M",E29,Permanent,Trigger,ObjectOverwrite),"--")</f>
        <v>--</v>
      </c>
      <c r="I29" s="133" t="b">
        <f t="shared" si="13"/>
        <v>0</v>
      </c>
      <c r="J29" s="45"/>
      <c r="K29" s="55" t="str">
        <f t="shared" si="7"/>
        <v>FRA</v>
      </c>
      <c r="L29" s="55" t="str">
        <f t="shared" ref="L29:L43" si="14">B31&amp;C31</f>
        <v>9x10M</v>
      </c>
      <c r="M29" s="55" t="str">
        <f t="shared" si="8"/>
        <v>--</v>
      </c>
      <c r="N29" s="55" t="b">
        <f t="shared" si="8"/>
        <v>0</v>
      </c>
      <c r="O29" s="55">
        <v>1</v>
      </c>
      <c r="P29" s="55">
        <v>1</v>
      </c>
      <c r="Q29" s="55" t="e">
        <v>#NUM!</v>
      </c>
      <c r="R29" s="55" t="e">
        <f>_xll.qlRateHelperQuoteName(Q29)</f>
        <v>#VALUE!</v>
      </c>
      <c r="S29" s="102" t="e">
        <f>_xll.qlRateHelperQuoteValue(Q29,Trigger)</f>
        <v>#VALUE!</v>
      </c>
      <c r="T29" s="174" t="str">
        <f>IFERROR(_xll.qlFuturesRateHelperConvexityAdjustment(Q29,Trigger),"--")</f>
        <v>--</v>
      </c>
      <c r="U29" s="56" t="e">
        <f>_xll.qlRateHelperEarliestDate(Q29,Trigger)</f>
        <v>#VALUE!</v>
      </c>
      <c r="V29" s="56" t="e">
        <f>_xll.qlRateHelperLatestDate(Q29,Trigger)</f>
        <v>#VALUE!</v>
      </c>
      <c r="W29" s="102" t="e">
        <v>#VALUE!</v>
      </c>
      <c r="AA29" s="106"/>
      <c r="AL29" s="55" t="s">
        <v>106</v>
      </c>
      <c r="AM29" s="56">
        <f>_xll.qlInterestRateIndexFixingDate(IborIndex&amp;Tenor,AN29,Trigger)</f>
        <v>42173</v>
      </c>
      <c r="AN29" s="56">
        <f>_xll.qlCalendarAdvance(Calendar,AN28,AL29,"f",,Trigger)</f>
        <v>42177</v>
      </c>
      <c r="AO29" s="56">
        <f>_xll.qlInterestRateIndexMaturity(IborIndex&amp;Tenor,AN29,Trigger)</f>
        <v>42207</v>
      </c>
      <c r="AP29" s="102" t="e">
        <f>_xll.qlIndexFixing($Z$5,AM29,,Trigger)</f>
        <v>#VALUE!</v>
      </c>
      <c r="AQ29" s="102">
        <f>_xll.qlIndexFixing($AR$1,AN29,,Trigger)</f>
        <v>-5.2542475214556461E-4</v>
      </c>
    </row>
    <row r="30" spans="1:43" s="38" customFormat="1" ht="11.25" customHeight="1" x14ac:dyDescent="0.2">
      <c r="A30" s="142" t="s">
        <v>124</v>
      </c>
      <c r="B30" s="146">
        <v>8</v>
      </c>
      <c r="C30" s="130" t="str">
        <f t="shared" si="10"/>
        <v>x9M</v>
      </c>
      <c r="D30" s="131" t="s">
        <v>9</v>
      </c>
      <c r="E30" s="132" t="str">
        <f t="shared" si="11"/>
        <v>Euribor1M</v>
      </c>
      <c r="F30" s="168" t="s">
        <v>36</v>
      </c>
      <c r="G30" s="137" t="str">
        <f t="shared" si="12"/>
        <v>EUR1MFRA8x9</v>
      </c>
      <c r="H30" s="133" t="str">
        <f>IFERROR(_xll.qlFraRateHelper(,G30,B30&amp;"M",E30,Permanent,Trigger,ObjectOverwrite),"--")</f>
        <v>--</v>
      </c>
      <c r="I30" s="133" t="b">
        <f t="shared" si="13"/>
        <v>0</v>
      </c>
      <c r="J30" s="45"/>
      <c r="K30" s="55" t="str">
        <f t="shared" si="7"/>
        <v>FRA</v>
      </c>
      <c r="L30" s="55" t="str">
        <f t="shared" si="14"/>
        <v>10x11M</v>
      </c>
      <c r="M30" s="55" t="str">
        <f t="shared" si="8"/>
        <v>--</v>
      </c>
      <c r="N30" s="55" t="b">
        <f t="shared" si="8"/>
        <v>0</v>
      </c>
      <c r="O30" s="55">
        <v>1</v>
      </c>
      <c r="P30" s="55">
        <v>1</v>
      </c>
      <c r="Q30" s="55" t="e">
        <v>#NUM!</v>
      </c>
      <c r="R30" s="55" t="e">
        <f>_xll.qlRateHelperQuoteName(Q30)</f>
        <v>#VALUE!</v>
      </c>
      <c r="S30" s="102" t="e">
        <f>_xll.qlRateHelperQuoteValue(Q30,Trigger)</f>
        <v>#VALUE!</v>
      </c>
      <c r="T30" s="174" t="str">
        <f>IFERROR(_xll.qlFuturesRateHelperConvexityAdjustment(Q30,Trigger),"--")</f>
        <v>--</v>
      </c>
      <c r="U30" s="56" t="e">
        <f>_xll.qlRateHelperEarliestDate(Q30,Trigger)</f>
        <v>#VALUE!</v>
      </c>
      <c r="V30" s="56" t="e">
        <f>_xll.qlRateHelperLatestDate(Q30,Trigger)</f>
        <v>#VALUE!</v>
      </c>
      <c r="W30" s="102" t="e">
        <v>#VALUE!</v>
      </c>
      <c r="AA30" s="106"/>
      <c r="AL30" s="55" t="s">
        <v>106</v>
      </c>
      <c r="AM30" s="56">
        <f>_xll.qlInterestRateIndexFixingDate(IborIndex&amp;Tenor,AN30,Trigger)</f>
        <v>42174</v>
      </c>
      <c r="AN30" s="56">
        <f>_xll.qlCalendarAdvance(Calendar,AN29,AL30,"f",,Trigger)</f>
        <v>42178</v>
      </c>
      <c r="AO30" s="56">
        <f>_xll.qlInterestRateIndexMaturity(IborIndex&amp;Tenor,AN30,Trigger)</f>
        <v>42208</v>
      </c>
      <c r="AP30" s="102" t="e">
        <f>_xll.qlIndexFixing($Z$5,AM30,,Trigger)</f>
        <v>#VALUE!</v>
      </c>
      <c r="AQ30" s="102">
        <f>_xll.qlIndexFixing($AR$1,AN30,,Trigger)</f>
        <v>-5.3142584534551784E-4</v>
      </c>
    </row>
    <row r="31" spans="1:43" s="38" customFormat="1" ht="11.25" customHeight="1" x14ac:dyDescent="0.2">
      <c r="A31" s="55" t="s">
        <v>124</v>
      </c>
      <c r="B31" s="146">
        <v>9</v>
      </c>
      <c r="C31" s="150" t="str">
        <f t="shared" si="10"/>
        <v>x10M</v>
      </c>
      <c r="D31" s="131" t="s">
        <v>9</v>
      </c>
      <c r="E31" s="57" t="str">
        <f t="shared" si="11"/>
        <v>Euribor1M</v>
      </c>
      <c r="F31" s="168" t="s">
        <v>36</v>
      </c>
      <c r="G31" s="140" t="str">
        <f t="shared" si="12"/>
        <v>EUR1MFRA9x10</v>
      </c>
      <c r="H31" s="166" t="str">
        <f>IFERROR(_xll.qlFraRateHelper(,G31,B31&amp;"M",E31,Permanent,Trigger,ObjectOverwrite),"--")</f>
        <v>--</v>
      </c>
      <c r="I31" s="139" t="b">
        <f t="shared" si="13"/>
        <v>0</v>
      </c>
      <c r="J31" s="45"/>
      <c r="K31" s="55" t="str">
        <f t="shared" si="7"/>
        <v>FRA</v>
      </c>
      <c r="L31" s="55" t="str">
        <f t="shared" si="14"/>
        <v>11x12M</v>
      </c>
      <c r="M31" s="55" t="str">
        <f t="shared" si="8"/>
        <v>--</v>
      </c>
      <c r="N31" s="55" t="b">
        <f t="shared" si="8"/>
        <v>0</v>
      </c>
      <c r="O31" s="55">
        <v>1</v>
      </c>
      <c r="P31" s="55">
        <v>1</v>
      </c>
      <c r="Q31" s="55" t="e">
        <v>#NUM!</v>
      </c>
      <c r="R31" s="55" t="e">
        <f>_xll.qlRateHelperQuoteName(Q31)</f>
        <v>#VALUE!</v>
      </c>
      <c r="S31" s="102" t="e">
        <f>_xll.qlRateHelperQuoteValue(Q31,Trigger)</f>
        <v>#VALUE!</v>
      </c>
      <c r="T31" s="174" t="str">
        <f>IFERROR(_xll.qlFuturesRateHelperConvexityAdjustment(Q31,Trigger),"--")</f>
        <v>--</v>
      </c>
      <c r="U31" s="56" t="e">
        <f>_xll.qlRateHelperEarliestDate(Q31,Trigger)</f>
        <v>#VALUE!</v>
      </c>
      <c r="V31" s="56" t="e">
        <f>_xll.qlRateHelperLatestDate(Q31,Trigger)</f>
        <v>#VALUE!</v>
      </c>
      <c r="W31" s="102" t="e">
        <v>#VALUE!</v>
      </c>
      <c r="AA31" s="106"/>
      <c r="AL31" s="55" t="s">
        <v>106</v>
      </c>
      <c r="AM31" s="56">
        <f>_xll.qlInterestRateIndexFixingDate(IborIndex&amp;Tenor,AN31,Trigger)</f>
        <v>42177</v>
      </c>
      <c r="AN31" s="56">
        <f>_xll.qlCalendarAdvance(Calendar,AN30,AL31,"f",,Trigger)</f>
        <v>42179</v>
      </c>
      <c r="AO31" s="56">
        <f>_xll.qlInterestRateIndexMaturity(IborIndex&amp;Tenor,AN31,Trigger)</f>
        <v>42209</v>
      </c>
      <c r="AP31" s="102" t="e">
        <f>_xll.qlIndexFixing($Z$5,AM31,,Trigger)</f>
        <v>#VALUE!</v>
      </c>
      <c r="AQ31" s="102">
        <f>_xll.qlIndexFixing($AR$1,AN31,,Trigger)</f>
        <v>-5.3082360088786739E-4</v>
      </c>
    </row>
    <row r="32" spans="1:43" s="38" customFormat="1" ht="11.25" customHeight="1" x14ac:dyDescent="0.2">
      <c r="A32" s="55" t="s">
        <v>124</v>
      </c>
      <c r="B32" s="146">
        <v>10</v>
      </c>
      <c r="C32" s="151" t="str">
        <f t="shared" si="10"/>
        <v>x11M</v>
      </c>
      <c r="D32" s="131" t="s">
        <v>9</v>
      </c>
      <c r="E32" s="55" t="str">
        <f t="shared" si="11"/>
        <v>Euribor1M</v>
      </c>
      <c r="F32" s="168" t="s">
        <v>36</v>
      </c>
      <c r="G32" s="148" t="str">
        <f t="shared" si="12"/>
        <v>EUR1MFRA10x11</v>
      </c>
      <c r="H32" s="183" t="str">
        <f>IFERROR(_xll.qlFraRateHelper(,G32,B32&amp;"M",E32,Permanent,Trigger,ObjectOverwrite),"--")</f>
        <v>--</v>
      </c>
      <c r="I32" s="55" t="b">
        <f t="shared" si="13"/>
        <v>0</v>
      </c>
      <c r="J32" s="45"/>
      <c r="K32" s="55" t="str">
        <f t="shared" si="7"/>
        <v>FRA</v>
      </c>
      <c r="L32" s="55" t="str">
        <f t="shared" si="14"/>
        <v>12x13M</v>
      </c>
      <c r="M32" s="55" t="str">
        <f t="shared" si="8"/>
        <v>--</v>
      </c>
      <c r="N32" s="55" t="b">
        <f t="shared" si="8"/>
        <v>0</v>
      </c>
      <c r="O32" s="55">
        <v>1</v>
      </c>
      <c r="P32" s="55">
        <v>1</v>
      </c>
      <c r="Q32" s="55" t="e">
        <v>#NUM!</v>
      </c>
      <c r="R32" s="55" t="e">
        <f>_xll.qlRateHelperQuoteName(Q32)</f>
        <v>#VALUE!</v>
      </c>
      <c r="S32" s="102" t="e">
        <f>_xll.qlRateHelperQuoteValue(Q32,Trigger)</f>
        <v>#VALUE!</v>
      </c>
      <c r="T32" s="174" t="str">
        <f>IFERROR(_xll.qlFuturesRateHelperConvexityAdjustment(Q32,Trigger),"--")</f>
        <v>--</v>
      </c>
      <c r="U32" s="56" t="e">
        <f>_xll.qlRateHelperEarliestDate(Q32,Trigger)</f>
        <v>#VALUE!</v>
      </c>
      <c r="V32" s="56" t="e">
        <f>_xll.qlRateHelperLatestDate(Q32,Trigger)</f>
        <v>#VALUE!</v>
      </c>
      <c r="W32" s="102" t="e">
        <v>#VALUE!</v>
      </c>
      <c r="AA32" s="106"/>
      <c r="AL32" s="55" t="s">
        <v>106</v>
      </c>
      <c r="AM32" s="56">
        <f>_xll.qlInterestRateIndexFixingDate(IborIndex&amp;Tenor,AN32,Trigger)</f>
        <v>42178</v>
      </c>
      <c r="AN32" s="56">
        <f>_xll.qlCalendarAdvance(Calendar,AN31,AL32,"f",,Trigger)</f>
        <v>42180</v>
      </c>
      <c r="AO32" s="56">
        <f>_xll.qlInterestRateIndexMaturity(IborIndex&amp;Tenor,AN32,Trigger)</f>
        <v>42212</v>
      </c>
      <c r="AP32" s="102" t="e">
        <f>_xll.qlIndexFixing($Z$5,AM32,,Trigger)</f>
        <v>#VALUE!</v>
      </c>
      <c r="AQ32" s="102">
        <f>_xll.qlIndexFixing($AR$1,AN32,,Trigger)</f>
        <v>-5.3557657665592728E-4</v>
      </c>
    </row>
    <row r="33" spans="1:43" s="38" customFormat="1" ht="11.25" customHeight="1" x14ac:dyDescent="0.2">
      <c r="A33" s="55" t="s">
        <v>124</v>
      </c>
      <c r="B33" s="146">
        <v>11</v>
      </c>
      <c r="C33" s="151" t="str">
        <f t="shared" si="10"/>
        <v>x12M</v>
      </c>
      <c r="D33" s="131" t="s">
        <v>9</v>
      </c>
      <c r="E33" s="55" t="str">
        <f t="shared" si="11"/>
        <v>Euribor1M</v>
      </c>
      <c r="F33" s="168" t="s">
        <v>36</v>
      </c>
      <c r="G33" s="148" t="str">
        <f t="shared" si="12"/>
        <v>EUR1MFRA11x12</v>
      </c>
      <c r="H33" s="183" t="str">
        <f>IFERROR(_xll.qlFraRateHelper(,G33,B33&amp;"M",E33,Permanent,Trigger,ObjectOverwrite),"--")</f>
        <v>--</v>
      </c>
      <c r="I33" s="55" t="b">
        <f t="shared" si="13"/>
        <v>0</v>
      </c>
      <c r="K33" s="55" t="str">
        <f t="shared" si="7"/>
        <v>FRA</v>
      </c>
      <c r="L33" s="55" t="str">
        <f t="shared" si="14"/>
        <v>13x14M</v>
      </c>
      <c r="M33" s="55" t="str">
        <f t="shared" si="8"/>
        <v>--</v>
      </c>
      <c r="N33" s="55" t="b">
        <f t="shared" si="8"/>
        <v>0</v>
      </c>
      <c r="O33" s="55">
        <v>1</v>
      </c>
      <c r="P33" s="55">
        <v>1</v>
      </c>
      <c r="Q33" s="55" t="e">
        <v>#NUM!</v>
      </c>
      <c r="R33" s="55" t="e">
        <f>_xll.qlRateHelperQuoteName(Q33)</f>
        <v>#VALUE!</v>
      </c>
      <c r="S33" s="102" t="e">
        <f>_xll.qlRateHelperQuoteValue(Q33,Trigger)</f>
        <v>#VALUE!</v>
      </c>
      <c r="T33" s="174" t="str">
        <f>IFERROR(_xll.qlFuturesRateHelperConvexityAdjustment(Q33,Trigger),"--")</f>
        <v>--</v>
      </c>
      <c r="U33" s="56" t="e">
        <f>_xll.qlRateHelperEarliestDate(Q33,Trigger)</f>
        <v>#VALUE!</v>
      </c>
      <c r="V33" s="56" t="e">
        <f>_xll.qlRateHelperLatestDate(Q33,Trigger)</f>
        <v>#VALUE!</v>
      </c>
      <c r="W33" s="102" t="e">
        <v>#VALUE!</v>
      </c>
      <c r="AA33" s="106"/>
      <c r="AL33" s="55" t="s">
        <v>106</v>
      </c>
      <c r="AM33" s="56">
        <f>_xll.qlInterestRateIndexFixingDate(IborIndex&amp;Tenor,AN33,Trigger)</f>
        <v>42179</v>
      </c>
      <c r="AN33" s="56">
        <f>_xll.qlCalendarAdvance(Calendar,AN32,AL33,"f",,Trigger)</f>
        <v>42181</v>
      </c>
      <c r="AO33" s="56">
        <f>_xll.qlInterestRateIndexMaturity(IborIndex&amp;Tenor,AN33,Trigger)</f>
        <v>42212</v>
      </c>
      <c r="AP33" s="102" t="e">
        <f>_xll.qlIndexFixing($Z$5,AM33,,Trigger)</f>
        <v>#VALUE!</v>
      </c>
      <c r="AQ33" s="102">
        <f>_xll.qlIndexFixing($AR$1,AN33,,Trigger)</f>
        <v>-5.4180925603085665E-4</v>
      </c>
    </row>
    <row r="34" spans="1:43" s="38" customFormat="1" ht="11.25" customHeight="1" x14ac:dyDescent="0.2">
      <c r="A34" s="55" t="s">
        <v>124</v>
      </c>
      <c r="B34" s="146">
        <v>12</v>
      </c>
      <c r="C34" s="151" t="str">
        <f t="shared" si="10"/>
        <v>x13M</v>
      </c>
      <c r="D34" s="131" t="s">
        <v>9</v>
      </c>
      <c r="E34" s="55" t="str">
        <f t="shared" si="11"/>
        <v>Euribor1M</v>
      </c>
      <c r="F34" s="168" t="s">
        <v>36</v>
      </c>
      <c r="G34" s="148" t="str">
        <f t="shared" si="12"/>
        <v>EUR1MFRA12x13</v>
      </c>
      <c r="H34" s="183" t="str">
        <f>IFERROR(_xll.qlFraRateHelper(,G34,B34&amp;"M",E34,Permanent,Trigger,ObjectOverwrite),"--")</f>
        <v>--</v>
      </c>
      <c r="I34" s="55" t="b">
        <f t="shared" si="13"/>
        <v>0</v>
      </c>
      <c r="K34" s="55" t="str">
        <f t="shared" si="7"/>
        <v>FRA</v>
      </c>
      <c r="L34" s="55" t="str">
        <f t="shared" si="14"/>
        <v>14x15M</v>
      </c>
      <c r="M34" s="55" t="str">
        <f t="shared" si="8"/>
        <v>--</v>
      </c>
      <c r="N34" s="55" t="b">
        <f t="shared" si="8"/>
        <v>0</v>
      </c>
      <c r="O34" s="55">
        <v>1</v>
      </c>
      <c r="P34" s="55">
        <v>1</v>
      </c>
      <c r="Q34" s="55" t="e">
        <v>#NUM!</v>
      </c>
      <c r="R34" s="55" t="e">
        <f>_xll.qlRateHelperQuoteName(Q34)</f>
        <v>#VALUE!</v>
      </c>
      <c r="S34" s="102" t="e">
        <f>_xll.qlRateHelperQuoteValue(Q34,Trigger)</f>
        <v>#VALUE!</v>
      </c>
      <c r="T34" s="174" t="str">
        <f>IFERROR(_xll.qlFuturesRateHelperConvexityAdjustment(Q34,Trigger),"--")</f>
        <v>--</v>
      </c>
      <c r="U34" s="56" t="e">
        <f>_xll.qlRateHelperEarliestDate(Q34,Trigger)</f>
        <v>#VALUE!</v>
      </c>
      <c r="V34" s="56" t="e">
        <f>_xll.qlRateHelperLatestDate(Q34,Trigger)</f>
        <v>#VALUE!</v>
      </c>
      <c r="W34" s="102" t="e">
        <v>#VALUE!</v>
      </c>
      <c r="AA34" s="106"/>
      <c r="AL34" s="55" t="s">
        <v>106</v>
      </c>
      <c r="AM34" s="56">
        <f>_xll.qlInterestRateIndexFixingDate(IborIndex&amp;Tenor,AN34,Trigger)</f>
        <v>42180</v>
      </c>
      <c r="AN34" s="56">
        <f>_xll.qlCalendarAdvance(Calendar,AN33,AL34,"f",,Trigger)</f>
        <v>42184</v>
      </c>
      <c r="AO34" s="56">
        <f>_xll.qlInterestRateIndexMaturity(IborIndex&amp;Tenor,AN34,Trigger)</f>
        <v>42214</v>
      </c>
      <c r="AP34" s="102" t="e">
        <f>_xll.qlIndexFixing($Z$5,AM34,,Trigger)</f>
        <v>#VALUE!</v>
      </c>
      <c r="AQ34" s="102">
        <f>_xll.qlIndexFixing($AR$1,AN34,,Trigger)</f>
        <v>-5.5149755530215958E-4</v>
      </c>
    </row>
    <row r="35" spans="1:43" s="38" customFormat="1" ht="11.25" customHeight="1" x14ac:dyDescent="0.2">
      <c r="A35" s="55" t="s">
        <v>124</v>
      </c>
      <c r="B35" s="146">
        <v>13</v>
      </c>
      <c r="C35" s="151" t="str">
        <f t="shared" si="10"/>
        <v>x14M</v>
      </c>
      <c r="D35" s="131" t="s">
        <v>9</v>
      </c>
      <c r="E35" s="55" t="str">
        <f t="shared" si="11"/>
        <v>Euribor1M</v>
      </c>
      <c r="F35" s="168" t="s">
        <v>36</v>
      </c>
      <c r="G35" s="148" t="str">
        <f t="shared" si="12"/>
        <v>EUR1MFRA13x14</v>
      </c>
      <c r="H35" s="183" t="str">
        <f>IFERROR(_xll.qlFraRateHelper(,G35,B35&amp;"M",E35,Permanent,Trigger,ObjectOverwrite),"--")</f>
        <v>--</v>
      </c>
      <c r="I35" s="55" t="b">
        <f t="shared" si="13"/>
        <v>0</v>
      </c>
      <c r="K35" s="55" t="str">
        <f t="shared" si="7"/>
        <v>FRA</v>
      </c>
      <c r="L35" s="55" t="str">
        <f t="shared" si="14"/>
        <v>15x16M</v>
      </c>
      <c r="M35" s="55" t="str">
        <f t="shared" si="8"/>
        <v>--</v>
      </c>
      <c r="N35" s="55" t="b">
        <f t="shared" si="8"/>
        <v>0</v>
      </c>
      <c r="O35" s="55">
        <v>1</v>
      </c>
      <c r="P35" s="55">
        <v>1</v>
      </c>
      <c r="Q35" s="55" t="e">
        <v>#NUM!</v>
      </c>
      <c r="R35" s="55" t="e">
        <f>_xll.qlRateHelperQuoteName(Q35)</f>
        <v>#VALUE!</v>
      </c>
      <c r="S35" s="102" t="e">
        <f>_xll.qlRateHelperQuoteValue(Q35,Trigger)</f>
        <v>#VALUE!</v>
      </c>
      <c r="T35" s="174" t="str">
        <f>IFERROR(_xll.qlFuturesRateHelperConvexityAdjustment(Q35,Trigger),"--")</f>
        <v>--</v>
      </c>
      <c r="U35" s="56" t="e">
        <f>_xll.qlRateHelperEarliestDate(Q35,Trigger)</f>
        <v>#VALUE!</v>
      </c>
      <c r="V35" s="56" t="e">
        <f>_xll.qlRateHelperLatestDate(Q35,Trigger)</f>
        <v>#VALUE!</v>
      </c>
      <c r="W35" s="102" t="e">
        <v>#VALUE!</v>
      </c>
      <c r="AA35" s="106"/>
      <c r="AL35" s="55" t="s">
        <v>106</v>
      </c>
      <c r="AM35" s="56">
        <f>_xll.qlInterestRateIndexFixingDate(IborIndex&amp;Tenor,AN35,Trigger)</f>
        <v>42181</v>
      </c>
      <c r="AN35" s="56">
        <f>_xll.qlCalendarAdvance(Calendar,AN34,AL35,"f",,Trigger)</f>
        <v>42185</v>
      </c>
      <c r="AO35" s="56">
        <f>_xll.qlInterestRateIndexMaturity(IborIndex&amp;Tenor,AN35,Trigger)</f>
        <v>42216</v>
      </c>
      <c r="AP35" s="102" t="e">
        <f>_xll.qlIndexFixing($Z$5,AM35,,Trigger)</f>
        <v>#VALUE!</v>
      </c>
      <c r="AQ35" s="102">
        <f>_xll.qlIndexFixing($AR$1,AN35,,Trigger)</f>
        <v>-5.523791656730781E-4</v>
      </c>
    </row>
    <row r="36" spans="1:43" s="38" customFormat="1" ht="11.25" customHeight="1" x14ac:dyDescent="0.2">
      <c r="A36" s="55" t="s">
        <v>124</v>
      </c>
      <c r="B36" s="146">
        <v>14</v>
      </c>
      <c r="C36" s="151" t="str">
        <f t="shared" si="10"/>
        <v>x15M</v>
      </c>
      <c r="D36" s="131" t="s">
        <v>9</v>
      </c>
      <c r="E36" s="55" t="str">
        <f t="shared" si="11"/>
        <v>Euribor1M</v>
      </c>
      <c r="F36" s="168" t="s">
        <v>36</v>
      </c>
      <c r="G36" s="148" t="str">
        <f t="shared" si="12"/>
        <v>EUR1MFRA14x15</v>
      </c>
      <c r="H36" s="183" t="str">
        <f>IFERROR(_xll.qlFraRateHelper(,G36,B36&amp;"M",E36,Permanent,Trigger,ObjectOverwrite),"--")</f>
        <v>--</v>
      </c>
      <c r="I36" s="55" t="b">
        <f t="shared" si="13"/>
        <v>0</v>
      </c>
      <c r="K36" s="55" t="str">
        <f t="shared" si="7"/>
        <v>FRA</v>
      </c>
      <c r="L36" s="55" t="str">
        <f t="shared" si="14"/>
        <v>16x17M</v>
      </c>
      <c r="M36" s="55" t="str">
        <f t="shared" si="8"/>
        <v>--</v>
      </c>
      <c r="N36" s="55" t="b">
        <f t="shared" si="8"/>
        <v>0</v>
      </c>
      <c r="O36" s="55">
        <v>1</v>
      </c>
      <c r="P36" s="55">
        <v>1</v>
      </c>
      <c r="Q36" s="55" t="e">
        <v>#NUM!</v>
      </c>
      <c r="R36" s="55" t="e">
        <f>_xll.qlRateHelperQuoteName(Q36)</f>
        <v>#VALUE!</v>
      </c>
      <c r="S36" s="102" t="e">
        <f>_xll.qlRateHelperQuoteValue(Q36,Trigger)</f>
        <v>#VALUE!</v>
      </c>
      <c r="T36" s="174" t="str">
        <f>IFERROR(_xll.qlFuturesRateHelperConvexityAdjustment(Q36,Trigger),"--")</f>
        <v>--</v>
      </c>
      <c r="U36" s="56" t="e">
        <f>_xll.qlRateHelperEarliestDate(Q36,Trigger)</f>
        <v>#VALUE!</v>
      </c>
      <c r="V36" s="56" t="e">
        <f>_xll.qlRateHelperLatestDate(Q36,Trigger)</f>
        <v>#VALUE!</v>
      </c>
      <c r="W36" s="102" t="e">
        <v>#VALUE!</v>
      </c>
      <c r="AA36" s="106"/>
      <c r="AL36" s="55" t="s">
        <v>106</v>
      </c>
      <c r="AM36" s="56">
        <f>_xll.qlInterestRateIndexFixingDate(IborIndex&amp;Tenor,AN36,Trigger)</f>
        <v>42184</v>
      </c>
      <c r="AN36" s="56">
        <f>_xll.qlCalendarAdvance(Calendar,AN35,AL36,"f",,Trigger)</f>
        <v>42186</v>
      </c>
      <c r="AO36" s="56">
        <f>_xll.qlInterestRateIndexMaturity(IborIndex&amp;Tenor,AN36,Trigger)</f>
        <v>42219</v>
      </c>
      <c r="AP36" s="102" t="e">
        <f>_xll.qlIndexFixing($Z$5,AM36,,Trigger)</f>
        <v>#VALUE!</v>
      </c>
      <c r="AQ36" s="102">
        <f>_xll.qlIndexFixing($AR$1,AN36,,Trigger)</f>
        <v>-5.5345351488605803E-4</v>
      </c>
    </row>
    <row r="37" spans="1:43" s="38" customFormat="1" ht="11.25" customHeight="1" x14ac:dyDescent="0.2">
      <c r="A37" s="55" t="s">
        <v>124</v>
      </c>
      <c r="B37" s="146">
        <v>15</v>
      </c>
      <c r="C37" s="151" t="str">
        <f t="shared" si="10"/>
        <v>x16M</v>
      </c>
      <c r="D37" s="131" t="s">
        <v>9</v>
      </c>
      <c r="E37" s="55" t="str">
        <f t="shared" si="11"/>
        <v>Euribor1M</v>
      </c>
      <c r="F37" s="168" t="s">
        <v>36</v>
      </c>
      <c r="G37" s="148" t="str">
        <f t="shared" si="12"/>
        <v>EUR1MFRA15x16</v>
      </c>
      <c r="H37" s="183" t="str">
        <f>IFERROR(_xll.qlFraRateHelper(,G37,B37&amp;"M",E37,Permanent,Trigger,ObjectOverwrite),"--")</f>
        <v>--</v>
      </c>
      <c r="I37" s="55" t="b">
        <f t="shared" si="13"/>
        <v>0</v>
      </c>
      <c r="K37" s="55" t="str">
        <f t="shared" si="7"/>
        <v>FRA</v>
      </c>
      <c r="L37" s="55" t="str">
        <f t="shared" si="14"/>
        <v>17x18M</v>
      </c>
      <c r="M37" s="55" t="str">
        <f t="shared" ref="M37:N43" si="15">H39</f>
        <v>--</v>
      </c>
      <c r="N37" s="55" t="b">
        <f t="shared" si="15"/>
        <v>0</v>
      </c>
      <c r="O37" s="55">
        <v>1</v>
      </c>
      <c r="P37" s="55">
        <v>1</v>
      </c>
      <c r="Q37" s="55" t="e">
        <v>#NUM!</v>
      </c>
      <c r="R37" s="55" t="e">
        <f>_xll.qlRateHelperQuoteName(Q37)</f>
        <v>#VALUE!</v>
      </c>
      <c r="S37" s="102" t="e">
        <f>_xll.qlRateHelperQuoteValue(Q37,Trigger)</f>
        <v>#VALUE!</v>
      </c>
      <c r="T37" s="174" t="str">
        <f>IFERROR(_xll.qlFuturesRateHelperConvexityAdjustment(Q37,Trigger),"--")</f>
        <v>--</v>
      </c>
      <c r="U37" s="56" t="e">
        <f>_xll.qlRateHelperEarliestDate(Q37,Trigger)</f>
        <v>#VALUE!</v>
      </c>
      <c r="V37" s="56" t="e">
        <f>_xll.qlRateHelperLatestDate(Q37,Trigger)</f>
        <v>#VALUE!</v>
      </c>
      <c r="W37" s="102" t="e">
        <v>#VALUE!</v>
      </c>
      <c r="AA37" s="106"/>
      <c r="AL37" s="55" t="s">
        <v>106</v>
      </c>
      <c r="AM37" s="56">
        <f>_xll.qlInterestRateIndexFixingDate(IborIndex&amp;Tenor,AN37,Trigger)</f>
        <v>42185</v>
      </c>
      <c r="AN37" s="56">
        <f>_xll.qlCalendarAdvance(Calendar,AN36,AL37,"f",,Trigger)</f>
        <v>42187</v>
      </c>
      <c r="AO37" s="56">
        <f>_xll.qlInterestRateIndexMaturity(IborIndex&amp;Tenor,AN37,Trigger)</f>
        <v>42219</v>
      </c>
      <c r="AP37" s="102" t="e">
        <f>_xll.qlIndexFixing($Z$5,AM37,,Trigger)</f>
        <v>#VALUE!</v>
      </c>
      <c r="AQ37" s="102">
        <f>_xll.qlIndexFixing($AR$1,AN37,,Trigger)</f>
        <v>-5.6735621022553683E-4</v>
      </c>
    </row>
    <row r="38" spans="1:43" s="38" customFormat="1" ht="11.25" customHeight="1" x14ac:dyDescent="0.2">
      <c r="A38" s="55" t="s">
        <v>124</v>
      </c>
      <c r="B38" s="146">
        <v>16</v>
      </c>
      <c r="C38" s="151" t="str">
        <f t="shared" si="10"/>
        <v>x17M</v>
      </c>
      <c r="D38" s="131" t="s">
        <v>9</v>
      </c>
      <c r="E38" s="55" t="str">
        <f t="shared" si="11"/>
        <v>Euribor1M</v>
      </c>
      <c r="F38" s="168" t="s">
        <v>36</v>
      </c>
      <c r="G38" s="148" t="str">
        <f t="shared" si="12"/>
        <v>EUR1MFRA16x17</v>
      </c>
      <c r="H38" s="183" t="str">
        <f>IFERROR(_xll.qlFraRateHelper(,G38,B38&amp;"M",E38,Permanent,Trigger,ObjectOverwrite),"--")</f>
        <v>--</v>
      </c>
      <c r="I38" s="55" t="b">
        <f t="shared" si="13"/>
        <v>0</v>
      </c>
      <c r="K38" s="55" t="str">
        <f t="shared" si="7"/>
        <v>FRA</v>
      </c>
      <c r="L38" s="55" t="str">
        <f t="shared" si="14"/>
        <v>18x19M</v>
      </c>
      <c r="M38" s="55" t="str">
        <f t="shared" si="15"/>
        <v>--</v>
      </c>
      <c r="N38" s="55" t="b">
        <f t="shared" si="15"/>
        <v>0</v>
      </c>
      <c r="O38" s="55">
        <v>1</v>
      </c>
      <c r="P38" s="55">
        <v>1</v>
      </c>
      <c r="Q38" s="55" t="e">
        <v>#NUM!</v>
      </c>
      <c r="R38" s="55" t="e">
        <f>_xll.qlRateHelperQuoteName(Q38)</f>
        <v>#VALUE!</v>
      </c>
      <c r="S38" s="102" t="e">
        <f>_xll.qlRateHelperQuoteValue(Q38,Trigger)</f>
        <v>#VALUE!</v>
      </c>
      <c r="T38" s="174" t="str">
        <f>IFERROR(_xll.qlFuturesRateHelperConvexityAdjustment(Q38,Trigger),"--")</f>
        <v>--</v>
      </c>
      <c r="U38" s="56" t="e">
        <f>_xll.qlRateHelperEarliestDate(Q38,Trigger)</f>
        <v>#VALUE!</v>
      </c>
      <c r="V38" s="56" t="e">
        <f>_xll.qlRateHelperLatestDate(Q38,Trigger)</f>
        <v>#VALUE!</v>
      </c>
      <c r="W38" s="102" t="e">
        <v>#VALUE!</v>
      </c>
      <c r="AA38" s="106"/>
      <c r="AL38" s="55" t="s">
        <v>106</v>
      </c>
      <c r="AM38" s="56">
        <f>_xll.qlInterestRateIndexFixingDate(IborIndex&amp;Tenor,AN38,Trigger)</f>
        <v>42186</v>
      </c>
      <c r="AN38" s="56">
        <f>_xll.qlCalendarAdvance(Calendar,AN37,AL38,"f",,Trigger)</f>
        <v>42188</v>
      </c>
      <c r="AO38" s="56">
        <f>_xll.qlInterestRateIndexMaturity(IborIndex&amp;Tenor,AN38,Trigger)</f>
        <v>42219</v>
      </c>
      <c r="AP38" s="102" t="e">
        <f>_xll.qlIndexFixing($Z$5,AM38,,Trigger)</f>
        <v>#VALUE!</v>
      </c>
      <c r="AQ38" s="102">
        <f>_xll.qlIndexFixing($AR$1,AN38,,Trigger)</f>
        <v>-5.7235986037523605E-4</v>
      </c>
    </row>
    <row r="39" spans="1:43" s="38" customFormat="1" ht="11.25" customHeight="1" x14ac:dyDescent="0.2">
      <c r="A39" s="55" t="s">
        <v>124</v>
      </c>
      <c r="B39" s="146">
        <v>17</v>
      </c>
      <c r="C39" s="151" t="str">
        <f t="shared" si="10"/>
        <v>x18M</v>
      </c>
      <c r="D39" s="131" t="s">
        <v>9</v>
      </c>
      <c r="E39" s="55" t="str">
        <f t="shared" si="11"/>
        <v>Euribor1M</v>
      </c>
      <c r="F39" s="168" t="s">
        <v>36</v>
      </c>
      <c r="G39" s="148" t="str">
        <f t="shared" si="12"/>
        <v>EUR1MFRA17x18</v>
      </c>
      <c r="H39" s="183" t="str">
        <f>IFERROR(_xll.qlFraRateHelper(,G39,B39&amp;"M",E39,Permanent,Trigger,ObjectOverwrite),"--")</f>
        <v>--</v>
      </c>
      <c r="I39" s="55" t="b">
        <f t="shared" si="13"/>
        <v>0</v>
      </c>
      <c r="K39" s="55" t="str">
        <f t="shared" si="7"/>
        <v>FRA</v>
      </c>
      <c r="L39" s="55" t="str">
        <f t="shared" si="14"/>
        <v>19x20M</v>
      </c>
      <c r="M39" s="55" t="str">
        <f t="shared" si="15"/>
        <v>--</v>
      </c>
      <c r="N39" s="55" t="b">
        <f t="shared" si="15"/>
        <v>0</v>
      </c>
      <c r="O39" s="55">
        <v>1</v>
      </c>
      <c r="P39" s="55">
        <v>1</v>
      </c>
      <c r="Q39" s="55" t="e">
        <v>#NUM!</v>
      </c>
      <c r="R39" s="55" t="e">
        <f>_xll.qlRateHelperQuoteName(Q39)</f>
        <v>#VALUE!</v>
      </c>
      <c r="S39" s="102" t="e">
        <f>_xll.qlRateHelperQuoteValue(Q39,Trigger)</f>
        <v>#VALUE!</v>
      </c>
      <c r="T39" s="174" t="str">
        <f>IFERROR(_xll.qlFuturesRateHelperConvexityAdjustment(Q39,Trigger),"--")</f>
        <v>--</v>
      </c>
      <c r="U39" s="56" t="e">
        <f>_xll.qlRateHelperEarliestDate(Q39,Trigger)</f>
        <v>#VALUE!</v>
      </c>
      <c r="V39" s="56" t="e">
        <f>_xll.qlRateHelperLatestDate(Q39,Trigger)</f>
        <v>#VALUE!</v>
      </c>
      <c r="W39" s="102" t="e">
        <v>#VALUE!</v>
      </c>
      <c r="AA39" s="106"/>
      <c r="AL39" s="55" t="s">
        <v>106</v>
      </c>
      <c r="AM39" s="56">
        <f>_xll.qlInterestRateIndexFixingDate(IborIndex&amp;Tenor,AN39,Trigger)</f>
        <v>42187</v>
      </c>
      <c r="AN39" s="56">
        <f>_xll.qlCalendarAdvance(Calendar,AN38,AL39,"f",,Trigger)</f>
        <v>42191</v>
      </c>
      <c r="AO39" s="56">
        <f>_xll.qlInterestRateIndexMaturity(IborIndex&amp;Tenor,AN39,Trigger)</f>
        <v>42222</v>
      </c>
      <c r="AP39" s="102" t="e">
        <f>_xll.qlIndexFixing($Z$5,AM39,,Trigger)</f>
        <v>#VALUE!</v>
      </c>
      <c r="AQ39" s="102">
        <f>_xll.qlIndexFixing($AR$1,AN39,,Trigger)</f>
        <v>-5.825496200156428E-4</v>
      </c>
    </row>
    <row r="40" spans="1:43" s="38" customFormat="1" ht="11.25" customHeight="1" x14ac:dyDescent="0.2">
      <c r="A40" s="55" t="s">
        <v>124</v>
      </c>
      <c r="B40" s="146">
        <v>18</v>
      </c>
      <c r="C40" s="151" t="str">
        <f t="shared" si="10"/>
        <v>x19M</v>
      </c>
      <c r="D40" s="131" t="s">
        <v>9</v>
      </c>
      <c r="E40" s="55" t="str">
        <f t="shared" si="11"/>
        <v>Euribor1M</v>
      </c>
      <c r="F40" s="168" t="s">
        <v>36</v>
      </c>
      <c r="G40" s="148" t="str">
        <f t="shared" si="12"/>
        <v>EUR1MFRA18x19</v>
      </c>
      <c r="H40" s="183" t="str">
        <f>IFERROR(_xll.qlFraRateHelper(,G40,B40&amp;"M",E40,Permanent,Trigger,ObjectOverwrite),"--")</f>
        <v>--</v>
      </c>
      <c r="I40" s="55" t="b">
        <f t="shared" si="13"/>
        <v>0</v>
      </c>
      <c r="K40" s="55" t="str">
        <f t="shared" si="7"/>
        <v>FRA</v>
      </c>
      <c r="L40" s="55" t="str">
        <f t="shared" si="14"/>
        <v>20x21M</v>
      </c>
      <c r="M40" s="55" t="str">
        <f t="shared" si="15"/>
        <v>--</v>
      </c>
      <c r="N40" s="55" t="b">
        <f t="shared" si="15"/>
        <v>0</v>
      </c>
      <c r="O40" s="55">
        <v>1</v>
      </c>
      <c r="P40" s="55">
        <v>1</v>
      </c>
      <c r="Q40" s="55" t="e">
        <v>#NUM!</v>
      </c>
      <c r="R40" s="55" t="e">
        <f>_xll.qlRateHelperQuoteName(Q40)</f>
        <v>#VALUE!</v>
      </c>
      <c r="S40" s="102" t="e">
        <f>_xll.qlRateHelperQuoteValue(Q40,Trigger)</f>
        <v>#VALUE!</v>
      </c>
      <c r="T40" s="174" t="str">
        <f>IFERROR(_xll.qlFuturesRateHelperConvexityAdjustment(Q40,Trigger),"--")</f>
        <v>--</v>
      </c>
      <c r="U40" s="56" t="e">
        <f>_xll.qlRateHelperEarliestDate(Q40,Trigger)</f>
        <v>#VALUE!</v>
      </c>
      <c r="V40" s="56" t="e">
        <f>_xll.qlRateHelperLatestDate(Q40,Trigger)</f>
        <v>#VALUE!</v>
      </c>
      <c r="W40" s="102" t="e">
        <v>#VALUE!</v>
      </c>
      <c r="AA40" s="106"/>
      <c r="AL40" s="55" t="s">
        <v>106</v>
      </c>
      <c r="AM40" s="56">
        <f>_xll.qlInterestRateIndexFixingDate(IborIndex&amp;Tenor,AN40,Trigger)</f>
        <v>42188</v>
      </c>
      <c r="AN40" s="56">
        <f>_xll.qlCalendarAdvance(Calendar,AN39,AL40,"f",,Trigger)</f>
        <v>42192</v>
      </c>
      <c r="AO40" s="56">
        <f>_xll.qlInterestRateIndexMaturity(IborIndex&amp;Tenor,AN40,Trigger)</f>
        <v>42223</v>
      </c>
      <c r="AP40" s="102" t="e">
        <f>_xll.qlIndexFixing($Z$5,AM40,,Trigger)</f>
        <v>#VALUE!</v>
      </c>
      <c r="AQ40" s="102">
        <f>_xll.qlIndexFixing($AR$1,AN40,,Trigger)</f>
        <v>-5.851576889387422E-4</v>
      </c>
    </row>
    <row r="41" spans="1:43" s="38" customFormat="1" ht="11.25" customHeight="1" x14ac:dyDescent="0.2">
      <c r="A41" s="55" t="s">
        <v>124</v>
      </c>
      <c r="B41" s="146">
        <v>19</v>
      </c>
      <c r="C41" s="151" t="str">
        <f t="shared" si="10"/>
        <v>x20M</v>
      </c>
      <c r="D41" s="131" t="s">
        <v>9</v>
      </c>
      <c r="E41" s="55" t="str">
        <f t="shared" si="11"/>
        <v>Euribor1M</v>
      </c>
      <c r="F41" s="168" t="s">
        <v>36</v>
      </c>
      <c r="G41" s="148" t="str">
        <f t="shared" si="12"/>
        <v>EUR1MFRA19x20</v>
      </c>
      <c r="H41" s="183" t="str">
        <f>IFERROR(_xll.qlFraRateHelper(,G41,B41&amp;"M",E41,Permanent,Trigger,ObjectOverwrite),"--")</f>
        <v>--</v>
      </c>
      <c r="I41" s="55" t="b">
        <f t="shared" si="13"/>
        <v>0</v>
      </c>
      <c r="K41" s="55" t="str">
        <f t="shared" si="7"/>
        <v>FRA</v>
      </c>
      <c r="L41" s="55" t="str">
        <f t="shared" si="14"/>
        <v>21x22M</v>
      </c>
      <c r="M41" s="55" t="str">
        <f t="shared" si="15"/>
        <v>--</v>
      </c>
      <c r="N41" s="55" t="b">
        <f t="shared" si="15"/>
        <v>0</v>
      </c>
      <c r="O41" s="55">
        <v>1</v>
      </c>
      <c r="P41" s="55">
        <v>1</v>
      </c>
      <c r="Q41" s="55" t="e">
        <v>#NUM!</v>
      </c>
      <c r="R41" s="55" t="e">
        <f>_xll.qlRateHelperQuoteName(Q41)</f>
        <v>#VALUE!</v>
      </c>
      <c r="S41" s="102" t="e">
        <f>_xll.qlRateHelperQuoteValue(Q41,Trigger)</f>
        <v>#VALUE!</v>
      </c>
      <c r="T41" s="174" t="str">
        <f>IFERROR(_xll.qlFuturesRateHelperConvexityAdjustment(Q41,Trigger),"--")</f>
        <v>--</v>
      </c>
      <c r="U41" s="56" t="e">
        <f>_xll.qlRateHelperEarliestDate(Q41,Trigger)</f>
        <v>#VALUE!</v>
      </c>
      <c r="V41" s="56" t="e">
        <f>_xll.qlRateHelperLatestDate(Q41,Trigger)</f>
        <v>#VALUE!</v>
      </c>
      <c r="W41" s="102" t="e">
        <v>#VALUE!</v>
      </c>
      <c r="AA41" s="106"/>
      <c r="AL41" s="55" t="s">
        <v>106</v>
      </c>
      <c r="AM41" s="56">
        <f>_xll.qlInterestRateIndexFixingDate(IborIndex&amp;Tenor,AN41,Trigger)</f>
        <v>42191</v>
      </c>
      <c r="AN41" s="56">
        <f>_xll.qlCalendarAdvance(Calendar,AN40,AL41,"f",,Trigger)</f>
        <v>42193</v>
      </c>
      <c r="AO41" s="56">
        <f>_xll.qlInterestRateIndexMaturity(IborIndex&amp;Tenor,AN41,Trigger)</f>
        <v>42226</v>
      </c>
      <c r="AP41" s="102" t="e">
        <f>_xll.qlIndexFixing($Z$5,AM41,,Trigger)</f>
        <v>#VALUE!</v>
      </c>
      <c r="AQ41" s="102">
        <f>_xll.qlIndexFixing($AR$1,AN41,,Trigger)</f>
        <v>-5.8800051654544876E-4</v>
      </c>
    </row>
    <row r="42" spans="1:43" s="38" customFormat="1" ht="11.25" customHeight="1" x14ac:dyDescent="0.2">
      <c r="A42" s="55" t="s">
        <v>124</v>
      </c>
      <c r="B42" s="146">
        <v>20</v>
      </c>
      <c r="C42" s="151" t="str">
        <f t="shared" si="10"/>
        <v>x21M</v>
      </c>
      <c r="D42" s="131" t="s">
        <v>9</v>
      </c>
      <c r="E42" s="55" t="str">
        <f t="shared" si="11"/>
        <v>Euribor1M</v>
      </c>
      <c r="F42" s="168" t="s">
        <v>36</v>
      </c>
      <c r="G42" s="148" t="str">
        <f t="shared" si="12"/>
        <v>EUR1MFRA20x21</v>
      </c>
      <c r="H42" s="183" t="str">
        <f>IFERROR(_xll.qlFraRateHelper(,G42,B42&amp;"M",E42,Permanent,Trigger,ObjectOverwrite),"--")</f>
        <v>--</v>
      </c>
      <c r="I42" s="55" t="b">
        <f t="shared" si="13"/>
        <v>0</v>
      </c>
      <c r="K42" s="55" t="str">
        <f t="shared" si="7"/>
        <v>FRA</v>
      </c>
      <c r="L42" s="55" t="str">
        <f t="shared" si="14"/>
        <v>22x23M</v>
      </c>
      <c r="M42" s="55" t="str">
        <f t="shared" si="15"/>
        <v>--</v>
      </c>
      <c r="N42" s="55" t="b">
        <f t="shared" si="15"/>
        <v>0</v>
      </c>
      <c r="O42" s="55">
        <v>1</v>
      </c>
      <c r="P42" s="55">
        <v>1</v>
      </c>
      <c r="Q42" s="55" t="e">
        <v>#NUM!</v>
      </c>
      <c r="R42" s="55" t="e">
        <f>_xll.qlRateHelperQuoteName(Q42)</f>
        <v>#VALUE!</v>
      </c>
      <c r="S42" s="102" t="e">
        <f>_xll.qlRateHelperQuoteValue(Q42,Trigger)</f>
        <v>#VALUE!</v>
      </c>
      <c r="T42" s="174" t="str">
        <f>IFERROR(_xll.qlFuturesRateHelperConvexityAdjustment(Q42,Trigger),"--")</f>
        <v>--</v>
      </c>
      <c r="U42" s="56" t="e">
        <f>_xll.qlRateHelperEarliestDate(Q42,Trigger)</f>
        <v>#VALUE!</v>
      </c>
      <c r="V42" s="56" t="e">
        <f>_xll.qlRateHelperLatestDate(Q42,Trigger)</f>
        <v>#VALUE!</v>
      </c>
      <c r="W42" s="102" t="e">
        <v>#VALUE!</v>
      </c>
      <c r="AA42" s="106"/>
      <c r="AL42" s="55" t="s">
        <v>106</v>
      </c>
      <c r="AM42" s="56">
        <f>_xll.qlInterestRateIndexFixingDate(IborIndex&amp;Tenor,AN42,Trigger)</f>
        <v>42192</v>
      </c>
      <c r="AN42" s="56">
        <f>_xll.qlCalendarAdvance(Calendar,AN41,AL42,"f",,Trigger)</f>
        <v>42194</v>
      </c>
      <c r="AO42" s="56">
        <f>_xll.qlInterestRateIndexMaturity(IborIndex&amp;Tenor,AN42,Trigger)</f>
        <v>42226</v>
      </c>
      <c r="AP42" s="102" t="e">
        <f>_xll.qlIndexFixing($Z$5,AM42,,Trigger)</f>
        <v>#VALUE!</v>
      </c>
      <c r="AQ42" s="102">
        <f>_xll.qlIndexFixing($AR$1,AN42,,Trigger)</f>
        <v>-6.0374613818036857E-4</v>
      </c>
    </row>
    <row r="43" spans="1:43" s="38" customFormat="1" ht="11.25" customHeight="1" x14ac:dyDescent="0.2">
      <c r="A43" s="55" t="s">
        <v>124</v>
      </c>
      <c r="B43" s="146">
        <v>21</v>
      </c>
      <c r="C43" s="151" t="str">
        <f t="shared" si="10"/>
        <v>x22M</v>
      </c>
      <c r="D43" s="131" t="s">
        <v>9</v>
      </c>
      <c r="E43" s="55" t="str">
        <f t="shared" si="11"/>
        <v>Euribor1M</v>
      </c>
      <c r="F43" s="168" t="s">
        <v>36</v>
      </c>
      <c r="G43" s="148" t="str">
        <f t="shared" si="12"/>
        <v>EUR1MFRA21x22</v>
      </c>
      <c r="H43" s="183" t="str">
        <f>IFERROR(_xll.qlFraRateHelper(,G43,B43&amp;"M",E43,Permanent,Trigger,ObjectOverwrite),"--")</f>
        <v>--</v>
      </c>
      <c r="I43" s="55" t="b">
        <f t="shared" si="13"/>
        <v>0</v>
      </c>
      <c r="K43" s="62" t="str">
        <f t="shared" si="7"/>
        <v>FRA</v>
      </c>
      <c r="L43" s="62" t="str">
        <f t="shared" si="14"/>
        <v>23x24M</v>
      </c>
      <c r="M43" s="62" t="str">
        <f t="shared" si="15"/>
        <v>--</v>
      </c>
      <c r="N43" s="62" t="b">
        <f t="shared" si="15"/>
        <v>0</v>
      </c>
      <c r="O43" s="62">
        <v>1</v>
      </c>
      <c r="P43" s="62">
        <v>1</v>
      </c>
      <c r="Q43" s="55" t="e">
        <v>#NUM!</v>
      </c>
      <c r="R43" s="55" t="e">
        <f>_xll.qlRateHelperQuoteName(Q43)</f>
        <v>#VALUE!</v>
      </c>
      <c r="S43" s="102" t="e">
        <f>_xll.qlRateHelperQuoteValue(Q43,Trigger)</f>
        <v>#VALUE!</v>
      </c>
      <c r="T43" s="174" t="str">
        <f>IFERROR(_xll.qlFuturesRateHelperConvexityAdjustment(Q43,Trigger),"--")</f>
        <v>--</v>
      </c>
      <c r="U43" s="56" t="e">
        <f>_xll.qlRateHelperEarliestDate(Q43,Trigger)</f>
        <v>#VALUE!</v>
      </c>
      <c r="V43" s="56" t="e">
        <f>_xll.qlRateHelperLatestDate(Q43,Trigger)</f>
        <v>#VALUE!</v>
      </c>
      <c r="W43" s="102" t="e">
        <v>#VALUE!</v>
      </c>
      <c r="AA43" s="106"/>
      <c r="AL43" s="55" t="s">
        <v>106</v>
      </c>
      <c r="AM43" s="56">
        <f>_xll.qlInterestRateIndexFixingDate(IborIndex&amp;Tenor,AN43,Trigger)</f>
        <v>42193</v>
      </c>
      <c r="AN43" s="56">
        <f>_xll.qlCalendarAdvance(Calendar,AN42,AL43,"f",,Trigger)</f>
        <v>42195</v>
      </c>
      <c r="AO43" s="56">
        <f>_xll.qlInterestRateIndexMaturity(IborIndex&amp;Tenor,AN43,Trigger)</f>
        <v>42226</v>
      </c>
      <c r="AP43" s="102" t="e">
        <f>_xll.qlIndexFixing($Z$5,AM43,,Trigger)</f>
        <v>#VALUE!</v>
      </c>
      <c r="AQ43" s="102">
        <f>_xll.qlIndexFixing($AR$1,AN43,,Trigger)</f>
        <v>-6.0880978045488397E-4</v>
      </c>
    </row>
    <row r="44" spans="1:43" s="38" customFormat="1" ht="11.25" customHeight="1" x14ac:dyDescent="0.2">
      <c r="A44" s="55" t="s">
        <v>124</v>
      </c>
      <c r="B44" s="146">
        <v>22</v>
      </c>
      <c r="C44" s="151" t="str">
        <f t="shared" si="10"/>
        <v>x23M</v>
      </c>
      <c r="D44" s="131" t="s">
        <v>9</v>
      </c>
      <c r="E44" s="55" t="str">
        <f t="shared" si="11"/>
        <v>Euribor1M</v>
      </c>
      <c r="F44" s="168" t="s">
        <v>36</v>
      </c>
      <c r="G44" s="148" t="str">
        <f t="shared" si="12"/>
        <v>EUR1MFRA22x23</v>
      </c>
      <c r="H44" s="183" t="str">
        <f>IFERROR(_xll.qlFraRateHelper(,G44,B44&amp;"M",E44,Permanent,Trigger,ObjectOverwrite),"--")</f>
        <v>--</v>
      </c>
      <c r="I44" s="55" t="b">
        <f t="shared" si="13"/>
        <v>0</v>
      </c>
      <c r="K44" s="170" t="str">
        <f t="shared" ref="K44:L59" si="16">A50</f>
        <v>SW</v>
      </c>
      <c r="L44" s="170" t="str">
        <f t="shared" si="16"/>
        <v>1M</v>
      </c>
      <c r="M44" s="170" t="str">
        <f t="shared" ref="M44:N59" si="17">H50</f>
        <v>--</v>
      </c>
      <c r="N44" s="170" t="b">
        <f t="shared" si="17"/>
        <v>0</v>
      </c>
      <c r="O44" s="172">
        <v>1</v>
      </c>
      <c r="P44" s="172">
        <v>1</v>
      </c>
      <c r="Q44" s="55" t="e">
        <v>#NUM!</v>
      </c>
      <c r="R44" s="55" t="e">
        <f>_xll.qlRateHelperQuoteName(Q44)</f>
        <v>#VALUE!</v>
      </c>
      <c r="S44" s="102" t="e">
        <f>_xll.qlRateHelperQuoteValue(Q44,Trigger)</f>
        <v>#VALUE!</v>
      </c>
      <c r="T44" s="174" t="str">
        <f>IFERROR(_xll.qlFuturesRateHelperConvexityAdjustment(Q44,Trigger),"--")</f>
        <v>--</v>
      </c>
      <c r="U44" s="56" t="e">
        <f>_xll.qlRateHelperEarliestDate(Q44,Trigger)</f>
        <v>#VALUE!</v>
      </c>
      <c r="V44" s="56" t="e">
        <f>_xll.qlRateHelperLatestDate(Q44,Trigger)</f>
        <v>#VALUE!</v>
      </c>
      <c r="W44" s="102" t="e">
        <v>#VALUE!</v>
      </c>
      <c r="AA44" s="106"/>
      <c r="AL44" s="55" t="s">
        <v>106</v>
      </c>
      <c r="AM44" s="56">
        <f>_xll.qlInterestRateIndexFixingDate(IborIndex&amp;Tenor,AN44,Trigger)</f>
        <v>42194</v>
      </c>
      <c r="AN44" s="56">
        <f>_xll.qlCalendarAdvance(Calendar,AN43,AL44,"f",,Trigger)</f>
        <v>42198</v>
      </c>
      <c r="AO44" s="56">
        <f>_xll.qlInterestRateIndexMaturity(IborIndex&amp;Tenor,AN44,Trigger)</f>
        <v>42229</v>
      </c>
      <c r="AP44" s="102" t="e">
        <f>_xll.qlIndexFixing($Z$5,AM44,,Trigger)</f>
        <v>#VALUE!</v>
      </c>
      <c r="AQ44" s="102">
        <f>_xll.qlIndexFixing($AR$1,AN44,,Trigger)</f>
        <v>-6.1513672799859171E-4</v>
      </c>
    </row>
    <row r="45" spans="1:43" s="38" customFormat="1" ht="11.25" customHeight="1" x14ac:dyDescent="0.2">
      <c r="A45" s="55" t="s">
        <v>124</v>
      </c>
      <c r="B45" s="146">
        <v>23</v>
      </c>
      <c r="C45" s="151" t="str">
        <f t="shared" si="10"/>
        <v>x24M</v>
      </c>
      <c r="D45" s="131" t="s">
        <v>9</v>
      </c>
      <c r="E45" s="55" t="str">
        <f t="shared" si="11"/>
        <v>Euribor1M</v>
      </c>
      <c r="F45" s="168" t="s">
        <v>36</v>
      </c>
      <c r="G45" s="148" t="str">
        <f t="shared" si="12"/>
        <v>EUR1MFRA23x24</v>
      </c>
      <c r="H45" s="183" t="str">
        <f>IFERROR(_xll.qlFraRateHelper(,G45,B45&amp;"M",E45,Permanent,Trigger,ObjectOverwrite),"--")</f>
        <v>--</v>
      </c>
      <c r="I45" s="55" t="b">
        <f t="shared" si="13"/>
        <v>0</v>
      </c>
      <c r="K45" s="171" t="str">
        <f t="shared" si="16"/>
        <v>SW</v>
      </c>
      <c r="L45" s="171" t="str">
        <f t="shared" si="16"/>
        <v>2M</v>
      </c>
      <c r="M45" s="171" t="str">
        <f t="shared" si="17"/>
        <v>--</v>
      </c>
      <c r="N45" s="171" t="b">
        <f t="shared" si="17"/>
        <v>0</v>
      </c>
      <c r="O45" s="173">
        <v>1</v>
      </c>
      <c r="P45" s="173">
        <v>1</v>
      </c>
      <c r="Q45" s="55" t="e">
        <v>#NUM!</v>
      </c>
      <c r="R45" s="55" t="e">
        <f>_xll.qlRateHelperQuoteName(Q45)</f>
        <v>#VALUE!</v>
      </c>
      <c r="S45" s="102" t="e">
        <f>_xll.qlRateHelperQuoteValue(Q45,Trigger)</f>
        <v>#VALUE!</v>
      </c>
      <c r="T45" s="174" t="str">
        <f>IFERROR(_xll.qlFuturesRateHelperConvexityAdjustment(Q45,Trigger),"--")</f>
        <v>--</v>
      </c>
      <c r="U45" s="56" t="e">
        <f>_xll.qlRateHelperEarliestDate(Q45,Trigger)</f>
        <v>#VALUE!</v>
      </c>
      <c r="V45" s="56" t="e">
        <f>_xll.qlRateHelperLatestDate(Q45,Trigger)</f>
        <v>#VALUE!</v>
      </c>
      <c r="W45" s="102" t="e">
        <v>#VALUE!</v>
      </c>
      <c r="AA45" s="106"/>
      <c r="AL45" s="55" t="s">
        <v>106</v>
      </c>
      <c r="AM45" s="56">
        <f>_xll.qlInterestRateIndexFixingDate(IborIndex&amp;Tenor,AN45,Trigger)</f>
        <v>42195</v>
      </c>
      <c r="AN45" s="56">
        <f>_xll.qlCalendarAdvance(Calendar,AN44,AL45,"f",,Trigger)</f>
        <v>42199</v>
      </c>
      <c r="AO45" s="56">
        <f>_xll.qlInterestRateIndexMaturity(IborIndex&amp;Tenor,AN45,Trigger)</f>
        <v>42230</v>
      </c>
      <c r="AP45" s="102" t="e">
        <f>_xll.qlIndexFixing($Z$5,AM45,,Trigger)</f>
        <v>#VALUE!</v>
      </c>
      <c r="AQ45" s="102">
        <f>_xll.qlIndexFixing($AR$1,AN45,,Trigger)</f>
        <v>-6.1845957186501543E-4</v>
      </c>
    </row>
    <row r="46" spans="1:43" s="38" customFormat="1" ht="11.25" customHeight="1" x14ac:dyDescent="0.2">
      <c r="A46" s="62" t="s">
        <v>124</v>
      </c>
      <c r="B46" s="147">
        <v>24</v>
      </c>
      <c r="C46" s="152" t="str">
        <f t="shared" si="10"/>
        <v>x25M</v>
      </c>
      <c r="D46" s="134" t="s">
        <v>9</v>
      </c>
      <c r="E46" s="62" t="str">
        <f t="shared" si="11"/>
        <v>Euribor1M</v>
      </c>
      <c r="F46" s="169" t="s">
        <v>36</v>
      </c>
      <c r="G46" s="149" t="str">
        <f t="shared" si="12"/>
        <v>EUR1MFRA24x25</v>
      </c>
      <c r="H46" s="184" t="str">
        <f>IFERROR(_xll.qlFraRateHelper(,G46,B46&amp;"M",E46,Permanent,Trigger,ObjectOverwrite),"--")</f>
        <v>--</v>
      </c>
      <c r="I46" s="62" t="b">
        <f t="shared" si="13"/>
        <v>0</v>
      </c>
      <c r="K46" s="171" t="str">
        <f t="shared" si="16"/>
        <v>SW</v>
      </c>
      <c r="L46" s="171" t="str">
        <f t="shared" si="16"/>
        <v>3M</v>
      </c>
      <c r="M46" s="171" t="str">
        <f t="shared" si="17"/>
        <v>--</v>
      </c>
      <c r="N46" s="171" t="b">
        <f t="shared" si="17"/>
        <v>0</v>
      </c>
      <c r="O46" s="173">
        <v>1</v>
      </c>
      <c r="P46" s="173">
        <v>1</v>
      </c>
      <c r="Q46" s="55" t="e">
        <v>#NUM!</v>
      </c>
      <c r="R46" s="55" t="e">
        <f>_xll.qlRateHelperQuoteName(Q46)</f>
        <v>#VALUE!</v>
      </c>
      <c r="S46" s="102" t="e">
        <f>_xll.qlRateHelperQuoteValue(Q46,Trigger)</f>
        <v>#VALUE!</v>
      </c>
      <c r="T46" s="174" t="str">
        <f>IFERROR(_xll.qlFuturesRateHelperConvexityAdjustment(Q46,Trigger),"--")</f>
        <v>--</v>
      </c>
      <c r="U46" s="56" t="e">
        <f>_xll.qlRateHelperEarliestDate(Q46,Trigger)</f>
        <v>#VALUE!</v>
      </c>
      <c r="V46" s="56" t="e">
        <f>_xll.qlRateHelperLatestDate(Q46,Trigger)</f>
        <v>#VALUE!</v>
      </c>
      <c r="W46" s="102" t="e">
        <v>#VALUE!</v>
      </c>
      <c r="AA46" s="106"/>
      <c r="AL46" s="55" t="s">
        <v>106</v>
      </c>
      <c r="AM46" s="56">
        <f>_xll.qlInterestRateIndexFixingDate(IborIndex&amp;Tenor,AN46,Trigger)</f>
        <v>42198</v>
      </c>
      <c r="AN46" s="56">
        <f>_xll.qlCalendarAdvance(Calendar,AN45,AL46,"f",,Trigger)</f>
        <v>42200</v>
      </c>
      <c r="AO46" s="56">
        <f>_xll.qlInterestRateIndexMaturity(IborIndex&amp;Tenor,AN46,Trigger)</f>
        <v>42233</v>
      </c>
      <c r="AP46" s="102" t="e">
        <f>_xll.qlIndexFixing($Z$5,AM46,,Trigger)</f>
        <v>#VALUE!</v>
      </c>
      <c r="AQ46" s="102">
        <f>_xll.qlIndexFixing($AR$1,AN46,,Trigger)</f>
        <v>-6.2168326915573908E-4</v>
      </c>
    </row>
    <row r="47" spans="1:43" s="38" customFormat="1" ht="11.25" customHeight="1" x14ac:dyDescent="0.2">
      <c r="K47" s="171" t="str">
        <f t="shared" si="16"/>
        <v>SW</v>
      </c>
      <c r="L47" s="171" t="str">
        <f t="shared" si="16"/>
        <v>4M</v>
      </c>
      <c r="M47" s="171" t="str">
        <f t="shared" si="17"/>
        <v>--</v>
      </c>
      <c r="N47" s="171" t="b">
        <f t="shared" si="17"/>
        <v>0</v>
      </c>
      <c r="O47" s="173">
        <v>1</v>
      </c>
      <c r="P47" s="173">
        <v>1</v>
      </c>
      <c r="Q47" s="55" t="e">
        <v>#NUM!</v>
      </c>
      <c r="R47" s="55" t="e">
        <f>_xll.qlRateHelperQuoteName(Q47)</f>
        <v>#VALUE!</v>
      </c>
      <c r="S47" s="102" t="e">
        <f>_xll.qlRateHelperQuoteValue(Q47,Trigger)</f>
        <v>#VALUE!</v>
      </c>
      <c r="T47" s="174" t="str">
        <f>IFERROR(_xll.qlFuturesRateHelperConvexityAdjustment(Q47,Trigger),"--")</f>
        <v>--</v>
      </c>
      <c r="U47" s="56" t="e">
        <f>_xll.qlRateHelperEarliestDate(Q47,Trigger)</f>
        <v>#VALUE!</v>
      </c>
      <c r="V47" s="56" t="e">
        <f>_xll.qlRateHelperLatestDate(Q47,Trigger)</f>
        <v>#VALUE!</v>
      </c>
      <c r="W47" s="102" t="e">
        <v>#VALUE!</v>
      </c>
      <c r="AA47" s="106"/>
      <c r="AL47" s="55" t="s">
        <v>106</v>
      </c>
      <c r="AM47" s="56">
        <f>_xll.qlInterestRateIndexFixingDate(IborIndex&amp;Tenor,AN47,Trigger)</f>
        <v>42199</v>
      </c>
      <c r="AN47" s="56">
        <f>_xll.qlCalendarAdvance(Calendar,AN46,AL47,"f",,Trigger)</f>
        <v>42201</v>
      </c>
      <c r="AO47" s="56">
        <f>_xll.qlInterestRateIndexMaturity(IborIndex&amp;Tenor,AN47,Trigger)</f>
        <v>42233</v>
      </c>
      <c r="AP47" s="102" t="e">
        <f>_xll.qlIndexFixing($Z$5,AM47,,Trigger)</f>
        <v>#VALUE!</v>
      </c>
      <c r="AQ47" s="102">
        <f>_xll.qlIndexFixing($AR$1,AN47,,Trigger)</f>
        <v>-6.305049197747666E-4</v>
      </c>
    </row>
    <row r="48" spans="1:43" s="38" customFormat="1" ht="11.25" customHeight="1" x14ac:dyDescent="0.2">
      <c r="A48" s="46"/>
      <c r="B48" s="46"/>
      <c r="C48" s="46"/>
      <c r="D48" s="46"/>
      <c r="E48" s="46"/>
      <c r="F48" s="44"/>
      <c r="G48" s="17" t="s">
        <v>4</v>
      </c>
      <c r="H48" s="1" t="str">
        <f>_xll.qlEuribor(,Tenor,,,Trigger)</f>
        <v>obj_00808#0001</v>
      </c>
      <c r="K48" s="171" t="str">
        <f t="shared" si="16"/>
        <v>SW</v>
      </c>
      <c r="L48" s="171" t="str">
        <f t="shared" si="16"/>
        <v>5M</v>
      </c>
      <c r="M48" s="171" t="str">
        <f t="shared" si="17"/>
        <v>--</v>
      </c>
      <c r="N48" s="171" t="b">
        <f t="shared" si="17"/>
        <v>0</v>
      </c>
      <c r="O48" s="173">
        <v>1</v>
      </c>
      <c r="P48" s="173">
        <v>1</v>
      </c>
      <c r="Q48" s="55" t="e">
        <v>#NUM!</v>
      </c>
      <c r="R48" s="55" t="e">
        <f>_xll.qlRateHelperQuoteName(Q48)</f>
        <v>#VALUE!</v>
      </c>
      <c r="S48" s="102" t="e">
        <f>_xll.qlRateHelperQuoteValue(Q48,Trigger)</f>
        <v>#VALUE!</v>
      </c>
      <c r="T48" s="174" t="str">
        <f>IFERROR(_xll.qlFuturesRateHelperConvexityAdjustment(Q48,Trigger),"--")</f>
        <v>--</v>
      </c>
      <c r="U48" s="56" t="e">
        <f>_xll.qlRateHelperEarliestDate(Q48,Trigger)</f>
        <v>#VALUE!</v>
      </c>
      <c r="V48" s="56" t="e">
        <f>_xll.qlRateHelperLatestDate(Q48,Trigger)</f>
        <v>#VALUE!</v>
      </c>
      <c r="W48" s="102" t="e">
        <v>#VALUE!</v>
      </c>
      <c r="AA48" s="106"/>
      <c r="AL48" s="55" t="s">
        <v>106</v>
      </c>
      <c r="AM48" s="56">
        <f>_xll.qlInterestRateIndexFixingDate(IborIndex&amp;Tenor,AN48,Trigger)</f>
        <v>42200</v>
      </c>
      <c r="AN48" s="56">
        <f>_xll.qlCalendarAdvance(Calendar,AN47,AL48,"f",,Trigger)</f>
        <v>42202</v>
      </c>
      <c r="AO48" s="56">
        <f>_xll.qlInterestRateIndexMaturity(IborIndex&amp;Tenor,AN48,Trigger)</f>
        <v>42233</v>
      </c>
      <c r="AP48" s="102" t="e">
        <f>_xll.qlIndexFixing($Z$5,AM48,,Trigger)</f>
        <v>#VALUE!</v>
      </c>
      <c r="AQ48" s="102">
        <f>_xll.qlIndexFixing($AR$1,AN48,,Trigger)</f>
        <v>-6.3258571572192526E-4</v>
      </c>
    </row>
    <row r="49" spans="1:43" s="38" customFormat="1" ht="11.25" customHeight="1" x14ac:dyDescent="0.2">
      <c r="A49" s="17" t="s">
        <v>12</v>
      </c>
      <c r="B49" s="17" t="s">
        <v>39</v>
      </c>
      <c r="C49" s="17" t="s">
        <v>5</v>
      </c>
      <c r="D49" s="17" t="s">
        <v>7</v>
      </c>
      <c r="E49" s="17" t="s">
        <v>6</v>
      </c>
      <c r="F49" s="17" t="s">
        <v>136</v>
      </c>
      <c r="G49" s="17" t="s">
        <v>114</v>
      </c>
      <c r="H49" s="17" t="s">
        <v>33</v>
      </c>
      <c r="I49" s="17" t="s">
        <v>35</v>
      </c>
      <c r="K49" s="171" t="str">
        <f t="shared" si="16"/>
        <v>SW</v>
      </c>
      <c r="L49" s="171" t="str">
        <f t="shared" si="16"/>
        <v>6M</v>
      </c>
      <c r="M49" s="171" t="str">
        <f t="shared" si="17"/>
        <v>--</v>
      </c>
      <c r="N49" s="171" t="b">
        <f t="shared" si="17"/>
        <v>0</v>
      </c>
      <c r="O49" s="173">
        <v>1</v>
      </c>
      <c r="P49" s="173">
        <v>1</v>
      </c>
      <c r="Q49" s="55" t="e">
        <v>#NUM!</v>
      </c>
      <c r="R49" s="55" t="e">
        <f>_xll.qlRateHelperQuoteName(Q49)</f>
        <v>#VALUE!</v>
      </c>
      <c r="S49" s="102" t="e">
        <f>_xll.qlRateHelperQuoteValue(Q49,Trigger)</f>
        <v>#VALUE!</v>
      </c>
      <c r="T49" s="174" t="str">
        <f>IFERROR(_xll.qlFuturesRateHelperConvexityAdjustment(Q49,Trigger),"--")</f>
        <v>--</v>
      </c>
      <c r="U49" s="56" t="e">
        <f>_xll.qlRateHelperEarliestDate(Q49,Trigger)</f>
        <v>#VALUE!</v>
      </c>
      <c r="V49" s="56" t="e">
        <f>_xll.qlRateHelperLatestDate(Q49,Trigger)</f>
        <v>#VALUE!</v>
      </c>
      <c r="W49" s="102" t="e">
        <v>#VALUE!</v>
      </c>
      <c r="AA49" s="106"/>
      <c r="AL49" s="55" t="s">
        <v>106</v>
      </c>
      <c r="AM49" s="56">
        <f>_xll.qlInterestRateIndexFixingDate(IborIndex&amp;Tenor,AN49,Trigger)</f>
        <v>42201</v>
      </c>
      <c r="AN49" s="56">
        <f>_xll.qlCalendarAdvance(Calendar,AN48,AL49,"f",,Trigger)</f>
        <v>42205</v>
      </c>
      <c r="AO49" s="56">
        <f>_xll.qlInterestRateIndexMaturity(IborIndex&amp;Tenor,AN49,Trigger)</f>
        <v>42236</v>
      </c>
      <c r="AP49" s="102" t="e">
        <f>_xll.qlIndexFixing($Z$5,AM49,,Trigger)</f>
        <v>#VALUE!</v>
      </c>
      <c r="AQ49" s="102">
        <f>_xll.qlIndexFixing($AR$1,AN49,,Trigger)</f>
        <v>-6.3291806281163729E-4</v>
      </c>
    </row>
    <row r="50" spans="1:43" s="38" customFormat="1" ht="11.25" customHeight="1" x14ac:dyDescent="0.2">
      <c r="A50" s="153" t="s">
        <v>132</v>
      </c>
      <c r="B50" s="136" t="s">
        <v>2</v>
      </c>
      <c r="C50" s="154" t="s">
        <v>8</v>
      </c>
      <c r="D50" s="155" t="s">
        <v>9</v>
      </c>
      <c r="E50" s="154" t="s">
        <v>10</v>
      </c>
      <c r="F50" s="155" t="s">
        <v>11</v>
      </c>
      <c r="G50" s="156" t="str">
        <f t="shared" ref="G50:G72" si="18">Currency&amp;Tenor&amp;A50&amp;B50</f>
        <v>EUR1MSW1M</v>
      </c>
      <c r="H50" s="154" t="str">
        <f>IFERROR(_xll.qlSwapRateHelper2(,G50,,$B50,Calendar,$E50,$D50,$F50,$H$48,0,C50,"EURON",Permanent,Trigger,ObjectOverwrite),"--")</f>
        <v>--</v>
      </c>
      <c r="I50" s="129" t="b">
        <f t="shared" ref="I50:I108" si="19">IF(H50="--",FALSE,TRUE)</f>
        <v>0</v>
      </c>
      <c r="K50" s="171" t="str">
        <f t="shared" si="16"/>
        <v>SW</v>
      </c>
      <c r="L50" s="171" t="str">
        <f t="shared" si="16"/>
        <v>7M</v>
      </c>
      <c r="M50" s="171" t="str">
        <f t="shared" si="17"/>
        <v>--</v>
      </c>
      <c r="N50" s="171" t="b">
        <f t="shared" si="17"/>
        <v>0</v>
      </c>
      <c r="O50" s="173">
        <v>1</v>
      </c>
      <c r="P50" s="173">
        <v>1</v>
      </c>
      <c r="Q50" s="55" t="e">
        <v>#NUM!</v>
      </c>
      <c r="R50" s="55" t="e">
        <f>_xll.qlRateHelperQuoteName(Q50)</f>
        <v>#VALUE!</v>
      </c>
      <c r="S50" s="102" t="e">
        <f>_xll.qlRateHelperQuoteValue(Q50,Trigger)</f>
        <v>#VALUE!</v>
      </c>
      <c r="T50" s="174" t="str">
        <f>IFERROR(_xll.qlFuturesRateHelperConvexityAdjustment(Q50,Trigger),"--")</f>
        <v>--</v>
      </c>
      <c r="U50" s="56" t="e">
        <f>_xll.qlRateHelperEarliestDate(Q50,Trigger)</f>
        <v>#VALUE!</v>
      </c>
      <c r="V50" s="56" t="e">
        <f>_xll.qlRateHelperLatestDate(Q50,Trigger)</f>
        <v>#VALUE!</v>
      </c>
      <c r="W50" s="102" t="e">
        <v>#VALUE!</v>
      </c>
      <c r="AA50" s="106"/>
      <c r="AL50" s="55" t="s">
        <v>106</v>
      </c>
      <c r="AM50" s="56">
        <f>_xll.qlInterestRateIndexFixingDate(IborIndex&amp;Tenor,AN50,Trigger)</f>
        <v>42202</v>
      </c>
      <c r="AN50" s="56">
        <f>_xll.qlCalendarAdvance(Calendar,AN49,AL50,"f",,Trigger)</f>
        <v>42206</v>
      </c>
      <c r="AO50" s="56">
        <f>_xll.qlInterestRateIndexMaturity(IborIndex&amp;Tenor,AN50,Trigger)</f>
        <v>42237</v>
      </c>
      <c r="AP50" s="102" t="e">
        <f>_xll.qlIndexFixing($Z$5,AM50,,Trigger)</f>
        <v>#VALUE!</v>
      </c>
      <c r="AQ50" s="102">
        <f>_xll.qlIndexFixing($AR$1,AN50,,Trigger)</f>
        <v>-6.3474943228059022E-4</v>
      </c>
    </row>
    <row r="51" spans="1:43" s="38" customFormat="1" ht="11.25" customHeight="1" x14ac:dyDescent="0.2">
      <c r="A51" s="157" t="s">
        <v>132</v>
      </c>
      <c r="B51" s="138" t="s">
        <v>47</v>
      </c>
      <c r="C51" s="158" t="s">
        <v>8</v>
      </c>
      <c r="D51" s="159" t="s">
        <v>9</v>
      </c>
      <c r="E51" s="158" t="s">
        <v>10</v>
      </c>
      <c r="F51" s="159" t="s">
        <v>11</v>
      </c>
      <c r="G51" s="160" t="str">
        <f t="shared" si="18"/>
        <v>EUR1MSW2M</v>
      </c>
      <c r="H51" s="158" t="str">
        <f>IFERROR(_xll.qlSwapRateHelper2(,G51,,$B51,Calendar,$E51,$D51,$F51,$H$48,0,C51,"EURON",Permanent,Trigger,ObjectOverwrite),"--")</f>
        <v>--</v>
      </c>
      <c r="I51" s="161" t="b">
        <f t="shared" si="19"/>
        <v>0</v>
      </c>
      <c r="K51" s="171" t="str">
        <f t="shared" si="16"/>
        <v>SW</v>
      </c>
      <c r="L51" s="171" t="str">
        <f t="shared" si="16"/>
        <v>8M</v>
      </c>
      <c r="M51" s="171" t="str">
        <f t="shared" si="17"/>
        <v>--</v>
      </c>
      <c r="N51" s="171" t="b">
        <f t="shared" si="17"/>
        <v>0</v>
      </c>
      <c r="O51" s="173">
        <v>1</v>
      </c>
      <c r="P51" s="173">
        <v>1</v>
      </c>
      <c r="Q51" s="55" t="e">
        <v>#NUM!</v>
      </c>
      <c r="R51" s="55" t="e">
        <f>_xll.qlRateHelperQuoteName(Q51)</f>
        <v>#VALUE!</v>
      </c>
      <c r="S51" s="102" t="e">
        <f>_xll.qlRateHelperQuoteValue(Q51,Trigger)</f>
        <v>#VALUE!</v>
      </c>
      <c r="T51" s="174" t="str">
        <f>IFERROR(_xll.qlFuturesRateHelperConvexityAdjustment(Q51,Trigger),"--")</f>
        <v>--</v>
      </c>
      <c r="U51" s="56" t="e">
        <f>_xll.qlRateHelperEarliestDate(Q51,Trigger)</f>
        <v>#VALUE!</v>
      </c>
      <c r="V51" s="56" t="e">
        <f>_xll.qlRateHelperLatestDate(Q51,Trigger)</f>
        <v>#VALUE!</v>
      </c>
      <c r="W51" s="102" t="e">
        <v>#VALUE!</v>
      </c>
      <c r="AA51" s="106"/>
      <c r="AL51" s="55" t="s">
        <v>106</v>
      </c>
      <c r="AM51" s="56">
        <f>_xll.qlInterestRateIndexFixingDate(IborIndex&amp;Tenor,AN51,Trigger)</f>
        <v>42205</v>
      </c>
      <c r="AN51" s="56">
        <f>_xll.qlCalendarAdvance(Calendar,AN50,AL51,"f",,Trigger)</f>
        <v>42207</v>
      </c>
      <c r="AO51" s="56">
        <f>_xll.qlInterestRateIndexMaturity(IborIndex&amp;Tenor,AN51,Trigger)</f>
        <v>42240</v>
      </c>
      <c r="AP51" s="102" t="e">
        <f>_xll.qlIndexFixing($Z$5,AM51,,Trigger)</f>
        <v>#VALUE!</v>
      </c>
      <c r="AQ51" s="102">
        <f>_xll.qlIndexFixing($AR$1,AN51,,Trigger)</f>
        <v>-6.36421727582342E-4</v>
      </c>
    </row>
    <row r="52" spans="1:43" s="38" customFormat="1" ht="11.25" customHeight="1" x14ac:dyDescent="0.2">
      <c r="A52" s="157" t="s">
        <v>132</v>
      </c>
      <c r="B52" s="138" t="s">
        <v>0</v>
      </c>
      <c r="C52" s="158" t="s">
        <v>8</v>
      </c>
      <c r="D52" s="159" t="s">
        <v>9</v>
      </c>
      <c r="E52" s="158" t="s">
        <v>10</v>
      </c>
      <c r="F52" s="159" t="s">
        <v>11</v>
      </c>
      <c r="G52" s="160" t="str">
        <f t="shared" si="18"/>
        <v>EUR1MSW3M</v>
      </c>
      <c r="H52" s="158" t="str">
        <f>IFERROR(_xll.qlSwapRateHelper2(,G52,,$B52,Calendar,$E52,$D52,$F52,$H$48,0,C52,"EURON",Permanent,Trigger,ObjectOverwrite),"--")</f>
        <v>--</v>
      </c>
      <c r="I52" s="161" t="b">
        <f t="shared" si="19"/>
        <v>0</v>
      </c>
      <c r="K52" s="171" t="str">
        <f t="shared" si="16"/>
        <v>SW</v>
      </c>
      <c r="L52" s="171" t="str">
        <f t="shared" si="16"/>
        <v>9M</v>
      </c>
      <c r="M52" s="171" t="str">
        <f t="shared" si="17"/>
        <v>--</v>
      </c>
      <c r="N52" s="171" t="b">
        <f t="shared" si="17"/>
        <v>0</v>
      </c>
      <c r="O52" s="173">
        <v>1</v>
      </c>
      <c r="P52" s="173">
        <v>1</v>
      </c>
      <c r="Q52" s="55" t="e">
        <v>#NUM!</v>
      </c>
      <c r="R52" s="55" t="e">
        <f>_xll.qlRateHelperQuoteName(Q52)</f>
        <v>#VALUE!</v>
      </c>
      <c r="S52" s="102" t="e">
        <f>_xll.qlRateHelperQuoteValue(Q52,Trigger)</f>
        <v>#VALUE!</v>
      </c>
      <c r="T52" s="174" t="str">
        <f>IFERROR(_xll.qlFuturesRateHelperConvexityAdjustment(Q52,Trigger),"--")</f>
        <v>--</v>
      </c>
      <c r="U52" s="56" t="e">
        <f>_xll.qlRateHelperEarliestDate(Q52,Trigger)</f>
        <v>#VALUE!</v>
      </c>
      <c r="V52" s="56" t="e">
        <f>_xll.qlRateHelperLatestDate(Q52,Trigger)</f>
        <v>#VALUE!</v>
      </c>
      <c r="W52" s="102" t="e">
        <v>#VALUE!</v>
      </c>
      <c r="AA52" s="106"/>
      <c r="AL52" s="55" t="s">
        <v>106</v>
      </c>
      <c r="AM52" s="56">
        <f>_xll.qlInterestRateIndexFixingDate(IborIndex&amp;Tenor,AN52,Trigger)</f>
        <v>42206</v>
      </c>
      <c r="AN52" s="56">
        <f>_xll.qlCalendarAdvance(Calendar,AN51,AL52,"f",,Trigger)</f>
        <v>42208</v>
      </c>
      <c r="AO52" s="56">
        <f>_xll.qlInterestRateIndexMaturity(IborIndex&amp;Tenor,AN52,Trigger)</f>
        <v>42240</v>
      </c>
      <c r="AP52" s="102" t="e">
        <f>_xll.qlIndexFixing($Z$5,AM52,,Trigger)</f>
        <v>#VALUE!</v>
      </c>
      <c r="AQ52" s="102">
        <f>_xll.qlIndexFixing($AR$1,AN52,,Trigger)</f>
        <v>-6.3698389237061071E-4</v>
      </c>
    </row>
    <row r="53" spans="1:43" s="38" customFormat="1" ht="11.25" customHeight="1" x14ac:dyDescent="0.2">
      <c r="A53" s="157" t="s">
        <v>132</v>
      </c>
      <c r="B53" s="138" t="s">
        <v>48</v>
      </c>
      <c r="C53" s="158" t="s">
        <v>8</v>
      </c>
      <c r="D53" s="159" t="s">
        <v>9</v>
      </c>
      <c r="E53" s="158" t="s">
        <v>10</v>
      </c>
      <c r="F53" s="159" t="s">
        <v>11</v>
      </c>
      <c r="G53" s="160" t="str">
        <f t="shared" si="18"/>
        <v>EUR1MSW4M</v>
      </c>
      <c r="H53" s="158" t="str">
        <f>IFERROR(_xll.qlSwapRateHelper2(,G53,,$B53,Calendar,$E53,$D53,$F53,$H$48,0,C53,"EURON",Permanent,Trigger,ObjectOverwrite),"--")</f>
        <v>--</v>
      </c>
      <c r="I53" s="161" t="b">
        <f t="shared" si="19"/>
        <v>0</v>
      </c>
      <c r="K53" s="171" t="str">
        <f t="shared" si="16"/>
        <v>SW</v>
      </c>
      <c r="L53" s="171" t="str">
        <f t="shared" si="16"/>
        <v>10M</v>
      </c>
      <c r="M53" s="171" t="str">
        <f t="shared" si="17"/>
        <v>--</v>
      </c>
      <c r="N53" s="171" t="b">
        <f t="shared" si="17"/>
        <v>0</v>
      </c>
      <c r="O53" s="173">
        <v>1</v>
      </c>
      <c r="P53" s="173">
        <v>1</v>
      </c>
      <c r="Q53" s="55" t="e">
        <v>#NUM!</v>
      </c>
      <c r="R53" s="55" t="e">
        <f>_xll.qlRateHelperQuoteName(Q53)</f>
        <v>#VALUE!</v>
      </c>
      <c r="S53" s="102" t="e">
        <f>_xll.qlRateHelperQuoteValue(Q53,Trigger)</f>
        <v>#VALUE!</v>
      </c>
      <c r="T53" s="174" t="str">
        <f>IFERROR(_xll.qlFuturesRateHelperConvexityAdjustment(Q53,Trigger),"--")</f>
        <v>--</v>
      </c>
      <c r="U53" s="56" t="e">
        <f>_xll.qlRateHelperEarliestDate(Q53,Trigger)</f>
        <v>#VALUE!</v>
      </c>
      <c r="V53" s="56" t="e">
        <f>_xll.qlRateHelperLatestDate(Q53,Trigger)</f>
        <v>#VALUE!</v>
      </c>
      <c r="W53" s="102" t="e">
        <v>#VALUE!</v>
      </c>
      <c r="AA53" s="106"/>
      <c r="AL53" s="55" t="s">
        <v>106</v>
      </c>
      <c r="AM53" s="56">
        <f>_xll.qlInterestRateIndexFixingDate(IborIndex&amp;Tenor,AN53,Trigger)</f>
        <v>42207</v>
      </c>
      <c r="AN53" s="56">
        <f>_xll.qlCalendarAdvance(Calendar,AN52,AL53,"f",,Trigger)</f>
        <v>42209</v>
      </c>
      <c r="AO53" s="56">
        <f>_xll.qlInterestRateIndexMaturity(IborIndex&amp;Tenor,AN53,Trigger)</f>
        <v>42240</v>
      </c>
      <c r="AP53" s="102" t="e">
        <f>_xll.qlIndexFixing($Z$5,AM53,,Trigger)</f>
        <v>#VALUE!</v>
      </c>
      <c r="AQ53" s="102">
        <f>_xll.qlIndexFixing($AR$1,AN53,,Trigger)</f>
        <v>-6.3653194276641807E-4</v>
      </c>
    </row>
    <row r="54" spans="1:43" s="38" customFormat="1" ht="11.25" customHeight="1" x14ac:dyDescent="0.2">
      <c r="A54" s="157" t="s">
        <v>132</v>
      </c>
      <c r="B54" s="138" t="s">
        <v>49</v>
      </c>
      <c r="C54" s="158" t="s">
        <v>8</v>
      </c>
      <c r="D54" s="159" t="s">
        <v>9</v>
      </c>
      <c r="E54" s="158" t="s">
        <v>10</v>
      </c>
      <c r="F54" s="159" t="s">
        <v>11</v>
      </c>
      <c r="G54" s="160" t="str">
        <f t="shared" si="18"/>
        <v>EUR1MSW5M</v>
      </c>
      <c r="H54" s="158" t="str">
        <f>IFERROR(_xll.qlSwapRateHelper2(,G54,,$B54,Calendar,$E54,$D54,$F54,$H$48,0,C54,"EURON",Permanent,Trigger,ObjectOverwrite),"--")</f>
        <v>--</v>
      </c>
      <c r="I54" s="161" t="b">
        <f t="shared" si="19"/>
        <v>0</v>
      </c>
      <c r="K54" s="171" t="str">
        <f t="shared" si="16"/>
        <v>SW</v>
      </c>
      <c r="L54" s="171" t="str">
        <f t="shared" si="16"/>
        <v>11M</v>
      </c>
      <c r="M54" s="171" t="str">
        <f t="shared" si="17"/>
        <v>--</v>
      </c>
      <c r="N54" s="171" t="b">
        <f t="shared" si="17"/>
        <v>0</v>
      </c>
      <c r="O54" s="173">
        <v>1</v>
      </c>
      <c r="P54" s="173">
        <v>1</v>
      </c>
      <c r="Q54" s="55" t="e">
        <v>#NUM!</v>
      </c>
      <c r="R54" s="55" t="e">
        <f>_xll.qlRateHelperQuoteName(Q54)</f>
        <v>#VALUE!</v>
      </c>
      <c r="S54" s="102" t="e">
        <f>_xll.qlRateHelperQuoteValue(Q54,Trigger)</f>
        <v>#VALUE!</v>
      </c>
      <c r="T54" s="174" t="str">
        <f>IFERROR(_xll.qlFuturesRateHelperConvexityAdjustment(Q54,Trigger),"--")</f>
        <v>--</v>
      </c>
      <c r="U54" s="56" t="e">
        <f>_xll.qlRateHelperEarliestDate(Q54,Trigger)</f>
        <v>#VALUE!</v>
      </c>
      <c r="V54" s="56" t="e">
        <f>_xll.qlRateHelperLatestDate(Q54,Trigger)</f>
        <v>#VALUE!</v>
      </c>
      <c r="W54" s="102" t="e">
        <v>#VALUE!</v>
      </c>
      <c r="AA54" s="106"/>
      <c r="AL54" s="55" t="s">
        <v>106</v>
      </c>
      <c r="AM54" s="56">
        <f>_xll.qlInterestRateIndexFixingDate(IborIndex&amp;Tenor,AN54,Trigger)</f>
        <v>42208</v>
      </c>
      <c r="AN54" s="56">
        <f>_xll.qlCalendarAdvance(Calendar,AN53,AL54,"f",,Trigger)</f>
        <v>42212</v>
      </c>
      <c r="AO54" s="56">
        <f>_xll.qlInterestRateIndexMaturity(IborIndex&amp;Tenor,AN54,Trigger)</f>
        <v>42243</v>
      </c>
      <c r="AP54" s="102" t="e">
        <f>_xll.qlIndexFixing($Z$5,AM54,,Trigger)</f>
        <v>#VALUE!</v>
      </c>
      <c r="AQ54" s="102">
        <f>_xll.qlIndexFixing($AR$1,AN54,,Trigger)</f>
        <v>-6.3338345070713075E-4</v>
      </c>
    </row>
    <row r="55" spans="1:43" s="38" customFormat="1" ht="11.25" customHeight="1" x14ac:dyDescent="0.2">
      <c r="A55" s="157" t="s">
        <v>132</v>
      </c>
      <c r="B55" s="138" t="s">
        <v>3</v>
      </c>
      <c r="C55" s="158" t="s">
        <v>8</v>
      </c>
      <c r="D55" s="159" t="s">
        <v>9</v>
      </c>
      <c r="E55" s="158" t="s">
        <v>10</v>
      </c>
      <c r="F55" s="159" t="s">
        <v>11</v>
      </c>
      <c r="G55" s="160" t="str">
        <f t="shared" si="18"/>
        <v>EUR1MSW6M</v>
      </c>
      <c r="H55" s="158" t="str">
        <f>IFERROR(_xll.qlSwapRateHelper2(,G55,,$B55,Calendar,$E55,$D55,$F55,$H$48,0,C55,"EURON",Permanent,Trigger,ObjectOverwrite),"--")</f>
        <v>--</v>
      </c>
      <c r="I55" s="161" t="b">
        <f t="shared" si="19"/>
        <v>0</v>
      </c>
      <c r="K55" s="171" t="str">
        <f t="shared" si="16"/>
        <v>SW</v>
      </c>
      <c r="L55" s="171" t="str">
        <f t="shared" si="16"/>
        <v>1Y</v>
      </c>
      <c r="M55" s="171" t="str">
        <f t="shared" si="17"/>
        <v>--</v>
      </c>
      <c r="N55" s="171" t="b">
        <f t="shared" si="17"/>
        <v>0</v>
      </c>
      <c r="O55" s="173">
        <v>1</v>
      </c>
      <c r="P55" s="173">
        <v>1</v>
      </c>
      <c r="Q55" s="55" t="e">
        <v>#NUM!</v>
      </c>
      <c r="R55" s="55" t="e">
        <f>_xll.qlRateHelperQuoteName(Q55)</f>
        <v>#VALUE!</v>
      </c>
      <c r="S55" s="102" t="e">
        <f>_xll.qlRateHelperQuoteValue(Q55,Trigger)</f>
        <v>#VALUE!</v>
      </c>
      <c r="T55" s="174" t="str">
        <f>IFERROR(_xll.qlFuturesRateHelperConvexityAdjustment(Q55,Trigger),"--")</f>
        <v>--</v>
      </c>
      <c r="U55" s="56" t="e">
        <f>_xll.qlRateHelperEarliestDate(Q55,Trigger)</f>
        <v>#VALUE!</v>
      </c>
      <c r="V55" s="56" t="e">
        <f>_xll.qlRateHelperLatestDate(Q55,Trigger)</f>
        <v>#VALUE!</v>
      </c>
      <c r="W55" s="102" t="e">
        <v>#VALUE!</v>
      </c>
      <c r="AA55" s="106"/>
      <c r="AL55" s="55" t="s">
        <v>106</v>
      </c>
      <c r="AM55" s="56">
        <f>_xll.qlInterestRateIndexFixingDate(IborIndex&amp;Tenor,AN55,Trigger)</f>
        <v>42209</v>
      </c>
      <c r="AN55" s="56">
        <f>_xll.qlCalendarAdvance(Calendar,AN54,AL55,"f",,Trigger)</f>
        <v>42213</v>
      </c>
      <c r="AO55" s="56">
        <f>_xll.qlInterestRateIndexMaturity(IborIndex&amp;Tenor,AN55,Trigger)</f>
        <v>42244</v>
      </c>
      <c r="AP55" s="102" t="e">
        <f>_xll.qlIndexFixing($Z$5,AM55,,Trigger)</f>
        <v>#VALUE!</v>
      </c>
      <c r="AQ55" s="102">
        <f>_xll.qlIndexFixing($AR$1,AN55,,Trigger)</f>
        <v>-6.3356882518975088E-4</v>
      </c>
    </row>
    <row r="56" spans="1:43" s="38" customFormat="1" ht="11.25" customHeight="1" x14ac:dyDescent="0.2">
      <c r="A56" s="157" t="s">
        <v>132</v>
      </c>
      <c r="B56" s="138" t="s">
        <v>50</v>
      </c>
      <c r="C56" s="158" t="s">
        <v>8</v>
      </c>
      <c r="D56" s="159" t="s">
        <v>9</v>
      </c>
      <c r="E56" s="158" t="s">
        <v>10</v>
      </c>
      <c r="F56" s="159" t="s">
        <v>11</v>
      </c>
      <c r="G56" s="160" t="str">
        <f t="shared" si="18"/>
        <v>EUR1MSW7M</v>
      </c>
      <c r="H56" s="158" t="str">
        <f>IFERROR(_xll.qlSwapRateHelper2(,G56,,$B56,Calendar,$E56,$D56,$F56,$H$48,0,C56,"EURON",Permanent,Trigger,ObjectOverwrite),"--")</f>
        <v>--</v>
      </c>
      <c r="I56" s="161" t="b">
        <f t="shared" si="19"/>
        <v>0</v>
      </c>
      <c r="K56" s="171" t="str">
        <f t="shared" si="16"/>
        <v>SW</v>
      </c>
      <c r="L56" s="171" t="str">
        <f t="shared" si="16"/>
        <v>14M</v>
      </c>
      <c r="M56" s="171" t="str">
        <f t="shared" si="17"/>
        <v>--</v>
      </c>
      <c r="N56" s="171" t="b">
        <f t="shared" si="17"/>
        <v>0</v>
      </c>
      <c r="O56" s="173">
        <v>1</v>
      </c>
      <c r="P56" s="173">
        <v>1</v>
      </c>
      <c r="Q56" s="55" t="e">
        <v>#NUM!</v>
      </c>
      <c r="R56" s="55" t="e">
        <f>_xll.qlRateHelperQuoteName(Q56)</f>
        <v>#VALUE!</v>
      </c>
      <c r="S56" s="102" t="e">
        <f>_xll.qlRateHelperQuoteValue(Q56,Trigger)</f>
        <v>#VALUE!</v>
      </c>
      <c r="T56" s="174" t="str">
        <f>IFERROR(_xll.qlFuturesRateHelperConvexityAdjustment(Q56,Trigger),"--")</f>
        <v>--</v>
      </c>
      <c r="U56" s="56" t="e">
        <f>_xll.qlRateHelperEarliestDate(Q56,Trigger)</f>
        <v>#VALUE!</v>
      </c>
      <c r="V56" s="56" t="e">
        <f>_xll.qlRateHelperLatestDate(Q56,Trigger)</f>
        <v>#VALUE!</v>
      </c>
      <c r="W56" s="102" t="e">
        <v>#VALUE!</v>
      </c>
      <c r="AA56" s="106"/>
      <c r="AL56" s="55" t="s">
        <v>106</v>
      </c>
      <c r="AM56" s="56">
        <f>_xll.qlInterestRateIndexFixingDate(IborIndex&amp;Tenor,AN56,Trigger)</f>
        <v>42212</v>
      </c>
      <c r="AN56" s="56">
        <f>_xll.qlCalendarAdvance(Calendar,AN55,AL56,"f",,Trigger)</f>
        <v>42214</v>
      </c>
      <c r="AO56" s="56">
        <f>_xll.qlInterestRateIndexMaturity(IborIndex&amp;Tenor,AN56,Trigger)</f>
        <v>42247</v>
      </c>
      <c r="AP56" s="102" t="e">
        <f>_xll.qlIndexFixing($Z$5,AM56,,Trigger)</f>
        <v>#VALUE!</v>
      </c>
      <c r="AQ56" s="102">
        <f>_xll.qlIndexFixing($AR$1,AN56,,Trigger)</f>
        <v>-6.3357355669610698E-4</v>
      </c>
    </row>
    <row r="57" spans="1:43" s="38" customFormat="1" ht="11.25" customHeight="1" x14ac:dyDescent="0.2">
      <c r="A57" s="157" t="s">
        <v>132</v>
      </c>
      <c r="B57" s="138" t="s">
        <v>79</v>
      </c>
      <c r="C57" s="158" t="s">
        <v>8</v>
      </c>
      <c r="D57" s="159" t="s">
        <v>9</v>
      </c>
      <c r="E57" s="158" t="s">
        <v>10</v>
      </c>
      <c r="F57" s="159" t="s">
        <v>11</v>
      </c>
      <c r="G57" s="160" t="str">
        <f t="shared" si="18"/>
        <v>EUR1MSW8M</v>
      </c>
      <c r="H57" s="158" t="str">
        <f>IFERROR(_xll.qlSwapRateHelper2(,G57,,$B57,Calendar,$E57,$D57,$F57,$H$48,0,C57,"EURON",Permanent,Trigger,ObjectOverwrite),"--")</f>
        <v>--</v>
      </c>
      <c r="I57" s="161" t="b">
        <f t="shared" si="19"/>
        <v>0</v>
      </c>
      <c r="K57" s="171" t="str">
        <f t="shared" si="16"/>
        <v>SW</v>
      </c>
      <c r="L57" s="171" t="str">
        <f t="shared" si="16"/>
        <v>15M</v>
      </c>
      <c r="M57" s="171" t="str">
        <f t="shared" si="17"/>
        <v>--</v>
      </c>
      <c r="N57" s="171" t="b">
        <f t="shared" si="17"/>
        <v>0</v>
      </c>
      <c r="O57" s="173">
        <v>1</v>
      </c>
      <c r="P57" s="173">
        <v>1</v>
      </c>
      <c r="Q57" s="55" t="e">
        <v>#NUM!</v>
      </c>
      <c r="R57" s="55" t="e">
        <f>_xll.qlRateHelperQuoteName(Q57)</f>
        <v>#VALUE!</v>
      </c>
      <c r="S57" s="102" t="e">
        <f>_xll.qlRateHelperQuoteValue(Q57,Trigger)</f>
        <v>#VALUE!</v>
      </c>
      <c r="T57" s="174" t="str">
        <f>IFERROR(_xll.qlFuturesRateHelperConvexityAdjustment(Q57,Trigger),"--")</f>
        <v>--</v>
      </c>
      <c r="U57" s="56" t="e">
        <f>_xll.qlRateHelperEarliestDate(Q57,Trigger)</f>
        <v>#VALUE!</v>
      </c>
      <c r="V57" s="56" t="e">
        <f>_xll.qlRateHelperLatestDate(Q57,Trigger)</f>
        <v>#VALUE!</v>
      </c>
      <c r="W57" s="102" t="e">
        <v>#VALUE!</v>
      </c>
      <c r="AA57" s="106"/>
      <c r="AL57" s="55" t="s">
        <v>106</v>
      </c>
      <c r="AM57" s="56">
        <f>_xll.qlInterestRateIndexFixingDate(IborIndex&amp;Tenor,AN57,Trigger)</f>
        <v>42213</v>
      </c>
      <c r="AN57" s="56">
        <f>_xll.qlCalendarAdvance(Calendar,AN56,AL57,"f",,Trigger)</f>
        <v>42215</v>
      </c>
      <c r="AO57" s="56">
        <f>_xll.qlInterestRateIndexMaturity(IborIndex&amp;Tenor,AN57,Trigger)</f>
        <v>42247</v>
      </c>
      <c r="AP57" s="102" t="e">
        <f>_xll.qlIndexFixing($Z$5,AM57,,Trigger)</f>
        <v>#VALUE!</v>
      </c>
      <c r="AQ57" s="102">
        <f>_xll.qlIndexFixing($AR$1,AN57,,Trigger)</f>
        <v>-6.2876096787187826E-4</v>
      </c>
    </row>
    <row r="58" spans="1:43" s="38" customFormat="1" ht="11.25" customHeight="1" x14ac:dyDescent="0.2">
      <c r="A58" s="157" t="s">
        <v>132</v>
      </c>
      <c r="B58" s="138" t="s">
        <v>80</v>
      </c>
      <c r="C58" s="158" t="s">
        <v>8</v>
      </c>
      <c r="D58" s="159" t="s">
        <v>9</v>
      </c>
      <c r="E58" s="158" t="s">
        <v>10</v>
      </c>
      <c r="F58" s="159" t="s">
        <v>11</v>
      </c>
      <c r="G58" s="160" t="str">
        <f t="shared" si="18"/>
        <v>EUR1MSW9M</v>
      </c>
      <c r="H58" s="158" t="str">
        <f>IFERROR(_xll.qlSwapRateHelper2(,G58,,$B58,Calendar,$E58,$D58,$F58,$H$48,0,C58,"EURON",Permanent,Trigger,ObjectOverwrite),"--")</f>
        <v>--</v>
      </c>
      <c r="I58" s="161" t="b">
        <f t="shared" si="19"/>
        <v>0</v>
      </c>
      <c r="K58" s="171" t="str">
        <f t="shared" si="16"/>
        <v>SW</v>
      </c>
      <c r="L58" s="171" t="str">
        <f t="shared" si="16"/>
        <v>16M</v>
      </c>
      <c r="M58" s="171" t="str">
        <f t="shared" si="17"/>
        <v>--</v>
      </c>
      <c r="N58" s="171" t="b">
        <f t="shared" si="17"/>
        <v>0</v>
      </c>
      <c r="O58" s="173">
        <v>1</v>
      </c>
      <c r="P58" s="173">
        <v>1</v>
      </c>
      <c r="Q58" s="55" t="e">
        <v>#NUM!</v>
      </c>
      <c r="R58" s="55" t="e">
        <f>_xll.qlRateHelperQuoteName(Q58)</f>
        <v>#VALUE!</v>
      </c>
      <c r="S58" s="102" t="e">
        <f>_xll.qlRateHelperQuoteValue(Q58,Trigger)</f>
        <v>#VALUE!</v>
      </c>
      <c r="T58" s="174" t="str">
        <f>IFERROR(_xll.qlFuturesRateHelperConvexityAdjustment(Q58,Trigger),"--")</f>
        <v>--</v>
      </c>
      <c r="U58" s="56" t="e">
        <f>_xll.qlRateHelperEarliestDate(Q58,Trigger)</f>
        <v>#VALUE!</v>
      </c>
      <c r="V58" s="56" t="e">
        <f>_xll.qlRateHelperLatestDate(Q58,Trigger)</f>
        <v>#VALUE!</v>
      </c>
      <c r="W58" s="102" t="e">
        <v>#VALUE!</v>
      </c>
      <c r="AA58" s="106"/>
      <c r="AL58" s="55" t="s">
        <v>106</v>
      </c>
      <c r="AM58" s="56">
        <f>_xll.qlInterestRateIndexFixingDate(IborIndex&amp;Tenor,AN58,Trigger)</f>
        <v>42214</v>
      </c>
      <c r="AN58" s="56">
        <f>_xll.qlCalendarAdvance(Calendar,AN57,AL58,"f",,Trigger)</f>
        <v>42216</v>
      </c>
      <c r="AO58" s="56">
        <f>_xll.qlInterestRateIndexMaturity(IborIndex&amp;Tenor,AN58,Trigger)</f>
        <v>42247</v>
      </c>
      <c r="AP58" s="102" t="e">
        <f>_xll.qlIndexFixing($Z$5,AM58,,Trigger)</f>
        <v>#VALUE!</v>
      </c>
      <c r="AQ58" s="102">
        <f>_xll.qlIndexFixing($AR$1,AN58,,Trigger)</f>
        <v>-6.2688044089902683E-4</v>
      </c>
    </row>
    <row r="59" spans="1:43" s="38" customFormat="1" ht="11.25" customHeight="1" x14ac:dyDescent="0.2">
      <c r="A59" s="157" t="s">
        <v>132</v>
      </c>
      <c r="B59" s="138" t="s">
        <v>81</v>
      </c>
      <c r="C59" s="158" t="s">
        <v>8</v>
      </c>
      <c r="D59" s="159" t="s">
        <v>9</v>
      </c>
      <c r="E59" s="158" t="s">
        <v>10</v>
      </c>
      <c r="F59" s="159" t="s">
        <v>11</v>
      </c>
      <c r="G59" s="160" t="str">
        <f t="shared" si="18"/>
        <v>EUR1MSW10M</v>
      </c>
      <c r="H59" s="158" t="str">
        <f>IFERROR(_xll.qlSwapRateHelper2(,G59,,$B59,Calendar,$E59,$D59,$F59,$H$48,0,C59,"EURON",Permanent,Trigger,ObjectOverwrite),"--")</f>
        <v>--</v>
      </c>
      <c r="I59" s="161" t="b">
        <f t="shared" si="19"/>
        <v>0</v>
      </c>
      <c r="K59" s="171" t="str">
        <f t="shared" si="16"/>
        <v>SW</v>
      </c>
      <c r="L59" s="171" t="str">
        <f t="shared" si="16"/>
        <v>17M</v>
      </c>
      <c r="M59" s="171" t="str">
        <f t="shared" si="17"/>
        <v>--</v>
      </c>
      <c r="N59" s="171" t="b">
        <f t="shared" si="17"/>
        <v>0</v>
      </c>
      <c r="O59" s="173">
        <v>1</v>
      </c>
      <c r="P59" s="173">
        <v>1</v>
      </c>
      <c r="Q59" s="55" t="e">
        <v>#NUM!</v>
      </c>
      <c r="R59" s="55" t="e">
        <f>_xll.qlRateHelperQuoteName(Q59)</f>
        <v>#VALUE!</v>
      </c>
      <c r="S59" s="102" t="e">
        <f>_xll.qlRateHelperQuoteValue(Q59,Trigger)</f>
        <v>#VALUE!</v>
      </c>
      <c r="T59" s="174" t="str">
        <f>IFERROR(_xll.qlFuturesRateHelperConvexityAdjustment(Q59,Trigger),"--")</f>
        <v>--</v>
      </c>
      <c r="U59" s="56" t="e">
        <f>_xll.qlRateHelperEarliestDate(Q59,Trigger)</f>
        <v>#VALUE!</v>
      </c>
      <c r="V59" s="56" t="e">
        <f>_xll.qlRateHelperLatestDate(Q59,Trigger)</f>
        <v>#VALUE!</v>
      </c>
      <c r="W59" s="102" t="e">
        <v>#VALUE!</v>
      </c>
      <c r="AA59" s="106"/>
      <c r="AL59" s="55" t="s">
        <v>106</v>
      </c>
      <c r="AM59" s="56">
        <f>_xll.qlInterestRateIndexFixingDate(IborIndex&amp;Tenor,AN59,Trigger)</f>
        <v>42215</v>
      </c>
      <c r="AN59" s="56">
        <f>_xll.qlCalendarAdvance(Calendar,AN58,AL59,"f",,Trigger)</f>
        <v>42219</v>
      </c>
      <c r="AO59" s="56">
        <f>_xll.qlInterestRateIndexMaturity(IborIndex&amp;Tenor,AN59,Trigger)</f>
        <v>42250</v>
      </c>
      <c r="AP59" s="102" t="e">
        <f>_xll.qlIndexFixing($Z$5,AM59,,Trigger)</f>
        <v>#VALUE!</v>
      </c>
      <c r="AQ59" s="102">
        <f>_xll.qlIndexFixing($AR$1,AN59,,Trigger)</f>
        <v>-6.2315804442784775E-4</v>
      </c>
    </row>
    <row r="60" spans="1:43" s="38" customFormat="1" ht="11.25" customHeight="1" x14ac:dyDescent="0.2">
      <c r="A60" s="157" t="s">
        <v>132</v>
      </c>
      <c r="B60" s="138" t="s">
        <v>82</v>
      </c>
      <c r="C60" s="158" t="s">
        <v>8</v>
      </c>
      <c r="D60" s="159" t="s">
        <v>9</v>
      </c>
      <c r="E60" s="158" t="s">
        <v>10</v>
      </c>
      <c r="F60" s="159" t="s">
        <v>11</v>
      </c>
      <c r="G60" s="160" t="str">
        <f t="shared" si="18"/>
        <v>EUR1MSW11M</v>
      </c>
      <c r="H60" s="158" t="str">
        <f>IFERROR(_xll.qlSwapRateHelper2(,G60,,$B60,Calendar,$E60,$D60,$F60,$H$48,0,C60,"EURON",Permanent,Trigger,ObjectOverwrite),"--")</f>
        <v>--</v>
      </c>
      <c r="I60" s="161" t="b">
        <f t="shared" si="19"/>
        <v>0</v>
      </c>
      <c r="K60" s="171" t="str">
        <f t="shared" ref="K60:L75" si="20">A66</f>
        <v>SW</v>
      </c>
      <c r="L60" s="171" t="str">
        <f t="shared" si="20"/>
        <v>18M</v>
      </c>
      <c r="M60" s="171" t="str">
        <f t="shared" ref="M60:N75" si="21">H66</f>
        <v>--</v>
      </c>
      <c r="N60" s="171" t="b">
        <f t="shared" si="21"/>
        <v>0</v>
      </c>
      <c r="O60" s="173">
        <v>1</v>
      </c>
      <c r="P60" s="173">
        <v>1</v>
      </c>
      <c r="Q60" s="55" t="e">
        <v>#NUM!</v>
      </c>
      <c r="R60" s="55" t="e">
        <f>_xll.qlRateHelperQuoteName(Q60)</f>
        <v>#VALUE!</v>
      </c>
      <c r="S60" s="102" t="e">
        <f>_xll.qlRateHelperQuoteValue(Q60,Trigger)</f>
        <v>#VALUE!</v>
      </c>
      <c r="T60" s="174" t="str">
        <f>IFERROR(_xll.qlFuturesRateHelperConvexityAdjustment(Q60,Trigger),"--")</f>
        <v>--</v>
      </c>
      <c r="U60" s="56" t="e">
        <f>_xll.qlRateHelperEarliestDate(Q60,Trigger)</f>
        <v>#VALUE!</v>
      </c>
      <c r="V60" s="56" t="e">
        <f>_xll.qlRateHelperLatestDate(Q60,Trigger)</f>
        <v>#VALUE!</v>
      </c>
      <c r="W60" s="102" t="e">
        <v>#VALUE!</v>
      </c>
      <c r="AA60" s="106"/>
      <c r="AL60" s="55" t="s">
        <v>106</v>
      </c>
      <c r="AM60" s="56">
        <f>_xll.qlInterestRateIndexFixingDate(IborIndex&amp;Tenor,AN60,Trigger)</f>
        <v>42216</v>
      </c>
      <c r="AN60" s="56">
        <f>_xll.qlCalendarAdvance(Calendar,AN59,AL60,"f",,Trigger)</f>
        <v>42220</v>
      </c>
      <c r="AO60" s="56">
        <f>_xll.qlInterestRateIndexMaturity(IborIndex&amp;Tenor,AN60,Trigger)</f>
        <v>42251</v>
      </c>
      <c r="AP60" s="102" t="e">
        <f>_xll.qlIndexFixing($Z$5,AM60,,Trigger)</f>
        <v>#VALUE!</v>
      </c>
      <c r="AQ60" s="102">
        <f>_xll.qlIndexFixing($AR$1,AN60,,Trigger)</f>
        <v>-6.2207766604802095E-4</v>
      </c>
    </row>
    <row r="61" spans="1:43" s="38" customFormat="1" ht="11.25" customHeight="1" x14ac:dyDescent="0.2">
      <c r="A61" s="157" t="s">
        <v>132</v>
      </c>
      <c r="B61" s="138" t="s">
        <v>37</v>
      </c>
      <c r="C61" s="158" t="s">
        <v>8</v>
      </c>
      <c r="D61" s="159" t="s">
        <v>9</v>
      </c>
      <c r="E61" s="158" t="s">
        <v>10</v>
      </c>
      <c r="F61" s="159" t="s">
        <v>11</v>
      </c>
      <c r="G61" s="160" t="str">
        <f t="shared" si="18"/>
        <v>EUR1MSW1Y</v>
      </c>
      <c r="H61" s="158" t="str">
        <f>IFERROR(_xll.qlSwapRateHelper2(,G61,,$B61,Calendar,$E61,$D61,$F61,$H$48,0,C61,"EURON",Permanent,Trigger,ObjectOverwrite),"--")</f>
        <v>--</v>
      </c>
      <c r="I61" s="161" t="b">
        <f t="shared" si="19"/>
        <v>0</v>
      </c>
      <c r="K61" s="171" t="str">
        <f t="shared" si="20"/>
        <v>SW</v>
      </c>
      <c r="L61" s="171" t="str">
        <f t="shared" si="20"/>
        <v>19M</v>
      </c>
      <c r="M61" s="171" t="str">
        <f t="shared" si="21"/>
        <v>--</v>
      </c>
      <c r="N61" s="171" t="b">
        <f t="shared" si="21"/>
        <v>0</v>
      </c>
      <c r="O61" s="173">
        <v>1</v>
      </c>
      <c r="P61" s="173">
        <v>1</v>
      </c>
      <c r="Q61" s="55" t="e">
        <v>#NUM!</v>
      </c>
      <c r="R61" s="55" t="e">
        <f>_xll.qlRateHelperQuoteName(Q61)</f>
        <v>#VALUE!</v>
      </c>
      <c r="S61" s="102" t="e">
        <f>_xll.qlRateHelperQuoteValue(Q61,Trigger)</f>
        <v>#VALUE!</v>
      </c>
      <c r="T61" s="174" t="str">
        <f>IFERROR(_xll.qlFuturesRateHelperConvexityAdjustment(Q61,Trigger),"--")</f>
        <v>--</v>
      </c>
      <c r="U61" s="56" t="e">
        <f>_xll.qlRateHelperEarliestDate(Q61,Trigger)</f>
        <v>#VALUE!</v>
      </c>
      <c r="V61" s="56" t="e">
        <f>_xll.qlRateHelperLatestDate(Q61,Trigger)</f>
        <v>#VALUE!</v>
      </c>
      <c r="W61" s="102" t="e">
        <v>#VALUE!</v>
      </c>
      <c r="AA61" s="106"/>
      <c r="AL61" s="55" t="s">
        <v>106</v>
      </c>
      <c r="AM61" s="56">
        <f>_xll.qlInterestRateIndexFixingDate(IborIndex&amp;Tenor,AN61,Trigger)</f>
        <v>42219</v>
      </c>
      <c r="AN61" s="56">
        <f>_xll.qlCalendarAdvance(Calendar,AN60,AL61,"f",,Trigger)</f>
        <v>42221</v>
      </c>
      <c r="AO61" s="56">
        <f>_xll.qlInterestRateIndexMaturity(IborIndex&amp;Tenor,AN61,Trigger)</f>
        <v>42254</v>
      </c>
      <c r="AP61" s="102" t="e">
        <f>_xll.qlIndexFixing($Z$5,AM61,,Trigger)</f>
        <v>#VALUE!</v>
      </c>
      <c r="AQ61" s="102">
        <f>_xll.qlIndexFixing($AR$1,AN61,,Trigger)</f>
        <v>-6.2086793754448095E-4</v>
      </c>
    </row>
    <row r="62" spans="1:43" s="38" customFormat="1" ht="11.25" customHeight="1" x14ac:dyDescent="0.2">
      <c r="A62" s="157" t="s">
        <v>132</v>
      </c>
      <c r="B62" s="138" t="s">
        <v>84</v>
      </c>
      <c r="C62" s="158" t="s">
        <v>8</v>
      </c>
      <c r="D62" s="159" t="s">
        <v>9</v>
      </c>
      <c r="E62" s="158" t="s">
        <v>10</v>
      </c>
      <c r="F62" s="159" t="s">
        <v>11</v>
      </c>
      <c r="G62" s="160" t="str">
        <f t="shared" si="18"/>
        <v>EUR1MSW14M</v>
      </c>
      <c r="H62" s="158" t="str">
        <f>IFERROR(_xll.qlSwapRateHelper2(,G62,,$B62,Calendar,$E62,$D62,$F62,$H$48,0,C62,"EURON",Permanent,Trigger,ObjectOverwrite),"--")</f>
        <v>--</v>
      </c>
      <c r="I62" s="161" t="b">
        <f t="shared" si="19"/>
        <v>0</v>
      </c>
      <c r="K62" s="171" t="str">
        <f t="shared" si="20"/>
        <v>SW</v>
      </c>
      <c r="L62" s="171" t="str">
        <f t="shared" si="20"/>
        <v>20M</v>
      </c>
      <c r="M62" s="171" t="str">
        <f t="shared" si="21"/>
        <v>--</v>
      </c>
      <c r="N62" s="171" t="b">
        <f t="shared" si="21"/>
        <v>0</v>
      </c>
      <c r="O62" s="173">
        <v>1</v>
      </c>
      <c r="P62" s="173">
        <v>1</v>
      </c>
      <c r="Q62" s="55" t="e">
        <v>#NUM!</v>
      </c>
      <c r="R62" s="55" t="e">
        <f>_xll.qlRateHelperQuoteName(Q62)</f>
        <v>#VALUE!</v>
      </c>
      <c r="S62" s="102" t="e">
        <f>_xll.qlRateHelperQuoteValue(Q62,Trigger)</f>
        <v>#VALUE!</v>
      </c>
      <c r="T62" s="174" t="str">
        <f>IFERROR(_xll.qlFuturesRateHelperConvexityAdjustment(Q62,Trigger),"--")</f>
        <v>--</v>
      </c>
      <c r="U62" s="56" t="e">
        <f>_xll.qlRateHelperEarliestDate(Q62,Trigger)</f>
        <v>#VALUE!</v>
      </c>
      <c r="V62" s="56" t="e">
        <f>_xll.qlRateHelperLatestDate(Q62,Trigger)</f>
        <v>#VALUE!</v>
      </c>
      <c r="W62" s="102" t="e">
        <v>#VALUE!</v>
      </c>
      <c r="AA62" s="106"/>
      <c r="AL62" s="55" t="s">
        <v>106</v>
      </c>
      <c r="AM62" s="56">
        <f>_xll.qlInterestRateIndexFixingDate(IborIndex&amp;Tenor,AN62,Trigger)</f>
        <v>42220</v>
      </c>
      <c r="AN62" s="56">
        <f>_xll.qlCalendarAdvance(Calendar,AN61,AL62,"f",,Trigger)</f>
        <v>42222</v>
      </c>
      <c r="AO62" s="56">
        <f>_xll.qlInterestRateIndexMaturity(IborIndex&amp;Tenor,AN62,Trigger)</f>
        <v>42254</v>
      </c>
      <c r="AP62" s="102" t="e">
        <f>_xll.qlIndexFixing($Z$5,AM62,,Trigger)</f>
        <v>#VALUE!</v>
      </c>
      <c r="AQ62" s="102">
        <f>_xll.qlIndexFixing($AR$1,AN62,,Trigger)</f>
        <v>-6.1506254551415489E-4</v>
      </c>
    </row>
    <row r="63" spans="1:43" s="38" customFormat="1" ht="11.25" customHeight="1" x14ac:dyDescent="0.2">
      <c r="A63" s="157" t="s">
        <v>132</v>
      </c>
      <c r="B63" s="138" t="s">
        <v>85</v>
      </c>
      <c r="C63" s="158" t="s">
        <v>8</v>
      </c>
      <c r="D63" s="159" t="s">
        <v>9</v>
      </c>
      <c r="E63" s="158" t="s">
        <v>10</v>
      </c>
      <c r="F63" s="159" t="s">
        <v>11</v>
      </c>
      <c r="G63" s="160" t="str">
        <f t="shared" si="18"/>
        <v>EUR1MSW15M</v>
      </c>
      <c r="H63" s="158" t="str">
        <f>IFERROR(_xll.qlSwapRateHelper2(,G63,,$B63,Calendar,$E63,$D63,$F63,$H$48,0,C63,"EURON",Permanent,Trigger,ObjectOverwrite),"--")</f>
        <v>--</v>
      </c>
      <c r="I63" s="161" t="b">
        <f t="shared" si="19"/>
        <v>0</v>
      </c>
      <c r="K63" s="171" t="str">
        <f t="shared" si="20"/>
        <v>SW</v>
      </c>
      <c r="L63" s="171" t="str">
        <f t="shared" si="20"/>
        <v>21M</v>
      </c>
      <c r="M63" s="171" t="str">
        <f t="shared" si="21"/>
        <v>--</v>
      </c>
      <c r="N63" s="171" t="b">
        <f t="shared" si="21"/>
        <v>0</v>
      </c>
      <c r="O63" s="173">
        <v>1</v>
      </c>
      <c r="P63" s="173">
        <v>1</v>
      </c>
      <c r="Q63" s="55" t="e">
        <v>#NUM!</v>
      </c>
      <c r="R63" s="55" t="e">
        <f>_xll.qlRateHelperQuoteName(Q63)</f>
        <v>#VALUE!</v>
      </c>
      <c r="S63" s="102" t="e">
        <f>_xll.qlRateHelperQuoteValue(Q63,Trigger)</f>
        <v>#VALUE!</v>
      </c>
      <c r="T63" s="174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#VALUE!</v>
      </c>
      <c r="AA63" s="106"/>
      <c r="AL63" s="55" t="s">
        <v>106</v>
      </c>
      <c r="AM63" s="56">
        <f>_xll.qlInterestRateIndexFixingDate(IborIndex&amp;Tenor,AN63,Trigger)</f>
        <v>42221</v>
      </c>
      <c r="AN63" s="56">
        <f>_xll.qlCalendarAdvance(Calendar,AN62,AL63,"f",,Trigger)</f>
        <v>42223</v>
      </c>
      <c r="AO63" s="56">
        <f>_xll.qlInterestRateIndexMaturity(IborIndex&amp;Tenor,AN63,Trigger)</f>
        <v>42254</v>
      </c>
      <c r="AP63" s="102" t="e">
        <f>_xll.qlIndexFixing($Z$5,AM63,,Trigger)</f>
        <v>#VALUE!</v>
      </c>
      <c r="AQ63" s="102">
        <f>_xll.qlIndexFixing($AR$1,AN63,,Trigger)</f>
        <v>-6.1335668568140989E-4</v>
      </c>
    </row>
    <row r="64" spans="1:43" s="38" customFormat="1" ht="11.25" customHeight="1" x14ac:dyDescent="0.2">
      <c r="A64" s="157" t="s">
        <v>132</v>
      </c>
      <c r="B64" s="138" t="s">
        <v>86</v>
      </c>
      <c r="C64" s="158" t="s">
        <v>8</v>
      </c>
      <c r="D64" s="159" t="s">
        <v>9</v>
      </c>
      <c r="E64" s="158" t="s">
        <v>10</v>
      </c>
      <c r="F64" s="159" t="s">
        <v>11</v>
      </c>
      <c r="G64" s="160" t="str">
        <f t="shared" si="18"/>
        <v>EUR1MSW16M</v>
      </c>
      <c r="H64" s="158" t="str">
        <f>IFERROR(_xll.qlSwapRateHelper2(,G64,,$B64,Calendar,$E64,$D64,$F64,$H$48,0,C64,"EURON",Permanent,Trigger,ObjectOverwrite),"--")</f>
        <v>--</v>
      </c>
      <c r="I64" s="161" t="b">
        <f t="shared" si="19"/>
        <v>0</v>
      </c>
      <c r="K64" s="171" t="str">
        <f t="shared" si="20"/>
        <v>SW</v>
      </c>
      <c r="L64" s="171" t="str">
        <f t="shared" si="20"/>
        <v>22M</v>
      </c>
      <c r="M64" s="171" t="str">
        <f t="shared" si="21"/>
        <v>--</v>
      </c>
      <c r="N64" s="171" t="b">
        <f t="shared" si="21"/>
        <v>0</v>
      </c>
      <c r="O64" s="173">
        <v>1</v>
      </c>
      <c r="P64" s="173">
        <v>1</v>
      </c>
      <c r="Q64" s="55" t="e">
        <v>#NUM!</v>
      </c>
      <c r="R64" s="55" t="e">
        <f>_xll.qlRateHelperQuoteName(Q64)</f>
        <v>#VALUE!</v>
      </c>
      <c r="S64" s="102" t="e">
        <f>_xll.qlRateHelperQuoteValue(Q64,Trigger)</f>
        <v>#VALUE!</v>
      </c>
      <c r="T64" s="174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#VALUE!</v>
      </c>
      <c r="AL64" s="55" t="s">
        <v>106</v>
      </c>
      <c r="AM64" s="56">
        <f>_xll.qlInterestRateIndexFixingDate(IborIndex&amp;Tenor,AN64,Trigger)</f>
        <v>42222</v>
      </c>
      <c r="AN64" s="56">
        <f>_xll.qlCalendarAdvance(Calendar,AN63,AL64,"f",,Trigger)</f>
        <v>42226</v>
      </c>
      <c r="AO64" s="56">
        <f>_xll.qlInterestRateIndexMaturity(IborIndex&amp;Tenor,AN64,Trigger)</f>
        <v>42257</v>
      </c>
      <c r="AP64" s="102" t="e">
        <f>_xll.qlIndexFixing($Z$5,AM64,,Trigger)</f>
        <v>#VALUE!</v>
      </c>
      <c r="AQ64" s="102">
        <f>_xll.qlIndexFixing($AR$1,AN64,,Trigger)</f>
        <v>-6.1214877379574392E-4</v>
      </c>
    </row>
    <row r="65" spans="1:43" s="38" customFormat="1" ht="11.25" customHeight="1" x14ac:dyDescent="0.2">
      <c r="A65" s="157" t="s">
        <v>132</v>
      </c>
      <c r="B65" s="138" t="s">
        <v>87</v>
      </c>
      <c r="C65" s="158" t="s">
        <v>8</v>
      </c>
      <c r="D65" s="159" t="s">
        <v>9</v>
      </c>
      <c r="E65" s="158" t="s">
        <v>10</v>
      </c>
      <c r="F65" s="159" t="s">
        <v>11</v>
      </c>
      <c r="G65" s="160" t="str">
        <f t="shared" si="18"/>
        <v>EUR1MSW17M</v>
      </c>
      <c r="H65" s="158" t="str">
        <f>IFERROR(_xll.qlSwapRateHelper2(,G65,,$B65,Calendar,$E65,$D65,$F65,$H$48,0,C65,"EURON",Permanent,Trigger,ObjectOverwrite),"--")</f>
        <v>--</v>
      </c>
      <c r="I65" s="161" t="b">
        <f t="shared" si="19"/>
        <v>0</v>
      </c>
      <c r="K65" s="171" t="str">
        <f t="shared" si="20"/>
        <v>SW</v>
      </c>
      <c r="L65" s="171" t="str">
        <f t="shared" si="20"/>
        <v>23M</v>
      </c>
      <c r="M65" s="171" t="str">
        <f t="shared" si="21"/>
        <v>--</v>
      </c>
      <c r="N65" s="171" t="b">
        <f t="shared" si="21"/>
        <v>0</v>
      </c>
      <c r="O65" s="173">
        <v>1</v>
      </c>
      <c r="P65" s="173">
        <v>1</v>
      </c>
      <c r="Q65" s="55" t="e">
        <v>#NUM!</v>
      </c>
      <c r="R65" s="55" t="e">
        <f>_xll.qlRateHelperQuoteName(Q65)</f>
        <v>#VALUE!</v>
      </c>
      <c r="S65" s="102" t="e">
        <f>_xll.qlRateHelperQuoteValue(Q65,Trigger)</f>
        <v>#VALUE!</v>
      </c>
      <c r="T65" s="174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#VALUE!</v>
      </c>
      <c r="AL65" s="55" t="s">
        <v>106</v>
      </c>
      <c r="AM65" s="56">
        <f>_xll.qlInterestRateIndexFixingDate(IborIndex&amp;Tenor,AN65,Trigger)</f>
        <v>42223</v>
      </c>
      <c r="AN65" s="56">
        <f>_xll.qlCalendarAdvance(Calendar,AN64,AL65,"f",,Trigger)</f>
        <v>42227</v>
      </c>
      <c r="AO65" s="56">
        <f>_xll.qlInterestRateIndexMaturity(IborIndex&amp;Tenor,AN65,Trigger)</f>
        <v>42258</v>
      </c>
      <c r="AP65" s="102" t="e">
        <f>_xll.qlIndexFixing($Z$5,AM65,,Trigger)</f>
        <v>#VALUE!</v>
      </c>
      <c r="AQ65" s="102">
        <f>_xll.qlIndexFixing($AR$1,AN65,,Trigger)</f>
        <v>-6.1082021663536046E-4</v>
      </c>
    </row>
    <row r="66" spans="1:43" s="38" customFormat="1" ht="11.25" customHeight="1" x14ac:dyDescent="0.2">
      <c r="A66" s="157" t="s">
        <v>132</v>
      </c>
      <c r="B66" s="138" t="s">
        <v>88</v>
      </c>
      <c r="C66" s="158" t="s">
        <v>8</v>
      </c>
      <c r="D66" s="159" t="s">
        <v>9</v>
      </c>
      <c r="E66" s="158" t="s">
        <v>10</v>
      </c>
      <c r="F66" s="159" t="s">
        <v>11</v>
      </c>
      <c r="G66" s="160" t="str">
        <f t="shared" si="18"/>
        <v>EUR1MSW18M</v>
      </c>
      <c r="H66" s="158" t="str">
        <f>IFERROR(_xll.qlSwapRateHelper2(,G66,,$B66,Calendar,$E66,$D66,$F66,$H$48,0,C66,"EURON",Permanent,Trigger,ObjectOverwrite),"--")</f>
        <v>--</v>
      </c>
      <c r="I66" s="161" t="b">
        <f t="shared" si="19"/>
        <v>0</v>
      </c>
      <c r="K66" s="171" t="str">
        <f t="shared" si="20"/>
        <v>SW</v>
      </c>
      <c r="L66" s="171" t="str">
        <f t="shared" si="20"/>
        <v>2Y</v>
      </c>
      <c r="M66" s="171" t="str">
        <f t="shared" si="21"/>
        <v>--</v>
      </c>
      <c r="N66" s="171" t="b">
        <f t="shared" si="21"/>
        <v>0</v>
      </c>
      <c r="O66" s="173">
        <v>1</v>
      </c>
      <c r="P66" s="173">
        <v>1</v>
      </c>
      <c r="Q66" s="55" t="e">
        <v>#NUM!</v>
      </c>
      <c r="R66" s="55" t="e">
        <f>_xll.qlRateHelperQuoteName(Q66)</f>
        <v>#VALUE!</v>
      </c>
      <c r="S66" s="102" t="e">
        <f>_xll.qlRateHelperQuoteValue(Q66,Trigger)</f>
        <v>#VALUE!</v>
      </c>
      <c r="T66" s="174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#VALUE!</v>
      </c>
      <c r="AL66" s="55" t="s">
        <v>106</v>
      </c>
      <c r="AM66" s="56">
        <f>_xll.qlInterestRateIndexFixingDate(IborIndex&amp;Tenor,AN66,Trigger)</f>
        <v>42226</v>
      </c>
      <c r="AN66" s="56">
        <f>_xll.qlCalendarAdvance(Calendar,AN65,AL66,"f",,Trigger)</f>
        <v>42228</v>
      </c>
      <c r="AO66" s="56">
        <f>_xll.qlInterestRateIndexMaturity(IborIndex&amp;Tenor,AN66,Trigger)</f>
        <v>42261</v>
      </c>
      <c r="AP66" s="102" t="e">
        <f>_xll.qlIndexFixing($Z$5,AM66,,Trigger)</f>
        <v>#VALUE!</v>
      </c>
      <c r="AQ66" s="102">
        <f>_xll.qlIndexFixing($AR$1,AN66,,Trigger)</f>
        <v>-6.0952758404822234E-4</v>
      </c>
    </row>
    <row r="67" spans="1:43" s="38" customFormat="1" ht="11.25" customHeight="1" x14ac:dyDescent="0.2">
      <c r="A67" s="157" t="s">
        <v>132</v>
      </c>
      <c r="B67" s="138" t="s">
        <v>89</v>
      </c>
      <c r="C67" s="158" t="s">
        <v>8</v>
      </c>
      <c r="D67" s="159" t="s">
        <v>9</v>
      </c>
      <c r="E67" s="158" t="s">
        <v>10</v>
      </c>
      <c r="F67" s="159" t="s">
        <v>11</v>
      </c>
      <c r="G67" s="160" t="str">
        <f t="shared" si="18"/>
        <v>EUR1MSW19M</v>
      </c>
      <c r="H67" s="158" t="str">
        <f>IFERROR(_xll.qlSwapRateHelper2(,G67,,$B67,Calendar,$E67,$D67,$F67,$H$48,0,C67,"EURON",Permanent,Trigger,ObjectOverwrite),"--")</f>
        <v>--</v>
      </c>
      <c r="I67" s="161" t="b">
        <f t="shared" si="19"/>
        <v>0</v>
      </c>
      <c r="K67" s="171" t="str">
        <f t="shared" si="20"/>
        <v>SW</v>
      </c>
      <c r="L67" s="171" t="str">
        <f t="shared" si="20"/>
        <v>27M</v>
      </c>
      <c r="M67" s="171" t="str">
        <f t="shared" si="21"/>
        <v>--</v>
      </c>
      <c r="N67" s="171" t="b">
        <f t="shared" si="21"/>
        <v>0</v>
      </c>
      <c r="O67" s="173">
        <v>1</v>
      </c>
      <c r="P67" s="173">
        <v>1</v>
      </c>
      <c r="Q67" s="55" t="e">
        <v>#NUM!</v>
      </c>
      <c r="R67" s="55" t="e">
        <f>_xll.qlRateHelperQuoteName(Q67)</f>
        <v>#VALUE!</v>
      </c>
      <c r="S67" s="102" t="e">
        <f>_xll.qlRateHelperQuoteValue(Q67,Trigger)</f>
        <v>#VALUE!</v>
      </c>
      <c r="T67" s="174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#VALUE!</v>
      </c>
      <c r="AL67" s="55" t="s">
        <v>106</v>
      </c>
      <c r="AM67" s="56">
        <f>_xll.qlInterestRateIndexFixingDate(IborIndex&amp;Tenor,AN67,Trigger)</f>
        <v>42227</v>
      </c>
      <c r="AN67" s="56">
        <f>_xll.qlCalendarAdvance(Calendar,AN66,AL67,"f",,Trigger)</f>
        <v>42229</v>
      </c>
      <c r="AO67" s="56">
        <f>_xll.qlInterestRateIndexMaturity(IborIndex&amp;Tenor,AN67,Trigger)</f>
        <v>42261</v>
      </c>
      <c r="AP67" s="102" t="e">
        <f>_xll.qlIndexFixing($Z$5,AM67,,Trigger)</f>
        <v>#VALUE!</v>
      </c>
      <c r="AQ67" s="102">
        <f>_xll.qlIndexFixing($AR$1,AN67,,Trigger)</f>
        <v>-6.0833540803998634E-4</v>
      </c>
    </row>
    <row r="68" spans="1:43" s="38" customFormat="1" ht="11.25" customHeight="1" x14ac:dyDescent="0.2">
      <c r="A68" s="157" t="s">
        <v>132</v>
      </c>
      <c r="B68" s="138" t="s">
        <v>90</v>
      </c>
      <c r="C68" s="158" t="s">
        <v>8</v>
      </c>
      <c r="D68" s="159" t="s">
        <v>9</v>
      </c>
      <c r="E68" s="158" t="s">
        <v>10</v>
      </c>
      <c r="F68" s="159" t="s">
        <v>11</v>
      </c>
      <c r="G68" s="160" t="str">
        <f t="shared" si="18"/>
        <v>EUR1MSW20M</v>
      </c>
      <c r="H68" s="158" t="str">
        <f>IFERROR(_xll.qlSwapRateHelper2(,G68,,$B68,Calendar,$E68,$D68,$F68,$H$48,0,C68,"EURON",Permanent,Trigger,ObjectOverwrite),"--")</f>
        <v>--</v>
      </c>
      <c r="I68" s="161" t="b">
        <f t="shared" si="19"/>
        <v>0</v>
      </c>
      <c r="K68" s="171" t="str">
        <f t="shared" si="20"/>
        <v>SW</v>
      </c>
      <c r="L68" s="171" t="str">
        <f t="shared" si="20"/>
        <v>30M</v>
      </c>
      <c r="M68" s="171" t="str">
        <f t="shared" si="21"/>
        <v>--</v>
      </c>
      <c r="N68" s="171" t="b">
        <f t="shared" si="21"/>
        <v>0</v>
      </c>
      <c r="O68" s="173">
        <v>1</v>
      </c>
      <c r="P68" s="173">
        <v>1</v>
      </c>
      <c r="Q68" s="55" t="e">
        <v>#NUM!</v>
      </c>
      <c r="R68" s="55" t="e">
        <f>_xll.qlRateHelperQuoteName(Q68)</f>
        <v>#VALUE!</v>
      </c>
      <c r="S68" s="102" t="e">
        <f>_xll.qlRateHelperQuoteValue(Q68,Trigger)</f>
        <v>#VALUE!</v>
      </c>
      <c r="T68" s="174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#VALUE!</v>
      </c>
      <c r="AL68" s="55" t="s">
        <v>106</v>
      </c>
      <c r="AM68" s="56">
        <f>_xll.qlInterestRateIndexFixingDate(IborIndex&amp;Tenor,AN68,Trigger)</f>
        <v>42228</v>
      </c>
      <c r="AN68" s="56">
        <f>_xll.qlCalendarAdvance(Calendar,AN67,AL68,"f",,Trigger)</f>
        <v>42230</v>
      </c>
      <c r="AO68" s="56">
        <f>_xll.qlInterestRateIndexMaturity(IborIndex&amp;Tenor,AN68,Trigger)</f>
        <v>42261</v>
      </c>
      <c r="AP68" s="102" t="e">
        <f>_xll.qlIndexFixing($Z$5,AM68,,Trigger)</f>
        <v>#VALUE!</v>
      </c>
      <c r="AQ68" s="102">
        <f>_xll.qlIndexFixing($AR$1,AN68,,Trigger)</f>
        <v>-6.0852609296718947E-4</v>
      </c>
    </row>
    <row r="69" spans="1:43" s="38" customFormat="1" ht="11.25" customHeight="1" x14ac:dyDescent="0.2">
      <c r="A69" s="157" t="s">
        <v>132</v>
      </c>
      <c r="B69" s="138" t="s">
        <v>91</v>
      </c>
      <c r="C69" s="158" t="s">
        <v>8</v>
      </c>
      <c r="D69" s="159" t="s">
        <v>9</v>
      </c>
      <c r="E69" s="158" t="s">
        <v>10</v>
      </c>
      <c r="F69" s="159" t="s">
        <v>11</v>
      </c>
      <c r="G69" s="160" t="str">
        <f t="shared" si="18"/>
        <v>EUR1MSW21M</v>
      </c>
      <c r="H69" s="158" t="str">
        <f>IFERROR(_xll.qlSwapRateHelper2(,G69,,$B69,Calendar,$E69,$D69,$F69,$H$48,0,C69,"EURON",Permanent,Trigger,ObjectOverwrite),"--")</f>
        <v>--</v>
      </c>
      <c r="I69" s="161" t="b">
        <f t="shared" si="19"/>
        <v>0</v>
      </c>
      <c r="K69" s="171" t="str">
        <f t="shared" si="20"/>
        <v>SW</v>
      </c>
      <c r="L69" s="171" t="str">
        <f t="shared" si="20"/>
        <v>33M</v>
      </c>
      <c r="M69" s="171" t="str">
        <f t="shared" si="21"/>
        <v>--</v>
      </c>
      <c r="N69" s="171" t="b">
        <f t="shared" si="21"/>
        <v>0</v>
      </c>
      <c r="O69" s="173">
        <v>1</v>
      </c>
      <c r="P69" s="173">
        <v>1</v>
      </c>
      <c r="Q69" s="55" t="e">
        <v>#NUM!</v>
      </c>
      <c r="R69" s="55" t="e">
        <f>_xll.qlRateHelperQuoteName(Q69)</f>
        <v>#VALUE!</v>
      </c>
      <c r="S69" s="102" t="e">
        <f>_xll.qlRateHelperQuoteValue(Q69,Trigger)</f>
        <v>#VALUE!</v>
      </c>
      <c r="T69" s="174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#VALUE!</v>
      </c>
      <c r="AA69" s="46"/>
      <c r="AL69" s="55" t="s">
        <v>106</v>
      </c>
      <c r="AM69" s="56">
        <f>_xll.qlInterestRateIndexFixingDate(IborIndex&amp;Tenor,AN69,Trigger)</f>
        <v>42229</v>
      </c>
      <c r="AN69" s="56">
        <f>_xll.qlCalendarAdvance(Calendar,AN68,AL69,"f",,Trigger)</f>
        <v>42233</v>
      </c>
      <c r="AO69" s="56">
        <f>_xll.qlInterestRateIndexMaturity(IborIndex&amp;Tenor,AN69,Trigger)</f>
        <v>42264</v>
      </c>
      <c r="AP69" s="102" t="e">
        <f>_xll.qlIndexFixing($Z$5,AM69,,Trigger)</f>
        <v>#VALUE!</v>
      </c>
      <c r="AQ69" s="102">
        <f>_xll.qlIndexFixing($AR$1,AN69,,Trigger)</f>
        <v>-6.114050097599295E-4</v>
      </c>
    </row>
    <row r="70" spans="1:43" s="38" customFormat="1" ht="11.25" customHeight="1" x14ac:dyDescent="0.2">
      <c r="A70" s="157" t="s">
        <v>132</v>
      </c>
      <c r="B70" s="138" t="s">
        <v>92</v>
      </c>
      <c r="C70" s="158" t="s">
        <v>8</v>
      </c>
      <c r="D70" s="159" t="s">
        <v>9</v>
      </c>
      <c r="E70" s="158" t="s">
        <v>10</v>
      </c>
      <c r="F70" s="159" t="s">
        <v>11</v>
      </c>
      <c r="G70" s="160" t="str">
        <f t="shared" si="18"/>
        <v>EUR1MSW22M</v>
      </c>
      <c r="H70" s="158" t="str">
        <f>IFERROR(_xll.qlSwapRateHelper2(,G70,,$B70,Calendar,$E70,$D70,$F70,$H$48,0,C70,"EURON",Permanent,Trigger,ObjectOverwrite),"--")</f>
        <v>--</v>
      </c>
      <c r="I70" s="161" t="b">
        <f t="shared" si="19"/>
        <v>0</v>
      </c>
      <c r="K70" s="171" t="str">
        <f t="shared" si="20"/>
        <v>SW</v>
      </c>
      <c r="L70" s="171" t="str">
        <f t="shared" si="20"/>
        <v>3Y</v>
      </c>
      <c r="M70" s="171" t="str">
        <f t="shared" si="21"/>
        <v>--</v>
      </c>
      <c r="N70" s="171" t="b">
        <f t="shared" si="21"/>
        <v>0</v>
      </c>
      <c r="O70" s="173">
        <v>1</v>
      </c>
      <c r="P70" s="173">
        <v>1</v>
      </c>
      <c r="Q70" s="55" t="e">
        <v>#NUM!</v>
      </c>
      <c r="R70" s="55" t="e">
        <f>_xll.qlRateHelperQuoteName(Q70)</f>
        <v>#VALUE!</v>
      </c>
      <c r="S70" s="102" t="e">
        <f>_xll.qlRateHelperQuoteValue(Q70,Trigger)</f>
        <v>#VALUE!</v>
      </c>
      <c r="T70" s="174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#VALUE!</v>
      </c>
      <c r="AA70" s="46"/>
      <c r="AL70" s="55" t="s">
        <v>106</v>
      </c>
      <c r="AM70" s="56">
        <f>_xll.qlInterestRateIndexFixingDate(IborIndex&amp;Tenor,AN70,Trigger)</f>
        <v>42230</v>
      </c>
      <c r="AN70" s="56">
        <f>_xll.qlCalendarAdvance(Calendar,AN69,AL70,"f",,Trigger)</f>
        <v>42234</v>
      </c>
      <c r="AO70" s="56">
        <f>_xll.qlInterestRateIndexMaturity(IborIndex&amp;Tenor,AN70,Trigger)</f>
        <v>42265</v>
      </c>
      <c r="AP70" s="102" t="e">
        <f>_xll.qlIndexFixing($Z$5,AM70,,Trigger)</f>
        <v>#VALUE!</v>
      </c>
      <c r="AQ70" s="102">
        <f>_xll.qlIndexFixing($AR$1,AN70,,Trigger)</f>
        <v>-6.1098777370732771E-4</v>
      </c>
    </row>
    <row r="71" spans="1:43" s="38" customFormat="1" ht="11.25" customHeight="1" x14ac:dyDescent="0.2">
      <c r="A71" s="157" t="s">
        <v>132</v>
      </c>
      <c r="B71" s="138" t="s">
        <v>93</v>
      </c>
      <c r="C71" s="158" t="s">
        <v>8</v>
      </c>
      <c r="D71" s="159" t="s">
        <v>9</v>
      </c>
      <c r="E71" s="158" t="s">
        <v>10</v>
      </c>
      <c r="F71" s="159" t="s">
        <v>11</v>
      </c>
      <c r="G71" s="160" t="str">
        <f t="shared" si="18"/>
        <v>EUR1MSW23M</v>
      </c>
      <c r="H71" s="158" t="str">
        <f>IFERROR(_xll.qlSwapRateHelper2(,G71,,$B71,Calendar,$E71,$D71,$F71,$H$48,0,C71,"EURON",Permanent,Trigger,ObjectOverwrite),"--")</f>
        <v>--</v>
      </c>
      <c r="I71" s="161" t="b">
        <f t="shared" si="19"/>
        <v>0</v>
      </c>
      <c r="K71" s="171" t="str">
        <f t="shared" si="20"/>
        <v>SW</v>
      </c>
      <c r="L71" s="171" t="str">
        <f t="shared" si="20"/>
        <v>4Y</v>
      </c>
      <c r="M71" s="171" t="str">
        <f t="shared" si="21"/>
        <v>--</v>
      </c>
      <c r="N71" s="171" t="b">
        <f t="shared" si="21"/>
        <v>0</v>
      </c>
      <c r="O71" s="173">
        <v>1</v>
      </c>
      <c r="P71" s="173">
        <v>1</v>
      </c>
      <c r="Q71" s="55" t="e">
        <v>#NUM!</v>
      </c>
      <c r="R71" s="55" t="e">
        <f>_xll.qlRateHelperQuoteName(Q71)</f>
        <v>#VALUE!</v>
      </c>
      <c r="S71" s="102" t="e">
        <f>_xll.qlRateHelperQuoteValue(Q71,Trigger)</f>
        <v>#VALUE!</v>
      </c>
      <c r="T71" s="174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#VALUE!</v>
      </c>
      <c r="AA71" s="46"/>
      <c r="AL71" s="55" t="s">
        <v>106</v>
      </c>
      <c r="AM71" s="56">
        <f>_xll.qlInterestRateIndexFixingDate(IborIndex&amp;Tenor,AN71,Trigger)</f>
        <v>42233</v>
      </c>
      <c r="AN71" s="56">
        <f>_xll.qlCalendarAdvance(Calendar,AN70,AL71,"f",,Trigger)</f>
        <v>42235</v>
      </c>
      <c r="AO71" s="56">
        <f>_xll.qlInterestRateIndexMaturity(IborIndex&amp;Tenor,AN71,Trigger)</f>
        <v>42268</v>
      </c>
      <c r="AP71" s="102" t="e">
        <f>_xll.qlIndexFixing($Z$5,AM71,,Trigger)</f>
        <v>#VALUE!</v>
      </c>
      <c r="AQ71" s="102">
        <f>_xll.qlIndexFixing($AR$1,AN71,,Trigger)</f>
        <v>-6.1066776735212288E-4</v>
      </c>
    </row>
    <row r="72" spans="1:43" ht="11.25" customHeight="1" x14ac:dyDescent="0.25">
      <c r="A72" s="157" t="s">
        <v>132</v>
      </c>
      <c r="B72" s="138" t="s">
        <v>94</v>
      </c>
      <c r="C72" s="158" t="s">
        <v>8</v>
      </c>
      <c r="D72" s="159" t="s">
        <v>9</v>
      </c>
      <c r="E72" s="158" t="s">
        <v>10</v>
      </c>
      <c r="F72" s="159" t="s">
        <v>11</v>
      </c>
      <c r="G72" s="160" t="str">
        <f t="shared" si="18"/>
        <v>EUR1MSW2Y</v>
      </c>
      <c r="H72" s="158" t="str">
        <f>IFERROR(_xll.qlSwapRateHelper2(,G72,,$B72,Calendar,$E72,$D72,$F72,$H$48,0,C72,"EURON",Permanent,Trigger,ObjectOverwrite),"--")</f>
        <v>--</v>
      </c>
      <c r="I72" s="161" t="b">
        <f t="shared" si="19"/>
        <v>0</v>
      </c>
      <c r="J72" s="38"/>
      <c r="K72" s="171" t="str">
        <f t="shared" si="20"/>
        <v>SW</v>
      </c>
      <c r="L72" s="171" t="str">
        <f t="shared" si="20"/>
        <v>5Y</v>
      </c>
      <c r="M72" s="171" t="str">
        <f t="shared" si="21"/>
        <v>--</v>
      </c>
      <c r="N72" s="171" t="b">
        <f t="shared" si="21"/>
        <v>0</v>
      </c>
      <c r="O72" s="173">
        <v>1</v>
      </c>
      <c r="P72" s="173">
        <v>1</v>
      </c>
      <c r="Q72" s="55" t="e">
        <v>#NUM!</v>
      </c>
      <c r="R72" s="55" t="e">
        <f>_xll.qlRateHelperQuoteName(Q72)</f>
        <v>#VALUE!</v>
      </c>
      <c r="S72" s="102" t="e">
        <f>_xll.qlRateHelperQuoteValue(Q72,Trigger)</f>
        <v>#VALUE!</v>
      </c>
      <c r="T72" s="174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f t="array" ref="W72">_xll.qlPiecewiseYieldCurveData(GeneralSettings!D102,Trigger)</f>
        <v>#NUM!</v>
      </c>
      <c r="AL72" s="55" t="s">
        <v>106</v>
      </c>
      <c r="AM72" s="56">
        <f>_xll.qlInterestRateIndexFixingDate(IborIndex&amp;Tenor,AN72,Trigger)</f>
        <v>42234</v>
      </c>
      <c r="AN72" s="56">
        <f>_xll.qlCalendarAdvance(Calendar,AN71,AL72,"f",,Trigger)</f>
        <v>42236</v>
      </c>
      <c r="AO72" s="56">
        <f>_xll.qlInterestRateIndexMaturity(IborIndex&amp;Tenor,AN72,Trigger)</f>
        <v>42268</v>
      </c>
      <c r="AP72" s="102" t="e">
        <f>_xll.qlIndexFixing($Z$5,AM72,,Trigger)</f>
        <v>#VALUE!</v>
      </c>
      <c r="AQ72" s="102">
        <f>_xll.qlIndexFixing($AR$1,AN72,,Trigger)</f>
        <v>-6.1482837140695271E-4</v>
      </c>
    </row>
    <row r="73" spans="1:43" ht="11.25" customHeight="1" x14ac:dyDescent="0.25">
      <c r="A73" s="157" t="s">
        <v>132</v>
      </c>
      <c r="B73" s="138" t="s">
        <v>141</v>
      </c>
      <c r="C73" s="158" t="s">
        <v>8</v>
      </c>
      <c r="D73" s="159" t="s">
        <v>9</v>
      </c>
      <c r="E73" s="158" t="s">
        <v>10</v>
      </c>
      <c r="F73" s="159" t="s">
        <v>11</v>
      </c>
      <c r="G73" s="160" t="str">
        <f t="shared" ref="G73" si="22">Currency&amp;Tenor&amp;A73&amp;B73</f>
        <v>EUR1MSW27M</v>
      </c>
      <c r="H73" s="158" t="str">
        <f>IFERROR(_xll.qlSwapRateHelper2(,G73,,$B73,Calendar,$E73,$D73,$F73,$H$48,0,C73,"EURON",Permanent,Trigger,ObjectOverwrite),"--")</f>
        <v>--</v>
      </c>
      <c r="I73" s="161" t="b">
        <f t="shared" si="19"/>
        <v>0</v>
      </c>
      <c r="J73" s="38"/>
      <c r="K73" s="171" t="str">
        <f t="shared" si="20"/>
        <v>SW</v>
      </c>
      <c r="L73" s="171" t="str">
        <f t="shared" si="20"/>
        <v>6Y</v>
      </c>
      <c r="M73" s="171" t="str">
        <f t="shared" si="21"/>
        <v>--</v>
      </c>
      <c r="N73" s="171" t="b">
        <f t="shared" si="21"/>
        <v>0</v>
      </c>
      <c r="O73" s="173">
        <v>1</v>
      </c>
      <c r="P73" s="173">
        <v>1</v>
      </c>
      <c r="Q73" s="55" t="e">
        <v>#NUM!</v>
      </c>
      <c r="R73" s="55" t="e">
        <f>_xll.qlRateHelperQuoteName(Q73)</f>
        <v>#VALUE!</v>
      </c>
      <c r="S73" s="102" t="e">
        <f>_xll.qlRateHelperQuoteValue(Q73,Trigger)</f>
        <v>#VALUE!</v>
      </c>
      <c r="T73" s="174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f t="array" ref="W73">_xll.qlPiecewiseYieldCurveData(GeneralSettings!D103,Trigger)</f>
        <v>#NUM!</v>
      </c>
      <c r="AL73" s="55" t="s">
        <v>106</v>
      </c>
      <c r="AM73" s="56">
        <f>_xll.qlInterestRateIndexFixingDate(IborIndex&amp;Tenor,AN73,Trigger)</f>
        <v>42235</v>
      </c>
      <c r="AN73" s="56">
        <f>_xll.qlCalendarAdvance(Calendar,AN72,AL73,"f",,Trigger)</f>
        <v>42237</v>
      </c>
      <c r="AO73" s="56">
        <f>_xll.qlInterestRateIndexMaturity(IborIndex&amp;Tenor,AN73,Trigger)</f>
        <v>42268</v>
      </c>
      <c r="AP73" s="102" t="e">
        <f>_xll.qlIndexFixing($Z$5,AM73,,Trigger)</f>
        <v>#VALUE!</v>
      </c>
      <c r="AQ73" s="102">
        <f>_xll.qlIndexFixing($AR$1,AN73,,Trigger)</f>
        <v>-6.1658158695775437E-4</v>
      </c>
    </row>
    <row r="74" spans="1:43" ht="11.25" customHeight="1" x14ac:dyDescent="0.25">
      <c r="A74" s="157" t="s">
        <v>132</v>
      </c>
      <c r="B74" s="138" t="s">
        <v>142</v>
      </c>
      <c r="C74" s="158" t="s">
        <v>8</v>
      </c>
      <c r="D74" s="159" t="s">
        <v>9</v>
      </c>
      <c r="E74" s="158" t="s">
        <v>10</v>
      </c>
      <c r="F74" s="159" t="s">
        <v>11</v>
      </c>
      <c r="G74" s="160" t="str">
        <f t="shared" ref="G74" si="23">Currency&amp;Tenor&amp;A74&amp;B74</f>
        <v>EUR1MSW30M</v>
      </c>
      <c r="H74" s="158" t="str">
        <f>IFERROR(_xll.qlSwapRateHelper2(,G74,,$B74,Calendar,$E74,$D74,$F74,$H$48,0,C74,"EURON",Permanent,Trigger,ObjectOverwrite),"--")</f>
        <v>--</v>
      </c>
      <c r="I74" s="161" t="b">
        <f t="shared" si="19"/>
        <v>0</v>
      </c>
      <c r="J74" s="38"/>
      <c r="K74" s="171" t="str">
        <f t="shared" si="20"/>
        <v>SW</v>
      </c>
      <c r="L74" s="171" t="str">
        <f t="shared" si="20"/>
        <v>7Y</v>
      </c>
      <c r="M74" s="171" t="str">
        <f t="shared" si="21"/>
        <v>--</v>
      </c>
      <c r="N74" s="171" t="b">
        <f t="shared" si="21"/>
        <v>0</v>
      </c>
      <c r="O74" s="173">
        <v>1</v>
      </c>
      <c r="P74" s="173">
        <v>1</v>
      </c>
      <c r="Q74" s="55" t="e">
        <v>#NUM!</v>
      </c>
      <c r="R74" s="55" t="e">
        <f>_xll.qlRateHelperQuoteName(Q74)</f>
        <v>#VALUE!</v>
      </c>
      <c r="S74" s="102" t="e">
        <f>_xll.qlRateHelperQuoteValue(Q74,Trigger)</f>
        <v>#VALUE!</v>
      </c>
      <c r="T74" s="174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f t="array" ref="W74">_xll.qlPiecewiseYieldCurveData(GeneralSettings!D104,Trigger)</f>
        <v>#NUM!</v>
      </c>
      <c r="AL74" s="55" t="s">
        <v>106</v>
      </c>
      <c r="AM74" s="56">
        <f>_xll.qlInterestRateIndexFixingDate(IborIndex&amp;Tenor,AN74,Trigger)</f>
        <v>42236</v>
      </c>
      <c r="AN74" s="56">
        <f>_xll.qlCalendarAdvance(Calendar,AN73,AL74,"f",,Trigger)</f>
        <v>42240</v>
      </c>
      <c r="AO74" s="56">
        <f>_xll.qlInterestRateIndexMaturity(IborIndex&amp;Tenor,AN74,Trigger)</f>
        <v>42271</v>
      </c>
      <c r="AP74" s="102" t="e">
        <f>_xll.qlIndexFixing($Z$5,AM74,,Trigger)</f>
        <v>#VALUE!</v>
      </c>
      <c r="AQ74" s="102">
        <f>_xll.qlIndexFixing($AR$1,AN74,,Trigger)</f>
        <v>-6.2136563752252471E-4</v>
      </c>
    </row>
    <row r="75" spans="1:43" ht="11.25" customHeight="1" x14ac:dyDescent="0.25">
      <c r="A75" s="157" t="s">
        <v>132</v>
      </c>
      <c r="B75" s="138" t="s">
        <v>143</v>
      </c>
      <c r="C75" s="158" t="s">
        <v>8</v>
      </c>
      <c r="D75" s="159" t="s">
        <v>9</v>
      </c>
      <c r="E75" s="158" t="s">
        <v>10</v>
      </c>
      <c r="F75" s="159" t="s">
        <v>11</v>
      </c>
      <c r="G75" s="160" t="str">
        <f t="shared" ref="G75" si="24">Currency&amp;Tenor&amp;A75&amp;B75</f>
        <v>EUR1MSW33M</v>
      </c>
      <c r="H75" s="158" t="str">
        <f>IFERROR(_xll.qlSwapRateHelper2(,G75,,$B75,Calendar,$E75,$D75,$F75,$H$48,0,C75,"EURON",Permanent,Trigger,ObjectOverwrite),"--")</f>
        <v>--</v>
      </c>
      <c r="I75" s="161" t="b">
        <f t="shared" si="19"/>
        <v>0</v>
      </c>
      <c r="J75" s="38"/>
      <c r="K75" s="171" t="str">
        <f t="shared" si="20"/>
        <v>SW</v>
      </c>
      <c r="L75" s="171" t="str">
        <f t="shared" si="20"/>
        <v>8Y</v>
      </c>
      <c r="M75" s="171" t="str">
        <f t="shared" si="21"/>
        <v>--</v>
      </c>
      <c r="N75" s="171" t="b">
        <f t="shared" si="21"/>
        <v>0</v>
      </c>
      <c r="O75" s="173">
        <v>1</v>
      </c>
      <c r="P75" s="173">
        <v>1</v>
      </c>
      <c r="Q75" s="55" t="e">
        <v>#NUM!</v>
      </c>
      <c r="R75" s="55" t="e">
        <f>_xll.qlRateHelperQuoteName(Q75)</f>
        <v>#VALUE!</v>
      </c>
      <c r="S75" s="102" t="e">
        <f>_xll.qlRateHelperQuoteValue(Q75,Trigger)</f>
        <v>#VALUE!</v>
      </c>
      <c r="T75" s="174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f t="array" ref="W75">_xll.qlPiecewiseYieldCurveData(GeneralSettings!D105,Trigger)</f>
        <v>#NUM!</v>
      </c>
      <c r="AL75" s="55" t="s">
        <v>106</v>
      </c>
      <c r="AM75" s="56">
        <f>_xll.qlInterestRateIndexFixingDate(IborIndex&amp;Tenor,AN75,Trigger)</f>
        <v>42237</v>
      </c>
      <c r="AN75" s="56">
        <f>_xll.qlCalendarAdvance(Calendar,AN74,AL75,"f",,Trigger)</f>
        <v>42241</v>
      </c>
      <c r="AO75" s="56">
        <f>_xll.qlInterestRateIndexMaturity(IborIndex&amp;Tenor,AN75,Trigger)</f>
        <v>42272</v>
      </c>
      <c r="AP75" s="102" t="e">
        <f>_xll.qlIndexFixing($Z$5,AM75,,Trigger)</f>
        <v>#VALUE!</v>
      </c>
      <c r="AQ75" s="102">
        <f>_xll.qlIndexFixing($AR$1,AN75,,Trigger)</f>
        <v>-6.2196025729030491E-4</v>
      </c>
    </row>
    <row r="76" spans="1:43" ht="11.25" customHeight="1" x14ac:dyDescent="0.25">
      <c r="A76" s="157" t="s">
        <v>132</v>
      </c>
      <c r="B76" s="138" t="s">
        <v>51</v>
      </c>
      <c r="C76" s="158" t="s">
        <v>8</v>
      </c>
      <c r="D76" s="159" t="s">
        <v>9</v>
      </c>
      <c r="E76" s="158" t="s">
        <v>10</v>
      </c>
      <c r="F76" s="159" t="s">
        <v>11</v>
      </c>
      <c r="G76" s="160" t="str">
        <f t="shared" ref="G76" si="25">Currency&amp;Tenor&amp;A76&amp;B76</f>
        <v>EUR1MSW3Y</v>
      </c>
      <c r="H76" s="158" t="str">
        <f>IFERROR(_xll.qlSwapRateHelper2(,G76,,$B76,Calendar,$E76,$D76,$F76,$H$48,0,C76,"EURON",Permanent,Trigger,ObjectOverwrite),"--")</f>
        <v>--</v>
      </c>
      <c r="I76" s="161" t="b">
        <f t="shared" si="19"/>
        <v>0</v>
      </c>
      <c r="J76" s="38"/>
      <c r="K76" s="171" t="str">
        <f t="shared" ref="K76:L91" si="26">A82</f>
        <v>SW</v>
      </c>
      <c r="L76" s="171" t="str">
        <f t="shared" si="26"/>
        <v>9Y</v>
      </c>
      <c r="M76" s="171" t="str">
        <f t="shared" ref="M76:N91" si="27">H82</f>
        <v>--</v>
      </c>
      <c r="N76" s="171" t="b">
        <f t="shared" si="27"/>
        <v>0</v>
      </c>
      <c r="O76" s="173">
        <v>1</v>
      </c>
      <c r="P76" s="173">
        <v>1</v>
      </c>
      <c r="Q76" s="55" t="e">
        <v>#NUM!</v>
      </c>
      <c r="R76" s="55" t="e">
        <f>_xll.qlRateHelperQuoteName(Q76)</f>
        <v>#VALUE!</v>
      </c>
      <c r="S76" s="102" t="e">
        <f>_xll.qlRateHelperQuoteValue(Q76,Trigger)</f>
        <v>#VALUE!</v>
      </c>
      <c r="T76" s="174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f t="array" ref="W76">_xll.qlPiecewiseYieldCurveData(GeneralSettings!D106,Trigger)</f>
        <v>#NUM!</v>
      </c>
      <c r="AL76" s="55" t="s">
        <v>106</v>
      </c>
      <c r="AM76" s="56">
        <f>_xll.qlInterestRateIndexFixingDate(IborIndex&amp;Tenor,AN76,Trigger)</f>
        <v>42240</v>
      </c>
      <c r="AN76" s="56">
        <f>_xll.qlCalendarAdvance(Calendar,AN75,AL76,"f",,Trigger)</f>
        <v>42242</v>
      </c>
      <c r="AO76" s="56">
        <f>_xll.qlInterestRateIndexMaturity(IborIndex&amp;Tenor,AN76,Trigger)</f>
        <v>42275</v>
      </c>
      <c r="AP76" s="102" t="e">
        <f>_xll.qlIndexFixing($Z$5,AM76,,Trigger)</f>
        <v>#VALUE!</v>
      </c>
      <c r="AQ76" s="102">
        <f>_xll.qlIndexFixing($AR$1,AN76,,Trigger)</f>
        <v>-6.2266431091582573E-4</v>
      </c>
    </row>
    <row r="77" spans="1:43" ht="11.25" customHeight="1" x14ac:dyDescent="0.25">
      <c r="A77" s="157" t="s">
        <v>132</v>
      </c>
      <c r="B77" s="138" t="s">
        <v>52</v>
      </c>
      <c r="C77" s="158" t="s">
        <v>8</v>
      </c>
      <c r="D77" s="159" t="s">
        <v>9</v>
      </c>
      <c r="E77" s="158" t="s">
        <v>10</v>
      </c>
      <c r="F77" s="159" t="s">
        <v>11</v>
      </c>
      <c r="G77" s="160" t="str">
        <f t="shared" ref="G77" si="28">Currency&amp;Tenor&amp;A77&amp;B77</f>
        <v>EUR1MSW4Y</v>
      </c>
      <c r="H77" s="158" t="str">
        <f>IFERROR(_xll.qlSwapRateHelper2(,G77,,$B77,Calendar,$E77,$D77,$F77,$H$48,0,C77,"EURON",Permanent,Trigger,ObjectOverwrite),"--")</f>
        <v>--</v>
      </c>
      <c r="I77" s="161" t="b">
        <f t="shared" si="19"/>
        <v>0</v>
      </c>
      <c r="J77" s="38"/>
      <c r="K77" s="171" t="str">
        <f t="shared" si="26"/>
        <v>SW</v>
      </c>
      <c r="L77" s="171" t="str">
        <f t="shared" si="26"/>
        <v>10Y</v>
      </c>
      <c r="M77" s="171" t="str">
        <f t="shared" si="27"/>
        <v>--</v>
      </c>
      <c r="N77" s="171" t="b">
        <f t="shared" si="27"/>
        <v>0</v>
      </c>
      <c r="O77" s="173">
        <v>1</v>
      </c>
      <c r="P77" s="173">
        <v>1</v>
      </c>
      <c r="Q77" s="55" t="e">
        <v>#NUM!</v>
      </c>
      <c r="R77" s="55" t="e">
        <f>_xll.qlRateHelperQuoteName(Q77)</f>
        <v>#VALUE!</v>
      </c>
      <c r="S77" s="102" t="e">
        <f>_xll.qlRateHelperQuoteValue(Q77,Trigger)</f>
        <v>#VALUE!</v>
      </c>
      <c r="T77" s="174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f t="array" ref="W77">_xll.qlPiecewiseYieldCurveData(GeneralSettings!D107,Trigger)</f>
        <v>#NUM!</v>
      </c>
      <c r="AL77" s="55" t="s">
        <v>106</v>
      </c>
      <c r="AM77" s="56">
        <f>_xll.qlInterestRateIndexFixingDate(IborIndex&amp;Tenor,AN77,Trigger)</f>
        <v>42241</v>
      </c>
      <c r="AN77" s="56">
        <f>_xll.qlCalendarAdvance(Calendar,AN76,AL77,"f",,Trigger)</f>
        <v>42243</v>
      </c>
      <c r="AO77" s="56">
        <f>_xll.qlInterestRateIndexMaturity(IborIndex&amp;Tenor,AN77,Trigger)</f>
        <v>42275</v>
      </c>
      <c r="AP77" s="102" t="e">
        <f>_xll.qlIndexFixing($Z$5,AM77,,Trigger)</f>
        <v>#VALUE!</v>
      </c>
      <c r="AQ77" s="102">
        <f>_xll.qlIndexFixing($AR$1,AN77,,Trigger)</f>
        <v>-6.2825121506993042E-4</v>
      </c>
    </row>
    <row r="78" spans="1:43" ht="11.25" customHeight="1" x14ac:dyDescent="0.25">
      <c r="A78" s="157" t="s">
        <v>132</v>
      </c>
      <c r="B78" s="138" t="s">
        <v>53</v>
      </c>
      <c r="C78" s="158" t="s">
        <v>8</v>
      </c>
      <c r="D78" s="159" t="s">
        <v>9</v>
      </c>
      <c r="E78" s="158" t="s">
        <v>10</v>
      </c>
      <c r="F78" s="159" t="s">
        <v>11</v>
      </c>
      <c r="G78" s="160" t="str">
        <f t="shared" ref="G78" si="29">Currency&amp;Tenor&amp;A78&amp;B78</f>
        <v>EUR1MSW5Y</v>
      </c>
      <c r="H78" s="158" t="str">
        <f>IFERROR(_xll.qlSwapRateHelper2(,G78,,$B78,Calendar,$E78,$D78,$F78,$H$48,0,C78,"EURON",Permanent,Trigger,ObjectOverwrite),"--")</f>
        <v>--</v>
      </c>
      <c r="I78" s="161" t="b">
        <f t="shared" si="19"/>
        <v>0</v>
      </c>
      <c r="J78" s="38"/>
      <c r="K78" s="171" t="str">
        <f t="shared" si="26"/>
        <v>SW</v>
      </c>
      <c r="L78" s="171" t="str">
        <f t="shared" si="26"/>
        <v>11Y</v>
      </c>
      <c r="M78" s="171" t="str">
        <f t="shared" si="27"/>
        <v>--</v>
      </c>
      <c r="N78" s="171" t="b">
        <f t="shared" si="27"/>
        <v>0</v>
      </c>
      <c r="O78" s="173">
        <v>1</v>
      </c>
      <c r="P78" s="173">
        <v>1</v>
      </c>
      <c r="Q78" s="55" t="e">
        <v>#NUM!</v>
      </c>
      <c r="R78" s="55" t="e">
        <f>_xll.qlRateHelperQuoteName(Q78)</f>
        <v>#VALUE!</v>
      </c>
      <c r="S78" s="102" t="e">
        <f>_xll.qlRateHelperQuoteValue(Q78,Trigger)</f>
        <v>#VALUE!</v>
      </c>
      <c r="T78" s="174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f t="array" ref="W78">_xll.qlPiecewiseYieldCurveData(GeneralSettings!D108,Trigger)</f>
        <v>#NUM!</v>
      </c>
      <c r="AL78" s="55" t="s">
        <v>106</v>
      </c>
      <c r="AM78" s="56">
        <f>_xll.qlInterestRateIndexFixingDate(IborIndex&amp;Tenor,AN78,Trigger)</f>
        <v>42242</v>
      </c>
      <c r="AN78" s="56">
        <f>_xll.qlCalendarAdvance(Calendar,AN77,AL78,"f",,Trigger)</f>
        <v>42244</v>
      </c>
      <c r="AO78" s="56">
        <f>_xll.qlInterestRateIndexMaturity(IborIndex&amp;Tenor,AN78,Trigger)</f>
        <v>42275</v>
      </c>
      <c r="AP78" s="102" t="e">
        <f>_xll.qlIndexFixing($Z$5,AM78,,Trigger)</f>
        <v>#VALUE!</v>
      </c>
      <c r="AQ78" s="102">
        <f>_xll.qlIndexFixing($AR$1,AN78,,Trigger)</f>
        <v>-6.3069507248636469E-4</v>
      </c>
    </row>
    <row r="79" spans="1:43" ht="11.25" customHeight="1" x14ac:dyDescent="0.25">
      <c r="A79" s="157" t="s">
        <v>132</v>
      </c>
      <c r="B79" s="138" t="s">
        <v>54</v>
      </c>
      <c r="C79" s="158" t="s">
        <v>8</v>
      </c>
      <c r="D79" s="159" t="s">
        <v>9</v>
      </c>
      <c r="E79" s="158" t="s">
        <v>10</v>
      </c>
      <c r="F79" s="159" t="s">
        <v>11</v>
      </c>
      <c r="G79" s="160" t="str">
        <f t="shared" ref="G79" si="30">Currency&amp;Tenor&amp;A79&amp;B79</f>
        <v>EUR1MSW6Y</v>
      </c>
      <c r="H79" s="158" t="str">
        <f>IFERROR(_xll.qlSwapRateHelper2(,G79,,$B79,Calendar,$E79,$D79,$F79,$H$48,0,C79,"EURON",Permanent,Trigger,ObjectOverwrite),"--")</f>
        <v>--</v>
      </c>
      <c r="I79" s="161" t="b">
        <f t="shared" si="19"/>
        <v>0</v>
      </c>
      <c r="K79" s="171" t="str">
        <f t="shared" si="26"/>
        <v>SW</v>
      </c>
      <c r="L79" s="171" t="str">
        <f t="shared" si="26"/>
        <v>12Y</v>
      </c>
      <c r="M79" s="171" t="str">
        <f t="shared" si="27"/>
        <v>--</v>
      </c>
      <c r="N79" s="171" t="b">
        <f t="shared" si="27"/>
        <v>0</v>
      </c>
      <c r="O79" s="173">
        <v>1</v>
      </c>
      <c r="P79" s="173">
        <v>1</v>
      </c>
      <c r="Q79" s="55" t="e">
        <v>#NUM!</v>
      </c>
      <c r="R79" s="55" t="e">
        <f>_xll.qlRateHelperQuoteName(Q79)</f>
        <v>#VALUE!</v>
      </c>
      <c r="S79" s="102" t="e">
        <f>_xll.qlRateHelperQuoteValue(Q79,Trigger)</f>
        <v>#VALUE!</v>
      </c>
      <c r="T79" s="174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f t="array" ref="W79">_xll.qlPiecewiseYieldCurveData(GeneralSettings!D109,Trigger)</f>
        <v>#NUM!</v>
      </c>
      <c r="AL79" s="55" t="s">
        <v>106</v>
      </c>
      <c r="AM79" s="56">
        <f>_xll.qlInterestRateIndexFixingDate(IborIndex&amp;Tenor,AN79,Trigger)</f>
        <v>42243</v>
      </c>
      <c r="AN79" s="56">
        <f>_xll.qlCalendarAdvance(Calendar,AN78,AL79,"f",,Trigger)</f>
        <v>42247</v>
      </c>
      <c r="AO79" s="56">
        <f>_xll.qlInterestRateIndexMaturity(IborIndex&amp;Tenor,AN79,Trigger)</f>
        <v>42277</v>
      </c>
      <c r="AP79" s="102" t="e">
        <f>_xll.qlIndexFixing($Z$5,AM79,,Trigger)</f>
        <v>#VALUE!</v>
      </c>
      <c r="AQ79" s="102">
        <f>_xll.qlIndexFixing($AR$1,AN79,,Trigger)</f>
        <v>-6.3314303873340805E-4</v>
      </c>
    </row>
    <row r="80" spans="1:43" ht="11.25" customHeight="1" x14ac:dyDescent="0.25">
      <c r="A80" s="157" t="s">
        <v>132</v>
      </c>
      <c r="B80" s="138" t="s">
        <v>55</v>
      </c>
      <c r="C80" s="158" t="s">
        <v>8</v>
      </c>
      <c r="D80" s="159" t="s">
        <v>9</v>
      </c>
      <c r="E80" s="158" t="s">
        <v>10</v>
      </c>
      <c r="F80" s="159" t="s">
        <v>11</v>
      </c>
      <c r="G80" s="160" t="str">
        <f t="shared" ref="G80" si="31">Currency&amp;Tenor&amp;A80&amp;B80</f>
        <v>EUR1MSW7Y</v>
      </c>
      <c r="H80" s="158" t="str">
        <f>IFERROR(_xll.qlSwapRateHelper2(,G80,,$B80,Calendar,$E80,$D80,$F80,$H$48,0,C80,"EURON",Permanent,Trigger,ObjectOverwrite),"--")</f>
        <v>--</v>
      </c>
      <c r="I80" s="161" t="b">
        <f t="shared" si="19"/>
        <v>0</v>
      </c>
      <c r="K80" s="171" t="str">
        <f t="shared" si="26"/>
        <v>SW</v>
      </c>
      <c r="L80" s="171" t="str">
        <f t="shared" si="26"/>
        <v>13Y</v>
      </c>
      <c r="M80" s="171" t="str">
        <f t="shared" si="27"/>
        <v>--</v>
      </c>
      <c r="N80" s="171" t="b">
        <f t="shared" si="27"/>
        <v>0</v>
      </c>
      <c r="O80" s="173">
        <v>1</v>
      </c>
      <c r="P80" s="173">
        <v>1</v>
      </c>
      <c r="Q80" s="55" t="e">
        <v>#NUM!</v>
      </c>
      <c r="R80" s="55" t="e">
        <f>_xll.qlRateHelperQuoteName(Q80)</f>
        <v>#VALUE!</v>
      </c>
      <c r="S80" s="102" t="e">
        <f>_xll.qlRateHelperQuoteValue(Q80,Trigger)</f>
        <v>#VALUE!</v>
      </c>
      <c r="T80" s="174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f t="array" ref="W80">_xll.qlPiecewiseYieldCurveData(GeneralSettings!D110,Trigger)</f>
        <v>#NUM!</v>
      </c>
      <c r="AL80" s="55" t="s">
        <v>106</v>
      </c>
      <c r="AM80" s="56">
        <f>_xll.qlInterestRateIndexFixingDate(IborIndex&amp;Tenor,AN80,Trigger)</f>
        <v>42244</v>
      </c>
      <c r="AN80" s="56">
        <f>_xll.qlCalendarAdvance(Calendar,AN79,AL80,"f",,Trigger)</f>
        <v>42248</v>
      </c>
      <c r="AO80" s="56">
        <f>_xll.qlInterestRateIndexMaturity(IborIndex&amp;Tenor,AN80,Trigger)</f>
        <v>42278</v>
      </c>
      <c r="AP80" s="102" t="e">
        <f>_xll.qlIndexFixing($Z$5,AM80,,Trigger)</f>
        <v>#VALUE!</v>
      </c>
      <c r="AQ80" s="102">
        <f>_xll.qlIndexFixing($AR$1,AN80,,Trigger)</f>
        <v>-6.3734892394876064E-4</v>
      </c>
    </row>
    <row r="81" spans="1:43" ht="11.25" customHeight="1" x14ac:dyDescent="0.25">
      <c r="A81" s="157" t="s">
        <v>132</v>
      </c>
      <c r="B81" s="138" t="s">
        <v>56</v>
      </c>
      <c r="C81" s="158" t="s">
        <v>8</v>
      </c>
      <c r="D81" s="159" t="s">
        <v>9</v>
      </c>
      <c r="E81" s="158" t="s">
        <v>10</v>
      </c>
      <c r="F81" s="159" t="s">
        <v>11</v>
      </c>
      <c r="G81" s="160" t="str">
        <f t="shared" ref="G81" si="32">Currency&amp;Tenor&amp;A81&amp;B81</f>
        <v>EUR1MSW8Y</v>
      </c>
      <c r="H81" s="158" t="str">
        <f>IFERROR(_xll.qlSwapRateHelper2(,G81,,$B81,Calendar,$E81,$D81,$F81,$H$48,0,C81,"EURON",Permanent,Trigger,ObjectOverwrite),"--")</f>
        <v>--</v>
      </c>
      <c r="I81" s="161" t="b">
        <f t="shared" si="19"/>
        <v>0</v>
      </c>
      <c r="K81" s="171" t="str">
        <f t="shared" si="26"/>
        <v>SW</v>
      </c>
      <c r="L81" s="171" t="str">
        <f t="shared" si="26"/>
        <v>14Y</v>
      </c>
      <c r="M81" s="171" t="str">
        <f t="shared" si="27"/>
        <v>--</v>
      </c>
      <c r="N81" s="171" t="b">
        <f t="shared" si="27"/>
        <v>0</v>
      </c>
      <c r="O81" s="173">
        <v>1</v>
      </c>
      <c r="P81" s="173">
        <v>1</v>
      </c>
      <c r="Q81" s="55" t="e">
        <v>#NUM!</v>
      </c>
      <c r="R81" s="55" t="e">
        <f>_xll.qlRateHelperQuoteName(Q81)</f>
        <v>#VALUE!</v>
      </c>
      <c r="S81" s="102" t="e">
        <f>_xll.qlRateHelperQuoteValue(Q81,Trigger)</f>
        <v>#VALUE!</v>
      </c>
      <c r="T81" s="174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f t="array" ref="W81">_xll.qlPiecewiseYieldCurveData(GeneralSettings!D111,Trigger)</f>
        <v>#NUM!</v>
      </c>
      <c r="AL81" s="55" t="s">
        <v>106</v>
      </c>
      <c r="AM81" s="56">
        <f>_xll.qlInterestRateIndexFixingDate(IborIndex&amp;Tenor,AN81,Trigger)</f>
        <v>42247</v>
      </c>
      <c r="AN81" s="56">
        <f>_xll.qlCalendarAdvance(Calendar,AN80,AL81,"f",,Trigger)</f>
        <v>42249</v>
      </c>
      <c r="AO81" s="56">
        <f>_xll.qlInterestRateIndexMaturity(IborIndex&amp;Tenor,AN81,Trigger)</f>
        <v>42279</v>
      </c>
      <c r="AP81" s="102" t="e">
        <f>_xll.qlIndexFixing($Z$5,AM81,,Trigger)</f>
        <v>#VALUE!</v>
      </c>
      <c r="AQ81" s="102">
        <f>_xll.qlIndexFixing($AR$1,AN81,,Trigger)</f>
        <v>-6.3875607140896672E-4</v>
      </c>
    </row>
    <row r="82" spans="1:43" ht="11.25" customHeight="1" x14ac:dyDescent="0.25">
      <c r="A82" s="157" t="s">
        <v>132</v>
      </c>
      <c r="B82" s="138" t="s">
        <v>57</v>
      </c>
      <c r="C82" s="158" t="s">
        <v>8</v>
      </c>
      <c r="D82" s="159" t="s">
        <v>9</v>
      </c>
      <c r="E82" s="158" t="s">
        <v>10</v>
      </c>
      <c r="F82" s="159" t="s">
        <v>11</v>
      </c>
      <c r="G82" s="160" t="str">
        <f t="shared" ref="G82" si="33">Currency&amp;Tenor&amp;A82&amp;B82</f>
        <v>EUR1MSW9Y</v>
      </c>
      <c r="H82" s="158" t="str">
        <f>IFERROR(_xll.qlSwapRateHelper2(,G82,,$B82,Calendar,$E82,$D82,$F82,$H$48,0,C82,"EURON",Permanent,Trigger,ObjectOverwrite),"--")</f>
        <v>--</v>
      </c>
      <c r="I82" s="161" t="b">
        <f t="shared" si="19"/>
        <v>0</v>
      </c>
      <c r="K82" s="171" t="str">
        <f t="shared" si="26"/>
        <v>SW</v>
      </c>
      <c r="L82" s="171" t="str">
        <f t="shared" si="26"/>
        <v>15Y</v>
      </c>
      <c r="M82" s="171" t="str">
        <f t="shared" si="27"/>
        <v>--</v>
      </c>
      <c r="N82" s="171" t="b">
        <f t="shared" si="27"/>
        <v>0</v>
      </c>
      <c r="O82" s="173">
        <v>1</v>
      </c>
      <c r="P82" s="173">
        <v>1</v>
      </c>
      <c r="Q82" s="55" t="e">
        <v>#NUM!</v>
      </c>
      <c r="R82" s="55" t="e">
        <f>_xll.qlRateHelperQuoteName(Q82)</f>
        <v>#VALUE!</v>
      </c>
      <c r="S82" s="102" t="e">
        <f>_xll.qlRateHelperQuoteValue(Q82,Trigger)</f>
        <v>#VALUE!</v>
      </c>
      <c r="T82" s="174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f t="array" ref="W82">_xll.qlPiecewiseYieldCurveData(GeneralSettings!D112,Trigger)</f>
        <v>#NUM!</v>
      </c>
      <c r="AL82" s="55" t="s">
        <v>106</v>
      </c>
      <c r="AM82" s="56">
        <f>_xll.qlInterestRateIndexFixingDate(IborIndex&amp;Tenor,AN82,Trigger)</f>
        <v>42248</v>
      </c>
      <c r="AN82" s="56">
        <f>_xll.qlCalendarAdvance(Calendar,AN81,AL82,"f",,Trigger)</f>
        <v>42250</v>
      </c>
      <c r="AO82" s="56">
        <f>_xll.qlInterestRateIndexMaturity(IborIndex&amp;Tenor,AN82,Trigger)</f>
        <v>42282</v>
      </c>
      <c r="AP82" s="102" t="e">
        <f>_xll.qlIndexFixing($Z$5,AM82,,Trigger)</f>
        <v>#VALUE!</v>
      </c>
      <c r="AQ82" s="102">
        <f>_xll.qlIndexFixing($AR$1,AN82,,Trigger)</f>
        <v>-6.4447445575677165E-4</v>
      </c>
    </row>
    <row r="83" spans="1:43" ht="11.25" customHeight="1" x14ac:dyDescent="0.25">
      <c r="A83" s="157" t="s">
        <v>132</v>
      </c>
      <c r="B83" s="138" t="s">
        <v>58</v>
      </c>
      <c r="C83" s="158" t="s">
        <v>8</v>
      </c>
      <c r="D83" s="159" t="s">
        <v>9</v>
      </c>
      <c r="E83" s="158" t="s">
        <v>10</v>
      </c>
      <c r="F83" s="159" t="s">
        <v>11</v>
      </c>
      <c r="G83" s="160" t="str">
        <f t="shared" ref="G83" si="34">Currency&amp;Tenor&amp;A83&amp;B83</f>
        <v>EUR1MSW10Y</v>
      </c>
      <c r="H83" s="158" t="str">
        <f>IFERROR(_xll.qlSwapRateHelper2(,G83,,$B83,Calendar,$E83,$D83,$F83,$H$48,0,C83,"EURON",Permanent,Trigger,ObjectOverwrite),"--")</f>
        <v>--</v>
      </c>
      <c r="I83" s="161" t="b">
        <f t="shared" si="19"/>
        <v>0</v>
      </c>
      <c r="K83" s="171" t="str">
        <f t="shared" si="26"/>
        <v>SW</v>
      </c>
      <c r="L83" s="171" t="str">
        <f t="shared" si="26"/>
        <v>16Y</v>
      </c>
      <c r="M83" s="171" t="str">
        <f t="shared" si="27"/>
        <v>--</v>
      </c>
      <c r="N83" s="171" t="b">
        <f t="shared" si="27"/>
        <v>0</v>
      </c>
      <c r="O83" s="173">
        <v>1</v>
      </c>
      <c r="P83" s="173">
        <v>1</v>
      </c>
      <c r="Q83" s="55" t="e">
        <v>#NUM!</v>
      </c>
      <c r="R83" s="55" t="e">
        <f>_xll.qlRateHelperQuoteName(Q83)</f>
        <v>#VALUE!</v>
      </c>
      <c r="S83" s="102" t="e">
        <f>_xll.qlRateHelperQuoteValue(Q83,Trigger)</f>
        <v>#VALUE!</v>
      </c>
      <c r="T83" s="174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f t="array" ref="W83">_xll.qlPiecewiseYieldCurveData(GeneralSettings!D113,Trigger)</f>
        <v>#NUM!</v>
      </c>
      <c r="AL83" s="55" t="s">
        <v>106</v>
      </c>
      <c r="AM83" s="56">
        <f>_xll.qlInterestRateIndexFixingDate(IborIndex&amp;Tenor,AN83,Trigger)</f>
        <v>42249</v>
      </c>
      <c r="AN83" s="56">
        <f>_xll.qlCalendarAdvance(Calendar,AN82,AL83,"f",,Trigger)</f>
        <v>42251</v>
      </c>
      <c r="AO83" s="56">
        <f>_xll.qlInterestRateIndexMaturity(IborIndex&amp;Tenor,AN83,Trigger)</f>
        <v>42282</v>
      </c>
      <c r="AP83" s="102" t="e">
        <f>_xll.qlIndexFixing($Z$5,AM83,,Trigger)</f>
        <v>#VALUE!</v>
      </c>
      <c r="AQ83" s="102">
        <f>_xll.qlIndexFixing($AR$1,AN83,,Trigger)</f>
        <v>-6.4635303797588861E-4</v>
      </c>
    </row>
    <row r="84" spans="1:43" ht="11.25" customHeight="1" x14ac:dyDescent="0.25">
      <c r="A84" s="157" t="s">
        <v>132</v>
      </c>
      <c r="B84" s="138" t="s">
        <v>59</v>
      </c>
      <c r="C84" s="158" t="s">
        <v>8</v>
      </c>
      <c r="D84" s="159" t="s">
        <v>9</v>
      </c>
      <c r="E84" s="158" t="s">
        <v>10</v>
      </c>
      <c r="F84" s="159" t="s">
        <v>11</v>
      </c>
      <c r="G84" s="160" t="str">
        <f t="shared" ref="G84" si="35">Currency&amp;Tenor&amp;A84&amp;B84</f>
        <v>EUR1MSW11Y</v>
      </c>
      <c r="H84" s="158" t="str">
        <f>IFERROR(_xll.qlSwapRateHelper2(,G84,,$B84,Calendar,$E84,$D84,$F84,$H$48,0,C84,"EURON",Permanent,Trigger,ObjectOverwrite),"--")</f>
        <v>--</v>
      </c>
      <c r="I84" s="161" t="b">
        <f t="shared" si="19"/>
        <v>0</v>
      </c>
      <c r="K84" s="171" t="str">
        <f t="shared" si="26"/>
        <v>SW</v>
      </c>
      <c r="L84" s="171" t="str">
        <f t="shared" si="26"/>
        <v>17Y</v>
      </c>
      <c r="M84" s="171" t="str">
        <f t="shared" si="27"/>
        <v>--</v>
      </c>
      <c r="N84" s="171" t="b">
        <f t="shared" si="27"/>
        <v>0</v>
      </c>
      <c r="O84" s="173">
        <v>1</v>
      </c>
      <c r="P84" s="173">
        <v>1</v>
      </c>
      <c r="Q84" s="55" t="e">
        <v>#NUM!</v>
      </c>
      <c r="R84" s="55" t="e">
        <f>_xll.qlRateHelperQuoteName(Q84)</f>
        <v>#VALUE!</v>
      </c>
      <c r="S84" s="102" t="e">
        <f>_xll.qlRateHelperQuoteValue(Q84,Trigger)</f>
        <v>#VALUE!</v>
      </c>
      <c r="T84" s="174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f t="array" ref="W84">_xll.qlPiecewiseYieldCurveData(GeneralSettings!D114,Trigger)</f>
        <v>#NUM!</v>
      </c>
      <c r="AL84" s="55" t="s">
        <v>106</v>
      </c>
      <c r="AM84" s="56">
        <f>_xll.qlInterestRateIndexFixingDate(IborIndex&amp;Tenor,AN84,Trigger)</f>
        <v>42250</v>
      </c>
      <c r="AN84" s="56">
        <f>_xll.qlCalendarAdvance(Calendar,AN83,AL84,"f",,Trigger)</f>
        <v>42254</v>
      </c>
      <c r="AO84" s="56">
        <f>_xll.qlInterestRateIndexMaturity(IborIndex&amp;Tenor,AN84,Trigger)</f>
        <v>42284</v>
      </c>
      <c r="AP84" s="102" t="e">
        <f>_xll.qlIndexFixing($Z$5,AM84,,Trigger)</f>
        <v>#VALUE!</v>
      </c>
      <c r="AQ84" s="102">
        <f>_xll.qlIndexFixing($AR$1,AN84,,Trigger)</f>
        <v>-6.4802971067257076E-4</v>
      </c>
    </row>
    <row r="85" spans="1:43" ht="11.25" customHeight="1" x14ac:dyDescent="0.25">
      <c r="A85" s="157" t="s">
        <v>132</v>
      </c>
      <c r="B85" s="138" t="s">
        <v>60</v>
      </c>
      <c r="C85" s="158" t="s">
        <v>8</v>
      </c>
      <c r="D85" s="159" t="s">
        <v>9</v>
      </c>
      <c r="E85" s="158" t="s">
        <v>10</v>
      </c>
      <c r="F85" s="159" t="s">
        <v>11</v>
      </c>
      <c r="G85" s="160" t="str">
        <f t="shared" ref="G85" si="36">Currency&amp;Tenor&amp;A85&amp;B85</f>
        <v>EUR1MSW12Y</v>
      </c>
      <c r="H85" s="158" t="str">
        <f>IFERROR(_xll.qlSwapRateHelper2(,G85,,$B85,Calendar,$E85,$D85,$F85,$H$48,0,C85,"EURON",Permanent,Trigger,ObjectOverwrite),"--")</f>
        <v>--</v>
      </c>
      <c r="I85" s="161" t="b">
        <f t="shared" si="19"/>
        <v>0</v>
      </c>
      <c r="K85" s="171" t="str">
        <f t="shared" si="26"/>
        <v>SW</v>
      </c>
      <c r="L85" s="171" t="str">
        <f t="shared" si="26"/>
        <v>18Y</v>
      </c>
      <c r="M85" s="171" t="str">
        <f t="shared" si="27"/>
        <v>--</v>
      </c>
      <c r="N85" s="171" t="b">
        <f t="shared" si="27"/>
        <v>0</v>
      </c>
      <c r="O85" s="173">
        <v>1</v>
      </c>
      <c r="P85" s="173">
        <v>1</v>
      </c>
      <c r="Q85" s="55" t="e">
        <v>#NUM!</v>
      </c>
      <c r="R85" s="55" t="e">
        <f>_xll.qlRateHelperQuoteName(Q85)</f>
        <v>#VALUE!</v>
      </c>
      <c r="S85" s="102" t="e">
        <f>_xll.qlRateHelperQuoteValue(Q85,Trigger)</f>
        <v>#VALUE!</v>
      </c>
      <c r="T85" s="174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f t="array" ref="W85">_xll.qlPiecewiseYieldCurveData(GeneralSettings!D115,Trigger)</f>
        <v>#NUM!</v>
      </c>
      <c r="AL85" s="55" t="s">
        <v>106</v>
      </c>
      <c r="AM85" s="56">
        <f>_xll.qlInterestRateIndexFixingDate(IborIndex&amp;Tenor,AN85,Trigger)</f>
        <v>42251</v>
      </c>
      <c r="AN85" s="56">
        <f>_xll.qlCalendarAdvance(Calendar,AN84,AL85,"f",,Trigger)</f>
        <v>42255</v>
      </c>
      <c r="AO85" s="56">
        <f>_xll.qlInterestRateIndexMaturity(IborIndex&amp;Tenor,AN85,Trigger)</f>
        <v>42285</v>
      </c>
      <c r="AP85" s="102" t="e">
        <f>_xll.qlIndexFixing($Z$5,AM85,,Trigger)</f>
        <v>#VALUE!</v>
      </c>
      <c r="AQ85" s="102">
        <f>_xll.qlIndexFixing($AR$1,AN85,,Trigger)</f>
        <v>-6.4882884408951069E-4</v>
      </c>
    </row>
    <row r="86" spans="1:43" ht="11.25" customHeight="1" x14ac:dyDescent="0.25">
      <c r="A86" s="157" t="s">
        <v>132</v>
      </c>
      <c r="B86" s="138" t="s">
        <v>61</v>
      </c>
      <c r="C86" s="158" t="s">
        <v>8</v>
      </c>
      <c r="D86" s="159" t="s">
        <v>9</v>
      </c>
      <c r="E86" s="158" t="s">
        <v>10</v>
      </c>
      <c r="F86" s="159" t="s">
        <v>11</v>
      </c>
      <c r="G86" s="160" t="str">
        <f t="shared" ref="G86" si="37">Currency&amp;Tenor&amp;A86&amp;B86</f>
        <v>EUR1MSW13Y</v>
      </c>
      <c r="H86" s="158" t="str">
        <f>IFERROR(_xll.qlSwapRateHelper2(,G86,,$B86,Calendar,$E86,$D86,$F86,$H$48,0,C86,"EURON",Permanent,Trigger,ObjectOverwrite),"--")</f>
        <v>--</v>
      </c>
      <c r="I86" s="161" t="b">
        <f t="shared" si="19"/>
        <v>0</v>
      </c>
      <c r="K86" s="171" t="str">
        <f t="shared" si="26"/>
        <v>SW</v>
      </c>
      <c r="L86" s="171" t="str">
        <f t="shared" si="26"/>
        <v>19Y</v>
      </c>
      <c r="M86" s="171" t="str">
        <f t="shared" si="27"/>
        <v>--</v>
      </c>
      <c r="N86" s="171" t="b">
        <f t="shared" si="27"/>
        <v>0</v>
      </c>
      <c r="O86" s="173">
        <v>1</v>
      </c>
      <c r="P86" s="173">
        <v>1</v>
      </c>
      <c r="Q86" s="55" t="e">
        <v>#NUM!</v>
      </c>
      <c r="R86" s="55" t="e">
        <f>_xll.qlRateHelperQuoteName(Q86)</f>
        <v>#VALUE!</v>
      </c>
      <c r="S86" s="102" t="e">
        <f>_xll.qlRateHelperQuoteValue(Q86,Trigger)</f>
        <v>#VALUE!</v>
      </c>
      <c r="T86" s="174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f t="array" ref="W86">_xll.qlPiecewiseYieldCurveData(GeneralSettings!D116,Trigger)</f>
        <v>#NUM!</v>
      </c>
      <c r="AL86" s="55" t="s">
        <v>106</v>
      </c>
      <c r="AM86" s="56">
        <f>_xll.qlInterestRateIndexFixingDate(IborIndex&amp;Tenor,AN86,Trigger)</f>
        <v>42254</v>
      </c>
      <c r="AN86" s="56">
        <f>_xll.qlCalendarAdvance(Calendar,AN85,AL86,"f",,Trigger)</f>
        <v>42256</v>
      </c>
      <c r="AO86" s="56">
        <f>_xll.qlInterestRateIndexMaturity(IborIndex&amp;Tenor,AN86,Trigger)</f>
        <v>42286</v>
      </c>
      <c r="AP86" s="102" t="e">
        <f>_xll.qlIndexFixing($Z$5,AM86,,Trigger)</f>
        <v>#VALUE!</v>
      </c>
      <c r="AQ86" s="102">
        <f>_xll.qlIndexFixing($AR$1,AN86,,Trigger)</f>
        <v>-6.5018877800845476E-4</v>
      </c>
    </row>
    <row r="87" spans="1:43" ht="11.25" customHeight="1" x14ac:dyDescent="0.25">
      <c r="A87" s="157" t="s">
        <v>132</v>
      </c>
      <c r="B87" s="138" t="s">
        <v>62</v>
      </c>
      <c r="C87" s="158" t="s">
        <v>8</v>
      </c>
      <c r="D87" s="159" t="s">
        <v>9</v>
      </c>
      <c r="E87" s="158" t="s">
        <v>10</v>
      </c>
      <c r="F87" s="159" t="s">
        <v>11</v>
      </c>
      <c r="G87" s="160" t="str">
        <f t="shared" ref="G87" si="38">Currency&amp;Tenor&amp;A87&amp;B87</f>
        <v>EUR1MSW14Y</v>
      </c>
      <c r="H87" s="158" t="str">
        <f>IFERROR(_xll.qlSwapRateHelper2(,G87,,$B87,Calendar,$E87,$D87,$F87,$H$48,0,C87,"EURON",Permanent,Trigger,ObjectOverwrite),"--")</f>
        <v>--</v>
      </c>
      <c r="I87" s="161" t="b">
        <f t="shared" si="19"/>
        <v>0</v>
      </c>
      <c r="K87" s="171" t="str">
        <f t="shared" si="26"/>
        <v>SW</v>
      </c>
      <c r="L87" s="171" t="str">
        <f t="shared" si="26"/>
        <v>20Y</v>
      </c>
      <c r="M87" s="171" t="str">
        <f t="shared" si="27"/>
        <v>--</v>
      </c>
      <c r="N87" s="171" t="b">
        <f t="shared" si="27"/>
        <v>0</v>
      </c>
      <c r="O87" s="173">
        <v>1</v>
      </c>
      <c r="P87" s="173">
        <v>1</v>
      </c>
      <c r="Q87" s="55" t="e">
        <v>#NUM!</v>
      </c>
      <c r="R87" s="55" t="e">
        <f>_xll.qlRateHelperQuoteName(Q87)</f>
        <v>#VALUE!</v>
      </c>
      <c r="S87" s="102" t="e">
        <f>_xll.qlRateHelperQuoteValue(Q87,Trigger)</f>
        <v>#VALUE!</v>
      </c>
      <c r="T87" s="174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f t="array" ref="W87">_xll.qlPiecewiseYieldCurveData(GeneralSettings!D117,Trigger)</f>
        <v>#NUM!</v>
      </c>
      <c r="AL87" s="55" t="s">
        <v>106</v>
      </c>
      <c r="AM87" s="56">
        <f>_xll.qlInterestRateIndexFixingDate(IborIndex&amp;Tenor,AN87,Trigger)</f>
        <v>42255</v>
      </c>
      <c r="AN87" s="56">
        <f>_xll.qlCalendarAdvance(Calendar,AN86,AL87,"f",,Trigger)</f>
        <v>42257</v>
      </c>
      <c r="AO87" s="56">
        <f>_xll.qlInterestRateIndexMaturity(IborIndex&amp;Tenor,AN87,Trigger)</f>
        <v>42289</v>
      </c>
      <c r="AP87" s="102" t="e">
        <f>_xll.qlIndexFixing($Z$5,AM87,,Trigger)</f>
        <v>#VALUE!</v>
      </c>
      <c r="AQ87" s="102">
        <f>_xll.qlIndexFixing($AR$1,AN87,,Trigger)</f>
        <v>-6.5220422529188582E-4</v>
      </c>
    </row>
    <row r="88" spans="1:43" ht="11.25" customHeight="1" x14ac:dyDescent="0.25">
      <c r="A88" s="157" t="s">
        <v>132</v>
      </c>
      <c r="B88" s="138" t="s">
        <v>63</v>
      </c>
      <c r="C88" s="158" t="s">
        <v>8</v>
      </c>
      <c r="D88" s="159" t="s">
        <v>9</v>
      </c>
      <c r="E88" s="158" t="s">
        <v>10</v>
      </c>
      <c r="F88" s="159" t="s">
        <v>11</v>
      </c>
      <c r="G88" s="160" t="str">
        <f t="shared" ref="G88" si="39">Currency&amp;Tenor&amp;A88&amp;B88</f>
        <v>EUR1MSW15Y</v>
      </c>
      <c r="H88" s="158" t="str">
        <f>IFERROR(_xll.qlSwapRateHelper2(,G88,,$B88,Calendar,$E88,$D88,$F88,$H$48,0,C88,"EURON",Permanent,Trigger,ObjectOverwrite),"--")</f>
        <v>--</v>
      </c>
      <c r="I88" s="161" t="b">
        <f t="shared" si="19"/>
        <v>0</v>
      </c>
      <c r="K88" s="57" t="str">
        <f t="shared" si="26"/>
        <v>SW</v>
      </c>
      <c r="L88" s="57" t="str">
        <f t="shared" si="26"/>
        <v>21Y</v>
      </c>
      <c r="M88" s="57" t="str">
        <f t="shared" si="27"/>
        <v>--</v>
      </c>
      <c r="N88" s="57" t="b">
        <f t="shared" si="27"/>
        <v>0</v>
      </c>
      <c r="O88" s="57">
        <v>1</v>
      </c>
      <c r="P88" s="57">
        <v>1</v>
      </c>
      <c r="Q88" s="55" t="e">
        <v>#NUM!</v>
      </c>
      <c r="R88" s="55" t="e">
        <f>_xll.qlRateHelperQuoteName(Q88)</f>
        <v>#VALUE!</v>
      </c>
      <c r="S88" s="102" t="e">
        <f>_xll.qlRateHelperQuoteValue(Q88,Trigger)</f>
        <v>#VALUE!</v>
      </c>
      <c r="T88" s="174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f t="array" ref="W88">_xll.qlPiecewiseYieldCurveData(GeneralSettings!D118,Trigger)</f>
        <v>#NUM!</v>
      </c>
      <c r="AL88" s="55" t="s">
        <v>106</v>
      </c>
      <c r="AM88" s="56">
        <f>_xll.qlInterestRateIndexFixingDate(IborIndex&amp;Tenor,AN88,Trigger)</f>
        <v>42256</v>
      </c>
      <c r="AN88" s="56">
        <f>_xll.qlCalendarAdvance(Calendar,AN87,AL88,"f",,Trigger)</f>
        <v>42258</v>
      </c>
      <c r="AO88" s="56">
        <f>_xll.qlInterestRateIndexMaturity(IborIndex&amp;Tenor,AN88,Trigger)</f>
        <v>42289</v>
      </c>
      <c r="AP88" s="102" t="e">
        <f>_xll.qlIndexFixing($Z$5,AM88,,Trigger)</f>
        <v>#VALUE!</v>
      </c>
      <c r="AQ88" s="102">
        <f>_xll.qlIndexFixing($AR$1,AN88,,Trigger)</f>
        <v>-6.5198584467029974E-4</v>
      </c>
    </row>
    <row r="89" spans="1:43" ht="11.25" customHeight="1" x14ac:dyDescent="0.25">
      <c r="A89" s="157" t="s">
        <v>132</v>
      </c>
      <c r="B89" s="138" t="s">
        <v>64</v>
      </c>
      <c r="C89" s="158" t="s">
        <v>8</v>
      </c>
      <c r="D89" s="159" t="s">
        <v>9</v>
      </c>
      <c r="E89" s="158" t="s">
        <v>10</v>
      </c>
      <c r="F89" s="159" t="s">
        <v>11</v>
      </c>
      <c r="G89" s="160" t="str">
        <f t="shared" ref="G89" si="40">Currency&amp;Tenor&amp;A89&amp;B89</f>
        <v>EUR1MSW16Y</v>
      </c>
      <c r="H89" s="158" t="str">
        <f>IFERROR(_xll.qlSwapRateHelper2(,G89,,$B89,Calendar,$E89,$D89,$F89,$H$48,0,C89,"EURON",Permanent,Trigger,ObjectOverwrite),"--")</f>
        <v>--</v>
      </c>
      <c r="I89" s="161" t="b">
        <f t="shared" si="19"/>
        <v>0</v>
      </c>
      <c r="K89" s="57" t="str">
        <f t="shared" si="26"/>
        <v>SW</v>
      </c>
      <c r="L89" s="57" t="str">
        <f t="shared" si="26"/>
        <v>22Y</v>
      </c>
      <c r="M89" s="57" t="str">
        <f t="shared" si="27"/>
        <v>--</v>
      </c>
      <c r="N89" s="57" t="b">
        <f t="shared" si="27"/>
        <v>0</v>
      </c>
      <c r="O89" s="57">
        <v>1</v>
      </c>
      <c r="P89" s="57">
        <v>1</v>
      </c>
      <c r="Q89" s="55" t="e">
        <v>#NUM!</v>
      </c>
      <c r="R89" s="55" t="e">
        <f>_xll.qlRateHelperQuoteName(Q89)</f>
        <v>#VALUE!</v>
      </c>
      <c r="S89" s="102" t="e">
        <f>_xll.qlRateHelperQuoteValue(Q89,Trigger)</f>
        <v>#VALUE!</v>
      </c>
      <c r="T89" s="174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f t="array" ref="W89">_xll.qlPiecewiseYieldCurveData(GeneralSettings!D119,Trigger)</f>
        <v>#NUM!</v>
      </c>
      <c r="AL89" s="55" t="s">
        <v>106</v>
      </c>
      <c r="AM89" s="56">
        <f>_xll.qlInterestRateIndexFixingDate(IborIndex&amp;Tenor,AN89,Trigger)</f>
        <v>42257</v>
      </c>
      <c r="AN89" s="56">
        <f>_xll.qlCalendarAdvance(Calendar,AN88,AL89,"f",,Trigger)</f>
        <v>42261</v>
      </c>
      <c r="AO89" s="56">
        <f>_xll.qlInterestRateIndexMaturity(IborIndex&amp;Tenor,AN89,Trigger)</f>
        <v>42291</v>
      </c>
      <c r="AP89" s="102" t="e">
        <f>_xll.qlIndexFixing($Z$5,AM89,,Trigger)</f>
        <v>#VALUE!</v>
      </c>
      <c r="AQ89" s="102">
        <f>_xll.qlIndexFixing($AR$1,AN89,,Trigger)</f>
        <v>-6.5143111754339955E-4</v>
      </c>
    </row>
    <row r="90" spans="1:43" ht="11.25" customHeight="1" x14ac:dyDescent="0.25">
      <c r="A90" s="157" t="s">
        <v>132</v>
      </c>
      <c r="B90" s="138" t="s">
        <v>65</v>
      </c>
      <c r="C90" s="158" t="s">
        <v>8</v>
      </c>
      <c r="D90" s="159" t="s">
        <v>9</v>
      </c>
      <c r="E90" s="158" t="s">
        <v>10</v>
      </c>
      <c r="F90" s="159" t="s">
        <v>11</v>
      </c>
      <c r="G90" s="160" t="str">
        <f t="shared" ref="G90" si="41">Currency&amp;Tenor&amp;A90&amp;B90</f>
        <v>EUR1MSW17Y</v>
      </c>
      <c r="H90" s="158" t="str">
        <f>IFERROR(_xll.qlSwapRateHelper2(,G90,,$B90,Calendar,$E90,$D90,$F90,$H$48,0,C90,"EURON",Permanent,Trigger,ObjectOverwrite),"--")</f>
        <v>--</v>
      </c>
      <c r="I90" s="161" t="b">
        <f t="shared" si="19"/>
        <v>0</v>
      </c>
      <c r="K90" s="57" t="str">
        <f t="shared" si="26"/>
        <v>SW</v>
      </c>
      <c r="L90" s="57" t="str">
        <f t="shared" si="26"/>
        <v>23Y</v>
      </c>
      <c r="M90" s="57" t="str">
        <f t="shared" si="27"/>
        <v>--</v>
      </c>
      <c r="N90" s="57" t="b">
        <f t="shared" si="27"/>
        <v>0</v>
      </c>
      <c r="O90" s="57">
        <v>1</v>
      </c>
      <c r="P90" s="57">
        <v>1</v>
      </c>
      <c r="Q90" s="55" t="e">
        <v>#NUM!</v>
      </c>
      <c r="R90" s="55" t="e">
        <f>_xll.qlRateHelperQuoteName(Q90)</f>
        <v>#VALUE!</v>
      </c>
      <c r="S90" s="102" t="e">
        <f>_xll.qlRateHelperQuoteValue(Q90,Trigger)</f>
        <v>#VALUE!</v>
      </c>
      <c r="T90" s="174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f t="array" ref="W90">_xll.qlPiecewiseYieldCurveData(GeneralSettings!D120,Trigger)</f>
        <v>#NUM!</v>
      </c>
      <c r="AL90" s="55" t="s">
        <v>106</v>
      </c>
      <c r="AM90" s="56">
        <f>_xll.qlInterestRateIndexFixingDate(IborIndex&amp;Tenor,AN90,Trigger)</f>
        <v>42258</v>
      </c>
      <c r="AN90" s="56">
        <f>_xll.qlCalendarAdvance(Calendar,AN89,AL90,"f",,Trigger)</f>
        <v>42262</v>
      </c>
      <c r="AO90" s="56">
        <f>_xll.qlInterestRateIndexMaturity(IborIndex&amp;Tenor,AN90,Trigger)</f>
        <v>42292</v>
      </c>
      <c r="AP90" s="102" t="e">
        <f>_xll.qlIndexFixing($Z$5,AM90,,Trigger)</f>
        <v>#VALUE!</v>
      </c>
      <c r="AQ90" s="102">
        <f>_xll.qlIndexFixing($AR$1,AN90,,Trigger)</f>
        <v>-6.4754849697118422E-4</v>
      </c>
    </row>
    <row r="91" spans="1:43" ht="11.25" customHeight="1" x14ac:dyDescent="0.25">
      <c r="A91" s="157" t="s">
        <v>132</v>
      </c>
      <c r="B91" s="138" t="s">
        <v>66</v>
      </c>
      <c r="C91" s="158" t="s">
        <v>8</v>
      </c>
      <c r="D91" s="159" t="s">
        <v>9</v>
      </c>
      <c r="E91" s="158" t="s">
        <v>10</v>
      </c>
      <c r="F91" s="159" t="s">
        <v>11</v>
      </c>
      <c r="G91" s="160" t="str">
        <f t="shared" ref="G91" si="42">Currency&amp;Tenor&amp;A91&amp;B91</f>
        <v>EUR1MSW18Y</v>
      </c>
      <c r="H91" s="158" t="str">
        <f>IFERROR(_xll.qlSwapRateHelper2(,G91,,$B91,Calendar,$E91,$D91,$F91,$H$48,0,C91,"EURON",Permanent,Trigger,ObjectOverwrite),"--")</f>
        <v>--</v>
      </c>
      <c r="I91" s="161" t="b">
        <f t="shared" si="19"/>
        <v>0</v>
      </c>
      <c r="K91" s="57" t="str">
        <f t="shared" si="26"/>
        <v>SW</v>
      </c>
      <c r="L91" s="57" t="str">
        <f t="shared" si="26"/>
        <v>24Y</v>
      </c>
      <c r="M91" s="57" t="str">
        <f t="shared" si="27"/>
        <v>--</v>
      </c>
      <c r="N91" s="57" t="b">
        <f t="shared" si="27"/>
        <v>0</v>
      </c>
      <c r="O91" s="57">
        <v>1</v>
      </c>
      <c r="P91" s="57">
        <v>1</v>
      </c>
      <c r="Q91" s="55" t="e">
        <v>#NUM!</v>
      </c>
      <c r="R91" s="55" t="e">
        <f>_xll.qlRateHelperQuoteName(Q91)</f>
        <v>#VALUE!</v>
      </c>
      <c r="S91" s="102" t="e">
        <f>_xll.qlRateHelperQuoteValue(Q91,Trigger)</f>
        <v>#VALUE!</v>
      </c>
      <c r="T91" s="174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f t="array" ref="W91">_xll.qlPiecewiseYieldCurveData(GeneralSettings!D121,Trigger)</f>
        <v>#NUM!</v>
      </c>
      <c r="AL91" s="55" t="s">
        <v>106</v>
      </c>
      <c r="AM91" s="56">
        <f>_xll.qlInterestRateIndexFixingDate(IborIndex&amp;Tenor,AN91,Trigger)</f>
        <v>42261</v>
      </c>
      <c r="AN91" s="56">
        <f>_xll.qlCalendarAdvance(Calendar,AN90,AL91,"f",,Trigger)</f>
        <v>42263</v>
      </c>
      <c r="AO91" s="56">
        <f>_xll.qlInterestRateIndexMaturity(IborIndex&amp;Tenor,AN91,Trigger)</f>
        <v>42293</v>
      </c>
      <c r="AP91" s="102" t="e">
        <f>_xll.qlIndexFixing($Z$5,AM91,,Trigger)</f>
        <v>#VALUE!</v>
      </c>
      <c r="AQ91" s="102">
        <f>_xll.qlIndexFixing($AR$1,AN91,,Trigger)</f>
        <v>-6.4782804703516876E-4</v>
      </c>
    </row>
    <row r="92" spans="1:43" ht="11.25" customHeight="1" x14ac:dyDescent="0.25">
      <c r="A92" s="157" t="s">
        <v>132</v>
      </c>
      <c r="B92" s="138" t="s">
        <v>67</v>
      </c>
      <c r="C92" s="158" t="s">
        <v>8</v>
      </c>
      <c r="D92" s="159" t="s">
        <v>9</v>
      </c>
      <c r="E92" s="158" t="s">
        <v>10</v>
      </c>
      <c r="F92" s="159" t="s">
        <v>11</v>
      </c>
      <c r="G92" s="160" t="str">
        <f t="shared" ref="G92" si="43">Currency&amp;Tenor&amp;A92&amp;B92</f>
        <v>EUR1MSW19Y</v>
      </c>
      <c r="H92" s="158" t="str">
        <f>IFERROR(_xll.qlSwapRateHelper2(,G92,,$B92,Calendar,$E92,$D92,$F92,$H$48,0,C92,"EURON",Permanent,Trigger,ObjectOverwrite),"--")</f>
        <v>--</v>
      </c>
      <c r="I92" s="161" t="b">
        <f t="shared" si="19"/>
        <v>0</v>
      </c>
      <c r="K92" s="57" t="str">
        <f t="shared" ref="K92:L102" si="44">A98</f>
        <v>SW</v>
      </c>
      <c r="L92" s="57" t="str">
        <f t="shared" si="44"/>
        <v>25Y</v>
      </c>
      <c r="M92" s="57" t="str">
        <f t="shared" ref="M92:N102" si="45">H98</f>
        <v>--</v>
      </c>
      <c r="N92" s="57" t="b">
        <f t="shared" si="45"/>
        <v>0</v>
      </c>
      <c r="O92" s="57">
        <v>1</v>
      </c>
      <c r="P92" s="57">
        <v>1</v>
      </c>
      <c r="Q92" s="55" t="e">
        <v>#NUM!</v>
      </c>
      <c r="R92" s="55" t="e">
        <f>_xll.qlRateHelperQuoteName(Q92)</f>
        <v>#VALUE!</v>
      </c>
      <c r="S92" s="102" t="e">
        <f>_xll.qlRateHelperQuoteValue(Q92,Trigger)</f>
        <v>#VALUE!</v>
      </c>
      <c r="T92" s="174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f t="array" ref="W92">_xll.qlPiecewiseYieldCurveData(GeneralSettings!D122,Trigger)</f>
        <v>#NUM!</v>
      </c>
      <c r="AL92" s="55" t="s">
        <v>106</v>
      </c>
      <c r="AM92" s="56">
        <f>_xll.qlInterestRateIndexFixingDate(IborIndex&amp;Tenor,AN92,Trigger)</f>
        <v>42262</v>
      </c>
      <c r="AN92" s="56">
        <f>_xll.qlCalendarAdvance(Calendar,AN91,AL92,"f",,Trigger)</f>
        <v>42264</v>
      </c>
      <c r="AO92" s="56">
        <f>_xll.qlInterestRateIndexMaturity(IborIndex&amp;Tenor,AN92,Trigger)</f>
        <v>42296</v>
      </c>
      <c r="AP92" s="102" t="e">
        <f>_xll.qlIndexFixing($Z$5,AM92,,Trigger)</f>
        <v>#VALUE!</v>
      </c>
      <c r="AQ92" s="102">
        <f>_xll.qlIndexFixing($AR$1,AN92,,Trigger)</f>
        <v>-6.4445423502368371E-4</v>
      </c>
    </row>
    <row r="93" spans="1:43" ht="11.25" customHeight="1" x14ac:dyDescent="0.25">
      <c r="A93" s="157" t="s">
        <v>132</v>
      </c>
      <c r="B93" s="138" t="s">
        <v>68</v>
      </c>
      <c r="C93" s="158" t="s">
        <v>8</v>
      </c>
      <c r="D93" s="159" t="s">
        <v>9</v>
      </c>
      <c r="E93" s="158" t="s">
        <v>10</v>
      </c>
      <c r="F93" s="159" t="s">
        <v>11</v>
      </c>
      <c r="G93" s="160" t="str">
        <f t="shared" ref="G93" si="46">Currency&amp;Tenor&amp;A93&amp;B93</f>
        <v>EUR1MSW20Y</v>
      </c>
      <c r="H93" s="158" t="str">
        <f>IFERROR(_xll.qlSwapRateHelper2(,G93,,$B93,Calendar,$E93,$D93,$F93,$H$48,0,C93,"EURON",Permanent,Trigger,ObjectOverwrite),"--")</f>
        <v>--</v>
      </c>
      <c r="I93" s="161" t="b">
        <f t="shared" si="19"/>
        <v>0</v>
      </c>
      <c r="K93" s="57" t="str">
        <f t="shared" si="44"/>
        <v>SW</v>
      </c>
      <c r="L93" s="57" t="str">
        <f t="shared" si="44"/>
        <v>26Y</v>
      </c>
      <c r="M93" s="57" t="str">
        <f t="shared" si="45"/>
        <v>--</v>
      </c>
      <c r="N93" s="57" t="b">
        <f t="shared" si="45"/>
        <v>0</v>
      </c>
      <c r="O93" s="57">
        <v>1</v>
      </c>
      <c r="P93" s="57">
        <v>1</v>
      </c>
      <c r="Q93" s="55" t="e">
        <v>#NUM!</v>
      </c>
      <c r="R93" s="55" t="e">
        <f>_xll.qlRateHelperQuoteName(Q93)</f>
        <v>#VALUE!</v>
      </c>
      <c r="S93" s="102" t="e">
        <f>_xll.qlRateHelperQuoteValue(Q93,Trigger)</f>
        <v>#VALUE!</v>
      </c>
      <c r="T93" s="174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f t="array" ref="W93">_xll.qlPiecewiseYieldCurveData(GeneralSettings!D123,Trigger)</f>
        <v>#NUM!</v>
      </c>
      <c r="AL93" s="55" t="s">
        <v>106</v>
      </c>
      <c r="AM93" s="56">
        <f>_xll.qlInterestRateIndexFixingDate(IborIndex&amp;Tenor,AN93,Trigger)</f>
        <v>42263</v>
      </c>
      <c r="AN93" s="56">
        <f>_xll.qlCalendarAdvance(Calendar,AN92,AL93,"f",,Trigger)</f>
        <v>42265</v>
      </c>
      <c r="AO93" s="56">
        <f>_xll.qlInterestRateIndexMaturity(IborIndex&amp;Tenor,AN93,Trigger)</f>
        <v>42296</v>
      </c>
      <c r="AP93" s="102" t="e">
        <f>_xll.qlIndexFixing($Z$5,AM93,,Trigger)</f>
        <v>#VALUE!</v>
      </c>
      <c r="AQ93" s="102">
        <f>_xll.qlIndexFixing($AR$1,AN93,,Trigger)</f>
        <v>-6.4239835493751229E-4</v>
      </c>
    </row>
    <row r="94" spans="1:43" ht="11.25" customHeight="1" x14ac:dyDescent="0.25">
      <c r="A94" s="157" t="s">
        <v>132</v>
      </c>
      <c r="B94" s="138" t="s">
        <v>69</v>
      </c>
      <c r="C94" s="158" t="s">
        <v>8</v>
      </c>
      <c r="D94" s="159" t="s">
        <v>9</v>
      </c>
      <c r="E94" s="158" t="s">
        <v>10</v>
      </c>
      <c r="F94" s="159" t="s">
        <v>11</v>
      </c>
      <c r="G94" s="160" t="str">
        <f t="shared" ref="G94" si="47">Currency&amp;Tenor&amp;A94&amp;B94</f>
        <v>EUR1MSW21Y</v>
      </c>
      <c r="H94" s="158" t="str">
        <f>IFERROR(_xll.qlSwapRateHelper2(,G94,,$B94,Calendar,$E94,$D94,$F94,$H$48,0,C94,"EURON",Permanent,Trigger,ObjectOverwrite),"--")</f>
        <v>--</v>
      </c>
      <c r="I94" s="161" t="b">
        <f t="shared" si="19"/>
        <v>0</v>
      </c>
      <c r="K94" s="57" t="str">
        <f t="shared" si="44"/>
        <v>SW</v>
      </c>
      <c r="L94" s="57" t="str">
        <f t="shared" si="44"/>
        <v>27Y</v>
      </c>
      <c r="M94" s="57" t="str">
        <f t="shared" si="45"/>
        <v>--</v>
      </c>
      <c r="N94" s="57" t="b">
        <f t="shared" si="45"/>
        <v>0</v>
      </c>
      <c r="O94" s="57">
        <v>1</v>
      </c>
      <c r="P94" s="57">
        <v>1</v>
      </c>
      <c r="Q94" s="55" t="e">
        <v>#NUM!</v>
      </c>
      <c r="R94" s="55" t="e">
        <f>_xll.qlRateHelperQuoteName(Q94)</f>
        <v>#VALUE!</v>
      </c>
      <c r="S94" s="102" t="e">
        <f>_xll.qlRateHelperQuoteValue(Q94,Trigger)</f>
        <v>#VALUE!</v>
      </c>
      <c r="T94" s="174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f t="array" ref="W94">_xll.qlPiecewiseYieldCurveData(GeneralSettings!D124,Trigger)</f>
        <v>#NUM!</v>
      </c>
      <c r="AL94" s="55" t="s">
        <v>106</v>
      </c>
      <c r="AM94" s="56">
        <f>_xll.qlInterestRateIndexFixingDate(IborIndex&amp;Tenor,AN94,Trigger)</f>
        <v>42264</v>
      </c>
      <c r="AN94" s="56">
        <f>_xll.qlCalendarAdvance(Calendar,AN93,AL94,"f",,Trigger)</f>
        <v>42268</v>
      </c>
      <c r="AO94" s="56">
        <f>_xll.qlInterestRateIndexMaturity(IborIndex&amp;Tenor,AN94,Trigger)</f>
        <v>42298</v>
      </c>
      <c r="AP94" s="102" t="e">
        <f>_xll.qlIndexFixing($Z$5,AM94,,Trigger)</f>
        <v>#VALUE!</v>
      </c>
      <c r="AQ94" s="102">
        <f>_xll.qlIndexFixing($AR$1,AN94,,Trigger)</f>
        <v>-6.4018627418294116E-4</v>
      </c>
    </row>
    <row r="95" spans="1:43" ht="11.25" customHeight="1" x14ac:dyDescent="0.25">
      <c r="A95" s="57" t="s">
        <v>132</v>
      </c>
      <c r="B95" s="140" t="s">
        <v>70</v>
      </c>
      <c r="C95" s="139" t="s">
        <v>8</v>
      </c>
      <c r="D95" s="159" t="s">
        <v>9</v>
      </c>
      <c r="E95" s="158" t="s">
        <v>10</v>
      </c>
      <c r="F95" s="159" t="s">
        <v>11</v>
      </c>
      <c r="G95" s="140" t="str">
        <f t="shared" ref="G95" si="48">Currency&amp;Tenor&amp;A95&amp;B95</f>
        <v>EUR1MSW22Y</v>
      </c>
      <c r="H95" s="166" t="str">
        <f>IFERROR(_xll.qlSwapRateHelper2(,G95,,$B95,Calendar,$E95,$D95,$F95,$H$48,0,C95,"EURON",Permanent,Trigger,ObjectOverwrite),"--")</f>
        <v>--</v>
      </c>
      <c r="I95" s="139" t="b">
        <f t="shared" si="19"/>
        <v>0</v>
      </c>
      <c r="K95" s="57" t="str">
        <f t="shared" si="44"/>
        <v>SW</v>
      </c>
      <c r="L95" s="57" t="str">
        <f t="shared" si="44"/>
        <v>28Y</v>
      </c>
      <c r="M95" s="57" t="str">
        <f t="shared" si="45"/>
        <v>--</v>
      </c>
      <c r="N95" s="57" t="b">
        <f t="shared" si="45"/>
        <v>0</v>
      </c>
      <c r="O95" s="57">
        <v>1</v>
      </c>
      <c r="P95" s="57">
        <v>1</v>
      </c>
      <c r="Q95" s="55" t="e">
        <v>#NUM!</v>
      </c>
      <c r="R95" s="55" t="e">
        <f>_xll.qlRateHelperQuoteName(Q95)</f>
        <v>#VALUE!</v>
      </c>
      <c r="S95" s="102" t="e">
        <f>_xll.qlRateHelperQuoteValue(Q95,Trigger)</f>
        <v>#VALUE!</v>
      </c>
      <c r="T95" s="174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f t="array" ref="W95">_xll.qlPiecewiseYieldCurveData(GeneralSettings!D125,Trigger)</f>
        <v>#NUM!</v>
      </c>
      <c r="AL95" s="55" t="s">
        <v>106</v>
      </c>
      <c r="AM95" s="56">
        <f>_xll.qlInterestRateIndexFixingDate(IborIndex&amp;Tenor,AN95,Trigger)</f>
        <v>42265</v>
      </c>
      <c r="AN95" s="56">
        <f>_xll.qlCalendarAdvance(Calendar,AN94,AL95,"f",,Trigger)</f>
        <v>42269</v>
      </c>
      <c r="AO95" s="56">
        <f>_xll.qlInterestRateIndexMaturity(IborIndex&amp;Tenor,AN95,Trigger)</f>
        <v>42299</v>
      </c>
      <c r="AP95" s="102" t="e">
        <f>_xll.qlIndexFixing($Z$5,AM95,,Trigger)</f>
        <v>#VALUE!</v>
      </c>
      <c r="AQ95" s="102">
        <f>_xll.qlIndexFixing($AR$1,AN95,,Trigger)</f>
        <v>-6.3478155543597592E-4</v>
      </c>
    </row>
    <row r="96" spans="1:43" ht="11.25" customHeight="1" x14ac:dyDescent="0.25">
      <c r="A96" s="57" t="s">
        <v>132</v>
      </c>
      <c r="B96" s="140" t="s">
        <v>71</v>
      </c>
      <c r="C96" s="139" t="s">
        <v>8</v>
      </c>
      <c r="D96" s="159" t="s">
        <v>9</v>
      </c>
      <c r="E96" s="158" t="s">
        <v>10</v>
      </c>
      <c r="F96" s="159" t="s">
        <v>11</v>
      </c>
      <c r="G96" s="140" t="str">
        <f t="shared" ref="G96" si="49">Currency&amp;Tenor&amp;A96&amp;B96</f>
        <v>EUR1MSW23Y</v>
      </c>
      <c r="H96" s="166" t="str">
        <f>IFERROR(_xll.qlSwapRateHelper2(,G96,,$B96,Calendar,$E96,$D96,$F96,$H$48,0,C96,"EURON",Permanent,Trigger,ObjectOverwrite),"--")</f>
        <v>--</v>
      </c>
      <c r="I96" s="139" t="b">
        <f t="shared" si="19"/>
        <v>0</v>
      </c>
      <c r="K96" s="57" t="str">
        <f t="shared" si="44"/>
        <v>SW</v>
      </c>
      <c r="L96" s="57" t="str">
        <f t="shared" si="44"/>
        <v>29Y</v>
      </c>
      <c r="M96" s="57" t="str">
        <f t="shared" si="45"/>
        <v>--</v>
      </c>
      <c r="N96" s="57" t="b">
        <f t="shared" si="45"/>
        <v>0</v>
      </c>
      <c r="O96" s="57">
        <v>1</v>
      </c>
      <c r="P96" s="57">
        <v>1</v>
      </c>
      <c r="Q96" s="55" t="e">
        <v>#NUM!</v>
      </c>
      <c r="R96" s="55" t="e">
        <f>_xll.qlRateHelperQuoteName(Q96)</f>
        <v>#VALUE!</v>
      </c>
      <c r="S96" s="102" t="e">
        <f>_xll.qlRateHelperQuoteValue(Q96,Trigger)</f>
        <v>#VALUE!</v>
      </c>
      <c r="T96" s="174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f t="array" ref="W96">_xll.qlPiecewiseYieldCurveData(GeneralSettings!D126,Trigger)</f>
        <v>#NUM!</v>
      </c>
      <c r="AL96" s="55" t="s">
        <v>106</v>
      </c>
      <c r="AM96" s="56">
        <f>_xll.qlInterestRateIndexFixingDate(IborIndex&amp;Tenor,AN96,Trigger)</f>
        <v>42268</v>
      </c>
      <c r="AN96" s="56">
        <f>_xll.qlCalendarAdvance(Calendar,AN95,AL96,"f",,Trigger)</f>
        <v>42270</v>
      </c>
      <c r="AO96" s="56">
        <f>_xll.qlInterestRateIndexMaturity(IborIndex&amp;Tenor,AN96,Trigger)</f>
        <v>42300</v>
      </c>
      <c r="AP96" s="102" t="e">
        <f>_xll.qlIndexFixing($Z$5,AM96,,Trigger)</f>
        <v>#VALUE!</v>
      </c>
      <c r="AQ96" s="102">
        <f>_xll.qlIndexFixing($AR$1,AN96,,Trigger)</f>
        <v>-6.3390619931923088E-4</v>
      </c>
    </row>
    <row r="97" spans="1:43" ht="11.25" customHeight="1" x14ac:dyDescent="0.25">
      <c r="A97" s="57" t="s">
        <v>132</v>
      </c>
      <c r="B97" s="140" t="s">
        <v>72</v>
      </c>
      <c r="C97" s="139" t="s">
        <v>8</v>
      </c>
      <c r="D97" s="159" t="s">
        <v>9</v>
      </c>
      <c r="E97" s="158" t="s">
        <v>10</v>
      </c>
      <c r="F97" s="159" t="s">
        <v>11</v>
      </c>
      <c r="G97" s="140" t="str">
        <f t="shared" ref="G97" si="50">Currency&amp;Tenor&amp;A97&amp;B97</f>
        <v>EUR1MSW24Y</v>
      </c>
      <c r="H97" s="166" t="str">
        <f>IFERROR(_xll.qlSwapRateHelper2(,G97,,$B97,Calendar,$E97,$D97,$F97,$H$48,0,C97,"EURON",Permanent,Trigger,ObjectOverwrite),"--")</f>
        <v>--</v>
      </c>
      <c r="I97" s="139" t="b">
        <f t="shared" si="19"/>
        <v>0</v>
      </c>
      <c r="K97" s="57" t="str">
        <f t="shared" si="44"/>
        <v>SW</v>
      </c>
      <c r="L97" s="57" t="str">
        <f t="shared" si="44"/>
        <v>30Y</v>
      </c>
      <c r="M97" s="57" t="str">
        <f t="shared" si="45"/>
        <v>--</v>
      </c>
      <c r="N97" s="57" t="b">
        <f t="shared" si="45"/>
        <v>0</v>
      </c>
      <c r="O97" s="57">
        <v>1</v>
      </c>
      <c r="P97" s="57">
        <v>1</v>
      </c>
      <c r="Q97" s="55" t="e">
        <v>#NUM!</v>
      </c>
      <c r="R97" s="55" t="e">
        <f>_xll.qlRateHelperQuoteName(Q97)</f>
        <v>#VALUE!</v>
      </c>
      <c r="S97" s="102" t="e">
        <f>_xll.qlRateHelperQuoteValue(Q97,Trigger)</f>
        <v>#VALUE!</v>
      </c>
      <c r="T97" s="174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f t="array" ref="W97">_xll.qlPiecewiseYieldCurveData(GeneralSettings!D127,Trigger)</f>
        <v>#NUM!</v>
      </c>
      <c r="AL97" s="55" t="s">
        <v>106</v>
      </c>
      <c r="AM97" s="56">
        <f>_xll.qlInterestRateIndexFixingDate(IborIndex&amp;Tenor,AN97,Trigger)</f>
        <v>42269</v>
      </c>
      <c r="AN97" s="56">
        <f>_xll.qlCalendarAdvance(Calendar,AN96,AL97,"f",,Trigger)</f>
        <v>42271</v>
      </c>
      <c r="AO97" s="56">
        <f>_xll.qlInterestRateIndexMaturity(IborIndex&amp;Tenor,AN97,Trigger)</f>
        <v>42303</v>
      </c>
      <c r="AP97" s="102" t="e">
        <f>_xll.qlIndexFixing($Z$5,AM97,,Trigger)</f>
        <v>#VALUE!</v>
      </c>
      <c r="AQ97" s="102">
        <f>_xll.qlIndexFixing($AR$1,AN97,,Trigger)</f>
        <v>-6.2783053819792656E-4</v>
      </c>
    </row>
    <row r="98" spans="1:43" ht="11.25" customHeight="1" x14ac:dyDescent="0.25">
      <c r="A98" s="57" t="s">
        <v>132</v>
      </c>
      <c r="B98" s="140" t="s">
        <v>73</v>
      </c>
      <c r="C98" s="139" t="s">
        <v>8</v>
      </c>
      <c r="D98" s="159" t="s">
        <v>9</v>
      </c>
      <c r="E98" s="158" t="s">
        <v>10</v>
      </c>
      <c r="F98" s="159" t="s">
        <v>11</v>
      </c>
      <c r="G98" s="140" t="str">
        <f t="shared" ref="G98" si="51">Currency&amp;Tenor&amp;A98&amp;B98</f>
        <v>EUR1MSW25Y</v>
      </c>
      <c r="H98" s="166" t="str">
        <f>IFERROR(_xll.qlSwapRateHelper2(,G98,,$B98,Calendar,$E98,$D98,$F98,$H$48,0,C98,"EURON",Permanent,Trigger,ObjectOverwrite),"--")</f>
        <v>--</v>
      </c>
      <c r="I98" s="139" t="b">
        <f t="shared" si="19"/>
        <v>0</v>
      </c>
      <c r="K98" s="57" t="str">
        <f t="shared" si="44"/>
        <v>SW</v>
      </c>
      <c r="L98" s="57" t="str">
        <f t="shared" si="44"/>
        <v>35Y</v>
      </c>
      <c r="M98" s="57" t="str">
        <f t="shared" si="45"/>
        <v>--</v>
      </c>
      <c r="N98" s="57" t="b">
        <f t="shared" si="45"/>
        <v>0</v>
      </c>
      <c r="O98" s="57">
        <v>1</v>
      </c>
      <c r="P98" s="57">
        <v>1</v>
      </c>
      <c r="Q98" s="55" t="e">
        <v>#NUM!</v>
      </c>
      <c r="R98" s="55" t="e">
        <f>_xll.qlRateHelperQuoteName(Q98)</f>
        <v>#VALUE!</v>
      </c>
      <c r="S98" s="102" t="e">
        <f>_xll.qlRateHelperQuoteValue(Q98,Trigger)</f>
        <v>#VALUE!</v>
      </c>
      <c r="T98" s="174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f t="array" ref="W98">_xll.qlPiecewiseYieldCurveData(GeneralSettings!D128,Trigger)</f>
        <v>#NUM!</v>
      </c>
      <c r="AL98" s="55" t="s">
        <v>106</v>
      </c>
      <c r="AM98" s="56">
        <f>_xll.qlInterestRateIndexFixingDate(IborIndex&amp;Tenor,AN98,Trigger)</f>
        <v>42270</v>
      </c>
      <c r="AN98" s="56">
        <f>_xll.qlCalendarAdvance(Calendar,AN97,AL98,"f",,Trigger)</f>
        <v>42272</v>
      </c>
      <c r="AO98" s="56">
        <f>_xll.qlInterestRateIndexMaturity(IborIndex&amp;Tenor,AN98,Trigger)</f>
        <v>42303</v>
      </c>
      <c r="AP98" s="102" t="e">
        <f>_xll.qlIndexFixing($Z$5,AM98,,Trigger)</f>
        <v>#VALUE!</v>
      </c>
      <c r="AQ98" s="102">
        <f>_xll.qlIndexFixing($AR$1,AN98,,Trigger)</f>
        <v>-6.2532161621975391E-4</v>
      </c>
    </row>
    <row r="99" spans="1:43" ht="11.25" customHeight="1" x14ac:dyDescent="0.25">
      <c r="A99" s="57" t="s">
        <v>132</v>
      </c>
      <c r="B99" s="140" t="s">
        <v>74</v>
      </c>
      <c r="C99" s="139" t="s">
        <v>8</v>
      </c>
      <c r="D99" s="159" t="s">
        <v>9</v>
      </c>
      <c r="E99" s="158" t="s">
        <v>10</v>
      </c>
      <c r="F99" s="159" t="s">
        <v>11</v>
      </c>
      <c r="G99" s="140" t="str">
        <f t="shared" ref="G99" si="52">Currency&amp;Tenor&amp;A99&amp;B99</f>
        <v>EUR1MSW26Y</v>
      </c>
      <c r="H99" s="166" t="str">
        <f>IFERROR(_xll.qlSwapRateHelper2(,G99,,$B99,Calendar,$E99,$D99,$F99,$H$48,0,C99,"EURON",Permanent,Trigger,ObjectOverwrite),"--")</f>
        <v>--</v>
      </c>
      <c r="I99" s="139" t="b">
        <f t="shared" si="19"/>
        <v>0</v>
      </c>
      <c r="K99" s="57" t="str">
        <f t="shared" si="44"/>
        <v>SW</v>
      </c>
      <c r="L99" s="57" t="str">
        <f t="shared" si="44"/>
        <v>40Y</v>
      </c>
      <c r="M99" s="57" t="str">
        <f t="shared" si="45"/>
        <v>--</v>
      </c>
      <c r="N99" s="57" t="b">
        <f t="shared" si="45"/>
        <v>0</v>
      </c>
      <c r="O99" s="57">
        <v>1</v>
      </c>
      <c r="P99" s="57">
        <v>1</v>
      </c>
      <c r="Q99" s="55" t="e">
        <v>#NUM!</v>
      </c>
      <c r="R99" s="55" t="e">
        <f>_xll.qlRateHelperQuoteName(Q99)</f>
        <v>#VALUE!</v>
      </c>
      <c r="S99" s="102" t="e">
        <f>_xll.qlRateHelperQuoteValue(Q99,Trigger)</f>
        <v>#VALUE!</v>
      </c>
      <c r="T99" s="174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f t="array" ref="W99">_xll.qlPiecewiseYieldCurveData(GeneralSettings!D129,Trigger)</f>
        <v>#NUM!</v>
      </c>
      <c r="AL99" s="55" t="s">
        <v>106</v>
      </c>
      <c r="AM99" s="56">
        <f>_xll.qlInterestRateIndexFixingDate(IborIndex&amp;Tenor,AN99,Trigger)</f>
        <v>42271</v>
      </c>
      <c r="AN99" s="56">
        <f>_xll.qlCalendarAdvance(Calendar,AN98,AL99,"f",,Trigger)</f>
        <v>42275</v>
      </c>
      <c r="AO99" s="56">
        <f>_xll.qlInterestRateIndexMaturity(IborIndex&amp;Tenor,AN99,Trigger)</f>
        <v>42305</v>
      </c>
      <c r="AP99" s="102" t="e">
        <f>_xll.qlIndexFixing($Z$5,AM99,,Trigger)</f>
        <v>#VALUE!</v>
      </c>
      <c r="AQ99" s="102">
        <f>_xll.qlIndexFixing($AR$1,AN99,,Trigger)</f>
        <v>-6.2287778525416115E-4</v>
      </c>
    </row>
    <row r="100" spans="1:43" ht="11.25" customHeight="1" x14ac:dyDescent="0.25">
      <c r="A100" s="57" t="s">
        <v>132</v>
      </c>
      <c r="B100" s="140" t="s">
        <v>75</v>
      </c>
      <c r="C100" s="139" t="s">
        <v>8</v>
      </c>
      <c r="D100" s="159" t="s">
        <v>9</v>
      </c>
      <c r="E100" s="158" t="s">
        <v>10</v>
      </c>
      <c r="F100" s="159" t="s">
        <v>11</v>
      </c>
      <c r="G100" s="140" t="str">
        <f t="shared" ref="G100" si="53">Currency&amp;Tenor&amp;A100&amp;B100</f>
        <v>EUR1MSW27Y</v>
      </c>
      <c r="H100" s="166" t="str">
        <f>IFERROR(_xll.qlSwapRateHelper2(,G100,,$B100,Calendar,$E100,$D100,$F100,$H$48,0,C100,"EURON",Permanent,Trigger,ObjectOverwrite),"--")</f>
        <v>--</v>
      </c>
      <c r="I100" s="139" t="b">
        <f t="shared" si="19"/>
        <v>0</v>
      </c>
      <c r="K100" s="57" t="str">
        <f t="shared" si="44"/>
        <v>SW</v>
      </c>
      <c r="L100" s="57" t="str">
        <f t="shared" si="44"/>
        <v>50Y</v>
      </c>
      <c r="M100" s="57" t="str">
        <f t="shared" si="45"/>
        <v>--</v>
      </c>
      <c r="N100" s="57" t="b">
        <f t="shared" si="45"/>
        <v>0</v>
      </c>
      <c r="O100" s="57">
        <v>1</v>
      </c>
      <c r="P100" s="57">
        <v>1</v>
      </c>
      <c r="Q100" s="55" t="e">
        <v>#NUM!</v>
      </c>
      <c r="R100" s="55" t="e">
        <f>_xll.qlRateHelperQuoteName(Q100)</f>
        <v>#VALUE!</v>
      </c>
      <c r="S100" s="102" t="e">
        <f>_xll.qlRateHelperQuoteValue(Q100,Trigger)</f>
        <v>#VALUE!</v>
      </c>
      <c r="T100" s="174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f t="array" ref="W100">_xll.qlPiecewiseYieldCurveData(GeneralSettings!D130,Trigger)</f>
        <v>#NUM!</v>
      </c>
      <c r="AL100" s="55" t="s">
        <v>106</v>
      </c>
      <c r="AM100" s="56">
        <f>_xll.qlInterestRateIndexFixingDate(IborIndex&amp;Tenor,AN100,Trigger)</f>
        <v>42272</v>
      </c>
      <c r="AN100" s="56">
        <f>_xll.qlCalendarAdvance(Calendar,AN99,AL100,"f",,Trigger)</f>
        <v>42276</v>
      </c>
      <c r="AO100" s="56">
        <f>_xll.qlInterestRateIndexMaturity(IborIndex&amp;Tenor,AN100,Trigger)</f>
        <v>42306</v>
      </c>
      <c r="AP100" s="102" t="e">
        <f>_xll.qlIndexFixing($Z$5,AM100,,Trigger)</f>
        <v>#VALUE!</v>
      </c>
      <c r="AQ100" s="102">
        <f>_xll.qlIndexFixing($AR$1,AN100,,Trigger)</f>
        <v>-6.1944676622752159E-4</v>
      </c>
    </row>
    <row r="101" spans="1:43" ht="11.25" customHeight="1" x14ac:dyDescent="0.25">
      <c r="A101" s="57" t="s">
        <v>132</v>
      </c>
      <c r="B101" s="140" t="s">
        <v>76</v>
      </c>
      <c r="C101" s="139" t="s">
        <v>8</v>
      </c>
      <c r="D101" s="159" t="s">
        <v>9</v>
      </c>
      <c r="E101" s="158" t="s">
        <v>10</v>
      </c>
      <c r="F101" s="159" t="s">
        <v>11</v>
      </c>
      <c r="G101" s="140" t="str">
        <f t="shared" ref="G101" si="54">Currency&amp;Tenor&amp;A101&amp;B101</f>
        <v>EUR1MSW28Y</v>
      </c>
      <c r="H101" s="166" t="str">
        <f>IFERROR(_xll.qlSwapRateHelper2(,G101,,$B101,Calendar,$E101,$D101,$F101,$H$48,0,C101,"EURON",Permanent,Trigger,ObjectOverwrite),"--")</f>
        <v>--</v>
      </c>
      <c r="I101" s="139" t="b">
        <f t="shared" si="19"/>
        <v>0</v>
      </c>
      <c r="K101" s="57" t="str">
        <f t="shared" si="44"/>
        <v>SW</v>
      </c>
      <c r="L101" s="57" t="str">
        <f t="shared" si="44"/>
        <v>60Y</v>
      </c>
      <c r="M101" s="57" t="str">
        <f t="shared" si="45"/>
        <v>--</v>
      </c>
      <c r="N101" s="57" t="b">
        <f t="shared" si="45"/>
        <v>0</v>
      </c>
      <c r="O101" s="57">
        <v>1</v>
      </c>
      <c r="P101" s="57">
        <v>1</v>
      </c>
      <c r="Q101" s="55" t="e">
        <v>#NUM!</v>
      </c>
      <c r="R101" s="55" t="e">
        <f>_xll.qlRateHelperQuoteName(Q101)</f>
        <v>#VALUE!</v>
      </c>
      <c r="S101" s="102" t="e">
        <f>_xll.qlRateHelperQuoteValue(Q101,Trigger)</f>
        <v>#VALUE!</v>
      </c>
      <c r="T101" s="174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f t="array" ref="W101">_xll.qlPiecewiseYieldCurveData(GeneralSettings!D131,Trigger)</f>
        <v>#NUM!</v>
      </c>
      <c r="AL101" s="55" t="s">
        <v>106</v>
      </c>
      <c r="AM101" s="56">
        <f>_xll.qlInterestRateIndexFixingDate(IborIndex&amp;Tenor,AN101,Trigger)</f>
        <v>42275</v>
      </c>
      <c r="AN101" s="56">
        <f>_xll.qlCalendarAdvance(Calendar,AN100,AL101,"f",,Trigger)</f>
        <v>42277</v>
      </c>
      <c r="AO101" s="56">
        <f>_xll.qlInterestRateIndexMaturity(IborIndex&amp;Tenor,AN101,Trigger)</f>
        <v>42307</v>
      </c>
      <c r="AP101" s="102" t="e">
        <f>_xll.qlIndexFixing($Z$5,AM101,,Trigger)</f>
        <v>#VALUE!</v>
      </c>
      <c r="AQ101" s="102">
        <f>_xll.qlIndexFixing($AR$1,AN101,,Trigger)</f>
        <v>-6.1790501465937514E-4</v>
      </c>
    </row>
    <row r="102" spans="1:43" ht="11.25" customHeight="1" x14ac:dyDescent="0.25">
      <c r="A102" s="57" t="s">
        <v>132</v>
      </c>
      <c r="B102" s="140" t="s">
        <v>77</v>
      </c>
      <c r="C102" s="139" t="s">
        <v>8</v>
      </c>
      <c r="D102" s="159" t="s">
        <v>9</v>
      </c>
      <c r="E102" s="158" t="s">
        <v>10</v>
      </c>
      <c r="F102" s="159" t="s">
        <v>11</v>
      </c>
      <c r="G102" s="140" t="str">
        <f t="shared" ref="G102" si="55">Currency&amp;Tenor&amp;A102&amp;B102</f>
        <v>EUR1MSW29Y</v>
      </c>
      <c r="H102" s="166" t="str">
        <f>IFERROR(_xll.qlSwapRateHelper2(,G102,,$B102,Calendar,$E102,$D102,$F102,$H$48,0,C102,"EURON",Permanent,Trigger,ObjectOverwrite),"--")</f>
        <v>--</v>
      </c>
      <c r="I102" s="139" t="b">
        <f t="shared" si="19"/>
        <v>0</v>
      </c>
      <c r="K102" s="58" t="str">
        <f t="shared" si="44"/>
        <v>SW</v>
      </c>
      <c r="L102" s="58" t="str">
        <f t="shared" si="44"/>
        <v>60Y</v>
      </c>
      <c r="M102" s="58" t="str">
        <f t="shared" si="45"/>
        <v>--</v>
      </c>
      <c r="N102" s="58" t="b">
        <f t="shared" si="45"/>
        <v>0</v>
      </c>
      <c r="O102" s="58">
        <v>1</v>
      </c>
      <c r="P102" s="58">
        <v>1</v>
      </c>
      <c r="Q102" s="62" t="e">
        <v>#NUM!</v>
      </c>
      <c r="R102" s="62" t="e">
        <f>_xll.qlRateHelperQuoteName(Q102)</f>
        <v>#VALUE!</v>
      </c>
      <c r="S102" s="104" t="e">
        <f>_xll.qlRateHelperQuoteValue(Q102,Trigger)</f>
        <v>#VALUE!</v>
      </c>
      <c r="T102" s="175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f t="array" ref="W102">_xll.qlPiecewiseYieldCurveData(GeneralSettings!D132,Trigger)</f>
        <v>#NUM!</v>
      </c>
      <c r="AL102" s="55" t="s">
        <v>106</v>
      </c>
      <c r="AM102" s="56">
        <f>_xll.qlInterestRateIndexFixingDate(IborIndex&amp;Tenor,AN102,Trigger)</f>
        <v>42276</v>
      </c>
      <c r="AN102" s="56">
        <f>_xll.qlCalendarAdvance(Calendar,AN101,AL102,"f",,Trigger)</f>
        <v>42278</v>
      </c>
      <c r="AO102" s="56">
        <f>_xll.qlInterestRateIndexMaturity(IborIndex&amp;Tenor,AN102,Trigger)</f>
        <v>42310</v>
      </c>
      <c r="AP102" s="102" t="e">
        <f>_xll.qlIndexFixing($Z$5,AM102,,Trigger)</f>
        <v>#VALUE!</v>
      </c>
      <c r="AQ102" s="102">
        <f>_xll.qlIndexFixing($AR$1,AN102,,Trigger)</f>
        <v>-6.1318776385649494E-4</v>
      </c>
    </row>
    <row r="103" spans="1:43" ht="11.25" customHeight="1" x14ac:dyDescent="0.25">
      <c r="A103" s="57" t="s">
        <v>132</v>
      </c>
      <c r="B103" s="140" t="s">
        <v>78</v>
      </c>
      <c r="C103" s="139" t="s">
        <v>8</v>
      </c>
      <c r="D103" s="159" t="s">
        <v>9</v>
      </c>
      <c r="E103" s="158" t="s">
        <v>10</v>
      </c>
      <c r="F103" s="159" t="s">
        <v>11</v>
      </c>
      <c r="G103" s="140" t="str">
        <f t="shared" ref="G103:G108" si="56">Currency&amp;Tenor&amp;A103&amp;B103</f>
        <v>EUR1MSW30Y</v>
      </c>
      <c r="H103" s="166" t="str">
        <f>IFERROR(_xll.qlSwapRateHelper2(,G103,,$B103,Calendar,$E103,$D103,$F103,$H$48,0,C103,"EURON",Permanent,Trigger,ObjectOverwrite),"--")</f>
        <v>--</v>
      </c>
      <c r="I103" s="139" t="b">
        <f t="shared" si="19"/>
        <v>0</v>
      </c>
      <c r="AL103" s="55" t="s">
        <v>106</v>
      </c>
      <c r="AM103" s="56">
        <f>_xll.qlInterestRateIndexFixingDate(IborIndex&amp;Tenor,AN103,Trigger)</f>
        <v>42277</v>
      </c>
      <c r="AN103" s="56">
        <f>_xll.qlCalendarAdvance(Calendar,AN102,AL103,"f",,Trigger)</f>
        <v>42279</v>
      </c>
      <c r="AO103" s="56">
        <f>_xll.qlInterestRateIndexMaturity(IborIndex&amp;Tenor,AN103,Trigger)</f>
        <v>42310</v>
      </c>
      <c r="AP103" s="102" t="e">
        <f>_xll.qlIndexFixing($Z$5,AM103,,Trigger)</f>
        <v>#VALUE!</v>
      </c>
      <c r="AQ103" s="102">
        <f>_xll.qlIndexFixing($AR$1,AN103,,Trigger)</f>
        <v>-6.1216712882967853E-4</v>
      </c>
    </row>
    <row r="104" spans="1:43" ht="11.25" customHeight="1" x14ac:dyDescent="0.25">
      <c r="A104" s="57" t="s">
        <v>132</v>
      </c>
      <c r="B104" s="140" t="s">
        <v>96</v>
      </c>
      <c r="C104" s="166" t="s">
        <v>8</v>
      </c>
      <c r="D104" s="159" t="s">
        <v>9</v>
      </c>
      <c r="E104" s="158" t="s">
        <v>10</v>
      </c>
      <c r="F104" s="159" t="s">
        <v>11</v>
      </c>
      <c r="G104" s="140" t="str">
        <f t="shared" si="56"/>
        <v>EUR1MSW35Y</v>
      </c>
      <c r="H104" s="139" t="str">
        <f>IFERROR(_xll.qlSwapRateHelper2(,G104,,$B104,Calendar,$E104,$D104,$F104,$H$48,0,C104,"EURON",Permanent,Trigger,ObjectOverwrite),"--")</f>
        <v>--</v>
      </c>
      <c r="I104" s="57" t="b">
        <f t="shared" si="19"/>
        <v>0</v>
      </c>
      <c r="AA104" s="116"/>
      <c r="AF104" s="46"/>
      <c r="AL104" s="55" t="s">
        <v>106</v>
      </c>
      <c r="AM104" s="56">
        <f>_xll.qlInterestRateIndexFixingDate(IborIndex&amp;Tenor,AN104,Trigger)</f>
        <v>42278</v>
      </c>
      <c r="AN104" s="56">
        <f>_xll.qlCalendarAdvance(Calendar,AN103,AL104,"f",,Trigger)</f>
        <v>42282</v>
      </c>
      <c r="AO104" s="56">
        <f>_xll.qlInterestRateIndexMaturity(IborIndex&amp;Tenor,AN104,Trigger)</f>
        <v>42313</v>
      </c>
      <c r="AP104" s="102" t="e">
        <f>_xll.qlIndexFixing($Z$5,AM104,,Trigger)</f>
        <v>#VALUE!</v>
      </c>
      <c r="AQ104" s="102">
        <f>_xll.qlIndexFixing($AR$1,AN104,,Trigger)</f>
        <v>-6.1382969287845674E-4</v>
      </c>
    </row>
    <row r="105" spans="1:43" ht="11.25" customHeight="1" x14ac:dyDescent="0.25">
      <c r="A105" s="57" t="s">
        <v>132</v>
      </c>
      <c r="B105" s="140" t="s">
        <v>97</v>
      </c>
      <c r="C105" s="166" t="s">
        <v>8</v>
      </c>
      <c r="D105" s="159" t="s">
        <v>9</v>
      </c>
      <c r="E105" s="158" t="s">
        <v>10</v>
      </c>
      <c r="F105" s="159" t="s">
        <v>11</v>
      </c>
      <c r="G105" s="140" t="str">
        <f t="shared" si="56"/>
        <v>EUR1MSW40Y</v>
      </c>
      <c r="H105" s="139" t="str">
        <f>IFERROR(_xll.qlSwapRateHelper2(,G105,,$B105,Calendar,$E105,$D105,$F105,$H$48,0,C105,"EURON",Permanent,Trigger,ObjectOverwrite),"--")</f>
        <v>--</v>
      </c>
      <c r="I105" s="57" t="b">
        <f t="shared" si="19"/>
        <v>0</v>
      </c>
      <c r="AA105" s="116"/>
      <c r="AF105" s="46"/>
      <c r="AL105" s="55" t="s">
        <v>106</v>
      </c>
      <c r="AM105" s="56">
        <f>_xll.qlInterestRateIndexFixingDate(IborIndex&amp;Tenor,AN105,Trigger)</f>
        <v>42279</v>
      </c>
      <c r="AN105" s="56">
        <f>_xll.qlCalendarAdvance(Calendar,AN104,AL105,"f",,Trigger)</f>
        <v>42283</v>
      </c>
      <c r="AO105" s="56">
        <f>_xll.qlInterestRateIndexMaturity(IborIndex&amp;Tenor,AN105,Trigger)</f>
        <v>42314</v>
      </c>
      <c r="AP105" s="102" t="e">
        <f>_xll.qlIndexFixing($Z$5,AM105,,Trigger)</f>
        <v>#VALUE!</v>
      </c>
      <c r="AQ105" s="102">
        <f>_xll.qlIndexFixing($AR$1,AN105,,Trigger)</f>
        <v>-6.1254960448703377E-4</v>
      </c>
    </row>
    <row r="106" spans="1:43" ht="11.25" customHeight="1" x14ac:dyDescent="0.25">
      <c r="A106" s="57" t="s">
        <v>132</v>
      </c>
      <c r="B106" s="140" t="s">
        <v>98</v>
      </c>
      <c r="C106" s="166" t="s">
        <v>8</v>
      </c>
      <c r="D106" s="159" t="s">
        <v>9</v>
      </c>
      <c r="E106" s="158" t="s">
        <v>10</v>
      </c>
      <c r="F106" s="159" t="s">
        <v>11</v>
      </c>
      <c r="G106" s="140" t="str">
        <f t="shared" si="56"/>
        <v>EUR1MSW50Y</v>
      </c>
      <c r="H106" s="139" t="str">
        <f>IFERROR(_xll.qlSwapRateHelper2(,G106,,$B106,Calendar,$E106,$D106,$F106,$H$48,0,C106,"EURON",Permanent,Trigger,ObjectOverwrite),"--")</f>
        <v>--</v>
      </c>
      <c r="I106" s="57" t="b">
        <f t="shared" si="19"/>
        <v>0</v>
      </c>
      <c r="AA106" s="116"/>
      <c r="AF106" s="46"/>
      <c r="AL106" s="55" t="s">
        <v>106</v>
      </c>
      <c r="AM106" s="56">
        <f>_xll.qlInterestRateIndexFixingDate(IborIndex&amp;Tenor,AN106,Trigger)</f>
        <v>42282</v>
      </c>
      <c r="AN106" s="56">
        <f>_xll.qlCalendarAdvance(Calendar,AN105,AL106,"f",,Trigger)</f>
        <v>42284</v>
      </c>
      <c r="AO106" s="56">
        <f>_xll.qlInterestRateIndexMaturity(IborIndex&amp;Tenor,AN106,Trigger)</f>
        <v>42317</v>
      </c>
      <c r="AP106" s="102" t="e">
        <f>_xll.qlIndexFixing($Z$5,AM106,,Trigger)</f>
        <v>#VALUE!</v>
      </c>
      <c r="AQ106" s="102">
        <f>_xll.qlIndexFixing($AR$1,AN106,,Trigger)</f>
        <v>-6.113089604172174E-4</v>
      </c>
    </row>
    <row r="107" spans="1:43" ht="11.25" customHeight="1" x14ac:dyDescent="0.25">
      <c r="A107" s="57" t="s">
        <v>132</v>
      </c>
      <c r="B107" s="140" t="s">
        <v>99</v>
      </c>
      <c r="C107" s="166" t="s">
        <v>8</v>
      </c>
      <c r="D107" s="159" t="s">
        <v>9</v>
      </c>
      <c r="E107" s="158" t="s">
        <v>10</v>
      </c>
      <c r="F107" s="159" t="s">
        <v>11</v>
      </c>
      <c r="G107" s="140" t="str">
        <f t="shared" si="56"/>
        <v>EUR1MSW60Y</v>
      </c>
      <c r="H107" s="139" t="str">
        <f>IFERROR(_xll.qlSwapRateHelper2(,G107,,$B107,Calendar,$E107,$D107,$F107,$H$48,0,C107,"EURON",Permanent,Trigger,ObjectOverwrite),"--")</f>
        <v>--</v>
      </c>
      <c r="I107" s="57" t="b">
        <f t="shared" si="19"/>
        <v>0</v>
      </c>
      <c r="AA107" s="116"/>
      <c r="AF107" s="46"/>
      <c r="AL107" s="55" t="s">
        <v>106</v>
      </c>
      <c r="AM107" s="56">
        <f>_xll.qlInterestRateIndexFixingDate(IborIndex&amp;Tenor,AN107,Trigger)</f>
        <v>42283</v>
      </c>
      <c r="AN107" s="56">
        <f>_xll.qlCalendarAdvance(Calendar,AN106,AL107,"f",,Trigger)</f>
        <v>42285</v>
      </c>
      <c r="AO107" s="56">
        <f>_xll.qlInterestRateIndexMaturity(IborIndex&amp;Tenor,AN107,Trigger)</f>
        <v>42317</v>
      </c>
      <c r="AP107" s="102" t="e">
        <f>_xll.qlIndexFixing($Z$5,AM107,,Trigger)</f>
        <v>#VALUE!</v>
      </c>
      <c r="AQ107" s="102">
        <f>_xll.qlIndexFixing($AR$1,AN107,,Trigger)</f>
        <v>-6.1462164403237917E-4</v>
      </c>
    </row>
    <row r="108" spans="1:43" ht="11.25" customHeight="1" x14ac:dyDescent="0.25">
      <c r="A108" s="58" t="s">
        <v>132</v>
      </c>
      <c r="B108" s="164" t="s">
        <v>99</v>
      </c>
      <c r="C108" s="165" t="s">
        <v>8</v>
      </c>
      <c r="D108" s="163" t="s">
        <v>9</v>
      </c>
      <c r="E108" s="162" t="s">
        <v>10</v>
      </c>
      <c r="F108" s="163" t="s">
        <v>11</v>
      </c>
      <c r="G108" s="164" t="str">
        <f t="shared" si="56"/>
        <v>EUR1MSW60Y</v>
      </c>
      <c r="H108" s="233" t="str">
        <f>IFERROR(_xll.qlSwapRateHelper2(,G108,,$B108,Calendar,$E108,$D108,$F108,$H$48,0,C108,"EURON",Permanent,Trigger,ObjectOverwrite),"--")</f>
        <v>--</v>
      </c>
      <c r="I108" s="165" t="b">
        <f t="shared" si="19"/>
        <v>0</v>
      </c>
      <c r="AL108" s="55" t="s">
        <v>106</v>
      </c>
      <c r="AM108" s="56">
        <f>_xll.qlInterestRateIndexFixingDate(IborIndex&amp;Tenor,AN108,Trigger)</f>
        <v>42284</v>
      </c>
      <c r="AN108" s="56">
        <f>_xll.qlCalendarAdvance(Calendar,AN107,AL108,"f",,Trigger)</f>
        <v>42286</v>
      </c>
      <c r="AO108" s="56">
        <f>_xll.qlInterestRateIndexMaturity(IborIndex&amp;Tenor,AN108,Trigger)</f>
        <v>42317</v>
      </c>
      <c r="AP108" s="102" t="e">
        <f>_xll.qlIndexFixing($Z$5,AM108,,Trigger)</f>
        <v>#VALUE!</v>
      </c>
      <c r="AQ108" s="102">
        <f>_xll.qlIndexFixing($AR$1,AN108,,Trigger)</f>
        <v>-6.1685258883159924E-4</v>
      </c>
    </row>
    <row r="109" spans="1:43" ht="11.25" customHeight="1" x14ac:dyDescent="0.25">
      <c r="AL109" s="55" t="s">
        <v>106</v>
      </c>
      <c r="AM109" s="56">
        <f>_xll.qlInterestRateIndexFixingDate(IborIndex&amp;Tenor,AN109,Trigger)</f>
        <v>42285</v>
      </c>
      <c r="AN109" s="56">
        <f>_xll.qlCalendarAdvance(Calendar,AN108,AL109,"f",,Trigger)</f>
        <v>42289</v>
      </c>
      <c r="AO109" s="56">
        <f>_xll.qlInterestRateIndexMaturity(IborIndex&amp;Tenor,AN109,Trigger)</f>
        <v>42320</v>
      </c>
      <c r="AP109" s="102" t="e">
        <f>_xll.qlIndexFixing($Z$5,AM109,,Trigger)</f>
        <v>#VALUE!</v>
      </c>
      <c r="AQ109" s="102">
        <f>_xll.qlIndexFixing($AR$1,AN109,,Trigger)</f>
        <v>-6.2668386651062752E-4</v>
      </c>
    </row>
    <row r="110" spans="1:43" ht="11.25" customHeight="1" x14ac:dyDescent="0.25">
      <c r="AL110" s="55" t="s">
        <v>106</v>
      </c>
      <c r="AM110" s="56">
        <f>_xll.qlInterestRateIndexFixingDate(IborIndex&amp;Tenor,AN110,Trigger)</f>
        <v>42286</v>
      </c>
      <c r="AN110" s="56">
        <f>_xll.qlCalendarAdvance(Calendar,AN109,AL110,"f",,Trigger)</f>
        <v>42290</v>
      </c>
      <c r="AO110" s="56">
        <f>_xll.qlInterestRateIndexMaturity(IborIndex&amp;Tenor,AN110,Trigger)</f>
        <v>42321</v>
      </c>
      <c r="AP110" s="102" t="e">
        <f>_xll.qlIndexFixing($Z$5,AM110,,Trigger)</f>
        <v>#VALUE!</v>
      </c>
      <c r="AQ110" s="102">
        <f>_xll.qlIndexFixing($AR$1,AN110,,Trigger)</f>
        <v>-6.2695556649283724E-4</v>
      </c>
    </row>
    <row r="111" spans="1:43" ht="11.25" customHeight="1" x14ac:dyDescent="0.25">
      <c r="AL111" s="55" t="s">
        <v>106</v>
      </c>
      <c r="AM111" s="56">
        <f>_xll.qlInterestRateIndexFixingDate(IborIndex&amp;Tenor,AN111,Trigger)</f>
        <v>42289</v>
      </c>
      <c r="AN111" s="56">
        <f>_xll.qlCalendarAdvance(Calendar,AN110,AL111,"f",,Trigger)</f>
        <v>42291</v>
      </c>
      <c r="AO111" s="56">
        <f>_xll.qlInterestRateIndexMaturity(IborIndex&amp;Tenor,AN111,Trigger)</f>
        <v>42324</v>
      </c>
      <c r="AP111" s="102" t="e">
        <f>_xll.qlIndexFixing($Z$5,AM111,,Trigger)</f>
        <v>#VALUE!</v>
      </c>
      <c r="AQ111" s="102">
        <f>_xll.qlIndexFixing($AR$1,AN111,,Trigger)</f>
        <v>-6.2740751828721346E-4</v>
      </c>
    </row>
    <row r="112" spans="1:43" ht="11.25" customHeight="1" x14ac:dyDescent="0.25">
      <c r="AL112" s="55" t="s">
        <v>106</v>
      </c>
      <c r="AM112" s="56">
        <f>_xll.qlInterestRateIndexFixingDate(IborIndex&amp;Tenor,AN112,Trigger)</f>
        <v>42290</v>
      </c>
      <c r="AN112" s="56">
        <f>_xll.qlCalendarAdvance(Calendar,AN111,AL112,"f",,Trigger)</f>
        <v>42292</v>
      </c>
      <c r="AO112" s="56">
        <f>_xll.qlInterestRateIndexMaturity(IborIndex&amp;Tenor,AN112,Trigger)</f>
        <v>42324</v>
      </c>
      <c r="AP112" s="102" t="e">
        <f>_xll.qlIndexFixing($Z$5,AM112,,Trigger)</f>
        <v>#VALUE!</v>
      </c>
      <c r="AQ112" s="102">
        <f>_xll.qlIndexFixing($AR$1,AN112,,Trigger)</f>
        <v>-6.4617101236182312E-4</v>
      </c>
    </row>
    <row r="113" spans="38:43" ht="11.25" customHeight="1" x14ac:dyDescent="0.25">
      <c r="AL113" s="55" t="s">
        <v>106</v>
      </c>
      <c r="AM113" s="56">
        <f>_xll.qlInterestRateIndexFixingDate(IborIndex&amp;Tenor,AN113,Trigger)</f>
        <v>42291</v>
      </c>
      <c r="AN113" s="56">
        <f>_xll.qlCalendarAdvance(Calendar,AN112,AL113,"f",,Trigger)</f>
        <v>42293</v>
      </c>
      <c r="AO113" s="56">
        <f>_xll.qlInterestRateIndexMaturity(IborIndex&amp;Tenor,AN113,Trigger)</f>
        <v>42324</v>
      </c>
      <c r="AP113" s="102" t="e">
        <f>_xll.qlIndexFixing($Z$5,AM113,,Trigger)</f>
        <v>#VALUE!</v>
      </c>
      <c r="AQ113" s="102">
        <f>_xll.qlIndexFixing($AR$1,AN113,,Trigger)</f>
        <v>-6.545315965068183E-4</v>
      </c>
    </row>
    <row r="114" spans="38:43" ht="11.25" customHeight="1" x14ac:dyDescent="0.25">
      <c r="AL114" s="55" t="s">
        <v>106</v>
      </c>
      <c r="AM114" s="56">
        <f>_xll.qlInterestRateIndexFixingDate(IborIndex&amp;Tenor,AN114,Trigger)</f>
        <v>42292</v>
      </c>
      <c r="AN114" s="56">
        <f>_xll.qlCalendarAdvance(Calendar,AN113,AL114,"f",,Trigger)</f>
        <v>42296</v>
      </c>
      <c r="AO114" s="56">
        <f>_xll.qlInterestRateIndexMaturity(IborIndex&amp;Tenor,AN114,Trigger)</f>
        <v>42327</v>
      </c>
      <c r="AP114" s="102" t="e">
        <f>_xll.qlIndexFixing($Z$5,AM114,,Trigger)</f>
        <v>#VALUE!</v>
      </c>
      <c r="AQ114" s="102">
        <f>_xll.qlIndexFixing($AR$1,AN114,,Trigger)</f>
        <v>-6.7895910229436919E-4</v>
      </c>
    </row>
    <row r="115" spans="38:43" ht="11.25" customHeight="1" x14ac:dyDescent="0.25">
      <c r="AL115" s="55" t="s">
        <v>106</v>
      </c>
      <c r="AM115" s="56">
        <f>_xll.qlInterestRateIndexFixingDate(IborIndex&amp;Tenor,AN115,Trigger)</f>
        <v>42293</v>
      </c>
      <c r="AN115" s="56">
        <f>_xll.qlCalendarAdvance(Calendar,AN114,AL115,"f",,Trigger)</f>
        <v>42297</v>
      </c>
      <c r="AO115" s="56">
        <f>_xll.qlInterestRateIndexMaturity(IborIndex&amp;Tenor,AN115,Trigger)</f>
        <v>42328</v>
      </c>
      <c r="AP115" s="102" t="e">
        <f>_xll.qlIndexFixing($Z$5,AM115,,Trigger)</f>
        <v>#VALUE!</v>
      </c>
      <c r="AQ115" s="102">
        <f>_xll.qlIndexFixing($AR$1,AN115,,Trigger)</f>
        <v>-6.816668660411529E-4</v>
      </c>
    </row>
    <row r="116" spans="38:43" ht="11.25" customHeight="1" x14ac:dyDescent="0.25">
      <c r="AL116" s="55" t="s">
        <v>106</v>
      </c>
      <c r="AM116" s="56">
        <f>_xll.qlInterestRateIndexFixingDate(IborIndex&amp;Tenor,AN116,Trigger)</f>
        <v>42296</v>
      </c>
      <c r="AN116" s="56">
        <f>_xll.qlCalendarAdvance(Calendar,AN115,AL116,"f",,Trigger)</f>
        <v>42298</v>
      </c>
      <c r="AO116" s="56">
        <f>_xll.qlInterestRateIndexMaturity(IborIndex&amp;Tenor,AN116,Trigger)</f>
        <v>42331</v>
      </c>
      <c r="AP116" s="102" t="e">
        <f>_xll.qlIndexFixing($Z$5,AM116,,Trigger)</f>
        <v>#VALUE!</v>
      </c>
      <c r="AQ116" s="102">
        <f>_xll.qlIndexFixing($AR$1,AN116,,Trigger)</f>
        <v>-6.8460415783570231E-4</v>
      </c>
    </row>
    <row r="117" spans="38:43" ht="11.25" customHeight="1" x14ac:dyDescent="0.25">
      <c r="AL117" s="55" t="s">
        <v>106</v>
      </c>
      <c r="AM117" s="56">
        <f>_xll.qlInterestRateIndexFixingDate(IborIndex&amp;Tenor,AN117,Trigger)</f>
        <v>42297</v>
      </c>
      <c r="AN117" s="56">
        <f>_xll.qlCalendarAdvance(Calendar,AN116,AL117,"f",,Trigger)</f>
        <v>42299</v>
      </c>
      <c r="AO117" s="56">
        <f>_xll.qlInterestRateIndexMaturity(IborIndex&amp;Tenor,AN117,Trigger)</f>
        <v>42331</v>
      </c>
      <c r="AP117" s="102" t="e">
        <f>_xll.qlIndexFixing($Z$5,AM117,,Trigger)</f>
        <v>#VALUE!</v>
      </c>
      <c r="AQ117" s="102">
        <f>_xll.qlIndexFixing($AR$1,AN117,,Trigger)</f>
        <v>-7.2004731673254311E-4</v>
      </c>
    </row>
    <row r="118" spans="38:43" ht="11.25" customHeight="1" x14ac:dyDescent="0.25">
      <c r="AL118" s="55" t="s">
        <v>106</v>
      </c>
      <c r="AM118" s="56">
        <f>_xll.qlInterestRateIndexFixingDate(IborIndex&amp;Tenor,AN118,Trigger)</f>
        <v>42298</v>
      </c>
      <c r="AN118" s="56">
        <f>_xll.qlCalendarAdvance(Calendar,AN117,AL118,"f",,Trigger)</f>
        <v>42300</v>
      </c>
      <c r="AO118" s="56">
        <f>_xll.qlInterestRateIndexMaturity(IborIndex&amp;Tenor,AN118,Trigger)</f>
        <v>42331</v>
      </c>
      <c r="AP118" s="102" t="e">
        <f>_xll.qlIndexFixing($Z$5,AM118,,Trigger)</f>
        <v>#VALUE!</v>
      </c>
      <c r="AQ118" s="102">
        <f>_xll.qlIndexFixing($AR$1,AN118,,Trigger)</f>
        <v>-7.3256291083685871E-4</v>
      </c>
    </row>
    <row r="119" spans="38:43" ht="11.25" customHeight="1" x14ac:dyDescent="0.25">
      <c r="AL119" s="55" t="s">
        <v>106</v>
      </c>
      <c r="AM119" s="56">
        <f>_xll.qlInterestRateIndexFixingDate(IborIndex&amp;Tenor,AN119,Trigger)</f>
        <v>42299</v>
      </c>
      <c r="AN119" s="56">
        <f>_xll.qlCalendarAdvance(Calendar,AN118,AL119,"f",,Trigger)</f>
        <v>42303</v>
      </c>
      <c r="AO119" s="56">
        <f>_xll.qlInterestRateIndexMaturity(IborIndex&amp;Tenor,AN119,Trigger)</f>
        <v>42334</v>
      </c>
      <c r="AP119" s="102" t="e">
        <f>_xll.qlIndexFixing($Z$5,AM119,,Trigger)</f>
        <v>#VALUE!</v>
      </c>
      <c r="AQ119" s="102">
        <f>_xll.qlIndexFixing($AR$1,AN119,,Trigger)</f>
        <v>-7.5990271208011126E-4</v>
      </c>
    </row>
    <row r="120" spans="38:43" ht="11.25" customHeight="1" x14ac:dyDescent="0.25">
      <c r="AL120" s="55" t="s">
        <v>106</v>
      </c>
      <c r="AM120" s="56">
        <f>_xll.qlInterestRateIndexFixingDate(IborIndex&amp;Tenor,AN120,Trigger)</f>
        <v>42300</v>
      </c>
      <c r="AN120" s="56">
        <f>_xll.qlCalendarAdvance(Calendar,AN119,AL120,"f",,Trigger)</f>
        <v>42304</v>
      </c>
      <c r="AO120" s="56">
        <f>_xll.qlInterestRateIndexMaturity(IborIndex&amp;Tenor,AN120,Trigger)</f>
        <v>42335</v>
      </c>
      <c r="AP120" s="102" t="e">
        <f>_xll.qlIndexFixing($Z$5,AM120,,Trigger)</f>
        <v>#VALUE!</v>
      </c>
      <c r="AQ120" s="102">
        <f>_xll.qlIndexFixing($AR$1,AN120,,Trigger)</f>
        <v>-7.6514657776693973E-4</v>
      </c>
    </row>
    <row r="121" spans="38:43" ht="11.25" customHeight="1" x14ac:dyDescent="0.25">
      <c r="AL121" s="55" t="s">
        <v>106</v>
      </c>
      <c r="AM121" s="56">
        <f>_xll.qlInterestRateIndexFixingDate(IborIndex&amp;Tenor,AN121,Trigger)</f>
        <v>42303</v>
      </c>
      <c r="AN121" s="56">
        <f>_xll.qlCalendarAdvance(Calendar,AN120,AL121,"f",,Trigger)</f>
        <v>42305</v>
      </c>
      <c r="AO121" s="56">
        <f>_xll.qlInterestRateIndexMaturity(IborIndex&amp;Tenor,AN121,Trigger)</f>
        <v>42338</v>
      </c>
      <c r="AP121" s="102" t="e">
        <f>_xll.qlIndexFixing($Z$5,AM121,,Trigger)</f>
        <v>#VALUE!</v>
      </c>
      <c r="AQ121" s="102">
        <f>_xll.qlIndexFixing($AR$1,AN121,,Trigger)</f>
        <v>-7.7065359024233097E-4</v>
      </c>
    </row>
    <row r="122" spans="38:43" ht="11.25" customHeight="1" x14ac:dyDescent="0.25">
      <c r="AL122" s="55" t="s">
        <v>106</v>
      </c>
      <c r="AM122" s="56">
        <f>_xll.qlInterestRateIndexFixingDate(IborIndex&amp;Tenor,AN122,Trigger)</f>
        <v>42304</v>
      </c>
      <c r="AN122" s="56">
        <f>_xll.qlCalendarAdvance(Calendar,AN121,AL122,"f",,Trigger)</f>
        <v>42306</v>
      </c>
      <c r="AO122" s="56">
        <f>_xll.qlInterestRateIndexMaturity(IborIndex&amp;Tenor,AN122,Trigger)</f>
        <v>42338</v>
      </c>
      <c r="AP122" s="102" t="e">
        <f>_xll.qlIndexFixing($Z$5,AM122,,Trigger)</f>
        <v>#VALUE!</v>
      </c>
      <c r="AQ122" s="102">
        <f>_xll.qlIndexFixing($AR$1,AN122,,Trigger)</f>
        <v>-8.0166890077215669E-4</v>
      </c>
    </row>
    <row r="123" spans="38:43" ht="11.25" customHeight="1" x14ac:dyDescent="0.25">
      <c r="AL123" s="55" t="s">
        <v>106</v>
      </c>
      <c r="AM123" s="56">
        <f>_xll.qlInterestRateIndexFixingDate(IborIndex&amp;Tenor,AN123,Trigger)</f>
        <v>42305</v>
      </c>
      <c r="AN123" s="56">
        <f>_xll.qlCalendarAdvance(Calendar,AN122,AL123,"f",,Trigger)</f>
        <v>42307</v>
      </c>
      <c r="AO123" s="56">
        <f>_xll.qlInterestRateIndexMaturity(IborIndex&amp;Tenor,AN123,Trigger)</f>
        <v>42338</v>
      </c>
      <c r="AP123" s="102" t="e">
        <f>_xll.qlIndexFixing($Z$5,AM123,,Trigger)</f>
        <v>#VALUE!</v>
      </c>
      <c r="AQ123" s="102">
        <f>_xll.qlIndexFixing($AR$1,AN123,,Trigger)</f>
        <v>-8.1365925114473825E-4</v>
      </c>
    </row>
    <row r="124" spans="38:43" ht="11.25" customHeight="1" x14ac:dyDescent="0.25">
      <c r="AL124" s="55" t="s">
        <v>106</v>
      </c>
      <c r="AM124" s="56">
        <f>_xll.qlInterestRateIndexFixingDate(IborIndex&amp;Tenor,AN124,Trigger)</f>
        <v>42306</v>
      </c>
      <c r="AN124" s="56">
        <f>_xll.qlCalendarAdvance(Calendar,AN123,AL124,"f",,Trigger)</f>
        <v>42310</v>
      </c>
      <c r="AO124" s="56">
        <f>_xll.qlInterestRateIndexMaturity(IborIndex&amp;Tenor,AN124,Trigger)</f>
        <v>42340</v>
      </c>
      <c r="AP124" s="102" t="e">
        <f>_xll.qlIndexFixing($Z$5,AM124,,Trigger)</f>
        <v>#VALUE!</v>
      </c>
      <c r="AQ124" s="102">
        <f>_xll.qlIndexFixing($AR$1,AN124,,Trigger)</f>
        <v>-8.2505697687595969E-4</v>
      </c>
    </row>
    <row r="125" spans="38:43" ht="11.25" customHeight="1" x14ac:dyDescent="0.25">
      <c r="AL125" s="55" t="s">
        <v>106</v>
      </c>
      <c r="AM125" s="56">
        <f>_xll.qlInterestRateIndexFixingDate(IborIndex&amp;Tenor,AN125,Trigger)</f>
        <v>42307</v>
      </c>
      <c r="AN125" s="56">
        <f>_xll.qlCalendarAdvance(Calendar,AN124,AL125,"f",,Trigger)</f>
        <v>42311</v>
      </c>
      <c r="AO125" s="56">
        <f>_xll.qlInterestRateIndexMaturity(IborIndex&amp;Tenor,AN125,Trigger)</f>
        <v>42341</v>
      </c>
      <c r="AP125" s="102" t="e">
        <f>_xll.qlIndexFixing($Z$5,AM125,,Trigger)</f>
        <v>#VALUE!</v>
      </c>
      <c r="AQ125" s="102">
        <f>_xll.qlIndexFixing($AR$1,AN125,,Trigger)</f>
        <v>-8.4052560785224939E-4</v>
      </c>
    </row>
    <row r="126" spans="38:43" ht="11.25" customHeight="1" x14ac:dyDescent="0.25">
      <c r="AL126" s="55" t="s">
        <v>106</v>
      </c>
      <c r="AM126" s="56">
        <f>_xll.qlInterestRateIndexFixingDate(IborIndex&amp;Tenor,AN126,Trigger)</f>
        <v>42310</v>
      </c>
      <c r="AN126" s="56">
        <f>_xll.qlCalendarAdvance(Calendar,AN125,AL126,"f",,Trigger)</f>
        <v>42312</v>
      </c>
      <c r="AO126" s="56">
        <f>_xll.qlInterestRateIndexMaturity(IborIndex&amp;Tenor,AN126,Trigger)</f>
        <v>42342</v>
      </c>
      <c r="AP126" s="102" t="e">
        <f>_xll.qlIndexFixing($Z$5,AM126,,Trigger)</f>
        <v>#VALUE!</v>
      </c>
      <c r="AQ126" s="102">
        <f>_xll.qlIndexFixing($AR$1,AN126,,Trigger)</f>
        <v>-8.4734258081699666E-4</v>
      </c>
    </row>
    <row r="127" spans="38:43" ht="11.25" customHeight="1" x14ac:dyDescent="0.25">
      <c r="AL127" s="55" t="s">
        <v>106</v>
      </c>
      <c r="AM127" s="56">
        <f>_xll.qlInterestRateIndexFixingDate(IborIndex&amp;Tenor,AN127,Trigger)</f>
        <v>42311</v>
      </c>
      <c r="AN127" s="56">
        <f>_xll.qlCalendarAdvance(Calendar,AN126,AL127,"f",,Trigger)</f>
        <v>42313</v>
      </c>
      <c r="AO127" s="56">
        <f>_xll.qlInterestRateIndexMaturity(IborIndex&amp;Tenor,AN127,Trigger)</f>
        <v>42345</v>
      </c>
      <c r="AP127" s="102" t="e">
        <f>_xll.qlIndexFixing($Z$5,AM127,,Trigger)</f>
        <v>#VALUE!</v>
      </c>
      <c r="AQ127" s="102">
        <f>_xll.qlIndexFixing($AR$1,AN127,,Trigger)</f>
        <v>-8.6842490368566061E-4</v>
      </c>
    </row>
    <row r="128" spans="38:43" ht="11.25" customHeight="1" x14ac:dyDescent="0.25">
      <c r="AL128" s="55" t="s">
        <v>106</v>
      </c>
      <c r="AM128" s="56">
        <f>_xll.qlInterestRateIndexFixingDate(IborIndex&amp;Tenor,AN128,Trigger)</f>
        <v>42312</v>
      </c>
      <c r="AN128" s="56">
        <f>_xll.qlCalendarAdvance(Calendar,AN127,AL128,"f",,Trigger)</f>
        <v>42314</v>
      </c>
      <c r="AO128" s="56">
        <f>_xll.qlInterestRateIndexMaturity(IborIndex&amp;Tenor,AN128,Trigger)</f>
        <v>42345</v>
      </c>
      <c r="AP128" s="102" t="e">
        <f>_xll.qlIndexFixing($Z$5,AM128,,Trigger)</f>
        <v>#VALUE!</v>
      </c>
      <c r="AQ128" s="102">
        <f>_xll.qlIndexFixing($AR$1,AN128,,Trigger)</f>
        <v>-8.7339379296835773E-4</v>
      </c>
    </row>
    <row r="129" spans="38:43" ht="11.25" customHeight="1" x14ac:dyDescent="0.25">
      <c r="AL129" s="55" t="s">
        <v>106</v>
      </c>
      <c r="AM129" s="56">
        <f>_xll.qlInterestRateIndexFixingDate(IborIndex&amp;Tenor,AN129,Trigger)</f>
        <v>42313</v>
      </c>
      <c r="AN129" s="56">
        <f>_xll.qlCalendarAdvance(Calendar,AN128,AL129,"f",,Trigger)</f>
        <v>42317</v>
      </c>
      <c r="AO129" s="56">
        <f>_xll.qlInterestRateIndexMaturity(IborIndex&amp;Tenor,AN129,Trigger)</f>
        <v>42347</v>
      </c>
      <c r="AP129" s="102" t="e">
        <f>_xll.qlIndexFixing($Z$5,AM129,,Trigger)</f>
        <v>#VALUE!</v>
      </c>
      <c r="AQ129" s="102">
        <f>_xll.qlIndexFixing($AR$1,AN129,,Trigger)</f>
        <v>-8.7678950092184849E-4</v>
      </c>
    </row>
    <row r="130" spans="38:43" ht="11.25" customHeight="1" x14ac:dyDescent="0.25">
      <c r="AL130" s="55" t="s">
        <v>106</v>
      </c>
      <c r="AM130" s="56">
        <f>_xll.qlInterestRateIndexFixingDate(IborIndex&amp;Tenor,AN130,Trigger)</f>
        <v>42314</v>
      </c>
      <c r="AN130" s="56">
        <f>_xll.qlCalendarAdvance(Calendar,AN129,AL130,"f",,Trigger)</f>
        <v>42318</v>
      </c>
      <c r="AO130" s="56">
        <f>_xll.qlInterestRateIndexMaturity(IborIndex&amp;Tenor,AN130,Trigger)</f>
        <v>42348</v>
      </c>
      <c r="AP130" s="102" t="e">
        <f>_xll.qlIndexFixing($Z$5,AM130,,Trigger)</f>
        <v>#VALUE!</v>
      </c>
      <c r="AQ130" s="102">
        <f>_xll.qlIndexFixing($AR$1,AN130,,Trigger)</f>
        <v>-8.6542226548025347E-4</v>
      </c>
    </row>
    <row r="131" spans="38:43" ht="11.25" customHeight="1" x14ac:dyDescent="0.25">
      <c r="AL131" s="55" t="s">
        <v>106</v>
      </c>
      <c r="AM131" s="56">
        <f>_xll.qlInterestRateIndexFixingDate(IborIndex&amp;Tenor,AN131,Trigger)</f>
        <v>42317</v>
      </c>
      <c r="AN131" s="56">
        <f>_xll.qlCalendarAdvance(Calendar,AN130,AL131,"f",,Trigger)</f>
        <v>42319</v>
      </c>
      <c r="AO131" s="56">
        <f>_xll.qlInterestRateIndexMaturity(IborIndex&amp;Tenor,AN131,Trigger)</f>
        <v>42349</v>
      </c>
      <c r="AP131" s="102" t="e">
        <f>_xll.qlIndexFixing($Z$5,AM131,,Trigger)</f>
        <v>#VALUE!</v>
      </c>
      <c r="AQ131" s="102">
        <f>_xll.qlIndexFixing($AR$1,AN131,,Trigger)</f>
        <v>-8.7076745168326235E-4</v>
      </c>
    </row>
    <row r="132" spans="38:43" ht="11.25" customHeight="1" x14ac:dyDescent="0.25">
      <c r="AL132" s="55" t="s">
        <v>106</v>
      </c>
      <c r="AM132" s="56">
        <f>_xll.qlInterestRateIndexFixingDate(IborIndex&amp;Tenor,AN132,Trigger)</f>
        <v>42318</v>
      </c>
      <c r="AN132" s="56">
        <f>_xll.qlCalendarAdvance(Calendar,AN131,AL132,"f",,Trigger)</f>
        <v>42320</v>
      </c>
      <c r="AO132" s="56">
        <f>_xll.qlInterestRateIndexMaturity(IborIndex&amp;Tenor,AN132,Trigger)</f>
        <v>42352</v>
      </c>
      <c r="AP132" s="102" t="e">
        <f>_xll.qlIndexFixing($Z$5,AM132,,Trigger)</f>
        <v>#VALUE!</v>
      </c>
      <c r="AQ132" s="102">
        <f>_xll.qlIndexFixing($AR$1,AN132,,Trigger)</f>
        <v>-8.6844140716824114E-4</v>
      </c>
    </row>
    <row r="133" spans="38:43" ht="11.25" customHeight="1" x14ac:dyDescent="0.25">
      <c r="AL133" s="55" t="s">
        <v>106</v>
      </c>
      <c r="AM133" s="56">
        <f>_xll.qlInterestRateIndexFixingDate(IborIndex&amp;Tenor,AN133,Trigger)</f>
        <v>42319</v>
      </c>
      <c r="AN133" s="56">
        <f>_xll.qlCalendarAdvance(Calendar,AN132,AL133,"f",,Trigger)</f>
        <v>42321</v>
      </c>
      <c r="AO133" s="56">
        <f>_xll.qlInterestRateIndexMaturity(IborIndex&amp;Tenor,AN133,Trigger)</f>
        <v>42352</v>
      </c>
      <c r="AP133" s="102" t="e">
        <f>_xll.qlIndexFixing($Z$5,AM133,,Trigger)</f>
        <v>#VALUE!</v>
      </c>
      <c r="AQ133" s="102">
        <f>_xll.qlIndexFixing($AR$1,AN133,,Trigger)</f>
        <v>-8.6357335187070561E-4</v>
      </c>
    </row>
    <row r="134" spans="38:43" ht="11.25" customHeight="1" x14ac:dyDescent="0.25">
      <c r="AL134" s="55" t="s">
        <v>106</v>
      </c>
      <c r="AM134" s="56">
        <f>_xll.qlInterestRateIndexFixingDate(IborIndex&amp;Tenor,AN134,Trigger)</f>
        <v>42320</v>
      </c>
      <c r="AN134" s="56">
        <f>_xll.qlCalendarAdvance(Calendar,AN133,AL134,"f",,Trigger)</f>
        <v>42324</v>
      </c>
      <c r="AO134" s="56">
        <f>_xll.qlInterestRateIndexMaturity(IborIndex&amp;Tenor,AN134,Trigger)</f>
        <v>42354</v>
      </c>
      <c r="AP134" s="102" t="e">
        <f>_xll.qlIndexFixing($Z$5,AM134,,Trigger)</f>
        <v>#VALUE!</v>
      </c>
      <c r="AQ134" s="102">
        <f>_xll.qlIndexFixing($AR$1,AN134,,Trigger)</f>
        <v>-8.5762798544486429E-4</v>
      </c>
    </row>
    <row r="135" spans="38:43" ht="11.25" customHeight="1" x14ac:dyDescent="0.25">
      <c r="AL135" s="55" t="s">
        <v>106</v>
      </c>
      <c r="AM135" s="56">
        <f>_xll.qlInterestRateIndexFixingDate(IborIndex&amp;Tenor,AN135,Trigger)</f>
        <v>42321</v>
      </c>
      <c r="AN135" s="56">
        <f>_xll.qlCalendarAdvance(Calendar,AN134,AL135,"f",,Trigger)</f>
        <v>42325</v>
      </c>
      <c r="AO135" s="56">
        <f>_xll.qlInterestRateIndexMaturity(IborIndex&amp;Tenor,AN135,Trigger)</f>
        <v>42355</v>
      </c>
      <c r="AP135" s="102" t="e">
        <f>_xll.qlIndexFixing($Z$5,AM135,,Trigger)</f>
        <v>#VALUE!</v>
      </c>
      <c r="AQ135" s="102">
        <f>_xll.qlIndexFixing($AR$1,AN135,,Trigger)</f>
        <v>-8.3629396936513167E-4</v>
      </c>
    </row>
    <row r="136" spans="38:43" ht="11.25" customHeight="1" x14ac:dyDescent="0.25">
      <c r="AL136" s="55" t="s">
        <v>106</v>
      </c>
      <c r="AM136" s="56">
        <f>_xll.qlInterestRateIndexFixingDate(IborIndex&amp;Tenor,AN136,Trigger)</f>
        <v>42324</v>
      </c>
      <c r="AN136" s="56">
        <f>_xll.qlCalendarAdvance(Calendar,AN135,AL136,"f",,Trigger)</f>
        <v>42326</v>
      </c>
      <c r="AO136" s="56">
        <f>_xll.qlInterestRateIndexMaturity(IborIndex&amp;Tenor,AN136,Trigger)</f>
        <v>42356</v>
      </c>
      <c r="AP136" s="102" t="e">
        <f>_xll.qlIndexFixing($Z$5,AM136,,Trigger)</f>
        <v>#VALUE!</v>
      </c>
      <c r="AQ136" s="102">
        <f>_xll.qlIndexFixing($AR$1,AN136,,Trigger)</f>
        <v>-8.3564460529584131E-4</v>
      </c>
    </row>
    <row r="137" spans="38:43" ht="11.25" customHeight="1" x14ac:dyDescent="0.25">
      <c r="AL137" s="55" t="s">
        <v>106</v>
      </c>
      <c r="AM137" s="56">
        <f>_xll.qlInterestRateIndexFixingDate(IborIndex&amp;Tenor,AN137,Trigger)</f>
        <v>42325</v>
      </c>
      <c r="AN137" s="56">
        <f>_xll.qlCalendarAdvance(Calendar,AN136,AL137,"f",,Trigger)</f>
        <v>42327</v>
      </c>
      <c r="AO137" s="56">
        <f>_xll.qlInterestRateIndexMaturity(IborIndex&amp;Tenor,AN137,Trigger)</f>
        <v>42359</v>
      </c>
      <c r="AP137" s="102" t="e">
        <f>_xll.qlIndexFixing($Z$5,AM137,,Trigger)</f>
        <v>#VALUE!</v>
      </c>
      <c r="AQ137" s="102">
        <f>_xll.qlIndexFixing($AR$1,AN137,,Trigger)</f>
        <v>-8.1453376277718093E-4</v>
      </c>
    </row>
    <row r="138" spans="38:43" ht="11.25" customHeight="1" x14ac:dyDescent="0.25">
      <c r="AL138" s="55" t="s">
        <v>106</v>
      </c>
      <c r="AM138" s="56">
        <f>_xll.qlInterestRateIndexFixingDate(IborIndex&amp;Tenor,AN138,Trigger)</f>
        <v>42326</v>
      </c>
      <c r="AN138" s="56">
        <f>_xll.qlCalendarAdvance(Calendar,AN137,AL138,"f",,Trigger)</f>
        <v>42328</v>
      </c>
      <c r="AO138" s="56">
        <f>_xll.qlInterestRateIndexMaturity(IborIndex&amp;Tenor,AN138,Trigger)</f>
        <v>42359</v>
      </c>
      <c r="AP138" s="102" t="e">
        <f>_xll.qlIndexFixing($Z$5,AM138,,Trigger)</f>
        <v>#VALUE!</v>
      </c>
      <c r="AQ138" s="102">
        <f>_xll.qlIndexFixing($AR$1,AN138,,Trigger)</f>
        <v>-8.0382771521936291E-4</v>
      </c>
    </row>
    <row r="139" spans="38:43" ht="11.25" customHeight="1" x14ac:dyDescent="0.25">
      <c r="AL139" s="55" t="s">
        <v>106</v>
      </c>
      <c r="AM139" s="56">
        <f>_xll.qlInterestRateIndexFixingDate(IborIndex&amp;Tenor,AN139,Trigger)</f>
        <v>42327</v>
      </c>
      <c r="AN139" s="56">
        <f>_xll.qlCalendarAdvance(Calendar,AN138,AL139,"f",,Trigger)</f>
        <v>42331</v>
      </c>
      <c r="AO139" s="56">
        <f>_xll.qlInterestRateIndexMaturity(IborIndex&amp;Tenor,AN139,Trigger)</f>
        <v>42361</v>
      </c>
      <c r="AP139" s="102" t="e">
        <f>_xll.qlIndexFixing($Z$5,AM139,,Trigger)</f>
        <v>#VALUE!</v>
      </c>
      <c r="AQ139" s="102">
        <f>_xll.qlIndexFixing($AR$1,AN139,,Trigger)</f>
        <v>-7.7695536102756989E-4</v>
      </c>
    </row>
    <row r="140" spans="38:43" ht="11.25" customHeight="1" x14ac:dyDescent="0.25">
      <c r="AL140" s="55" t="s">
        <v>106</v>
      </c>
      <c r="AM140" s="56">
        <f>_xll.qlInterestRateIndexFixingDate(IborIndex&amp;Tenor,AN140,Trigger)</f>
        <v>42328</v>
      </c>
      <c r="AN140" s="56">
        <f>_xll.qlCalendarAdvance(Calendar,AN139,AL140,"f",,Trigger)</f>
        <v>42332</v>
      </c>
      <c r="AO140" s="56">
        <f>_xll.qlInterestRateIndexMaturity(IborIndex&amp;Tenor,AN140,Trigger)</f>
        <v>42362</v>
      </c>
      <c r="AP140" s="102" t="e">
        <f>_xll.qlIndexFixing($Z$5,AM140,,Trigger)</f>
        <v>#VALUE!</v>
      </c>
      <c r="AQ140" s="102">
        <f>_xll.qlIndexFixing($AR$1,AN140,,Trigger)</f>
        <v>-7.7098166452571615E-4</v>
      </c>
    </row>
    <row r="141" spans="38:43" ht="11.25" customHeight="1" x14ac:dyDescent="0.25">
      <c r="AL141" s="55" t="s">
        <v>106</v>
      </c>
      <c r="AM141" s="56">
        <f>_xll.qlInterestRateIndexFixingDate(IborIndex&amp;Tenor,AN141,Trigger)</f>
        <v>42331</v>
      </c>
      <c r="AN141" s="56">
        <f>_xll.qlCalendarAdvance(Calendar,AN140,AL141,"f",,Trigger)</f>
        <v>42333</v>
      </c>
      <c r="AO141" s="56">
        <f>_xll.qlInterestRateIndexMaturity(IborIndex&amp;Tenor,AN141,Trigger)</f>
        <v>42366</v>
      </c>
      <c r="AP141" s="102" t="e">
        <f>_xll.qlIndexFixing($Z$5,AM141,,Trigger)</f>
        <v>#VALUE!</v>
      </c>
      <c r="AQ141" s="102">
        <f>_xll.qlIndexFixing($AR$1,AN141,,Trigger)</f>
        <v>-7.6432745198264139E-4</v>
      </c>
    </row>
    <row r="142" spans="38:43" ht="11.25" customHeight="1" x14ac:dyDescent="0.25">
      <c r="AL142" s="55" t="s">
        <v>106</v>
      </c>
      <c r="AM142" s="56">
        <f>_xll.qlInterestRateIndexFixingDate(IborIndex&amp;Tenor,AN142,Trigger)</f>
        <v>42332</v>
      </c>
      <c r="AN142" s="56">
        <f>_xll.qlCalendarAdvance(Calendar,AN141,AL142,"f",,Trigger)</f>
        <v>42334</v>
      </c>
      <c r="AO142" s="56">
        <f>_xll.qlInterestRateIndexMaturity(IborIndex&amp;Tenor,AN142,Trigger)</f>
        <v>42366</v>
      </c>
      <c r="AP142" s="102" t="e">
        <f>_xll.qlIndexFixing($Z$5,AM142,,Trigger)</f>
        <v>#VALUE!</v>
      </c>
      <c r="AQ142" s="102">
        <f>_xll.qlIndexFixing($AR$1,AN142,,Trigger)</f>
        <v>-7.2893365917379234E-4</v>
      </c>
    </row>
    <row r="143" spans="38:43" ht="11.25" customHeight="1" x14ac:dyDescent="0.25">
      <c r="AL143" s="55" t="s">
        <v>106</v>
      </c>
      <c r="AM143" s="56">
        <f>_xll.qlInterestRateIndexFixingDate(IborIndex&amp;Tenor,AN143,Trigger)</f>
        <v>42333</v>
      </c>
      <c r="AN143" s="56">
        <f>_xll.qlCalendarAdvance(Calendar,AN142,AL143,"f",,Trigger)</f>
        <v>42335</v>
      </c>
      <c r="AO143" s="56">
        <f>_xll.qlInterestRateIndexMaturity(IborIndex&amp;Tenor,AN143,Trigger)</f>
        <v>42366</v>
      </c>
      <c r="AP143" s="102" t="e">
        <f>_xll.qlIndexFixing($Z$5,AM143,,Trigger)</f>
        <v>#VALUE!</v>
      </c>
      <c r="AQ143" s="102">
        <f>_xll.qlIndexFixing($AR$1,AN143,,Trigger)</f>
        <v>-7.0862377109828626E-4</v>
      </c>
    </row>
    <row r="144" spans="38:43" ht="11.25" customHeight="1" x14ac:dyDescent="0.25">
      <c r="AL144" s="55" t="s">
        <v>106</v>
      </c>
      <c r="AM144" s="56">
        <f>_xll.qlInterestRateIndexFixingDate(IborIndex&amp;Tenor,AN144,Trigger)</f>
        <v>42334</v>
      </c>
      <c r="AN144" s="56">
        <f>_xll.qlCalendarAdvance(Calendar,AN143,AL144,"f",,Trigger)</f>
        <v>42338</v>
      </c>
      <c r="AO144" s="56">
        <f>_xll.qlInterestRateIndexMaturity(IborIndex&amp;Tenor,AN144,Trigger)</f>
        <v>42369</v>
      </c>
      <c r="AP144" s="102" t="e">
        <f>_xll.qlIndexFixing($Z$5,AM144,,Trigger)</f>
        <v>#VALUE!</v>
      </c>
      <c r="AQ144" s="102">
        <f>_xll.qlIndexFixing($AR$1,AN144,,Trigger)</f>
        <v>-7.0043525570273601E-4</v>
      </c>
    </row>
    <row r="145" spans="38:43" ht="11.25" customHeight="1" x14ac:dyDescent="0.25">
      <c r="AL145" s="55" t="s">
        <v>106</v>
      </c>
      <c r="AM145" s="56">
        <f>_xll.qlInterestRateIndexFixingDate(IborIndex&amp;Tenor,AN145,Trigger)</f>
        <v>42335</v>
      </c>
      <c r="AN145" s="56">
        <f>_xll.qlCalendarAdvance(Calendar,AN144,AL145,"f",,Trigger)</f>
        <v>42339</v>
      </c>
      <c r="AO145" s="56">
        <f>_xll.qlInterestRateIndexMaturity(IborIndex&amp;Tenor,AN145,Trigger)</f>
        <v>42373</v>
      </c>
      <c r="AP145" s="102" t="e">
        <f>_xll.qlIndexFixing($Z$5,AM145,,Trigger)</f>
        <v>#VALUE!</v>
      </c>
      <c r="AQ145" s="102">
        <f>_xll.qlIndexFixing($AR$1,AN145,,Trigger)</f>
        <v>-6.9201394138518335E-4</v>
      </c>
    </row>
    <row r="146" spans="38:43" ht="11.25" customHeight="1" x14ac:dyDescent="0.25">
      <c r="AL146" s="55" t="s">
        <v>106</v>
      </c>
      <c r="AM146" s="56">
        <f>_xll.qlInterestRateIndexFixingDate(IborIndex&amp;Tenor,AN146,Trigger)</f>
        <v>42338</v>
      </c>
      <c r="AN146" s="56">
        <f>_xll.qlCalendarAdvance(Calendar,AN145,AL146,"f",,Trigger)</f>
        <v>42340</v>
      </c>
      <c r="AO146" s="56">
        <f>_xll.qlInterestRateIndexMaturity(IborIndex&amp;Tenor,AN146,Trigger)</f>
        <v>42373</v>
      </c>
      <c r="AP146" s="102" t="e">
        <f>_xll.qlIndexFixing($Z$5,AM146,,Trigger)</f>
        <v>#VALUE!</v>
      </c>
      <c r="AQ146" s="102">
        <f>_xll.qlIndexFixing($AR$1,AN146,,Trigger)</f>
        <v>-6.834412027873117E-4</v>
      </c>
    </row>
    <row r="147" spans="38:43" ht="11.25" customHeight="1" x14ac:dyDescent="0.25">
      <c r="AL147" s="55" t="s">
        <v>106</v>
      </c>
      <c r="AM147" s="56">
        <f>_xll.qlInterestRateIndexFixingDate(IborIndex&amp;Tenor,AN147,Trigger)</f>
        <v>42339</v>
      </c>
      <c r="AN147" s="56">
        <f>_xll.qlCalendarAdvance(Calendar,AN146,AL147,"f",,Trigger)</f>
        <v>42341</v>
      </c>
      <c r="AO147" s="56">
        <f>_xll.qlInterestRateIndexMaturity(IborIndex&amp;Tenor,AN147,Trigger)</f>
        <v>42373</v>
      </c>
      <c r="AP147" s="102" t="e">
        <f>_xll.qlIndexFixing($Z$5,AM147,,Trigger)</f>
        <v>#VALUE!</v>
      </c>
      <c r="AQ147" s="102">
        <f>_xll.qlIndexFixing($AR$1,AN147,,Trigger)</f>
        <v>-6.5420738709911065E-4</v>
      </c>
    </row>
    <row r="148" spans="38:43" ht="11.25" customHeight="1" x14ac:dyDescent="0.25">
      <c r="AL148" s="55" t="s">
        <v>106</v>
      </c>
      <c r="AM148" s="56">
        <f>_xll.qlInterestRateIndexFixingDate(IborIndex&amp;Tenor,AN148,Trigger)</f>
        <v>42340</v>
      </c>
      <c r="AN148" s="56">
        <f>_xll.qlCalendarAdvance(Calendar,AN147,AL148,"f",,Trigger)</f>
        <v>42342</v>
      </c>
      <c r="AO148" s="56">
        <f>_xll.qlInterestRateIndexMaturity(IborIndex&amp;Tenor,AN148,Trigger)</f>
        <v>42373</v>
      </c>
      <c r="AP148" s="102" t="e">
        <f>_xll.qlIndexFixing($Z$5,AM148,,Trigger)</f>
        <v>#VALUE!</v>
      </c>
      <c r="AQ148" s="102">
        <f>_xll.qlIndexFixing($AR$1,AN148,,Trigger)</f>
        <v>-6.4597182694140745E-4</v>
      </c>
    </row>
    <row r="149" spans="38:43" ht="11.25" customHeight="1" x14ac:dyDescent="0.25">
      <c r="AL149" s="55" t="s">
        <v>106</v>
      </c>
      <c r="AM149" s="56">
        <f>_xll.qlInterestRateIndexFixingDate(IborIndex&amp;Tenor,AN149,Trigger)</f>
        <v>42341</v>
      </c>
      <c r="AN149" s="56">
        <f>_xll.qlCalendarAdvance(Calendar,AN148,AL149,"f",,Trigger)</f>
        <v>42345</v>
      </c>
      <c r="AO149" s="56">
        <f>_xll.qlInterestRateIndexMaturity(IborIndex&amp;Tenor,AN149,Trigger)</f>
        <v>42376</v>
      </c>
      <c r="AP149" s="102" t="e">
        <f>_xll.qlIndexFixing($Z$5,AM149,,Trigger)</f>
        <v>#VALUE!</v>
      </c>
      <c r="AQ149" s="102">
        <f>_xll.qlIndexFixing($AR$1,AN149,,Trigger)</f>
        <v>-6.375864789961742E-4</v>
      </c>
    </row>
    <row r="150" spans="38:43" ht="11.25" customHeight="1" x14ac:dyDescent="0.25">
      <c r="AL150" s="55" t="s">
        <v>106</v>
      </c>
      <c r="AM150" s="56">
        <f>_xll.qlInterestRateIndexFixingDate(IborIndex&amp;Tenor,AN150,Trigger)</f>
        <v>42342</v>
      </c>
      <c r="AN150" s="56">
        <f>_xll.qlCalendarAdvance(Calendar,AN149,AL150,"f",,Trigger)</f>
        <v>42346</v>
      </c>
      <c r="AO150" s="56">
        <f>_xll.qlInterestRateIndexMaturity(IborIndex&amp;Tenor,AN150,Trigger)</f>
        <v>42377</v>
      </c>
      <c r="AP150" s="102" t="e">
        <f>_xll.qlIndexFixing($Z$5,AM150,,Trigger)</f>
        <v>#VALUE!</v>
      </c>
      <c r="AQ150" s="102">
        <f>_xll.qlIndexFixing($AR$1,AN150,,Trigger)</f>
        <v>-6.3207688945979279E-4</v>
      </c>
    </row>
    <row r="151" spans="38:43" ht="11.25" customHeight="1" x14ac:dyDescent="0.25">
      <c r="AL151" s="55" t="s">
        <v>106</v>
      </c>
      <c r="AM151" s="56">
        <f>_xll.qlInterestRateIndexFixingDate(IborIndex&amp;Tenor,AN151,Trigger)</f>
        <v>42345</v>
      </c>
      <c r="AN151" s="56">
        <f>_xll.qlCalendarAdvance(Calendar,AN150,AL151,"f",,Trigger)</f>
        <v>42347</v>
      </c>
      <c r="AO151" s="56">
        <f>_xll.qlInterestRateIndexMaturity(IborIndex&amp;Tenor,AN151,Trigger)</f>
        <v>42380</v>
      </c>
      <c r="AP151" s="102" t="e">
        <f>_xll.qlIndexFixing($Z$5,AM151,,Trigger)</f>
        <v>#VALUE!</v>
      </c>
      <c r="AQ151" s="102">
        <f>_xll.qlIndexFixing($AR$1,AN151,,Trigger)</f>
        <v>-6.2738480652442042E-4</v>
      </c>
    </row>
    <row r="152" spans="38:43" ht="11.25" customHeight="1" x14ac:dyDescent="0.25">
      <c r="AL152" s="55" t="s">
        <v>106</v>
      </c>
      <c r="AM152" s="56">
        <f>_xll.qlInterestRateIndexFixingDate(IborIndex&amp;Tenor,AN152,Trigger)</f>
        <v>42346</v>
      </c>
      <c r="AN152" s="56">
        <f>_xll.qlCalendarAdvance(Calendar,AN151,AL152,"f",,Trigger)</f>
        <v>42348</v>
      </c>
      <c r="AO152" s="56">
        <f>_xll.qlInterestRateIndexMaturity(IborIndex&amp;Tenor,AN152,Trigger)</f>
        <v>42380</v>
      </c>
      <c r="AP152" s="102" t="e">
        <f>_xll.qlIndexFixing($Z$5,AM152,,Trigger)</f>
        <v>#VALUE!</v>
      </c>
      <c r="AQ152" s="102">
        <f>_xll.qlIndexFixing($AR$1,AN152,,Trigger)</f>
        <v>-6.2046702217261236E-4</v>
      </c>
    </row>
    <row r="153" spans="38:43" ht="11.25" customHeight="1" x14ac:dyDescent="0.25">
      <c r="AL153" s="55" t="s">
        <v>106</v>
      </c>
      <c r="AM153" s="56">
        <f>_xll.qlInterestRateIndexFixingDate(IborIndex&amp;Tenor,AN153,Trigger)</f>
        <v>42347</v>
      </c>
      <c r="AN153" s="56">
        <f>_xll.qlCalendarAdvance(Calendar,AN152,AL153,"f",,Trigger)</f>
        <v>42349</v>
      </c>
      <c r="AO153" s="56">
        <f>_xll.qlInterestRateIndexMaturity(IborIndex&amp;Tenor,AN153,Trigger)</f>
        <v>42380</v>
      </c>
      <c r="AP153" s="102" t="e">
        <f>_xll.qlIndexFixing($Z$5,AM153,,Trigger)</f>
        <v>#VALUE!</v>
      </c>
      <c r="AQ153" s="102">
        <f>_xll.qlIndexFixing($AR$1,AN153,,Trigger)</f>
        <v>-6.2095095786799997E-4</v>
      </c>
    </row>
    <row r="154" spans="38:43" ht="11.25" customHeight="1" x14ac:dyDescent="0.25">
      <c r="AL154" s="55" t="s">
        <v>106</v>
      </c>
      <c r="AM154" s="56">
        <f>_xll.qlInterestRateIndexFixingDate(IborIndex&amp;Tenor,AN154,Trigger)</f>
        <v>42348</v>
      </c>
      <c r="AN154" s="56">
        <f>_xll.qlCalendarAdvance(Calendar,AN153,AL154,"f",,Trigger)</f>
        <v>42352</v>
      </c>
      <c r="AO154" s="56">
        <f>_xll.qlInterestRateIndexMaturity(IborIndex&amp;Tenor,AN154,Trigger)</f>
        <v>42383</v>
      </c>
      <c r="AP154" s="102" t="e">
        <f>_xll.qlIndexFixing($Z$5,AM154,,Trigger)</f>
        <v>#VALUE!</v>
      </c>
      <c r="AQ154" s="102">
        <f>_xll.qlIndexFixing($AR$1,AN154,,Trigger)</f>
        <v>-6.2742428145937373E-4</v>
      </c>
    </row>
    <row r="155" spans="38:43" ht="11.25" customHeight="1" x14ac:dyDescent="0.25">
      <c r="AL155" s="55" t="s">
        <v>106</v>
      </c>
      <c r="AM155" s="56">
        <f>_xll.qlInterestRateIndexFixingDate(IborIndex&amp;Tenor,AN155,Trigger)</f>
        <v>42349</v>
      </c>
      <c r="AN155" s="56">
        <f>_xll.qlCalendarAdvance(Calendar,AN154,AL155,"f",,Trigger)</f>
        <v>42353</v>
      </c>
      <c r="AO155" s="56">
        <f>_xll.qlInterestRateIndexMaturity(IborIndex&amp;Tenor,AN155,Trigger)</f>
        <v>42384</v>
      </c>
      <c r="AP155" s="102" t="e">
        <f>_xll.qlIndexFixing($Z$5,AM155,,Trigger)</f>
        <v>#VALUE!</v>
      </c>
      <c r="AQ155" s="102">
        <f>_xll.qlIndexFixing($AR$1,AN155,,Trigger)</f>
        <v>-6.2763422674333436E-4</v>
      </c>
    </row>
    <row r="156" spans="38:43" ht="11.25" customHeight="1" x14ac:dyDescent="0.25">
      <c r="AL156" s="55" t="s">
        <v>106</v>
      </c>
      <c r="AM156" s="56">
        <f>_xll.qlInterestRateIndexFixingDate(IborIndex&amp;Tenor,AN156,Trigger)</f>
        <v>42352</v>
      </c>
      <c r="AN156" s="56">
        <f>_xll.qlCalendarAdvance(Calendar,AN155,AL156,"f",,Trigger)</f>
        <v>42354</v>
      </c>
      <c r="AO156" s="56">
        <f>_xll.qlInterestRateIndexMaturity(IborIndex&amp;Tenor,AN156,Trigger)</f>
        <v>42387</v>
      </c>
      <c r="AP156" s="102" t="e">
        <f>_xll.qlIndexFixing($Z$5,AM156,,Trigger)</f>
        <v>#VALUE!</v>
      </c>
      <c r="AQ156" s="102">
        <f>_xll.qlIndexFixing($AR$1,AN156,,Trigger)</f>
        <v>-6.2786011065982521E-4</v>
      </c>
    </row>
    <row r="157" spans="38:43" ht="11.25" customHeight="1" x14ac:dyDescent="0.25">
      <c r="AL157" s="55" t="s">
        <v>106</v>
      </c>
      <c r="AM157" s="56">
        <f>_xll.qlInterestRateIndexFixingDate(IborIndex&amp;Tenor,AN157,Trigger)</f>
        <v>42353</v>
      </c>
      <c r="AN157" s="56">
        <f>_xll.qlCalendarAdvance(Calendar,AN156,AL157,"f",,Trigger)</f>
        <v>42355</v>
      </c>
      <c r="AO157" s="56">
        <f>_xll.qlInterestRateIndexMaturity(IborIndex&amp;Tenor,AN157,Trigger)</f>
        <v>42387</v>
      </c>
      <c r="AP157" s="102" t="e">
        <f>_xll.qlIndexFixing($Z$5,AM157,,Trigger)</f>
        <v>#VALUE!</v>
      </c>
      <c r="AQ157" s="102">
        <f>_xll.qlIndexFixing($AR$1,AN157,,Trigger)</f>
        <v>-6.421568643684651E-4</v>
      </c>
    </row>
    <row r="158" spans="38:43" ht="11.25" customHeight="1" x14ac:dyDescent="0.25">
      <c r="AL158" s="55" t="s">
        <v>106</v>
      </c>
      <c r="AM158" s="56">
        <f>_xll.qlInterestRateIndexFixingDate(IborIndex&amp;Tenor,AN158,Trigger)</f>
        <v>42354</v>
      </c>
      <c r="AN158" s="56">
        <f>_xll.qlCalendarAdvance(Calendar,AN157,AL158,"f",,Trigger)</f>
        <v>42356</v>
      </c>
      <c r="AO158" s="56">
        <f>_xll.qlInterestRateIndexMaturity(IborIndex&amp;Tenor,AN158,Trigger)</f>
        <v>42387</v>
      </c>
      <c r="AP158" s="102" t="e">
        <f>_xll.qlIndexFixing($Z$5,AM158,,Trigger)</f>
        <v>#VALUE!</v>
      </c>
      <c r="AQ158" s="102">
        <f>_xll.qlIndexFixing($AR$1,AN158,,Trigger)</f>
        <v>-6.4837945659705046E-4</v>
      </c>
    </row>
    <row r="159" spans="38:43" ht="11.25" customHeight="1" x14ac:dyDescent="0.25">
      <c r="AL159" s="55" t="s">
        <v>106</v>
      </c>
      <c r="AM159" s="56">
        <f>_xll.qlInterestRateIndexFixingDate(IborIndex&amp;Tenor,AN159,Trigger)</f>
        <v>42355</v>
      </c>
      <c r="AN159" s="56">
        <f>_xll.qlCalendarAdvance(Calendar,AN158,AL159,"f",,Trigger)</f>
        <v>42359</v>
      </c>
      <c r="AO159" s="56">
        <f>_xll.qlInterestRateIndexMaturity(IborIndex&amp;Tenor,AN159,Trigger)</f>
        <v>42390</v>
      </c>
      <c r="AP159" s="102" t="e">
        <f>_xll.qlIndexFixing($Z$5,AM159,,Trigger)</f>
        <v>#VALUE!</v>
      </c>
      <c r="AQ159" s="102">
        <f>_xll.qlIndexFixing($AR$1,AN159,,Trigger)</f>
        <v>-6.6777270457472264E-4</v>
      </c>
    </row>
    <row r="160" spans="38:43" ht="11.25" customHeight="1" x14ac:dyDescent="0.25">
      <c r="AL160" s="55" t="s">
        <v>106</v>
      </c>
      <c r="AM160" s="56">
        <f>_xll.qlInterestRateIndexFixingDate(IborIndex&amp;Tenor,AN160,Trigger)</f>
        <v>42356</v>
      </c>
      <c r="AN160" s="56">
        <f>_xll.qlCalendarAdvance(Calendar,AN159,AL160,"f",,Trigger)</f>
        <v>42360</v>
      </c>
      <c r="AO160" s="56">
        <f>_xll.qlInterestRateIndexMaturity(IborIndex&amp;Tenor,AN160,Trigger)</f>
        <v>42391</v>
      </c>
      <c r="AP160" s="102" t="e">
        <f>_xll.qlIndexFixing($Z$5,AM160,,Trigger)</f>
        <v>#VALUE!</v>
      </c>
      <c r="AQ160" s="102">
        <f>_xll.qlIndexFixing($AR$1,AN160,,Trigger)</f>
        <v>-6.6925643978574256E-4</v>
      </c>
    </row>
    <row r="161" spans="38:43" ht="11.25" customHeight="1" x14ac:dyDescent="0.25">
      <c r="AL161" s="55" t="s">
        <v>106</v>
      </c>
      <c r="AM161" s="56">
        <f>_xll.qlInterestRateIndexFixingDate(IborIndex&amp;Tenor,AN161,Trigger)</f>
        <v>42359</v>
      </c>
      <c r="AN161" s="56">
        <f>_xll.qlCalendarAdvance(Calendar,AN160,AL161,"f",,Trigger)</f>
        <v>42361</v>
      </c>
      <c r="AO161" s="56">
        <f>_xll.qlInterestRateIndexMaturity(IborIndex&amp;Tenor,AN161,Trigger)</f>
        <v>42394</v>
      </c>
      <c r="AP161" s="102" t="e">
        <f>_xll.qlIndexFixing($Z$5,AM161,,Trigger)</f>
        <v>#VALUE!</v>
      </c>
      <c r="AQ161" s="102">
        <f>_xll.qlIndexFixing($AR$1,AN161,,Trigger)</f>
        <v>-6.9806653887532143E-4</v>
      </c>
    </row>
    <row r="162" spans="38:43" ht="11.25" customHeight="1" x14ac:dyDescent="0.25">
      <c r="AL162" s="55" t="s">
        <v>106</v>
      </c>
      <c r="AM162" s="56">
        <f>_xll.qlInterestRateIndexFixingDate(IborIndex&amp;Tenor,AN162,Trigger)</f>
        <v>42360</v>
      </c>
      <c r="AN162" s="56">
        <f>_xll.qlCalendarAdvance(Calendar,AN161,AL162,"f",,Trigger)</f>
        <v>42362</v>
      </c>
      <c r="AO162" s="56">
        <f>_xll.qlInterestRateIndexMaturity(IborIndex&amp;Tenor,AN162,Trigger)</f>
        <v>42394</v>
      </c>
      <c r="AP162" s="102" t="e">
        <f>_xll.qlIndexFixing($Z$5,AM162,,Trigger)</f>
        <v>#VALUE!</v>
      </c>
      <c r="AQ162" s="102">
        <f>_xll.qlIndexFixing($AR$1,AN162,,Trigger)</f>
        <v>-7.0799341898937008E-4</v>
      </c>
    </row>
    <row r="163" spans="38:43" ht="11.25" customHeight="1" x14ac:dyDescent="0.25">
      <c r="AL163" s="55" t="s">
        <v>106</v>
      </c>
      <c r="AM163" s="56">
        <f>_xll.qlInterestRateIndexFixingDate(IborIndex&amp;Tenor,AN163,Trigger)</f>
        <v>42361</v>
      </c>
      <c r="AN163" s="56">
        <f>_xll.qlCalendarAdvance(Calendar,AN162,AL163,"f",,Trigger)</f>
        <v>42366</v>
      </c>
      <c r="AO163" s="56">
        <f>_xll.qlInterestRateIndexMaturity(IborIndex&amp;Tenor,AN163,Trigger)</f>
        <v>42397</v>
      </c>
      <c r="AP163" s="102" t="e">
        <f>_xll.qlIndexFixing($Z$5,AM163,,Trigger)</f>
        <v>#VALUE!</v>
      </c>
      <c r="AQ163" s="102">
        <f>_xll.qlIndexFixing($AR$1,AN163,,Trigger)</f>
        <v>-7.1092066845945823E-4</v>
      </c>
    </row>
    <row r="164" spans="38:43" ht="11.25" customHeight="1" x14ac:dyDescent="0.25">
      <c r="AL164" s="55" t="s">
        <v>106</v>
      </c>
      <c r="AM164" s="56">
        <f>_xll.qlInterestRateIndexFixingDate(IborIndex&amp;Tenor,AN164,Trigger)</f>
        <v>42362</v>
      </c>
      <c r="AN164" s="56">
        <f>_xll.qlCalendarAdvance(Calendar,AN163,AL164,"f",,Trigger)</f>
        <v>42367</v>
      </c>
      <c r="AO164" s="56">
        <f>_xll.qlInterestRateIndexMaturity(IborIndex&amp;Tenor,AN164,Trigger)</f>
        <v>42398</v>
      </c>
      <c r="AP164" s="102" t="e">
        <f>_xll.qlIndexFixing($Z$5,AM164,,Trigger)</f>
        <v>#VALUE!</v>
      </c>
      <c r="AQ164" s="102">
        <f>_xll.qlIndexFixing($AR$1,AN164,,Trigger)</f>
        <v>-7.1404964297223494E-4</v>
      </c>
    </row>
    <row r="165" spans="38:43" ht="11.25" customHeight="1" x14ac:dyDescent="0.25">
      <c r="AL165" s="55" t="s">
        <v>106</v>
      </c>
      <c r="AM165" s="56">
        <f>_xll.qlInterestRateIndexFixingDate(IborIndex&amp;Tenor,AN165,Trigger)</f>
        <v>42366</v>
      </c>
      <c r="AN165" s="56">
        <f>_xll.qlCalendarAdvance(Calendar,AN164,AL165,"f",,Trigger)</f>
        <v>42368</v>
      </c>
      <c r="AO165" s="56">
        <f>_xll.qlInterestRateIndexMaturity(IborIndex&amp;Tenor,AN165,Trigger)</f>
        <v>42398</v>
      </c>
      <c r="AP165" s="102" t="e">
        <f>_xll.qlIndexFixing($Z$5,AM165,,Trigger)</f>
        <v>#VALUE!</v>
      </c>
      <c r="AQ165" s="102">
        <f>_xll.qlIndexFixing($AR$1,AN165,,Trigger)</f>
        <v>-7.7315572085084351E-4</v>
      </c>
    </row>
    <row r="166" spans="38:43" ht="11.25" customHeight="1" x14ac:dyDescent="0.25">
      <c r="AL166" s="55" t="s">
        <v>106</v>
      </c>
      <c r="AM166" s="56">
        <f>_xll.qlInterestRateIndexFixingDate(IborIndex&amp;Tenor,AN166,Trigger)</f>
        <v>42367</v>
      </c>
      <c r="AN166" s="56">
        <f>_xll.qlCalendarAdvance(Calendar,AN165,AL166,"f",,Trigger)</f>
        <v>42369</v>
      </c>
      <c r="AO166" s="56">
        <f>_xll.qlInterestRateIndexMaturity(IborIndex&amp;Tenor,AN166,Trigger)</f>
        <v>42398</v>
      </c>
      <c r="AP166" s="102" t="e">
        <f>_xll.qlIndexFixing($Z$5,AM166,,Trigger)</f>
        <v>#VALUE!</v>
      </c>
      <c r="AQ166" s="102">
        <f>_xll.qlIndexFixing($AR$1,AN166,,Trigger)</f>
        <v>-7.8448594904005761E-4</v>
      </c>
    </row>
    <row r="167" spans="38:43" ht="11.25" customHeight="1" x14ac:dyDescent="0.25">
      <c r="AL167" s="55" t="s">
        <v>106</v>
      </c>
      <c r="AM167" s="56">
        <f>_xll.qlInterestRateIndexFixingDate(IborIndex&amp;Tenor,AN167,Trigger)</f>
        <v>42368</v>
      </c>
      <c r="AN167" s="56">
        <f>_xll.qlCalendarAdvance(Calendar,AN166,AL167,"f",,Trigger)</f>
        <v>42373</v>
      </c>
      <c r="AO167" s="56">
        <f>_xll.qlInterestRateIndexMaturity(IborIndex&amp;Tenor,AN167,Trigger)</f>
        <v>42404</v>
      </c>
      <c r="AP167" s="102" t="e">
        <f>_xll.qlIndexFixing($Z$5,AM167,,Trigger)</f>
        <v>#VALUE!</v>
      </c>
      <c r="AQ167" s="102">
        <f>_xll.qlIndexFixing($AR$1,AN167,,Trigger)</f>
        <v>-8.0625669271220095E-4</v>
      </c>
    </row>
    <row r="168" spans="38:43" ht="11.25" customHeight="1" x14ac:dyDescent="0.25">
      <c r="AL168" s="55" t="s">
        <v>106</v>
      </c>
      <c r="AM168" s="56">
        <f>_xll.qlInterestRateIndexFixingDate(IborIndex&amp;Tenor,AN168,Trigger)</f>
        <v>42369</v>
      </c>
      <c r="AN168" s="56">
        <f>_xll.qlCalendarAdvance(Calendar,AN167,AL168,"f",,Trigger)</f>
        <v>42374</v>
      </c>
      <c r="AO168" s="56">
        <f>_xll.qlInterestRateIndexMaturity(IborIndex&amp;Tenor,AN168,Trigger)</f>
        <v>42405</v>
      </c>
      <c r="AP168" s="102" t="e">
        <f>_xll.qlIndexFixing($Z$5,AM168,,Trigger)</f>
        <v>#VALUE!</v>
      </c>
      <c r="AQ168" s="102">
        <f>_xll.qlIndexFixing($AR$1,AN168,,Trigger)</f>
        <v>-8.1206489267765525E-4</v>
      </c>
    </row>
    <row r="169" spans="38:43" ht="11.25" customHeight="1" x14ac:dyDescent="0.25">
      <c r="AL169" s="55" t="s">
        <v>106</v>
      </c>
      <c r="AM169" s="56">
        <f>_xll.qlInterestRateIndexFixingDate(IborIndex&amp;Tenor,AN169,Trigger)</f>
        <v>42373</v>
      </c>
      <c r="AN169" s="56">
        <f>_xll.qlCalendarAdvance(Calendar,AN168,AL169,"f",,Trigger)</f>
        <v>42375</v>
      </c>
      <c r="AO169" s="56">
        <f>_xll.qlInterestRateIndexMaturity(IborIndex&amp;Tenor,AN169,Trigger)</f>
        <v>42408</v>
      </c>
      <c r="AP169" s="102" t="e">
        <f>_xll.qlIndexFixing($Z$5,AM169,,Trigger)</f>
        <v>#VALUE!</v>
      </c>
      <c r="AQ169" s="102">
        <f>_xll.qlIndexFixing($AR$1,AN169,,Trigger)</f>
        <v>-8.1824578981071921E-4</v>
      </c>
    </row>
    <row r="170" spans="38:43" ht="11.25" customHeight="1" x14ac:dyDescent="0.25">
      <c r="AL170" s="55" t="s">
        <v>106</v>
      </c>
      <c r="AM170" s="56">
        <f>_xll.qlInterestRateIndexFixingDate(IborIndex&amp;Tenor,AN170,Trigger)</f>
        <v>42374</v>
      </c>
      <c r="AN170" s="56">
        <f>_xll.qlCalendarAdvance(Calendar,AN169,AL170,"f",,Trigger)</f>
        <v>42376</v>
      </c>
      <c r="AO170" s="56">
        <f>_xll.qlInterestRateIndexMaturity(IborIndex&amp;Tenor,AN170,Trigger)</f>
        <v>42408</v>
      </c>
      <c r="AP170" s="102" t="e">
        <f>_xll.qlIndexFixing($Z$5,AM170,,Trigger)</f>
        <v>#VALUE!</v>
      </c>
      <c r="AQ170" s="102">
        <f>_xll.qlIndexFixing($AR$1,AN170,,Trigger)</f>
        <v>-8.5051822766441865E-4</v>
      </c>
    </row>
    <row r="171" spans="38:43" ht="11.25" customHeight="1" x14ac:dyDescent="0.25">
      <c r="AL171" s="55" t="s">
        <v>106</v>
      </c>
      <c r="AM171" s="56">
        <f>_xll.qlInterestRateIndexFixingDate(IborIndex&amp;Tenor,AN171,Trigger)</f>
        <v>42375</v>
      </c>
      <c r="AN171" s="56">
        <f>_xll.qlCalendarAdvance(Calendar,AN170,AL171,"f",,Trigger)</f>
        <v>42377</v>
      </c>
      <c r="AO171" s="56">
        <f>_xll.qlInterestRateIndexMaturity(IborIndex&amp;Tenor,AN171,Trigger)</f>
        <v>42408</v>
      </c>
      <c r="AP171" s="102" t="e">
        <f>_xll.qlIndexFixing($Z$5,AM171,,Trigger)</f>
        <v>#VALUE!</v>
      </c>
      <c r="AQ171" s="102">
        <f>_xll.qlIndexFixing($AR$1,AN171,,Trigger)</f>
        <v>-8.6068433480504254E-4</v>
      </c>
    </row>
    <row r="172" spans="38:43" ht="11.25" customHeight="1" x14ac:dyDescent="0.25">
      <c r="AL172" s="55" t="s">
        <v>106</v>
      </c>
      <c r="AM172" s="56">
        <f>_xll.qlInterestRateIndexFixingDate(IborIndex&amp;Tenor,AN172,Trigger)</f>
        <v>42376</v>
      </c>
      <c r="AN172" s="56">
        <f>_xll.qlCalendarAdvance(Calendar,AN171,AL172,"f",,Trigger)</f>
        <v>42380</v>
      </c>
      <c r="AO172" s="56">
        <f>_xll.qlInterestRateIndexMaturity(IborIndex&amp;Tenor,AN172,Trigger)</f>
        <v>42411</v>
      </c>
      <c r="AP172" s="102" t="e">
        <f>_xll.qlIndexFixing($Z$5,AM172,,Trigger)</f>
        <v>#VALUE!</v>
      </c>
      <c r="AQ172" s="102">
        <f>_xll.qlIndexFixing($AR$1,AN172,,Trigger)</f>
        <v>-8.7238380260186562E-4</v>
      </c>
    </row>
    <row r="173" spans="38:43" ht="11.25" customHeight="1" x14ac:dyDescent="0.25">
      <c r="AL173" s="55" t="s">
        <v>106</v>
      </c>
      <c r="AM173" s="56">
        <f>_xll.qlInterestRateIndexFixingDate(IborIndex&amp;Tenor,AN173,Trigger)</f>
        <v>42377</v>
      </c>
      <c r="AN173" s="56">
        <f>_xll.qlCalendarAdvance(Calendar,AN172,AL173,"f",,Trigger)</f>
        <v>42381</v>
      </c>
      <c r="AO173" s="56">
        <f>_xll.qlInterestRateIndexMaturity(IborIndex&amp;Tenor,AN173,Trigger)</f>
        <v>42412</v>
      </c>
      <c r="AP173" s="102" t="e">
        <f>_xll.qlIndexFixing($Z$5,AM173,,Trigger)</f>
        <v>#VALUE!</v>
      </c>
      <c r="AQ173" s="102">
        <f>_xll.qlIndexFixing($AR$1,AN173,,Trigger)</f>
        <v>-8.802398311597015E-4</v>
      </c>
    </row>
    <row r="174" spans="38:43" ht="11.25" customHeight="1" x14ac:dyDescent="0.25">
      <c r="AL174" s="55" t="s">
        <v>106</v>
      </c>
      <c r="AM174" s="56">
        <f>_xll.qlInterestRateIndexFixingDate(IborIndex&amp;Tenor,AN174,Trigger)</f>
        <v>42380</v>
      </c>
      <c r="AN174" s="56">
        <f>_xll.qlCalendarAdvance(Calendar,AN173,AL174,"f",,Trigger)</f>
        <v>42382</v>
      </c>
      <c r="AO174" s="56">
        <f>_xll.qlInterestRateIndexMaturity(IborIndex&amp;Tenor,AN174,Trigger)</f>
        <v>42415</v>
      </c>
      <c r="AP174" s="102" t="e">
        <f>_xll.qlIndexFixing($Z$5,AM174,,Trigger)</f>
        <v>#VALUE!</v>
      </c>
      <c r="AQ174" s="102">
        <f>_xll.qlIndexFixing($AR$1,AN174,,Trigger)</f>
        <v>-8.8812302114226946E-4</v>
      </c>
    </row>
    <row r="175" spans="38:43" ht="11.25" customHeight="1" x14ac:dyDescent="0.25">
      <c r="AL175" s="55" t="s">
        <v>106</v>
      </c>
      <c r="AM175" s="56">
        <f>_xll.qlInterestRateIndexFixingDate(IborIndex&amp;Tenor,AN175,Trigger)</f>
        <v>42381</v>
      </c>
      <c r="AN175" s="56">
        <f>_xll.qlCalendarAdvance(Calendar,AN174,AL175,"f",,Trigger)</f>
        <v>42383</v>
      </c>
      <c r="AO175" s="56">
        <f>_xll.qlInterestRateIndexMaturity(IborIndex&amp;Tenor,AN175,Trigger)</f>
        <v>42415</v>
      </c>
      <c r="AP175" s="102" t="e">
        <f>_xll.qlIndexFixing($Z$5,AM175,,Trigger)</f>
        <v>#VALUE!</v>
      </c>
      <c r="AQ175" s="102">
        <f>_xll.qlIndexFixing($AR$1,AN175,,Trigger)</f>
        <v>-9.0510077400391396E-4</v>
      </c>
    </row>
    <row r="176" spans="38:43" ht="11.25" customHeight="1" x14ac:dyDescent="0.25">
      <c r="AL176" s="55" t="s">
        <v>106</v>
      </c>
      <c r="AM176" s="56">
        <f>_xll.qlInterestRateIndexFixingDate(IborIndex&amp;Tenor,AN176,Trigger)</f>
        <v>42382</v>
      </c>
      <c r="AN176" s="56">
        <f>_xll.qlCalendarAdvance(Calendar,AN175,AL176,"f",,Trigger)</f>
        <v>42384</v>
      </c>
      <c r="AO176" s="56">
        <f>_xll.qlInterestRateIndexMaturity(IborIndex&amp;Tenor,AN176,Trigger)</f>
        <v>42415</v>
      </c>
      <c r="AP176" s="102" t="e">
        <f>_xll.qlIndexFixing($Z$5,AM176,,Trigger)</f>
        <v>#VALUE!</v>
      </c>
      <c r="AQ176" s="102">
        <f>_xll.qlIndexFixing($AR$1,AN176,,Trigger)</f>
        <v>-9.0830941799183965E-4</v>
      </c>
    </row>
    <row r="177" spans="38:43" ht="11.25" customHeight="1" x14ac:dyDescent="0.25">
      <c r="AL177" s="55" t="s">
        <v>106</v>
      </c>
      <c r="AM177" s="56">
        <f>_xll.qlInterestRateIndexFixingDate(IborIndex&amp;Tenor,AN177,Trigger)</f>
        <v>42383</v>
      </c>
      <c r="AN177" s="56">
        <f>_xll.qlCalendarAdvance(Calendar,AN176,AL177,"f",,Trigger)</f>
        <v>42387</v>
      </c>
      <c r="AO177" s="56">
        <f>_xll.qlInterestRateIndexMaturity(IborIndex&amp;Tenor,AN177,Trigger)</f>
        <v>42418</v>
      </c>
      <c r="AP177" s="102" t="e">
        <f>_xll.qlIndexFixing($Z$5,AM177,,Trigger)</f>
        <v>#VALUE!</v>
      </c>
      <c r="AQ177" s="102">
        <f>_xll.qlIndexFixing($AR$1,AN177,,Trigger)</f>
        <v>-9.046935322657132E-4</v>
      </c>
    </row>
    <row r="178" spans="38:43" ht="11.25" customHeight="1" x14ac:dyDescent="0.25">
      <c r="AL178" s="55" t="s">
        <v>106</v>
      </c>
      <c r="AM178" s="56">
        <f>_xll.qlInterestRateIndexFixingDate(IborIndex&amp;Tenor,AN178,Trigger)</f>
        <v>42384</v>
      </c>
      <c r="AN178" s="56">
        <f>_xll.qlCalendarAdvance(Calendar,AN177,AL178,"f",,Trigger)</f>
        <v>42388</v>
      </c>
      <c r="AO178" s="56">
        <f>_xll.qlInterestRateIndexMaturity(IborIndex&amp;Tenor,AN178,Trigger)</f>
        <v>42419</v>
      </c>
      <c r="AP178" s="102" t="e">
        <f>_xll.qlIndexFixing($Z$5,AM178,,Trigger)</f>
        <v>#VALUE!</v>
      </c>
      <c r="AQ178" s="102">
        <f>_xll.qlIndexFixing($AR$1,AN178,,Trigger)</f>
        <v>-9.0822858142339258E-4</v>
      </c>
    </row>
    <row r="179" spans="38:43" ht="11.25" customHeight="1" x14ac:dyDescent="0.25">
      <c r="AL179" s="55" t="s">
        <v>106</v>
      </c>
      <c r="AM179" s="56">
        <f>_xll.qlInterestRateIndexFixingDate(IborIndex&amp;Tenor,AN179,Trigger)</f>
        <v>42387</v>
      </c>
      <c r="AN179" s="56">
        <f>_xll.qlCalendarAdvance(Calendar,AN178,AL179,"f",,Trigger)</f>
        <v>42389</v>
      </c>
      <c r="AO179" s="56">
        <f>_xll.qlInterestRateIndexMaturity(IborIndex&amp;Tenor,AN179,Trigger)</f>
        <v>42422</v>
      </c>
      <c r="AP179" s="102" t="e">
        <f>_xll.qlIndexFixing($Z$5,AM179,,Trigger)</f>
        <v>#VALUE!</v>
      </c>
      <c r="AQ179" s="102">
        <f>_xll.qlIndexFixing($AR$1,AN179,,Trigger)</f>
        <v>-9.1129189811922282E-4</v>
      </c>
    </row>
    <row r="180" spans="38:43" ht="11.25" customHeight="1" x14ac:dyDescent="0.25">
      <c r="AL180" s="55" t="s">
        <v>106</v>
      </c>
      <c r="AM180" s="56">
        <f>_xll.qlInterestRateIndexFixingDate(IborIndex&amp;Tenor,AN180,Trigger)</f>
        <v>42388</v>
      </c>
      <c r="AN180" s="56">
        <f>_xll.qlCalendarAdvance(Calendar,AN179,AL180,"f",,Trigger)</f>
        <v>42390</v>
      </c>
      <c r="AO180" s="56">
        <f>_xll.qlInterestRateIndexMaturity(IborIndex&amp;Tenor,AN180,Trigger)</f>
        <v>42422</v>
      </c>
      <c r="AP180" s="102" t="e">
        <f>_xll.qlIndexFixing($Z$5,AM180,,Trigger)</f>
        <v>#VALUE!</v>
      </c>
      <c r="AQ180" s="102">
        <f>_xll.qlIndexFixing($AR$1,AN180,,Trigger)</f>
        <v>-9.0542431088507088E-4</v>
      </c>
    </row>
    <row r="181" spans="38:43" ht="11.25" customHeight="1" x14ac:dyDescent="0.25">
      <c r="AL181" s="55" t="s">
        <v>106</v>
      </c>
      <c r="AM181" s="56">
        <f>_xll.qlInterestRateIndexFixingDate(IborIndex&amp;Tenor,AN181,Trigger)</f>
        <v>42389</v>
      </c>
      <c r="AN181" s="56">
        <f>_xll.qlCalendarAdvance(Calendar,AN180,AL181,"f",,Trigger)</f>
        <v>42391</v>
      </c>
      <c r="AO181" s="56">
        <f>_xll.qlInterestRateIndexMaturity(IborIndex&amp;Tenor,AN181,Trigger)</f>
        <v>42422</v>
      </c>
      <c r="AP181" s="102" t="e">
        <f>_xll.qlIndexFixing($Z$5,AM181,,Trigger)</f>
        <v>#VALUE!</v>
      </c>
      <c r="AQ181" s="102">
        <f>_xll.qlIndexFixing($AR$1,AN181,,Trigger)</f>
        <v>-9.017589135407178E-4</v>
      </c>
    </row>
    <row r="182" spans="38:43" ht="11.25" customHeight="1" x14ac:dyDescent="0.25">
      <c r="AL182" s="55" t="s">
        <v>106</v>
      </c>
      <c r="AM182" s="56">
        <f>_xll.qlInterestRateIndexFixingDate(IborIndex&amp;Tenor,AN182,Trigger)</f>
        <v>42390</v>
      </c>
      <c r="AN182" s="56">
        <f>_xll.qlCalendarAdvance(Calendar,AN181,AL182,"f",,Trigger)</f>
        <v>42394</v>
      </c>
      <c r="AO182" s="56">
        <f>_xll.qlInterestRateIndexMaturity(IborIndex&amp;Tenor,AN182,Trigger)</f>
        <v>42425</v>
      </c>
      <c r="AP182" s="102" t="e">
        <f>_xll.qlIndexFixing($Z$5,AM182,,Trigger)</f>
        <v>#VALUE!</v>
      </c>
      <c r="AQ182" s="102">
        <f>_xll.qlIndexFixing($AR$1,AN182,,Trigger)</f>
        <v>-8.8858269201716217E-4</v>
      </c>
    </row>
    <row r="183" spans="38:43" ht="11.25" customHeight="1" x14ac:dyDescent="0.25">
      <c r="AL183" s="55" t="s">
        <v>106</v>
      </c>
      <c r="AM183" s="56">
        <f>_xll.qlInterestRateIndexFixingDate(IborIndex&amp;Tenor,AN183,Trigger)</f>
        <v>42391</v>
      </c>
      <c r="AN183" s="56">
        <f>_xll.qlCalendarAdvance(Calendar,AN182,AL183,"f",,Trigger)</f>
        <v>42395</v>
      </c>
      <c r="AO183" s="56">
        <f>_xll.qlInterestRateIndexMaturity(IborIndex&amp;Tenor,AN183,Trigger)</f>
        <v>42426</v>
      </c>
      <c r="AP183" s="102" t="e">
        <f>_xll.qlIndexFixing($Z$5,AM183,,Trigger)</f>
        <v>#VALUE!</v>
      </c>
      <c r="AQ183" s="102">
        <f>_xll.qlIndexFixing($AR$1,AN183,,Trigger)</f>
        <v>-8.8773609708520107E-4</v>
      </c>
    </row>
    <row r="184" spans="38:43" ht="11.25" customHeight="1" x14ac:dyDescent="0.25">
      <c r="AL184" s="55" t="s">
        <v>106</v>
      </c>
      <c r="AM184" s="56">
        <f>_xll.qlInterestRateIndexFixingDate(IborIndex&amp;Tenor,AN184,Trigger)</f>
        <v>42394</v>
      </c>
      <c r="AN184" s="56">
        <f>_xll.qlCalendarAdvance(Calendar,AN183,AL184,"f",,Trigger)</f>
        <v>42396</v>
      </c>
      <c r="AO184" s="56">
        <f>_xll.qlInterestRateIndexMaturity(IborIndex&amp;Tenor,AN184,Trigger)</f>
        <v>42429</v>
      </c>
      <c r="AP184" s="102" t="e">
        <f>_xll.qlIndexFixing($Z$5,AM184,,Trigger)</f>
        <v>#VALUE!</v>
      </c>
      <c r="AQ184" s="102">
        <f>_xll.qlIndexFixing($AR$1,AN184,,Trigger)</f>
        <v>-8.8644060175008081E-4</v>
      </c>
    </row>
    <row r="185" spans="38:43" ht="11.25" customHeight="1" x14ac:dyDescent="0.25">
      <c r="AL185" s="55" t="s">
        <v>106</v>
      </c>
      <c r="AM185" s="56">
        <f>_xll.qlInterestRateIndexFixingDate(IborIndex&amp;Tenor,AN185,Trigger)</f>
        <v>42395</v>
      </c>
      <c r="AN185" s="56">
        <f>_xll.qlCalendarAdvance(Calendar,AN184,AL185,"f",,Trigger)</f>
        <v>42397</v>
      </c>
      <c r="AO185" s="56">
        <f>_xll.qlInterestRateIndexMaturity(IborIndex&amp;Tenor,AN185,Trigger)</f>
        <v>42429</v>
      </c>
      <c r="AP185" s="102" t="e">
        <f>_xll.qlIndexFixing($Z$5,AM185,,Trigger)</f>
        <v>#VALUE!</v>
      </c>
      <c r="AQ185" s="102">
        <f>_xll.qlIndexFixing($AR$1,AN185,,Trigger)</f>
        <v>-8.7514223074636568E-4</v>
      </c>
    </row>
    <row r="186" spans="38:43" ht="11.25" customHeight="1" x14ac:dyDescent="0.25">
      <c r="AL186" s="55" t="s">
        <v>106</v>
      </c>
      <c r="AM186" s="56">
        <f>_xll.qlInterestRateIndexFixingDate(IborIndex&amp;Tenor,AN186,Trigger)</f>
        <v>42396</v>
      </c>
      <c r="AN186" s="56">
        <f>_xll.qlCalendarAdvance(Calendar,AN185,AL186,"f",,Trigger)</f>
        <v>42398</v>
      </c>
      <c r="AO186" s="56">
        <f>_xll.qlInterestRateIndexMaturity(IborIndex&amp;Tenor,AN186,Trigger)</f>
        <v>42429</v>
      </c>
      <c r="AP186" s="102" t="e">
        <f>_xll.qlIndexFixing($Z$5,AM186,,Trigger)</f>
        <v>#VALUE!</v>
      </c>
      <c r="AQ186" s="102">
        <f>_xll.qlIndexFixing($AR$1,AN186,,Trigger)</f>
        <v>-8.6731573084165218E-4</v>
      </c>
    </row>
    <row r="187" spans="38:43" ht="11.25" customHeight="1" x14ac:dyDescent="0.25">
      <c r="AL187" s="55" t="s">
        <v>106</v>
      </c>
      <c r="AM187" s="56">
        <f>_xll.qlInterestRateIndexFixingDate(IborIndex&amp;Tenor,AN187,Trigger)</f>
        <v>42397</v>
      </c>
      <c r="AN187" s="56">
        <f>_xll.qlCalendarAdvance(Calendar,AN186,AL187,"f",,Trigger)</f>
        <v>42401</v>
      </c>
      <c r="AO187" s="56">
        <f>_xll.qlInterestRateIndexMaturity(IborIndex&amp;Tenor,AN187,Trigger)</f>
        <v>42430</v>
      </c>
      <c r="AP187" s="102" t="e">
        <f>_xll.qlIndexFixing($Z$5,AM187,,Trigger)</f>
        <v>#VALUE!</v>
      </c>
      <c r="AQ187" s="102">
        <f>_xll.qlIndexFixing($AR$1,AN187,,Trigger)</f>
        <v>-8.5910692114070418E-4</v>
      </c>
    </row>
    <row r="188" spans="38:43" ht="11.25" customHeight="1" x14ac:dyDescent="0.25">
      <c r="AL188" s="55" t="s">
        <v>106</v>
      </c>
      <c r="AM188" s="56">
        <f>_xll.qlInterestRateIndexFixingDate(IborIndex&amp;Tenor,AN188,Trigger)</f>
        <v>42398</v>
      </c>
      <c r="AN188" s="56">
        <f>_xll.qlCalendarAdvance(Calendar,AN187,AL188,"f",,Trigger)</f>
        <v>42402</v>
      </c>
      <c r="AO188" s="56">
        <f>_xll.qlInterestRateIndexMaturity(IborIndex&amp;Tenor,AN188,Trigger)</f>
        <v>42431</v>
      </c>
      <c r="AP188" s="102" t="e">
        <f>_xll.qlIndexFixing($Z$5,AM188,,Trigger)</f>
        <v>#VALUE!</v>
      </c>
      <c r="AQ188" s="102">
        <f>_xll.qlIndexFixing($AR$1,AN188,,Trigger)</f>
        <v>-8.505854576417324E-4</v>
      </c>
    </row>
    <row r="189" spans="38:43" ht="11.25" customHeight="1" x14ac:dyDescent="0.25">
      <c r="AL189" s="55" t="s">
        <v>106</v>
      </c>
      <c r="AM189" s="56">
        <f>_xll.qlInterestRateIndexFixingDate(IborIndex&amp;Tenor,AN189,Trigger)</f>
        <v>42401</v>
      </c>
      <c r="AN189" s="56">
        <f>_xll.qlCalendarAdvance(Calendar,AN188,AL189,"f",,Trigger)</f>
        <v>42403</v>
      </c>
      <c r="AO189" s="56">
        <f>_xll.qlInterestRateIndexMaturity(IborIndex&amp;Tenor,AN189,Trigger)</f>
        <v>42432</v>
      </c>
      <c r="AP189" s="102" t="e">
        <f>_xll.qlIndexFixing($Z$5,AM189,,Trigger)</f>
        <v>#VALUE!</v>
      </c>
      <c r="AQ189" s="102">
        <f>_xll.qlIndexFixing($AR$1,AN189,,Trigger)</f>
        <v>-8.3332809112567747E-4</v>
      </c>
    </row>
    <row r="190" spans="38:43" ht="11.25" customHeight="1" x14ac:dyDescent="0.25">
      <c r="AL190" s="55" t="s">
        <v>106</v>
      </c>
      <c r="AM190" s="56">
        <f>_xll.qlInterestRateIndexFixingDate(IborIndex&amp;Tenor,AN190,Trigger)</f>
        <v>42402</v>
      </c>
      <c r="AN190" s="56">
        <f>_xll.qlCalendarAdvance(Calendar,AN189,AL190,"f",,Trigger)</f>
        <v>42404</v>
      </c>
      <c r="AO190" s="56">
        <f>_xll.qlInterestRateIndexMaturity(IborIndex&amp;Tenor,AN190,Trigger)</f>
        <v>42433</v>
      </c>
      <c r="AP190" s="102" t="e">
        <f>_xll.qlIndexFixing($Z$5,AM190,,Trigger)</f>
        <v>#VALUE!</v>
      </c>
      <c r="AQ190" s="102">
        <f>_xll.qlIndexFixing($AR$1,AN190,,Trigger)</f>
        <v>-8.1480365943870656E-4</v>
      </c>
    </row>
    <row r="191" spans="38:43" ht="11.25" customHeight="1" x14ac:dyDescent="0.25">
      <c r="AL191" s="55" t="s">
        <v>106</v>
      </c>
      <c r="AM191" s="56">
        <f>_xll.qlInterestRateIndexFixingDate(IborIndex&amp;Tenor,AN191,Trigger)</f>
        <v>42403</v>
      </c>
      <c r="AN191" s="56">
        <f>_xll.qlCalendarAdvance(Calendar,AN190,AL191,"f",,Trigger)</f>
        <v>42405</v>
      </c>
      <c r="AO191" s="56">
        <f>_xll.qlInterestRateIndexMaturity(IborIndex&amp;Tenor,AN191,Trigger)</f>
        <v>42436</v>
      </c>
      <c r="AP191" s="102" t="e">
        <f>_xll.qlIndexFixing($Z$5,AM191,,Trigger)</f>
        <v>#VALUE!</v>
      </c>
      <c r="AQ191" s="102">
        <f>_xll.qlIndexFixing($AR$1,AN191,,Trigger)</f>
        <v>-8.058012409122065E-4</v>
      </c>
    </row>
    <row r="192" spans="38:43" ht="11.25" customHeight="1" x14ac:dyDescent="0.25">
      <c r="AL192" s="55" t="s">
        <v>106</v>
      </c>
      <c r="AM192" s="56">
        <f>_xll.qlInterestRateIndexFixingDate(IborIndex&amp;Tenor,AN192,Trigger)</f>
        <v>42404</v>
      </c>
      <c r="AN192" s="56">
        <f>_xll.qlCalendarAdvance(Calendar,AN191,AL192,"f",,Trigger)</f>
        <v>42408</v>
      </c>
      <c r="AO192" s="56">
        <f>_xll.qlInterestRateIndexMaturity(IborIndex&amp;Tenor,AN192,Trigger)</f>
        <v>42437</v>
      </c>
      <c r="AP192" s="102" t="e">
        <f>_xll.qlIndexFixing($Z$5,AM192,,Trigger)</f>
        <v>#VALUE!</v>
      </c>
      <c r="AQ192" s="102">
        <f>_xll.qlIndexFixing($AR$1,AN192,,Trigger)</f>
        <v>-7.9692658913185484E-4</v>
      </c>
    </row>
    <row r="193" spans="38:43" ht="11.25" customHeight="1" x14ac:dyDescent="0.25">
      <c r="AL193" s="55" t="s">
        <v>106</v>
      </c>
      <c r="AM193" s="56">
        <f>_xll.qlInterestRateIndexFixingDate(IborIndex&amp;Tenor,AN193,Trigger)</f>
        <v>42405</v>
      </c>
      <c r="AN193" s="56">
        <f>_xll.qlCalendarAdvance(Calendar,AN192,AL193,"f",,Trigger)</f>
        <v>42409</v>
      </c>
      <c r="AO193" s="56">
        <f>_xll.qlInterestRateIndexMaturity(IborIndex&amp;Tenor,AN193,Trigger)</f>
        <v>42438</v>
      </c>
      <c r="AP193" s="102" t="e">
        <f>_xll.qlIndexFixing($Z$5,AM193,,Trigger)</f>
        <v>#VALUE!</v>
      </c>
      <c r="AQ193" s="102">
        <f>_xll.qlIndexFixing($AR$1,AN193,,Trigger)</f>
        <v>-7.8825685502605623E-4</v>
      </c>
    </row>
    <row r="194" spans="38:43" ht="11.25" customHeight="1" x14ac:dyDescent="0.25">
      <c r="AL194" s="55" t="s">
        <v>106</v>
      </c>
      <c r="AM194" s="56">
        <f>_xll.qlInterestRateIndexFixingDate(IborIndex&amp;Tenor,AN194,Trigger)</f>
        <v>42408</v>
      </c>
      <c r="AN194" s="56">
        <f>_xll.qlCalendarAdvance(Calendar,AN193,AL194,"f",,Trigger)</f>
        <v>42410</v>
      </c>
      <c r="AO194" s="56">
        <f>_xll.qlInterestRateIndexMaturity(IborIndex&amp;Tenor,AN194,Trigger)</f>
        <v>42439</v>
      </c>
      <c r="AP194" s="102" t="e">
        <f>_xll.qlIndexFixing($Z$5,AM194,,Trigger)</f>
        <v>#VALUE!</v>
      </c>
      <c r="AQ194" s="102">
        <f>_xll.qlIndexFixing($AR$1,AN194,,Trigger)</f>
        <v>-7.7411780414129723E-4</v>
      </c>
    </row>
    <row r="195" spans="38:43" ht="11.25" customHeight="1" x14ac:dyDescent="0.25">
      <c r="AL195" s="55" t="s">
        <v>106</v>
      </c>
      <c r="AM195" s="56">
        <f>_xll.qlInterestRateIndexFixingDate(IborIndex&amp;Tenor,AN195,Trigger)</f>
        <v>42409</v>
      </c>
      <c r="AN195" s="56">
        <f>_xll.qlCalendarAdvance(Calendar,AN194,AL195,"f",,Trigger)</f>
        <v>42411</v>
      </c>
      <c r="AO195" s="56">
        <f>_xll.qlInterestRateIndexMaturity(IborIndex&amp;Tenor,AN195,Trigger)</f>
        <v>42440</v>
      </c>
      <c r="AP195" s="102" t="e">
        <f>_xll.qlIndexFixing($Z$5,AM195,,Trigger)</f>
        <v>#VALUE!</v>
      </c>
      <c r="AQ195" s="102">
        <f>_xll.qlIndexFixing($AR$1,AN195,,Trigger)</f>
        <v>-7.5720379990289611E-4</v>
      </c>
    </row>
    <row r="196" spans="38:43" ht="11.25" customHeight="1" x14ac:dyDescent="0.25">
      <c r="AL196" s="55" t="s">
        <v>106</v>
      </c>
      <c r="AM196" s="56">
        <f>_xll.qlInterestRateIndexFixingDate(IborIndex&amp;Tenor,AN196,Trigger)</f>
        <v>42410</v>
      </c>
      <c r="AN196" s="56">
        <f>_xll.qlCalendarAdvance(Calendar,AN195,AL196,"f",,Trigger)</f>
        <v>42412</v>
      </c>
      <c r="AO196" s="56">
        <f>_xll.qlInterestRateIndexMaturity(IborIndex&amp;Tenor,AN196,Trigger)</f>
        <v>42443</v>
      </c>
      <c r="AP196" s="102" t="e">
        <f>_xll.qlIndexFixing($Z$5,AM196,,Trigger)</f>
        <v>#VALUE!</v>
      </c>
      <c r="AQ196" s="102">
        <f>_xll.qlIndexFixing($AR$1,AN196,,Trigger)</f>
        <v>-7.5062925015827598E-4</v>
      </c>
    </row>
    <row r="197" spans="38:43" ht="11.25" customHeight="1" x14ac:dyDescent="0.25">
      <c r="AL197" s="55" t="s">
        <v>106</v>
      </c>
      <c r="AM197" s="56">
        <f>_xll.qlInterestRateIndexFixingDate(IborIndex&amp;Tenor,AN197,Trigger)</f>
        <v>42411</v>
      </c>
      <c r="AN197" s="56">
        <f>_xll.qlCalendarAdvance(Calendar,AN196,AL197,"f",,Trigger)</f>
        <v>42415</v>
      </c>
      <c r="AO197" s="56">
        <f>_xll.qlInterestRateIndexMaturity(IborIndex&amp;Tenor,AN197,Trigger)</f>
        <v>42444</v>
      </c>
      <c r="AP197" s="102" t="e">
        <f>_xll.qlIndexFixing($Z$5,AM197,,Trigger)</f>
        <v>#VALUE!</v>
      </c>
      <c r="AQ197" s="102">
        <f>_xll.qlIndexFixing($AR$1,AN197,,Trigger)</f>
        <v>-7.4445284623203924E-4</v>
      </c>
    </row>
    <row r="198" spans="38:43" ht="11.25" customHeight="1" x14ac:dyDescent="0.25">
      <c r="AL198" s="55" t="s">
        <v>106</v>
      </c>
      <c r="AM198" s="56">
        <f>_xll.qlInterestRateIndexFixingDate(IborIndex&amp;Tenor,AN198,Trigger)</f>
        <v>42412</v>
      </c>
      <c r="AN198" s="56">
        <f>_xll.qlCalendarAdvance(Calendar,AN197,AL198,"f",,Trigger)</f>
        <v>42416</v>
      </c>
      <c r="AO198" s="56">
        <f>_xll.qlInterestRateIndexMaturity(IborIndex&amp;Tenor,AN198,Trigger)</f>
        <v>42445</v>
      </c>
      <c r="AP198" s="102" t="e">
        <f>_xll.qlIndexFixing($Z$5,AM198,,Trigger)</f>
        <v>#VALUE!</v>
      </c>
      <c r="AQ198" s="102">
        <f>_xll.qlIndexFixing($AR$1,AN198,,Trigger)</f>
        <v>-7.3865825594581749E-4</v>
      </c>
    </row>
    <row r="199" spans="38:43" ht="11.25" customHeight="1" x14ac:dyDescent="0.25">
      <c r="AL199" s="55" t="s">
        <v>106</v>
      </c>
      <c r="AM199" s="56">
        <f>_xll.qlInterestRateIndexFixingDate(IborIndex&amp;Tenor,AN199,Trigger)</f>
        <v>42415</v>
      </c>
      <c r="AN199" s="56">
        <f>_xll.qlCalendarAdvance(Calendar,AN198,AL199,"f",,Trigger)</f>
        <v>42417</v>
      </c>
      <c r="AO199" s="56">
        <f>_xll.qlInterestRateIndexMaturity(IborIndex&amp;Tenor,AN199,Trigger)</f>
        <v>42446</v>
      </c>
      <c r="AP199" s="102" t="e">
        <f>_xll.qlIndexFixing($Z$5,AM199,,Trigger)</f>
        <v>#VALUE!</v>
      </c>
      <c r="AQ199" s="102">
        <f>_xll.qlIndexFixing($AR$1,AN199,,Trigger)</f>
        <v>-7.3010022390376881E-4</v>
      </c>
    </row>
    <row r="200" spans="38:43" ht="11.25" customHeight="1" x14ac:dyDescent="0.25">
      <c r="AL200" s="55" t="s">
        <v>106</v>
      </c>
      <c r="AM200" s="56">
        <f>_xll.qlInterestRateIndexFixingDate(IborIndex&amp;Tenor,AN200,Trigger)</f>
        <v>42416</v>
      </c>
      <c r="AN200" s="56">
        <f>_xll.qlCalendarAdvance(Calendar,AN199,AL200,"f",,Trigger)</f>
        <v>42418</v>
      </c>
      <c r="AO200" s="56">
        <f>_xll.qlInterestRateIndexMaturity(IborIndex&amp;Tenor,AN200,Trigger)</f>
        <v>42447</v>
      </c>
      <c r="AP200" s="102" t="e">
        <f>_xll.qlIndexFixing($Z$5,AM200,,Trigger)</f>
        <v>#VALUE!</v>
      </c>
      <c r="AQ200" s="102">
        <f>_xll.qlIndexFixing($AR$1,AN200,,Trigger)</f>
        <v>-7.1896098470278311E-4</v>
      </c>
    </row>
    <row r="201" spans="38:43" ht="11.25" customHeight="1" x14ac:dyDescent="0.25">
      <c r="AL201" s="55" t="s">
        <v>106</v>
      </c>
      <c r="AM201" s="56">
        <f>_xll.qlInterestRateIndexFixingDate(IborIndex&amp;Tenor,AN201,Trigger)</f>
        <v>42417</v>
      </c>
      <c r="AN201" s="56">
        <f>_xll.qlCalendarAdvance(Calendar,AN200,AL201,"f",,Trigger)</f>
        <v>42419</v>
      </c>
      <c r="AO201" s="56">
        <f>_xll.qlInterestRateIndexMaturity(IborIndex&amp;Tenor,AN201,Trigger)</f>
        <v>42450</v>
      </c>
      <c r="AP201" s="102" t="e">
        <f>_xll.qlIndexFixing($Z$5,AM201,,Trigger)</f>
        <v>#VALUE!</v>
      </c>
      <c r="AQ201" s="102">
        <f>_xll.qlIndexFixing($AR$1,AN201,,Trigger)</f>
        <v>-7.148200770680656E-4</v>
      </c>
    </row>
    <row r="202" spans="38:43" ht="11.25" customHeight="1" x14ac:dyDescent="0.25">
      <c r="AL202" s="55" t="s">
        <v>106</v>
      </c>
      <c r="AM202" s="56">
        <f>_xll.qlInterestRateIndexFixingDate(IborIndex&amp;Tenor,AN202,Trigger)</f>
        <v>42418</v>
      </c>
      <c r="AN202" s="56">
        <f>_xll.qlCalendarAdvance(Calendar,AN201,AL202,"f",,Trigger)</f>
        <v>42422</v>
      </c>
      <c r="AO202" s="56">
        <f>_xll.qlInterestRateIndexMaturity(IborIndex&amp;Tenor,AN202,Trigger)</f>
        <v>42451</v>
      </c>
      <c r="AP202" s="102" t="e">
        <f>_xll.qlIndexFixing($Z$5,AM202,,Trigger)</f>
        <v>#VALUE!</v>
      </c>
      <c r="AQ202" s="102">
        <f>_xll.qlIndexFixing($AR$1,AN202,,Trigger)</f>
        <v>-7.1095674833941539E-4</v>
      </c>
    </row>
    <row r="203" spans="38:43" ht="11.25" customHeight="1" x14ac:dyDescent="0.25">
      <c r="AL203" s="55" t="s">
        <v>106</v>
      </c>
      <c r="AM203" s="56">
        <f>_xll.qlInterestRateIndexFixingDate(IborIndex&amp;Tenor,AN203,Trigger)</f>
        <v>42419</v>
      </c>
      <c r="AN203" s="56">
        <f>_xll.qlCalendarAdvance(Calendar,AN202,AL203,"f",,Trigger)</f>
        <v>42423</v>
      </c>
      <c r="AO203" s="56">
        <f>_xll.qlInterestRateIndexMaturity(IborIndex&amp;Tenor,AN203,Trigger)</f>
        <v>42452</v>
      </c>
      <c r="AP203" s="102" t="e">
        <f>_xll.qlIndexFixing($Z$5,AM203,,Trigger)</f>
        <v>#VALUE!</v>
      </c>
      <c r="AQ203" s="102">
        <f>_xll.qlIndexFixing($AR$1,AN203,,Trigger)</f>
        <v>-7.0313530225998096E-4</v>
      </c>
    </row>
    <row r="204" spans="38:43" ht="11.25" customHeight="1" x14ac:dyDescent="0.25">
      <c r="AL204" s="55" t="s">
        <v>106</v>
      </c>
      <c r="AM204" s="56">
        <f>_xll.qlInterestRateIndexFixingDate(IborIndex&amp;Tenor,AN204,Trigger)</f>
        <v>42422</v>
      </c>
      <c r="AN204" s="56">
        <f>_xll.qlCalendarAdvance(Calendar,AN203,AL204,"f",,Trigger)</f>
        <v>42424</v>
      </c>
      <c r="AO204" s="56">
        <f>_xll.qlInterestRateIndexMaturity(IborIndex&amp;Tenor,AN204,Trigger)</f>
        <v>42453</v>
      </c>
      <c r="AP204" s="102" t="e">
        <f>_xll.qlIndexFixing($Z$5,AM204,,Trigger)</f>
        <v>#VALUE!</v>
      </c>
      <c r="AQ204" s="102">
        <f>_xll.qlIndexFixing($AR$1,AN204,,Trigger)</f>
        <v>-7.0094053397778966E-4</v>
      </c>
    </row>
    <row r="205" spans="38:43" ht="11.25" customHeight="1" x14ac:dyDescent="0.25">
      <c r="AL205" s="55" t="s">
        <v>106</v>
      </c>
      <c r="AM205" s="56">
        <f>_xll.qlInterestRateIndexFixingDate(IborIndex&amp;Tenor,AN205,Trigger)</f>
        <v>42423</v>
      </c>
      <c r="AN205" s="56">
        <f>_xll.qlCalendarAdvance(Calendar,AN204,AL205,"f",,Trigger)</f>
        <v>42425</v>
      </c>
      <c r="AO205" s="56">
        <f>_xll.qlInterestRateIndexMaturity(IborIndex&amp;Tenor,AN205,Trigger)</f>
        <v>42458</v>
      </c>
      <c r="AP205" s="102" t="e">
        <f>_xll.qlIndexFixing($Z$5,AM205,,Trigger)</f>
        <v>#VALUE!</v>
      </c>
      <c r="AQ205" s="102">
        <f>_xll.qlIndexFixing($AR$1,AN205,,Trigger)</f>
        <v>-6.932236197618449E-4</v>
      </c>
    </row>
    <row r="206" spans="38:43" ht="11.25" customHeight="1" x14ac:dyDescent="0.25">
      <c r="AL206" s="55" t="s">
        <v>106</v>
      </c>
      <c r="AM206" s="56">
        <f>_xll.qlInterestRateIndexFixingDate(IborIndex&amp;Tenor,AN206,Trigger)</f>
        <v>42424</v>
      </c>
      <c r="AN206" s="56">
        <f>_xll.qlCalendarAdvance(Calendar,AN205,AL206,"f",,Trigger)</f>
        <v>42426</v>
      </c>
      <c r="AO206" s="56">
        <f>_xll.qlInterestRateIndexMaturity(IborIndex&amp;Tenor,AN206,Trigger)</f>
        <v>42458</v>
      </c>
      <c r="AP206" s="102" t="e">
        <f>_xll.qlIndexFixing($Z$5,AM206,,Trigger)</f>
        <v>#VALUE!</v>
      </c>
      <c r="AQ206" s="102">
        <f>_xll.qlIndexFixing($AR$1,AN206,,Trigger)</f>
        <v>-6.9061938179076736E-4</v>
      </c>
    </row>
    <row r="207" spans="38:43" ht="11.25" customHeight="1" x14ac:dyDescent="0.25">
      <c r="AL207" s="55" t="s">
        <v>106</v>
      </c>
      <c r="AM207" s="56">
        <f>_xll.qlInterestRateIndexFixingDate(IborIndex&amp;Tenor,AN207,Trigger)</f>
        <v>42425</v>
      </c>
      <c r="AN207" s="56">
        <f>_xll.qlCalendarAdvance(Calendar,AN206,AL207,"f",,Trigger)</f>
        <v>42429</v>
      </c>
      <c r="AO207" s="56">
        <f>_xll.qlInterestRateIndexMaturity(IborIndex&amp;Tenor,AN207,Trigger)</f>
        <v>42460</v>
      </c>
      <c r="AP207" s="102" t="e">
        <f>_xll.qlIndexFixing($Z$5,AM207,,Trigger)</f>
        <v>#VALUE!</v>
      </c>
      <c r="AQ207" s="102">
        <f>_xll.qlIndexFixing($AR$1,AN207,,Trigger)</f>
        <v>-6.8603537694061413E-4</v>
      </c>
    </row>
    <row r="208" spans="38:43" ht="11.25" customHeight="1" x14ac:dyDescent="0.25">
      <c r="AL208" s="55" t="s">
        <v>106</v>
      </c>
      <c r="AM208" s="56">
        <f>_xll.qlInterestRateIndexFixingDate(IborIndex&amp;Tenor,AN208,Trigger)</f>
        <v>42426</v>
      </c>
      <c r="AN208" s="56">
        <f>_xll.qlCalendarAdvance(Calendar,AN207,AL208,"f",,Trigger)</f>
        <v>42430</v>
      </c>
      <c r="AO208" s="56">
        <f>_xll.qlInterestRateIndexMaturity(IborIndex&amp;Tenor,AN208,Trigger)</f>
        <v>42461</v>
      </c>
      <c r="AP208" s="102" t="e">
        <f>_xll.qlIndexFixing($Z$5,AM208,,Trigger)</f>
        <v>#VALUE!</v>
      </c>
      <c r="AQ208" s="102">
        <f>_xll.qlIndexFixing($AR$1,AN208,,Trigger)</f>
        <v>-6.8470080435673042E-4</v>
      </c>
    </row>
    <row r="209" spans="38:43" ht="11.25" customHeight="1" x14ac:dyDescent="0.25">
      <c r="AL209" s="55" t="s">
        <v>106</v>
      </c>
      <c r="AM209" s="56">
        <f>_xll.qlInterestRateIndexFixingDate(IborIndex&amp;Tenor,AN209,Trigger)</f>
        <v>42429</v>
      </c>
      <c r="AN209" s="56">
        <f>_xll.qlCalendarAdvance(Calendar,AN208,AL209,"f",,Trigger)</f>
        <v>42431</v>
      </c>
      <c r="AO209" s="56">
        <f>_xll.qlInterestRateIndexMaturity(IborIndex&amp;Tenor,AN209,Trigger)</f>
        <v>42464</v>
      </c>
      <c r="AP209" s="102" t="e">
        <f>_xll.qlIndexFixing($Z$5,AM209,,Trigger)</f>
        <v>#VALUE!</v>
      </c>
      <c r="AQ209" s="102">
        <f>_xll.qlIndexFixing($AR$1,AN209,,Trigger)</f>
        <v>-6.834704087565677E-4</v>
      </c>
    </row>
    <row r="210" spans="38:43" ht="11.25" customHeight="1" x14ac:dyDescent="0.25">
      <c r="AL210" s="55" t="s">
        <v>106</v>
      </c>
      <c r="AM210" s="56">
        <f>_xll.qlInterestRateIndexFixingDate(IborIndex&amp;Tenor,AN210,Trigger)</f>
        <v>42430</v>
      </c>
      <c r="AN210" s="56">
        <f>_xll.qlCalendarAdvance(Calendar,AN209,AL210,"f",,Trigger)</f>
        <v>42432</v>
      </c>
      <c r="AO210" s="56">
        <f>_xll.qlInterestRateIndexMaturity(IborIndex&amp;Tenor,AN210,Trigger)</f>
        <v>42464</v>
      </c>
      <c r="AP210" s="102" t="e">
        <f>_xll.qlIndexFixing($Z$5,AM210,,Trigger)</f>
        <v>#VALUE!</v>
      </c>
      <c r="AQ210" s="102">
        <f>_xll.qlIndexFixing($AR$1,AN210,,Trigger)</f>
        <v>-6.7690360351505083E-4</v>
      </c>
    </row>
    <row r="211" spans="38:43" ht="11.25" customHeight="1" x14ac:dyDescent="0.25">
      <c r="AL211" s="55" t="s">
        <v>106</v>
      </c>
      <c r="AM211" s="56">
        <f>_xll.qlInterestRateIndexFixingDate(IborIndex&amp;Tenor,AN211,Trigger)</f>
        <v>42431</v>
      </c>
      <c r="AN211" s="56">
        <f>_xll.qlCalendarAdvance(Calendar,AN210,AL211,"f",,Trigger)</f>
        <v>42433</v>
      </c>
      <c r="AO211" s="56">
        <f>_xll.qlInterestRateIndexMaturity(IborIndex&amp;Tenor,AN211,Trigger)</f>
        <v>42464</v>
      </c>
      <c r="AP211" s="102" t="e">
        <f>_xll.qlIndexFixing($Z$5,AM211,,Trigger)</f>
        <v>#VALUE!</v>
      </c>
      <c r="AQ211" s="102">
        <f>_xll.qlIndexFixing($AR$1,AN211,,Trigger)</f>
        <v>-6.7474956797672618E-4</v>
      </c>
    </row>
    <row r="212" spans="38:43" ht="11.25" customHeight="1" x14ac:dyDescent="0.25">
      <c r="AL212" s="55" t="s">
        <v>106</v>
      </c>
      <c r="AM212" s="56">
        <f>_xll.qlInterestRateIndexFixingDate(IborIndex&amp;Tenor,AN212,Trigger)</f>
        <v>42432</v>
      </c>
      <c r="AN212" s="56">
        <f>_xll.qlCalendarAdvance(Calendar,AN211,AL212,"f",,Trigger)</f>
        <v>42436</v>
      </c>
      <c r="AO212" s="56">
        <f>_xll.qlInterestRateIndexMaturity(IborIndex&amp;Tenor,AN212,Trigger)</f>
        <v>42467</v>
      </c>
      <c r="AP212" s="102" t="e">
        <f>_xll.qlIndexFixing($Z$5,AM212,,Trigger)</f>
        <v>#VALUE!</v>
      </c>
      <c r="AQ212" s="102">
        <f>_xll.qlIndexFixing($AR$1,AN212,,Trigger)</f>
        <v>-6.6979245681654163E-4</v>
      </c>
    </row>
    <row r="213" spans="38:43" ht="11.25" customHeight="1" x14ac:dyDescent="0.25">
      <c r="AL213" s="55" t="s">
        <v>106</v>
      </c>
      <c r="AM213" s="56">
        <f>_xll.qlInterestRateIndexFixingDate(IborIndex&amp;Tenor,AN213,Trigger)</f>
        <v>42433</v>
      </c>
      <c r="AN213" s="56">
        <f>_xll.qlCalendarAdvance(Calendar,AN212,AL213,"f",,Trigger)</f>
        <v>42437</v>
      </c>
      <c r="AO213" s="56">
        <f>_xll.qlInterestRateIndexMaturity(IborIndex&amp;Tenor,AN213,Trigger)</f>
        <v>42468</v>
      </c>
      <c r="AP213" s="102" t="e">
        <f>_xll.qlIndexFixing($Z$5,AM213,,Trigger)</f>
        <v>#VALUE!</v>
      </c>
      <c r="AQ213" s="102">
        <f>_xll.qlIndexFixing($AR$1,AN213,,Trigger)</f>
        <v>-6.6893246619528779E-4</v>
      </c>
    </row>
    <row r="214" spans="38:43" ht="11.25" customHeight="1" x14ac:dyDescent="0.25">
      <c r="AL214" s="55" t="s">
        <v>106</v>
      </c>
      <c r="AM214" s="56">
        <f>_xll.qlInterestRateIndexFixingDate(IborIndex&amp;Tenor,AN214,Trigger)</f>
        <v>42436</v>
      </c>
      <c r="AN214" s="56">
        <f>_xll.qlCalendarAdvance(Calendar,AN213,AL214,"f",,Trigger)</f>
        <v>42438</v>
      </c>
      <c r="AO214" s="56">
        <f>_xll.qlInterestRateIndexMaturity(IborIndex&amp;Tenor,AN214,Trigger)</f>
        <v>42471</v>
      </c>
      <c r="AP214" s="102" t="e">
        <f>_xll.qlIndexFixing($Z$5,AM214,,Trigger)</f>
        <v>#VALUE!</v>
      </c>
      <c r="AQ214" s="102">
        <f>_xll.qlIndexFixing($AR$1,AN214,,Trigger)</f>
        <v>-6.6809901651234966E-4</v>
      </c>
    </row>
    <row r="215" spans="38:43" ht="11.25" customHeight="1" x14ac:dyDescent="0.25">
      <c r="AL215" s="55" t="s">
        <v>106</v>
      </c>
      <c r="AM215" s="56">
        <f>_xll.qlInterestRateIndexFixingDate(IborIndex&amp;Tenor,AN215,Trigger)</f>
        <v>42437</v>
      </c>
      <c r="AN215" s="56">
        <f>_xll.qlCalendarAdvance(Calendar,AN214,AL215,"f",,Trigger)</f>
        <v>42439</v>
      </c>
      <c r="AO215" s="56">
        <f>_xll.qlInterestRateIndexMaturity(IborIndex&amp;Tenor,AN215,Trigger)</f>
        <v>42471</v>
      </c>
      <c r="AP215" s="102" t="e">
        <f>_xll.qlIndexFixing($Z$5,AM215,,Trigger)</f>
        <v>#VALUE!</v>
      </c>
      <c r="AQ215" s="102">
        <f>_xll.qlIndexFixing($AR$1,AN215,,Trigger)</f>
        <v>-6.6071148718858897E-4</v>
      </c>
    </row>
    <row r="216" spans="38:43" ht="11.25" customHeight="1" x14ac:dyDescent="0.25">
      <c r="AL216" s="55" t="s">
        <v>106</v>
      </c>
      <c r="AM216" s="56">
        <f>_xll.qlInterestRateIndexFixingDate(IborIndex&amp;Tenor,AN216,Trigger)</f>
        <v>42438</v>
      </c>
      <c r="AN216" s="56">
        <f>_xll.qlCalendarAdvance(Calendar,AN215,AL216,"f",,Trigger)</f>
        <v>42440</v>
      </c>
      <c r="AO216" s="56">
        <f>_xll.qlInterestRateIndexMaturity(IborIndex&amp;Tenor,AN216,Trigger)</f>
        <v>42471</v>
      </c>
      <c r="AP216" s="102" t="e">
        <f>_xll.qlIndexFixing($Z$5,AM216,,Trigger)</f>
        <v>#VALUE!</v>
      </c>
      <c r="AQ216" s="102">
        <f>_xll.qlIndexFixing($AR$1,AN216,,Trigger)</f>
        <v>-6.579866657542969E-4</v>
      </c>
    </row>
    <row r="217" spans="38:43" ht="11.25" customHeight="1" x14ac:dyDescent="0.25">
      <c r="AL217" s="55" t="s">
        <v>106</v>
      </c>
      <c r="AM217" s="56">
        <f>_xll.qlInterestRateIndexFixingDate(IborIndex&amp;Tenor,AN217,Trigger)</f>
        <v>42439</v>
      </c>
      <c r="AN217" s="56">
        <f>_xll.qlCalendarAdvance(Calendar,AN216,AL217,"f",,Trigger)</f>
        <v>42443</v>
      </c>
      <c r="AO217" s="56">
        <f>_xll.qlInterestRateIndexMaturity(IborIndex&amp;Tenor,AN217,Trigger)</f>
        <v>42474</v>
      </c>
      <c r="AP217" s="102" t="e">
        <f>_xll.qlIndexFixing($Z$5,AM217,,Trigger)</f>
        <v>#VALUE!</v>
      </c>
      <c r="AQ217" s="102">
        <f>_xll.qlIndexFixing($AR$1,AN217,,Trigger)</f>
        <v>-6.5135072183621719E-4</v>
      </c>
    </row>
    <row r="218" spans="38:43" ht="11.25" customHeight="1" x14ac:dyDescent="0.25">
      <c r="AL218" s="55" t="s">
        <v>106</v>
      </c>
      <c r="AM218" s="56">
        <f>_xll.qlInterestRateIndexFixingDate(IborIndex&amp;Tenor,AN218,Trigger)</f>
        <v>42440</v>
      </c>
      <c r="AN218" s="56">
        <f>_xll.qlCalendarAdvance(Calendar,AN217,AL218,"f",,Trigger)</f>
        <v>42444</v>
      </c>
      <c r="AO218" s="56">
        <f>_xll.qlInterestRateIndexMaturity(IborIndex&amp;Tenor,AN218,Trigger)</f>
        <v>42475</v>
      </c>
      <c r="AP218" s="102" t="e">
        <f>_xll.qlIndexFixing($Z$5,AM218,,Trigger)</f>
        <v>#VALUE!</v>
      </c>
      <c r="AQ218" s="102">
        <f>_xll.qlIndexFixing($AR$1,AN218,,Trigger)</f>
        <v>-6.5019575392982754E-4</v>
      </c>
    </row>
    <row r="219" spans="38:43" ht="11.25" customHeight="1" x14ac:dyDescent="0.25">
      <c r="AL219" s="55" t="s">
        <v>106</v>
      </c>
      <c r="AM219" s="56">
        <f>_xll.qlInterestRateIndexFixingDate(IborIndex&amp;Tenor,AN219,Trigger)</f>
        <v>42443</v>
      </c>
      <c r="AN219" s="56">
        <f>_xll.qlCalendarAdvance(Calendar,AN218,AL219,"f",,Trigger)</f>
        <v>42445</v>
      </c>
      <c r="AO219" s="56">
        <f>_xll.qlInterestRateIndexMaturity(IborIndex&amp;Tenor,AN219,Trigger)</f>
        <v>42478</v>
      </c>
      <c r="AP219" s="102" t="e">
        <f>_xll.qlIndexFixing($Z$5,AM219,,Trigger)</f>
        <v>#VALUE!</v>
      </c>
      <c r="AQ219" s="102">
        <f>_xll.qlIndexFixing($AR$1,AN219,,Trigger)</f>
        <v>-6.4899373018517496E-4</v>
      </c>
    </row>
    <row r="220" spans="38:43" ht="11.25" customHeight="1" x14ac:dyDescent="0.25">
      <c r="AL220" s="55" t="s">
        <v>106</v>
      </c>
      <c r="AM220" s="56">
        <f>_xll.qlInterestRateIndexFixingDate(IborIndex&amp;Tenor,AN220,Trigger)</f>
        <v>42444</v>
      </c>
      <c r="AN220" s="56">
        <f>_xll.qlCalendarAdvance(Calendar,AN219,AL220,"f",,Trigger)</f>
        <v>42446</v>
      </c>
      <c r="AO220" s="56">
        <f>_xll.qlInterestRateIndexMaturity(IborIndex&amp;Tenor,AN220,Trigger)</f>
        <v>42478</v>
      </c>
      <c r="AP220" s="102" t="e">
        <f>_xll.qlIndexFixing($Z$5,AM220,,Trigger)</f>
        <v>#VALUE!</v>
      </c>
      <c r="AQ220" s="102">
        <f>_xll.qlIndexFixing($AR$1,AN220,,Trigger)</f>
        <v>-6.3893175657344758E-4</v>
      </c>
    </row>
    <row r="221" spans="38:43" ht="11.25" customHeight="1" x14ac:dyDescent="0.25">
      <c r="AL221" s="55" t="s">
        <v>106</v>
      </c>
      <c r="AM221" s="56">
        <f>_xll.qlInterestRateIndexFixingDate(IborIndex&amp;Tenor,AN221,Trigger)</f>
        <v>42445</v>
      </c>
      <c r="AN221" s="56">
        <f>_xll.qlCalendarAdvance(Calendar,AN220,AL221,"f",,Trigger)</f>
        <v>42447</v>
      </c>
      <c r="AO221" s="56">
        <f>_xll.qlInterestRateIndexMaturity(IborIndex&amp;Tenor,AN221,Trigger)</f>
        <v>42478</v>
      </c>
      <c r="AP221" s="102" t="e">
        <f>_xll.qlIndexFixing($Z$5,AM221,,Trigger)</f>
        <v>#VALUE!</v>
      </c>
      <c r="AQ221" s="102">
        <f>_xll.qlIndexFixing($AR$1,AN221,,Trigger)</f>
        <v>-6.3537643790559102E-4</v>
      </c>
    </row>
    <row r="222" spans="38:43" ht="11.25" customHeight="1" x14ac:dyDescent="0.25">
      <c r="AL222" s="55" t="s">
        <v>106</v>
      </c>
      <c r="AM222" s="56">
        <f>_xll.qlInterestRateIndexFixingDate(IborIndex&amp;Tenor,AN222,Trigger)</f>
        <v>42446</v>
      </c>
      <c r="AN222" s="56">
        <f>_xll.qlCalendarAdvance(Calendar,AN221,AL222,"f",,Trigger)</f>
        <v>42450</v>
      </c>
      <c r="AO222" s="56">
        <f>_xll.qlInterestRateIndexMaturity(IborIndex&amp;Tenor,AN222,Trigger)</f>
        <v>42481</v>
      </c>
      <c r="AP222" s="102" t="e">
        <f>_xll.qlIndexFixing($Z$5,AM222,,Trigger)</f>
        <v>#VALUE!</v>
      </c>
      <c r="AQ222" s="102">
        <f>_xll.qlIndexFixing($AR$1,AN222,,Trigger)</f>
        <v>-6.2751836932172335E-4</v>
      </c>
    </row>
    <row r="223" spans="38:43" ht="11.25" customHeight="1" x14ac:dyDescent="0.25">
      <c r="AL223" s="55" t="s">
        <v>106</v>
      </c>
      <c r="AM223" s="56">
        <f>_xll.qlInterestRateIndexFixingDate(IborIndex&amp;Tenor,AN223,Trigger)</f>
        <v>42447</v>
      </c>
      <c r="AN223" s="56">
        <f>_xll.qlCalendarAdvance(Calendar,AN222,AL223,"f",,Trigger)</f>
        <v>42451</v>
      </c>
      <c r="AO223" s="56">
        <f>_xll.qlInterestRateIndexMaturity(IborIndex&amp;Tenor,AN223,Trigger)</f>
        <v>42482</v>
      </c>
      <c r="AP223" s="102" t="e">
        <f>_xll.qlIndexFixing($Z$5,AM223,,Trigger)</f>
        <v>#VALUE!</v>
      </c>
      <c r="AQ223" s="102">
        <f>_xll.qlIndexFixing($AR$1,AN223,,Trigger)</f>
        <v>-6.2589213935398957E-4</v>
      </c>
    </row>
    <row r="224" spans="38:43" ht="11.25" customHeight="1" x14ac:dyDescent="0.25">
      <c r="AL224" s="55" t="s">
        <v>106</v>
      </c>
      <c r="AM224" s="56">
        <f>_xll.qlInterestRateIndexFixingDate(IborIndex&amp;Tenor,AN224,Trigger)</f>
        <v>42450</v>
      </c>
      <c r="AN224" s="56">
        <f>_xll.qlCalendarAdvance(Calendar,AN223,AL224,"f",,Trigger)</f>
        <v>42452</v>
      </c>
      <c r="AO224" s="56">
        <f>_xll.qlInterestRateIndexMaturity(IborIndex&amp;Tenor,AN224,Trigger)</f>
        <v>42485</v>
      </c>
      <c r="AP224" s="102" t="e">
        <f>_xll.qlIndexFixing($Z$5,AM224,,Trigger)</f>
        <v>#VALUE!</v>
      </c>
      <c r="AQ224" s="102">
        <f>_xll.qlIndexFixing($AR$1,AN224,,Trigger)</f>
        <v>-6.0850543414672862E-4</v>
      </c>
    </row>
    <row r="225" spans="38:43" ht="11.25" customHeight="1" x14ac:dyDescent="0.25">
      <c r="AL225" s="55" t="s">
        <v>106</v>
      </c>
      <c r="AM225" s="56">
        <f>_xll.qlInterestRateIndexFixingDate(IborIndex&amp;Tenor,AN225,Trigger)</f>
        <v>42451</v>
      </c>
      <c r="AN225" s="56">
        <f>_xll.qlCalendarAdvance(Calendar,AN224,AL225,"f",,Trigger)</f>
        <v>42453</v>
      </c>
      <c r="AO225" s="56">
        <f>_xll.qlInterestRateIndexMaturity(IborIndex&amp;Tenor,AN225,Trigger)</f>
        <v>42485</v>
      </c>
      <c r="AP225" s="102" t="e">
        <f>_xll.qlIndexFixing($Z$5,AM225,,Trigger)</f>
        <v>#VALUE!</v>
      </c>
      <c r="AQ225" s="102">
        <f>_xll.qlIndexFixing($AR$1,AN225,,Trigger)</f>
        <v>-6.0656751988252822E-4</v>
      </c>
    </row>
    <row r="226" spans="38:43" ht="11.25" customHeight="1" x14ac:dyDescent="0.25">
      <c r="AL226" s="55" t="s">
        <v>106</v>
      </c>
      <c r="AM226" s="56">
        <f>_xll.qlInterestRateIndexFixingDate(IborIndex&amp;Tenor,AN226,Trigger)</f>
        <v>42452</v>
      </c>
      <c r="AN226" s="56">
        <f>_xll.qlCalendarAdvance(Calendar,AN225,AL226,"f",,Trigger)</f>
        <v>42458</v>
      </c>
      <c r="AO226" s="56">
        <f>_xll.qlInterestRateIndexMaturity(IborIndex&amp;Tenor,AN226,Trigger)</f>
        <v>42489</v>
      </c>
      <c r="AP226" s="102" t="e">
        <f>_xll.qlIndexFixing($Z$5,AM226,,Trigger)</f>
        <v>#VALUE!</v>
      </c>
      <c r="AQ226" s="102">
        <f>_xll.qlIndexFixing($AR$1,AN226,,Trigger)</f>
        <v>-6.0458778807061762E-4</v>
      </c>
    </row>
    <row r="227" spans="38:43" ht="11.25" customHeight="1" x14ac:dyDescent="0.25">
      <c r="AL227" s="55" t="s">
        <v>106</v>
      </c>
      <c r="AM227" s="56">
        <f>_xll.qlInterestRateIndexFixingDate(IborIndex&amp;Tenor,AN227,Trigger)</f>
        <v>42453</v>
      </c>
      <c r="AN227" s="56">
        <f>_xll.qlCalendarAdvance(Calendar,AN226,AL227,"f",,Trigger)</f>
        <v>42459</v>
      </c>
      <c r="AO227" s="56">
        <f>_xll.qlInterestRateIndexMaturity(IborIndex&amp;Tenor,AN227,Trigger)</f>
        <v>42489</v>
      </c>
      <c r="AP227" s="102" t="e">
        <f>_xll.qlIndexFixing($Z$5,AM227,,Trigger)</f>
        <v>#VALUE!</v>
      </c>
      <c r="AQ227" s="102">
        <f>_xll.qlIndexFixing($AR$1,AN227,,Trigger)</f>
        <v>-5.9639392192391684E-4</v>
      </c>
    </row>
    <row r="228" spans="38:43" ht="11.25" customHeight="1" x14ac:dyDescent="0.25">
      <c r="AL228" s="55" t="s">
        <v>106</v>
      </c>
      <c r="AM228" s="56">
        <f>_xll.qlInterestRateIndexFixingDate(IborIndex&amp;Tenor,AN228,Trigger)</f>
        <v>42458</v>
      </c>
      <c r="AN228" s="56">
        <f>_xll.qlCalendarAdvance(Calendar,AN227,AL228,"f",,Trigger)</f>
        <v>42460</v>
      </c>
      <c r="AO228" s="56">
        <f>_xll.qlInterestRateIndexMaturity(IborIndex&amp;Tenor,AN228,Trigger)</f>
        <v>42489</v>
      </c>
      <c r="AP228" s="102" t="e">
        <f>_xll.qlIndexFixing($Z$5,AM228,,Trigger)</f>
        <v>#VALUE!</v>
      </c>
      <c r="AQ228" s="102">
        <f>_xll.qlIndexFixing($AR$1,AN228,,Trigger)</f>
        <v>-5.861809881611002E-4</v>
      </c>
    </row>
    <row r="229" spans="38:43" ht="11.25" customHeight="1" x14ac:dyDescent="0.25">
      <c r="AL229" s="55" t="s">
        <v>106</v>
      </c>
      <c r="AM229" s="56">
        <f>_xll.qlInterestRateIndexFixingDate(IborIndex&amp;Tenor,AN229,Trigger)</f>
        <v>42459</v>
      </c>
      <c r="AN229" s="56">
        <f>_xll.qlCalendarAdvance(Calendar,AN228,AL229,"f",,Trigger)</f>
        <v>42461</v>
      </c>
      <c r="AO229" s="56">
        <f>_xll.qlInterestRateIndexMaturity(IborIndex&amp;Tenor,AN229,Trigger)</f>
        <v>42492</v>
      </c>
      <c r="AP229" s="102" t="e">
        <f>_xll.qlIndexFixing($Z$5,AM229,,Trigger)</f>
        <v>#VALUE!</v>
      </c>
      <c r="AQ229" s="102">
        <f>_xll.qlIndexFixing($AR$1,AN229,,Trigger)</f>
        <v>-5.8213411351504263E-4</v>
      </c>
    </row>
    <row r="230" spans="38:43" ht="11.25" customHeight="1" x14ac:dyDescent="0.25">
      <c r="AL230" s="55" t="s">
        <v>106</v>
      </c>
      <c r="AM230" s="56">
        <f>_xll.qlInterestRateIndexFixingDate(IborIndex&amp;Tenor,AN230,Trigger)</f>
        <v>42460</v>
      </c>
      <c r="AN230" s="56">
        <f>_xll.qlCalendarAdvance(Calendar,AN229,AL230,"f",,Trigger)</f>
        <v>42464</v>
      </c>
      <c r="AO230" s="56">
        <f>_xll.qlInterestRateIndexMaturity(IborIndex&amp;Tenor,AN230,Trigger)</f>
        <v>42494</v>
      </c>
      <c r="AP230" s="102" t="e">
        <f>_xll.qlIndexFixing($Z$5,AM230,,Trigger)</f>
        <v>#VALUE!</v>
      </c>
      <c r="AQ230" s="102">
        <f>_xll.qlIndexFixing($AR$1,AN230,,Trigger)</f>
        <v>-5.7811988462175279E-4</v>
      </c>
    </row>
    <row r="231" spans="38:43" ht="11.25" customHeight="1" x14ac:dyDescent="0.25">
      <c r="AL231" s="55" t="s">
        <v>106</v>
      </c>
      <c r="AM231" s="56">
        <f>_xll.qlInterestRateIndexFixingDate(IborIndex&amp;Tenor,AN231,Trigger)</f>
        <v>42461</v>
      </c>
      <c r="AN231" s="56">
        <f>_xll.qlCalendarAdvance(Calendar,AN230,AL231,"f",,Trigger)</f>
        <v>42465</v>
      </c>
      <c r="AO231" s="56">
        <f>_xll.qlInterestRateIndexMaturity(IborIndex&amp;Tenor,AN231,Trigger)</f>
        <v>42495</v>
      </c>
      <c r="AP231" s="102" t="e">
        <f>_xll.qlIndexFixing($Z$5,AM231,,Trigger)</f>
        <v>#VALUE!</v>
      </c>
      <c r="AQ231" s="102">
        <f>_xll.qlIndexFixing($AR$1,AN231,,Trigger)</f>
        <v>-5.7066716915465943E-4</v>
      </c>
    </row>
    <row r="232" spans="38:43" ht="11.25" customHeight="1" x14ac:dyDescent="0.25">
      <c r="AL232" s="55" t="s">
        <v>106</v>
      </c>
      <c r="AM232" s="56">
        <f>_xll.qlInterestRateIndexFixingDate(IborIndex&amp;Tenor,AN232,Trigger)</f>
        <v>42464</v>
      </c>
      <c r="AN232" s="56">
        <f>_xll.qlCalendarAdvance(Calendar,AN231,AL232,"f",,Trigger)</f>
        <v>42466</v>
      </c>
      <c r="AO232" s="56">
        <f>_xll.qlInterestRateIndexMaturity(IborIndex&amp;Tenor,AN232,Trigger)</f>
        <v>42496</v>
      </c>
      <c r="AP232" s="102" t="e">
        <f>_xll.qlIndexFixing($Z$5,AM232,,Trigger)</f>
        <v>#VALUE!</v>
      </c>
      <c r="AQ232" s="102">
        <f>_xll.qlIndexFixing($AR$1,AN232,,Trigger)</f>
        <v>-5.6852330444938143E-4</v>
      </c>
    </row>
    <row r="233" spans="38:43" ht="11.25" customHeight="1" x14ac:dyDescent="0.25">
      <c r="AL233" s="55" t="s">
        <v>106</v>
      </c>
      <c r="AM233" s="56">
        <f>_xll.qlInterestRateIndexFixingDate(IborIndex&amp;Tenor,AN233,Trigger)</f>
        <v>42465</v>
      </c>
      <c r="AN233" s="56">
        <f>_xll.qlCalendarAdvance(Calendar,AN232,AL233,"f",,Trigger)</f>
        <v>42467</v>
      </c>
      <c r="AO233" s="56">
        <f>_xll.qlInterestRateIndexMaturity(IborIndex&amp;Tenor,AN233,Trigger)</f>
        <v>42499</v>
      </c>
      <c r="AP233" s="102" t="e">
        <f>_xll.qlIndexFixing($Z$5,AM233,,Trigger)</f>
        <v>#VALUE!</v>
      </c>
      <c r="AQ233" s="102">
        <f>_xll.qlIndexFixing($AR$1,AN233,,Trigger)</f>
        <v>-5.5888731046982443E-4</v>
      </c>
    </row>
    <row r="234" spans="38:43" ht="11.25" customHeight="1" x14ac:dyDescent="0.25">
      <c r="AL234" s="55" t="s">
        <v>106</v>
      </c>
      <c r="AM234" s="56">
        <f>_xll.qlInterestRateIndexFixingDate(IborIndex&amp;Tenor,AN234,Trigger)</f>
        <v>42466</v>
      </c>
      <c r="AN234" s="56">
        <f>_xll.qlCalendarAdvance(Calendar,AN233,AL234,"f",,Trigger)</f>
        <v>42468</v>
      </c>
      <c r="AO234" s="56">
        <f>_xll.qlInterestRateIndexMaturity(IborIndex&amp;Tenor,AN234,Trigger)</f>
        <v>42499</v>
      </c>
      <c r="AP234" s="102" t="e">
        <f>_xll.qlIndexFixing($Z$5,AM234,,Trigger)</f>
        <v>#VALUE!</v>
      </c>
      <c r="AQ234" s="102">
        <f>_xll.qlIndexFixing($AR$1,AN234,,Trigger)</f>
        <v>-5.5527980064162819E-4</v>
      </c>
    </row>
    <row r="235" spans="38:43" ht="11.25" customHeight="1" x14ac:dyDescent="0.25">
      <c r="AL235" s="55" t="s">
        <v>106</v>
      </c>
      <c r="AM235" s="56">
        <f>_xll.qlInterestRateIndexFixingDate(IborIndex&amp;Tenor,AN235,Trigger)</f>
        <v>42467</v>
      </c>
      <c r="AN235" s="56">
        <f>_xll.qlCalendarAdvance(Calendar,AN234,AL235,"f",,Trigger)</f>
        <v>42471</v>
      </c>
      <c r="AO235" s="56">
        <f>_xll.qlInterestRateIndexMaturity(IborIndex&amp;Tenor,AN235,Trigger)</f>
        <v>42501</v>
      </c>
      <c r="AP235" s="102" t="e">
        <f>_xll.qlIndexFixing($Z$5,AM235,,Trigger)</f>
        <v>#VALUE!</v>
      </c>
      <c r="AQ235" s="102">
        <f>_xll.qlIndexFixing($AR$1,AN235,,Trigger)</f>
        <v>-5.5177622751401145E-4</v>
      </c>
    </row>
    <row r="236" spans="38:43" ht="11.25" customHeight="1" x14ac:dyDescent="0.25">
      <c r="AL236" s="55" t="s">
        <v>106</v>
      </c>
      <c r="AM236" s="56">
        <f>_xll.qlInterestRateIndexFixingDate(IborIndex&amp;Tenor,AN236,Trigger)</f>
        <v>42468</v>
      </c>
      <c r="AN236" s="56">
        <f>_xll.qlCalendarAdvance(Calendar,AN235,AL236,"f",,Trigger)</f>
        <v>42472</v>
      </c>
      <c r="AO236" s="56">
        <f>_xll.qlInterestRateIndexMaturity(IborIndex&amp;Tenor,AN236,Trigger)</f>
        <v>42502</v>
      </c>
      <c r="AP236" s="102" t="e">
        <f>_xll.qlIndexFixing($Z$5,AM236,,Trigger)</f>
        <v>#VALUE!</v>
      </c>
      <c r="AQ236" s="102">
        <f>_xll.qlIndexFixing($AR$1,AN236,,Trigger)</f>
        <v>-5.4577711330078271E-4</v>
      </c>
    </row>
    <row r="237" spans="38:43" ht="11.25" customHeight="1" x14ac:dyDescent="0.25">
      <c r="AL237" s="55" t="s">
        <v>106</v>
      </c>
      <c r="AM237" s="56">
        <f>_xll.qlInterestRateIndexFixingDate(IborIndex&amp;Tenor,AN237,Trigger)</f>
        <v>42471</v>
      </c>
      <c r="AN237" s="56">
        <f>_xll.qlCalendarAdvance(Calendar,AN236,AL237,"f",,Trigger)</f>
        <v>42473</v>
      </c>
      <c r="AO237" s="56">
        <f>_xll.qlInterestRateIndexMaturity(IborIndex&amp;Tenor,AN237,Trigger)</f>
        <v>42503</v>
      </c>
      <c r="AP237" s="102" t="e">
        <f>_xll.qlIndexFixing($Z$5,AM237,,Trigger)</f>
        <v>#VALUE!</v>
      </c>
      <c r="AQ237" s="102">
        <f>_xll.qlIndexFixing($AR$1,AN237,,Trigger)</f>
        <v>-5.4386127483734492E-4</v>
      </c>
    </row>
    <row r="238" spans="38:43" ht="11.25" customHeight="1" x14ac:dyDescent="0.25">
      <c r="AL238" s="55" t="s">
        <v>106</v>
      </c>
      <c r="AM238" s="56">
        <f>_xll.qlInterestRateIndexFixingDate(IborIndex&amp;Tenor,AN238,Trigger)</f>
        <v>42472</v>
      </c>
      <c r="AN238" s="56">
        <f>_xll.qlCalendarAdvance(Calendar,AN237,AL238,"f",,Trigger)</f>
        <v>42474</v>
      </c>
      <c r="AO238" s="56">
        <f>_xll.qlInterestRateIndexMaturity(IborIndex&amp;Tenor,AN238,Trigger)</f>
        <v>42506</v>
      </c>
      <c r="AP238" s="102" t="e">
        <f>_xll.qlIndexFixing($Z$5,AM238,,Trigger)</f>
        <v>#VALUE!</v>
      </c>
      <c r="AQ238" s="102">
        <f>_xll.qlIndexFixing($AR$1,AN238,,Trigger)</f>
        <v>-5.360876096571765E-4</v>
      </c>
    </row>
    <row r="239" spans="38:43" ht="11.25" customHeight="1" x14ac:dyDescent="0.25">
      <c r="AL239" s="55" t="s">
        <v>106</v>
      </c>
      <c r="AM239" s="56">
        <f>_xll.qlInterestRateIndexFixingDate(IborIndex&amp;Tenor,AN239,Trigger)</f>
        <v>42473</v>
      </c>
      <c r="AN239" s="56">
        <f>_xll.qlCalendarAdvance(Calendar,AN238,AL239,"f",,Trigger)</f>
        <v>42475</v>
      </c>
      <c r="AO239" s="56">
        <f>_xll.qlInterestRateIndexMaturity(IborIndex&amp;Tenor,AN239,Trigger)</f>
        <v>42506</v>
      </c>
      <c r="AP239" s="102" t="e">
        <f>_xll.qlIndexFixing($Z$5,AM239,,Trigger)</f>
        <v>#VALUE!</v>
      </c>
      <c r="AQ239" s="102">
        <f>_xll.qlIndexFixing($AR$1,AN239,,Trigger)</f>
        <v>-5.3332337180522771E-4</v>
      </c>
    </row>
    <row r="240" spans="38:43" ht="11.25" customHeight="1" x14ac:dyDescent="0.25">
      <c r="AL240" s="55" t="s">
        <v>106</v>
      </c>
      <c r="AM240" s="56">
        <f>_xll.qlInterestRateIndexFixingDate(IborIndex&amp;Tenor,AN240,Trigger)</f>
        <v>42474</v>
      </c>
      <c r="AN240" s="56">
        <f>_xll.qlCalendarAdvance(Calendar,AN239,AL240,"f",,Trigger)</f>
        <v>42478</v>
      </c>
      <c r="AO240" s="56">
        <f>_xll.qlInterestRateIndexMaturity(IborIndex&amp;Tenor,AN240,Trigger)</f>
        <v>42508</v>
      </c>
      <c r="AP240" s="102" t="e">
        <f>_xll.qlIndexFixing($Z$5,AM240,,Trigger)</f>
        <v>#VALUE!</v>
      </c>
      <c r="AQ240" s="102">
        <f>_xll.qlIndexFixing($AR$1,AN240,,Trigger)</f>
        <v>-5.3067664717110219E-4</v>
      </c>
    </row>
    <row r="241" spans="38:43" ht="11.25" customHeight="1" x14ac:dyDescent="0.25">
      <c r="AL241" s="55" t="s">
        <v>106</v>
      </c>
      <c r="AM241" s="56">
        <f>_xll.qlInterestRateIndexFixingDate(IborIndex&amp;Tenor,AN241,Trigger)</f>
        <v>42475</v>
      </c>
      <c r="AN241" s="56">
        <f>_xll.qlCalendarAdvance(Calendar,AN240,AL241,"f",,Trigger)</f>
        <v>42479</v>
      </c>
      <c r="AO241" s="56">
        <f>_xll.qlInterestRateIndexMaturity(IborIndex&amp;Tenor,AN241,Trigger)</f>
        <v>42509</v>
      </c>
      <c r="AP241" s="102" t="e">
        <f>_xll.qlIndexFixing($Z$5,AM241,,Trigger)</f>
        <v>#VALUE!</v>
      </c>
      <c r="AQ241" s="102">
        <f>_xll.qlIndexFixing($AR$1,AN241,,Trigger)</f>
        <v>-5.2634094579659396E-4</v>
      </c>
    </row>
    <row r="242" spans="38:43" ht="11.25" customHeight="1" x14ac:dyDescent="0.25">
      <c r="AL242" s="55" t="s">
        <v>106</v>
      </c>
      <c r="AM242" s="56">
        <f>_xll.qlInterestRateIndexFixingDate(IborIndex&amp;Tenor,AN242,Trigger)</f>
        <v>42478</v>
      </c>
      <c r="AN242" s="56">
        <f>_xll.qlCalendarAdvance(Calendar,AN241,AL242,"f",,Trigger)</f>
        <v>42480</v>
      </c>
      <c r="AO242" s="56">
        <f>_xll.qlInterestRateIndexMaturity(IborIndex&amp;Tenor,AN242,Trigger)</f>
        <v>42510</v>
      </c>
      <c r="AP242" s="102" t="e">
        <f>_xll.qlIndexFixing($Z$5,AM242,,Trigger)</f>
        <v>#VALUE!</v>
      </c>
      <c r="AQ242" s="102">
        <f>_xll.qlIndexFixing($AR$1,AN242,,Trigger)</f>
        <v>-5.2485117932797901E-4</v>
      </c>
    </row>
    <row r="243" spans="38:43" ht="11.25" customHeight="1" x14ac:dyDescent="0.25">
      <c r="AL243" s="55" t="s">
        <v>106</v>
      </c>
      <c r="AM243" s="56">
        <f>_xll.qlInterestRateIndexFixingDate(IborIndex&amp;Tenor,AN243,Trigger)</f>
        <v>42479</v>
      </c>
      <c r="AN243" s="56">
        <f>_xll.qlCalendarAdvance(Calendar,AN242,AL243,"f",,Trigger)</f>
        <v>42481</v>
      </c>
      <c r="AO243" s="56">
        <f>_xll.qlInterestRateIndexMaturity(IborIndex&amp;Tenor,AN243,Trigger)</f>
        <v>42513</v>
      </c>
      <c r="AP243" s="102" t="e">
        <f>_xll.qlIndexFixing($Z$5,AM243,,Trigger)</f>
        <v>#VALUE!</v>
      </c>
      <c r="AQ243" s="102">
        <f>_xll.qlIndexFixing($AR$1,AN243,,Trigger)</f>
        <v>-5.1906964971593084E-4</v>
      </c>
    </row>
    <row r="244" spans="38:43" ht="11.25" customHeight="1" x14ac:dyDescent="0.25">
      <c r="AL244" s="55" t="s">
        <v>106</v>
      </c>
      <c r="AM244" s="56">
        <f>_xll.qlInterestRateIndexFixingDate(IborIndex&amp;Tenor,AN244,Trigger)</f>
        <v>42480</v>
      </c>
      <c r="AN244" s="56">
        <f>_xll.qlCalendarAdvance(Calendar,AN243,AL244,"f",,Trigger)</f>
        <v>42482</v>
      </c>
      <c r="AO244" s="56">
        <f>_xll.qlInterestRateIndexMaturity(IborIndex&amp;Tenor,AN244,Trigger)</f>
        <v>42513</v>
      </c>
      <c r="AP244" s="102" t="e">
        <f>_xll.qlIndexFixing($Z$5,AM244,,Trigger)</f>
        <v>#VALUE!</v>
      </c>
      <c r="AQ244" s="102">
        <f>_xll.qlIndexFixing($AR$1,AN244,,Trigger)</f>
        <v>-5.1704555077414227E-4</v>
      </c>
    </row>
    <row r="245" spans="38:43" ht="11.25" customHeight="1" x14ac:dyDescent="0.25">
      <c r="AL245" s="55" t="s">
        <v>106</v>
      </c>
      <c r="AM245" s="56">
        <f>_xll.qlInterestRateIndexFixingDate(IborIndex&amp;Tenor,AN245,Trigger)</f>
        <v>42481</v>
      </c>
      <c r="AN245" s="56">
        <f>_xll.qlCalendarAdvance(Calendar,AN244,AL245,"f",,Trigger)</f>
        <v>42485</v>
      </c>
      <c r="AO245" s="56">
        <f>_xll.qlInterestRateIndexMaturity(IborIndex&amp;Tenor,AN245,Trigger)</f>
        <v>42515</v>
      </c>
      <c r="AP245" s="102" t="e">
        <f>_xll.qlIndexFixing($Z$5,AM245,,Trigger)</f>
        <v>#VALUE!</v>
      </c>
      <c r="AQ245" s="102">
        <f>_xll.qlIndexFixing($AR$1,AN245,,Trigger)</f>
        <v>-5.1511094046352568E-4</v>
      </c>
    </row>
    <row r="246" spans="38:43" ht="11.25" customHeight="1" x14ac:dyDescent="0.25">
      <c r="AL246" s="55" t="s">
        <v>106</v>
      </c>
      <c r="AM246" s="56">
        <f>_xll.qlInterestRateIndexFixingDate(IborIndex&amp;Tenor,AN246,Trigger)</f>
        <v>42482</v>
      </c>
      <c r="AN246" s="56">
        <f>_xll.qlCalendarAdvance(Calendar,AN245,AL246,"f",,Trigger)</f>
        <v>42486</v>
      </c>
      <c r="AO246" s="56">
        <f>_xll.qlInterestRateIndexMaturity(IborIndex&amp;Tenor,AN246,Trigger)</f>
        <v>42516</v>
      </c>
      <c r="AP246" s="102" t="e">
        <f>_xll.qlIndexFixing($Z$5,AM246,,Trigger)</f>
        <v>#VALUE!</v>
      </c>
      <c r="AQ246" s="102">
        <f>_xll.qlIndexFixing($AR$1,AN246,,Trigger)</f>
        <v>-5.1191999149588496E-4</v>
      </c>
    </row>
    <row r="247" spans="38:43" ht="11.25" customHeight="1" x14ac:dyDescent="0.25">
      <c r="AL247" s="55" t="s">
        <v>106</v>
      </c>
      <c r="AM247" s="56">
        <f>_xll.qlInterestRateIndexFixingDate(IborIndex&amp;Tenor,AN247,Trigger)</f>
        <v>42485</v>
      </c>
      <c r="AN247" s="56">
        <f>_xll.qlCalendarAdvance(Calendar,AN246,AL247,"f",,Trigger)</f>
        <v>42487</v>
      </c>
      <c r="AO247" s="56">
        <f>_xll.qlInterestRateIndexMaturity(IborIndex&amp;Tenor,AN247,Trigger)</f>
        <v>42517</v>
      </c>
      <c r="AP247" s="102" t="e">
        <f>_xll.qlIndexFixing($Z$5,AM247,,Trigger)</f>
        <v>#VALUE!</v>
      </c>
      <c r="AQ247" s="102">
        <f>_xll.qlIndexFixing($AR$1,AN247,,Trigger)</f>
        <v>-5.1019360172974149E-4</v>
      </c>
    </row>
    <row r="248" spans="38:43" ht="11.25" customHeight="1" x14ac:dyDescent="0.25">
      <c r="AL248" s="55" t="s">
        <v>106</v>
      </c>
      <c r="AM248" s="56">
        <f>_xll.qlInterestRateIndexFixingDate(IborIndex&amp;Tenor,AN248,Trigger)</f>
        <v>42486</v>
      </c>
      <c r="AN248" s="56">
        <f>_xll.qlCalendarAdvance(Calendar,AN247,AL248,"f",,Trigger)</f>
        <v>42488</v>
      </c>
      <c r="AO248" s="56">
        <f>_xll.qlInterestRateIndexMaturity(IborIndex&amp;Tenor,AN248,Trigger)</f>
        <v>42520</v>
      </c>
      <c r="AP248" s="102" t="e">
        <f>_xll.qlIndexFixing($Z$5,AM248,,Trigger)</f>
        <v>#VALUE!</v>
      </c>
      <c r="AQ248" s="102">
        <f>_xll.qlIndexFixing($AR$1,AN248,,Trigger)</f>
        <v>-5.0602684665856218E-4</v>
      </c>
    </row>
    <row r="249" spans="38:43" ht="11.25" customHeight="1" x14ac:dyDescent="0.25">
      <c r="AL249" s="55" t="s">
        <v>106</v>
      </c>
      <c r="AM249" s="56">
        <f>_xll.qlInterestRateIndexFixingDate(IborIndex&amp;Tenor,AN249,Trigger)</f>
        <v>42487</v>
      </c>
      <c r="AN249" s="56">
        <f>_xll.qlCalendarAdvance(Calendar,AN248,AL249,"f",,Trigger)</f>
        <v>42489</v>
      </c>
      <c r="AO249" s="56">
        <f>_xll.qlInterestRateIndexMaturity(IborIndex&amp;Tenor,AN249,Trigger)</f>
        <v>42521</v>
      </c>
      <c r="AP249" s="102" t="e">
        <f>_xll.qlIndexFixing($Z$5,AM249,,Trigger)</f>
        <v>#VALUE!</v>
      </c>
      <c r="AQ249" s="102">
        <f>_xll.qlIndexFixing($AR$1,AN249,,Trigger)</f>
        <v>-5.0455016362593505E-4</v>
      </c>
    </row>
    <row r="250" spans="38:43" ht="11.25" customHeight="1" x14ac:dyDescent="0.25">
      <c r="AL250" s="55" t="s">
        <v>106</v>
      </c>
      <c r="AM250" s="56">
        <f>_xll.qlInterestRateIndexFixingDate(IborIndex&amp;Tenor,AN250,Trigger)</f>
        <v>42488</v>
      </c>
      <c r="AN250" s="56">
        <f>_xll.qlCalendarAdvance(Calendar,AN249,AL250,"f",,Trigger)</f>
        <v>42492</v>
      </c>
      <c r="AO250" s="56">
        <f>_xll.qlInterestRateIndexMaturity(IborIndex&amp;Tenor,AN250,Trigger)</f>
        <v>42523</v>
      </c>
      <c r="AP250" s="102" t="e">
        <f>_xll.qlIndexFixing($Z$5,AM250,,Trigger)</f>
        <v>#VALUE!</v>
      </c>
      <c r="AQ250" s="102">
        <f>_xll.qlIndexFixing($AR$1,AN250,,Trigger)</f>
        <v>-5.01970043845274E-4</v>
      </c>
    </row>
    <row r="251" spans="38:43" ht="11.25" customHeight="1" x14ac:dyDescent="0.25">
      <c r="AL251" s="55" t="s">
        <v>106</v>
      </c>
      <c r="AM251" s="56">
        <f>_xll.qlInterestRateIndexFixingDate(IborIndex&amp;Tenor,AN251,Trigger)</f>
        <v>42489</v>
      </c>
      <c r="AN251" s="56">
        <f>_xll.qlCalendarAdvance(Calendar,AN250,AL251,"f",,Trigger)</f>
        <v>42493</v>
      </c>
      <c r="AO251" s="56">
        <f>_xll.qlInterestRateIndexMaturity(IborIndex&amp;Tenor,AN251,Trigger)</f>
        <v>42524</v>
      </c>
      <c r="AP251" s="102" t="e">
        <f>_xll.qlIndexFixing($Z$5,AM251,,Trigger)</f>
        <v>#VALUE!</v>
      </c>
      <c r="AQ251" s="102">
        <f>_xll.qlIndexFixing($AR$1,AN251,,Trigger)</f>
        <v>-5.0118879649452275E-4</v>
      </c>
    </row>
    <row r="252" spans="38:43" ht="11.25" customHeight="1" x14ac:dyDescent="0.25">
      <c r="AL252" s="55" t="s">
        <v>106</v>
      </c>
      <c r="AM252" s="56">
        <f>_xll.qlInterestRateIndexFixingDate(IborIndex&amp;Tenor,AN252,Trigger)</f>
        <v>42492</v>
      </c>
      <c r="AN252" s="56">
        <f>_xll.qlCalendarAdvance(Calendar,AN251,AL252,"f",,Trigger)</f>
        <v>42494</v>
      </c>
      <c r="AO252" s="56">
        <f>_xll.qlInterestRateIndexMaturity(IborIndex&amp;Tenor,AN252,Trigger)</f>
        <v>42527</v>
      </c>
      <c r="AP252" s="102" t="e">
        <f>_xll.qlIndexFixing($Z$5,AM252,,Trigger)</f>
        <v>#VALUE!</v>
      </c>
      <c r="AQ252" s="102">
        <f>_xll.qlIndexFixing($AR$1,AN252,,Trigger)</f>
        <v>-5.0044129781705077E-4</v>
      </c>
    </row>
    <row r="253" spans="38:43" ht="11.25" customHeight="1" x14ac:dyDescent="0.25">
      <c r="AL253" s="55" t="s">
        <v>106</v>
      </c>
      <c r="AM253" s="56">
        <f>_xll.qlInterestRateIndexFixingDate(IborIndex&amp;Tenor,AN253,Trigger)</f>
        <v>42493</v>
      </c>
      <c r="AN253" s="56">
        <f>_xll.qlCalendarAdvance(Calendar,AN252,AL253,"f",,Trigger)</f>
        <v>42495</v>
      </c>
      <c r="AO253" s="56">
        <f>_xll.qlInterestRateIndexMaturity(IborIndex&amp;Tenor,AN253,Trigger)</f>
        <v>42527</v>
      </c>
      <c r="AP253" s="102" t="e">
        <f>_xll.qlIndexFixing($Z$5,AM253,,Trigger)</f>
        <v>#VALUE!</v>
      </c>
      <c r="AQ253" s="102">
        <f>_xll.qlIndexFixing($AR$1,AN253,,Trigger)</f>
        <v>-4.967181195339544E-4</v>
      </c>
    </row>
    <row r="254" spans="38:43" ht="11.25" customHeight="1" x14ac:dyDescent="0.25">
      <c r="AL254" s="55" t="s">
        <v>106</v>
      </c>
      <c r="AM254" s="56">
        <f>_xll.qlInterestRateIndexFixingDate(IborIndex&amp;Tenor,AN254,Trigger)</f>
        <v>42494</v>
      </c>
      <c r="AN254" s="56">
        <f>_xll.qlCalendarAdvance(Calendar,AN253,AL254,"f",,Trigger)</f>
        <v>42496</v>
      </c>
      <c r="AO254" s="56">
        <f>_xll.qlInterestRateIndexMaturity(IborIndex&amp;Tenor,AN254,Trigger)</f>
        <v>42527</v>
      </c>
      <c r="AP254" s="102" t="e">
        <f>_xll.qlIndexFixing($Z$5,AM254,,Trigger)</f>
        <v>#VALUE!</v>
      </c>
      <c r="AQ254" s="102">
        <f>_xll.qlIndexFixing($AR$1,AN254,,Trigger)</f>
        <v>-4.9554089309504273E-4</v>
      </c>
    </row>
    <row r="255" spans="38:43" ht="11.25" customHeight="1" x14ac:dyDescent="0.25">
      <c r="AL255" s="55" t="s">
        <v>106</v>
      </c>
      <c r="AM255" s="56">
        <f>_xll.qlInterestRateIndexFixingDate(IborIndex&amp;Tenor,AN255,Trigger)</f>
        <v>42495</v>
      </c>
      <c r="AN255" s="56">
        <f>_xll.qlCalendarAdvance(Calendar,AN254,AL255,"f",,Trigger)</f>
        <v>42499</v>
      </c>
      <c r="AO255" s="56">
        <f>_xll.qlInterestRateIndexMaturity(IborIndex&amp;Tenor,AN255,Trigger)</f>
        <v>42530</v>
      </c>
      <c r="AP255" s="102" t="e">
        <f>_xll.qlIndexFixing($Z$5,AM255,,Trigger)</f>
        <v>#VALUE!</v>
      </c>
      <c r="AQ255" s="102">
        <f>_xll.qlIndexFixing($AR$1,AN255,,Trigger)</f>
        <v>-4.9326541876272177E-4</v>
      </c>
    </row>
    <row r="256" spans="38:43" ht="11.25" customHeight="1" x14ac:dyDescent="0.25">
      <c r="AL256" s="55" t="s">
        <v>106</v>
      </c>
      <c r="AM256" s="56">
        <f>_xll.qlInterestRateIndexFixingDate(IborIndex&amp;Tenor,AN256,Trigger)</f>
        <v>42496</v>
      </c>
      <c r="AN256" s="56">
        <f>_xll.qlCalendarAdvance(Calendar,AN255,AL256,"f",,Trigger)</f>
        <v>42500</v>
      </c>
      <c r="AO256" s="56">
        <f>_xll.qlInterestRateIndexMaturity(IborIndex&amp;Tenor,AN256,Trigger)</f>
        <v>42531</v>
      </c>
      <c r="AP256" s="102" t="e">
        <f>_xll.qlIndexFixing($Z$5,AM256,,Trigger)</f>
        <v>#VALUE!</v>
      </c>
      <c r="AQ256" s="102">
        <f>_xll.qlIndexFixing($AR$1,AN256,,Trigger)</f>
        <v>-4.9269166624510419E-4</v>
      </c>
    </row>
    <row r="257" spans="38:43" ht="11.25" customHeight="1" x14ac:dyDescent="0.25">
      <c r="AL257" s="55" t="s">
        <v>106</v>
      </c>
      <c r="AM257" s="56">
        <f>_xll.qlInterestRateIndexFixingDate(IborIndex&amp;Tenor,AN257,Trigger)</f>
        <v>42499</v>
      </c>
      <c r="AN257" s="56">
        <f>_xll.qlCalendarAdvance(Calendar,AN256,AL257,"f",,Trigger)</f>
        <v>42501</v>
      </c>
      <c r="AO257" s="56">
        <f>_xll.qlInterestRateIndexMaturity(IborIndex&amp;Tenor,AN257,Trigger)</f>
        <v>42534</v>
      </c>
      <c r="AP257" s="102" t="e">
        <f>_xll.qlIndexFixing($Z$5,AM257,,Trigger)</f>
        <v>#VALUE!</v>
      </c>
      <c r="AQ257" s="102">
        <f>_xll.qlIndexFixing($AR$1,AN257,,Trigger)</f>
        <v>-4.9213312695480188E-4</v>
      </c>
    </row>
    <row r="258" spans="38:43" ht="11.25" customHeight="1" x14ac:dyDescent="0.25">
      <c r="AL258" s="55" t="s">
        <v>106</v>
      </c>
      <c r="AM258" s="56">
        <f>_xll.qlInterestRateIndexFixingDate(IborIndex&amp;Tenor,AN258,Trigger)</f>
        <v>42500</v>
      </c>
      <c r="AN258" s="56">
        <f>_xll.qlCalendarAdvance(Calendar,AN257,AL258,"f",,Trigger)</f>
        <v>42502</v>
      </c>
      <c r="AO258" s="56">
        <f>_xll.qlInterestRateIndexMaturity(IborIndex&amp;Tenor,AN258,Trigger)</f>
        <v>42534</v>
      </c>
      <c r="AP258" s="102" t="e">
        <f>_xll.qlIndexFixing($Z$5,AM258,,Trigger)</f>
        <v>#VALUE!</v>
      </c>
      <c r="AQ258" s="102">
        <f>_xll.qlIndexFixing($AR$1,AN258,,Trigger)</f>
        <v>-4.8880691231043981E-4</v>
      </c>
    </row>
    <row r="259" spans="38:43" ht="11.25" customHeight="1" x14ac:dyDescent="0.25">
      <c r="AL259" s="55" t="s">
        <v>106</v>
      </c>
      <c r="AM259" s="56">
        <f>_xll.qlInterestRateIndexFixingDate(IborIndex&amp;Tenor,AN259,Trigger)</f>
        <v>42501</v>
      </c>
      <c r="AN259" s="56">
        <f>_xll.qlCalendarAdvance(Calendar,AN258,AL259,"f",,Trigger)</f>
        <v>42503</v>
      </c>
      <c r="AO259" s="56">
        <f>_xll.qlInterestRateIndexMaturity(IborIndex&amp;Tenor,AN259,Trigger)</f>
        <v>42534</v>
      </c>
      <c r="AP259" s="102" t="e">
        <f>_xll.qlIndexFixing($Z$5,AM259,,Trigger)</f>
        <v>#VALUE!</v>
      </c>
      <c r="AQ259" s="102">
        <f>_xll.qlIndexFixing($AR$1,AN259,,Trigger)</f>
        <v>-4.8769345307208038E-4</v>
      </c>
    </row>
    <row r="260" spans="38:43" ht="11.25" customHeight="1" x14ac:dyDescent="0.25">
      <c r="AL260" s="55" t="s">
        <v>106</v>
      </c>
      <c r="AM260" s="56">
        <f>_xll.qlInterestRateIndexFixingDate(IborIndex&amp;Tenor,AN260,Trigger)</f>
        <v>42502</v>
      </c>
      <c r="AN260" s="56">
        <f>_xll.qlCalendarAdvance(Calendar,AN259,AL260,"f",,Trigger)</f>
        <v>42506</v>
      </c>
      <c r="AO260" s="56">
        <f>_xll.qlInterestRateIndexMaturity(IborIndex&amp;Tenor,AN260,Trigger)</f>
        <v>42537</v>
      </c>
      <c r="AP260" s="102" t="e">
        <f>_xll.qlIndexFixing($Z$5,AM260,,Trigger)</f>
        <v>#VALUE!</v>
      </c>
      <c r="AQ260" s="102">
        <f>_xll.qlIndexFixing($AR$1,AN260,,Trigger)</f>
        <v>-4.8541324498123248E-4</v>
      </c>
    </row>
    <row r="261" spans="38:43" ht="11.25" customHeight="1" x14ac:dyDescent="0.25">
      <c r="AL261" s="55" t="s">
        <v>106</v>
      </c>
      <c r="AM261" s="56">
        <f>_xll.qlInterestRateIndexFixingDate(IborIndex&amp;Tenor,AN261,Trigger)</f>
        <v>42503</v>
      </c>
      <c r="AN261" s="56">
        <f>_xll.qlCalendarAdvance(Calendar,AN260,AL261,"f",,Trigger)</f>
        <v>42507</v>
      </c>
      <c r="AO261" s="56">
        <f>_xll.qlInterestRateIndexMaturity(IborIndex&amp;Tenor,AN261,Trigger)</f>
        <v>42538</v>
      </c>
      <c r="AP261" s="102" t="e">
        <f>_xll.qlIndexFixing($Z$5,AM261,,Trigger)</f>
        <v>#VALUE!</v>
      </c>
      <c r="AQ261" s="102">
        <f>_xll.qlIndexFixing($AR$1,AN261,,Trigger)</f>
        <v>-4.8486530721175702E-4</v>
      </c>
    </row>
    <row r="262" spans="38:43" ht="11.25" customHeight="1" x14ac:dyDescent="0.25">
      <c r="AL262" s="55" t="s">
        <v>106</v>
      </c>
      <c r="AM262" s="56">
        <f>_xll.qlInterestRateIndexFixingDate(IborIndex&amp;Tenor,AN262,Trigger)</f>
        <v>42506</v>
      </c>
      <c r="AN262" s="56">
        <f>_xll.qlCalendarAdvance(Calendar,AN261,AL262,"f",,Trigger)</f>
        <v>42508</v>
      </c>
      <c r="AO262" s="56">
        <f>_xll.qlInterestRateIndexMaturity(IborIndex&amp;Tenor,AN262,Trigger)</f>
        <v>42541</v>
      </c>
      <c r="AP262" s="102" t="e">
        <f>_xll.qlIndexFixing($Z$5,AM262,,Trigger)</f>
        <v>#VALUE!</v>
      </c>
      <c r="AQ262" s="102">
        <f>_xll.qlIndexFixing($AR$1,AN262,,Trigger)</f>
        <v>-4.8431535550524392E-4</v>
      </c>
    </row>
    <row r="263" spans="38:43" ht="11.25" customHeight="1" x14ac:dyDescent="0.25">
      <c r="AL263" s="55" t="s">
        <v>106</v>
      </c>
      <c r="AM263" s="56">
        <f>_xll.qlInterestRateIndexFixingDate(IborIndex&amp;Tenor,AN263,Trigger)</f>
        <v>42507</v>
      </c>
      <c r="AN263" s="56">
        <f>_xll.qlCalendarAdvance(Calendar,AN262,AL263,"f",,Trigger)</f>
        <v>42509</v>
      </c>
      <c r="AO263" s="56">
        <f>_xll.qlInterestRateIndexMaturity(IborIndex&amp;Tenor,AN263,Trigger)</f>
        <v>42541</v>
      </c>
      <c r="AP263" s="102" t="e">
        <f>_xll.qlIndexFixing($Z$5,AM263,,Trigger)</f>
        <v>#VALUE!</v>
      </c>
      <c r="AQ263" s="102">
        <f>_xll.qlIndexFixing($AR$1,AN263,,Trigger)</f>
        <v>-4.8087982940808917E-4</v>
      </c>
    </row>
    <row r="264" spans="38:43" ht="11.25" customHeight="1" x14ac:dyDescent="0.25">
      <c r="AL264" s="55" t="s">
        <v>106</v>
      </c>
      <c r="AM264" s="56">
        <f>_xll.qlInterestRateIndexFixingDate(IborIndex&amp;Tenor,AN264,Trigger)</f>
        <v>42508</v>
      </c>
      <c r="AN264" s="56">
        <f>_xll.qlCalendarAdvance(Calendar,AN263,AL264,"f",,Trigger)</f>
        <v>42510</v>
      </c>
      <c r="AO264" s="56">
        <f>_xll.qlInterestRateIndexMaturity(IborIndex&amp;Tenor,AN264,Trigger)</f>
        <v>42541</v>
      </c>
      <c r="AP264" s="102" t="e">
        <f>_xll.qlIndexFixing($Z$5,AM264,,Trigger)</f>
        <v>#VALUE!</v>
      </c>
      <c r="AQ264" s="102">
        <f>_xll.qlIndexFixing($AR$1,AN264,,Trigger)</f>
        <v>-4.7972170352902102E-4</v>
      </c>
    </row>
    <row r="265" spans="38:43" ht="11.25" customHeight="1" x14ac:dyDescent="0.25">
      <c r="AL265" s="55" t="s">
        <v>106</v>
      </c>
      <c r="AM265" s="56">
        <f>_xll.qlInterestRateIndexFixingDate(IborIndex&amp;Tenor,AN265,Trigger)</f>
        <v>42509</v>
      </c>
      <c r="AN265" s="56">
        <f>_xll.qlCalendarAdvance(Calendar,AN264,AL265,"f",,Trigger)</f>
        <v>42513</v>
      </c>
      <c r="AO265" s="56">
        <f>_xll.qlInterestRateIndexMaturity(IborIndex&amp;Tenor,AN265,Trigger)</f>
        <v>42544</v>
      </c>
      <c r="AP265" s="102" t="e">
        <f>_xll.qlIndexFixing($Z$5,AM265,,Trigger)</f>
        <v>#VALUE!</v>
      </c>
      <c r="AQ265" s="102">
        <f>_xll.qlIndexFixing($AR$1,AN265,,Trigger)</f>
        <v>-4.7734982608985376E-4</v>
      </c>
    </row>
    <row r="266" spans="38:43" ht="11.25" customHeight="1" x14ac:dyDescent="0.25">
      <c r="AL266" s="55" t="s">
        <v>106</v>
      </c>
      <c r="AM266" s="56">
        <f>_xll.qlInterestRateIndexFixingDate(IborIndex&amp;Tenor,AN266,Trigger)</f>
        <v>42510</v>
      </c>
      <c r="AN266" s="56">
        <f>_xll.qlCalendarAdvance(Calendar,AN265,AL266,"f",,Trigger)</f>
        <v>42514</v>
      </c>
      <c r="AO266" s="56">
        <f>_xll.qlInterestRateIndexMaturity(IborIndex&amp;Tenor,AN266,Trigger)</f>
        <v>42545</v>
      </c>
      <c r="AP266" s="102" t="e">
        <f>_xll.qlIndexFixing($Z$5,AM266,,Trigger)</f>
        <v>#VALUE!</v>
      </c>
      <c r="AQ266" s="102">
        <f>_xll.qlIndexFixing($AR$1,AN266,,Trigger)</f>
        <v>-4.767799214433488E-4</v>
      </c>
    </row>
    <row r="267" spans="38:43" ht="11.25" customHeight="1" x14ac:dyDescent="0.25">
      <c r="AL267" s="55" t="s">
        <v>106</v>
      </c>
      <c r="AM267" s="56">
        <f>_xll.qlInterestRateIndexFixingDate(IborIndex&amp;Tenor,AN267,Trigger)</f>
        <v>42513</v>
      </c>
      <c r="AN267" s="56">
        <f>_xll.qlCalendarAdvance(Calendar,AN266,AL267,"f",,Trigger)</f>
        <v>42515</v>
      </c>
      <c r="AO267" s="56">
        <f>_xll.qlInterestRateIndexMaturity(IborIndex&amp;Tenor,AN267,Trigger)</f>
        <v>42548</v>
      </c>
      <c r="AP267" s="102" t="e">
        <f>_xll.qlIndexFixing($Z$5,AM267,,Trigger)</f>
        <v>#VALUE!</v>
      </c>
      <c r="AQ267" s="102">
        <f>_xll.qlIndexFixing($AR$1,AN267,,Trigger)</f>
        <v>-4.7620790852051422E-4</v>
      </c>
    </row>
    <row r="268" spans="38:43" ht="11.25" customHeight="1" x14ac:dyDescent="0.25">
      <c r="AL268" s="55" t="s">
        <v>106</v>
      </c>
      <c r="AM268" s="56">
        <f>_xll.qlInterestRateIndexFixingDate(IborIndex&amp;Tenor,AN268,Trigger)</f>
        <v>42514</v>
      </c>
      <c r="AN268" s="56">
        <f>_xll.qlCalendarAdvance(Calendar,AN267,AL268,"f",,Trigger)</f>
        <v>42516</v>
      </c>
      <c r="AO268" s="56">
        <f>_xll.qlInterestRateIndexMaturity(IborIndex&amp;Tenor,AN268,Trigger)</f>
        <v>42548</v>
      </c>
      <c r="AP268" s="102" t="e">
        <f>_xll.qlIndexFixing($Z$5,AM268,,Trigger)</f>
        <v>#VALUE!</v>
      </c>
      <c r="AQ268" s="102">
        <f>_xll.qlIndexFixing($AR$1,AN268,,Trigger)</f>
        <v>-4.7263413866240457E-4</v>
      </c>
    </row>
    <row r="269" spans="38:43" ht="11.25" customHeight="1" x14ac:dyDescent="0.25">
      <c r="AL269" s="55" t="s">
        <v>106</v>
      </c>
      <c r="AM269" s="56">
        <f>_xll.qlInterestRateIndexFixingDate(IborIndex&amp;Tenor,AN269,Trigger)</f>
        <v>42515</v>
      </c>
      <c r="AN269" s="56">
        <f>_xll.qlCalendarAdvance(Calendar,AN268,AL269,"f",,Trigger)</f>
        <v>42517</v>
      </c>
      <c r="AO269" s="56">
        <f>_xll.qlInterestRateIndexMaturity(IborIndex&amp;Tenor,AN269,Trigger)</f>
        <v>42548</v>
      </c>
      <c r="AP269" s="102" t="e">
        <f>_xll.qlIndexFixing($Z$5,AM269,,Trigger)</f>
        <v>#VALUE!</v>
      </c>
      <c r="AQ269" s="102">
        <f>_xll.qlIndexFixing($AR$1,AN269,,Trigger)</f>
        <v>-4.7205020890705995E-4</v>
      </c>
    </row>
    <row r="270" spans="38:43" ht="11.25" customHeight="1" x14ac:dyDescent="0.25">
      <c r="AL270" s="55" t="s">
        <v>106</v>
      </c>
      <c r="AM270" s="56">
        <f>_xll.qlInterestRateIndexFixingDate(IborIndex&amp;Tenor,AN270,Trigger)</f>
        <v>42516</v>
      </c>
      <c r="AN270" s="56">
        <f>_xll.qlCalendarAdvance(Calendar,AN269,AL270,"f",,Trigger)</f>
        <v>42520</v>
      </c>
      <c r="AO270" s="56">
        <f>_xll.qlInterestRateIndexMaturity(IborIndex&amp;Tenor,AN270,Trigger)</f>
        <v>42551</v>
      </c>
      <c r="AP270" s="102" t="e">
        <f>_xll.qlIndexFixing($Z$5,AM270,,Trigger)</f>
        <v>#VALUE!</v>
      </c>
      <c r="AQ270" s="102">
        <f>_xll.qlIndexFixing($AR$1,AN270,,Trigger)</f>
        <v>-4.7084212934933589E-4</v>
      </c>
    </row>
    <row r="271" spans="38:43" ht="11.25" customHeight="1" x14ac:dyDescent="0.25">
      <c r="AL271" s="55" t="s">
        <v>106</v>
      </c>
      <c r="AM271" s="56">
        <f>_xll.qlInterestRateIndexFixingDate(IborIndex&amp;Tenor,AN271,Trigger)</f>
        <v>42517</v>
      </c>
      <c r="AN271" s="56">
        <f>_xll.qlCalendarAdvance(Calendar,AN270,AL271,"f",,Trigger)</f>
        <v>42521</v>
      </c>
      <c r="AO271" s="56">
        <f>_xll.qlInterestRateIndexMaturity(IborIndex&amp;Tenor,AN271,Trigger)</f>
        <v>42551</v>
      </c>
      <c r="AP271" s="102" t="e">
        <f>_xll.qlIndexFixing($Z$5,AM271,,Trigger)</f>
        <v>#VALUE!</v>
      </c>
      <c r="AQ271" s="102">
        <f>_xll.qlIndexFixing($AR$1,AN271,,Trigger)</f>
        <v>-4.6836899644436825E-4</v>
      </c>
    </row>
    <row r="272" spans="38:43" ht="11.25" customHeight="1" x14ac:dyDescent="0.25">
      <c r="AL272" s="55" t="s">
        <v>106</v>
      </c>
      <c r="AM272" s="56">
        <f>_xll.qlInterestRateIndexFixingDate(IborIndex&amp;Tenor,AN272,Trigger)</f>
        <v>42520</v>
      </c>
      <c r="AN272" s="56">
        <f>_xll.qlCalendarAdvance(Calendar,AN271,AL272,"f",,Trigger)</f>
        <v>42522</v>
      </c>
      <c r="AO272" s="56">
        <f>_xll.qlInterestRateIndexMaturity(IborIndex&amp;Tenor,AN272,Trigger)</f>
        <v>42552</v>
      </c>
      <c r="AP272" s="102" t="e">
        <f>_xll.qlIndexFixing($Z$5,AM272,,Trigger)</f>
        <v>#VALUE!</v>
      </c>
      <c r="AQ272" s="102">
        <f>_xll.qlIndexFixing($AR$1,AN272,,Trigger)</f>
        <v>-4.677739318267065E-4</v>
      </c>
    </row>
    <row r="273" spans="38:43" ht="11.25" customHeight="1" x14ac:dyDescent="0.25">
      <c r="AL273" s="55" t="s">
        <v>106</v>
      </c>
      <c r="AM273" s="56">
        <f>_xll.qlInterestRateIndexFixingDate(IborIndex&amp;Tenor,AN273,Trigger)</f>
        <v>42521</v>
      </c>
      <c r="AN273" s="56">
        <f>_xll.qlCalendarAdvance(Calendar,AN272,AL273,"f",,Trigger)</f>
        <v>42523</v>
      </c>
      <c r="AO273" s="56">
        <f>_xll.qlInterestRateIndexMaturity(IborIndex&amp;Tenor,AN273,Trigger)</f>
        <v>42555</v>
      </c>
      <c r="AP273" s="102" t="e">
        <f>_xll.qlIndexFixing($Z$5,AM273,,Trigger)</f>
        <v>#VALUE!</v>
      </c>
      <c r="AQ273" s="102">
        <f>_xll.qlIndexFixing($AR$1,AN273,,Trigger)</f>
        <v>-4.6469823688388701E-4</v>
      </c>
    </row>
    <row r="274" spans="38:43" ht="11.25" customHeight="1" x14ac:dyDescent="0.25">
      <c r="AL274" s="55" t="s">
        <v>106</v>
      </c>
      <c r="AM274" s="56">
        <f>_xll.qlInterestRateIndexFixingDate(IborIndex&amp;Tenor,AN274,Trigger)</f>
        <v>42522</v>
      </c>
      <c r="AN274" s="56">
        <f>_xll.qlCalendarAdvance(Calendar,AN273,AL274,"f",,Trigger)</f>
        <v>42524</v>
      </c>
      <c r="AO274" s="56">
        <f>_xll.qlInterestRateIndexMaturity(IborIndex&amp;Tenor,AN274,Trigger)</f>
        <v>42555</v>
      </c>
      <c r="AP274" s="102" t="e">
        <f>_xll.qlIndexFixing($Z$5,AM274,,Trigger)</f>
        <v>#VALUE!</v>
      </c>
      <c r="AQ274" s="102">
        <f>_xll.qlIndexFixing($AR$1,AN274,,Trigger)</f>
        <v>-4.6344847652202148E-4</v>
      </c>
    </row>
    <row r="275" spans="38:43" ht="11.25" customHeight="1" x14ac:dyDescent="0.25">
      <c r="AL275" s="55" t="s">
        <v>106</v>
      </c>
      <c r="AM275" s="56">
        <f>_xll.qlInterestRateIndexFixingDate(IborIndex&amp;Tenor,AN275,Trigger)</f>
        <v>42523</v>
      </c>
      <c r="AN275" s="56">
        <f>_xll.qlCalendarAdvance(Calendar,AN274,AL275,"f",,Trigger)</f>
        <v>42527</v>
      </c>
      <c r="AO275" s="56">
        <f>_xll.qlInterestRateIndexMaturity(IborIndex&amp;Tenor,AN275,Trigger)</f>
        <v>42557</v>
      </c>
      <c r="AP275" s="102" t="e">
        <f>_xll.qlIndexFixing($Z$5,AM275,,Trigger)</f>
        <v>#VALUE!</v>
      </c>
      <c r="AQ275" s="102">
        <f>_xll.qlIndexFixing($AR$1,AN275,,Trigger)</f>
        <v>-4.6219162790217538E-4</v>
      </c>
    </row>
    <row r="276" spans="38:43" ht="11.25" customHeight="1" x14ac:dyDescent="0.25">
      <c r="AL276" s="55" t="s">
        <v>106</v>
      </c>
      <c r="AM276" s="56">
        <f>_xll.qlInterestRateIndexFixingDate(IborIndex&amp;Tenor,AN276,Trigger)</f>
        <v>42524</v>
      </c>
      <c r="AN276" s="56">
        <f>_xll.qlCalendarAdvance(Calendar,AN275,AL276,"f",,Trigger)</f>
        <v>42528</v>
      </c>
      <c r="AO276" s="56">
        <f>_xll.qlInterestRateIndexMaturity(IborIndex&amp;Tenor,AN276,Trigger)</f>
        <v>42558</v>
      </c>
      <c r="AP276" s="102" t="e">
        <f>_xll.qlIndexFixing($Z$5,AM276,,Trigger)</f>
        <v>#VALUE!</v>
      </c>
      <c r="AQ276" s="102">
        <f>_xll.qlIndexFixing($AR$1,AN276,,Trigger)</f>
        <v>-4.596186689055648E-4</v>
      </c>
    </row>
    <row r="277" spans="38:43" ht="11.25" customHeight="1" x14ac:dyDescent="0.25">
      <c r="AL277" s="55" t="s">
        <v>106</v>
      </c>
      <c r="AM277" s="56">
        <f>_xll.qlInterestRateIndexFixingDate(IborIndex&amp;Tenor,AN277,Trigger)</f>
        <v>42527</v>
      </c>
      <c r="AN277" s="56">
        <f>_xll.qlCalendarAdvance(Calendar,AN276,AL277,"f",,Trigger)</f>
        <v>42529</v>
      </c>
      <c r="AO277" s="56">
        <f>_xll.qlInterestRateIndexMaturity(IborIndex&amp;Tenor,AN277,Trigger)</f>
        <v>42559</v>
      </c>
      <c r="AP277" s="102" t="e">
        <f>_xll.qlIndexFixing($Z$5,AM277,,Trigger)</f>
        <v>#VALUE!</v>
      </c>
      <c r="AQ277" s="102">
        <f>_xll.qlIndexFixing($AR$1,AN277,,Trigger)</f>
        <v>-4.5899956212363554E-4</v>
      </c>
    </row>
    <row r="278" spans="38:43" ht="11.25" customHeight="1" x14ac:dyDescent="0.25">
      <c r="AL278" s="55" t="s">
        <v>106</v>
      </c>
      <c r="AM278" s="56">
        <f>_xll.qlInterestRateIndexFixingDate(IborIndex&amp;Tenor,AN278,Trigger)</f>
        <v>42528</v>
      </c>
      <c r="AN278" s="56">
        <f>_xll.qlCalendarAdvance(Calendar,AN277,AL278,"f",,Trigger)</f>
        <v>42530</v>
      </c>
      <c r="AO278" s="56">
        <f>_xll.qlInterestRateIndexMaturity(IborIndex&amp;Tenor,AN278,Trigger)</f>
        <v>42562</v>
      </c>
      <c r="AP278" s="102" t="e">
        <f>_xll.qlIndexFixing($Z$5,AM278,,Trigger)</f>
        <v>#VALUE!</v>
      </c>
      <c r="AQ278" s="102">
        <f>_xll.qlIndexFixing($AR$1,AN278,,Trigger)</f>
        <v>-4.5579964620356961E-4</v>
      </c>
    </row>
    <row r="279" spans="38:43" ht="11.25" customHeight="1" x14ac:dyDescent="0.25">
      <c r="AL279" s="55" t="s">
        <v>106</v>
      </c>
      <c r="AM279" s="56">
        <f>_xll.qlInterestRateIndexFixingDate(IborIndex&amp;Tenor,AN279,Trigger)</f>
        <v>42529</v>
      </c>
      <c r="AN279" s="56">
        <f>_xll.qlCalendarAdvance(Calendar,AN278,AL279,"f",,Trigger)</f>
        <v>42531</v>
      </c>
      <c r="AO279" s="56">
        <f>_xll.qlInterestRateIndexMaturity(IborIndex&amp;Tenor,AN279,Trigger)</f>
        <v>42562</v>
      </c>
      <c r="AP279" s="102" t="e">
        <f>_xll.qlIndexFixing($Z$5,AM279,,Trigger)</f>
        <v>#VALUE!</v>
      </c>
      <c r="AQ279" s="102">
        <f>_xll.qlIndexFixing($AR$1,AN279,,Trigger)</f>
        <v>-4.5449941921615888E-4</v>
      </c>
    </row>
    <row r="280" spans="38:43" ht="11.25" customHeight="1" x14ac:dyDescent="0.25">
      <c r="AL280" s="55" t="s">
        <v>106</v>
      </c>
      <c r="AM280" s="56">
        <f>_xll.qlInterestRateIndexFixingDate(IborIndex&amp;Tenor,AN280,Trigger)</f>
        <v>42530</v>
      </c>
      <c r="AN280" s="56">
        <f>_xll.qlCalendarAdvance(Calendar,AN279,AL280,"f",,Trigger)</f>
        <v>42534</v>
      </c>
      <c r="AO280" s="56">
        <f>_xll.qlInterestRateIndexMaturity(IborIndex&amp;Tenor,AN280,Trigger)</f>
        <v>42564</v>
      </c>
      <c r="AP280" s="102" t="e">
        <f>_xll.qlIndexFixing($Z$5,AM280,,Trigger)</f>
        <v>#VALUE!</v>
      </c>
      <c r="AQ280" s="102">
        <f>_xll.qlIndexFixing($AR$1,AN280,,Trigger)</f>
        <v>-4.5319182104508471E-4</v>
      </c>
    </row>
    <row r="281" spans="38:43" ht="11.25" customHeight="1" x14ac:dyDescent="0.25">
      <c r="AL281" s="55" t="s">
        <v>106</v>
      </c>
      <c r="AM281" s="56">
        <f>_xll.qlInterestRateIndexFixingDate(IborIndex&amp;Tenor,AN281,Trigger)</f>
        <v>42531</v>
      </c>
      <c r="AN281" s="56">
        <f>_xll.qlCalendarAdvance(Calendar,AN280,AL281,"f",,Trigger)</f>
        <v>42535</v>
      </c>
      <c r="AO281" s="56">
        <f>_xll.qlInterestRateIndexMaturity(IborIndex&amp;Tenor,AN281,Trigger)</f>
        <v>42565</v>
      </c>
      <c r="AP281" s="102" t="e">
        <f>_xll.qlIndexFixing($Z$5,AM281,,Trigger)</f>
        <v>#VALUE!</v>
      </c>
      <c r="AQ281" s="102">
        <f>_xll.qlIndexFixing($AR$1,AN281,,Trigger)</f>
        <v>-4.5051507544524583E-4</v>
      </c>
    </row>
    <row r="282" spans="38:43" ht="11.25" customHeight="1" x14ac:dyDescent="0.25">
      <c r="AL282" s="55" t="s">
        <v>106</v>
      </c>
      <c r="AM282" s="56">
        <f>_xll.qlInterestRateIndexFixingDate(IborIndex&amp;Tenor,AN282,Trigger)</f>
        <v>42534</v>
      </c>
      <c r="AN282" s="56">
        <f>_xll.qlCalendarAdvance(Calendar,AN281,AL282,"f",,Trigger)</f>
        <v>42536</v>
      </c>
      <c r="AO282" s="56">
        <f>_xll.qlInterestRateIndexMaturity(IborIndex&amp;Tenor,AN282,Trigger)</f>
        <v>42566</v>
      </c>
      <c r="AP282" s="102" t="e">
        <f>_xll.qlIndexFixing($Z$5,AM282,,Trigger)</f>
        <v>#VALUE!</v>
      </c>
      <c r="AQ282" s="102">
        <f>_xll.qlIndexFixing($AR$1,AN282,,Trigger)</f>
        <v>-4.498709360234443E-4</v>
      </c>
    </row>
    <row r="283" spans="38:43" ht="11.25" customHeight="1" x14ac:dyDescent="0.25">
      <c r="AL283" s="55" t="s">
        <v>106</v>
      </c>
      <c r="AM283" s="56">
        <f>_xll.qlInterestRateIndexFixingDate(IborIndex&amp;Tenor,AN283,Trigger)</f>
        <v>42535</v>
      </c>
      <c r="AN283" s="56">
        <f>_xll.qlCalendarAdvance(Calendar,AN282,AL283,"f",,Trigger)</f>
        <v>42537</v>
      </c>
      <c r="AO283" s="56">
        <f>_xll.qlInterestRateIndexMaturity(IborIndex&amp;Tenor,AN283,Trigger)</f>
        <v>42569</v>
      </c>
      <c r="AP283" s="102" t="e">
        <f>_xll.qlIndexFixing($Z$5,AM283,,Trigger)</f>
        <v>#VALUE!</v>
      </c>
      <c r="AQ283" s="102">
        <f>_xll.qlIndexFixing($AR$1,AN283,,Trigger)</f>
        <v>-4.4654184767711769E-4</v>
      </c>
    </row>
    <row r="284" spans="38:43" ht="11.25" customHeight="1" x14ac:dyDescent="0.25">
      <c r="AL284" s="55" t="s">
        <v>106</v>
      </c>
      <c r="AM284" s="56">
        <f>_xll.qlInterestRateIndexFixingDate(IborIndex&amp;Tenor,AN284,Trigger)</f>
        <v>42536</v>
      </c>
      <c r="AN284" s="56">
        <f>_xll.qlCalendarAdvance(Calendar,AN283,AL284,"f",,Trigger)</f>
        <v>42538</v>
      </c>
      <c r="AO284" s="56">
        <f>_xll.qlInterestRateIndexMaturity(IborIndex&amp;Tenor,AN284,Trigger)</f>
        <v>42569</v>
      </c>
      <c r="AP284" s="102" t="e">
        <f>_xll.qlIndexFixing($Z$5,AM284,,Trigger)</f>
        <v>#VALUE!</v>
      </c>
      <c r="AQ284" s="102">
        <f>_xll.qlIndexFixing($AR$1,AN284,,Trigger)</f>
        <v>-4.4518917357638799E-4</v>
      </c>
    </row>
    <row r="285" spans="38:43" ht="11.25" customHeight="1" x14ac:dyDescent="0.25">
      <c r="AL285" s="55" t="s">
        <v>106</v>
      </c>
      <c r="AM285" s="56">
        <f>_xll.qlInterestRateIndexFixingDate(IborIndex&amp;Tenor,AN285,Trigger)</f>
        <v>42537</v>
      </c>
      <c r="AN285" s="56">
        <f>_xll.qlCalendarAdvance(Calendar,AN284,AL285,"f",,Trigger)</f>
        <v>42541</v>
      </c>
      <c r="AO285" s="56">
        <f>_xll.qlInterestRateIndexMaturity(IborIndex&amp;Tenor,AN285,Trigger)</f>
        <v>42571</v>
      </c>
      <c r="AP285" s="102" t="e">
        <f>_xll.qlIndexFixing($Z$5,AM285,,Trigger)</f>
        <v>#VALUE!</v>
      </c>
      <c r="AQ285" s="102">
        <f>_xll.qlIndexFixing($AR$1,AN285,,Trigger)</f>
        <v>-4.4382884535698608E-4</v>
      </c>
    </row>
    <row r="286" spans="38:43" ht="11.25" customHeight="1" x14ac:dyDescent="0.25">
      <c r="AL286" s="55" t="s">
        <v>106</v>
      </c>
      <c r="AM286" s="56">
        <f>_xll.qlInterestRateIndexFixingDate(IborIndex&amp;Tenor,AN286,Trigger)</f>
        <v>42538</v>
      </c>
      <c r="AN286" s="56">
        <f>_xll.qlCalendarAdvance(Calendar,AN285,AL286,"f",,Trigger)</f>
        <v>42542</v>
      </c>
      <c r="AO286" s="56">
        <f>_xll.qlInterestRateIndexMaturity(IborIndex&amp;Tenor,AN286,Trigger)</f>
        <v>42572</v>
      </c>
      <c r="AP286" s="102" t="e">
        <f>_xll.qlIndexFixing($Z$5,AM286,,Trigger)</f>
        <v>#VALUE!</v>
      </c>
      <c r="AQ286" s="102">
        <f>_xll.qlIndexFixing($AR$1,AN286,,Trigger)</f>
        <v>-4.4104435260053365E-4</v>
      </c>
    </row>
    <row r="287" spans="38:43" ht="11.25" customHeight="1" x14ac:dyDescent="0.25">
      <c r="AL287" s="55" t="s">
        <v>106</v>
      </c>
      <c r="AM287" s="56">
        <f>_xll.qlInterestRateIndexFixingDate(IborIndex&amp;Tenor,AN287,Trigger)</f>
        <v>42541</v>
      </c>
      <c r="AN287" s="56">
        <f>_xll.qlCalendarAdvance(Calendar,AN286,AL287,"f",,Trigger)</f>
        <v>42543</v>
      </c>
      <c r="AO287" s="56">
        <f>_xll.qlInterestRateIndexMaturity(IborIndex&amp;Tenor,AN287,Trigger)</f>
        <v>42573</v>
      </c>
      <c r="AP287" s="102" t="e">
        <f>_xll.qlIndexFixing($Z$5,AM287,,Trigger)</f>
        <v>#VALUE!</v>
      </c>
      <c r="AQ287" s="102">
        <f>_xll.qlIndexFixing($AR$1,AN287,,Trigger)</f>
        <v>-4.4037419007381118E-4</v>
      </c>
    </row>
    <row r="288" spans="38:43" ht="11.25" customHeight="1" x14ac:dyDescent="0.25">
      <c r="AL288" s="55" t="s">
        <v>106</v>
      </c>
      <c r="AM288" s="56">
        <f>_xll.qlInterestRateIndexFixingDate(IborIndex&amp;Tenor,AN288,Trigger)</f>
        <v>42542</v>
      </c>
      <c r="AN288" s="56">
        <f>_xll.qlCalendarAdvance(Calendar,AN287,AL288,"f",,Trigger)</f>
        <v>42544</v>
      </c>
      <c r="AO288" s="56">
        <f>_xll.qlInterestRateIndexMaturity(IborIndex&amp;Tenor,AN288,Trigger)</f>
        <v>42576</v>
      </c>
      <c r="AP288" s="102" t="e">
        <f>_xll.qlIndexFixing($Z$5,AM288,,Trigger)</f>
        <v>#VALUE!</v>
      </c>
      <c r="AQ288" s="102">
        <f>_xll.qlIndexFixing($AR$1,AN288,,Trigger)</f>
        <v>-4.3691097783149502E-4</v>
      </c>
    </row>
    <row r="289" spans="38:43" ht="11.25" customHeight="1" x14ac:dyDescent="0.25">
      <c r="AL289" s="55" t="s">
        <v>106</v>
      </c>
      <c r="AM289" s="56">
        <f>_xll.qlInterestRateIndexFixingDate(IborIndex&amp;Tenor,AN289,Trigger)</f>
        <v>42543</v>
      </c>
      <c r="AN289" s="56">
        <f>_xll.qlCalendarAdvance(Calendar,AN288,AL289,"f",,Trigger)</f>
        <v>42545</v>
      </c>
      <c r="AO289" s="56">
        <f>_xll.qlInterestRateIndexMaturity(IborIndex&amp;Tenor,AN289,Trigger)</f>
        <v>42576</v>
      </c>
      <c r="AP289" s="102" t="e">
        <f>_xll.qlIndexFixing($Z$5,AM289,,Trigger)</f>
        <v>#VALUE!</v>
      </c>
      <c r="AQ289" s="102">
        <f>_xll.qlIndexFixing($AR$1,AN289,,Trigger)</f>
        <v>-4.3550387611368535E-4</v>
      </c>
    </row>
    <row r="290" spans="38:43" ht="11.25" customHeight="1" x14ac:dyDescent="0.25">
      <c r="AL290" s="55" t="s">
        <v>106</v>
      </c>
      <c r="AM290" s="56">
        <f>_xll.qlInterestRateIndexFixingDate(IborIndex&amp;Tenor,AN290,Trigger)</f>
        <v>42544</v>
      </c>
      <c r="AN290" s="56">
        <f>_xll.qlCalendarAdvance(Calendar,AN289,AL290,"f",,Trigger)</f>
        <v>42548</v>
      </c>
      <c r="AO290" s="56">
        <f>_xll.qlInterestRateIndexMaturity(IborIndex&amp;Tenor,AN290,Trigger)</f>
        <v>42578</v>
      </c>
      <c r="AP290" s="102" t="e">
        <f>_xll.qlIndexFixing($Z$5,AM290,,Trigger)</f>
        <v>#VALUE!</v>
      </c>
      <c r="AQ290" s="102">
        <f>_xll.qlIndexFixing($AR$1,AN290,,Trigger)</f>
        <v>-4.3408883734485926E-4</v>
      </c>
    </row>
    <row r="291" spans="38:43" ht="11.25" customHeight="1" x14ac:dyDescent="0.25">
      <c r="AL291" s="55" t="s">
        <v>106</v>
      </c>
      <c r="AM291" s="56">
        <f>_xll.qlInterestRateIndexFixingDate(IborIndex&amp;Tenor,AN291,Trigger)</f>
        <v>42545</v>
      </c>
      <c r="AN291" s="56">
        <f>_xll.qlCalendarAdvance(Calendar,AN290,AL291,"f",,Trigger)</f>
        <v>42549</v>
      </c>
      <c r="AO291" s="56">
        <f>_xll.qlInterestRateIndexMaturity(IborIndex&amp;Tenor,AN291,Trigger)</f>
        <v>42579</v>
      </c>
      <c r="AP291" s="102" t="e">
        <f>_xll.qlIndexFixing($Z$5,AM291,,Trigger)</f>
        <v>#VALUE!</v>
      </c>
      <c r="AQ291" s="102">
        <f>_xll.qlIndexFixing($AR$1,AN291,,Trigger)</f>
        <v>-4.3339825035827484E-4</v>
      </c>
    </row>
    <row r="292" spans="38:43" ht="11.25" customHeight="1" x14ac:dyDescent="0.25">
      <c r="AL292" s="55" t="s">
        <v>106</v>
      </c>
      <c r="AM292" s="56">
        <f>_xll.qlInterestRateIndexFixingDate(IborIndex&amp;Tenor,AN292,Trigger)</f>
        <v>42548</v>
      </c>
      <c r="AN292" s="56">
        <f>_xll.qlCalendarAdvance(Calendar,AN291,AL292,"f",,Trigger)</f>
        <v>42550</v>
      </c>
      <c r="AO292" s="56">
        <f>_xll.qlInterestRateIndexMaturity(IborIndex&amp;Tenor,AN292,Trigger)</f>
        <v>42580</v>
      </c>
      <c r="AP292" s="102" t="e">
        <f>_xll.qlIndexFixing($Z$5,AM292,,Trigger)</f>
        <v>#VALUE!</v>
      </c>
      <c r="AQ292" s="102">
        <f>_xll.qlIndexFixing($AR$1,AN292,,Trigger)</f>
        <v>-4.3049546073603204E-4</v>
      </c>
    </row>
    <row r="293" spans="38:43" ht="11.25" customHeight="1" x14ac:dyDescent="0.25">
      <c r="AL293" s="55" t="s">
        <v>106</v>
      </c>
      <c r="AM293" s="56">
        <f>_xll.qlInterestRateIndexFixingDate(IborIndex&amp;Tenor,AN293,Trigger)</f>
        <v>42549</v>
      </c>
      <c r="AN293" s="56">
        <f>_xll.qlCalendarAdvance(Calendar,AN292,AL293,"f",,Trigger)</f>
        <v>42551</v>
      </c>
      <c r="AO293" s="56">
        <f>_xll.qlInterestRateIndexMaturity(IborIndex&amp;Tenor,AN293,Trigger)</f>
        <v>42580</v>
      </c>
      <c r="AP293" s="102" t="e">
        <f>_xll.qlIndexFixing($Z$5,AM293,,Trigger)</f>
        <v>#VALUE!</v>
      </c>
      <c r="AQ293" s="102">
        <f>_xll.qlIndexFixing($AR$1,AN293,,Trigger)</f>
        <v>-4.2614135031414325E-4</v>
      </c>
    </row>
    <row r="294" spans="38:43" ht="11.25" customHeight="1" x14ac:dyDescent="0.25">
      <c r="AL294" s="55" t="s">
        <v>106</v>
      </c>
      <c r="AM294" s="56">
        <f>_xll.qlInterestRateIndexFixingDate(IborIndex&amp;Tenor,AN294,Trigger)</f>
        <v>42550</v>
      </c>
      <c r="AN294" s="56">
        <f>_xll.qlCalendarAdvance(Calendar,AN293,AL294,"f",,Trigger)</f>
        <v>42552</v>
      </c>
      <c r="AO294" s="56">
        <f>_xll.qlInterestRateIndexMaturity(IborIndex&amp;Tenor,AN294,Trigger)</f>
        <v>42583</v>
      </c>
      <c r="AP294" s="102" t="e">
        <f>_xll.qlIndexFixing($Z$5,AM294,,Trigger)</f>
        <v>#VALUE!</v>
      </c>
      <c r="AQ294" s="102">
        <f>_xll.qlIndexFixing($AR$1,AN294,,Trigger)</f>
        <v>-4.2467363452910572E-4</v>
      </c>
    </row>
    <row r="295" spans="38:43" ht="11.25" customHeight="1" x14ac:dyDescent="0.25">
      <c r="AL295" s="55" t="s">
        <v>106</v>
      </c>
      <c r="AM295" s="56">
        <f>_xll.qlInterestRateIndexFixingDate(IborIndex&amp;Tenor,AN295,Trigger)</f>
        <v>42551</v>
      </c>
      <c r="AN295" s="56">
        <f>_xll.qlCalendarAdvance(Calendar,AN294,AL295,"f",,Trigger)</f>
        <v>42555</v>
      </c>
      <c r="AO295" s="56">
        <f>_xll.qlInterestRateIndexMaturity(IborIndex&amp;Tenor,AN295,Trigger)</f>
        <v>42586</v>
      </c>
      <c r="AP295" s="102" t="e">
        <f>_xll.qlIndexFixing($Z$5,AM295,,Trigger)</f>
        <v>#VALUE!</v>
      </c>
      <c r="AQ295" s="102">
        <f>_xll.qlIndexFixing($AR$1,AN295,,Trigger)</f>
        <v>-4.2166857030068178E-4</v>
      </c>
    </row>
    <row r="296" spans="38:43" ht="11.25" customHeight="1" x14ac:dyDescent="0.25">
      <c r="AL296" s="55" t="s">
        <v>106</v>
      </c>
      <c r="AM296" s="56">
        <f>_xll.qlInterestRateIndexFixingDate(IborIndex&amp;Tenor,AN296,Trigger)</f>
        <v>42552</v>
      </c>
      <c r="AN296" s="56">
        <f>_xll.qlCalendarAdvance(Calendar,AN295,AL296,"f",,Trigger)</f>
        <v>42556</v>
      </c>
      <c r="AO296" s="56">
        <f>_xll.qlInterestRateIndexMaturity(IborIndex&amp;Tenor,AN296,Trigger)</f>
        <v>42587</v>
      </c>
      <c r="AP296" s="102" t="e">
        <f>_xll.qlIndexFixing($Z$5,AM296,,Trigger)</f>
        <v>#VALUE!</v>
      </c>
      <c r="AQ296" s="102">
        <f>_xll.qlIndexFixing($AR$1,AN296,,Trigger)</f>
        <v>-4.2094606450049366E-4</v>
      </c>
    </row>
    <row r="297" spans="38:43" ht="11.25" customHeight="1" x14ac:dyDescent="0.25">
      <c r="AL297" s="55" t="s">
        <v>106</v>
      </c>
      <c r="AM297" s="56">
        <f>_xll.qlInterestRateIndexFixingDate(IborIndex&amp;Tenor,AN297,Trigger)</f>
        <v>42555</v>
      </c>
      <c r="AN297" s="56">
        <f>_xll.qlCalendarAdvance(Calendar,AN296,AL297,"f",,Trigger)</f>
        <v>42557</v>
      </c>
      <c r="AO297" s="56">
        <f>_xll.qlInterestRateIndexMaturity(IborIndex&amp;Tenor,AN297,Trigger)</f>
        <v>42590</v>
      </c>
      <c r="AP297" s="102" t="e">
        <f>_xll.qlIndexFixing($Z$5,AM297,,Trigger)</f>
        <v>#VALUE!</v>
      </c>
      <c r="AQ297" s="102">
        <f>_xll.qlIndexFixing($AR$1,AN297,,Trigger)</f>
        <v>-4.2022088438759881E-4</v>
      </c>
    </row>
    <row r="298" spans="38:43" ht="11.25" customHeight="1" x14ac:dyDescent="0.25">
      <c r="AL298" s="55" t="s">
        <v>106</v>
      </c>
      <c r="AM298" s="56">
        <f>_xll.qlInterestRateIndexFixingDate(IborIndex&amp;Tenor,AN298,Trigger)</f>
        <v>42556</v>
      </c>
      <c r="AN298" s="56">
        <f>_xll.qlCalendarAdvance(Calendar,AN297,AL298,"f",,Trigger)</f>
        <v>42558</v>
      </c>
      <c r="AO298" s="56">
        <f>_xll.qlInterestRateIndexMaturity(IborIndex&amp;Tenor,AN298,Trigger)</f>
        <v>42590</v>
      </c>
      <c r="AP298" s="102" t="e">
        <f>_xll.qlIndexFixing($Z$5,AM298,,Trigger)</f>
        <v>#VALUE!</v>
      </c>
      <c r="AQ298" s="102">
        <f>_xll.qlIndexFixing($AR$1,AN298,,Trigger)</f>
        <v>-4.1569288126031359E-4</v>
      </c>
    </row>
    <row r="299" spans="38:43" ht="11.25" customHeight="1" x14ac:dyDescent="0.25">
      <c r="AL299" s="55" t="s">
        <v>106</v>
      </c>
      <c r="AM299" s="56">
        <f>_xll.qlInterestRateIndexFixingDate(IborIndex&amp;Tenor,AN299,Trigger)</f>
        <v>42557</v>
      </c>
      <c r="AN299" s="56">
        <f>_xll.qlCalendarAdvance(Calendar,AN298,AL299,"f",,Trigger)</f>
        <v>42559</v>
      </c>
      <c r="AO299" s="56">
        <f>_xll.qlInterestRateIndexMaturity(IborIndex&amp;Tenor,AN299,Trigger)</f>
        <v>42590</v>
      </c>
      <c r="AP299" s="102" t="e">
        <f>_xll.qlIndexFixing($Z$5,AM299,,Trigger)</f>
        <v>#VALUE!</v>
      </c>
      <c r="AQ299" s="102">
        <f>_xll.qlIndexFixing($AR$1,AN299,,Trigger)</f>
        <v>-4.1416663537451005E-4</v>
      </c>
    </row>
    <row r="300" spans="38:43" ht="11.25" customHeight="1" x14ac:dyDescent="0.25">
      <c r="AL300" s="55" t="s">
        <v>106</v>
      </c>
      <c r="AM300" s="56">
        <f>_xll.qlInterestRateIndexFixingDate(IborIndex&amp;Tenor,AN300,Trigger)</f>
        <v>42558</v>
      </c>
      <c r="AN300" s="56">
        <f>_xll.qlCalendarAdvance(Calendar,AN299,AL300,"f",,Trigger)</f>
        <v>42562</v>
      </c>
      <c r="AO300" s="56">
        <f>_xll.qlInterestRateIndexMaturity(IborIndex&amp;Tenor,AN300,Trigger)</f>
        <v>42593</v>
      </c>
      <c r="AP300" s="102" t="e">
        <f>_xll.qlIndexFixing($Z$5,AM300,,Trigger)</f>
        <v>#VALUE!</v>
      </c>
      <c r="AQ300" s="102">
        <f>_xll.qlIndexFixing($AR$1,AN300,,Trigger)</f>
        <v>-4.1104217782200243E-4</v>
      </c>
    </row>
    <row r="301" spans="38:43" ht="11.25" customHeight="1" x14ac:dyDescent="0.25">
      <c r="AL301" s="55" t="s">
        <v>106</v>
      </c>
      <c r="AM301" s="56">
        <f>_xll.qlInterestRateIndexFixingDate(IborIndex&amp;Tenor,AN301,Trigger)</f>
        <v>42559</v>
      </c>
      <c r="AN301" s="56">
        <f>_xll.qlCalendarAdvance(Calendar,AN300,AL301,"f",,Trigger)</f>
        <v>42563</v>
      </c>
      <c r="AO301" s="56">
        <f>_xll.qlInterestRateIndexMaturity(IborIndex&amp;Tenor,AN301,Trigger)</f>
        <v>42594</v>
      </c>
      <c r="AP301" s="102" t="e">
        <f>_xll.qlIndexFixing($Z$5,AM301,,Trigger)</f>
        <v>#VALUE!</v>
      </c>
      <c r="AQ301" s="102">
        <f>_xll.qlIndexFixing($AR$1,AN301,,Trigger)</f>
        <v>-4.1029077189475016E-4</v>
      </c>
    </row>
    <row r="302" spans="38:43" ht="11.25" customHeight="1" x14ac:dyDescent="0.25">
      <c r="AL302" s="55" t="s">
        <v>106</v>
      </c>
      <c r="AM302" s="56">
        <f>_xll.qlInterestRateIndexFixingDate(IborIndex&amp;Tenor,AN302,Trigger)</f>
        <v>42562</v>
      </c>
      <c r="AN302" s="56">
        <f>_xll.qlCalendarAdvance(Calendar,AN301,AL302,"f",,Trigger)</f>
        <v>42564</v>
      </c>
      <c r="AO302" s="56">
        <f>_xll.qlInterestRateIndexMaturity(IborIndex&amp;Tenor,AN302,Trigger)</f>
        <v>42597</v>
      </c>
      <c r="AP302" s="102" t="e">
        <f>_xll.qlIndexFixing($Z$5,AM302,,Trigger)</f>
        <v>#VALUE!</v>
      </c>
      <c r="AQ302" s="102">
        <f>_xll.qlIndexFixing($AR$1,AN302,,Trigger)</f>
        <v>-4.0953659732348885E-4</v>
      </c>
    </row>
    <row r="303" spans="38:43" ht="11.25" customHeight="1" x14ac:dyDescent="0.25">
      <c r="AL303" s="55" t="s">
        <v>106</v>
      </c>
      <c r="AM303" s="56">
        <f>_xll.qlInterestRateIndexFixingDate(IborIndex&amp;Tenor,AN303,Trigger)</f>
        <v>42563</v>
      </c>
      <c r="AN303" s="56">
        <f>_xll.qlCalendarAdvance(Calendar,AN302,AL303,"f",,Trigger)</f>
        <v>42565</v>
      </c>
      <c r="AO303" s="56">
        <f>_xll.qlInterestRateIndexMaturity(IborIndex&amp;Tenor,AN303,Trigger)</f>
        <v>42597</v>
      </c>
      <c r="AP303" s="102" t="e">
        <f>_xll.qlIndexFixing($Z$5,AM303,,Trigger)</f>
        <v>#VALUE!</v>
      </c>
      <c r="AQ303" s="102">
        <f>_xll.qlIndexFixing($AR$1,AN303,,Trigger)</f>
        <v>-4.0482875987457589E-4</v>
      </c>
    </row>
    <row r="304" spans="38:43" ht="11.25" customHeight="1" x14ac:dyDescent="0.25">
      <c r="AL304" s="55" t="s">
        <v>106</v>
      </c>
      <c r="AM304" s="56">
        <f>_xll.qlInterestRateIndexFixingDate(IborIndex&amp;Tenor,AN304,Trigger)</f>
        <v>42564</v>
      </c>
      <c r="AN304" s="56">
        <f>_xll.qlCalendarAdvance(Calendar,AN303,AL304,"f",,Trigger)</f>
        <v>42566</v>
      </c>
      <c r="AO304" s="56">
        <f>_xll.qlInterestRateIndexMaturity(IborIndex&amp;Tenor,AN304,Trigger)</f>
        <v>42597</v>
      </c>
      <c r="AP304" s="102" t="e">
        <f>_xll.qlIndexFixing($Z$5,AM304,,Trigger)</f>
        <v>#VALUE!</v>
      </c>
      <c r="AQ304" s="102">
        <f>_xll.qlIndexFixing($AR$1,AN304,,Trigger)</f>
        <v>-4.0324200334324582E-4</v>
      </c>
    </row>
    <row r="305" spans="38:43" ht="11.25" customHeight="1" x14ac:dyDescent="0.25">
      <c r="AL305" s="55" t="s">
        <v>106</v>
      </c>
      <c r="AM305" s="56">
        <f>_xll.qlInterestRateIndexFixingDate(IborIndex&amp;Tenor,AN305,Trigger)</f>
        <v>42565</v>
      </c>
      <c r="AN305" s="56">
        <f>_xll.qlCalendarAdvance(Calendar,AN304,AL305,"f",,Trigger)</f>
        <v>42569</v>
      </c>
      <c r="AO305" s="56">
        <f>_xll.qlInterestRateIndexMaturity(IborIndex&amp;Tenor,AN305,Trigger)</f>
        <v>42600</v>
      </c>
      <c r="AP305" s="102" t="e">
        <f>_xll.qlIndexFixing($Z$5,AM305,,Trigger)</f>
        <v>#VALUE!</v>
      </c>
      <c r="AQ305" s="102">
        <f>_xll.qlIndexFixing($AR$1,AN305,,Trigger)</f>
        <v>-3.9999419167425679E-4</v>
      </c>
    </row>
    <row r="306" spans="38:43" ht="11.25" customHeight="1" x14ac:dyDescent="0.25">
      <c r="AL306" s="55" t="s">
        <v>106</v>
      </c>
      <c r="AM306" s="56">
        <f>_xll.qlInterestRateIndexFixingDate(IborIndex&amp;Tenor,AN306,Trigger)</f>
        <v>42566</v>
      </c>
      <c r="AN306" s="56">
        <f>_xll.qlCalendarAdvance(Calendar,AN305,AL306,"f",,Trigger)</f>
        <v>42570</v>
      </c>
      <c r="AO306" s="56">
        <f>_xll.qlInterestRateIndexMaturity(IborIndex&amp;Tenor,AN306,Trigger)</f>
        <v>42601</v>
      </c>
      <c r="AP306" s="102" t="e">
        <f>_xll.qlIndexFixing($Z$5,AM306,,Trigger)</f>
        <v>#VALUE!</v>
      </c>
      <c r="AQ306" s="102">
        <f>_xll.qlIndexFixing($AR$1,AN306,,Trigger)</f>
        <v>-3.9921289519129211E-4</v>
      </c>
    </row>
    <row r="307" spans="38:43" ht="11.25" customHeight="1" x14ac:dyDescent="0.25">
      <c r="AL307" s="55" t="s">
        <v>106</v>
      </c>
      <c r="AM307" s="56">
        <f>_xll.qlInterestRateIndexFixingDate(IborIndex&amp;Tenor,AN307,Trigger)</f>
        <v>42569</v>
      </c>
      <c r="AN307" s="56">
        <f>_xll.qlCalendarAdvance(Calendar,AN306,AL307,"f",,Trigger)</f>
        <v>42571</v>
      </c>
      <c r="AO307" s="56">
        <f>_xll.qlInterestRateIndexMaturity(IborIndex&amp;Tenor,AN307,Trigger)</f>
        <v>42604</v>
      </c>
      <c r="AP307" s="102" t="e">
        <f>_xll.qlIndexFixing($Z$5,AM307,,Trigger)</f>
        <v>#VALUE!</v>
      </c>
      <c r="AQ307" s="102">
        <f>_xll.qlIndexFixing($AR$1,AN307,,Trigger)</f>
        <v>-3.9842873573811468E-4</v>
      </c>
    </row>
    <row r="308" spans="38:43" ht="11.25" customHeight="1" x14ac:dyDescent="0.25">
      <c r="AL308" s="55" t="s">
        <v>106</v>
      </c>
      <c r="AM308" s="56">
        <f>_xll.qlInterestRateIndexFixingDate(IborIndex&amp;Tenor,AN308,Trigger)</f>
        <v>42570</v>
      </c>
      <c r="AN308" s="56">
        <f>_xll.qlCalendarAdvance(Calendar,AN307,AL308,"f",,Trigger)</f>
        <v>42572</v>
      </c>
      <c r="AO308" s="56">
        <f>_xll.qlInterestRateIndexMaturity(IborIndex&amp;Tenor,AN308,Trigger)</f>
        <v>42604</v>
      </c>
      <c r="AP308" s="102" t="e">
        <f>_xll.qlIndexFixing($Z$5,AM308,,Trigger)</f>
        <v>#VALUE!</v>
      </c>
      <c r="AQ308" s="102">
        <f>_xll.qlIndexFixing($AR$1,AN308,,Trigger)</f>
        <v>-3.9353512230621754E-4</v>
      </c>
    </row>
    <row r="309" spans="38:43" ht="11.25" customHeight="1" x14ac:dyDescent="0.25">
      <c r="AL309" s="55" t="s">
        <v>106</v>
      </c>
      <c r="AM309" s="56">
        <f>_xll.qlInterestRateIndexFixingDate(IborIndex&amp;Tenor,AN309,Trigger)</f>
        <v>42571</v>
      </c>
      <c r="AN309" s="56">
        <f>_xll.qlCalendarAdvance(Calendar,AN308,AL309,"f",,Trigger)</f>
        <v>42573</v>
      </c>
      <c r="AO309" s="56">
        <f>_xll.qlInterestRateIndexMaturity(IborIndex&amp;Tenor,AN309,Trigger)</f>
        <v>42604</v>
      </c>
      <c r="AP309" s="102" t="e">
        <f>_xll.qlIndexFixing($Z$5,AM309,,Trigger)</f>
        <v>#VALUE!</v>
      </c>
      <c r="AQ309" s="102">
        <f>_xll.qlIndexFixing($AR$1,AN309,,Trigger)</f>
        <v>-3.9188587457428617E-4</v>
      </c>
    </row>
    <row r="310" spans="38:43" ht="11.25" customHeight="1" x14ac:dyDescent="0.25">
      <c r="AL310" s="55" t="s">
        <v>106</v>
      </c>
      <c r="AM310" s="56">
        <f>_xll.qlInterestRateIndexFixingDate(IborIndex&amp;Tenor,AN310,Trigger)</f>
        <v>42572</v>
      </c>
      <c r="AN310" s="56">
        <f>_xll.qlCalendarAdvance(Calendar,AN309,AL310,"f",,Trigger)</f>
        <v>42576</v>
      </c>
      <c r="AO310" s="56">
        <f>_xll.qlInterestRateIndexMaturity(IborIndex&amp;Tenor,AN310,Trigger)</f>
        <v>42607</v>
      </c>
      <c r="AP310" s="102" t="e">
        <f>_xll.qlIndexFixing($Z$5,AM310,,Trigger)</f>
        <v>#VALUE!</v>
      </c>
      <c r="AQ310" s="102">
        <f>_xll.qlIndexFixing($AR$1,AN310,,Trigger)</f>
        <v>-3.885107479304686E-4</v>
      </c>
    </row>
    <row r="311" spans="38:43" ht="11.25" customHeight="1" x14ac:dyDescent="0.25">
      <c r="AL311" s="55" t="s">
        <v>106</v>
      </c>
      <c r="AM311" s="56">
        <f>_xll.qlInterestRateIndexFixingDate(IborIndex&amp;Tenor,AN311,Trigger)</f>
        <v>42573</v>
      </c>
      <c r="AN311" s="56">
        <f>_xll.qlCalendarAdvance(Calendar,AN310,AL311,"f",,Trigger)</f>
        <v>42577</v>
      </c>
      <c r="AO311" s="56">
        <f>_xll.qlInterestRateIndexMaturity(IborIndex&amp;Tenor,AN311,Trigger)</f>
        <v>42608</v>
      </c>
      <c r="AP311" s="102" t="e">
        <f>_xll.qlIndexFixing($Z$5,AM311,,Trigger)</f>
        <v>#VALUE!</v>
      </c>
      <c r="AQ311" s="102">
        <f>_xll.qlIndexFixing($AR$1,AN311,,Trigger)</f>
        <v>-3.8769857048259748E-4</v>
      </c>
    </row>
    <row r="312" spans="38:43" ht="11.25" customHeight="1" x14ac:dyDescent="0.25">
      <c r="AL312" s="55" t="s">
        <v>106</v>
      </c>
      <c r="AM312" s="56">
        <f>_xll.qlInterestRateIndexFixingDate(IborIndex&amp;Tenor,AN312,Trigger)</f>
        <v>42576</v>
      </c>
      <c r="AN312" s="56">
        <f>_xll.qlCalendarAdvance(Calendar,AN311,AL312,"f",,Trigger)</f>
        <v>42578</v>
      </c>
      <c r="AO312" s="56">
        <f>_xll.qlInterestRateIndexMaturity(IborIndex&amp;Tenor,AN312,Trigger)</f>
        <v>42611</v>
      </c>
      <c r="AP312" s="102" t="e">
        <f>_xll.qlIndexFixing($Z$5,AM312,,Trigger)</f>
        <v>#VALUE!</v>
      </c>
      <c r="AQ312" s="102">
        <f>_xll.qlIndexFixing($AR$1,AN312,,Trigger)</f>
        <v>-3.8514784183868954E-4</v>
      </c>
    </row>
    <row r="313" spans="38:43" ht="11.25" customHeight="1" x14ac:dyDescent="0.25">
      <c r="AL313" s="55" t="s">
        <v>106</v>
      </c>
      <c r="AM313" s="56">
        <f>_xll.qlInterestRateIndexFixingDate(IborIndex&amp;Tenor,AN313,Trigger)</f>
        <v>42577</v>
      </c>
      <c r="AN313" s="56">
        <f>_xll.qlCalendarAdvance(Calendar,AN312,AL313,"f",,Trigger)</f>
        <v>42579</v>
      </c>
      <c r="AO313" s="56">
        <f>_xll.qlInterestRateIndexMaturity(IborIndex&amp;Tenor,AN313,Trigger)</f>
        <v>42611</v>
      </c>
      <c r="AP313" s="102" t="e">
        <f>_xll.qlIndexFixing($Z$5,AM313,,Trigger)</f>
        <v>#VALUE!</v>
      </c>
      <c r="AQ313" s="102">
        <f>_xll.qlIndexFixing($AR$1,AN313,,Trigger)</f>
        <v>-3.8179810461556483E-4</v>
      </c>
    </row>
    <row r="314" spans="38:43" ht="11.25" customHeight="1" x14ac:dyDescent="0.25">
      <c r="AL314" s="55" t="s">
        <v>106</v>
      </c>
      <c r="AM314" s="56">
        <f>_xll.qlInterestRateIndexFixingDate(IborIndex&amp;Tenor,AN314,Trigger)</f>
        <v>42578</v>
      </c>
      <c r="AN314" s="56">
        <f>_xll.qlCalendarAdvance(Calendar,AN313,AL314,"f",,Trigger)</f>
        <v>42580</v>
      </c>
      <c r="AO314" s="56">
        <f>_xll.qlInterestRateIndexMaturity(IborIndex&amp;Tenor,AN314,Trigger)</f>
        <v>42613</v>
      </c>
      <c r="AP314" s="102" t="e">
        <f>_xll.qlIndexFixing($Z$5,AM314,,Trigger)</f>
        <v>#VALUE!</v>
      </c>
      <c r="AQ314" s="102">
        <f>_xll.qlIndexFixing($AR$1,AN314,,Trigger)</f>
        <v>-3.8008438510732872E-4</v>
      </c>
    </row>
    <row r="315" spans="38:43" ht="11.25" customHeight="1" x14ac:dyDescent="0.25">
      <c r="AL315" s="55" t="s">
        <v>106</v>
      </c>
      <c r="AM315" s="56">
        <f>_xll.qlInterestRateIndexFixingDate(IborIndex&amp;Tenor,AN315,Trigger)</f>
        <v>42579</v>
      </c>
      <c r="AN315" s="56">
        <f>_xll.qlCalendarAdvance(Calendar,AN314,AL315,"f",,Trigger)</f>
        <v>42583</v>
      </c>
      <c r="AO315" s="56">
        <f>_xll.qlInterestRateIndexMaturity(IborIndex&amp;Tenor,AN315,Trigger)</f>
        <v>42614</v>
      </c>
      <c r="AP315" s="102" t="e">
        <f>_xll.qlIndexFixing($Z$5,AM315,,Trigger)</f>
        <v>#VALUE!</v>
      </c>
      <c r="AQ315" s="102">
        <f>_xll.qlIndexFixing($AR$1,AN315,,Trigger)</f>
        <v>-3.765779825401242E-4</v>
      </c>
    </row>
    <row r="316" spans="38:43" ht="11.25" customHeight="1" x14ac:dyDescent="0.25">
      <c r="AL316" s="55" t="s">
        <v>106</v>
      </c>
      <c r="AM316" s="56">
        <f>_xll.qlInterestRateIndexFixingDate(IborIndex&amp;Tenor,AN316,Trigger)</f>
        <v>42580</v>
      </c>
      <c r="AN316" s="56">
        <f>_xll.qlCalendarAdvance(Calendar,AN315,AL316,"f",,Trigger)</f>
        <v>42584</v>
      </c>
      <c r="AO316" s="56">
        <f>_xll.qlInterestRateIndexMaturity(IborIndex&amp;Tenor,AN316,Trigger)</f>
        <v>42615</v>
      </c>
      <c r="AP316" s="102" t="e">
        <f>_xll.qlIndexFixing($Z$5,AM316,,Trigger)</f>
        <v>#VALUE!</v>
      </c>
      <c r="AQ316" s="102">
        <f>_xll.qlIndexFixing($AR$1,AN316,,Trigger)</f>
        <v>-3.757339337349952E-4</v>
      </c>
    </row>
    <row r="317" spans="38:43" ht="11.25" customHeight="1" x14ac:dyDescent="0.25">
      <c r="AL317" s="55" t="s">
        <v>106</v>
      </c>
      <c r="AM317" s="56">
        <f>_xll.qlInterestRateIndexFixingDate(IborIndex&amp;Tenor,AN317,Trigger)</f>
        <v>42583</v>
      </c>
      <c r="AN317" s="56">
        <f>_xll.qlCalendarAdvance(Calendar,AN316,AL317,"f",,Trigger)</f>
        <v>42585</v>
      </c>
      <c r="AO317" s="56">
        <f>_xll.qlInterestRateIndexMaturity(IborIndex&amp;Tenor,AN317,Trigger)</f>
        <v>42618</v>
      </c>
      <c r="AP317" s="102" t="e">
        <f>_xll.qlIndexFixing($Z$5,AM317,,Trigger)</f>
        <v>#VALUE!</v>
      </c>
      <c r="AQ317" s="102">
        <f>_xll.qlIndexFixing($AR$1,AN317,,Trigger)</f>
        <v>-3.7488683330547562E-4</v>
      </c>
    </row>
    <row r="318" spans="38:43" ht="11.25" customHeight="1" x14ac:dyDescent="0.25">
      <c r="AL318" s="55" t="s">
        <v>106</v>
      </c>
      <c r="AM318" s="56">
        <f>_xll.qlInterestRateIndexFixingDate(IborIndex&amp;Tenor,AN318,Trigger)</f>
        <v>42584</v>
      </c>
      <c r="AN318" s="56">
        <f>_xll.qlCalendarAdvance(Calendar,AN317,AL318,"f",,Trigger)</f>
        <v>42586</v>
      </c>
      <c r="AO318" s="56">
        <f>_xll.qlInterestRateIndexMaturity(IborIndex&amp;Tenor,AN318,Trigger)</f>
        <v>42618</v>
      </c>
      <c r="AP318" s="102" t="e">
        <f>_xll.qlIndexFixing($Z$5,AM318,,Trigger)</f>
        <v>#VALUE!</v>
      </c>
      <c r="AQ318" s="102">
        <f>_xll.qlIndexFixing($AR$1,AN318,,Trigger)</f>
        <v>-3.6960384275077566E-4</v>
      </c>
    </row>
    <row r="319" spans="38:43" ht="11.25" customHeight="1" x14ac:dyDescent="0.25">
      <c r="AL319" s="55" t="s">
        <v>106</v>
      </c>
      <c r="AM319" s="56">
        <f>_xll.qlInterestRateIndexFixingDate(IborIndex&amp;Tenor,AN319,Trigger)</f>
        <v>42585</v>
      </c>
      <c r="AN319" s="56">
        <f>_xll.qlCalendarAdvance(Calendar,AN318,AL319,"f",,Trigger)</f>
        <v>42587</v>
      </c>
      <c r="AO319" s="56">
        <f>_xll.qlInterestRateIndexMaturity(IborIndex&amp;Tenor,AN319,Trigger)</f>
        <v>42618</v>
      </c>
      <c r="AP319" s="102" t="e">
        <f>_xll.qlIndexFixing($Z$5,AM319,,Trigger)</f>
        <v>#VALUE!</v>
      </c>
      <c r="AQ319" s="102">
        <f>_xll.qlIndexFixing($AR$1,AN319,,Trigger)</f>
        <v>-3.6782367088279564E-4</v>
      </c>
    </row>
    <row r="320" spans="38:43" ht="11.25" customHeight="1" x14ac:dyDescent="0.25">
      <c r="AL320" s="55" t="s">
        <v>106</v>
      </c>
      <c r="AM320" s="56">
        <f>_xll.qlInterestRateIndexFixingDate(IborIndex&amp;Tenor,AN320,Trigger)</f>
        <v>42586</v>
      </c>
      <c r="AN320" s="56">
        <f>_xll.qlCalendarAdvance(Calendar,AN319,AL320,"f",,Trigger)</f>
        <v>42590</v>
      </c>
      <c r="AO320" s="56">
        <f>_xll.qlInterestRateIndexMaturity(IborIndex&amp;Tenor,AN320,Trigger)</f>
        <v>42621</v>
      </c>
      <c r="AP320" s="102" t="e">
        <f>_xll.qlIndexFixing($Z$5,AM320,,Trigger)</f>
        <v>#VALUE!</v>
      </c>
      <c r="AQ320" s="102">
        <f>_xll.qlIndexFixing($AR$1,AN320,,Trigger)</f>
        <v>-3.6418203134976198E-4</v>
      </c>
    </row>
    <row r="321" spans="38:43" ht="11.25" customHeight="1" x14ac:dyDescent="0.25">
      <c r="AL321" s="55" t="s">
        <v>106</v>
      </c>
      <c r="AM321" s="56">
        <f>_xll.qlInterestRateIndexFixingDate(IborIndex&amp;Tenor,AN321,Trigger)</f>
        <v>42587</v>
      </c>
      <c r="AN321" s="56">
        <f>_xll.qlCalendarAdvance(Calendar,AN320,AL321,"f",,Trigger)</f>
        <v>42591</v>
      </c>
      <c r="AO321" s="56">
        <f>_xll.qlInterestRateIndexMaturity(IborIndex&amp;Tenor,AN321,Trigger)</f>
        <v>42622</v>
      </c>
      <c r="AP321" s="102" t="e">
        <f>_xll.qlIndexFixing($Z$5,AM321,,Trigger)</f>
        <v>#VALUE!</v>
      </c>
      <c r="AQ321" s="102">
        <f>_xll.qlIndexFixing($AR$1,AN321,,Trigger)</f>
        <v>-3.6330512081739208E-4</v>
      </c>
    </row>
    <row r="322" spans="38:43" ht="11.25" customHeight="1" x14ac:dyDescent="0.25">
      <c r="AL322" s="55" t="s">
        <v>106</v>
      </c>
      <c r="AM322" s="56">
        <f>_xll.qlInterestRateIndexFixingDate(IborIndex&amp;Tenor,AN322,Trigger)</f>
        <v>42590</v>
      </c>
      <c r="AN322" s="56">
        <f>_xll.qlCalendarAdvance(Calendar,AN321,AL322,"f",,Trigger)</f>
        <v>42592</v>
      </c>
      <c r="AO322" s="56">
        <f>_xll.qlInterestRateIndexMaturity(IborIndex&amp;Tenor,AN322,Trigger)</f>
        <v>42625</v>
      </c>
      <c r="AP322" s="102" t="e">
        <f>_xll.qlIndexFixing($Z$5,AM322,,Trigger)</f>
        <v>#VALUE!</v>
      </c>
      <c r="AQ322" s="102">
        <f>_xll.qlIndexFixing($AR$1,AN322,,Trigger)</f>
        <v>-3.6242506433905512E-4</v>
      </c>
    </row>
    <row r="323" spans="38:43" ht="11.25" customHeight="1" x14ac:dyDescent="0.25">
      <c r="AL323" s="55" t="s">
        <v>106</v>
      </c>
      <c r="AM323" s="56">
        <f>_xll.qlInterestRateIndexFixingDate(IborIndex&amp;Tenor,AN323,Trigger)</f>
        <v>42591</v>
      </c>
      <c r="AN323" s="56">
        <f>_xll.qlCalendarAdvance(Calendar,AN322,AL323,"f",,Trigger)</f>
        <v>42593</v>
      </c>
      <c r="AO323" s="56">
        <f>_xll.qlInterestRateIndexMaturity(IborIndex&amp;Tenor,AN323,Trigger)</f>
        <v>42625</v>
      </c>
      <c r="AP323" s="102" t="e">
        <f>_xll.qlIndexFixing($Z$5,AM323,,Trigger)</f>
        <v>#VALUE!</v>
      </c>
      <c r="AQ323" s="102">
        <f>_xll.qlIndexFixing($AR$1,AN323,,Trigger)</f>
        <v>-3.5693847255170762E-4</v>
      </c>
    </row>
    <row r="324" spans="38:43" ht="11.25" customHeight="1" x14ac:dyDescent="0.25">
      <c r="AL324" s="55" t="s">
        <v>106</v>
      </c>
      <c r="AM324" s="56">
        <f>_xll.qlInterestRateIndexFixingDate(IborIndex&amp;Tenor,AN324,Trigger)</f>
        <v>42592</v>
      </c>
      <c r="AN324" s="56">
        <f>_xll.qlCalendarAdvance(Calendar,AN323,AL324,"f",,Trigger)</f>
        <v>42594</v>
      </c>
      <c r="AO324" s="56">
        <f>_xll.qlInterestRateIndexMaturity(IborIndex&amp;Tenor,AN324,Trigger)</f>
        <v>42625</v>
      </c>
      <c r="AP324" s="102" t="e">
        <f>_xll.qlIndexFixing($Z$5,AM324,,Trigger)</f>
        <v>#VALUE!</v>
      </c>
      <c r="AQ324" s="102">
        <f>_xll.qlIndexFixing($AR$1,AN324,,Trigger)</f>
        <v>-3.5508986771862655E-4</v>
      </c>
    </row>
    <row r="325" spans="38:43" ht="11.25" customHeight="1" x14ac:dyDescent="0.25">
      <c r="AL325" s="55" t="s">
        <v>106</v>
      </c>
      <c r="AM325" s="56">
        <f>_xll.qlInterestRateIndexFixingDate(IborIndex&amp;Tenor,AN325,Trigger)</f>
        <v>42593</v>
      </c>
      <c r="AN325" s="56">
        <f>_xll.qlCalendarAdvance(Calendar,AN324,AL325,"f",,Trigger)</f>
        <v>42597</v>
      </c>
      <c r="AO325" s="56">
        <f>_xll.qlInterestRateIndexMaturity(IborIndex&amp;Tenor,AN325,Trigger)</f>
        <v>42628</v>
      </c>
      <c r="AP325" s="102" t="e">
        <f>_xll.qlIndexFixing($Z$5,AM325,,Trigger)</f>
        <v>#VALUE!</v>
      </c>
      <c r="AQ325" s="102">
        <f>_xll.qlIndexFixing($AR$1,AN325,,Trigger)</f>
        <v>-3.5130903007753812E-4</v>
      </c>
    </row>
    <row r="326" spans="38:43" ht="11.25" customHeight="1" x14ac:dyDescent="0.25">
      <c r="AL326" s="55" t="s">
        <v>106</v>
      </c>
      <c r="AM326" s="56">
        <f>_xll.qlInterestRateIndexFixingDate(IborIndex&amp;Tenor,AN326,Trigger)</f>
        <v>42594</v>
      </c>
      <c r="AN326" s="56">
        <f>_xll.qlCalendarAdvance(Calendar,AN325,AL326,"f",,Trigger)</f>
        <v>42598</v>
      </c>
      <c r="AO326" s="56">
        <f>_xll.qlInterestRateIndexMaturity(IborIndex&amp;Tenor,AN326,Trigger)</f>
        <v>42629</v>
      </c>
      <c r="AP326" s="102" t="e">
        <f>_xll.qlIndexFixing($Z$5,AM326,,Trigger)</f>
        <v>#VALUE!</v>
      </c>
      <c r="AQ326" s="102">
        <f>_xll.qlIndexFixing($AR$1,AN326,,Trigger)</f>
        <v>-3.5039826747004787E-4</v>
      </c>
    </row>
    <row r="327" spans="38:43" ht="11.25" customHeight="1" x14ac:dyDescent="0.25">
      <c r="AL327" s="55" t="s">
        <v>106</v>
      </c>
      <c r="AM327" s="56">
        <f>_xll.qlInterestRateIndexFixingDate(IborIndex&amp;Tenor,AN327,Trigger)</f>
        <v>42597</v>
      </c>
      <c r="AN327" s="56">
        <f>_xll.qlCalendarAdvance(Calendar,AN326,AL327,"f",,Trigger)</f>
        <v>42599</v>
      </c>
      <c r="AO327" s="56">
        <f>_xll.qlInterestRateIndexMaturity(IborIndex&amp;Tenor,AN327,Trigger)</f>
        <v>42632</v>
      </c>
      <c r="AP327" s="102" t="e">
        <f>_xll.qlIndexFixing($Z$5,AM327,,Trigger)</f>
        <v>#VALUE!</v>
      </c>
      <c r="AQ327" s="102">
        <f>_xll.qlIndexFixing($AR$1,AN327,,Trigger)</f>
        <v>-3.4948426460403427E-4</v>
      </c>
    </row>
    <row r="328" spans="38:43" ht="11.25" customHeight="1" x14ac:dyDescent="0.25">
      <c r="AL328" s="55" t="s">
        <v>106</v>
      </c>
      <c r="AM328" s="56">
        <f>_xll.qlInterestRateIndexFixingDate(IborIndex&amp;Tenor,AN328,Trigger)</f>
        <v>42598</v>
      </c>
      <c r="AN328" s="56">
        <f>_xll.qlCalendarAdvance(Calendar,AN327,AL328,"f",,Trigger)</f>
        <v>42600</v>
      </c>
      <c r="AO328" s="56">
        <f>_xll.qlInterestRateIndexMaturity(IborIndex&amp;Tenor,AN328,Trigger)</f>
        <v>42632</v>
      </c>
      <c r="AP328" s="102" t="e">
        <f>_xll.qlIndexFixing($Z$5,AM328,,Trigger)</f>
        <v>#VALUE!</v>
      </c>
      <c r="AQ328" s="102">
        <f>_xll.qlIndexFixing($AR$1,AN328,,Trigger)</f>
        <v>-3.437881297383141E-4</v>
      </c>
    </row>
    <row r="329" spans="38:43" ht="11.25" customHeight="1" x14ac:dyDescent="0.25">
      <c r="AL329" s="55" t="s">
        <v>106</v>
      </c>
      <c r="AM329" s="56">
        <f>_xll.qlInterestRateIndexFixingDate(IborIndex&amp;Tenor,AN329,Trigger)</f>
        <v>42599</v>
      </c>
      <c r="AN329" s="56">
        <f>_xll.qlCalendarAdvance(Calendar,AN328,AL329,"f",,Trigger)</f>
        <v>42601</v>
      </c>
      <c r="AO329" s="56">
        <f>_xll.qlInterestRateIndexMaturity(IborIndex&amp;Tenor,AN329,Trigger)</f>
        <v>42632</v>
      </c>
      <c r="AP329" s="102" t="e">
        <f>_xll.qlIndexFixing($Z$5,AM329,,Trigger)</f>
        <v>#VALUE!</v>
      </c>
      <c r="AQ329" s="102">
        <f>_xll.qlIndexFixing($AR$1,AN329,,Trigger)</f>
        <v>-3.4186911131672468E-4</v>
      </c>
    </row>
    <row r="330" spans="38:43" ht="11.25" customHeight="1" x14ac:dyDescent="0.25">
      <c r="AL330" s="55" t="s">
        <v>106</v>
      </c>
      <c r="AM330" s="56">
        <f>_xll.qlInterestRateIndexFixingDate(IborIndex&amp;Tenor,AN330,Trigger)</f>
        <v>42600</v>
      </c>
      <c r="AN330" s="56">
        <f>_xll.qlCalendarAdvance(Calendar,AN329,AL330,"f",,Trigger)</f>
        <v>42604</v>
      </c>
      <c r="AO330" s="56">
        <f>_xll.qlInterestRateIndexMaturity(IborIndex&amp;Tenor,AN330,Trigger)</f>
        <v>42635</v>
      </c>
      <c r="AP330" s="102" t="e">
        <f>_xll.qlIndexFixing($Z$5,AM330,,Trigger)</f>
        <v>#VALUE!</v>
      </c>
      <c r="AQ330" s="102">
        <f>_xll.qlIndexFixing($AR$1,AN330,,Trigger)</f>
        <v>-3.3794511431322667E-4</v>
      </c>
    </row>
    <row r="331" spans="38:43" ht="11.25" customHeight="1" x14ac:dyDescent="0.25">
      <c r="AL331" s="55" t="s">
        <v>106</v>
      </c>
      <c r="AM331" s="56">
        <f>_xll.qlInterestRateIndexFixingDate(IborIndex&amp;Tenor,AN331,Trigger)</f>
        <v>42601</v>
      </c>
      <c r="AN331" s="56">
        <f>_xll.qlCalendarAdvance(Calendar,AN330,AL331,"f",,Trigger)</f>
        <v>42605</v>
      </c>
      <c r="AO331" s="56">
        <f>_xll.qlInterestRateIndexMaturity(IborIndex&amp;Tenor,AN331,Trigger)</f>
        <v>42636</v>
      </c>
      <c r="AP331" s="102" t="e">
        <f>_xll.qlIndexFixing($Z$5,AM331,,Trigger)</f>
        <v>#VALUE!</v>
      </c>
      <c r="AQ331" s="102">
        <f>_xll.qlIndexFixing($AR$1,AN331,,Trigger)</f>
        <v>-3.3699950932206124E-4</v>
      </c>
    </row>
    <row r="332" spans="38:43" ht="11.25" customHeight="1" x14ac:dyDescent="0.25">
      <c r="AL332" s="55" t="s">
        <v>106</v>
      </c>
      <c r="AM332" s="56">
        <f>_xll.qlInterestRateIndexFixingDate(IborIndex&amp;Tenor,AN332,Trigger)</f>
        <v>42604</v>
      </c>
      <c r="AN332" s="56">
        <f>_xll.qlCalendarAdvance(Calendar,AN331,AL332,"f",,Trigger)</f>
        <v>42606</v>
      </c>
      <c r="AO332" s="56">
        <f>_xll.qlInterestRateIndexMaturity(IborIndex&amp;Tenor,AN332,Trigger)</f>
        <v>42639</v>
      </c>
      <c r="AP332" s="102" t="e">
        <f>_xll.qlIndexFixing($Z$5,AM332,,Trigger)</f>
        <v>#VALUE!</v>
      </c>
      <c r="AQ332" s="102">
        <f>_xll.qlIndexFixing($AR$1,AN332,,Trigger)</f>
        <v>-3.3605056975590186E-4</v>
      </c>
    </row>
    <row r="333" spans="38:43" ht="11.25" customHeight="1" x14ac:dyDescent="0.25">
      <c r="AL333" s="55" t="s">
        <v>106</v>
      </c>
      <c r="AM333" s="56">
        <f>_xll.qlInterestRateIndexFixingDate(IborIndex&amp;Tenor,AN333,Trigger)</f>
        <v>42605</v>
      </c>
      <c r="AN333" s="56">
        <f>_xll.qlCalendarAdvance(Calendar,AN332,AL333,"f",,Trigger)</f>
        <v>42607</v>
      </c>
      <c r="AO333" s="56">
        <f>_xll.qlInterestRateIndexMaturity(IborIndex&amp;Tenor,AN333,Trigger)</f>
        <v>42639</v>
      </c>
      <c r="AP333" s="102" t="e">
        <f>_xll.qlIndexFixing($Z$5,AM333,,Trigger)</f>
        <v>#VALUE!</v>
      </c>
      <c r="AQ333" s="102">
        <f>_xll.qlIndexFixing($AR$1,AN333,,Trigger)</f>
        <v>-3.3013894991064429E-4</v>
      </c>
    </row>
    <row r="334" spans="38:43" ht="11.25" customHeight="1" x14ac:dyDescent="0.25">
      <c r="AL334" s="55" t="s">
        <v>106</v>
      </c>
      <c r="AM334" s="56">
        <f>_xll.qlInterestRateIndexFixingDate(IborIndex&amp;Tenor,AN334,Trigger)</f>
        <v>42606</v>
      </c>
      <c r="AN334" s="56">
        <f>_xll.qlCalendarAdvance(Calendar,AN333,AL334,"f",,Trigger)</f>
        <v>42608</v>
      </c>
      <c r="AO334" s="56">
        <f>_xll.qlInterestRateIndexMaturity(IborIndex&amp;Tenor,AN334,Trigger)</f>
        <v>42639</v>
      </c>
      <c r="AP334" s="102" t="e">
        <f>_xll.qlIndexFixing($Z$5,AM334,,Trigger)</f>
        <v>#VALUE!</v>
      </c>
      <c r="AQ334" s="102">
        <f>_xll.qlIndexFixing($AR$1,AN334,,Trigger)</f>
        <v>-3.2814753726424648E-4</v>
      </c>
    </row>
    <row r="335" spans="38:43" ht="11.25" customHeight="1" x14ac:dyDescent="0.25">
      <c r="AL335" s="55" t="s">
        <v>106</v>
      </c>
      <c r="AM335" s="56">
        <f>_xll.qlInterestRateIndexFixingDate(IborIndex&amp;Tenor,AN335,Trigger)</f>
        <v>42607</v>
      </c>
      <c r="AN335" s="56">
        <f>_xll.qlCalendarAdvance(Calendar,AN334,AL335,"f",,Trigger)</f>
        <v>42611</v>
      </c>
      <c r="AO335" s="56">
        <f>_xll.qlInterestRateIndexMaturity(IborIndex&amp;Tenor,AN335,Trigger)</f>
        <v>42642</v>
      </c>
      <c r="AP335" s="102" t="e">
        <f>_xll.qlIndexFixing($Z$5,AM335,,Trigger)</f>
        <v>#VALUE!</v>
      </c>
      <c r="AQ335" s="102">
        <f>_xll.qlIndexFixing($AR$1,AN335,,Trigger)</f>
        <v>-3.2717479068766764E-4</v>
      </c>
    </row>
    <row r="336" spans="38:43" ht="11.25" customHeight="1" x14ac:dyDescent="0.25">
      <c r="AL336" s="55" t="s">
        <v>106</v>
      </c>
      <c r="AM336" s="56">
        <f>_xll.qlInterestRateIndexFixingDate(IborIndex&amp;Tenor,AN336,Trigger)</f>
        <v>42608</v>
      </c>
      <c r="AN336" s="56">
        <f>_xll.qlCalendarAdvance(Calendar,AN335,AL336,"f",,Trigger)</f>
        <v>42612</v>
      </c>
      <c r="AO336" s="56">
        <f>_xll.qlInterestRateIndexMaturity(IborIndex&amp;Tenor,AN336,Trigger)</f>
        <v>42643</v>
      </c>
      <c r="AP336" s="102" t="e">
        <f>_xll.qlIndexFixing($Z$5,AM336,,Trigger)</f>
        <v>#VALUE!</v>
      </c>
      <c r="AQ336" s="102">
        <f>_xll.qlIndexFixing($AR$1,AN336,,Trigger)</f>
        <v>-3.2309498186514074E-4</v>
      </c>
    </row>
    <row r="337" spans="38:43" ht="11.25" customHeight="1" x14ac:dyDescent="0.25">
      <c r="AL337" s="55" t="s">
        <v>106</v>
      </c>
      <c r="AM337" s="56">
        <f>_xll.qlInterestRateIndexFixingDate(IborIndex&amp;Tenor,AN337,Trigger)</f>
        <v>42611</v>
      </c>
      <c r="AN337" s="56">
        <f>_xll.qlCalendarAdvance(Calendar,AN336,AL337,"f",,Trigger)</f>
        <v>42613</v>
      </c>
      <c r="AO337" s="56">
        <f>_xll.qlInterestRateIndexMaturity(IborIndex&amp;Tenor,AN337,Trigger)</f>
        <v>42643</v>
      </c>
      <c r="AP337" s="102" t="e">
        <f>_xll.qlIndexFixing($Z$5,AM337,,Trigger)</f>
        <v>#VALUE!</v>
      </c>
      <c r="AQ337" s="102">
        <f>_xll.qlIndexFixing($AR$1,AN337,,Trigger)</f>
        <v>-3.2211011532637482E-4</v>
      </c>
    </row>
    <row r="338" spans="38:43" ht="11.25" customHeight="1" x14ac:dyDescent="0.25">
      <c r="AL338" s="55" t="s">
        <v>106</v>
      </c>
      <c r="AM338" s="56">
        <f>_xll.qlInterestRateIndexFixingDate(IborIndex&amp;Tenor,AN338,Trigger)</f>
        <v>42612</v>
      </c>
      <c r="AN338" s="56">
        <f>_xll.qlCalendarAdvance(Calendar,AN337,AL338,"f",,Trigger)</f>
        <v>42614</v>
      </c>
      <c r="AO338" s="56">
        <f>_xll.qlInterestRateIndexMaturity(IborIndex&amp;Tenor,AN338,Trigger)</f>
        <v>42646</v>
      </c>
      <c r="AP338" s="102" t="e">
        <f>_xll.qlIndexFixing($Z$5,AM338,,Trigger)</f>
        <v>#VALUE!</v>
      </c>
      <c r="AQ338" s="102">
        <f>_xll.qlIndexFixing($AR$1,AN338,,Trigger)</f>
        <v>-3.1703333061994243E-4</v>
      </c>
    </row>
    <row r="339" spans="38:43" ht="11.25" customHeight="1" x14ac:dyDescent="0.25">
      <c r="AL339" s="55" t="s">
        <v>106</v>
      </c>
      <c r="AM339" s="56">
        <f>_xll.qlInterestRateIndexFixingDate(IborIndex&amp;Tenor,AN339,Trigger)</f>
        <v>42613</v>
      </c>
      <c r="AN339" s="56">
        <f>_xll.qlCalendarAdvance(Calendar,AN338,AL339,"f",,Trigger)</f>
        <v>42615</v>
      </c>
      <c r="AO339" s="56">
        <f>_xll.qlInterestRateIndexMaturity(IborIndex&amp;Tenor,AN339,Trigger)</f>
        <v>42646</v>
      </c>
      <c r="AP339" s="102" t="e">
        <f>_xll.qlIndexFixing($Z$5,AM339,,Trigger)</f>
        <v>#VALUE!</v>
      </c>
      <c r="AQ339" s="102">
        <f>_xll.qlIndexFixing($AR$1,AN339,,Trigger)</f>
        <v>-3.1497302218941314E-4</v>
      </c>
    </row>
    <row r="340" spans="38:43" ht="11.25" customHeight="1" x14ac:dyDescent="0.25">
      <c r="AL340" s="55" t="s">
        <v>106</v>
      </c>
      <c r="AM340" s="56">
        <f>_xll.qlInterestRateIndexFixingDate(IborIndex&amp;Tenor,AN340,Trigger)</f>
        <v>42614</v>
      </c>
      <c r="AN340" s="56">
        <f>_xll.qlCalendarAdvance(Calendar,AN339,AL340,"f",,Trigger)</f>
        <v>42618</v>
      </c>
      <c r="AO340" s="56">
        <f>_xll.qlInterestRateIndexMaturity(IborIndex&amp;Tenor,AN340,Trigger)</f>
        <v>42648</v>
      </c>
      <c r="AP340" s="102" t="e">
        <f>_xll.qlIndexFixing($Z$5,AM340,,Trigger)</f>
        <v>#VALUE!</v>
      </c>
      <c r="AQ340" s="102">
        <f>_xll.qlIndexFixing($AR$1,AN340,,Trigger)</f>
        <v>-3.129019472991601E-4</v>
      </c>
    </row>
    <row r="341" spans="38:43" ht="11.25" customHeight="1" x14ac:dyDescent="0.25">
      <c r="AL341" s="55" t="s">
        <v>106</v>
      </c>
      <c r="AM341" s="56">
        <f>_xll.qlInterestRateIndexFixingDate(IborIndex&amp;Tenor,AN341,Trigger)</f>
        <v>42615</v>
      </c>
      <c r="AN341" s="56">
        <f>_xll.qlCalendarAdvance(Calendar,AN340,AL341,"f",,Trigger)</f>
        <v>42619</v>
      </c>
      <c r="AO341" s="56">
        <f>_xll.qlInterestRateIndexMaturity(IborIndex&amp;Tenor,AN341,Trigger)</f>
        <v>42649</v>
      </c>
      <c r="AP341" s="102" t="e">
        <f>_xll.qlIndexFixing($Z$5,AM341,,Trigger)</f>
        <v>#VALUE!</v>
      </c>
      <c r="AQ341" s="102">
        <f>_xll.qlIndexFixing($AR$1,AN341,,Trigger)</f>
        <v>-3.0867082045485383E-4</v>
      </c>
    </row>
    <row r="342" spans="38:43" ht="11.25" customHeight="1" x14ac:dyDescent="0.25">
      <c r="AL342" s="55" t="s">
        <v>106</v>
      </c>
      <c r="AM342" s="56">
        <f>_xll.qlInterestRateIndexFixingDate(IborIndex&amp;Tenor,AN342,Trigger)</f>
        <v>42618</v>
      </c>
      <c r="AN342" s="56">
        <f>_xll.qlCalendarAdvance(Calendar,AN341,AL342,"f",,Trigger)</f>
        <v>42620</v>
      </c>
      <c r="AO342" s="56">
        <f>_xll.qlInterestRateIndexMaturity(IborIndex&amp;Tenor,AN342,Trigger)</f>
        <v>42650</v>
      </c>
      <c r="AP342" s="102" t="e">
        <f>_xll.qlIndexFixing($Z$5,AM342,,Trigger)</f>
        <v>#VALUE!</v>
      </c>
      <c r="AQ342" s="102">
        <f>_xll.qlIndexFixing($AR$1,AN342,,Trigger)</f>
        <v>-3.0764903670019075E-4</v>
      </c>
    </row>
    <row r="343" spans="38:43" ht="11.25" customHeight="1" x14ac:dyDescent="0.25">
      <c r="AL343" s="55" t="s">
        <v>106</v>
      </c>
      <c r="AM343" s="56">
        <f>_xll.qlInterestRateIndexFixingDate(IborIndex&amp;Tenor,AN343,Trigger)</f>
        <v>42619</v>
      </c>
      <c r="AN343" s="56">
        <f>_xll.qlCalendarAdvance(Calendar,AN342,AL343,"f",,Trigger)</f>
        <v>42621</v>
      </c>
      <c r="AO343" s="56">
        <f>_xll.qlInterestRateIndexMaturity(IborIndex&amp;Tenor,AN343,Trigger)</f>
        <v>42653</v>
      </c>
      <c r="AP343" s="102" t="e">
        <f>_xll.qlIndexFixing($Z$5,AM343,,Trigger)</f>
        <v>#VALUE!</v>
      </c>
      <c r="AQ343" s="102">
        <f>_xll.qlIndexFixing($AR$1,AN343,,Trigger)</f>
        <v>-3.0238366122103955E-4</v>
      </c>
    </row>
    <row r="344" spans="38:43" ht="11.25" customHeight="1" x14ac:dyDescent="0.25">
      <c r="AL344" s="55" t="s">
        <v>106</v>
      </c>
      <c r="AM344" s="56">
        <f>_xll.qlInterestRateIndexFixingDate(IborIndex&amp;Tenor,AN344,Trigger)</f>
        <v>42620</v>
      </c>
      <c r="AN344" s="56">
        <f>_xll.qlCalendarAdvance(Calendar,AN343,AL344,"f",,Trigger)</f>
        <v>42622</v>
      </c>
      <c r="AO344" s="56">
        <f>_xll.qlInterestRateIndexMaturity(IborIndex&amp;Tenor,AN344,Trigger)</f>
        <v>42653</v>
      </c>
      <c r="AP344" s="102" t="e">
        <f>_xll.qlIndexFixing($Z$5,AM344,,Trigger)</f>
        <v>#VALUE!</v>
      </c>
      <c r="AQ344" s="102">
        <f>_xll.qlIndexFixing($AR$1,AN344,,Trigger)</f>
        <v>-3.0024713872478515E-4</v>
      </c>
    </row>
    <row r="345" spans="38:43" ht="11.25" customHeight="1" x14ac:dyDescent="0.25">
      <c r="AL345" s="55" t="s">
        <v>106</v>
      </c>
      <c r="AM345" s="56">
        <f>_xll.qlInterestRateIndexFixingDate(IborIndex&amp;Tenor,AN345,Trigger)</f>
        <v>42621</v>
      </c>
      <c r="AN345" s="56">
        <f>_xll.qlCalendarAdvance(Calendar,AN344,AL345,"f",,Trigger)</f>
        <v>42625</v>
      </c>
      <c r="AO345" s="56">
        <f>_xll.qlInterestRateIndexMaturity(IborIndex&amp;Tenor,AN345,Trigger)</f>
        <v>42655</v>
      </c>
      <c r="AP345" s="102" t="e">
        <f>_xll.qlIndexFixing($Z$5,AM345,,Trigger)</f>
        <v>#VALUE!</v>
      </c>
      <c r="AQ345" s="102">
        <f>_xll.qlIndexFixing($AR$1,AN345,,Trigger)</f>
        <v>-2.9809956681781102E-4</v>
      </c>
    </row>
    <row r="346" spans="38:43" ht="11.25" customHeight="1" x14ac:dyDescent="0.25">
      <c r="AL346" s="55" t="s">
        <v>106</v>
      </c>
      <c r="AM346" s="56">
        <f>_xll.qlInterestRateIndexFixingDate(IborIndex&amp;Tenor,AN346,Trigger)</f>
        <v>42622</v>
      </c>
      <c r="AN346" s="56">
        <f>_xll.qlCalendarAdvance(Calendar,AN345,AL346,"f",,Trigger)</f>
        <v>42626</v>
      </c>
      <c r="AO346" s="56">
        <f>_xll.qlInterestRateIndexMaturity(IborIndex&amp;Tenor,AN346,Trigger)</f>
        <v>42656</v>
      </c>
      <c r="AP346" s="102" t="e">
        <f>_xll.qlIndexFixing($Z$5,AM346,,Trigger)</f>
        <v>#VALUE!</v>
      </c>
      <c r="AQ346" s="102">
        <f>_xll.qlIndexFixing($AR$1,AN346,,Trigger)</f>
        <v>-2.9371316031062689E-4</v>
      </c>
    </row>
    <row r="347" spans="38:43" ht="11.25" customHeight="1" x14ac:dyDescent="0.25">
      <c r="AL347" s="55" t="s">
        <v>106</v>
      </c>
      <c r="AM347" s="56">
        <f>_xll.qlInterestRateIndexFixingDate(IborIndex&amp;Tenor,AN347,Trigger)</f>
        <v>42625</v>
      </c>
      <c r="AN347" s="56">
        <f>_xll.qlCalendarAdvance(Calendar,AN346,AL347,"f",,Trigger)</f>
        <v>42627</v>
      </c>
      <c r="AO347" s="56">
        <f>_xll.qlInterestRateIndexMaturity(IborIndex&amp;Tenor,AN347,Trigger)</f>
        <v>42657</v>
      </c>
      <c r="AP347" s="102" t="e">
        <f>_xll.qlIndexFixing($Z$5,AM347,,Trigger)</f>
        <v>#VALUE!</v>
      </c>
      <c r="AQ347" s="102">
        <f>_xll.qlIndexFixing($AR$1,AN347,,Trigger)</f>
        <v>-2.9265346914605109E-4</v>
      </c>
    </row>
    <row r="348" spans="38:43" ht="11.25" customHeight="1" x14ac:dyDescent="0.25">
      <c r="AL348" s="55" t="s">
        <v>106</v>
      </c>
      <c r="AM348" s="56">
        <f>_xll.qlInterestRateIndexFixingDate(IborIndex&amp;Tenor,AN348,Trigger)</f>
        <v>42626</v>
      </c>
      <c r="AN348" s="56">
        <f>_xll.qlCalendarAdvance(Calendar,AN347,AL348,"f",,Trigger)</f>
        <v>42628</v>
      </c>
      <c r="AO348" s="56">
        <f>_xll.qlInterestRateIndexMaturity(IborIndex&amp;Tenor,AN348,Trigger)</f>
        <v>42660</v>
      </c>
      <c r="AP348" s="102" t="e">
        <f>_xll.qlIndexFixing($Z$5,AM348,,Trigger)</f>
        <v>#VALUE!</v>
      </c>
      <c r="AQ348" s="102">
        <f>_xll.qlIndexFixing($AR$1,AN348,,Trigger)</f>
        <v>-2.8719455132719673E-4</v>
      </c>
    </row>
    <row r="349" spans="38:43" ht="11.25" customHeight="1" x14ac:dyDescent="0.25">
      <c r="AL349" s="55" t="s">
        <v>106</v>
      </c>
      <c r="AM349" s="56">
        <f>_xll.qlInterestRateIndexFixingDate(IborIndex&amp;Tenor,AN349,Trigger)</f>
        <v>42627</v>
      </c>
      <c r="AN349" s="56">
        <f>_xll.qlCalendarAdvance(Calendar,AN348,AL349,"f",,Trigger)</f>
        <v>42629</v>
      </c>
      <c r="AO349" s="56">
        <f>_xll.qlInterestRateIndexMaturity(IborIndex&amp;Tenor,AN349,Trigger)</f>
        <v>42660</v>
      </c>
      <c r="AP349" s="102" t="e">
        <f>_xll.qlIndexFixing($Z$5,AM349,,Trigger)</f>
        <v>#VALUE!</v>
      </c>
      <c r="AQ349" s="102">
        <f>_xll.qlIndexFixing($AR$1,AN349,,Trigger)</f>
        <v>-2.8497983408026784E-4</v>
      </c>
    </row>
    <row r="350" spans="38:43" ht="11.25" customHeight="1" x14ac:dyDescent="0.25">
      <c r="AL350" s="55" t="s">
        <v>106</v>
      </c>
      <c r="AM350" s="56">
        <f>_xll.qlInterestRateIndexFixingDate(IborIndex&amp;Tenor,AN350,Trigger)</f>
        <v>42628</v>
      </c>
      <c r="AN350" s="56">
        <f>_xll.qlCalendarAdvance(Calendar,AN349,AL350,"f",,Trigger)</f>
        <v>42632</v>
      </c>
      <c r="AO350" s="56">
        <f>_xll.qlInterestRateIndexMaturity(IborIndex&amp;Tenor,AN350,Trigger)</f>
        <v>42662</v>
      </c>
      <c r="AP350" s="102" t="e">
        <f>_xll.qlIndexFixing($Z$5,AM350,,Trigger)</f>
        <v>#VALUE!</v>
      </c>
      <c r="AQ350" s="102">
        <f>_xll.qlIndexFixing($AR$1,AN350,,Trigger)</f>
        <v>-2.8275378446362964E-4</v>
      </c>
    </row>
    <row r="351" spans="38:43" ht="11.25" customHeight="1" x14ac:dyDescent="0.25">
      <c r="AL351" s="55" t="s">
        <v>106</v>
      </c>
      <c r="AM351" s="56">
        <f>_xll.qlInterestRateIndexFixingDate(IborIndex&amp;Tenor,AN351,Trigger)</f>
        <v>42629</v>
      </c>
      <c r="AN351" s="56">
        <f>_xll.qlCalendarAdvance(Calendar,AN350,AL351,"f",,Trigger)</f>
        <v>42633</v>
      </c>
      <c r="AO351" s="56">
        <f>_xll.qlInterestRateIndexMaturity(IborIndex&amp;Tenor,AN351,Trigger)</f>
        <v>42663</v>
      </c>
      <c r="AP351" s="102" t="e">
        <f>_xll.qlIndexFixing($Z$5,AM351,,Trigger)</f>
        <v>#VALUE!</v>
      </c>
      <c r="AQ351" s="102">
        <f>_xll.qlIndexFixing($AR$1,AN351,,Trigger)</f>
        <v>-2.7820813649701015E-4</v>
      </c>
    </row>
    <row r="352" spans="38:43" ht="11.25" customHeight="1" x14ac:dyDescent="0.25">
      <c r="AL352" s="55" t="s">
        <v>106</v>
      </c>
      <c r="AM352" s="56">
        <f>_xll.qlInterestRateIndexFixingDate(IborIndex&amp;Tenor,AN352,Trigger)</f>
        <v>42632</v>
      </c>
      <c r="AN352" s="56">
        <f>_xll.qlCalendarAdvance(Calendar,AN351,AL352,"f",,Trigger)</f>
        <v>42634</v>
      </c>
      <c r="AO352" s="56">
        <f>_xll.qlInterestRateIndexMaturity(IborIndex&amp;Tenor,AN352,Trigger)</f>
        <v>42664</v>
      </c>
      <c r="AP352" s="102" t="e">
        <f>_xll.qlIndexFixing($Z$5,AM352,,Trigger)</f>
        <v>#VALUE!</v>
      </c>
      <c r="AQ352" s="102">
        <f>_xll.qlIndexFixing($AR$1,AN352,,Trigger)</f>
        <v>-2.7710954776504957E-4</v>
      </c>
    </row>
    <row r="353" spans="38:43" ht="11.25" customHeight="1" x14ac:dyDescent="0.25">
      <c r="AL353" s="55" t="s">
        <v>106</v>
      </c>
      <c r="AM353" s="56">
        <f>_xll.qlInterestRateIndexFixingDate(IborIndex&amp;Tenor,AN353,Trigger)</f>
        <v>42633</v>
      </c>
      <c r="AN353" s="56">
        <f>_xll.qlCalendarAdvance(Calendar,AN352,AL353,"f",,Trigger)</f>
        <v>42635</v>
      </c>
      <c r="AO353" s="56">
        <f>_xll.qlInterestRateIndexMaturity(IborIndex&amp;Tenor,AN353,Trigger)</f>
        <v>42667</v>
      </c>
      <c r="AP353" s="102" t="e">
        <f>_xll.qlIndexFixing($Z$5,AM353,,Trigger)</f>
        <v>#VALUE!</v>
      </c>
      <c r="AQ353" s="102">
        <f>_xll.qlIndexFixing($AR$1,AN353,,Trigger)</f>
        <v>-2.7145213605717089E-4</v>
      </c>
    </row>
    <row r="354" spans="38:43" ht="11.25" customHeight="1" x14ac:dyDescent="0.25">
      <c r="AL354" s="55" t="s">
        <v>106</v>
      </c>
      <c r="AM354" s="56">
        <f>_xll.qlInterestRateIndexFixingDate(IborIndex&amp;Tenor,AN354,Trigger)</f>
        <v>42634</v>
      </c>
      <c r="AN354" s="56">
        <f>_xll.qlCalendarAdvance(Calendar,AN353,AL354,"f",,Trigger)</f>
        <v>42636</v>
      </c>
      <c r="AO354" s="56">
        <f>_xll.qlInterestRateIndexMaturity(IborIndex&amp;Tenor,AN354,Trigger)</f>
        <v>42667</v>
      </c>
      <c r="AP354" s="102" t="e">
        <f>_xll.qlIndexFixing($Z$5,AM354,,Trigger)</f>
        <v>#VALUE!</v>
      </c>
      <c r="AQ354" s="102">
        <f>_xll.qlIndexFixing($AR$1,AN354,,Trigger)</f>
        <v>-2.6915724334797275E-4</v>
      </c>
    </row>
    <row r="355" spans="38:43" ht="11.25" customHeight="1" x14ac:dyDescent="0.25">
      <c r="AL355" s="55" t="s">
        <v>106</v>
      </c>
      <c r="AM355" s="56">
        <f>_xll.qlInterestRateIndexFixingDate(IborIndex&amp;Tenor,AN355,Trigger)</f>
        <v>42635</v>
      </c>
      <c r="AN355" s="56">
        <f>_xll.qlCalendarAdvance(Calendar,AN354,AL355,"f",,Trigger)</f>
        <v>42639</v>
      </c>
      <c r="AO355" s="56">
        <f>_xll.qlInterestRateIndexMaturity(IborIndex&amp;Tenor,AN355,Trigger)</f>
        <v>42669</v>
      </c>
      <c r="AP355" s="102" t="e">
        <f>_xll.qlIndexFixing($Z$5,AM355,,Trigger)</f>
        <v>#VALUE!</v>
      </c>
      <c r="AQ355" s="102">
        <f>_xll.qlIndexFixing($AR$1,AN355,,Trigger)</f>
        <v>-2.6685073531140802E-4</v>
      </c>
    </row>
    <row r="356" spans="38:43" ht="11.25" customHeight="1" x14ac:dyDescent="0.25">
      <c r="AL356" s="55" t="s">
        <v>106</v>
      </c>
      <c r="AM356" s="56">
        <f>_xll.qlInterestRateIndexFixingDate(IborIndex&amp;Tenor,AN356,Trigger)</f>
        <v>42636</v>
      </c>
      <c r="AN356" s="56">
        <f>_xll.qlCalendarAdvance(Calendar,AN355,AL356,"f",,Trigger)</f>
        <v>42640</v>
      </c>
      <c r="AO356" s="56">
        <f>_xll.qlInterestRateIndexMaturity(IborIndex&amp;Tenor,AN356,Trigger)</f>
        <v>42670</v>
      </c>
      <c r="AP356" s="102" t="e">
        <f>_xll.qlIndexFixing($Z$5,AM356,,Trigger)</f>
        <v>#VALUE!</v>
      </c>
      <c r="AQ356" s="102">
        <f>_xll.qlIndexFixing($AR$1,AN356,,Trigger)</f>
        <v>-2.6214188392742477E-4</v>
      </c>
    </row>
    <row r="357" spans="38:43" ht="11.25" customHeight="1" x14ac:dyDescent="0.25">
      <c r="AL357" s="55" t="s">
        <v>106</v>
      </c>
      <c r="AM357" s="56">
        <f>_xll.qlInterestRateIndexFixingDate(IborIndex&amp;Tenor,AN357,Trigger)</f>
        <v>42639</v>
      </c>
      <c r="AN357" s="56">
        <f>_xll.qlCalendarAdvance(Calendar,AN356,AL357,"f",,Trigger)</f>
        <v>42641</v>
      </c>
      <c r="AO357" s="56">
        <f>_xll.qlInterestRateIndexMaturity(IborIndex&amp;Tenor,AN357,Trigger)</f>
        <v>42671</v>
      </c>
      <c r="AP357" s="102" t="e">
        <f>_xll.qlIndexFixing($Z$5,AM357,,Trigger)</f>
        <v>#VALUE!</v>
      </c>
      <c r="AQ357" s="102">
        <f>_xll.qlIndexFixing($AR$1,AN357,,Trigger)</f>
        <v>-2.6100340752935054E-4</v>
      </c>
    </row>
    <row r="358" spans="38:43" ht="11.25" customHeight="1" x14ac:dyDescent="0.25">
      <c r="AL358" s="55" t="s">
        <v>106</v>
      </c>
      <c r="AM358" s="56">
        <f>_xll.qlInterestRateIndexFixingDate(IborIndex&amp;Tenor,AN358,Trigger)</f>
        <v>42640</v>
      </c>
      <c r="AN358" s="56">
        <f>_xll.qlCalendarAdvance(Calendar,AN357,AL358,"f",,Trigger)</f>
        <v>42642</v>
      </c>
      <c r="AO358" s="56">
        <f>_xll.qlInterestRateIndexMaturity(IborIndex&amp;Tenor,AN358,Trigger)</f>
        <v>42674</v>
      </c>
      <c r="AP358" s="102" t="e">
        <f>_xll.qlIndexFixing($Z$5,AM358,,Trigger)</f>
        <v>#VALUE!</v>
      </c>
      <c r="AQ358" s="102">
        <f>_xll.qlIndexFixing($AR$1,AN358,,Trigger)</f>
        <v>-2.5392523221122768E-4</v>
      </c>
    </row>
    <row r="359" spans="38:43" ht="11.25" customHeight="1" x14ac:dyDescent="0.25">
      <c r="AL359" s="55" t="s">
        <v>106</v>
      </c>
      <c r="AM359" s="56">
        <f>_xll.qlInterestRateIndexFixingDate(IborIndex&amp;Tenor,AN359,Trigger)</f>
        <v>42641</v>
      </c>
      <c r="AN359" s="56">
        <f>_xll.qlCalendarAdvance(Calendar,AN358,AL359,"f",,Trigger)</f>
        <v>42643</v>
      </c>
      <c r="AO359" s="56">
        <f>_xll.qlInterestRateIndexMaturity(IborIndex&amp;Tenor,AN359,Trigger)</f>
        <v>42674</v>
      </c>
      <c r="AP359" s="102" t="e">
        <f>_xll.qlIndexFixing($Z$5,AM359,,Trigger)</f>
        <v>#VALUE!</v>
      </c>
      <c r="AQ359" s="102">
        <f>_xll.qlIndexFixing($AR$1,AN359,,Trigger)</f>
        <v>-2.5154213816010049E-4</v>
      </c>
    </row>
    <row r="360" spans="38:43" ht="11.25" customHeight="1" x14ac:dyDescent="0.25">
      <c r="AL360" s="55" t="s">
        <v>106</v>
      </c>
      <c r="AM360" s="56">
        <f>_xll.qlInterestRateIndexFixingDate(IborIndex&amp;Tenor,AN360,Trigger)</f>
        <v>42642</v>
      </c>
      <c r="AN360" s="56">
        <f>_xll.qlCalendarAdvance(Calendar,AN359,AL360,"f",,Trigger)</f>
        <v>42646</v>
      </c>
      <c r="AO360" s="56">
        <f>_xll.qlInterestRateIndexMaturity(IborIndex&amp;Tenor,AN360,Trigger)</f>
        <v>42677</v>
      </c>
      <c r="AP360" s="102" t="e">
        <f>_xll.qlIndexFixing($Z$5,AM360,,Trigger)</f>
        <v>#VALUE!</v>
      </c>
      <c r="AQ360" s="102">
        <f>_xll.qlIndexFixing($AR$1,AN360,,Trigger)</f>
        <v>-2.4667599116436702E-4</v>
      </c>
    </row>
    <row r="361" spans="38:43" ht="11.25" customHeight="1" x14ac:dyDescent="0.25">
      <c r="AL361" s="55" t="s">
        <v>106</v>
      </c>
      <c r="AM361" s="56">
        <f>_xll.qlInterestRateIndexFixingDate(IborIndex&amp;Tenor,AN361,Trigger)</f>
        <v>42643</v>
      </c>
      <c r="AN361" s="56">
        <f>_xll.qlCalendarAdvance(Calendar,AN360,AL361,"f",,Trigger)</f>
        <v>42647</v>
      </c>
      <c r="AO361" s="56">
        <f>_xll.qlInterestRateIndexMaturity(IborIndex&amp;Tenor,AN361,Trigger)</f>
        <v>42678</v>
      </c>
      <c r="AP361" s="102" t="e">
        <f>_xll.qlIndexFixing($Z$5,AM361,,Trigger)</f>
        <v>#VALUE!</v>
      </c>
      <c r="AQ361" s="102">
        <f>_xll.qlIndexFixing($AR$1,AN361,,Trigger)</f>
        <v>-2.4550053735417077E-4</v>
      </c>
    </row>
    <row r="362" spans="38:43" ht="11.25" customHeight="1" x14ac:dyDescent="0.25">
      <c r="AL362" s="55" t="s">
        <v>106</v>
      </c>
      <c r="AM362" s="56">
        <f>_xll.qlInterestRateIndexFixingDate(IborIndex&amp;Tenor,AN362,Trigger)</f>
        <v>42646</v>
      </c>
      <c r="AN362" s="56">
        <f>_xll.qlCalendarAdvance(Calendar,AN361,AL362,"f",,Trigger)</f>
        <v>42648</v>
      </c>
      <c r="AO362" s="56">
        <f>_xll.qlInterestRateIndexMaturity(IborIndex&amp;Tenor,AN362,Trigger)</f>
        <v>42681</v>
      </c>
      <c r="AP362" s="102" t="e">
        <f>_xll.qlIndexFixing($Z$5,AM362,,Trigger)</f>
        <v>#VALUE!</v>
      </c>
      <c r="AQ362" s="102">
        <f>_xll.qlIndexFixing($AR$1,AN362,,Trigger)</f>
        <v>-2.4432118324222145E-4</v>
      </c>
    </row>
    <row r="363" spans="38:43" ht="11.25" customHeight="1" x14ac:dyDescent="0.25">
      <c r="AL363" s="55" t="s">
        <v>106</v>
      </c>
      <c r="AM363" s="56">
        <f>_xll.qlInterestRateIndexFixingDate(IborIndex&amp;Tenor,AN363,Trigger)</f>
        <v>42647</v>
      </c>
      <c r="AN363" s="56">
        <f>_xll.qlCalendarAdvance(Calendar,AN362,AL363,"f",,Trigger)</f>
        <v>42649</v>
      </c>
      <c r="AO363" s="56">
        <f>_xll.qlInterestRateIndexMaturity(IborIndex&amp;Tenor,AN363,Trigger)</f>
        <v>42681</v>
      </c>
      <c r="AP363" s="102" t="e">
        <f>_xll.qlIndexFixing($Z$5,AM363,,Trigger)</f>
        <v>#VALUE!</v>
      </c>
      <c r="AQ363" s="102">
        <f>_xll.qlIndexFixing($AR$1,AN363,,Trigger)</f>
        <v>-2.3699187027148929E-4</v>
      </c>
    </row>
    <row r="364" spans="38:43" ht="11.25" customHeight="1" x14ac:dyDescent="0.25">
      <c r="AL364" s="55" t="s">
        <v>106</v>
      </c>
      <c r="AM364" s="56">
        <f>_xll.qlInterestRateIndexFixingDate(IborIndex&amp;Tenor,AN364,Trigger)</f>
        <v>42648</v>
      </c>
      <c r="AN364" s="56">
        <f>_xll.qlCalendarAdvance(Calendar,AN363,AL364,"f",,Trigger)</f>
        <v>42650</v>
      </c>
      <c r="AO364" s="56">
        <f>_xll.qlInterestRateIndexMaturity(IborIndex&amp;Tenor,AN364,Trigger)</f>
        <v>42681</v>
      </c>
      <c r="AP364" s="102" t="e">
        <f>_xll.qlIndexFixing($Z$5,AM364,,Trigger)</f>
        <v>#VALUE!</v>
      </c>
      <c r="AQ364" s="102">
        <f>_xll.qlIndexFixing($AR$1,AN364,,Trigger)</f>
        <v>-2.3452449773294745E-4</v>
      </c>
    </row>
    <row r="365" spans="38:43" ht="11.25" customHeight="1" x14ac:dyDescent="0.25">
      <c r="AL365" s="55" t="s">
        <v>106</v>
      </c>
      <c r="AM365" s="56">
        <f>_xll.qlInterestRateIndexFixingDate(IborIndex&amp;Tenor,AN365,Trigger)</f>
        <v>42649</v>
      </c>
      <c r="AN365" s="56">
        <f>_xll.qlCalendarAdvance(Calendar,AN364,AL365,"f",,Trigger)</f>
        <v>42653</v>
      </c>
      <c r="AO365" s="56">
        <f>_xll.qlInterestRateIndexMaturity(IborIndex&amp;Tenor,AN365,Trigger)</f>
        <v>42684</v>
      </c>
      <c r="AP365" s="102" t="e">
        <f>_xll.qlIndexFixing($Z$5,AM365,,Trigger)</f>
        <v>#VALUE!</v>
      </c>
      <c r="AQ365" s="102">
        <f>_xll.qlIndexFixing($AR$1,AN365,,Trigger)</f>
        <v>-2.2948745861072308E-4</v>
      </c>
    </row>
    <row r="366" spans="38:43" ht="11.25" customHeight="1" x14ac:dyDescent="0.25">
      <c r="AL366" s="55" t="s">
        <v>106</v>
      </c>
      <c r="AM366" s="56">
        <f>_xll.qlInterestRateIndexFixingDate(IborIndex&amp;Tenor,AN366,Trigger)</f>
        <v>42650</v>
      </c>
      <c r="AN366" s="56">
        <f>_xll.qlCalendarAdvance(Calendar,AN365,AL366,"f",,Trigger)</f>
        <v>42654</v>
      </c>
      <c r="AO366" s="56">
        <f>_xll.qlInterestRateIndexMaturity(IborIndex&amp;Tenor,AN366,Trigger)</f>
        <v>42685</v>
      </c>
      <c r="AP366" s="102" t="e">
        <f>_xll.qlIndexFixing($Z$5,AM366,,Trigger)</f>
        <v>#VALUE!</v>
      </c>
      <c r="AQ366" s="102">
        <f>_xll.qlIndexFixing($AR$1,AN366,,Trigger)</f>
        <v>-2.2827023135968405E-4</v>
      </c>
    </row>
    <row r="367" spans="38:43" ht="11.25" customHeight="1" x14ac:dyDescent="0.25">
      <c r="AL367" s="55" t="s">
        <v>106</v>
      </c>
      <c r="AM367" s="56">
        <f>_xll.qlInterestRateIndexFixingDate(IborIndex&amp;Tenor,AN367,Trigger)</f>
        <v>42653</v>
      </c>
      <c r="AN367" s="56">
        <f>_xll.qlCalendarAdvance(Calendar,AN366,AL367,"f",,Trigger)</f>
        <v>42655</v>
      </c>
      <c r="AO367" s="56">
        <f>_xll.qlInterestRateIndexMaturity(IborIndex&amp;Tenor,AN367,Trigger)</f>
        <v>42688</v>
      </c>
      <c r="AP367" s="102" t="e">
        <f>_xll.qlIndexFixing($Z$5,AM367,,Trigger)</f>
        <v>#VALUE!</v>
      </c>
      <c r="AQ367" s="102">
        <f>_xll.qlIndexFixing($AR$1,AN367,,Trigger)</f>
        <v>-2.270490095419002E-4</v>
      </c>
    </row>
    <row r="368" spans="38:43" ht="11.25" customHeight="1" x14ac:dyDescent="0.25">
      <c r="AL368" s="55" t="s">
        <v>106</v>
      </c>
      <c r="AM368" s="56">
        <f>_xll.qlInterestRateIndexFixingDate(IborIndex&amp;Tenor,AN368,Trigger)</f>
        <v>42654</v>
      </c>
      <c r="AN368" s="56">
        <f>_xll.qlCalendarAdvance(Calendar,AN367,AL368,"f",,Trigger)</f>
        <v>42656</v>
      </c>
      <c r="AO368" s="56">
        <f>_xll.qlInterestRateIndexMaturity(IborIndex&amp;Tenor,AN368,Trigger)</f>
        <v>42688</v>
      </c>
      <c r="AP368" s="102" t="e">
        <f>_xll.qlIndexFixing($Z$5,AM368,,Trigger)</f>
        <v>#VALUE!</v>
      </c>
      <c r="AQ368" s="102">
        <f>_xll.qlIndexFixing($AR$1,AN368,,Trigger)</f>
        <v>-2.1946261656743154E-4</v>
      </c>
    </row>
    <row r="369" spans="38:43" ht="11.25" customHeight="1" x14ac:dyDescent="0.25">
      <c r="AL369" s="55" t="s">
        <v>106</v>
      </c>
      <c r="AM369" s="56">
        <f>_xll.qlInterestRateIndexFixingDate(IborIndex&amp;Tenor,AN369,Trigger)</f>
        <v>42655</v>
      </c>
      <c r="AN369" s="56">
        <f>_xll.qlCalendarAdvance(Calendar,AN368,AL369,"f",,Trigger)</f>
        <v>42657</v>
      </c>
      <c r="AO369" s="56">
        <f>_xll.qlInterestRateIndexMaturity(IborIndex&amp;Tenor,AN369,Trigger)</f>
        <v>42688</v>
      </c>
      <c r="AP369" s="102" t="e">
        <f>_xll.qlIndexFixing($Z$5,AM369,,Trigger)</f>
        <v>#VALUE!</v>
      </c>
      <c r="AQ369" s="102">
        <f>_xll.qlIndexFixing($AR$1,AN369,,Trigger)</f>
        <v>-2.1690898475432778E-4</v>
      </c>
    </row>
    <row r="370" spans="38:43" ht="11.25" customHeight="1" x14ac:dyDescent="0.25">
      <c r="AL370" s="55" t="s">
        <v>106</v>
      </c>
      <c r="AM370" s="56">
        <f>_xll.qlInterestRateIndexFixingDate(IborIndex&amp;Tenor,AN370,Trigger)</f>
        <v>42656</v>
      </c>
      <c r="AN370" s="56">
        <f>_xll.qlCalendarAdvance(Calendar,AN369,AL370,"f",,Trigger)</f>
        <v>42660</v>
      </c>
      <c r="AO370" s="56">
        <f>_xll.qlInterestRateIndexMaturity(IborIndex&amp;Tenor,AN370,Trigger)</f>
        <v>42691</v>
      </c>
      <c r="AP370" s="102" t="e">
        <f>_xll.qlIndexFixing($Z$5,AM370,,Trigger)</f>
        <v>#VALUE!</v>
      </c>
      <c r="AQ370" s="102">
        <f>_xll.qlIndexFixing($AR$1,AN370,,Trigger)</f>
        <v>-2.1169709097833658E-4</v>
      </c>
    </row>
    <row r="371" spans="38:43" ht="11.25" customHeight="1" x14ac:dyDescent="0.25">
      <c r="AL371" s="55" t="s">
        <v>106</v>
      </c>
      <c r="AM371" s="56">
        <f>_xll.qlInterestRateIndexFixingDate(IborIndex&amp;Tenor,AN371,Trigger)</f>
        <v>42657</v>
      </c>
      <c r="AN371" s="56">
        <f>_xll.qlCalendarAdvance(Calendar,AN370,AL371,"f",,Trigger)</f>
        <v>42661</v>
      </c>
      <c r="AO371" s="56">
        <f>_xll.qlInterestRateIndexMaturity(IborIndex&amp;Tenor,AN371,Trigger)</f>
        <v>42692</v>
      </c>
      <c r="AP371" s="102" t="e">
        <f>_xll.qlIndexFixing($Z$5,AM371,,Trigger)</f>
        <v>#VALUE!</v>
      </c>
      <c r="AQ371" s="102">
        <f>_xll.qlIndexFixing($AR$1,AN371,,Trigger)</f>
        <v>-2.1043710034654439E-4</v>
      </c>
    </row>
    <row r="372" spans="38:43" ht="11.25" customHeight="1" x14ac:dyDescent="0.25">
      <c r="AL372" s="55" t="s">
        <v>106</v>
      </c>
      <c r="AM372" s="56">
        <f>_xll.qlInterestRateIndexFixingDate(IborIndex&amp;Tenor,AN372,Trigger)</f>
        <v>42660</v>
      </c>
      <c r="AN372" s="56">
        <f>_xll.qlCalendarAdvance(Calendar,AN371,AL372,"f",,Trigger)</f>
        <v>42662</v>
      </c>
      <c r="AO372" s="56">
        <f>_xll.qlInterestRateIndexMaturity(IborIndex&amp;Tenor,AN372,Trigger)</f>
        <v>42695</v>
      </c>
      <c r="AP372" s="102" t="e">
        <f>_xll.qlIndexFixing($Z$5,AM372,,Trigger)</f>
        <v>#VALUE!</v>
      </c>
      <c r="AQ372" s="102">
        <f>_xll.qlIndexFixing($AR$1,AN372,,Trigger)</f>
        <v>-2.0917302089901705E-4</v>
      </c>
    </row>
    <row r="373" spans="38:43" ht="11.25" customHeight="1" x14ac:dyDescent="0.25">
      <c r="AL373" s="55" t="s">
        <v>106</v>
      </c>
      <c r="AM373" s="56">
        <f>_xll.qlInterestRateIndexFixingDate(IborIndex&amp;Tenor,AN373,Trigger)</f>
        <v>42661</v>
      </c>
      <c r="AN373" s="56">
        <f>_xll.qlCalendarAdvance(Calendar,AN372,AL373,"f",,Trigger)</f>
        <v>42663</v>
      </c>
      <c r="AO373" s="56">
        <f>_xll.qlInterestRateIndexMaturity(IborIndex&amp;Tenor,AN373,Trigger)</f>
        <v>42695</v>
      </c>
      <c r="AP373" s="102" t="e">
        <f>_xll.qlIndexFixing($Z$5,AM373,,Trigger)</f>
        <v>#VALUE!</v>
      </c>
      <c r="AQ373" s="102">
        <f>_xll.qlIndexFixing($AR$1,AN373,,Trigger)</f>
        <v>-2.0132360550135213E-4</v>
      </c>
    </row>
    <row r="374" spans="38:43" ht="11.25" customHeight="1" x14ac:dyDescent="0.25">
      <c r="AL374" s="55" t="s">
        <v>106</v>
      </c>
      <c r="AM374" s="56">
        <f>_xll.qlInterestRateIndexFixingDate(IborIndex&amp;Tenor,AN374,Trigger)</f>
        <v>42662</v>
      </c>
      <c r="AN374" s="56">
        <f>_xll.qlCalendarAdvance(Calendar,AN373,AL374,"f",,Trigger)</f>
        <v>42664</v>
      </c>
      <c r="AO374" s="56">
        <f>_xll.qlInterestRateIndexMaturity(IborIndex&amp;Tenor,AN374,Trigger)</f>
        <v>42695</v>
      </c>
      <c r="AP374" s="102" t="e">
        <f>_xll.qlIndexFixing($Z$5,AM374,,Trigger)</f>
        <v>#VALUE!</v>
      </c>
      <c r="AQ374" s="102">
        <f>_xll.qlIndexFixing($AR$1,AN374,,Trigger)</f>
        <v>-1.98681733594307E-4</v>
      </c>
    </row>
    <row r="375" spans="38:43" ht="11.25" customHeight="1" x14ac:dyDescent="0.25">
      <c r="AL375" s="55" t="s">
        <v>106</v>
      </c>
      <c r="AM375" s="56">
        <f>_xll.qlInterestRateIndexFixingDate(IborIndex&amp;Tenor,AN375,Trigger)</f>
        <v>42663</v>
      </c>
      <c r="AN375" s="56">
        <f>_xll.qlCalendarAdvance(Calendar,AN374,AL375,"f",,Trigger)</f>
        <v>42667</v>
      </c>
      <c r="AO375" s="56">
        <f>_xll.qlInterestRateIndexMaturity(IborIndex&amp;Tenor,AN375,Trigger)</f>
        <v>42698</v>
      </c>
      <c r="AP375" s="102" t="e">
        <f>_xll.qlIndexFixing($Z$5,AM375,,Trigger)</f>
        <v>#VALUE!</v>
      </c>
      <c r="AQ375" s="102">
        <f>_xll.qlIndexFixing($AR$1,AN375,,Trigger)</f>
        <v>-1.9329102242055481E-4</v>
      </c>
    </row>
    <row r="376" spans="38:43" ht="11.25" customHeight="1" x14ac:dyDescent="0.25">
      <c r="AL376" s="55" t="s">
        <v>106</v>
      </c>
      <c r="AM376" s="56">
        <f>_xll.qlInterestRateIndexFixingDate(IborIndex&amp;Tenor,AN376,Trigger)</f>
        <v>42664</v>
      </c>
      <c r="AN376" s="56">
        <f>_xll.qlCalendarAdvance(Calendar,AN375,AL376,"f",,Trigger)</f>
        <v>42668</v>
      </c>
      <c r="AO376" s="56">
        <f>_xll.qlInterestRateIndexMaturity(IborIndex&amp;Tenor,AN376,Trigger)</f>
        <v>42699</v>
      </c>
      <c r="AP376" s="102" t="e">
        <f>_xll.qlIndexFixing($Z$5,AM376,,Trigger)</f>
        <v>#VALUE!</v>
      </c>
      <c r="AQ376" s="102">
        <f>_xll.qlIndexFixing($AR$1,AN376,,Trigger)</f>
        <v>-1.9198727854247144E-4</v>
      </c>
    </row>
    <row r="377" spans="38:43" ht="11.25" customHeight="1" x14ac:dyDescent="0.25">
      <c r="AL377" s="55" t="s">
        <v>106</v>
      </c>
      <c r="AM377" s="56">
        <f>_xll.qlInterestRateIndexFixingDate(IborIndex&amp;Tenor,AN377,Trigger)</f>
        <v>42667</v>
      </c>
      <c r="AN377" s="56">
        <f>_xll.qlCalendarAdvance(Calendar,AN376,AL377,"f",,Trigger)</f>
        <v>42669</v>
      </c>
      <c r="AO377" s="56">
        <f>_xll.qlInterestRateIndexMaturity(IborIndex&amp;Tenor,AN377,Trigger)</f>
        <v>42702</v>
      </c>
      <c r="AP377" s="102" t="e">
        <f>_xll.qlIndexFixing($Z$5,AM377,,Trigger)</f>
        <v>#VALUE!</v>
      </c>
      <c r="AQ377" s="102">
        <f>_xll.qlIndexFixing($AR$1,AN377,,Trigger)</f>
        <v>-1.9067935160885856E-4</v>
      </c>
    </row>
    <row r="378" spans="38:43" ht="11.25" customHeight="1" x14ac:dyDescent="0.25">
      <c r="AL378" s="55" t="s">
        <v>106</v>
      </c>
      <c r="AM378" s="56">
        <f>_xll.qlInterestRateIndexFixingDate(IborIndex&amp;Tenor,AN378,Trigger)</f>
        <v>42668</v>
      </c>
      <c r="AN378" s="56">
        <f>_xll.qlCalendarAdvance(Calendar,AN377,AL378,"f",,Trigger)</f>
        <v>42670</v>
      </c>
      <c r="AO378" s="56">
        <f>_xll.qlInterestRateIndexMaturity(IborIndex&amp;Tenor,AN378,Trigger)</f>
        <v>42702</v>
      </c>
      <c r="AP378" s="102" t="e">
        <f>_xll.qlIndexFixing($Z$5,AM378,,Trigger)</f>
        <v>#VALUE!</v>
      </c>
      <c r="AQ378" s="102">
        <f>_xll.qlIndexFixing($AR$1,AN378,,Trigger)</f>
        <v>-1.8395519747471667E-4</v>
      </c>
    </row>
    <row r="379" spans="38:43" ht="11.25" customHeight="1" x14ac:dyDescent="0.25">
      <c r="AL379" s="55" t="s">
        <v>106</v>
      </c>
      <c r="AM379" s="56">
        <f>_xll.qlInterestRateIndexFixingDate(IborIndex&amp;Tenor,AN379,Trigger)</f>
        <v>42669</v>
      </c>
      <c r="AN379" s="56">
        <f>_xll.qlCalendarAdvance(Calendar,AN378,AL379,"f",,Trigger)</f>
        <v>42671</v>
      </c>
      <c r="AO379" s="56">
        <f>_xll.qlInterestRateIndexMaturity(IborIndex&amp;Tenor,AN379,Trigger)</f>
        <v>42702</v>
      </c>
      <c r="AP379" s="102" t="e">
        <f>_xll.qlIndexFixing($Z$5,AM379,,Trigger)</f>
        <v>#VALUE!</v>
      </c>
      <c r="AQ379" s="102">
        <f>_xll.qlIndexFixing($AR$1,AN379,,Trigger)</f>
        <v>-1.8122971602752003E-4</v>
      </c>
    </row>
    <row r="380" spans="38:43" ht="11.25" customHeight="1" x14ac:dyDescent="0.25">
      <c r="AL380" s="55" t="s">
        <v>106</v>
      </c>
      <c r="AM380" s="56">
        <f>_xll.qlInterestRateIndexFixingDate(IborIndex&amp;Tenor,AN380,Trigger)</f>
        <v>42670</v>
      </c>
      <c r="AN380" s="56">
        <f>_xll.qlCalendarAdvance(Calendar,AN379,AL380,"f",,Trigger)</f>
        <v>42674</v>
      </c>
      <c r="AO380" s="56">
        <f>_xll.qlInterestRateIndexMaturity(IborIndex&amp;Tenor,AN380,Trigger)</f>
        <v>42704</v>
      </c>
      <c r="AP380" s="102" t="e">
        <f>_xll.qlIndexFixing($Z$5,AM380,,Trigger)</f>
        <v>#VALUE!</v>
      </c>
      <c r="AQ380" s="102">
        <f>_xll.qlIndexFixing($AR$1,AN380,,Trigger)</f>
        <v>-1.7849120440471822E-4</v>
      </c>
    </row>
    <row r="381" spans="38:43" ht="11.25" customHeight="1" x14ac:dyDescent="0.25">
      <c r="AL381" s="55" t="s">
        <v>106</v>
      </c>
      <c r="AM381" s="56">
        <f>_xll.qlInterestRateIndexFixingDate(IborIndex&amp;Tenor,AN381,Trigger)</f>
        <v>42671</v>
      </c>
      <c r="AN381" s="56">
        <f>_xll.qlCalendarAdvance(Calendar,AN380,AL381,"f",,Trigger)</f>
        <v>42675</v>
      </c>
      <c r="AO381" s="56">
        <f>_xll.qlInterestRateIndexMaturity(IborIndex&amp;Tenor,AN381,Trigger)</f>
        <v>42705</v>
      </c>
      <c r="AP381" s="102" t="e">
        <f>_xll.qlIndexFixing($Z$5,AM381,,Trigger)</f>
        <v>#VALUE!</v>
      </c>
      <c r="AQ381" s="102">
        <f>_xll.qlIndexFixing($AR$1,AN381,,Trigger)</f>
        <v>-1.729068999753447E-4</v>
      </c>
    </row>
    <row r="382" spans="38:43" ht="11.25" customHeight="1" x14ac:dyDescent="0.25">
      <c r="AL382" s="55" t="s">
        <v>106</v>
      </c>
      <c r="AM382" s="56">
        <f>_xll.qlInterestRateIndexFixingDate(IborIndex&amp;Tenor,AN382,Trigger)</f>
        <v>42674</v>
      </c>
      <c r="AN382" s="56">
        <f>_xll.qlCalendarAdvance(Calendar,AN381,AL382,"f",,Trigger)</f>
        <v>42676</v>
      </c>
      <c r="AO382" s="56">
        <f>_xll.qlInterestRateIndexMaturity(IborIndex&amp;Tenor,AN382,Trigger)</f>
        <v>42706</v>
      </c>
      <c r="AP382" s="102" t="e">
        <f>_xll.qlIndexFixing($Z$5,AM382,,Trigger)</f>
        <v>#VALUE!</v>
      </c>
      <c r="AQ382" s="102">
        <f>_xll.qlIndexFixing($AR$1,AN382,,Trigger)</f>
        <v>-1.7155413577460689E-4</v>
      </c>
    </row>
    <row r="383" spans="38:43" ht="11.25" customHeight="1" x14ac:dyDescent="0.25">
      <c r="AL383" s="55" t="s">
        <v>106</v>
      </c>
      <c r="AM383" s="56">
        <f>_xll.qlInterestRateIndexFixingDate(IborIndex&amp;Tenor,AN383,Trigger)</f>
        <v>42675</v>
      </c>
      <c r="AN383" s="56">
        <f>_xll.qlCalendarAdvance(Calendar,AN382,AL383,"f",,Trigger)</f>
        <v>42677</v>
      </c>
      <c r="AO383" s="56">
        <f>_xll.qlInterestRateIndexMaturity(IborIndex&amp;Tenor,AN383,Trigger)</f>
        <v>42709</v>
      </c>
      <c r="AP383" s="102" t="e">
        <f>_xll.qlIndexFixing($Z$5,AM383,,Trigger)</f>
        <v>#VALUE!</v>
      </c>
      <c r="AQ383" s="102">
        <f>_xll.qlIndexFixing($AR$1,AN383,,Trigger)</f>
        <v>-1.6460177867649861E-4</v>
      </c>
    </row>
    <row r="384" spans="38:43" ht="11.25" customHeight="1" x14ac:dyDescent="0.25">
      <c r="AL384" s="55" t="s">
        <v>106</v>
      </c>
      <c r="AM384" s="56">
        <f>_xll.qlInterestRateIndexFixingDate(IborIndex&amp;Tenor,AN384,Trigger)</f>
        <v>42676</v>
      </c>
      <c r="AN384" s="56">
        <f>_xll.qlCalendarAdvance(Calendar,AN383,AL384,"f",,Trigger)</f>
        <v>42678</v>
      </c>
      <c r="AO384" s="56">
        <f>_xll.qlInterestRateIndexMaturity(IborIndex&amp;Tenor,AN384,Trigger)</f>
        <v>42709</v>
      </c>
      <c r="AP384" s="102" t="e">
        <f>_xll.qlIndexFixing($Z$5,AM384,,Trigger)</f>
        <v>#VALUE!</v>
      </c>
      <c r="AQ384" s="102">
        <f>_xll.qlIndexFixing($AR$1,AN384,,Trigger)</f>
        <v>-1.6178423702717382E-4</v>
      </c>
    </row>
    <row r="385" spans="38:43" ht="11.25" customHeight="1" x14ac:dyDescent="0.25">
      <c r="AL385" s="55" t="s">
        <v>106</v>
      </c>
      <c r="AM385" s="56">
        <f>_xll.qlInterestRateIndexFixingDate(IborIndex&amp;Tenor,AN385,Trigger)</f>
        <v>42677</v>
      </c>
      <c r="AN385" s="56">
        <f>_xll.qlCalendarAdvance(Calendar,AN384,AL385,"f",,Trigger)</f>
        <v>42681</v>
      </c>
      <c r="AO385" s="56">
        <f>_xll.qlInterestRateIndexMaturity(IborIndex&amp;Tenor,AN385,Trigger)</f>
        <v>42711</v>
      </c>
      <c r="AP385" s="102" t="e">
        <f>_xll.qlIndexFixing($Z$5,AM385,,Trigger)</f>
        <v>#VALUE!</v>
      </c>
      <c r="AQ385" s="102">
        <f>_xll.qlIndexFixing($AR$1,AN385,,Trigger)</f>
        <v>-1.5895338221927346E-4</v>
      </c>
    </row>
    <row r="386" spans="38:43" ht="11.25" customHeight="1" x14ac:dyDescent="0.25">
      <c r="AL386" s="55" t="s">
        <v>106</v>
      </c>
      <c r="AM386" s="56">
        <f>_xll.qlInterestRateIndexFixingDate(IborIndex&amp;Tenor,AN386,Trigger)</f>
        <v>42678</v>
      </c>
      <c r="AN386" s="56">
        <f>_xll.qlCalendarAdvance(Calendar,AN385,AL386,"f",,Trigger)</f>
        <v>42682</v>
      </c>
      <c r="AO386" s="56">
        <f>_xll.qlInterestRateIndexMaturity(IborIndex&amp;Tenor,AN386,Trigger)</f>
        <v>42712</v>
      </c>
      <c r="AP386" s="102" t="e">
        <f>_xll.qlIndexFixing($Z$5,AM386,,Trigger)</f>
        <v>#VALUE!</v>
      </c>
      <c r="AQ386" s="102">
        <f>_xll.qlIndexFixing($AR$1,AN386,,Trigger)</f>
        <v>-1.5318209847695052E-4</v>
      </c>
    </row>
    <row r="387" spans="38:43" ht="11.25" customHeight="1" x14ac:dyDescent="0.25">
      <c r="AL387" s="55" t="s">
        <v>106</v>
      </c>
      <c r="AM387" s="56">
        <f>_xll.qlInterestRateIndexFixingDate(IborIndex&amp;Tenor,AN387,Trigger)</f>
        <v>42681</v>
      </c>
      <c r="AN387" s="56">
        <f>_xll.qlCalendarAdvance(Calendar,AN386,AL387,"f",,Trigger)</f>
        <v>42683</v>
      </c>
      <c r="AO387" s="56">
        <f>_xll.qlInterestRateIndexMaturity(IborIndex&amp;Tenor,AN387,Trigger)</f>
        <v>42713</v>
      </c>
      <c r="AP387" s="102" t="e">
        <f>_xll.qlIndexFixing($Z$5,AM387,,Trigger)</f>
        <v>#VALUE!</v>
      </c>
      <c r="AQ387" s="102">
        <f>_xll.qlIndexFixing($AR$1,AN387,,Trigger)</f>
        <v>-1.5178350730991842E-4</v>
      </c>
    </row>
    <row r="388" spans="38:43" ht="11.25" customHeight="1" x14ac:dyDescent="0.25">
      <c r="AL388" s="55" t="s">
        <v>106</v>
      </c>
      <c r="AM388" s="56">
        <f>_xll.qlInterestRateIndexFixingDate(IborIndex&amp;Tenor,AN388,Trigger)</f>
        <v>42682</v>
      </c>
      <c r="AN388" s="56">
        <f>_xll.qlCalendarAdvance(Calendar,AN387,AL388,"f",,Trigger)</f>
        <v>42684</v>
      </c>
      <c r="AO388" s="56">
        <f>_xll.qlInterestRateIndexMaturity(IborIndex&amp;Tenor,AN388,Trigger)</f>
        <v>42716</v>
      </c>
      <c r="AP388" s="102" t="e">
        <f>_xll.qlIndexFixing($Z$5,AM388,,Trigger)</f>
        <v>#VALUE!</v>
      </c>
      <c r="AQ388" s="102">
        <f>_xll.qlIndexFixing($AR$1,AN388,,Trigger)</f>
        <v>-1.4459799581434396E-4</v>
      </c>
    </row>
    <row r="389" spans="38:43" ht="11.25" customHeight="1" x14ac:dyDescent="0.25">
      <c r="AL389" s="55" t="s">
        <v>106</v>
      </c>
      <c r="AM389" s="56">
        <f>_xll.qlInterestRateIndexFixingDate(IborIndex&amp;Tenor,AN389,Trigger)</f>
        <v>42683</v>
      </c>
      <c r="AN389" s="56">
        <f>_xll.qlCalendarAdvance(Calendar,AN388,AL389,"f",,Trigger)</f>
        <v>42685</v>
      </c>
      <c r="AO389" s="56">
        <f>_xll.qlInterestRateIndexMaturity(IborIndex&amp;Tenor,AN389,Trigger)</f>
        <v>42716</v>
      </c>
      <c r="AP389" s="102" t="e">
        <f>_xll.qlIndexFixing($Z$5,AM389,,Trigger)</f>
        <v>#VALUE!</v>
      </c>
      <c r="AQ389" s="102">
        <f>_xll.qlIndexFixing($AR$1,AN389,,Trigger)</f>
        <v>-1.4168641307543695E-4</v>
      </c>
    </row>
    <row r="390" spans="38:43" ht="11.25" customHeight="1" x14ac:dyDescent="0.25">
      <c r="AL390" s="55" t="s">
        <v>106</v>
      </c>
      <c r="AM390" s="56">
        <f>_xll.qlInterestRateIndexFixingDate(IborIndex&amp;Tenor,AN390,Trigger)</f>
        <v>42684</v>
      </c>
      <c r="AN390" s="56">
        <f>_xll.qlCalendarAdvance(Calendar,AN389,AL390,"f",,Trigger)</f>
        <v>42688</v>
      </c>
      <c r="AO390" s="56">
        <f>_xll.qlInterestRateIndexMaturity(IborIndex&amp;Tenor,AN390,Trigger)</f>
        <v>42718</v>
      </c>
      <c r="AP390" s="102" t="e">
        <f>_xll.qlIndexFixing($Z$5,AM390,,Trigger)</f>
        <v>#VALUE!</v>
      </c>
      <c r="AQ390" s="102">
        <f>_xll.qlIndexFixing($AR$1,AN390,,Trigger)</f>
        <v>-1.3876123419365172E-4</v>
      </c>
    </row>
    <row r="391" spans="38:43" ht="11.25" customHeight="1" x14ac:dyDescent="0.25">
      <c r="AL391" s="55" t="s">
        <v>106</v>
      </c>
      <c r="AM391" s="56">
        <f>_xll.qlInterestRateIndexFixingDate(IborIndex&amp;Tenor,AN391,Trigger)</f>
        <v>42685</v>
      </c>
      <c r="AN391" s="56">
        <f>_xll.qlCalendarAdvance(Calendar,AN390,AL391,"f",,Trigger)</f>
        <v>42689</v>
      </c>
      <c r="AO391" s="56">
        <f>_xll.qlInterestRateIndexMaturity(IborIndex&amp;Tenor,AN391,Trigger)</f>
        <v>42719</v>
      </c>
      <c r="AP391" s="102" t="e">
        <f>_xll.qlIndexFixing($Z$5,AM391,,Trigger)</f>
        <v>#VALUE!</v>
      </c>
      <c r="AQ391" s="102">
        <f>_xll.qlIndexFixing($AR$1,AN391,,Trigger)</f>
        <v>-1.3279900768048414E-4</v>
      </c>
    </row>
    <row r="392" spans="38:43" ht="11.25" customHeight="1" x14ac:dyDescent="0.25">
      <c r="AL392" s="55" t="s">
        <v>106</v>
      </c>
      <c r="AM392" s="56">
        <f>_xll.qlInterestRateIndexFixingDate(IborIndex&amp;Tenor,AN392,Trigger)</f>
        <v>42688</v>
      </c>
      <c r="AN392" s="56">
        <f>_xll.qlCalendarAdvance(Calendar,AN391,AL392,"f",,Trigger)</f>
        <v>42690</v>
      </c>
      <c r="AO392" s="56">
        <f>_xll.qlInterestRateIndexMaturity(IborIndex&amp;Tenor,AN392,Trigger)</f>
        <v>42720</v>
      </c>
      <c r="AP392" s="102" t="e">
        <f>_xll.qlIndexFixing($Z$5,AM392,,Trigger)</f>
        <v>#VALUE!</v>
      </c>
      <c r="AQ392" s="102">
        <f>_xll.qlIndexFixing($AR$1,AN392,,Trigger)</f>
        <v>-1.3135359993247716E-4</v>
      </c>
    </row>
    <row r="393" spans="38:43" ht="11.25" customHeight="1" x14ac:dyDescent="0.25">
      <c r="AL393" s="55" t="s">
        <v>106</v>
      </c>
      <c r="AM393" s="56">
        <f>_xll.qlInterestRateIndexFixingDate(IborIndex&amp;Tenor,AN393,Trigger)</f>
        <v>42689</v>
      </c>
      <c r="AN393" s="56">
        <f>_xll.qlCalendarAdvance(Calendar,AN392,AL393,"f",,Trigger)</f>
        <v>42691</v>
      </c>
      <c r="AO393" s="56">
        <f>_xll.qlInterestRateIndexMaturity(IborIndex&amp;Tenor,AN393,Trigger)</f>
        <v>42723</v>
      </c>
      <c r="AP393" s="102" t="e">
        <f>_xll.qlIndexFixing($Z$5,AM393,,Trigger)</f>
        <v>#VALUE!</v>
      </c>
      <c r="AQ393" s="102">
        <f>_xll.qlIndexFixing($AR$1,AN393,,Trigger)</f>
        <v>-1.2392998262411581E-4</v>
      </c>
    </row>
    <row r="394" spans="38:43" ht="11.25" customHeight="1" x14ac:dyDescent="0.25">
      <c r="AL394" s="55" t="s">
        <v>106</v>
      </c>
      <c r="AM394" s="56">
        <f>_xll.qlInterestRateIndexFixingDate(IborIndex&amp;Tenor,AN394,Trigger)</f>
        <v>42690</v>
      </c>
      <c r="AN394" s="56">
        <f>_xll.qlCalendarAdvance(Calendar,AN393,AL394,"f",,Trigger)</f>
        <v>42692</v>
      </c>
      <c r="AO394" s="56">
        <f>_xll.qlInterestRateIndexMaturity(IborIndex&amp;Tenor,AN394,Trigger)</f>
        <v>42723</v>
      </c>
      <c r="AP394" s="102" t="e">
        <f>_xll.qlIndexFixing($Z$5,AM394,,Trigger)</f>
        <v>#VALUE!</v>
      </c>
      <c r="AQ394" s="102">
        <f>_xll.qlIndexFixing($AR$1,AN394,,Trigger)</f>
        <v>-1.2092237789085303E-4</v>
      </c>
    </row>
    <row r="395" spans="38:43" ht="11.25" customHeight="1" x14ac:dyDescent="0.25">
      <c r="AL395" s="55" t="s">
        <v>106</v>
      </c>
      <c r="AM395" s="56">
        <f>_xll.qlInterestRateIndexFixingDate(IborIndex&amp;Tenor,AN395,Trigger)</f>
        <v>42691</v>
      </c>
      <c r="AN395" s="56">
        <f>_xll.qlCalendarAdvance(Calendar,AN394,AL395,"f",,Trigger)</f>
        <v>42695</v>
      </c>
      <c r="AO395" s="56">
        <f>_xll.qlInterestRateIndexMaturity(IborIndex&amp;Tenor,AN395,Trigger)</f>
        <v>42725</v>
      </c>
      <c r="AP395" s="102" t="e">
        <f>_xll.qlIndexFixing($Z$5,AM395,,Trigger)</f>
        <v>#VALUE!</v>
      </c>
      <c r="AQ395" s="102">
        <f>_xll.qlIndexFixing($AR$1,AN395,,Trigger)</f>
        <v>-1.179008940210835E-4</v>
      </c>
    </row>
    <row r="396" spans="38:43" ht="11.25" customHeight="1" x14ac:dyDescent="0.25">
      <c r="AL396" s="55" t="s">
        <v>106</v>
      </c>
      <c r="AM396" s="56">
        <f>_xll.qlInterestRateIndexFixingDate(IborIndex&amp;Tenor,AN396,Trigger)</f>
        <v>42692</v>
      </c>
      <c r="AN396" s="56">
        <f>_xll.qlCalendarAdvance(Calendar,AN395,AL396,"f",,Trigger)</f>
        <v>42696</v>
      </c>
      <c r="AO396" s="56">
        <f>_xll.qlInterestRateIndexMaturity(IborIndex&amp;Tenor,AN396,Trigger)</f>
        <v>42726</v>
      </c>
      <c r="AP396" s="102" t="e">
        <f>_xll.qlIndexFixing($Z$5,AM396,,Trigger)</f>
        <v>#VALUE!</v>
      </c>
      <c r="AQ396" s="102">
        <f>_xll.qlIndexFixing($AR$1,AN396,,Trigger)</f>
        <v>-1.1017574090751739E-4</v>
      </c>
    </row>
    <row r="397" spans="38:43" ht="11.25" customHeight="1" x14ac:dyDescent="0.25">
      <c r="AL397" s="55" t="s">
        <v>106</v>
      </c>
      <c r="AM397" s="56">
        <f>_xll.qlInterestRateIndexFixingDate(IborIndex&amp;Tenor,AN397,Trigger)</f>
        <v>42695</v>
      </c>
      <c r="AN397" s="56">
        <f>_xll.qlCalendarAdvance(Calendar,AN396,AL397,"f",,Trigger)</f>
        <v>42697</v>
      </c>
      <c r="AO397" s="56">
        <f>_xll.qlInterestRateIndexMaturity(IborIndex&amp;Tenor,AN397,Trigger)</f>
        <v>42727</v>
      </c>
      <c r="AP397" s="102" t="e">
        <f>_xll.qlIndexFixing($Z$5,AM397,,Trigger)</f>
        <v>#VALUE!</v>
      </c>
      <c r="AQ397" s="102">
        <f>_xll.qlIndexFixing($AR$1,AN397,,Trigger)</f>
        <v>-1.0868019018603348E-4</v>
      </c>
    </row>
    <row r="398" spans="38:43" ht="11.25" customHeight="1" x14ac:dyDescent="0.25">
      <c r="AL398" s="55" t="s">
        <v>106</v>
      </c>
      <c r="AM398" s="56">
        <f>_xll.qlInterestRateIndexFixingDate(IborIndex&amp;Tenor,AN398,Trigger)</f>
        <v>42696</v>
      </c>
      <c r="AN398" s="56">
        <f>_xll.qlCalendarAdvance(Calendar,AN397,AL398,"f",,Trigger)</f>
        <v>42698</v>
      </c>
      <c r="AO398" s="56">
        <f>_xll.qlInterestRateIndexMaturity(IborIndex&amp;Tenor,AN398,Trigger)</f>
        <v>42731</v>
      </c>
      <c r="AP398" s="102" t="e">
        <f>_xll.qlIndexFixing($Z$5,AM398,,Trigger)</f>
        <v>#VALUE!</v>
      </c>
      <c r="AQ398" s="102">
        <f>_xll.qlIndexFixing($AR$1,AN398,,Trigger)</f>
        <v>-1.0258387265116298E-4</v>
      </c>
    </row>
    <row r="399" spans="38:43" ht="11.25" customHeight="1" x14ac:dyDescent="0.25">
      <c r="AL399" s="55" t="s">
        <v>106</v>
      </c>
      <c r="AM399" s="56">
        <f>_xll.qlInterestRateIndexFixingDate(IborIndex&amp;Tenor,AN399,Trigger)</f>
        <v>42697</v>
      </c>
      <c r="AN399" s="56">
        <f>_xll.qlCalendarAdvance(Calendar,AN398,AL399,"f",,Trigger)</f>
        <v>42699</v>
      </c>
      <c r="AO399" s="56">
        <f>_xll.qlInterestRateIndexMaturity(IborIndex&amp;Tenor,AN399,Trigger)</f>
        <v>42731</v>
      </c>
      <c r="AP399" s="102" t="e">
        <f>_xll.qlIndexFixing($Z$5,AM399,,Trigger)</f>
        <v>#VALUE!</v>
      </c>
      <c r="AQ399" s="102">
        <f>_xll.qlIndexFixing($AR$1,AN399,,Trigger)</f>
        <v>-9.947826498146739E-5</v>
      </c>
    </row>
    <row r="400" spans="38:43" ht="11.25" customHeight="1" x14ac:dyDescent="0.25">
      <c r="AL400" s="55" t="s">
        <v>106</v>
      </c>
      <c r="AM400" s="56">
        <f>_xll.qlInterestRateIndexFixingDate(IborIndex&amp;Tenor,AN400,Trigger)</f>
        <v>42698</v>
      </c>
      <c r="AN400" s="56">
        <f>_xll.qlCalendarAdvance(Calendar,AN399,AL400,"f",,Trigger)</f>
        <v>42702</v>
      </c>
      <c r="AO400" s="56">
        <f>_xll.qlInterestRateIndexMaturity(IborIndex&amp;Tenor,AN400,Trigger)</f>
        <v>42732</v>
      </c>
      <c r="AP400" s="102" t="e">
        <f>_xll.qlIndexFixing($Z$5,AM400,,Trigger)</f>
        <v>#VALUE!</v>
      </c>
      <c r="AQ400" s="102">
        <f>_xll.qlIndexFixing($AR$1,AN400,,Trigger)</f>
        <v>-9.6358495178971992E-5</v>
      </c>
    </row>
    <row r="401" spans="38:43" ht="11.25" customHeight="1" x14ac:dyDescent="0.25">
      <c r="AL401" s="55" t="s">
        <v>106</v>
      </c>
      <c r="AM401" s="56">
        <f>_xll.qlInterestRateIndexFixingDate(IborIndex&amp;Tenor,AN401,Trigger)</f>
        <v>42699</v>
      </c>
      <c r="AN401" s="56">
        <f>_xll.qlCalendarAdvance(Calendar,AN400,AL401,"f",,Trigger)</f>
        <v>42703</v>
      </c>
      <c r="AO401" s="56">
        <f>_xll.qlInterestRateIndexMaturity(IborIndex&amp;Tenor,AN401,Trigger)</f>
        <v>42733</v>
      </c>
      <c r="AP401" s="102" t="e">
        <f>_xll.qlIndexFixing($Z$5,AM401,,Trigger)</f>
        <v>#VALUE!</v>
      </c>
      <c r="AQ401" s="102">
        <f>_xll.qlIndexFixing($AR$1,AN401,,Trigger)</f>
        <v>-9.0002491612006796E-5</v>
      </c>
    </row>
    <row r="402" spans="38:43" ht="11.25" customHeight="1" x14ac:dyDescent="0.25">
      <c r="AL402" s="55" t="s">
        <v>106</v>
      </c>
      <c r="AM402" s="56">
        <f>_xll.qlInterestRateIndexFixingDate(IborIndex&amp;Tenor,AN402,Trigger)</f>
        <v>42702</v>
      </c>
      <c r="AN402" s="56">
        <f>_xll.qlCalendarAdvance(Calendar,AN401,AL402,"f",,Trigger)</f>
        <v>42704</v>
      </c>
      <c r="AO402" s="56">
        <f>_xll.qlInterestRateIndexMaturity(IborIndex&amp;Tenor,AN402,Trigger)</f>
        <v>42734</v>
      </c>
      <c r="AP402" s="102" t="e">
        <f>_xll.qlIndexFixing($Z$5,AM402,,Trigger)</f>
        <v>#VALUE!</v>
      </c>
      <c r="AQ402" s="102">
        <f>_xll.qlIndexFixing($AR$1,AN402,,Trigger)</f>
        <v>-8.8460482236093238E-5</v>
      </c>
    </row>
    <row r="403" spans="38:43" ht="11.25" customHeight="1" x14ac:dyDescent="0.25">
      <c r="AL403" s="55" t="s">
        <v>106</v>
      </c>
      <c r="AM403" s="56">
        <f>_xll.qlInterestRateIndexFixingDate(IborIndex&amp;Tenor,AN403,Trigger)</f>
        <v>42703</v>
      </c>
      <c r="AN403" s="56">
        <f>_xll.qlCalendarAdvance(Calendar,AN402,AL403,"f",,Trigger)</f>
        <v>42705</v>
      </c>
      <c r="AO403" s="56">
        <f>_xll.qlInterestRateIndexMaturity(IborIndex&amp;Tenor,AN403,Trigger)</f>
        <v>42737</v>
      </c>
      <c r="AP403" s="102" t="e">
        <f>_xll.qlIndexFixing($Z$5,AM403,,Trigger)</f>
        <v>#VALUE!</v>
      </c>
      <c r="AQ403" s="102">
        <f>_xll.qlIndexFixing($AR$1,AN403,,Trigger)</f>
        <v>-7.8908136748583185E-5</v>
      </c>
    </row>
    <row r="404" spans="38:43" ht="11.25" customHeight="1" x14ac:dyDescent="0.25">
      <c r="AL404" s="55" t="s">
        <v>106</v>
      </c>
      <c r="AM404" s="56">
        <f>_xll.qlInterestRateIndexFixingDate(IborIndex&amp;Tenor,AN404,Trigger)</f>
        <v>42704</v>
      </c>
      <c r="AN404" s="56">
        <f>_xll.qlCalendarAdvance(Calendar,AN403,AL404,"f",,Trigger)</f>
        <v>42706</v>
      </c>
      <c r="AO404" s="56">
        <f>_xll.qlInterestRateIndexMaturity(IborIndex&amp;Tenor,AN404,Trigger)</f>
        <v>42737</v>
      </c>
      <c r="AP404" s="102" t="e">
        <f>_xll.qlIndexFixing($Z$5,AM404,,Trigger)</f>
        <v>#VALUE!</v>
      </c>
      <c r="AQ404" s="102">
        <f>_xll.qlIndexFixing($AR$1,AN404,,Trigger)</f>
        <v>-7.5695225610153497E-5</v>
      </c>
    </row>
    <row r="405" spans="38:43" ht="11.25" customHeight="1" x14ac:dyDescent="0.25">
      <c r="AL405" s="55" t="s">
        <v>106</v>
      </c>
      <c r="AM405" s="56">
        <f>_xll.qlInterestRateIndexFixingDate(IborIndex&amp;Tenor,AN405,Trigger)</f>
        <v>42705</v>
      </c>
      <c r="AN405" s="56">
        <f>_xll.qlCalendarAdvance(Calendar,AN404,AL405,"f",,Trigger)</f>
        <v>42709</v>
      </c>
      <c r="AO405" s="56">
        <f>_xll.qlInterestRateIndexMaturity(IborIndex&amp;Tenor,AN405,Trigger)</f>
        <v>42740</v>
      </c>
      <c r="AP405" s="102" t="e">
        <f>_xll.qlIndexFixing($Z$5,AM405,,Trigger)</f>
        <v>#VALUE!</v>
      </c>
      <c r="AQ405" s="102">
        <f>_xll.qlIndexFixing($AR$1,AN405,,Trigger)</f>
        <v>-6.9148378482547016E-5</v>
      </c>
    </row>
    <row r="406" spans="38:43" ht="11.25" customHeight="1" x14ac:dyDescent="0.25">
      <c r="AL406" s="55" t="s">
        <v>106</v>
      </c>
      <c r="AM406" s="56">
        <f>_xll.qlInterestRateIndexFixingDate(IborIndex&amp;Tenor,AN406,Trigger)</f>
        <v>42706</v>
      </c>
      <c r="AN406" s="56">
        <f>_xll.qlCalendarAdvance(Calendar,AN405,AL406,"f",,Trigger)</f>
        <v>42710</v>
      </c>
      <c r="AO406" s="56">
        <f>_xll.qlInterestRateIndexMaturity(IborIndex&amp;Tenor,AN406,Trigger)</f>
        <v>42741</v>
      </c>
      <c r="AP406" s="102" t="e">
        <f>_xll.qlIndexFixing($Z$5,AM406,,Trigger)</f>
        <v>#VALUE!</v>
      </c>
      <c r="AQ406" s="102">
        <f>_xll.qlIndexFixing($AR$1,AN406,,Trigger)</f>
        <v>-6.7561332483534464E-5</v>
      </c>
    </row>
    <row r="407" spans="38:43" ht="11.25" customHeight="1" x14ac:dyDescent="0.25">
      <c r="AL407" s="55" t="s">
        <v>106</v>
      </c>
      <c r="AM407" s="56">
        <f>_xll.qlInterestRateIndexFixingDate(IborIndex&amp;Tenor,AN407,Trigger)</f>
        <v>42709</v>
      </c>
      <c r="AN407" s="56">
        <f>_xll.qlCalendarAdvance(Calendar,AN406,AL407,"f",,Trigger)</f>
        <v>42711</v>
      </c>
      <c r="AO407" s="56">
        <f>_xll.qlInterestRateIndexMaturity(IborIndex&amp;Tenor,AN407,Trigger)</f>
        <v>42744</v>
      </c>
      <c r="AP407" s="102" t="e">
        <f>_xll.qlIndexFixing($Z$5,AM407,,Trigger)</f>
        <v>#VALUE!</v>
      </c>
      <c r="AQ407" s="102">
        <f>_xll.qlIndexFixing($AR$1,AN407,,Trigger)</f>
        <v>-6.5969538265646171E-5</v>
      </c>
    </row>
    <row r="408" spans="38:43" ht="11.25" customHeight="1" x14ac:dyDescent="0.25">
      <c r="AL408" s="55" t="s">
        <v>106</v>
      </c>
      <c r="AM408" s="56">
        <f>_xll.qlInterestRateIndexFixingDate(IborIndex&amp;Tenor,AN408,Trigger)</f>
        <v>42710</v>
      </c>
      <c r="AN408" s="56">
        <f>_xll.qlCalendarAdvance(Calendar,AN407,AL408,"f",,Trigger)</f>
        <v>42712</v>
      </c>
      <c r="AO408" s="56">
        <f>_xll.qlInterestRateIndexMaturity(IborIndex&amp;Tenor,AN408,Trigger)</f>
        <v>42744</v>
      </c>
      <c r="AP408" s="102" t="e">
        <f>_xll.qlIndexFixing($Z$5,AM408,,Trigger)</f>
        <v>#VALUE!</v>
      </c>
      <c r="AQ408" s="102">
        <f>_xll.qlIndexFixing($AR$1,AN408,,Trigger)</f>
        <v>-5.6112571006457809E-5</v>
      </c>
    </row>
    <row r="409" spans="38:43" ht="11.25" customHeight="1" x14ac:dyDescent="0.25">
      <c r="AL409" s="55" t="s">
        <v>106</v>
      </c>
      <c r="AM409" s="56">
        <f>_xll.qlInterestRateIndexFixingDate(IborIndex&amp;Tenor,AN409,Trigger)</f>
        <v>42711</v>
      </c>
      <c r="AN409" s="56">
        <f>_xll.qlCalendarAdvance(Calendar,AN408,AL409,"f",,Trigger)</f>
        <v>42713</v>
      </c>
      <c r="AO409" s="56">
        <f>_xll.qlInterestRateIndexMaturity(IborIndex&amp;Tenor,AN409,Trigger)</f>
        <v>42744</v>
      </c>
      <c r="AP409" s="102" t="e">
        <f>_xll.qlIndexFixing($Z$5,AM409,,Trigger)</f>
        <v>#VALUE!</v>
      </c>
      <c r="AQ409" s="102">
        <f>_xll.qlIndexFixing($AR$1,AN409,,Trigger)</f>
        <v>-5.2797553266144856E-5</v>
      </c>
    </row>
    <row r="410" spans="38:43" ht="11.25" customHeight="1" x14ac:dyDescent="0.25">
      <c r="AL410" s="55" t="s">
        <v>106</v>
      </c>
      <c r="AM410" s="56">
        <f>_xll.qlInterestRateIndexFixingDate(IborIndex&amp;Tenor,AN410,Trigger)</f>
        <v>42712</v>
      </c>
      <c r="AN410" s="56">
        <f>_xll.qlCalendarAdvance(Calendar,AN409,AL410,"f",,Trigger)</f>
        <v>42716</v>
      </c>
      <c r="AO410" s="56">
        <f>_xll.qlInterestRateIndexMaturity(IborIndex&amp;Tenor,AN410,Trigger)</f>
        <v>42747</v>
      </c>
      <c r="AP410" s="102" t="e">
        <f>_xll.qlIndexFixing($Z$5,AM410,,Trigger)</f>
        <v>#VALUE!</v>
      </c>
      <c r="AQ410" s="102">
        <f>_xll.qlIndexFixing($AR$1,AN410,,Trigger)</f>
        <v>-4.6044142243204725E-5</v>
      </c>
    </row>
    <row r="411" spans="38:43" ht="11.25" customHeight="1" x14ac:dyDescent="0.25">
      <c r="AL411" s="55" t="s">
        <v>106</v>
      </c>
      <c r="AM411" s="56">
        <f>_xll.qlInterestRateIndexFixingDate(IborIndex&amp;Tenor,AN411,Trigger)</f>
        <v>42713</v>
      </c>
      <c r="AN411" s="56">
        <f>_xll.qlCalendarAdvance(Calendar,AN410,AL411,"f",,Trigger)</f>
        <v>42717</v>
      </c>
      <c r="AO411" s="56">
        <f>_xll.qlInterestRateIndexMaturity(IborIndex&amp;Tenor,AN411,Trigger)</f>
        <v>42748</v>
      </c>
      <c r="AP411" s="102" t="e">
        <f>_xll.qlIndexFixing($Z$5,AM411,,Trigger)</f>
        <v>#VALUE!</v>
      </c>
      <c r="AQ411" s="102">
        <f>_xll.qlIndexFixing($AR$1,AN411,,Trigger)</f>
        <v>-4.4406416336573162E-5</v>
      </c>
    </row>
    <row r="412" spans="38:43" ht="11.25" customHeight="1" x14ac:dyDescent="0.25">
      <c r="AL412" s="55" t="s">
        <v>106</v>
      </c>
      <c r="AM412" s="56">
        <f>_xll.qlInterestRateIndexFixingDate(IborIndex&amp;Tenor,AN412,Trigger)</f>
        <v>42716</v>
      </c>
      <c r="AN412" s="56">
        <f>_xll.qlCalendarAdvance(Calendar,AN411,AL412,"f",,Trigger)</f>
        <v>42718</v>
      </c>
      <c r="AO412" s="56">
        <f>_xll.qlInterestRateIndexMaturity(IborIndex&amp;Tenor,AN412,Trigger)</f>
        <v>42751</v>
      </c>
      <c r="AP412" s="102" t="e">
        <f>_xll.qlIndexFixing($Z$5,AM412,,Trigger)</f>
        <v>#VALUE!</v>
      </c>
      <c r="AQ412" s="102">
        <f>_xll.qlIndexFixing($AR$1,AN412,,Trigger)</f>
        <v>-4.2763848072991184E-5</v>
      </c>
    </row>
    <row r="413" spans="38:43" ht="11.25" customHeight="1" x14ac:dyDescent="0.25">
      <c r="AL413" s="55" t="s">
        <v>106</v>
      </c>
      <c r="AM413" s="56">
        <f>_xll.qlInterestRateIndexFixingDate(IborIndex&amp;Tenor,AN413,Trigger)</f>
        <v>42717</v>
      </c>
      <c r="AN413" s="56">
        <f>_xll.qlCalendarAdvance(Calendar,AN412,AL413,"f",,Trigger)</f>
        <v>42719</v>
      </c>
      <c r="AO413" s="56">
        <f>_xll.qlInterestRateIndexMaturity(IborIndex&amp;Tenor,AN413,Trigger)</f>
        <v>42751</v>
      </c>
      <c r="AP413" s="102" t="e">
        <f>_xll.qlIndexFixing($Z$5,AM413,,Trigger)</f>
        <v>#VALUE!</v>
      </c>
      <c r="AQ413" s="102">
        <f>_xll.qlIndexFixing($AR$1,AN413,,Trigger)</f>
        <v>-3.2596315889058073E-5</v>
      </c>
    </row>
    <row r="414" spans="38:43" ht="11.25" customHeight="1" x14ac:dyDescent="0.25">
      <c r="AL414" s="55" t="s">
        <v>106</v>
      </c>
      <c r="AM414" s="56">
        <f>_xll.qlInterestRateIndexFixingDate(IborIndex&amp;Tenor,AN414,Trigger)</f>
        <v>42718</v>
      </c>
      <c r="AN414" s="56">
        <f>_xll.qlCalendarAdvance(Calendar,AN413,AL414,"f",,Trigger)</f>
        <v>42720</v>
      </c>
      <c r="AO414" s="56">
        <f>_xll.qlInterestRateIndexMaturity(IborIndex&amp;Tenor,AN414,Trigger)</f>
        <v>42751</v>
      </c>
      <c r="AP414" s="102" t="e">
        <f>_xll.qlIndexFixing($Z$5,AM414,,Trigger)</f>
        <v>#VALUE!</v>
      </c>
      <c r="AQ414" s="102">
        <f>_xll.qlIndexFixing($AR$1,AN414,,Trigger)</f>
        <v>-2.9177210491542062E-5</v>
      </c>
    </row>
    <row r="415" spans="38:43" ht="11.25" customHeight="1" x14ac:dyDescent="0.25">
      <c r="AL415" s="55" t="s">
        <v>106</v>
      </c>
      <c r="AM415" s="56">
        <f>_xll.qlInterestRateIndexFixingDate(IborIndex&amp;Tenor,AN415,Trigger)</f>
        <v>42719</v>
      </c>
      <c r="AN415" s="56">
        <f>_xll.qlCalendarAdvance(Calendar,AN414,AL415,"f",,Trigger)</f>
        <v>42723</v>
      </c>
      <c r="AO415" s="56">
        <f>_xll.qlInterestRateIndexMaturity(IborIndex&amp;Tenor,AN415,Trigger)</f>
        <v>42754</v>
      </c>
      <c r="AP415" s="102" t="e">
        <f>_xll.qlIndexFixing($Z$5,AM415,,Trigger)</f>
        <v>#VALUE!</v>
      </c>
      <c r="AQ415" s="102">
        <f>_xll.qlIndexFixing($AR$1,AN415,,Trigger)</f>
        <v>-2.2213270559926201E-5</v>
      </c>
    </row>
    <row r="416" spans="38:43" ht="11.25" customHeight="1" x14ac:dyDescent="0.25">
      <c r="AL416" s="55" t="s">
        <v>106</v>
      </c>
      <c r="AM416" s="56">
        <f>_xll.qlInterestRateIndexFixingDate(IborIndex&amp;Tenor,AN416,Trigger)</f>
        <v>42720</v>
      </c>
      <c r="AN416" s="56">
        <f>_xll.qlCalendarAdvance(Calendar,AN415,AL416,"f",,Trigger)</f>
        <v>42724</v>
      </c>
      <c r="AO416" s="56">
        <f>_xll.qlInterestRateIndexMaturity(IborIndex&amp;Tenor,AN416,Trigger)</f>
        <v>42755</v>
      </c>
      <c r="AP416" s="102" t="e">
        <f>_xll.qlIndexFixing($Z$5,AM416,,Trigger)</f>
        <v>#VALUE!</v>
      </c>
      <c r="AQ416" s="102">
        <f>_xll.qlIndexFixing($AR$1,AN416,,Trigger)</f>
        <v>-2.0523875640249267E-5</v>
      </c>
    </row>
    <row r="417" spans="38:43" ht="11.25" customHeight="1" x14ac:dyDescent="0.25">
      <c r="AL417" s="55" t="s">
        <v>106</v>
      </c>
      <c r="AM417" s="56">
        <f>_xll.qlInterestRateIndexFixingDate(IborIndex&amp;Tenor,AN417,Trigger)</f>
        <v>42723</v>
      </c>
      <c r="AN417" s="56">
        <f>_xll.qlCalendarAdvance(Calendar,AN416,AL417,"f",,Trigger)</f>
        <v>42725</v>
      </c>
      <c r="AO417" s="56">
        <f>_xll.qlInterestRateIndexMaturity(IborIndex&amp;Tenor,AN417,Trigger)</f>
        <v>42758</v>
      </c>
      <c r="AP417" s="102" t="e">
        <f>_xll.qlIndexFixing($Z$5,AM417,,Trigger)</f>
        <v>#VALUE!</v>
      </c>
      <c r="AQ417" s="102">
        <f>_xll.qlIndexFixing($AR$1,AN417,,Trigger)</f>
        <v>-1.8829544245103959E-5</v>
      </c>
    </row>
    <row r="418" spans="38:43" ht="11.25" customHeight="1" x14ac:dyDescent="0.25">
      <c r="AL418" s="55" t="s">
        <v>106</v>
      </c>
      <c r="AM418" s="56">
        <f>_xll.qlInterestRateIndexFixingDate(IborIndex&amp;Tenor,AN418,Trigger)</f>
        <v>42724</v>
      </c>
      <c r="AN418" s="56">
        <f>_xll.qlCalendarAdvance(Calendar,AN417,AL418,"f",,Trigger)</f>
        <v>42726</v>
      </c>
      <c r="AO418" s="56">
        <f>_xll.qlInterestRateIndexMaturity(IborIndex&amp;Tenor,AN418,Trigger)</f>
        <v>42758</v>
      </c>
      <c r="AP418" s="102" t="e">
        <f>_xll.qlIndexFixing($Z$5,AM418,,Trigger)</f>
        <v>#VALUE!</v>
      </c>
      <c r="AQ418" s="102">
        <f>_xll.qlIndexFixing($AR$1,AN418,,Trigger)</f>
        <v>-4.8203297340773222E-6</v>
      </c>
    </row>
    <row r="419" spans="38:43" ht="11.25" customHeight="1" x14ac:dyDescent="0.25">
      <c r="AL419" s="55" t="s">
        <v>106</v>
      </c>
      <c r="AM419" s="56">
        <f>_xll.qlInterestRateIndexFixingDate(IborIndex&amp;Tenor,AN419,Trigger)</f>
        <v>42725</v>
      </c>
      <c r="AN419" s="56">
        <f>_xll.qlCalendarAdvance(Calendar,AN418,AL419,"f",,Trigger)</f>
        <v>42727</v>
      </c>
      <c r="AO419" s="56">
        <f>_xll.qlInterestRateIndexMaturity(IborIndex&amp;Tenor,AN419,Trigger)</f>
        <v>42758</v>
      </c>
      <c r="AP419" s="102" t="e">
        <f>_xll.qlIndexFixing($Z$5,AM419,,Trigger)</f>
        <v>#VALUE!</v>
      </c>
      <c r="AQ419" s="102">
        <f>_xll.qlIndexFixing($AR$1,AN419,,Trigger)</f>
        <v>2.358104485011836E-6</v>
      </c>
    </row>
    <row r="420" spans="38:43" ht="11.25" customHeight="1" x14ac:dyDescent="0.25">
      <c r="AL420" s="55" t="s">
        <v>106</v>
      </c>
      <c r="AM420" s="56">
        <f>_xll.qlInterestRateIndexFixingDate(IborIndex&amp;Tenor,AN420,Trigger)</f>
        <v>42726</v>
      </c>
      <c r="AN420" s="56">
        <f>_xll.qlCalendarAdvance(Calendar,AN419,AL420,"f",,Trigger)</f>
        <v>42731</v>
      </c>
      <c r="AO420" s="56">
        <f>_xll.qlInterestRateIndexMaturity(IborIndex&amp;Tenor,AN420,Trigger)</f>
        <v>42762</v>
      </c>
      <c r="AP420" s="102" t="e">
        <f>_xll.qlIndexFixing($Z$5,AM420,,Trigger)</f>
        <v>#VALUE!</v>
      </c>
      <c r="AQ420" s="102">
        <f>_xll.qlIndexFixing($AR$1,AN420,,Trigger)</f>
        <v>4.1001573911070288E-6</v>
      </c>
    </row>
    <row r="421" spans="38:43" ht="11.25" customHeight="1" x14ac:dyDescent="0.25">
      <c r="AL421" s="55" t="s">
        <v>106</v>
      </c>
      <c r="AM421" s="56">
        <f>_xll.qlInterestRateIndexFixingDate(IborIndex&amp;Tenor,AN421,Trigger)</f>
        <v>42727</v>
      </c>
      <c r="AN421" s="56">
        <f>_xll.qlCalendarAdvance(Calendar,AN420,AL421,"f",,Trigger)</f>
        <v>42732</v>
      </c>
      <c r="AO421" s="56">
        <f>_xll.qlInterestRateIndexMaturity(IborIndex&amp;Tenor,AN421,Trigger)</f>
        <v>42765</v>
      </c>
      <c r="AP421" s="102" t="e">
        <f>_xll.qlIndexFixing($Z$5,AM421,,Trigger)</f>
        <v>#VALUE!</v>
      </c>
      <c r="AQ421" s="102">
        <f>_xll.qlIndexFixing($AR$1,AN421,,Trigger)</f>
        <v>7.6792150113802471E-6</v>
      </c>
    </row>
    <row r="422" spans="38:43" ht="11.25" customHeight="1" x14ac:dyDescent="0.25">
      <c r="AL422" s="55" t="s">
        <v>106</v>
      </c>
      <c r="AM422" s="56">
        <f>_xll.qlInterestRateIndexFixingDate(IborIndex&amp;Tenor,AN422,Trigger)</f>
        <v>42731</v>
      </c>
      <c r="AN422" s="56">
        <f>_xll.qlCalendarAdvance(Calendar,AN421,AL422,"f",,Trigger)</f>
        <v>42733</v>
      </c>
      <c r="AO422" s="56">
        <f>_xll.qlInterestRateIndexMaturity(IborIndex&amp;Tenor,AN422,Trigger)</f>
        <v>42765</v>
      </c>
      <c r="AP422" s="102" t="e">
        <f>_xll.qlIndexFixing($Z$5,AM422,,Trigger)</f>
        <v>#VALUE!</v>
      </c>
      <c r="AQ422" s="102">
        <f>_xll.qlIndexFixing($AR$1,AN422,,Trigger)</f>
        <v>1.6653732769596779E-5</v>
      </c>
    </row>
    <row r="423" spans="38:43" ht="11.25" customHeight="1" x14ac:dyDescent="0.25">
      <c r="AL423" s="55" t="s">
        <v>106</v>
      </c>
      <c r="AM423" s="56">
        <f>_xll.qlInterestRateIndexFixingDate(IborIndex&amp;Tenor,AN423,Trigger)</f>
        <v>42732</v>
      </c>
      <c r="AN423" s="56">
        <f>_xll.qlCalendarAdvance(Calendar,AN422,AL423,"f",,Trigger)</f>
        <v>42734</v>
      </c>
      <c r="AO423" s="56">
        <f>_xll.qlInterestRateIndexMaturity(IborIndex&amp;Tenor,AN423,Trigger)</f>
        <v>42766</v>
      </c>
      <c r="AP423" s="102" t="e">
        <f>_xll.qlIndexFixing($Z$5,AM423,,Trigger)</f>
        <v>#VALUE!</v>
      </c>
      <c r="AQ423" s="102">
        <f>_xll.qlIndexFixing($AR$1,AN423,,Trigger)</f>
        <v>2.028695680606109E-5</v>
      </c>
    </row>
    <row r="424" spans="38:43" ht="11.25" customHeight="1" x14ac:dyDescent="0.25">
      <c r="AL424" s="55" t="s">
        <v>106</v>
      </c>
      <c r="AM424" s="56">
        <f>_xll.qlInterestRateIndexFixingDate(IborIndex&amp;Tenor,AN424,Trigger)</f>
        <v>42733</v>
      </c>
      <c r="AN424" s="56">
        <f>_xll.qlCalendarAdvance(Calendar,AN423,AL424,"f",,Trigger)</f>
        <v>42737</v>
      </c>
      <c r="AO424" s="56">
        <f>_xll.qlInterestRateIndexMaturity(IborIndex&amp;Tenor,AN424,Trigger)</f>
        <v>42768</v>
      </c>
      <c r="AP424" s="102" t="e">
        <f>_xll.qlIndexFixing($Z$5,AM424,,Trigger)</f>
        <v>#VALUE!</v>
      </c>
      <c r="AQ424" s="102">
        <f>_xll.qlIndexFixing($AR$1,AN424,,Trigger)</f>
        <v>2.7683851075786173E-5</v>
      </c>
    </row>
    <row r="425" spans="38:43" ht="11.25" customHeight="1" x14ac:dyDescent="0.25">
      <c r="AL425" s="55" t="s">
        <v>106</v>
      </c>
      <c r="AM425" s="56">
        <f>_xll.qlInterestRateIndexFixingDate(IborIndex&amp;Tenor,AN425,Trigger)</f>
        <v>42734</v>
      </c>
      <c r="AN425" s="56">
        <f>_xll.qlCalendarAdvance(Calendar,AN424,AL425,"f",,Trigger)</f>
        <v>42738</v>
      </c>
      <c r="AO425" s="56">
        <f>_xll.qlInterestRateIndexMaturity(IborIndex&amp;Tenor,AN425,Trigger)</f>
        <v>42769</v>
      </c>
      <c r="AP425" s="102" t="e">
        <f>_xll.qlIndexFixing($Z$5,AM425,,Trigger)</f>
        <v>#VALUE!</v>
      </c>
      <c r="AQ425" s="102">
        <f>_xll.qlIndexFixing($AR$1,AN425,,Trigger)</f>
        <v>2.9479550810451727E-5</v>
      </c>
    </row>
    <row r="426" spans="38:43" ht="11.25" customHeight="1" x14ac:dyDescent="0.25">
      <c r="AL426" s="55" t="s">
        <v>106</v>
      </c>
      <c r="AM426" s="56">
        <f>_xll.qlInterestRateIndexFixingDate(IborIndex&amp;Tenor,AN426,Trigger)</f>
        <v>42737</v>
      </c>
      <c r="AN426" s="56">
        <f>_xll.qlCalendarAdvance(Calendar,AN425,AL426,"f",,Trigger)</f>
        <v>42739</v>
      </c>
      <c r="AO426" s="56">
        <f>_xll.qlInterestRateIndexMaturity(IborIndex&amp;Tenor,AN426,Trigger)</f>
        <v>42772</v>
      </c>
      <c r="AP426" s="102" t="e">
        <f>_xll.qlIndexFixing($Z$5,AM426,,Trigger)</f>
        <v>#VALUE!</v>
      </c>
      <c r="AQ426" s="102">
        <f>_xll.qlIndexFixing($AR$1,AN426,,Trigger)</f>
        <v>3.1280375206184243E-5</v>
      </c>
    </row>
    <row r="427" spans="38:43" ht="11.25" customHeight="1" x14ac:dyDescent="0.25">
      <c r="AL427" s="55" t="s">
        <v>106</v>
      </c>
      <c r="AM427" s="56">
        <f>_xll.qlInterestRateIndexFixingDate(IborIndex&amp;Tenor,AN427,Trigger)</f>
        <v>42738</v>
      </c>
      <c r="AN427" s="56">
        <f>_xll.qlCalendarAdvance(Calendar,AN426,AL427,"f",,Trigger)</f>
        <v>42740</v>
      </c>
      <c r="AO427" s="56">
        <f>_xll.qlInterestRateIndexMaturity(IborIndex&amp;Tenor,AN427,Trigger)</f>
        <v>42772</v>
      </c>
      <c r="AP427" s="102" t="e">
        <f>_xll.qlIndexFixing($Z$5,AM427,,Trigger)</f>
        <v>#VALUE!</v>
      </c>
      <c r="AQ427" s="102">
        <f>_xll.qlIndexFixing($AR$1,AN427,,Trigger)</f>
        <v>4.2415262107736895E-5</v>
      </c>
    </row>
    <row r="428" spans="38:43" ht="11.25" customHeight="1" x14ac:dyDescent="0.25">
      <c r="AL428" s="55" t="s">
        <v>106</v>
      </c>
      <c r="AM428" s="56">
        <f>_xll.qlInterestRateIndexFixingDate(IborIndex&amp;Tenor,AN428,Trigger)</f>
        <v>42739</v>
      </c>
      <c r="AN428" s="56">
        <f>_xll.qlCalendarAdvance(Calendar,AN427,AL428,"f",,Trigger)</f>
        <v>42741</v>
      </c>
      <c r="AO428" s="56">
        <f>_xll.qlInterestRateIndexMaturity(IborIndex&amp;Tenor,AN428,Trigger)</f>
        <v>42772</v>
      </c>
      <c r="AP428" s="102" t="e">
        <f>_xll.qlIndexFixing($Z$5,AM428,,Trigger)</f>
        <v>#VALUE!</v>
      </c>
      <c r="AQ428" s="102">
        <f>_xll.qlIndexFixing($AR$1,AN428,,Trigger)</f>
        <v>4.6158517202014636E-5</v>
      </c>
    </row>
    <row r="429" spans="38:43" ht="11.25" customHeight="1" x14ac:dyDescent="0.25">
      <c r="AL429" s="55" t="s">
        <v>106</v>
      </c>
      <c r="AM429" s="56">
        <f>_xll.qlInterestRateIndexFixingDate(IborIndex&amp;Tenor,AN429,Trigger)</f>
        <v>42740</v>
      </c>
      <c r="AN429" s="56">
        <f>_xll.qlCalendarAdvance(Calendar,AN428,AL429,"f",,Trigger)</f>
        <v>42744</v>
      </c>
      <c r="AO429" s="56">
        <f>_xll.qlInterestRateIndexMaturity(IborIndex&amp;Tenor,AN429,Trigger)</f>
        <v>42775</v>
      </c>
      <c r="AP429" s="102" t="e">
        <f>_xll.qlIndexFixing($Z$5,AM429,,Trigger)</f>
        <v>#VALUE!</v>
      </c>
      <c r="AQ429" s="102">
        <f>_xll.qlIndexFixing($AR$1,AN429,,Trigger)</f>
        <v>5.3777837678772115E-5</v>
      </c>
    </row>
    <row r="430" spans="38:43" ht="11.25" customHeight="1" x14ac:dyDescent="0.25">
      <c r="AL430" s="55" t="s">
        <v>106</v>
      </c>
      <c r="AM430" s="56">
        <f>_xll.qlInterestRateIndexFixingDate(IborIndex&amp;Tenor,AN430,Trigger)</f>
        <v>42741</v>
      </c>
      <c r="AN430" s="56">
        <f>_xll.qlCalendarAdvance(Calendar,AN429,AL430,"f",,Trigger)</f>
        <v>42745</v>
      </c>
      <c r="AO430" s="56">
        <f>_xll.qlInterestRateIndexMaturity(IborIndex&amp;Tenor,AN430,Trigger)</f>
        <v>42776</v>
      </c>
      <c r="AP430" s="102" t="e">
        <f>_xll.qlIndexFixing($Z$5,AM430,,Trigger)</f>
        <v>#VALUE!</v>
      </c>
      <c r="AQ430" s="102">
        <f>_xll.qlIndexFixing($AR$1,AN430,,Trigger)</f>
        <v>5.562817295051703E-5</v>
      </c>
    </row>
    <row r="431" spans="38:43" ht="11.25" customHeight="1" x14ac:dyDescent="0.25">
      <c r="AL431" s="55" t="s">
        <v>106</v>
      </c>
      <c r="AM431" s="56">
        <f>_xll.qlInterestRateIndexFixingDate(IborIndex&amp;Tenor,AN431,Trigger)</f>
        <v>42744</v>
      </c>
      <c r="AN431" s="56">
        <f>_xll.qlCalendarAdvance(Calendar,AN430,AL431,"f",,Trigger)</f>
        <v>42746</v>
      </c>
      <c r="AO431" s="56">
        <f>_xll.qlInterestRateIndexMaturity(IborIndex&amp;Tenor,AN431,Trigger)</f>
        <v>42779</v>
      </c>
      <c r="AP431" s="102" t="e">
        <f>_xll.qlIndexFixing($Z$5,AM431,,Trigger)</f>
        <v>#VALUE!</v>
      </c>
      <c r="AQ431" s="102">
        <f>_xll.qlIndexFixing($AR$1,AN431,,Trigger)</f>
        <v>5.7483726937189404E-5</v>
      </c>
    </row>
    <row r="432" spans="38:43" ht="11.25" customHeight="1" x14ac:dyDescent="0.25">
      <c r="AL432" s="55" t="s">
        <v>106</v>
      </c>
      <c r="AM432" s="56">
        <f>_xll.qlInterestRateIndexFixingDate(IborIndex&amp;Tenor,AN432,Trigger)</f>
        <v>42745</v>
      </c>
      <c r="AN432" s="56">
        <f>_xll.qlCalendarAdvance(Calendar,AN431,AL432,"f",,Trigger)</f>
        <v>42747</v>
      </c>
      <c r="AO432" s="56">
        <f>_xll.qlInterestRateIndexMaturity(IborIndex&amp;Tenor,AN432,Trigger)</f>
        <v>42779</v>
      </c>
      <c r="AP432" s="102" t="e">
        <f>_xll.qlIndexFixing($Z$5,AM432,,Trigger)</f>
        <v>#VALUE!</v>
      </c>
      <c r="AQ432" s="102">
        <f>_xll.qlIndexFixing($AR$1,AN432,,Trigger)</f>
        <v>6.895295243683933E-5</v>
      </c>
    </row>
    <row r="433" spans="38:43" ht="11.25" customHeight="1" x14ac:dyDescent="0.25">
      <c r="AL433" s="55" t="s">
        <v>106</v>
      </c>
      <c r="AM433" s="56">
        <f>_xll.qlInterestRateIndexFixingDate(IborIndex&amp;Tenor,AN433,Trigger)</f>
        <v>42746</v>
      </c>
      <c r="AN433" s="56">
        <f>_xll.qlCalendarAdvance(Calendar,AN432,AL433,"f",,Trigger)</f>
        <v>42748</v>
      </c>
      <c r="AO433" s="56">
        <f>_xll.qlInterestRateIndexMaturity(IborIndex&amp;Tenor,AN433,Trigger)</f>
        <v>42779</v>
      </c>
      <c r="AP433" s="102" t="e">
        <f>_xll.qlIndexFixing($Z$5,AM433,,Trigger)</f>
        <v>#VALUE!</v>
      </c>
      <c r="AQ433" s="102">
        <f>_xll.qlIndexFixing($AR$1,AN433,,Trigger)</f>
        <v>7.2808219796386656E-5</v>
      </c>
    </row>
    <row r="434" spans="38:43" ht="11.25" customHeight="1" x14ac:dyDescent="0.25">
      <c r="AL434" s="55" t="s">
        <v>106</v>
      </c>
      <c r="AM434" s="56">
        <f>_xll.qlInterestRateIndexFixingDate(IborIndex&amp;Tenor,AN434,Trigger)</f>
        <v>42747</v>
      </c>
      <c r="AN434" s="56">
        <f>_xll.qlCalendarAdvance(Calendar,AN433,AL434,"f",,Trigger)</f>
        <v>42751</v>
      </c>
      <c r="AO434" s="56">
        <f>_xll.qlInterestRateIndexMaturity(IborIndex&amp;Tenor,AN434,Trigger)</f>
        <v>42782</v>
      </c>
      <c r="AP434" s="102" t="e">
        <f>_xll.qlIndexFixing($Z$5,AM434,,Trigger)</f>
        <v>#VALUE!</v>
      </c>
      <c r="AQ434" s="102">
        <f>_xll.qlIndexFixing($AR$1,AN434,,Trigger)</f>
        <v>8.0653933057077295E-5</v>
      </c>
    </row>
    <row r="435" spans="38:43" ht="11.25" customHeight="1" x14ac:dyDescent="0.25">
      <c r="AL435" s="55" t="s">
        <v>106</v>
      </c>
      <c r="AM435" s="56">
        <f>_xll.qlInterestRateIndexFixingDate(IborIndex&amp;Tenor,AN435,Trigger)</f>
        <v>42748</v>
      </c>
      <c r="AN435" s="56">
        <f>_xll.qlCalendarAdvance(Calendar,AN434,AL435,"f",,Trigger)</f>
        <v>42752</v>
      </c>
      <c r="AO435" s="56">
        <f>_xll.qlInterestRateIndexMaturity(IborIndex&amp;Tenor,AN435,Trigger)</f>
        <v>42783</v>
      </c>
      <c r="AP435" s="102" t="e">
        <f>_xll.qlIndexFixing($Z$5,AM435,,Trigger)</f>
        <v>#VALUE!</v>
      </c>
      <c r="AQ435" s="102">
        <f>_xll.qlIndexFixing($AR$1,AN435,,Trigger)</f>
        <v>8.2559892412570335E-5</v>
      </c>
    </row>
    <row r="436" spans="38:43" ht="11.25" customHeight="1" x14ac:dyDescent="0.25">
      <c r="AL436" s="55" t="s">
        <v>106</v>
      </c>
      <c r="AM436" s="56">
        <f>_xll.qlInterestRateIndexFixingDate(IborIndex&amp;Tenor,AN436,Trigger)</f>
        <v>42751</v>
      </c>
      <c r="AN436" s="56">
        <f>_xll.qlCalendarAdvance(Calendar,AN435,AL436,"f",,Trigger)</f>
        <v>42753</v>
      </c>
      <c r="AO436" s="56">
        <f>_xll.qlInterestRateIndexMaturity(IborIndex&amp;Tenor,AN436,Trigger)</f>
        <v>42786</v>
      </c>
      <c r="AP436" s="102" t="e">
        <f>_xll.qlIndexFixing($Z$5,AM436,,Trigger)</f>
        <v>#VALUE!</v>
      </c>
      <c r="AQ436" s="102">
        <f>_xll.qlIndexFixing($AR$1,AN436,,Trigger)</f>
        <v>8.4471164525081667E-5</v>
      </c>
    </row>
    <row r="437" spans="38:43" ht="11.25" customHeight="1" x14ac:dyDescent="0.25">
      <c r="AL437" s="55" t="s">
        <v>106</v>
      </c>
      <c r="AM437" s="56">
        <f>_xll.qlInterestRateIndexFixingDate(IborIndex&amp;Tenor,AN437,Trigger)</f>
        <v>42752</v>
      </c>
      <c r="AN437" s="56">
        <f>_xll.qlCalendarAdvance(Calendar,AN436,AL437,"f",,Trigger)</f>
        <v>42754</v>
      </c>
      <c r="AO437" s="56">
        <f>_xll.qlInterestRateIndexMaturity(IborIndex&amp;Tenor,AN437,Trigger)</f>
        <v>42786</v>
      </c>
      <c r="AP437" s="102" t="e">
        <f>_xll.qlIndexFixing($Z$5,AM437,,Trigger)</f>
        <v>#VALUE!</v>
      </c>
      <c r="AQ437" s="102">
        <f>_xll.qlIndexFixing($AR$1,AN437,,Trigger)</f>
        <v>9.628067233802631E-5</v>
      </c>
    </row>
    <row r="438" spans="38:43" ht="11.25" customHeight="1" x14ac:dyDescent="0.25">
      <c r="AL438" s="55" t="s">
        <v>106</v>
      </c>
      <c r="AM438" s="56">
        <f>_xll.qlInterestRateIndexFixingDate(IborIndex&amp;Tenor,AN438,Trigger)</f>
        <v>42753</v>
      </c>
      <c r="AN438" s="56">
        <f>_xll.qlCalendarAdvance(Calendar,AN437,AL438,"f",,Trigger)</f>
        <v>42755</v>
      </c>
      <c r="AO438" s="56">
        <f>_xll.qlInterestRateIndexMaturity(IborIndex&amp;Tenor,AN438,Trigger)</f>
        <v>42786</v>
      </c>
      <c r="AP438" s="102" t="e">
        <f>_xll.qlIndexFixing($Z$5,AM438,,Trigger)</f>
        <v>#VALUE!</v>
      </c>
      <c r="AQ438" s="102">
        <f>_xll.qlIndexFixing($AR$1,AN438,,Trigger)</f>
        <v>1.0024993320897812E-4</v>
      </c>
    </row>
    <row r="439" spans="38:43" ht="11.25" customHeight="1" x14ac:dyDescent="0.25">
      <c r="AL439" s="55" t="s">
        <v>106</v>
      </c>
      <c r="AM439" s="56">
        <f>_xll.qlInterestRateIndexFixingDate(IborIndex&amp;Tenor,AN439,Trigger)</f>
        <v>42754</v>
      </c>
      <c r="AN439" s="56">
        <f>_xll.qlCalendarAdvance(Calendar,AN438,AL439,"f",,Trigger)</f>
        <v>42758</v>
      </c>
      <c r="AO439" s="56">
        <f>_xll.qlInterestRateIndexMaturity(IborIndex&amp;Tenor,AN439,Trigger)</f>
        <v>42789</v>
      </c>
      <c r="AP439" s="102" t="e">
        <f>_xll.qlIndexFixing($Z$5,AM439,,Trigger)</f>
        <v>#VALUE!</v>
      </c>
      <c r="AQ439" s="102">
        <f>_xll.qlIndexFixing($AR$1,AN439,,Trigger)</f>
        <v>1.0832600627659744E-4</v>
      </c>
    </row>
    <row r="440" spans="38:43" ht="11.25" customHeight="1" x14ac:dyDescent="0.25">
      <c r="AL440" s="55" t="s">
        <v>106</v>
      </c>
      <c r="AM440" s="56">
        <f>_xll.qlInterestRateIndexFixingDate(IborIndex&amp;Tenor,AN440,Trigger)</f>
        <v>42755</v>
      </c>
      <c r="AN440" s="56">
        <f>_xll.qlCalendarAdvance(Calendar,AN439,AL440,"f",,Trigger)</f>
        <v>42759</v>
      </c>
      <c r="AO440" s="56">
        <f>_xll.qlInterestRateIndexMaturity(IborIndex&amp;Tenor,AN440,Trigger)</f>
        <v>42790</v>
      </c>
      <c r="AP440" s="102" t="e">
        <f>_xll.qlIndexFixing($Z$5,AM440,,Trigger)</f>
        <v>#VALUE!</v>
      </c>
      <c r="AQ440" s="102">
        <f>_xll.qlIndexFixing($AR$1,AN440,,Trigger)</f>
        <v>1.1028857811262727E-4</v>
      </c>
    </row>
    <row r="441" spans="38:43" ht="11.25" customHeight="1" x14ac:dyDescent="0.25">
      <c r="AL441" s="55" t="s">
        <v>106</v>
      </c>
      <c r="AM441" s="56">
        <f>_xll.qlInterestRateIndexFixingDate(IborIndex&amp;Tenor,AN441,Trigger)</f>
        <v>42758</v>
      </c>
      <c r="AN441" s="56">
        <f>_xll.qlCalendarAdvance(Calendar,AN440,AL441,"f",,Trigger)</f>
        <v>42760</v>
      </c>
      <c r="AO441" s="56">
        <f>_xll.qlInterestRateIndexMaturity(IborIndex&amp;Tenor,AN441,Trigger)</f>
        <v>42793</v>
      </c>
      <c r="AP441" s="102" t="e">
        <f>_xll.qlIndexFixing($Z$5,AM441,,Trigger)</f>
        <v>#VALUE!</v>
      </c>
      <c r="AQ441" s="102">
        <f>_xll.qlIndexFixing($AR$1,AN441,,Trigger)</f>
        <v>1.1225655671343396E-4</v>
      </c>
    </row>
    <row r="442" spans="38:43" ht="11.25" customHeight="1" x14ac:dyDescent="0.25">
      <c r="AL442" s="55" t="s">
        <v>106</v>
      </c>
      <c r="AM442" s="56">
        <f>_xll.qlInterestRateIndexFixingDate(IborIndex&amp;Tenor,AN442,Trigger)</f>
        <v>42759</v>
      </c>
      <c r="AN442" s="56">
        <f>_xll.qlCalendarAdvance(Calendar,AN441,AL442,"f",,Trigger)</f>
        <v>42761</v>
      </c>
      <c r="AO442" s="56">
        <f>_xll.qlInterestRateIndexMaturity(IborIndex&amp;Tenor,AN442,Trigger)</f>
        <v>42793</v>
      </c>
      <c r="AP442" s="102" t="e">
        <f>_xll.qlIndexFixing($Z$5,AM442,,Trigger)</f>
        <v>#VALUE!</v>
      </c>
      <c r="AQ442" s="102">
        <f>_xll.qlIndexFixing($AR$1,AN442,,Trigger)</f>
        <v>1.2026046756774927E-4</v>
      </c>
    </row>
    <row r="443" spans="38:43" ht="11.25" customHeight="1" x14ac:dyDescent="0.25">
      <c r="AL443" s="55" t="s">
        <v>106</v>
      </c>
      <c r="AM443" s="56">
        <f>_xll.qlInterestRateIndexFixingDate(IborIndex&amp;Tenor,AN443,Trigger)</f>
        <v>42760</v>
      </c>
      <c r="AN443" s="56">
        <f>_xll.qlCalendarAdvance(Calendar,AN442,AL443,"f",,Trigger)</f>
        <v>42762</v>
      </c>
      <c r="AO443" s="56">
        <f>_xll.qlInterestRateIndexMaturity(IborIndex&amp;Tenor,AN443,Trigger)</f>
        <v>42793</v>
      </c>
      <c r="AP443" s="102" t="e">
        <f>_xll.qlIndexFixing($Z$5,AM443,,Trigger)</f>
        <v>#VALUE!</v>
      </c>
      <c r="AQ443" s="102">
        <f>_xll.qlIndexFixing($AR$1,AN443,,Trigger)</f>
        <v>1.2225294877289881E-4</v>
      </c>
    </row>
    <row r="444" spans="38:43" ht="11.25" customHeight="1" x14ac:dyDescent="0.25">
      <c r="AL444" s="55" t="s">
        <v>106</v>
      </c>
      <c r="AM444" s="56">
        <f>_xll.qlInterestRateIndexFixingDate(IborIndex&amp;Tenor,AN444,Trigger)</f>
        <v>42761</v>
      </c>
      <c r="AN444" s="56">
        <f>_xll.qlCalendarAdvance(Calendar,AN443,AL444,"f",,Trigger)</f>
        <v>42765</v>
      </c>
      <c r="AO444" s="56">
        <f>_xll.qlInterestRateIndexMaturity(IborIndex&amp;Tenor,AN444,Trigger)</f>
        <v>42794</v>
      </c>
      <c r="AP444" s="102" t="e">
        <f>_xll.qlIndexFixing($Z$5,AM444,,Trigger)</f>
        <v>#VALUE!</v>
      </c>
      <c r="AQ444" s="102">
        <f>_xll.qlIndexFixing($AR$1,AN444,,Trigger)</f>
        <v>1.2632953248064332E-4</v>
      </c>
    </row>
    <row r="445" spans="38:43" ht="11.25" customHeight="1" x14ac:dyDescent="0.25">
      <c r="AL445" s="55" t="s">
        <v>106</v>
      </c>
      <c r="AM445" s="56">
        <f>_xll.qlInterestRateIndexFixingDate(IborIndex&amp;Tenor,AN445,Trigger)</f>
        <v>42762</v>
      </c>
      <c r="AN445" s="56">
        <f>_xll.qlCalendarAdvance(Calendar,AN444,AL445,"f",,Trigger)</f>
        <v>42766</v>
      </c>
      <c r="AO445" s="56">
        <f>_xll.qlInterestRateIndexMaturity(IborIndex&amp;Tenor,AN445,Trigger)</f>
        <v>42794</v>
      </c>
      <c r="AP445" s="102" t="e">
        <f>_xll.qlIndexFixing($Z$5,AM445,,Trigger)</f>
        <v>#VALUE!</v>
      </c>
      <c r="AQ445" s="102">
        <f>_xll.qlIndexFixing($AR$1,AN445,,Trigger)</f>
        <v>1.3042282538527111E-4</v>
      </c>
    </row>
    <row r="446" spans="38:43" ht="11.25" customHeight="1" x14ac:dyDescent="0.25">
      <c r="AL446" s="55" t="s">
        <v>106</v>
      </c>
      <c r="AM446" s="56">
        <f>_xll.qlInterestRateIndexFixingDate(IborIndex&amp;Tenor,AN446,Trigger)</f>
        <v>42765</v>
      </c>
      <c r="AN446" s="56">
        <f>_xll.qlCalendarAdvance(Calendar,AN445,AL446,"f",,Trigger)</f>
        <v>42767</v>
      </c>
      <c r="AO446" s="56">
        <f>_xll.qlInterestRateIndexMaturity(IborIndex&amp;Tenor,AN446,Trigger)</f>
        <v>42795</v>
      </c>
      <c r="AP446" s="102" t="e">
        <f>_xll.qlIndexFixing($Z$5,AM446,,Trigger)</f>
        <v>#VALUE!</v>
      </c>
      <c r="AQ446" s="102">
        <f>_xll.qlIndexFixing($AR$1,AN446,,Trigger)</f>
        <v>1.3453286791729826E-4</v>
      </c>
    </row>
    <row r="447" spans="38:43" ht="11.25" customHeight="1" x14ac:dyDescent="0.25">
      <c r="AL447" s="55" t="s">
        <v>106</v>
      </c>
      <c r="AM447" s="56">
        <f>_xll.qlInterestRateIndexFixingDate(IborIndex&amp;Tenor,AN447,Trigger)</f>
        <v>42766</v>
      </c>
      <c r="AN447" s="56">
        <f>_xll.qlCalendarAdvance(Calendar,AN446,AL447,"f",,Trigger)</f>
        <v>42768</v>
      </c>
      <c r="AO447" s="56">
        <f>_xll.qlInterestRateIndexMaturity(IborIndex&amp;Tenor,AN447,Trigger)</f>
        <v>42796</v>
      </c>
      <c r="AP447" s="102" t="e">
        <f>_xll.qlIndexFixing($Z$5,AM447,,Trigger)</f>
        <v>#VALUE!</v>
      </c>
      <c r="AQ447" s="102">
        <f>_xll.qlIndexFixing($AR$1,AN447,,Trigger)</f>
        <v>1.4696389763146911E-4</v>
      </c>
    </row>
    <row r="448" spans="38:43" ht="11.25" customHeight="1" x14ac:dyDescent="0.25">
      <c r="AL448" s="55" t="s">
        <v>106</v>
      </c>
      <c r="AM448" s="56">
        <f>_xll.qlInterestRateIndexFixingDate(IborIndex&amp;Tenor,AN448,Trigger)</f>
        <v>42767</v>
      </c>
      <c r="AN448" s="56">
        <f>_xll.qlCalendarAdvance(Calendar,AN447,AL448,"f",,Trigger)</f>
        <v>42769</v>
      </c>
      <c r="AO448" s="56">
        <f>_xll.qlInterestRateIndexMaturity(IborIndex&amp;Tenor,AN448,Trigger)</f>
        <v>42797</v>
      </c>
      <c r="AP448" s="102" t="e">
        <f>_xll.qlIndexFixing($Z$5,AM448,,Trigger)</f>
        <v>#VALUE!</v>
      </c>
      <c r="AQ448" s="102">
        <f>_xll.qlIndexFixing($AR$1,AN448,,Trigger)</f>
        <v>1.5114134301822242E-4</v>
      </c>
    </row>
    <row r="449" spans="38:43" ht="11.25" customHeight="1" x14ac:dyDescent="0.25">
      <c r="AL449" s="55" t="s">
        <v>106</v>
      </c>
      <c r="AM449" s="56">
        <f>_xll.qlInterestRateIndexFixingDate(IborIndex&amp;Tenor,AN449,Trigger)</f>
        <v>42768</v>
      </c>
      <c r="AN449" s="56">
        <f>_xll.qlCalendarAdvance(Calendar,AN448,AL449,"f",,Trigger)</f>
        <v>42772</v>
      </c>
      <c r="AO449" s="56">
        <f>_xll.qlInterestRateIndexMaturity(IborIndex&amp;Tenor,AN449,Trigger)</f>
        <v>42800</v>
      </c>
      <c r="AP449" s="102" t="e">
        <f>_xll.qlIndexFixing($Z$5,AM449,,Trigger)</f>
        <v>#VALUE!</v>
      </c>
      <c r="AQ449" s="102">
        <f>_xll.qlIndexFixing($AR$1,AN449,,Trigger)</f>
        <v>1.5533574020493949E-4</v>
      </c>
    </row>
    <row r="450" spans="38:43" ht="11.25" customHeight="1" x14ac:dyDescent="0.25">
      <c r="AL450" s="55" t="s">
        <v>106</v>
      </c>
      <c r="AM450" s="56">
        <f>_xll.qlInterestRateIndexFixingDate(IborIndex&amp;Tenor,AN450,Trigger)</f>
        <v>42769</v>
      </c>
      <c r="AN450" s="56">
        <f>_xll.qlCalendarAdvance(Calendar,AN449,AL450,"f",,Trigger)</f>
        <v>42773</v>
      </c>
      <c r="AO450" s="56">
        <f>_xll.qlInterestRateIndexMaturity(IborIndex&amp;Tenor,AN450,Trigger)</f>
        <v>42801</v>
      </c>
      <c r="AP450" s="102" t="e">
        <f>_xll.qlIndexFixing($Z$5,AM450,,Trigger)</f>
        <v>#VALUE!</v>
      </c>
      <c r="AQ450" s="102">
        <f>_xll.qlIndexFixing($AR$1,AN450,,Trigger)</f>
        <v>1.5954712962784612E-4</v>
      </c>
    </row>
    <row r="451" spans="38:43" ht="11.25" customHeight="1" x14ac:dyDescent="0.25">
      <c r="AL451" s="55" t="s">
        <v>106</v>
      </c>
      <c r="AM451" s="56">
        <f>_xll.qlInterestRateIndexFixingDate(IborIndex&amp;Tenor,AN451,Trigger)</f>
        <v>42772</v>
      </c>
      <c r="AN451" s="56">
        <f>_xll.qlCalendarAdvance(Calendar,AN450,AL451,"f",,Trigger)</f>
        <v>42774</v>
      </c>
      <c r="AO451" s="56">
        <f>_xll.qlInterestRateIndexMaturity(IborIndex&amp;Tenor,AN451,Trigger)</f>
        <v>42802</v>
      </c>
      <c r="AP451" s="102" t="e">
        <f>_xll.qlIndexFixing($Z$5,AM451,,Trigger)</f>
        <v>#VALUE!</v>
      </c>
      <c r="AQ451" s="102">
        <f>_xll.qlIndexFixing($AR$1,AN451,,Trigger)</f>
        <v>1.6377555171745835E-4</v>
      </c>
    </row>
    <row r="452" spans="38:43" ht="11.25" customHeight="1" x14ac:dyDescent="0.25">
      <c r="AL452" s="55" t="s">
        <v>106</v>
      </c>
      <c r="AM452" s="56">
        <f>_xll.qlInterestRateIndexFixingDate(IborIndex&amp;Tenor,AN452,Trigger)</f>
        <v>42773</v>
      </c>
      <c r="AN452" s="56">
        <f>_xll.qlCalendarAdvance(Calendar,AN451,AL452,"f",,Trigger)</f>
        <v>42775</v>
      </c>
      <c r="AO452" s="56">
        <f>_xll.qlInterestRateIndexMaturity(IborIndex&amp;Tenor,AN452,Trigger)</f>
        <v>42803</v>
      </c>
      <c r="AP452" s="102" t="e">
        <f>_xll.qlIndexFixing($Z$5,AM452,,Trigger)</f>
        <v>#VALUE!</v>
      </c>
      <c r="AQ452" s="102">
        <f>_xll.qlIndexFixing($AR$1,AN452,,Trigger)</f>
        <v>1.7656341834307705E-4</v>
      </c>
    </row>
    <row r="453" spans="38:43" ht="11.25" customHeight="1" x14ac:dyDescent="0.25">
      <c r="AL453" s="55" t="s">
        <v>106</v>
      </c>
      <c r="AM453" s="56">
        <f>_xll.qlInterestRateIndexFixingDate(IborIndex&amp;Tenor,AN453,Trigger)</f>
        <v>42774</v>
      </c>
      <c r="AN453" s="56">
        <f>_xll.qlCalendarAdvance(Calendar,AN452,AL453,"f",,Trigger)</f>
        <v>42776</v>
      </c>
      <c r="AO453" s="56">
        <f>_xll.qlInterestRateIndexMaturity(IborIndex&amp;Tenor,AN453,Trigger)</f>
        <v>42804</v>
      </c>
      <c r="AP453" s="102" t="e">
        <f>_xll.qlIndexFixing($Z$5,AM453,,Trigger)</f>
        <v>#VALUE!</v>
      </c>
      <c r="AQ453" s="102">
        <f>_xll.qlIndexFixing($AR$1,AN453,,Trigger)</f>
        <v>1.8086037545035031E-4</v>
      </c>
    </row>
    <row r="454" spans="38:43" ht="11.25" customHeight="1" x14ac:dyDescent="0.25">
      <c r="AL454" s="55" t="s">
        <v>106</v>
      </c>
      <c r="AM454" s="56">
        <f>_xll.qlInterestRateIndexFixingDate(IborIndex&amp;Tenor,AN454,Trigger)</f>
        <v>42775</v>
      </c>
      <c r="AN454" s="56">
        <f>_xll.qlCalendarAdvance(Calendar,AN453,AL454,"f",,Trigger)</f>
        <v>42779</v>
      </c>
      <c r="AO454" s="56">
        <f>_xll.qlInterestRateIndexMaturity(IborIndex&amp;Tenor,AN454,Trigger)</f>
        <v>42807</v>
      </c>
      <c r="AP454" s="102" t="e">
        <f>_xll.qlIndexFixing($Z$5,AM454,,Trigger)</f>
        <v>#VALUE!</v>
      </c>
      <c r="AQ454" s="102">
        <f>_xll.qlIndexFixing($AR$1,AN454,,Trigger)</f>
        <v>1.8517456740545818E-4</v>
      </c>
    </row>
    <row r="455" spans="38:43" ht="11.25" customHeight="1" x14ac:dyDescent="0.25">
      <c r="AL455" s="55" t="s">
        <v>106</v>
      </c>
      <c r="AM455" s="56">
        <f>_xll.qlInterestRateIndexFixingDate(IborIndex&amp;Tenor,AN455,Trigger)</f>
        <v>42776</v>
      </c>
      <c r="AN455" s="56">
        <f>_xll.qlCalendarAdvance(Calendar,AN454,AL455,"f",,Trigger)</f>
        <v>42780</v>
      </c>
      <c r="AO455" s="56">
        <f>_xll.qlInterestRateIndexMaturity(IborIndex&amp;Tenor,AN455,Trigger)</f>
        <v>42808</v>
      </c>
      <c r="AP455" s="102" t="e">
        <f>_xll.qlIndexFixing($Z$5,AM455,,Trigger)</f>
        <v>#VALUE!</v>
      </c>
      <c r="AQ455" s="102">
        <f>_xll.qlIndexFixing($AR$1,AN455,,Trigger)</f>
        <v>1.8950603463606188E-4</v>
      </c>
    </row>
    <row r="456" spans="38:43" ht="11.25" customHeight="1" x14ac:dyDescent="0.25">
      <c r="AL456" s="55" t="s">
        <v>106</v>
      </c>
      <c r="AM456" s="56">
        <f>_xll.qlInterestRateIndexFixingDate(IborIndex&amp;Tenor,AN456,Trigger)</f>
        <v>42779</v>
      </c>
      <c r="AN456" s="56">
        <f>_xll.qlCalendarAdvance(Calendar,AN455,AL456,"f",,Trigger)</f>
        <v>42781</v>
      </c>
      <c r="AO456" s="56">
        <f>_xll.qlInterestRateIndexMaturity(IborIndex&amp;Tenor,AN456,Trigger)</f>
        <v>42809</v>
      </c>
      <c r="AP456" s="102" t="e">
        <f>_xll.qlIndexFixing($Z$5,AM456,,Trigger)</f>
        <v>#VALUE!</v>
      </c>
      <c r="AQ456" s="102">
        <f>_xll.qlIndexFixing($AR$1,AN456,,Trigger)</f>
        <v>1.9385481758124205E-4</v>
      </c>
    </row>
    <row r="457" spans="38:43" ht="11.25" customHeight="1" x14ac:dyDescent="0.25">
      <c r="AL457" s="55" t="s">
        <v>106</v>
      </c>
      <c r="AM457" s="56">
        <f>_xll.qlInterestRateIndexFixingDate(IborIndex&amp;Tenor,AN457,Trigger)</f>
        <v>42780</v>
      </c>
      <c r="AN457" s="56">
        <f>_xll.qlCalendarAdvance(Calendar,AN456,AL457,"f",,Trigger)</f>
        <v>42782</v>
      </c>
      <c r="AO457" s="56">
        <f>_xll.qlInterestRateIndexMaturity(IborIndex&amp;Tenor,AN457,Trigger)</f>
        <v>42810</v>
      </c>
      <c r="AP457" s="102" t="e">
        <f>_xll.qlIndexFixing($Z$5,AM457,,Trigger)</f>
        <v>#VALUE!</v>
      </c>
      <c r="AQ457" s="102">
        <f>_xll.qlIndexFixing($AR$1,AN457,,Trigger)</f>
        <v>2.0700546504937023E-4</v>
      </c>
    </row>
    <row r="458" spans="38:43" ht="11.25" customHeight="1" x14ac:dyDescent="0.25">
      <c r="AL458" s="55" t="s">
        <v>106</v>
      </c>
      <c r="AM458" s="56">
        <f>_xll.qlInterestRateIndexFixingDate(IborIndex&amp;Tenor,AN458,Trigger)</f>
        <v>42781</v>
      </c>
      <c r="AN458" s="56">
        <f>_xll.qlCalendarAdvance(Calendar,AN457,AL458,"f",,Trigger)</f>
        <v>42783</v>
      </c>
      <c r="AO458" s="56">
        <f>_xll.qlInterestRateIndexMaturity(IborIndex&amp;Tenor,AN458,Trigger)</f>
        <v>42811</v>
      </c>
      <c r="AP458" s="102" t="e">
        <f>_xll.qlIndexFixing($Z$5,AM458,,Trigger)</f>
        <v>#VALUE!</v>
      </c>
      <c r="AQ458" s="102">
        <f>_xll.qlIndexFixing($AR$1,AN458,,Trigger)</f>
        <v>2.114239152065497E-4</v>
      </c>
    </row>
    <row r="459" spans="38:43" ht="11.25" customHeight="1" x14ac:dyDescent="0.25">
      <c r="AL459" s="55" t="s">
        <v>106</v>
      </c>
      <c r="AM459" s="56">
        <f>_xll.qlInterestRateIndexFixingDate(IborIndex&amp;Tenor,AN459,Trigger)</f>
        <v>42782</v>
      </c>
      <c r="AN459" s="56">
        <f>_xll.qlCalendarAdvance(Calendar,AN458,AL459,"f",,Trigger)</f>
        <v>42786</v>
      </c>
      <c r="AO459" s="56">
        <f>_xll.qlInterestRateIndexMaturity(IborIndex&amp;Tenor,AN459,Trigger)</f>
        <v>42814</v>
      </c>
      <c r="AP459" s="102" t="e">
        <f>_xll.qlIndexFixing($Z$5,AM459,,Trigger)</f>
        <v>#VALUE!</v>
      </c>
      <c r="AQ459" s="102">
        <f>_xll.qlIndexFixing($AR$1,AN459,,Trigger)</f>
        <v>2.1585988325087006E-4</v>
      </c>
    </row>
    <row r="460" spans="38:43" ht="11.25" customHeight="1" x14ac:dyDescent="0.25">
      <c r="AL460" s="55" t="s">
        <v>106</v>
      </c>
      <c r="AM460" s="56">
        <f>_xll.qlInterestRateIndexFixingDate(IborIndex&amp;Tenor,AN460,Trigger)</f>
        <v>42783</v>
      </c>
      <c r="AN460" s="56">
        <f>_xll.qlCalendarAdvance(Calendar,AN459,AL460,"f",,Trigger)</f>
        <v>42787</v>
      </c>
      <c r="AO460" s="56">
        <f>_xll.qlInterestRateIndexMaturity(IborIndex&amp;Tenor,AN460,Trigger)</f>
        <v>42815</v>
      </c>
      <c r="AP460" s="102" t="e">
        <f>_xll.qlIndexFixing($Z$5,AM460,,Trigger)</f>
        <v>#VALUE!</v>
      </c>
      <c r="AQ460" s="102">
        <f>_xll.qlIndexFixing($AR$1,AN460,,Trigger)</f>
        <v>2.2031340962997651E-4</v>
      </c>
    </row>
    <row r="461" spans="38:43" ht="11.25" customHeight="1" x14ac:dyDescent="0.25">
      <c r="AL461" s="55" t="s">
        <v>106</v>
      </c>
      <c r="AM461" s="56">
        <f>_xll.qlInterestRateIndexFixingDate(IborIndex&amp;Tenor,AN461,Trigger)</f>
        <v>42786</v>
      </c>
      <c r="AN461" s="56">
        <f>_xll.qlCalendarAdvance(Calendar,AN460,AL461,"f",,Trigger)</f>
        <v>42788</v>
      </c>
      <c r="AO461" s="56">
        <f>_xll.qlInterestRateIndexMaturity(IborIndex&amp;Tenor,AN461,Trigger)</f>
        <v>42816</v>
      </c>
      <c r="AP461" s="102" t="e">
        <f>_xll.qlIndexFixing($Z$5,AM461,,Trigger)</f>
        <v>#VALUE!</v>
      </c>
      <c r="AQ461" s="102">
        <f>_xll.qlIndexFixing($AR$1,AN461,,Trigger)</f>
        <v>2.2478453477153032E-4</v>
      </c>
    </row>
    <row r="462" spans="38:43" ht="11.25" customHeight="1" x14ac:dyDescent="0.25">
      <c r="AL462" s="55" t="s">
        <v>106</v>
      </c>
      <c r="AM462" s="56">
        <f>_xll.qlInterestRateIndexFixingDate(IborIndex&amp;Tenor,AN462,Trigger)</f>
        <v>42787</v>
      </c>
      <c r="AN462" s="56">
        <f>_xll.qlCalendarAdvance(Calendar,AN461,AL462,"f",,Trigger)</f>
        <v>42789</v>
      </c>
      <c r="AO462" s="56">
        <f>_xll.qlInterestRateIndexMaturity(IborIndex&amp;Tenor,AN462,Trigger)</f>
        <v>42817</v>
      </c>
      <c r="AP462" s="102" t="e">
        <f>_xll.qlIndexFixing($Z$5,AM462,,Trigger)</f>
        <v>#VALUE!</v>
      </c>
      <c r="AQ462" s="102">
        <f>_xll.qlIndexFixing($AR$1,AN462,,Trigger)</f>
        <v>2.3830390714455314E-4</v>
      </c>
    </row>
    <row r="463" spans="38:43" ht="11.25" customHeight="1" x14ac:dyDescent="0.25">
      <c r="AL463" s="55" t="s">
        <v>106</v>
      </c>
      <c r="AM463" s="56">
        <f>_xll.qlInterestRateIndexFixingDate(IborIndex&amp;Tenor,AN463,Trigger)</f>
        <v>42788</v>
      </c>
      <c r="AN463" s="56">
        <f>_xll.qlCalendarAdvance(Calendar,AN462,AL463,"f",,Trigger)</f>
        <v>42790</v>
      </c>
      <c r="AO463" s="56">
        <f>_xll.qlInterestRateIndexMaturity(IborIndex&amp;Tenor,AN463,Trigger)</f>
        <v>42818</v>
      </c>
      <c r="AP463" s="102" t="e">
        <f>_xll.qlIndexFixing($Z$5,AM463,,Trigger)</f>
        <v>#VALUE!</v>
      </c>
      <c r="AQ463" s="102">
        <f>_xll.qlIndexFixing($AR$1,AN463,,Trigger)</f>
        <v>2.4982408533364401E-4</v>
      </c>
    </row>
    <row r="464" spans="38:43" ht="11.25" customHeight="1" x14ac:dyDescent="0.25">
      <c r="AL464" s="55" t="s">
        <v>106</v>
      </c>
      <c r="AM464" s="56">
        <f>_xll.qlInterestRateIndexFixingDate(IborIndex&amp;Tenor,AN464,Trigger)</f>
        <v>42789</v>
      </c>
      <c r="AN464" s="56">
        <f>_xll.qlCalendarAdvance(Calendar,AN463,AL464,"f",,Trigger)</f>
        <v>42793</v>
      </c>
      <c r="AO464" s="56">
        <f>_xll.qlInterestRateIndexMaturity(IborIndex&amp;Tenor,AN464,Trigger)</f>
        <v>42821</v>
      </c>
      <c r="AP464" s="102" t="e">
        <f>_xll.qlIndexFixing($Z$5,AM464,,Trigger)</f>
        <v>#VALUE!</v>
      </c>
      <c r="AQ464" s="102">
        <f>_xll.qlIndexFixing($AR$1,AN464,,Trigger)</f>
        <v>2.5911147972931565E-4</v>
      </c>
    </row>
    <row r="465" spans="38:43" ht="11.25" customHeight="1" x14ac:dyDescent="0.25">
      <c r="AL465" s="55" t="s">
        <v>106</v>
      </c>
      <c r="AM465" s="56">
        <f>_xll.qlInterestRateIndexFixingDate(IborIndex&amp;Tenor,AN465,Trigger)</f>
        <v>42790</v>
      </c>
      <c r="AN465" s="56">
        <f>_xll.qlCalendarAdvance(Calendar,AN464,AL465,"f",,Trigger)</f>
        <v>42794</v>
      </c>
      <c r="AO465" s="56">
        <f>_xll.qlInterestRateIndexMaturity(IborIndex&amp;Tenor,AN465,Trigger)</f>
        <v>42825</v>
      </c>
      <c r="AP465" s="102" t="e">
        <f>_xll.qlIndexFixing($Z$5,AM465,,Trigger)</f>
        <v>#VALUE!</v>
      </c>
      <c r="AQ465" s="102">
        <f>_xll.qlIndexFixing($AR$1,AN465,,Trigger)</f>
        <v>2.6137193371134071E-4</v>
      </c>
    </row>
    <row r="466" spans="38:43" ht="11.25" customHeight="1" x14ac:dyDescent="0.25">
      <c r="AL466" s="55" t="s">
        <v>106</v>
      </c>
      <c r="AM466" s="56">
        <f>_xll.qlInterestRateIndexFixingDate(IborIndex&amp;Tenor,AN466,Trigger)</f>
        <v>42793</v>
      </c>
      <c r="AN466" s="56">
        <f>_xll.qlCalendarAdvance(Calendar,AN465,AL466,"f",,Trigger)</f>
        <v>42795</v>
      </c>
      <c r="AO466" s="56">
        <f>_xll.qlInterestRateIndexMaturity(IborIndex&amp;Tenor,AN466,Trigger)</f>
        <v>42828</v>
      </c>
      <c r="AP466" s="102" t="e">
        <f>_xll.qlIndexFixing($Z$5,AM466,,Trigger)</f>
        <v>#VALUE!</v>
      </c>
      <c r="AQ466" s="102">
        <f>_xll.qlIndexFixing($AR$1,AN466,,Trigger)</f>
        <v>2.6363826411001138E-4</v>
      </c>
    </row>
    <row r="467" spans="38:43" ht="11.25" customHeight="1" x14ac:dyDescent="0.25">
      <c r="AL467" s="55" t="s">
        <v>106</v>
      </c>
      <c r="AM467" s="56">
        <f>_xll.qlInterestRateIndexFixingDate(IborIndex&amp;Tenor,AN467,Trigger)</f>
        <v>42794</v>
      </c>
      <c r="AN467" s="56">
        <f>_xll.qlCalendarAdvance(Calendar,AN466,AL467,"f",,Trigger)</f>
        <v>42796</v>
      </c>
      <c r="AO467" s="56">
        <f>_xll.qlInterestRateIndexMaturity(IborIndex&amp;Tenor,AN467,Trigger)</f>
        <v>42828</v>
      </c>
      <c r="AP467" s="102" t="e">
        <f>_xll.qlIndexFixing($Z$5,AM467,,Trigger)</f>
        <v>#VALUE!</v>
      </c>
      <c r="AQ467" s="102">
        <f>_xll.qlIndexFixing($AR$1,AN467,,Trigger)</f>
        <v>2.7761429109863036E-4</v>
      </c>
    </row>
    <row r="468" spans="38:43" ht="11.25" customHeight="1" x14ac:dyDescent="0.25">
      <c r="AL468" s="55" t="s">
        <v>106</v>
      </c>
      <c r="AM468" s="56">
        <f>_xll.qlInterestRateIndexFixingDate(IborIndex&amp;Tenor,AN468,Trigger)</f>
        <v>42795</v>
      </c>
      <c r="AN468" s="56">
        <f>_xll.qlCalendarAdvance(Calendar,AN467,AL468,"f",,Trigger)</f>
        <v>42797</v>
      </c>
      <c r="AO468" s="56">
        <f>_xll.qlInterestRateIndexMaturity(IborIndex&amp;Tenor,AN468,Trigger)</f>
        <v>42828</v>
      </c>
      <c r="AP468" s="102" t="e">
        <f>_xll.qlIndexFixing($Z$5,AM468,,Trigger)</f>
        <v>#VALUE!</v>
      </c>
      <c r="AQ468" s="102">
        <f>_xll.qlIndexFixing($AR$1,AN468,,Trigger)</f>
        <v>2.8230912175190279E-4</v>
      </c>
    </row>
    <row r="469" spans="38:43" ht="11.25" customHeight="1" x14ac:dyDescent="0.25">
      <c r="AL469" s="55" t="s">
        <v>106</v>
      </c>
      <c r="AM469" s="56">
        <f>_xll.qlInterestRateIndexFixingDate(IborIndex&amp;Tenor,AN469,Trigger)</f>
        <v>42796</v>
      </c>
      <c r="AN469" s="56">
        <f>_xll.qlCalendarAdvance(Calendar,AN468,AL469,"f",,Trigger)</f>
        <v>42800</v>
      </c>
      <c r="AO469" s="56">
        <f>_xll.qlInterestRateIndexMaturity(IborIndex&amp;Tenor,AN469,Trigger)</f>
        <v>42831</v>
      </c>
      <c r="AP469" s="102" t="e">
        <f>_xll.qlIndexFixing($Z$5,AM469,,Trigger)</f>
        <v>#VALUE!</v>
      </c>
      <c r="AQ469" s="102">
        <f>_xll.qlIndexFixing($AR$1,AN469,,Trigger)</f>
        <v>2.9185068860293484E-4</v>
      </c>
    </row>
    <row r="470" spans="38:43" ht="11.25" customHeight="1" x14ac:dyDescent="0.25">
      <c r="AL470" s="55" t="s">
        <v>106</v>
      </c>
      <c r="AM470" s="56">
        <f>_xll.qlInterestRateIndexFixingDate(IborIndex&amp;Tenor,AN470,Trigger)</f>
        <v>42797</v>
      </c>
      <c r="AN470" s="56">
        <f>_xll.qlCalendarAdvance(Calendar,AN469,AL470,"f",,Trigger)</f>
        <v>42801</v>
      </c>
      <c r="AO470" s="56">
        <f>_xll.qlInterestRateIndexMaturity(IborIndex&amp;Tenor,AN470,Trigger)</f>
        <v>42832</v>
      </c>
      <c r="AP470" s="102" t="e">
        <f>_xll.qlIndexFixing($Z$5,AM470,,Trigger)</f>
        <v>#VALUE!</v>
      </c>
      <c r="AQ470" s="102">
        <f>_xll.qlIndexFixing($AR$1,AN470,,Trigger)</f>
        <v>2.9417368159423418E-4</v>
      </c>
    </row>
    <row r="471" spans="38:43" ht="11.25" customHeight="1" x14ac:dyDescent="0.25">
      <c r="AL471" s="55" t="s">
        <v>106</v>
      </c>
      <c r="AM471" s="56">
        <f>_xll.qlInterestRateIndexFixingDate(IborIndex&amp;Tenor,AN471,Trigger)</f>
        <v>42800</v>
      </c>
      <c r="AN471" s="56">
        <f>_xll.qlCalendarAdvance(Calendar,AN470,AL471,"f",,Trigger)</f>
        <v>42802</v>
      </c>
      <c r="AO471" s="56">
        <f>_xll.qlInterestRateIndexMaturity(IborIndex&amp;Tenor,AN471,Trigger)</f>
        <v>42835</v>
      </c>
      <c r="AP471" s="102" t="e">
        <f>_xll.qlIndexFixing($Z$5,AM471,,Trigger)</f>
        <v>#VALUE!</v>
      </c>
      <c r="AQ471" s="102">
        <f>_xll.qlIndexFixing($AR$1,AN471,,Trigger)</f>
        <v>2.9650264484165097E-4</v>
      </c>
    </row>
    <row r="472" spans="38:43" ht="11.25" customHeight="1" x14ac:dyDescent="0.25">
      <c r="AL472" s="55" t="s">
        <v>106</v>
      </c>
      <c r="AM472" s="56">
        <f>_xll.qlInterestRateIndexFixingDate(IborIndex&amp;Tenor,AN472,Trigger)</f>
        <v>42801</v>
      </c>
      <c r="AN472" s="56">
        <f>_xll.qlCalendarAdvance(Calendar,AN471,AL472,"f",,Trigger)</f>
        <v>42803</v>
      </c>
      <c r="AO472" s="56">
        <f>_xll.qlInterestRateIndexMaturity(IborIndex&amp;Tenor,AN472,Trigger)</f>
        <v>42835</v>
      </c>
      <c r="AP472" s="102" t="e">
        <f>_xll.qlIndexFixing($Z$5,AM472,,Trigger)</f>
        <v>#VALUE!</v>
      </c>
      <c r="AQ472" s="102">
        <f>_xll.qlIndexFixing($AR$1,AN472,,Trigger)</f>
        <v>3.1086056388115562E-4</v>
      </c>
    </row>
    <row r="473" spans="38:43" ht="11.25" customHeight="1" x14ac:dyDescent="0.25">
      <c r="AL473" s="55" t="s">
        <v>106</v>
      </c>
      <c r="AM473" s="56">
        <f>_xll.qlInterestRateIndexFixingDate(IborIndex&amp;Tenor,AN473,Trigger)</f>
        <v>42802</v>
      </c>
      <c r="AN473" s="56">
        <f>_xll.qlCalendarAdvance(Calendar,AN472,AL473,"f",,Trigger)</f>
        <v>42804</v>
      </c>
      <c r="AO473" s="56">
        <f>_xll.qlInterestRateIndexMaturity(IborIndex&amp;Tenor,AN473,Trigger)</f>
        <v>42835</v>
      </c>
      <c r="AP473" s="102" t="e">
        <f>_xll.qlIndexFixing($Z$5,AM473,,Trigger)</f>
        <v>#VALUE!</v>
      </c>
      <c r="AQ473" s="102">
        <f>_xll.qlIndexFixing($AR$1,AN473,,Trigger)</f>
        <v>3.2558813476616218E-4</v>
      </c>
    </row>
    <row r="474" spans="38:43" ht="11.25" customHeight="1" x14ac:dyDescent="0.25">
      <c r="AL474" s="55" t="s">
        <v>106</v>
      </c>
      <c r="AM474" s="56">
        <f>_xll.qlInterestRateIndexFixingDate(IborIndex&amp;Tenor,AN474,Trigger)</f>
        <v>42803</v>
      </c>
      <c r="AN474" s="56">
        <f>_xll.qlCalendarAdvance(Calendar,AN473,AL474,"f",,Trigger)</f>
        <v>42807</v>
      </c>
      <c r="AO474" s="56">
        <f>_xll.qlInterestRateIndexMaturity(IborIndex&amp;Tenor,AN474,Trigger)</f>
        <v>42838</v>
      </c>
      <c r="AP474" s="102" t="e">
        <f>_xll.qlIndexFixing($Z$5,AM474,,Trigger)</f>
        <v>#VALUE!</v>
      </c>
      <c r="AQ474" s="102">
        <f>_xll.qlIndexFixing($AR$1,AN474,,Trigger)</f>
        <v>3.2797168472571936E-4</v>
      </c>
    </row>
    <row r="475" spans="38:43" ht="11.25" customHeight="1" x14ac:dyDescent="0.25">
      <c r="AL475" s="55" t="s">
        <v>106</v>
      </c>
      <c r="AM475" s="56">
        <f>_xll.qlInterestRateIndexFixingDate(IborIndex&amp;Tenor,AN475,Trigger)</f>
        <v>42804</v>
      </c>
      <c r="AN475" s="56">
        <f>_xll.qlCalendarAdvance(Calendar,AN474,AL475,"f",,Trigger)</f>
        <v>42808</v>
      </c>
      <c r="AO475" s="56">
        <f>_xll.qlInterestRateIndexMaturity(IborIndex&amp;Tenor,AN475,Trigger)</f>
        <v>42843</v>
      </c>
      <c r="AP475" s="102" t="e">
        <f>_xll.qlIndexFixing($Z$5,AM475,,Trigger)</f>
        <v>#VALUE!</v>
      </c>
      <c r="AQ475" s="102">
        <f>_xll.qlIndexFixing($AR$1,AN475,,Trigger)</f>
        <v>3.3036129204850283E-4</v>
      </c>
    </row>
    <row r="476" spans="38:43" ht="11.25" customHeight="1" x14ac:dyDescent="0.25">
      <c r="AL476" s="55" t="s">
        <v>106</v>
      </c>
      <c r="AM476" s="56">
        <f>_xll.qlInterestRateIndexFixingDate(IborIndex&amp;Tenor,AN476,Trigger)</f>
        <v>42807</v>
      </c>
      <c r="AN476" s="56">
        <f>_xll.qlCalendarAdvance(Calendar,AN475,AL476,"f",,Trigger)</f>
        <v>42809</v>
      </c>
      <c r="AO476" s="56">
        <f>_xll.qlInterestRateIndexMaturity(IborIndex&amp;Tenor,AN476,Trigger)</f>
        <v>42843</v>
      </c>
      <c r="AP476" s="102" t="e">
        <f>_xll.qlIndexFixing($Z$5,AM476,,Trigger)</f>
        <v>#VALUE!</v>
      </c>
      <c r="AQ476" s="102">
        <f>_xll.qlIndexFixing($AR$1,AN476,,Trigger)</f>
        <v>3.3275696678353173E-4</v>
      </c>
    </row>
    <row r="477" spans="38:43" ht="11.25" customHeight="1" x14ac:dyDescent="0.25">
      <c r="AL477" s="55" t="s">
        <v>106</v>
      </c>
      <c r="AM477" s="56">
        <f>_xll.qlInterestRateIndexFixingDate(IborIndex&amp;Tenor,AN477,Trigger)</f>
        <v>42808</v>
      </c>
      <c r="AN477" s="56">
        <f>_xll.qlCalendarAdvance(Calendar,AN476,AL477,"f",,Trigger)</f>
        <v>42810</v>
      </c>
      <c r="AO477" s="56">
        <f>_xll.qlInterestRateIndexMaturity(IborIndex&amp;Tenor,AN477,Trigger)</f>
        <v>42843</v>
      </c>
      <c r="AP477" s="102" t="e">
        <f>_xll.qlIndexFixing($Z$5,AM477,,Trigger)</f>
        <v>#VALUE!</v>
      </c>
      <c r="AQ477" s="102">
        <f>_xll.qlIndexFixing($AR$1,AN477,,Trigger)</f>
        <v>3.4500782615572736E-4</v>
      </c>
    </row>
    <row r="478" spans="38:43" ht="11.25" customHeight="1" x14ac:dyDescent="0.25">
      <c r="AL478" s="55" t="s">
        <v>106</v>
      </c>
      <c r="AM478" s="56">
        <f>_xll.qlInterestRateIndexFixingDate(IborIndex&amp;Tenor,AN478,Trigger)</f>
        <v>42809</v>
      </c>
      <c r="AN478" s="56">
        <f>_xll.qlCalendarAdvance(Calendar,AN477,AL478,"f",,Trigger)</f>
        <v>42811</v>
      </c>
      <c r="AO478" s="56">
        <f>_xll.qlInterestRateIndexMaturity(IborIndex&amp;Tenor,AN478,Trigger)</f>
        <v>42843</v>
      </c>
      <c r="AP478" s="102" t="e">
        <f>_xll.qlIndexFixing($Z$5,AM478,,Trigger)</f>
        <v>#VALUE!</v>
      </c>
      <c r="AQ478" s="102">
        <f>_xll.qlIndexFixing($AR$1,AN478,,Trigger)</f>
        <v>3.4996036547115195E-4</v>
      </c>
    </row>
    <row r="479" spans="38:43" ht="11.25" customHeight="1" x14ac:dyDescent="0.25">
      <c r="AL479" s="55" t="s">
        <v>106</v>
      </c>
      <c r="AM479" s="56">
        <f>_xll.qlInterestRateIndexFixingDate(IborIndex&amp;Tenor,AN479,Trigger)</f>
        <v>42810</v>
      </c>
      <c r="AN479" s="56">
        <f>_xll.qlCalendarAdvance(Calendar,AN478,AL479,"f",,Trigger)</f>
        <v>42814</v>
      </c>
      <c r="AO479" s="56">
        <f>_xll.qlInterestRateIndexMaturity(IborIndex&amp;Tenor,AN479,Trigger)</f>
        <v>42845</v>
      </c>
      <c r="AP479" s="102" t="e">
        <f>_xll.qlIndexFixing($Z$5,AM479,,Trigger)</f>
        <v>#VALUE!</v>
      </c>
      <c r="AQ479" s="102">
        <f>_xll.qlIndexFixing($AR$1,AN479,,Trigger)</f>
        <v>3.6002219013039655E-4</v>
      </c>
    </row>
    <row r="480" spans="38:43" ht="11.25" customHeight="1" x14ac:dyDescent="0.25">
      <c r="AL480" s="55" t="s">
        <v>106</v>
      </c>
      <c r="AM480" s="56">
        <f>_xll.qlInterestRateIndexFixingDate(IborIndex&amp;Tenor,AN480,Trigger)</f>
        <v>42811</v>
      </c>
      <c r="AN480" s="56">
        <f>_xll.qlCalendarAdvance(Calendar,AN479,AL480,"f",,Trigger)</f>
        <v>42815</v>
      </c>
      <c r="AO480" s="56">
        <f>_xll.qlInterestRateIndexMaturity(IborIndex&amp;Tenor,AN480,Trigger)</f>
        <v>42846</v>
      </c>
      <c r="AP480" s="102" t="e">
        <f>_xll.qlIndexFixing($Z$5,AM480,,Trigger)</f>
        <v>#VALUE!</v>
      </c>
      <c r="AQ480" s="102">
        <f>_xll.qlIndexFixing($AR$1,AN480,,Trigger)</f>
        <v>3.6247322197757725E-4</v>
      </c>
    </row>
    <row r="481" spans="38:43" ht="11.25" customHeight="1" x14ac:dyDescent="0.25">
      <c r="AL481" s="55" t="s">
        <v>106</v>
      </c>
      <c r="AM481" s="56">
        <f>_xll.qlInterestRateIndexFixingDate(IborIndex&amp;Tenor,AN481,Trigger)</f>
        <v>42814</v>
      </c>
      <c r="AN481" s="56">
        <f>_xll.qlCalendarAdvance(Calendar,AN480,AL481,"f",,Trigger)</f>
        <v>42816</v>
      </c>
      <c r="AO481" s="56">
        <f>_xll.qlInterestRateIndexMaturity(IborIndex&amp;Tenor,AN481,Trigger)</f>
        <v>42849</v>
      </c>
      <c r="AP481" s="102" t="e">
        <f>_xll.qlIndexFixing($Z$5,AM481,,Trigger)</f>
        <v>#VALUE!</v>
      </c>
      <c r="AQ481" s="102">
        <f>_xll.qlIndexFixing($AR$1,AN481,,Trigger)</f>
        <v>3.6493041164931128E-4</v>
      </c>
    </row>
    <row r="482" spans="38:43" ht="11.25" customHeight="1" x14ac:dyDescent="0.25">
      <c r="AL482" s="55" t="s">
        <v>106</v>
      </c>
      <c r="AM482" s="56">
        <f>_xll.qlInterestRateIndexFixingDate(IborIndex&amp;Tenor,AN482,Trigger)</f>
        <v>42815</v>
      </c>
      <c r="AN482" s="56">
        <f>_xll.qlCalendarAdvance(Calendar,AN481,AL482,"f",,Trigger)</f>
        <v>42817</v>
      </c>
      <c r="AO482" s="56">
        <f>_xll.qlInterestRateIndexMaturity(IborIndex&amp;Tenor,AN482,Trigger)</f>
        <v>42849</v>
      </c>
      <c r="AP482" s="102" t="e">
        <f>_xll.qlIndexFixing($Z$5,AM482,,Trigger)</f>
        <v>#VALUE!</v>
      </c>
      <c r="AQ482" s="102">
        <f>_xll.qlIndexFixing($AR$1,AN482,,Trigger)</f>
        <v>3.800699494636805E-4</v>
      </c>
    </row>
    <row r="483" spans="38:43" ht="11.25" customHeight="1" x14ac:dyDescent="0.25">
      <c r="AL483" s="55" t="s">
        <v>106</v>
      </c>
      <c r="AM483" s="56">
        <f>_xll.qlInterestRateIndexFixingDate(IborIndex&amp;Tenor,AN483,Trigger)</f>
        <v>42816</v>
      </c>
      <c r="AN483" s="56">
        <f>_xll.qlCalendarAdvance(Calendar,AN482,AL483,"f",,Trigger)</f>
        <v>42818</v>
      </c>
      <c r="AO483" s="56">
        <f>_xll.qlInterestRateIndexMaturity(IborIndex&amp;Tenor,AN483,Trigger)</f>
        <v>42849</v>
      </c>
      <c r="AP483" s="102" t="e">
        <f>_xll.qlIndexFixing($Z$5,AM483,,Trigger)</f>
        <v>#VALUE!</v>
      </c>
      <c r="AQ483" s="102">
        <f>_xll.qlIndexFixing($AR$1,AN483,,Trigger)</f>
        <v>3.8515431560984698E-4</v>
      </c>
    </row>
    <row r="484" spans="38:43" ht="11.25" customHeight="1" x14ac:dyDescent="0.25">
      <c r="AL484" s="55" t="s">
        <v>106</v>
      </c>
      <c r="AM484" s="56">
        <f>_xll.qlInterestRateIndexFixingDate(IborIndex&amp;Tenor,AN484,Trigger)</f>
        <v>42817</v>
      </c>
      <c r="AN484" s="56">
        <f>_xll.qlCalendarAdvance(Calendar,AN483,AL484,"f",,Trigger)</f>
        <v>42821</v>
      </c>
      <c r="AO484" s="56">
        <f>_xll.qlInterestRateIndexMaturity(IborIndex&amp;Tenor,AN484,Trigger)</f>
        <v>42852</v>
      </c>
      <c r="AP484" s="102" t="e">
        <f>_xll.qlIndexFixing($Z$5,AM484,,Trigger)</f>
        <v>#VALUE!</v>
      </c>
      <c r="AQ484" s="102">
        <f>_xll.qlIndexFixing($AR$1,AN484,,Trigger)</f>
        <v>3.8765508769156298E-4</v>
      </c>
    </row>
    <row r="485" spans="38:43" ht="11.25" customHeight="1" x14ac:dyDescent="0.25">
      <c r="AL485" s="55" t="s">
        <v>106</v>
      </c>
      <c r="AM485" s="56">
        <f>_xll.qlInterestRateIndexFixingDate(IborIndex&amp;Tenor,AN485,Trigger)</f>
        <v>42818</v>
      </c>
      <c r="AN485" s="56">
        <f>_xll.qlCalendarAdvance(Calendar,AN484,AL485,"f",,Trigger)</f>
        <v>42822</v>
      </c>
      <c r="AO485" s="56">
        <f>_xll.qlInterestRateIndexMaturity(IborIndex&amp;Tenor,AN485,Trigger)</f>
        <v>42853</v>
      </c>
      <c r="AP485" s="102" t="e">
        <f>_xll.qlIndexFixing($Z$5,AM485,,Trigger)</f>
        <v>#VALUE!</v>
      </c>
      <c r="AQ485" s="102">
        <f>_xll.qlIndexFixing($AR$1,AN485,,Trigger)</f>
        <v>3.9016209123636942E-4</v>
      </c>
    </row>
    <row r="486" spans="38:43" ht="11.25" customHeight="1" x14ac:dyDescent="0.25">
      <c r="AL486" s="55" t="s">
        <v>106</v>
      </c>
      <c r="AM486" s="56">
        <f>_xll.qlInterestRateIndexFixingDate(IborIndex&amp;Tenor,AN486,Trigger)</f>
        <v>42821</v>
      </c>
      <c r="AN486" s="56">
        <f>_xll.qlCalendarAdvance(Calendar,AN485,AL486,"f",,Trigger)</f>
        <v>42823</v>
      </c>
      <c r="AO486" s="56">
        <f>_xll.qlInterestRateIndexMaturity(IborIndex&amp;Tenor,AN486,Trigger)</f>
        <v>42853</v>
      </c>
      <c r="AP486" s="102" t="e">
        <f>_xll.qlIndexFixing($Z$5,AM486,,Trigger)</f>
        <v>#VALUE!</v>
      </c>
      <c r="AQ486" s="102">
        <f>_xll.qlIndexFixing($AR$1,AN486,,Trigger)</f>
        <v>3.9267533627849815E-4</v>
      </c>
    </row>
    <row r="487" spans="38:43" ht="11.25" customHeight="1" x14ac:dyDescent="0.25">
      <c r="AL487" s="55" t="s">
        <v>106</v>
      </c>
      <c r="AM487" s="56">
        <f>_xll.qlInterestRateIndexFixingDate(IborIndex&amp;Tenor,AN487,Trigger)</f>
        <v>42822</v>
      </c>
      <c r="AN487" s="56">
        <f>_xll.qlCalendarAdvance(Calendar,AN486,AL487,"f",,Trigger)</f>
        <v>42824</v>
      </c>
      <c r="AO487" s="56">
        <f>_xll.qlInterestRateIndexMaturity(IborIndex&amp;Tenor,AN487,Trigger)</f>
        <v>42853</v>
      </c>
      <c r="AP487" s="102" t="e">
        <f>_xll.qlIndexFixing($Z$5,AM487,,Trigger)</f>
        <v>#VALUE!</v>
      </c>
      <c r="AQ487" s="102">
        <f>_xll.qlIndexFixing($AR$1,AN487,,Trigger)</f>
        <v>4.1340986102955668E-4</v>
      </c>
    </row>
    <row r="488" spans="38:43" ht="11.25" customHeight="1" x14ac:dyDescent="0.25">
      <c r="AL488" s="55" t="s">
        <v>106</v>
      </c>
      <c r="AM488" s="56">
        <f>_xll.qlInterestRateIndexFixingDate(IborIndex&amp;Tenor,AN488,Trigger)</f>
        <v>42823</v>
      </c>
      <c r="AN488" s="56">
        <f>_xll.qlCalendarAdvance(Calendar,AN487,AL488,"f",,Trigger)</f>
        <v>42825</v>
      </c>
      <c r="AO488" s="56">
        <f>_xll.qlInterestRateIndexMaturity(IborIndex&amp;Tenor,AN488,Trigger)</f>
        <v>42853</v>
      </c>
      <c r="AP488" s="102" t="e">
        <f>_xll.qlIndexFixing($Z$5,AM488,,Trigger)</f>
        <v>#VALUE!</v>
      </c>
      <c r="AQ488" s="102">
        <f>_xll.qlIndexFixing($AR$1,AN488,,Trigger)</f>
        <v>4.1861830349088081E-4</v>
      </c>
    </row>
    <row r="489" spans="38:43" ht="11.25" customHeight="1" x14ac:dyDescent="0.25">
      <c r="AL489" s="55" t="s">
        <v>106</v>
      </c>
      <c r="AM489" s="56">
        <f>_xll.qlInterestRateIndexFixingDate(IborIndex&amp;Tenor,AN489,Trigger)</f>
        <v>42824</v>
      </c>
      <c r="AN489" s="56">
        <f>_xll.qlCalendarAdvance(Calendar,AN488,AL489,"f",,Trigger)</f>
        <v>42828</v>
      </c>
      <c r="AO489" s="56">
        <f>_xll.qlInterestRateIndexMaturity(IborIndex&amp;Tenor,AN489,Trigger)</f>
        <v>42858</v>
      </c>
      <c r="AP489" s="102" t="e">
        <f>_xll.qlIndexFixing($Z$5,AM489,,Trigger)</f>
        <v>#VALUE!</v>
      </c>
      <c r="AQ489" s="102">
        <f>_xll.qlIndexFixing($AR$1,AN489,,Trigger)</f>
        <v>4.2384600291889285E-4</v>
      </c>
    </row>
    <row r="490" spans="38:43" ht="11.25" customHeight="1" x14ac:dyDescent="0.25">
      <c r="AL490" s="55" t="s">
        <v>106</v>
      </c>
      <c r="AM490" s="56">
        <f>_xll.qlInterestRateIndexFixingDate(IborIndex&amp;Tenor,AN490,Trigger)</f>
        <v>42825</v>
      </c>
      <c r="AN490" s="56">
        <f>_xll.qlCalendarAdvance(Calendar,AN489,AL490,"f",,Trigger)</f>
        <v>42829</v>
      </c>
      <c r="AO490" s="56">
        <f>_xll.qlInterestRateIndexMaturity(IborIndex&amp;Tenor,AN490,Trigger)</f>
        <v>42859</v>
      </c>
      <c r="AP490" s="102" t="e">
        <f>_xll.qlIndexFixing($Z$5,AM490,,Trigger)</f>
        <v>#VALUE!</v>
      </c>
      <c r="AQ490" s="102">
        <f>_xll.qlIndexFixing($AR$1,AN490,,Trigger)</f>
        <v>4.3445996798174846E-4</v>
      </c>
    </row>
    <row r="491" spans="38:43" ht="11.25" customHeight="1" x14ac:dyDescent="0.25">
      <c r="AL491" s="55" t="s">
        <v>106</v>
      </c>
      <c r="AM491" s="56">
        <f>_xll.qlInterestRateIndexFixingDate(IborIndex&amp;Tenor,AN491,Trigger)</f>
        <v>42828</v>
      </c>
      <c r="AN491" s="56">
        <f>_xll.qlCalendarAdvance(Calendar,AN490,AL491,"f",,Trigger)</f>
        <v>42830</v>
      </c>
      <c r="AO491" s="56">
        <f>_xll.qlInterestRateIndexMaturity(IborIndex&amp;Tenor,AN491,Trigger)</f>
        <v>42860</v>
      </c>
      <c r="AP491" s="102" t="e">
        <f>_xll.qlIndexFixing($Z$5,AM491,,Trigger)</f>
        <v>#VALUE!</v>
      </c>
      <c r="AQ491" s="102">
        <f>_xll.qlIndexFixing($AR$1,AN491,,Trigger)</f>
        <v>4.3704933007100933E-4</v>
      </c>
    </row>
    <row r="492" spans="38:43" ht="11.25" customHeight="1" x14ac:dyDescent="0.25">
      <c r="AL492" s="55" t="s">
        <v>106</v>
      </c>
      <c r="AM492" s="56">
        <f>_xll.qlInterestRateIndexFixingDate(IborIndex&amp;Tenor,AN492,Trigger)</f>
        <v>42829</v>
      </c>
      <c r="AN492" s="56">
        <f>_xll.qlCalendarAdvance(Calendar,AN491,AL492,"f",,Trigger)</f>
        <v>42831</v>
      </c>
      <c r="AO492" s="56">
        <f>_xll.qlInterestRateIndexMaturity(IborIndex&amp;Tenor,AN492,Trigger)</f>
        <v>42863</v>
      </c>
      <c r="AP492" s="102" t="e">
        <f>_xll.qlIndexFixing($Z$5,AM492,,Trigger)</f>
        <v>#VALUE!</v>
      </c>
      <c r="AQ492" s="102">
        <f>_xll.qlIndexFixing($AR$1,AN492,,Trigger)</f>
        <v>4.5027477008829919E-4</v>
      </c>
    </row>
    <row r="493" spans="38:43" ht="11.25" customHeight="1" x14ac:dyDescent="0.25">
      <c r="AL493" s="55" t="s">
        <v>106</v>
      </c>
      <c r="AM493" s="56">
        <f>_xll.qlInterestRateIndexFixingDate(IborIndex&amp;Tenor,AN493,Trigger)</f>
        <v>42830</v>
      </c>
      <c r="AN493" s="56">
        <f>_xll.qlCalendarAdvance(Calendar,AN492,AL493,"f",,Trigger)</f>
        <v>42832</v>
      </c>
      <c r="AO493" s="56">
        <f>_xll.qlInterestRateIndexMaturity(IborIndex&amp;Tenor,AN493,Trigger)</f>
        <v>42863</v>
      </c>
      <c r="AP493" s="102" t="e">
        <f>_xll.qlIndexFixing($Z$5,AM493,,Trigger)</f>
        <v>#VALUE!</v>
      </c>
      <c r="AQ493" s="102">
        <f>_xll.qlIndexFixing($AR$1,AN493,,Trigger)</f>
        <v>4.5561886064238166E-4</v>
      </c>
    </row>
    <row r="494" spans="38:43" ht="11.25" customHeight="1" x14ac:dyDescent="0.25">
      <c r="AL494" s="55" t="s">
        <v>106</v>
      </c>
      <c r="AM494" s="56">
        <f>_xll.qlInterestRateIndexFixingDate(IborIndex&amp;Tenor,AN494,Trigger)</f>
        <v>42831</v>
      </c>
      <c r="AN494" s="56">
        <f>_xll.qlCalendarAdvance(Calendar,AN493,AL494,"f",,Trigger)</f>
        <v>42835</v>
      </c>
      <c r="AO494" s="56">
        <f>_xll.qlInterestRateIndexMaturity(IborIndex&amp;Tenor,AN494,Trigger)</f>
        <v>42865</v>
      </c>
      <c r="AP494" s="102" t="e">
        <f>_xll.qlIndexFixing($Z$5,AM494,,Trigger)</f>
        <v>#VALUE!</v>
      </c>
      <c r="AQ494" s="102">
        <f>_xll.qlIndexFixing($AR$1,AN494,,Trigger)</f>
        <v>4.609824912673588E-4</v>
      </c>
    </row>
    <row r="495" spans="38:43" ht="11.25" customHeight="1" x14ac:dyDescent="0.25">
      <c r="AL495" s="55" t="s">
        <v>106</v>
      </c>
      <c r="AM495" s="56">
        <f>_xll.qlInterestRateIndexFixingDate(IborIndex&amp;Tenor,AN495,Trigger)</f>
        <v>42832</v>
      </c>
      <c r="AN495" s="56">
        <f>_xll.qlCalendarAdvance(Calendar,AN494,AL495,"f",,Trigger)</f>
        <v>42836</v>
      </c>
      <c r="AO495" s="56">
        <f>_xll.qlInterestRateIndexMaturity(IborIndex&amp;Tenor,AN495,Trigger)</f>
        <v>42866</v>
      </c>
      <c r="AP495" s="102" t="e">
        <f>_xll.qlIndexFixing($Z$5,AM495,,Trigger)</f>
        <v>#VALUE!</v>
      </c>
      <c r="AQ495" s="102">
        <f>_xll.qlIndexFixing($AR$1,AN495,,Trigger)</f>
        <v>4.7187072439197619E-4</v>
      </c>
    </row>
    <row r="496" spans="38:43" ht="11.25" customHeight="1" x14ac:dyDescent="0.25">
      <c r="AL496" s="55" t="s">
        <v>106</v>
      </c>
      <c r="AM496" s="56">
        <f>_xll.qlInterestRateIndexFixingDate(IborIndex&amp;Tenor,AN496,Trigger)</f>
        <v>42835</v>
      </c>
      <c r="AN496" s="56">
        <f>_xll.qlCalendarAdvance(Calendar,AN495,AL496,"f",,Trigger)</f>
        <v>42837</v>
      </c>
      <c r="AO496" s="56">
        <f>_xll.qlInterestRateIndexMaturity(IborIndex&amp;Tenor,AN496,Trigger)</f>
        <v>42867</v>
      </c>
      <c r="AP496" s="102" t="e">
        <f>_xll.qlIndexFixing($Z$5,AM496,,Trigger)</f>
        <v>#VALUE!</v>
      </c>
      <c r="AQ496" s="102">
        <f>_xll.qlIndexFixing($AR$1,AN496,,Trigger)</f>
        <v>4.9357473923983264E-4</v>
      </c>
    </row>
    <row r="497" spans="38:43" ht="11.25" customHeight="1" x14ac:dyDescent="0.25">
      <c r="AL497" s="55" t="s">
        <v>106</v>
      </c>
      <c r="AM497" s="56">
        <f>_xll.qlInterestRateIndexFixingDate(IborIndex&amp;Tenor,AN497,Trigger)</f>
        <v>42836</v>
      </c>
      <c r="AN497" s="56">
        <f>_xll.qlCalendarAdvance(Calendar,AN496,AL497,"f",,Trigger)</f>
        <v>42838</v>
      </c>
      <c r="AO497" s="56">
        <f>_xll.qlInterestRateIndexMaturity(IborIndex&amp;Tenor,AN497,Trigger)</f>
        <v>42870</v>
      </c>
      <c r="AP497" s="102" t="e">
        <f>_xll.qlIndexFixing($Z$5,AM497,,Trigger)</f>
        <v>#VALUE!</v>
      </c>
      <c r="AQ497" s="102">
        <f>_xll.qlIndexFixing($AR$1,AN497,,Trigger)</f>
        <v>4.9907334013443716E-4</v>
      </c>
    </row>
    <row r="498" spans="38:43" ht="11.25" customHeight="1" x14ac:dyDescent="0.25">
      <c r="AL498" s="55" t="s">
        <v>106</v>
      </c>
      <c r="AM498" s="56">
        <f>_xll.qlInterestRateIndexFixingDate(IborIndex&amp;Tenor,AN498,Trigger)</f>
        <v>42837</v>
      </c>
      <c r="AN498" s="56">
        <f>_xll.qlCalendarAdvance(Calendar,AN497,AL498,"f",,Trigger)</f>
        <v>42843</v>
      </c>
      <c r="AO498" s="56">
        <f>_xll.qlInterestRateIndexMaturity(IborIndex&amp;Tenor,AN498,Trigger)</f>
        <v>42873</v>
      </c>
      <c r="AP498" s="102" t="e">
        <f>_xll.qlIndexFixing($Z$5,AM498,,Trigger)</f>
        <v>#VALUE!</v>
      </c>
      <c r="AQ498" s="102">
        <f>_xll.qlIndexFixing($AR$1,AN498,,Trigger)</f>
        <v>5.1021924663469109E-4</v>
      </c>
    </row>
    <row r="499" spans="38:43" ht="11.25" customHeight="1" x14ac:dyDescent="0.25">
      <c r="AL499" s="55" t="s">
        <v>106</v>
      </c>
      <c r="AM499" s="56">
        <f>_xll.qlInterestRateIndexFixingDate(IborIndex&amp;Tenor,AN499,Trigger)</f>
        <v>42838</v>
      </c>
      <c r="AN499" s="56">
        <f>_xll.qlCalendarAdvance(Calendar,AN498,AL499,"f",,Trigger)</f>
        <v>42844</v>
      </c>
      <c r="AO499" s="56">
        <f>_xll.qlInterestRateIndexMaturity(IborIndex&amp;Tenor,AN499,Trigger)</f>
        <v>42874</v>
      </c>
      <c r="AP499" s="102" t="e">
        <f>_xll.qlIndexFixing($Z$5,AM499,,Trigger)</f>
        <v>#VALUE!</v>
      </c>
      <c r="AQ499" s="102">
        <f>_xll.qlIndexFixing($AR$1,AN499,,Trigger)</f>
        <v>5.129438974732682E-4</v>
      </c>
    </row>
    <row r="500" spans="38:43" ht="11.25" customHeight="1" x14ac:dyDescent="0.25">
      <c r="AL500" s="55" t="s">
        <v>106</v>
      </c>
      <c r="AM500" s="56">
        <f>_xll.qlInterestRateIndexFixingDate(IborIndex&amp;Tenor,AN500,Trigger)</f>
        <v>42843</v>
      </c>
      <c r="AN500" s="56">
        <f>_xll.qlCalendarAdvance(Calendar,AN499,AL500,"f",,Trigger)</f>
        <v>42845</v>
      </c>
      <c r="AO500" s="56">
        <f>_xll.qlInterestRateIndexMaturity(IborIndex&amp;Tenor,AN500,Trigger)</f>
        <v>42877</v>
      </c>
      <c r="AP500" s="102" t="e">
        <f>_xll.qlIndexFixing($Z$5,AM500,,Trigger)</f>
        <v>#VALUE!</v>
      </c>
      <c r="AQ500" s="102">
        <f>_xll.qlIndexFixing($AR$1,AN500,,Trigger)</f>
        <v>5.2682659078140404E-4</v>
      </c>
    </row>
    <row r="501" spans="38:43" ht="11.25" customHeight="1" x14ac:dyDescent="0.25">
      <c r="AL501" s="55" t="s">
        <v>106</v>
      </c>
      <c r="AM501" s="56">
        <f>_xll.qlInterestRateIndexFixingDate(IborIndex&amp;Tenor,AN501,Trigger)</f>
        <v>42844</v>
      </c>
      <c r="AN501" s="56">
        <f>_xll.qlCalendarAdvance(Calendar,AN500,AL501,"f",,Trigger)</f>
        <v>42846</v>
      </c>
      <c r="AO501" s="56">
        <f>_xll.qlInterestRateIndexMaturity(IborIndex&amp;Tenor,AN501,Trigger)</f>
        <v>42877</v>
      </c>
      <c r="AP501" s="102" t="e">
        <f>_xll.qlIndexFixing($Z$5,AM501,,Trigger)</f>
        <v>#VALUE!</v>
      </c>
      <c r="AQ501" s="102">
        <f>_xll.qlIndexFixing($AR$1,AN501,,Trigger)</f>
        <v>5.324261363792715E-4</v>
      </c>
    </row>
    <row r="502" spans="38:43" ht="11.25" customHeight="1" x14ac:dyDescent="0.25">
      <c r="AL502" s="55" t="s">
        <v>106</v>
      </c>
      <c r="AM502" s="56">
        <f>_xll.qlInterestRateIndexFixingDate(IborIndex&amp;Tenor,AN502,Trigger)</f>
        <v>42845</v>
      </c>
      <c r="AN502" s="56">
        <f>_xll.qlCalendarAdvance(Calendar,AN501,AL502,"f",,Trigger)</f>
        <v>42849</v>
      </c>
      <c r="AO502" s="56">
        <f>_xll.qlInterestRateIndexMaturity(IborIndex&amp;Tenor,AN502,Trigger)</f>
        <v>42879</v>
      </c>
      <c r="AP502" s="102" t="e">
        <f>_xll.qlIndexFixing($Z$5,AM502,,Trigger)</f>
        <v>#VALUE!</v>
      </c>
      <c r="AQ502" s="102">
        <f>_xll.qlIndexFixing($AR$1,AN502,,Trigger)</f>
        <v>5.3804091712095214E-4</v>
      </c>
    </row>
    <row r="503" spans="38:43" ht="11.25" customHeight="1" x14ac:dyDescent="0.25">
      <c r="AL503" s="55" t="s">
        <v>106</v>
      </c>
      <c r="AM503" s="56">
        <f>_xll.qlInterestRateIndexFixingDate(IborIndex&amp;Tenor,AN503,Trigger)</f>
        <v>42846</v>
      </c>
      <c r="AN503" s="56">
        <f>_xll.qlCalendarAdvance(Calendar,AN502,AL503,"f",,Trigger)</f>
        <v>42850</v>
      </c>
      <c r="AO503" s="56">
        <f>_xll.qlInterestRateIndexMaturity(IborIndex&amp;Tenor,AN503,Trigger)</f>
        <v>42880</v>
      </c>
      <c r="AP503" s="102" t="e">
        <f>_xll.qlIndexFixing($Z$5,AM503,,Trigger)</f>
        <v>#VALUE!</v>
      </c>
      <c r="AQ503" s="102">
        <f>_xll.qlIndexFixing($AR$1,AN503,,Trigger)</f>
        <v>5.4938919388791696E-4</v>
      </c>
    </row>
    <row r="504" spans="38:43" ht="11.25" customHeight="1" x14ac:dyDescent="0.25">
      <c r="AL504" s="55" t="s">
        <v>106</v>
      </c>
      <c r="AM504" s="56">
        <f>_xll.qlInterestRateIndexFixingDate(IborIndex&amp;Tenor,AN504,Trigger)</f>
        <v>42849</v>
      </c>
      <c r="AN504" s="56">
        <f>_xll.qlCalendarAdvance(Calendar,AN503,AL504,"f",,Trigger)</f>
        <v>42851</v>
      </c>
      <c r="AO504" s="56">
        <f>_xll.qlInterestRateIndexMaturity(IborIndex&amp;Tenor,AN504,Trigger)</f>
        <v>42881</v>
      </c>
      <c r="AP504" s="102" t="e">
        <f>_xll.qlIndexFixing($Z$5,AM504,,Trigger)</f>
        <v>#VALUE!</v>
      </c>
      <c r="AQ504" s="102">
        <f>_xll.qlIndexFixing($AR$1,AN504,,Trigger)</f>
        <v>5.5791199350336228E-4</v>
      </c>
    </row>
    <row r="505" spans="38:43" ht="11.25" customHeight="1" x14ac:dyDescent="0.25">
      <c r="AL505" s="55" t="s">
        <v>106</v>
      </c>
      <c r="AM505" s="56">
        <f>_xll.qlInterestRateIndexFixingDate(IborIndex&amp;Tenor,AN505,Trigger)</f>
        <v>42850</v>
      </c>
      <c r="AN505" s="56">
        <f>_xll.qlCalendarAdvance(Calendar,AN504,AL505,"f",,Trigger)</f>
        <v>42852</v>
      </c>
      <c r="AO505" s="56">
        <f>_xll.qlInterestRateIndexMaturity(IborIndex&amp;Tenor,AN505,Trigger)</f>
        <v>42884</v>
      </c>
      <c r="AP505" s="102" t="e">
        <f>_xll.qlIndexFixing($Z$5,AM505,,Trigger)</f>
        <v>#VALUE!</v>
      </c>
      <c r="AQ505" s="102">
        <f>_xll.qlIndexFixing($AR$1,AN505,,Trigger)</f>
        <v>5.7490527373016767E-4</v>
      </c>
    </row>
    <row r="506" spans="38:43" ht="11.25" customHeight="1" x14ac:dyDescent="0.25">
      <c r="AL506" s="55" t="s">
        <v>106</v>
      </c>
      <c r="AM506" s="56">
        <f>_xll.qlInterestRateIndexFixingDate(IborIndex&amp;Tenor,AN506,Trigger)</f>
        <v>42851</v>
      </c>
      <c r="AN506" s="56">
        <f>_xll.qlCalendarAdvance(Calendar,AN505,AL506,"f",,Trigger)</f>
        <v>42853</v>
      </c>
      <c r="AO506" s="56">
        <f>_xll.qlInterestRateIndexMaturity(IborIndex&amp;Tenor,AN506,Trigger)</f>
        <v>42886</v>
      </c>
      <c r="AP506" s="102" t="e">
        <f>_xll.qlIndexFixing($Z$5,AM506,,Trigger)</f>
        <v>#VALUE!</v>
      </c>
      <c r="AQ506" s="102">
        <f>_xll.qlIndexFixing($AR$1,AN506,,Trigger)</f>
        <v>5.8639579360011214E-4</v>
      </c>
    </row>
    <row r="507" spans="38:43" ht="11.25" customHeight="1" x14ac:dyDescent="0.25">
      <c r="AL507" s="55" t="s">
        <v>106</v>
      </c>
      <c r="AM507" s="56">
        <f>_xll.qlInterestRateIndexFixingDate(IborIndex&amp;Tenor,AN507,Trigger)</f>
        <v>42852</v>
      </c>
      <c r="AN507" s="56">
        <f>_xll.qlCalendarAdvance(Calendar,AN506,AL507,"f",,Trigger)</f>
        <v>42857</v>
      </c>
      <c r="AO507" s="56">
        <f>_xll.qlInterestRateIndexMaturity(IborIndex&amp;Tenor,AN507,Trigger)</f>
        <v>42888</v>
      </c>
      <c r="AP507" s="102" t="e">
        <f>_xll.qlIndexFixing($Z$5,AM507,,Trigger)</f>
        <v>#VALUE!</v>
      </c>
      <c r="AQ507" s="102">
        <f>_xll.qlIndexFixing($AR$1,AN507,,Trigger)</f>
        <v>5.8923322370341147E-4</v>
      </c>
    </row>
    <row r="508" spans="38:43" ht="11.25" customHeight="1" x14ac:dyDescent="0.25">
      <c r="AL508" s="55" t="s">
        <v>106</v>
      </c>
      <c r="AM508" s="56">
        <f>_xll.qlInterestRateIndexFixingDate(IborIndex&amp;Tenor,AN508,Trigger)</f>
        <v>42853</v>
      </c>
      <c r="AN508" s="56">
        <f>_xll.qlCalendarAdvance(Calendar,AN507,AL508,"f",,Trigger)</f>
        <v>42858</v>
      </c>
      <c r="AO508" s="56">
        <f>_xll.qlInterestRateIndexMaturity(IborIndex&amp;Tenor,AN508,Trigger)</f>
        <v>42891</v>
      </c>
      <c r="AP508" s="102" t="e">
        <f>_xll.qlIndexFixing($Z$5,AM508,,Trigger)</f>
        <v>#VALUE!</v>
      </c>
      <c r="AQ508" s="102">
        <f>_xll.qlIndexFixing($AR$1,AN508,,Trigger)</f>
        <v>5.9207599362126433E-4</v>
      </c>
    </row>
    <row r="509" spans="38:43" ht="11.25" customHeight="1" x14ac:dyDescent="0.25">
      <c r="AL509" s="55" t="s">
        <v>106</v>
      </c>
      <c r="AM509" s="56">
        <f>_xll.qlInterestRateIndexFixingDate(IborIndex&amp;Tenor,AN509,Trigger)</f>
        <v>42857</v>
      </c>
      <c r="AN509" s="56">
        <f>_xll.qlCalendarAdvance(Calendar,AN508,AL509,"f",,Trigger)</f>
        <v>42859</v>
      </c>
      <c r="AO509" s="56">
        <f>_xll.qlInterestRateIndexMaturity(IborIndex&amp;Tenor,AN509,Trigger)</f>
        <v>42891</v>
      </c>
      <c r="AP509" s="102" t="e">
        <f>_xll.qlIndexFixing($Z$5,AM509,,Trigger)</f>
        <v>#VALUE!</v>
      </c>
      <c r="AQ509" s="102">
        <f>_xll.qlIndexFixing($AR$1,AN509,,Trigger)</f>
        <v>6.093397779356254E-4</v>
      </c>
    </row>
    <row r="510" spans="38:43" ht="11.25" customHeight="1" x14ac:dyDescent="0.25">
      <c r="AL510" s="55" t="s">
        <v>106</v>
      </c>
      <c r="AM510" s="56">
        <f>_xll.qlInterestRateIndexFixingDate(IborIndex&amp;Tenor,AN510,Trigger)</f>
        <v>42858</v>
      </c>
      <c r="AN510" s="56">
        <f>_xll.qlCalendarAdvance(Calendar,AN509,AL510,"f",,Trigger)</f>
        <v>42860</v>
      </c>
      <c r="AO510" s="56">
        <f>_xll.qlInterestRateIndexMaturity(IborIndex&amp;Tenor,AN510,Trigger)</f>
        <v>42891</v>
      </c>
      <c r="AP510" s="102" t="e">
        <f>_xll.qlIndexFixing($Z$5,AM510,,Trigger)</f>
        <v>#VALUE!</v>
      </c>
      <c r="AQ510" s="102">
        <f>_xll.qlIndexFixing($AR$1,AN510,,Trigger)</f>
        <v>6.1511284366431594E-4</v>
      </c>
    </row>
    <row r="511" spans="38:43" ht="11.25" customHeight="1" x14ac:dyDescent="0.25">
      <c r="AL511" s="55" t="s">
        <v>106</v>
      </c>
      <c r="AM511" s="56">
        <f>_xll.qlInterestRateIndexFixingDate(IborIndex&amp;Tenor,AN511,Trigger)</f>
        <v>42859</v>
      </c>
      <c r="AN511" s="56">
        <f>_xll.qlCalendarAdvance(Calendar,AN510,AL511,"f",,Trigger)</f>
        <v>42863</v>
      </c>
      <c r="AO511" s="56">
        <f>_xll.qlInterestRateIndexMaturity(IborIndex&amp;Tenor,AN511,Trigger)</f>
        <v>42894</v>
      </c>
      <c r="AP511" s="102" t="e">
        <f>_xll.qlIndexFixing($Z$5,AM511,,Trigger)</f>
        <v>#VALUE!</v>
      </c>
      <c r="AQ511" s="102">
        <f>_xll.qlIndexFixing($AR$1,AN511,,Trigger)</f>
        <v>6.2671909542495871E-4</v>
      </c>
    </row>
    <row r="512" spans="38:43" ht="11.25" customHeight="1" x14ac:dyDescent="0.25">
      <c r="AL512" s="55" t="s">
        <v>106</v>
      </c>
      <c r="AM512" s="56">
        <f>_xll.qlInterestRateIndexFixingDate(IborIndex&amp;Tenor,AN512,Trigger)</f>
        <v>42860</v>
      </c>
      <c r="AN512" s="56">
        <f>_xll.qlCalendarAdvance(Calendar,AN511,AL512,"f",,Trigger)</f>
        <v>42864</v>
      </c>
      <c r="AO512" s="56">
        <f>_xll.qlInterestRateIndexMaturity(IborIndex&amp;Tenor,AN512,Trigger)</f>
        <v>42895</v>
      </c>
      <c r="AP512" s="102" t="e">
        <f>_xll.qlIndexFixing($Z$5,AM512,,Trigger)</f>
        <v>#VALUE!</v>
      </c>
      <c r="AQ512" s="102">
        <f>_xll.qlIndexFixing($AR$1,AN512,,Trigger)</f>
        <v>6.295981596046718E-4</v>
      </c>
    </row>
    <row r="513" spans="38:43" ht="11.25" customHeight="1" x14ac:dyDescent="0.25">
      <c r="AL513" s="57" t="s">
        <v>44</v>
      </c>
      <c r="AM513" s="56">
        <f>_xll.qlInterestRateIndexFixingDate(IborIndex&amp;Tenor,AN513,Trigger)</f>
        <v>42867</v>
      </c>
      <c r="AN513" s="56">
        <f>_xll.qlCalendarAdvance(Calendar,AN512,AL513,"f",,Trigger)</f>
        <v>42871</v>
      </c>
      <c r="AO513" s="56">
        <f>_xll.qlInterestRateIndexMaturity(IborIndex&amp;Tenor,AN513,Trigger)</f>
        <v>42902</v>
      </c>
      <c r="AP513" s="102" t="e">
        <f>_xll.qlIndexFixing($Z$5,AM513,,Trigger)</f>
        <v>#VALUE!</v>
      </c>
      <c r="AQ513" s="102">
        <f>_xll.qlIndexFixing($AR$1,AN513,,Trigger)</f>
        <v>6.7032699941294016E-4</v>
      </c>
    </row>
    <row r="514" spans="38:43" ht="11.25" customHeight="1" x14ac:dyDescent="0.25">
      <c r="AL514" s="57" t="s">
        <v>44</v>
      </c>
      <c r="AM514" s="56">
        <f>_xll.qlInterestRateIndexFixingDate(IborIndex&amp;Tenor,AN514,Trigger)</f>
        <v>42874</v>
      </c>
      <c r="AN514" s="56">
        <f>_xll.qlCalendarAdvance(Calendar,AN513,AL514,"f",,Trigger)</f>
        <v>42878</v>
      </c>
      <c r="AO514" s="56">
        <f>_xll.qlInterestRateIndexMaturity(IborIndex&amp;Tenor,AN514,Trigger)</f>
        <v>42909</v>
      </c>
      <c r="AP514" s="102" t="e">
        <f>_xll.qlIndexFixing($Z$5,AM514,,Trigger)</f>
        <v>#VALUE!</v>
      </c>
      <c r="AQ514" s="102">
        <f>_xll.qlIndexFixing($AR$1,AN514,,Trigger)</f>
        <v>7.1132397037099171E-4</v>
      </c>
    </row>
    <row r="515" spans="38:43" ht="11.25" customHeight="1" x14ac:dyDescent="0.25">
      <c r="AL515" s="57" t="s">
        <v>44</v>
      </c>
      <c r="AM515" s="56">
        <f>_xll.qlInterestRateIndexFixingDate(IborIndex&amp;Tenor,AN515,Trigger)</f>
        <v>42881</v>
      </c>
      <c r="AN515" s="56">
        <f>_xll.qlCalendarAdvance(Calendar,AN514,AL515,"f",,Trigger)</f>
        <v>42885</v>
      </c>
      <c r="AO515" s="56">
        <f>_xll.qlInterestRateIndexMaturity(IborIndex&amp;Tenor,AN515,Trigger)</f>
        <v>42916</v>
      </c>
      <c r="AP515" s="102" t="e">
        <f>_xll.qlIndexFixing($Z$5,AM515,,Trigger)</f>
        <v>#VALUE!</v>
      </c>
      <c r="AQ515" s="102">
        <f>_xll.qlIndexFixing($AR$1,AN515,,Trigger)</f>
        <v>7.5257156264274538E-4</v>
      </c>
    </row>
    <row r="516" spans="38:43" ht="11.25" customHeight="1" x14ac:dyDescent="0.25">
      <c r="AL516" s="57" t="s">
        <v>44</v>
      </c>
      <c r="AM516" s="56">
        <f>_xll.qlInterestRateIndexFixingDate(IborIndex&amp;Tenor,AN516,Trigger)</f>
        <v>42888</v>
      </c>
      <c r="AN516" s="56">
        <f>_xll.qlCalendarAdvance(Calendar,AN515,AL516,"f",,Trigger)</f>
        <v>42892</v>
      </c>
      <c r="AO516" s="56">
        <f>_xll.qlInterestRateIndexMaturity(IborIndex&amp;Tenor,AN516,Trigger)</f>
        <v>42922</v>
      </c>
      <c r="AP516" s="102" t="e">
        <f>_xll.qlIndexFixing($Z$5,AM516,,Trigger)</f>
        <v>#VALUE!</v>
      </c>
      <c r="AQ516" s="102">
        <f>_xll.qlIndexFixing($AR$1,AN516,,Trigger)</f>
        <v>7.9405698176521211E-4</v>
      </c>
    </row>
    <row r="517" spans="38:43" ht="11.25" customHeight="1" x14ac:dyDescent="0.25">
      <c r="AL517" s="57" t="s">
        <v>44</v>
      </c>
      <c r="AM517" s="56">
        <f>_xll.qlInterestRateIndexFixingDate(IborIndex&amp;Tenor,AN517,Trigger)</f>
        <v>42895</v>
      </c>
      <c r="AN517" s="56">
        <f>_xll.qlCalendarAdvance(Calendar,AN516,AL517,"f",,Trigger)</f>
        <v>42899</v>
      </c>
      <c r="AO517" s="56">
        <f>_xll.qlInterestRateIndexMaturity(IborIndex&amp;Tenor,AN517,Trigger)</f>
        <v>42929</v>
      </c>
      <c r="AP517" s="102" t="e">
        <f>_xll.qlIndexFixing($Z$5,AM517,,Trigger)</f>
        <v>#VALUE!</v>
      </c>
      <c r="AQ517" s="102">
        <f>_xll.qlIndexFixing($AR$1,AN517,,Trigger)</f>
        <v>8.3576743310054269E-4</v>
      </c>
    </row>
    <row r="518" spans="38:43" ht="11.25" customHeight="1" x14ac:dyDescent="0.25">
      <c r="AL518" s="57" t="s">
        <v>44</v>
      </c>
      <c r="AM518" s="56">
        <f>_xll.qlInterestRateIndexFixingDate(IborIndex&amp;Tenor,AN518,Trigger)</f>
        <v>42902</v>
      </c>
      <c r="AN518" s="56">
        <f>_xll.qlCalendarAdvance(Calendar,AN517,AL518,"f",,Trigger)</f>
        <v>42906</v>
      </c>
      <c r="AO518" s="56">
        <f>_xll.qlInterestRateIndexMaturity(IborIndex&amp;Tenor,AN518,Trigger)</f>
        <v>42936</v>
      </c>
      <c r="AP518" s="102" t="e">
        <f>_xll.qlIndexFixing($Z$5,AM518,,Trigger)</f>
        <v>#VALUE!</v>
      </c>
      <c r="AQ518" s="102">
        <f>_xll.qlIndexFixing($AR$1,AN518,,Trigger)</f>
        <v>8.7769012182853379E-4</v>
      </c>
    </row>
    <row r="519" spans="38:43" ht="11.25" customHeight="1" x14ac:dyDescent="0.25">
      <c r="AL519" s="57" t="s">
        <v>44</v>
      </c>
      <c r="AM519" s="56">
        <f>_xll.qlInterestRateIndexFixingDate(IborIndex&amp;Tenor,AN519,Trigger)</f>
        <v>42909</v>
      </c>
      <c r="AN519" s="56">
        <f>_xll.qlCalendarAdvance(Calendar,AN518,AL519,"f",,Trigger)</f>
        <v>42913</v>
      </c>
      <c r="AO519" s="56">
        <f>_xll.qlInterestRateIndexMaturity(IborIndex&amp;Tenor,AN519,Trigger)</f>
        <v>42943</v>
      </c>
      <c r="AP519" s="102" t="e">
        <f>_xll.qlIndexFixing($Z$5,AM519,,Trigger)</f>
        <v>#VALUE!</v>
      </c>
      <c r="AQ519" s="102">
        <f>_xll.qlIndexFixing($AR$1,AN519,,Trigger)</f>
        <v>9.1981225295911795E-4</v>
      </c>
    </row>
    <row r="520" spans="38:43" ht="11.25" customHeight="1" x14ac:dyDescent="0.25">
      <c r="AL520" s="57" t="s">
        <v>44</v>
      </c>
      <c r="AM520" s="56">
        <f>_xll.qlInterestRateIndexFixingDate(IborIndex&amp;Tenor,AN520,Trigger)</f>
        <v>42916</v>
      </c>
      <c r="AN520" s="56">
        <f>_xll.qlCalendarAdvance(Calendar,AN519,AL520,"f",,Trigger)</f>
        <v>42920</v>
      </c>
      <c r="AO520" s="56">
        <f>_xll.qlInterestRateIndexMaturity(IborIndex&amp;Tenor,AN520,Trigger)</f>
        <v>42951</v>
      </c>
      <c r="AP520" s="102" t="e">
        <f>_xll.qlIndexFixing($Z$5,AM520,,Trigger)</f>
        <v>#VALUE!</v>
      </c>
      <c r="AQ520" s="102">
        <f>_xll.qlIndexFixing($AR$1,AN520,,Trigger)</f>
        <v>9.6212103132237159E-4</v>
      </c>
    </row>
    <row r="521" spans="38:43" ht="11.25" customHeight="1" x14ac:dyDescent="0.25">
      <c r="AL521" s="57" t="s">
        <v>44</v>
      </c>
      <c r="AM521" s="56">
        <f>_xll.qlInterestRateIndexFixingDate(IborIndex&amp;Tenor,AN521,Trigger)</f>
        <v>42923</v>
      </c>
      <c r="AN521" s="56">
        <f>_xll.qlCalendarAdvance(Calendar,AN520,AL521,"f",,Trigger)</f>
        <v>42927</v>
      </c>
      <c r="AO521" s="56">
        <f>_xll.qlInterestRateIndexMaturity(IborIndex&amp;Tenor,AN521,Trigger)</f>
        <v>42958</v>
      </c>
      <c r="AP521" s="102" t="e">
        <f>_xll.qlIndexFixing($Z$5,AM521,,Trigger)</f>
        <v>#VALUE!</v>
      </c>
      <c r="AQ521" s="102">
        <f>_xll.qlIndexFixing($AR$1,AN521,,Trigger)</f>
        <v>1.004603661558523E-3</v>
      </c>
    </row>
    <row r="522" spans="38:43" ht="11.25" customHeight="1" x14ac:dyDescent="0.25">
      <c r="AL522" s="57" t="s">
        <v>44</v>
      </c>
      <c r="AM522" s="56">
        <f>_xll.qlInterestRateIndexFixingDate(IborIndex&amp;Tenor,AN522,Trigger)</f>
        <v>42930</v>
      </c>
      <c r="AN522" s="56">
        <f>_xll.qlCalendarAdvance(Calendar,AN521,AL522,"f",,Trigger)</f>
        <v>42934</v>
      </c>
      <c r="AO522" s="56">
        <f>_xll.qlInterestRateIndexMaturity(IborIndex&amp;Tenor,AN522,Trigger)</f>
        <v>42965</v>
      </c>
      <c r="AP522" s="102" t="e">
        <f>_xll.qlIndexFixing($Z$5,AM522,,Trigger)</f>
        <v>#VALUE!</v>
      </c>
      <c r="AQ522" s="102">
        <f>_xll.qlIndexFixing($AR$1,AN522,,Trigger)</f>
        <v>1.0472473481279443E-3</v>
      </c>
    </row>
    <row r="523" spans="38:43" ht="11.25" customHeight="1" x14ac:dyDescent="0.25">
      <c r="AL523" s="57" t="s">
        <v>44</v>
      </c>
      <c r="AM523" s="56">
        <f>_xll.qlInterestRateIndexFixingDate(IborIndex&amp;Tenor,AN523,Trigger)</f>
        <v>42937</v>
      </c>
      <c r="AN523" s="56">
        <f>_xll.qlCalendarAdvance(Calendar,AN522,AL523,"f",,Trigger)</f>
        <v>42941</v>
      </c>
      <c r="AO523" s="56">
        <f>_xll.qlInterestRateIndexMaturity(IborIndex&amp;Tenor,AN523,Trigger)</f>
        <v>42972</v>
      </c>
      <c r="AP523" s="102" t="e">
        <f>_xll.qlIndexFixing($Z$5,AM523,,Trigger)</f>
        <v>#VALUE!</v>
      </c>
      <c r="AQ523" s="102">
        <f>_xll.qlIndexFixing($AR$1,AN523,,Trigger)</f>
        <v>1.0900392953011595E-3</v>
      </c>
    </row>
    <row r="524" spans="38:43" ht="11.25" customHeight="1" x14ac:dyDescent="0.25">
      <c r="AL524" s="57" t="s">
        <v>44</v>
      </c>
      <c r="AM524" s="56">
        <f>_xll.qlInterestRateIndexFixingDate(IborIndex&amp;Tenor,AN524,Trigger)</f>
        <v>42944</v>
      </c>
      <c r="AN524" s="56">
        <f>_xll.qlCalendarAdvance(Calendar,AN523,AL524,"f",,Trigger)</f>
        <v>42948</v>
      </c>
      <c r="AO524" s="56">
        <f>_xll.qlInterestRateIndexMaturity(IborIndex&amp;Tenor,AN524,Trigger)</f>
        <v>42979</v>
      </c>
      <c r="AP524" s="102" t="e">
        <f>_xll.qlIndexFixing($Z$5,AM524,,Trigger)</f>
        <v>#VALUE!</v>
      </c>
      <c r="AQ524" s="102">
        <f>_xll.qlIndexFixing($AR$1,AN524,,Trigger)</f>
        <v>1.1329667071638405E-3</v>
      </c>
    </row>
    <row r="525" spans="38:43" ht="11.25" customHeight="1" x14ac:dyDescent="0.25">
      <c r="AL525" s="57" t="s">
        <v>44</v>
      </c>
      <c r="AM525" s="56">
        <f>_xll.qlInterestRateIndexFixingDate(IborIndex&amp;Tenor,AN525,Trigger)</f>
        <v>42951</v>
      </c>
      <c r="AN525" s="56">
        <f>_xll.qlCalendarAdvance(Calendar,AN524,AL525,"f",,Trigger)</f>
        <v>42955</v>
      </c>
      <c r="AO525" s="56">
        <f>_xll.qlInterestRateIndexMaturity(IborIndex&amp;Tenor,AN525,Trigger)</f>
        <v>42986</v>
      </c>
      <c r="AP525" s="102" t="e">
        <f>_xll.qlIndexFixing($Z$5,AM525,,Trigger)</f>
        <v>#VALUE!</v>
      </c>
      <c r="AQ525" s="102">
        <f>_xll.qlIndexFixing($AR$1,AN525,,Trigger)</f>
        <v>1.1760167876093131E-3</v>
      </c>
    </row>
    <row r="526" spans="38:43" ht="11.25" customHeight="1" x14ac:dyDescent="0.25">
      <c r="AL526" s="57" t="s">
        <v>44</v>
      </c>
      <c r="AM526" s="56">
        <f>_xll.qlInterestRateIndexFixingDate(IborIndex&amp;Tenor,AN526,Trigger)</f>
        <v>42958</v>
      </c>
      <c r="AN526" s="56">
        <f>_xll.qlCalendarAdvance(Calendar,AN525,AL526,"f",,Trigger)</f>
        <v>42962</v>
      </c>
      <c r="AO526" s="56">
        <f>_xll.qlInterestRateIndexMaturity(IborIndex&amp;Tenor,AN526,Trigger)</f>
        <v>42993</v>
      </c>
      <c r="AP526" s="102" t="e">
        <f>_xll.qlIndexFixing($Z$5,AM526,,Trigger)</f>
        <v>#VALUE!</v>
      </c>
      <c r="AQ526" s="102">
        <f>_xll.qlIndexFixing($AR$1,AN526,,Trigger)</f>
        <v>1.2191767403410547E-3</v>
      </c>
    </row>
    <row r="527" spans="38:43" ht="11.25" customHeight="1" x14ac:dyDescent="0.25">
      <c r="AL527" s="57" t="s">
        <v>44</v>
      </c>
      <c r="AM527" s="56">
        <f>_xll.qlInterestRateIndexFixingDate(IborIndex&amp;Tenor,AN527,Trigger)</f>
        <v>42965</v>
      </c>
      <c r="AN527" s="56">
        <f>_xll.qlCalendarAdvance(Calendar,AN526,AL527,"f",,Trigger)</f>
        <v>42969</v>
      </c>
      <c r="AO527" s="56">
        <f>_xll.qlInterestRateIndexMaturity(IborIndex&amp;Tenor,AN527,Trigger)</f>
        <v>43000</v>
      </c>
      <c r="AP527" s="102" t="e">
        <f>_xll.qlIndexFixing($Z$5,AM527,,Trigger)</f>
        <v>#VALUE!</v>
      </c>
      <c r="AQ527" s="102">
        <f>_xll.qlIndexFixing($AR$1,AN527,,Trigger)</f>
        <v>1.262433768867699E-3</v>
      </c>
    </row>
    <row r="528" spans="38:43" ht="11.25" customHeight="1" x14ac:dyDescent="0.25">
      <c r="AL528" s="57" t="s">
        <v>44</v>
      </c>
      <c r="AM528" s="56">
        <f>_xll.qlInterestRateIndexFixingDate(IborIndex&amp;Tenor,AN528,Trigger)</f>
        <v>42972</v>
      </c>
      <c r="AN528" s="56">
        <f>_xll.qlCalendarAdvance(Calendar,AN527,AL528,"f",,Trigger)</f>
        <v>42976</v>
      </c>
      <c r="AO528" s="56">
        <f>_xll.qlInterestRateIndexMaturity(IborIndex&amp;Tenor,AN528,Trigger)</f>
        <v>43007</v>
      </c>
      <c r="AP528" s="102" t="e">
        <f>_xll.qlIndexFixing($Z$5,AM528,,Trigger)</f>
        <v>#VALUE!</v>
      </c>
      <c r="AQ528" s="102">
        <f>_xll.qlIndexFixing($AR$1,AN528,,Trigger)</f>
        <v>1.2964626723460085E-3</v>
      </c>
    </row>
    <row r="529" spans="38:43" ht="11.25" customHeight="1" x14ac:dyDescent="0.25">
      <c r="AL529" s="57" t="s">
        <v>44</v>
      </c>
      <c r="AM529" s="56">
        <f>_xll.qlInterestRateIndexFixingDate(IborIndex&amp;Tenor,AN529,Trigger)</f>
        <v>42979</v>
      </c>
      <c r="AN529" s="56">
        <f>_xll.qlCalendarAdvance(Calendar,AN528,AL529,"f",,Trigger)</f>
        <v>42983</v>
      </c>
      <c r="AO529" s="56">
        <f>_xll.qlInterestRateIndexMaturity(IborIndex&amp;Tenor,AN529,Trigger)</f>
        <v>43013</v>
      </c>
      <c r="AP529" s="102" t="e">
        <f>_xll.qlIndexFixing($Z$5,AM529,,Trigger)</f>
        <v>#VALUE!</v>
      </c>
      <c r="AQ529" s="102">
        <f>_xll.qlIndexFixing($AR$1,AN529,,Trigger)</f>
        <v>1.3491878663660084E-3</v>
      </c>
    </row>
    <row r="530" spans="38:43" ht="11.25" customHeight="1" x14ac:dyDescent="0.25">
      <c r="AL530" s="57" t="s">
        <v>44</v>
      </c>
      <c r="AM530" s="56">
        <f>_xll.qlInterestRateIndexFixingDate(IborIndex&amp;Tenor,AN530,Trigger)</f>
        <v>42986</v>
      </c>
      <c r="AN530" s="56">
        <f>_xll.qlCalendarAdvance(Calendar,AN529,AL530,"f",,Trigger)</f>
        <v>42990</v>
      </c>
      <c r="AO530" s="56">
        <f>_xll.qlInterestRateIndexMaturity(IborIndex&amp;Tenor,AN530,Trigger)</f>
        <v>43020</v>
      </c>
      <c r="AP530" s="102" t="e">
        <f>_xll.qlIndexFixing($Z$5,AM530,,Trigger)</f>
        <v>#VALUE!</v>
      </c>
      <c r="AQ530" s="102">
        <f>_xll.qlIndexFixing($AR$1,AN530,,Trigger)</f>
        <v>1.3926593413857158E-3</v>
      </c>
    </row>
    <row r="531" spans="38:43" ht="11.25" customHeight="1" x14ac:dyDescent="0.25">
      <c r="AL531" s="57" t="s">
        <v>44</v>
      </c>
      <c r="AM531" s="56">
        <f>_xll.qlInterestRateIndexFixingDate(IborIndex&amp;Tenor,AN531,Trigger)</f>
        <v>42993</v>
      </c>
      <c r="AN531" s="56">
        <f>_xll.qlCalendarAdvance(Calendar,AN530,AL531,"f",,Trigger)</f>
        <v>42997</v>
      </c>
      <c r="AO531" s="56">
        <f>_xll.qlInterestRateIndexMaturity(IborIndex&amp;Tenor,AN531,Trigger)</f>
        <v>43027</v>
      </c>
      <c r="AP531" s="102" t="e">
        <f>_xll.qlIndexFixing($Z$5,AM531,,Trigger)</f>
        <v>#VALUE!</v>
      </c>
      <c r="AQ531" s="102">
        <f>_xll.qlIndexFixing($AR$1,AN531,,Trigger)</f>
        <v>1.4361767042864182E-3</v>
      </c>
    </row>
    <row r="532" spans="38:43" ht="11.25" customHeight="1" x14ac:dyDescent="0.25">
      <c r="AL532" s="57" t="s">
        <v>44</v>
      </c>
      <c r="AM532" s="56">
        <f>_xll.qlInterestRateIndexFixingDate(IborIndex&amp;Tenor,AN532,Trigger)</f>
        <v>43000</v>
      </c>
      <c r="AN532" s="56">
        <f>_xll.qlCalendarAdvance(Calendar,AN531,AL532,"f",,Trigger)</f>
        <v>43004</v>
      </c>
      <c r="AO532" s="56">
        <f>_xll.qlInterestRateIndexMaturity(IborIndex&amp;Tenor,AN532,Trigger)</f>
        <v>43034</v>
      </c>
      <c r="AP532" s="102" t="e">
        <f>_xll.qlIndexFixing($Z$5,AM532,,Trigger)</f>
        <v>#VALUE!</v>
      </c>
      <c r="AQ532" s="102">
        <f>_xll.qlIndexFixing($AR$1,AN532,,Trigger)</f>
        <v>1.4797271576000304E-3</v>
      </c>
    </row>
    <row r="533" spans="38:43" ht="11.25" customHeight="1" x14ac:dyDescent="0.25">
      <c r="AL533" s="57" t="s">
        <v>44</v>
      </c>
      <c r="AM533" s="56">
        <f>_xll.qlInterestRateIndexFixingDate(IborIndex&amp;Tenor,AN533,Trigger)</f>
        <v>43007</v>
      </c>
      <c r="AN533" s="56">
        <f>_xll.qlCalendarAdvance(Calendar,AN532,AL533,"f",,Trigger)</f>
        <v>43011</v>
      </c>
      <c r="AO533" s="56">
        <f>_xll.qlInterestRateIndexMaturity(IborIndex&amp;Tenor,AN533,Trigger)</f>
        <v>43042</v>
      </c>
      <c r="AP533" s="102" t="e">
        <f>_xll.qlIndexFixing($Z$5,AM533,,Trigger)</f>
        <v>#VALUE!</v>
      </c>
      <c r="AQ533" s="102">
        <f>_xll.qlIndexFixing($AR$1,AN533,,Trigger)</f>
        <v>1.5232979036561289E-3</v>
      </c>
    </row>
    <row r="534" spans="38:43" ht="11.25" customHeight="1" x14ac:dyDescent="0.25">
      <c r="AL534" s="57" t="s">
        <v>44</v>
      </c>
      <c r="AM534" s="56">
        <f>_xll.qlInterestRateIndexFixingDate(IborIndex&amp;Tenor,AN534,Trigger)</f>
        <v>43014</v>
      </c>
      <c r="AN534" s="56">
        <f>_xll.qlCalendarAdvance(Calendar,AN533,AL534,"f",,Trigger)</f>
        <v>43018</v>
      </c>
      <c r="AO534" s="56">
        <f>_xll.qlInterestRateIndexMaturity(IborIndex&amp;Tenor,AN534,Trigger)</f>
        <v>43049</v>
      </c>
      <c r="AP534" s="102" t="e">
        <f>_xll.qlIndexFixing($Z$5,AM534,,Trigger)</f>
        <v>#VALUE!</v>
      </c>
      <c r="AQ534" s="102">
        <f>_xll.qlIndexFixing($AR$1,AN534,,Trigger)</f>
        <v>1.5668761445919444E-3</v>
      </c>
    </row>
    <row r="535" spans="38:43" ht="11.25" customHeight="1" x14ac:dyDescent="0.25">
      <c r="AL535" s="57" t="s">
        <v>44</v>
      </c>
      <c r="AM535" s="56">
        <f>_xll.qlInterestRateIndexFixingDate(IborIndex&amp;Tenor,AN535,Trigger)</f>
        <v>43021</v>
      </c>
      <c r="AN535" s="56">
        <f>_xll.qlCalendarAdvance(Calendar,AN534,AL535,"f",,Trigger)</f>
        <v>43025</v>
      </c>
      <c r="AO535" s="56">
        <f>_xll.qlInterestRateIndexMaturity(IborIndex&amp;Tenor,AN535,Trigger)</f>
        <v>43056</v>
      </c>
      <c r="AP535" s="102" t="e">
        <f>_xll.qlIndexFixing($Z$5,AM535,,Trigger)</f>
        <v>#VALUE!</v>
      </c>
      <c r="AQ535" s="102">
        <f>_xll.qlIndexFixing($AR$1,AN535,,Trigger)</f>
        <v>1.6104490823398709E-3</v>
      </c>
    </row>
    <row r="536" spans="38:43" ht="11.25" customHeight="1" x14ac:dyDescent="0.25">
      <c r="AL536" s="57" t="s">
        <v>44</v>
      </c>
      <c r="AM536" s="56">
        <f>_xll.qlInterestRateIndexFixingDate(IborIndex&amp;Tenor,AN536,Trigger)</f>
        <v>43028</v>
      </c>
      <c r="AN536" s="56">
        <f>_xll.qlCalendarAdvance(Calendar,AN535,AL536,"f",,Trigger)</f>
        <v>43032</v>
      </c>
      <c r="AO536" s="56">
        <f>_xll.qlInterestRateIndexMaturity(IborIndex&amp;Tenor,AN536,Trigger)</f>
        <v>43063</v>
      </c>
      <c r="AP536" s="102" t="e">
        <f>_xll.qlIndexFixing($Z$5,AM536,,Trigger)</f>
        <v>#VALUE!</v>
      </c>
      <c r="AQ536" s="102">
        <f>_xll.qlIndexFixing($AR$1,AN536,,Trigger)</f>
        <v>1.6540039186449529E-3</v>
      </c>
    </row>
    <row r="537" spans="38:43" ht="11.25" customHeight="1" x14ac:dyDescent="0.25">
      <c r="AL537" s="57" t="s">
        <v>44</v>
      </c>
      <c r="AM537" s="56">
        <f>_xll.qlInterestRateIndexFixingDate(IborIndex&amp;Tenor,AN537,Trigger)</f>
        <v>43035</v>
      </c>
      <c r="AN537" s="56">
        <f>_xll.qlCalendarAdvance(Calendar,AN536,AL537,"f",,Trigger)</f>
        <v>43039</v>
      </c>
      <c r="AO537" s="56">
        <f>_xll.qlInterestRateIndexMaturity(IborIndex&amp;Tenor,AN537,Trigger)</f>
        <v>43069</v>
      </c>
      <c r="AP537" s="102" t="e">
        <f>_xll.qlIndexFixing($Z$5,AM537,,Trigger)</f>
        <v>#VALUE!</v>
      </c>
      <c r="AQ537" s="102">
        <f>_xll.qlIndexFixing($AR$1,AN537,,Trigger)</f>
        <v>1.6975278550424022E-3</v>
      </c>
    </row>
    <row r="538" spans="38:43" ht="11.25" customHeight="1" x14ac:dyDescent="0.25">
      <c r="AL538" s="57" t="s">
        <v>44</v>
      </c>
      <c r="AM538" s="56">
        <f>_xll.qlInterestRateIndexFixingDate(IborIndex&amp;Tenor,AN538,Trigger)</f>
        <v>43042</v>
      </c>
      <c r="AN538" s="56">
        <f>_xll.qlCalendarAdvance(Calendar,AN537,AL538,"f",,Trigger)</f>
        <v>43046</v>
      </c>
      <c r="AO538" s="56">
        <f>_xll.qlInterestRateIndexMaturity(IborIndex&amp;Tenor,AN538,Trigger)</f>
        <v>43076</v>
      </c>
      <c r="AP538" s="102" t="e">
        <f>_xll.qlIndexFixing($Z$5,AM538,,Trigger)</f>
        <v>#VALUE!</v>
      </c>
      <c r="AQ538" s="102">
        <f>_xll.qlIndexFixing($AR$1,AN538,,Trigger)</f>
        <v>1.7410080928700888E-3</v>
      </c>
    </row>
    <row r="539" spans="38:43" ht="11.25" customHeight="1" x14ac:dyDescent="0.25">
      <c r="AL539" s="57" t="s">
        <v>44</v>
      </c>
      <c r="AM539" s="56">
        <f>_xll.qlInterestRateIndexFixingDate(IborIndex&amp;Tenor,AN539,Trigger)</f>
        <v>43049</v>
      </c>
      <c r="AN539" s="56">
        <f>_xll.qlCalendarAdvance(Calendar,AN538,AL539,"f",,Trigger)</f>
        <v>43053</v>
      </c>
      <c r="AO539" s="56">
        <f>_xll.qlInterestRateIndexMaturity(IborIndex&amp;Tenor,AN539,Trigger)</f>
        <v>43083</v>
      </c>
      <c r="AP539" s="102" t="e">
        <f>_xll.qlIndexFixing($Z$5,AM539,,Trigger)</f>
        <v>#VALUE!</v>
      </c>
      <c r="AQ539" s="102">
        <f>_xll.qlIndexFixing($AR$1,AN539,,Trigger)</f>
        <v>1.7844318332810305E-3</v>
      </c>
    </row>
    <row r="540" spans="38:43" ht="11.25" customHeight="1" x14ac:dyDescent="0.25">
      <c r="AL540" s="57" t="s">
        <v>44</v>
      </c>
      <c r="AM540" s="56">
        <f>_xll.qlInterestRateIndexFixingDate(IborIndex&amp;Tenor,AN540,Trigger)</f>
        <v>43056</v>
      </c>
      <c r="AN540" s="56">
        <f>_xll.qlCalendarAdvance(Calendar,AN539,AL540,"f",,Trigger)</f>
        <v>43060</v>
      </c>
      <c r="AO540" s="56">
        <f>_xll.qlInterestRateIndexMaturity(IborIndex&amp;Tenor,AN540,Trigger)</f>
        <v>43090</v>
      </c>
      <c r="AP540" s="102" t="e">
        <f>_xll.qlIndexFixing($Z$5,AM540,,Trigger)</f>
        <v>#VALUE!</v>
      </c>
      <c r="AQ540" s="102">
        <f>_xll.qlIndexFixing($AR$1,AN540,,Trigger)</f>
        <v>1.8339732696398875E-3</v>
      </c>
    </row>
    <row r="541" spans="38:43" ht="11.25" customHeight="1" x14ac:dyDescent="0.25">
      <c r="AL541" s="57" t="s">
        <v>44</v>
      </c>
      <c r="AM541" s="56">
        <f>_xll.qlInterestRateIndexFixingDate(IborIndex&amp;Tenor,AN541,Trigger)</f>
        <v>43063</v>
      </c>
      <c r="AN541" s="56">
        <f>_xll.qlCalendarAdvance(Calendar,AN540,AL541,"f",,Trigger)</f>
        <v>43067</v>
      </c>
      <c r="AO541" s="56">
        <f>_xll.qlInterestRateIndexMaturity(IborIndex&amp;Tenor,AN541,Trigger)</f>
        <v>43097</v>
      </c>
      <c r="AP541" s="102" t="e">
        <f>_xll.qlIndexFixing($Z$5,AM541,,Trigger)</f>
        <v>#VALUE!</v>
      </c>
      <c r="AQ541" s="102">
        <f>_xll.qlIndexFixing($AR$1,AN541,,Trigger)</f>
        <v>1.8617934556138687E-3</v>
      </c>
    </row>
    <row r="542" spans="38:43" ht="11.25" customHeight="1" x14ac:dyDescent="0.25">
      <c r="AL542" s="57" t="s">
        <v>44</v>
      </c>
      <c r="AM542" s="56">
        <f>_xll.qlInterestRateIndexFixingDate(IborIndex&amp;Tenor,AN542,Trigger)</f>
        <v>43070</v>
      </c>
      <c r="AN542" s="56">
        <f>_xll.qlCalendarAdvance(Calendar,AN541,AL542,"f",,Trigger)</f>
        <v>43074</v>
      </c>
      <c r="AO542" s="56">
        <f>_xll.qlInterestRateIndexMaturity(IborIndex&amp;Tenor,AN542,Trigger)</f>
        <v>43105</v>
      </c>
      <c r="AP542" s="102" t="e">
        <f>_xll.qlIndexFixing($Z$5,AM542,,Trigger)</f>
        <v>#VALUE!</v>
      </c>
      <c r="AQ542" s="102">
        <f>_xll.qlIndexFixing($AR$1,AN542,,Trigger)</f>
        <v>1.9142360784760171E-3</v>
      </c>
    </row>
    <row r="543" spans="38:43" ht="11.25" customHeight="1" x14ac:dyDescent="0.25">
      <c r="AL543" s="57" t="s">
        <v>44</v>
      </c>
      <c r="AM543" s="56">
        <f>_xll.qlInterestRateIndexFixingDate(IborIndex&amp;Tenor,AN543,Trigger)</f>
        <v>43077</v>
      </c>
      <c r="AN543" s="56">
        <f>_xll.qlCalendarAdvance(Calendar,AN542,AL543,"f",,Trigger)</f>
        <v>43081</v>
      </c>
      <c r="AO543" s="56">
        <f>_xll.qlInterestRateIndexMaturity(IborIndex&amp;Tenor,AN543,Trigger)</f>
        <v>43112</v>
      </c>
      <c r="AP543" s="102" t="e">
        <f>_xll.qlIndexFixing($Z$5,AM543,,Trigger)</f>
        <v>#VALUE!</v>
      </c>
      <c r="AQ543" s="102">
        <f>_xll.qlIndexFixing($AR$1,AN543,,Trigger)</f>
        <v>1.9573058367208795E-3</v>
      </c>
    </row>
    <row r="544" spans="38:43" ht="11.25" customHeight="1" x14ac:dyDescent="0.25">
      <c r="AL544" s="57" t="s">
        <v>44</v>
      </c>
      <c r="AM544" s="56">
        <f>_xll.qlInterestRateIndexFixingDate(IborIndex&amp;Tenor,AN544,Trigger)</f>
        <v>43084</v>
      </c>
      <c r="AN544" s="56">
        <f>_xll.qlCalendarAdvance(Calendar,AN543,AL544,"f",,Trigger)</f>
        <v>43088</v>
      </c>
      <c r="AO544" s="56">
        <f>_xll.qlInterestRateIndexMaturity(IborIndex&amp;Tenor,AN544,Trigger)</f>
        <v>43119</v>
      </c>
      <c r="AP544" s="102" t="e">
        <f>_xll.qlIndexFixing($Z$5,AM544,,Trigger)</f>
        <v>#VALUE!</v>
      </c>
      <c r="AQ544" s="102">
        <f>_xll.qlIndexFixing($AR$1,AN544,,Trigger)</f>
        <v>2.0002551003289737E-3</v>
      </c>
    </row>
    <row r="545" spans="38:43" ht="11.25" customHeight="1" x14ac:dyDescent="0.25">
      <c r="AL545" s="57" t="s">
        <v>44</v>
      </c>
      <c r="AM545" s="56">
        <f>_xll.qlInterestRateIndexFixingDate(IborIndex&amp;Tenor,AN545,Trigger)</f>
        <v>43090</v>
      </c>
      <c r="AN545" s="56">
        <f>_xll.qlCalendarAdvance(Calendar,AN544,AL545,"f",,Trigger)</f>
        <v>43096</v>
      </c>
      <c r="AO545" s="56">
        <f>_xll.qlInterestRateIndexMaturity(IborIndex&amp;Tenor,AN545,Trigger)</f>
        <v>43129</v>
      </c>
      <c r="AP545" s="102" t="e">
        <f>_xll.qlIndexFixing($Z$5,AM545,,Trigger)</f>
        <v>#VALUE!</v>
      </c>
      <c r="AQ545" s="102">
        <f>_xll.qlIndexFixing($AR$1,AN545,,Trigger)</f>
        <v>2.0522249622587844E-3</v>
      </c>
    </row>
    <row r="546" spans="38:43" ht="11.25" customHeight="1" x14ac:dyDescent="0.25">
      <c r="AL546" s="57" t="s">
        <v>44</v>
      </c>
      <c r="AM546" s="56">
        <f>_xll.qlInterestRateIndexFixingDate(IborIndex&amp;Tenor,AN546,Trigger)</f>
        <v>43098</v>
      </c>
      <c r="AN546" s="56">
        <f>_xll.qlCalendarAdvance(Calendar,AN545,AL546,"f",,Trigger)</f>
        <v>43103</v>
      </c>
      <c r="AO546" s="56">
        <f>_xll.qlInterestRateIndexMaturity(IborIndex&amp;Tenor,AN546,Trigger)</f>
        <v>43136</v>
      </c>
      <c r="AP546" s="102" t="e">
        <f>_xll.qlIndexFixing($Z$5,AM546,,Trigger)</f>
        <v>#VALUE!</v>
      </c>
      <c r="AQ546" s="102">
        <f>_xll.qlIndexFixing($AR$1,AN546,,Trigger)</f>
        <v>2.0887853734018864E-3</v>
      </c>
    </row>
    <row r="547" spans="38:43" ht="11.25" customHeight="1" x14ac:dyDescent="0.25">
      <c r="AL547" s="57" t="s">
        <v>44</v>
      </c>
      <c r="AM547" s="56">
        <f>_xll.qlInterestRateIndexFixingDate(IborIndex&amp;Tenor,AN547,Trigger)</f>
        <v>43108</v>
      </c>
      <c r="AN547" s="56">
        <f>_xll.qlCalendarAdvance(Calendar,AN546,AL547,"f",,Trigger)</f>
        <v>43110</v>
      </c>
      <c r="AO547" s="56">
        <f>_xll.qlInterestRateIndexMaturity(IborIndex&amp;Tenor,AN547,Trigger)</f>
        <v>43143</v>
      </c>
      <c r="AP547" s="102" t="e">
        <f>_xll.qlIndexFixing($Z$5,AM547,,Trigger)</f>
        <v>#VALUE!</v>
      </c>
      <c r="AQ547" s="102">
        <f>_xll.qlIndexFixing($AR$1,AN547,,Trigger)</f>
        <v>2.1312849493352218E-3</v>
      </c>
    </row>
    <row r="548" spans="38:43" ht="11.25" customHeight="1" x14ac:dyDescent="0.25">
      <c r="AL548" s="57" t="s">
        <v>44</v>
      </c>
      <c r="AM548" s="56">
        <f>_xll.qlInterestRateIndexFixingDate(IborIndex&amp;Tenor,AN548,Trigger)</f>
        <v>43115</v>
      </c>
      <c r="AN548" s="56">
        <f>_xll.qlCalendarAdvance(Calendar,AN547,AL548,"f",,Trigger)</f>
        <v>43117</v>
      </c>
      <c r="AO548" s="56">
        <f>_xll.qlInterestRateIndexMaturity(IborIndex&amp;Tenor,AN548,Trigger)</f>
        <v>43150</v>
      </c>
      <c r="AP548" s="102" t="e">
        <f>_xll.qlIndexFixing($Z$5,AM548,,Trigger)</f>
        <v>#VALUE!</v>
      </c>
      <c r="AQ548" s="102">
        <f>_xll.qlIndexFixing($AR$1,AN548,,Trigger)</f>
        <v>2.1736119111055944E-3</v>
      </c>
    </row>
    <row r="549" spans="38:43" ht="11.25" customHeight="1" x14ac:dyDescent="0.25">
      <c r="AL549" s="57" t="s">
        <v>44</v>
      </c>
      <c r="AM549" s="56">
        <f>_xll.qlInterestRateIndexFixingDate(IborIndex&amp;Tenor,AN549,Trigger)</f>
        <v>43122</v>
      </c>
      <c r="AN549" s="56">
        <f>_xll.qlCalendarAdvance(Calendar,AN548,AL549,"f",,Trigger)</f>
        <v>43124</v>
      </c>
      <c r="AO549" s="56">
        <f>_xll.qlInterestRateIndexMaturity(IborIndex&amp;Tenor,AN549,Trigger)</f>
        <v>43157</v>
      </c>
      <c r="AP549" s="102" t="e">
        <f>_xll.qlIndexFixing($Z$5,AM549,,Trigger)</f>
        <v>#VALUE!</v>
      </c>
      <c r="AQ549" s="102">
        <f>_xll.qlIndexFixing($AR$1,AN549,,Trigger)</f>
        <v>2.2157534580595629E-3</v>
      </c>
    </row>
    <row r="550" spans="38:43" ht="11.25" customHeight="1" x14ac:dyDescent="0.25">
      <c r="AL550" s="57" t="s">
        <v>44</v>
      </c>
      <c r="AM550" s="56">
        <f>_xll.qlInterestRateIndexFixingDate(IborIndex&amp;Tenor,AN550,Trigger)</f>
        <v>43129</v>
      </c>
      <c r="AN550" s="56">
        <f>_xll.qlCalendarAdvance(Calendar,AN549,AL550,"f",,Trigger)</f>
        <v>43131</v>
      </c>
      <c r="AO550" s="56">
        <f>_xll.qlInterestRateIndexMaturity(IborIndex&amp;Tenor,AN550,Trigger)</f>
        <v>43159</v>
      </c>
      <c r="AP550" s="102" t="e">
        <f>_xll.qlIndexFixing($Z$5,AM550,,Trigger)</f>
        <v>#VALUE!</v>
      </c>
      <c r="AQ550" s="102">
        <f>_xll.qlIndexFixing($AR$1,AN550,,Trigger)</f>
        <v>2.2487365616893507E-3</v>
      </c>
    </row>
    <row r="551" spans="38:43" ht="11.25" customHeight="1" x14ac:dyDescent="0.25">
      <c r="AL551" s="57" t="s">
        <v>44</v>
      </c>
      <c r="AM551" s="56">
        <f>_xll.qlInterestRateIndexFixingDate(IborIndex&amp;Tenor,AN551,Trigger)</f>
        <v>43136</v>
      </c>
      <c r="AN551" s="56">
        <f>_xll.qlCalendarAdvance(Calendar,AN550,AL551,"f",,Trigger)</f>
        <v>43138</v>
      </c>
      <c r="AO551" s="56">
        <f>_xll.qlInterestRateIndexMaturity(IborIndex&amp;Tenor,AN551,Trigger)</f>
        <v>43166</v>
      </c>
      <c r="AP551" s="102" t="e">
        <f>_xll.qlIndexFixing($Z$5,AM551,,Trigger)</f>
        <v>#VALUE!</v>
      </c>
      <c r="AQ551" s="102">
        <f>_xll.qlIndexFixing($AR$1,AN551,,Trigger)</f>
        <v>2.2905163081946406E-3</v>
      </c>
    </row>
    <row r="552" spans="38:43" ht="11.25" customHeight="1" x14ac:dyDescent="0.25">
      <c r="AL552" s="57" t="s">
        <v>44</v>
      </c>
      <c r="AM552" s="56">
        <f>_xll.qlInterestRateIndexFixingDate(IborIndex&amp;Tenor,AN552,Trigger)</f>
        <v>43143</v>
      </c>
      <c r="AN552" s="56">
        <f>_xll.qlCalendarAdvance(Calendar,AN551,AL552,"f",,Trigger)</f>
        <v>43145</v>
      </c>
      <c r="AO552" s="56">
        <f>_xll.qlInterestRateIndexMaturity(IborIndex&amp;Tenor,AN552,Trigger)</f>
        <v>43173</v>
      </c>
      <c r="AP552" s="102" t="e">
        <f>_xll.qlIndexFixing($Z$5,AM552,,Trigger)</f>
        <v>#VALUE!</v>
      </c>
      <c r="AQ552" s="102">
        <f>_xll.qlIndexFixing($AR$1,AN552,,Trigger)</f>
        <v>2.3320749697752774E-3</v>
      </c>
    </row>
    <row r="553" spans="38:43" ht="11.25" customHeight="1" x14ac:dyDescent="0.25">
      <c r="AL553" s="57" t="s">
        <v>44</v>
      </c>
      <c r="AM553" s="56">
        <f>_xll.qlInterestRateIndexFixingDate(IborIndex&amp;Tenor,AN553,Trigger)</f>
        <v>43150</v>
      </c>
      <c r="AN553" s="56">
        <f>_xll.qlCalendarAdvance(Calendar,AN552,AL553,"f",,Trigger)</f>
        <v>43152</v>
      </c>
      <c r="AO553" s="56">
        <f>_xll.qlInterestRateIndexMaturity(IborIndex&amp;Tenor,AN553,Trigger)</f>
        <v>43180</v>
      </c>
      <c r="AP553" s="102" t="e">
        <f>_xll.qlIndexFixing($Z$5,AM553,,Trigger)</f>
        <v>#VALUE!</v>
      </c>
      <c r="AQ553" s="102">
        <f>_xll.qlIndexFixing($AR$1,AN553,,Trigger)</f>
        <v>2.373399745608002E-3</v>
      </c>
    </row>
    <row r="554" spans="38:43" ht="11.25" customHeight="1" x14ac:dyDescent="0.25">
      <c r="AL554" s="57" t="s">
        <v>44</v>
      </c>
      <c r="AM554" s="56">
        <f>_xll.qlInterestRateIndexFixingDate(IborIndex&amp;Tenor,AN554,Trigger)</f>
        <v>43157</v>
      </c>
      <c r="AN554" s="56">
        <f>_xll.qlCalendarAdvance(Calendar,AN553,AL554,"f",,Trigger)</f>
        <v>43159</v>
      </c>
      <c r="AO554" s="56">
        <f>_xll.qlInterestRateIndexMaturity(IborIndex&amp;Tenor,AN554,Trigger)</f>
        <v>43188</v>
      </c>
      <c r="AP554" s="102" t="e">
        <f>_xll.qlIndexFixing($Z$5,AM554,,Trigger)</f>
        <v>#VALUE!</v>
      </c>
      <c r="AQ554" s="102">
        <f>_xll.qlIndexFixing($AR$1,AN554,,Trigger)</f>
        <v>2.4261462991390093E-3</v>
      </c>
    </row>
    <row r="555" spans="38:43" ht="11.25" customHeight="1" x14ac:dyDescent="0.25">
      <c r="AL555" s="57" t="s">
        <v>44</v>
      </c>
      <c r="AM555" s="56">
        <f>_xll.qlInterestRateIndexFixingDate(IborIndex&amp;Tenor,AN555,Trigger)</f>
        <v>43164</v>
      </c>
      <c r="AN555" s="56">
        <f>_xll.qlCalendarAdvance(Calendar,AN554,AL555,"f",,Trigger)</f>
        <v>43166</v>
      </c>
      <c r="AO555" s="56">
        <f>_xll.qlInterestRateIndexMaturity(IborIndex&amp;Tenor,AN555,Trigger)</f>
        <v>43199</v>
      </c>
      <c r="AP555" s="102" t="e">
        <f>_xll.qlIndexFixing($Z$5,AM555,,Trigger)</f>
        <v>#VALUE!</v>
      </c>
      <c r="AQ555" s="102">
        <f>_xll.qlIndexFixing($AR$1,AN555,,Trigger)</f>
        <v>2.4639921703990325E-3</v>
      </c>
    </row>
    <row r="556" spans="38:43" ht="11.25" customHeight="1" x14ac:dyDescent="0.25">
      <c r="AL556" s="57" t="s">
        <v>44</v>
      </c>
      <c r="AM556" s="56">
        <f>_xll.qlInterestRateIndexFixingDate(IborIndex&amp;Tenor,AN556,Trigger)</f>
        <v>43171</v>
      </c>
      <c r="AN556" s="56">
        <f>_xll.qlCalendarAdvance(Calendar,AN555,AL556,"f",,Trigger)</f>
        <v>43173</v>
      </c>
      <c r="AO556" s="56">
        <f>_xll.qlInterestRateIndexMaturity(IborIndex&amp;Tenor,AN556,Trigger)</f>
        <v>43206</v>
      </c>
      <c r="AP556" s="102" t="e">
        <f>_xll.qlIndexFixing($Z$5,AM556,,Trigger)</f>
        <v>#VALUE!</v>
      </c>
      <c r="AQ556" s="102">
        <f>_xll.qlIndexFixing($AR$1,AN556,,Trigger)</f>
        <v>2.5044773809249883E-3</v>
      </c>
    </row>
    <row r="557" spans="38:43" ht="11.25" customHeight="1" x14ac:dyDescent="0.25">
      <c r="AL557" s="57" t="s">
        <v>44</v>
      </c>
      <c r="AM557" s="56">
        <f>_xll.qlInterestRateIndexFixingDate(IborIndex&amp;Tenor,AN557,Trigger)</f>
        <v>43178</v>
      </c>
      <c r="AN557" s="56">
        <f>_xll.qlCalendarAdvance(Calendar,AN556,AL557,"f",,Trigger)</f>
        <v>43180</v>
      </c>
      <c r="AO557" s="56">
        <f>_xll.qlInterestRateIndexMaturity(IborIndex&amp;Tenor,AN557,Trigger)</f>
        <v>43213</v>
      </c>
      <c r="AP557" s="102" t="e">
        <f>_xll.qlIndexFixing($Z$5,AM557,,Trigger)</f>
        <v>#VALUE!</v>
      </c>
      <c r="AQ557" s="102">
        <f>_xll.qlIndexFixing($AR$1,AN557,,Trigger)</f>
        <v>2.5446747652725686E-3</v>
      </c>
    </row>
    <row r="558" spans="38:43" ht="11.25" customHeight="1" x14ac:dyDescent="0.25">
      <c r="AL558" s="57" t="s">
        <v>44</v>
      </c>
      <c r="AM558" s="56">
        <f>_xll.qlInterestRateIndexFixingDate(IborIndex&amp;Tenor,AN558,Trigger)</f>
        <v>43185</v>
      </c>
      <c r="AN558" s="56">
        <f>_xll.qlCalendarAdvance(Calendar,AN557,AL558,"f",,Trigger)</f>
        <v>43187</v>
      </c>
      <c r="AO558" s="56">
        <f>_xll.qlInterestRateIndexMaturity(IborIndex&amp;Tenor,AN558,Trigger)</f>
        <v>43220</v>
      </c>
      <c r="AP558" s="102" t="e">
        <f>_xll.qlIndexFixing($Z$5,AM558,,Trigger)</f>
        <v>#VALUE!</v>
      </c>
      <c r="AQ558" s="102">
        <f>_xll.qlIndexFixing($AR$1,AN558,,Trigger)</f>
        <v>2.6044103397504514E-3</v>
      </c>
    </row>
    <row r="559" spans="38:43" ht="11.25" customHeight="1" x14ac:dyDescent="0.25">
      <c r="AL559" s="57" t="s">
        <v>44</v>
      </c>
      <c r="AM559" s="56">
        <f>_xll.qlInterestRateIndexFixingDate(IborIndex&amp;Tenor,AN559,Trigger)</f>
        <v>43188</v>
      </c>
      <c r="AN559" s="56">
        <f>_xll.qlCalendarAdvance(Calendar,AN558,AL559,"f",,Trigger)</f>
        <v>43194</v>
      </c>
      <c r="AO559" s="56">
        <f>_xll.qlInterestRateIndexMaturity(IborIndex&amp;Tenor,AN559,Trigger)</f>
        <v>43224</v>
      </c>
      <c r="AP559" s="102" t="e">
        <f>_xll.qlIndexFixing($Z$5,AM559,,Trigger)</f>
        <v>#VALUE!</v>
      </c>
      <c r="AQ559" s="102">
        <f>_xll.qlIndexFixing($AR$1,AN559,,Trigger)</f>
        <v>2.6241548466508736E-3</v>
      </c>
    </row>
    <row r="560" spans="38:43" ht="11.25" customHeight="1" x14ac:dyDescent="0.25">
      <c r="AL560" s="57" t="s">
        <v>44</v>
      </c>
      <c r="AM560" s="56">
        <f>_xll.qlInterestRateIndexFixingDate(IborIndex&amp;Tenor,AN560,Trigger)</f>
        <v>43199</v>
      </c>
      <c r="AN560" s="56">
        <f>_xll.qlCalendarAdvance(Calendar,AN559,AL560,"f",,Trigger)</f>
        <v>43201</v>
      </c>
      <c r="AO560" s="56">
        <f>_xll.qlInterestRateIndexMaturity(IborIndex&amp;Tenor,AN560,Trigger)</f>
        <v>43231</v>
      </c>
      <c r="AP560" s="102" t="e">
        <f>_xll.qlIndexFixing($Z$5,AM560,,Trigger)</f>
        <v>#VALUE!</v>
      </c>
      <c r="AQ560" s="102">
        <f>_xll.qlIndexFixing($AR$1,AN560,,Trigger)</f>
        <v>2.6634119389142589E-3</v>
      </c>
    </row>
    <row r="561" spans="38:43" ht="11.25" customHeight="1" x14ac:dyDescent="0.25">
      <c r="AL561" s="57" t="s">
        <v>44</v>
      </c>
      <c r="AM561" s="56">
        <f>_xll.qlInterestRateIndexFixingDate(IborIndex&amp;Tenor,AN561,Trigger)</f>
        <v>43206</v>
      </c>
      <c r="AN561" s="56">
        <f>_xll.qlCalendarAdvance(Calendar,AN560,AL561,"f",,Trigger)</f>
        <v>43208</v>
      </c>
      <c r="AO561" s="56">
        <f>_xll.qlInterestRateIndexMaturity(IborIndex&amp;Tenor,AN561,Trigger)</f>
        <v>43238</v>
      </c>
      <c r="AP561" s="102" t="e">
        <f>_xll.qlIndexFixing($Z$5,AM561,,Trigger)</f>
        <v>#VALUE!</v>
      </c>
      <c r="AQ561" s="102">
        <f>_xll.qlIndexFixing($AR$1,AN561,,Trigger)</f>
        <v>2.7023540608439589E-3</v>
      </c>
    </row>
    <row r="562" spans="38:43" ht="11.25" customHeight="1" x14ac:dyDescent="0.25">
      <c r="AL562" s="57" t="s">
        <v>44</v>
      </c>
      <c r="AM562" s="56">
        <f>_xll.qlInterestRateIndexFixingDate(IborIndex&amp;Tenor,AN562,Trigger)</f>
        <v>43213</v>
      </c>
      <c r="AN562" s="56">
        <f>_xll.qlCalendarAdvance(Calendar,AN561,AL562,"f",,Trigger)</f>
        <v>43215</v>
      </c>
      <c r="AO562" s="56">
        <f>_xll.qlInterestRateIndexMaturity(IborIndex&amp;Tenor,AN562,Trigger)</f>
        <v>43245</v>
      </c>
      <c r="AP562" s="102" t="e">
        <f>_xll.qlIndexFixing($Z$5,AM562,,Trigger)</f>
        <v>#VALUE!</v>
      </c>
      <c r="AQ562" s="102">
        <f>_xll.qlIndexFixing($AR$1,AN562,,Trigger)</f>
        <v>2.7410899589872242E-3</v>
      </c>
    </row>
    <row r="563" spans="38:43" ht="11.25" customHeight="1" x14ac:dyDescent="0.25">
      <c r="AL563" s="57" t="s">
        <v>44</v>
      </c>
      <c r="AM563" s="56">
        <f>_xll.qlInterestRateIndexFixingDate(IborIndex&amp;Tenor,AN563,Trigger)</f>
        <v>43217</v>
      </c>
      <c r="AN563" s="56">
        <f>_xll.qlCalendarAdvance(Calendar,AN562,AL563,"f",,Trigger)</f>
        <v>43222</v>
      </c>
      <c r="AO563" s="56">
        <f>_xll.qlInterestRateIndexMaturity(IborIndex&amp;Tenor,AN563,Trigger)</f>
        <v>43255</v>
      </c>
      <c r="AP563" s="102" t="e">
        <f>_xll.qlIndexFixing($Z$5,AM563,,Trigger)</f>
        <v>#VALUE!</v>
      </c>
      <c r="AQ563" s="102">
        <f>_xll.qlIndexFixing($AR$1,AN563,,Trigger)</f>
        <v>2.7797558068964889E-3</v>
      </c>
    </row>
    <row r="564" spans="38:43" ht="11.25" customHeight="1" x14ac:dyDescent="0.25">
      <c r="AL564" s="57" t="s">
        <v>44</v>
      </c>
      <c r="AM564" s="56">
        <f>_xll.qlInterestRateIndexFixingDate(IborIndex&amp;Tenor,AN564,Trigger)</f>
        <v>43227</v>
      </c>
      <c r="AN564" s="56">
        <f>_xll.qlCalendarAdvance(Calendar,AN563,AL564,"f",,Trigger)</f>
        <v>43229</v>
      </c>
      <c r="AO564" s="56">
        <f>_xll.qlInterestRateIndexMaturity(IborIndex&amp;Tenor,AN564,Trigger)</f>
        <v>43262</v>
      </c>
      <c r="AP564" s="102" t="e">
        <f>_xll.qlIndexFixing($Z$5,AM564,,Trigger)</f>
        <v>#VALUE!</v>
      </c>
      <c r="AQ564" s="102">
        <f>_xll.qlIndexFixing($AR$1,AN564,,Trigger)</f>
        <v>2.8184914454280671E-3</v>
      </c>
    </row>
    <row r="565" spans="38:43" ht="11.25" customHeight="1" x14ac:dyDescent="0.25">
      <c r="AL565" s="57" t="s">
        <v>44</v>
      </c>
      <c r="AM565" s="56">
        <f>_xll.qlInterestRateIndexFixingDate(IborIndex&amp;Tenor,AN565,Trigger)</f>
        <v>43234</v>
      </c>
      <c r="AN565" s="56">
        <f>_xll.qlCalendarAdvance(Calendar,AN564,AL565,"f",,Trigger)</f>
        <v>43236</v>
      </c>
      <c r="AO565" s="56">
        <f>_xll.qlInterestRateIndexMaturity(IborIndex&amp;Tenor,AN565,Trigger)</f>
        <v>43269</v>
      </c>
      <c r="AP565" s="102" t="e">
        <f>_xll.qlIndexFixing($Z$5,AM565,,Trigger)</f>
        <v>#VALUE!</v>
      </c>
      <c r="AQ565" s="102">
        <f>_xll.qlIndexFixing($AR$1,AN565,,Trigger)</f>
        <v>2.8574359046081603E-3</v>
      </c>
    </row>
    <row r="566" spans="38:43" ht="11.25" customHeight="1" x14ac:dyDescent="0.25">
      <c r="AL566" s="57" t="s">
        <v>44</v>
      </c>
      <c r="AM566" s="56">
        <f>_xll.qlInterestRateIndexFixingDate(IborIndex&amp;Tenor,AN566,Trigger)</f>
        <v>43241</v>
      </c>
      <c r="AN566" s="56">
        <f>_xll.qlCalendarAdvance(Calendar,AN565,AL566,"f",,Trigger)</f>
        <v>43243</v>
      </c>
      <c r="AO566" s="56">
        <f>_xll.qlInterestRateIndexMaturity(IborIndex&amp;Tenor,AN566,Trigger)</f>
        <v>43276</v>
      </c>
      <c r="AP566" s="102" t="e">
        <f>_xll.qlIndexFixing($Z$5,AM566,,Trigger)</f>
        <v>#VALUE!</v>
      </c>
      <c r="AQ566" s="102">
        <f>_xll.qlIndexFixing($AR$1,AN566,,Trigger)</f>
        <v>2.896656069535518E-3</v>
      </c>
    </row>
    <row r="567" spans="38:43" ht="11.25" customHeight="1" x14ac:dyDescent="0.25">
      <c r="AL567" s="57" t="s">
        <v>44</v>
      </c>
      <c r="AM567" s="56">
        <f>_xll.qlInterestRateIndexFixingDate(IborIndex&amp;Tenor,AN567,Trigger)</f>
        <v>43248</v>
      </c>
      <c r="AN567" s="56">
        <f>_xll.qlCalendarAdvance(Calendar,AN566,AL567,"f",,Trigger)</f>
        <v>43250</v>
      </c>
      <c r="AO567" s="56">
        <f>_xll.qlInterestRateIndexMaturity(IborIndex&amp;Tenor,AN567,Trigger)</f>
        <v>43280</v>
      </c>
      <c r="AP567" s="102" t="e">
        <f>_xll.qlIndexFixing($Z$5,AM567,,Trigger)</f>
        <v>#VALUE!</v>
      </c>
      <c r="AQ567" s="102">
        <f>_xll.qlIndexFixing($AR$1,AN567,,Trigger)</f>
        <v>2.9361572536682015E-3</v>
      </c>
    </row>
    <row r="568" spans="38:43" ht="11.25" customHeight="1" x14ac:dyDescent="0.25">
      <c r="AL568" s="57" t="s">
        <v>44</v>
      </c>
      <c r="AM568" s="56">
        <f>_xll.qlInterestRateIndexFixingDate(IborIndex&amp;Tenor,AN568,Trigger)</f>
        <v>43255</v>
      </c>
      <c r="AN568" s="56">
        <f>_xll.qlCalendarAdvance(Calendar,AN567,AL568,"f",,Trigger)</f>
        <v>43257</v>
      </c>
      <c r="AO568" s="56">
        <f>_xll.qlInterestRateIndexMaturity(IborIndex&amp;Tenor,AN568,Trigger)</f>
        <v>43287</v>
      </c>
      <c r="AP568" s="102" t="e">
        <f>_xll.qlIndexFixing($Z$5,AM568,,Trigger)</f>
        <v>#VALUE!</v>
      </c>
      <c r="AQ568" s="102">
        <f>_xll.qlIndexFixing($AR$1,AN568,,Trigger)</f>
        <v>2.9759428933232471E-3</v>
      </c>
    </row>
    <row r="569" spans="38:43" ht="11.25" customHeight="1" x14ac:dyDescent="0.25">
      <c r="AL569" s="57" t="s">
        <v>44</v>
      </c>
      <c r="AM569" s="56">
        <f>_xll.qlInterestRateIndexFixingDate(IborIndex&amp;Tenor,AN569,Trigger)</f>
        <v>43262</v>
      </c>
      <c r="AN569" s="56">
        <f>_xll.qlCalendarAdvance(Calendar,AN568,AL569,"f",,Trigger)</f>
        <v>43264</v>
      </c>
      <c r="AO569" s="56">
        <f>_xll.qlInterestRateIndexMaturity(IborIndex&amp;Tenor,AN569,Trigger)</f>
        <v>43294</v>
      </c>
      <c r="AP569" s="102" t="e">
        <f>_xll.qlIndexFixing($Z$5,AM569,,Trigger)</f>
        <v>#VALUE!</v>
      </c>
      <c r="AQ569" s="102">
        <f>_xll.qlIndexFixing($AR$1,AN569,,Trigger)</f>
        <v>3.0160164248898935E-3</v>
      </c>
    </row>
    <row r="570" spans="38:43" ht="11.25" customHeight="1" x14ac:dyDescent="0.25">
      <c r="AL570" s="57" t="s">
        <v>44</v>
      </c>
      <c r="AM570" s="56">
        <f>_xll.qlInterestRateIndexFixingDate(IborIndex&amp;Tenor,AN570,Trigger)</f>
        <v>43269</v>
      </c>
      <c r="AN570" s="56">
        <f>_xll.qlCalendarAdvance(Calendar,AN569,AL570,"f",,Trigger)</f>
        <v>43271</v>
      </c>
      <c r="AO570" s="56">
        <f>_xll.qlInterestRateIndexMaturity(IborIndex&amp;Tenor,AN570,Trigger)</f>
        <v>43301</v>
      </c>
      <c r="AP570" s="102" t="e">
        <f>_xll.qlIndexFixing($Z$5,AM570,,Trigger)</f>
        <v>#VALUE!</v>
      </c>
      <c r="AQ570" s="102">
        <f>_xll.qlIndexFixing($AR$1,AN570,,Trigger)</f>
        <v>3.0563812848244209E-3</v>
      </c>
    </row>
    <row r="571" spans="38:43" ht="11.25" customHeight="1" x14ac:dyDescent="0.25">
      <c r="AL571" s="57" t="s">
        <v>44</v>
      </c>
      <c r="AM571" s="56">
        <f>_xll.qlInterestRateIndexFixingDate(IborIndex&amp;Tenor,AN571,Trigger)</f>
        <v>43276</v>
      </c>
      <c r="AN571" s="56">
        <f>_xll.qlCalendarAdvance(Calendar,AN570,AL571,"f",,Trigger)</f>
        <v>43278</v>
      </c>
      <c r="AO571" s="56">
        <f>_xll.qlInterestRateIndexMaturity(IborIndex&amp;Tenor,AN571,Trigger)</f>
        <v>43308</v>
      </c>
      <c r="AP571" s="102" t="e">
        <f>_xll.qlIndexFixing($Z$5,AM571,,Trigger)</f>
        <v>#VALUE!</v>
      </c>
      <c r="AQ571" s="102">
        <f>_xll.qlIndexFixing($AR$1,AN571,,Trigger)</f>
        <v>3.0999858650171408E-3</v>
      </c>
    </row>
    <row r="572" spans="38:43" ht="11.25" customHeight="1" x14ac:dyDescent="0.25">
      <c r="AL572" s="57" t="s">
        <v>44</v>
      </c>
      <c r="AM572" s="56">
        <f>_xll.qlInterestRateIndexFixingDate(IborIndex&amp;Tenor,AN572,Trigger)</f>
        <v>43283</v>
      </c>
      <c r="AN572" s="56">
        <f>_xll.qlCalendarAdvance(Calendar,AN571,AL572,"f",,Trigger)</f>
        <v>43285</v>
      </c>
      <c r="AO572" s="56">
        <f>_xll.qlInterestRateIndexMaturity(IborIndex&amp;Tenor,AN572,Trigger)</f>
        <v>43318</v>
      </c>
      <c r="AP572" s="102" t="e">
        <f>_xll.qlIndexFixing($Z$5,AM572,,Trigger)</f>
        <v>#VALUE!</v>
      </c>
      <c r="AQ572" s="102">
        <f>_xll.qlIndexFixing($AR$1,AN572,,Trigger)</f>
        <v>3.1379987359755083E-3</v>
      </c>
    </row>
    <row r="573" spans="38:43" ht="11.25" customHeight="1" x14ac:dyDescent="0.25">
      <c r="AL573" s="57" t="s">
        <v>44</v>
      </c>
      <c r="AM573" s="56">
        <f>_xll.qlInterestRateIndexFixingDate(IborIndex&amp;Tenor,AN573,Trigger)</f>
        <v>43290</v>
      </c>
      <c r="AN573" s="56">
        <f>_xll.qlCalendarAdvance(Calendar,AN572,AL573,"f",,Trigger)</f>
        <v>43292</v>
      </c>
      <c r="AO573" s="56">
        <f>_xll.qlInterestRateIndexMaturity(IborIndex&amp;Tenor,AN573,Trigger)</f>
        <v>43325</v>
      </c>
      <c r="AP573" s="102" t="e">
        <f>_xll.qlIndexFixing($Z$5,AM573,,Trigger)</f>
        <v>#VALUE!</v>
      </c>
      <c r="AQ573" s="102">
        <f>_xll.qlIndexFixing($AR$1,AN573,,Trigger)</f>
        <v>3.179258200452739E-3</v>
      </c>
    </row>
    <row r="574" spans="38:43" ht="11.25" customHeight="1" x14ac:dyDescent="0.25">
      <c r="AL574" s="57" t="s">
        <v>44</v>
      </c>
      <c r="AM574" s="56">
        <f>_xll.qlInterestRateIndexFixingDate(IborIndex&amp;Tenor,AN574,Trigger)</f>
        <v>43297</v>
      </c>
      <c r="AN574" s="56">
        <f>_xll.qlCalendarAdvance(Calendar,AN573,AL574,"f",,Trigger)</f>
        <v>43299</v>
      </c>
      <c r="AO574" s="56">
        <f>_xll.qlInterestRateIndexMaturity(IborIndex&amp;Tenor,AN574,Trigger)</f>
        <v>43332</v>
      </c>
      <c r="AP574" s="102" t="e">
        <f>_xll.qlIndexFixing($Z$5,AM574,,Trigger)</f>
        <v>#VALUE!</v>
      </c>
      <c r="AQ574" s="102">
        <f>_xll.qlIndexFixing($AR$1,AN574,,Trigger)</f>
        <v>3.2208227398295053E-3</v>
      </c>
    </row>
    <row r="575" spans="38:43" ht="11.25" customHeight="1" x14ac:dyDescent="0.25">
      <c r="AL575" s="57" t="s">
        <v>44</v>
      </c>
      <c r="AM575" s="56">
        <f>_xll.qlInterestRateIndexFixingDate(IborIndex&amp;Tenor,AN575,Trigger)</f>
        <v>43304</v>
      </c>
      <c r="AN575" s="56">
        <f>_xll.qlCalendarAdvance(Calendar,AN574,AL575,"f",,Trigger)</f>
        <v>43306</v>
      </c>
      <c r="AO575" s="56">
        <f>_xll.qlInterestRateIndexMaturity(IborIndex&amp;Tenor,AN575,Trigger)</f>
        <v>43339</v>
      </c>
      <c r="AP575" s="102" t="e">
        <f>_xll.qlIndexFixing($Z$5,AM575,,Trigger)</f>
        <v>#VALUE!</v>
      </c>
      <c r="AQ575" s="102">
        <f>_xll.qlIndexFixing($AR$1,AN575,,Trigger)</f>
        <v>3.2626957909153548E-3</v>
      </c>
    </row>
    <row r="576" spans="38:43" ht="11.25" customHeight="1" x14ac:dyDescent="0.25">
      <c r="AL576" s="57" t="s">
        <v>44</v>
      </c>
      <c r="AM576" s="56">
        <f>_xll.qlInterestRateIndexFixingDate(IborIndex&amp;Tenor,AN576,Trigger)</f>
        <v>43311</v>
      </c>
      <c r="AN576" s="56">
        <f>_xll.qlCalendarAdvance(Calendar,AN575,AL576,"f",,Trigger)</f>
        <v>43313</v>
      </c>
      <c r="AO576" s="56">
        <f>_xll.qlInterestRateIndexMaturity(IborIndex&amp;Tenor,AN576,Trigger)</f>
        <v>43346</v>
      </c>
      <c r="AP576" s="102" t="e">
        <f>_xll.qlIndexFixing($Z$5,AM576,,Trigger)</f>
        <v>#VALUE!</v>
      </c>
      <c r="AQ576" s="102">
        <f>_xll.qlIndexFixing($AR$1,AN576,,Trigger)</f>
        <v>3.3048807905971911E-3</v>
      </c>
    </row>
    <row r="577" spans="38:43" ht="11.25" customHeight="1" x14ac:dyDescent="0.25">
      <c r="AL577" s="57" t="s">
        <v>44</v>
      </c>
      <c r="AM577" s="56">
        <f>_xll.qlInterestRateIndexFixingDate(IborIndex&amp;Tenor,AN577,Trigger)</f>
        <v>43318</v>
      </c>
      <c r="AN577" s="56">
        <f>_xll.qlCalendarAdvance(Calendar,AN576,AL577,"f",,Trigger)</f>
        <v>43320</v>
      </c>
      <c r="AO577" s="56">
        <f>_xll.qlInterestRateIndexMaturity(IborIndex&amp;Tenor,AN577,Trigger)</f>
        <v>43353</v>
      </c>
      <c r="AP577" s="102" t="e">
        <f>_xll.qlIndexFixing($Z$5,AM577,,Trigger)</f>
        <v>#VALUE!</v>
      </c>
      <c r="AQ577" s="102">
        <f>_xll.qlIndexFixing($AR$1,AN577,,Trigger)</f>
        <v>3.3473811758366972E-3</v>
      </c>
    </row>
    <row r="578" spans="38:43" ht="11.25" customHeight="1" x14ac:dyDescent="0.25">
      <c r="AL578" s="57" t="s">
        <v>44</v>
      </c>
      <c r="AM578" s="56">
        <f>_xll.qlInterestRateIndexFixingDate(IborIndex&amp;Tenor,AN578,Trigger)</f>
        <v>43325</v>
      </c>
      <c r="AN578" s="56">
        <f>_xll.qlCalendarAdvance(Calendar,AN577,AL578,"f",,Trigger)</f>
        <v>43327</v>
      </c>
      <c r="AO578" s="56">
        <f>_xll.qlInterestRateIndexMaturity(IborIndex&amp;Tenor,AN578,Trigger)</f>
        <v>43360</v>
      </c>
      <c r="AP578" s="102" t="e">
        <f>_xll.qlIndexFixing($Z$5,AM578,,Trigger)</f>
        <v>#VALUE!</v>
      </c>
      <c r="AQ578" s="102">
        <f>_xll.qlIndexFixing($AR$1,AN578,,Trigger)</f>
        <v>3.3902003836729132E-3</v>
      </c>
    </row>
    <row r="579" spans="38:43" ht="11.25" customHeight="1" x14ac:dyDescent="0.25">
      <c r="AL579" s="57" t="s">
        <v>44</v>
      </c>
      <c r="AM579" s="56">
        <f>_xll.qlInterestRateIndexFixingDate(IborIndex&amp;Tenor,AN579,Trigger)</f>
        <v>43332</v>
      </c>
      <c r="AN579" s="56">
        <f>_xll.qlCalendarAdvance(Calendar,AN578,AL579,"f",,Trigger)</f>
        <v>43334</v>
      </c>
      <c r="AO579" s="56">
        <f>_xll.qlInterestRateIndexMaturity(IborIndex&amp;Tenor,AN579,Trigger)</f>
        <v>43367</v>
      </c>
      <c r="AP579" s="102" t="e">
        <f>_xll.qlIndexFixing($Z$5,AM579,,Trigger)</f>
        <v>#VALUE!</v>
      </c>
      <c r="AQ579" s="102">
        <f>_xll.qlIndexFixing($AR$1,AN579,,Trigger)</f>
        <v>3.4333418512170807E-3</v>
      </c>
    </row>
    <row r="580" spans="38:43" ht="11.25" customHeight="1" x14ac:dyDescent="0.25">
      <c r="AL580" s="57" t="s">
        <v>44</v>
      </c>
      <c r="AM580" s="56">
        <f>_xll.qlInterestRateIndexFixingDate(IborIndex&amp;Tenor,AN580,Trigger)</f>
        <v>43339</v>
      </c>
      <c r="AN580" s="56">
        <f>_xll.qlCalendarAdvance(Calendar,AN579,AL580,"f",,Trigger)</f>
        <v>43341</v>
      </c>
      <c r="AO580" s="56">
        <f>_xll.qlInterestRateIndexMaturity(IborIndex&amp;Tenor,AN580,Trigger)</f>
        <v>43371</v>
      </c>
      <c r="AP580" s="102" t="e">
        <f>_xll.qlIndexFixing($Z$5,AM580,,Trigger)</f>
        <v>#VALUE!</v>
      </c>
      <c r="AQ580" s="102">
        <f>_xll.qlIndexFixing($AR$1,AN580,,Trigger)</f>
        <v>3.4673675397718057E-3</v>
      </c>
    </row>
    <row r="581" spans="38:43" ht="11.25" customHeight="1" x14ac:dyDescent="0.25">
      <c r="AL581" s="57" t="s">
        <v>44</v>
      </c>
      <c r="AM581" s="56">
        <f>_xll.qlInterestRateIndexFixingDate(IborIndex&amp;Tenor,AN581,Trigger)</f>
        <v>43346</v>
      </c>
      <c r="AN581" s="56">
        <f>_xll.qlCalendarAdvance(Calendar,AN580,AL581,"f",,Trigger)</f>
        <v>43348</v>
      </c>
      <c r="AO581" s="56">
        <f>_xll.qlInterestRateIndexMaturity(IborIndex&amp;Tenor,AN581,Trigger)</f>
        <v>43378</v>
      </c>
      <c r="AP581" s="102" t="e">
        <f>_xll.qlIndexFixing($Z$5,AM581,,Trigger)</f>
        <v>#VALUE!</v>
      </c>
      <c r="AQ581" s="102">
        <f>_xll.qlIndexFixing($AR$1,AN581,,Trigger)</f>
        <v>3.5206053142764911E-3</v>
      </c>
    </row>
    <row r="582" spans="38:43" ht="11.25" customHeight="1" x14ac:dyDescent="0.25">
      <c r="AL582" s="57" t="s">
        <v>44</v>
      </c>
      <c r="AM582" s="56">
        <f>_xll.qlInterestRateIndexFixingDate(IborIndex&amp;Tenor,AN582,Trigger)</f>
        <v>43353</v>
      </c>
      <c r="AN582" s="56">
        <f>_xll.qlCalendarAdvance(Calendar,AN581,AL582,"f",,Trigger)</f>
        <v>43355</v>
      </c>
      <c r="AO582" s="56">
        <f>_xll.qlInterestRateIndexMaturity(IborIndex&amp;Tenor,AN582,Trigger)</f>
        <v>43385</v>
      </c>
      <c r="AP582" s="102" t="e">
        <f>_xll.qlIndexFixing($Z$5,AM582,,Trigger)</f>
        <v>#VALUE!</v>
      </c>
      <c r="AQ582" s="102">
        <f>_xll.qlIndexFixing($AR$1,AN582,,Trigger)</f>
        <v>3.5647341844087387E-3</v>
      </c>
    </row>
    <row r="583" spans="38:43" ht="11.25" customHeight="1" x14ac:dyDescent="0.25">
      <c r="AL583" s="57" t="s">
        <v>44</v>
      </c>
      <c r="AM583" s="56">
        <f>_xll.qlInterestRateIndexFixingDate(IborIndex&amp;Tenor,AN583,Trigger)</f>
        <v>43360</v>
      </c>
      <c r="AN583" s="56">
        <f>_xll.qlCalendarAdvance(Calendar,AN582,AL583,"f",,Trigger)</f>
        <v>43362</v>
      </c>
      <c r="AO583" s="56">
        <f>_xll.qlInterestRateIndexMaturity(IborIndex&amp;Tenor,AN583,Trigger)</f>
        <v>43392</v>
      </c>
      <c r="AP583" s="102" t="e">
        <f>_xll.qlIndexFixing($Z$5,AM583,,Trigger)</f>
        <v>#VALUE!</v>
      </c>
      <c r="AQ583" s="102">
        <f>_xll.qlIndexFixing($AR$1,AN583,,Trigger)</f>
        <v>3.609199063493261E-3</v>
      </c>
    </row>
    <row r="584" spans="38:43" ht="11.25" customHeight="1" x14ac:dyDescent="0.25">
      <c r="AL584" s="57" t="s">
        <v>44</v>
      </c>
      <c r="AM584" s="56">
        <f>_xll.qlInterestRateIndexFixingDate(IborIndex&amp;Tenor,AN584,Trigger)</f>
        <v>43367</v>
      </c>
      <c r="AN584" s="56">
        <f>_xll.qlCalendarAdvance(Calendar,AN583,AL584,"f",,Trigger)</f>
        <v>43369</v>
      </c>
      <c r="AO584" s="56">
        <f>_xll.qlInterestRateIndexMaturity(IborIndex&amp;Tenor,AN584,Trigger)</f>
        <v>43399</v>
      </c>
      <c r="AP584" s="102" t="e">
        <f>_xll.qlIndexFixing($Z$5,AM584,,Trigger)</f>
        <v>#VALUE!</v>
      </c>
      <c r="AQ584" s="102">
        <f>_xll.qlIndexFixing($AR$1,AN584,,Trigger)</f>
        <v>3.6605064883862585E-3</v>
      </c>
    </row>
    <row r="585" spans="38:43" ht="11.25" customHeight="1" x14ac:dyDescent="0.25">
      <c r="AL585" s="57" t="s">
        <v>44</v>
      </c>
      <c r="AM585" s="56">
        <f>_xll.qlInterestRateIndexFixingDate(IborIndex&amp;Tenor,AN585,Trigger)</f>
        <v>43374</v>
      </c>
      <c r="AN585" s="56">
        <f>_xll.qlCalendarAdvance(Calendar,AN584,AL585,"f",,Trigger)</f>
        <v>43376</v>
      </c>
      <c r="AO585" s="56">
        <f>_xll.qlInterestRateIndexMaturity(IborIndex&amp;Tenor,AN585,Trigger)</f>
        <v>43409</v>
      </c>
      <c r="AP585" s="102" t="e">
        <f>_xll.qlIndexFixing($Z$5,AM585,,Trigger)</f>
        <v>#VALUE!</v>
      </c>
      <c r="AQ585" s="102">
        <f>_xll.qlIndexFixing($AR$1,AN585,,Trigger)</f>
        <v>3.6991505986401722E-3</v>
      </c>
    </row>
    <row r="586" spans="38:43" ht="11.25" customHeight="1" x14ac:dyDescent="0.25">
      <c r="AL586" s="57" t="s">
        <v>44</v>
      </c>
      <c r="AM586" s="56">
        <f>_xll.qlInterestRateIndexFixingDate(IborIndex&amp;Tenor,AN586,Trigger)</f>
        <v>43381</v>
      </c>
      <c r="AN586" s="56">
        <f>_xll.qlCalendarAdvance(Calendar,AN585,AL586,"f",,Trigger)</f>
        <v>43383</v>
      </c>
      <c r="AO586" s="56">
        <f>_xll.qlInterestRateIndexMaturity(IborIndex&amp;Tenor,AN586,Trigger)</f>
        <v>43416</v>
      </c>
      <c r="AP586" s="102" t="e">
        <f>_xll.qlIndexFixing($Z$5,AM586,,Trigger)</f>
        <v>#VALUE!</v>
      </c>
      <c r="AQ586" s="102">
        <f>_xll.qlIndexFixing($AR$1,AN586,,Trigger)</f>
        <v>3.7446441299745252E-3</v>
      </c>
    </row>
    <row r="587" spans="38:43" ht="11.25" customHeight="1" x14ac:dyDescent="0.25">
      <c r="AL587" s="57" t="s">
        <v>44</v>
      </c>
      <c r="AM587" s="56">
        <f>_xll.qlInterestRateIndexFixingDate(IborIndex&amp;Tenor,AN587,Trigger)</f>
        <v>43388</v>
      </c>
      <c r="AN587" s="56">
        <f>_xll.qlCalendarAdvance(Calendar,AN586,AL587,"f",,Trigger)</f>
        <v>43390</v>
      </c>
      <c r="AO587" s="56">
        <f>_xll.qlInterestRateIndexMaturity(IborIndex&amp;Tenor,AN587,Trigger)</f>
        <v>43423</v>
      </c>
      <c r="AP587" s="102" t="e">
        <f>_xll.qlIndexFixing($Z$5,AM587,,Trigger)</f>
        <v>#VALUE!</v>
      </c>
      <c r="AQ587" s="102">
        <f>_xll.qlIndexFixing($AR$1,AN587,,Trigger)</f>
        <v>3.7904874208050826E-3</v>
      </c>
    </row>
    <row r="588" spans="38:43" ht="11.25" customHeight="1" x14ac:dyDescent="0.25">
      <c r="AL588" s="57" t="s">
        <v>44</v>
      </c>
      <c r="AM588" s="56">
        <f>_xll.qlInterestRateIndexFixingDate(IborIndex&amp;Tenor,AN588,Trigger)</f>
        <v>43395</v>
      </c>
      <c r="AN588" s="56">
        <f>_xll.qlCalendarAdvance(Calendar,AN587,AL588,"f",,Trigger)</f>
        <v>43397</v>
      </c>
      <c r="AO588" s="56">
        <f>_xll.qlInterestRateIndexMaturity(IborIndex&amp;Tenor,AN588,Trigger)</f>
        <v>43430</v>
      </c>
      <c r="AP588" s="102" t="e">
        <f>_xll.qlIndexFixing($Z$5,AM588,,Trigger)</f>
        <v>#VALUE!</v>
      </c>
      <c r="AQ588" s="102">
        <f>_xll.qlIndexFixing($AR$1,AN588,,Trigger)</f>
        <v>3.836683908977981E-3</v>
      </c>
    </row>
    <row r="589" spans="38:43" ht="11.25" customHeight="1" x14ac:dyDescent="0.25">
      <c r="AL589" s="57" t="s">
        <v>44</v>
      </c>
      <c r="AM589" s="56">
        <f>_xll.qlInterestRateIndexFixingDate(IborIndex&amp;Tenor,AN589,Trigger)</f>
        <v>43402</v>
      </c>
      <c r="AN589" s="56">
        <f>_xll.qlCalendarAdvance(Calendar,AN588,AL589,"f",,Trigger)</f>
        <v>43404</v>
      </c>
      <c r="AO589" s="56">
        <f>_xll.qlInterestRateIndexMaturity(IborIndex&amp;Tenor,AN589,Trigger)</f>
        <v>43434</v>
      </c>
      <c r="AP589" s="102" t="e">
        <f>_xll.qlIndexFixing($Z$5,AM589,,Trigger)</f>
        <v>#VALUE!</v>
      </c>
      <c r="AQ589" s="102">
        <f>_xll.qlIndexFixing($AR$1,AN589,,Trigger)</f>
        <v>3.8832370324321862E-3</v>
      </c>
    </row>
    <row r="590" spans="38:43" ht="11.25" customHeight="1" x14ac:dyDescent="0.25">
      <c r="AL590" s="57" t="s">
        <v>44</v>
      </c>
      <c r="AM590" s="56">
        <f>_xll.qlInterestRateIndexFixingDate(IborIndex&amp;Tenor,AN590,Trigger)</f>
        <v>43409</v>
      </c>
      <c r="AN590" s="56">
        <f>_xll.qlCalendarAdvance(Calendar,AN589,AL590,"f",,Trigger)</f>
        <v>43411</v>
      </c>
      <c r="AO590" s="56">
        <f>_xll.qlInterestRateIndexMaturity(IborIndex&amp;Tenor,AN590,Trigger)</f>
        <v>43441</v>
      </c>
      <c r="AP590" s="102" t="e">
        <f>_xll.qlIndexFixing($Z$5,AM590,,Trigger)</f>
        <v>#VALUE!</v>
      </c>
      <c r="AQ590" s="102">
        <f>_xll.qlIndexFixing($AR$1,AN590,,Trigger)</f>
        <v>3.930150229184021E-3</v>
      </c>
    </row>
    <row r="591" spans="38:43" ht="11.25" customHeight="1" x14ac:dyDescent="0.25">
      <c r="AL591" s="57" t="s">
        <v>44</v>
      </c>
      <c r="AM591" s="56">
        <f>_xll.qlInterestRateIndexFixingDate(IborIndex&amp;Tenor,AN591,Trigger)</f>
        <v>43416</v>
      </c>
      <c r="AN591" s="56">
        <f>_xll.qlCalendarAdvance(Calendar,AN590,AL591,"f",,Trigger)</f>
        <v>43418</v>
      </c>
      <c r="AO591" s="56">
        <f>_xll.qlInterestRateIndexMaturity(IborIndex&amp;Tenor,AN591,Trigger)</f>
        <v>43448</v>
      </c>
      <c r="AP591" s="102" t="e">
        <f>_xll.qlIndexFixing($Z$5,AM591,,Trigger)</f>
        <v>#VALUE!</v>
      </c>
      <c r="AQ591" s="102">
        <f>_xll.qlIndexFixing($AR$1,AN591,,Trigger)</f>
        <v>3.9774269373452163E-3</v>
      </c>
    </row>
    <row r="592" spans="38:43" ht="11.25" customHeight="1" x14ac:dyDescent="0.25">
      <c r="AL592" s="57" t="s">
        <v>44</v>
      </c>
      <c r="AM592" s="56">
        <f>_xll.qlInterestRateIndexFixingDate(IborIndex&amp;Tenor,AN592,Trigger)</f>
        <v>43423</v>
      </c>
      <c r="AN592" s="56">
        <f>_xll.qlCalendarAdvance(Calendar,AN591,AL592,"f",,Trigger)</f>
        <v>43425</v>
      </c>
      <c r="AO592" s="56">
        <f>_xll.qlInterestRateIndexMaturity(IborIndex&amp;Tenor,AN592,Trigger)</f>
        <v>43455</v>
      </c>
      <c r="AP592" s="102" t="e">
        <f>_xll.qlIndexFixing($Z$5,AM592,,Trigger)</f>
        <v>#VALUE!</v>
      </c>
      <c r="AQ592" s="102">
        <f>_xll.qlIndexFixing($AR$1,AN592,,Trigger)</f>
        <v>4.0250705951229114E-3</v>
      </c>
    </row>
    <row r="593" spans="38:43" ht="11.25" customHeight="1" x14ac:dyDescent="0.25">
      <c r="AL593" s="57" t="s">
        <v>44</v>
      </c>
      <c r="AM593" s="56">
        <f>_xll.qlInterestRateIndexFixingDate(IborIndex&amp;Tenor,AN593,Trigger)</f>
        <v>43430</v>
      </c>
      <c r="AN593" s="56">
        <f>_xll.qlCalendarAdvance(Calendar,AN592,AL593,"f",,Trigger)</f>
        <v>43432</v>
      </c>
      <c r="AO593" s="56">
        <f>_xll.qlInterestRateIndexMaturity(IborIndex&amp;Tenor,AN593,Trigger)</f>
        <v>43462</v>
      </c>
      <c r="AP593" s="102" t="e">
        <f>_xll.qlIndexFixing($Z$5,AM593,,Trigger)</f>
        <v>#VALUE!</v>
      </c>
      <c r="AQ593" s="102">
        <f>_xll.qlIndexFixing($AR$1,AN593,,Trigger)</f>
        <v>4.0730846408016013E-3</v>
      </c>
    </row>
    <row r="594" spans="38:43" ht="11.25" customHeight="1" x14ac:dyDescent="0.25">
      <c r="AL594" s="57" t="s">
        <v>44</v>
      </c>
      <c r="AM594" s="56">
        <f>_xll.qlInterestRateIndexFixingDate(IborIndex&amp;Tenor,AN594,Trigger)</f>
        <v>43437</v>
      </c>
      <c r="AN594" s="56">
        <f>_xll.qlCalendarAdvance(Calendar,AN593,AL594,"f",,Trigger)</f>
        <v>43439</v>
      </c>
      <c r="AO594" s="56">
        <f>_xll.qlInterestRateIndexMaturity(IborIndex&amp;Tenor,AN594,Trigger)</f>
        <v>43472</v>
      </c>
      <c r="AP594" s="102" t="e">
        <f>_xll.qlIndexFixing($Z$5,AM594,,Trigger)</f>
        <v>#VALUE!</v>
      </c>
      <c r="AQ594" s="102">
        <f>_xll.qlIndexFixing($AR$1,AN594,,Trigger)</f>
        <v>4.121472512766346E-3</v>
      </c>
    </row>
    <row r="595" spans="38:43" ht="11.25" customHeight="1" x14ac:dyDescent="0.25">
      <c r="AL595" s="57" t="s">
        <v>44</v>
      </c>
      <c r="AM595" s="56">
        <f>_xll.qlInterestRateIndexFixingDate(IborIndex&amp;Tenor,AN595,Trigger)</f>
        <v>43444</v>
      </c>
      <c r="AN595" s="56">
        <f>_xll.qlCalendarAdvance(Calendar,AN594,AL595,"f",,Trigger)</f>
        <v>43446</v>
      </c>
      <c r="AO595" s="56">
        <f>_xll.qlInterestRateIndexMaturity(IborIndex&amp;Tenor,AN595,Trigger)</f>
        <v>43479</v>
      </c>
      <c r="AP595" s="102" t="e">
        <f>_xll.qlIndexFixing($Z$5,AM595,,Trigger)</f>
        <v>#VALUE!</v>
      </c>
      <c r="AQ595" s="102">
        <f>_xll.qlIndexFixing($AR$1,AN595,,Trigger)</f>
        <v>4.1702376494976148E-3</v>
      </c>
    </row>
    <row r="596" spans="38:43" ht="11.25" customHeight="1" x14ac:dyDescent="0.25">
      <c r="AL596" s="57" t="s">
        <v>44</v>
      </c>
      <c r="AM596" s="56">
        <f>_xll.qlInterestRateIndexFixingDate(IborIndex&amp;Tenor,AN596,Trigger)</f>
        <v>43451</v>
      </c>
      <c r="AN596" s="56">
        <f>_xll.qlCalendarAdvance(Calendar,AN595,AL596,"f",,Trigger)</f>
        <v>43453</v>
      </c>
      <c r="AO596" s="56">
        <f>_xll.qlInterestRateIndexMaturity(IborIndex&amp;Tenor,AN596,Trigger)</f>
        <v>43486</v>
      </c>
      <c r="AP596" s="102" t="e">
        <f>_xll.qlIndexFixing($Z$5,AM596,,Trigger)</f>
        <v>#VALUE!</v>
      </c>
      <c r="AQ596" s="102">
        <f>_xll.qlIndexFixing($AR$1,AN596,,Trigger)</f>
        <v>4.2193834895609683E-3</v>
      </c>
    </row>
    <row r="597" spans="38:43" ht="11.25" customHeight="1" x14ac:dyDescent="0.25">
      <c r="AL597" s="57" t="s">
        <v>44</v>
      </c>
      <c r="AM597" s="56">
        <f>_xll.qlInterestRateIndexFixingDate(IborIndex&amp;Tenor,AN597,Trigger)</f>
        <v>43455</v>
      </c>
      <c r="AN597" s="56">
        <f>_xll.qlCalendarAdvance(Calendar,AN596,AL597,"f",,Trigger)</f>
        <v>43461</v>
      </c>
      <c r="AO597" s="56">
        <f>_xll.qlInterestRateIndexMaturity(IborIndex&amp;Tenor,AN597,Trigger)</f>
        <v>43493</v>
      </c>
      <c r="AP597" s="102" t="e">
        <f>_xll.qlIndexFixing($Z$5,AM597,,Trigger)</f>
        <v>#VALUE!</v>
      </c>
      <c r="AQ597" s="102">
        <f>_xll.qlIndexFixing($AR$1,AN597,,Trigger)</f>
        <v>4.2902590534536541E-3</v>
      </c>
    </row>
    <row r="598" spans="38:43" ht="11.25" customHeight="1" x14ac:dyDescent="0.25">
      <c r="AL598" s="57" t="s">
        <v>44</v>
      </c>
      <c r="AM598" s="56">
        <f>_xll.qlInterestRateIndexFixingDate(IborIndex&amp;Tenor,AN598,Trigger)</f>
        <v>43465</v>
      </c>
      <c r="AN598" s="56">
        <f>_xll.qlCalendarAdvance(Calendar,AN597,AL598,"f",,Trigger)</f>
        <v>43468</v>
      </c>
      <c r="AO598" s="56">
        <f>_xll.qlInterestRateIndexMaturity(IborIndex&amp;Tenor,AN598,Trigger)</f>
        <v>43500</v>
      </c>
      <c r="AP598" s="102" t="e">
        <f>_xll.qlIndexFixing($Z$5,AM598,,Trigger)</f>
        <v>#VALUE!</v>
      </c>
      <c r="AQ598" s="102">
        <f>_xll.qlIndexFixing($AR$1,AN598,,Trigger)</f>
        <v>4.3403437750288987E-3</v>
      </c>
    </row>
    <row r="599" spans="38:43" ht="11.25" customHeight="1" x14ac:dyDescent="0.25">
      <c r="AL599" s="57" t="s">
        <v>44</v>
      </c>
      <c r="AM599" s="56">
        <f>_xll.qlInterestRateIndexFixingDate(IborIndex&amp;Tenor,AN599,Trigger)</f>
        <v>43473</v>
      </c>
      <c r="AN599" s="56">
        <f>_xll.qlCalendarAdvance(Calendar,AN598,AL599,"f",,Trigger)</f>
        <v>43475</v>
      </c>
      <c r="AO599" s="56">
        <f>_xll.qlInterestRateIndexMaturity(IborIndex&amp;Tenor,AN599,Trigger)</f>
        <v>43507</v>
      </c>
      <c r="AP599" s="102" t="e">
        <f>_xll.qlIndexFixing($Z$5,AM599,,Trigger)</f>
        <v>#VALUE!</v>
      </c>
      <c r="AQ599" s="102">
        <f>_xll.qlIndexFixing($AR$1,AN599,,Trigger)</f>
        <v>4.3908209900560763E-3</v>
      </c>
    </row>
    <row r="600" spans="38:43" ht="11.25" customHeight="1" x14ac:dyDescent="0.25">
      <c r="AL600" s="57" t="s">
        <v>44</v>
      </c>
      <c r="AM600" s="56">
        <f>_xll.qlInterestRateIndexFixingDate(IborIndex&amp;Tenor,AN600,Trigger)</f>
        <v>43480</v>
      </c>
      <c r="AN600" s="56">
        <f>_xll.qlCalendarAdvance(Calendar,AN599,AL600,"f",,Trigger)</f>
        <v>43482</v>
      </c>
      <c r="AO600" s="56">
        <f>_xll.qlInterestRateIndexMaturity(IborIndex&amp;Tenor,AN600,Trigger)</f>
        <v>43514</v>
      </c>
      <c r="AP600" s="102" t="e">
        <f>_xll.qlIndexFixing($Z$5,AM600,,Trigger)</f>
        <v>#VALUE!</v>
      </c>
      <c r="AQ600" s="102">
        <f>_xll.qlIndexFixing($AR$1,AN600,,Trigger)</f>
        <v>4.4416941375339499E-3</v>
      </c>
    </row>
    <row r="601" spans="38:43" ht="11.25" customHeight="1" x14ac:dyDescent="0.25">
      <c r="AL601" s="57" t="s">
        <v>44</v>
      </c>
      <c r="AM601" s="56">
        <f>_xll.qlInterestRateIndexFixingDate(IborIndex&amp;Tenor,AN601,Trigger)</f>
        <v>43487</v>
      </c>
      <c r="AN601" s="56">
        <f>_xll.qlCalendarAdvance(Calendar,AN600,AL601,"f",,Trigger)</f>
        <v>43489</v>
      </c>
      <c r="AO601" s="56">
        <f>_xll.qlInterestRateIndexMaturity(IborIndex&amp;Tenor,AN601,Trigger)</f>
        <v>43521</v>
      </c>
      <c r="AP601" s="102" t="e">
        <f>_xll.qlIndexFixing($Z$5,AM601,,Trigger)</f>
        <v>#VALUE!</v>
      </c>
      <c r="AQ601" s="102">
        <f>_xll.qlIndexFixing($AR$1,AN601,,Trigger)</f>
        <v>4.4929666565670049E-3</v>
      </c>
    </row>
    <row r="602" spans="38:43" ht="11.25" customHeight="1" x14ac:dyDescent="0.25">
      <c r="AL602" s="57" t="s">
        <v>44</v>
      </c>
      <c r="AM602" s="56">
        <f>_xll.qlInterestRateIndexFixingDate(IborIndex&amp;Tenor,AN602,Trigger)</f>
        <v>43494</v>
      </c>
      <c r="AN602" s="56">
        <f>_xll.qlCalendarAdvance(Calendar,AN601,AL602,"f",,Trigger)</f>
        <v>43496</v>
      </c>
      <c r="AO602" s="56">
        <f>_xll.qlInterestRateIndexMaturity(IborIndex&amp;Tenor,AN602,Trigger)</f>
        <v>43524</v>
      </c>
      <c r="AP602" s="102" t="e">
        <f>_xll.qlIndexFixing($Z$5,AM602,,Trigger)</f>
        <v>#VALUE!</v>
      </c>
      <c r="AQ602" s="102">
        <f>_xll.qlIndexFixing($AR$1,AN602,,Trigger)</f>
        <v>4.5333879971622337E-3</v>
      </c>
    </row>
    <row r="603" spans="38:43" ht="11.25" customHeight="1" x14ac:dyDescent="0.25">
      <c r="AL603" s="57" t="s">
        <v>44</v>
      </c>
      <c r="AM603" s="56">
        <f>_xll.qlInterestRateIndexFixingDate(IborIndex&amp;Tenor,AN603,Trigger)</f>
        <v>43501</v>
      </c>
      <c r="AN603" s="56">
        <f>_xll.qlCalendarAdvance(Calendar,AN602,AL603,"f",,Trigger)</f>
        <v>43503</v>
      </c>
      <c r="AO603" s="56">
        <f>_xll.qlInterestRateIndexMaturity(IborIndex&amp;Tenor,AN603,Trigger)</f>
        <v>43531</v>
      </c>
      <c r="AP603" s="102" t="e">
        <f>_xll.qlIndexFixing($Z$5,AM603,,Trigger)</f>
        <v>#VALUE!</v>
      </c>
      <c r="AQ603" s="102">
        <f>_xll.qlIndexFixing($AR$1,AN603,,Trigger)</f>
        <v>4.5853797416747378E-3</v>
      </c>
    </row>
    <row r="604" spans="38:43" ht="11.25" customHeight="1" x14ac:dyDescent="0.25">
      <c r="AL604" s="57" t="s">
        <v>44</v>
      </c>
      <c r="AM604" s="56">
        <f>_xll.qlInterestRateIndexFixingDate(IborIndex&amp;Tenor,AN604,Trigger)</f>
        <v>43508</v>
      </c>
      <c r="AN604" s="56">
        <f>_xll.qlCalendarAdvance(Calendar,AN603,AL604,"f",,Trigger)</f>
        <v>43510</v>
      </c>
      <c r="AO604" s="56">
        <f>_xll.qlInterestRateIndexMaturity(IborIndex&amp;Tenor,AN604,Trigger)</f>
        <v>43538</v>
      </c>
      <c r="AP604" s="102" t="e">
        <f>_xll.qlIndexFixing($Z$5,AM604,,Trigger)</f>
        <v>#VALUE!</v>
      </c>
      <c r="AQ604" s="102">
        <f>_xll.qlIndexFixing($AR$1,AN604,,Trigger)</f>
        <v>4.6377804003098055E-3</v>
      </c>
    </row>
    <row r="605" spans="38:43" ht="11.25" customHeight="1" x14ac:dyDescent="0.25">
      <c r="AL605" s="57" t="s">
        <v>44</v>
      </c>
      <c r="AM605" s="56">
        <f>_xll.qlInterestRateIndexFixingDate(IborIndex&amp;Tenor,AN605,Trigger)</f>
        <v>43515</v>
      </c>
      <c r="AN605" s="56">
        <f>_xll.qlCalendarAdvance(Calendar,AN604,AL605,"f",,Trigger)</f>
        <v>43517</v>
      </c>
      <c r="AO605" s="56">
        <f>_xll.qlInterestRateIndexMaturity(IborIndex&amp;Tenor,AN605,Trigger)</f>
        <v>43545</v>
      </c>
      <c r="AP605" s="102" t="e">
        <f>_xll.qlIndexFixing($Z$5,AM605,,Trigger)</f>
        <v>#VALUE!</v>
      </c>
      <c r="AQ605" s="102">
        <f>_xll.qlIndexFixing($AR$1,AN605,,Trigger)</f>
        <v>4.6905934118880921E-3</v>
      </c>
    </row>
    <row r="606" spans="38:43" ht="11.25" customHeight="1" x14ac:dyDescent="0.25">
      <c r="AL606" s="57" t="s">
        <v>44</v>
      </c>
      <c r="AM606" s="56">
        <f>_xll.qlInterestRateIndexFixingDate(IborIndex&amp;Tenor,AN606,Trigger)</f>
        <v>43522</v>
      </c>
      <c r="AN606" s="56">
        <f>_xll.qlCalendarAdvance(Calendar,AN605,AL606,"f",,Trigger)</f>
        <v>43524</v>
      </c>
      <c r="AO606" s="56">
        <f>_xll.qlInterestRateIndexMaturity(IborIndex&amp;Tenor,AN606,Trigger)</f>
        <v>43553</v>
      </c>
      <c r="AP606" s="102" t="e">
        <f>_xll.qlIndexFixing($Z$5,AM606,,Trigger)</f>
        <v>#VALUE!</v>
      </c>
      <c r="AQ606" s="102">
        <f>_xll.qlIndexFixing($AR$1,AN606,,Trigger)</f>
        <v>4.7554402008003422E-3</v>
      </c>
    </row>
    <row r="607" spans="38:43" ht="11.25" customHeight="1" x14ac:dyDescent="0.25">
      <c r="AL607" s="57" t="s">
        <v>44</v>
      </c>
      <c r="AM607" s="56">
        <f>_xll.qlInterestRateIndexFixingDate(IborIndex&amp;Tenor,AN607,Trigger)</f>
        <v>43529</v>
      </c>
      <c r="AN607" s="56">
        <f>_xll.qlCalendarAdvance(Calendar,AN606,AL607,"f",,Trigger)</f>
        <v>43531</v>
      </c>
      <c r="AO607" s="56">
        <f>_xll.qlInterestRateIndexMaturity(IborIndex&amp;Tenor,AN607,Trigger)</f>
        <v>43563</v>
      </c>
      <c r="AP607" s="102" t="e">
        <f>_xll.qlIndexFixing($Z$5,AM607,,Trigger)</f>
        <v>#VALUE!</v>
      </c>
      <c r="AQ607" s="102">
        <f>_xll.qlIndexFixing($AR$1,AN607,,Trigger)</f>
        <v>4.80918117607281E-3</v>
      </c>
    </row>
    <row r="608" spans="38:43" ht="11.25" customHeight="1" x14ac:dyDescent="0.25">
      <c r="AL608" s="57" t="s">
        <v>44</v>
      </c>
      <c r="AM608" s="56">
        <f>_xll.qlInterestRateIndexFixingDate(IborIndex&amp;Tenor,AN608,Trigger)</f>
        <v>43536</v>
      </c>
      <c r="AN608" s="56">
        <f>_xll.qlCalendarAdvance(Calendar,AN607,AL608,"f",,Trigger)</f>
        <v>43538</v>
      </c>
      <c r="AO608" s="56">
        <f>_xll.qlInterestRateIndexMaturity(IborIndex&amp;Tenor,AN608,Trigger)</f>
        <v>43570</v>
      </c>
      <c r="AP608" s="102" t="e">
        <f>_xll.qlIndexFixing($Z$5,AM608,,Trigger)</f>
        <v>#VALUE!</v>
      </c>
      <c r="AQ608" s="102">
        <f>_xll.qlIndexFixing($AR$1,AN608,,Trigger)</f>
        <v>4.8633455995276027E-3</v>
      </c>
    </row>
    <row r="609" spans="38:43" ht="11.25" customHeight="1" x14ac:dyDescent="0.25">
      <c r="AL609" s="57" t="s">
        <v>44</v>
      </c>
      <c r="AM609" s="56">
        <f>_xll.qlInterestRateIndexFixingDate(IborIndex&amp;Tenor,AN609,Trigger)</f>
        <v>43543</v>
      </c>
      <c r="AN609" s="56">
        <f>_xll.qlCalendarAdvance(Calendar,AN608,AL609,"f",,Trigger)</f>
        <v>43545</v>
      </c>
      <c r="AO609" s="56">
        <f>_xll.qlInterestRateIndexMaturity(IborIndex&amp;Tenor,AN609,Trigger)</f>
        <v>43578</v>
      </c>
      <c r="AP609" s="102" t="e">
        <f>_xll.qlIndexFixing($Z$5,AM609,,Trigger)</f>
        <v>#VALUE!</v>
      </c>
      <c r="AQ609" s="102">
        <f>_xll.qlIndexFixing($AR$1,AN609,,Trigger)</f>
        <v>4.9179369111098225E-3</v>
      </c>
    </row>
    <row r="610" spans="38:43" ht="11.25" customHeight="1" x14ac:dyDescent="0.25">
      <c r="AL610" s="57" t="s">
        <v>44</v>
      </c>
      <c r="AM610" s="56">
        <f>_xll.qlInterestRateIndexFixingDate(IborIndex&amp;Tenor,AN610,Trigger)</f>
        <v>43550</v>
      </c>
      <c r="AN610" s="56">
        <f>_xll.qlCalendarAdvance(Calendar,AN609,AL610,"f",,Trigger)</f>
        <v>43552</v>
      </c>
      <c r="AO610" s="56">
        <f>_xll.qlInterestRateIndexMaturity(IborIndex&amp;Tenor,AN610,Trigger)</f>
        <v>43584</v>
      </c>
      <c r="AP610" s="102" t="e">
        <f>_xll.qlIndexFixing($Z$5,AM610,,Trigger)</f>
        <v>#VALUE!</v>
      </c>
      <c r="AQ610" s="102">
        <f>_xll.qlIndexFixing($AR$1,AN610,,Trigger)</f>
        <v>4.972958550878032E-3</v>
      </c>
    </row>
    <row r="611" spans="38:43" ht="11.25" customHeight="1" x14ac:dyDescent="0.25">
      <c r="AL611" s="57" t="s">
        <v>44</v>
      </c>
      <c r="AM611" s="56">
        <f>_xll.qlInterestRateIndexFixingDate(IborIndex&amp;Tenor,AN611,Trigger)</f>
        <v>43557</v>
      </c>
      <c r="AN611" s="56">
        <f>_xll.qlCalendarAdvance(Calendar,AN610,AL611,"f",,Trigger)</f>
        <v>43559</v>
      </c>
      <c r="AO611" s="56">
        <f>_xll.qlInterestRateIndexMaturity(IborIndex&amp;Tenor,AN611,Trigger)</f>
        <v>43591</v>
      </c>
      <c r="AP611" s="102" t="e">
        <f>_xll.qlIndexFixing($Z$5,AM611,,Trigger)</f>
        <v>#VALUE!</v>
      </c>
      <c r="AQ611" s="102">
        <f>_xll.qlIndexFixing($AR$1,AN611,,Trigger)</f>
        <v>5.0243806912000366E-3</v>
      </c>
    </row>
    <row r="612" spans="38:43" ht="11.25" customHeight="1" x14ac:dyDescent="0.25">
      <c r="AL612" s="57" t="s">
        <v>44</v>
      </c>
      <c r="AM612" s="56">
        <f>_xll.qlInterestRateIndexFixingDate(IborIndex&amp;Tenor,AN612,Trigger)</f>
        <v>43564</v>
      </c>
      <c r="AN612" s="56">
        <f>_xll.qlCalendarAdvance(Calendar,AN611,AL612,"f",,Trigger)</f>
        <v>43566</v>
      </c>
      <c r="AO612" s="56">
        <f>_xll.qlInterestRateIndexMaturity(IborIndex&amp;Tenor,AN612,Trigger)</f>
        <v>43598</v>
      </c>
      <c r="AP612" s="102" t="e">
        <f>_xll.qlIndexFixing($Z$5,AM612,,Trigger)</f>
        <v>#VALUE!</v>
      </c>
      <c r="AQ612" s="102">
        <f>_xll.qlIndexFixing($AR$1,AN612,,Trigger)</f>
        <v>5.0802409457606501E-3</v>
      </c>
    </row>
    <row r="613" spans="38:43" ht="11.25" customHeight="1" x14ac:dyDescent="0.25">
      <c r="AL613" s="57" t="s">
        <v>44</v>
      </c>
      <c r="AM613" s="56">
        <f>_xll.qlInterestRateIndexFixingDate(IborIndex&amp;Tenor,AN613,Trigger)</f>
        <v>43571</v>
      </c>
      <c r="AN613" s="56">
        <f>_xll.qlCalendarAdvance(Calendar,AN612,AL613,"f",,Trigger)</f>
        <v>43573</v>
      </c>
      <c r="AO613" s="56">
        <f>_xll.qlInterestRateIndexMaturity(IborIndex&amp;Tenor,AN613,Trigger)</f>
        <v>43605</v>
      </c>
      <c r="AP613" s="102" t="e">
        <f>_xll.qlIndexFixing($Z$5,AM613,,Trigger)</f>
        <v>#VALUE!</v>
      </c>
      <c r="AQ613" s="102">
        <f>_xll.qlIndexFixing($AR$1,AN613,,Trigger)</f>
        <v>5.1526517376725423E-3</v>
      </c>
    </row>
    <row r="614" spans="38:43" ht="11.25" customHeight="1" x14ac:dyDescent="0.25">
      <c r="AL614" s="57" t="s">
        <v>44</v>
      </c>
      <c r="AM614" s="56">
        <f>_xll.qlInterestRateIndexFixingDate(IborIndex&amp;Tenor,AN614,Trigger)</f>
        <v>43578</v>
      </c>
      <c r="AN614" s="56">
        <f>_xll.qlCalendarAdvance(Calendar,AN613,AL614,"f",,Trigger)</f>
        <v>43580</v>
      </c>
      <c r="AO614" s="56">
        <f>_xll.qlInterestRateIndexMaturity(IborIndex&amp;Tenor,AN614,Trigger)</f>
        <v>43612</v>
      </c>
      <c r="AP614" s="102" t="e">
        <f>_xll.qlIndexFixing($Z$5,AM614,,Trigger)</f>
        <v>#VALUE!</v>
      </c>
      <c r="AQ614" s="102">
        <f>_xll.qlIndexFixing($AR$1,AN614,,Trigger)</f>
        <v>5.1930923610878921E-3</v>
      </c>
    </row>
    <row r="615" spans="38:43" ht="11.25" customHeight="1" x14ac:dyDescent="0.25">
      <c r="AL615" s="57" t="s">
        <v>44</v>
      </c>
      <c r="AM615" s="56">
        <f>_xll.qlInterestRateIndexFixingDate(IborIndex&amp;Tenor,AN615,Trigger)</f>
        <v>43584</v>
      </c>
      <c r="AN615" s="56">
        <f>_xll.qlCalendarAdvance(Calendar,AN614,AL615,"f",,Trigger)</f>
        <v>43587</v>
      </c>
      <c r="AO615" s="56">
        <f>_xll.qlInterestRateIndexMaturity(IborIndex&amp;Tenor,AN615,Trigger)</f>
        <v>43619</v>
      </c>
      <c r="AP615" s="102" t="e">
        <f>_xll.qlIndexFixing($Z$5,AM615,,Trigger)</f>
        <v>#VALUE!</v>
      </c>
      <c r="AQ615" s="102">
        <f>_xll.qlIndexFixing($AR$1,AN615,,Trigger)</f>
        <v>5.2539620408749658E-3</v>
      </c>
    </row>
    <row r="616" spans="38:43" ht="11.25" customHeight="1" x14ac:dyDescent="0.25">
      <c r="AL616" s="57" t="s">
        <v>44</v>
      </c>
      <c r="AM616" s="56">
        <f>_xll.qlInterestRateIndexFixingDate(IborIndex&amp;Tenor,AN616,Trigger)</f>
        <v>43592</v>
      </c>
      <c r="AN616" s="56">
        <f>_xll.qlCalendarAdvance(Calendar,AN615,AL616,"f",,Trigger)</f>
        <v>43594</v>
      </c>
      <c r="AO616" s="56">
        <f>_xll.qlInterestRateIndexMaturity(IborIndex&amp;Tenor,AN616,Trigger)</f>
        <v>43626</v>
      </c>
      <c r="AP616" s="102" t="e">
        <f>_xll.qlIndexFixing($Z$5,AM616,,Trigger)</f>
        <v>#VALUE!</v>
      </c>
      <c r="AQ616" s="102">
        <f>_xll.qlIndexFixing($AR$1,AN616,,Trigger)</f>
        <v>5.3108017209859623E-3</v>
      </c>
    </row>
    <row r="617" spans="38:43" ht="11.25" customHeight="1" x14ac:dyDescent="0.25">
      <c r="AL617" s="57" t="s">
        <v>44</v>
      </c>
      <c r="AM617" s="56">
        <f>_xll.qlInterestRateIndexFixingDate(IborIndex&amp;Tenor,AN617,Trigger)</f>
        <v>43599</v>
      </c>
      <c r="AN617" s="56">
        <f>_xll.qlCalendarAdvance(Calendar,AN616,AL617,"f",,Trigger)</f>
        <v>43601</v>
      </c>
      <c r="AO617" s="56">
        <f>_xll.qlInterestRateIndexMaturity(IborIndex&amp;Tenor,AN617,Trigger)</f>
        <v>43633</v>
      </c>
      <c r="AP617" s="102" t="e">
        <f>_xll.qlIndexFixing($Z$5,AM617,,Trigger)</f>
        <v>#VALUE!</v>
      </c>
      <c r="AQ617" s="102">
        <f>_xll.qlIndexFixing($AR$1,AN617,,Trigger)</f>
        <v>5.367602292158935E-3</v>
      </c>
    </row>
    <row r="618" spans="38:43" ht="11.25" customHeight="1" x14ac:dyDescent="0.25">
      <c r="AL618" s="57" t="s">
        <v>44</v>
      </c>
      <c r="AM618" s="56">
        <f>_xll.qlInterestRateIndexFixingDate(IborIndex&amp;Tenor,AN618,Trigger)</f>
        <v>43606</v>
      </c>
      <c r="AN618" s="56">
        <f>_xll.qlCalendarAdvance(Calendar,AN617,AL618,"f",,Trigger)</f>
        <v>43608</v>
      </c>
      <c r="AO618" s="56">
        <f>_xll.qlInterestRateIndexMaturity(IborIndex&amp;Tenor,AN618,Trigger)</f>
        <v>43640</v>
      </c>
      <c r="AP618" s="102" t="e">
        <f>_xll.qlIndexFixing($Z$5,AM618,,Trigger)</f>
        <v>#VALUE!</v>
      </c>
      <c r="AQ618" s="102">
        <f>_xll.qlIndexFixing($AR$1,AN618,,Trigger)</f>
        <v>5.4243297219782891E-3</v>
      </c>
    </row>
    <row r="619" spans="38:43" ht="11.25" customHeight="1" x14ac:dyDescent="0.25">
      <c r="AL619" s="57" t="s">
        <v>44</v>
      </c>
      <c r="AM619" s="56">
        <f>_xll.qlInterestRateIndexFixingDate(IborIndex&amp;Tenor,AN619,Trigger)</f>
        <v>43613</v>
      </c>
      <c r="AN619" s="56">
        <f>_xll.qlCalendarAdvance(Calendar,AN618,AL619,"f",,Trigger)</f>
        <v>43615</v>
      </c>
      <c r="AO619" s="56">
        <f>_xll.qlInterestRateIndexMaturity(IborIndex&amp;Tenor,AN619,Trigger)</f>
        <v>43644</v>
      </c>
      <c r="AP619" s="102" t="e">
        <f>_xll.qlIndexFixing($Z$5,AM619,,Trigger)</f>
        <v>#VALUE!</v>
      </c>
      <c r="AQ619" s="102">
        <f>_xll.qlIndexFixing($AR$1,AN619,,Trigger)</f>
        <v>5.4768970250096416E-3</v>
      </c>
    </row>
    <row r="620" spans="38:43" ht="11.25" customHeight="1" x14ac:dyDescent="0.25">
      <c r="AL620" s="57" t="s">
        <v>44</v>
      </c>
      <c r="AM620" s="56">
        <f>_xll.qlInterestRateIndexFixingDate(IborIndex&amp;Tenor,AN620,Trigger)</f>
        <v>43620</v>
      </c>
      <c r="AN620" s="56">
        <f>_xll.qlCalendarAdvance(Calendar,AN619,AL620,"f",,Trigger)</f>
        <v>43622</v>
      </c>
      <c r="AO620" s="56">
        <f>_xll.qlInterestRateIndexMaturity(IborIndex&amp;Tenor,AN620,Trigger)</f>
        <v>43654</v>
      </c>
      <c r="AP620" s="102" t="e">
        <f>_xll.qlIndexFixing($Z$5,AM620,,Trigger)</f>
        <v>#VALUE!</v>
      </c>
      <c r="AQ620" s="102">
        <f>_xll.qlIndexFixing($AR$1,AN620,,Trigger)</f>
        <v>5.5334652981553489E-3</v>
      </c>
    </row>
    <row r="621" spans="38:43" ht="11.25" customHeight="1" x14ac:dyDescent="0.25">
      <c r="AL621" s="57" t="s">
        <v>44</v>
      </c>
      <c r="AM621" s="56">
        <f>_xll.qlInterestRateIndexFixingDate(IborIndex&amp;Tenor,AN621,Trigger)</f>
        <v>43627</v>
      </c>
      <c r="AN621" s="56">
        <f>_xll.qlCalendarAdvance(Calendar,AN620,AL621,"f",,Trigger)</f>
        <v>43629</v>
      </c>
      <c r="AO621" s="56">
        <f>_xll.qlInterestRateIndexMaturity(IborIndex&amp;Tenor,AN621,Trigger)</f>
        <v>43661</v>
      </c>
      <c r="AP621" s="102" t="e">
        <f>_xll.qlIndexFixing($Z$5,AM621,,Trigger)</f>
        <v>#VALUE!</v>
      </c>
      <c r="AQ621" s="102">
        <f>_xll.qlIndexFixing($AR$1,AN621,,Trigger)</f>
        <v>5.5899422731666704E-3</v>
      </c>
    </row>
    <row r="622" spans="38:43" ht="11.25" customHeight="1" x14ac:dyDescent="0.25">
      <c r="AL622" s="57" t="s">
        <v>44</v>
      </c>
      <c r="AM622" s="56">
        <f>_xll.qlInterestRateIndexFixingDate(IborIndex&amp;Tenor,AN622,Trigger)</f>
        <v>43634</v>
      </c>
      <c r="AN622" s="56">
        <f>_xll.qlCalendarAdvance(Calendar,AN621,AL622,"f",,Trigger)</f>
        <v>43636</v>
      </c>
      <c r="AO622" s="56">
        <f>_xll.qlInterestRateIndexMaturity(IborIndex&amp;Tenor,AN622,Trigger)</f>
        <v>43668</v>
      </c>
      <c r="AP622" s="102" t="e">
        <f>_xll.qlIndexFixing($Z$5,AM622,,Trigger)</f>
        <v>#VALUE!</v>
      </c>
      <c r="AQ622" s="102">
        <f>_xll.qlIndexFixing($AR$1,AN622,,Trigger)</f>
        <v>5.6463217714020075E-3</v>
      </c>
    </row>
    <row r="623" spans="38:43" ht="11.25" customHeight="1" x14ac:dyDescent="0.25">
      <c r="AL623" s="57" t="s">
        <v>44</v>
      </c>
      <c r="AM623" s="56">
        <f>_xll.qlInterestRateIndexFixingDate(IborIndex&amp;Tenor,AN623,Trigger)</f>
        <v>43641</v>
      </c>
      <c r="AN623" s="56">
        <f>_xll.qlCalendarAdvance(Calendar,AN622,AL623,"f",,Trigger)</f>
        <v>43643</v>
      </c>
      <c r="AO623" s="56">
        <f>_xll.qlInterestRateIndexMaturity(IborIndex&amp;Tenor,AN623,Trigger)</f>
        <v>43675</v>
      </c>
      <c r="AP623" s="102" t="e">
        <f>_xll.qlIndexFixing($Z$5,AM623,,Trigger)</f>
        <v>#VALUE!</v>
      </c>
      <c r="AQ623" s="102">
        <f>_xll.qlIndexFixing($AR$1,AN623,,Trigger)</f>
        <v>5.706652676497382E-3</v>
      </c>
    </row>
    <row r="624" spans="38:43" ht="11.25" customHeight="1" x14ac:dyDescent="0.25">
      <c r="AL624" s="57" t="s">
        <v>44</v>
      </c>
      <c r="AM624" s="56">
        <f>_xll.qlInterestRateIndexFixingDate(IborIndex&amp;Tenor,AN624,Trigger)</f>
        <v>43648</v>
      </c>
      <c r="AN624" s="56">
        <f>_xll.qlCalendarAdvance(Calendar,AN623,AL624,"f",,Trigger)</f>
        <v>43650</v>
      </c>
      <c r="AO624" s="56">
        <f>_xll.qlInterestRateIndexMaturity(IborIndex&amp;Tenor,AN624,Trigger)</f>
        <v>43682</v>
      </c>
      <c r="AP624" s="102" t="e">
        <f>_xll.qlIndexFixing($Z$5,AM624,,Trigger)</f>
        <v>#VALUE!</v>
      </c>
      <c r="AQ624" s="102">
        <f>_xll.qlIndexFixing($AR$1,AN624,,Trigger)</f>
        <v>5.7628111769537603E-3</v>
      </c>
    </row>
    <row r="625" spans="38:43" ht="11.25" customHeight="1" x14ac:dyDescent="0.25">
      <c r="AL625" s="57" t="s">
        <v>44</v>
      </c>
      <c r="AM625" s="56">
        <f>_xll.qlInterestRateIndexFixingDate(IborIndex&amp;Tenor,AN625,Trigger)</f>
        <v>43655</v>
      </c>
      <c r="AN625" s="56">
        <f>_xll.qlCalendarAdvance(Calendar,AN624,AL625,"f",,Trigger)</f>
        <v>43657</v>
      </c>
      <c r="AO625" s="56">
        <f>_xll.qlInterestRateIndexMaturity(IborIndex&amp;Tenor,AN625,Trigger)</f>
        <v>43689</v>
      </c>
      <c r="AP625" s="102" t="e">
        <f>_xll.qlIndexFixing($Z$5,AM625,,Trigger)</f>
        <v>#VALUE!</v>
      </c>
      <c r="AQ625" s="102">
        <f>_xll.qlIndexFixing($AR$1,AN625,,Trigger)</f>
        <v>5.818853229534281E-3</v>
      </c>
    </row>
    <row r="626" spans="38:43" ht="11.25" customHeight="1" x14ac:dyDescent="0.25">
      <c r="AL626" s="57" t="s">
        <v>44</v>
      </c>
      <c r="AM626" s="56">
        <f>_xll.qlInterestRateIndexFixingDate(IborIndex&amp;Tenor,AN626,Trigger)</f>
        <v>43662</v>
      </c>
      <c r="AN626" s="56">
        <f>_xll.qlCalendarAdvance(Calendar,AN625,AL626,"f",,Trigger)</f>
        <v>43664</v>
      </c>
      <c r="AO626" s="56">
        <f>_xll.qlInterestRateIndexMaturity(IborIndex&amp;Tenor,AN626,Trigger)</f>
        <v>43696</v>
      </c>
      <c r="AP626" s="102" t="e">
        <f>_xll.qlIndexFixing($Z$5,AM626,,Trigger)</f>
        <v>#VALUE!</v>
      </c>
      <c r="AQ626" s="102">
        <f>_xll.qlIndexFixing($AR$1,AN626,,Trigger)</f>
        <v>5.8747726549779689E-3</v>
      </c>
    </row>
    <row r="627" spans="38:43" ht="11.25" customHeight="1" x14ac:dyDescent="0.25">
      <c r="AL627" s="57" t="s">
        <v>44</v>
      </c>
      <c r="AM627" s="56">
        <f>_xll.qlInterestRateIndexFixingDate(IborIndex&amp;Tenor,AN627,Trigger)</f>
        <v>43669</v>
      </c>
      <c r="AN627" s="56">
        <f>_xll.qlCalendarAdvance(Calendar,AN626,AL627,"f",,Trigger)</f>
        <v>43671</v>
      </c>
      <c r="AO627" s="56">
        <f>_xll.qlInterestRateIndexMaturity(IborIndex&amp;Tenor,AN627,Trigger)</f>
        <v>43703</v>
      </c>
      <c r="AP627" s="102" t="e">
        <f>_xll.qlIndexFixing($Z$5,AM627,,Trigger)</f>
        <v>#VALUE!</v>
      </c>
      <c r="AQ627" s="102">
        <f>_xll.qlIndexFixing($AR$1,AN627,,Trigger)</f>
        <v>5.9305632739181302E-3</v>
      </c>
    </row>
    <row r="628" spans="38:43" ht="11.25" customHeight="1" x14ac:dyDescent="0.25">
      <c r="AL628" s="57" t="s">
        <v>44</v>
      </c>
      <c r="AM628" s="56">
        <f>_xll.qlInterestRateIndexFixingDate(IborIndex&amp;Tenor,AN628,Trigger)</f>
        <v>43676</v>
      </c>
      <c r="AN628" s="56">
        <f>_xll.qlCalendarAdvance(Calendar,AN627,AL628,"f",,Trigger)</f>
        <v>43678</v>
      </c>
      <c r="AO628" s="56">
        <f>_xll.qlInterestRateIndexMaturity(IborIndex&amp;Tenor,AN628,Trigger)</f>
        <v>43710</v>
      </c>
      <c r="AP628" s="102" t="e">
        <f>_xll.qlIndexFixing($Z$5,AM628,,Trigger)</f>
        <v>#VALUE!</v>
      </c>
      <c r="AQ628" s="102">
        <f>_xll.qlIndexFixing($AR$1,AN628,,Trigger)</f>
        <v>5.9862189068617165E-3</v>
      </c>
    </row>
    <row r="629" spans="38:43" ht="11.25" customHeight="1" x14ac:dyDescent="0.25">
      <c r="AL629" s="57" t="s">
        <v>44</v>
      </c>
      <c r="AM629" s="56">
        <f>_xll.qlInterestRateIndexFixingDate(IborIndex&amp;Tenor,AN629,Trigger)</f>
        <v>43683</v>
      </c>
      <c r="AN629" s="56">
        <f>_xll.qlCalendarAdvance(Calendar,AN628,AL629,"f",,Trigger)</f>
        <v>43685</v>
      </c>
      <c r="AO629" s="56">
        <f>_xll.qlInterestRateIndexMaturity(IborIndex&amp;Tenor,AN629,Trigger)</f>
        <v>43717</v>
      </c>
      <c r="AP629" s="102" t="e">
        <f>_xll.qlIndexFixing($Z$5,AM629,,Trigger)</f>
        <v>#VALUE!</v>
      </c>
      <c r="AQ629" s="102">
        <f>_xll.qlIndexFixing($AR$1,AN629,,Trigger)</f>
        <v>6.0417333742125399E-3</v>
      </c>
    </row>
    <row r="630" spans="38:43" ht="11.25" customHeight="1" x14ac:dyDescent="0.25">
      <c r="AL630" s="57" t="s">
        <v>44</v>
      </c>
      <c r="AM630" s="56">
        <f>_xll.qlInterestRateIndexFixingDate(IborIndex&amp;Tenor,AN630,Trigger)</f>
        <v>43690</v>
      </c>
      <c r="AN630" s="56">
        <f>_xll.qlCalendarAdvance(Calendar,AN629,AL630,"f",,Trigger)</f>
        <v>43692</v>
      </c>
      <c r="AO630" s="56">
        <f>_xll.qlInterestRateIndexMaturity(IborIndex&amp;Tenor,AN630,Trigger)</f>
        <v>43724</v>
      </c>
      <c r="AP630" s="102" t="e">
        <f>_xll.qlIndexFixing($Z$5,AM630,,Trigger)</f>
        <v>#VALUE!</v>
      </c>
      <c r="AQ630" s="102">
        <f>_xll.qlIndexFixing($AR$1,AN630,,Trigger)</f>
        <v>6.0971004962506381E-3</v>
      </c>
    </row>
    <row r="631" spans="38:43" ht="11.25" customHeight="1" x14ac:dyDescent="0.25">
      <c r="AL631" s="57" t="s">
        <v>44</v>
      </c>
      <c r="AM631" s="56">
        <f>_xll.qlInterestRateIndexFixingDate(IborIndex&amp;Tenor,AN631,Trigger)</f>
        <v>43697</v>
      </c>
      <c r="AN631" s="56">
        <f>_xll.qlCalendarAdvance(Calendar,AN630,AL631,"f",,Trigger)</f>
        <v>43699</v>
      </c>
      <c r="AO631" s="56">
        <f>_xll.qlInterestRateIndexMaturity(IborIndex&amp;Tenor,AN631,Trigger)</f>
        <v>43731</v>
      </c>
      <c r="AP631" s="102" t="e">
        <f>_xll.qlIndexFixing($Z$5,AM631,,Trigger)</f>
        <v>#VALUE!</v>
      </c>
      <c r="AQ631" s="102">
        <f>_xll.qlIndexFixing($AR$1,AN631,,Trigger)</f>
        <v>6.1523140931529054E-3</v>
      </c>
    </row>
    <row r="632" spans="38:43" ht="11.25" customHeight="1" x14ac:dyDescent="0.25">
      <c r="AL632" s="57" t="s">
        <v>44</v>
      </c>
      <c r="AM632" s="56">
        <f>_xll.qlInterestRateIndexFixingDate(IborIndex&amp;Tenor,AN632,Trigger)</f>
        <v>43704</v>
      </c>
      <c r="AN632" s="56">
        <f>_xll.qlCalendarAdvance(Calendar,AN631,AL632,"f",,Trigger)</f>
        <v>43706</v>
      </c>
      <c r="AO632" s="56">
        <f>_xll.qlInterestRateIndexMaturity(IborIndex&amp;Tenor,AN632,Trigger)</f>
        <v>43738</v>
      </c>
      <c r="AP632" s="102" t="e">
        <f>_xll.qlIndexFixing($Z$5,AM632,,Trigger)</f>
        <v>#VALUE!</v>
      </c>
      <c r="AQ632" s="102">
        <f>_xll.qlIndexFixing($AR$1,AN632,,Trigger)</f>
        <v>6.2033961489227352E-3</v>
      </c>
    </row>
    <row r="633" spans="38:43" ht="11.25" customHeight="1" x14ac:dyDescent="0.25">
      <c r="AL633" s="57" t="s">
        <v>44</v>
      </c>
      <c r="AM633" s="56">
        <f>_xll.qlInterestRateIndexFixingDate(IborIndex&amp;Tenor,AN633,Trigger)</f>
        <v>43711</v>
      </c>
      <c r="AN633" s="56">
        <f>_xll.qlCalendarAdvance(Calendar,AN632,AL633,"f",,Trigger)</f>
        <v>43713</v>
      </c>
      <c r="AO633" s="56">
        <f>_xll.qlInterestRateIndexMaturity(IborIndex&amp;Tenor,AN633,Trigger)</f>
        <v>43745</v>
      </c>
      <c r="AP633" s="102" t="e">
        <f>_xll.qlIndexFixing($Z$5,AM633,,Trigger)</f>
        <v>#VALUE!</v>
      </c>
      <c r="AQ633" s="102">
        <f>_xll.qlIndexFixing($AR$1,AN633,,Trigger)</f>
        <v>6.2582955800465356E-3</v>
      </c>
    </row>
    <row r="634" spans="38:43" ht="11.25" customHeight="1" x14ac:dyDescent="0.25">
      <c r="AL634" s="57" t="s">
        <v>44</v>
      </c>
      <c r="AM634" s="56">
        <f>_xll.qlInterestRateIndexFixingDate(IborIndex&amp;Tenor,AN634,Trigger)</f>
        <v>43718</v>
      </c>
      <c r="AN634" s="56">
        <f>_xll.qlCalendarAdvance(Calendar,AN633,AL634,"f",,Trigger)</f>
        <v>43720</v>
      </c>
      <c r="AO634" s="56">
        <f>_xll.qlInterestRateIndexMaturity(IborIndex&amp;Tenor,AN634,Trigger)</f>
        <v>43752</v>
      </c>
      <c r="AP634" s="102" t="e">
        <f>_xll.qlIndexFixing($Z$5,AM634,,Trigger)</f>
        <v>#VALUE!</v>
      </c>
      <c r="AQ634" s="102">
        <f>_xll.qlIndexFixing($AR$1,AN634,,Trigger)</f>
        <v>6.3130233819768122E-3</v>
      </c>
    </row>
    <row r="635" spans="38:43" ht="11.25" customHeight="1" x14ac:dyDescent="0.25">
      <c r="AL635" s="57" t="s">
        <v>44</v>
      </c>
      <c r="AM635" s="56">
        <f>_xll.qlInterestRateIndexFixingDate(IborIndex&amp;Tenor,AN635,Trigger)</f>
        <v>43725</v>
      </c>
      <c r="AN635" s="56">
        <f>_xll.qlCalendarAdvance(Calendar,AN634,AL635,"f",,Trigger)</f>
        <v>43727</v>
      </c>
      <c r="AO635" s="56">
        <f>_xll.qlInterestRateIndexMaturity(IborIndex&amp;Tenor,AN635,Trigger)</f>
        <v>43759</v>
      </c>
      <c r="AP635" s="102" t="e">
        <f>_xll.qlIndexFixing($Z$5,AM635,,Trigger)</f>
        <v>#VALUE!</v>
      </c>
      <c r="AQ635" s="102">
        <f>_xll.qlIndexFixing($AR$1,AN635,,Trigger)</f>
        <v>6.3675733746384466E-3</v>
      </c>
    </row>
    <row r="636" spans="38:43" ht="11.25" customHeight="1" x14ac:dyDescent="0.25">
      <c r="AL636" s="57" t="s">
        <v>44</v>
      </c>
      <c r="AM636" s="56">
        <f>_xll.qlInterestRateIndexFixingDate(IborIndex&amp;Tenor,AN636,Trigger)</f>
        <v>43732</v>
      </c>
      <c r="AN636" s="56">
        <f>_xll.qlCalendarAdvance(Calendar,AN635,AL636,"f",,Trigger)</f>
        <v>43734</v>
      </c>
      <c r="AO636" s="56">
        <f>_xll.qlInterestRateIndexMaturity(IborIndex&amp;Tenor,AN636,Trigger)</f>
        <v>43766</v>
      </c>
      <c r="AP636" s="102" t="e">
        <f>_xll.qlIndexFixing($Z$5,AM636,,Trigger)</f>
        <v>#VALUE!</v>
      </c>
      <c r="AQ636" s="102">
        <f>_xll.qlIndexFixing($AR$1,AN636,,Trigger)</f>
        <v>6.4258628989225051E-3</v>
      </c>
    </row>
    <row r="637" spans="38:43" ht="11.25" customHeight="1" x14ac:dyDescent="0.25">
      <c r="AL637" s="57" t="s">
        <v>44</v>
      </c>
      <c r="AM637" s="56">
        <f>_xll.qlInterestRateIndexFixingDate(IborIndex&amp;Tenor,AN637,Trigger)</f>
        <v>43739</v>
      </c>
      <c r="AN637" s="56">
        <f>_xll.qlCalendarAdvance(Calendar,AN636,AL637,"f",,Trigger)</f>
        <v>43741</v>
      </c>
      <c r="AO637" s="56">
        <f>_xll.qlInterestRateIndexMaturity(IborIndex&amp;Tenor,AN637,Trigger)</f>
        <v>43773</v>
      </c>
      <c r="AP637" s="102" t="e">
        <f>_xll.qlIndexFixing($Z$5,AM637,,Trigger)</f>
        <v>#VALUE!</v>
      </c>
      <c r="AQ637" s="102">
        <f>_xll.qlIndexFixing($AR$1,AN637,,Trigger)</f>
        <v>6.4800255624612143E-3</v>
      </c>
    </row>
    <row r="638" spans="38:43" ht="11.25" customHeight="1" x14ac:dyDescent="0.25">
      <c r="AL638" s="57" t="s">
        <v>44</v>
      </c>
      <c r="AM638" s="56">
        <f>_xll.qlInterestRateIndexFixingDate(IborIndex&amp;Tenor,AN638,Trigger)</f>
        <v>43746</v>
      </c>
      <c r="AN638" s="56">
        <f>_xll.qlCalendarAdvance(Calendar,AN637,AL638,"f",,Trigger)</f>
        <v>43748</v>
      </c>
      <c r="AO638" s="56">
        <f>_xll.qlInterestRateIndexMaturity(IborIndex&amp;Tenor,AN638,Trigger)</f>
        <v>43780</v>
      </c>
      <c r="AP638" s="102" t="e">
        <f>_xll.qlIndexFixing($Z$5,AM638,,Trigger)</f>
        <v>#VALUE!</v>
      </c>
      <c r="AQ638" s="102">
        <f>_xll.qlIndexFixing($AR$1,AN638,,Trigger)</f>
        <v>6.5339914390003242E-3</v>
      </c>
    </row>
    <row r="639" spans="38:43" ht="11.25" customHeight="1" x14ac:dyDescent="0.25">
      <c r="AL639" s="57" t="s">
        <v>44</v>
      </c>
      <c r="AM639" s="56">
        <f>_xll.qlInterestRateIndexFixingDate(IborIndex&amp;Tenor,AN639,Trigger)</f>
        <v>43753</v>
      </c>
      <c r="AN639" s="56">
        <f>_xll.qlCalendarAdvance(Calendar,AN638,AL639,"f",,Trigger)</f>
        <v>43755</v>
      </c>
      <c r="AO639" s="56">
        <f>_xll.qlInterestRateIndexMaturity(IborIndex&amp;Tenor,AN639,Trigger)</f>
        <v>43787</v>
      </c>
      <c r="AP639" s="102" t="e">
        <f>_xll.qlIndexFixing($Z$5,AM639,,Trigger)</f>
        <v>#VALUE!</v>
      </c>
      <c r="AQ639" s="102">
        <f>_xll.qlIndexFixing($AR$1,AN639,,Trigger)</f>
        <v>6.5877543478529057E-3</v>
      </c>
    </row>
    <row r="640" spans="38:43" ht="11.25" customHeight="1" x14ac:dyDescent="0.25">
      <c r="AL640" s="57" t="s">
        <v>44</v>
      </c>
      <c r="AM640" s="56">
        <f>_xll.qlInterestRateIndexFixingDate(IborIndex&amp;Tenor,AN640,Trigger)</f>
        <v>43760</v>
      </c>
      <c r="AN640" s="56">
        <f>_xll.qlCalendarAdvance(Calendar,AN639,AL640,"f",,Trigger)</f>
        <v>43762</v>
      </c>
      <c r="AO640" s="56">
        <f>_xll.qlInterestRateIndexMaturity(IborIndex&amp;Tenor,AN640,Trigger)</f>
        <v>43794</v>
      </c>
      <c r="AP640" s="102" t="e">
        <f>_xll.qlIndexFixing($Z$5,AM640,,Trigger)</f>
        <v>#VALUE!</v>
      </c>
      <c r="AQ640" s="102">
        <f>_xll.qlIndexFixing($AR$1,AN640,,Trigger)</f>
        <v>6.6413081082134133E-3</v>
      </c>
    </row>
    <row r="641" spans="38:43" ht="11.25" customHeight="1" x14ac:dyDescent="0.25">
      <c r="AL641" s="57" t="s">
        <v>44</v>
      </c>
      <c r="AM641" s="56">
        <f>_xll.qlInterestRateIndexFixingDate(IborIndex&amp;Tenor,AN641,Trigger)</f>
        <v>43767</v>
      </c>
      <c r="AN641" s="56">
        <f>_xll.qlCalendarAdvance(Calendar,AN640,AL641,"f",,Trigger)</f>
        <v>43769</v>
      </c>
      <c r="AO641" s="56">
        <f>_xll.qlInterestRateIndexMaturity(IborIndex&amp;Tenor,AN641,Trigger)</f>
        <v>43798</v>
      </c>
      <c r="AP641" s="102" t="e">
        <f>_xll.qlIndexFixing($Z$5,AM641,,Trigger)</f>
        <v>#VALUE!</v>
      </c>
      <c r="AQ641" s="102">
        <f>_xll.qlIndexFixing($AR$1,AN641,,Trigger)</f>
        <v>6.6907932389010938E-3</v>
      </c>
    </row>
    <row r="642" spans="38:43" ht="11.25" customHeight="1" x14ac:dyDescent="0.25">
      <c r="AL642" s="57" t="s">
        <v>44</v>
      </c>
      <c r="AM642" s="56">
        <f>_xll.qlInterestRateIndexFixingDate(IborIndex&amp;Tenor,AN642,Trigger)</f>
        <v>43774</v>
      </c>
      <c r="AN642" s="56">
        <f>_xll.qlCalendarAdvance(Calendar,AN641,AL642,"f",,Trigger)</f>
        <v>43776</v>
      </c>
      <c r="AO642" s="56">
        <f>_xll.qlInterestRateIndexMaturity(IborIndex&amp;Tenor,AN642,Trigger)</f>
        <v>43808</v>
      </c>
      <c r="AP642" s="102" t="e">
        <f>_xll.qlIndexFixing($Z$5,AM642,,Trigger)</f>
        <v>#VALUE!</v>
      </c>
      <c r="AQ642" s="102">
        <f>_xll.qlIndexFixing($AR$1,AN642,,Trigger)</f>
        <v>6.7439255160044453E-3</v>
      </c>
    </row>
    <row r="643" spans="38:43" ht="11.25" customHeight="1" x14ac:dyDescent="0.25">
      <c r="AL643" s="57" t="s">
        <v>44</v>
      </c>
      <c r="AM643" s="56">
        <f>_xll.qlInterestRateIndexFixingDate(IborIndex&amp;Tenor,AN643,Trigger)</f>
        <v>43781</v>
      </c>
      <c r="AN643" s="56">
        <f>_xll.qlCalendarAdvance(Calendar,AN642,AL643,"f",,Trigger)</f>
        <v>43783</v>
      </c>
      <c r="AO643" s="56">
        <f>_xll.qlInterestRateIndexMaturity(IborIndex&amp;Tenor,AN643,Trigger)</f>
        <v>43815</v>
      </c>
      <c r="AP643" s="102" t="e">
        <f>_xll.qlIndexFixing($Z$5,AM643,,Trigger)</f>
        <v>#VALUE!</v>
      </c>
      <c r="AQ643" s="102">
        <f>_xll.qlIndexFixing($AR$1,AN643,,Trigger)</f>
        <v>6.7968305395851303E-3</v>
      </c>
    </row>
    <row r="644" spans="38:43" ht="11.25" customHeight="1" x14ac:dyDescent="0.25">
      <c r="AL644" s="57" t="s">
        <v>44</v>
      </c>
      <c r="AM644" s="56">
        <f>_xll.qlInterestRateIndexFixingDate(IborIndex&amp;Tenor,AN644,Trigger)</f>
        <v>43788</v>
      </c>
      <c r="AN644" s="56">
        <f>_xll.qlCalendarAdvance(Calendar,AN643,AL644,"f",,Trigger)</f>
        <v>43790</v>
      </c>
      <c r="AO644" s="56">
        <f>_xll.qlInterestRateIndexMaturity(IborIndex&amp;Tenor,AN644,Trigger)</f>
        <v>43822</v>
      </c>
      <c r="AP644" s="102" t="e">
        <f>_xll.qlIndexFixing($Z$5,AM644,,Trigger)</f>
        <v>#VALUE!</v>
      </c>
      <c r="AQ644" s="102">
        <f>_xll.qlIndexFixing($AR$1,AN644,,Trigger)</f>
        <v>6.857112425076306E-3</v>
      </c>
    </row>
    <row r="645" spans="38:43" ht="11.25" customHeight="1" x14ac:dyDescent="0.25">
      <c r="AL645" s="57" t="s">
        <v>44</v>
      </c>
      <c r="AM645" s="56">
        <f>_xll.qlInterestRateIndexFixingDate(IborIndex&amp;Tenor,AN645,Trigger)</f>
        <v>43795</v>
      </c>
      <c r="AN645" s="56">
        <f>_xll.qlCalendarAdvance(Calendar,AN644,AL645,"f",,Trigger)</f>
        <v>43797</v>
      </c>
      <c r="AO645" s="56">
        <f>_xll.qlInterestRateIndexMaturity(IborIndex&amp;Tenor,AN645,Trigger)</f>
        <v>43829</v>
      </c>
      <c r="AP645" s="102" t="e">
        <f>_xll.qlIndexFixing($Z$5,AM645,,Trigger)</f>
        <v>#VALUE!</v>
      </c>
      <c r="AQ645" s="102">
        <f>_xll.qlIndexFixing($AR$1,AN645,,Trigger)</f>
        <v>6.9057233476616858E-3</v>
      </c>
    </row>
    <row r="646" spans="38:43" ht="11.25" customHeight="1" x14ac:dyDescent="0.25">
      <c r="AL646" s="57" t="s">
        <v>44</v>
      </c>
      <c r="AM646" s="56">
        <f>_xll.qlInterestRateIndexFixingDate(IborIndex&amp;Tenor,AN646,Trigger)</f>
        <v>43802</v>
      </c>
      <c r="AN646" s="56">
        <f>_xll.qlCalendarAdvance(Calendar,AN645,AL646,"f",,Trigger)</f>
        <v>43804</v>
      </c>
      <c r="AO646" s="56">
        <f>_xll.qlInterestRateIndexMaturity(IborIndex&amp;Tenor,AN646,Trigger)</f>
        <v>43836</v>
      </c>
      <c r="AP646" s="102" t="e">
        <f>_xll.qlIndexFixing($Z$5,AM646,,Trigger)</f>
        <v>#VALUE!</v>
      </c>
      <c r="AQ646" s="102">
        <f>_xll.qlIndexFixing($AR$1,AN646,,Trigger)</f>
        <v>6.9578924146738233E-3</v>
      </c>
    </row>
    <row r="647" spans="38:43" ht="11.25" customHeight="1" x14ac:dyDescent="0.25">
      <c r="AL647" s="57" t="s">
        <v>44</v>
      </c>
      <c r="AM647" s="56">
        <f>_xll.qlInterestRateIndexFixingDate(IborIndex&amp;Tenor,AN647,Trigger)</f>
        <v>43809</v>
      </c>
      <c r="AN647" s="56">
        <f>_xll.qlCalendarAdvance(Calendar,AN646,AL647,"f",,Trigger)</f>
        <v>43811</v>
      </c>
      <c r="AO647" s="56">
        <f>_xll.qlInterestRateIndexMaturity(IborIndex&amp;Tenor,AN647,Trigger)</f>
        <v>43843</v>
      </c>
      <c r="AP647" s="102" t="e">
        <f>_xll.qlIndexFixing($Z$5,AM647,,Trigger)</f>
        <v>#VALUE!</v>
      </c>
      <c r="AQ647" s="102">
        <f>_xll.qlIndexFixing($AR$1,AN647,,Trigger)</f>
        <v>7.0098090648011476E-3</v>
      </c>
    </row>
    <row r="648" spans="38:43" ht="11.25" customHeight="1" x14ac:dyDescent="0.25">
      <c r="AL648" s="57" t="s">
        <v>44</v>
      </c>
      <c r="AM648" s="56">
        <f>_xll.qlInterestRateIndexFixingDate(IborIndex&amp;Tenor,AN648,Trigger)</f>
        <v>43816</v>
      </c>
      <c r="AN648" s="56">
        <f>_xll.qlCalendarAdvance(Calendar,AN647,AL648,"f",,Trigger)</f>
        <v>43818</v>
      </c>
      <c r="AO648" s="56">
        <f>_xll.qlInterestRateIndexMaturity(IborIndex&amp;Tenor,AN648,Trigger)</f>
        <v>43850</v>
      </c>
      <c r="AP648" s="102" t="e">
        <f>_xll.qlIndexFixing($Z$5,AM648,,Trigger)</f>
        <v>#VALUE!</v>
      </c>
      <c r="AQ648" s="102">
        <f>_xll.qlIndexFixing($AR$1,AN648,,Trigger)</f>
        <v>7.0614671164568035E-3</v>
      </c>
    </row>
    <row r="649" spans="38:43" ht="11.25" customHeight="1" x14ac:dyDescent="0.25">
      <c r="AL649" s="57" t="s">
        <v>44</v>
      </c>
      <c r="AM649" s="56">
        <f>_xll.qlInterestRateIndexFixingDate(IborIndex&amp;Tenor,AN649,Trigger)</f>
        <v>43822</v>
      </c>
      <c r="AN649" s="56">
        <f>_xll.qlCalendarAdvance(Calendar,AN648,AL649,"f",,Trigger)</f>
        <v>43826</v>
      </c>
      <c r="AO649" s="56">
        <f>_xll.qlInterestRateIndexMaturity(IborIndex&amp;Tenor,AN649,Trigger)</f>
        <v>43857</v>
      </c>
      <c r="AP649" s="102" t="e">
        <f>_xll.qlIndexFixing($Z$5,AM649,,Trigger)</f>
        <v>#VALUE!</v>
      </c>
      <c r="AQ649" s="102">
        <f>_xll.qlIndexFixing($AR$1,AN649,,Trigger)</f>
        <v>7.1201803087364299E-3</v>
      </c>
    </row>
    <row r="650" spans="38:43" ht="11.25" customHeight="1" x14ac:dyDescent="0.25">
      <c r="AL650" s="57" t="s">
        <v>44</v>
      </c>
      <c r="AM650" s="56">
        <f>_xll.qlInterestRateIndexFixingDate(IborIndex&amp;Tenor,AN650,Trigger)</f>
        <v>43830</v>
      </c>
      <c r="AN650" s="56">
        <f>_xll.qlCalendarAdvance(Calendar,AN649,AL650,"f",,Trigger)</f>
        <v>43833</v>
      </c>
      <c r="AO650" s="56">
        <f>_xll.qlInterestRateIndexMaturity(IborIndex&amp;Tenor,AN650,Trigger)</f>
        <v>43864</v>
      </c>
      <c r="AP650" s="102" t="e">
        <f>_xll.qlIndexFixing($Z$5,AM650,,Trigger)</f>
        <v>#VALUE!</v>
      </c>
      <c r="AQ650" s="102">
        <f>_xll.qlIndexFixing($AR$1,AN650,,Trigger)</f>
        <v>7.1712634048379511E-3</v>
      </c>
    </row>
    <row r="651" spans="38:43" ht="11.25" customHeight="1" x14ac:dyDescent="0.25">
      <c r="AL651" s="57" t="s">
        <v>44</v>
      </c>
      <c r="AM651" s="56">
        <f>_xll.qlInterestRateIndexFixingDate(IborIndex&amp;Tenor,AN651,Trigger)</f>
        <v>43838</v>
      </c>
      <c r="AN651" s="56">
        <f>_xll.qlCalendarAdvance(Calendar,AN650,AL651,"f",,Trigger)</f>
        <v>43840</v>
      </c>
      <c r="AO651" s="56">
        <f>_xll.qlInterestRateIndexMaturity(IborIndex&amp;Tenor,AN651,Trigger)</f>
        <v>43871</v>
      </c>
      <c r="AP651" s="102" t="e">
        <f>_xll.qlIndexFixing($Z$5,AM651,,Trigger)</f>
        <v>#VALUE!</v>
      </c>
      <c r="AQ651" s="102">
        <f>_xll.qlIndexFixing($AR$1,AN651,,Trigger)</f>
        <v>7.222068474027012E-3</v>
      </c>
    </row>
    <row r="652" spans="38:43" ht="11.25" customHeight="1" x14ac:dyDescent="0.25">
      <c r="AL652" s="57" t="s">
        <v>44</v>
      </c>
      <c r="AM652" s="56">
        <f>_xll.qlInterestRateIndexFixingDate(IborIndex&amp;Tenor,AN652,Trigger)</f>
        <v>43845</v>
      </c>
      <c r="AN652" s="56">
        <f>_xll.qlCalendarAdvance(Calendar,AN651,AL652,"f",,Trigger)</f>
        <v>43847</v>
      </c>
      <c r="AO652" s="56">
        <f>_xll.qlInterestRateIndexMaturity(IborIndex&amp;Tenor,AN652,Trigger)</f>
        <v>43878</v>
      </c>
      <c r="AP652" s="102" t="e">
        <f>_xll.qlIndexFixing($Z$5,AM652,,Trigger)</f>
        <v>#VALUE!</v>
      </c>
      <c r="AQ652" s="102">
        <f>_xll.qlIndexFixing($AR$1,AN652,,Trigger)</f>
        <v>7.2725893343428627E-3</v>
      </c>
    </row>
    <row r="653" spans="38:43" ht="11.25" customHeight="1" x14ac:dyDescent="0.25">
      <c r="AL653" s="57" t="s">
        <v>44</v>
      </c>
      <c r="AM653" s="56">
        <f>_xll.qlInterestRateIndexFixingDate(IborIndex&amp;Tenor,AN653,Trigger)</f>
        <v>43852</v>
      </c>
      <c r="AN653" s="56">
        <f>_xll.qlCalendarAdvance(Calendar,AN652,AL653,"f",,Trigger)</f>
        <v>43854</v>
      </c>
      <c r="AO653" s="56">
        <f>_xll.qlInterestRateIndexMaturity(IborIndex&amp;Tenor,AN653,Trigger)</f>
        <v>43885</v>
      </c>
      <c r="AP653" s="102" t="e">
        <f>_xll.qlIndexFixing($Z$5,AM653,,Trigger)</f>
        <v>#VALUE!</v>
      </c>
      <c r="AQ653" s="102">
        <f>_xll.qlIndexFixing($AR$1,AN653,,Trigger)</f>
        <v>7.3228198037319251E-3</v>
      </c>
    </row>
    <row r="654" spans="38:43" ht="11.25" customHeight="1" x14ac:dyDescent="0.25">
      <c r="AL654" s="57" t="s">
        <v>44</v>
      </c>
      <c r="AM654" s="56">
        <f>_xll.qlInterestRateIndexFixingDate(IborIndex&amp;Tenor,AN654,Trigger)</f>
        <v>43859</v>
      </c>
      <c r="AN654" s="56">
        <f>_xll.qlCalendarAdvance(Calendar,AN653,AL654,"f",,Trigger)</f>
        <v>43861</v>
      </c>
      <c r="AO654" s="56">
        <f>_xll.qlInterestRateIndexMaturity(IborIndex&amp;Tenor,AN654,Trigger)</f>
        <v>43889</v>
      </c>
      <c r="AP654" s="102" t="e">
        <f>_xll.qlIndexFixing($Z$5,AM654,,Trigger)</f>
        <v>#VALUE!</v>
      </c>
      <c r="AQ654" s="102">
        <f>_xll.qlIndexFixing($AR$1,AN654,,Trigger)</f>
        <v>7.3655188341121679E-3</v>
      </c>
    </row>
    <row r="655" spans="38:43" ht="11.25" customHeight="1" x14ac:dyDescent="0.25">
      <c r="AL655" s="57" t="s">
        <v>44</v>
      </c>
      <c r="AM655" s="56">
        <f>_xll.qlInterestRateIndexFixingDate(IborIndex&amp;Tenor,AN655,Trigger)</f>
        <v>43866</v>
      </c>
      <c r="AN655" s="56">
        <f>_xll.qlCalendarAdvance(Calendar,AN654,AL655,"f",,Trigger)</f>
        <v>43868</v>
      </c>
      <c r="AO655" s="56">
        <f>_xll.qlInterestRateIndexMaturity(IborIndex&amp;Tenor,AN655,Trigger)</f>
        <v>43899</v>
      </c>
      <c r="AP655" s="102" t="e">
        <f>_xll.qlIndexFixing($Z$5,AM655,,Trigger)</f>
        <v>#VALUE!</v>
      </c>
      <c r="AQ655" s="102">
        <f>_xll.qlIndexFixing($AR$1,AN655,,Trigger)</f>
        <v>7.4151921961096426E-3</v>
      </c>
    </row>
    <row r="656" spans="38:43" ht="11.25" customHeight="1" x14ac:dyDescent="0.25">
      <c r="AL656" s="57" t="s">
        <v>44</v>
      </c>
      <c r="AM656" s="56">
        <f>_xll.qlInterestRateIndexFixingDate(IborIndex&amp;Tenor,AN656,Trigger)</f>
        <v>43873</v>
      </c>
      <c r="AN656" s="56">
        <f>_xll.qlCalendarAdvance(Calendar,AN655,AL656,"f",,Trigger)</f>
        <v>43875</v>
      </c>
      <c r="AO656" s="56">
        <f>_xll.qlInterestRateIndexMaturity(IborIndex&amp;Tenor,AN656,Trigger)</f>
        <v>43906</v>
      </c>
      <c r="AP656" s="102" t="e">
        <f>_xll.qlIndexFixing($Z$5,AM656,,Trigger)</f>
        <v>#VALUE!</v>
      </c>
      <c r="AQ656" s="102">
        <f>_xll.qlIndexFixing($AR$1,AN656,,Trigger)</f>
        <v>7.4645575027962024E-3</v>
      </c>
    </row>
    <row r="657" spans="38:43" ht="11.25" customHeight="1" x14ac:dyDescent="0.25">
      <c r="AL657" s="57" t="s">
        <v>44</v>
      </c>
      <c r="AM657" s="56">
        <f>_xll.qlInterestRateIndexFixingDate(IborIndex&amp;Tenor,AN657,Trigger)</f>
        <v>43880</v>
      </c>
      <c r="AN657" s="56">
        <f>_xll.qlCalendarAdvance(Calendar,AN656,AL657,"f",,Trigger)</f>
        <v>43882</v>
      </c>
      <c r="AO657" s="56">
        <f>_xll.qlInterestRateIndexMaturity(IborIndex&amp;Tenor,AN657,Trigger)</f>
        <v>43913</v>
      </c>
      <c r="AP657" s="102" t="e">
        <f>_xll.qlIndexFixing($Z$5,AM657,,Trigger)</f>
        <v>#VALUE!</v>
      </c>
      <c r="AQ657" s="102">
        <f>_xll.qlIndexFixing($AR$1,AN657,,Trigger)</f>
        <v>7.5136085723168187E-3</v>
      </c>
    </row>
    <row r="658" spans="38:43" ht="11.25" customHeight="1" x14ac:dyDescent="0.25">
      <c r="AL658" s="57" t="s">
        <v>44</v>
      </c>
      <c r="AM658" s="56">
        <f>_xll.qlInterestRateIndexFixingDate(IborIndex&amp;Tenor,AN658,Trigger)</f>
        <v>43887</v>
      </c>
      <c r="AN658" s="56">
        <f>_xll.qlCalendarAdvance(Calendar,AN657,AL658,"f",,Trigger)</f>
        <v>43889</v>
      </c>
      <c r="AO658" s="56">
        <f>_xll.qlInterestRateIndexMaturity(IborIndex&amp;Tenor,AN658,Trigger)</f>
        <v>43921</v>
      </c>
      <c r="AP658" s="102" t="e">
        <f>_xll.qlIndexFixing($Z$5,AM658,,Trigger)</f>
        <v>#VALUE!</v>
      </c>
      <c r="AQ658" s="102">
        <f>_xll.qlIndexFixing($AR$1,AN658,,Trigger)</f>
        <v>7.5693999092401616E-3</v>
      </c>
    </row>
    <row r="659" spans="38:43" ht="11.25" customHeight="1" x14ac:dyDescent="0.25">
      <c r="AL659" s="57" t="s">
        <v>44</v>
      </c>
      <c r="AM659" s="56">
        <f>_xll.qlInterestRateIndexFixingDate(IborIndex&amp;Tenor,AN659,Trigger)</f>
        <v>43894</v>
      </c>
      <c r="AN659" s="56">
        <f>_xll.qlCalendarAdvance(Calendar,AN658,AL659,"f",,Trigger)</f>
        <v>43896</v>
      </c>
      <c r="AO659" s="56">
        <f>_xll.qlInterestRateIndexMaturity(IborIndex&amp;Tenor,AN659,Trigger)</f>
        <v>43927</v>
      </c>
      <c r="AP659" s="102" t="e">
        <f>_xll.qlIndexFixing($Z$5,AM659,,Trigger)</f>
        <v>#VALUE!</v>
      </c>
      <c r="AQ659" s="102">
        <f>_xll.qlIndexFixing($AR$1,AN659,,Trigger)</f>
        <v>7.6317619872067356E-3</v>
      </c>
    </row>
    <row r="660" spans="38:43" ht="11.25" customHeight="1" x14ac:dyDescent="0.25">
      <c r="AL660" s="57" t="s">
        <v>44</v>
      </c>
      <c r="AM660" s="56">
        <f>_xll.qlInterestRateIndexFixingDate(IborIndex&amp;Tenor,AN660,Trigger)</f>
        <v>43901</v>
      </c>
      <c r="AN660" s="56">
        <f>_xll.qlCalendarAdvance(Calendar,AN659,AL660,"f",,Trigger)</f>
        <v>43903</v>
      </c>
      <c r="AO660" s="56">
        <f>_xll.qlInterestRateIndexMaturity(IborIndex&amp;Tenor,AN660,Trigger)</f>
        <v>43935</v>
      </c>
      <c r="AP660" s="102" t="e">
        <f>_xll.qlIndexFixing($Z$5,AM660,,Trigger)</f>
        <v>#VALUE!</v>
      </c>
      <c r="AQ660" s="102">
        <f>_xll.qlIndexFixing($AR$1,AN660,,Trigger)</f>
        <v>7.6657828339808621E-3</v>
      </c>
    </row>
    <row r="661" spans="38:43" ht="11.25" customHeight="1" x14ac:dyDescent="0.25">
      <c r="AL661" s="57" t="s">
        <v>44</v>
      </c>
      <c r="AM661" s="56">
        <f>_xll.qlInterestRateIndexFixingDate(IborIndex&amp;Tenor,AN661,Trigger)</f>
        <v>43908</v>
      </c>
      <c r="AN661" s="56">
        <f>_xll.qlCalendarAdvance(Calendar,AN660,AL661,"f",,Trigger)</f>
        <v>43910</v>
      </c>
      <c r="AO661" s="56">
        <f>_xll.qlInterestRateIndexMaturity(IborIndex&amp;Tenor,AN661,Trigger)</f>
        <v>43941</v>
      </c>
      <c r="AP661" s="102" t="e">
        <f>_xll.qlIndexFixing($Z$5,AM661,,Trigger)</f>
        <v>#VALUE!</v>
      </c>
      <c r="AQ661" s="102">
        <f>_xll.qlIndexFixing($AR$1,AN661,,Trigger)</f>
        <v>7.7134676123132599E-3</v>
      </c>
    </row>
    <row r="662" spans="38:43" ht="11.25" customHeight="1" x14ac:dyDescent="0.25">
      <c r="AL662" s="57" t="s">
        <v>44</v>
      </c>
      <c r="AM662" s="56">
        <f>_xll.qlInterestRateIndexFixingDate(IborIndex&amp;Tenor,AN662,Trigger)</f>
        <v>43915</v>
      </c>
      <c r="AN662" s="56">
        <f>_xll.qlCalendarAdvance(Calendar,AN661,AL662,"f",,Trigger)</f>
        <v>43917</v>
      </c>
      <c r="AO662" s="56">
        <f>_xll.qlInterestRateIndexMaturity(IborIndex&amp;Tenor,AN662,Trigger)</f>
        <v>43948</v>
      </c>
      <c r="AP662" s="102" t="e">
        <f>_xll.qlIndexFixing($Z$5,AM662,,Trigger)</f>
        <v>#VALUE!</v>
      </c>
      <c r="AQ662" s="102">
        <f>_xll.qlIndexFixing($AR$1,AN662,,Trigger)</f>
        <v>7.7573713213121565E-3</v>
      </c>
    </row>
    <row r="663" spans="38:43" ht="11.25" customHeight="1" x14ac:dyDescent="0.25">
      <c r="AL663" s="57" t="s">
        <v>44</v>
      </c>
      <c r="AM663" s="56">
        <f>_xll.qlInterestRateIndexFixingDate(IborIndex&amp;Tenor,AN663,Trigger)</f>
        <v>43922</v>
      </c>
      <c r="AN663" s="56">
        <f>_xll.qlCalendarAdvance(Calendar,AN662,AL663,"f",,Trigger)</f>
        <v>43924</v>
      </c>
      <c r="AO663" s="56">
        <f>_xll.qlInterestRateIndexMaturity(IborIndex&amp;Tenor,AN663,Trigger)</f>
        <v>43955</v>
      </c>
      <c r="AP663" s="102" t="e">
        <f>_xll.qlIndexFixing($Z$5,AM663,,Trigger)</f>
        <v>#VALUE!</v>
      </c>
      <c r="AQ663" s="102">
        <f>_xll.qlIndexFixing($AR$1,AN663,,Trigger)</f>
        <v>7.8043825189162419E-3</v>
      </c>
    </row>
    <row r="664" spans="38:43" ht="11.25" customHeight="1" x14ac:dyDescent="0.25">
      <c r="AL664" s="57" t="s">
        <v>44</v>
      </c>
      <c r="AM664" s="56">
        <f>_xll.qlInterestRateIndexFixingDate(IborIndex&amp;Tenor,AN664,Trigger)</f>
        <v>43929</v>
      </c>
      <c r="AN664" s="56">
        <f>_xll.qlCalendarAdvance(Calendar,AN663,AL664,"f",,Trigger)</f>
        <v>43935</v>
      </c>
      <c r="AO664" s="56">
        <f>_xll.qlInterestRateIndexMaturity(IborIndex&amp;Tenor,AN664,Trigger)</f>
        <v>43965</v>
      </c>
      <c r="AP664" s="102" t="e">
        <f>_xll.qlIndexFixing($Z$5,AM664,,Trigger)</f>
        <v>#VALUE!</v>
      </c>
      <c r="AQ664" s="102">
        <f>_xll.qlIndexFixing($AR$1,AN664,,Trigger)</f>
        <v>7.8710555788069625E-3</v>
      </c>
    </row>
    <row r="665" spans="38:43" ht="11.25" customHeight="1" x14ac:dyDescent="0.25">
      <c r="AL665" s="57" t="s">
        <v>44</v>
      </c>
      <c r="AM665" s="56">
        <f>_xll.qlInterestRateIndexFixingDate(IborIndex&amp;Tenor,AN665,Trigger)</f>
        <v>43938</v>
      </c>
      <c r="AN665" s="56">
        <f>_xll.qlCalendarAdvance(Calendar,AN664,AL665,"f",,Trigger)</f>
        <v>43942</v>
      </c>
      <c r="AO665" s="56">
        <f>_xll.qlInterestRateIndexMaturity(IborIndex&amp;Tenor,AN665,Trigger)</f>
        <v>43972</v>
      </c>
      <c r="AP665" s="102" t="e">
        <f>_xll.qlIndexFixing($Z$5,AM665,,Trigger)</f>
        <v>#VALUE!</v>
      </c>
      <c r="AQ665" s="102">
        <f>_xll.qlIndexFixing($AR$1,AN665,,Trigger)</f>
        <v>7.9172541877428615E-3</v>
      </c>
    </row>
    <row r="666" spans="38:43" ht="11.25" customHeight="1" x14ac:dyDescent="0.25">
      <c r="AL666" s="57" t="s">
        <v>44</v>
      </c>
      <c r="AM666" s="56">
        <f>_xll.qlInterestRateIndexFixingDate(IborIndex&amp;Tenor,AN666,Trigger)</f>
        <v>43945</v>
      </c>
      <c r="AN666" s="56">
        <f>_xll.qlCalendarAdvance(Calendar,AN665,AL666,"f",,Trigger)</f>
        <v>43949</v>
      </c>
      <c r="AO666" s="56">
        <f>_xll.qlInterestRateIndexMaturity(IborIndex&amp;Tenor,AN666,Trigger)</f>
        <v>43979</v>
      </c>
      <c r="AP666" s="102" t="e">
        <f>_xll.qlIndexFixing($Z$5,AM666,,Trigger)</f>
        <v>#VALUE!</v>
      </c>
      <c r="AQ666" s="102">
        <f>_xll.qlIndexFixing($AR$1,AN666,,Trigger)</f>
        <v>7.9531603718018991E-3</v>
      </c>
    </row>
    <row r="667" spans="38:43" ht="11.25" customHeight="1" x14ac:dyDescent="0.25">
      <c r="AL667" s="57" t="s">
        <v>44</v>
      </c>
      <c r="AM667" s="56">
        <f>_xll.qlInterestRateIndexFixingDate(IborIndex&amp;Tenor,AN667,Trigger)</f>
        <v>43951</v>
      </c>
      <c r="AN667" s="56">
        <f>_xll.qlCalendarAdvance(Calendar,AN666,AL667,"f",,Trigger)</f>
        <v>43956</v>
      </c>
      <c r="AO667" s="56">
        <f>_xll.qlInterestRateIndexMaturity(IborIndex&amp;Tenor,AN667,Trigger)</f>
        <v>43987</v>
      </c>
      <c r="AP667" s="102" t="e">
        <f>_xll.qlIndexFixing($Z$5,AM667,,Trigger)</f>
        <v>#VALUE!</v>
      </c>
      <c r="AQ667" s="102">
        <f>_xll.qlIndexFixing($AR$1,AN667,,Trigger)</f>
        <v>8.0091457601441651E-3</v>
      </c>
    </row>
    <row r="668" spans="38:43" ht="11.25" customHeight="1" x14ac:dyDescent="0.25">
      <c r="AL668" s="57" t="s">
        <v>44</v>
      </c>
      <c r="AM668" s="56">
        <f>_xll.qlInterestRateIndexFixingDate(IborIndex&amp;Tenor,AN668,Trigger)</f>
        <v>43959</v>
      </c>
      <c r="AN668" s="56">
        <f>_xll.qlCalendarAdvance(Calendar,AN667,AL668,"f",,Trigger)</f>
        <v>43963</v>
      </c>
      <c r="AO668" s="56">
        <f>_xll.qlInterestRateIndexMaturity(IborIndex&amp;Tenor,AN668,Trigger)</f>
        <v>43994</v>
      </c>
      <c r="AP668" s="102" t="e">
        <f>_xll.qlIndexFixing($Z$5,AM668,,Trigger)</f>
        <v>#VALUE!</v>
      </c>
      <c r="AQ668" s="102">
        <f>_xll.qlIndexFixing($AR$1,AN668,,Trigger)</f>
        <v>8.0550481348229397E-3</v>
      </c>
    </row>
    <row r="669" spans="38:43" ht="11.25" customHeight="1" x14ac:dyDescent="0.25">
      <c r="AL669" s="57" t="s">
        <v>44</v>
      </c>
      <c r="AM669" s="56">
        <f>_xll.qlInterestRateIndexFixingDate(IborIndex&amp;Tenor,AN669,Trigger)</f>
        <v>43966</v>
      </c>
      <c r="AN669" s="56">
        <f>_xll.qlCalendarAdvance(Calendar,AN668,AL669,"f",,Trigger)</f>
        <v>43970</v>
      </c>
      <c r="AO669" s="56">
        <f>_xll.qlInterestRateIndexMaturity(IborIndex&amp;Tenor,AN669,Trigger)</f>
        <v>44001</v>
      </c>
      <c r="AP669" s="102" t="e">
        <f>_xll.qlIndexFixing($Z$5,AM669,,Trigger)</f>
        <v>#VALUE!</v>
      </c>
      <c r="AQ669" s="102">
        <f>_xll.qlIndexFixing($AR$1,AN669,,Trigger)</f>
        <v>8.101046055208061E-3</v>
      </c>
    </row>
    <row r="670" spans="38:43" ht="11.25" customHeight="1" x14ac:dyDescent="0.25">
      <c r="AL670" s="57" t="s">
        <v>44</v>
      </c>
      <c r="AM670" s="56">
        <f>_xll.qlInterestRateIndexFixingDate(IborIndex&amp;Tenor,AN670,Trigger)</f>
        <v>43973</v>
      </c>
      <c r="AN670" s="56">
        <f>_xll.qlCalendarAdvance(Calendar,AN669,AL670,"f",,Trigger)</f>
        <v>43977</v>
      </c>
      <c r="AO670" s="56">
        <f>_xll.qlInterestRateIndexMaturity(IborIndex&amp;Tenor,AN670,Trigger)</f>
        <v>44008</v>
      </c>
      <c r="AP670" s="102" t="e">
        <f>_xll.qlIndexFixing($Z$5,AM670,,Trigger)</f>
        <v>#VALUE!</v>
      </c>
      <c r="AQ670" s="102">
        <f>_xll.qlIndexFixing($AR$1,AN670,,Trigger)</f>
        <v>8.1471585301989835E-3</v>
      </c>
    </row>
    <row r="671" spans="38:43" ht="11.25" customHeight="1" x14ac:dyDescent="0.25">
      <c r="AL671" s="57" t="s">
        <v>44</v>
      </c>
      <c r="AM671" s="56">
        <f>_xll.qlInterestRateIndexFixingDate(IborIndex&amp;Tenor,AN671,Trigger)</f>
        <v>43980</v>
      </c>
      <c r="AN671" s="56">
        <f>_xll.qlCalendarAdvance(Calendar,AN670,AL671,"f",,Trigger)</f>
        <v>43984</v>
      </c>
      <c r="AO671" s="56">
        <f>_xll.qlInterestRateIndexMaturity(IborIndex&amp;Tenor,AN671,Trigger)</f>
        <v>44014</v>
      </c>
      <c r="AP671" s="102" t="e">
        <f>_xll.qlIndexFixing($Z$5,AM671,,Trigger)</f>
        <v>#VALUE!</v>
      </c>
      <c r="AQ671" s="102">
        <f>_xll.qlIndexFixing($AR$1,AN671,,Trigger)</f>
        <v>8.1933868565384205E-3</v>
      </c>
    </row>
    <row r="672" spans="38:43" ht="11.25" customHeight="1" x14ac:dyDescent="0.25">
      <c r="AL672" s="57" t="s">
        <v>44</v>
      </c>
      <c r="AM672" s="56">
        <f>_xll.qlInterestRateIndexFixingDate(IborIndex&amp;Tenor,AN672,Trigger)</f>
        <v>43987</v>
      </c>
      <c r="AN672" s="56">
        <f>_xll.qlCalendarAdvance(Calendar,AN671,AL672,"f",,Trigger)</f>
        <v>43991</v>
      </c>
      <c r="AO672" s="56">
        <f>_xll.qlInterestRateIndexMaturity(IborIndex&amp;Tenor,AN672,Trigger)</f>
        <v>44021</v>
      </c>
      <c r="AP672" s="102" t="e">
        <f>_xll.qlIndexFixing($Z$5,AM672,,Trigger)</f>
        <v>#VALUE!</v>
      </c>
      <c r="AQ672" s="102">
        <f>_xll.qlIndexFixing($AR$1,AN672,,Trigger)</f>
        <v>8.2397323309915671E-3</v>
      </c>
    </row>
    <row r="673" spans="38:43" ht="11.25" customHeight="1" x14ac:dyDescent="0.25">
      <c r="AL673" s="57" t="s">
        <v>44</v>
      </c>
      <c r="AM673" s="56">
        <f>_xll.qlInterestRateIndexFixingDate(IborIndex&amp;Tenor,AN673,Trigger)</f>
        <v>43994</v>
      </c>
      <c r="AN673" s="56">
        <f>_xll.qlCalendarAdvance(Calendar,AN672,AL673,"f",,Trigger)</f>
        <v>43998</v>
      </c>
      <c r="AO673" s="56">
        <f>_xll.qlInterestRateIndexMaturity(IborIndex&amp;Tenor,AN673,Trigger)</f>
        <v>44028</v>
      </c>
      <c r="AP673" s="102" t="e">
        <f>_xll.qlIndexFixing($Z$5,AM673,,Trigger)</f>
        <v>#VALUE!</v>
      </c>
      <c r="AQ673" s="102">
        <f>_xll.qlIndexFixing($AR$1,AN673,,Trigger)</f>
        <v>8.2861962503411046E-3</v>
      </c>
    </row>
    <row r="674" spans="38:43" ht="11.25" customHeight="1" x14ac:dyDescent="0.25">
      <c r="AL674" s="57" t="s">
        <v>44</v>
      </c>
      <c r="AM674" s="56">
        <f>_xll.qlInterestRateIndexFixingDate(IborIndex&amp;Tenor,AN674,Trigger)</f>
        <v>44001</v>
      </c>
      <c r="AN674" s="56">
        <f>_xll.qlCalendarAdvance(Calendar,AN673,AL674,"f",,Trigger)</f>
        <v>44005</v>
      </c>
      <c r="AO674" s="56">
        <f>_xll.qlInterestRateIndexMaturity(IborIndex&amp;Tenor,AN674,Trigger)</f>
        <v>44035</v>
      </c>
      <c r="AP674" s="102" t="e">
        <f>_xll.qlIndexFixing($Z$5,AM674,,Trigger)</f>
        <v>#VALUE!</v>
      </c>
      <c r="AQ674" s="102">
        <f>_xll.qlIndexFixing($AR$1,AN674,,Trigger)</f>
        <v>8.3327799114096823E-3</v>
      </c>
    </row>
    <row r="675" spans="38:43" ht="11.25" customHeight="1" x14ac:dyDescent="0.25">
      <c r="AL675" s="57" t="s">
        <v>44</v>
      </c>
      <c r="AM675" s="56">
        <f>_xll.qlInterestRateIndexFixingDate(IborIndex&amp;Tenor,AN675,Trigger)</f>
        <v>44008</v>
      </c>
      <c r="AN675" s="56">
        <f>_xll.qlCalendarAdvance(Calendar,AN674,AL675,"f",,Trigger)</f>
        <v>44012</v>
      </c>
      <c r="AO675" s="56">
        <f>_xll.qlInterestRateIndexMaturity(IborIndex&amp;Tenor,AN675,Trigger)</f>
        <v>44043</v>
      </c>
      <c r="AP675" s="102" t="e">
        <f>_xll.qlIndexFixing($Z$5,AM675,,Trigger)</f>
        <v>#VALUE!</v>
      </c>
      <c r="AQ675" s="102">
        <f>_xll.qlIndexFixing($AR$1,AN675,,Trigger)</f>
        <v>8.3794846110299415E-3</v>
      </c>
    </row>
    <row r="676" spans="38:43" ht="11.25" customHeight="1" x14ac:dyDescent="0.25">
      <c r="AL676" s="57" t="s">
        <v>44</v>
      </c>
      <c r="AM676" s="56">
        <f>_xll.qlInterestRateIndexFixingDate(IborIndex&amp;Tenor,AN676,Trigger)</f>
        <v>44015</v>
      </c>
      <c r="AN676" s="56">
        <f>_xll.qlCalendarAdvance(Calendar,AN675,AL676,"f",,Trigger)</f>
        <v>44019</v>
      </c>
      <c r="AO676" s="56">
        <f>_xll.qlInterestRateIndexMaturity(IborIndex&amp;Tenor,AN676,Trigger)</f>
        <v>44050</v>
      </c>
      <c r="AP676" s="102" t="e">
        <f>_xll.qlIndexFixing($Z$5,AM676,,Trigger)</f>
        <v>#VALUE!</v>
      </c>
      <c r="AQ676" s="102">
        <f>_xll.qlIndexFixing($AR$1,AN676,,Trigger)</f>
        <v>8.4263116460694953E-3</v>
      </c>
    </row>
    <row r="677" spans="38:43" ht="11.25" customHeight="1" x14ac:dyDescent="0.25">
      <c r="AL677" s="57" t="s">
        <v>44</v>
      </c>
      <c r="AM677" s="56">
        <f>_xll.qlInterestRateIndexFixingDate(IborIndex&amp;Tenor,AN677,Trigger)</f>
        <v>44022</v>
      </c>
      <c r="AN677" s="56">
        <f>_xll.qlCalendarAdvance(Calendar,AN676,AL677,"f",,Trigger)</f>
        <v>44026</v>
      </c>
      <c r="AO677" s="56">
        <f>_xll.qlInterestRateIndexMaturity(IborIndex&amp;Tenor,AN677,Trigger)</f>
        <v>44057</v>
      </c>
      <c r="AP677" s="102" t="e">
        <f>_xll.qlIndexFixing($Z$5,AM677,,Trigger)</f>
        <v>#VALUE!</v>
      </c>
      <c r="AQ677" s="102">
        <f>_xll.qlIndexFixing($AR$1,AN677,,Trigger)</f>
        <v>8.4732623134184393E-3</v>
      </c>
    </row>
    <row r="678" spans="38:43" ht="11.25" customHeight="1" x14ac:dyDescent="0.25">
      <c r="AL678" s="57" t="s">
        <v>44</v>
      </c>
      <c r="AM678" s="56">
        <f>_xll.qlInterestRateIndexFixingDate(IborIndex&amp;Tenor,AN678,Trigger)</f>
        <v>44029</v>
      </c>
      <c r="AN678" s="56">
        <f>_xll.qlCalendarAdvance(Calendar,AN677,AL678,"f",,Trigger)</f>
        <v>44033</v>
      </c>
      <c r="AO678" s="56">
        <f>_xll.qlInterestRateIndexMaturity(IborIndex&amp;Tenor,AN678,Trigger)</f>
        <v>44064</v>
      </c>
      <c r="AP678" s="102" t="e">
        <f>_xll.qlIndexFixing($Z$5,AM678,,Trigger)</f>
        <v>#VALUE!</v>
      </c>
      <c r="AQ678" s="102">
        <f>_xll.qlIndexFixing($AR$1,AN678,,Trigger)</f>
        <v>8.5203379099918486E-3</v>
      </c>
    </row>
    <row r="679" spans="38:43" ht="11.25" customHeight="1" x14ac:dyDescent="0.25">
      <c r="AL679" s="57" t="s">
        <v>44</v>
      </c>
      <c r="AM679" s="56">
        <f>_xll.qlInterestRateIndexFixingDate(IborIndex&amp;Tenor,AN679,Trigger)</f>
        <v>44036</v>
      </c>
      <c r="AN679" s="56">
        <f>_xll.qlCalendarAdvance(Calendar,AN678,AL679,"f",,Trigger)</f>
        <v>44040</v>
      </c>
      <c r="AO679" s="56">
        <f>_xll.qlInterestRateIndexMaturity(IborIndex&amp;Tenor,AN679,Trigger)</f>
        <v>44071</v>
      </c>
      <c r="AP679" s="102" t="e">
        <f>_xll.qlIndexFixing($Z$5,AM679,,Trigger)</f>
        <v>#VALUE!</v>
      </c>
      <c r="AQ679" s="102">
        <f>_xll.qlIndexFixing($AR$1,AN679,,Trigger)</f>
        <v>8.5675397327347746E-3</v>
      </c>
    </row>
    <row r="680" spans="38:43" ht="11.25" customHeight="1" x14ac:dyDescent="0.25">
      <c r="AL680" s="57" t="s">
        <v>44</v>
      </c>
      <c r="AM680" s="56">
        <f>_xll.qlInterestRateIndexFixingDate(IborIndex&amp;Tenor,AN680,Trigger)</f>
        <v>44043</v>
      </c>
      <c r="AN680" s="56">
        <f>_xll.qlCalendarAdvance(Calendar,AN679,AL680,"f",,Trigger)</f>
        <v>44047</v>
      </c>
      <c r="AO680" s="56">
        <f>_xll.qlInterestRateIndexMaturity(IborIndex&amp;Tenor,AN680,Trigger)</f>
        <v>44078</v>
      </c>
      <c r="AP680" s="102" t="e">
        <f>_xll.qlIndexFixing($Z$5,AM680,,Trigger)</f>
        <v>#VALUE!</v>
      </c>
      <c r="AQ680" s="102">
        <f>_xll.qlIndexFixing($AR$1,AN680,,Trigger)</f>
        <v>8.6148690786122528E-3</v>
      </c>
    </row>
    <row r="681" spans="38:43" ht="11.25" customHeight="1" x14ac:dyDescent="0.25">
      <c r="AL681" s="57" t="s">
        <v>44</v>
      </c>
      <c r="AM681" s="56">
        <f>_xll.qlInterestRateIndexFixingDate(IborIndex&amp;Tenor,AN681,Trigger)</f>
        <v>44050</v>
      </c>
      <c r="AN681" s="56">
        <f>_xll.qlCalendarAdvance(Calendar,AN680,AL681,"f",,Trigger)</f>
        <v>44054</v>
      </c>
      <c r="AO681" s="56">
        <f>_xll.qlInterestRateIndexMaturity(IborIndex&amp;Tenor,AN681,Trigger)</f>
        <v>44085</v>
      </c>
      <c r="AP681" s="102" t="e">
        <f>_xll.qlIndexFixing($Z$5,AM681,,Trigger)</f>
        <v>#VALUE!</v>
      </c>
      <c r="AQ681" s="102">
        <f>_xll.qlIndexFixing($AR$1,AN681,,Trigger)</f>
        <v>8.6623272446142985E-3</v>
      </c>
    </row>
    <row r="682" spans="38:43" ht="11.25" customHeight="1" x14ac:dyDescent="0.25">
      <c r="AL682" s="57" t="s">
        <v>44</v>
      </c>
      <c r="AM682" s="56">
        <f>_xll.qlInterestRateIndexFixingDate(IborIndex&amp;Tenor,AN682,Trigger)</f>
        <v>44057</v>
      </c>
      <c r="AN682" s="56">
        <f>_xll.qlCalendarAdvance(Calendar,AN681,AL682,"f",,Trigger)</f>
        <v>44061</v>
      </c>
      <c r="AO682" s="56">
        <f>_xll.qlInterestRateIndexMaturity(IborIndex&amp;Tenor,AN682,Trigger)</f>
        <v>44092</v>
      </c>
      <c r="AP682" s="102" t="e">
        <f>_xll.qlIndexFixing($Z$5,AM682,,Trigger)</f>
        <v>#VALUE!</v>
      </c>
      <c r="AQ682" s="102">
        <f>_xll.qlIndexFixing($AR$1,AN682,,Trigger)</f>
        <v>8.7099155277708951E-3</v>
      </c>
    </row>
    <row r="683" spans="38:43" ht="11.25" customHeight="1" x14ac:dyDescent="0.25">
      <c r="AL683" s="57" t="s">
        <v>44</v>
      </c>
      <c r="AM683" s="56">
        <f>_xll.qlInterestRateIndexFixingDate(IborIndex&amp;Tenor,AN683,Trigger)</f>
        <v>44064</v>
      </c>
      <c r="AN683" s="56">
        <f>_xll.qlCalendarAdvance(Calendar,AN682,AL683,"f",,Trigger)</f>
        <v>44068</v>
      </c>
      <c r="AO683" s="56">
        <f>_xll.qlInterestRateIndexMaturity(IborIndex&amp;Tenor,AN683,Trigger)</f>
        <v>44099</v>
      </c>
      <c r="AP683" s="102" t="e">
        <f>_xll.qlIndexFixing($Z$5,AM683,,Trigger)</f>
        <v>#VALUE!</v>
      </c>
      <c r="AQ683" s="102">
        <f>_xll.qlIndexFixing($AR$1,AN683,,Trigger)</f>
        <v>8.75763522511952E-3</v>
      </c>
    </row>
    <row r="684" spans="38:43" ht="11.25" customHeight="1" x14ac:dyDescent="0.25">
      <c r="AL684" s="57" t="s">
        <v>44</v>
      </c>
      <c r="AM684" s="56">
        <f>_xll.qlInterestRateIndexFixingDate(IborIndex&amp;Tenor,AN684,Trigger)</f>
        <v>44071</v>
      </c>
      <c r="AN684" s="56">
        <f>_xll.qlCalendarAdvance(Calendar,AN683,AL684,"f",,Trigger)</f>
        <v>44075</v>
      </c>
      <c r="AO684" s="56">
        <f>_xll.qlInterestRateIndexMaturity(IborIndex&amp;Tenor,AN684,Trigger)</f>
        <v>44105</v>
      </c>
      <c r="AP684" s="102" t="e">
        <f>_xll.qlIndexFixing($Z$5,AM684,,Trigger)</f>
        <v>#VALUE!</v>
      </c>
      <c r="AQ684" s="102">
        <f>_xll.qlIndexFixing($AR$1,AN684,,Trigger)</f>
        <v>8.8054876337351207E-3</v>
      </c>
    </row>
    <row r="685" spans="38:43" ht="11.25" customHeight="1" x14ac:dyDescent="0.25">
      <c r="AL685" s="57" t="s">
        <v>44</v>
      </c>
      <c r="AM685" s="56">
        <f>_xll.qlInterestRateIndexFixingDate(IborIndex&amp;Tenor,AN685,Trigger)</f>
        <v>44078</v>
      </c>
      <c r="AN685" s="56">
        <f>_xll.qlCalendarAdvance(Calendar,AN684,AL685,"f",,Trigger)</f>
        <v>44082</v>
      </c>
      <c r="AO685" s="56">
        <f>_xll.qlInterestRateIndexMaturity(IborIndex&amp;Tenor,AN685,Trigger)</f>
        <v>44112</v>
      </c>
      <c r="AP685" s="102" t="e">
        <f>_xll.qlIndexFixing($Z$5,AM685,,Trigger)</f>
        <v>#VALUE!</v>
      </c>
      <c r="AQ685" s="102">
        <f>_xll.qlIndexFixing($AR$1,AN685,,Trigger)</f>
        <v>8.8534740507201226E-3</v>
      </c>
    </row>
    <row r="686" spans="38:43" ht="11.25" customHeight="1" x14ac:dyDescent="0.25">
      <c r="AL686" s="57" t="s">
        <v>44</v>
      </c>
      <c r="AM686" s="56">
        <f>_xll.qlInterestRateIndexFixingDate(IborIndex&amp;Tenor,AN686,Trigger)</f>
        <v>44085</v>
      </c>
      <c r="AN686" s="56">
        <f>_xll.qlCalendarAdvance(Calendar,AN685,AL686,"f",,Trigger)</f>
        <v>44089</v>
      </c>
      <c r="AO686" s="56">
        <f>_xll.qlInterestRateIndexMaturity(IborIndex&amp;Tenor,AN686,Trigger)</f>
        <v>44119</v>
      </c>
      <c r="AP686" s="102" t="e">
        <f>_xll.qlIndexFixing($Z$5,AM686,,Trigger)</f>
        <v>#VALUE!</v>
      </c>
      <c r="AQ686" s="102">
        <f>_xll.qlIndexFixing($AR$1,AN686,,Trigger)</f>
        <v>8.9015957731994333E-3</v>
      </c>
    </row>
    <row r="687" spans="38:43" ht="11.25" customHeight="1" x14ac:dyDescent="0.25">
      <c r="AL687" s="57" t="s">
        <v>44</v>
      </c>
      <c r="AM687" s="56">
        <f>_xll.qlInterestRateIndexFixingDate(IborIndex&amp;Tenor,AN687,Trigger)</f>
        <v>44092</v>
      </c>
      <c r="AN687" s="56">
        <f>_xll.qlCalendarAdvance(Calendar,AN686,AL687,"f",,Trigger)</f>
        <v>44096</v>
      </c>
      <c r="AO687" s="56">
        <f>_xll.qlInterestRateIndexMaturity(IborIndex&amp;Tenor,AN687,Trigger)</f>
        <v>44126</v>
      </c>
      <c r="AP687" s="102" t="e">
        <f>_xll.qlIndexFixing($Z$5,AM687,,Trigger)</f>
        <v>#VALUE!</v>
      </c>
      <c r="AQ687" s="102">
        <f>_xll.qlIndexFixing($AR$1,AN687,,Trigger)</f>
        <v>8.9498540983254382E-3</v>
      </c>
    </row>
    <row r="688" spans="38:43" ht="11.25" customHeight="1" x14ac:dyDescent="0.25">
      <c r="AL688" s="57" t="s">
        <v>44</v>
      </c>
      <c r="AM688" s="56">
        <f>_xll.qlInterestRateIndexFixingDate(IborIndex&amp;Tenor,AN688,Trigger)</f>
        <v>44099</v>
      </c>
      <c r="AN688" s="56">
        <f>_xll.qlCalendarAdvance(Calendar,AN687,AL688,"f",,Trigger)</f>
        <v>44103</v>
      </c>
      <c r="AO688" s="56">
        <f>_xll.qlInterestRateIndexMaturity(IborIndex&amp;Tenor,AN688,Trigger)</f>
        <v>44133</v>
      </c>
      <c r="AP688" s="102" t="e">
        <f>_xll.qlIndexFixing($Z$5,AM688,,Trigger)</f>
        <v>#VALUE!</v>
      </c>
      <c r="AQ688" s="102">
        <f>_xll.qlIndexFixing($AR$1,AN688,,Trigger)</f>
        <v>8.9982503232804989E-3</v>
      </c>
    </row>
    <row r="689" spans="38:43" ht="11.25" customHeight="1" x14ac:dyDescent="0.25">
      <c r="AL689" s="57" t="s">
        <v>44</v>
      </c>
      <c r="AM689" s="56">
        <f>_xll.qlInterestRateIndexFixingDate(IborIndex&amp;Tenor,AN689,Trigger)</f>
        <v>44106</v>
      </c>
      <c r="AN689" s="56">
        <f>_xll.qlCalendarAdvance(Calendar,AN688,AL689,"f",,Trigger)</f>
        <v>44110</v>
      </c>
      <c r="AO689" s="56">
        <f>_xll.qlInterestRateIndexMaturity(IborIndex&amp;Tenor,AN689,Trigger)</f>
        <v>44141</v>
      </c>
      <c r="AP689" s="102" t="e">
        <f>_xll.qlIndexFixing($Z$5,AM689,,Trigger)</f>
        <v>#VALUE!</v>
      </c>
      <c r="AQ689" s="102">
        <f>_xll.qlIndexFixing($AR$1,AN689,,Trigger)</f>
        <v>9.0467857452719569E-3</v>
      </c>
    </row>
    <row r="690" spans="38:43" ht="11.25" customHeight="1" x14ac:dyDescent="0.25">
      <c r="AL690" s="57" t="s">
        <v>44</v>
      </c>
      <c r="AM690" s="56">
        <f>_xll.qlInterestRateIndexFixingDate(IborIndex&amp;Tenor,AN690,Trigger)</f>
        <v>44113</v>
      </c>
      <c r="AN690" s="56">
        <f>_xll.qlCalendarAdvance(Calendar,AN689,AL690,"f",,Trigger)</f>
        <v>44117</v>
      </c>
      <c r="AO690" s="56">
        <f>_xll.qlInterestRateIndexMaturity(IborIndex&amp;Tenor,AN690,Trigger)</f>
        <v>44148</v>
      </c>
      <c r="AP690" s="102" t="e">
        <f>_xll.qlIndexFixing($Z$5,AM690,,Trigger)</f>
        <v>#VALUE!</v>
      </c>
      <c r="AQ690" s="102">
        <f>_xll.qlIndexFixing($AR$1,AN690,,Trigger)</f>
        <v>9.0954616615346318E-3</v>
      </c>
    </row>
    <row r="691" spans="38:43" ht="11.25" customHeight="1" x14ac:dyDescent="0.25">
      <c r="AL691" s="57" t="s">
        <v>44</v>
      </c>
      <c r="AM691" s="56">
        <f>_xll.qlInterestRateIndexFixingDate(IborIndex&amp;Tenor,AN691,Trigger)</f>
        <v>44120</v>
      </c>
      <c r="AN691" s="56">
        <f>_xll.qlCalendarAdvance(Calendar,AN690,AL691,"f",,Trigger)</f>
        <v>44124</v>
      </c>
      <c r="AO691" s="56">
        <f>_xll.qlInterestRateIndexMaturity(IborIndex&amp;Tenor,AN691,Trigger)</f>
        <v>44155</v>
      </c>
      <c r="AP691" s="102" t="e">
        <f>_xll.qlIndexFixing($Z$5,AM691,,Trigger)</f>
        <v>#VALUE!</v>
      </c>
      <c r="AQ691" s="102">
        <f>_xll.qlIndexFixing($AR$1,AN691,,Trigger)</f>
        <v>9.1442793693308211E-3</v>
      </c>
    </row>
    <row r="692" spans="38:43" ht="11.25" customHeight="1" x14ac:dyDescent="0.25">
      <c r="AL692" s="57" t="s">
        <v>44</v>
      </c>
      <c r="AM692" s="56">
        <f>_xll.qlInterestRateIndexFixingDate(IborIndex&amp;Tenor,AN692,Trigger)</f>
        <v>44127</v>
      </c>
      <c r="AN692" s="56">
        <f>_xll.qlCalendarAdvance(Calendar,AN691,AL692,"f",,Trigger)</f>
        <v>44131</v>
      </c>
      <c r="AO692" s="56">
        <f>_xll.qlInterestRateIndexMaturity(IborIndex&amp;Tenor,AN692,Trigger)</f>
        <v>44162</v>
      </c>
      <c r="AP692" s="102" t="e">
        <f>_xll.qlIndexFixing($Z$5,AM692,,Trigger)</f>
        <v>#VALUE!</v>
      </c>
      <c r="AQ692" s="102">
        <f>_xll.qlIndexFixing($AR$1,AN692,,Trigger)</f>
        <v>9.1932401659527985E-3</v>
      </c>
    </row>
    <row r="693" spans="38:43" ht="11.25" customHeight="1" x14ac:dyDescent="0.25">
      <c r="AL693" s="57" t="s">
        <v>44</v>
      </c>
      <c r="AM693" s="56">
        <f>_xll.qlInterestRateIndexFixingDate(IborIndex&amp;Tenor,AN693,Trigger)</f>
        <v>44134</v>
      </c>
      <c r="AN693" s="56">
        <f>_xll.qlCalendarAdvance(Calendar,AN692,AL693,"f",,Trigger)</f>
        <v>44138</v>
      </c>
      <c r="AO693" s="56">
        <f>_xll.qlInterestRateIndexMaturity(IborIndex&amp;Tenor,AN693,Trigger)</f>
        <v>44168</v>
      </c>
      <c r="AP693" s="102" t="e">
        <f>_xll.qlIndexFixing($Z$5,AM693,,Trigger)</f>
        <v>#VALUE!</v>
      </c>
      <c r="AQ693" s="102">
        <f>_xll.qlIndexFixing($AR$1,AN693,,Trigger)</f>
        <v>9.2423453487203155E-3</v>
      </c>
    </row>
    <row r="694" spans="38:43" ht="11.25" customHeight="1" x14ac:dyDescent="0.25">
      <c r="AL694" s="57" t="s">
        <v>44</v>
      </c>
      <c r="AM694" s="56">
        <f>_xll.qlInterestRateIndexFixingDate(IborIndex&amp;Tenor,AN694,Trigger)</f>
        <v>44141</v>
      </c>
      <c r="AN694" s="56">
        <f>_xll.qlCalendarAdvance(Calendar,AN693,AL694,"f",,Trigger)</f>
        <v>44145</v>
      </c>
      <c r="AO694" s="56">
        <f>_xll.qlInterestRateIndexMaturity(IborIndex&amp;Tenor,AN694,Trigger)</f>
        <v>44175</v>
      </c>
      <c r="AP694" s="102" t="e">
        <f>_xll.qlIndexFixing($Z$5,AM694,,Trigger)</f>
        <v>#VALUE!</v>
      </c>
      <c r="AQ694" s="102">
        <f>_xll.qlIndexFixing($AR$1,AN694,,Trigger)</f>
        <v>9.291596214978104E-3</v>
      </c>
    </row>
    <row r="695" spans="38:43" ht="11.25" customHeight="1" x14ac:dyDescent="0.25">
      <c r="AL695" s="57" t="s">
        <v>44</v>
      </c>
      <c r="AM695" s="56">
        <f>_xll.qlInterestRateIndexFixingDate(IborIndex&amp;Tenor,AN695,Trigger)</f>
        <v>44148</v>
      </c>
      <c r="AN695" s="56">
        <f>_xll.qlCalendarAdvance(Calendar,AN694,AL695,"f",,Trigger)</f>
        <v>44152</v>
      </c>
      <c r="AO695" s="56">
        <f>_xll.qlInterestRateIndexMaturity(IborIndex&amp;Tenor,AN695,Trigger)</f>
        <v>44182</v>
      </c>
      <c r="AP695" s="102" t="e">
        <f>_xll.qlIndexFixing($Z$5,AM695,,Trigger)</f>
        <v>#VALUE!</v>
      </c>
      <c r="AQ695" s="102">
        <f>_xll.qlIndexFixing($AR$1,AN695,,Trigger)</f>
        <v>9.3409940621008714E-3</v>
      </c>
    </row>
    <row r="696" spans="38:43" ht="11.25" customHeight="1" x14ac:dyDescent="0.25">
      <c r="AL696" s="57" t="s">
        <v>44</v>
      </c>
      <c r="AM696" s="56">
        <f>_xll.qlInterestRateIndexFixingDate(IborIndex&amp;Tenor,AN696,Trigger)</f>
        <v>44155</v>
      </c>
      <c r="AN696" s="56">
        <f>_xll.qlCalendarAdvance(Calendar,AN695,AL696,"f",,Trigger)</f>
        <v>44159</v>
      </c>
      <c r="AO696" s="56">
        <f>_xll.qlInterestRateIndexMaturity(IborIndex&amp;Tenor,AN696,Trigger)</f>
        <v>44189</v>
      </c>
      <c r="AP696" s="102" t="e">
        <f>_xll.qlIndexFixing($Z$5,AM696,,Trigger)</f>
        <v>#VALUE!</v>
      </c>
      <c r="AQ696" s="102">
        <f>_xll.qlIndexFixing($AR$1,AN696,,Trigger)</f>
        <v>9.3905401874957994E-3</v>
      </c>
    </row>
    <row r="697" spans="38:43" ht="11.25" customHeight="1" x14ac:dyDescent="0.25">
      <c r="AL697" s="57" t="s">
        <v>44</v>
      </c>
      <c r="AM697" s="56">
        <f>_xll.qlInterestRateIndexFixingDate(IborIndex&amp;Tenor,AN697,Trigger)</f>
        <v>44162</v>
      </c>
      <c r="AN697" s="56">
        <f>_xll.qlCalendarAdvance(Calendar,AN696,AL697,"f",,Trigger)</f>
        <v>44166</v>
      </c>
      <c r="AO697" s="56">
        <f>_xll.qlInterestRateIndexMaturity(IborIndex&amp;Tenor,AN697,Trigger)</f>
        <v>44200</v>
      </c>
      <c r="AP697" s="102" t="e">
        <f>_xll.qlIndexFixing($Z$5,AM697,,Trigger)</f>
        <v>#VALUE!</v>
      </c>
      <c r="AQ697" s="102">
        <f>_xll.qlIndexFixing($AR$1,AN697,,Trigger)</f>
        <v>9.4402358885900539E-3</v>
      </c>
    </row>
    <row r="698" spans="38:43" ht="11.25" customHeight="1" x14ac:dyDescent="0.25">
      <c r="AL698" s="57" t="s">
        <v>44</v>
      </c>
      <c r="AM698" s="56">
        <f>_xll.qlInterestRateIndexFixingDate(IborIndex&amp;Tenor,AN698,Trigger)</f>
        <v>44169</v>
      </c>
      <c r="AN698" s="56">
        <f>_xll.qlCalendarAdvance(Calendar,AN697,AL698,"f",,Trigger)</f>
        <v>44173</v>
      </c>
      <c r="AO698" s="56">
        <f>_xll.qlInterestRateIndexMaturity(IborIndex&amp;Tenor,AN698,Trigger)</f>
        <v>44204</v>
      </c>
      <c r="AP698" s="102" t="e">
        <f>_xll.qlIndexFixing($Z$5,AM698,,Trigger)</f>
        <v>#VALUE!</v>
      </c>
      <c r="AQ698" s="102">
        <f>_xll.qlIndexFixing($AR$1,AN698,,Trigger)</f>
        <v>9.4900824628507685E-3</v>
      </c>
    </row>
    <row r="699" spans="38:43" ht="11.25" customHeight="1" x14ac:dyDescent="0.25">
      <c r="AL699" s="57" t="s">
        <v>44</v>
      </c>
      <c r="AM699" s="56">
        <f>_xll.qlInterestRateIndexFixingDate(IborIndex&amp;Tenor,AN699,Trigger)</f>
        <v>44176</v>
      </c>
      <c r="AN699" s="56">
        <f>_xll.qlCalendarAdvance(Calendar,AN698,AL699,"f",,Trigger)</f>
        <v>44180</v>
      </c>
      <c r="AO699" s="56">
        <f>_xll.qlInterestRateIndexMaturity(IborIndex&amp;Tenor,AN699,Trigger)</f>
        <v>44211</v>
      </c>
      <c r="AP699" s="102" t="e">
        <f>_xll.qlIndexFixing($Z$5,AM699,,Trigger)</f>
        <v>#VALUE!</v>
      </c>
      <c r="AQ699" s="102">
        <f>_xll.qlIndexFixing($AR$1,AN699,,Trigger)</f>
        <v>9.540081207762563E-3</v>
      </c>
    </row>
    <row r="700" spans="38:43" ht="11.25" customHeight="1" x14ac:dyDescent="0.25">
      <c r="AL700" s="57" t="s">
        <v>44</v>
      </c>
      <c r="AM700" s="56">
        <f>_xll.qlInterestRateIndexFixingDate(IborIndex&amp;Tenor,AN700,Trigger)</f>
        <v>44183</v>
      </c>
      <c r="AN700" s="56">
        <f>_xll.qlCalendarAdvance(Calendar,AN699,AL700,"f",,Trigger)</f>
        <v>44187</v>
      </c>
      <c r="AO700" s="56">
        <f>_xll.qlInterestRateIndexMaturity(IborIndex&amp;Tenor,AN700,Trigger)</f>
        <v>44218</v>
      </c>
      <c r="AP700" s="102" t="e">
        <f>_xll.qlIndexFixing($Z$5,AM700,,Trigger)</f>
        <v>#VALUE!</v>
      </c>
      <c r="AQ700" s="102">
        <f>_xll.qlIndexFixing($AR$1,AN700,,Trigger)</f>
        <v>9.5902334208450291E-3</v>
      </c>
    </row>
    <row r="701" spans="38:43" ht="11.25" customHeight="1" x14ac:dyDescent="0.25">
      <c r="AL701" s="57" t="s">
        <v>44</v>
      </c>
      <c r="AM701" s="56">
        <f>_xll.qlInterestRateIndexFixingDate(IborIndex&amp;Tenor,AN701,Trigger)</f>
        <v>44189</v>
      </c>
      <c r="AN701" s="56">
        <f>_xll.qlCalendarAdvance(Calendar,AN700,AL701,"f",,Trigger)</f>
        <v>44194</v>
      </c>
      <c r="AO701" s="56">
        <f>_xll.qlInterestRateIndexMaturity(IborIndex&amp;Tenor,AN701,Trigger)</f>
        <v>44225</v>
      </c>
      <c r="AP701" s="102" t="e">
        <f>_xll.qlIndexFixing($Z$5,AM701,,Trigger)</f>
        <v>#VALUE!</v>
      </c>
      <c r="AQ701" s="102">
        <f>_xll.qlIndexFixing($AR$1,AN701,,Trigger)</f>
        <v>9.6293367709485624E-3</v>
      </c>
    </row>
    <row r="702" spans="38:43" ht="11.25" customHeight="1" x14ac:dyDescent="0.25">
      <c r="AL702" s="57" t="s">
        <v>44</v>
      </c>
      <c r="AM702" s="56">
        <f>_xll.qlInterestRateIndexFixingDate(IborIndex&amp;Tenor,AN702,Trigger)</f>
        <v>44196</v>
      </c>
      <c r="AN702" s="56">
        <f>_xll.qlCalendarAdvance(Calendar,AN701,AL702,"f",,Trigger)</f>
        <v>44201</v>
      </c>
      <c r="AO702" s="56">
        <f>_xll.qlInterestRateIndexMaturity(IborIndex&amp;Tenor,AN702,Trigger)</f>
        <v>44232</v>
      </c>
      <c r="AP702" s="102" t="e">
        <f>_xll.qlIndexFixing($Z$5,AM702,,Trigger)</f>
        <v>#VALUE!</v>
      </c>
      <c r="AQ702" s="102">
        <f>_xll.qlIndexFixing($AR$1,AN702,,Trigger)</f>
        <v>9.6910034417577173E-3</v>
      </c>
    </row>
    <row r="703" spans="38:43" ht="11.25" customHeight="1" x14ac:dyDescent="0.25">
      <c r="AL703" s="57" t="s">
        <v>44</v>
      </c>
      <c r="AM703" s="56">
        <f>_xll.qlInterestRateIndexFixingDate(IborIndex&amp;Tenor,AN703,Trigger)</f>
        <v>44204</v>
      </c>
      <c r="AN703" s="56">
        <f>_xll.qlCalendarAdvance(Calendar,AN702,AL703,"f",,Trigger)</f>
        <v>44208</v>
      </c>
      <c r="AO703" s="56">
        <f>_xll.qlInterestRateIndexMaturity(IborIndex&amp;Tenor,AN703,Trigger)</f>
        <v>44239</v>
      </c>
      <c r="AP703" s="102" t="e">
        <f>_xll.qlIndexFixing($Z$5,AM703,,Trigger)</f>
        <v>#VALUE!</v>
      </c>
      <c r="AQ703" s="102">
        <f>_xll.qlIndexFixing($AR$1,AN703,,Trigger)</f>
        <v>9.7416238447695092E-3</v>
      </c>
    </row>
    <row r="704" spans="38:43" ht="11.25" customHeight="1" x14ac:dyDescent="0.25">
      <c r="AL704" s="57" t="s">
        <v>44</v>
      </c>
      <c r="AM704" s="56">
        <f>_xll.qlInterestRateIndexFixingDate(IborIndex&amp;Tenor,AN704,Trigger)</f>
        <v>44211</v>
      </c>
      <c r="AN704" s="56">
        <f>_xll.qlCalendarAdvance(Calendar,AN703,AL704,"f",,Trigger)</f>
        <v>44215</v>
      </c>
      <c r="AO704" s="56">
        <f>_xll.qlInterestRateIndexMaturity(IborIndex&amp;Tenor,AN704,Trigger)</f>
        <v>44246</v>
      </c>
      <c r="AP704" s="102" t="e">
        <f>_xll.qlIndexFixing($Z$5,AM704,,Trigger)</f>
        <v>#VALUE!</v>
      </c>
      <c r="AQ704" s="102">
        <f>_xll.qlIndexFixing($AR$1,AN704,,Trigger)</f>
        <v>9.7924029063251039E-3</v>
      </c>
    </row>
    <row r="705" spans="38:43" ht="11.25" customHeight="1" x14ac:dyDescent="0.25">
      <c r="AL705" s="57" t="s">
        <v>44</v>
      </c>
      <c r="AM705" s="56">
        <f>_xll.qlInterestRateIndexFixingDate(IborIndex&amp;Tenor,AN705,Trigger)</f>
        <v>44218</v>
      </c>
      <c r="AN705" s="56">
        <f>_xll.qlCalendarAdvance(Calendar,AN704,AL705,"f",,Trigger)</f>
        <v>44222</v>
      </c>
      <c r="AO705" s="56">
        <f>_xll.qlInterestRateIndexMaturity(IborIndex&amp;Tenor,AN705,Trigger)</f>
        <v>44253</v>
      </c>
      <c r="AP705" s="102" t="e">
        <f>_xll.qlIndexFixing($Z$5,AM705,,Trigger)</f>
        <v>#VALUE!</v>
      </c>
      <c r="AQ705" s="102">
        <f>_xll.qlIndexFixing($AR$1,AN705,,Trigger)</f>
        <v>9.831985187919742E-3</v>
      </c>
    </row>
    <row r="706" spans="38:43" ht="11.25" customHeight="1" x14ac:dyDescent="0.25">
      <c r="AL706" s="57" t="s">
        <v>44</v>
      </c>
      <c r="AM706" s="56">
        <f>_xll.qlInterestRateIndexFixingDate(IborIndex&amp;Tenor,AN706,Trigger)</f>
        <v>44225</v>
      </c>
      <c r="AN706" s="56">
        <f>_xll.qlCalendarAdvance(Calendar,AN705,AL706,"f",,Trigger)</f>
        <v>44229</v>
      </c>
      <c r="AO706" s="56">
        <f>_xll.qlInterestRateIndexMaturity(IborIndex&amp;Tenor,AN706,Trigger)</f>
        <v>44257</v>
      </c>
      <c r="AP706" s="102" t="e">
        <f>_xll.qlIndexFixing($Z$5,AM706,,Trigger)</f>
        <v>#VALUE!</v>
      </c>
      <c r="AQ706" s="102">
        <f>_xll.qlIndexFixing($AR$1,AN706,,Trigger)</f>
        <v>9.8792504363119441E-3</v>
      </c>
    </row>
    <row r="707" spans="38:43" ht="11.25" customHeight="1" x14ac:dyDescent="0.25">
      <c r="AL707" s="57" t="s">
        <v>44</v>
      </c>
      <c r="AM707" s="56">
        <f>_xll.qlInterestRateIndexFixingDate(IborIndex&amp;Tenor,AN707,Trigger)</f>
        <v>44232</v>
      </c>
      <c r="AN707" s="56">
        <f>_xll.qlCalendarAdvance(Calendar,AN706,AL707,"f",,Trigger)</f>
        <v>44236</v>
      </c>
      <c r="AO707" s="56">
        <f>_xll.qlInterestRateIndexMaturity(IborIndex&amp;Tenor,AN707,Trigger)</f>
        <v>44264</v>
      </c>
      <c r="AP707" s="102" t="e">
        <f>_xll.qlIndexFixing($Z$5,AM707,,Trigger)</f>
        <v>#VALUE!</v>
      </c>
      <c r="AQ707" s="102">
        <f>_xll.qlIndexFixing($AR$1,AN707,,Trigger)</f>
        <v>9.9304607852933116E-3</v>
      </c>
    </row>
    <row r="708" spans="38:43" ht="11.25" customHeight="1" x14ac:dyDescent="0.25">
      <c r="AL708" s="57" t="s">
        <v>44</v>
      </c>
      <c r="AM708" s="56">
        <f>_xll.qlInterestRateIndexFixingDate(IborIndex&amp;Tenor,AN708,Trigger)</f>
        <v>44239</v>
      </c>
      <c r="AN708" s="56">
        <f>_xll.qlCalendarAdvance(Calendar,AN707,AL708,"f",,Trigger)</f>
        <v>44243</v>
      </c>
      <c r="AO708" s="56">
        <f>_xll.qlInterestRateIndexMaturity(IborIndex&amp;Tenor,AN708,Trigger)</f>
        <v>44271</v>
      </c>
      <c r="AP708" s="102" t="e">
        <f>_xll.qlIndexFixing($Z$5,AM708,,Trigger)</f>
        <v>#VALUE!</v>
      </c>
      <c r="AQ708" s="102">
        <f>_xll.qlIndexFixing($AR$1,AN708,,Trigger)</f>
        <v>9.9818345656345533E-3</v>
      </c>
    </row>
    <row r="709" spans="38:43" ht="11.25" customHeight="1" x14ac:dyDescent="0.25">
      <c r="AL709" s="57" t="s">
        <v>44</v>
      </c>
      <c r="AM709" s="56">
        <f>_xll.qlInterestRateIndexFixingDate(IborIndex&amp;Tenor,AN709,Trigger)</f>
        <v>44246</v>
      </c>
      <c r="AN709" s="56">
        <f>_xll.qlCalendarAdvance(Calendar,AN708,AL709,"f",,Trigger)</f>
        <v>44250</v>
      </c>
      <c r="AO709" s="56">
        <f>_xll.qlInterestRateIndexMaturity(IborIndex&amp;Tenor,AN709,Trigger)</f>
        <v>44278</v>
      </c>
      <c r="AP709" s="102" t="e">
        <f>_xll.qlIndexFixing($Z$5,AM709,,Trigger)</f>
        <v>#VALUE!</v>
      </c>
      <c r="AQ709" s="102">
        <f>_xll.qlIndexFixing($AR$1,AN709,,Trigger)</f>
        <v>1.0033373074697887E-2</v>
      </c>
    </row>
    <row r="710" spans="38:43" ht="11.25" customHeight="1" x14ac:dyDescent="0.25">
      <c r="AL710" s="57" t="s">
        <v>44</v>
      </c>
      <c r="AM710" s="56">
        <f>_xll.qlInterestRateIndexFixingDate(IborIndex&amp;Tenor,AN710,Trigger)</f>
        <v>44253</v>
      </c>
      <c r="AN710" s="56">
        <f>_xll.qlCalendarAdvance(Calendar,AN709,AL710,"f",,Trigger)</f>
        <v>44257</v>
      </c>
      <c r="AO710" s="56">
        <f>_xll.qlInterestRateIndexMaturity(IborIndex&amp;Tenor,AN710,Trigger)</f>
        <v>44292</v>
      </c>
      <c r="AP710" s="102" t="e">
        <f>_xll.qlIndexFixing($Z$5,AM710,,Trigger)</f>
        <v>#VALUE!</v>
      </c>
      <c r="AQ710" s="102">
        <f>_xll.qlIndexFixing($AR$1,AN710,,Trigger)</f>
        <v>1.0104336219453362E-2</v>
      </c>
    </row>
    <row r="711" spans="38:43" ht="11.25" customHeight="1" x14ac:dyDescent="0.25">
      <c r="AL711" s="57" t="s">
        <v>44</v>
      </c>
      <c r="AM711" s="56">
        <f>_xll.qlInterestRateIndexFixingDate(IborIndex&amp;Tenor,AN711,Trigger)</f>
        <v>44260</v>
      </c>
      <c r="AN711" s="56">
        <f>_xll.qlCalendarAdvance(Calendar,AN710,AL711,"f",,Trigger)</f>
        <v>44264</v>
      </c>
      <c r="AO711" s="56">
        <f>_xll.qlInterestRateIndexMaturity(IborIndex&amp;Tenor,AN711,Trigger)</f>
        <v>44295</v>
      </c>
      <c r="AP711" s="102" t="e">
        <f>_xll.qlIndexFixing($Z$5,AM711,,Trigger)</f>
        <v>#VALUE!</v>
      </c>
      <c r="AQ711" s="102">
        <f>_xll.qlIndexFixing($AR$1,AN711,,Trigger)</f>
        <v>1.0152407784355943E-2</v>
      </c>
    </row>
    <row r="712" spans="38:43" ht="11.25" customHeight="1" x14ac:dyDescent="0.25">
      <c r="AL712" s="57" t="s">
        <v>44</v>
      </c>
      <c r="AM712" s="56">
        <f>_xll.qlInterestRateIndexFixingDate(IborIndex&amp;Tenor,AN712,Trigger)</f>
        <v>44267</v>
      </c>
      <c r="AN712" s="56">
        <f>_xll.qlCalendarAdvance(Calendar,AN711,AL712,"f",,Trigger)</f>
        <v>44271</v>
      </c>
      <c r="AO712" s="56">
        <f>_xll.qlInterestRateIndexMaturity(IborIndex&amp;Tenor,AN712,Trigger)</f>
        <v>44302</v>
      </c>
      <c r="AP712" s="102" t="e">
        <f>_xll.qlIndexFixing($Z$5,AM712,,Trigger)</f>
        <v>#VALUE!</v>
      </c>
      <c r="AQ712" s="102">
        <f>_xll.qlIndexFixing($AR$1,AN712,,Trigger)</f>
        <v>1.0204502832860951E-2</v>
      </c>
    </row>
    <row r="713" spans="38:43" ht="11.25" customHeight="1" x14ac:dyDescent="0.25">
      <c r="AL713" s="57" t="s">
        <v>44</v>
      </c>
      <c r="AM713" s="56">
        <f>_xll.qlInterestRateIndexFixingDate(IborIndex&amp;Tenor,AN713,Trigger)</f>
        <v>44274</v>
      </c>
      <c r="AN713" s="56">
        <f>_xll.qlCalendarAdvance(Calendar,AN712,AL713,"f",,Trigger)</f>
        <v>44278</v>
      </c>
      <c r="AO713" s="56">
        <f>_xll.qlInterestRateIndexMaturity(IborIndex&amp;Tenor,AN713,Trigger)</f>
        <v>44309</v>
      </c>
      <c r="AP713" s="102" t="e">
        <f>_xll.qlIndexFixing($Z$5,AM713,,Trigger)</f>
        <v>#VALUE!</v>
      </c>
      <c r="AQ713" s="102">
        <f>_xll.qlIndexFixing($AR$1,AN713,,Trigger)</f>
        <v>1.0256768220021639E-2</v>
      </c>
    </row>
    <row r="714" spans="38:43" ht="11.25" customHeight="1" x14ac:dyDescent="0.25">
      <c r="AL714" s="57" t="s">
        <v>44</v>
      </c>
      <c r="AM714" s="56">
        <f>_xll.qlInterestRateIndexFixingDate(IborIndex&amp;Tenor,AN714,Trigger)</f>
        <v>44281</v>
      </c>
      <c r="AN714" s="56">
        <f>_xll.qlCalendarAdvance(Calendar,AN713,AL714,"f",,Trigger)</f>
        <v>44285</v>
      </c>
      <c r="AO714" s="56">
        <f>_xll.qlInterestRateIndexMaturity(IborIndex&amp;Tenor,AN714,Trigger)</f>
        <v>44316</v>
      </c>
      <c r="AP714" s="102" t="e">
        <f>_xll.qlIndexFixing($Z$5,AM714,,Trigger)</f>
        <v>#VALUE!</v>
      </c>
      <c r="AQ714" s="102">
        <f>_xll.qlIndexFixing($AR$1,AN714,,Trigger)</f>
        <v>1.0309205243784758E-2</v>
      </c>
    </row>
    <row r="715" spans="38:43" ht="11.25" customHeight="1" x14ac:dyDescent="0.25">
      <c r="AL715" s="57" t="s">
        <v>44</v>
      </c>
      <c r="AM715" s="56">
        <f>_xll.qlInterestRateIndexFixingDate(IborIndex&amp;Tenor,AN715,Trigger)</f>
        <v>44286</v>
      </c>
      <c r="AN715" s="56">
        <f>_xll.qlCalendarAdvance(Calendar,AN714,AL715,"f",,Trigger)</f>
        <v>44292</v>
      </c>
      <c r="AO715" s="56">
        <f>_xll.qlInterestRateIndexMaturity(IborIndex&amp;Tenor,AN715,Trigger)</f>
        <v>44322</v>
      </c>
      <c r="AP715" s="102" t="e">
        <f>_xll.qlIndexFixing($Z$5,AM715,,Trigger)</f>
        <v>#VALUE!</v>
      </c>
      <c r="AQ715" s="102">
        <f>_xll.qlIndexFixing($AR$1,AN715,,Trigger)</f>
        <v>1.0361815202127034E-2</v>
      </c>
    </row>
    <row r="716" spans="38:43" ht="11.25" customHeight="1" x14ac:dyDescent="0.25">
      <c r="AL716" s="57" t="s">
        <v>44</v>
      </c>
      <c r="AM716" s="56">
        <f>_xll.qlInterestRateIndexFixingDate(IborIndex&amp;Tenor,AN716,Trigger)</f>
        <v>44295</v>
      </c>
      <c r="AN716" s="56">
        <f>_xll.qlCalendarAdvance(Calendar,AN715,AL716,"f",,Trigger)</f>
        <v>44299</v>
      </c>
      <c r="AO716" s="56">
        <f>_xll.qlInterestRateIndexMaturity(IborIndex&amp;Tenor,AN716,Trigger)</f>
        <v>44329</v>
      </c>
      <c r="AP716" s="102" t="e">
        <f>_xll.qlIndexFixing($Z$5,AM716,,Trigger)</f>
        <v>#VALUE!</v>
      </c>
      <c r="AQ716" s="102">
        <f>_xll.qlIndexFixing($AR$1,AN716,,Trigger)</f>
        <v>1.0414597891074129E-2</v>
      </c>
    </row>
    <row r="717" spans="38:43" ht="11.25" customHeight="1" x14ac:dyDescent="0.25">
      <c r="AL717" s="57" t="s">
        <v>44</v>
      </c>
      <c r="AM717" s="56">
        <f>_xll.qlInterestRateIndexFixingDate(IborIndex&amp;Tenor,AN717,Trigger)</f>
        <v>44302</v>
      </c>
      <c r="AN717" s="56">
        <f>_xll.qlCalendarAdvance(Calendar,AN716,AL717,"f",,Trigger)</f>
        <v>44306</v>
      </c>
      <c r="AO717" s="56">
        <f>_xll.qlInterestRateIndexMaturity(IborIndex&amp;Tenor,AN717,Trigger)</f>
        <v>44336</v>
      </c>
      <c r="AP717" s="102" t="e">
        <f>_xll.qlIndexFixing($Z$5,AM717,,Trigger)</f>
        <v>#VALUE!</v>
      </c>
      <c r="AQ717" s="102">
        <f>_xll.qlIndexFixing($AR$1,AN717,,Trigger)</f>
        <v>1.0467503307759196E-2</v>
      </c>
    </row>
    <row r="718" spans="38:43" ht="11.25" customHeight="1" x14ac:dyDescent="0.25">
      <c r="AL718" s="57" t="s">
        <v>44</v>
      </c>
      <c r="AM718" s="56">
        <f>_xll.qlInterestRateIndexFixingDate(IborIndex&amp;Tenor,AN718,Trigger)</f>
        <v>44309</v>
      </c>
      <c r="AN718" s="56">
        <f>_xll.qlCalendarAdvance(Calendar,AN717,AL718,"f",,Trigger)</f>
        <v>44313</v>
      </c>
      <c r="AO718" s="56">
        <f>_xll.qlInterestRateIndexMaturity(IborIndex&amp;Tenor,AN718,Trigger)</f>
        <v>44343</v>
      </c>
      <c r="AP718" s="102" t="e">
        <f>_xll.qlIndexFixing($Z$5,AM718,,Trigger)</f>
        <v>#VALUE!</v>
      </c>
      <c r="AQ718" s="102">
        <f>_xll.qlIndexFixing($AR$1,AN718,,Trigger)</f>
        <v>1.052042061286701E-2</v>
      </c>
    </row>
    <row r="719" spans="38:43" ht="11.25" customHeight="1" x14ac:dyDescent="0.25">
      <c r="AL719" s="57" t="s">
        <v>44</v>
      </c>
      <c r="AM719" s="56">
        <f>_xll.qlInterestRateIndexFixingDate(IborIndex&amp;Tenor,AN719,Trigger)</f>
        <v>44316</v>
      </c>
      <c r="AN719" s="56">
        <f>_xll.qlCalendarAdvance(Calendar,AN718,AL719,"f",,Trigger)</f>
        <v>44320</v>
      </c>
      <c r="AO719" s="56">
        <f>_xll.qlInterestRateIndexMaturity(IborIndex&amp;Tenor,AN719,Trigger)</f>
        <v>44351</v>
      </c>
      <c r="AP719" s="102" t="e">
        <f>_xll.qlIndexFixing($Z$5,AM719,,Trigger)</f>
        <v>#VALUE!</v>
      </c>
      <c r="AQ719" s="102">
        <f>_xll.qlIndexFixing($AR$1,AN719,,Trigger)</f>
        <v>1.0573233955598615E-2</v>
      </c>
    </row>
    <row r="720" spans="38:43" ht="11.25" customHeight="1" x14ac:dyDescent="0.25">
      <c r="AL720" s="57" t="s">
        <v>44</v>
      </c>
      <c r="AM720" s="56">
        <f>_xll.qlInterestRateIndexFixingDate(IborIndex&amp;Tenor,AN720,Trigger)</f>
        <v>44323</v>
      </c>
      <c r="AN720" s="56">
        <f>_xll.qlCalendarAdvance(Calendar,AN719,AL720,"f",,Trigger)</f>
        <v>44327</v>
      </c>
      <c r="AO720" s="56">
        <f>_xll.qlInterestRateIndexMaturity(IborIndex&amp;Tenor,AN720,Trigger)</f>
        <v>44358</v>
      </c>
      <c r="AP720" s="102" t="e">
        <f>_xll.qlIndexFixing($Z$5,AM720,,Trigger)</f>
        <v>#VALUE!</v>
      </c>
      <c r="AQ720" s="102">
        <f>_xll.qlIndexFixing($AR$1,AN720,,Trigger)</f>
        <v>1.0625826022572504E-2</v>
      </c>
    </row>
    <row r="721" spans="38:43" ht="11.25" customHeight="1" x14ac:dyDescent="0.25">
      <c r="AL721" s="57" t="s">
        <v>44</v>
      </c>
      <c r="AM721" s="56">
        <f>_xll.qlInterestRateIndexFixingDate(IborIndex&amp;Tenor,AN721,Trigger)</f>
        <v>44330</v>
      </c>
      <c r="AN721" s="56">
        <f>_xll.qlCalendarAdvance(Calendar,AN720,AL721,"f",,Trigger)</f>
        <v>44334</v>
      </c>
      <c r="AO721" s="56">
        <f>_xll.qlInterestRateIndexMaturity(IborIndex&amp;Tenor,AN721,Trigger)</f>
        <v>44365</v>
      </c>
      <c r="AP721" s="102" t="e">
        <f>_xll.qlIndexFixing($Z$5,AM721,,Trigger)</f>
        <v>#VALUE!</v>
      </c>
      <c r="AQ721" s="102">
        <f>_xll.qlIndexFixing($AR$1,AN721,,Trigger)</f>
        <v>1.0678090070389556E-2</v>
      </c>
    </row>
    <row r="722" spans="38:43" ht="11.25" customHeight="1" x14ac:dyDescent="0.25">
      <c r="AL722" s="57" t="s">
        <v>44</v>
      </c>
      <c r="AM722" s="56">
        <f>_xll.qlInterestRateIndexFixingDate(IborIndex&amp;Tenor,AN722,Trigger)</f>
        <v>44337</v>
      </c>
      <c r="AN722" s="56">
        <f>_xll.qlCalendarAdvance(Calendar,AN721,AL722,"f",,Trigger)</f>
        <v>44341</v>
      </c>
      <c r="AO722" s="56">
        <f>_xll.qlInterestRateIndexMaturity(IborIndex&amp;Tenor,AN722,Trigger)</f>
        <v>44372</v>
      </c>
      <c r="AP722" s="102" t="e">
        <f>_xll.qlIndexFixing($Z$5,AM722,,Trigger)</f>
        <v>#VALUE!</v>
      </c>
      <c r="AQ722" s="102">
        <f>_xll.qlIndexFixing($AR$1,AN722,,Trigger)</f>
        <v>1.0729992540189082E-2</v>
      </c>
    </row>
    <row r="723" spans="38:43" ht="11.25" customHeight="1" x14ac:dyDescent="0.25">
      <c r="AL723" s="57" t="s">
        <v>44</v>
      </c>
      <c r="AM723" s="56">
        <f>_xll.qlInterestRateIndexFixingDate(IborIndex&amp;Tenor,AN723,Trigger)</f>
        <v>44344</v>
      </c>
      <c r="AN723" s="56">
        <f>_xll.qlCalendarAdvance(Calendar,AN722,AL723,"f",,Trigger)</f>
        <v>44348</v>
      </c>
      <c r="AO723" s="56">
        <f>_xll.qlInterestRateIndexMaturity(IborIndex&amp;Tenor,AN723,Trigger)</f>
        <v>44378</v>
      </c>
      <c r="AP723" s="102" t="e">
        <f>_xll.qlIndexFixing($Z$5,AM723,,Trigger)</f>
        <v>#VALUE!</v>
      </c>
      <c r="AQ723" s="102">
        <f>_xll.qlIndexFixing($AR$1,AN723,,Trigger)</f>
        <v>1.0781527990738615E-2</v>
      </c>
    </row>
    <row r="724" spans="38:43" ht="11.25" customHeight="1" x14ac:dyDescent="0.25">
      <c r="AL724" s="57" t="s">
        <v>44</v>
      </c>
      <c r="AM724" s="56">
        <f>_xll.qlInterestRateIndexFixingDate(IborIndex&amp;Tenor,AN724,Trigger)</f>
        <v>44351</v>
      </c>
      <c r="AN724" s="56">
        <f>_xll.qlCalendarAdvance(Calendar,AN723,AL724,"f",,Trigger)</f>
        <v>44355</v>
      </c>
      <c r="AO724" s="56">
        <f>_xll.qlInterestRateIndexMaturity(IborIndex&amp;Tenor,AN724,Trigger)</f>
        <v>44385</v>
      </c>
      <c r="AP724" s="102" t="e">
        <f>_xll.qlIndexFixing($Z$5,AM724,,Trigger)</f>
        <v>#VALUE!</v>
      </c>
      <c r="AQ724" s="102">
        <f>_xll.qlIndexFixing($AR$1,AN724,,Trigger)</f>
        <v>1.0832691036268827E-2</v>
      </c>
    </row>
    <row r="725" spans="38:43" ht="11.25" customHeight="1" x14ac:dyDescent="0.25">
      <c r="AL725" s="57" t="s">
        <v>44</v>
      </c>
      <c r="AM725" s="56">
        <f>_xll.qlInterestRateIndexFixingDate(IborIndex&amp;Tenor,AN725,Trigger)</f>
        <v>44358</v>
      </c>
      <c r="AN725" s="56">
        <f>_xll.qlCalendarAdvance(Calendar,AN724,AL725,"f",,Trigger)</f>
        <v>44362</v>
      </c>
      <c r="AO725" s="56">
        <f>_xll.qlInterestRateIndexMaturity(IborIndex&amp;Tenor,AN725,Trigger)</f>
        <v>44392</v>
      </c>
      <c r="AP725" s="102" t="e">
        <f>_xll.qlIndexFixing($Z$5,AM725,,Trigger)</f>
        <v>#VALUE!</v>
      </c>
      <c r="AQ725" s="102">
        <f>_xll.qlIndexFixing($AR$1,AN725,,Trigger)</f>
        <v>1.0883476290960425E-2</v>
      </c>
    </row>
    <row r="726" spans="38:43" ht="11.25" customHeight="1" x14ac:dyDescent="0.25">
      <c r="AL726" s="57" t="s">
        <v>44</v>
      </c>
      <c r="AM726" s="56">
        <f>_xll.qlInterestRateIndexFixingDate(IborIndex&amp;Tenor,AN726,Trigger)</f>
        <v>44365</v>
      </c>
      <c r="AN726" s="56">
        <f>_xll.qlCalendarAdvance(Calendar,AN725,AL726,"f",,Trigger)</f>
        <v>44369</v>
      </c>
      <c r="AO726" s="56">
        <f>_xll.qlInterestRateIndexMaturity(IborIndex&amp;Tenor,AN726,Trigger)</f>
        <v>44399</v>
      </c>
      <c r="AP726" s="102" t="e">
        <f>_xll.qlIndexFixing($Z$5,AM726,,Trigger)</f>
        <v>#VALUE!</v>
      </c>
      <c r="AQ726" s="102">
        <f>_xll.qlIndexFixing($AR$1,AN726,,Trigger)</f>
        <v>1.0933878368926675E-2</v>
      </c>
    </row>
    <row r="727" spans="38:43" ht="11.25" customHeight="1" x14ac:dyDescent="0.25">
      <c r="AL727" s="57" t="s">
        <v>44</v>
      </c>
      <c r="AM727" s="56">
        <f>_xll.qlInterestRateIndexFixingDate(IborIndex&amp;Tenor,AN727,Trigger)</f>
        <v>44372</v>
      </c>
      <c r="AN727" s="56">
        <f>_xll.qlCalendarAdvance(Calendar,AN726,AL727,"f",,Trigger)</f>
        <v>44376</v>
      </c>
      <c r="AO727" s="56">
        <f>_xll.qlInterestRateIndexMaturity(IborIndex&amp;Tenor,AN727,Trigger)</f>
        <v>44406</v>
      </c>
      <c r="AP727" s="102" t="e">
        <f>_xll.qlIndexFixing($Z$5,AM727,,Trigger)</f>
        <v>#VALUE!</v>
      </c>
      <c r="AQ727" s="102">
        <f>_xll.qlIndexFixing($AR$1,AN727,,Trigger)</f>
        <v>1.0983891884220887E-2</v>
      </c>
    </row>
    <row r="728" spans="38:43" ht="11.25" customHeight="1" x14ac:dyDescent="0.25">
      <c r="AL728" s="57" t="s">
        <v>44</v>
      </c>
      <c r="AM728" s="56">
        <f>_xll.qlInterestRateIndexFixingDate(IborIndex&amp;Tenor,AN728,Trigger)</f>
        <v>44379</v>
      </c>
      <c r="AN728" s="56">
        <f>_xll.qlCalendarAdvance(Calendar,AN727,AL728,"f",,Trigger)</f>
        <v>44383</v>
      </c>
      <c r="AO728" s="56">
        <f>_xll.qlInterestRateIndexMaturity(IborIndex&amp;Tenor,AN728,Trigger)</f>
        <v>44414</v>
      </c>
      <c r="AP728" s="102" t="e">
        <f>_xll.qlIndexFixing($Z$5,AM728,,Trigger)</f>
        <v>#VALUE!</v>
      </c>
      <c r="AQ728" s="102">
        <f>_xll.qlIndexFixing($AR$1,AN728,,Trigger)</f>
        <v>1.1033511450846412E-2</v>
      </c>
    </row>
    <row r="729" spans="38:43" ht="11.25" customHeight="1" x14ac:dyDescent="0.25">
      <c r="AL729" s="57" t="s">
        <v>44</v>
      </c>
      <c r="AM729" s="56">
        <f>_xll.qlInterestRateIndexFixingDate(IborIndex&amp;Tenor,AN729,Trigger)</f>
        <v>44386</v>
      </c>
      <c r="AN729" s="56">
        <f>_xll.qlCalendarAdvance(Calendar,AN728,AL729,"f",,Trigger)</f>
        <v>44390</v>
      </c>
      <c r="AO729" s="56">
        <f>_xll.qlInterestRateIndexMaturity(IborIndex&amp;Tenor,AN729,Trigger)</f>
        <v>44421</v>
      </c>
      <c r="AP729" s="102" t="e">
        <f>_xll.qlIndexFixing($Z$5,AM729,,Trigger)</f>
        <v>#VALUE!</v>
      </c>
      <c r="AQ729" s="102">
        <f>_xll.qlIndexFixing($AR$1,AN729,,Trigger)</f>
        <v>1.1082731682754143E-2</v>
      </c>
    </row>
    <row r="730" spans="38:43" ht="11.25" customHeight="1" x14ac:dyDescent="0.25">
      <c r="AL730" s="57" t="s">
        <v>44</v>
      </c>
      <c r="AM730" s="56">
        <f>_xll.qlInterestRateIndexFixingDate(IborIndex&amp;Tenor,AN730,Trigger)</f>
        <v>44393</v>
      </c>
      <c r="AN730" s="56">
        <f>_xll.qlCalendarAdvance(Calendar,AN729,AL730,"f",,Trigger)</f>
        <v>44397</v>
      </c>
      <c r="AO730" s="56">
        <f>_xll.qlInterestRateIndexMaturity(IborIndex&amp;Tenor,AN730,Trigger)</f>
        <v>44428</v>
      </c>
      <c r="AP730" s="102" t="e">
        <f>_xll.qlIndexFixing($Z$5,AM730,,Trigger)</f>
        <v>#VALUE!</v>
      </c>
      <c r="AQ730" s="102">
        <f>_xll.qlIndexFixing($AR$1,AN730,,Trigger)</f>
        <v>1.1131547193837521E-2</v>
      </c>
    </row>
    <row r="731" spans="38:43" ht="11.25" customHeight="1" x14ac:dyDescent="0.25">
      <c r="AL731" s="57" t="s">
        <v>44</v>
      </c>
      <c r="AM731" s="56">
        <f>_xll.qlInterestRateIndexFixingDate(IborIndex&amp;Tenor,AN731,Trigger)</f>
        <v>44400</v>
      </c>
      <c r="AN731" s="56">
        <f>_xll.qlCalendarAdvance(Calendar,AN730,AL731,"f",,Trigger)</f>
        <v>44404</v>
      </c>
      <c r="AO731" s="56">
        <f>_xll.qlInterestRateIndexMaturity(IborIndex&amp;Tenor,AN731,Trigger)</f>
        <v>44435</v>
      </c>
      <c r="AP731" s="102" t="e">
        <f>_xll.qlIndexFixing($Z$5,AM731,,Trigger)</f>
        <v>#VALUE!</v>
      </c>
      <c r="AQ731" s="102">
        <f>_xll.qlIndexFixing($AR$1,AN731,,Trigger)</f>
        <v>1.1179952597940024E-2</v>
      </c>
    </row>
    <row r="732" spans="38:43" ht="11.25" customHeight="1" x14ac:dyDescent="0.25">
      <c r="AL732" s="57" t="s">
        <v>44</v>
      </c>
      <c r="AM732" s="56">
        <f>_xll.qlInterestRateIndexFixingDate(IborIndex&amp;Tenor,AN732,Trigger)</f>
        <v>44407</v>
      </c>
      <c r="AN732" s="56">
        <f>_xll.qlCalendarAdvance(Calendar,AN731,AL732,"f",,Trigger)</f>
        <v>44411</v>
      </c>
      <c r="AO732" s="56">
        <f>_xll.qlInterestRateIndexMaturity(IborIndex&amp;Tenor,AN732,Trigger)</f>
        <v>44442</v>
      </c>
      <c r="AP732" s="102" t="e">
        <f>_xll.qlIndexFixing($Z$5,AM732,,Trigger)</f>
        <v>#VALUE!</v>
      </c>
      <c r="AQ732" s="102">
        <f>_xll.qlIndexFixing($AR$1,AN732,,Trigger)</f>
        <v>1.1227942508857669E-2</v>
      </c>
    </row>
    <row r="733" spans="38:43" ht="11.25" customHeight="1" x14ac:dyDescent="0.25">
      <c r="AL733" s="57" t="s">
        <v>44</v>
      </c>
      <c r="AM733" s="56">
        <f>_xll.qlInterestRateIndexFixingDate(IborIndex&amp;Tenor,AN733,Trigger)</f>
        <v>44414</v>
      </c>
      <c r="AN733" s="56">
        <f>_xll.qlCalendarAdvance(Calendar,AN732,AL733,"f",,Trigger)</f>
        <v>44418</v>
      </c>
      <c r="AO733" s="56">
        <f>_xll.qlInterestRateIndexMaturity(IborIndex&amp;Tenor,AN733,Trigger)</f>
        <v>44449</v>
      </c>
      <c r="AP733" s="102" t="e">
        <f>_xll.qlIndexFixing($Z$5,AM733,,Trigger)</f>
        <v>#VALUE!</v>
      </c>
      <c r="AQ733" s="102">
        <f>_xll.qlIndexFixing($AR$1,AN733,,Trigger)</f>
        <v>1.1275511540346506E-2</v>
      </c>
    </row>
    <row r="734" spans="38:43" ht="11.25" customHeight="1" x14ac:dyDescent="0.25">
      <c r="AL734" s="57" t="s">
        <v>44</v>
      </c>
      <c r="AM734" s="56">
        <f>_xll.qlInterestRateIndexFixingDate(IborIndex&amp;Tenor,AN734,Trigger)</f>
        <v>44421</v>
      </c>
      <c r="AN734" s="56">
        <f>_xll.qlCalendarAdvance(Calendar,AN733,AL734,"f",,Trigger)</f>
        <v>44425</v>
      </c>
      <c r="AO734" s="56">
        <f>_xll.qlInterestRateIndexMaturity(IborIndex&amp;Tenor,AN734,Trigger)</f>
        <v>44456</v>
      </c>
      <c r="AP734" s="102" t="e">
        <f>_xll.qlIndexFixing($Z$5,AM734,,Trigger)</f>
        <v>#VALUE!</v>
      </c>
      <c r="AQ734" s="102">
        <f>_xll.qlIndexFixing($AR$1,AN734,,Trigger)</f>
        <v>1.1322654306112623E-2</v>
      </c>
    </row>
    <row r="735" spans="38:43" ht="11.25" customHeight="1" x14ac:dyDescent="0.25">
      <c r="AL735" s="57" t="s">
        <v>44</v>
      </c>
      <c r="AM735" s="56">
        <f>_xll.qlInterestRateIndexFixingDate(IborIndex&amp;Tenor,AN735,Trigger)</f>
        <v>44428</v>
      </c>
      <c r="AN735" s="56">
        <f>_xll.qlCalendarAdvance(Calendar,AN734,AL735,"f",,Trigger)</f>
        <v>44432</v>
      </c>
      <c r="AO735" s="56">
        <f>_xll.qlInterestRateIndexMaturity(IborIndex&amp;Tenor,AN735,Trigger)</f>
        <v>44463</v>
      </c>
      <c r="AP735" s="102" t="e">
        <f>_xll.qlIndexFixing($Z$5,AM735,,Trigger)</f>
        <v>#VALUE!</v>
      </c>
      <c r="AQ735" s="102">
        <f>_xll.qlIndexFixing($AR$1,AN735,,Trigger)</f>
        <v>1.1369365419817146E-2</v>
      </c>
    </row>
    <row r="736" spans="38:43" ht="11.25" customHeight="1" x14ac:dyDescent="0.25">
      <c r="AL736" s="57" t="s">
        <v>44</v>
      </c>
      <c r="AM736" s="56">
        <f>_xll.qlInterestRateIndexFixingDate(IborIndex&amp;Tenor,AN736,Trigger)</f>
        <v>44435</v>
      </c>
      <c r="AN736" s="56">
        <f>_xll.qlCalendarAdvance(Calendar,AN735,AL736,"f",,Trigger)</f>
        <v>44439</v>
      </c>
      <c r="AO736" s="56">
        <f>_xll.qlInterestRateIndexMaturity(IborIndex&amp;Tenor,AN736,Trigger)</f>
        <v>44469</v>
      </c>
      <c r="AP736" s="102" t="e">
        <f>_xll.qlIndexFixing($Z$5,AM736,,Trigger)</f>
        <v>#VALUE!</v>
      </c>
      <c r="AQ736" s="102">
        <f>_xll.qlIndexFixing($AR$1,AN736,,Trigger)</f>
        <v>1.1415639495088725E-2</v>
      </c>
    </row>
    <row r="737" spans="38:43" ht="11.25" customHeight="1" x14ac:dyDescent="0.25">
      <c r="AL737" s="57" t="s">
        <v>44</v>
      </c>
      <c r="AM737" s="56">
        <f>_xll.qlInterestRateIndexFixingDate(IborIndex&amp;Tenor,AN737,Trigger)</f>
        <v>44442</v>
      </c>
      <c r="AN737" s="56">
        <f>_xll.qlCalendarAdvance(Calendar,AN736,AL737,"f",,Trigger)</f>
        <v>44446</v>
      </c>
      <c r="AO737" s="56">
        <f>_xll.qlInterestRateIndexMaturity(IborIndex&amp;Tenor,AN737,Trigger)</f>
        <v>44476</v>
      </c>
      <c r="AP737" s="102" t="e">
        <f>_xll.qlIndexFixing($Z$5,AM737,,Trigger)</f>
        <v>#VALUE!</v>
      </c>
      <c r="AQ737" s="102">
        <f>_xll.qlIndexFixing($AR$1,AN737,,Trigger)</f>
        <v>1.1461471145513547E-2</v>
      </c>
    </row>
    <row r="738" spans="38:43" ht="11.25" customHeight="1" x14ac:dyDescent="0.25">
      <c r="AL738" s="57" t="s">
        <v>44</v>
      </c>
      <c r="AM738" s="56">
        <f>_xll.qlInterestRateIndexFixingDate(IborIndex&amp;Tenor,AN738,Trigger)</f>
        <v>44449</v>
      </c>
      <c r="AN738" s="56">
        <f>_xll.qlCalendarAdvance(Calendar,AN737,AL738,"f",,Trigger)</f>
        <v>44453</v>
      </c>
      <c r="AO738" s="56">
        <f>_xll.qlInterestRateIndexMaturity(IborIndex&amp;Tenor,AN738,Trigger)</f>
        <v>44483</v>
      </c>
      <c r="AP738" s="102" t="e">
        <f>_xll.qlIndexFixing($Z$5,AM738,,Trigger)</f>
        <v>#VALUE!</v>
      </c>
      <c r="AQ738" s="102">
        <f>_xll.qlIndexFixing($AR$1,AN738,,Trigger)</f>
        <v>1.1506854984642823E-2</v>
      </c>
    </row>
    <row r="739" spans="38:43" ht="11.25" customHeight="1" x14ac:dyDescent="0.25">
      <c r="AL739" s="57" t="s">
        <v>44</v>
      </c>
      <c r="AM739" s="56">
        <f>_xll.qlInterestRateIndexFixingDate(IborIndex&amp;Tenor,AN739,Trigger)</f>
        <v>44456</v>
      </c>
      <c r="AN739" s="56">
        <f>_xll.qlCalendarAdvance(Calendar,AN738,AL739,"f",,Trigger)</f>
        <v>44460</v>
      </c>
      <c r="AO739" s="56">
        <f>_xll.qlInterestRateIndexMaturity(IborIndex&amp;Tenor,AN739,Trigger)</f>
        <v>44490</v>
      </c>
      <c r="AP739" s="102" t="e">
        <f>_xll.qlIndexFixing($Z$5,AM739,,Trigger)</f>
        <v>#VALUE!</v>
      </c>
      <c r="AQ739" s="102">
        <f>_xll.qlIndexFixing($AR$1,AN739,,Trigger)</f>
        <v>1.1551785625995292E-2</v>
      </c>
    </row>
    <row r="740" spans="38:43" ht="11.25" customHeight="1" x14ac:dyDescent="0.25">
      <c r="AL740" s="57" t="s">
        <v>44</v>
      </c>
      <c r="AM740" s="56">
        <f>_xll.qlInterestRateIndexFixingDate(IborIndex&amp;Tenor,AN740,Trigger)</f>
        <v>44463</v>
      </c>
      <c r="AN740" s="56">
        <f>_xll.qlCalendarAdvance(Calendar,AN739,AL740,"f",,Trigger)</f>
        <v>44467</v>
      </c>
      <c r="AO740" s="56">
        <f>_xll.qlInterestRateIndexMaturity(IborIndex&amp;Tenor,AN740,Trigger)</f>
        <v>44497</v>
      </c>
      <c r="AP740" s="102" t="e">
        <f>_xll.qlIndexFixing($Z$5,AM740,,Trigger)</f>
        <v>#VALUE!</v>
      </c>
      <c r="AQ740" s="102">
        <f>_xll.qlIndexFixing($AR$1,AN740,,Trigger)</f>
        <v>1.1586279693651209E-2</v>
      </c>
    </row>
    <row r="741" spans="38:43" ht="11.25" customHeight="1" x14ac:dyDescent="0.25">
      <c r="AL741" s="57" t="s">
        <v>44</v>
      </c>
      <c r="AM741" s="56">
        <f>_xll.qlInterestRateIndexFixingDate(IborIndex&amp;Tenor,AN741,Trigger)</f>
        <v>44470</v>
      </c>
      <c r="AN741" s="56">
        <f>_xll.qlCalendarAdvance(Calendar,AN740,AL741,"f",,Trigger)</f>
        <v>44474</v>
      </c>
      <c r="AO741" s="56">
        <f>_xll.qlInterestRateIndexMaturity(IborIndex&amp;Tenor,AN741,Trigger)</f>
        <v>44505</v>
      </c>
      <c r="AP741" s="102" t="e">
        <f>_xll.qlIndexFixing($Z$5,AM741,,Trigger)</f>
        <v>#VALUE!</v>
      </c>
      <c r="AQ741" s="102">
        <f>_xll.qlIndexFixing($AR$1,AN741,,Trigger)</f>
        <v>1.1640265769274905E-2</v>
      </c>
    </row>
    <row r="742" spans="38:43" ht="11.25" customHeight="1" x14ac:dyDescent="0.25">
      <c r="AL742" s="57" t="s">
        <v>44</v>
      </c>
      <c r="AM742" s="56">
        <f>_xll.qlInterestRateIndexFixingDate(IborIndex&amp;Tenor,AN742,Trigger)</f>
        <v>44477</v>
      </c>
      <c r="AN742" s="56">
        <f>_xll.qlCalendarAdvance(Calendar,AN741,AL742,"f",,Trigger)</f>
        <v>44481</v>
      </c>
      <c r="AO742" s="56">
        <f>_xll.qlInterestRateIndexMaturity(IborIndex&amp;Tenor,AN742,Trigger)</f>
        <v>44512</v>
      </c>
      <c r="AP742" s="102" t="e">
        <f>_xll.qlIndexFixing($Z$5,AM742,,Trigger)</f>
        <v>#VALUE!</v>
      </c>
      <c r="AQ742" s="102">
        <f>_xll.qlIndexFixing($AR$1,AN742,,Trigger)</f>
        <v>1.1683804498089645E-2</v>
      </c>
    </row>
    <row r="743" spans="38:43" ht="11.25" customHeight="1" x14ac:dyDescent="0.25">
      <c r="AL743" s="57" t="s">
        <v>44</v>
      </c>
      <c r="AM743" s="56">
        <f>_xll.qlInterestRateIndexFixingDate(IborIndex&amp;Tenor,AN743,Trigger)</f>
        <v>44484</v>
      </c>
      <c r="AN743" s="56">
        <f>_xll.qlCalendarAdvance(Calendar,AN742,AL743,"f",,Trigger)</f>
        <v>44488</v>
      </c>
      <c r="AO743" s="56">
        <f>_xll.qlInterestRateIndexMaturity(IborIndex&amp;Tenor,AN743,Trigger)</f>
        <v>44519</v>
      </c>
      <c r="AP743" s="102" t="e">
        <f>_xll.qlIndexFixing($Z$5,AM743,,Trigger)</f>
        <v>#VALUE!</v>
      </c>
      <c r="AQ743" s="102">
        <f>_xll.qlIndexFixing($AR$1,AN743,,Trigger)</f>
        <v>1.1726868482900277E-2</v>
      </c>
    </row>
    <row r="744" spans="38:43" ht="11.25" customHeight="1" x14ac:dyDescent="0.25">
      <c r="AL744" s="57" t="s">
        <v>44</v>
      </c>
      <c r="AM744" s="56">
        <f>_xll.qlInterestRateIndexFixingDate(IborIndex&amp;Tenor,AN744,Trigger)</f>
        <v>44491</v>
      </c>
      <c r="AN744" s="56">
        <f>_xll.qlCalendarAdvance(Calendar,AN743,AL744,"f",,Trigger)</f>
        <v>44495</v>
      </c>
      <c r="AO744" s="56">
        <f>_xll.qlInterestRateIndexMaturity(IborIndex&amp;Tenor,AN744,Trigger)</f>
        <v>44526</v>
      </c>
      <c r="AP744" s="102" t="e">
        <f>_xll.qlIndexFixing($Z$5,AM744,,Trigger)</f>
        <v>#VALUE!</v>
      </c>
      <c r="AQ744" s="102">
        <f>_xll.qlIndexFixing($AR$1,AN744,,Trigger)</f>
        <v>1.1769452337090647E-2</v>
      </c>
    </row>
    <row r="745" spans="38:43" ht="11.25" customHeight="1" x14ac:dyDescent="0.25">
      <c r="AL745" s="57" t="s">
        <v>44</v>
      </c>
      <c r="AM745" s="56">
        <f>_xll.qlInterestRateIndexFixingDate(IborIndex&amp;Tenor,AN745,Trigger)</f>
        <v>44498</v>
      </c>
      <c r="AN745" s="56">
        <f>_xll.qlCalendarAdvance(Calendar,AN744,AL745,"f",,Trigger)</f>
        <v>44502</v>
      </c>
      <c r="AO745" s="56">
        <f>_xll.qlInterestRateIndexMaturity(IborIndex&amp;Tenor,AN745,Trigger)</f>
        <v>44532</v>
      </c>
      <c r="AP745" s="102" t="e">
        <f>_xll.qlIndexFixing($Z$5,AM745,,Trigger)</f>
        <v>#VALUE!</v>
      </c>
      <c r="AQ745" s="102">
        <f>_xll.qlIndexFixing($AR$1,AN745,,Trigger)</f>
        <v>1.1811550674019622E-2</v>
      </c>
    </row>
    <row r="746" spans="38:43" ht="11.25" customHeight="1" x14ac:dyDescent="0.25">
      <c r="AL746" s="57" t="s">
        <v>44</v>
      </c>
      <c r="AM746" s="56">
        <f>_xll.qlInterestRateIndexFixingDate(IborIndex&amp;Tenor,AN746,Trigger)</f>
        <v>44505</v>
      </c>
      <c r="AN746" s="56">
        <f>_xll.qlCalendarAdvance(Calendar,AN745,AL746,"f",,Trigger)</f>
        <v>44509</v>
      </c>
      <c r="AO746" s="56">
        <f>_xll.qlInterestRateIndexMaturity(IborIndex&amp;Tenor,AN746,Trigger)</f>
        <v>44539</v>
      </c>
      <c r="AP746" s="102" t="e">
        <f>_xll.qlIndexFixing($Z$5,AM746,,Trigger)</f>
        <v>#VALUE!</v>
      </c>
      <c r="AQ746" s="102">
        <f>_xll.qlIndexFixing($AR$1,AN746,,Trigger)</f>
        <v>1.1853158107033579E-2</v>
      </c>
    </row>
    <row r="747" spans="38:43" ht="11.25" customHeight="1" x14ac:dyDescent="0.25">
      <c r="AL747" s="57" t="s">
        <v>44</v>
      </c>
      <c r="AM747" s="56">
        <f>_xll.qlInterestRateIndexFixingDate(IborIndex&amp;Tenor,AN747,Trigger)</f>
        <v>44512</v>
      </c>
      <c r="AN747" s="56">
        <f>_xll.qlCalendarAdvance(Calendar,AN746,AL747,"f",,Trigger)</f>
        <v>44516</v>
      </c>
      <c r="AO747" s="56">
        <f>_xll.qlInterestRateIndexMaturity(IborIndex&amp;Tenor,AN747,Trigger)</f>
        <v>44546</v>
      </c>
      <c r="AP747" s="102" t="e">
        <f>_xll.qlIndexFixing($Z$5,AM747,,Trigger)</f>
        <v>#VALUE!</v>
      </c>
      <c r="AQ747" s="102">
        <f>_xll.qlIndexFixing($AR$1,AN747,,Trigger)</f>
        <v>1.1894269249453915E-2</v>
      </c>
    </row>
    <row r="748" spans="38:43" ht="11.25" customHeight="1" x14ac:dyDescent="0.25">
      <c r="AL748" s="57" t="s">
        <v>44</v>
      </c>
      <c r="AM748" s="56">
        <f>_xll.qlInterestRateIndexFixingDate(IborIndex&amp;Tenor,AN748,Trigger)</f>
        <v>44519</v>
      </c>
      <c r="AN748" s="56">
        <f>_xll.qlCalendarAdvance(Calendar,AN747,AL748,"f",,Trigger)</f>
        <v>44523</v>
      </c>
      <c r="AO748" s="56">
        <f>_xll.qlInterestRateIndexMaturity(IborIndex&amp;Tenor,AN748,Trigger)</f>
        <v>44553</v>
      </c>
      <c r="AP748" s="102" t="e">
        <f>_xll.qlIndexFixing($Z$5,AM748,,Trigger)</f>
        <v>#VALUE!</v>
      </c>
      <c r="AQ748" s="102">
        <f>_xll.qlIndexFixing($AR$1,AN748,,Trigger)</f>
        <v>1.193487871459703E-2</v>
      </c>
    </row>
    <row r="749" spans="38:43" ht="11.25" customHeight="1" x14ac:dyDescent="0.25">
      <c r="AL749" s="57" t="s">
        <v>44</v>
      </c>
      <c r="AM749" s="56">
        <f>_xll.qlInterestRateIndexFixingDate(IborIndex&amp;Tenor,AN749,Trigger)</f>
        <v>44526</v>
      </c>
      <c r="AN749" s="56">
        <f>_xll.qlCalendarAdvance(Calendar,AN748,AL749,"f",,Trigger)</f>
        <v>44530</v>
      </c>
      <c r="AO749" s="56">
        <f>_xll.qlInterestRateIndexMaturity(IborIndex&amp;Tenor,AN749,Trigger)</f>
        <v>44561</v>
      </c>
      <c r="AP749" s="102" t="e">
        <f>_xll.qlIndexFixing($Z$5,AM749,,Trigger)</f>
        <v>#VALUE!</v>
      </c>
      <c r="AQ749" s="102">
        <f>_xll.qlIndexFixing($AR$1,AN749,,Trigger)</f>
        <v>1.1974981115769334E-2</v>
      </c>
    </row>
    <row r="750" spans="38:43" ht="11.25" customHeight="1" x14ac:dyDescent="0.25">
      <c r="AL750" s="57" t="s">
        <v>44</v>
      </c>
      <c r="AM750" s="56">
        <f>_xll.qlInterestRateIndexFixingDate(IborIndex&amp;Tenor,AN750,Trigger)</f>
        <v>44533</v>
      </c>
      <c r="AN750" s="56">
        <f>_xll.qlCalendarAdvance(Calendar,AN749,AL750,"f",,Trigger)</f>
        <v>44537</v>
      </c>
      <c r="AO750" s="56">
        <f>_xll.qlInterestRateIndexMaturity(IborIndex&amp;Tenor,AN750,Trigger)</f>
        <v>44568</v>
      </c>
      <c r="AP750" s="102" t="e">
        <f>_xll.qlIndexFixing($Z$5,AM750,,Trigger)</f>
        <v>#VALUE!</v>
      </c>
      <c r="AQ750" s="102">
        <f>_xll.qlIndexFixing($AR$1,AN750,,Trigger)</f>
        <v>1.2014571066257251E-2</v>
      </c>
    </row>
    <row r="751" spans="38:43" ht="11.25" customHeight="1" x14ac:dyDescent="0.25">
      <c r="AL751" s="57" t="s">
        <v>44</v>
      </c>
      <c r="AM751" s="56">
        <f>_xll.qlInterestRateIndexFixingDate(IborIndex&amp;Tenor,AN751,Trigger)</f>
        <v>44540</v>
      </c>
      <c r="AN751" s="56">
        <f>_xll.qlCalendarAdvance(Calendar,AN750,AL751,"f",,Trigger)</f>
        <v>44544</v>
      </c>
      <c r="AO751" s="56">
        <f>_xll.qlInterestRateIndexMaturity(IborIndex&amp;Tenor,AN751,Trigger)</f>
        <v>44575</v>
      </c>
      <c r="AP751" s="102" t="e">
        <f>_xll.qlIndexFixing($Z$5,AM751,,Trigger)</f>
        <v>#VALUE!</v>
      </c>
      <c r="AQ751" s="102">
        <f>_xll.qlIndexFixing($AR$1,AN751,,Trigger)</f>
        <v>1.2053643179354701E-2</v>
      </c>
    </row>
    <row r="752" spans="38:43" ht="11.25" customHeight="1" x14ac:dyDescent="0.25">
      <c r="AL752" s="57" t="s">
        <v>44</v>
      </c>
      <c r="AM752" s="56">
        <f>_xll.qlInterestRateIndexFixingDate(IborIndex&amp;Tenor,AN752,Trigger)</f>
        <v>44547</v>
      </c>
      <c r="AN752" s="56">
        <f>_xll.qlCalendarAdvance(Calendar,AN751,AL752,"f",,Trigger)</f>
        <v>44551</v>
      </c>
      <c r="AO752" s="56">
        <f>_xll.qlInterestRateIndexMaturity(IborIndex&amp;Tenor,AN752,Trigger)</f>
        <v>44582</v>
      </c>
      <c r="AP752" s="102" t="e">
        <f>_xll.qlIndexFixing($Z$5,AM752,,Trigger)</f>
        <v>#VALUE!</v>
      </c>
      <c r="AQ752" s="102">
        <f>_xll.qlIndexFixing($AR$1,AN752,,Trigger)</f>
        <v>1.2092192068345609E-2</v>
      </c>
    </row>
    <row r="753" spans="38:43" ht="11.25" customHeight="1" x14ac:dyDescent="0.25">
      <c r="AL753" s="57" t="s">
        <v>44</v>
      </c>
      <c r="AM753" s="56">
        <f>_xll.qlInterestRateIndexFixingDate(IborIndex&amp;Tenor,AN753,Trigger)</f>
        <v>44554</v>
      </c>
      <c r="AN753" s="56">
        <f>_xll.qlCalendarAdvance(Calendar,AN752,AL753,"f",,Trigger)</f>
        <v>44558</v>
      </c>
      <c r="AO753" s="56">
        <f>_xll.qlInterestRateIndexMaturity(IborIndex&amp;Tenor,AN753,Trigger)</f>
        <v>44589</v>
      </c>
      <c r="AP753" s="102" t="e">
        <f>_xll.qlIndexFixing($Z$5,AM753,,Trigger)</f>
        <v>#VALUE!</v>
      </c>
      <c r="AQ753" s="102">
        <f>_xll.qlIndexFixing($AR$1,AN753,,Trigger)</f>
        <v>1.2130212346506408E-2</v>
      </c>
    </row>
    <row r="754" spans="38:43" ht="11.25" customHeight="1" x14ac:dyDescent="0.25">
      <c r="AL754" s="57" t="s">
        <v>44</v>
      </c>
      <c r="AM754" s="56">
        <f>_xll.qlInterestRateIndexFixingDate(IborIndex&amp;Tenor,AN754,Trigger)</f>
        <v>44561</v>
      </c>
      <c r="AN754" s="56">
        <f>_xll.qlCalendarAdvance(Calendar,AN753,AL754,"f",,Trigger)</f>
        <v>44565</v>
      </c>
      <c r="AO754" s="56">
        <f>_xll.qlInterestRateIndexMaturity(IborIndex&amp;Tenor,AN754,Trigger)</f>
        <v>44596</v>
      </c>
      <c r="AP754" s="102" t="e">
        <f>_xll.qlIndexFixing($Z$5,AM754,,Trigger)</f>
        <v>#VALUE!</v>
      </c>
      <c r="AQ754" s="102">
        <f>_xll.qlIndexFixing($AR$1,AN754,,Trigger)</f>
        <v>1.2167698627126022E-2</v>
      </c>
    </row>
    <row r="755" spans="38:43" ht="11.25" customHeight="1" x14ac:dyDescent="0.25">
      <c r="AL755" s="57" t="s">
        <v>44</v>
      </c>
      <c r="AM755" s="56">
        <f>_xll.qlInterestRateIndexFixingDate(IborIndex&amp;Tenor,AN755,Trigger)</f>
        <v>44568</v>
      </c>
      <c r="AN755" s="56">
        <f>_xll.qlCalendarAdvance(Calendar,AN754,AL755,"f",,Trigger)</f>
        <v>44572</v>
      </c>
      <c r="AO755" s="56">
        <f>_xll.qlInterestRateIndexMaturity(IborIndex&amp;Tenor,AN755,Trigger)</f>
        <v>44603</v>
      </c>
      <c r="AP755" s="102" t="e">
        <f>_xll.qlIndexFixing($Z$5,AM755,,Trigger)</f>
        <v>#VALUE!</v>
      </c>
      <c r="AQ755" s="102">
        <f>_xll.qlIndexFixing($AR$1,AN755,,Trigger)</f>
        <v>1.2204645523493374E-2</v>
      </c>
    </row>
    <row r="756" spans="38:43" ht="11.25" customHeight="1" x14ac:dyDescent="0.25">
      <c r="AL756" s="57" t="s">
        <v>44</v>
      </c>
      <c r="AM756" s="56">
        <f>_xll.qlInterestRateIndexFixingDate(IborIndex&amp;Tenor,AN756,Trigger)</f>
        <v>44575</v>
      </c>
      <c r="AN756" s="56">
        <f>_xll.qlCalendarAdvance(Calendar,AN755,AL756,"f",,Trigger)</f>
        <v>44579</v>
      </c>
      <c r="AO756" s="56">
        <f>_xll.qlInterestRateIndexMaturity(IborIndex&amp;Tenor,AN756,Trigger)</f>
        <v>44610</v>
      </c>
      <c r="AP756" s="102" t="e">
        <f>_xll.qlIndexFixing($Z$5,AM756,,Trigger)</f>
        <v>#VALUE!</v>
      </c>
      <c r="AQ756" s="102">
        <f>_xll.qlIndexFixing($AR$1,AN756,,Trigger)</f>
        <v>1.2241047648902381E-2</v>
      </c>
    </row>
    <row r="757" spans="38:43" ht="11.25" customHeight="1" x14ac:dyDescent="0.25">
      <c r="AL757" s="57" t="s">
        <v>44</v>
      </c>
      <c r="AM757" s="56">
        <f>_xll.qlInterestRateIndexFixingDate(IborIndex&amp;Tenor,AN757,Trigger)</f>
        <v>44582</v>
      </c>
      <c r="AN757" s="56">
        <f>_xll.qlCalendarAdvance(Calendar,AN756,AL757,"f",,Trigger)</f>
        <v>44586</v>
      </c>
      <c r="AO757" s="56">
        <f>_xll.qlInterestRateIndexMaturity(IborIndex&amp;Tenor,AN757,Trigger)</f>
        <v>44617</v>
      </c>
      <c r="AP757" s="102" t="e">
        <f>_xll.qlIndexFixing($Z$5,AM757,,Trigger)</f>
        <v>#VALUE!</v>
      </c>
      <c r="AQ757" s="102">
        <f>_xll.qlIndexFixing($AR$1,AN757,,Trigger)</f>
        <v>1.2276899616654458E-2</v>
      </c>
    </row>
    <row r="758" spans="38:43" ht="11.25" customHeight="1" x14ac:dyDescent="0.25">
      <c r="AL758" s="57" t="s">
        <v>44</v>
      </c>
      <c r="AM758" s="56">
        <f>_xll.qlInterestRateIndexFixingDate(IborIndex&amp;Tenor,AN758,Trigger)</f>
        <v>44589</v>
      </c>
      <c r="AN758" s="56">
        <f>_xll.qlCalendarAdvance(Calendar,AN757,AL758,"f",,Trigger)</f>
        <v>44593</v>
      </c>
      <c r="AO758" s="56">
        <f>_xll.qlInterestRateIndexMaturity(IborIndex&amp;Tenor,AN758,Trigger)</f>
        <v>44621</v>
      </c>
      <c r="AP758" s="102" t="e">
        <f>_xll.qlIndexFixing($Z$5,AM758,,Trigger)</f>
        <v>#VALUE!</v>
      </c>
      <c r="AQ758" s="102">
        <f>_xll.qlIndexFixing($AR$1,AN758,,Trigger)</f>
        <v>1.2301442066621045E-2</v>
      </c>
    </row>
    <row r="759" spans="38:43" ht="11.25" customHeight="1" x14ac:dyDescent="0.25">
      <c r="AL759" s="57" t="s">
        <v>44</v>
      </c>
      <c r="AM759" s="56">
        <f>_xll.qlInterestRateIndexFixingDate(IborIndex&amp;Tenor,AN759,Trigger)</f>
        <v>44596</v>
      </c>
      <c r="AN759" s="56">
        <f>_xll.qlCalendarAdvance(Calendar,AN758,AL759,"f",,Trigger)</f>
        <v>44600</v>
      </c>
      <c r="AO759" s="56">
        <f>_xll.qlInterestRateIndexMaturity(IborIndex&amp;Tenor,AN759,Trigger)</f>
        <v>44628</v>
      </c>
      <c r="AP759" s="102" t="e">
        <f>_xll.qlIndexFixing($Z$5,AM759,,Trigger)</f>
        <v>#VALUE!</v>
      </c>
      <c r="AQ759" s="102">
        <f>_xll.qlIndexFixing($AR$1,AN759,,Trigger)</f>
        <v>1.2336334699264269E-2</v>
      </c>
    </row>
    <row r="760" spans="38:43" ht="11.25" customHeight="1" x14ac:dyDescent="0.25">
      <c r="AL760" s="57" t="s">
        <v>44</v>
      </c>
      <c r="AM760" s="56">
        <f>_xll.qlInterestRateIndexFixingDate(IborIndex&amp;Tenor,AN760,Trigger)</f>
        <v>44603</v>
      </c>
      <c r="AN760" s="56">
        <f>_xll.qlCalendarAdvance(Calendar,AN759,AL760,"f",,Trigger)</f>
        <v>44607</v>
      </c>
      <c r="AO760" s="56">
        <f>_xll.qlInterestRateIndexMaturity(IborIndex&amp;Tenor,AN760,Trigger)</f>
        <v>44635</v>
      </c>
      <c r="AP760" s="102" t="e">
        <f>_xll.qlIndexFixing($Z$5,AM760,,Trigger)</f>
        <v>#VALUE!</v>
      </c>
      <c r="AQ760" s="102">
        <f>_xll.qlIndexFixing($AR$1,AN760,,Trigger)</f>
        <v>1.2370662617360941E-2</v>
      </c>
    </row>
    <row r="761" spans="38:43" ht="11.25" customHeight="1" x14ac:dyDescent="0.25">
      <c r="AL761" s="57" t="s">
        <v>44</v>
      </c>
      <c r="AM761" s="56">
        <f>_xll.qlInterestRateIndexFixingDate(IborIndex&amp;Tenor,AN761,Trigger)</f>
        <v>44610</v>
      </c>
      <c r="AN761" s="56">
        <f>_xll.qlCalendarAdvance(Calendar,AN760,AL761,"f",,Trigger)</f>
        <v>44614</v>
      </c>
      <c r="AO761" s="56">
        <f>_xll.qlInterestRateIndexMaturity(IborIndex&amp;Tenor,AN761,Trigger)</f>
        <v>44642</v>
      </c>
      <c r="AP761" s="102" t="e">
        <f>_xll.qlIndexFixing($Z$5,AM761,,Trigger)</f>
        <v>#VALUE!</v>
      </c>
      <c r="AQ761" s="102">
        <f>_xll.qlIndexFixing($AR$1,AN761,,Trigger)</f>
        <v>1.240442043565025E-2</v>
      </c>
    </row>
    <row r="762" spans="38:43" ht="11.25" customHeight="1" x14ac:dyDescent="0.25">
      <c r="AL762" s="57" t="s">
        <v>44</v>
      </c>
      <c r="AM762" s="56">
        <f>_xll.qlInterestRateIndexFixingDate(IborIndex&amp;Tenor,AN762,Trigger)</f>
        <v>44617</v>
      </c>
      <c r="AN762" s="56">
        <f>_xll.qlCalendarAdvance(Calendar,AN761,AL762,"f",,Trigger)</f>
        <v>44621</v>
      </c>
      <c r="AO762" s="56">
        <f>_xll.qlInterestRateIndexMaturity(IborIndex&amp;Tenor,AN762,Trigger)</f>
        <v>44652</v>
      </c>
      <c r="AP762" s="102" t="e">
        <f>_xll.qlIndexFixing($Z$5,AM762,,Trigger)</f>
        <v>#VALUE!</v>
      </c>
      <c r="AQ762" s="102">
        <f>_xll.qlIndexFixing($AR$1,AN762,,Trigger)</f>
        <v>1.2447718557129506E-2</v>
      </c>
    </row>
    <row r="763" spans="38:43" ht="11.25" customHeight="1" x14ac:dyDescent="0.25">
      <c r="AL763" s="57" t="s">
        <v>44</v>
      </c>
      <c r="AM763" s="56">
        <f>_xll.qlInterestRateIndexFixingDate(IborIndex&amp;Tenor,AN763,Trigger)</f>
        <v>44624</v>
      </c>
      <c r="AN763" s="56">
        <f>_xll.qlCalendarAdvance(Calendar,AN762,AL763,"f",,Trigger)</f>
        <v>44628</v>
      </c>
      <c r="AO763" s="56">
        <f>_xll.qlInterestRateIndexMaturity(IborIndex&amp;Tenor,AN763,Trigger)</f>
        <v>44659</v>
      </c>
      <c r="AP763" s="102" t="e">
        <f>_xll.qlIndexFixing($Z$5,AM763,,Trigger)</f>
        <v>#VALUE!</v>
      </c>
      <c r="AQ763" s="102">
        <f>_xll.qlIndexFixing($AR$1,AN763,,Trigger)</f>
        <v>1.2480156459143965E-2</v>
      </c>
    </row>
    <row r="764" spans="38:43" ht="11.25" customHeight="1" x14ac:dyDescent="0.25">
      <c r="AL764" s="57" t="s">
        <v>44</v>
      </c>
      <c r="AM764" s="56">
        <f>_xll.qlInterestRateIndexFixingDate(IborIndex&amp;Tenor,AN764,Trigger)</f>
        <v>44631</v>
      </c>
      <c r="AN764" s="56">
        <f>_xll.qlCalendarAdvance(Calendar,AN763,AL764,"f",,Trigger)</f>
        <v>44635</v>
      </c>
      <c r="AO764" s="56">
        <f>_xll.qlInterestRateIndexMaturity(IborIndex&amp;Tenor,AN764,Trigger)</f>
        <v>44670</v>
      </c>
      <c r="AP764" s="102" t="e">
        <f>_xll.qlIndexFixing($Z$5,AM764,,Trigger)</f>
        <v>#VALUE!</v>
      </c>
      <c r="AQ764" s="102">
        <f>_xll.qlIndexFixing($AR$1,AN764,,Trigger)</f>
        <v>1.2514443476381714E-2</v>
      </c>
    </row>
    <row r="765" spans="38:43" ht="11.25" customHeight="1" x14ac:dyDescent="0.25">
      <c r="AL765" s="57" t="s">
        <v>44</v>
      </c>
      <c r="AM765" s="56">
        <f>_xll.qlInterestRateIndexFixingDate(IborIndex&amp;Tenor,AN765,Trigger)</f>
        <v>44638</v>
      </c>
      <c r="AN765" s="56">
        <f>_xll.qlCalendarAdvance(Calendar,AN764,AL765,"f",,Trigger)</f>
        <v>44642</v>
      </c>
      <c r="AO765" s="56">
        <f>_xll.qlInterestRateIndexMaturity(IborIndex&amp;Tenor,AN765,Trigger)</f>
        <v>44673</v>
      </c>
      <c r="AP765" s="102" t="e">
        <f>_xll.qlIndexFixing($Z$5,AM765,,Trigger)</f>
        <v>#VALUE!</v>
      </c>
      <c r="AQ765" s="102">
        <f>_xll.qlIndexFixing($AR$1,AN765,,Trigger)</f>
        <v>1.2543263284459372E-2</v>
      </c>
    </row>
    <row r="766" spans="38:43" ht="11.25" customHeight="1" x14ac:dyDescent="0.25">
      <c r="AL766" s="57" t="s">
        <v>44</v>
      </c>
      <c r="AM766" s="56">
        <f>_xll.qlInterestRateIndexFixingDate(IborIndex&amp;Tenor,AN766,Trigger)</f>
        <v>44645</v>
      </c>
      <c r="AN766" s="56">
        <f>_xll.qlCalendarAdvance(Calendar,AN765,AL766,"f",,Trigger)</f>
        <v>44649</v>
      </c>
      <c r="AO766" s="56">
        <f>_xll.qlInterestRateIndexMaturity(IborIndex&amp;Tenor,AN766,Trigger)</f>
        <v>44680</v>
      </c>
      <c r="AP766" s="102" t="e">
        <f>_xll.qlIndexFixing($Z$5,AM766,,Trigger)</f>
        <v>#VALUE!</v>
      </c>
      <c r="AQ766" s="102">
        <f>_xll.qlIndexFixing($AR$1,AN766,,Trigger)</f>
        <v>1.2566838499532856E-2</v>
      </c>
    </row>
    <row r="767" spans="38:43" ht="11.25" customHeight="1" x14ac:dyDescent="0.25">
      <c r="AL767" s="57" t="s">
        <v>44</v>
      </c>
      <c r="AM767" s="56">
        <f>_xll.qlInterestRateIndexFixingDate(IborIndex&amp;Tenor,AN767,Trigger)</f>
        <v>44652</v>
      </c>
      <c r="AN767" s="56">
        <f>_xll.qlCalendarAdvance(Calendar,AN766,AL767,"f",,Trigger)</f>
        <v>44656</v>
      </c>
      <c r="AO767" s="56">
        <f>_xll.qlInterestRateIndexMaturity(IborIndex&amp;Tenor,AN767,Trigger)</f>
        <v>44686</v>
      </c>
      <c r="AP767" s="102" t="e">
        <f>_xll.qlIndexFixing($Z$5,AM767,,Trigger)</f>
        <v>#VALUE!</v>
      </c>
      <c r="AQ767" s="102">
        <f>_xll.qlIndexFixing($AR$1,AN767,,Trigger)</f>
        <v>1.2603975561477632E-2</v>
      </c>
    </row>
    <row r="768" spans="38:43" ht="11.25" customHeight="1" x14ac:dyDescent="0.25">
      <c r="AL768" s="57" t="s">
        <v>44</v>
      </c>
      <c r="AM768" s="56">
        <f>_xll.qlInterestRateIndexFixingDate(IborIndex&amp;Tenor,AN768,Trigger)</f>
        <v>44659</v>
      </c>
      <c r="AN768" s="56">
        <f>_xll.qlCalendarAdvance(Calendar,AN767,AL768,"f",,Trigger)</f>
        <v>44663</v>
      </c>
      <c r="AO768" s="56">
        <f>_xll.qlInterestRateIndexMaturity(IborIndex&amp;Tenor,AN768,Trigger)</f>
        <v>44693</v>
      </c>
      <c r="AP768" s="102" t="e">
        <f>_xll.qlIndexFixing($Z$5,AM768,,Trigger)</f>
        <v>#VALUE!</v>
      </c>
      <c r="AQ768" s="102">
        <f>_xll.qlIndexFixing($AR$1,AN768,,Trigger)</f>
        <v>1.2633420278247431E-2</v>
      </c>
    </row>
    <row r="769" spans="38:43" ht="11.25" customHeight="1" x14ac:dyDescent="0.25">
      <c r="AL769" s="57" t="s">
        <v>44</v>
      </c>
      <c r="AM769" s="56">
        <f>_xll.qlInterestRateIndexFixingDate(IborIndex&amp;Tenor,AN769,Trigger)</f>
        <v>44664</v>
      </c>
      <c r="AN769" s="56">
        <f>_xll.qlCalendarAdvance(Calendar,AN768,AL769,"f",,Trigger)</f>
        <v>44670</v>
      </c>
      <c r="AO769" s="56">
        <f>_xll.qlInterestRateIndexMaturity(IborIndex&amp;Tenor,AN769,Trigger)</f>
        <v>44700</v>
      </c>
      <c r="AP769" s="102" t="e">
        <f>_xll.qlIndexFixing($Z$5,AM769,,Trigger)</f>
        <v>#VALUE!</v>
      </c>
      <c r="AQ769" s="102">
        <f>_xll.qlIndexFixing($AR$1,AN769,,Trigger)</f>
        <v>1.2662271817822368E-2</v>
      </c>
    </row>
    <row r="770" spans="38:43" ht="11.25" customHeight="1" x14ac:dyDescent="0.25">
      <c r="AL770" s="57" t="s">
        <v>44</v>
      </c>
      <c r="AM770" s="56">
        <f>_xll.qlInterestRateIndexFixingDate(IborIndex&amp;Tenor,AN770,Trigger)</f>
        <v>44673</v>
      </c>
      <c r="AN770" s="56">
        <f>_xll.qlCalendarAdvance(Calendar,AN769,AL770,"f",,Trigger)</f>
        <v>44677</v>
      </c>
      <c r="AO770" s="56">
        <f>_xll.qlInterestRateIndexMaturity(IborIndex&amp;Tenor,AN770,Trigger)</f>
        <v>44707</v>
      </c>
      <c r="AP770" s="102" t="e">
        <f>_xll.qlIndexFixing($Z$5,AM770,,Trigger)</f>
        <v>#VALUE!</v>
      </c>
      <c r="AQ770" s="102">
        <f>_xll.qlIndexFixing($AR$1,AN770,,Trigger)</f>
        <v>1.2690633361838177E-2</v>
      </c>
    </row>
    <row r="771" spans="38:43" ht="11.25" customHeight="1" x14ac:dyDescent="0.25">
      <c r="AL771" s="57" t="s">
        <v>44</v>
      </c>
      <c r="AM771" s="56">
        <f>_xll.qlInterestRateIndexFixingDate(IborIndex&amp;Tenor,AN771,Trigger)</f>
        <v>44680</v>
      </c>
      <c r="AN771" s="56">
        <f>_xll.qlCalendarAdvance(Calendar,AN770,AL771,"f",,Trigger)</f>
        <v>44684</v>
      </c>
      <c r="AO771" s="56">
        <f>_xll.qlInterestRateIndexMaturity(IborIndex&amp;Tenor,AN771,Trigger)</f>
        <v>44715</v>
      </c>
      <c r="AP771" s="102" t="e">
        <f>_xll.qlIndexFixing($Z$5,AM771,,Trigger)</f>
        <v>#VALUE!</v>
      </c>
      <c r="AQ771" s="102">
        <f>_xll.qlIndexFixing($AR$1,AN771,,Trigger)</f>
        <v>1.2718631009790704E-2</v>
      </c>
    </row>
    <row r="772" spans="38:43" ht="11.25" customHeight="1" x14ac:dyDescent="0.25">
      <c r="AL772" s="57" t="s">
        <v>44</v>
      </c>
      <c r="AM772" s="56">
        <f>_xll.qlInterestRateIndexFixingDate(IborIndex&amp;Tenor,AN772,Trigger)</f>
        <v>44687</v>
      </c>
      <c r="AN772" s="56">
        <f>_xll.qlCalendarAdvance(Calendar,AN771,AL772,"f",,Trigger)</f>
        <v>44691</v>
      </c>
      <c r="AO772" s="56">
        <f>_xll.qlInterestRateIndexMaturity(IborIndex&amp;Tenor,AN772,Trigger)</f>
        <v>44722</v>
      </c>
      <c r="AP772" s="102" t="e">
        <f>_xll.qlIndexFixing($Z$5,AM772,,Trigger)</f>
        <v>#VALUE!</v>
      </c>
      <c r="AQ772" s="102">
        <f>_xll.qlIndexFixing($AR$1,AN772,,Trigger)</f>
        <v>1.2746392277922514E-2</v>
      </c>
    </row>
    <row r="773" spans="38:43" ht="11.25" customHeight="1" x14ac:dyDescent="0.25">
      <c r="AL773" s="57" t="s">
        <v>44</v>
      </c>
      <c r="AM773" s="56">
        <f>_xll.qlInterestRateIndexFixingDate(IborIndex&amp;Tenor,AN773,Trigger)</f>
        <v>44694</v>
      </c>
      <c r="AN773" s="56">
        <f>_xll.qlCalendarAdvance(Calendar,AN772,AL773,"f",,Trigger)</f>
        <v>44698</v>
      </c>
      <c r="AO773" s="56">
        <f>_xll.qlInterestRateIndexMaturity(IborIndex&amp;Tenor,AN773,Trigger)</f>
        <v>44729</v>
      </c>
      <c r="AP773" s="102" t="e">
        <f>_xll.qlIndexFixing($Z$5,AM773,,Trigger)</f>
        <v>#VALUE!</v>
      </c>
      <c r="AQ773" s="102">
        <f>_xll.qlIndexFixing($AR$1,AN773,,Trigger)</f>
        <v>1.2774044400042095E-2</v>
      </c>
    </row>
    <row r="774" spans="38:43" ht="11.25" customHeight="1" x14ac:dyDescent="0.25">
      <c r="AL774" s="57" t="s">
        <v>44</v>
      </c>
      <c r="AM774" s="56">
        <f>_xll.qlInterestRateIndexFixingDate(IborIndex&amp;Tenor,AN774,Trigger)</f>
        <v>44701</v>
      </c>
      <c r="AN774" s="56">
        <f>_xll.qlCalendarAdvance(Calendar,AN773,AL774,"f",,Trigger)</f>
        <v>44705</v>
      </c>
      <c r="AO774" s="56">
        <f>_xll.qlInterestRateIndexMaturity(IborIndex&amp;Tenor,AN774,Trigger)</f>
        <v>44736</v>
      </c>
      <c r="AP774" s="102" t="e">
        <f>_xll.qlIndexFixing($Z$5,AM774,,Trigger)</f>
        <v>#VALUE!</v>
      </c>
      <c r="AQ774" s="102">
        <f>_xll.qlIndexFixing($AR$1,AN774,,Trigger)</f>
        <v>1.2801659719298419E-2</v>
      </c>
    </row>
    <row r="775" spans="38:43" ht="11.25" customHeight="1" x14ac:dyDescent="0.25">
      <c r="AL775" s="57" t="s">
        <v>44</v>
      </c>
      <c r="AM775" s="56">
        <f>_xll.qlInterestRateIndexFixingDate(IborIndex&amp;Tenor,AN775,Trigger)</f>
        <v>44708</v>
      </c>
      <c r="AN775" s="56">
        <f>_xll.qlCalendarAdvance(Calendar,AN774,AL775,"f",,Trigger)</f>
        <v>44712</v>
      </c>
      <c r="AO775" s="56">
        <f>_xll.qlInterestRateIndexMaturity(IborIndex&amp;Tenor,AN775,Trigger)</f>
        <v>44742</v>
      </c>
      <c r="AP775" s="102" t="e">
        <f>_xll.qlIndexFixing($Z$5,AM775,,Trigger)</f>
        <v>#VALUE!</v>
      </c>
      <c r="AQ775" s="102">
        <f>_xll.qlIndexFixing($AR$1,AN775,,Trigger)</f>
        <v>1.2829243341077601E-2</v>
      </c>
    </row>
    <row r="776" spans="38:43" ht="11.25" customHeight="1" x14ac:dyDescent="0.25">
      <c r="AL776" s="57" t="s">
        <v>44</v>
      </c>
      <c r="AM776" s="56">
        <f>_xll.qlInterestRateIndexFixingDate(IborIndex&amp;Tenor,AN776,Trigger)</f>
        <v>44715</v>
      </c>
      <c r="AN776" s="56">
        <f>_xll.qlCalendarAdvance(Calendar,AN775,AL776,"f",,Trigger)</f>
        <v>44719</v>
      </c>
      <c r="AO776" s="56">
        <f>_xll.qlInterestRateIndexMaturity(IborIndex&amp;Tenor,AN776,Trigger)</f>
        <v>44749</v>
      </c>
      <c r="AP776" s="102" t="e">
        <f>_xll.qlIndexFixing($Z$5,AM776,,Trigger)</f>
        <v>#VALUE!</v>
      </c>
      <c r="AQ776" s="102">
        <f>_xll.qlIndexFixing($AR$1,AN776,,Trigger)</f>
        <v>1.2856796354143718E-2</v>
      </c>
    </row>
    <row r="777" spans="38:43" ht="11.25" customHeight="1" x14ac:dyDescent="0.25">
      <c r="AL777" s="57" t="s">
        <v>44</v>
      </c>
      <c r="AM777" s="56">
        <f>_xll.qlInterestRateIndexFixingDate(IborIndex&amp;Tenor,AN777,Trigger)</f>
        <v>44722</v>
      </c>
      <c r="AN777" s="56">
        <f>_xll.qlCalendarAdvance(Calendar,AN776,AL777,"f",,Trigger)</f>
        <v>44726</v>
      </c>
      <c r="AO777" s="56">
        <f>_xll.qlInterestRateIndexMaturity(IborIndex&amp;Tenor,AN777,Trigger)</f>
        <v>44756</v>
      </c>
      <c r="AP777" s="102" t="e">
        <f>_xll.qlIndexFixing($Z$5,AM777,,Trigger)</f>
        <v>#VALUE!</v>
      </c>
      <c r="AQ777" s="102">
        <f>_xll.qlIndexFixing($AR$1,AN777,,Trigger)</f>
        <v>1.2884319847275838E-2</v>
      </c>
    </row>
    <row r="778" spans="38:43" ht="11.25" customHeight="1" x14ac:dyDescent="0.25">
      <c r="AL778" s="57" t="s">
        <v>44</v>
      </c>
      <c r="AM778" s="56">
        <f>_xll.qlInterestRateIndexFixingDate(IborIndex&amp;Tenor,AN778,Trigger)</f>
        <v>44729</v>
      </c>
      <c r="AN778" s="56">
        <f>_xll.qlCalendarAdvance(Calendar,AN777,AL778,"f",,Trigger)</f>
        <v>44733</v>
      </c>
      <c r="AO778" s="56">
        <f>_xll.qlInterestRateIndexMaturity(IborIndex&amp;Tenor,AN778,Trigger)</f>
        <v>44763</v>
      </c>
      <c r="AP778" s="102" t="e">
        <f>_xll.qlIndexFixing($Z$5,AM778,,Trigger)</f>
        <v>#VALUE!</v>
      </c>
      <c r="AQ778" s="102">
        <f>_xll.qlIndexFixing($AR$1,AN778,,Trigger)</f>
        <v>1.2911814909255526E-2</v>
      </c>
    </row>
    <row r="779" spans="38:43" ht="11.25" customHeight="1" x14ac:dyDescent="0.25">
      <c r="AL779" s="57" t="s">
        <v>44</v>
      </c>
      <c r="AM779" s="56">
        <f>_xll.qlInterestRateIndexFixingDate(IborIndex&amp;Tenor,AN779,Trigger)</f>
        <v>44736</v>
      </c>
      <c r="AN779" s="56">
        <f>_xll.qlCalendarAdvance(Calendar,AN778,AL779,"f",,Trigger)</f>
        <v>44740</v>
      </c>
      <c r="AO779" s="56">
        <f>_xll.qlInterestRateIndexMaturity(IborIndex&amp;Tenor,AN779,Trigger)</f>
        <v>44770</v>
      </c>
      <c r="AP779" s="102" t="e">
        <f>_xll.qlIndexFixing($Z$5,AM779,,Trigger)</f>
        <v>#VALUE!</v>
      </c>
      <c r="AQ779" s="102">
        <f>_xll.qlIndexFixing($AR$1,AN779,,Trigger)</f>
        <v>1.2932706389759694E-2</v>
      </c>
    </row>
    <row r="780" spans="38:43" ht="11.25" customHeight="1" x14ac:dyDescent="0.25">
      <c r="AL780" s="57" t="s">
        <v>44</v>
      </c>
      <c r="AM780" s="56">
        <f>_xll.qlInterestRateIndexFixingDate(IborIndex&amp;Tenor,AN780,Trigger)</f>
        <v>44743</v>
      </c>
      <c r="AN780" s="56">
        <f>_xll.qlCalendarAdvance(Calendar,AN779,AL780,"f",,Trigger)</f>
        <v>44747</v>
      </c>
      <c r="AO780" s="56">
        <f>_xll.qlInterestRateIndexMaturity(IborIndex&amp;Tenor,AN780,Trigger)</f>
        <v>44778</v>
      </c>
      <c r="AP780" s="102" t="e">
        <f>_xll.qlIndexFixing($Z$5,AM780,,Trigger)</f>
        <v>#VALUE!</v>
      </c>
      <c r="AQ780" s="102">
        <f>_xll.qlIndexFixing($AR$1,AN780,,Trigger)</f>
        <v>1.2966724094981286E-2</v>
      </c>
    </row>
    <row r="781" spans="38:43" ht="11.25" customHeight="1" x14ac:dyDescent="0.25">
      <c r="AL781" s="57" t="s">
        <v>44</v>
      </c>
      <c r="AM781" s="56">
        <f>_xll.qlInterestRateIndexFixingDate(IborIndex&amp;Tenor,AN781,Trigger)</f>
        <v>44750</v>
      </c>
      <c r="AN781" s="56">
        <f>_xll.qlCalendarAdvance(Calendar,AN780,AL781,"f",,Trigger)</f>
        <v>44754</v>
      </c>
      <c r="AO781" s="56">
        <f>_xll.qlInterestRateIndexMaturity(IborIndex&amp;Tenor,AN781,Trigger)</f>
        <v>44785</v>
      </c>
      <c r="AP781" s="102" t="e">
        <f>_xll.qlIndexFixing($Z$5,AM781,,Trigger)</f>
        <v>#VALUE!</v>
      </c>
      <c r="AQ781" s="102">
        <f>_xll.qlIndexFixing($AR$1,AN781,,Trigger)</f>
        <v>1.2994140396355436E-2</v>
      </c>
    </row>
    <row r="782" spans="38:43" ht="11.25" customHeight="1" x14ac:dyDescent="0.25">
      <c r="AL782" s="57" t="s">
        <v>44</v>
      </c>
      <c r="AM782" s="56">
        <f>_xll.qlInterestRateIndexFixingDate(IborIndex&amp;Tenor,AN782,Trigger)</f>
        <v>44757</v>
      </c>
      <c r="AN782" s="56">
        <f>_xll.qlCalendarAdvance(Calendar,AN781,AL782,"f",,Trigger)</f>
        <v>44761</v>
      </c>
      <c r="AO782" s="56">
        <f>_xll.qlInterestRateIndexMaturity(IborIndex&amp;Tenor,AN782,Trigger)</f>
        <v>44792</v>
      </c>
      <c r="AP782" s="102" t="e">
        <f>_xll.qlIndexFixing($Z$5,AM782,,Trigger)</f>
        <v>#VALUE!</v>
      </c>
      <c r="AQ782" s="102">
        <f>_xll.qlIndexFixing($AR$1,AN782,,Trigger)</f>
        <v>1.3021532621838305E-2</v>
      </c>
    </row>
    <row r="783" spans="38:43" ht="11.25" customHeight="1" x14ac:dyDescent="0.25">
      <c r="AL783" s="57" t="s">
        <v>44</v>
      </c>
      <c r="AM783" s="56">
        <f>_xll.qlInterestRateIndexFixingDate(IborIndex&amp;Tenor,AN783,Trigger)</f>
        <v>44764</v>
      </c>
      <c r="AN783" s="56">
        <f>_xll.qlCalendarAdvance(Calendar,AN782,AL783,"f",,Trigger)</f>
        <v>44768</v>
      </c>
      <c r="AO783" s="56">
        <f>_xll.qlInterestRateIndexMaturity(IborIndex&amp;Tenor,AN783,Trigger)</f>
        <v>44799</v>
      </c>
      <c r="AP783" s="102" t="e">
        <f>_xll.qlIndexFixing($Z$5,AM783,,Trigger)</f>
        <v>#VALUE!</v>
      </c>
      <c r="AQ783" s="102">
        <f>_xll.qlIndexFixing($AR$1,AN783,,Trigger)</f>
        <v>1.3048901860271411E-2</v>
      </c>
    </row>
    <row r="784" spans="38:43" ht="11.25" customHeight="1" x14ac:dyDescent="0.25">
      <c r="AL784" s="57" t="s">
        <v>44</v>
      </c>
      <c r="AM784" s="56">
        <f>_xll.qlInterestRateIndexFixingDate(IborIndex&amp;Tenor,AN784,Trigger)</f>
        <v>44771</v>
      </c>
      <c r="AN784" s="56">
        <f>_xll.qlCalendarAdvance(Calendar,AN783,AL784,"f",,Trigger)</f>
        <v>44775</v>
      </c>
      <c r="AO784" s="56">
        <f>_xll.qlInterestRateIndexMaturity(IborIndex&amp;Tenor,AN784,Trigger)</f>
        <v>44806</v>
      </c>
      <c r="AP784" s="102" t="e">
        <f>_xll.qlIndexFixing($Z$5,AM784,,Trigger)</f>
        <v>#VALUE!</v>
      </c>
      <c r="AQ784" s="102">
        <f>_xll.qlIndexFixing($AR$1,AN784,,Trigger)</f>
        <v>1.307624920050876E-2</v>
      </c>
    </row>
    <row r="785" spans="38:43" ht="11.25" customHeight="1" x14ac:dyDescent="0.25">
      <c r="AL785" s="57" t="s">
        <v>44</v>
      </c>
      <c r="AM785" s="56">
        <f>_xll.qlInterestRateIndexFixingDate(IborIndex&amp;Tenor,AN785,Trigger)</f>
        <v>44778</v>
      </c>
      <c r="AN785" s="56">
        <f>_xll.qlCalendarAdvance(Calendar,AN784,AL785,"f",,Trigger)</f>
        <v>44782</v>
      </c>
      <c r="AO785" s="56">
        <f>_xll.qlInterestRateIndexMaturity(IborIndex&amp;Tenor,AN785,Trigger)</f>
        <v>44813</v>
      </c>
      <c r="AP785" s="102" t="e">
        <f>_xll.qlIndexFixing($Z$5,AM785,,Trigger)</f>
        <v>#VALUE!</v>
      </c>
      <c r="AQ785" s="102">
        <f>_xll.qlIndexFixing($AR$1,AN785,,Trigger)</f>
        <v>1.3103575731414352E-2</v>
      </c>
    </row>
    <row r="786" spans="38:43" ht="11.25" customHeight="1" x14ac:dyDescent="0.25">
      <c r="AL786" s="57" t="s">
        <v>44</v>
      </c>
      <c r="AM786" s="56">
        <f>_xll.qlInterestRateIndexFixingDate(IborIndex&amp;Tenor,AN786,Trigger)</f>
        <v>44785</v>
      </c>
      <c r="AN786" s="56">
        <f>_xll.qlCalendarAdvance(Calendar,AN785,AL786,"f",,Trigger)</f>
        <v>44789</v>
      </c>
      <c r="AO786" s="56">
        <f>_xll.qlInterestRateIndexMaturity(IborIndex&amp;Tenor,AN786,Trigger)</f>
        <v>44820</v>
      </c>
      <c r="AP786" s="102" t="e">
        <f>_xll.qlIndexFixing($Z$5,AM786,,Trigger)</f>
        <v>#VALUE!</v>
      </c>
      <c r="AQ786" s="102">
        <f>_xll.qlIndexFixing($AR$1,AN786,,Trigger)</f>
        <v>1.3130882541859679E-2</v>
      </c>
    </row>
    <row r="787" spans="38:43" ht="11.25" customHeight="1" x14ac:dyDescent="0.25">
      <c r="AL787" s="57" t="s">
        <v>44</v>
      </c>
      <c r="AM787" s="56">
        <f>_xll.qlInterestRateIndexFixingDate(IborIndex&amp;Tenor,AN787,Trigger)</f>
        <v>44792</v>
      </c>
      <c r="AN787" s="56">
        <f>_xll.qlCalendarAdvance(Calendar,AN786,AL787,"f",,Trigger)</f>
        <v>44796</v>
      </c>
      <c r="AO787" s="56">
        <f>_xll.qlInterestRateIndexMaturity(IborIndex&amp;Tenor,AN787,Trigger)</f>
        <v>44827</v>
      </c>
      <c r="AP787" s="102" t="e">
        <f>_xll.qlIndexFixing($Z$5,AM787,,Trigger)</f>
        <v>#VALUE!</v>
      </c>
      <c r="AQ787" s="102">
        <f>_xll.qlIndexFixing($AR$1,AN787,,Trigger)</f>
        <v>1.315817072073372E-2</v>
      </c>
    </row>
    <row r="788" spans="38:43" ht="11.25" customHeight="1" x14ac:dyDescent="0.25">
      <c r="AL788" s="57" t="s">
        <v>44</v>
      </c>
      <c r="AM788" s="56">
        <f>_xll.qlInterestRateIndexFixingDate(IborIndex&amp;Tenor,AN788,Trigger)</f>
        <v>44799</v>
      </c>
      <c r="AN788" s="56">
        <f>_xll.qlCalendarAdvance(Calendar,AN787,AL788,"f",,Trigger)</f>
        <v>44803</v>
      </c>
      <c r="AO788" s="56">
        <f>_xll.qlInterestRateIndexMaturity(IborIndex&amp;Tenor,AN788,Trigger)</f>
        <v>44834</v>
      </c>
      <c r="AP788" s="102" t="e">
        <f>_xll.qlIndexFixing($Z$5,AM788,,Trigger)</f>
        <v>#VALUE!</v>
      </c>
      <c r="AQ788" s="102">
        <f>_xll.qlIndexFixing($AR$1,AN788,,Trigger)</f>
        <v>1.3185441356922956E-2</v>
      </c>
    </row>
    <row r="789" spans="38:43" ht="11.25" customHeight="1" x14ac:dyDescent="0.25">
      <c r="AL789" s="57" t="s">
        <v>44</v>
      </c>
      <c r="AM789" s="56">
        <f>_xll.qlInterestRateIndexFixingDate(IborIndex&amp;Tenor,AN789,Trigger)</f>
        <v>44806</v>
      </c>
      <c r="AN789" s="56">
        <f>_xll.qlCalendarAdvance(Calendar,AN788,AL789,"f",,Trigger)</f>
        <v>44810</v>
      </c>
      <c r="AO789" s="56">
        <f>_xll.qlInterestRateIndexMaturity(IborIndex&amp;Tenor,AN789,Trigger)</f>
        <v>44840</v>
      </c>
      <c r="AP789" s="102" t="e">
        <f>_xll.qlIndexFixing($Z$5,AM789,,Trigger)</f>
        <v>#VALUE!</v>
      </c>
      <c r="AQ789" s="102">
        <f>_xll.qlIndexFixing($AR$1,AN789,,Trigger)</f>
        <v>1.3212695539341346E-2</v>
      </c>
    </row>
    <row r="790" spans="38:43" ht="11.25" customHeight="1" x14ac:dyDescent="0.25">
      <c r="AL790" s="57" t="s">
        <v>44</v>
      </c>
      <c r="AM790" s="56">
        <f>_xll.qlInterestRateIndexFixingDate(IborIndex&amp;Tenor,AN790,Trigger)</f>
        <v>44813</v>
      </c>
      <c r="AN790" s="56">
        <f>_xll.qlCalendarAdvance(Calendar,AN789,AL790,"f",,Trigger)</f>
        <v>44817</v>
      </c>
      <c r="AO790" s="56">
        <f>_xll.qlInterestRateIndexMaturity(IborIndex&amp;Tenor,AN790,Trigger)</f>
        <v>44847</v>
      </c>
      <c r="AP790" s="102" t="e">
        <f>_xll.qlIndexFixing($Z$5,AM790,,Trigger)</f>
        <v>#VALUE!</v>
      </c>
      <c r="AQ790" s="102">
        <f>_xll.qlIndexFixing($AR$1,AN790,,Trigger)</f>
        <v>1.3239934356902849E-2</v>
      </c>
    </row>
    <row r="791" spans="38:43" ht="11.25" customHeight="1" x14ac:dyDescent="0.25">
      <c r="AL791" s="57" t="s">
        <v>44</v>
      </c>
      <c r="AM791" s="56">
        <f>_xll.qlInterestRateIndexFixingDate(IborIndex&amp;Tenor,AN791,Trigger)</f>
        <v>44820</v>
      </c>
      <c r="AN791" s="56">
        <f>_xll.qlCalendarAdvance(Calendar,AN790,AL791,"f",,Trigger)</f>
        <v>44824</v>
      </c>
      <c r="AO791" s="56">
        <f>_xll.qlInterestRateIndexMaturity(IborIndex&amp;Tenor,AN791,Trigger)</f>
        <v>44854</v>
      </c>
      <c r="AP791" s="102" t="e">
        <f>_xll.qlIndexFixing($Z$5,AM791,,Trigger)</f>
        <v>#VALUE!</v>
      </c>
      <c r="AQ791" s="102">
        <f>_xll.qlIndexFixing($AR$1,AN791,,Trigger)</f>
        <v>1.3267158898528919E-2</v>
      </c>
    </row>
    <row r="792" spans="38:43" ht="11.25" customHeight="1" x14ac:dyDescent="0.25">
      <c r="AL792" s="57" t="s">
        <v>44</v>
      </c>
      <c r="AM792" s="56">
        <f>_xll.qlInterestRateIndexFixingDate(IborIndex&amp;Tenor,AN792,Trigger)</f>
        <v>44827</v>
      </c>
      <c r="AN792" s="56">
        <f>_xll.qlCalendarAdvance(Calendar,AN791,AL792,"f",,Trigger)</f>
        <v>44831</v>
      </c>
      <c r="AO792" s="56">
        <f>_xll.qlInterestRateIndexMaturity(IborIndex&amp;Tenor,AN792,Trigger)</f>
        <v>44861</v>
      </c>
      <c r="AP792" s="102" t="e">
        <f>_xll.qlIndexFixing($Z$5,AM792,,Trigger)</f>
        <v>#VALUE!</v>
      </c>
      <c r="AQ792" s="102">
        <f>_xll.qlIndexFixing($AR$1,AN792,,Trigger)</f>
        <v>1.3294370253165988E-2</v>
      </c>
    </row>
    <row r="793" spans="38:43" ht="11.25" customHeight="1" x14ac:dyDescent="0.25">
      <c r="AL793" s="57" t="s">
        <v>44</v>
      </c>
      <c r="AM793" s="56">
        <f>_xll.qlInterestRateIndexFixingDate(IborIndex&amp;Tenor,AN793,Trigger)</f>
        <v>44834</v>
      </c>
      <c r="AN793" s="56">
        <f>_xll.qlCalendarAdvance(Calendar,AN792,AL793,"f",,Trigger)</f>
        <v>44838</v>
      </c>
      <c r="AO793" s="56">
        <f>_xll.qlInterestRateIndexMaturity(IborIndex&amp;Tenor,AN793,Trigger)</f>
        <v>44869</v>
      </c>
      <c r="AP793" s="102" t="e">
        <f>_xll.qlIndexFixing($Z$5,AM793,,Trigger)</f>
        <v>#VALUE!</v>
      </c>
      <c r="AQ793" s="102">
        <f>_xll.qlIndexFixing($AR$1,AN793,,Trigger)</f>
        <v>1.3321569509755493E-2</v>
      </c>
    </row>
    <row r="794" spans="38:43" ht="11.25" customHeight="1" x14ac:dyDescent="0.25">
      <c r="AL794" s="57" t="s">
        <v>44</v>
      </c>
      <c r="AM794" s="56">
        <f>_xll.qlInterestRateIndexFixingDate(IborIndex&amp;Tenor,AN794,Trigger)</f>
        <v>44841</v>
      </c>
      <c r="AN794" s="56">
        <f>_xll.qlCalendarAdvance(Calendar,AN793,AL794,"f",,Trigger)</f>
        <v>44845</v>
      </c>
      <c r="AO794" s="56">
        <f>_xll.qlInterestRateIndexMaturity(IborIndex&amp;Tenor,AN794,Trigger)</f>
        <v>44876</v>
      </c>
      <c r="AP794" s="102" t="e">
        <f>_xll.qlIndexFixing($Z$5,AM794,,Trigger)</f>
        <v>#VALUE!</v>
      </c>
      <c r="AQ794" s="102">
        <f>_xll.qlIndexFixing($AR$1,AN794,,Trigger)</f>
        <v>1.3348757757258856E-2</v>
      </c>
    </row>
    <row r="795" spans="38:43" ht="11.25" customHeight="1" x14ac:dyDescent="0.25">
      <c r="AL795" s="57" t="s">
        <v>44</v>
      </c>
      <c r="AM795" s="56">
        <f>_xll.qlInterestRateIndexFixingDate(IborIndex&amp;Tenor,AN795,Trigger)</f>
        <v>44848</v>
      </c>
      <c r="AN795" s="56">
        <f>_xll.qlCalendarAdvance(Calendar,AN794,AL795,"f",,Trigger)</f>
        <v>44852</v>
      </c>
      <c r="AO795" s="56">
        <f>_xll.qlInterestRateIndexMaturity(IborIndex&amp;Tenor,AN795,Trigger)</f>
        <v>44883</v>
      </c>
      <c r="AP795" s="102" t="e">
        <f>_xll.qlIndexFixing($Z$5,AM795,,Trigger)</f>
        <v>#VALUE!</v>
      </c>
      <c r="AQ795" s="102">
        <f>_xll.qlIndexFixing($AR$1,AN795,,Trigger)</f>
        <v>1.3375936084642492E-2</v>
      </c>
    </row>
    <row r="796" spans="38:43" ht="11.25" customHeight="1" x14ac:dyDescent="0.25">
      <c r="AL796" s="57" t="s">
        <v>44</v>
      </c>
      <c r="AM796" s="56">
        <f>_xll.qlInterestRateIndexFixingDate(IborIndex&amp;Tenor,AN796,Trigger)</f>
        <v>44855</v>
      </c>
      <c r="AN796" s="56">
        <f>_xll.qlCalendarAdvance(Calendar,AN795,AL796,"f",,Trigger)</f>
        <v>44859</v>
      </c>
      <c r="AO796" s="56">
        <f>_xll.qlInterestRateIndexMaturity(IborIndex&amp;Tenor,AN796,Trigger)</f>
        <v>44890</v>
      </c>
      <c r="AP796" s="102" t="e">
        <f>_xll.qlIndexFixing($Z$5,AM796,,Trigger)</f>
        <v>#VALUE!</v>
      </c>
      <c r="AQ796" s="102">
        <f>_xll.qlIndexFixing($AR$1,AN796,,Trigger)</f>
        <v>1.3403105580887809E-2</v>
      </c>
    </row>
    <row r="797" spans="38:43" ht="11.25" customHeight="1" x14ac:dyDescent="0.25">
      <c r="AL797" s="57" t="s">
        <v>44</v>
      </c>
      <c r="AM797" s="56">
        <f>_xll.qlInterestRateIndexFixingDate(IborIndex&amp;Tenor,AN797,Trigger)</f>
        <v>44862</v>
      </c>
      <c r="AN797" s="56">
        <f>_xll.qlCalendarAdvance(Calendar,AN796,AL797,"f",,Trigger)</f>
        <v>44866</v>
      </c>
      <c r="AO797" s="56">
        <f>_xll.qlInterestRateIndexMaturity(IborIndex&amp;Tenor,AN797,Trigger)</f>
        <v>44896</v>
      </c>
      <c r="AP797" s="102" t="e">
        <f>_xll.qlIndexFixing($Z$5,AM797,,Trigger)</f>
        <v>#VALUE!</v>
      </c>
      <c r="AQ797" s="102">
        <f>_xll.qlIndexFixing($AR$1,AN797,,Trigger)</f>
        <v>1.3430267334988699E-2</v>
      </c>
    </row>
    <row r="798" spans="38:43" ht="11.25" customHeight="1" x14ac:dyDescent="0.25">
      <c r="AL798" s="57" t="s">
        <v>44</v>
      </c>
      <c r="AM798" s="56">
        <f>_xll.qlInterestRateIndexFixingDate(IborIndex&amp;Tenor,AN798,Trigger)</f>
        <v>44869</v>
      </c>
      <c r="AN798" s="56">
        <f>_xll.qlCalendarAdvance(Calendar,AN797,AL798,"f",,Trigger)</f>
        <v>44873</v>
      </c>
      <c r="AO798" s="56">
        <f>_xll.qlInterestRateIndexMaturity(IborIndex&amp;Tenor,AN798,Trigger)</f>
        <v>44903</v>
      </c>
      <c r="AP798" s="102" t="e">
        <f>_xll.qlIndexFixing($Z$5,AM798,,Trigger)</f>
        <v>#VALUE!</v>
      </c>
      <c r="AQ798" s="102">
        <f>_xll.qlIndexFixing($AR$1,AN798,,Trigger)</f>
        <v>1.3457422435939059E-2</v>
      </c>
    </row>
    <row r="799" spans="38:43" ht="11.25" customHeight="1" x14ac:dyDescent="0.25">
      <c r="AL799" s="57" t="s">
        <v>44</v>
      </c>
      <c r="AM799" s="56">
        <f>_xll.qlInterestRateIndexFixingDate(IborIndex&amp;Tenor,AN799,Trigger)</f>
        <v>44876</v>
      </c>
      <c r="AN799" s="56">
        <f>_xll.qlCalendarAdvance(Calendar,AN798,AL799,"f",,Trigger)</f>
        <v>44880</v>
      </c>
      <c r="AO799" s="56">
        <f>_xll.qlInterestRateIndexMaturity(IborIndex&amp;Tenor,AN799,Trigger)</f>
        <v>44910</v>
      </c>
      <c r="AP799" s="102" t="e">
        <f>_xll.qlIndexFixing($Z$5,AM799,,Trigger)</f>
        <v>#VALUE!</v>
      </c>
      <c r="AQ799" s="102">
        <f>_xll.qlIndexFixing($AR$1,AN799,,Trigger)</f>
        <v>1.3484571972755266E-2</v>
      </c>
    </row>
    <row r="800" spans="38:43" ht="11.25" customHeight="1" x14ac:dyDescent="0.25">
      <c r="AL800" s="57" t="s">
        <v>44</v>
      </c>
      <c r="AM800" s="56">
        <f>_xll.qlInterestRateIndexFixingDate(IborIndex&amp;Tenor,AN800,Trigger)</f>
        <v>44883</v>
      </c>
      <c r="AN800" s="56">
        <f>_xll.qlCalendarAdvance(Calendar,AN799,AL800,"f",,Trigger)</f>
        <v>44887</v>
      </c>
      <c r="AO800" s="56">
        <f>_xll.qlInterestRateIndexMaturity(IborIndex&amp;Tenor,AN800,Trigger)</f>
        <v>44917</v>
      </c>
      <c r="AP800" s="102" t="e">
        <f>_xll.qlIndexFixing($Z$5,AM800,,Trigger)</f>
        <v>#VALUE!</v>
      </c>
      <c r="AQ800" s="102">
        <f>_xll.qlIndexFixing($AR$1,AN800,,Trigger)</f>
        <v>1.3513909177516452E-2</v>
      </c>
    </row>
    <row r="801" spans="38:43" ht="11.25" customHeight="1" x14ac:dyDescent="0.25">
      <c r="AL801" s="57" t="s">
        <v>44</v>
      </c>
      <c r="AM801" s="56">
        <f>_xll.qlInterestRateIndexFixingDate(IborIndex&amp;Tenor,AN801,Trigger)</f>
        <v>44890</v>
      </c>
      <c r="AN801" s="56">
        <f>_xll.qlCalendarAdvance(Calendar,AN800,AL801,"f",,Trigger)</f>
        <v>44894</v>
      </c>
      <c r="AO801" s="56">
        <f>_xll.qlInterestRateIndexMaturity(IborIndex&amp;Tenor,AN801,Trigger)</f>
        <v>44924</v>
      </c>
      <c r="AP801" s="102" t="e">
        <f>_xll.qlIndexFixing($Z$5,AM801,,Trigger)</f>
        <v>#VALUE!</v>
      </c>
      <c r="AQ801" s="102">
        <f>_xll.qlIndexFixing($AR$1,AN801,,Trigger)</f>
        <v>1.3538858710075707E-2</v>
      </c>
    </row>
    <row r="802" spans="38:43" ht="11.25" customHeight="1" x14ac:dyDescent="0.25">
      <c r="AL802" s="57" t="s">
        <v>44</v>
      </c>
      <c r="AM802" s="56">
        <f>_xll.qlInterestRateIndexFixingDate(IborIndex&amp;Tenor,AN802,Trigger)</f>
        <v>44897</v>
      </c>
      <c r="AN802" s="56">
        <f>_xll.qlCalendarAdvance(Calendar,AN801,AL802,"f",,Trigger)</f>
        <v>44901</v>
      </c>
      <c r="AO802" s="56">
        <f>_xll.qlInterestRateIndexMaturity(IborIndex&amp;Tenor,AN802,Trigger)</f>
        <v>44932</v>
      </c>
      <c r="AP802" s="102" t="e">
        <f>_xll.qlIndexFixing($Z$5,AM802,,Trigger)</f>
        <v>#VALUE!</v>
      </c>
      <c r="AQ802" s="102">
        <f>_xll.qlIndexFixing($AR$1,AN802,,Trigger)</f>
        <v>1.3565998088655162E-2</v>
      </c>
    </row>
    <row r="803" spans="38:43" ht="11.25" customHeight="1" x14ac:dyDescent="0.25">
      <c r="AL803" s="57" t="s">
        <v>44</v>
      </c>
      <c r="AM803" s="56">
        <f>_xll.qlInterestRateIndexFixingDate(IborIndex&amp;Tenor,AN803,Trigger)</f>
        <v>44904</v>
      </c>
      <c r="AN803" s="56">
        <f>_xll.qlCalendarAdvance(Calendar,AN802,AL803,"f",,Trigger)</f>
        <v>44908</v>
      </c>
      <c r="AO803" s="56">
        <f>_xll.qlInterestRateIndexMaturity(IborIndex&amp;Tenor,AN803,Trigger)</f>
        <v>44939</v>
      </c>
      <c r="AP803" s="102" t="e">
        <f>_xll.qlIndexFixing($Z$5,AM803,,Trigger)</f>
        <v>#VALUE!</v>
      </c>
      <c r="AQ803" s="102">
        <f>_xll.qlIndexFixing($AR$1,AN803,,Trigger)</f>
        <v>1.3593136259248406E-2</v>
      </c>
    </row>
    <row r="804" spans="38:43" ht="11.25" customHeight="1" x14ac:dyDescent="0.25">
      <c r="AL804" s="57" t="s">
        <v>44</v>
      </c>
      <c r="AM804" s="56">
        <f>_xll.qlInterestRateIndexFixingDate(IborIndex&amp;Tenor,AN804,Trigger)</f>
        <v>44911</v>
      </c>
      <c r="AN804" s="56">
        <f>_xll.qlCalendarAdvance(Calendar,AN803,AL804,"f",,Trigger)</f>
        <v>44915</v>
      </c>
      <c r="AO804" s="56">
        <f>_xll.qlInterestRateIndexMaturity(IborIndex&amp;Tenor,AN804,Trigger)</f>
        <v>44946</v>
      </c>
      <c r="AP804" s="102" t="e">
        <f>_xll.qlIndexFixing($Z$5,AM804,,Trigger)</f>
        <v>#VALUE!</v>
      </c>
      <c r="AQ804" s="102">
        <f>_xll.qlIndexFixing($AR$1,AN804,,Trigger)</f>
        <v>1.3620274310919278E-2</v>
      </c>
    </row>
    <row r="805" spans="38:43" ht="11.25" customHeight="1" x14ac:dyDescent="0.25">
      <c r="AL805" s="57" t="s">
        <v>44</v>
      </c>
      <c r="AM805" s="56">
        <f>_xll.qlInterestRateIndexFixingDate(IborIndex&amp;Tenor,AN805,Trigger)</f>
        <v>44917</v>
      </c>
      <c r="AN805" s="56">
        <f>_xll.qlCalendarAdvance(Calendar,AN804,AL805,"f",,Trigger)</f>
        <v>44922</v>
      </c>
      <c r="AO805" s="56">
        <f>_xll.qlInterestRateIndexMaturity(IborIndex&amp;Tenor,AN805,Trigger)</f>
        <v>44953</v>
      </c>
      <c r="AP805" s="102" t="e">
        <f>_xll.qlIndexFixing($Z$5,AM805,,Trigger)</f>
        <v>#VALUE!</v>
      </c>
      <c r="AQ805" s="102">
        <f>_xll.qlIndexFixing($AR$1,AN805,,Trigger)</f>
        <v>1.3647413332744107E-2</v>
      </c>
    </row>
    <row r="806" spans="38:43" ht="11.25" customHeight="1" x14ac:dyDescent="0.25">
      <c r="AL806" s="57" t="s">
        <v>44</v>
      </c>
      <c r="AM806" s="56">
        <f>_xll.qlInterestRateIndexFixingDate(IborIndex&amp;Tenor,AN806,Trigger)</f>
        <v>44925</v>
      </c>
      <c r="AN806" s="56">
        <f>_xll.qlCalendarAdvance(Calendar,AN805,AL806,"f",,Trigger)</f>
        <v>44929</v>
      </c>
      <c r="AO806" s="56">
        <f>_xll.qlInterestRateIndexMaturity(IborIndex&amp;Tenor,AN806,Trigger)</f>
        <v>44960</v>
      </c>
      <c r="AP806" s="102" t="e">
        <f>_xll.qlIndexFixing($Z$5,AM806,,Trigger)</f>
        <v>#VALUE!</v>
      </c>
      <c r="AQ806" s="102">
        <f>_xll.qlIndexFixing($AR$1,AN806,,Trigger)</f>
        <v>1.3674554413804219E-2</v>
      </c>
    </row>
    <row r="807" spans="38:43" ht="11.25" customHeight="1" x14ac:dyDescent="0.25">
      <c r="AL807" s="57" t="s">
        <v>44</v>
      </c>
      <c r="AM807" s="56">
        <f>_xll.qlInterestRateIndexFixingDate(IborIndex&amp;Tenor,AN807,Trigger)</f>
        <v>44932</v>
      </c>
      <c r="AN807" s="56">
        <f>_xll.qlCalendarAdvance(Calendar,AN806,AL807,"f",,Trigger)</f>
        <v>44936</v>
      </c>
      <c r="AO807" s="56">
        <f>_xll.qlInterestRateIndexMaturity(IborIndex&amp;Tenor,AN807,Trigger)</f>
        <v>44967</v>
      </c>
      <c r="AP807" s="102" t="e">
        <f>_xll.qlIndexFixing($Z$5,AM807,,Trigger)</f>
        <v>#VALUE!</v>
      </c>
      <c r="AQ807" s="102">
        <f>_xll.qlIndexFixing($AR$1,AN807,,Trigger)</f>
        <v>1.3701698643198423E-2</v>
      </c>
    </row>
    <row r="808" spans="38:43" ht="11.25" customHeight="1" x14ac:dyDescent="0.25">
      <c r="AL808" s="57" t="s">
        <v>44</v>
      </c>
      <c r="AM808" s="56">
        <f>_xll.qlInterestRateIndexFixingDate(IborIndex&amp;Tenor,AN808,Trigger)</f>
        <v>44939</v>
      </c>
      <c r="AN808" s="56">
        <f>_xll.qlCalendarAdvance(Calendar,AN807,AL808,"f",,Trigger)</f>
        <v>44943</v>
      </c>
      <c r="AO808" s="56">
        <f>_xll.qlInterestRateIndexMaturity(IborIndex&amp;Tenor,AN808,Trigger)</f>
        <v>44974</v>
      </c>
      <c r="AP808" s="102" t="e">
        <f>_xll.qlIndexFixing($Z$5,AM808,,Trigger)</f>
        <v>#VALUE!</v>
      </c>
      <c r="AQ808" s="102">
        <f>_xll.qlIndexFixing($AR$1,AN808,,Trigger)</f>
        <v>1.3728847110028031E-2</v>
      </c>
    </row>
    <row r="809" spans="38:43" ht="11.25" customHeight="1" x14ac:dyDescent="0.25">
      <c r="AL809" s="57" t="s">
        <v>44</v>
      </c>
      <c r="AM809" s="56">
        <f>_xll.qlInterestRateIndexFixingDate(IborIndex&amp;Tenor,AN809,Trigger)</f>
        <v>44946</v>
      </c>
      <c r="AN809" s="56">
        <f>_xll.qlCalendarAdvance(Calendar,AN808,AL809,"f",,Trigger)</f>
        <v>44950</v>
      </c>
      <c r="AO809" s="56">
        <f>_xll.qlInterestRateIndexMaturity(IborIndex&amp;Tenor,AN809,Trigger)</f>
        <v>44981</v>
      </c>
      <c r="AP809" s="102" t="e">
        <f>_xll.qlIndexFixing($Z$5,AM809,,Trigger)</f>
        <v>#VALUE!</v>
      </c>
      <c r="AQ809" s="102">
        <f>_xll.qlIndexFixing($AR$1,AN809,,Trigger)</f>
        <v>1.3756000903411836E-2</v>
      </c>
    </row>
    <row r="810" spans="38:43" ht="11.25" customHeight="1" x14ac:dyDescent="0.25">
      <c r="AL810" s="57" t="s">
        <v>44</v>
      </c>
      <c r="AM810" s="56">
        <f>_xll.qlInterestRateIndexFixingDate(IborIndex&amp;Tenor,AN810,Trigger)</f>
        <v>44953</v>
      </c>
      <c r="AN810" s="56">
        <f>_xll.qlCalendarAdvance(Calendar,AN809,AL810,"f",,Trigger)</f>
        <v>44957</v>
      </c>
      <c r="AO810" s="56">
        <f>_xll.qlInterestRateIndexMaturity(IborIndex&amp;Tenor,AN810,Trigger)</f>
        <v>44985</v>
      </c>
      <c r="AP810" s="102" t="e">
        <f>_xll.qlIndexFixing($Z$5,AM810,,Trigger)</f>
        <v>#VALUE!</v>
      </c>
      <c r="AQ810" s="102">
        <f>_xll.qlIndexFixing($AR$1,AN810,,Trigger)</f>
        <v>1.3774345132431571E-2</v>
      </c>
    </row>
    <row r="811" spans="38:43" ht="11.25" customHeight="1" x14ac:dyDescent="0.25">
      <c r="AL811" s="57" t="s">
        <v>44</v>
      </c>
      <c r="AM811" s="56">
        <f>_xll.qlInterestRateIndexFixingDate(IborIndex&amp;Tenor,AN811,Trigger)</f>
        <v>44960</v>
      </c>
      <c r="AN811" s="56">
        <f>_xll.qlCalendarAdvance(Calendar,AN810,AL811,"f",,Trigger)</f>
        <v>44964</v>
      </c>
      <c r="AO811" s="56">
        <f>_xll.qlInterestRateIndexMaturity(IborIndex&amp;Tenor,AN811,Trigger)</f>
        <v>44992</v>
      </c>
      <c r="AP811" s="102" t="e">
        <f>_xll.qlIndexFixing($Z$5,AM811,,Trigger)</f>
        <v>#VALUE!</v>
      </c>
      <c r="AQ811" s="102">
        <f>_xll.qlIndexFixing($AR$1,AN811,,Trigger)</f>
        <v>1.380150620953329E-2</v>
      </c>
    </row>
    <row r="812" spans="38:43" ht="11.25" customHeight="1" x14ac:dyDescent="0.25">
      <c r="AL812" s="57" t="s">
        <v>44</v>
      </c>
      <c r="AM812" s="56">
        <f>_xll.qlInterestRateIndexFixingDate(IborIndex&amp;Tenor,AN812,Trigger)</f>
        <v>44967</v>
      </c>
      <c r="AN812" s="56">
        <f>_xll.qlCalendarAdvance(Calendar,AN811,AL812,"f",,Trigger)</f>
        <v>44971</v>
      </c>
      <c r="AO812" s="56">
        <f>_xll.qlInterestRateIndexMaturity(IborIndex&amp;Tenor,AN812,Trigger)</f>
        <v>44999</v>
      </c>
      <c r="AP812" s="102" t="e">
        <f>_xll.qlIndexFixing($Z$5,AM812,,Trigger)</f>
        <v>#VALUE!</v>
      </c>
      <c r="AQ812" s="102">
        <f>_xll.qlIndexFixing($AR$1,AN812,,Trigger)</f>
        <v>1.3828675559951327E-2</v>
      </c>
    </row>
    <row r="813" spans="38:43" ht="11.25" customHeight="1" x14ac:dyDescent="0.25">
      <c r="AL813" s="57" t="s">
        <v>44</v>
      </c>
      <c r="AM813" s="56">
        <f>_xll.qlInterestRateIndexFixingDate(IborIndex&amp;Tenor,AN813,Trigger)</f>
        <v>44974</v>
      </c>
      <c r="AN813" s="56">
        <f>_xll.qlCalendarAdvance(Calendar,AN812,AL813,"f",,Trigger)</f>
        <v>44978</v>
      </c>
      <c r="AO813" s="56">
        <f>_xll.qlInterestRateIndexMaturity(IborIndex&amp;Tenor,AN813,Trigger)</f>
        <v>45006</v>
      </c>
      <c r="AP813" s="102" t="e">
        <f>_xll.qlIndexFixing($Z$5,AM813,,Trigger)</f>
        <v>#VALUE!</v>
      </c>
      <c r="AQ813" s="102">
        <f>_xll.qlIndexFixing($AR$1,AN813,,Trigger)</f>
        <v>1.3855854272671726E-2</v>
      </c>
    </row>
    <row r="814" spans="38:43" ht="11.25" customHeight="1" x14ac:dyDescent="0.25">
      <c r="AL814" s="57" t="s">
        <v>44</v>
      </c>
      <c r="AM814" s="56">
        <f>_xll.qlInterestRateIndexFixingDate(IborIndex&amp;Tenor,AN814,Trigger)</f>
        <v>44981</v>
      </c>
      <c r="AN814" s="56">
        <f>_xll.qlCalendarAdvance(Calendar,AN813,AL814,"f",,Trigger)</f>
        <v>44985</v>
      </c>
      <c r="AO814" s="56">
        <f>_xll.qlInterestRateIndexMaturity(IborIndex&amp;Tenor,AN814,Trigger)</f>
        <v>45016</v>
      </c>
      <c r="AP814" s="102" t="e">
        <f>_xll.qlIndexFixing($Z$5,AM814,,Trigger)</f>
        <v>#VALUE!</v>
      </c>
      <c r="AQ814" s="102">
        <f>_xll.qlIndexFixing($AR$1,AN814,,Trigger)</f>
        <v>1.3891887888446142E-2</v>
      </c>
    </row>
    <row r="815" spans="38:43" ht="11.25" customHeight="1" x14ac:dyDescent="0.25">
      <c r="AL815" s="57" t="s">
        <v>44</v>
      </c>
      <c r="AM815" s="56">
        <f>_xll.qlInterestRateIndexFixingDate(IborIndex&amp;Tenor,AN815,Trigger)</f>
        <v>44988</v>
      </c>
      <c r="AN815" s="56">
        <f>_xll.qlCalendarAdvance(Calendar,AN814,AL815,"f",,Trigger)</f>
        <v>44992</v>
      </c>
      <c r="AO815" s="56">
        <f>_xll.qlInterestRateIndexMaturity(IborIndex&amp;Tenor,AN815,Trigger)</f>
        <v>45027</v>
      </c>
      <c r="AP815" s="102" t="e">
        <f>_xll.qlIndexFixing($Z$5,AM815,,Trigger)</f>
        <v>#VALUE!</v>
      </c>
      <c r="AQ815" s="102">
        <f>_xll.qlIndexFixing($AR$1,AN815,,Trigger)</f>
        <v>1.3921310238289374E-2</v>
      </c>
    </row>
    <row r="816" spans="38:43" ht="11.25" customHeight="1" x14ac:dyDescent="0.25">
      <c r="AL816" s="57" t="s">
        <v>44</v>
      </c>
      <c r="AM816" s="56">
        <f>_xll.qlInterestRateIndexFixingDate(IborIndex&amp;Tenor,AN816,Trigger)</f>
        <v>44995</v>
      </c>
      <c r="AN816" s="56">
        <f>_xll.qlCalendarAdvance(Calendar,AN815,AL816,"f",,Trigger)</f>
        <v>44999</v>
      </c>
      <c r="AO816" s="56">
        <f>_xll.qlInterestRateIndexMaturity(IborIndex&amp;Tenor,AN816,Trigger)</f>
        <v>45030</v>
      </c>
      <c r="AP816" s="102" t="e">
        <f>_xll.qlIndexFixing($Z$5,AM816,,Trigger)</f>
        <v>#VALUE!</v>
      </c>
      <c r="AQ816" s="102">
        <f>_xll.qlIndexFixing($AR$1,AN816,,Trigger)</f>
        <v>1.3946318088585707E-2</v>
      </c>
    </row>
    <row r="817" spans="38:43" ht="11.25" customHeight="1" x14ac:dyDescent="0.25">
      <c r="AL817" s="57" t="s">
        <v>44</v>
      </c>
      <c r="AM817" s="56">
        <f>_xll.qlInterestRateIndexFixingDate(IborIndex&amp;Tenor,AN817,Trigger)</f>
        <v>45002</v>
      </c>
      <c r="AN817" s="56">
        <f>_xll.qlCalendarAdvance(Calendar,AN816,AL817,"f",,Trigger)</f>
        <v>45006</v>
      </c>
      <c r="AO817" s="56">
        <f>_xll.qlInterestRateIndexMaturity(IborIndex&amp;Tenor,AN817,Trigger)</f>
        <v>45037</v>
      </c>
      <c r="AP817" s="102" t="e">
        <f>_xll.qlIndexFixing($Z$5,AM817,,Trigger)</f>
        <v>#VALUE!</v>
      </c>
      <c r="AQ817" s="102">
        <f>_xll.qlIndexFixing($AR$1,AN817,,Trigger)</f>
        <v>1.3973553703848784E-2</v>
      </c>
    </row>
    <row r="818" spans="38:43" ht="11.25" customHeight="1" x14ac:dyDescent="0.25">
      <c r="AL818" s="57" t="s">
        <v>44</v>
      </c>
      <c r="AM818" s="56">
        <f>_xll.qlInterestRateIndexFixingDate(IborIndex&amp;Tenor,AN818,Trigger)</f>
        <v>45009</v>
      </c>
      <c r="AN818" s="56">
        <f>_xll.qlCalendarAdvance(Calendar,AN817,AL818,"f",,Trigger)</f>
        <v>45013</v>
      </c>
      <c r="AO818" s="56">
        <f>_xll.qlInterestRateIndexMaturity(IborIndex&amp;Tenor,AN818,Trigger)</f>
        <v>45044</v>
      </c>
      <c r="AP818" s="102" t="e">
        <f>_xll.qlIndexFixing($Z$5,AM818,,Trigger)</f>
        <v>#VALUE!</v>
      </c>
      <c r="AQ818" s="102">
        <f>_xll.qlIndexFixing($AR$1,AN818,,Trigger)</f>
        <v>1.3994145488556842E-2</v>
      </c>
    </row>
    <row r="819" spans="38:43" ht="11.25" customHeight="1" x14ac:dyDescent="0.25">
      <c r="AL819" s="57" t="s">
        <v>44</v>
      </c>
      <c r="AM819" s="56">
        <f>_xll.qlInterestRateIndexFixingDate(IborIndex&amp;Tenor,AN819,Trigger)</f>
        <v>45016</v>
      </c>
      <c r="AN819" s="56">
        <f>_xll.qlCalendarAdvance(Calendar,AN818,AL819,"f",,Trigger)</f>
        <v>45020</v>
      </c>
      <c r="AO819" s="56">
        <f>_xll.qlInterestRateIndexMaturity(IborIndex&amp;Tenor,AN819,Trigger)</f>
        <v>45050</v>
      </c>
      <c r="AP819" s="102" t="e">
        <f>_xll.qlIndexFixing($Z$5,AM819,,Trigger)</f>
        <v>#VALUE!</v>
      </c>
      <c r="AQ819" s="102">
        <f>_xll.qlIndexFixing($AR$1,AN819,,Trigger)</f>
        <v>1.4028071410817633E-2</v>
      </c>
    </row>
    <row r="820" spans="38:43" ht="11.25" customHeight="1" x14ac:dyDescent="0.25">
      <c r="AL820" s="57" t="s">
        <v>44</v>
      </c>
      <c r="AM820" s="56">
        <f>_xll.qlInterestRateIndexFixingDate(IborIndex&amp;Tenor,AN820,Trigger)</f>
        <v>45021</v>
      </c>
      <c r="AN820" s="56">
        <f>_xll.qlCalendarAdvance(Calendar,AN819,AL820,"f",,Trigger)</f>
        <v>45027</v>
      </c>
      <c r="AO820" s="56">
        <f>_xll.qlInterestRateIndexMaturity(IborIndex&amp;Tenor,AN820,Trigger)</f>
        <v>45057</v>
      </c>
      <c r="AP820" s="102" t="e">
        <f>_xll.qlIndexFixing($Z$5,AM820,,Trigger)</f>
        <v>#VALUE!</v>
      </c>
      <c r="AQ820" s="102">
        <f>_xll.qlIndexFixing($AR$1,AN820,,Trigger)</f>
        <v>1.4055355680978321E-2</v>
      </c>
    </row>
    <row r="821" spans="38:43" ht="11.25" customHeight="1" x14ac:dyDescent="0.25">
      <c r="AL821" s="57" t="s">
        <v>44</v>
      </c>
      <c r="AM821" s="56">
        <f>_xll.qlInterestRateIndexFixingDate(IborIndex&amp;Tenor,AN821,Trigger)</f>
        <v>45030</v>
      </c>
      <c r="AN821" s="56">
        <f>_xll.qlCalendarAdvance(Calendar,AN820,AL821,"f",,Trigger)</f>
        <v>45034</v>
      </c>
      <c r="AO821" s="56">
        <f>_xll.qlInterestRateIndexMaturity(IborIndex&amp;Tenor,AN821,Trigger)</f>
        <v>45064</v>
      </c>
      <c r="AP821" s="102" t="e">
        <f>_xll.qlIndexFixing($Z$5,AM821,,Trigger)</f>
        <v>#VALUE!</v>
      </c>
      <c r="AQ821" s="102">
        <f>_xll.qlIndexFixing($AR$1,AN821,,Trigger)</f>
        <v>1.4082641743562718E-2</v>
      </c>
    </row>
    <row r="822" spans="38:43" ht="11.25" customHeight="1" x14ac:dyDescent="0.25">
      <c r="AL822" s="57" t="s">
        <v>44</v>
      </c>
      <c r="AM822" s="56">
        <f>_xll.qlInterestRateIndexFixingDate(IborIndex&amp;Tenor,AN822,Trigger)</f>
        <v>45037</v>
      </c>
      <c r="AN822" s="56">
        <f>_xll.qlCalendarAdvance(Calendar,AN821,AL822,"f",,Trigger)</f>
        <v>45041</v>
      </c>
      <c r="AO822" s="56">
        <f>_xll.qlInterestRateIndexMaturity(IborIndex&amp;Tenor,AN822,Trigger)</f>
        <v>45071</v>
      </c>
      <c r="AP822" s="102" t="e">
        <f>_xll.qlIndexFixing($Z$5,AM822,,Trigger)</f>
        <v>#VALUE!</v>
      </c>
      <c r="AQ822" s="102">
        <f>_xll.qlIndexFixing($AR$1,AN822,,Trigger)</f>
        <v>1.410984734842663E-2</v>
      </c>
    </row>
    <row r="823" spans="38:43" ht="11.25" customHeight="1" x14ac:dyDescent="0.25">
      <c r="AL823" s="57" t="s">
        <v>44</v>
      </c>
      <c r="AM823" s="56">
        <f>_xll.qlInterestRateIndexFixingDate(IborIndex&amp;Tenor,AN823,Trigger)</f>
        <v>45043</v>
      </c>
      <c r="AN823" s="56">
        <f>_xll.qlCalendarAdvance(Calendar,AN822,AL823,"f",,Trigger)</f>
        <v>45048</v>
      </c>
      <c r="AO823" s="56">
        <f>_xll.qlInterestRateIndexMaturity(IborIndex&amp;Tenor,AN823,Trigger)</f>
        <v>45079</v>
      </c>
      <c r="AP823" s="102" t="e">
        <f>_xll.qlIndexFixing($Z$5,AM823,,Trigger)</f>
        <v>#VALUE!</v>
      </c>
      <c r="AQ823" s="102">
        <f>_xll.qlIndexFixing($AR$1,AN823,,Trigger)</f>
        <v>1.4136872767471775E-2</v>
      </c>
    </row>
    <row r="824" spans="38:43" ht="11.25" customHeight="1" x14ac:dyDescent="0.25">
      <c r="AL824" s="57" t="s">
        <v>44</v>
      </c>
      <c r="AM824" s="56">
        <f>_xll.qlInterestRateIndexFixingDate(IborIndex&amp;Tenor,AN824,Trigger)</f>
        <v>45051</v>
      </c>
      <c r="AN824" s="56">
        <f>_xll.qlCalendarAdvance(Calendar,AN823,AL824,"f",,Trigger)</f>
        <v>45055</v>
      </c>
      <c r="AO824" s="56">
        <f>_xll.qlInterestRateIndexMaturity(IborIndex&amp;Tenor,AN824,Trigger)</f>
        <v>45086</v>
      </c>
      <c r="AP824" s="102" t="e">
        <f>_xll.qlIndexFixing($Z$5,AM824,,Trigger)</f>
        <v>#VALUE!</v>
      </c>
      <c r="AQ824" s="102">
        <f>_xll.qlIndexFixing($AR$1,AN824,,Trigger)</f>
        <v>1.4163617319592203E-2</v>
      </c>
    </row>
    <row r="825" spans="38:43" ht="11.25" customHeight="1" x14ac:dyDescent="0.25">
      <c r="AL825" s="57" t="s">
        <v>44</v>
      </c>
      <c r="AM825" s="56">
        <f>_xll.qlInterestRateIndexFixingDate(IborIndex&amp;Tenor,AN825,Trigger)</f>
        <v>45058</v>
      </c>
      <c r="AN825" s="56">
        <f>_xll.qlCalendarAdvance(Calendar,AN824,AL825,"f",,Trigger)</f>
        <v>45062</v>
      </c>
      <c r="AO825" s="56">
        <f>_xll.qlInterestRateIndexMaturity(IborIndex&amp;Tenor,AN825,Trigger)</f>
        <v>45093</v>
      </c>
      <c r="AP825" s="102" t="e">
        <f>_xll.qlIndexFixing($Z$5,AM825,,Trigger)</f>
        <v>#VALUE!</v>
      </c>
      <c r="AQ825" s="102">
        <f>_xll.qlIndexFixing($AR$1,AN825,,Trigger)</f>
        <v>1.4189980675947678E-2</v>
      </c>
    </row>
    <row r="826" spans="38:43" ht="11.25" customHeight="1" x14ac:dyDescent="0.25">
      <c r="AL826" s="57" t="s">
        <v>44</v>
      </c>
      <c r="AM826" s="56">
        <f>_xll.qlInterestRateIndexFixingDate(IborIndex&amp;Tenor,AN826,Trigger)</f>
        <v>45065</v>
      </c>
      <c r="AN826" s="56">
        <f>_xll.qlCalendarAdvance(Calendar,AN825,AL826,"f",,Trigger)</f>
        <v>45069</v>
      </c>
      <c r="AO826" s="56">
        <f>_xll.qlInterestRateIndexMaturity(IborIndex&amp;Tenor,AN826,Trigger)</f>
        <v>45100</v>
      </c>
      <c r="AP826" s="102" t="e">
        <f>_xll.qlIndexFixing($Z$5,AM826,,Trigger)</f>
        <v>#VALUE!</v>
      </c>
      <c r="AQ826" s="102">
        <f>_xll.qlIndexFixing($AR$1,AN826,,Trigger)</f>
        <v>1.4215904792920786E-2</v>
      </c>
    </row>
    <row r="827" spans="38:43" ht="11.25" customHeight="1" x14ac:dyDescent="0.25">
      <c r="AL827" s="57" t="s">
        <v>44</v>
      </c>
      <c r="AM827" s="56">
        <f>_xll.qlInterestRateIndexFixingDate(IborIndex&amp;Tenor,AN827,Trigger)</f>
        <v>45072</v>
      </c>
      <c r="AN827" s="56">
        <f>_xll.qlCalendarAdvance(Calendar,AN826,AL827,"f",,Trigger)</f>
        <v>45076</v>
      </c>
      <c r="AO827" s="56">
        <f>_xll.qlInterestRateIndexMaturity(IborIndex&amp;Tenor,AN827,Trigger)</f>
        <v>45107</v>
      </c>
      <c r="AP827" s="102" t="e">
        <f>_xll.qlIndexFixing($Z$5,AM827,,Trigger)</f>
        <v>#VALUE!</v>
      </c>
      <c r="AQ827" s="102">
        <f>_xll.qlIndexFixing($AR$1,AN827,,Trigger)</f>
        <v>1.4241383317685763E-2</v>
      </c>
    </row>
    <row r="828" spans="38:43" ht="11.25" customHeight="1" x14ac:dyDescent="0.25">
      <c r="AL828" s="57" t="s">
        <v>44</v>
      </c>
      <c r="AM828" s="56">
        <f>_xll.qlInterestRateIndexFixingDate(IborIndex&amp;Tenor,AN828,Trigger)</f>
        <v>45079</v>
      </c>
      <c r="AN828" s="56">
        <f>_xll.qlCalendarAdvance(Calendar,AN827,AL828,"f",,Trigger)</f>
        <v>45083</v>
      </c>
      <c r="AO828" s="56">
        <f>_xll.qlInterestRateIndexMaturity(IborIndex&amp;Tenor,AN828,Trigger)</f>
        <v>45113</v>
      </c>
      <c r="AP828" s="102" t="e">
        <f>_xll.qlIndexFixing($Z$5,AM828,,Trigger)</f>
        <v>#VALUE!</v>
      </c>
      <c r="AQ828" s="102">
        <f>_xll.qlIndexFixing($AR$1,AN828,,Trigger)</f>
        <v>1.4266412984017818E-2</v>
      </c>
    </row>
    <row r="829" spans="38:43" ht="11.25" customHeight="1" x14ac:dyDescent="0.25">
      <c r="AL829" s="57" t="s">
        <v>44</v>
      </c>
      <c r="AM829" s="56">
        <f>_xll.qlInterestRateIndexFixingDate(IborIndex&amp;Tenor,AN829,Trigger)</f>
        <v>45086</v>
      </c>
      <c r="AN829" s="56">
        <f>_xll.qlCalendarAdvance(Calendar,AN828,AL829,"f",,Trigger)</f>
        <v>45090</v>
      </c>
      <c r="AO829" s="56">
        <f>_xll.qlInterestRateIndexMaturity(IborIndex&amp;Tenor,AN829,Trigger)</f>
        <v>45120</v>
      </c>
      <c r="AP829" s="102" t="e">
        <f>_xll.qlIndexFixing($Z$5,AM829,,Trigger)</f>
        <v>#VALUE!</v>
      </c>
      <c r="AQ829" s="102">
        <f>_xll.qlIndexFixing($AR$1,AN829,,Trigger)</f>
        <v>1.4290990525712144E-2</v>
      </c>
    </row>
    <row r="830" spans="38:43" ht="11.25" customHeight="1" x14ac:dyDescent="0.25">
      <c r="AL830" s="57" t="s">
        <v>44</v>
      </c>
      <c r="AM830" s="56">
        <f>_xll.qlInterestRateIndexFixingDate(IborIndex&amp;Tenor,AN830,Trigger)</f>
        <v>45093</v>
      </c>
      <c r="AN830" s="56">
        <f>_xll.qlCalendarAdvance(Calendar,AN829,AL830,"f",,Trigger)</f>
        <v>45097</v>
      </c>
      <c r="AO830" s="56">
        <f>_xll.qlInterestRateIndexMaturity(IborIndex&amp;Tenor,AN830,Trigger)</f>
        <v>45127</v>
      </c>
      <c r="AP830" s="102" t="e">
        <f>_xll.qlIndexFixing($Z$5,AM830,,Trigger)</f>
        <v>#VALUE!</v>
      </c>
      <c r="AQ830" s="102">
        <f>_xll.qlIndexFixing($AR$1,AN830,,Trigger)</f>
        <v>1.4315112676598907E-2</v>
      </c>
    </row>
    <row r="831" spans="38:43" ht="11.25" customHeight="1" x14ac:dyDescent="0.25">
      <c r="AL831" s="57" t="s">
        <v>44</v>
      </c>
      <c r="AM831" s="56">
        <f>_xll.qlInterestRateIndexFixingDate(IborIndex&amp;Tenor,AN831,Trigger)</f>
        <v>45100</v>
      </c>
      <c r="AN831" s="56">
        <f>_xll.qlCalendarAdvance(Calendar,AN830,AL831,"f",,Trigger)</f>
        <v>45104</v>
      </c>
      <c r="AO831" s="56">
        <f>_xll.qlInterestRateIndexMaturity(IborIndex&amp;Tenor,AN831,Trigger)</f>
        <v>45134</v>
      </c>
      <c r="AP831" s="102" t="e">
        <f>_xll.qlIndexFixing($Z$5,AM831,,Trigger)</f>
        <v>#VALUE!</v>
      </c>
      <c r="AQ831" s="102">
        <f>_xll.qlIndexFixing($AR$1,AN831,,Trigger)</f>
        <v>1.4338776170528256E-2</v>
      </c>
    </row>
    <row r="832" spans="38:43" ht="11.25" customHeight="1" x14ac:dyDescent="0.25">
      <c r="AL832" s="57" t="s">
        <v>44</v>
      </c>
      <c r="AM832" s="56">
        <f>_xll.qlInterestRateIndexFixingDate(IborIndex&amp;Tenor,AN832,Trigger)</f>
        <v>45107</v>
      </c>
      <c r="AN832" s="56">
        <f>_xll.qlCalendarAdvance(Calendar,AN831,AL832,"f",,Trigger)</f>
        <v>45111</v>
      </c>
      <c r="AO832" s="56">
        <f>_xll.qlInterestRateIndexMaturity(IborIndex&amp;Tenor,AN832,Trigger)</f>
        <v>45142</v>
      </c>
      <c r="AP832" s="102" t="e">
        <f>_xll.qlIndexFixing($Z$5,AM832,,Trigger)</f>
        <v>#VALUE!</v>
      </c>
      <c r="AQ832" s="102">
        <f>_xll.qlIndexFixing($AR$1,AN832,,Trigger)</f>
        <v>1.4361977741380316E-2</v>
      </c>
    </row>
    <row r="833" spans="38:43" ht="11.25" customHeight="1" x14ac:dyDescent="0.25">
      <c r="AL833" s="57" t="s">
        <v>44</v>
      </c>
      <c r="AM833" s="56">
        <f>_xll.qlInterestRateIndexFixingDate(IborIndex&amp;Tenor,AN833,Trigger)</f>
        <v>45114</v>
      </c>
      <c r="AN833" s="56">
        <f>_xll.qlCalendarAdvance(Calendar,AN832,AL833,"f",,Trigger)</f>
        <v>45118</v>
      </c>
      <c r="AO833" s="56">
        <f>_xll.qlInterestRateIndexMaturity(IborIndex&amp;Tenor,AN833,Trigger)</f>
        <v>45149</v>
      </c>
      <c r="AP833" s="102" t="e">
        <f>_xll.qlIndexFixing($Z$5,AM833,,Trigger)</f>
        <v>#VALUE!</v>
      </c>
      <c r="AQ833" s="102">
        <f>_xll.qlIndexFixing($AR$1,AN833,,Trigger)</f>
        <v>1.4384714123067688E-2</v>
      </c>
    </row>
    <row r="834" spans="38:43" ht="11.25" customHeight="1" x14ac:dyDescent="0.25">
      <c r="AL834" s="57" t="s">
        <v>44</v>
      </c>
      <c r="AM834" s="56">
        <f>_xll.qlInterestRateIndexFixingDate(IborIndex&amp;Tenor,AN834,Trigger)</f>
        <v>45121</v>
      </c>
      <c r="AN834" s="56">
        <f>_xll.qlCalendarAdvance(Calendar,AN833,AL834,"f",,Trigger)</f>
        <v>45125</v>
      </c>
      <c r="AO834" s="56">
        <f>_xll.qlInterestRateIndexMaturity(IborIndex&amp;Tenor,AN834,Trigger)</f>
        <v>45156</v>
      </c>
      <c r="AP834" s="102" t="e">
        <f>_xll.qlIndexFixing($Z$5,AM834,,Trigger)</f>
        <v>#VALUE!</v>
      </c>
      <c r="AQ834" s="102">
        <f>_xll.qlIndexFixing($AR$1,AN834,,Trigger)</f>
        <v>1.4406982049525452E-2</v>
      </c>
    </row>
    <row r="835" spans="38:43" ht="11.25" customHeight="1" x14ac:dyDescent="0.25">
      <c r="AL835" s="57" t="s">
        <v>44</v>
      </c>
      <c r="AM835" s="56">
        <f>_xll.qlInterestRateIndexFixingDate(IborIndex&amp;Tenor,AN835,Trigger)</f>
        <v>45128</v>
      </c>
      <c r="AN835" s="56">
        <f>_xll.qlCalendarAdvance(Calendar,AN834,AL835,"f",,Trigger)</f>
        <v>45132</v>
      </c>
      <c r="AO835" s="56">
        <f>_xll.qlInterestRateIndexMaturity(IborIndex&amp;Tenor,AN835,Trigger)</f>
        <v>45163</v>
      </c>
      <c r="AP835" s="102" t="e">
        <f>_xll.qlIndexFixing($Z$5,AM835,,Trigger)</f>
        <v>#VALUE!</v>
      </c>
      <c r="AQ835" s="102">
        <f>_xll.qlIndexFixing($AR$1,AN835,,Trigger)</f>
        <v>1.4428778254733654E-2</v>
      </c>
    </row>
    <row r="836" spans="38:43" ht="11.25" customHeight="1" x14ac:dyDescent="0.25">
      <c r="AL836" s="57" t="s">
        <v>44</v>
      </c>
      <c r="AM836" s="56">
        <f>_xll.qlInterestRateIndexFixingDate(IborIndex&amp;Tenor,AN836,Trigger)</f>
        <v>45135</v>
      </c>
      <c r="AN836" s="56">
        <f>_xll.qlCalendarAdvance(Calendar,AN835,AL836,"f",,Trigger)</f>
        <v>45139</v>
      </c>
      <c r="AO836" s="56">
        <f>_xll.qlInterestRateIndexMaturity(IborIndex&amp;Tenor,AN836,Trigger)</f>
        <v>45170</v>
      </c>
      <c r="AP836" s="102" t="e">
        <f>_xll.qlIndexFixing($Z$5,AM836,,Trigger)</f>
        <v>#VALUE!</v>
      </c>
      <c r="AQ836" s="102">
        <f>_xll.qlIndexFixing($AR$1,AN836,,Trigger)</f>
        <v>1.4450099472694822E-2</v>
      </c>
    </row>
    <row r="837" spans="38:43" ht="11.25" customHeight="1" x14ac:dyDescent="0.25">
      <c r="AL837" s="57" t="s">
        <v>44</v>
      </c>
      <c r="AM837" s="56">
        <f>_xll.qlInterestRateIndexFixingDate(IborIndex&amp;Tenor,AN837,Trigger)</f>
        <v>45142</v>
      </c>
      <c r="AN837" s="56">
        <f>_xll.qlCalendarAdvance(Calendar,AN836,AL837,"f",,Trigger)</f>
        <v>45146</v>
      </c>
      <c r="AO837" s="56">
        <f>_xll.qlInterestRateIndexMaturity(IborIndex&amp;Tenor,AN837,Trigger)</f>
        <v>45177</v>
      </c>
      <c r="AP837" s="102" t="e">
        <f>_xll.qlIndexFixing($Z$5,AM837,,Trigger)</f>
        <v>#VALUE!</v>
      </c>
      <c r="AQ837" s="102">
        <f>_xll.qlIndexFixing($AR$1,AN837,,Trigger)</f>
        <v>1.4470942437456447E-2</v>
      </c>
    </row>
    <row r="838" spans="38:43" ht="11.25" customHeight="1" x14ac:dyDescent="0.25">
      <c r="AL838" s="57" t="s">
        <v>44</v>
      </c>
      <c r="AM838" s="56">
        <f>_xll.qlInterestRateIndexFixingDate(IborIndex&amp;Tenor,AN838,Trigger)</f>
        <v>45149</v>
      </c>
      <c r="AN838" s="56">
        <f>_xll.qlCalendarAdvance(Calendar,AN837,AL838,"f",,Trigger)</f>
        <v>45153</v>
      </c>
      <c r="AO838" s="56">
        <f>_xll.qlInterestRateIndexMaturity(IborIndex&amp;Tenor,AN838,Trigger)</f>
        <v>45184</v>
      </c>
      <c r="AP838" s="102" t="e">
        <f>_xll.qlIndexFixing($Z$5,AM838,,Trigger)</f>
        <v>#VALUE!</v>
      </c>
      <c r="AQ838" s="102">
        <f>_xll.qlIndexFixing($AR$1,AN838,,Trigger)</f>
        <v>1.4491303883093498E-2</v>
      </c>
    </row>
    <row r="839" spans="38:43" ht="11.25" customHeight="1" x14ac:dyDescent="0.25">
      <c r="AL839" s="57" t="s">
        <v>44</v>
      </c>
      <c r="AM839" s="56">
        <f>_xll.qlInterestRateIndexFixingDate(IborIndex&amp;Tenor,AN839,Trigger)</f>
        <v>45156</v>
      </c>
      <c r="AN839" s="56">
        <f>_xll.qlCalendarAdvance(Calendar,AN838,AL839,"f",,Trigger)</f>
        <v>45160</v>
      </c>
      <c r="AO839" s="56">
        <f>_xll.qlInterestRateIndexMaturity(IborIndex&amp;Tenor,AN839,Trigger)</f>
        <v>45191</v>
      </c>
      <c r="AP839" s="102" t="e">
        <f>_xll.qlIndexFixing($Z$5,AM839,,Trigger)</f>
        <v>#VALUE!</v>
      </c>
      <c r="AQ839" s="102">
        <f>_xll.qlIndexFixing($AR$1,AN839,,Trigger)</f>
        <v>1.4511180543723412E-2</v>
      </c>
    </row>
    <row r="840" spans="38:43" ht="11.25" customHeight="1" x14ac:dyDescent="0.25">
      <c r="AL840" s="57" t="s">
        <v>44</v>
      </c>
      <c r="AM840" s="56">
        <f>_xll.qlInterestRateIndexFixingDate(IborIndex&amp;Tenor,AN840,Trigger)</f>
        <v>45163</v>
      </c>
      <c r="AN840" s="56">
        <f>_xll.qlCalendarAdvance(Calendar,AN839,AL840,"f",,Trigger)</f>
        <v>45167</v>
      </c>
      <c r="AO840" s="56">
        <f>_xll.qlInterestRateIndexMaturity(IborIndex&amp;Tenor,AN840,Trigger)</f>
        <v>45198</v>
      </c>
      <c r="AP840" s="102" t="e">
        <f>_xll.qlIndexFixing($Z$5,AM840,,Trigger)</f>
        <v>#VALUE!</v>
      </c>
      <c r="AQ840" s="102">
        <f>_xll.qlIndexFixing($AR$1,AN840,,Trigger)</f>
        <v>1.4525653215163054E-2</v>
      </c>
    </row>
    <row r="841" spans="38:43" ht="11.25" customHeight="1" x14ac:dyDescent="0.25">
      <c r="AL841" s="57" t="s">
        <v>44</v>
      </c>
      <c r="AM841" s="56">
        <f>_xll.qlInterestRateIndexFixingDate(IborIndex&amp;Tenor,AN841,Trigger)</f>
        <v>45170</v>
      </c>
      <c r="AN841" s="56">
        <f>_xll.qlCalendarAdvance(Calendar,AN840,AL841,"f",,Trigger)</f>
        <v>45174</v>
      </c>
      <c r="AO841" s="56">
        <f>_xll.qlInterestRateIndexMaturity(IborIndex&amp;Tenor,AN841,Trigger)</f>
        <v>45204</v>
      </c>
      <c r="AP841" s="102" t="e">
        <f>_xll.qlIndexFixing($Z$5,AM841,,Trigger)</f>
        <v>#VALUE!</v>
      </c>
      <c r="AQ841" s="102">
        <f>_xll.qlIndexFixing($AR$1,AN841,,Trigger)</f>
        <v>1.4549466446626413E-2</v>
      </c>
    </row>
    <row r="842" spans="38:43" ht="11.25" customHeight="1" x14ac:dyDescent="0.25">
      <c r="AL842" s="57" t="s">
        <v>44</v>
      </c>
      <c r="AM842" s="56">
        <f>_xll.qlInterestRateIndexFixingDate(IborIndex&amp;Tenor,AN842,Trigger)</f>
        <v>45177</v>
      </c>
      <c r="AN842" s="56">
        <f>_xll.qlCalendarAdvance(Calendar,AN841,AL842,"f",,Trigger)</f>
        <v>45181</v>
      </c>
      <c r="AO842" s="56">
        <f>_xll.qlInterestRateIndexMaturity(IborIndex&amp;Tenor,AN842,Trigger)</f>
        <v>45211</v>
      </c>
      <c r="AP842" s="102" t="e">
        <f>_xll.qlIndexFixing($Z$5,AM842,,Trigger)</f>
        <v>#VALUE!</v>
      </c>
      <c r="AQ842" s="102">
        <f>_xll.qlIndexFixing($AR$1,AN842,,Trigger)</f>
        <v>1.456786915733671E-2</v>
      </c>
    </row>
    <row r="843" spans="38:43" ht="11.25" customHeight="1" x14ac:dyDescent="0.25">
      <c r="AL843" s="57" t="s">
        <v>44</v>
      </c>
      <c r="AM843" s="56">
        <f>_xll.qlInterestRateIndexFixingDate(IborIndex&amp;Tenor,AN843,Trigger)</f>
        <v>45184</v>
      </c>
      <c r="AN843" s="56">
        <f>_xll.qlCalendarAdvance(Calendar,AN842,AL843,"f",,Trigger)</f>
        <v>45188</v>
      </c>
      <c r="AO843" s="56">
        <f>_xll.qlInterestRateIndexMaturity(IborIndex&amp;Tenor,AN843,Trigger)</f>
        <v>45218</v>
      </c>
      <c r="AP843" s="102" t="e">
        <f>_xll.qlIndexFixing($Z$5,AM843,,Trigger)</f>
        <v>#VALUE!</v>
      </c>
      <c r="AQ843" s="102">
        <f>_xll.qlIndexFixing($AR$1,AN843,,Trigger)</f>
        <v>1.4585774019914288E-2</v>
      </c>
    </row>
    <row r="844" spans="38:43" ht="11.25" customHeight="1" x14ac:dyDescent="0.25">
      <c r="AL844" s="57" t="s">
        <v>44</v>
      </c>
      <c r="AM844" s="56">
        <f>_xll.qlInterestRateIndexFixingDate(IborIndex&amp;Tenor,AN844,Trigger)</f>
        <v>45191</v>
      </c>
      <c r="AN844" s="56">
        <f>_xll.qlCalendarAdvance(Calendar,AN843,AL844,"f",,Trigger)</f>
        <v>45195</v>
      </c>
      <c r="AO844" s="56">
        <f>_xll.qlInterestRateIndexMaturity(IborIndex&amp;Tenor,AN844,Trigger)</f>
        <v>45225</v>
      </c>
      <c r="AP844" s="102" t="e">
        <f>_xll.qlIndexFixing($Z$5,AM844,,Trigger)</f>
        <v>#VALUE!</v>
      </c>
      <c r="AQ844" s="102">
        <f>_xll.qlIndexFixing($AR$1,AN844,,Trigger)</f>
        <v>1.4603177768683917E-2</v>
      </c>
    </row>
    <row r="845" spans="38:43" ht="11.25" customHeight="1" x14ac:dyDescent="0.25">
      <c r="AL845" s="57" t="s">
        <v>44</v>
      </c>
      <c r="AM845" s="56">
        <f>_xll.qlInterestRateIndexFixingDate(IborIndex&amp;Tenor,AN845,Trigger)</f>
        <v>45198</v>
      </c>
      <c r="AN845" s="56">
        <f>_xll.qlCalendarAdvance(Calendar,AN844,AL845,"f",,Trigger)</f>
        <v>45202</v>
      </c>
      <c r="AO845" s="56">
        <f>_xll.qlInterestRateIndexMaturity(IborIndex&amp;Tenor,AN845,Trigger)</f>
        <v>45233</v>
      </c>
      <c r="AP845" s="102" t="e">
        <f>_xll.qlIndexFixing($Z$5,AM845,,Trigger)</f>
        <v>#VALUE!</v>
      </c>
      <c r="AQ845" s="102">
        <f>_xll.qlIndexFixing($AR$1,AN845,,Trigger)</f>
        <v>1.4620077138022824E-2</v>
      </c>
    </row>
    <row r="846" spans="38:43" ht="11.25" customHeight="1" x14ac:dyDescent="0.25">
      <c r="AL846" s="57" t="s">
        <v>44</v>
      </c>
      <c r="AM846" s="56">
        <f>_xll.qlInterestRateIndexFixingDate(IborIndex&amp;Tenor,AN846,Trigger)</f>
        <v>45205</v>
      </c>
      <c r="AN846" s="56">
        <f>_xll.qlCalendarAdvance(Calendar,AN845,AL846,"f",,Trigger)</f>
        <v>45209</v>
      </c>
      <c r="AO846" s="56">
        <f>_xll.qlInterestRateIndexMaturity(IborIndex&amp;Tenor,AN846,Trigger)</f>
        <v>45240</v>
      </c>
      <c r="AP846" s="102" t="e">
        <f>_xll.qlIndexFixing($Z$5,AM846,,Trigger)</f>
        <v>#VALUE!</v>
      </c>
      <c r="AQ846" s="102">
        <f>_xll.qlIndexFixing($AR$1,AN846,,Trigger)</f>
        <v>1.4636468862350704E-2</v>
      </c>
    </row>
    <row r="847" spans="38:43" ht="11.25" customHeight="1" x14ac:dyDescent="0.25">
      <c r="AL847" s="57" t="s">
        <v>44</v>
      </c>
      <c r="AM847" s="56">
        <f>_xll.qlInterestRateIndexFixingDate(IborIndex&amp;Tenor,AN847,Trigger)</f>
        <v>45212</v>
      </c>
      <c r="AN847" s="56">
        <f>_xll.qlCalendarAdvance(Calendar,AN846,AL847,"f",,Trigger)</f>
        <v>45216</v>
      </c>
      <c r="AO847" s="56">
        <f>_xll.qlInterestRateIndexMaturity(IborIndex&amp;Tenor,AN847,Trigger)</f>
        <v>45247</v>
      </c>
      <c r="AP847" s="102" t="e">
        <f>_xll.qlIndexFixing($Z$5,AM847,,Trigger)</f>
        <v>#VALUE!</v>
      </c>
      <c r="AQ847" s="102">
        <f>_xll.qlIndexFixing($AR$1,AN847,,Trigger)</f>
        <v>1.4652349676139709E-2</v>
      </c>
    </row>
    <row r="848" spans="38:43" ht="11.25" customHeight="1" x14ac:dyDescent="0.25">
      <c r="AL848" s="57" t="s">
        <v>44</v>
      </c>
      <c r="AM848" s="56">
        <f>_xll.qlInterestRateIndexFixingDate(IborIndex&amp;Tenor,AN848,Trigger)</f>
        <v>45219</v>
      </c>
      <c r="AN848" s="56">
        <f>_xll.qlCalendarAdvance(Calendar,AN847,AL848,"f",,Trigger)</f>
        <v>45223</v>
      </c>
      <c r="AO848" s="56">
        <f>_xll.qlInterestRateIndexMaturity(IborIndex&amp;Tenor,AN848,Trigger)</f>
        <v>45254</v>
      </c>
      <c r="AP848" s="102" t="e">
        <f>_xll.qlIndexFixing($Z$5,AM848,,Trigger)</f>
        <v>#VALUE!</v>
      </c>
      <c r="AQ848" s="102">
        <f>_xll.qlIndexFixing($AR$1,AN848,,Trigger)</f>
        <v>1.4667716313909451E-2</v>
      </c>
    </row>
    <row r="849" spans="38:43" ht="11.25" customHeight="1" x14ac:dyDescent="0.25">
      <c r="AL849" s="57" t="s">
        <v>44</v>
      </c>
      <c r="AM849" s="56">
        <f>_xll.qlInterestRateIndexFixingDate(IborIndex&amp;Tenor,AN849,Trigger)</f>
        <v>45226</v>
      </c>
      <c r="AN849" s="56">
        <f>_xll.qlCalendarAdvance(Calendar,AN848,AL849,"f",,Trigger)</f>
        <v>45230</v>
      </c>
      <c r="AO849" s="56">
        <f>_xll.qlInterestRateIndexMaturity(IborIndex&amp;Tenor,AN849,Trigger)</f>
        <v>45260</v>
      </c>
      <c r="AP849" s="102" t="e">
        <f>_xll.qlIndexFixing($Z$5,AM849,,Trigger)</f>
        <v>#VALUE!</v>
      </c>
      <c r="AQ849" s="102">
        <f>_xll.qlIndexFixing($AR$1,AN849,,Trigger)</f>
        <v>1.4682565510237E-2</v>
      </c>
    </row>
    <row r="850" spans="38:43" ht="11.25" customHeight="1" x14ac:dyDescent="0.25">
      <c r="AL850" s="57" t="s">
        <v>44</v>
      </c>
      <c r="AM850" s="56">
        <f>_xll.qlInterestRateIndexFixingDate(IborIndex&amp;Tenor,AN850,Trigger)</f>
        <v>45233</v>
      </c>
      <c r="AN850" s="56">
        <f>_xll.qlCalendarAdvance(Calendar,AN849,AL850,"f",,Trigger)</f>
        <v>45237</v>
      </c>
      <c r="AO850" s="56">
        <f>_xll.qlInterestRateIndexMaturity(IborIndex&amp;Tenor,AN850,Trigger)</f>
        <v>45267</v>
      </c>
      <c r="AP850" s="102" t="e">
        <f>_xll.qlIndexFixing($Z$5,AM850,,Trigger)</f>
        <v>#VALUE!</v>
      </c>
      <c r="AQ850" s="102">
        <f>_xll.qlIndexFixing($AR$1,AN850,,Trigger)</f>
        <v>1.4696893999749383E-2</v>
      </c>
    </row>
    <row r="851" spans="38:43" ht="11.25" customHeight="1" x14ac:dyDescent="0.25">
      <c r="AL851" s="57" t="s">
        <v>44</v>
      </c>
      <c r="AM851" s="56">
        <f>_xll.qlInterestRateIndexFixingDate(IborIndex&amp;Tenor,AN851,Trigger)</f>
        <v>45240</v>
      </c>
      <c r="AN851" s="56">
        <f>_xll.qlCalendarAdvance(Calendar,AN850,AL851,"f",,Trigger)</f>
        <v>45244</v>
      </c>
      <c r="AO851" s="56">
        <f>_xll.qlInterestRateIndexMaturity(IborIndex&amp;Tenor,AN851,Trigger)</f>
        <v>45274</v>
      </c>
      <c r="AP851" s="102" t="e">
        <f>_xll.qlIndexFixing($Z$5,AM851,,Trigger)</f>
        <v>#VALUE!</v>
      </c>
      <c r="AQ851" s="102">
        <f>_xll.qlIndexFixing($AR$1,AN851,,Trigger)</f>
        <v>1.4710698517128584E-2</v>
      </c>
    </row>
    <row r="852" spans="38:43" ht="11.25" customHeight="1" x14ac:dyDescent="0.25">
      <c r="AL852" s="57" t="s">
        <v>44</v>
      </c>
      <c r="AM852" s="56">
        <f>_xll.qlInterestRateIndexFixingDate(IborIndex&amp;Tenor,AN852,Trigger)</f>
        <v>45247</v>
      </c>
      <c r="AN852" s="56">
        <f>_xll.qlCalendarAdvance(Calendar,AN851,AL852,"f",,Trigger)</f>
        <v>45251</v>
      </c>
      <c r="AO852" s="56">
        <f>_xll.qlInterestRateIndexMaturity(IborIndex&amp;Tenor,AN852,Trigger)</f>
        <v>45281</v>
      </c>
      <c r="AP852" s="102" t="e">
        <f>_xll.qlIndexFixing($Z$5,AM852,,Trigger)</f>
        <v>#VALUE!</v>
      </c>
      <c r="AQ852" s="102">
        <f>_xll.qlIndexFixing($AR$1,AN852,,Trigger)</f>
        <v>1.4726371831123478E-2</v>
      </c>
    </row>
    <row r="853" spans="38:43" ht="11.25" customHeight="1" x14ac:dyDescent="0.25">
      <c r="AL853" s="57" t="s">
        <v>44</v>
      </c>
      <c r="AM853" s="56">
        <f>_xll.qlInterestRateIndexFixingDate(IborIndex&amp;Tenor,AN853,Trigger)</f>
        <v>45254</v>
      </c>
      <c r="AN853" s="56">
        <f>_xll.qlCalendarAdvance(Calendar,AN852,AL853,"f",,Trigger)</f>
        <v>45258</v>
      </c>
      <c r="AO853" s="56">
        <f>_xll.qlInterestRateIndexMaturity(IborIndex&amp;Tenor,AN853,Trigger)</f>
        <v>45288</v>
      </c>
      <c r="AP853" s="102" t="e">
        <f>_xll.qlIndexFixing($Z$5,AM853,,Trigger)</f>
        <v>#VALUE!</v>
      </c>
      <c r="AQ853" s="102">
        <f>_xll.qlIndexFixing($AR$1,AN853,,Trigger)</f>
        <v>1.4733214771805886E-2</v>
      </c>
    </row>
    <row r="854" spans="38:43" ht="11.25" customHeight="1" x14ac:dyDescent="0.25">
      <c r="AL854" s="57" t="s">
        <v>44</v>
      </c>
      <c r="AM854" s="56">
        <f>_xll.qlInterestRateIndexFixingDate(IborIndex&amp;Tenor,AN854,Trigger)</f>
        <v>45261</v>
      </c>
      <c r="AN854" s="56">
        <f>_xll.qlCalendarAdvance(Calendar,AN853,AL854,"f",,Trigger)</f>
        <v>45265</v>
      </c>
      <c r="AO854" s="56">
        <f>_xll.qlInterestRateIndexMaturity(IborIndex&amp;Tenor,AN854,Trigger)</f>
        <v>45296</v>
      </c>
      <c r="AP854" s="102" t="e">
        <f>_xll.qlIndexFixing($Z$5,AM854,,Trigger)</f>
        <v>#VALUE!</v>
      </c>
      <c r="AQ854" s="102">
        <f>_xll.qlIndexFixing($AR$1,AN854,,Trigger)</f>
        <v>1.4748935584166234E-2</v>
      </c>
    </row>
    <row r="855" spans="38:43" ht="11.25" customHeight="1" x14ac:dyDescent="0.25">
      <c r="AL855" s="57" t="s">
        <v>44</v>
      </c>
      <c r="AM855" s="56">
        <f>_xll.qlInterestRateIndexFixingDate(IborIndex&amp;Tenor,AN855,Trigger)</f>
        <v>45268</v>
      </c>
      <c r="AN855" s="56">
        <f>_xll.qlCalendarAdvance(Calendar,AN854,AL855,"f",,Trigger)</f>
        <v>45272</v>
      </c>
      <c r="AO855" s="56">
        <f>_xll.qlInterestRateIndexMaturity(IborIndex&amp;Tenor,AN855,Trigger)</f>
        <v>45303</v>
      </c>
      <c r="AP855" s="102" t="e">
        <f>_xll.qlIndexFixing($Z$5,AM855,,Trigger)</f>
        <v>#VALUE!</v>
      </c>
      <c r="AQ855" s="102">
        <f>_xll.qlIndexFixing($AR$1,AN855,,Trigger)</f>
        <v>1.4760611561009107E-2</v>
      </c>
    </row>
    <row r="856" spans="38:43" ht="11.25" customHeight="1" x14ac:dyDescent="0.25">
      <c r="AL856" s="57" t="s">
        <v>44</v>
      </c>
      <c r="AM856" s="56">
        <f>_xll.qlInterestRateIndexFixingDate(IborIndex&amp;Tenor,AN856,Trigger)</f>
        <v>45275</v>
      </c>
      <c r="AN856" s="56">
        <f>_xll.qlCalendarAdvance(Calendar,AN855,AL856,"f",,Trigger)</f>
        <v>45279</v>
      </c>
      <c r="AO856" s="56">
        <f>_xll.qlInterestRateIndexMaturity(IborIndex&amp;Tenor,AN856,Trigger)</f>
        <v>45310</v>
      </c>
      <c r="AP856" s="102" t="e">
        <f>_xll.qlIndexFixing($Z$5,AM856,,Trigger)</f>
        <v>#VALUE!</v>
      </c>
      <c r="AQ856" s="102">
        <f>_xll.qlIndexFixing($AR$1,AN856,,Trigger)</f>
        <v>1.4771747240013011E-2</v>
      </c>
    </row>
    <row r="857" spans="38:43" ht="11.25" customHeight="1" x14ac:dyDescent="0.25">
      <c r="AL857" s="57" t="s">
        <v>44</v>
      </c>
      <c r="AM857" s="56">
        <f>_xll.qlInterestRateIndexFixingDate(IborIndex&amp;Tenor,AN857,Trigger)</f>
        <v>45281</v>
      </c>
      <c r="AN857" s="56">
        <f>_xll.qlCalendarAdvance(Calendar,AN856,AL857,"f",,Trigger)</f>
        <v>45287</v>
      </c>
      <c r="AO857" s="56">
        <f>_xll.qlInterestRateIndexMaturity(IborIndex&amp;Tenor,AN857,Trigger)</f>
        <v>45320</v>
      </c>
      <c r="AP857" s="102" t="e">
        <f>_xll.qlIndexFixing($Z$5,AM857,,Trigger)</f>
        <v>#VALUE!</v>
      </c>
      <c r="AQ857" s="102">
        <f>_xll.qlIndexFixing($AR$1,AN857,,Trigger)</f>
        <v>1.4784811256682448E-2</v>
      </c>
    </row>
    <row r="858" spans="38:43" ht="11.25" customHeight="1" x14ac:dyDescent="0.25">
      <c r="AL858" s="57" t="s">
        <v>44</v>
      </c>
      <c r="AM858" s="56">
        <f>_xll.qlInterestRateIndexFixingDate(IborIndex&amp;Tenor,AN858,Trigger)</f>
        <v>45289</v>
      </c>
      <c r="AN858" s="56">
        <f>_xll.qlCalendarAdvance(Calendar,AN857,AL858,"f",,Trigger)</f>
        <v>45294</v>
      </c>
      <c r="AO858" s="56">
        <f>_xll.qlInterestRateIndexMaturity(IborIndex&amp;Tenor,AN858,Trigger)</f>
        <v>45327</v>
      </c>
      <c r="AP858" s="102" t="e">
        <f>_xll.qlIndexFixing($Z$5,AM858,,Trigger)</f>
        <v>#VALUE!</v>
      </c>
      <c r="AQ858" s="102">
        <f>_xll.qlIndexFixing($AR$1,AN858,,Trigger)</f>
        <v>1.4792806835021764E-2</v>
      </c>
    </row>
    <row r="859" spans="38:43" ht="11.25" customHeight="1" x14ac:dyDescent="0.25">
      <c r="AL859" s="57" t="s">
        <v>44</v>
      </c>
      <c r="AM859" s="56">
        <f>_xll.qlInterestRateIndexFixingDate(IborIndex&amp;Tenor,AN859,Trigger)</f>
        <v>45299</v>
      </c>
      <c r="AN859" s="56">
        <f>_xll.qlCalendarAdvance(Calendar,AN858,AL859,"f",,Trigger)</f>
        <v>45301</v>
      </c>
      <c r="AO859" s="56">
        <f>_xll.qlInterestRateIndexMaturity(IborIndex&amp;Tenor,AN859,Trigger)</f>
        <v>45334</v>
      </c>
      <c r="AP859" s="102" t="e">
        <f>_xll.qlIndexFixing($Z$5,AM859,,Trigger)</f>
        <v>#VALUE!</v>
      </c>
      <c r="AQ859" s="102">
        <f>_xll.qlIndexFixing($AR$1,AN859,,Trigger)</f>
        <v>1.4802262400250628E-2</v>
      </c>
    </row>
    <row r="860" spans="38:43" ht="11.25" customHeight="1" x14ac:dyDescent="0.25">
      <c r="AL860" s="57" t="s">
        <v>44</v>
      </c>
      <c r="AM860" s="56">
        <f>_xll.qlInterestRateIndexFixingDate(IborIndex&amp;Tenor,AN860,Trigger)</f>
        <v>45306</v>
      </c>
      <c r="AN860" s="56">
        <f>_xll.qlCalendarAdvance(Calendar,AN859,AL860,"f",,Trigger)</f>
        <v>45308</v>
      </c>
      <c r="AO860" s="56">
        <f>_xll.qlInterestRateIndexMaturity(IborIndex&amp;Tenor,AN860,Trigger)</f>
        <v>45341</v>
      </c>
      <c r="AP860" s="102" t="e">
        <f>_xll.qlIndexFixing($Z$5,AM860,,Trigger)</f>
        <v>#VALUE!</v>
      </c>
      <c r="AQ860" s="102">
        <f>_xll.qlIndexFixing($AR$1,AN860,,Trigger)</f>
        <v>1.4811164397555089E-2</v>
      </c>
    </row>
    <row r="861" spans="38:43" ht="11.25" customHeight="1" x14ac:dyDescent="0.25">
      <c r="AL861" s="57" t="s">
        <v>44</v>
      </c>
      <c r="AM861" s="56">
        <f>_xll.qlInterestRateIndexFixingDate(IborIndex&amp;Tenor,AN861,Trigger)</f>
        <v>45313</v>
      </c>
      <c r="AN861" s="56">
        <f>_xll.qlCalendarAdvance(Calendar,AN860,AL861,"f",,Trigger)</f>
        <v>45315</v>
      </c>
      <c r="AO861" s="56">
        <f>_xll.qlInterestRateIndexMaturity(IborIndex&amp;Tenor,AN861,Trigger)</f>
        <v>45348</v>
      </c>
      <c r="AP861" s="102" t="e">
        <f>_xll.qlIndexFixing($Z$5,AM861,,Trigger)</f>
        <v>#VALUE!</v>
      </c>
      <c r="AQ861" s="102">
        <f>_xll.qlIndexFixing($AR$1,AN861,,Trigger)</f>
        <v>1.48195095624368E-2</v>
      </c>
    </row>
    <row r="862" spans="38:43" ht="11.25" customHeight="1" x14ac:dyDescent="0.25">
      <c r="AL862" s="57" t="s">
        <v>44</v>
      </c>
      <c r="AM862" s="56">
        <f>_xll.qlInterestRateIndexFixingDate(IborIndex&amp;Tenor,AN862,Trigger)</f>
        <v>45320</v>
      </c>
      <c r="AN862" s="56">
        <f>_xll.qlCalendarAdvance(Calendar,AN861,AL862,"f",,Trigger)</f>
        <v>45322</v>
      </c>
      <c r="AO862" s="56">
        <f>_xll.qlInterestRateIndexMaturity(IborIndex&amp;Tenor,AN862,Trigger)</f>
        <v>45351</v>
      </c>
      <c r="AP862" s="102" t="e">
        <f>_xll.qlIndexFixing($Z$5,AM862,,Trigger)</f>
        <v>#VALUE!</v>
      </c>
      <c r="AQ862" s="102">
        <f>_xll.qlIndexFixing($AR$1,AN862,,Trigger)</f>
        <v>1.4827294630469608E-2</v>
      </c>
    </row>
    <row r="863" spans="38:43" ht="11.25" customHeight="1" x14ac:dyDescent="0.25">
      <c r="AL863" s="57" t="s">
        <v>44</v>
      </c>
      <c r="AM863" s="56">
        <f>_xll.qlInterestRateIndexFixingDate(IborIndex&amp;Tenor,AN863,Trigger)</f>
        <v>45327</v>
      </c>
      <c r="AN863" s="56">
        <f>_xll.qlCalendarAdvance(Calendar,AN862,AL863,"f",,Trigger)</f>
        <v>45329</v>
      </c>
      <c r="AO863" s="56">
        <f>_xll.qlInterestRateIndexMaturity(IborIndex&amp;Tenor,AN863,Trigger)</f>
        <v>45358</v>
      </c>
      <c r="AP863" s="102" t="e">
        <f>_xll.qlIndexFixing($Z$5,AM863,,Trigger)</f>
        <v>#VALUE!</v>
      </c>
      <c r="AQ863" s="102">
        <f>_xll.qlIndexFixing($AR$1,AN863,,Trigger)</f>
        <v>1.4834516337294412E-2</v>
      </c>
    </row>
    <row r="864" spans="38:43" ht="11.25" customHeight="1" x14ac:dyDescent="0.25">
      <c r="AL864" s="57" t="s">
        <v>44</v>
      </c>
      <c r="AM864" s="56">
        <f>_xll.qlInterestRateIndexFixingDate(IborIndex&amp;Tenor,AN864,Trigger)</f>
        <v>45334</v>
      </c>
      <c r="AN864" s="56">
        <f>_xll.qlCalendarAdvance(Calendar,AN863,AL864,"f",,Trigger)</f>
        <v>45336</v>
      </c>
      <c r="AO864" s="56">
        <f>_xll.qlInterestRateIndexMaturity(IborIndex&amp;Tenor,AN864,Trigger)</f>
        <v>45365</v>
      </c>
      <c r="AP864" s="102" t="e">
        <f>_xll.qlIndexFixing($Z$5,AM864,,Trigger)</f>
        <v>#VALUE!</v>
      </c>
      <c r="AQ864" s="102">
        <f>_xll.qlIndexFixing($AR$1,AN864,,Trigger)</f>
        <v>1.4841171418629459E-2</v>
      </c>
    </row>
    <row r="865" spans="38:43" ht="11.25" customHeight="1" x14ac:dyDescent="0.25">
      <c r="AL865" s="57" t="s">
        <v>44</v>
      </c>
      <c r="AM865" s="56">
        <f>_xll.qlInterestRateIndexFixingDate(IborIndex&amp;Tenor,AN865,Trigger)</f>
        <v>45341</v>
      </c>
      <c r="AN865" s="56">
        <f>_xll.qlCalendarAdvance(Calendar,AN864,AL865,"f",,Trigger)</f>
        <v>45343</v>
      </c>
      <c r="AO865" s="56">
        <f>_xll.qlInterestRateIndexMaturity(IborIndex&amp;Tenor,AN865,Trigger)</f>
        <v>45372</v>
      </c>
      <c r="AP865" s="102" t="e">
        <f>_xll.qlIndexFixing($Z$5,AM865,,Trigger)</f>
        <v>#VALUE!</v>
      </c>
      <c r="AQ865" s="102">
        <f>_xll.qlIndexFixing($AR$1,AN865,,Trigger)</f>
        <v>1.4847256610267786E-2</v>
      </c>
    </row>
    <row r="866" spans="38:43" ht="11.25" customHeight="1" x14ac:dyDescent="0.25">
      <c r="AL866" s="57" t="s">
        <v>44</v>
      </c>
      <c r="AM866" s="56">
        <f>_xll.qlInterestRateIndexFixingDate(IborIndex&amp;Tenor,AN866,Trigger)</f>
        <v>45348</v>
      </c>
      <c r="AN866" s="56">
        <f>_xll.qlCalendarAdvance(Calendar,AN865,AL866,"f",,Trigger)</f>
        <v>45350</v>
      </c>
      <c r="AO866" s="56">
        <f>_xll.qlInterestRateIndexMaturity(IborIndex&amp;Tenor,AN866,Trigger)</f>
        <v>45379</v>
      </c>
      <c r="AP866" s="102" t="e">
        <f>_xll.qlIndexFixing($Z$5,AM866,,Trigger)</f>
        <v>#VALUE!</v>
      </c>
      <c r="AQ866" s="102">
        <f>_xll.qlIndexFixing($AR$1,AN866,,Trigger)</f>
        <v>1.4853415737959841E-2</v>
      </c>
    </row>
    <row r="867" spans="38:43" ht="11.25" customHeight="1" x14ac:dyDescent="0.25">
      <c r="AL867" s="57" t="s">
        <v>44</v>
      </c>
      <c r="AM867" s="56">
        <f>_xll.qlInterestRateIndexFixingDate(IborIndex&amp;Tenor,AN867,Trigger)</f>
        <v>45355</v>
      </c>
      <c r="AN867" s="56">
        <f>_xll.qlCalendarAdvance(Calendar,AN866,AL867,"f",,Trigger)</f>
        <v>45357</v>
      </c>
      <c r="AO867" s="56">
        <f>_xll.qlInterestRateIndexMaturity(IborIndex&amp;Tenor,AN867,Trigger)</f>
        <v>45390</v>
      </c>
      <c r="AP867" s="102" t="e">
        <f>_xll.qlIndexFixing($Z$5,AM867,,Trigger)</f>
        <v>#VALUE!</v>
      </c>
      <c r="AQ867" s="102">
        <f>_xll.qlIndexFixing($AR$1,AN867,,Trigger)</f>
        <v>1.4857704268002861E-2</v>
      </c>
    </row>
    <row r="868" spans="38:43" ht="11.25" customHeight="1" x14ac:dyDescent="0.25">
      <c r="AL868" s="57" t="s">
        <v>44</v>
      </c>
      <c r="AM868" s="56">
        <f>_xll.qlInterestRateIndexFixingDate(IborIndex&amp;Tenor,AN868,Trigger)</f>
        <v>45362</v>
      </c>
      <c r="AN868" s="56">
        <f>_xll.qlCalendarAdvance(Calendar,AN867,AL868,"f",,Trigger)</f>
        <v>45364</v>
      </c>
      <c r="AO868" s="56">
        <f>_xll.qlInterestRateIndexMaturity(IborIndex&amp;Tenor,AN868,Trigger)</f>
        <v>45397</v>
      </c>
      <c r="AP868" s="102" t="e">
        <f>_xll.qlIndexFixing($Z$5,AM868,,Trigger)</f>
        <v>#VALUE!</v>
      </c>
      <c r="AQ868" s="102">
        <f>_xll.qlIndexFixing($AR$1,AN868,,Trigger)</f>
        <v>1.4862060206075039E-2</v>
      </c>
    </row>
    <row r="869" spans="38:43" ht="11.25" customHeight="1" x14ac:dyDescent="0.25">
      <c r="AL869" s="57" t="s">
        <v>44</v>
      </c>
      <c r="AM869" s="56">
        <f>_xll.qlInterestRateIndexFixingDate(IborIndex&amp;Tenor,AN869,Trigger)</f>
        <v>45369</v>
      </c>
      <c r="AN869" s="56">
        <f>_xll.qlCalendarAdvance(Calendar,AN868,AL869,"f",,Trigger)</f>
        <v>45371</v>
      </c>
      <c r="AO869" s="56">
        <f>_xll.qlInterestRateIndexMaturity(IborIndex&amp;Tenor,AN869,Trigger)</f>
        <v>45404</v>
      </c>
      <c r="AP869" s="102" t="e">
        <f>_xll.qlIndexFixing($Z$5,AM869,,Trigger)</f>
        <v>#VALUE!</v>
      </c>
      <c r="AQ869" s="102">
        <f>_xll.qlIndexFixing($AR$1,AN869,,Trigger)</f>
        <v>1.486583319839877E-2</v>
      </c>
    </row>
    <row r="870" spans="38:43" ht="11.25" customHeight="1" x14ac:dyDescent="0.25">
      <c r="AL870" s="57" t="s">
        <v>44</v>
      </c>
      <c r="AM870" s="56">
        <f>_xll.qlInterestRateIndexFixingDate(IborIndex&amp;Tenor,AN870,Trigger)</f>
        <v>45376</v>
      </c>
      <c r="AN870" s="56">
        <f>_xll.qlCalendarAdvance(Calendar,AN869,AL870,"f",,Trigger)</f>
        <v>45378</v>
      </c>
      <c r="AO870" s="56">
        <f>_xll.qlInterestRateIndexMaturity(IborIndex&amp;Tenor,AN870,Trigger)</f>
        <v>45411</v>
      </c>
      <c r="AP870" s="102" t="e">
        <f>_xll.qlIndexFixing($Z$5,AM870,,Trigger)</f>
        <v>#VALUE!</v>
      </c>
      <c r="AQ870" s="102">
        <f>_xll.qlIndexFixing($AR$1,AN870,,Trigger)</f>
        <v>1.4870116196095573E-2</v>
      </c>
    </row>
    <row r="871" spans="38:43" ht="11.25" customHeight="1" x14ac:dyDescent="0.25">
      <c r="AL871" s="57" t="s">
        <v>44</v>
      </c>
      <c r="AM871" s="56">
        <f>_xll.qlInterestRateIndexFixingDate(IborIndex&amp;Tenor,AN871,Trigger)</f>
        <v>45379</v>
      </c>
      <c r="AN871" s="56">
        <f>_xll.qlCalendarAdvance(Calendar,AN870,AL871,"f",,Trigger)</f>
        <v>45385</v>
      </c>
      <c r="AO871" s="56">
        <f>_xll.qlInterestRateIndexMaturity(IborIndex&amp;Tenor,AN871,Trigger)</f>
        <v>45415</v>
      </c>
      <c r="AP871" s="102" t="e">
        <f>_xll.qlIndexFixing($Z$5,AM871,,Trigger)</f>
        <v>#VALUE!</v>
      </c>
      <c r="AQ871" s="102">
        <f>_xll.qlIndexFixing($AR$1,AN871,,Trigger)</f>
        <v>1.4871617290659405E-2</v>
      </c>
    </row>
    <row r="872" spans="38:43" ht="11.25" customHeight="1" x14ac:dyDescent="0.25">
      <c r="AL872" s="57" t="s">
        <v>44</v>
      </c>
      <c r="AM872" s="56">
        <f>_xll.qlInterestRateIndexFixingDate(IborIndex&amp;Tenor,AN872,Trigger)</f>
        <v>45390</v>
      </c>
      <c r="AN872" s="56">
        <f>_xll.qlCalendarAdvance(Calendar,AN871,AL872,"f",,Trigger)</f>
        <v>45392</v>
      </c>
      <c r="AO872" s="56">
        <f>_xll.qlInterestRateIndexMaturity(IborIndex&amp;Tenor,AN872,Trigger)</f>
        <v>45422</v>
      </c>
      <c r="AP872" s="102" t="e">
        <f>_xll.qlIndexFixing($Z$5,AM872,,Trigger)</f>
        <v>#VALUE!</v>
      </c>
      <c r="AQ872" s="102">
        <f>_xll.qlIndexFixing($AR$1,AN872,,Trigger)</f>
        <v>1.4873621863234434E-2</v>
      </c>
    </row>
    <row r="873" spans="38:43" ht="11.25" customHeight="1" x14ac:dyDescent="0.25">
      <c r="AL873" s="57" t="s">
        <v>44</v>
      </c>
      <c r="AM873" s="56">
        <f>_xll.qlInterestRateIndexFixingDate(IborIndex&amp;Tenor,AN873,Trigger)</f>
        <v>45397</v>
      </c>
      <c r="AN873" s="56">
        <f>_xll.qlCalendarAdvance(Calendar,AN872,AL873,"f",,Trigger)</f>
        <v>45399</v>
      </c>
      <c r="AO873" s="56">
        <f>_xll.qlInterestRateIndexMaturity(IborIndex&amp;Tenor,AN873,Trigger)</f>
        <v>45429</v>
      </c>
      <c r="AP873" s="102" t="e">
        <f>_xll.qlIndexFixing($Z$5,AM873,,Trigger)</f>
        <v>#VALUE!</v>
      </c>
      <c r="AQ873" s="102">
        <f>_xll.qlIndexFixing($AR$1,AN873,,Trigger)</f>
        <v>1.4875051303882864E-2</v>
      </c>
    </row>
    <row r="874" spans="38:43" ht="11.25" customHeight="1" x14ac:dyDescent="0.25">
      <c r="AL874" s="57" t="s">
        <v>44</v>
      </c>
      <c r="AM874" s="56">
        <f>_xll.qlInterestRateIndexFixingDate(IborIndex&amp;Tenor,AN874,Trigger)</f>
        <v>45404</v>
      </c>
      <c r="AN874" s="56">
        <f>_xll.qlCalendarAdvance(Calendar,AN873,AL874,"f",,Trigger)</f>
        <v>45406</v>
      </c>
      <c r="AO874" s="56">
        <f>_xll.qlInterestRateIndexMaturity(IborIndex&amp;Tenor,AN874,Trigger)</f>
        <v>45436</v>
      </c>
      <c r="AP874" s="102" t="e">
        <f>_xll.qlIndexFixing($Z$5,AM874,,Trigger)</f>
        <v>#VALUE!</v>
      </c>
      <c r="AQ874" s="102">
        <f>_xll.qlIndexFixing($AR$1,AN874,,Trigger)</f>
        <v>1.487605245468899E-2</v>
      </c>
    </row>
    <row r="875" spans="38:43" ht="11.25" customHeight="1" x14ac:dyDescent="0.25">
      <c r="AL875" s="57" t="s">
        <v>44</v>
      </c>
      <c r="AM875" s="56">
        <f>_xll.qlInterestRateIndexFixingDate(IborIndex&amp;Tenor,AN875,Trigger)</f>
        <v>45411</v>
      </c>
      <c r="AN875" s="56">
        <f>_xll.qlCalendarAdvance(Calendar,AN874,AL875,"f",,Trigger)</f>
        <v>45414</v>
      </c>
      <c r="AO875" s="56">
        <f>_xll.qlInterestRateIndexMaturity(IborIndex&amp;Tenor,AN875,Trigger)</f>
        <v>45446</v>
      </c>
      <c r="AP875" s="102" t="e">
        <f>_xll.qlIndexFixing($Z$5,AM875,,Trigger)</f>
        <v>#VALUE!</v>
      </c>
      <c r="AQ875" s="102">
        <f>_xll.qlIndexFixing($AR$1,AN875,,Trigger)</f>
        <v>1.4877131453401304E-2</v>
      </c>
    </row>
    <row r="876" spans="38:43" ht="11.25" customHeight="1" x14ac:dyDescent="0.25">
      <c r="AL876" s="57" t="s">
        <v>44</v>
      </c>
      <c r="AM876" s="56">
        <f>_xll.qlInterestRateIndexFixingDate(IborIndex&amp;Tenor,AN876,Trigger)</f>
        <v>45419</v>
      </c>
      <c r="AN876" s="56">
        <f>_xll.qlCalendarAdvance(Calendar,AN875,AL876,"f",,Trigger)</f>
        <v>45421</v>
      </c>
      <c r="AO876" s="56">
        <f>_xll.qlInterestRateIndexMaturity(IborIndex&amp;Tenor,AN876,Trigger)</f>
        <v>45453</v>
      </c>
      <c r="AP876" s="102" t="e">
        <f>_xll.qlIndexFixing($Z$5,AM876,,Trigger)</f>
        <v>#VALUE!</v>
      </c>
      <c r="AQ876" s="102">
        <f>_xll.qlIndexFixing($AR$1,AN876,,Trigger)</f>
        <v>1.4877917829276688E-2</v>
      </c>
    </row>
    <row r="877" spans="38:43" ht="11.25" customHeight="1" x14ac:dyDescent="0.25">
      <c r="AL877" s="57" t="s">
        <v>44</v>
      </c>
      <c r="AM877" s="56">
        <f>_xll.qlInterestRateIndexFixingDate(IborIndex&amp;Tenor,AN877,Trigger)</f>
        <v>45426</v>
      </c>
      <c r="AN877" s="56">
        <f>_xll.qlCalendarAdvance(Calendar,AN876,AL877,"f",,Trigger)</f>
        <v>45428</v>
      </c>
      <c r="AO877" s="56">
        <f>_xll.qlInterestRateIndexMaturity(IborIndex&amp;Tenor,AN877,Trigger)</f>
        <v>45460</v>
      </c>
      <c r="AP877" s="102" t="e">
        <f>_xll.qlIndexFixing($Z$5,AM877,,Trigger)</f>
        <v>#VALUE!</v>
      </c>
      <c r="AQ877" s="102">
        <f>_xll.qlIndexFixing($AR$1,AN877,,Trigger)</f>
        <v>1.4878939126594373E-2</v>
      </c>
    </row>
    <row r="878" spans="38:43" ht="11.25" customHeight="1" x14ac:dyDescent="0.25">
      <c r="AL878" s="57" t="s">
        <v>44</v>
      </c>
      <c r="AM878" s="56">
        <f>_xll.qlInterestRateIndexFixingDate(IborIndex&amp;Tenor,AN878,Trigger)</f>
        <v>45433</v>
      </c>
      <c r="AN878" s="56">
        <f>_xll.qlCalendarAdvance(Calendar,AN877,AL878,"f",,Trigger)</f>
        <v>45435</v>
      </c>
      <c r="AO878" s="56">
        <f>_xll.qlInterestRateIndexMaturity(IborIndex&amp;Tenor,AN878,Trigger)</f>
        <v>45467</v>
      </c>
      <c r="AP878" s="102" t="e">
        <f>_xll.qlIndexFixing($Z$5,AM878,,Trigger)</f>
        <v>#VALUE!</v>
      </c>
      <c r="AQ878" s="102">
        <f>_xll.qlIndexFixing($AR$1,AN878,,Trigger)</f>
        <v>1.4880248533719036E-2</v>
      </c>
    </row>
    <row r="879" spans="38:43" ht="11.25" customHeight="1" x14ac:dyDescent="0.25">
      <c r="AL879" s="57" t="s">
        <v>44</v>
      </c>
      <c r="AM879" s="56">
        <f>_xll.qlInterestRateIndexFixingDate(IborIndex&amp;Tenor,AN879,Trigger)</f>
        <v>45440</v>
      </c>
      <c r="AN879" s="56">
        <f>_xll.qlCalendarAdvance(Calendar,AN878,AL879,"f",,Trigger)</f>
        <v>45442</v>
      </c>
      <c r="AO879" s="56">
        <f>_xll.qlInterestRateIndexMaturity(IborIndex&amp;Tenor,AN879,Trigger)</f>
        <v>45471</v>
      </c>
      <c r="AP879" s="102" t="e">
        <f>_xll.qlIndexFixing($Z$5,AM879,,Trigger)</f>
        <v>#VALUE!</v>
      </c>
      <c r="AQ879" s="102">
        <f>_xll.qlIndexFixing($AR$1,AN879,,Trigger)</f>
        <v>1.4881403337133392E-2</v>
      </c>
    </row>
    <row r="880" spans="38:43" ht="11.25" customHeight="1" x14ac:dyDescent="0.25">
      <c r="AL880" s="57" t="s">
        <v>44</v>
      </c>
      <c r="AM880" s="56">
        <f>_xll.qlInterestRateIndexFixingDate(IborIndex&amp;Tenor,AN880,Trigger)</f>
        <v>45447</v>
      </c>
      <c r="AN880" s="56">
        <f>_xll.qlCalendarAdvance(Calendar,AN879,AL880,"f",,Trigger)</f>
        <v>45449</v>
      </c>
      <c r="AO880" s="56">
        <f>_xll.qlInterestRateIndexMaturity(IborIndex&amp;Tenor,AN880,Trigger)</f>
        <v>45481</v>
      </c>
      <c r="AP880" s="102" t="e">
        <f>_xll.qlIndexFixing($Z$5,AM880,,Trigger)</f>
        <v>#VALUE!</v>
      </c>
      <c r="AQ880" s="102">
        <f>_xll.qlIndexFixing($AR$1,AN880,,Trigger)</f>
        <v>1.4883280195980397E-2</v>
      </c>
    </row>
    <row r="881" spans="38:43" ht="11.25" customHeight="1" x14ac:dyDescent="0.25">
      <c r="AL881" s="57" t="s">
        <v>44</v>
      </c>
      <c r="AM881" s="56">
        <f>_xll.qlInterestRateIndexFixingDate(IborIndex&amp;Tenor,AN881,Trigger)</f>
        <v>45454</v>
      </c>
      <c r="AN881" s="56">
        <f>_xll.qlCalendarAdvance(Calendar,AN880,AL881,"f",,Trigger)</f>
        <v>45456</v>
      </c>
      <c r="AO881" s="56">
        <f>_xll.qlInterestRateIndexMaturity(IborIndex&amp;Tenor,AN881,Trigger)</f>
        <v>45488</v>
      </c>
      <c r="AP881" s="102" t="e">
        <f>_xll.qlIndexFixing($Z$5,AM881,,Trigger)</f>
        <v>#VALUE!</v>
      </c>
      <c r="AQ881" s="102">
        <f>_xll.qlIndexFixing($AR$1,AN881,,Trigger)</f>
        <v>1.4885457612187736E-2</v>
      </c>
    </row>
    <row r="882" spans="38:43" ht="11.25" customHeight="1" x14ac:dyDescent="0.25">
      <c r="AL882" s="57" t="s">
        <v>44</v>
      </c>
      <c r="AM882" s="56">
        <f>_xll.qlInterestRateIndexFixingDate(IborIndex&amp;Tenor,AN882,Trigger)</f>
        <v>45461</v>
      </c>
      <c r="AN882" s="56">
        <f>_xll.qlCalendarAdvance(Calendar,AN881,AL882,"f",,Trigger)</f>
        <v>45463</v>
      </c>
      <c r="AO882" s="56">
        <f>_xll.qlInterestRateIndexMaturity(IborIndex&amp;Tenor,AN882,Trigger)</f>
        <v>45495</v>
      </c>
      <c r="AP882" s="102" t="e">
        <f>_xll.qlIndexFixing($Z$5,AM882,,Trigger)</f>
        <v>#VALUE!</v>
      </c>
      <c r="AQ882" s="102">
        <f>_xll.qlIndexFixing($AR$1,AN882,,Trigger)</f>
        <v>1.4887939807325168E-2</v>
      </c>
    </row>
    <row r="883" spans="38:43" ht="11.25" customHeight="1" x14ac:dyDescent="0.25">
      <c r="AL883" s="57" t="s">
        <v>44</v>
      </c>
      <c r="AM883" s="56">
        <f>_xll.qlInterestRateIndexFixingDate(IborIndex&amp;Tenor,AN883,Trigger)</f>
        <v>45468</v>
      </c>
      <c r="AN883" s="56">
        <f>_xll.qlCalendarAdvance(Calendar,AN882,AL883,"f",,Trigger)</f>
        <v>45470</v>
      </c>
      <c r="AO883" s="56">
        <f>_xll.qlInterestRateIndexMaturity(IborIndex&amp;Tenor,AN883,Trigger)</f>
        <v>45502</v>
      </c>
      <c r="AP883" s="102" t="e">
        <f>_xll.qlIndexFixing($Z$5,AM883,,Trigger)</f>
        <v>#VALUE!</v>
      </c>
      <c r="AQ883" s="102">
        <f>_xll.qlIndexFixing($AR$1,AN883,,Trigger)</f>
        <v>1.4891266422387551E-2</v>
      </c>
    </row>
    <row r="884" spans="38:43" ht="11.25" customHeight="1" x14ac:dyDescent="0.25">
      <c r="AL884" s="57" t="s">
        <v>44</v>
      </c>
      <c r="AM884" s="56">
        <f>_xll.qlInterestRateIndexFixingDate(IborIndex&amp;Tenor,AN884,Trigger)</f>
        <v>45475</v>
      </c>
      <c r="AN884" s="56">
        <f>_xll.qlCalendarAdvance(Calendar,AN883,AL884,"f",,Trigger)</f>
        <v>45477</v>
      </c>
      <c r="AO884" s="56">
        <f>_xll.qlInterestRateIndexMaturity(IborIndex&amp;Tenor,AN884,Trigger)</f>
        <v>45509</v>
      </c>
      <c r="AP884" s="102" t="e">
        <f>_xll.qlIndexFixing($Z$5,AM884,,Trigger)</f>
        <v>#VALUE!</v>
      </c>
      <c r="AQ884" s="102">
        <f>_xll.qlIndexFixing($AR$1,AN884,,Trigger)</f>
        <v>1.4894393723048564E-2</v>
      </c>
    </row>
    <row r="885" spans="38:43" ht="11.25" customHeight="1" x14ac:dyDescent="0.25">
      <c r="AL885" s="57" t="s">
        <v>44</v>
      </c>
      <c r="AM885" s="56">
        <f>_xll.qlInterestRateIndexFixingDate(IborIndex&amp;Tenor,AN885,Trigger)</f>
        <v>45482</v>
      </c>
      <c r="AN885" s="56">
        <f>_xll.qlCalendarAdvance(Calendar,AN884,AL885,"f",,Trigger)</f>
        <v>45484</v>
      </c>
      <c r="AO885" s="56">
        <f>_xll.qlInterestRateIndexMaturity(IborIndex&amp;Tenor,AN885,Trigger)</f>
        <v>45516</v>
      </c>
      <c r="AP885" s="102" t="e">
        <f>_xll.qlIndexFixing($Z$5,AM885,,Trigger)</f>
        <v>#VALUE!</v>
      </c>
      <c r="AQ885" s="102">
        <f>_xll.qlIndexFixing($AR$1,AN885,,Trigger)</f>
        <v>1.4897838782251637E-2</v>
      </c>
    </row>
    <row r="886" spans="38:43" ht="11.25" customHeight="1" x14ac:dyDescent="0.25">
      <c r="AL886" s="57" t="s">
        <v>44</v>
      </c>
      <c r="AM886" s="56">
        <f>_xll.qlInterestRateIndexFixingDate(IborIndex&amp;Tenor,AN886,Trigger)</f>
        <v>45489</v>
      </c>
      <c r="AN886" s="56">
        <f>_xll.qlCalendarAdvance(Calendar,AN885,AL886,"f",,Trigger)</f>
        <v>45491</v>
      </c>
      <c r="AO886" s="56">
        <f>_xll.qlInterestRateIndexMaturity(IborIndex&amp;Tenor,AN886,Trigger)</f>
        <v>45523</v>
      </c>
      <c r="AP886" s="102" t="e">
        <f>_xll.qlIndexFixing($Z$5,AM886,,Trigger)</f>
        <v>#VALUE!</v>
      </c>
      <c r="AQ886" s="102">
        <f>_xll.qlIndexFixing($AR$1,AN886,,Trigger)</f>
        <v>1.4901605821876388E-2</v>
      </c>
    </row>
    <row r="887" spans="38:43" ht="11.25" customHeight="1" x14ac:dyDescent="0.25">
      <c r="AL887" s="57" t="s">
        <v>44</v>
      </c>
      <c r="AM887" s="56">
        <f>_xll.qlInterestRateIndexFixingDate(IborIndex&amp;Tenor,AN887,Trigger)</f>
        <v>45496</v>
      </c>
      <c r="AN887" s="56">
        <f>_xll.qlCalendarAdvance(Calendar,AN886,AL887,"f",,Trigger)</f>
        <v>45498</v>
      </c>
      <c r="AO887" s="56">
        <f>_xll.qlInterestRateIndexMaturity(IborIndex&amp;Tenor,AN887,Trigger)</f>
        <v>45530</v>
      </c>
      <c r="AP887" s="102" t="e">
        <f>_xll.qlIndexFixing($Z$5,AM887,,Trigger)</f>
        <v>#VALUE!</v>
      </c>
      <c r="AQ887" s="102">
        <f>_xll.qlIndexFixing($AR$1,AN887,,Trigger)</f>
        <v>1.4905699063830805E-2</v>
      </c>
    </row>
    <row r="888" spans="38:43" ht="11.25" customHeight="1" x14ac:dyDescent="0.25">
      <c r="AL888" s="57" t="s">
        <v>44</v>
      </c>
      <c r="AM888" s="56">
        <f>_xll.qlInterestRateIndexFixingDate(IborIndex&amp;Tenor,AN888,Trigger)</f>
        <v>45503</v>
      </c>
      <c r="AN888" s="56">
        <f>_xll.qlCalendarAdvance(Calendar,AN887,AL888,"f",,Trigger)</f>
        <v>45505</v>
      </c>
      <c r="AO888" s="56">
        <f>_xll.qlInterestRateIndexMaturity(IborIndex&amp;Tenor,AN888,Trigger)</f>
        <v>45537</v>
      </c>
      <c r="AP888" s="102" t="e">
        <f>_xll.qlIndexFixing($Z$5,AM888,,Trigger)</f>
        <v>#VALUE!</v>
      </c>
      <c r="AQ888" s="102">
        <f>_xll.qlIndexFixing($AR$1,AN888,,Trigger)</f>
        <v>1.4910122730051233E-2</v>
      </c>
    </row>
    <row r="889" spans="38:43" ht="11.25" customHeight="1" x14ac:dyDescent="0.25">
      <c r="AL889" s="57" t="s">
        <v>44</v>
      </c>
      <c r="AM889" s="56">
        <f>_xll.qlInterestRateIndexFixingDate(IborIndex&amp;Tenor,AN889,Trigger)</f>
        <v>45510</v>
      </c>
      <c r="AN889" s="56">
        <f>_xll.qlCalendarAdvance(Calendar,AN888,AL889,"f",,Trigger)</f>
        <v>45512</v>
      </c>
      <c r="AO889" s="56">
        <f>_xll.qlInterestRateIndexMaturity(IborIndex&amp;Tenor,AN889,Trigger)</f>
        <v>45544</v>
      </c>
      <c r="AP889" s="102" t="e">
        <f>_xll.qlIndexFixing($Z$5,AM889,,Trigger)</f>
        <v>#VALUE!</v>
      </c>
      <c r="AQ889" s="102">
        <f>_xll.qlIndexFixing($AR$1,AN889,,Trigger)</f>
        <v>1.491488104251786E-2</v>
      </c>
    </row>
    <row r="890" spans="38:43" ht="11.25" customHeight="1" x14ac:dyDescent="0.25">
      <c r="AL890" s="57" t="s">
        <v>44</v>
      </c>
      <c r="AM890" s="56">
        <f>_xll.qlInterestRateIndexFixingDate(IborIndex&amp;Tenor,AN890,Trigger)</f>
        <v>45517</v>
      </c>
      <c r="AN890" s="56">
        <f>_xll.qlCalendarAdvance(Calendar,AN889,AL890,"f",,Trigger)</f>
        <v>45519</v>
      </c>
      <c r="AO890" s="56">
        <f>_xll.qlInterestRateIndexMaturity(IborIndex&amp;Tenor,AN890,Trigger)</f>
        <v>45551</v>
      </c>
      <c r="AP890" s="102" t="e">
        <f>_xll.qlIndexFixing($Z$5,AM890,,Trigger)</f>
        <v>#VALUE!</v>
      </c>
      <c r="AQ890" s="102">
        <f>_xll.qlIndexFixing($AR$1,AN890,,Trigger)</f>
        <v>1.4919978223236655E-2</v>
      </c>
    </row>
    <row r="891" spans="38:43" ht="11.25" customHeight="1" x14ac:dyDescent="0.25">
      <c r="AL891" s="57" t="s">
        <v>44</v>
      </c>
      <c r="AM891" s="56">
        <f>_xll.qlInterestRateIndexFixingDate(IborIndex&amp;Tenor,AN891,Trigger)</f>
        <v>45524</v>
      </c>
      <c r="AN891" s="56">
        <f>_xll.qlCalendarAdvance(Calendar,AN890,AL891,"f",,Trigger)</f>
        <v>45526</v>
      </c>
      <c r="AO891" s="56">
        <f>_xll.qlInterestRateIndexMaturity(IborIndex&amp;Tenor,AN891,Trigger)</f>
        <v>45558</v>
      </c>
      <c r="AP891" s="102" t="e">
        <f>_xll.qlIndexFixing($Z$5,AM891,,Trigger)</f>
        <v>#VALUE!</v>
      </c>
      <c r="AQ891" s="102">
        <f>_xll.qlIndexFixing($AR$1,AN891,,Trigger)</f>
        <v>1.4925418494257426E-2</v>
      </c>
    </row>
    <row r="892" spans="38:43" ht="11.25" customHeight="1" x14ac:dyDescent="0.25">
      <c r="AL892" s="57" t="s">
        <v>44</v>
      </c>
      <c r="AM892" s="56">
        <f>_xll.qlInterestRateIndexFixingDate(IborIndex&amp;Tenor,AN892,Trigger)</f>
        <v>45531</v>
      </c>
      <c r="AN892" s="56">
        <f>_xll.qlCalendarAdvance(Calendar,AN891,AL892,"f",,Trigger)</f>
        <v>45533</v>
      </c>
      <c r="AO892" s="56">
        <f>_xll.qlInterestRateIndexMaturity(IborIndex&amp;Tenor,AN892,Trigger)</f>
        <v>45565</v>
      </c>
      <c r="AP892" s="102" t="e">
        <f>_xll.qlIndexFixing($Z$5,AM892,,Trigger)</f>
        <v>#VALUE!</v>
      </c>
      <c r="AQ892" s="102">
        <f>_xll.qlIndexFixing($AR$1,AN892,,Trigger)</f>
        <v>1.4930453367376195E-2</v>
      </c>
    </row>
    <row r="893" spans="38:43" ht="11.25" customHeight="1" x14ac:dyDescent="0.25">
      <c r="AL893" s="57" t="s">
        <v>44</v>
      </c>
      <c r="AM893" s="56">
        <f>_xll.qlInterestRateIndexFixingDate(IborIndex&amp;Tenor,AN893,Trigger)</f>
        <v>45538</v>
      </c>
      <c r="AN893" s="56">
        <f>_xll.qlCalendarAdvance(Calendar,AN892,AL893,"f",,Trigger)</f>
        <v>45540</v>
      </c>
      <c r="AO893" s="56">
        <f>_xll.qlInterestRateIndexMaturity(IborIndex&amp;Tenor,AN893,Trigger)</f>
        <v>45572</v>
      </c>
      <c r="AP893" s="102" t="e">
        <f>_xll.qlIndexFixing($Z$5,AM893,,Trigger)</f>
        <v>#VALUE!</v>
      </c>
      <c r="AQ893" s="102">
        <f>_xll.qlIndexFixing($AR$1,AN893,,Trigger)</f>
        <v>1.4936566763235071E-2</v>
      </c>
    </row>
    <row r="894" spans="38:43" ht="11.25" customHeight="1" x14ac:dyDescent="0.25">
      <c r="AL894" s="57" t="s">
        <v>44</v>
      </c>
      <c r="AM894" s="56">
        <f>_xll.qlInterestRateIndexFixingDate(IborIndex&amp;Tenor,AN894,Trigger)</f>
        <v>45545</v>
      </c>
      <c r="AN894" s="56">
        <f>_xll.qlCalendarAdvance(Calendar,AN893,AL894,"f",,Trigger)</f>
        <v>45547</v>
      </c>
      <c r="AO894" s="56">
        <f>_xll.qlInterestRateIndexMaturity(IborIndex&amp;Tenor,AN894,Trigger)</f>
        <v>45579</v>
      </c>
      <c r="AP894" s="102" t="e">
        <f>_xll.qlIndexFixing($Z$5,AM894,,Trigger)</f>
        <v>#VALUE!</v>
      </c>
      <c r="AQ894" s="102">
        <f>_xll.qlIndexFixing($AR$1,AN894,,Trigger)</f>
        <v>1.4943035599339183E-2</v>
      </c>
    </row>
    <row r="895" spans="38:43" ht="11.25" customHeight="1" x14ac:dyDescent="0.25">
      <c r="AL895" s="57" t="s">
        <v>44</v>
      </c>
      <c r="AM895" s="56">
        <f>_xll.qlInterestRateIndexFixingDate(IborIndex&amp;Tenor,AN895,Trigger)</f>
        <v>45552</v>
      </c>
      <c r="AN895" s="56">
        <f>_xll.qlCalendarAdvance(Calendar,AN894,AL895,"f",,Trigger)</f>
        <v>45554</v>
      </c>
      <c r="AO895" s="56">
        <f>_xll.qlInterestRateIndexMaturity(IborIndex&amp;Tenor,AN895,Trigger)</f>
        <v>45586</v>
      </c>
      <c r="AP895" s="102" t="e">
        <f>_xll.qlIndexFixing($Z$5,AM895,,Trigger)</f>
        <v>#VALUE!</v>
      </c>
      <c r="AQ895" s="102">
        <f>_xll.qlIndexFixing($AR$1,AN895,,Trigger)</f>
        <v>1.4949864097692611E-2</v>
      </c>
    </row>
    <row r="896" spans="38:43" ht="11.25" customHeight="1" x14ac:dyDescent="0.25">
      <c r="AL896" s="57" t="s">
        <v>44</v>
      </c>
      <c r="AM896" s="56">
        <f>_xll.qlInterestRateIndexFixingDate(IborIndex&amp;Tenor,AN896,Trigger)</f>
        <v>45559</v>
      </c>
      <c r="AN896" s="56">
        <f>_xll.qlCalendarAdvance(Calendar,AN895,AL896,"f",,Trigger)</f>
        <v>45561</v>
      </c>
      <c r="AO896" s="56">
        <f>_xll.qlInterestRateIndexMaturity(IborIndex&amp;Tenor,AN896,Trigger)</f>
        <v>45593</v>
      </c>
      <c r="AP896" s="102" t="e">
        <f>_xll.qlIndexFixing($Z$5,AM896,,Trigger)</f>
        <v>#VALUE!</v>
      </c>
      <c r="AQ896" s="102">
        <f>_xll.qlIndexFixing($AR$1,AN896,,Trigger)</f>
        <v>1.495791397827202E-2</v>
      </c>
    </row>
    <row r="897" spans="38:43" ht="11.25" customHeight="1" x14ac:dyDescent="0.25">
      <c r="AL897" s="57" t="s">
        <v>44</v>
      </c>
      <c r="AM897" s="56">
        <f>_xll.qlInterestRateIndexFixingDate(IborIndex&amp;Tenor,AN897,Trigger)</f>
        <v>45566</v>
      </c>
      <c r="AN897" s="56">
        <f>_xll.qlCalendarAdvance(Calendar,AN896,AL897,"f",,Trigger)</f>
        <v>45568</v>
      </c>
      <c r="AO897" s="56">
        <f>_xll.qlInterestRateIndexMaturity(IborIndex&amp;Tenor,AN897,Trigger)</f>
        <v>45600</v>
      </c>
      <c r="AP897" s="102" t="e">
        <f>_xll.qlIndexFixing($Z$5,AM897,,Trigger)</f>
        <v>#VALUE!</v>
      </c>
      <c r="AQ897" s="102">
        <f>_xll.qlIndexFixing($AR$1,AN897,,Trigger)</f>
        <v>1.496550145631143E-2</v>
      </c>
    </row>
    <row r="898" spans="38:43" ht="11.25" customHeight="1" x14ac:dyDescent="0.25">
      <c r="AL898" s="57" t="s">
        <v>44</v>
      </c>
      <c r="AM898" s="56">
        <f>_xll.qlInterestRateIndexFixingDate(IborIndex&amp;Tenor,AN898,Trigger)</f>
        <v>45573</v>
      </c>
      <c r="AN898" s="56">
        <f>_xll.qlCalendarAdvance(Calendar,AN897,AL898,"f",,Trigger)</f>
        <v>45575</v>
      </c>
      <c r="AO898" s="56">
        <f>_xll.qlInterestRateIndexMaturity(IborIndex&amp;Tenor,AN898,Trigger)</f>
        <v>45607</v>
      </c>
      <c r="AP898" s="102" t="e">
        <f>_xll.qlIndexFixing($Z$5,AM898,,Trigger)</f>
        <v>#VALUE!</v>
      </c>
      <c r="AQ898" s="102">
        <f>_xll.qlIndexFixing($AR$1,AN898,,Trigger)</f>
        <v>1.4973461580120567E-2</v>
      </c>
    </row>
    <row r="899" spans="38:43" ht="11.25" customHeight="1" x14ac:dyDescent="0.25">
      <c r="AL899" s="57" t="s">
        <v>44</v>
      </c>
      <c r="AM899" s="56">
        <f>_xll.qlInterestRateIndexFixingDate(IborIndex&amp;Tenor,AN899,Trigger)</f>
        <v>45580</v>
      </c>
      <c r="AN899" s="56">
        <f>_xll.qlCalendarAdvance(Calendar,AN898,AL899,"f",,Trigger)</f>
        <v>45582</v>
      </c>
      <c r="AO899" s="56">
        <f>_xll.qlInterestRateIndexMaturity(IborIndex&amp;Tenor,AN899,Trigger)</f>
        <v>45614</v>
      </c>
      <c r="AP899" s="102" t="e">
        <f>_xll.qlIndexFixing($Z$5,AM899,,Trigger)</f>
        <v>#VALUE!</v>
      </c>
      <c r="AQ899" s="102">
        <f>_xll.qlIndexFixing($AR$1,AN899,,Trigger)</f>
        <v>1.4981798572084449E-2</v>
      </c>
    </row>
    <row r="900" spans="38:43" ht="11.25" customHeight="1" x14ac:dyDescent="0.25">
      <c r="AL900" s="57" t="s">
        <v>44</v>
      </c>
      <c r="AM900" s="56">
        <f>_xll.qlInterestRateIndexFixingDate(IborIndex&amp;Tenor,AN900,Trigger)</f>
        <v>45587</v>
      </c>
      <c r="AN900" s="56">
        <f>_xll.qlCalendarAdvance(Calendar,AN899,AL900,"f",,Trigger)</f>
        <v>45589</v>
      </c>
      <c r="AO900" s="56">
        <f>_xll.qlInterestRateIndexMaturity(IborIndex&amp;Tenor,AN900,Trigger)</f>
        <v>45621</v>
      </c>
      <c r="AP900" s="102" t="e">
        <f>_xll.qlIndexFixing($Z$5,AM900,,Trigger)</f>
        <v>#VALUE!</v>
      </c>
      <c r="AQ900" s="102">
        <f>_xll.qlIndexFixing($AR$1,AN900,,Trigger)</f>
        <v>1.4990516654642252E-2</v>
      </c>
    </row>
    <row r="901" spans="38:43" ht="11.25" customHeight="1" x14ac:dyDescent="0.25">
      <c r="AL901" s="57" t="s">
        <v>44</v>
      </c>
      <c r="AM901" s="56">
        <f>_xll.qlInterestRateIndexFixingDate(IborIndex&amp;Tenor,AN901,Trigger)</f>
        <v>45594</v>
      </c>
      <c r="AN901" s="56">
        <f>_xll.qlCalendarAdvance(Calendar,AN900,AL901,"f",,Trigger)</f>
        <v>45596</v>
      </c>
      <c r="AO901" s="56">
        <f>_xll.qlInterestRateIndexMaturity(IborIndex&amp;Tenor,AN901,Trigger)</f>
        <v>45625</v>
      </c>
      <c r="AP901" s="102" t="e">
        <f>_xll.qlIndexFixing($Z$5,AM901,,Trigger)</f>
        <v>#VALUE!</v>
      </c>
      <c r="AQ901" s="102">
        <f>_xll.qlIndexFixing($AR$1,AN901,,Trigger)</f>
        <v>1.4998624433064656E-2</v>
      </c>
    </row>
    <row r="902" spans="38:43" ht="11.25" customHeight="1" x14ac:dyDescent="0.25">
      <c r="AL902" s="57" t="s">
        <v>44</v>
      </c>
      <c r="AM902" s="56">
        <f>_xll.qlInterestRateIndexFixingDate(IborIndex&amp;Tenor,AN902,Trigger)</f>
        <v>45601</v>
      </c>
      <c r="AN902" s="56">
        <f>_xll.qlCalendarAdvance(Calendar,AN901,AL902,"f",,Trigger)</f>
        <v>45603</v>
      </c>
      <c r="AO902" s="56">
        <f>_xll.qlInterestRateIndexMaturity(IborIndex&amp;Tenor,AN902,Trigger)</f>
        <v>45635</v>
      </c>
      <c r="AP902" s="102" t="e">
        <f>_xll.qlIndexFixing($Z$5,AM902,,Trigger)</f>
        <v>#VALUE!</v>
      </c>
      <c r="AQ902" s="102">
        <f>_xll.qlIndexFixing($AR$1,AN902,,Trigger)</f>
        <v>1.5008088787111795E-2</v>
      </c>
    </row>
    <row r="903" spans="38:43" ht="11.25" customHeight="1" x14ac:dyDescent="0.25">
      <c r="AL903" s="57" t="s">
        <v>44</v>
      </c>
      <c r="AM903" s="56">
        <f>_xll.qlInterestRateIndexFixingDate(IborIndex&amp;Tenor,AN903,Trigger)</f>
        <v>45608</v>
      </c>
      <c r="AN903" s="56">
        <f>_xll.qlCalendarAdvance(Calendar,AN902,AL903,"f",,Trigger)</f>
        <v>45610</v>
      </c>
      <c r="AO903" s="56">
        <f>_xll.qlInterestRateIndexMaturity(IborIndex&amp;Tenor,AN903,Trigger)</f>
        <v>45642</v>
      </c>
      <c r="AP903" s="102" t="e">
        <f>_xll.qlIndexFixing($Z$5,AM903,,Trigger)</f>
        <v>#VALUE!</v>
      </c>
      <c r="AQ903" s="102">
        <f>_xll.qlIndexFixing($AR$1,AN903,,Trigger)</f>
        <v>1.5017946581095565E-2</v>
      </c>
    </row>
    <row r="904" spans="38:43" ht="11.25" customHeight="1" x14ac:dyDescent="0.25">
      <c r="AL904" s="57" t="s">
        <v>44</v>
      </c>
      <c r="AM904" s="56">
        <f>_xll.qlInterestRateIndexFixingDate(IborIndex&amp;Tenor,AN904,Trigger)</f>
        <v>45615</v>
      </c>
      <c r="AN904" s="56">
        <f>_xll.qlCalendarAdvance(Calendar,AN903,AL904,"f",,Trigger)</f>
        <v>45617</v>
      </c>
      <c r="AO904" s="56">
        <f>_xll.qlInterestRateIndexMaturity(IborIndex&amp;Tenor,AN904,Trigger)</f>
        <v>45649</v>
      </c>
      <c r="AP904" s="102" t="e">
        <f>_xll.qlIndexFixing($Z$5,AM904,,Trigger)</f>
        <v>#VALUE!</v>
      </c>
      <c r="AQ904" s="102">
        <f>_xll.qlIndexFixing($AR$1,AN904,,Trigger)</f>
        <v>1.5030369485954376E-2</v>
      </c>
    </row>
    <row r="905" spans="38:43" ht="11.25" customHeight="1" x14ac:dyDescent="0.25">
      <c r="AL905" s="57" t="s">
        <v>44</v>
      </c>
      <c r="AM905" s="56">
        <f>_xll.qlInterestRateIndexFixingDate(IborIndex&amp;Tenor,AN905,Trigger)</f>
        <v>45622</v>
      </c>
      <c r="AN905" s="56">
        <f>_xll.qlCalendarAdvance(Calendar,AN904,AL905,"f",,Trigger)</f>
        <v>45624</v>
      </c>
      <c r="AO905" s="56">
        <f>_xll.qlInterestRateIndexMaturity(IborIndex&amp;Tenor,AN905,Trigger)</f>
        <v>45656</v>
      </c>
      <c r="AP905" s="102" t="e">
        <f>_xll.qlIndexFixing($Z$5,AM905,,Trigger)</f>
        <v>#VALUE!</v>
      </c>
      <c r="AQ905" s="102">
        <f>_xll.qlIndexFixing($AR$1,AN905,,Trigger)</f>
        <v>1.5039971215127736E-2</v>
      </c>
    </row>
    <row r="906" spans="38:43" ht="11.25" customHeight="1" x14ac:dyDescent="0.25">
      <c r="AL906" s="57" t="s">
        <v>44</v>
      </c>
      <c r="AM906" s="56">
        <f>_xll.qlInterestRateIndexFixingDate(IborIndex&amp;Tenor,AN906,Trigger)</f>
        <v>45629</v>
      </c>
      <c r="AN906" s="56">
        <f>_xll.qlCalendarAdvance(Calendar,AN905,AL906,"f",,Trigger)</f>
        <v>45631</v>
      </c>
      <c r="AO906" s="56">
        <f>_xll.qlInterestRateIndexMaturity(IborIndex&amp;Tenor,AN906,Trigger)</f>
        <v>45663</v>
      </c>
      <c r="AP906" s="102" t="e">
        <f>_xll.qlIndexFixing($Z$5,AM906,,Trigger)</f>
        <v>#VALUE!</v>
      </c>
      <c r="AQ906" s="102">
        <f>_xll.qlIndexFixing($AR$1,AN906,,Trigger)</f>
        <v>1.5051064515279761E-2</v>
      </c>
    </row>
    <row r="907" spans="38:43" ht="11.25" customHeight="1" x14ac:dyDescent="0.25">
      <c r="AL907" s="57" t="s">
        <v>44</v>
      </c>
      <c r="AM907" s="56">
        <f>_xll.qlInterestRateIndexFixingDate(IborIndex&amp;Tenor,AN907,Trigger)</f>
        <v>45636</v>
      </c>
      <c r="AN907" s="56">
        <f>_xll.qlCalendarAdvance(Calendar,AN906,AL907,"f",,Trigger)</f>
        <v>45638</v>
      </c>
      <c r="AO907" s="56">
        <f>_xll.qlInterestRateIndexMaturity(IborIndex&amp;Tenor,AN907,Trigger)</f>
        <v>45670</v>
      </c>
      <c r="AP907" s="102" t="e">
        <f>_xll.qlIndexFixing($Z$5,AM907,,Trigger)</f>
        <v>#VALUE!</v>
      </c>
      <c r="AQ907" s="102">
        <f>_xll.qlIndexFixing($AR$1,AN907,,Trigger)</f>
        <v>1.5062568464546499E-2</v>
      </c>
    </row>
    <row r="908" spans="38:43" ht="11.25" customHeight="1" x14ac:dyDescent="0.25">
      <c r="AL908" s="57" t="s">
        <v>44</v>
      </c>
      <c r="AM908" s="56">
        <f>_xll.qlInterestRateIndexFixingDate(IborIndex&amp;Tenor,AN908,Trigger)</f>
        <v>45643</v>
      </c>
      <c r="AN908" s="56">
        <f>_xll.qlCalendarAdvance(Calendar,AN907,AL908,"f",,Trigger)</f>
        <v>45645</v>
      </c>
      <c r="AO908" s="56">
        <f>_xll.qlInterestRateIndexMaturity(IborIndex&amp;Tenor,AN908,Trigger)</f>
        <v>45677</v>
      </c>
      <c r="AP908" s="102" t="e">
        <f>_xll.qlIndexFixing($Z$5,AM908,,Trigger)</f>
        <v>#VALUE!</v>
      </c>
      <c r="AQ908" s="102">
        <f>_xll.qlIndexFixing($AR$1,AN908,,Trigger)</f>
        <v>1.5074487285810637E-2</v>
      </c>
    </row>
    <row r="909" spans="38:43" ht="11.25" customHeight="1" x14ac:dyDescent="0.25">
      <c r="AL909" s="57" t="s">
        <v>44</v>
      </c>
      <c r="AM909" s="56">
        <f>_xll.qlInterestRateIndexFixingDate(IborIndex&amp;Tenor,AN909,Trigger)</f>
        <v>45649</v>
      </c>
      <c r="AN909" s="56">
        <f>_xll.qlCalendarAdvance(Calendar,AN908,AL909,"f",,Trigger)</f>
        <v>45653</v>
      </c>
      <c r="AO909" s="56">
        <f>_xll.qlInterestRateIndexMaturity(IborIndex&amp;Tenor,AN909,Trigger)</f>
        <v>45684</v>
      </c>
      <c r="AP909" s="102" t="e">
        <f>_xll.qlIndexFixing($Z$5,AM909,,Trigger)</f>
        <v>#VALUE!</v>
      </c>
      <c r="AQ909" s="102">
        <f>_xll.qlIndexFixing($AR$1,AN909,,Trigger)</f>
        <v>1.5088622219524454E-2</v>
      </c>
    </row>
    <row r="910" spans="38:43" ht="11.25" customHeight="1" x14ac:dyDescent="0.25">
      <c r="AL910" s="57" t="s">
        <v>44</v>
      </c>
      <c r="AM910" s="56">
        <f>_xll.qlInterestRateIndexFixingDate(IborIndex&amp;Tenor,AN910,Trigger)</f>
        <v>45657</v>
      </c>
      <c r="AN910" s="56">
        <f>_xll.qlCalendarAdvance(Calendar,AN909,AL910,"f",,Trigger)</f>
        <v>45660</v>
      </c>
      <c r="AO910" s="56">
        <f>_xll.qlInterestRateIndexMaturity(IborIndex&amp;Tenor,AN910,Trigger)</f>
        <v>45691</v>
      </c>
      <c r="AP910" s="102" t="e">
        <f>_xll.qlIndexFixing($Z$5,AM910,,Trigger)</f>
        <v>#VALUE!</v>
      </c>
      <c r="AQ910" s="102">
        <f>_xll.qlIndexFixing($AR$1,AN910,,Trigger)</f>
        <v>1.5101444272373601E-2</v>
      </c>
    </row>
    <row r="911" spans="38:43" ht="11.25" customHeight="1" x14ac:dyDescent="0.25">
      <c r="AL911" s="57" t="s">
        <v>44</v>
      </c>
      <c r="AM911" s="56">
        <f>_xll.qlInterestRateIndexFixingDate(IborIndex&amp;Tenor,AN911,Trigger)</f>
        <v>45665</v>
      </c>
      <c r="AN911" s="56">
        <f>_xll.qlCalendarAdvance(Calendar,AN910,AL911,"f",,Trigger)</f>
        <v>45667</v>
      </c>
      <c r="AO911" s="56">
        <f>_xll.qlInterestRateIndexMaturity(IborIndex&amp;Tenor,AN911,Trigger)</f>
        <v>45698</v>
      </c>
      <c r="AP911" s="102" t="e">
        <f>_xll.qlIndexFixing($Z$5,AM911,,Trigger)</f>
        <v>#VALUE!</v>
      </c>
      <c r="AQ911" s="102">
        <f>_xll.qlIndexFixing($AR$1,AN911,,Trigger)</f>
        <v>1.5114694469509226E-2</v>
      </c>
    </row>
    <row r="912" spans="38:43" ht="11.25" customHeight="1" x14ac:dyDescent="0.25">
      <c r="AL912" s="57" t="s">
        <v>44</v>
      </c>
      <c r="AM912" s="56">
        <f>_xll.qlInterestRateIndexFixingDate(IborIndex&amp;Tenor,AN912,Trigger)</f>
        <v>45672</v>
      </c>
      <c r="AN912" s="56">
        <f>_xll.qlCalendarAdvance(Calendar,AN911,AL912,"f",,Trigger)</f>
        <v>45674</v>
      </c>
      <c r="AO912" s="56">
        <f>_xll.qlInterestRateIndexMaturity(IborIndex&amp;Tenor,AN912,Trigger)</f>
        <v>45705</v>
      </c>
      <c r="AP912" s="102" t="e">
        <f>_xll.qlIndexFixing($Z$5,AM912,,Trigger)</f>
        <v>#VALUE!</v>
      </c>
      <c r="AQ912" s="102">
        <f>_xll.qlIndexFixing($AR$1,AN912,,Trigger)</f>
        <v>1.512837703407703E-2</v>
      </c>
    </row>
    <row r="913" spans="38:43" ht="11.25" customHeight="1" x14ac:dyDescent="0.25">
      <c r="AL913" s="57" t="s">
        <v>44</v>
      </c>
      <c r="AM913" s="56">
        <f>_xll.qlInterestRateIndexFixingDate(IborIndex&amp;Tenor,AN913,Trigger)</f>
        <v>45679</v>
      </c>
      <c r="AN913" s="56">
        <f>_xll.qlCalendarAdvance(Calendar,AN912,AL913,"f",,Trigger)</f>
        <v>45681</v>
      </c>
      <c r="AO913" s="56">
        <f>_xll.qlInterestRateIndexMaturity(IborIndex&amp;Tenor,AN913,Trigger)</f>
        <v>45712</v>
      </c>
      <c r="AP913" s="102" t="e">
        <f>_xll.qlIndexFixing($Z$5,AM913,,Trigger)</f>
        <v>#VALUE!</v>
      </c>
      <c r="AQ913" s="102">
        <f>_xll.qlIndexFixing($AR$1,AN913,,Trigger)</f>
        <v>1.5142496189282024E-2</v>
      </c>
    </row>
    <row r="914" spans="38:43" ht="11.25" customHeight="1" x14ac:dyDescent="0.25">
      <c r="AL914" s="57" t="s">
        <v>44</v>
      </c>
      <c r="AM914" s="56">
        <f>_xll.qlInterestRateIndexFixingDate(IborIndex&amp;Tenor,AN914,Trigger)</f>
        <v>45686</v>
      </c>
      <c r="AN914" s="56">
        <f>_xll.qlCalendarAdvance(Calendar,AN913,AL914,"f",,Trigger)</f>
        <v>45688</v>
      </c>
      <c r="AO914" s="56">
        <f>_xll.qlInterestRateIndexMaturity(IborIndex&amp;Tenor,AN914,Trigger)</f>
        <v>45716</v>
      </c>
      <c r="AP914" s="102" t="e">
        <f>_xll.qlIndexFixing($Z$5,AM914,,Trigger)</f>
        <v>#VALUE!</v>
      </c>
      <c r="AQ914" s="102">
        <f>_xll.qlIndexFixing($AR$1,AN914,,Trigger)</f>
        <v>1.5152875628968561E-2</v>
      </c>
    </row>
    <row r="915" spans="38:43" ht="11.25" customHeight="1" x14ac:dyDescent="0.25">
      <c r="AL915" s="57" t="s">
        <v>44</v>
      </c>
      <c r="AM915" s="56">
        <f>_xll.qlInterestRateIndexFixingDate(IborIndex&amp;Tenor,AN915,Trigger)</f>
        <v>45693</v>
      </c>
      <c r="AN915" s="56">
        <f>_xll.qlCalendarAdvance(Calendar,AN914,AL915,"f",,Trigger)</f>
        <v>45695</v>
      </c>
      <c r="AO915" s="56">
        <f>_xll.qlInterestRateIndexMaturity(IborIndex&amp;Tenor,AN915,Trigger)</f>
        <v>45723</v>
      </c>
      <c r="AP915" s="102" t="e">
        <f>_xll.qlIndexFixing($Z$5,AM915,,Trigger)</f>
        <v>#VALUE!</v>
      </c>
      <c r="AQ915" s="102">
        <f>_xll.qlIndexFixing($AR$1,AN915,,Trigger)</f>
        <v>1.5167782396911442E-2</v>
      </c>
    </row>
    <row r="916" spans="38:43" ht="11.25" customHeight="1" x14ac:dyDescent="0.25">
      <c r="AL916" s="57" t="s">
        <v>44</v>
      </c>
      <c r="AM916" s="56">
        <f>_xll.qlInterestRateIndexFixingDate(IborIndex&amp;Tenor,AN916,Trigger)</f>
        <v>45700</v>
      </c>
      <c r="AN916" s="56">
        <f>_xll.qlCalendarAdvance(Calendar,AN915,AL916,"f",,Trigger)</f>
        <v>45702</v>
      </c>
      <c r="AO916" s="56">
        <f>_xll.qlInterestRateIndexMaturity(IborIndex&amp;Tenor,AN916,Trigger)</f>
        <v>45730</v>
      </c>
      <c r="AP916" s="102" t="e">
        <f>_xll.qlIndexFixing($Z$5,AM916,,Trigger)</f>
        <v>#VALUE!</v>
      </c>
      <c r="AQ916" s="102">
        <f>_xll.qlIndexFixing($AR$1,AN916,,Trigger)</f>
        <v>1.5183137461965186E-2</v>
      </c>
    </row>
    <row r="917" spans="38:43" ht="11.25" customHeight="1" x14ac:dyDescent="0.25">
      <c r="AL917" s="57" t="s">
        <v>44</v>
      </c>
      <c r="AM917" s="56">
        <f>_xll.qlInterestRateIndexFixingDate(IborIndex&amp;Tenor,AN917,Trigger)</f>
        <v>45707</v>
      </c>
      <c r="AN917" s="56">
        <f>_xll.qlCalendarAdvance(Calendar,AN916,AL917,"f",,Trigger)</f>
        <v>45709</v>
      </c>
      <c r="AO917" s="56">
        <f>_xll.qlInterestRateIndexMaturity(IborIndex&amp;Tenor,AN917,Trigger)</f>
        <v>45737</v>
      </c>
      <c r="AP917" s="102" t="e">
        <f>_xll.qlIndexFixing($Z$5,AM917,,Trigger)</f>
        <v>#VALUE!</v>
      </c>
      <c r="AQ917" s="102">
        <f>_xll.qlIndexFixing($AR$1,AN917,,Trigger)</f>
        <v>1.5198945046900494E-2</v>
      </c>
    </row>
    <row r="918" spans="38:43" ht="11.25" customHeight="1" x14ac:dyDescent="0.25">
      <c r="AL918" s="57" t="s">
        <v>44</v>
      </c>
      <c r="AM918" s="56">
        <f>_xll.qlInterestRateIndexFixingDate(IborIndex&amp;Tenor,AN918,Trigger)</f>
        <v>45714</v>
      </c>
      <c r="AN918" s="56">
        <f>_xll.qlCalendarAdvance(Calendar,AN917,AL918,"f",,Trigger)</f>
        <v>45716</v>
      </c>
      <c r="AO918" s="56">
        <f>_xll.qlInterestRateIndexMaturity(IborIndex&amp;Tenor,AN918,Trigger)</f>
        <v>45747</v>
      </c>
      <c r="AP918" s="102" t="e">
        <f>_xll.qlIndexFixing($Z$5,AM918,,Trigger)</f>
        <v>#VALUE!</v>
      </c>
      <c r="AQ918" s="102">
        <f>_xll.qlIndexFixing($AR$1,AN918,,Trigger)</f>
        <v>1.5219788642034982E-2</v>
      </c>
    </row>
    <row r="919" spans="38:43" ht="11.25" customHeight="1" x14ac:dyDescent="0.25">
      <c r="AL919" s="57" t="s">
        <v>44</v>
      </c>
      <c r="AM919" s="56">
        <f>_xll.qlInterestRateIndexFixingDate(IborIndex&amp;Tenor,AN919,Trigger)</f>
        <v>45721</v>
      </c>
      <c r="AN919" s="56">
        <f>_xll.qlCalendarAdvance(Calendar,AN918,AL919,"f",,Trigger)</f>
        <v>45723</v>
      </c>
      <c r="AO919" s="56">
        <f>_xll.qlInterestRateIndexMaturity(IborIndex&amp;Tenor,AN919,Trigger)</f>
        <v>45754</v>
      </c>
      <c r="AP919" s="102" t="e">
        <f>_xll.qlIndexFixing($Z$5,AM919,,Trigger)</f>
        <v>#VALUE!</v>
      </c>
      <c r="AQ919" s="102">
        <f>_xll.qlIndexFixing($AR$1,AN919,,Trigger)</f>
        <v>1.5236616032396112E-2</v>
      </c>
    </row>
    <row r="920" spans="38:43" ht="11.25" customHeight="1" x14ac:dyDescent="0.25">
      <c r="AL920" s="57" t="s">
        <v>44</v>
      </c>
      <c r="AM920" s="56">
        <f>_xll.qlInterestRateIndexFixingDate(IborIndex&amp;Tenor,AN920,Trigger)</f>
        <v>45728</v>
      </c>
      <c r="AN920" s="56">
        <f>_xll.qlCalendarAdvance(Calendar,AN919,AL920,"f",,Trigger)</f>
        <v>45730</v>
      </c>
      <c r="AO920" s="56">
        <f>_xll.qlInterestRateIndexMaturity(IborIndex&amp;Tenor,AN920,Trigger)</f>
        <v>45761</v>
      </c>
      <c r="AP920" s="102" t="e">
        <f>_xll.qlIndexFixing($Z$5,AM920,,Trigger)</f>
        <v>#VALUE!</v>
      </c>
      <c r="AQ920" s="102">
        <f>_xll.qlIndexFixing($AR$1,AN920,,Trigger)</f>
        <v>1.526033571586259E-2</v>
      </c>
    </row>
    <row r="921" spans="38:43" ht="11.25" customHeight="1" x14ac:dyDescent="0.25">
      <c r="AL921" s="57" t="s">
        <v>44</v>
      </c>
      <c r="AM921" s="56">
        <f>_xll.qlInterestRateIndexFixingDate(IborIndex&amp;Tenor,AN921,Trigger)</f>
        <v>45735</v>
      </c>
      <c r="AN921" s="56">
        <f>_xll.qlCalendarAdvance(Calendar,AN920,AL921,"f",,Trigger)</f>
        <v>45737</v>
      </c>
      <c r="AO921" s="56">
        <f>_xll.qlInterestRateIndexMaturity(IborIndex&amp;Tenor,AN921,Trigger)</f>
        <v>45769</v>
      </c>
      <c r="AP921" s="102" t="e">
        <f>_xll.qlIndexFixing($Z$5,AM921,,Trigger)</f>
        <v>#VALUE!</v>
      </c>
      <c r="AQ921" s="102">
        <f>_xll.qlIndexFixing($AR$1,AN921,,Trigger)</f>
        <v>1.5271673502278033E-2</v>
      </c>
    </row>
    <row r="922" spans="38:43" ht="11.25" customHeight="1" x14ac:dyDescent="0.25">
      <c r="AL922" s="57" t="s">
        <v>44</v>
      </c>
      <c r="AM922" s="56">
        <f>_xll.qlInterestRateIndexFixingDate(IborIndex&amp;Tenor,AN922,Trigger)</f>
        <v>45742</v>
      </c>
      <c r="AN922" s="56">
        <f>_xll.qlCalendarAdvance(Calendar,AN921,AL922,"f",,Trigger)</f>
        <v>45744</v>
      </c>
      <c r="AO922" s="56">
        <f>_xll.qlInterestRateIndexMaturity(IborIndex&amp;Tenor,AN922,Trigger)</f>
        <v>45775</v>
      </c>
      <c r="AP922" s="102" t="e">
        <f>_xll.qlIndexFixing($Z$5,AM922,,Trigger)</f>
        <v>#VALUE!</v>
      </c>
      <c r="AQ922" s="102">
        <f>_xll.qlIndexFixing($AR$1,AN922,,Trigger)</f>
        <v>1.5289912029492982E-2</v>
      </c>
    </row>
    <row r="923" spans="38:43" ht="11.25" customHeight="1" x14ac:dyDescent="0.25">
      <c r="AL923" s="57" t="s">
        <v>44</v>
      </c>
      <c r="AM923" s="56">
        <f>_xll.qlInterestRateIndexFixingDate(IborIndex&amp;Tenor,AN923,Trigger)</f>
        <v>45749</v>
      </c>
      <c r="AN923" s="56">
        <f>_xll.qlCalendarAdvance(Calendar,AN922,AL923,"f",,Trigger)</f>
        <v>45751</v>
      </c>
      <c r="AO923" s="56">
        <f>_xll.qlInterestRateIndexMaturity(IborIndex&amp;Tenor,AN923,Trigger)</f>
        <v>45782</v>
      </c>
      <c r="AP923" s="102" t="e">
        <f>_xll.qlIndexFixing($Z$5,AM923,,Trigger)</f>
        <v>#VALUE!</v>
      </c>
      <c r="AQ923" s="102">
        <f>_xll.qlIndexFixing($AR$1,AN923,,Trigger)</f>
        <v>1.5306926135405519E-2</v>
      </c>
    </row>
    <row r="924" spans="38:43" ht="11.25" customHeight="1" x14ac:dyDescent="0.25">
      <c r="AL924" s="57" t="s">
        <v>44</v>
      </c>
      <c r="AM924" s="56">
        <f>_xll.qlInterestRateIndexFixingDate(IborIndex&amp;Tenor,AN924,Trigger)</f>
        <v>45756</v>
      </c>
      <c r="AN924" s="56">
        <f>_xll.qlCalendarAdvance(Calendar,AN923,AL924,"f",,Trigger)</f>
        <v>45758</v>
      </c>
      <c r="AO924" s="56">
        <f>_xll.qlInterestRateIndexMaturity(IborIndex&amp;Tenor,AN924,Trigger)</f>
        <v>45789</v>
      </c>
      <c r="AP924" s="102" t="e">
        <f>_xll.qlIndexFixing($Z$5,AM924,,Trigger)</f>
        <v>#VALUE!</v>
      </c>
      <c r="AQ924" s="102">
        <f>_xll.qlIndexFixing($AR$1,AN924,,Trigger)</f>
        <v>1.532609079036984E-2</v>
      </c>
    </row>
    <row r="925" spans="38:43" ht="11.25" customHeight="1" x14ac:dyDescent="0.25">
      <c r="AL925" s="57" t="s">
        <v>44</v>
      </c>
      <c r="AM925" s="56">
        <f>_xll.qlInterestRateIndexFixingDate(IborIndex&amp;Tenor,AN925,Trigger)</f>
        <v>45763</v>
      </c>
      <c r="AN925" s="56">
        <f>_xll.qlCalendarAdvance(Calendar,AN924,AL925,"f",,Trigger)</f>
        <v>45769</v>
      </c>
      <c r="AO925" s="56">
        <f>_xll.qlInterestRateIndexMaturity(IborIndex&amp;Tenor,AN925,Trigger)</f>
        <v>45799</v>
      </c>
      <c r="AP925" s="102" t="e">
        <f>_xll.qlIndexFixing($Z$5,AM925,,Trigger)</f>
        <v>#VALUE!</v>
      </c>
      <c r="AQ925" s="102">
        <f>_xll.qlIndexFixing($AR$1,AN925,,Trigger)</f>
        <v>1.5354903967949862E-2</v>
      </c>
    </row>
    <row r="926" spans="38:43" ht="11.25" customHeight="1" x14ac:dyDescent="0.25">
      <c r="AL926" s="57" t="s">
        <v>44</v>
      </c>
      <c r="AM926" s="56">
        <f>_xll.qlInterestRateIndexFixingDate(IborIndex&amp;Tenor,AN926,Trigger)</f>
        <v>45772</v>
      </c>
      <c r="AN926" s="56">
        <f>_xll.qlCalendarAdvance(Calendar,AN925,AL926,"f",,Trigger)</f>
        <v>45776</v>
      </c>
      <c r="AO926" s="56">
        <f>_xll.qlInterestRateIndexMaturity(IborIndex&amp;Tenor,AN926,Trigger)</f>
        <v>45806</v>
      </c>
      <c r="AP926" s="102" t="e">
        <f>_xll.qlIndexFixing($Z$5,AM926,,Trigger)</f>
        <v>#VALUE!</v>
      </c>
      <c r="AQ926" s="102">
        <f>_xll.qlIndexFixing($AR$1,AN926,,Trigger)</f>
        <v>1.5376014311659018E-2</v>
      </c>
    </row>
    <row r="927" spans="38:43" ht="11.25" customHeight="1" x14ac:dyDescent="0.25">
      <c r="AL927" s="57" t="s">
        <v>44</v>
      </c>
      <c r="AM927" s="56">
        <f>_xll.qlInterestRateIndexFixingDate(IborIndex&amp;Tenor,AN927,Trigger)</f>
        <v>45779</v>
      </c>
      <c r="AN927" s="56">
        <f>_xll.qlCalendarAdvance(Calendar,AN926,AL927,"f",,Trigger)</f>
        <v>45783</v>
      </c>
      <c r="AO927" s="56">
        <f>_xll.qlInterestRateIndexMaturity(IborIndex&amp;Tenor,AN927,Trigger)</f>
        <v>45814</v>
      </c>
      <c r="AP927" s="102" t="e">
        <f>_xll.qlIndexFixing($Z$5,AM927,,Trigger)</f>
        <v>#VALUE!</v>
      </c>
      <c r="AQ927" s="102">
        <f>_xll.qlIndexFixing($AR$1,AN927,,Trigger)</f>
        <v>1.539503331940667E-2</v>
      </c>
    </row>
    <row r="928" spans="38:43" ht="11.25" customHeight="1" x14ac:dyDescent="0.25">
      <c r="AL928" s="57" t="s">
        <v>44</v>
      </c>
      <c r="AM928" s="56">
        <f>_xll.qlInterestRateIndexFixingDate(IborIndex&amp;Tenor,AN928,Trigger)</f>
        <v>45786</v>
      </c>
      <c r="AN928" s="56">
        <f>_xll.qlCalendarAdvance(Calendar,AN927,AL928,"f",,Trigger)</f>
        <v>45790</v>
      </c>
      <c r="AO928" s="56">
        <f>_xll.qlInterestRateIndexMaturity(IborIndex&amp;Tenor,AN928,Trigger)</f>
        <v>45821</v>
      </c>
      <c r="AP928" s="102" t="e">
        <f>_xll.qlIndexFixing($Z$5,AM928,,Trigger)</f>
        <v>#VALUE!</v>
      </c>
      <c r="AQ928" s="102">
        <f>_xll.qlIndexFixing($AR$1,AN928,,Trigger)</f>
        <v>1.5415131733277354E-2</v>
      </c>
    </row>
    <row r="929" spans="38:43" ht="11.25" customHeight="1" x14ac:dyDescent="0.25">
      <c r="AL929" s="57" t="s">
        <v>44</v>
      </c>
      <c r="AM929" s="56">
        <f>_xll.qlInterestRateIndexFixingDate(IborIndex&amp;Tenor,AN929,Trigger)</f>
        <v>45793</v>
      </c>
      <c r="AN929" s="56">
        <f>_xll.qlCalendarAdvance(Calendar,AN928,AL929,"f",,Trigger)</f>
        <v>45797</v>
      </c>
      <c r="AO929" s="56">
        <f>_xll.qlInterestRateIndexMaturity(IborIndex&amp;Tenor,AN929,Trigger)</f>
        <v>45828</v>
      </c>
      <c r="AP929" s="102" t="e">
        <f>_xll.qlIndexFixing($Z$5,AM929,,Trigger)</f>
        <v>#VALUE!</v>
      </c>
      <c r="AQ929" s="102">
        <f>_xll.qlIndexFixing($AR$1,AN929,,Trigger)</f>
        <v>1.5435101329026868E-2</v>
      </c>
    </row>
    <row r="930" spans="38:43" ht="11.25" customHeight="1" x14ac:dyDescent="0.25">
      <c r="AL930" s="57" t="s">
        <v>44</v>
      </c>
      <c r="AM930" s="56">
        <f>_xll.qlInterestRateIndexFixingDate(IborIndex&amp;Tenor,AN930,Trigger)</f>
        <v>45800</v>
      </c>
      <c r="AN930" s="56">
        <f>_xll.qlCalendarAdvance(Calendar,AN929,AL930,"f",,Trigger)</f>
        <v>45804</v>
      </c>
      <c r="AO930" s="56">
        <f>_xll.qlInterestRateIndexMaturity(IborIndex&amp;Tenor,AN930,Trigger)</f>
        <v>45835</v>
      </c>
      <c r="AP930" s="102" t="e">
        <f>_xll.qlIndexFixing($Z$5,AM930,,Trigger)</f>
        <v>#VALUE!</v>
      </c>
      <c r="AQ930" s="102">
        <f>_xll.qlIndexFixing($AR$1,AN930,,Trigger)</f>
        <v>1.5454926836357685E-2</v>
      </c>
    </row>
    <row r="931" spans="38:43" ht="11.25" customHeight="1" x14ac:dyDescent="0.25">
      <c r="AL931" s="57" t="s">
        <v>44</v>
      </c>
      <c r="AM931" s="56">
        <f>_xll.qlInterestRateIndexFixingDate(IborIndex&amp;Tenor,AN931,Trigger)</f>
        <v>45807</v>
      </c>
      <c r="AN931" s="56">
        <f>_xll.qlCalendarAdvance(Calendar,AN930,AL931,"f",,Trigger)</f>
        <v>45811</v>
      </c>
      <c r="AO931" s="56">
        <f>_xll.qlInterestRateIndexMaturity(IborIndex&amp;Tenor,AN931,Trigger)</f>
        <v>45841</v>
      </c>
      <c r="AP931" s="102" t="e">
        <f>_xll.qlIndexFixing($Z$5,AM931,,Trigger)</f>
        <v>#VALUE!</v>
      </c>
      <c r="AQ931" s="102">
        <f>_xll.qlIndexFixing($AR$1,AN931,,Trigger)</f>
        <v>1.5474607591897949E-2</v>
      </c>
    </row>
    <row r="932" spans="38:43" ht="11.25" customHeight="1" x14ac:dyDescent="0.25">
      <c r="AL932" s="57" t="s">
        <v>44</v>
      </c>
      <c r="AM932" s="56">
        <f>_xll.qlInterestRateIndexFixingDate(IborIndex&amp;Tenor,AN932,Trigger)</f>
        <v>45814</v>
      </c>
      <c r="AN932" s="56">
        <f>_xll.qlCalendarAdvance(Calendar,AN931,AL932,"f",,Trigger)</f>
        <v>45818</v>
      </c>
      <c r="AO932" s="56">
        <f>_xll.qlInterestRateIndexMaturity(IborIndex&amp;Tenor,AN932,Trigger)</f>
        <v>45848</v>
      </c>
      <c r="AP932" s="102" t="e">
        <f>_xll.qlIndexFixing($Z$5,AM932,,Trigger)</f>
        <v>#VALUE!</v>
      </c>
      <c r="AQ932" s="102">
        <f>_xll.qlIndexFixing($AR$1,AN932,,Trigger)</f>
        <v>1.5494142932288291E-2</v>
      </c>
    </row>
    <row r="933" spans="38:43" ht="11.25" customHeight="1" x14ac:dyDescent="0.25">
      <c r="AL933" s="57" t="s">
        <v>44</v>
      </c>
      <c r="AM933" s="56">
        <f>_xll.qlInterestRateIndexFixingDate(IborIndex&amp;Tenor,AN933,Trigger)</f>
        <v>45821</v>
      </c>
      <c r="AN933" s="56">
        <f>_xll.qlCalendarAdvance(Calendar,AN932,AL933,"f",,Trigger)</f>
        <v>45825</v>
      </c>
      <c r="AO933" s="56">
        <f>_xll.qlInterestRateIndexMaturity(IborIndex&amp;Tenor,AN933,Trigger)</f>
        <v>45855</v>
      </c>
      <c r="AP933" s="102" t="e">
        <f>_xll.qlIndexFixing($Z$5,AM933,,Trigger)</f>
        <v>#VALUE!</v>
      </c>
      <c r="AQ933" s="102">
        <f>_xll.qlIndexFixing($AR$1,AN933,,Trigger)</f>
        <v>1.551353219416185E-2</v>
      </c>
    </row>
    <row r="934" spans="38:43" ht="11.25" customHeight="1" x14ac:dyDescent="0.25">
      <c r="AL934" s="57" t="s">
        <v>44</v>
      </c>
      <c r="AM934" s="56">
        <f>_xll.qlInterestRateIndexFixingDate(IborIndex&amp;Tenor,AN934,Trigger)</f>
        <v>45828</v>
      </c>
      <c r="AN934" s="56">
        <f>_xll.qlCalendarAdvance(Calendar,AN933,AL934,"f",,Trigger)</f>
        <v>45832</v>
      </c>
      <c r="AO934" s="56">
        <f>_xll.qlInterestRateIndexMaturity(IborIndex&amp;Tenor,AN934,Trigger)</f>
        <v>45862</v>
      </c>
      <c r="AP934" s="102" t="e">
        <f>_xll.qlIndexFixing($Z$5,AM934,,Trigger)</f>
        <v>#VALUE!</v>
      </c>
      <c r="AQ934" s="102">
        <f>_xll.qlIndexFixing($AR$1,AN934,,Trigger)</f>
        <v>1.5532774714159259E-2</v>
      </c>
    </row>
    <row r="935" spans="38:43" ht="11.25" customHeight="1" x14ac:dyDescent="0.25">
      <c r="AL935" s="57" t="s">
        <v>44</v>
      </c>
      <c r="AM935" s="56">
        <f>_xll.qlInterestRateIndexFixingDate(IborIndex&amp;Tenor,AN935,Trigger)</f>
        <v>45835</v>
      </c>
      <c r="AN935" s="56">
        <f>_xll.qlCalendarAdvance(Calendar,AN934,AL935,"f",,Trigger)</f>
        <v>45839</v>
      </c>
      <c r="AO935" s="56">
        <f>_xll.qlInterestRateIndexMaturity(IborIndex&amp;Tenor,AN935,Trigger)</f>
        <v>45870</v>
      </c>
      <c r="AP935" s="102" t="e">
        <f>_xll.qlIndexFixing($Z$5,AM935,,Trigger)</f>
        <v>#VALUE!</v>
      </c>
      <c r="AQ935" s="102">
        <f>_xll.qlIndexFixing($AR$1,AN935,,Trigger)</f>
        <v>1.5551869828911158E-2</v>
      </c>
    </row>
    <row r="936" spans="38:43" ht="11.25" customHeight="1" x14ac:dyDescent="0.25">
      <c r="AL936" s="57" t="s">
        <v>44</v>
      </c>
      <c r="AM936" s="56">
        <f>_xll.qlInterestRateIndexFixingDate(IborIndex&amp;Tenor,AN936,Trigger)</f>
        <v>45842</v>
      </c>
      <c r="AN936" s="56">
        <f>_xll.qlCalendarAdvance(Calendar,AN935,AL936,"f",,Trigger)</f>
        <v>45846</v>
      </c>
      <c r="AO936" s="56">
        <f>_xll.qlInterestRateIndexMaturity(IborIndex&amp;Tenor,AN936,Trigger)</f>
        <v>45877</v>
      </c>
      <c r="AP936" s="102" t="e">
        <f>_xll.qlIndexFixing($Z$5,AM936,,Trigger)</f>
        <v>#VALUE!</v>
      </c>
      <c r="AQ936" s="102">
        <f>_xll.qlIndexFixing($AR$1,AN936,,Trigger)</f>
        <v>1.5570816875063176E-2</v>
      </c>
    </row>
    <row r="937" spans="38:43" ht="11.25" customHeight="1" x14ac:dyDescent="0.25">
      <c r="AL937" s="57" t="s">
        <v>44</v>
      </c>
      <c r="AM937" s="56">
        <f>_xll.qlInterestRateIndexFixingDate(IborIndex&amp;Tenor,AN937,Trigger)</f>
        <v>45849</v>
      </c>
      <c r="AN937" s="56">
        <f>_xll.qlCalendarAdvance(Calendar,AN936,AL937,"f",,Trigger)</f>
        <v>45853</v>
      </c>
      <c r="AO937" s="56">
        <f>_xll.qlInterestRateIndexMaturity(IborIndex&amp;Tenor,AN937,Trigger)</f>
        <v>45884</v>
      </c>
      <c r="AP937" s="102" t="e">
        <f>_xll.qlIndexFixing($Z$5,AM937,,Trigger)</f>
        <v>#VALUE!</v>
      </c>
      <c r="AQ937" s="102">
        <f>_xll.qlIndexFixing($AR$1,AN937,,Trigger)</f>
        <v>1.5589615189253447E-2</v>
      </c>
    </row>
    <row r="938" spans="38:43" ht="11.25" customHeight="1" x14ac:dyDescent="0.25">
      <c r="AL938" s="57" t="s">
        <v>44</v>
      </c>
      <c r="AM938" s="56">
        <f>_xll.qlInterestRateIndexFixingDate(IborIndex&amp;Tenor,AN938,Trigger)</f>
        <v>45856</v>
      </c>
      <c r="AN938" s="56">
        <f>_xll.qlCalendarAdvance(Calendar,AN937,AL938,"f",,Trigger)</f>
        <v>45860</v>
      </c>
      <c r="AO938" s="56">
        <f>_xll.qlInterestRateIndexMaturity(IborIndex&amp;Tenor,AN938,Trigger)</f>
        <v>45891</v>
      </c>
      <c r="AP938" s="102" t="e">
        <f>_xll.qlIndexFixing($Z$5,AM938,,Trigger)</f>
        <v>#VALUE!</v>
      </c>
      <c r="AQ938" s="102">
        <f>_xll.qlIndexFixing($AR$1,AN938,,Trigger)</f>
        <v>1.5608264108127601E-2</v>
      </c>
    </row>
    <row r="939" spans="38:43" ht="11.25" customHeight="1" x14ac:dyDescent="0.25">
      <c r="AL939" s="57" t="s">
        <v>44</v>
      </c>
      <c r="AM939" s="56">
        <f>_xll.qlInterestRateIndexFixingDate(IborIndex&amp;Tenor,AN939,Trigger)</f>
        <v>45863</v>
      </c>
      <c r="AN939" s="56">
        <f>_xll.qlCalendarAdvance(Calendar,AN938,AL939,"f",,Trigger)</f>
        <v>45867</v>
      </c>
      <c r="AO939" s="56">
        <f>_xll.qlInterestRateIndexMaturity(IborIndex&amp;Tenor,AN939,Trigger)</f>
        <v>45898</v>
      </c>
      <c r="AP939" s="102" t="e">
        <f>_xll.qlIndexFixing($Z$5,AM939,,Trigger)</f>
        <v>#VALUE!</v>
      </c>
      <c r="AQ939" s="102">
        <f>_xll.qlIndexFixing($AR$1,AN939,,Trigger)</f>
        <v>1.5621818573149791E-2</v>
      </c>
    </row>
    <row r="940" spans="38:43" ht="11.25" customHeight="1" x14ac:dyDescent="0.25">
      <c r="AL940" s="57" t="s">
        <v>44</v>
      </c>
      <c r="AM940" s="56">
        <f>_xll.qlInterestRateIndexFixingDate(IborIndex&amp;Tenor,AN940,Trigger)</f>
        <v>45870</v>
      </c>
      <c r="AN940" s="56">
        <f>_xll.qlCalendarAdvance(Calendar,AN939,AL940,"f",,Trigger)</f>
        <v>45874</v>
      </c>
      <c r="AO940" s="56">
        <f>_xll.qlInterestRateIndexMaturity(IborIndex&amp;Tenor,AN940,Trigger)</f>
        <v>45905</v>
      </c>
      <c r="AP940" s="102" t="e">
        <f>_xll.qlIndexFixing($Z$5,AM940,,Trigger)</f>
        <v>#VALUE!</v>
      </c>
      <c r="AQ940" s="102">
        <f>_xll.qlIndexFixing($AR$1,AN940,,Trigger)</f>
        <v>1.5645111106492582E-2</v>
      </c>
    </row>
    <row r="941" spans="38:43" ht="11.25" customHeight="1" x14ac:dyDescent="0.25">
      <c r="AL941" s="57" t="s">
        <v>44</v>
      </c>
      <c r="AM941" s="56">
        <f>_xll.qlInterestRateIndexFixingDate(IborIndex&amp;Tenor,AN941,Trigger)</f>
        <v>45877</v>
      </c>
      <c r="AN941" s="56">
        <f>_xll.qlCalendarAdvance(Calendar,AN940,AL941,"f",,Trigger)</f>
        <v>45881</v>
      </c>
      <c r="AO941" s="56">
        <f>_xll.qlInterestRateIndexMaturity(IborIndex&amp;Tenor,AN941,Trigger)</f>
        <v>45912</v>
      </c>
      <c r="AP941" s="102" t="e">
        <f>_xll.qlIndexFixing($Z$5,AM941,,Trigger)</f>
        <v>#VALUE!</v>
      </c>
      <c r="AQ941" s="102">
        <f>_xll.qlIndexFixing($AR$1,AN941,,Trigger)</f>
        <v>1.5663307859279663E-2</v>
      </c>
    </row>
    <row r="942" spans="38:43" ht="11.25" customHeight="1" x14ac:dyDescent="0.25">
      <c r="AL942" s="57" t="s">
        <v>44</v>
      </c>
      <c r="AM942" s="56">
        <f>_xll.qlInterestRateIndexFixingDate(IborIndex&amp;Tenor,AN942,Trigger)</f>
        <v>45884</v>
      </c>
      <c r="AN942" s="56">
        <f>_xll.qlCalendarAdvance(Calendar,AN941,AL942,"f",,Trigger)</f>
        <v>45888</v>
      </c>
      <c r="AO942" s="56">
        <f>_xll.qlInterestRateIndexMaturity(IborIndex&amp;Tenor,AN942,Trigger)</f>
        <v>45919</v>
      </c>
      <c r="AP942" s="102" t="e">
        <f>_xll.qlIndexFixing($Z$5,AM942,,Trigger)</f>
        <v>#VALUE!</v>
      </c>
      <c r="AQ942" s="102">
        <f>_xll.qlIndexFixing($AR$1,AN942,,Trigger)</f>
        <v>1.5681352563335638E-2</v>
      </c>
    </row>
    <row r="943" spans="38:43" ht="11.25" customHeight="1" x14ac:dyDescent="0.25">
      <c r="AL943" s="57" t="s">
        <v>44</v>
      </c>
      <c r="AM943" s="56">
        <f>_xll.qlInterestRateIndexFixingDate(IborIndex&amp;Tenor,AN943,Trigger)</f>
        <v>45891</v>
      </c>
      <c r="AN943" s="56">
        <f>_xll.qlCalendarAdvance(Calendar,AN942,AL943,"f",,Trigger)</f>
        <v>45895</v>
      </c>
      <c r="AO943" s="56">
        <f>_xll.qlInterestRateIndexMaturity(IborIndex&amp;Tenor,AN943,Trigger)</f>
        <v>45926</v>
      </c>
      <c r="AP943" s="102" t="e">
        <f>_xll.qlIndexFixing($Z$5,AM943,,Trigger)</f>
        <v>#VALUE!</v>
      </c>
      <c r="AQ943" s="102">
        <f>_xll.qlIndexFixing($AR$1,AN943,,Trigger)</f>
        <v>1.5699244555306135E-2</v>
      </c>
    </row>
    <row r="944" spans="38:43" ht="11.25" customHeight="1" x14ac:dyDescent="0.25">
      <c r="AL944" s="57" t="s">
        <v>44</v>
      </c>
      <c r="AM944" s="56">
        <f>_xll.qlInterestRateIndexFixingDate(IborIndex&amp;Tenor,AN944,Trigger)</f>
        <v>45898</v>
      </c>
      <c r="AN944" s="56">
        <f>_xll.qlCalendarAdvance(Calendar,AN943,AL944,"f",,Trigger)</f>
        <v>45902</v>
      </c>
      <c r="AO944" s="56">
        <f>_xll.qlInterestRateIndexMaturity(IborIndex&amp;Tenor,AN944,Trigger)</f>
        <v>45932</v>
      </c>
      <c r="AP944" s="102" t="e">
        <f>_xll.qlIndexFixing($Z$5,AM944,,Trigger)</f>
        <v>#VALUE!</v>
      </c>
      <c r="AQ944" s="102">
        <f>_xll.qlIndexFixing($AR$1,AN944,,Trigger)</f>
        <v>1.5716983171846777E-2</v>
      </c>
    </row>
    <row r="945" spans="38:43" ht="11.25" customHeight="1" x14ac:dyDescent="0.25">
      <c r="AL945" s="57" t="s">
        <v>44</v>
      </c>
      <c r="AM945" s="56">
        <f>_xll.qlInterestRateIndexFixingDate(IborIndex&amp;Tenor,AN945,Trigger)</f>
        <v>45905</v>
      </c>
      <c r="AN945" s="56">
        <f>_xll.qlCalendarAdvance(Calendar,AN944,AL945,"f",,Trigger)</f>
        <v>45909</v>
      </c>
      <c r="AO945" s="56">
        <f>_xll.qlInterestRateIndexMaturity(IborIndex&amp;Tenor,AN945,Trigger)</f>
        <v>45939</v>
      </c>
      <c r="AP945" s="102" t="e">
        <f>_xll.qlIndexFixing($Z$5,AM945,,Trigger)</f>
        <v>#VALUE!</v>
      </c>
      <c r="AQ945" s="102">
        <f>_xll.qlIndexFixing($AR$1,AN945,,Trigger)</f>
        <v>1.5734567749613182E-2</v>
      </c>
    </row>
    <row r="946" spans="38:43" ht="11.25" customHeight="1" x14ac:dyDescent="0.25">
      <c r="AL946" s="57" t="s">
        <v>44</v>
      </c>
      <c r="AM946" s="56">
        <f>_xll.qlInterestRateIndexFixingDate(IborIndex&amp;Tenor,AN946,Trigger)</f>
        <v>45912</v>
      </c>
      <c r="AN946" s="56">
        <f>_xll.qlCalendarAdvance(Calendar,AN945,AL946,"f",,Trigger)</f>
        <v>45916</v>
      </c>
      <c r="AO946" s="56">
        <f>_xll.qlInterestRateIndexMaturity(IborIndex&amp;Tenor,AN946,Trigger)</f>
        <v>45946</v>
      </c>
      <c r="AP946" s="102" t="e">
        <f>_xll.qlIndexFixing($Z$5,AM946,,Trigger)</f>
        <v>#VALUE!</v>
      </c>
      <c r="AQ946" s="102">
        <f>_xll.qlIndexFixing($AR$1,AN946,,Trigger)</f>
        <v>1.575199762526347E-2</v>
      </c>
    </row>
    <row r="947" spans="38:43" ht="11.25" customHeight="1" x14ac:dyDescent="0.25">
      <c r="AL947" s="57" t="s">
        <v>44</v>
      </c>
      <c r="AM947" s="56">
        <f>_xll.qlInterestRateIndexFixingDate(IborIndex&amp;Tenor,AN947,Trigger)</f>
        <v>45919</v>
      </c>
      <c r="AN947" s="56">
        <f>_xll.qlCalendarAdvance(Calendar,AN946,AL947,"f",,Trigger)</f>
        <v>45923</v>
      </c>
      <c r="AO947" s="56">
        <f>_xll.qlInterestRateIndexMaturity(IborIndex&amp;Tenor,AN947,Trigger)</f>
        <v>45953</v>
      </c>
      <c r="AP947" s="102" t="e">
        <f>_xll.qlIndexFixing($Z$5,AM947,,Trigger)</f>
        <v>#VALUE!</v>
      </c>
      <c r="AQ947" s="102">
        <f>_xll.qlIndexFixing($AR$1,AN947,,Trigger)</f>
        <v>1.5769272135455759E-2</v>
      </c>
    </row>
    <row r="948" spans="38:43" ht="11.25" customHeight="1" x14ac:dyDescent="0.25">
      <c r="AL948" s="57" t="s">
        <v>44</v>
      </c>
      <c r="AM948" s="56">
        <f>_xll.qlInterestRateIndexFixingDate(IborIndex&amp;Tenor,AN948,Trigger)</f>
        <v>45926</v>
      </c>
      <c r="AN948" s="56">
        <f>_xll.qlCalendarAdvance(Calendar,AN947,AL948,"f",,Trigger)</f>
        <v>45930</v>
      </c>
      <c r="AO948" s="56">
        <f>_xll.qlInterestRateIndexMaturity(IborIndex&amp;Tenor,AN948,Trigger)</f>
        <v>45961</v>
      </c>
      <c r="AP948" s="102" t="e">
        <f>_xll.qlIndexFixing($Z$5,AM948,,Trigger)</f>
        <v>#VALUE!</v>
      </c>
      <c r="AQ948" s="102">
        <f>_xll.qlIndexFixing($AR$1,AN948,,Trigger)</f>
        <v>1.5786390616850665E-2</v>
      </c>
    </row>
    <row r="949" spans="38:43" ht="11.25" customHeight="1" x14ac:dyDescent="0.25">
      <c r="AL949" s="57" t="s">
        <v>44</v>
      </c>
      <c r="AM949" s="56">
        <f>_xll.qlInterestRateIndexFixingDate(IborIndex&amp;Tenor,AN949,Trigger)</f>
        <v>45933</v>
      </c>
      <c r="AN949" s="56">
        <f>_xll.qlCalendarAdvance(Calendar,AN948,AL949,"f",,Trigger)</f>
        <v>45937</v>
      </c>
      <c r="AO949" s="56">
        <f>_xll.qlInterestRateIndexMaturity(IborIndex&amp;Tenor,AN949,Trigger)</f>
        <v>45968</v>
      </c>
      <c r="AP949" s="102" t="e">
        <f>_xll.qlIndexFixing($Z$5,AM949,,Trigger)</f>
        <v>#VALUE!</v>
      </c>
      <c r="AQ949" s="102">
        <f>_xll.qlIndexFixing($AR$1,AN949,,Trigger)</f>
        <v>1.5803352406111304E-2</v>
      </c>
    </row>
    <row r="950" spans="38:43" ht="11.25" customHeight="1" x14ac:dyDescent="0.25">
      <c r="AL950" s="57" t="s">
        <v>44</v>
      </c>
      <c r="AM950" s="56">
        <f>_xll.qlInterestRateIndexFixingDate(IborIndex&amp;Tenor,AN950,Trigger)</f>
        <v>45940</v>
      </c>
      <c r="AN950" s="56">
        <f>_xll.qlCalendarAdvance(Calendar,AN949,AL950,"f",,Trigger)</f>
        <v>45944</v>
      </c>
      <c r="AO950" s="56">
        <f>_xll.qlInterestRateIndexMaturity(IborIndex&amp;Tenor,AN950,Trigger)</f>
        <v>45975</v>
      </c>
      <c r="AP950" s="102" t="e">
        <f>_xll.qlIndexFixing($Z$5,AM950,,Trigger)</f>
        <v>#VALUE!</v>
      </c>
      <c r="AQ950" s="102">
        <f>_xll.qlIndexFixing($AR$1,AN950,,Trigger)</f>
        <v>1.5820156839910782E-2</v>
      </c>
    </row>
    <row r="951" spans="38:43" ht="11.25" customHeight="1" x14ac:dyDescent="0.25">
      <c r="AL951" s="57" t="s">
        <v>44</v>
      </c>
      <c r="AM951" s="56">
        <f>_xll.qlInterestRateIndexFixingDate(IborIndex&amp;Tenor,AN951,Trigger)</f>
        <v>45947</v>
      </c>
      <c r="AN951" s="56">
        <f>_xll.qlCalendarAdvance(Calendar,AN950,AL951,"f",,Trigger)</f>
        <v>45951</v>
      </c>
      <c r="AO951" s="56">
        <f>_xll.qlInterestRateIndexMaturity(IborIndex&amp;Tenor,AN951,Trigger)</f>
        <v>45982</v>
      </c>
      <c r="AP951" s="102" t="e">
        <f>_xll.qlIndexFixing($Z$5,AM951,,Trigger)</f>
        <v>#VALUE!</v>
      </c>
      <c r="AQ951" s="102">
        <f>_xll.qlIndexFixing($AR$1,AN951,,Trigger)</f>
        <v>1.5836803254912213E-2</v>
      </c>
    </row>
    <row r="952" spans="38:43" ht="11.25" customHeight="1" x14ac:dyDescent="0.25">
      <c r="AL952" s="57" t="s">
        <v>44</v>
      </c>
      <c r="AM952" s="56">
        <f>_xll.qlInterestRateIndexFixingDate(IborIndex&amp;Tenor,AN952,Trigger)</f>
        <v>45954</v>
      </c>
      <c r="AN952" s="56">
        <f>_xll.qlCalendarAdvance(Calendar,AN951,AL952,"f",,Trigger)</f>
        <v>45958</v>
      </c>
      <c r="AO952" s="56">
        <f>_xll.qlInterestRateIndexMaturity(IborIndex&amp;Tenor,AN952,Trigger)</f>
        <v>45989</v>
      </c>
      <c r="AP952" s="102" t="e">
        <f>_xll.qlIndexFixing($Z$5,AM952,,Trigger)</f>
        <v>#VALUE!</v>
      </c>
      <c r="AQ952" s="102">
        <f>_xll.qlIndexFixing($AR$1,AN952,,Trigger)</f>
        <v>1.5848749875349087E-2</v>
      </c>
    </row>
    <row r="953" spans="38:43" ht="11.25" customHeight="1" x14ac:dyDescent="0.25">
      <c r="AL953" s="57" t="s">
        <v>44</v>
      </c>
      <c r="AM953" s="56">
        <f>_xll.qlInterestRateIndexFixingDate(IborIndex&amp;Tenor,AN953,Trigger)</f>
        <v>45961</v>
      </c>
      <c r="AN953" s="56">
        <f>_xll.qlCalendarAdvance(Calendar,AN952,AL953,"f",,Trigger)</f>
        <v>45965</v>
      </c>
      <c r="AO953" s="56">
        <f>_xll.qlInterestRateIndexMaturity(IborIndex&amp;Tenor,AN953,Trigger)</f>
        <v>45995</v>
      </c>
      <c r="AP953" s="102" t="e">
        <f>_xll.qlIndexFixing($Z$5,AM953,,Trigger)</f>
        <v>#VALUE!</v>
      </c>
      <c r="AQ953" s="102">
        <f>_xll.qlIndexFixing($AR$1,AN953,,Trigger)</f>
        <v>1.5869619375213362E-2</v>
      </c>
    </row>
    <row r="954" spans="38:43" ht="11.25" customHeight="1" x14ac:dyDescent="0.25">
      <c r="AL954" s="57" t="s">
        <v>44</v>
      </c>
      <c r="AM954" s="56">
        <f>_xll.qlInterestRateIndexFixingDate(IborIndex&amp;Tenor,AN954,Trigger)</f>
        <v>45968</v>
      </c>
      <c r="AN954" s="56">
        <f>_xll.qlCalendarAdvance(Calendar,AN953,AL954,"f",,Trigger)</f>
        <v>45972</v>
      </c>
      <c r="AO954" s="56">
        <f>_xll.qlInterestRateIndexMaturity(IborIndex&amp;Tenor,AN954,Trigger)</f>
        <v>46002</v>
      </c>
      <c r="AP954" s="102" t="e">
        <f>_xll.qlIndexFixing($Z$5,AM954,,Trigger)</f>
        <v>#VALUE!</v>
      </c>
      <c r="AQ954" s="102">
        <f>_xll.qlIndexFixing($AR$1,AN954,,Trigger)</f>
        <v>1.5885787753866787E-2</v>
      </c>
    </row>
    <row r="955" spans="38:43" ht="11.25" customHeight="1" x14ac:dyDescent="0.25">
      <c r="AL955" s="57" t="s">
        <v>44</v>
      </c>
      <c r="AM955" s="56">
        <f>_xll.qlInterestRateIndexFixingDate(IborIndex&amp;Tenor,AN955,Trigger)</f>
        <v>45975</v>
      </c>
      <c r="AN955" s="56">
        <f>_xll.qlCalendarAdvance(Calendar,AN954,AL955,"f",,Trigger)</f>
        <v>45979</v>
      </c>
      <c r="AO955" s="56">
        <f>_xll.qlInterestRateIndexMaturity(IborIndex&amp;Tenor,AN955,Trigger)</f>
        <v>46009</v>
      </c>
      <c r="AP955" s="102" t="e">
        <f>_xll.qlIndexFixing($Z$5,AM955,,Trigger)</f>
        <v>#VALUE!</v>
      </c>
      <c r="AQ955" s="102">
        <f>_xll.qlIndexFixing($AR$1,AN955,,Trigger)</f>
        <v>1.5901795460427082E-2</v>
      </c>
    </row>
    <row r="956" spans="38:43" ht="11.25" customHeight="1" x14ac:dyDescent="0.25">
      <c r="AL956" s="57" t="s">
        <v>44</v>
      </c>
      <c r="AM956" s="56">
        <f>_xll.qlInterestRateIndexFixingDate(IborIndex&amp;Tenor,AN956,Trigger)</f>
        <v>45982</v>
      </c>
      <c r="AN956" s="56">
        <f>_xll.qlCalendarAdvance(Calendar,AN955,AL956,"f",,Trigger)</f>
        <v>45986</v>
      </c>
      <c r="AO956" s="56">
        <f>_xll.qlInterestRateIndexMaturity(IborIndex&amp;Tenor,AN956,Trigger)</f>
        <v>46020</v>
      </c>
      <c r="AP956" s="102" t="e">
        <f>_xll.qlIndexFixing($Z$5,AM956,,Trigger)</f>
        <v>#VALUE!</v>
      </c>
      <c r="AQ956" s="102">
        <f>_xll.qlIndexFixing($AR$1,AN956,,Trigger)</f>
        <v>1.5917641831584839E-2</v>
      </c>
    </row>
    <row r="957" spans="38:43" ht="11.25" customHeight="1" x14ac:dyDescent="0.25">
      <c r="AL957" s="57" t="s">
        <v>44</v>
      </c>
      <c r="AM957" s="56">
        <f>_xll.qlInterestRateIndexFixingDate(IborIndex&amp;Tenor,AN957,Trigger)</f>
        <v>45989</v>
      </c>
      <c r="AN957" s="56">
        <f>_xll.qlCalendarAdvance(Calendar,AN956,AL957,"f",,Trigger)</f>
        <v>45993</v>
      </c>
      <c r="AO957" s="56">
        <f>_xll.qlInterestRateIndexMaturity(IborIndex&amp;Tenor,AN957,Trigger)</f>
        <v>46024</v>
      </c>
      <c r="AP957" s="102" t="e">
        <f>_xll.qlIndexFixing($Z$5,AM957,,Trigger)</f>
        <v>#VALUE!</v>
      </c>
      <c r="AQ957" s="102">
        <f>_xll.qlIndexFixing($AR$1,AN957,,Trigger)</f>
        <v>1.5933326204018161E-2</v>
      </c>
    </row>
    <row r="958" spans="38:43" ht="11.25" customHeight="1" x14ac:dyDescent="0.25">
      <c r="AL958" s="57" t="s">
        <v>44</v>
      </c>
      <c r="AM958" s="56">
        <f>_xll.qlInterestRateIndexFixingDate(IborIndex&amp;Tenor,AN958,Trigger)</f>
        <v>45996</v>
      </c>
      <c r="AN958" s="56">
        <f>_xll.qlCalendarAdvance(Calendar,AN957,AL958,"f",,Trigger)</f>
        <v>46000</v>
      </c>
      <c r="AO958" s="56">
        <f>_xll.qlInterestRateIndexMaturity(IborIndex&amp;Tenor,AN958,Trigger)</f>
        <v>46031</v>
      </c>
      <c r="AP958" s="102" t="e">
        <f>_xll.qlIndexFixing($Z$5,AM958,,Trigger)</f>
        <v>#VALUE!</v>
      </c>
      <c r="AQ958" s="102">
        <f>_xll.qlIndexFixing($AR$1,AN958,,Trigger)</f>
        <v>1.5948847914422637E-2</v>
      </c>
    </row>
    <row r="959" spans="38:43" ht="11.25" customHeight="1" x14ac:dyDescent="0.25">
      <c r="AL959" s="57" t="s">
        <v>44</v>
      </c>
      <c r="AM959" s="56">
        <f>_xll.qlInterestRateIndexFixingDate(IborIndex&amp;Tenor,AN959,Trigger)</f>
        <v>46003</v>
      </c>
      <c r="AN959" s="56">
        <f>_xll.qlCalendarAdvance(Calendar,AN958,AL959,"f",,Trigger)</f>
        <v>46007</v>
      </c>
      <c r="AO959" s="56">
        <f>_xll.qlInterestRateIndexMaturity(IborIndex&amp;Tenor,AN959,Trigger)</f>
        <v>46038</v>
      </c>
      <c r="AP959" s="102" t="e">
        <f>_xll.qlIndexFixing($Z$5,AM959,,Trigger)</f>
        <v>#VALUE!</v>
      </c>
      <c r="AQ959" s="102">
        <f>_xll.qlIndexFixing($AR$1,AN959,,Trigger)</f>
        <v>1.5964206299491357E-2</v>
      </c>
    </row>
    <row r="960" spans="38:43" ht="11.25" customHeight="1" x14ac:dyDescent="0.25">
      <c r="AL960" s="57" t="s">
        <v>44</v>
      </c>
      <c r="AM960" s="56">
        <f>_xll.qlInterestRateIndexFixingDate(IborIndex&amp;Tenor,AN960,Trigger)</f>
        <v>46010</v>
      </c>
      <c r="AN960" s="56">
        <f>_xll.qlCalendarAdvance(Calendar,AN959,AL960,"f",,Trigger)</f>
        <v>46014</v>
      </c>
      <c r="AO960" s="56">
        <f>_xll.qlInterestRateIndexMaturity(IborIndex&amp;Tenor,AN960,Trigger)</f>
        <v>46045</v>
      </c>
      <c r="AP960" s="102" t="e">
        <f>_xll.qlIndexFixing($Z$5,AM960,,Trigger)</f>
        <v>#VALUE!</v>
      </c>
      <c r="AQ960" s="102">
        <f>_xll.qlIndexFixing($AR$1,AN960,,Trigger)</f>
        <v>1.5986590228298299E-2</v>
      </c>
    </row>
    <row r="961" spans="38:43" ht="11.25" customHeight="1" x14ac:dyDescent="0.25">
      <c r="AL961" s="57" t="s">
        <v>44</v>
      </c>
      <c r="AM961" s="56">
        <f>_xll.qlInterestRateIndexFixingDate(IborIndex&amp;Tenor,AN961,Trigger)</f>
        <v>46015</v>
      </c>
      <c r="AN961" s="56">
        <f>_xll.qlCalendarAdvance(Calendar,AN960,AL961,"f",,Trigger)</f>
        <v>46021</v>
      </c>
      <c r="AO961" s="56">
        <f>_xll.qlInterestRateIndexMaturity(IborIndex&amp;Tenor,AN961,Trigger)</f>
        <v>46052</v>
      </c>
      <c r="AP961" s="102" t="e">
        <f>_xll.qlIndexFixing($Z$5,AM961,,Trigger)</f>
        <v>#VALUE!</v>
      </c>
      <c r="AQ961" s="102">
        <f>_xll.qlIndexFixing($AR$1,AN961,,Trigger)</f>
        <v>1.5995151353057086E-2</v>
      </c>
    </row>
    <row r="962" spans="38:43" ht="11.25" customHeight="1" x14ac:dyDescent="0.25">
      <c r="AL962" s="57" t="s">
        <v>44</v>
      </c>
      <c r="AM962" s="56">
        <f>_xll.qlInterestRateIndexFixingDate(IborIndex&amp;Tenor,AN962,Trigger)</f>
        <v>46024</v>
      </c>
      <c r="AN962" s="56">
        <f>_xll.qlCalendarAdvance(Calendar,AN961,AL962,"f",,Trigger)</f>
        <v>46028</v>
      </c>
      <c r="AO962" s="56">
        <f>_xll.qlInterestRateIndexMaturity(IborIndex&amp;Tenor,AN962,Trigger)</f>
        <v>46059</v>
      </c>
      <c r="AP962" s="102" t="e">
        <f>_xll.qlIndexFixing($Z$5,AM962,,Trigger)</f>
        <v>#VALUE!</v>
      </c>
      <c r="AQ962" s="102">
        <f>_xll.qlIndexFixing($AR$1,AN962,,Trigger)</f>
        <v>1.600929486966135E-2</v>
      </c>
    </row>
    <row r="963" spans="38:43" ht="11.25" customHeight="1" x14ac:dyDescent="0.25">
      <c r="AL963" s="57" t="s">
        <v>44</v>
      </c>
      <c r="AM963" s="56">
        <f>_xll.qlInterestRateIndexFixingDate(IborIndex&amp;Tenor,AN963,Trigger)</f>
        <v>46031</v>
      </c>
      <c r="AN963" s="56">
        <f>_xll.qlCalendarAdvance(Calendar,AN962,AL963,"f",,Trigger)</f>
        <v>46035</v>
      </c>
      <c r="AO963" s="56">
        <f>_xll.qlInterestRateIndexMaturity(IborIndex&amp;Tenor,AN963,Trigger)</f>
        <v>46066</v>
      </c>
      <c r="AP963" s="102" t="e">
        <f>_xll.qlIndexFixing($Z$5,AM963,,Trigger)</f>
        <v>#VALUE!</v>
      </c>
      <c r="AQ963" s="102">
        <f>_xll.qlIndexFixing($AR$1,AN963,,Trigger)</f>
        <v>1.6023993320387897E-2</v>
      </c>
    </row>
    <row r="964" spans="38:43" ht="11.25" customHeight="1" x14ac:dyDescent="0.25">
      <c r="AL964" s="57" t="s">
        <v>44</v>
      </c>
      <c r="AM964" s="56">
        <f>_xll.qlInterestRateIndexFixingDate(IborIndex&amp;Tenor,AN964,Trigger)</f>
        <v>46038</v>
      </c>
      <c r="AN964" s="56">
        <f>_xll.qlCalendarAdvance(Calendar,AN963,AL964,"f",,Trigger)</f>
        <v>46042</v>
      </c>
      <c r="AO964" s="56">
        <f>_xll.qlInterestRateIndexMaturity(IborIndex&amp;Tenor,AN964,Trigger)</f>
        <v>46073</v>
      </c>
      <c r="AP964" s="102" t="e">
        <f>_xll.qlIndexFixing($Z$5,AM964,,Trigger)</f>
        <v>#VALUE!</v>
      </c>
      <c r="AQ964" s="102">
        <f>_xll.qlIndexFixing($AR$1,AN964,,Trigger)</f>
        <v>1.6038525129299097E-2</v>
      </c>
    </row>
    <row r="965" spans="38:43" ht="11.25" customHeight="1" x14ac:dyDescent="0.25">
      <c r="AL965" s="57" t="s">
        <v>44</v>
      </c>
      <c r="AM965" s="56">
        <f>_xll.qlInterestRateIndexFixingDate(IborIndex&amp;Tenor,AN965,Trigger)</f>
        <v>46045</v>
      </c>
      <c r="AN965" s="56">
        <f>_xll.qlCalendarAdvance(Calendar,AN964,AL965,"f",,Trigger)</f>
        <v>46049</v>
      </c>
      <c r="AO965" s="56">
        <f>_xll.qlInterestRateIndexMaturity(IborIndex&amp;Tenor,AN965,Trigger)</f>
        <v>46080</v>
      </c>
      <c r="AP965" s="102" t="e">
        <f>_xll.qlIndexFixing($Z$5,AM965,,Trigger)</f>
        <v>#VALUE!</v>
      </c>
      <c r="AQ965" s="102">
        <f>_xll.qlIndexFixing($AR$1,AN965,,Trigger)</f>
        <v>1.6048778995331307E-2</v>
      </c>
    </row>
    <row r="966" spans="38:43" ht="11.25" customHeight="1" x14ac:dyDescent="0.25">
      <c r="AL966" s="57" t="s">
        <v>44</v>
      </c>
      <c r="AM966" s="56">
        <f>_xll.qlInterestRateIndexFixingDate(IborIndex&amp;Tenor,AN966,Trigger)</f>
        <v>46052</v>
      </c>
      <c r="AN966" s="56">
        <f>_xll.qlCalendarAdvance(Calendar,AN965,AL966,"f",,Trigger)</f>
        <v>46056</v>
      </c>
      <c r="AO966" s="56">
        <f>_xll.qlInterestRateIndexMaturity(IborIndex&amp;Tenor,AN966,Trigger)</f>
        <v>46084</v>
      </c>
      <c r="AP966" s="102" t="e">
        <f>_xll.qlIndexFixing($Z$5,AM966,,Trigger)</f>
        <v>#VALUE!</v>
      </c>
      <c r="AQ966" s="102">
        <f>_xll.qlIndexFixing($AR$1,AN966,,Trigger)</f>
        <v>1.6061648881564583E-2</v>
      </c>
    </row>
    <row r="967" spans="38:43" ht="11.25" customHeight="1" x14ac:dyDescent="0.25">
      <c r="AL967" s="57" t="s">
        <v>44</v>
      </c>
      <c r="AM967" s="56">
        <f>_xll.qlInterestRateIndexFixingDate(IborIndex&amp;Tenor,AN967,Trigger)</f>
        <v>46059</v>
      </c>
      <c r="AN967" s="56">
        <f>_xll.qlCalendarAdvance(Calendar,AN966,AL967,"f",,Trigger)</f>
        <v>46063</v>
      </c>
      <c r="AO967" s="56">
        <f>_xll.qlInterestRateIndexMaturity(IborIndex&amp;Tenor,AN967,Trigger)</f>
        <v>46091</v>
      </c>
      <c r="AP967" s="102" t="e">
        <f>_xll.qlIndexFixing($Z$5,AM967,,Trigger)</f>
        <v>#VALUE!</v>
      </c>
      <c r="AQ967" s="102">
        <f>_xll.qlIndexFixing($AR$1,AN967,,Trigger)</f>
        <v>1.6075722657375051E-2</v>
      </c>
    </row>
    <row r="968" spans="38:43" ht="11.25" customHeight="1" x14ac:dyDescent="0.25">
      <c r="AL968" s="57" t="s">
        <v>44</v>
      </c>
      <c r="AM968" s="56">
        <f>_xll.qlInterestRateIndexFixingDate(IborIndex&amp;Tenor,AN968,Trigger)</f>
        <v>46066</v>
      </c>
      <c r="AN968" s="56">
        <f>_xll.qlCalendarAdvance(Calendar,AN967,AL968,"f",,Trigger)</f>
        <v>46070</v>
      </c>
      <c r="AO968" s="56">
        <f>_xll.qlInterestRateIndexMaturity(IborIndex&amp;Tenor,AN968,Trigger)</f>
        <v>46098</v>
      </c>
      <c r="AP968" s="102" t="e">
        <f>_xll.qlIndexFixing($Z$5,AM968,,Trigger)</f>
        <v>#VALUE!</v>
      </c>
      <c r="AQ968" s="102">
        <f>_xll.qlIndexFixing($AR$1,AN968,,Trigger)</f>
        <v>1.6089627355773444E-2</v>
      </c>
    </row>
    <row r="969" spans="38:43" ht="11.25" customHeight="1" x14ac:dyDescent="0.25">
      <c r="AL969" s="57" t="s">
        <v>44</v>
      </c>
      <c r="AM969" s="56">
        <f>_xll.qlInterestRateIndexFixingDate(IborIndex&amp;Tenor,AN969,Trigger)</f>
        <v>46073</v>
      </c>
      <c r="AN969" s="56">
        <f>_xll.qlCalendarAdvance(Calendar,AN968,AL969,"f",,Trigger)</f>
        <v>46077</v>
      </c>
      <c r="AO969" s="56">
        <f>_xll.qlInterestRateIndexMaturity(IborIndex&amp;Tenor,AN969,Trigger)</f>
        <v>46105</v>
      </c>
      <c r="AP969" s="102" t="e">
        <f>_xll.qlIndexFixing($Z$5,AM969,,Trigger)</f>
        <v>#VALUE!</v>
      </c>
      <c r="AQ969" s="102">
        <f>_xll.qlIndexFixing($AR$1,AN969,,Trigger)</f>
        <v>1.6103362313693026E-2</v>
      </c>
    </row>
    <row r="970" spans="38:43" ht="11.25" customHeight="1" x14ac:dyDescent="0.25">
      <c r="AL970" s="57" t="s">
        <v>44</v>
      </c>
      <c r="AM970" s="56">
        <f>_xll.qlInterestRateIndexFixingDate(IborIndex&amp;Tenor,AN970,Trigger)</f>
        <v>46080</v>
      </c>
      <c r="AN970" s="56">
        <f>_xll.qlCalendarAdvance(Calendar,AN969,AL970,"f",,Trigger)</f>
        <v>46084</v>
      </c>
      <c r="AO970" s="56">
        <f>_xll.qlInterestRateIndexMaturity(IborIndex&amp;Tenor,AN970,Trigger)</f>
        <v>46119</v>
      </c>
      <c r="AP970" s="102" t="e">
        <f>_xll.qlIndexFixing($Z$5,AM970,,Trigger)</f>
        <v>#VALUE!</v>
      </c>
      <c r="AQ970" s="102">
        <f>_xll.qlIndexFixing($AR$1,AN970,,Trigger)</f>
        <v>1.6123489799414775E-2</v>
      </c>
    </row>
    <row r="971" spans="38:43" ht="11.25" customHeight="1" x14ac:dyDescent="0.25">
      <c r="AL971" s="57" t="s">
        <v>44</v>
      </c>
      <c r="AM971" s="56">
        <f>_xll.qlInterestRateIndexFixingDate(IborIndex&amp;Tenor,AN971,Trigger)</f>
        <v>46087</v>
      </c>
      <c r="AN971" s="56">
        <f>_xll.qlCalendarAdvance(Calendar,AN970,AL971,"f",,Trigger)</f>
        <v>46091</v>
      </c>
      <c r="AO971" s="56">
        <f>_xll.qlInterestRateIndexMaturity(IborIndex&amp;Tenor,AN971,Trigger)</f>
        <v>46122</v>
      </c>
      <c r="AP971" s="102" t="e">
        <f>_xll.qlIndexFixing($Z$5,AM971,,Trigger)</f>
        <v>#VALUE!</v>
      </c>
      <c r="AQ971" s="102">
        <f>_xll.qlIndexFixing($AR$1,AN971,,Trigger)</f>
        <v>1.6135526105530429E-2</v>
      </c>
    </row>
    <row r="972" spans="38:43" ht="11.25" customHeight="1" x14ac:dyDescent="0.25">
      <c r="AL972" s="57" t="s">
        <v>44</v>
      </c>
      <c r="AM972" s="56">
        <f>_xll.qlInterestRateIndexFixingDate(IborIndex&amp;Tenor,AN972,Trigger)</f>
        <v>46094</v>
      </c>
      <c r="AN972" s="56">
        <f>_xll.qlCalendarAdvance(Calendar,AN971,AL972,"f",,Trigger)</f>
        <v>46098</v>
      </c>
      <c r="AO972" s="56">
        <f>_xll.qlInterestRateIndexMaturity(IborIndex&amp;Tenor,AN972,Trigger)</f>
        <v>46129</v>
      </c>
      <c r="AP972" s="102" t="e">
        <f>_xll.qlIndexFixing($Z$5,AM972,,Trigger)</f>
        <v>#VALUE!</v>
      </c>
      <c r="AQ972" s="102">
        <f>_xll.qlIndexFixing($AR$1,AN972,,Trigger)</f>
        <v>1.6148700902049173E-2</v>
      </c>
    </row>
    <row r="973" spans="38:43" ht="11.25" customHeight="1" x14ac:dyDescent="0.25">
      <c r="AL973" s="57" t="s">
        <v>44</v>
      </c>
      <c r="AM973" s="56">
        <f>_xll.qlInterestRateIndexFixingDate(IborIndex&amp;Tenor,AN973,Trigger)</f>
        <v>46101</v>
      </c>
      <c r="AN973" s="56">
        <f>_xll.qlCalendarAdvance(Calendar,AN972,AL973,"f",,Trigger)</f>
        <v>46105</v>
      </c>
      <c r="AO973" s="56">
        <f>_xll.qlInterestRateIndexMaturity(IborIndex&amp;Tenor,AN973,Trigger)</f>
        <v>46136</v>
      </c>
      <c r="AP973" s="102" t="e">
        <f>_xll.qlIndexFixing($Z$5,AM973,,Trigger)</f>
        <v>#VALUE!</v>
      </c>
      <c r="AQ973" s="102">
        <f>_xll.qlIndexFixing($AR$1,AN973,,Trigger)</f>
        <v>1.6161703087347601E-2</v>
      </c>
    </row>
    <row r="974" spans="38:43" ht="11.25" customHeight="1" x14ac:dyDescent="0.25">
      <c r="AL974" s="57" t="s">
        <v>44</v>
      </c>
      <c r="AM974" s="56">
        <f>_xll.qlInterestRateIndexFixingDate(IborIndex&amp;Tenor,AN974,Trigger)</f>
        <v>46108</v>
      </c>
      <c r="AN974" s="56">
        <f>_xll.qlCalendarAdvance(Calendar,AN973,AL974,"f",,Trigger)</f>
        <v>46112</v>
      </c>
      <c r="AO974" s="56">
        <f>_xll.qlInterestRateIndexMaturity(IborIndex&amp;Tenor,AN974,Trigger)</f>
        <v>46142</v>
      </c>
      <c r="AP974" s="102" t="e">
        <f>_xll.qlIndexFixing($Z$5,AM974,,Trigger)</f>
        <v>#VALUE!</v>
      </c>
      <c r="AQ974" s="102">
        <f>_xll.qlIndexFixing($AR$1,AN974,,Trigger)</f>
        <v>1.6174531998188746E-2</v>
      </c>
    </row>
    <row r="975" spans="38:43" ht="11.25" customHeight="1" x14ac:dyDescent="0.25">
      <c r="AL975" s="57" t="s">
        <v>44</v>
      </c>
      <c r="AM975" s="56">
        <f>_xll.qlInterestRateIndexFixingDate(IborIndex&amp;Tenor,AN975,Trigger)</f>
        <v>46113</v>
      </c>
      <c r="AN975" s="56">
        <f>_xll.qlCalendarAdvance(Calendar,AN974,AL975,"f",,Trigger)</f>
        <v>46119</v>
      </c>
      <c r="AO975" s="56">
        <f>_xll.qlInterestRateIndexMaturity(IborIndex&amp;Tenor,AN975,Trigger)</f>
        <v>46149</v>
      </c>
      <c r="AP975" s="102" t="e">
        <f>_xll.qlIndexFixing($Z$5,AM975,,Trigger)</f>
        <v>#VALUE!</v>
      </c>
      <c r="AQ975" s="102">
        <f>_xll.qlIndexFixing($AR$1,AN975,,Trigger)</f>
        <v>1.6187186971325651E-2</v>
      </c>
    </row>
    <row r="976" spans="38:43" ht="11.25" customHeight="1" x14ac:dyDescent="0.25">
      <c r="AL976" s="57" t="s">
        <v>44</v>
      </c>
      <c r="AM976" s="56">
        <f>_xll.qlInterestRateIndexFixingDate(IborIndex&amp;Tenor,AN976,Trigger)</f>
        <v>46122</v>
      </c>
      <c r="AN976" s="56">
        <f>_xll.qlCalendarAdvance(Calendar,AN975,AL976,"f",,Trigger)</f>
        <v>46126</v>
      </c>
      <c r="AO976" s="56">
        <f>_xll.qlInterestRateIndexMaturity(IborIndex&amp;Tenor,AN976,Trigger)</f>
        <v>46156</v>
      </c>
      <c r="AP976" s="102" t="e">
        <f>_xll.qlIndexFixing($Z$5,AM976,,Trigger)</f>
        <v>#VALUE!</v>
      </c>
      <c r="AQ976" s="102">
        <f>_xll.qlIndexFixing($AR$1,AN976,,Trigger)</f>
        <v>1.6199667343531343E-2</v>
      </c>
    </row>
    <row r="977" spans="38:43" ht="11.25" customHeight="1" x14ac:dyDescent="0.25">
      <c r="AL977" s="57" t="s">
        <v>44</v>
      </c>
      <c r="AM977" s="56">
        <f>_xll.qlInterestRateIndexFixingDate(IborIndex&amp;Tenor,AN977,Trigger)</f>
        <v>46129</v>
      </c>
      <c r="AN977" s="56">
        <f>_xll.qlCalendarAdvance(Calendar,AN976,AL977,"f",,Trigger)</f>
        <v>46133</v>
      </c>
      <c r="AO977" s="56">
        <f>_xll.qlInterestRateIndexMaturity(IborIndex&amp;Tenor,AN977,Trigger)</f>
        <v>46163</v>
      </c>
      <c r="AP977" s="102" t="e">
        <f>_xll.qlIndexFixing($Z$5,AM977,,Trigger)</f>
        <v>#VALUE!</v>
      </c>
      <c r="AQ977" s="102">
        <f>_xll.qlIndexFixing($AR$1,AN977,,Trigger)</f>
        <v>1.6211972451571355E-2</v>
      </c>
    </row>
    <row r="978" spans="38:43" ht="11.25" customHeight="1" x14ac:dyDescent="0.25">
      <c r="AL978" s="57" t="s">
        <v>44</v>
      </c>
      <c r="AM978" s="56">
        <f>_xll.qlInterestRateIndexFixingDate(IborIndex&amp;Tenor,AN978,Trigger)</f>
        <v>46136</v>
      </c>
      <c r="AN978" s="56">
        <f>_xll.qlCalendarAdvance(Calendar,AN977,AL978,"f",,Trigger)</f>
        <v>46140</v>
      </c>
      <c r="AO978" s="56">
        <f>_xll.qlInterestRateIndexMaturity(IborIndex&amp;Tenor,AN978,Trigger)</f>
        <v>46170</v>
      </c>
      <c r="AP978" s="102" t="e">
        <f>_xll.qlIndexFixing($Z$5,AM978,,Trigger)</f>
        <v>#VALUE!</v>
      </c>
      <c r="AQ978" s="102">
        <f>_xll.qlIndexFixing($AR$1,AN978,,Trigger)</f>
        <v>1.622044899055191E-2</v>
      </c>
    </row>
    <row r="979" spans="38:43" ht="11.25" customHeight="1" x14ac:dyDescent="0.25">
      <c r="AL979" s="57" t="s">
        <v>44</v>
      </c>
      <c r="AM979" s="56">
        <f>_xll.qlInterestRateIndexFixingDate(IborIndex&amp;Tenor,AN979,Trigger)</f>
        <v>46142</v>
      </c>
      <c r="AN979" s="56">
        <f>_xll.qlCalendarAdvance(Calendar,AN978,AL979,"f",,Trigger)</f>
        <v>46147</v>
      </c>
      <c r="AO979" s="56">
        <f>_xll.qlInterestRateIndexMaturity(IborIndex&amp;Tenor,AN979,Trigger)</f>
        <v>46178</v>
      </c>
      <c r="AP979" s="102" t="e">
        <f>_xll.qlIndexFixing($Z$5,AM979,,Trigger)</f>
        <v>#VALUE!</v>
      </c>
      <c r="AQ979" s="102">
        <f>_xll.qlIndexFixing($AR$1,AN979,,Trigger)</f>
        <v>1.6236054222271423E-2</v>
      </c>
    </row>
    <row r="980" spans="38:43" ht="11.25" customHeight="1" x14ac:dyDescent="0.25">
      <c r="AL980" s="57" t="s">
        <v>44</v>
      </c>
      <c r="AM980" s="56">
        <f>_xll.qlInterestRateIndexFixingDate(IborIndex&amp;Tenor,AN980,Trigger)</f>
        <v>46150</v>
      </c>
      <c r="AN980" s="56">
        <f>_xll.qlCalendarAdvance(Calendar,AN979,AL980,"f",,Trigger)</f>
        <v>46154</v>
      </c>
      <c r="AO980" s="56">
        <f>_xll.qlInterestRateIndexMaturity(IborIndex&amp;Tenor,AN980,Trigger)</f>
        <v>46185</v>
      </c>
      <c r="AP980" s="102" t="e">
        <f>_xll.qlIndexFixing($Z$5,AM980,,Trigger)</f>
        <v>#VALUE!</v>
      </c>
      <c r="AQ980" s="102">
        <f>_xll.qlIndexFixing($AR$1,AN980,,Trigger)</f>
        <v>1.6247829558502513E-2</v>
      </c>
    </row>
    <row r="981" spans="38:43" ht="11.25" customHeight="1" x14ac:dyDescent="0.25">
      <c r="AL981" s="57" t="s">
        <v>44</v>
      </c>
      <c r="AM981" s="56">
        <f>_xll.qlInterestRateIndexFixingDate(IborIndex&amp;Tenor,AN981,Trigger)</f>
        <v>46157</v>
      </c>
      <c r="AN981" s="56">
        <f>_xll.qlCalendarAdvance(Calendar,AN980,AL981,"f",,Trigger)</f>
        <v>46161</v>
      </c>
      <c r="AO981" s="56">
        <f>_xll.qlInterestRateIndexMaturity(IborIndex&amp;Tenor,AN981,Trigger)</f>
        <v>46192</v>
      </c>
      <c r="AP981" s="102" t="e">
        <f>_xll.qlIndexFixing($Z$5,AM981,,Trigger)</f>
        <v>#VALUE!</v>
      </c>
      <c r="AQ981" s="102">
        <f>_xll.qlIndexFixing($AR$1,AN981,,Trigger)</f>
        <v>1.6259426977704994E-2</v>
      </c>
    </row>
    <row r="982" spans="38:43" ht="11.25" customHeight="1" x14ac:dyDescent="0.25">
      <c r="AL982" s="57" t="s">
        <v>44</v>
      </c>
      <c r="AM982" s="56">
        <f>_xll.qlInterestRateIndexFixingDate(IborIndex&amp;Tenor,AN982,Trigger)</f>
        <v>46164</v>
      </c>
      <c r="AN982" s="56">
        <f>_xll.qlCalendarAdvance(Calendar,AN981,AL982,"f",,Trigger)</f>
        <v>46168</v>
      </c>
      <c r="AO982" s="56">
        <f>_xll.qlInterestRateIndexMaturity(IborIndex&amp;Tenor,AN982,Trigger)</f>
        <v>46199</v>
      </c>
      <c r="AP982" s="102" t="e">
        <f>_xll.qlIndexFixing($Z$5,AM982,,Trigger)</f>
        <v>#VALUE!</v>
      </c>
      <c r="AQ982" s="102">
        <f>_xll.qlIndexFixing($AR$1,AN982,,Trigger)</f>
        <v>1.6270845816681867E-2</v>
      </c>
    </row>
    <row r="983" spans="38:43" ht="11.25" customHeight="1" x14ac:dyDescent="0.25">
      <c r="AL983" s="57" t="s">
        <v>44</v>
      </c>
      <c r="AM983" s="56">
        <f>_xll.qlInterestRateIndexFixingDate(IborIndex&amp;Tenor,AN983,Trigger)</f>
        <v>46171</v>
      </c>
      <c r="AN983" s="56">
        <f>_xll.qlCalendarAdvance(Calendar,AN982,AL983,"f",,Trigger)</f>
        <v>46175</v>
      </c>
      <c r="AO983" s="56">
        <f>_xll.qlInterestRateIndexMaturity(IborIndex&amp;Tenor,AN983,Trigger)</f>
        <v>46205</v>
      </c>
      <c r="AP983" s="102" t="e">
        <f>_xll.qlIndexFixing($Z$5,AM983,,Trigger)</f>
        <v>#VALUE!</v>
      </c>
      <c r="AQ983" s="102">
        <f>_xll.qlIndexFixing($AR$1,AN983,,Trigger)</f>
        <v>1.6282085412236136E-2</v>
      </c>
    </row>
    <row r="984" spans="38:43" ht="11.25" customHeight="1" x14ac:dyDescent="0.25">
      <c r="AL984" s="57" t="s">
        <v>44</v>
      </c>
      <c r="AM984" s="56">
        <f>_xll.qlInterestRateIndexFixingDate(IborIndex&amp;Tenor,AN984,Trigger)</f>
        <v>46178</v>
      </c>
      <c r="AN984" s="56">
        <f>_xll.qlCalendarAdvance(Calendar,AN983,AL984,"f",,Trigger)</f>
        <v>46182</v>
      </c>
      <c r="AO984" s="56">
        <f>_xll.qlInterestRateIndexMaturity(IborIndex&amp;Tenor,AN984,Trigger)</f>
        <v>46212</v>
      </c>
      <c r="AP984" s="102" t="e">
        <f>_xll.qlIndexFixing($Z$5,AM984,,Trigger)</f>
        <v>#VALUE!</v>
      </c>
      <c r="AQ984" s="102">
        <f>_xll.qlIndexFixing($AR$1,AN984,,Trigger)</f>
        <v>1.6293145101175799E-2</v>
      </c>
    </row>
    <row r="985" spans="38:43" ht="11.25" customHeight="1" x14ac:dyDescent="0.25">
      <c r="AL985" s="57" t="s">
        <v>44</v>
      </c>
      <c r="AM985" s="56">
        <f>_xll.qlInterestRateIndexFixingDate(IborIndex&amp;Tenor,AN985,Trigger)</f>
        <v>46185</v>
      </c>
      <c r="AN985" s="56">
        <f>_xll.qlCalendarAdvance(Calendar,AN984,AL985,"f",,Trigger)</f>
        <v>46189</v>
      </c>
      <c r="AO985" s="56">
        <f>_xll.qlInterestRateIndexMaturity(IborIndex&amp;Tenor,AN985,Trigger)</f>
        <v>46219</v>
      </c>
      <c r="AP985" s="102" t="e">
        <f>_xll.qlIndexFixing($Z$5,AM985,,Trigger)</f>
        <v>#VALUE!</v>
      </c>
      <c r="AQ985" s="102">
        <f>_xll.qlIndexFixing($AR$1,AN985,,Trigger)</f>
        <v>1.6304024220323843E-2</v>
      </c>
    </row>
    <row r="986" spans="38:43" ht="11.25" customHeight="1" x14ac:dyDescent="0.25">
      <c r="AL986" s="57" t="s">
        <v>44</v>
      </c>
      <c r="AM986" s="56">
        <f>_xll.qlInterestRateIndexFixingDate(IborIndex&amp;Tenor,AN986,Trigger)</f>
        <v>46192</v>
      </c>
      <c r="AN986" s="56">
        <f>_xll.qlCalendarAdvance(Calendar,AN985,AL986,"f",,Trigger)</f>
        <v>46196</v>
      </c>
      <c r="AO986" s="56">
        <f>_xll.qlInterestRateIndexMaturity(IborIndex&amp;Tenor,AN986,Trigger)</f>
        <v>46226</v>
      </c>
      <c r="AP986" s="102" t="e">
        <f>_xll.qlIndexFixing($Z$5,AM986,,Trigger)</f>
        <v>#VALUE!</v>
      </c>
      <c r="AQ986" s="102">
        <f>_xll.qlIndexFixing($AR$1,AN986,,Trigger)</f>
        <v>1.631472210649576E-2</v>
      </c>
    </row>
    <row r="987" spans="38:43" ht="11.25" customHeight="1" x14ac:dyDescent="0.25">
      <c r="AL987" s="57" t="s">
        <v>44</v>
      </c>
      <c r="AM987" s="56">
        <f>_xll.qlInterestRateIndexFixingDate(IborIndex&amp;Tenor,AN987,Trigger)</f>
        <v>46199</v>
      </c>
      <c r="AN987" s="56">
        <f>_xll.qlCalendarAdvance(Calendar,AN986,AL987,"f",,Trigger)</f>
        <v>46203</v>
      </c>
      <c r="AO987" s="56">
        <f>_xll.qlInterestRateIndexMaturity(IborIndex&amp;Tenor,AN987,Trigger)</f>
        <v>46234</v>
      </c>
      <c r="AP987" s="102" t="e">
        <f>_xll.qlIndexFixing($Z$5,AM987,,Trigger)</f>
        <v>#VALUE!</v>
      </c>
      <c r="AQ987" s="102">
        <f>_xll.qlIndexFixing($AR$1,AN987,,Trigger)</f>
        <v>1.6325238096519534E-2</v>
      </c>
    </row>
    <row r="988" spans="38:43" ht="11.25" customHeight="1" x14ac:dyDescent="0.25">
      <c r="AL988" s="57" t="s">
        <v>44</v>
      </c>
      <c r="AM988" s="56">
        <f>_xll.qlInterestRateIndexFixingDate(IborIndex&amp;Tenor,AN988,Trigger)</f>
        <v>46206</v>
      </c>
      <c r="AN988" s="56">
        <f>_xll.qlCalendarAdvance(Calendar,AN987,AL988,"f",,Trigger)</f>
        <v>46210</v>
      </c>
      <c r="AO988" s="56">
        <f>_xll.qlInterestRateIndexMaturity(IborIndex&amp;Tenor,AN988,Trigger)</f>
        <v>46241</v>
      </c>
      <c r="AP988" s="102" t="e">
        <f>_xll.qlIndexFixing($Z$5,AM988,,Trigger)</f>
        <v>#VALUE!</v>
      </c>
      <c r="AQ988" s="102">
        <f>_xll.qlIndexFixing($AR$1,AN988,,Trigger)</f>
        <v>1.6335571527235637E-2</v>
      </c>
    </row>
    <row r="989" spans="38:43" ht="11.25" customHeight="1" x14ac:dyDescent="0.25">
      <c r="AL989" s="57" t="s">
        <v>44</v>
      </c>
      <c r="AM989" s="56">
        <f>_xll.qlInterestRateIndexFixingDate(IborIndex&amp;Tenor,AN989,Trigger)</f>
        <v>46213</v>
      </c>
      <c r="AN989" s="56">
        <f>_xll.qlCalendarAdvance(Calendar,AN988,AL989,"f",,Trigger)</f>
        <v>46217</v>
      </c>
      <c r="AO989" s="56">
        <f>_xll.qlInterestRateIndexMaturity(IborIndex&amp;Tenor,AN989,Trigger)</f>
        <v>46248</v>
      </c>
      <c r="AP989" s="102" t="e">
        <f>_xll.qlIndexFixing($Z$5,AM989,,Trigger)</f>
        <v>#VALUE!</v>
      </c>
      <c r="AQ989" s="102">
        <f>_xll.qlIndexFixing($AR$1,AN989,,Trigger)</f>
        <v>1.6345721735482044E-2</v>
      </c>
    </row>
    <row r="990" spans="38:43" ht="11.25" customHeight="1" x14ac:dyDescent="0.25">
      <c r="AL990" s="57" t="s">
        <v>44</v>
      </c>
      <c r="AM990" s="56">
        <f>_xll.qlInterestRateIndexFixingDate(IborIndex&amp;Tenor,AN990,Trigger)</f>
        <v>46220</v>
      </c>
      <c r="AN990" s="56">
        <f>_xll.qlCalendarAdvance(Calendar,AN989,AL990,"f",,Trigger)</f>
        <v>46224</v>
      </c>
      <c r="AO990" s="56">
        <f>_xll.qlInterestRateIndexMaturity(IborIndex&amp;Tenor,AN990,Trigger)</f>
        <v>46255</v>
      </c>
      <c r="AP990" s="102" t="e">
        <f>_xll.qlIndexFixing($Z$5,AM990,,Trigger)</f>
        <v>#VALUE!</v>
      </c>
      <c r="AQ990" s="102">
        <f>_xll.qlIndexFixing($AR$1,AN990,,Trigger)</f>
        <v>1.6355688058106721E-2</v>
      </c>
    </row>
    <row r="991" spans="38:43" ht="11.25" customHeight="1" x14ac:dyDescent="0.25">
      <c r="AL991" s="57" t="s">
        <v>44</v>
      </c>
      <c r="AM991" s="56">
        <f>_xll.qlInterestRateIndexFixingDate(IborIndex&amp;Tenor,AN991,Trigger)</f>
        <v>46227</v>
      </c>
      <c r="AN991" s="56">
        <f>_xll.qlCalendarAdvance(Calendar,AN990,AL991,"f",,Trigger)</f>
        <v>46231</v>
      </c>
      <c r="AO991" s="56">
        <f>_xll.qlInterestRateIndexMaturity(IborIndex&amp;Tenor,AN991,Trigger)</f>
        <v>46262</v>
      </c>
      <c r="AP991" s="102" t="e">
        <f>_xll.qlIndexFixing($Z$5,AM991,,Trigger)</f>
        <v>#VALUE!</v>
      </c>
      <c r="AQ991" s="102">
        <f>_xll.qlIndexFixing($AR$1,AN991,,Trigger)</f>
        <v>1.6365469831960133E-2</v>
      </c>
    </row>
    <row r="992" spans="38:43" ht="11.25" customHeight="1" x14ac:dyDescent="0.25">
      <c r="AL992" s="57" t="s">
        <v>44</v>
      </c>
      <c r="AM992" s="56">
        <f>_xll.qlInterestRateIndexFixingDate(IborIndex&amp;Tenor,AN992,Trigger)</f>
        <v>46234</v>
      </c>
      <c r="AN992" s="56">
        <f>_xll.qlCalendarAdvance(Calendar,AN991,AL992,"f",,Trigger)</f>
        <v>46238</v>
      </c>
      <c r="AO992" s="56">
        <f>_xll.qlInterestRateIndexMaturity(IborIndex&amp;Tenor,AN992,Trigger)</f>
        <v>46269</v>
      </c>
      <c r="AP992" s="102" t="e">
        <f>_xll.qlIndexFixing($Z$5,AM992,,Trigger)</f>
        <v>#VALUE!</v>
      </c>
      <c r="AQ992" s="102">
        <f>_xll.qlIndexFixing($AR$1,AN992,,Trigger)</f>
        <v>1.6375066393910231E-2</v>
      </c>
    </row>
    <row r="993" spans="38:43" ht="11.25" customHeight="1" x14ac:dyDescent="0.25">
      <c r="AL993" s="57" t="s">
        <v>44</v>
      </c>
      <c r="AM993" s="56">
        <f>_xll.qlInterestRateIndexFixingDate(IborIndex&amp;Tenor,AN993,Trigger)</f>
        <v>46241</v>
      </c>
      <c r="AN993" s="56">
        <f>_xll.qlCalendarAdvance(Calendar,AN992,AL993,"f",,Trigger)</f>
        <v>46245</v>
      </c>
      <c r="AO993" s="56">
        <f>_xll.qlInterestRateIndexMaturity(IborIndex&amp;Tenor,AN993,Trigger)</f>
        <v>46276</v>
      </c>
      <c r="AP993" s="102" t="e">
        <f>_xll.qlIndexFixing($Z$5,AM993,,Trigger)</f>
        <v>#VALUE!</v>
      </c>
      <c r="AQ993" s="102">
        <f>_xll.qlIndexFixing($AR$1,AN993,,Trigger)</f>
        <v>1.6384477080822468E-2</v>
      </c>
    </row>
    <row r="994" spans="38:43" ht="11.25" customHeight="1" x14ac:dyDescent="0.25">
      <c r="AL994" s="57" t="s">
        <v>44</v>
      </c>
      <c r="AM994" s="56">
        <f>_xll.qlInterestRateIndexFixingDate(IborIndex&amp;Tenor,AN994,Trigger)</f>
        <v>46248</v>
      </c>
      <c r="AN994" s="56">
        <f>_xll.qlCalendarAdvance(Calendar,AN993,AL994,"f",,Trigger)</f>
        <v>46252</v>
      </c>
      <c r="AO994" s="56">
        <f>_xll.qlInterestRateIndexMaturity(IborIndex&amp;Tenor,AN994,Trigger)</f>
        <v>46283</v>
      </c>
      <c r="AP994" s="102" t="e">
        <f>_xll.qlIndexFixing($Z$5,AM994,,Trigger)</f>
        <v>#VALUE!</v>
      </c>
      <c r="AQ994" s="102">
        <f>_xll.qlIndexFixing($AR$1,AN994,,Trigger)</f>
        <v>1.639370122956979E-2</v>
      </c>
    </row>
    <row r="995" spans="38:43" ht="11.25" customHeight="1" x14ac:dyDescent="0.25">
      <c r="AL995" s="57" t="s">
        <v>44</v>
      </c>
      <c r="AM995" s="56">
        <f>_xll.qlInterestRateIndexFixingDate(IborIndex&amp;Tenor,AN995,Trigger)</f>
        <v>46255</v>
      </c>
      <c r="AN995" s="56">
        <f>_xll.qlCalendarAdvance(Calendar,AN994,AL995,"f",,Trigger)</f>
        <v>46259</v>
      </c>
      <c r="AO995" s="56">
        <f>_xll.qlInterestRateIndexMaturity(IborIndex&amp;Tenor,AN995,Trigger)</f>
        <v>46290</v>
      </c>
      <c r="AP995" s="102" t="e">
        <f>_xll.qlIndexFixing($Z$5,AM995,,Trigger)</f>
        <v>#VALUE!</v>
      </c>
      <c r="AQ995" s="102">
        <f>_xll.qlIndexFixing($AR$1,AN995,,Trigger)</f>
        <v>1.6402738177037635E-2</v>
      </c>
    </row>
    <row r="996" spans="38:43" ht="11.25" customHeight="1" x14ac:dyDescent="0.25">
      <c r="AL996" s="57" t="s">
        <v>44</v>
      </c>
      <c r="AM996" s="56">
        <f>_xll.qlInterestRateIndexFixingDate(IborIndex&amp;Tenor,AN996,Trigger)</f>
        <v>46262</v>
      </c>
      <c r="AN996" s="56">
        <f>_xll.qlCalendarAdvance(Calendar,AN995,AL996,"f",,Trigger)</f>
        <v>46266</v>
      </c>
      <c r="AO996" s="56">
        <f>_xll.qlInterestRateIndexMaturity(IborIndex&amp;Tenor,AN996,Trigger)</f>
        <v>46296</v>
      </c>
      <c r="AP996" s="102" t="e">
        <f>_xll.qlIndexFixing($Z$5,AM996,,Trigger)</f>
        <v>#VALUE!</v>
      </c>
      <c r="AQ996" s="102">
        <f>_xll.qlIndexFixing($AR$1,AN996,,Trigger)</f>
        <v>1.6411587260111438E-2</v>
      </c>
    </row>
    <row r="997" spans="38:43" ht="11.25" customHeight="1" x14ac:dyDescent="0.25">
      <c r="AL997" s="57" t="s">
        <v>44</v>
      </c>
      <c r="AM997" s="56">
        <f>_xll.qlInterestRateIndexFixingDate(IborIndex&amp;Tenor,AN997,Trigger)</f>
        <v>46269</v>
      </c>
      <c r="AN997" s="56">
        <f>_xll.qlCalendarAdvance(Calendar,AN996,AL997,"f",,Trigger)</f>
        <v>46273</v>
      </c>
      <c r="AO997" s="56">
        <f>_xll.qlInterestRateIndexMaturity(IborIndex&amp;Tenor,AN997,Trigger)</f>
        <v>46303</v>
      </c>
      <c r="AP997" s="102" t="e">
        <f>_xll.qlIndexFixing($Z$5,AM997,,Trigger)</f>
        <v>#VALUE!</v>
      </c>
      <c r="AQ997" s="102">
        <f>_xll.qlIndexFixing($AR$1,AN997,,Trigger)</f>
        <v>1.6420247815689126E-2</v>
      </c>
    </row>
    <row r="998" spans="38:43" ht="11.25" customHeight="1" x14ac:dyDescent="0.25">
      <c r="AL998" s="57" t="s">
        <v>44</v>
      </c>
      <c r="AM998" s="56">
        <f>_xll.qlInterestRateIndexFixingDate(IborIndex&amp;Tenor,AN998,Trigger)</f>
        <v>46276</v>
      </c>
      <c r="AN998" s="56">
        <f>_xll.qlCalendarAdvance(Calendar,AN997,AL998,"f",,Trigger)</f>
        <v>46280</v>
      </c>
      <c r="AO998" s="56">
        <f>_xll.qlInterestRateIndexMaturity(IborIndex&amp;Tenor,AN998,Trigger)</f>
        <v>46310</v>
      </c>
      <c r="AP998" s="102" t="e">
        <f>_xll.qlIndexFixing($Z$5,AM998,,Trigger)</f>
        <v>#VALUE!</v>
      </c>
      <c r="AQ998" s="102">
        <f>_xll.qlIndexFixing($AR$1,AN998,,Trigger)</f>
        <v>1.6428719180673623E-2</v>
      </c>
    </row>
    <row r="999" spans="38:43" ht="11.25" customHeight="1" x14ac:dyDescent="0.25">
      <c r="AL999" s="57" t="s">
        <v>44</v>
      </c>
      <c r="AM999" s="56">
        <f>_xll.qlInterestRateIndexFixingDate(IborIndex&amp;Tenor,AN999,Trigger)</f>
        <v>46283</v>
      </c>
      <c r="AN999" s="56">
        <f>_xll.qlCalendarAdvance(Calendar,AN998,AL999,"f",,Trigger)</f>
        <v>46287</v>
      </c>
      <c r="AO999" s="56">
        <f>_xll.qlInterestRateIndexMaturity(IborIndex&amp;Tenor,AN999,Trigger)</f>
        <v>46317</v>
      </c>
      <c r="AP999" s="102" t="e">
        <f>_xll.qlIndexFixing($Z$5,AM999,,Trigger)</f>
        <v>#VALUE!</v>
      </c>
      <c r="AQ999" s="102">
        <f>_xll.qlIndexFixing($AR$1,AN999,,Trigger)</f>
        <v>1.6437000691980341E-2</v>
      </c>
    </row>
    <row r="1000" spans="38:43" ht="11.25" customHeight="1" x14ac:dyDescent="0.25">
      <c r="AL1000" s="57" t="s">
        <v>44</v>
      </c>
      <c r="AM1000" s="56">
        <f>_xll.qlInterestRateIndexFixingDate(IborIndex&amp;Tenor,AN1000,Trigger)</f>
        <v>46290</v>
      </c>
      <c r="AN1000" s="56">
        <f>_xll.qlCalendarAdvance(Calendar,AN999,AL1000,"f",,Trigger)</f>
        <v>46294</v>
      </c>
      <c r="AO1000" s="56">
        <f>_xll.qlInterestRateIndexMaturity(IborIndex&amp;Tenor,AN1000,Trigger)</f>
        <v>46324</v>
      </c>
      <c r="AP1000" s="102" t="e">
        <f>_xll.qlIndexFixing($Z$5,AM1000,,Trigger)</f>
        <v>#VALUE!</v>
      </c>
      <c r="AQ1000" s="102">
        <f>_xll.qlIndexFixing($AR$1,AN1000,,Trigger)</f>
        <v>1.6445091686524693E-2</v>
      </c>
    </row>
    <row r="1001" spans="38:43" ht="11.25" customHeight="1" x14ac:dyDescent="0.25">
      <c r="AL1001" s="57" t="s">
        <v>44</v>
      </c>
      <c r="AM1001" s="56">
        <f>_xll.qlInterestRateIndexFixingDate(IborIndex&amp;Tenor,AN1001,Trigger)</f>
        <v>46297</v>
      </c>
      <c r="AN1001" s="56">
        <f>_xll.qlCalendarAdvance(Calendar,AN1000,AL1001,"f",,Trigger)</f>
        <v>46301</v>
      </c>
      <c r="AO1001" s="56">
        <f>_xll.qlInterestRateIndexMaturity(IborIndex&amp;Tenor,AN1001,Trigger)</f>
        <v>46332</v>
      </c>
      <c r="AP1001" s="102" t="e">
        <f>_xll.qlIndexFixing($Z$5,AM1001,,Trigger)</f>
        <v>#VALUE!</v>
      </c>
      <c r="AQ1001" s="102">
        <f>_xll.qlIndexFixing($AR$1,AN1001,,Trigger)</f>
        <v>1.645299150123708E-2</v>
      </c>
    </row>
    <row r="1002" spans="38:43" ht="11.25" customHeight="1" x14ac:dyDescent="0.25">
      <c r="AL1002" s="57" t="s">
        <v>44</v>
      </c>
      <c r="AM1002" s="56">
        <f>_xll.qlInterestRateIndexFixingDate(IborIndex&amp;Tenor,AN1002,Trigger)</f>
        <v>46304</v>
      </c>
      <c r="AN1002" s="56">
        <f>_xll.qlCalendarAdvance(Calendar,AN1001,AL1002,"f",,Trigger)</f>
        <v>46308</v>
      </c>
      <c r="AO1002" s="56">
        <f>_xll.qlInterestRateIndexMaturity(IborIndex&amp;Tenor,AN1002,Trigger)</f>
        <v>46339</v>
      </c>
      <c r="AP1002" s="102" t="e">
        <f>_xll.qlIndexFixing($Z$5,AM1002,,Trigger)</f>
        <v>#VALUE!</v>
      </c>
      <c r="AQ1002" s="102">
        <f>_xll.qlIndexFixing($AR$1,AN1002,,Trigger)</f>
        <v>1.6460699473042906E-2</v>
      </c>
    </row>
    <row r="1003" spans="38:43" ht="11.25" customHeight="1" x14ac:dyDescent="0.25">
      <c r="AL1003" s="57" t="s">
        <v>44</v>
      </c>
      <c r="AM1003" s="56">
        <f>_xll.qlInterestRateIndexFixingDate(IborIndex&amp;Tenor,AN1003,Trigger)</f>
        <v>46311</v>
      </c>
      <c r="AN1003" s="56">
        <f>_xll.qlCalendarAdvance(Calendar,AN1002,AL1003,"f",,Trigger)</f>
        <v>46315</v>
      </c>
      <c r="AO1003" s="56">
        <f>_xll.qlInterestRateIndexMaturity(IborIndex&amp;Tenor,AN1003,Trigger)</f>
        <v>46346</v>
      </c>
      <c r="AP1003" s="102" t="e">
        <f>_xll.qlIndexFixing($Z$5,AM1003,,Trigger)</f>
        <v>#VALUE!</v>
      </c>
      <c r="AQ1003" s="102">
        <f>_xll.qlIndexFixing($AR$1,AN1003,,Trigger)</f>
        <v>1.6468214938897552E-2</v>
      </c>
    </row>
    <row r="1004" spans="38:43" ht="11.25" customHeight="1" x14ac:dyDescent="0.25">
      <c r="AL1004" s="57" t="s">
        <v>44</v>
      </c>
      <c r="AM1004" s="56">
        <f>_xll.qlInterestRateIndexFixingDate(IborIndex&amp;Tenor,AN1004,Trigger)</f>
        <v>46318</v>
      </c>
      <c r="AN1004" s="56">
        <f>_xll.qlCalendarAdvance(Calendar,AN1003,AL1004,"f",,Trigger)</f>
        <v>46322</v>
      </c>
      <c r="AO1004" s="56">
        <f>_xll.qlInterestRateIndexMaturity(IborIndex&amp;Tenor,AN1004,Trigger)</f>
        <v>46353</v>
      </c>
      <c r="AP1004" s="102" t="e">
        <f>_xll.qlIndexFixing($Z$5,AM1004,,Trigger)</f>
        <v>#VALUE!</v>
      </c>
      <c r="AQ1004" s="102">
        <f>_xll.qlIndexFixing($AR$1,AN1004,,Trigger)</f>
        <v>1.6475537235743909E-2</v>
      </c>
    </row>
    <row r="1005" spans="38:43" ht="11.25" customHeight="1" x14ac:dyDescent="0.25">
      <c r="AL1005" s="57" t="s">
        <v>44</v>
      </c>
      <c r="AM1005" s="56">
        <f>_xll.qlInterestRateIndexFixingDate(IborIndex&amp;Tenor,AN1005,Trigger)</f>
        <v>46325</v>
      </c>
      <c r="AN1005" s="56">
        <f>_xll.qlCalendarAdvance(Calendar,AN1004,AL1005,"f",,Trigger)</f>
        <v>46329</v>
      </c>
      <c r="AO1005" s="56">
        <f>_xll.qlInterestRateIndexMaturity(IborIndex&amp;Tenor,AN1005,Trigger)</f>
        <v>46359</v>
      </c>
      <c r="AP1005" s="102" t="e">
        <f>_xll.qlIndexFixing($Z$5,AM1005,,Trigger)</f>
        <v>#VALUE!</v>
      </c>
      <c r="AQ1005" s="102">
        <f>_xll.qlIndexFixing($AR$1,AN1005,,Trigger)</f>
        <v>1.6482665700539856E-2</v>
      </c>
    </row>
    <row r="1006" spans="38:43" ht="11.25" customHeight="1" x14ac:dyDescent="0.25">
      <c r="AL1006" s="57" t="s">
        <v>44</v>
      </c>
      <c r="AM1006" s="56">
        <f>_xll.qlInterestRateIndexFixingDate(IborIndex&amp;Tenor,AN1006,Trigger)</f>
        <v>46332</v>
      </c>
      <c r="AN1006" s="56">
        <f>_xll.qlCalendarAdvance(Calendar,AN1005,AL1006,"f",,Trigger)</f>
        <v>46336</v>
      </c>
      <c r="AO1006" s="56">
        <f>_xll.qlInterestRateIndexMaturity(IborIndex&amp;Tenor,AN1006,Trigger)</f>
        <v>46366</v>
      </c>
      <c r="AP1006" s="102" t="e">
        <f>_xll.qlIndexFixing($Z$5,AM1006,,Trigger)</f>
        <v>#VALUE!</v>
      </c>
      <c r="AQ1006" s="102">
        <f>_xll.qlIndexFixing($AR$1,AN1006,,Trigger)</f>
        <v>1.6489599670255761E-2</v>
      </c>
    </row>
    <row r="1007" spans="38:43" ht="11.25" customHeight="1" x14ac:dyDescent="0.25">
      <c r="AL1007" s="57" t="s">
        <v>44</v>
      </c>
      <c r="AM1007" s="56">
        <f>_xll.qlInterestRateIndexFixingDate(IborIndex&amp;Tenor,AN1007,Trigger)</f>
        <v>46339</v>
      </c>
      <c r="AN1007" s="56">
        <f>_xll.qlCalendarAdvance(Calendar,AN1006,AL1007,"f",,Trigger)</f>
        <v>46343</v>
      </c>
      <c r="AO1007" s="56">
        <f>_xll.qlInterestRateIndexMaturity(IborIndex&amp;Tenor,AN1007,Trigger)</f>
        <v>46373</v>
      </c>
      <c r="AP1007" s="102" t="e">
        <f>_xll.qlIndexFixing($Z$5,AM1007,,Trigger)</f>
        <v>#VALUE!</v>
      </c>
      <c r="AQ1007" s="102">
        <f>_xll.qlIndexFixing($AR$1,AN1007,,Trigger)</f>
        <v>1.649633848186699E-2</v>
      </c>
    </row>
    <row r="1008" spans="38:43" ht="11.25" customHeight="1" x14ac:dyDescent="0.25">
      <c r="AL1008" s="57" t="s">
        <v>44</v>
      </c>
      <c r="AM1008" s="56">
        <f>_xll.qlInterestRateIndexFixingDate(IborIndex&amp;Tenor,AN1008,Trigger)</f>
        <v>46346</v>
      </c>
      <c r="AN1008" s="56">
        <f>_xll.qlCalendarAdvance(Calendar,AN1007,AL1008,"f",,Trigger)</f>
        <v>46350</v>
      </c>
      <c r="AO1008" s="56">
        <f>_xll.qlInterestRateIndexMaturity(IborIndex&amp;Tenor,AN1008,Trigger)</f>
        <v>46380</v>
      </c>
      <c r="AP1008" s="102" t="e">
        <f>_xll.qlIndexFixing($Z$5,AM1008,,Trigger)</f>
        <v>#VALUE!</v>
      </c>
      <c r="AQ1008" s="102">
        <f>_xll.qlIndexFixing($AR$1,AN1008,,Trigger)</f>
        <v>1.6502881472358899E-2</v>
      </c>
    </row>
    <row r="1009" spans="38:43" ht="11.25" customHeight="1" x14ac:dyDescent="0.25">
      <c r="AL1009" s="57" t="s">
        <v>44</v>
      </c>
      <c r="AM1009" s="56">
        <f>_xll.qlInterestRateIndexFixingDate(IborIndex&amp;Tenor,AN1009,Trigger)</f>
        <v>46353</v>
      </c>
      <c r="AN1009" s="56">
        <f>_xll.qlCalendarAdvance(Calendar,AN1008,AL1009,"f",,Trigger)</f>
        <v>46357</v>
      </c>
      <c r="AO1009" s="56">
        <f>_xll.qlInterestRateIndexMaturity(IborIndex&amp;Tenor,AN1009,Trigger)</f>
        <v>46391</v>
      </c>
      <c r="AP1009" s="102" t="e">
        <f>_xll.qlIndexFixing($Z$5,AM1009,,Trigger)</f>
        <v>#VALUE!</v>
      </c>
      <c r="AQ1009" s="102">
        <f>_xll.qlIndexFixing($AR$1,AN1009,,Trigger)</f>
        <v>1.6509227978719343E-2</v>
      </c>
    </row>
    <row r="1010" spans="38:43" ht="11.25" customHeight="1" x14ac:dyDescent="0.25">
      <c r="AL1010" s="57" t="s">
        <v>44</v>
      </c>
      <c r="AM1010" s="56">
        <f>_xll.qlInterestRateIndexFixingDate(IborIndex&amp;Tenor,AN1010,Trigger)</f>
        <v>46360</v>
      </c>
      <c r="AN1010" s="56">
        <f>_xll.qlCalendarAdvance(Calendar,AN1009,AL1010,"f",,Trigger)</f>
        <v>46364</v>
      </c>
      <c r="AO1010" s="56">
        <f>_xll.qlInterestRateIndexMaturity(IborIndex&amp;Tenor,AN1010,Trigger)</f>
        <v>46395</v>
      </c>
      <c r="AP1010" s="102" t="e">
        <f>_xll.qlIndexFixing($Z$5,AM1010,,Trigger)</f>
        <v>#VALUE!</v>
      </c>
      <c r="AQ1010" s="102">
        <f>_xll.qlIndexFixing($AR$1,AN1010,,Trigger)</f>
        <v>1.6515377337953663E-2</v>
      </c>
    </row>
    <row r="1011" spans="38:43" ht="11.25" customHeight="1" x14ac:dyDescent="0.25">
      <c r="AL1011" s="57" t="s">
        <v>44</v>
      </c>
      <c r="AM1011" s="56">
        <f>_xll.qlInterestRateIndexFixingDate(IborIndex&amp;Tenor,AN1011,Trigger)</f>
        <v>46367</v>
      </c>
      <c r="AN1011" s="56">
        <f>_xll.qlCalendarAdvance(Calendar,AN1010,AL1011,"f",,Trigger)</f>
        <v>46371</v>
      </c>
      <c r="AO1011" s="56">
        <f>_xll.qlInterestRateIndexMaturity(IborIndex&amp;Tenor,AN1011,Trigger)</f>
        <v>46402</v>
      </c>
      <c r="AP1011" s="102" t="e">
        <f>_xll.qlIndexFixing($Z$5,AM1011,,Trigger)</f>
        <v>#VALUE!</v>
      </c>
      <c r="AQ1011" s="102">
        <f>_xll.qlIndexFixing($AR$1,AN1011,,Trigger)</f>
        <v>1.6521328887072195E-2</v>
      </c>
    </row>
    <row r="1012" spans="38:43" ht="11.25" customHeight="1" x14ac:dyDescent="0.25">
      <c r="AL1012" s="57" t="s">
        <v>44</v>
      </c>
      <c r="AM1012" s="56">
        <f>_xll.qlInterestRateIndexFixingDate(IborIndex&amp;Tenor,AN1012,Trigger)</f>
        <v>46374</v>
      </c>
      <c r="AN1012" s="56">
        <f>_xll.qlCalendarAdvance(Calendar,AN1011,AL1012,"f",,Trigger)</f>
        <v>46378</v>
      </c>
      <c r="AO1012" s="56">
        <f>_xll.qlInterestRateIndexMaturity(IborIndex&amp;Tenor,AN1012,Trigger)</f>
        <v>46409</v>
      </c>
      <c r="AP1012" s="102" t="e">
        <f>_xll.qlIndexFixing($Z$5,AM1012,,Trigger)</f>
        <v>#VALUE!</v>
      </c>
      <c r="AQ1012" s="102">
        <f>_xll.qlIndexFixing($AR$1,AN1012,,Trigger)</f>
        <v>1.6527081963095269E-2</v>
      </c>
    </row>
    <row r="1013" spans="38:43" ht="11.25" customHeight="1" x14ac:dyDescent="0.25">
      <c r="AL1013" s="57" t="s">
        <v>44</v>
      </c>
      <c r="AM1013" s="56">
        <f>_xll.qlInterestRateIndexFixingDate(IborIndex&amp;Tenor,AN1013,Trigger)</f>
        <v>46380</v>
      </c>
      <c r="AN1013" s="56">
        <f>_xll.qlCalendarAdvance(Calendar,AN1012,AL1013,"f",,Trigger)</f>
        <v>46385</v>
      </c>
      <c r="AO1013" s="56">
        <f>_xll.qlInterestRateIndexMaturity(IborIndex&amp;Tenor,AN1013,Trigger)</f>
        <v>46416</v>
      </c>
      <c r="AP1013" s="102" t="e">
        <f>_xll.qlIndexFixing($Z$5,AM1013,,Trigger)</f>
        <v>#VALUE!</v>
      </c>
      <c r="AQ1013" s="102">
        <f>_xll.qlIndexFixing($AR$1,AN1013,,Trigger)</f>
        <v>1.6530355539849249E-2</v>
      </c>
    </row>
    <row r="1014" spans="38:43" ht="11.25" customHeight="1" x14ac:dyDescent="0.25">
      <c r="AL1014" s="57" t="s">
        <v>44</v>
      </c>
      <c r="AM1014" s="56">
        <f>_xll.qlInterestRateIndexFixingDate(IborIndex&amp;Tenor,AN1014,Trigger)</f>
        <v>46387</v>
      </c>
      <c r="AN1014" s="56">
        <f>_xll.qlCalendarAdvance(Calendar,AN1013,AL1014,"f",,Trigger)</f>
        <v>46392</v>
      </c>
      <c r="AO1014" s="56">
        <f>_xll.qlInterestRateIndexMaturity(IborIndex&amp;Tenor,AN1014,Trigger)</f>
        <v>46423</v>
      </c>
      <c r="AP1014" s="102" t="e">
        <f>_xll.qlIndexFixing($Z$5,AM1014,,Trigger)</f>
        <v>#VALUE!</v>
      </c>
      <c r="AQ1014" s="102">
        <f>_xll.qlIndexFixing($AR$1,AN1014,,Trigger)</f>
        <v>1.6537990043968831E-2</v>
      </c>
    </row>
    <row r="1015" spans="38:43" ht="11.25" customHeight="1" x14ac:dyDescent="0.25">
      <c r="AL1015" s="57" t="s">
        <v>44</v>
      </c>
      <c r="AM1015" s="56">
        <f>_xll.qlInterestRateIndexFixingDate(IborIndex&amp;Tenor,AN1015,Trigger)</f>
        <v>46395</v>
      </c>
      <c r="AN1015" s="56">
        <f>_xll.qlCalendarAdvance(Calendar,AN1014,AL1015,"f",,Trigger)</f>
        <v>46399</v>
      </c>
      <c r="AO1015" s="56">
        <f>_xll.qlInterestRateIndexMaturity(IborIndex&amp;Tenor,AN1015,Trigger)</f>
        <v>46430</v>
      </c>
      <c r="AP1015" s="102" t="e">
        <f>_xll.qlIndexFixing($Z$5,AM1015,,Trigger)</f>
        <v>#VALUE!</v>
      </c>
      <c r="AQ1015" s="102">
        <f>_xll.qlIndexFixing($AR$1,AN1015,,Trigger)</f>
        <v>1.6543143722907439E-2</v>
      </c>
    </row>
    <row r="1016" spans="38:43" ht="11.25" customHeight="1" x14ac:dyDescent="0.25">
      <c r="AL1016" s="57" t="s">
        <v>44</v>
      </c>
      <c r="AM1016" s="56">
        <f>_xll.qlInterestRateIndexFixingDate(IborIndex&amp;Tenor,AN1016,Trigger)</f>
        <v>46402</v>
      </c>
      <c r="AN1016" s="56">
        <f>_xll.qlCalendarAdvance(Calendar,AN1015,AL1016,"f",,Trigger)</f>
        <v>46406</v>
      </c>
      <c r="AO1016" s="56">
        <f>_xll.qlInterestRateIndexMaturity(IborIndex&amp;Tenor,AN1016,Trigger)</f>
        <v>46437</v>
      </c>
      <c r="AP1016" s="102" t="e">
        <f>_xll.qlIndexFixing($Z$5,AM1016,,Trigger)</f>
        <v>#VALUE!</v>
      </c>
      <c r="AQ1016" s="102">
        <f>_xll.qlIndexFixing($AR$1,AN1016,,Trigger)</f>
        <v>1.6548096276919333E-2</v>
      </c>
    </row>
    <row r="1017" spans="38:43" ht="11.25" customHeight="1" x14ac:dyDescent="0.25">
      <c r="AL1017" s="57" t="s">
        <v>44</v>
      </c>
      <c r="AM1017" s="56">
        <f>_xll.qlInterestRateIndexFixingDate(IborIndex&amp;Tenor,AN1017,Trigger)</f>
        <v>46409</v>
      </c>
      <c r="AN1017" s="56">
        <f>_xll.qlCalendarAdvance(Calendar,AN1016,AL1017,"f",,Trigger)</f>
        <v>46413</v>
      </c>
      <c r="AO1017" s="56">
        <f>_xll.qlInterestRateIndexMaturity(IborIndex&amp;Tenor,AN1017,Trigger)</f>
        <v>46444</v>
      </c>
      <c r="AP1017" s="102" t="e">
        <f>_xll.qlIndexFixing($Z$5,AM1017,,Trigger)</f>
        <v>#VALUE!</v>
      </c>
      <c r="AQ1017" s="102">
        <f>_xll.qlIndexFixing($AR$1,AN1017,,Trigger)</f>
        <v>1.6550736616705794E-2</v>
      </c>
    </row>
    <row r="1018" spans="38:43" ht="11.25" customHeight="1" x14ac:dyDescent="0.25">
      <c r="AL1018" s="57" t="s">
        <v>44</v>
      </c>
      <c r="AM1018" s="56">
        <f>_xll.qlInterestRateIndexFixingDate(IborIndex&amp;Tenor,AN1018,Trigger)</f>
        <v>46416</v>
      </c>
      <c r="AN1018" s="56">
        <f>_xll.qlCalendarAdvance(Calendar,AN1017,AL1018,"f",,Trigger)</f>
        <v>46420</v>
      </c>
      <c r="AO1018" s="56">
        <f>_xll.qlInterestRateIndexMaturity(IborIndex&amp;Tenor,AN1018,Trigger)</f>
        <v>46448</v>
      </c>
      <c r="AP1018" s="102" t="e">
        <f>_xll.qlIndexFixing($Z$5,AM1018,,Trigger)</f>
        <v>#VALUE!</v>
      </c>
      <c r="AQ1018" s="102">
        <f>_xll.qlIndexFixing($AR$1,AN1018,,Trigger)</f>
        <v>1.6554635976745287E-2</v>
      </c>
    </row>
    <row r="1019" spans="38:43" ht="11.25" customHeight="1" x14ac:dyDescent="0.25">
      <c r="AL1019" s="57" t="s">
        <v>44</v>
      </c>
      <c r="AM1019" s="56">
        <f>_xll.qlInterestRateIndexFixingDate(IborIndex&amp;Tenor,AN1019,Trigger)</f>
        <v>46423</v>
      </c>
      <c r="AN1019" s="56">
        <f>_xll.qlCalendarAdvance(Calendar,AN1018,AL1019,"f",,Trigger)</f>
        <v>46427</v>
      </c>
      <c r="AO1019" s="56">
        <f>_xll.qlInterestRateIndexMaturity(IborIndex&amp;Tenor,AN1019,Trigger)</f>
        <v>46455</v>
      </c>
      <c r="AP1019" s="102" t="e">
        <f>_xll.qlIndexFixing($Z$5,AM1019,,Trigger)</f>
        <v>#VALUE!</v>
      </c>
      <c r="AQ1019" s="102">
        <f>_xll.qlIndexFixing($AR$1,AN1019,,Trigger)</f>
        <v>1.6559038604313514E-2</v>
      </c>
    </row>
    <row r="1020" spans="38:43" ht="11.25" customHeight="1" x14ac:dyDescent="0.25">
      <c r="AL1020" s="57" t="s">
        <v>44</v>
      </c>
      <c r="AM1020" s="56">
        <f>_xll.qlInterestRateIndexFixingDate(IborIndex&amp;Tenor,AN1020,Trigger)</f>
        <v>46430</v>
      </c>
      <c r="AN1020" s="56">
        <f>_xll.qlCalendarAdvance(Calendar,AN1019,AL1020,"f",,Trigger)</f>
        <v>46434</v>
      </c>
      <c r="AO1020" s="56">
        <f>_xll.qlInterestRateIndexMaturity(IborIndex&amp;Tenor,AN1020,Trigger)</f>
        <v>46462</v>
      </c>
      <c r="AP1020" s="102" t="e">
        <f>_xll.qlIndexFixing($Z$5,AM1020,,Trigger)</f>
        <v>#VALUE!</v>
      </c>
      <c r="AQ1020" s="102">
        <f>_xll.qlIndexFixing($AR$1,AN1020,,Trigger)</f>
        <v>1.6563237681899157E-2</v>
      </c>
    </row>
    <row r="1021" spans="38:43" ht="11.25" customHeight="1" x14ac:dyDescent="0.25">
      <c r="AL1021" s="57" t="s">
        <v>44</v>
      </c>
      <c r="AM1021" s="56">
        <f>_xll.qlInterestRateIndexFixingDate(IborIndex&amp;Tenor,AN1021,Trigger)</f>
        <v>46437</v>
      </c>
      <c r="AN1021" s="56">
        <f>_xll.qlCalendarAdvance(Calendar,AN1020,AL1021,"f",,Trigger)</f>
        <v>46441</v>
      </c>
      <c r="AO1021" s="56">
        <f>_xll.qlInterestRateIndexMaturity(IborIndex&amp;Tenor,AN1021,Trigger)</f>
        <v>46469</v>
      </c>
      <c r="AP1021" s="102" t="e">
        <f>_xll.qlIndexFixing($Z$5,AM1021,,Trigger)</f>
        <v>#VALUE!</v>
      </c>
      <c r="AQ1021" s="102">
        <f>_xll.qlIndexFixing($AR$1,AN1021,,Trigger)</f>
        <v>1.6567232546760926E-2</v>
      </c>
    </row>
    <row r="1022" spans="38:43" ht="11.25" customHeight="1" x14ac:dyDescent="0.25">
      <c r="AL1022" s="57" t="s">
        <v>44</v>
      </c>
      <c r="AM1022" s="56">
        <f>_xll.qlInterestRateIndexFixingDate(IborIndex&amp;Tenor,AN1022,Trigger)</f>
        <v>46444</v>
      </c>
      <c r="AN1022" s="56">
        <f>_xll.qlCalendarAdvance(Calendar,AN1021,AL1022,"f",,Trigger)</f>
        <v>46448</v>
      </c>
      <c r="AO1022" s="56">
        <f>_xll.qlInterestRateIndexMaturity(IborIndex&amp;Tenor,AN1022,Trigger)</f>
        <v>46479</v>
      </c>
      <c r="AP1022" s="102" t="e">
        <f>_xll.qlIndexFixing($Z$5,AM1022,,Trigger)</f>
        <v>#VALUE!</v>
      </c>
      <c r="AQ1022" s="102">
        <f>_xll.qlIndexFixing($AR$1,AN1022,,Trigger)</f>
        <v>1.6573550853908048E-2</v>
      </c>
    </row>
    <row r="1023" spans="38:43" ht="11.25" customHeight="1" x14ac:dyDescent="0.25">
      <c r="AL1023" s="57" t="s">
        <v>44</v>
      </c>
      <c r="AM1023" s="56">
        <f>_xll.qlInterestRateIndexFixingDate(IborIndex&amp;Tenor,AN1023,Trigger)</f>
        <v>46451</v>
      </c>
      <c r="AN1023" s="56">
        <f>_xll.qlCalendarAdvance(Calendar,AN1022,AL1023,"f",,Trigger)</f>
        <v>46455</v>
      </c>
      <c r="AO1023" s="56">
        <f>_xll.qlInterestRateIndexMaturity(IborIndex&amp;Tenor,AN1023,Trigger)</f>
        <v>46486</v>
      </c>
      <c r="AP1023" s="102" t="e">
        <f>_xll.qlIndexFixing($Z$5,AM1023,,Trigger)</f>
        <v>#VALUE!</v>
      </c>
      <c r="AQ1023" s="102">
        <f>_xll.qlIndexFixing($AR$1,AN1023,,Trigger)</f>
        <v>1.6577076971833193E-2</v>
      </c>
    </row>
    <row r="1024" spans="38:43" ht="11.25" customHeight="1" x14ac:dyDescent="0.25">
      <c r="AL1024" s="57" t="s">
        <v>44</v>
      </c>
      <c r="AM1024" s="56">
        <f>_xll.qlInterestRateIndexFixingDate(IborIndex&amp;Tenor,AN1024,Trigger)</f>
        <v>46458</v>
      </c>
      <c r="AN1024" s="56">
        <f>_xll.qlCalendarAdvance(Calendar,AN1023,AL1024,"f",,Trigger)</f>
        <v>46462</v>
      </c>
      <c r="AO1024" s="56">
        <f>_xll.qlInterestRateIndexMaturity(IborIndex&amp;Tenor,AN1024,Trigger)</f>
        <v>46493</v>
      </c>
      <c r="AP1024" s="102" t="e">
        <f>_xll.qlIndexFixing($Z$5,AM1024,,Trigger)</f>
        <v>#VALUE!</v>
      </c>
      <c r="AQ1024" s="102">
        <f>_xll.qlIndexFixing($AR$1,AN1024,,Trigger)</f>
        <v>1.6580396661638741E-2</v>
      </c>
    </row>
    <row r="1025" spans="38:43" ht="11.25" customHeight="1" x14ac:dyDescent="0.25">
      <c r="AL1025" s="57" t="s">
        <v>44</v>
      </c>
      <c r="AM1025" s="56">
        <f>_xll.qlInterestRateIndexFixingDate(IborIndex&amp;Tenor,AN1025,Trigger)</f>
        <v>46465</v>
      </c>
      <c r="AN1025" s="56">
        <f>_xll.qlCalendarAdvance(Calendar,AN1024,AL1025,"f",,Trigger)</f>
        <v>46469</v>
      </c>
      <c r="AO1025" s="56">
        <f>_xll.qlInterestRateIndexMaturity(IborIndex&amp;Tenor,AN1025,Trigger)</f>
        <v>46500</v>
      </c>
      <c r="AP1025" s="102" t="e">
        <f>_xll.qlIndexFixing($Z$5,AM1025,,Trigger)</f>
        <v>#VALUE!</v>
      </c>
      <c r="AQ1025" s="102">
        <f>_xll.qlIndexFixing($AR$1,AN1025,,Trigger)</f>
        <v>1.658350926046992E-2</v>
      </c>
    </row>
    <row r="1026" spans="38:43" ht="11.25" customHeight="1" x14ac:dyDescent="0.25">
      <c r="AL1026" s="57" t="s">
        <v>44</v>
      </c>
      <c r="AM1026" s="56">
        <f>_xll.qlInterestRateIndexFixingDate(IborIndex&amp;Tenor,AN1026,Trigger)</f>
        <v>46470</v>
      </c>
      <c r="AN1026" s="56">
        <f>_xll.qlCalendarAdvance(Calendar,AN1025,AL1026,"f",,Trigger)</f>
        <v>46476</v>
      </c>
      <c r="AO1026" s="56">
        <f>_xll.qlInterestRateIndexMaturity(IborIndex&amp;Tenor,AN1026,Trigger)</f>
        <v>46507</v>
      </c>
      <c r="AP1026" s="102" t="e">
        <f>_xll.qlIndexFixing($Z$5,AM1026,,Trigger)</f>
        <v>#VALUE!</v>
      </c>
      <c r="AQ1026" s="102">
        <f>_xll.qlIndexFixing($AR$1,AN1026,,Trigger)</f>
        <v>1.6586414105486946E-2</v>
      </c>
    </row>
    <row r="1027" spans="38:43" ht="11.25" customHeight="1" x14ac:dyDescent="0.25">
      <c r="AL1027" s="57" t="s">
        <v>44</v>
      </c>
      <c r="AM1027" s="56">
        <f>_xll.qlInterestRateIndexFixingDate(IborIndex&amp;Tenor,AN1027,Trigger)</f>
        <v>46479</v>
      </c>
      <c r="AN1027" s="56">
        <f>_xll.qlCalendarAdvance(Calendar,AN1026,AL1027,"f",,Trigger)</f>
        <v>46483</v>
      </c>
      <c r="AO1027" s="56">
        <f>_xll.qlInterestRateIndexMaturity(IborIndex&amp;Tenor,AN1027,Trigger)</f>
        <v>46513</v>
      </c>
      <c r="AP1027" s="102" t="e">
        <f>_xll.qlIndexFixing($Z$5,AM1027,,Trigger)</f>
        <v>#VALUE!</v>
      </c>
      <c r="AQ1027" s="102">
        <f>_xll.qlIndexFixing($AR$1,AN1027,,Trigger)</f>
        <v>1.658911053386003E-2</v>
      </c>
    </row>
    <row r="1028" spans="38:43" ht="11.25" customHeight="1" x14ac:dyDescent="0.25">
      <c r="AL1028" s="57" t="s">
        <v>44</v>
      </c>
      <c r="AM1028" s="56">
        <f>_xll.qlInterestRateIndexFixingDate(IborIndex&amp;Tenor,AN1028,Trigger)</f>
        <v>46486</v>
      </c>
      <c r="AN1028" s="56">
        <f>_xll.qlCalendarAdvance(Calendar,AN1027,AL1028,"f",,Trigger)</f>
        <v>46490</v>
      </c>
      <c r="AO1028" s="56">
        <f>_xll.qlInterestRateIndexMaturity(IborIndex&amp;Tenor,AN1028,Trigger)</f>
        <v>46520</v>
      </c>
      <c r="AP1028" s="102" t="e">
        <f>_xll.qlIndexFixing($Z$5,AM1028,,Trigger)</f>
        <v>#VALUE!</v>
      </c>
      <c r="AQ1028" s="102">
        <f>_xll.qlIndexFixing($AR$1,AN1028,,Trigger)</f>
        <v>1.6591598320004619E-2</v>
      </c>
    </row>
    <row r="1029" spans="38:43" ht="11.25" customHeight="1" x14ac:dyDescent="0.25">
      <c r="AL1029" s="57" t="s">
        <v>44</v>
      </c>
      <c r="AM1029" s="56">
        <f>_xll.qlInterestRateIndexFixingDate(IborIndex&amp;Tenor,AN1029,Trigger)</f>
        <v>46493</v>
      </c>
      <c r="AN1029" s="56">
        <f>_xll.qlCalendarAdvance(Calendar,AN1028,AL1029,"f",,Trigger)</f>
        <v>46497</v>
      </c>
      <c r="AO1029" s="56">
        <f>_xll.qlInterestRateIndexMaturity(IborIndex&amp;Tenor,AN1029,Trigger)</f>
        <v>46527</v>
      </c>
      <c r="AP1029" s="102" t="e">
        <f>_xll.qlIndexFixing($Z$5,AM1029,,Trigger)</f>
        <v>#VALUE!</v>
      </c>
      <c r="AQ1029" s="102">
        <f>_xll.qlIndexFixing($AR$1,AN1029,,Trigger)</f>
        <v>1.6593891709303088E-2</v>
      </c>
    </row>
    <row r="1030" spans="38:43" ht="11.25" customHeight="1" x14ac:dyDescent="0.25">
      <c r="AL1030" s="57" t="s">
        <v>44</v>
      </c>
      <c r="AM1030" s="56">
        <f>_xll.qlInterestRateIndexFixingDate(IborIndex&amp;Tenor,AN1030,Trigger)</f>
        <v>46500</v>
      </c>
      <c r="AN1030" s="56">
        <f>_xll.qlCalendarAdvance(Calendar,AN1029,AL1030,"f",,Trigger)</f>
        <v>46504</v>
      </c>
      <c r="AO1030" s="56">
        <f>_xll.qlInterestRateIndexMaturity(IborIndex&amp;Tenor,AN1030,Trigger)</f>
        <v>46534</v>
      </c>
      <c r="AP1030" s="102" t="e">
        <f>_xll.qlIndexFixing($Z$5,AM1030,,Trigger)</f>
        <v>#VALUE!</v>
      </c>
      <c r="AQ1030" s="102">
        <f>_xll.qlIndexFixing($AR$1,AN1030,,Trigger)</f>
        <v>1.6596022506359387E-2</v>
      </c>
    </row>
    <row r="1031" spans="38:43" ht="11.25" customHeight="1" x14ac:dyDescent="0.25">
      <c r="AL1031" s="57" t="s">
        <v>44</v>
      </c>
      <c r="AM1031" s="56">
        <f>_xll.qlInterestRateIndexFixingDate(IborIndex&amp;Tenor,AN1031,Trigger)</f>
        <v>46507</v>
      </c>
      <c r="AN1031" s="56">
        <f>_xll.qlCalendarAdvance(Calendar,AN1030,AL1031,"f",,Trigger)</f>
        <v>46511</v>
      </c>
      <c r="AO1031" s="56">
        <f>_xll.qlInterestRateIndexMaturity(IborIndex&amp;Tenor,AN1031,Trigger)</f>
        <v>46542</v>
      </c>
      <c r="AP1031" s="102" t="e">
        <f>_xll.qlIndexFixing($Z$5,AM1031,,Trigger)</f>
        <v>#VALUE!</v>
      </c>
      <c r="AQ1031" s="102">
        <f>_xll.qlIndexFixing($AR$1,AN1031,,Trigger)</f>
        <v>1.659802376333952E-2</v>
      </c>
    </row>
    <row r="1032" spans="38:43" ht="11.25" customHeight="1" x14ac:dyDescent="0.25">
      <c r="AL1032" s="57" t="s">
        <v>44</v>
      </c>
      <c r="AM1032" s="56">
        <f>_xll.qlInterestRateIndexFixingDate(IborIndex&amp;Tenor,AN1032,Trigger)</f>
        <v>46514</v>
      </c>
      <c r="AN1032" s="56">
        <f>_xll.qlCalendarAdvance(Calendar,AN1031,AL1032,"f",,Trigger)</f>
        <v>46518</v>
      </c>
      <c r="AO1032" s="56">
        <f>_xll.qlInterestRateIndexMaturity(IborIndex&amp;Tenor,AN1032,Trigger)</f>
        <v>46549</v>
      </c>
      <c r="AP1032" s="102" t="e">
        <f>_xll.qlIndexFixing($Z$5,AM1032,,Trigger)</f>
        <v>#VALUE!</v>
      </c>
      <c r="AQ1032" s="102">
        <f>_xll.qlIndexFixing($AR$1,AN1032,,Trigger)</f>
        <v>1.6599928745191783E-2</v>
      </c>
    </row>
    <row r="1033" spans="38:43" ht="11.25" customHeight="1" x14ac:dyDescent="0.25">
      <c r="AL1033" s="57" t="s">
        <v>44</v>
      </c>
      <c r="AM1033" s="56">
        <f>_xll.qlInterestRateIndexFixingDate(IborIndex&amp;Tenor,AN1033,Trigger)</f>
        <v>46521</v>
      </c>
      <c r="AN1033" s="56">
        <f>_xll.qlCalendarAdvance(Calendar,AN1032,AL1033,"f",,Trigger)</f>
        <v>46525</v>
      </c>
      <c r="AO1033" s="56">
        <f>_xll.qlInterestRateIndexMaturity(IborIndex&amp;Tenor,AN1033,Trigger)</f>
        <v>46556</v>
      </c>
      <c r="AP1033" s="102" t="e">
        <f>_xll.qlIndexFixing($Z$5,AM1033,,Trigger)</f>
        <v>#VALUE!</v>
      </c>
      <c r="AQ1033" s="102">
        <f>_xll.qlIndexFixing($AR$1,AN1033,,Trigger)</f>
        <v>1.6601767429344216E-2</v>
      </c>
    </row>
    <row r="1034" spans="38:43" ht="11.25" customHeight="1" x14ac:dyDescent="0.25">
      <c r="AL1034" s="57" t="s">
        <v>44</v>
      </c>
      <c r="AM1034" s="56">
        <f>_xll.qlInterestRateIndexFixingDate(IborIndex&amp;Tenor,AN1034,Trigger)</f>
        <v>46528</v>
      </c>
      <c r="AN1034" s="56">
        <f>_xll.qlCalendarAdvance(Calendar,AN1033,AL1034,"f",,Trigger)</f>
        <v>46532</v>
      </c>
      <c r="AO1034" s="56">
        <f>_xll.qlInterestRateIndexMaturity(IborIndex&amp;Tenor,AN1034,Trigger)</f>
        <v>46563</v>
      </c>
      <c r="AP1034" s="102" t="e">
        <f>_xll.qlIndexFixing($Z$5,AM1034,,Trigger)</f>
        <v>#VALUE!</v>
      </c>
      <c r="AQ1034" s="102">
        <f>_xll.qlIndexFixing($AR$1,AN1034,,Trigger)</f>
        <v>1.6603548347746966E-2</v>
      </c>
    </row>
    <row r="1035" spans="38:43" ht="11.25" customHeight="1" x14ac:dyDescent="0.25">
      <c r="AL1035" s="57" t="s">
        <v>44</v>
      </c>
      <c r="AM1035" s="56">
        <f>_xll.qlInterestRateIndexFixingDate(IborIndex&amp;Tenor,AN1035,Trigger)</f>
        <v>46535</v>
      </c>
      <c r="AN1035" s="56">
        <f>_xll.qlCalendarAdvance(Calendar,AN1034,AL1035,"f",,Trigger)</f>
        <v>46539</v>
      </c>
      <c r="AO1035" s="56">
        <f>_xll.qlInterestRateIndexMaturity(IborIndex&amp;Tenor,AN1035,Trigger)</f>
        <v>46569</v>
      </c>
      <c r="AP1035" s="102" t="e">
        <f>_xll.qlIndexFixing($Z$5,AM1035,,Trigger)</f>
        <v>#VALUE!</v>
      </c>
      <c r="AQ1035" s="102">
        <f>_xll.qlIndexFixing($AR$1,AN1035,,Trigger)</f>
        <v>1.6605271826496681E-2</v>
      </c>
    </row>
    <row r="1036" spans="38:43" ht="11.25" customHeight="1" x14ac:dyDescent="0.25">
      <c r="AL1036" s="57" t="s">
        <v>44</v>
      </c>
      <c r="AM1036" s="56">
        <f>_xll.qlInterestRateIndexFixingDate(IborIndex&amp;Tenor,AN1036,Trigger)</f>
        <v>46542</v>
      </c>
      <c r="AN1036" s="56">
        <f>_xll.qlCalendarAdvance(Calendar,AN1035,AL1036,"f",,Trigger)</f>
        <v>46546</v>
      </c>
      <c r="AO1036" s="56">
        <f>_xll.qlInterestRateIndexMaturity(IborIndex&amp;Tenor,AN1036,Trigger)</f>
        <v>46576</v>
      </c>
      <c r="AP1036" s="102" t="e">
        <f>_xll.qlIndexFixing($Z$5,AM1036,,Trigger)</f>
        <v>#VALUE!</v>
      </c>
      <c r="AQ1036" s="102">
        <f>_xll.qlIndexFixing($AR$1,AN1036,,Trigger)</f>
        <v>1.6606938175520447E-2</v>
      </c>
    </row>
    <row r="1037" spans="38:43" ht="11.25" customHeight="1" x14ac:dyDescent="0.25">
      <c r="AL1037" s="57" t="s">
        <v>44</v>
      </c>
      <c r="AM1037" s="56">
        <f>_xll.qlInterestRateIndexFixingDate(IborIndex&amp;Tenor,AN1037,Trigger)</f>
        <v>46549</v>
      </c>
      <c r="AN1037" s="56">
        <f>_xll.qlCalendarAdvance(Calendar,AN1036,AL1037,"f",,Trigger)</f>
        <v>46553</v>
      </c>
      <c r="AO1037" s="56">
        <f>_xll.qlInterestRateIndexMaturity(IborIndex&amp;Tenor,AN1037,Trigger)</f>
        <v>46583</v>
      </c>
      <c r="AP1037" s="102" t="e">
        <f>_xll.qlIndexFixing($Z$5,AM1037,,Trigger)</f>
        <v>#VALUE!</v>
      </c>
      <c r="AQ1037" s="102">
        <f>_xll.qlIndexFixing($AR$1,AN1037,,Trigger)</f>
        <v>1.6608547704735355E-2</v>
      </c>
    </row>
    <row r="1038" spans="38:43" ht="11.25" customHeight="1" x14ac:dyDescent="0.25">
      <c r="AL1038" s="57" t="s">
        <v>44</v>
      </c>
      <c r="AM1038" s="56">
        <f>_xll.qlInterestRateIndexFixingDate(IborIndex&amp;Tenor,AN1038,Trigger)</f>
        <v>46556</v>
      </c>
      <c r="AN1038" s="56">
        <f>_xll.qlCalendarAdvance(Calendar,AN1037,AL1038,"f",,Trigger)</f>
        <v>46560</v>
      </c>
      <c r="AO1038" s="56">
        <f>_xll.qlInterestRateIndexMaturity(IborIndex&amp;Tenor,AN1038,Trigger)</f>
        <v>46590</v>
      </c>
      <c r="AP1038" s="102" t="e">
        <f>_xll.qlIndexFixing($Z$5,AM1038,,Trigger)</f>
        <v>#VALUE!</v>
      </c>
      <c r="AQ1038" s="102">
        <f>_xll.qlIndexFixing($AR$1,AN1038,,Trigger)</f>
        <v>1.6610100724070986E-2</v>
      </c>
    </row>
    <row r="1039" spans="38:43" ht="11.25" customHeight="1" x14ac:dyDescent="0.25">
      <c r="AL1039" s="57" t="s">
        <v>44</v>
      </c>
      <c r="AM1039" s="56">
        <f>_xll.qlInterestRateIndexFixingDate(IborIndex&amp;Tenor,AN1039,Trigger)</f>
        <v>46563</v>
      </c>
      <c r="AN1039" s="56">
        <f>_xll.qlCalendarAdvance(Calendar,AN1038,AL1039,"f",,Trigger)</f>
        <v>46567</v>
      </c>
      <c r="AO1039" s="56">
        <f>_xll.qlInterestRateIndexMaturity(IborIndex&amp;Tenor,AN1039,Trigger)</f>
        <v>46597</v>
      </c>
      <c r="AP1039" s="102" t="e">
        <f>_xll.qlIndexFixing($Z$5,AM1039,,Trigger)</f>
        <v>#VALUE!</v>
      </c>
      <c r="AQ1039" s="102">
        <f>_xll.qlIndexFixing($AR$1,AN1039,,Trigger)</f>
        <v>1.6611597543446932E-2</v>
      </c>
    </row>
    <row r="1040" spans="38:43" ht="11.25" customHeight="1" x14ac:dyDescent="0.25">
      <c r="AL1040" s="57" t="s">
        <v>44</v>
      </c>
      <c r="AM1040" s="56">
        <f>_xll.qlInterestRateIndexFixingDate(IborIndex&amp;Tenor,AN1040,Trigger)</f>
        <v>46570</v>
      </c>
      <c r="AN1040" s="56">
        <f>_xll.qlCalendarAdvance(Calendar,AN1039,AL1040,"f",,Trigger)</f>
        <v>46574</v>
      </c>
      <c r="AO1040" s="56">
        <f>_xll.qlInterestRateIndexMaturity(IborIndex&amp;Tenor,AN1040,Trigger)</f>
        <v>46605</v>
      </c>
      <c r="AP1040" s="102" t="e">
        <f>_xll.qlIndexFixing($Z$5,AM1040,,Trigger)</f>
        <v>#VALUE!</v>
      </c>
      <c r="AQ1040" s="102">
        <f>_xll.qlIndexFixing($AR$1,AN1040,,Trigger)</f>
        <v>1.6613038472792774E-2</v>
      </c>
    </row>
    <row r="1041" spans="38:43" ht="11.25" customHeight="1" x14ac:dyDescent="0.25">
      <c r="AL1041" s="57" t="s">
        <v>44</v>
      </c>
      <c r="AM1041" s="56">
        <f>_xll.qlInterestRateIndexFixingDate(IborIndex&amp;Tenor,AN1041,Trigger)</f>
        <v>46577</v>
      </c>
      <c r="AN1041" s="56">
        <f>_xll.qlCalendarAdvance(Calendar,AN1040,AL1041,"f",,Trigger)</f>
        <v>46581</v>
      </c>
      <c r="AO1041" s="56">
        <f>_xll.qlInterestRateIndexMaturity(IborIndex&amp;Tenor,AN1041,Trigger)</f>
        <v>46612</v>
      </c>
      <c r="AP1041" s="102" t="e">
        <f>_xll.qlIndexFixing($Z$5,AM1041,,Trigger)</f>
        <v>#VALUE!</v>
      </c>
      <c r="AQ1041" s="102">
        <f>_xll.qlIndexFixing($AR$1,AN1041,,Trigger)</f>
        <v>1.6614423822035596E-2</v>
      </c>
    </row>
    <row r="1042" spans="38:43" ht="11.25" customHeight="1" x14ac:dyDescent="0.25">
      <c r="AL1042" s="57" t="s">
        <v>44</v>
      </c>
      <c r="AM1042" s="56">
        <f>_xll.qlInterestRateIndexFixingDate(IborIndex&amp;Tenor,AN1042,Trigger)</f>
        <v>46584</v>
      </c>
      <c r="AN1042" s="56">
        <f>_xll.qlCalendarAdvance(Calendar,AN1041,AL1042,"f",,Trigger)</f>
        <v>46588</v>
      </c>
      <c r="AO1042" s="56">
        <f>_xll.qlInterestRateIndexMaturity(IborIndex&amp;Tenor,AN1042,Trigger)</f>
        <v>46619</v>
      </c>
      <c r="AP1042" s="102" t="e">
        <f>_xll.qlIndexFixing($Z$5,AM1042,,Trigger)</f>
        <v>#VALUE!</v>
      </c>
      <c r="AQ1042" s="102">
        <f>_xll.qlIndexFixing($AR$1,AN1042,,Trigger)</f>
        <v>1.6615753901097485E-2</v>
      </c>
    </row>
    <row r="1043" spans="38:43" ht="11.25" customHeight="1" x14ac:dyDescent="0.25">
      <c r="AL1043" s="57" t="s">
        <v>44</v>
      </c>
      <c r="AM1043" s="56">
        <f>_xll.qlInterestRateIndexFixingDate(IborIndex&amp;Tenor,AN1043,Trigger)</f>
        <v>46591</v>
      </c>
      <c r="AN1043" s="56">
        <f>_xll.qlCalendarAdvance(Calendar,AN1042,AL1043,"f",,Trigger)</f>
        <v>46595</v>
      </c>
      <c r="AO1043" s="56">
        <f>_xll.qlInterestRateIndexMaturity(IborIndex&amp;Tenor,AN1043,Trigger)</f>
        <v>46626</v>
      </c>
      <c r="AP1043" s="102" t="e">
        <f>_xll.qlIndexFixing($Z$5,AM1043,,Trigger)</f>
        <v>#VALUE!</v>
      </c>
      <c r="AQ1043" s="102">
        <f>_xll.qlIndexFixing($AR$1,AN1043,,Trigger)</f>
        <v>1.6617029019913021E-2</v>
      </c>
    </row>
    <row r="1044" spans="38:43" ht="11.25" customHeight="1" x14ac:dyDescent="0.25">
      <c r="AL1044" s="57" t="s">
        <v>44</v>
      </c>
      <c r="AM1044" s="56">
        <f>_xll.qlInterestRateIndexFixingDate(IborIndex&amp;Tenor,AN1044,Trigger)</f>
        <v>46598</v>
      </c>
      <c r="AN1044" s="56">
        <f>_xll.qlCalendarAdvance(Calendar,AN1043,AL1044,"f",,Trigger)</f>
        <v>46602</v>
      </c>
      <c r="AO1044" s="56">
        <f>_xll.qlInterestRateIndexMaturity(IborIndex&amp;Tenor,AN1044,Trigger)</f>
        <v>46633</v>
      </c>
      <c r="AP1044" s="102" t="e">
        <f>_xll.qlIndexFixing($Z$5,AM1044,,Trigger)</f>
        <v>#VALUE!</v>
      </c>
      <c r="AQ1044" s="102">
        <f>_xll.qlIndexFixing($AR$1,AN1044,,Trigger)</f>
        <v>1.6618249488409287E-2</v>
      </c>
    </row>
    <row r="1045" spans="38:43" ht="11.25" customHeight="1" x14ac:dyDescent="0.25">
      <c r="AL1045" s="57" t="s">
        <v>44</v>
      </c>
      <c r="AM1045" s="56">
        <f>_xll.qlInterestRateIndexFixingDate(IborIndex&amp;Tenor,AN1045,Trigger)</f>
        <v>46605</v>
      </c>
      <c r="AN1045" s="56">
        <f>_xll.qlCalendarAdvance(Calendar,AN1044,AL1045,"f",,Trigger)</f>
        <v>46609</v>
      </c>
      <c r="AO1045" s="56">
        <f>_xll.qlInterestRateIndexMaturity(IborIndex&amp;Tenor,AN1045,Trigger)</f>
        <v>46640</v>
      </c>
      <c r="AP1045" s="102" t="e">
        <f>_xll.qlIndexFixing($Z$5,AM1045,,Trigger)</f>
        <v>#VALUE!</v>
      </c>
      <c r="AQ1045" s="102">
        <f>_xll.qlIndexFixing($AR$1,AN1045,,Trigger)</f>
        <v>1.6619415616518363E-2</v>
      </c>
    </row>
    <row r="1046" spans="38:43" ht="11.25" customHeight="1" x14ac:dyDescent="0.25">
      <c r="AL1046" s="57" t="s">
        <v>44</v>
      </c>
      <c r="AM1046" s="56">
        <f>_xll.qlInterestRateIndexFixingDate(IborIndex&amp;Tenor,AN1046,Trigger)</f>
        <v>46612</v>
      </c>
      <c r="AN1046" s="56">
        <f>_xll.qlCalendarAdvance(Calendar,AN1045,AL1046,"f",,Trigger)</f>
        <v>46616</v>
      </c>
      <c r="AO1046" s="56">
        <f>_xll.qlInterestRateIndexMaturity(IborIndex&amp;Tenor,AN1046,Trigger)</f>
        <v>46647</v>
      </c>
      <c r="AP1046" s="102" t="e">
        <f>_xll.qlIndexFixing($Z$5,AM1046,,Trigger)</f>
        <v>#VALUE!</v>
      </c>
      <c r="AQ1046" s="102">
        <f>_xll.qlIndexFixing($AR$1,AN1046,,Trigger)</f>
        <v>1.6620527714167332E-2</v>
      </c>
    </row>
    <row r="1047" spans="38:43" ht="11.25" customHeight="1" x14ac:dyDescent="0.25">
      <c r="AL1047" s="57" t="s">
        <v>44</v>
      </c>
      <c r="AM1047" s="56">
        <f>_xll.qlInterestRateIndexFixingDate(IborIndex&amp;Tenor,AN1047,Trigger)</f>
        <v>46619</v>
      </c>
      <c r="AN1047" s="56">
        <f>_xll.qlCalendarAdvance(Calendar,AN1046,AL1047,"f",,Trigger)</f>
        <v>46623</v>
      </c>
      <c r="AO1047" s="56">
        <f>_xll.qlInterestRateIndexMaturity(IborIndex&amp;Tenor,AN1047,Trigger)</f>
        <v>46654</v>
      </c>
      <c r="AP1047" s="102" t="e">
        <f>_xll.qlIndexFixing($Z$5,AM1047,,Trigger)</f>
        <v>#VALUE!</v>
      </c>
      <c r="AQ1047" s="102">
        <f>_xll.qlIndexFixing($AR$1,AN1047,,Trigger)</f>
        <v>1.6621586091293272E-2</v>
      </c>
    </row>
    <row r="1048" spans="38:43" ht="11.25" customHeight="1" x14ac:dyDescent="0.25">
      <c r="AL1048" s="57" t="s">
        <v>44</v>
      </c>
      <c r="AM1048" s="56">
        <f>_xll.qlInterestRateIndexFixingDate(IborIndex&amp;Tenor,AN1048,Trigger)</f>
        <v>46626</v>
      </c>
      <c r="AN1048" s="56">
        <f>_xll.qlCalendarAdvance(Calendar,AN1047,AL1048,"f",,Trigger)</f>
        <v>46630</v>
      </c>
      <c r="AO1048" s="56">
        <f>_xll.qlInterestRateIndexMaturity(IborIndex&amp;Tenor,AN1048,Trigger)</f>
        <v>46660</v>
      </c>
      <c r="AP1048" s="102" t="e">
        <f>_xll.qlIndexFixing($Z$5,AM1048,,Trigger)</f>
        <v>#VALUE!</v>
      </c>
      <c r="AQ1048" s="102">
        <f>_xll.qlIndexFixing($AR$1,AN1048,,Trigger)</f>
        <v>1.6622591057828262E-2</v>
      </c>
    </row>
    <row r="1049" spans="38:43" ht="11.25" customHeight="1" x14ac:dyDescent="0.25">
      <c r="AL1049" s="57" t="s">
        <v>44</v>
      </c>
      <c r="AM1049" s="56">
        <f>_xll.qlInterestRateIndexFixingDate(IborIndex&amp;Tenor,AN1049,Trigger)</f>
        <v>46633</v>
      </c>
      <c r="AN1049" s="56">
        <f>_xll.qlCalendarAdvance(Calendar,AN1048,AL1049,"f",,Trigger)</f>
        <v>46637</v>
      </c>
      <c r="AO1049" s="56">
        <f>_xll.qlInterestRateIndexMaturity(IborIndex&amp;Tenor,AN1049,Trigger)</f>
        <v>46667</v>
      </c>
      <c r="AP1049" s="102" t="e">
        <f>_xll.qlIndexFixing($Z$5,AM1049,,Trigger)</f>
        <v>#VALUE!</v>
      </c>
      <c r="AQ1049" s="102">
        <f>_xll.qlIndexFixing($AR$1,AN1049,,Trigger)</f>
        <v>1.662354292370688E-2</v>
      </c>
    </row>
    <row r="1050" spans="38:43" ht="11.25" customHeight="1" x14ac:dyDescent="0.25">
      <c r="AL1050" s="57" t="s">
        <v>44</v>
      </c>
      <c r="AM1050" s="56">
        <f>_xll.qlInterestRateIndexFixingDate(IborIndex&amp;Tenor,AN1050,Trigger)</f>
        <v>46640</v>
      </c>
      <c r="AN1050" s="56">
        <f>_xll.qlCalendarAdvance(Calendar,AN1049,AL1050,"f",,Trigger)</f>
        <v>46644</v>
      </c>
      <c r="AO1050" s="56">
        <f>_xll.qlInterestRateIndexMaturity(IborIndex&amp;Tenor,AN1050,Trigger)</f>
        <v>46674</v>
      </c>
      <c r="AP1050" s="102" t="e">
        <f>_xll.qlIndexFixing($Z$5,AM1050,,Trigger)</f>
        <v>#VALUE!</v>
      </c>
      <c r="AQ1050" s="102">
        <f>_xll.qlIndexFixing($AR$1,AN1050,,Trigger)</f>
        <v>1.6624441998861206E-2</v>
      </c>
    </row>
    <row r="1051" spans="38:43" ht="11.25" customHeight="1" x14ac:dyDescent="0.25">
      <c r="AL1051" s="57" t="s">
        <v>44</v>
      </c>
      <c r="AM1051" s="56">
        <f>_xll.qlInterestRateIndexFixingDate(IborIndex&amp;Tenor,AN1051,Trigger)</f>
        <v>46647</v>
      </c>
      <c r="AN1051" s="56">
        <f>_xll.qlCalendarAdvance(Calendar,AN1050,AL1051,"f",,Trigger)</f>
        <v>46651</v>
      </c>
      <c r="AO1051" s="56">
        <f>_xll.qlInterestRateIndexMaturity(IborIndex&amp;Tenor,AN1051,Trigger)</f>
        <v>46681</v>
      </c>
      <c r="AP1051" s="102" t="e">
        <f>_xll.qlIndexFixing($Z$5,AM1051,,Trigger)</f>
        <v>#VALUE!</v>
      </c>
      <c r="AQ1051" s="102">
        <f>_xll.qlIndexFixing($AR$1,AN1051,,Trigger)</f>
        <v>1.6625288593228316E-2</v>
      </c>
    </row>
    <row r="1052" spans="38:43" ht="11.25" customHeight="1" x14ac:dyDescent="0.25">
      <c r="AL1052" s="57" t="s">
        <v>44</v>
      </c>
      <c r="AM1052" s="56">
        <f>_xll.qlInterestRateIndexFixingDate(IborIndex&amp;Tenor,AN1052,Trigger)</f>
        <v>46654</v>
      </c>
      <c r="AN1052" s="56">
        <f>_xll.qlCalendarAdvance(Calendar,AN1051,AL1052,"f",,Trigger)</f>
        <v>46658</v>
      </c>
      <c r="AO1052" s="56">
        <f>_xll.qlInterestRateIndexMaturity(IborIndex&amp;Tenor,AN1052,Trigger)</f>
        <v>46688</v>
      </c>
      <c r="AP1052" s="102" t="e">
        <f>_xll.qlIndexFixing($Z$5,AM1052,,Trigger)</f>
        <v>#VALUE!</v>
      </c>
      <c r="AQ1052" s="102">
        <f>_xll.qlIndexFixing($AR$1,AN1052,,Trigger)</f>
        <v>1.6624774104374726E-2</v>
      </c>
    </row>
    <row r="1053" spans="38:43" ht="11.25" customHeight="1" x14ac:dyDescent="0.25">
      <c r="AL1053" s="57" t="s">
        <v>44</v>
      </c>
      <c r="AM1053" s="56">
        <f>_xll.qlInterestRateIndexFixingDate(IborIndex&amp;Tenor,AN1053,Trigger)</f>
        <v>46661</v>
      </c>
      <c r="AN1053" s="56">
        <f>_xll.qlCalendarAdvance(Calendar,AN1052,AL1053,"f",,Trigger)</f>
        <v>46665</v>
      </c>
      <c r="AO1053" s="56">
        <f>_xll.qlInterestRateIndexMaturity(IborIndex&amp;Tenor,AN1053,Trigger)</f>
        <v>46696</v>
      </c>
      <c r="AP1053" s="102" t="e">
        <f>_xll.qlIndexFixing($Z$5,AM1053,,Trigger)</f>
        <v>#VALUE!</v>
      </c>
      <c r="AQ1053" s="102">
        <f>_xll.qlIndexFixing($AR$1,AN1053,,Trigger)</f>
        <v>1.6626825579356685E-2</v>
      </c>
    </row>
    <row r="1054" spans="38:43" ht="11.25" customHeight="1" x14ac:dyDescent="0.25">
      <c r="AL1054" s="57" t="s">
        <v>44</v>
      </c>
      <c r="AM1054" s="56">
        <f>_xll.qlInterestRateIndexFixingDate(IborIndex&amp;Tenor,AN1054,Trigger)</f>
        <v>46668</v>
      </c>
      <c r="AN1054" s="56">
        <f>_xll.qlCalendarAdvance(Calendar,AN1053,AL1054,"f",,Trigger)</f>
        <v>46672</v>
      </c>
      <c r="AO1054" s="56">
        <f>_xll.qlInterestRateIndexMaturity(IborIndex&amp;Tenor,AN1054,Trigger)</f>
        <v>46703</v>
      </c>
      <c r="AP1054" s="102" t="e">
        <f>_xll.qlIndexFixing($Z$5,AM1054,,Trigger)</f>
        <v>#VALUE!</v>
      </c>
      <c r="AQ1054" s="102">
        <f>_xll.qlIndexFixing($AR$1,AN1054,,Trigger)</f>
        <v>1.6627516590992097E-2</v>
      </c>
    </row>
    <row r="1055" spans="38:43" ht="11.25" customHeight="1" x14ac:dyDescent="0.25">
      <c r="AL1055" s="57" t="s">
        <v>44</v>
      </c>
      <c r="AM1055" s="56">
        <f>_xll.qlInterestRateIndexFixingDate(IborIndex&amp;Tenor,AN1055,Trigger)</f>
        <v>46675</v>
      </c>
      <c r="AN1055" s="56">
        <f>_xll.qlCalendarAdvance(Calendar,AN1054,AL1055,"f",,Trigger)</f>
        <v>46679</v>
      </c>
      <c r="AO1055" s="56">
        <f>_xll.qlInterestRateIndexMaturity(IborIndex&amp;Tenor,AN1055,Trigger)</f>
        <v>46710</v>
      </c>
      <c r="AP1055" s="102" t="e">
        <f>_xll.qlIndexFixing($Z$5,AM1055,,Trigger)</f>
        <v>#VALUE!</v>
      </c>
      <c r="AQ1055" s="102">
        <f>_xll.qlIndexFixing($AR$1,AN1055,,Trigger)</f>
        <v>1.6628156361591095E-2</v>
      </c>
    </row>
    <row r="1056" spans="38:43" ht="11.25" customHeight="1" x14ac:dyDescent="0.25">
      <c r="AL1056" s="57" t="s">
        <v>44</v>
      </c>
      <c r="AM1056" s="56">
        <f>_xll.qlInterestRateIndexFixingDate(IborIndex&amp;Tenor,AN1056,Trigger)</f>
        <v>46682</v>
      </c>
      <c r="AN1056" s="56">
        <f>_xll.qlCalendarAdvance(Calendar,AN1055,AL1056,"f",,Trigger)</f>
        <v>46686</v>
      </c>
      <c r="AO1056" s="56">
        <f>_xll.qlInterestRateIndexMaturity(IborIndex&amp;Tenor,AN1056,Trigger)</f>
        <v>46717</v>
      </c>
      <c r="AP1056" s="102" t="e">
        <f>_xll.qlIndexFixing($Z$5,AM1056,,Trigger)</f>
        <v>#VALUE!</v>
      </c>
      <c r="AQ1056" s="102">
        <f>_xll.qlIndexFixing($AR$1,AN1056,,Trigger)</f>
        <v>1.6628745201093253E-2</v>
      </c>
    </row>
    <row r="1057" spans="38:43" ht="11.25" customHeight="1" x14ac:dyDescent="0.25">
      <c r="AL1057" s="57" t="s">
        <v>44</v>
      </c>
      <c r="AM1057" s="56">
        <f>_xll.qlInterestRateIndexFixingDate(IborIndex&amp;Tenor,AN1057,Trigger)</f>
        <v>46689</v>
      </c>
      <c r="AN1057" s="56">
        <f>_xll.qlCalendarAdvance(Calendar,AN1056,AL1057,"f",,Trigger)</f>
        <v>46693</v>
      </c>
      <c r="AO1057" s="56">
        <f>_xll.qlInterestRateIndexMaturity(IborIndex&amp;Tenor,AN1057,Trigger)</f>
        <v>46723</v>
      </c>
      <c r="AP1057" s="102" t="e">
        <f>_xll.qlIndexFixing($Z$5,AM1057,,Trigger)</f>
        <v>#VALUE!</v>
      </c>
      <c r="AQ1057" s="102">
        <f>_xll.qlIndexFixing($AR$1,AN1057,,Trigger)</f>
        <v>1.6629283419443142E-2</v>
      </c>
    </row>
    <row r="1058" spans="38:43" ht="11.25" customHeight="1" x14ac:dyDescent="0.25">
      <c r="AL1058" s="57" t="s">
        <v>44</v>
      </c>
      <c r="AM1058" s="56">
        <f>_xll.qlInterestRateIndexFixingDate(IborIndex&amp;Tenor,AN1058,Trigger)</f>
        <v>46696</v>
      </c>
      <c r="AN1058" s="56">
        <f>_xll.qlCalendarAdvance(Calendar,AN1057,AL1058,"f",,Trigger)</f>
        <v>46700</v>
      </c>
      <c r="AO1058" s="56">
        <f>_xll.qlInterestRateIndexMaturity(IborIndex&amp;Tenor,AN1058,Trigger)</f>
        <v>46730</v>
      </c>
      <c r="AP1058" s="102" t="e">
        <f>_xll.qlIndexFixing($Z$5,AM1058,,Trigger)</f>
        <v>#VALUE!</v>
      </c>
      <c r="AQ1058" s="102">
        <f>_xll.qlIndexFixing($AR$1,AN1058,,Trigger)</f>
        <v>1.6629771326580334E-2</v>
      </c>
    </row>
    <row r="1059" spans="38:43" ht="11.25" customHeight="1" x14ac:dyDescent="0.25">
      <c r="AL1059" s="57" t="s">
        <v>44</v>
      </c>
      <c r="AM1059" s="56">
        <f>_xll.qlInterestRateIndexFixingDate(IborIndex&amp;Tenor,AN1059,Trigger)</f>
        <v>46703</v>
      </c>
      <c r="AN1059" s="56">
        <f>_xll.qlCalendarAdvance(Calendar,AN1058,AL1059,"f",,Trigger)</f>
        <v>46707</v>
      </c>
      <c r="AO1059" s="56">
        <f>_xll.qlInterestRateIndexMaturity(IborIndex&amp;Tenor,AN1059,Trigger)</f>
        <v>46737</v>
      </c>
      <c r="AP1059" s="102" t="e">
        <f>_xll.qlIndexFixing($Z$5,AM1059,,Trigger)</f>
        <v>#VALUE!</v>
      </c>
      <c r="AQ1059" s="102">
        <f>_xll.qlIndexFixing($AR$1,AN1059,,Trigger)</f>
        <v>1.6630209232444404E-2</v>
      </c>
    </row>
    <row r="1060" spans="38:43" ht="11.25" customHeight="1" x14ac:dyDescent="0.25">
      <c r="AL1060" s="57" t="s">
        <v>44</v>
      </c>
      <c r="AM1060" s="56">
        <f>_xll.qlInterestRateIndexFixingDate(IborIndex&amp;Tenor,AN1060,Trigger)</f>
        <v>46710</v>
      </c>
      <c r="AN1060" s="56">
        <f>_xll.qlCalendarAdvance(Calendar,AN1059,AL1060,"f",,Trigger)</f>
        <v>46714</v>
      </c>
      <c r="AO1060" s="56">
        <f>_xll.qlInterestRateIndexMaturity(IborIndex&amp;Tenor,AN1060,Trigger)</f>
        <v>46744</v>
      </c>
      <c r="AP1060" s="102" t="e">
        <f>_xll.qlIndexFixing($Z$5,AM1060,,Trigger)</f>
        <v>#VALUE!</v>
      </c>
      <c r="AQ1060" s="102">
        <f>_xll.qlIndexFixing($AR$1,AN1060,,Trigger)</f>
        <v>1.663059744698242E-2</v>
      </c>
    </row>
    <row r="1061" spans="38:43" ht="11.25" customHeight="1" x14ac:dyDescent="0.25">
      <c r="AL1061" s="57" t="s">
        <v>44</v>
      </c>
      <c r="AM1061" s="56">
        <f>_xll.qlInterestRateIndexFixingDate(IborIndex&amp;Tenor,AN1061,Trigger)</f>
        <v>46717</v>
      </c>
      <c r="AN1061" s="56">
        <f>_xll.qlCalendarAdvance(Calendar,AN1060,AL1061,"f",,Trigger)</f>
        <v>46721</v>
      </c>
      <c r="AO1061" s="56">
        <f>_xll.qlInterestRateIndexMaturity(IborIndex&amp;Tenor,AN1061,Trigger)</f>
        <v>46752</v>
      </c>
      <c r="AP1061" s="102" t="e">
        <f>_xll.qlIndexFixing($Z$5,AM1061,,Trigger)</f>
        <v>#VALUE!</v>
      </c>
      <c r="AQ1061" s="102">
        <f>_xll.qlIndexFixing($AR$1,AN1061,,Trigger)</f>
        <v>1.6630936280136455E-2</v>
      </c>
    </row>
    <row r="1062" spans="38:43" ht="11.25" customHeight="1" x14ac:dyDescent="0.25">
      <c r="AL1062" s="57" t="s">
        <v>44</v>
      </c>
      <c r="AM1062" s="56">
        <f>_xll.qlInterestRateIndexFixingDate(IborIndex&amp;Tenor,AN1062,Trigger)</f>
        <v>46724</v>
      </c>
      <c r="AN1062" s="56">
        <f>_xll.qlCalendarAdvance(Calendar,AN1061,AL1062,"f",,Trigger)</f>
        <v>46728</v>
      </c>
      <c r="AO1062" s="56">
        <f>_xll.qlInterestRateIndexMaturity(IborIndex&amp;Tenor,AN1062,Trigger)</f>
        <v>46759</v>
      </c>
      <c r="AP1062" s="102" t="e">
        <f>_xll.qlIndexFixing($Z$5,AM1062,,Trigger)</f>
        <v>#VALUE!</v>
      </c>
      <c r="AQ1062" s="102">
        <f>_xll.qlIndexFixing($AR$1,AN1062,,Trigger)</f>
        <v>1.6631226041848579E-2</v>
      </c>
    </row>
    <row r="1063" spans="38:43" ht="11.25" customHeight="1" x14ac:dyDescent="0.25">
      <c r="AL1063" s="57" t="s">
        <v>44</v>
      </c>
      <c r="AM1063" s="56">
        <f>_xll.qlInterestRateIndexFixingDate(IborIndex&amp;Tenor,AN1063,Trigger)</f>
        <v>46731</v>
      </c>
      <c r="AN1063" s="56">
        <f>_xll.qlCalendarAdvance(Calendar,AN1062,AL1063,"f",,Trigger)</f>
        <v>46735</v>
      </c>
      <c r="AO1063" s="56">
        <f>_xll.qlInterestRateIndexMaturity(IborIndex&amp;Tenor,AN1063,Trigger)</f>
        <v>46766</v>
      </c>
      <c r="AP1063" s="102" t="e">
        <f>_xll.qlIndexFixing($Z$5,AM1063,,Trigger)</f>
        <v>#VALUE!</v>
      </c>
      <c r="AQ1063" s="102">
        <f>_xll.qlIndexFixing($AR$1,AN1063,,Trigger)</f>
        <v>1.6631467042065862E-2</v>
      </c>
    </row>
    <row r="1064" spans="38:43" ht="11.25" customHeight="1" x14ac:dyDescent="0.25">
      <c r="AL1064" s="57" t="s">
        <v>44</v>
      </c>
      <c r="AM1064" s="56">
        <f>_xll.qlInterestRateIndexFixingDate(IborIndex&amp;Tenor,AN1064,Trigger)</f>
        <v>46738</v>
      </c>
      <c r="AN1064" s="56">
        <f>_xll.qlCalendarAdvance(Calendar,AN1063,AL1064,"f",,Trigger)</f>
        <v>46742</v>
      </c>
      <c r="AO1064" s="56">
        <f>_xll.qlInterestRateIndexMaturity(IborIndex&amp;Tenor,AN1064,Trigger)</f>
        <v>46773</v>
      </c>
      <c r="AP1064" s="102" t="e">
        <f>_xll.qlIndexFixing($Z$5,AM1064,,Trigger)</f>
        <v>#VALUE!</v>
      </c>
      <c r="AQ1064" s="102">
        <f>_xll.qlIndexFixing($AR$1,AN1064,,Trigger)</f>
        <v>1.6631659590730374E-2</v>
      </c>
    </row>
    <row r="1065" spans="38:43" ht="11.25" customHeight="1" x14ac:dyDescent="0.25">
      <c r="AL1065" s="57" t="s">
        <v>44</v>
      </c>
      <c r="AM1065" s="56">
        <f>_xll.qlInterestRateIndexFixingDate(IborIndex&amp;Tenor,AN1065,Trigger)</f>
        <v>46745</v>
      </c>
      <c r="AN1065" s="56">
        <f>_xll.qlCalendarAdvance(Calendar,AN1064,AL1065,"f",,Trigger)</f>
        <v>46749</v>
      </c>
      <c r="AO1065" s="56">
        <f>_xll.qlInterestRateIndexMaturity(IborIndex&amp;Tenor,AN1065,Trigger)</f>
        <v>46780</v>
      </c>
      <c r="AP1065" s="102" t="e">
        <f>_xll.qlIndexFixing($Z$5,AM1065,,Trigger)</f>
        <v>#VALUE!</v>
      </c>
      <c r="AQ1065" s="102">
        <f>_xll.qlIndexFixing($AR$1,AN1065,,Trigger)</f>
        <v>1.6631803997794181E-2</v>
      </c>
    </row>
    <row r="1066" spans="38:43" ht="11.25" customHeight="1" x14ac:dyDescent="0.25">
      <c r="AL1066" s="57" t="s">
        <v>44</v>
      </c>
      <c r="AM1066" s="56">
        <f>_xll.qlInterestRateIndexFixingDate(IborIndex&amp;Tenor,AN1066,Trigger)</f>
        <v>46752</v>
      </c>
      <c r="AN1066" s="56">
        <f>_xll.qlCalendarAdvance(Calendar,AN1065,AL1066,"f",,Trigger)</f>
        <v>46756</v>
      </c>
      <c r="AO1066" s="56">
        <f>_xll.qlInterestRateIndexMaturity(IborIndex&amp;Tenor,AN1066,Trigger)</f>
        <v>46787</v>
      </c>
      <c r="AP1066" s="102" t="e">
        <f>_xll.qlIndexFixing($Z$5,AM1066,,Trigger)</f>
        <v>#VALUE!</v>
      </c>
      <c r="AQ1066" s="102">
        <f>_xll.qlIndexFixing($AR$1,AN1066,,Trigger)</f>
        <v>1.6631900573199354E-2</v>
      </c>
    </row>
    <row r="1067" spans="38:43" ht="11.25" customHeight="1" x14ac:dyDescent="0.25">
      <c r="AL1067" s="57" t="s">
        <v>44</v>
      </c>
      <c r="AM1067" s="56">
        <f>_xll.qlInterestRateIndexFixingDate(IborIndex&amp;Tenor,AN1067,Trigger)</f>
        <v>46759</v>
      </c>
      <c r="AN1067" s="56">
        <f>_xll.qlCalendarAdvance(Calendar,AN1066,AL1067,"f",,Trigger)</f>
        <v>46763</v>
      </c>
      <c r="AO1067" s="56">
        <f>_xll.qlInterestRateIndexMaturity(IborIndex&amp;Tenor,AN1067,Trigger)</f>
        <v>46794</v>
      </c>
      <c r="AP1067" s="102" t="e">
        <f>_xll.qlIndexFixing($Z$5,AM1067,,Trigger)</f>
        <v>#VALUE!</v>
      </c>
      <c r="AQ1067" s="102">
        <f>_xll.qlIndexFixing($AR$1,AN1067,,Trigger)</f>
        <v>1.6631949626895459E-2</v>
      </c>
    </row>
    <row r="1068" spans="38:43" ht="11.25" customHeight="1" x14ac:dyDescent="0.25">
      <c r="AL1068" s="57" t="s">
        <v>44</v>
      </c>
      <c r="AM1068" s="56">
        <f>_xll.qlInterestRateIndexFixingDate(IborIndex&amp;Tenor,AN1068,Trigger)</f>
        <v>46766</v>
      </c>
      <c r="AN1068" s="56">
        <f>_xll.qlCalendarAdvance(Calendar,AN1067,AL1068,"f",,Trigger)</f>
        <v>46770</v>
      </c>
      <c r="AO1068" s="56">
        <f>_xll.qlInterestRateIndexMaturity(IborIndex&amp;Tenor,AN1068,Trigger)</f>
        <v>46801</v>
      </c>
      <c r="AP1068" s="102" t="e">
        <f>_xll.qlIndexFixing($Z$5,AM1068,,Trigger)</f>
        <v>#VALUE!</v>
      </c>
      <c r="AQ1068" s="102">
        <f>_xll.qlIndexFixing($AR$1,AN1068,,Trigger)</f>
        <v>1.6631951468827066E-2</v>
      </c>
    </row>
    <row r="1069" spans="38:43" ht="11.25" customHeight="1" x14ac:dyDescent="0.25">
      <c r="AL1069" s="57" t="s">
        <v>44</v>
      </c>
      <c r="AM1069" s="56">
        <f>_xll.qlInterestRateIndexFixingDate(IborIndex&amp;Tenor,AN1069,Trigger)</f>
        <v>46773</v>
      </c>
      <c r="AN1069" s="56">
        <f>_xll.qlCalendarAdvance(Calendar,AN1068,AL1069,"f",,Trigger)</f>
        <v>46777</v>
      </c>
      <c r="AO1069" s="56">
        <f>_xll.qlInterestRateIndexMaturity(IborIndex&amp;Tenor,AN1069,Trigger)</f>
        <v>46808</v>
      </c>
      <c r="AP1069" s="102" t="e">
        <f>_xll.qlIndexFixing($Z$5,AM1069,,Trigger)</f>
        <v>#VALUE!</v>
      </c>
      <c r="AQ1069" s="102">
        <f>_xll.qlIndexFixing($AR$1,AN1069,,Trigger)</f>
        <v>1.6631906408948738E-2</v>
      </c>
    </row>
    <row r="1070" spans="38:43" ht="11.25" customHeight="1" x14ac:dyDescent="0.25">
      <c r="AL1070" s="57" t="s">
        <v>44</v>
      </c>
      <c r="AM1070" s="56">
        <f>_xll.qlInterestRateIndexFixingDate(IborIndex&amp;Tenor,AN1070,Trigger)</f>
        <v>46780</v>
      </c>
      <c r="AN1070" s="56">
        <f>_xll.qlCalendarAdvance(Calendar,AN1069,AL1070,"f",,Trigger)</f>
        <v>46784</v>
      </c>
      <c r="AO1070" s="56">
        <f>_xll.qlInterestRateIndexMaturity(IborIndex&amp;Tenor,AN1070,Trigger)</f>
        <v>46813</v>
      </c>
      <c r="AP1070" s="102" t="e">
        <f>_xll.qlIndexFixing($Z$5,AM1070,,Trigger)</f>
        <v>#VALUE!</v>
      </c>
      <c r="AQ1070" s="102">
        <f>_xll.qlIndexFixing($AR$1,AN1070,,Trigger)</f>
        <v>1.6630693560541341E-2</v>
      </c>
    </row>
    <row r="1071" spans="38:43" ht="11.25" customHeight="1" x14ac:dyDescent="0.25">
      <c r="AL1071" s="57" t="s">
        <v>44</v>
      </c>
      <c r="AM1071" s="56">
        <f>_xll.qlInterestRateIndexFixingDate(IborIndex&amp;Tenor,AN1071,Trigger)</f>
        <v>46787</v>
      </c>
      <c r="AN1071" s="56">
        <f>_xll.qlCalendarAdvance(Calendar,AN1070,AL1071,"f",,Trigger)</f>
        <v>46791</v>
      </c>
      <c r="AO1071" s="56">
        <f>_xll.qlInterestRateIndexMaturity(IborIndex&amp;Tenor,AN1071,Trigger)</f>
        <v>46820</v>
      </c>
      <c r="AP1071" s="102" t="e">
        <f>_xll.qlIndexFixing($Z$5,AM1071,,Trigger)</f>
        <v>#VALUE!</v>
      </c>
      <c r="AQ1071" s="102">
        <f>_xll.qlIndexFixing($AR$1,AN1071,,Trigger)</f>
        <v>1.6630565487852335E-2</v>
      </c>
    </row>
    <row r="1072" spans="38:43" ht="11.25" customHeight="1" x14ac:dyDescent="0.25">
      <c r="AL1072" s="57" t="s">
        <v>44</v>
      </c>
      <c r="AM1072" s="56">
        <f>_xll.qlInterestRateIndexFixingDate(IborIndex&amp;Tenor,AN1072,Trigger)</f>
        <v>46794</v>
      </c>
      <c r="AN1072" s="56">
        <f>_xll.qlCalendarAdvance(Calendar,AN1071,AL1072,"f",,Trigger)</f>
        <v>46798</v>
      </c>
      <c r="AO1072" s="56">
        <f>_xll.qlInterestRateIndexMaturity(IborIndex&amp;Tenor,AN1072,Trigger)</f>
        <v>46827</v>
      </c>
      <c r="AP1072" s="102" t="e">
        <f>_xll.qlIndexFixing($Z$5,AM1072,,Trigger)</f>
        <v>#VALUE!</v>
      </c>
      <c r="AQ1072" s="102">
        <f>_xll.qlIndexFixing($AR$1,AN1072,,Trigger)</f>
        <v>1.6630391383157535E-2</v>
      </c>
    </row>
    <row r="1073" spans="38:43" ht="11.25" customHeight="1" x14ac:dyDescent="0.25">
      <c r="AL1073" s="57" t="s">
        <v>44</v>
      </c>
      <c r="AM1073" s="56">
        <f>_xll.qlInterestRateIndexFixingDate(IborIndex&amp;Tenor,AN1073,Trigger)</f>
        <v>46801</v>
      </c>
      <c r="AN1073" s="56">
        <f>_xll.qlCalendarAdvance(Calendar,AN1072,AL1073,"f",,Trigger)</f>
        <v>46805</v>
      </c>
      <c r="AO1073" s="56">
        <f>_xll.qlInterestRateIndexMaturity(IborIndex&amp;Tenor,AN1073,Trigger)</f>
        <v>46834</v>
      </c>
      <c r="AP1073" s="102" t="e">
        <f>_xll.qlIndexFixing($Z$5,AM1073,,Trigger)</f>
        <v>#VALUE!</v>
      </c>
      <c r="AQ1073" s="102">
        <f>_xll.qlIndexFixing($AR$1,AN1073,,Trigger)</f>
        <v>1.6630171556360769E-2</v>
      </c>
    </row>
    <row r="1074" spans="38:43" ht="11.25" customHeight="1" x14ac:dyDescent="0.25">
      <c r="AL1074" s="57" t="s">
        <v>44</v>
      </c>
      <c r="AM1074" s="56">
        <f>_xll.qlInterestRateIndexFixingDate(IborIndex&amp;Tenor,AN1074,Trigger)</f>
        <v>46808</v>
      </c>
      <c r="AN1074" s="56">
        <f>_xll.qlCalendarAdvance(Calendar,AN1073,AL1074,"f",,Trigger)</f>
        <v>46812</v>
      </c>
      <c r="AO1074" s="56">
        <f>_xll.qlInterestRateIndexMaturity(IborIndex&amp;Tenor,AN1074,Trigger)</f>
        <v>46843</v>
      </c>
      <c r="AP1074" s="102" t="e">
        <f>_xll.qlIndexFixing($Z$5,AM1074,,Trigger)</f>
        <v>#VALUE!</v>
      </c>
      <c r="AQ1074" s="102">
        <f>_xll.qlIndexFixing($AR$1,AN1074,,Trigger)</f>
        <v>1.66309884306029E-2</v>
      </c>
    </row>
    <row r="1075" spans="38:43" ht="11.25" customHeight="1" x14ac:dyDescent="0.25">
      <c r="AL1075" s="57" t="s">
        <v>44</v>
      </c>
      <c r="AM1075" s="56">
        <f>_xll.qlInterestRateIndexFixingDate(IborIndex&amp;Tenor,AN1075,Trigger)</f>
        <v>46815</v>
      </c>
      <c r="AN1075" s="56">
        <f>_xll.qlCalendarAdvance(Calendar,AN1074,AL1075,"f",,Trigger)</f>
        <v>46819</v>
      </c>
      <c r="AO1075" s="56">
        <f>_xll.qlInterestRateIndexMaturity(IborIndex&amp;Tenor,AN1075,Trigger)</f>
        <v>46850</v>
      </c>
      <c r="AP1075" s="102" t="e">
        <f>_xll.qlIndexFixing($Z$5,AM1075,,Trigger)</f>
        <v>#VALUE!</v>
      </c>
      <c r="AQ1075" s="102">
        <f>_xll.qlIndexFixing($AR$1,AN1075,,Trigger)</f>
        <v>1.6630668468798349E-2</v>
      </c>
    </row>
    <row r="1076" spans="38:43" ht="11.25" customHeight="1" x14ac:dyDescent="0.25">
      <c r="AL1076" s="57" t="s">
        <v>44</v>
      </c>
      <c r="AM1076" s="56">
        <f>_xll.qlInterestRateIndexFixingDate(IborIndex&amp;Tenor,AN1076,Trigger)</f>
        <v>46822</v>
      </c>
      <c r="AN1076" s="56">
        <f>_xll.qlCalendarAdvance(Calendar,AN1075,AL1076,"f",,Trigger)</f>
        <v>46826</v>
      </c>
      <c r="AO1076" s="56">
        <f>_xll.qlInterestRateIndexMaturity(IborIndex&amp;Tenor,AN1076,Trigger)</f>
        <v>46861</v>
      </c>
      <c r="AP1076" s="102" t="e">
        <f>_xll.qlIndexFixing($Z$5,AM1076,,Trigger)</f>
        <v>#VALUE!</v>
      </c>
      <c r="AQ1076" s="102">
        <f>_xll.qlIndexFixing($AR$1,AN1076,,Trigger)</f>
        <v>1.663065750390012E-2</v>
      </c>
    </row>
    <row r="1077" spans="38:43" ht="11.25" customHeight="1" x14ac:dyDescent="0.25">
      <c r="AL1077" s="57" t="s">
        <v>44</v>
      </c>
      <c r="AM1077" s="56">
        <f>_xll.qlInterestRateIndexFixingDate(IborIndex&amp;Tenor,AN1077,Trigger)</f>
        <v>46829</v>
      </c>
      <c r="AN1077" s="56">
        <f>_xll.qlCalendarAdvance(Calendar,AN1076,AL1077,"f",,Trigger)</f>
        <v>46833</v>
      </c>
      <c r="AO1077" s="56">
        <f>_xll.qlInterestRateIndexMaturity(IborIndex&amp;Tenor,AN1077,Trigger)</f>
        <v>46864</v>
      </c>
      <c r="AP1077" s="102" t="e">
        <f>_xll.qlIndexFixing($Z$5,AM1077,,Trigger)</f>
        <v>#VALUE!</v>
      </c>
      <c r="AQ1077" s="102">
        <f>_xll.qlIndexFixing($AR$1,AN1077,,Trigger)</f>
        <v>1.6629894658674871E-2</v>
      </c>
    </row>
    <row r="1078" spans="38:43" ht="11.25" customHeight="1" x14ac:dyDescent="0.25">
      <c r="AL1078" s="57" t="s">
        <v>44</v>
      </c>
      <c r="AM1078" s="56">
        <f>_xll.qlInterestRateIndexFixingDate(IborIndex&amp;Tenor,AN1078,Trigger)</f>
        <v>46836</v>
      </c>
      <c r="AN1078" s="56">
        <f>_xll.qlCalendarAdvance(Calendar,AN1077,AL1078,"f",,Trigger)</f>
        <v>46840</v>
      </c>
      <c r="AO1078" s="56">
        <f>_xll.qlInterestRateIndexMaturity(IborIndex&amp;Tenor,AN1078,Trigger)</f>
        <v>46871</v>
      </c>
      <c r="AP1078" s="102" t="e">
        <f>_xll.qlIndexFixing($Z$5,AM1078,,Trigger)</f>
        <v>#VALUE!</v>
      </c>
      <c r="AQ1078" s="102">
        <f>_xll.qlIndexFixing($AR$1,AN1078,,Trigger)</f>
        <v>1.6628397437715676E-2</v>
      </c>
    </row>
    <row r="1079" spans="38:43" ht="11.25" customHeight="1" x14ac:dyDescent="0.25">
      <c r="AL1079" s="57" t="s">
        <v>44</v>
      </c>
      <c r="AM1079" s="56">
        <f>_xll.qlInterestRateIndexFixingDate(IborIndex&amp;Tenor,AN1079,Trigger)</f>
        <v>46843</v>
      </c>
      <c r="AN1079" s="56">
        <f>_xll.qlCalendarAdvance(Calendar,AN1078,AL1079,"f",,Trigger)</f>
        <v>46847</v>
      </c>
      <c r="AO1079" s="56">
        <f>_xll.qlInterestRateIndexMaturity(IborIndex&amp;Tenor,AN1079,Trigger)</f>
        <v>46877</v>
      </c>
      <c r="AP1079" s="102" t="e">
        <f>_xll.qlIndexFixing($Z$5,AM1079,,Trigger)</f>
        <v>#VALUE!</v>
      </c>
      <c r="AQ1079" s="102">
        <f>_xll.qlIndexFixing($AR$1,AN1079,,Trigger)</f>
        <v>1.6628944399545986E-2</v>
      </c>
    </row>
    <row r="1080" spans="38:43" ht="11.25" customHeight="1" x14ac:dyDescent="0.25">
      <c r="AL1080" s="57" t="s">
        <v>44</v>
      </c>
      <c r="AM1080" s="56">
        <f>_xll.qlInterestRateIndexFixingDate(IborIndex&amp;Tenor,AN1080,Trigger)</f>
        <v>46850</v>
      </c>
      <c r="AN1080" s="56">
        <f>_xll.qlCalendarAdvance(Calendar,AN1079,AL1080,"f",,Trigger)</f>
        <v>46854</v>
      </c>
      <c r="AO1080" s="56">
        <f>_xll.qlInterestRateIndexMaturity(IborIndex&amp;Tenor,AN1080,Trigger)</f>
        <v>46884</v>
      </c>
      <c r="AP1080" s="102" t="e">
        <f>_xll.qlIndexFixing($Z$5,AM1080,,Trigger)</f>
        <v>#VALUE!</v>
      </c>
      <c r="AQ1080" s="102">
        <f>_xll.qlIndexFixing($AR$1,AN1080,,Trigger)</f>
        <v>1.662840387649217E-2</v>
      </c>
    </row>
    <row r="1081" spans="38:43" ht="11.25" customHeight="1" x14ac:dyDescent="0.25">
      <c r="AL1081" s="57" t="s">
        <v>44</v>
      </c>
      <c r="AM1081" s="56">
        <f>_xll.qlInterestRateIndexFixingDate(IborIndex&amp;Tenor,AN1081,Trigger)</f>
        <v>46855</v>
      </c>
      <c r="AN1081" s="56">
        <f>_xll.qlCalendarAdvance(Calendar,AN1080,AL1081,"f",,Trigger)</f>
        <v>46861</v>
      </c>
      <c r="AO1081" s="56">
        <f>_xll.qlInterestRateIndexMaturity(IborIndex&amp;Tenor,AN1081,Trigger)</f>
        <v>46891</v>
      </c>
      <c r="AP1081" s="102" t="e">
        <f>_xll.qlIndexFixing($Z$5,AM1081,,Trigger)</f>
        <v>#VALUE!</v>
      </c>
      <c r="AQ1081" s="102">
        <f>_xll.qlIndexFixing($AR$1,AN1081,,Trigger)</f>
        <v>1.6627820171050689E-2</v>
      </c>
    </row>
    <row r="1082" spans="38:43" ht="11.25" customHeight="1" x14ac:dyDescent="0.25">
      <c r="AL1082" s="57" t="s">
        <v>44</v>
      </c>
      <c r="AM1082" s="56">
        <f>_xll.qlInterestRateIndexFixingDate(IborIndex&amp;Tenor,AN1082,Trigger)</f>
        <v>46864</v>
      </c>
      <c r="AN1082" s="56">
        <f>_xll.qlCalendarAdvance(Calendar,AN1081,AL1082,"f",,Trigger)</f>
        <v>46868</v>
      </c>
      <c r="AO1082" s="56">
        <f>_xll.qlInterestRateIndexMaturity(IborIndex&amp;Tenor,AN1082,Trigger)</f>
        <v>46898</v>
      </c>
      <c r="AP1082" s="102" t="e">
        <f>_xll.qlIndexFixing($Z$5,AM1082,,Trigger)</f>
        <v>#VALUE!</v>
      </c>
      <c r="AQ1082" s="102">
        <f>_xll.qlIndexFixing($AR$1,AN1082,,Trigger)</f>
        <v>1.6627193593178602E-2</v>
      </c>
    </row>
    <row r="1083" spans="38:43" ht="11.25" customHeight="1" x14ac:dyDescent="0.25">
      <c r="AL1083" s="57" t="s">
        <v>44</v>
      </c>
      <c r="AM1083" s="56">
        <f>_xll.qlInterestRateIndexFixingDate(IborIndex&amp;Tenor,AN1083,Trigger)</f>
        <v>46870</v>
      </c>
      <c r="AN1083" s="56">
        <f>_xll.qlCalendarAdvance(Calendar,AN1082,AL1083,"f",,Trigger)</f>
        <v>46875</v>
      </c>
      <c r="AO1083" s="56">
        <f>_xll.qlInterestRateIndexMaturity(IborIndex&amp;Tenor,AN1083,Trigger)</f>
        <v>46906</v>
      </c>
      <c r="AP1083" s="102" t="e">
        <f>_xll.qlIndexFixing($Z$5,AM1083,,Trigger)</f>
        <v>#VALUE!</v>
      </c>
      <c r="AQ1083" s="102">
        <f>_xll.qlIndexFixing($AR$1,AN1083,,Trigger)</f>
        <v>1.6626524452827973E-2</v>
      </c>
    </row>
    <row r="1084" spans="38:43" ht="11.25" customHeight="1" x14ac:dyDescent="0.25">
      <c r="AL1084" s="57" t="s">
        <v>44</v>
      </c>
      <c r="AM1084" s="56">
        <f>_xll.qlInterestRateIndexFixingDate(IborIndex&amp;Tenor,AN1084,Trigger)</f>
        <v>46878</v>
      </c>
      <c r="AN1084" s="56">
        <f>_xll.qlCalendarAdvance(Calendar,AN1083,AL1084,"f",,Trigger)</f>
        <v>46882</v>
      </c>
      <c r="AO1084" s="56">
        <f>_xll.qlInterestRateIndexMaturity(IborIndex&amp;Tenor,AN1084,Trigger)</f>
        <v>46913</v>
      </c>
      <c r="AP1084" s="102" t="e">
        <f>_xll.qlIndexFixing($Z$5,AM1084,,Trigger)</f>
        <v>#VALUE!</v>
      </c>
      <c r="AQ1084" s="102">
        <f>_xll.qlIndexFixing($AR$1,AN1084,,Trigger)</f>
        <v>1.6625813059958361E-2</v>
      </c>
    </row>
    <row r="1085" spans="38:43" ht="11.25" customHeight="1" x14ac:dyDescent="0.25">
      <c r="AL1085" s="57" t="s">
        <v>44</v>
      </c>
      <c r="AM1085" s="56">
        <f>_xll.qlInterestRateIndexFixingDate(IborIndex&amp;Tenor,AN1085,Trigger)</f>
        <v>46885</v>
      </c>
      <c r="AN1085" s="56">
        <f>_xll.qlCalendarAdvance(Calendar,AN1084,AL1085,"f",,Trigger)</f>
        <v>46889</v>
      </c>
      <c r="AO1085" s="56">
        <f>_xll.qlInterestRateIndexMaturity(IborIndex&amp;Tenor,AN1085,Trigger)</f>
        <v>46920</v>
      </c>
      <c r="AP1085" s="102" t="e">
        <f>_xll.qlIndexFixing($Z$5,AM1085,,Trigger)</f>
        <v>#VALUE!</v>
      </c>
      <c r="AQ1085" s="102">
        <f>_xll.qlIndexFixing($AR$1,AN1085,,Trigger)</f>
        <v>1.6625059724521829E-2</v>
      </c>
    </row>
    <row r="1086" spans="38:43" ht="11.25" customHeight="1" x14ac:dyDescent="0.25">
      <c r="AL1086" s="57" t="s">
        <v>44</v>
      </c>
      <c r="AM1086" s="56">
        <f>_xll.qlInterestRateIndexFixingDate(IborIndex&amp;Tenor,AN1086,Trigger)</f>
        <v>46892</v>
      </c>
      <c r="AN1086" s="56">
        <f>_xll.qlCalendarAdvance(Calendar,AN1085,AL1086,"f",,Trigger)</f>
        <v>46896</v>
      </c>
      <c r="AO1086" s="56">
        <f>_xll.qlInterestRateIndexMaturity(IborIndex&amp;Tenor,AN1086,Trigger)</f>
        <v>46927</v>
      </c>
      <c r="AP1086" s="102" t="e">
        <f>_xll.qlIndexFixing($Z$5,AM1086,,Trigger)</f>
        <v>#VALUE!</v>
      </c>
      <c r="AQ1086" s="102">
        <f>_xll.qlIndexFixing($AR$1,AN1086,,Trigger)</f>
        <v>1.6624264756477936E-2</v>
      </c>
    </row>
    <row r="1087" spans="38:43" ht="11.25" customHeight="1" x14ac:dyDescent="0.25">
      <c r="AL1087" s="57" t="s">
        <v>44</v>
      </c>
      <c r="AM1087" s="56">
        <f>_xll.qlInterestRateIndexFixingDate(IborIndex&amp;Tenor,AN1087,Trigger)</f>
        <v>46899</v>
      </c>
      <c r="AN1087" s="56">
        <f>_xll.qlCalendarAdvance(Calendar,AN1086,AL1087,"f",,Trigger)</f>
        <v>46903</v>
      </c>
      <c r="AO1087" s="56">
        <f>_xll.qlInterestRateIndexMaturity(IborIndex&amp;Tenor,AN1087,Trigger)</f>
        <v>46934</v>
      </c>
      <c r="AP1087" s="102" t="e">
        <f>_xll.qlIndexFixing($Z$5,AM1087,,Trigger)</f>
        <v>#VALUE!</v>
      </c>
      <c r="AQ1087" s="102">
        <f>_xll.qlIndexFixing($AR$1,AN1087,,Trigger)</f>
        <v>1.6623428465788737E-2</v>
      </c>
    </row>
    <row r="1088" spans="38:43" ht="11.25" customHeight="1" x14ac:dyDescent="0.25">
      <c r="AL1088" s="57" t="s">
        <v>44</v>
      </c>
      <c r="AM1088" s="56">
        <f>_xll.qlInterestRateIndexFixingDate(IborIndex&amp;Tenor,AN1088,Trigger)</f>
        <v>46906</v>
      </c>
      <c r="AN1088" s="56">
        <f>_xll.qlCalendarAdvance(Calendar,AN1087,AL1088,"f",,Trigger)</f>
        <v>46910</v>
      </c>
      <c r="AO1088" s="56">
        <f>_xll.qlInterestRateIndexMaturity(IborIndex&amp;Tenor,AN1088,Trigger)</f>
        <v>46940</v>
      </c>
      <c r="AP1088" s="102" t="e">
        <f>_xll.qlIndexFixing($Z$5,AM1088,,Trigger)</f>
        <v>#VALUE!</v>
      </c>
      <c r="AQ1088" s="102">
        <f>_xll.qlIndexFixing($AR$1,AN1088,,Trigger)</f>
        <v>1.66225511624013E-2</v>
      </c>
    </row>
    <row r="1089" spans="38:43" ht="11.25" customHeight="1" x14ac:dyDescent="0.25">
      <c r="AL1089" s="57" t="s">
        <v>44</v>
      </c>
      <c r="AM1089" s="56">
        <f>_xll.qlInterestRateIndexFixingDate(IborIndex&amp;Tenor,AN1089,Trigger)</f>
        <v>46913</v>
      </c>
      <c r="AN1089" s="56">
        <f>_xll.qlCalendarAdvance(Calendar,AN1088,AL1089,"f",,Trigger)</f>
        <v>46917</v>
      </c>
      <c r="AO1089" s="56">
        <f>_xll.qlInterestRateIndexMaturity(IborIndex&amp;Tenor,AN1089,Trigger)</f>
        <v>46947</v>
      </c>
      <c r="AP1089" s="102" t="e">
        <f>_xll.qlIndexFixing($Z$5,AM1089,,Trigger)</f>
        <v>#VALUE!</v>
      </c>
      <c r="AQ1089" s="102">
        <f>_xll.qlIndexFixing($AR$1,AN1089,,Trigger)</f>
        <v>1.6621633156282678E-2</v>
      </c>
    </row>
    <row r="1090" spans="38:43" ht="11.25" customHeight="1" x14ac:dyDescent="0.25">
      <c r="AL1090" s="57" t="s">
        <v>44</v>
      </c>
      <c r="AM1090" s="56">
        <f>_xll.qlInterestRateIndexFixingDate(IborIndex&amp;Tenor,AN1090,Trigger)</f>
        <v>46920</v>
      </c>
      <c r="AN1090" s="56">
        <f>_xll.qlCalendarAdvance(Calendar,AN1089,AL1090,"f",,Trigger)</f>
        <v>46924</v>
      </c>
      <c r="AO1090" s="56">
        <f>_xll.qlInterestRateIndexMaturity(IborIndex&amp;Tenor,AN1090,Trigger)</f>
        <v>46954</v>
      </c>
      <c r="AP1090" s="102" t="e">
        <f>_xll.qlIndexFixing($Z$5,AM1090,,Trigger)</f>
        <v>#VALUE!</v>
      </c>
      <c r="AQ1090" s="102">
        <f>_xll.qlIndexFixing($AR$1,AN1090,,Trigger)</f>
        <v>1.662067475738993E-2</v>
      </c>
    </row>
    <row r="1091" spans="38:43" ht="11.25" customHeight="1" x14ac:dyDescent="0.25">
      <c r="AL1091" s="57" t="s">
        <v>44</v>
      </c>
      <c r="AM1091" s="56">
        <f>_xll.qlInterestRateIndexFixingDate(IborIndex&amp;Tenor,AN1091,Trigger)</f>
        <v>46927</v>
      </c>
      <c r="AN1091" s="56">
        <f>_xll.qlCalendarAdvance(Calendar,AN1090,AL1091,"f",,Trigger)</f>
        <v>46931</v>
      </c>
      <c r="AO1091" s="56">
        <f>_xll.qlInterestRateIndexMaturity(IborIndex&amp;Tenor,AN1091,Trigger)</f>
        <v>46961</v>
      </c>
      <c r="AP1091" s="102" t="e">
        <f>_xll.qlIndexFixing($Z$5,AM1091,,Trigger)</f>
        <v>#VALUE!</v>
      </c>
      <c r="AQ1091" s="102">
        <f>_xll.qlIndexFixing($AR$1,AN1091,,Trigger)</f>
        <v>1.6619676275675122E-2</v>
      </c>
    </row>
    <row r="1092" spans="38:43" ht="11.25" customHeight="1" x14ac:dyDescent="0.25">
      <c r="AL1092" s="57" t="s">
        <v>44</v>
      </c>
      <c r="AM1092" s="56">
        <f>_xll.qlInterestRateIndexFixingDate(IborIndex&amp;Tenor,AN1092,Trigger)</f>
        <v>46934</v>
      </c>
      <c r="AN1092" s="56">
        <f>_xll.qlCalendarAdvance(Calendar,AN1091,AL1092,"f",,Trigger)</f>
        <v>46938</v>
      </c>
      <c r="AO1092" s="56">
        <f>_xll.qlInterestRateIndexMaturity(IborIndex&amp;Tenor,AN1092,Trigger)</f>
        <v>46969</v>
      </c>
      <c r="AP1092" s="102" t="e">
        <f>_xll.qlIndexFixing($Z$5,AM1092,,Trigger)</f>
        <v>#VALUE!</v>
      </c>
      <c r="AQ1092" s="102">
        <f>_xll.qlIndexFixing($AR$1,AN1092,,Trigger)</f>
        <v>1.6618638021105303E-2</v>
      </c>
    </row>
    <row r="1093" spans="38:43" ht="11.25" customHeight="1" x14ac:dyDescent="0.25">
      <c r="AL1093" s="57" t="s">
        <v>44</v>
      </c>
      <c r="AM1093" s="56">
        <f>_xll.qlInterestRateIndexFixingDate(IborIndex&amp;Tenor,AN1093,Trigger)</f>
        <v>46941</v>
      </c>
      <c r="AN1093" s="56">
        <f>_xll.qlCalendarAdvance(Calendar,AN1092,AL1093,"f",,Trigger)</f>
        <v>46945</v>
      </c>
      <c r="AO1093" s="56">
        <f>_xll.qlInterestRateIndexMaturity(IborIndex&amp;Tenor,AN1093,Trigger)</f>
        <v>46976</v>
      </c>
      <c r="AP1093" s="102" t="e">
        <f>_xll.qlIndexFixing($Z$5,AM1093,,Trigger)</f>
        <v>#VALUE!</v>
      </c>
      <c r="AQ1093" s="102">
        <f>_xll.qlIndexFixing($AR$1,AN1093,,Trigger)</f>
        <v>1.6617560303635037E-2</v>
      </c>
    </row>
    <row r="1094" spans="38:43" ht="11.25" customHeight="1" x14ac:dyDescent="0.25">
      <c r="AL1094" s="57" t="s">
        <v>44</v>
      </c>
      <c r="AM1094" s="56">
        <f>_xll.qlInterestRateIndexFixingDate(IborIndex&amp;Tenor,AN1094,Trigger)</f>
        <v>46948</v>
      </c>
      <c r="AN1094" s="56">
        <f>_xll.qlCalendarAdvance(Calendar,AN1093,AL1094,"f",,Trigger)</f>
        <v>46952</v>
      </c>
      <c r="AO1094" s="56">
        <f>_xll.qlInterestRateIndexMaturity(IborIndex&amp;Tenor,AN1094,Trigger)</f>
        <v>46983</v>
      </c>
      <c r="AP1094" s="102" t="e">
        <f>_xll.qlIndexFixing($Z$5,AM1094,,Trigger)</f>
        <v>#VALUE!</v>
      </c>
      <c r="AQ1094" s="102">
        <f>_xll.qlIndexFixing($AR$1,AN1094,,Trigger)</f>
        <v>1.661644343322638E-2</v>
      </c>
    </row>
    <row r="1095" spans="38:43" ht="11.25" customHeight="1" x14ac:dyDescent="0.25">
      <c r="AL1095" s="57" t="s">
        <v>44</v>
      </c>
      <c r="AM1095" s="56">
        <f>_xll.qlInterestRateIndexFixingDate(IborIndex&amp;Tenor,AN1095,Trigger)</f>
        <v>46955</v>
      </c>
      <c r="AN1095" s="56">
        <f>_xll.qlCalendarAdvance(Calendar,AN1094,AL1095,"f",,Trigger)</f>
        <v>46959</v>
      </c>
      <c r="AO1095" s="56">
        <f>_xll.qlInterestRateIndexMaturity(IborIndex&amp;Tenor,AN1095,Trigger)</f>
        <v>46990</v>
      </c>
      <c r="AP1095" s="102" t="e">
        <f>_xll.qlIndexFixing($Z$5,AM1095,,Trigger)</f>
        <v>#VALUE!</v>
      </c>
      <c r="AQ1095" s="102">
        <f>_xll.qlIndexFixing($AR$1,AN1095,,Trigger)</f>
        <v>1.6615287719833893E-2</v>
      </c>
    </row>
    <row r="1096" spans="38:43" ht="11.25" customHeight="1" x14ac:dyDescent="0.25">
      <c r="AL1096" s="57" t="s">
        <v>44</v>
      </c>
      <c r="AM1096" s="56">
        <f>_xll.qlInterestRateIndexFixingDate(IborIndex&amp;Tenor,AN1096,Trigger)</f>
        <v>46962</v>
      </c>
      <c r="AN1096" s="56">
        <f>_xll.qlCalendarAdvance(Calendar,AN1095,AL1096,"f",,Trigger)</f>
        <v>46966</v>
      </c>
      <c r="AO1096" s="56">
        <f>_xll.qlInterestRateIndexMaturity(IborIndex&amp;Tenor,AN1096,Trigger)</f>
        <v>46997</v>
      </c>
      <c r="AP1096" s="102" t="e">
        <f>_xll.qlIndexFixing($Z$5,AM1096,,Trigger)</f>
        <v>#VALUE!</v>
      </c>
      <c r="AQ1096" s="102">
        <f>_xll.qlIndexFixing($AR$1,AN1096,,Trigger)</f>
        <v>1.6614093473424629E-2</v>
      </c>
    </row>
    <row r="1097" spans="38:43" ht="11.25" customHeight="1" x14ac:dyDescent="0.25">
      <c r="AL1097" s="57" t="s">
        <v>44</v>
      </c>
      <c r="AM1097" s="56">
        <f>_xll.qlInterestRateIndexFixingDate(IborIndex&amp;Tenor,AN1097,Trigger)</f>
        <v>46969</v>
      </c>
      <c r="AN1097" s="56">
        <f>_xll.qlCalendarAdvance(Calendar,AN1096,AL1097,"f",,Trigger)</f>
        <v>46973</v>
      </c>
      <c r="AO1097" s="56">
        <f>_xll.qlInterestRateIndexMaturity(IborIndex&amp;Tenor,AN1097,Trigger)</f>
        <v>47004</v>
      </c>
      <c r="AP1097" s="102" t="e">
        <f>_xll.qlIndexFixing($Z$5,AM1097,,Trigger)</f>
        <v>#VALUE!</v>
      </c>
      <c r="AQ1097" s="102">
        <f>_xll.qlIndexFixing($AR$1,AN1097,,Trigger)</f>
        <v>1.6612861003958146E-2</v>
      </c>
    </row>
    <row r="1098" spans="38:43" ht="11.25" customHeight="1" x14ac:dyDescent="0.25">
      <c r="AL1098" s="57" t="s">
        <v>44</v>
      </c>
      <c r="AM1098" s="56">
        <f>_xll.qlInterestRateIndexFixingDate(IborIndex&amp;Tenor,AN1098,Trigger)</f>
        <v>46976</v>
      </c>
      <c r="AN1098" s="56">
        <f>_xll.qlCalendarAdvance(Calendar,AN1097,AL1098,"f",,Trigger)</f>
        <v>46980</v>
      </c>
      <c r="AO1098" s="56">
        <f>_xll.qlInterestRateIndexMaturity(IborIndex&amp;Tenor,AN1098,Trigger)</f>
        <v>47011</v>
      </c>
      <c r="AP1098" s="102" t="e">
        <f>_xll.qlIndexFixing($Z$5,AM1098,,Trigger)</f>
        <v>#VALUE!</v>
      </c>
      <c r="AQ1098" s="102">
        <f>_xll.qlIndexFixing($AR$1,AN1098,,Trigger)</f>
        <v>1.6611590621391503E-2</v>
      </c>
    </row>
    <row r="1099" spans="38:43" ht="11.25" customHeight="1" x14ac:dyDescent="0.25">
      <c r="AL1099" s="57" t="s">
        <v>44</v>
      </c>
      <c r="AM1099" s="56">
        <f>_xll.qlInterestRateIndexFixingDate(IborIndex&amp;Tenor,AN1099,Trigger)</f>
        <v>46983</v>
      </c>
      <c r="AN1099" s="56">
        <f>_xll.qlCalendarAdvance(Calendar,AN1098,AL1099,"f",,Trigger)</f>
        <v>46987</v>
      </c>
      <c r="AO1099" s="56">
        <f>_xll.qlInterestRateIndexMaturity(IborIndex&amp;Tenor,AN1099,Trigger)</f>
        <v>47018</v>
      </c>
      <c r="AP1099" s="102" t="e">
        <f>_xll.qlIndexFixing($Z$5,AM1099,,Trigger)</f>
        <v>#VALUE!</v>
      </c>
      <c r="AQ1099" s="102">
        <f>_xll.qlIndexFixing($AR$1,AN1099,,Trigger)</f>
        <v>1.6610282635684259E-2</v>
      </c>
    </row>
    <row r="1100" spans="38:43" ht="11.25" customHeight="1" x14ac:dyDescent="0.25">
      <c r="AL1100" s="57" t="s">
        <v>44</v>
      </c>
      <c r="AM1100" s="56">
        <f>_xll.qlInterestRateIndexFixingDate(IborIndex&amp;Tenor,AN1100,Trigger)</f>
        <v>46990</v>
      </c>
      <c r="AN1100" s="56">
        <f>_xll.qlCalendarAdvance(Calendar,AN1099,AL1100,"f",,Trigger)</f>
        <v>46994</v>
      </c>
      <c r="AO1100" s="56">
        <f>_xll.qlInterestRateIndexMaturity(IborIndex&amp;Tenor,AN1100,Trigger)</f>
        <v>47025</v>
      </c>
      <c r="AP1100" s="102" t="e">
        <f>_xll.qlIndexFixing($Z$5,AM1100,,Trigger)</f>
        <v>#VALUE!</v>
      </c>
      <c r="AQ1100" s="102">
        <f>_xll.qlIndexFixing($AR$1,AN1100,,Trigger)</f>
        <v>1.6608085693955634E-2</v>
      </c>
    </row>
    <row r="1101" spans="38:43" ht="11.25" customHeight="1" x14ac:dyDescent="0.25">
      <c r="AL1101" s="57" t="s">
        <v>44</v>
      </c>
      <c r="AM1101" s="56">
        <f>_xll.qlInterestRateIndexFixingDate(IborIndex&amp;Tenor,AN1101,Trigger)</f>
        <v>46997</v>
      </c>
      <c r="AN1101" s="56">
        <f>_xll.qlCalendarAdvance(Calendar,AN1100,AL1101,"f",,Trigger)</f>
        <v>47001</v>
      </c>
      <c r="AO1101" s="56">
        <f>_xll.qlInterestRateIndexMaturity(IborIndex&amp;Tenor,AN1101,Trigger)</f>
        <v>47031</v>
      </c>
      <c r="AP1101" s="102" t="e">
        <f>_xll.qlIndexFixing($Z$5,AM1101,,Trigger)</f>
        <v>#VALUE!</v>
      </c>
      <c r="AQ1101" s="102">
        <f>_xll.qlIndexFixing($AR$1,AN1101,,Trigger)</f>
        <v>1.6607555094706183E-2</v>
      </c>
    </row>
    <row r="1102" spans="38:43" ht="11.25" customHeight="1" x14ac:dyDescent="0.25">
      <c r="AL1102" s="57" t="s">
        <v>44</v>
      </c>
      <c r="AM1102" s="56">
        <f>_xll.qlInterestRateIndexFixingDate(IborIndex&amp;Tenor,AN1102,Trigger)</f>
        <v>47004</v>
      </c>
      <c r="AN1102" s="56">
        <f>_xll.qlCalendarAdvance(Calendar,AN1101,AL1102,"f",,Trigger)</f>
        <v>47008</v>
      </c>
      <c r="AO1102" s="56">
        <f>_xll.qlInterestRateIndexMaturity(IborIndex&amp;Tenor,AN1102,Trigger)</f>
        <v>47038</v>
      </c>
      <c r="AP1102" s="102" t="e">
        <f>_xll.qlIndexFixing($Z$5,AM1102,,Trigger)</f>
        <v>#VALUE!</v>
      </c>
      <c r="AQ1102" s="102">
        <f>_xll.qlIndexFixing($AR$1,AN1102,,Trigger)</f>
        <v>1.6606136159354468E-2</v>
      </c>
    </row>
    <row r="1103" spans="38:43" ht="11.25" customHeight="1" x14ac:dyDescent="0.25">
      <c r="AL1103" s="57" t="s">
        <v>44</v>
      </c>
      <c r="AM1103" s="56">
        <f>_xll.qlInterestRateIndexFixingDate(IborIndex&amp;Tenor,AN1103,Trigger)</f>
        <v>47011</v>
      </c>
      <c r="AN1103" s="56">
        <f>_xll.qlCalendarAdvance(Calendar,AN1102,AL1103,"f",,Trigger)</f>
        <v>47015</v>
      </c>
      <c r="AO1103" s="56">
        <f>_xll.qlInterestRateIndexMaturity(IborIndex&amp;Tenor,AN1103,Trigger)</f>
        <v>47045</v>
      </c>
      <c r="AP1103" s="102" t="e">
        <f>_xll.qlIndexFixing($Z$5,AM1103,,Trigger)</f>
        <v>#VALUE!</v>
      </c>
      <c r="AQ1103" s="102">
        <f>_xll.qlIndexFixing($AR$1,AN1103,,Trigger)</f>
        <v>1.6604680860712873E-2</v>
      </c>
    </row>
    <row r="1104" spans="38:43" ht="11.25" customHeight="1" x14ac:dyDescent="0.25">
      <c r="AL1104" s="57" t="s">
        <v>44</v>
      </c>
      <c r="AM1104" s="56">
        <f>_xll.qlInterestRateIndexFixingDate(IborIndex&amp;Tenor,AN1104,Trigger)</f>
        <v>47018</v>
      </c>
      <c r="AN1104" s="56">
        <f>_xll.qlCalendarAdvance(Calendar,AN1103,AL1104,"f",,Trigger)</f>
        <v>47022</v>
      </c>
      <c r="AO1104" s="56">
        <f>_xll.qlInterestRateIndexMaturity(IborIndex&amp;Tenor,AN1104,Trigger)</f>
        <v>47052</v>
      </c>
      <c r="AP1104" s="102" t="e">
        <f>_xll.qlIndexFixing($Z$5,AM1104,,Trigger)</f>
        <v>#VALUE!</v>
      </c>
      <c r="AQ1104" s="102">
        <f>_xll.qlIndexFixing($AR$1,AN1104,,Trigger)</f>
        <v>1.6603189508738458E-2</v>
      </c>
    </row>
    <row r="1105" spans="38:43" ht="11.25" customHeight="1" x14ac:dyDescent="0.25">
      <c r="AL1105" s="57" t="s">
        <v>44</v>
      </c>
      <c r="AM1105" s="56">
        <f>_xll.qlInterestRateIndexFixingDate(IborIndex&amp;Tenor,AN1105,Trigger)</f>
        <v>47025</v>
      </c>
      <c r="AN1105" s="56">
        <f>_xll.qlCalendarAdvance(Calendar,AN1104,AL1105,"f",,Trigger)</f>
        <v>47029</v>
      </c>
      <c r="AO1105" s="56">
        <f>_xll.qlInterestRateIndexMaturity(IborIndex&amp;Tenor,AN1105,Trigger)</f>
        <v>47060</v>
      </c>
      <c r="AP1105" s="102" t="e">
        <f>_xll.qlIndexFixing($Z$5,AM1105,,Trigger)</f>
        <v>#VALUE!</v>
      </c>
      <c r="AQ1105" s="102">
        <f>_xll.qlIndexFixing($AR$1,AN1105,,Trigger)</f>
        <v>1.6601662413395779E-2</v>
      </c>
    </row>
    <row r="1106" spans="38:43" ht="11.25" customHeight="1" x14ac:dyDescent="0.25">
      <c r="AL1106" s="57" t="s">
        <v>44</v>
      </c>
      <c r="AM1106" s="56">
        <f>_xll.qlInterestRateIndexFixingDate(IborIndex&amp;Tenor,AN1106,Trigger)</f>
        <v>47032</v>
      </c>
      <c r="AN1106" s="56">
        <f>_xll.qlCalendarAdvance(Calendar,AN1105,AL1106,"f",,Trigger)</f>
        <v>47036</v>
      </c>
      <c r="AO1106" s="56">
        <f>_xll.qlInterestRateIndexMaturity(IborIndex&amp;Tenor,AN1106,Trigger)</f>
        <v>47067</v>
      </c>
      <c r="AP1106" s="102" t="e">
        <f>_xll.qlIndexFixing($Z$5,AM1106,,Trigger)</f>
        <v>#VALUE!</v>
      </c>
      <c r="AQ1106" s="102">
        <f>_xll.qlIndexFixing($AR$1,AN1106,,Trigger)</f>
        <v>1.6600099884651887E-2</v>
      </c>
    </row>
    <row r="1107" spans="38:43" ht="11.25" customHeight="1" x14ac:dyDescent="0.25">
      <c r="AL1107" s="57" t="s">
        <v>44</v>
      </c>
      <c r="AM1107" s="56">
        <f>_xll.qlInterestRateIndexFixingDate(IborIndex&amp;Tenor,AN1107,Trigger)</f>
        <v>47039</v>
      </c>
      <c r="AN1107" s="56">
        <f>_xll.qlCalendarAdvance(Calendar,AN1106,AL1107,"f",,Trigger)</f>
        <v>47043</v>
      </c>
      <c r="AO1107" s="56">
        <f>_xll.qlInterestRateIndexMaturity(IborIndex&amp;Tenor,AN1107,Trigger)</f>
        <v>47074</v>
      </c>
      <c r="AP1107" s="102" t="e">
        <f>_xll.qlIndexFixing($Z$5,AM1107,,Trigger)</f>
        <v>#VALUE!</v>
      </c>
      <c r="AQ1107" s="102">
        <f>_xll.qlIndexFixing($AR$1,AN1107,,Trigger)</f>
        <v>1.6598502232461343E-2</v>
      </c>
    </row>
    <row r="1108" spans="38:43" ht="11.25" customHeight="1" x14ac:dyDescent="0.25">
      <c r="AL1108" s="57" t="s">
        <v>44</v>
      </c>
      <c r="AM1108" s="56">
        <f>_xll.qlInterestRateIndexFixingDate(IborIndex&amp;Tenor,AN1108,Trigger)</f>
        <v>47046</v>
      </c>
      <c r="AN1108" s="56">
        <f>_xll.qlCalendarAdvance(Calendar,AN1107,AL1108,"f",,Trigger)</f>
        <v>47050</v>
      </c>
      <c r="AO1108" s="56">
        <f>_xll.qlInterestRateIndexMaturity(IborIndex&amp;Tenor,AN1108,Trigger)</f>
        <v>47081</v>
      </c>
      <c r="AP1108" s="102" t="e">
        <f>_xll.qlIndexFixing($Z$5,AM1108,,Trigger)</f>
        <v>#VALUE!</v>
      </c>
      <c r="AQ1108" s="102">
        <f>_xll.qlIndexFixing($AR$1,AN1108,,Trigger)</f>
        <v>1.6596869766788702E-2</v>
      </c>
    </row>
    <row r="1109" spans="38:43" ht="11.25" customHeight="1" x14ac:dyDescent="0.25">
      <c r="AL1109" s="57" t="s">
        <v>44</v>
      </c>
      <c r="AM1109" s="56">
        <f>_xll.qlInterestRateIndexFixingDate(IborIndex&amp;Tenor,AN1109,Trigger)</f>
        <v>47053</v>
      </c>
      <c r="AN1109" s="56">
        <f>_xll.qlCalendarAdvance(Calendar,AN1108,AL1109,"f",,Trigger)</f>
        <v>47057</v>
      </c>
      <c r="AO1109" s="56">
        <f>_xll.qlInterestRateIndexMaturity(IborIndex&amp;Tenor,AN1109,Trigger)</f>
        <v>47087</v>
      </c>
      <c r="AP1109" s="102" t="e">
        <f>_xll.qlIndexFixing($Z$5,AM1109,,Trigger)</f>
        <v>#VALUE!</v>
      </c>
      <c r="AQ1109" s="102">
        <f>_xll.qlIndexFixing($AR$1,AN1109,,Trigger)</f>
        <v>1.6595202797603514E-2</v>
      </c>
    </row>
    <row r="1110" spans="38:43" ht="11.25" customHeight="1" x14ac:dyDescent="0.25">
      <c r="AL1110" s="57" t="s">
        <v>44</v>
      </c>
      <c r="AM1110" s="56">
        <f>_xll.qlInterestRateIndexFixingDate(IborIndex&amp;Tenor,AN1110,Trigger)</f>
        <v>47060</v>
      </c>
      <c r="AN1110" s="56">
        <f>_xll.qlCalendarAdvance(Calendar,AN1109,AL1110,"f",,Trigger)</f>
        <v>47064</v>
      </c>
      <c r="AO1110" s="56">
        <f>_xll.qlInterestRateIndexMaturity(IborIndex&amp;Tenor,AN1110,Trigger)</f>
        <v>47094</v>
      </c>
      <c r="AP1110" s="102" t="e">
        <f>_xll.qlIndexFixing($Z$5,AM1110,,Trigger)</f>
        <v>#VALUE!</v>
      </c>
      <c r="AQ1110" s="102">
        <f>_xll.qlIndexFixing($AR$1,AN1110,,Trigger)</f>
        <v>1.6593501634860341E-2</v>
      </c>
    </row>
    <row r="1111" spans="38:43" ht="11.25" customHeight="1" x14ac:dyDescent="0.25">
      <c r="AL1111" s="57" t="s">
        <v>44</v>
      </c>
      <c r="AM1111" s="56">
        <f>_xll.qlInterestRateIndexFixingDate(IborIndex&amp;Tenor,AN1111,Trigger)</f>
        <v>47067</v>
      </c>
      <c r="AN1111" s="56">
        <f>_xll.qlCalendarAdvance(Calendar,AN1110,AL1111,"f",,Trigger)</f>
        <v>47071</v>
      </c>
      <c r="AO1111" s="56">
        <f>_xll.qlInterestRateIndexMaturity(IborIndex&amp;Tenor,AN1111,Trigger)</f>
        <v>47101</v>
      </c>
      <c r="AP1111" s="102" t="e">
        <f>_xll.qlIndexFixing($Z$5,AM1111,,Trigger)</f>
        <v>#VALUE!</v>
      </c>
      <c r="AQ1111" s="102">
        <f>_xll.qlIndexFixing($AR$1,AN1111,,Trigger)</f>
        <v>1.6591766588526236E-2</v>
      </c>
    </row>
    <row r="1112" spans="38:43" ht="11.25" customHeight="1" x14ac:dyDescent="0.25">
      <c r="AL1112" s="57" t="s">
        <v>44</v>
      </c>
      <c r="AM1112" s="56">
        <f>_xll.qlInterestRateIndexFixingDate(IborIndex&amp;Tenor,AN1112,Trigger)</f>
        <v>47074</v>
      </c>
      <c r="AN1112" s="56">
        <f>_xll.qlCalendarAdvance(Calendar,AN1111,AL1112,"f",,Trigger)</f>
        <v>47078</v>
      </c>
      <c r="AO1112" s="56">
        <f>_xll.qlInterestRateIndexMaturity(IborIndex&amp;Tenor,AN1112,Trigger)</f>
        <v>47108</v>
      </c>
      <c r="AP1112" s="102" t="e">
        <f>_xll.qlIndexFixing($Z$5,AM1112,,Trigger)</f>
        <v>#VALUE!</v>
      </c>
      <c r="AQ1112" s="102">
        <f>_xll.qlIndexFixing($AR$1,AN1112,,Trigger)</f>
        <v>1.6590503003583088E-2</v>
      </c>
    </row>
    <row r="1113" spans="38:43" ht="11.25" customHeight="1" x14ac:dyDescent="0.25">
      <c r="AL1113" s="57" t="s">
        <v>44</v>
      </c>
      <c r="AM1113" s="56">
        <f>_xll.qlInterestRateIndexFixingDate(IborIndex&amp;Tenor,AN1113,Trigger)</f>
        <v>47081</v>
      </c>
      <c r="AN1113" s="56">
        <f>_xll.qlCalendarAdvance(Calendar,AN1112,AL1113,"f",,Trigger)</f>
        <v>47085</v>
      </c>
      <c r="AO1113" s="56">
        <f>_xll.qlInterestRateIndexMaturity(IborIndex&amp;Tenor,AN1113,Trigger)</f>
        <v>47115</v>
      </c>
      <c r="AP1113" s="102" t="e">
        <f>_xll.qlIndexFixing($Z$5,AM1113,,Trigger)</f>
        <v>#VALUE!</v>
      </c>
      <c r="AQ1113" s="102">
        <f>_xll.qlIndexFixing($AR$1,AN1113,,Trigger)</f>
        <v>1.658744415304049E-2</v>
      </c>
    </row>
    <row r="1114" spans="38:43" ht="11.25" customHeight="1" x14ac:dyDescent="0.25">
      <c r="AL1114" s="57" t="s">
        <v>44</v>
      </c>
      <c r="AM1114" s="56">
        <f>_xll.qlInterestRateIndexFixingDate(IborIndex&amp;Tenor,AN1114,Trigger)</f>
        <v>47088</v>
      </c>
      <c r="AN1114" s="56">
        <f>_xll.qlCalendarAdvance(Calendar,AN1113,AL1114,"f",,Trigger)</f>
        <v>47092</v>
      </c>
      <c r="AO1114" s="56">
        <f>_xll.qlInterestRateIndexMaturity(IborIndex&amp;Tenor,AN1114,Trigger)</f>
        <v>47123</v>
      </c>
      <c r="AP1114" s="102" t="e">
        <f>_xll.qlIndexFixing($Z$5,AM1114,,Trigger)</f>
        <v>#VALUE!</v>
      </c>
      <c r="AQ1114" s="102">
        <f>_xll.qlIndexFixing($AR$1,AN1114,,Trigger)</f>
        <v>1.6586361247606374E-2</v>
      </c>
    </row>
    <row r="1115" spans="38:43" ht="11.25" customHeight="1" x14ac:dyDescent="0.25">
      <c r="AL1115" s="57" t="s">
        <v>44</v>
      </c>
      <c r="AM1115" s="56">
        <f>_xll.qlInterestRateIndexFixingDate(IborIndex&amp;Tenor,AN1115,Trigger)</f>
        <v>47095</v>
      </c>
      <c r="AN1115" s="56">
        <f>_xll.qlCalendarAdvance(Calendar,AN1114,AL1115,"f",,Trigger)</f>
        <v>47099</v>
      </c>
      <c r="AO1115" s="56">
        <f>_xll.qlInterestRateIndexMaturity(IborIndex&amp;Tenor,AN1115,Trigger)</f>
        <v>47130</v>
      </c>
      <c r="AP1115" s="102" t="e">
        <f>_xll.qlIndexFixing($Z$5,AM1115,,Trigger)</f>
        <v>#VALUE!</v>
      </c>
      <c r="AQ1115" s="102">
        <f>_xll.qlIndexFixing($AR$1,AN1115,,Trigger)</f>
        <v>1.658449376653659E-2</v>
      </c>
    </row>
    <row r="1116" spans="38:43" ht="11.25" customHeight="1" x14ac:dyDescent="0.25">
      <c r="AL1116" s="57" t="s">
        <v>44</v>
      </c>
      <c r="AM1116" s="56">
        <f>_xll.qlInterestRateIndexFixingDate(IborIndex&amp;Tenor,AN1116,Trigger)</f>
        <v>47102</v>
      </c>
      <c r="AN1116" s="56">
        <f>_xll.qlCalendarAdvance(Calendar,AN1115,AL1116,"f",,Trigger)</f>
        <v>47106</v>
      </c>
      <c r="AO1116" s="56">
        <f>_xll.qlInterestRateIndexMaturity(IborIndex&amp;Tenor,AN1116,Trigger)</f>
        <v>47137</v>
      </c>
      <c r="AP1116" s="102" t="e">
        <f>_xll.qlIndexFixing($Z$5,AM1116,,Trigger)</f>
        <v>#VALUE!</v>
      </c>
      <c r="AQ1116" s="102">
        <f>_xll.qlIndexFixing($AR$1,AN1116,,Trigger)</f>
        <v>1.6582593951693647E-2</v>
      </c>
    </row>
    <row r="1117" spans="38:43" ht="11.25" customHeight="1" x14ac:dyDescent="0.25">
      <c r="AL1117" s="57" t="s">
        <v>44</v>
      </c>
      <c r="AM1117" s="56">
        <f>_xll.qlInterestRateIndexFixingDate(IborIndex&amp;Tenor,AN1117,Trigger)</f>
        <v>47108</v>
      </c>
      <c r="AN1117" s="56">
        <f>_xll.qlCalendarAdvance(Calendar,AN1116,AL1117,"f",,Trigger)</f>
        <v>47114</v>
      </c>
      <c r="AO1117" s="56">
        <f>_xll.qlInterestRateIndexMaturity(IborIndex&amp;Tenor,AN1117,Trigger)</f>
        <v>47147</v>
      </c>
      <c r="AP1117" s="102" t="e">
        <f>_xll.qlIndexFixing($Z$5,AM1117,,Trigger)</f>
        <v>#VALUE!</v>
      </c>
      <c r="AQ1117" s="102">
        <f>_xll.qlIndexFixing($AR$1,AN1117,,Trigger)</f>
        <v>1.6580623891909629E-2</v>
      </c>
    </row>
    <row r="1118" spans="38:43" ht="11.25" customHeight="1" x14ac:dyDescent="0.25">
      <c r="AL1118" s="57" t="s">
        <v>44</v>
      </c>
      <c r="AM1118" s="56">
        <f>_xll.qlInterestRateIndexFixingDate(IborIndex&amp;Tenor,AN1118,Trigger)</f>
        <v>47116</v>
      </c>
      <c r="AN1118" s="56">
        <f>_xll.qlCalendarAdvance(Calendar,AN1117,AL1118,"f",,Trigger)</f>
        <v>47121</v>
      </c>
      <c r="AO1118" s="56">
        <f>_xll.qlInterestRateIndexMaturity(IborIndex&amp;Tenor,AN1118,Trigger)</f>
        <v>47154</v>
      </c>
      <c r="AP1118" s="102" t="e">
        <f>_xll.qlIndexFixing($Z$5,AM1118,,Trigger)</f>
        <v>#VALUE!</v>
      </c>
      <c r="AQ1118" s="102">
        <f>_xll.qlIndexFixing($AR$1,AN1118,,Trigger)</f>
        <v>1.6578177241664566E-2</v>
      </c>
    </row>
    <row r="1119" spans="38:43" ht="11.25" customHeight="1" x14ac:dyDescent="0.25">
      <c r="AL1119" s="57" t="s">
        <v>44</v>
      </c>
      <c r="AM1119" s="56">
        <f>_xll.qlInterestRateIndexFixingDate(IborIndex&amp;Tenor,AN1119,Trigger)</f>
        <v>47126</v>
      </c>
      <c r="AN1119" s="56">
        <f>_xll.qlCalendarAdvance(Calendar,AN1118,AL1119,"f",,Trigger)</f>
        <v>47128</v>
      </c>
      <c r="AO1119" s="56">
        <f>_xll.qlInterestRateIndexMaturity(IborIndex&amp;Tenor,AN1119,Trigger)</f>
        <v>47161</v>
      </c>
      <c r="AP1119" s="102" t="e">
        <f>_xll.qlIndexFixing($Z$5,AM1119,,Trigger)</f>
        <v>#VALUE!</v>
      </c>
      <c r="AQ1119" s="102">
        <f>_xll.qlIndexFixing($AR$1,AN1119,,Trigger)</f>
        <v>1.6576180129300053E-2</v>
      </c>
    </row>
    <row r="1120" spans="38:43" ht="11.25" customHeight="1" x14ac:dyDescent="0.25">
      <c r="AL1120" s="57" t="s">
        <v>44</v>
      </c>
      <c r="AM1120" s="56">
        <f>_xll.qlInterestRateIndexFixingDate(IborIndex&amp;Tenor,AN1120,Trigger)</f>
        <v>47133</v>
      </c>
      <c r="AN1120" s="56">
        <f>_xll.qlCalendarAdvance(Calendar,AN1119,AL1120,"f",,Trigger)</f>
        <v>47135</v>
      </c>
      <c r="AO1120" s="56">
        <f>_xll.qlInterestRateIndexMaturity(IborIndex&amp;Tenor,AN1120,Trigger)</f>
        <v>47168</v>
      </c>
      <c r="AP1120" s="102" t="e">
        <f>_xll.qlIndexFixing($Z$5,AM1120,,Trigger)</f>
        <v>#VALUE!</v>
      </c>
      <c r="AQ1120" s="102">
        <f>_xll.qlIndexFixing($AR$1,AN1120,,Trigger)</f>
        <v>1.6574151946571192E-2</v>
      </c>
    </row>
    <row r="1121" spans="38:43" ht="11.25" customHeight="1" x14ac:dyDescent="0.25">
      <c r="AL1121" s="57" t="s">
        <v>44</v>
      </c>
      <c r="AM1121" s="56">
        <f>_xll.qlInterestRateIndexFixingDate(IborIndex&amp;Tenor,AN1121,Trigger)</f>
        <v>47140</v>
      </c>
      <c r="AN1121" s="56">
        <f>_xll.qlCalendarAdvance(Calendar,AN1120,AL1121,"f",,Trigger)</f>
        <v>47142</v>
      </c>
      <c r="AO1121" s="56">
        <f>_xll.qlInterestRateIndexMaturity(IborIndex&amp;Tenor,AN1121,Trigger)</f>
        <v>47175</v>
      </c>
      <c r="AP1121" s="102" t="e">
        <f>_xll.qlIndexFixing($Z$5,AM1121,,Trigger)</f>
        <v>#VALUE!</v>
      </c>
      <c r="AQ1121" s="102">
        <f>_xll.qlIndexFixing($AR$1,AN1121,,Trigger)</f>
        <v>1.6572093003433916E-2</v>
      </c>
    </row>
    <row r="1122" spans="38:43" ht="11.25" customHeight="1" x14ac:dyDescent="0.25">
      <c r="AL1122" s="57" t="s">
        <v>44</v>
      </c>
      <c r="AM1122" s="56">
        <f>_xll.qlInterestRateIndexFixingDate(IborIndex&amp;Tenor,AN1122,Trigger)</f>
        <v>47147</v>
      </c>
      <c r="AN1122" s="56">
        <f>_xll.qlCalendarAdvance(Calendar,AN1121,AL1122,"f",,Trigger)</f>
        <v>47149</v>
      </c>
      <c r="AO1122" s="56">
        <f>_xll.qlInterestRateIndexMaturity(IborIndex&amp;Tenor,AN1122,Trigger)</f>
        <v>47177</v>
      </c>
      <c r="AP1122" s="102" t="e">
        <f>_xll.qlIndexFixing($Z$5,AM1122,,Trigger)</f>
        <v>#VALUE!</v>
      </c>
      <c r="AQ1122" s="102">
        <f>_xll.qlIndexFixing($AR$1,AN1122,,Trigger)</f>
        <v>1.656931494409835E-2</v>
      </c>
    </row>
    <row r="1123" spans="38:43" ht="11.25" customHeight="1" x14ac:dyDescent="0.25">
      <c r="AL1123" s="57" t="s">
        <v>44</v>
      </c>
      <c r="AM1123" s="56">
        <f>_xll.qlInterestRateIndexFixingDate(IborIndex&amp;Tenor,AN1123,Trigger)</f>
        <v>47154</v>
      </c>
      <c r="AN1123" s="56">
        <f>_xll.qlCalendarAdvance(Calendar,AN1122,AL1123,"f",,Trigger)</f>
        <v>47156</v>
      </c>
      <c r="AO1123" s="56">
        <f>_xll.qlInterestRateIndexMaturity(IborIndex&amp;Tenor,AN1123,Trigger)</f>
        <v>47184</v>
      </c>
      <c r="AP1123" s="102" t="e">
        <f>_xll.qlIndexFixing($Z$5,AM1123,,Trigger)</f>
        <v>#VALUE!</v>
      </c>
      <c r="AQ1123" s="102">
        <f>_xll.qlIndexFixing($AR$1,AN1123,,Trigger)</f>
        <v>1.6567202087474402E-2</v>
      </c>
    </row>
    <row r="1124" spans="38:43" ht="11.25" customHeight="1" x14ac:dyDescent="0.25">
      <c r="AL1124" s="57" t="s">
        <v>44</v>
      </c>
      <c r="AM1124" s="56">
        <f>_xll.qlInterestRateIndexFixingDate(IborIndex&amp;Tenor,AN1124,Trigger)</f>
        <v>47161</v>
      </c>
      <c r="AN1124" s="56">
        <f>_xll.qlCalendarAdvance(Calendar,AN1123,AL1124,"f",,Trigger)</f>
        <v>47163</v>
      </c>
      <c r="AO1124" s="56">
        <f>_xll.qlInterestRateIndexMaturity(IborIndex&amp;Tenor,AN1124,Trigger)</f>
        <v>47191</v>
      </c>
      <c r="AP1124" s="102" t="e">
        <f>_xll.qlIndexFixing($Z$5,AM1124,,Trigger)</f>
        <v>#VALUE!</v>
      </c>
      <c r="AQ1124" s="102">
        <f>_xll.qlIndexFixing($AR$1,AN1124,,Trigger)</f>
        <v>1.6565059337953728E-2</v>
      </c>
    </row>
    <row r="1125" spans="38:43" ht="11.25" customHeight="1" x14ac:dyDescent="0.25">
      <c r="AL1125" s="57" t="s">
        <v>44</v>
      </c>
      <c r="AM1125" s="56">
        <f>_xll.qlInterestRateIndexFixingDate(IborIndex&amp;Tenor,AN1125,Trigger)</f>
        <v>47168</v>
      </c>
      <c r="AN1125" s="56">
        <f>_xll.qlCalendarAdvance(Calendar,AN1124,AL1125,"f",,Trigger)</f>
        <v>47170</v>
      </c>
      <c r="AO1125" s="56">
        <f>_xll.qlInterestRateIndexMaturity(IborIndex&amp;Tenor,AN1125,Trigger)</f>
        <v>47198</v>
      </c>
      <c r="AP1125" s="102" t="e">
        <f>_xll.qlIndexFixing($Z$5,AM1125,,Trigger)</f>
        <v>#VALUE!</v>
      </c>
      <c r="AQ1125" s="102">
        <f>_xll.qlIndexFixing($AR$1,AN1125,,Trigger)</f>
        <v>1.6562887005439855E-2</v>
      </c>
    </row>
    <row r="1126" spans="38:43" ht="11.25" customHeight="1" x14ac:dyDescent="0.25">
      <c r="AL1126" s="57" t="s">
        <v>44</v>
      </c>
      <c r="AM1126" s="56">
        <f>_xll.qlInterestRateIndexFixingDate(IborIndex&amp;Tenor,AN1126,Trigger)</f>
        <v>47175</v>
      </c>
      <c r="AN1126" s="56">
        <f>_xll.qlCalendarAdvance(Calendar,AN1125,AL1126,"f",,Trigger)</f>
        <v>47177</v>
      </c>
      <c r="AO1126" s="56">
        <f>_xll.qlInterestRateIndexMaturity(IborIndex&amp;Tenor,AN1126,Trigger)</f>
        <v>47206</v>
      </c>
      <c r="AP1126" s="102" t="e">
        <f>_xll.qlIndexFixing($Z$5,AM1126,,Trigger)</f>
        <v>#VALUE!</v>
      </c>
      <c r="AQ1126" s="102">
        <f>_xll.qlIndexFixing($AR$1,AN1126,,Trigger)</f>
        <v>1.6561568111467251E-2</v>
      </c>
    </row>
    <row r="1127" spans="38:43" ht="11.25" customHeight="1" x14ac:dyDescent="0.25">
      <c r="AL1127" s="57" t="s">
        <v>44</v>
      </c>
      <c r="AM1127" s="56">
        <f>_xll.qlInterestRateIndexFixingDate(IborIndex&amp;Tenor,AN1127,Trigger)</f>
        <v>47182</v>
      </c>
      <c r="AN1127" s="56">
        <f>_xll.qlCalendarAdvance(Calendar,AN1126,AL1127,"f",,Trigger)</f>
        <v>47184</v>
      </c>
      <c r="AO1127" s="56">
        <f>_xll.qlInterestRateIndexMaturity(IborIndex&amp;Tenor,AN1127,Trigger)</f>
        <v>47217</v>
      </c>
      <c r="AP1127" s="102" t="e">
        <f>_xll.qlIndexFixing($Z$5,AM1127,,Trigger)</f>
        <v>#VALUE!</v>
      </c>
      <c r="AQ1127" s="102">
        <f>_xll.qlIndexFixing($AR$1,AN1127,,Trigger)</f>
        <v>1.6559110733078409E-2</v>
      </c>
    </row>
    <row r="1128" spans="38:43" ht="11.25" customHeight="1" x14ac:dyDescent="0.25">
      <c r="AL1128" s="57" t="s">
        <v>44</v>
      </c>
      <c r="AM1128" s="56">
        <f>_xll.qlInterestRateIndexFixingDate(IborIndex&amp;Tenor,AN1128,Trigger)</f>
        <v>47189</v>
      </c>
      <c r="AN1128" s="56">
        <f>_xll.qlCalendarAdvance(Calendar,AN1127,AL1128,"f",,Trigger)</f>
        <v>47191</v>
      </c>
      <c r="AO1128" s="56">
        <f>_xll.qlInterestRateIndexMaturity(IborIndex&amp;Tenor,AN1128,Trigger)</f>
        <v>47224</v>
      </c>
      <c r="AP1128" s="102" t="e">
        <f>_xll.qlIndexFixing($Z$5,AM1128,,Trigger)</f>
        <v>#VALUE!</v>
      </c>
      <c r="AQ1128" s="102">
        <f>_xll.qlIndexFixing($AR$1,AN1128,,Trigger)</f>
        <v>1.6556845145626574E-2</v>
      </c>
    </row>
    <row r="1129" spans="38:43" ht="11.25" customHeight="1" x14ac:dyDescent="0.25">
      <c r="AL1129" s="57" t="s">
        <v>44</v>
      </c>
      <c r="AM1129" s="56">
        <f>_xll.qlInterestRateIndexFixingDate(IborIndex&amp;Tenor,AN1129,Trigger)</f>
        <v>47196</v>
      </c>
      <c r="AN1129" s="56">
        <f>_xll.qlCalendarAdvance(Calendar,AN1128,AL1129,"f",,Trigger)</f>
        <v>47198</v>
      </c>
      <c r="AO1129" s="56">
        <f>_xll.qlInterestRateIndexMaturity(IborIndex&amp;Tenor,AN1129,Trigger)</f>
        <v>47231</v>
      </c>
      <c r="AP1129" s="102" t="e">
        <f>_xll.qlIndexFixing($Z$5,AM1129,,Trigger)</f>
        <v>#VALUE!</v>
      </c>
      <c r="AQ1129" s="102">
        <f>_xll.qlIndexFixing($AR$1,AN1129,,Trigger)</f>
        <v>1.6554551277351892E-2</v>
      </c>
    </row>
    <row r="1130" spans="38:43" ht="11.25" customHeight="1" x14ac:dyDescent="0.25">
      <c r="AL1130" s="57" t="s">
        <v>44</v>
      </c>
      <c r="AM1130" s="56">
        <f>_xll.qlInterestRateIndexFixingDate(IborIndex&amp;Tenor,AN1130,Trigger)</f>
        <v>47203</v>
      </c>
      <c r="AN1130" s="56">
        <f>_xll.qlCalendarAdvance(Calendar,AN1129,AL1130,"f",,Trigger)</f>
        <v>47205</v>
      </c>
      <c r="AO1130" s="56">
        <f>_xll.qlInterestRateIndexMaturity(IborIndex&amp;Tenor,AN1130,Trigger)</f>
        <v>47238</v>
      </c>
      <c r="AP1130" s="102" t="e">
        <f>_xll.qlIndexFixing($Z$5,AM1130,,Trigger)</f>
        <v>#VALUE!</v>
      </c>
      <c r="AQ1130" s="102">
        <f>_xll.qlIndexFixing($AR$1,AN1130,,Trigger)</f>
        <v>1.6550679270794788E-2</v>
      </c>
    </row>
    <row r="1131" spans="38:43" ht="11.25" customHeight="1" x14ac:dyDescent="0.25">
      <c r="AL1131" s="57" t="s">
        <v>44</v>
      </c>
      <c r="AM1131" s="56">
        <f>_xll.qlInterestRateIndexFixingDate(IborIndex&amp;Tenor,AN1131,Trigger)</f>
        <v>47206</v>
      </c>
      <c r="AN1131" s="56">
        <f>_xll.qlCalendarAdvance(Calendar,AN1130,AL1131,"f",,Trigger)</f>
        <v>47212</v>
      </c>
      <c r="AO1131" s="56">
        <f>_xll.qlInterestRateIndexMaturity(IborIndex&amp;Tenor,AN1131,Trigger)</f>
        <v>47242</v>
      </c>
      <c r="AP1131" s="102" t="e">
        <f>_xll.qlIndexFixing($Z$5,AM1131,,Trigger)</f>
        <v>#VALUE!</v>
      </c>
      <c r="AQ1131" s="102">
        <f>_xll.qlIndexFixing($AR$1,AN1131,,Trigger)</f>
        <v>1.6549879938142248E-2</v>
      </c>
    </row>
    <row r="1132" spans="38:43" ht="11.25" customHeight="1" x14ac:dyDescent="0.25">
      <c r="AL1132" s="57" t="s">
        <v>44</v>
      </c>
      <c r="AM1132" s="56">
        <f>_xll.qlInterestRateIndexFixingDate(IborIndex&amp;Tenor,AN1132,Trigger)</f>
        <v>47217</v>
      </c>
      <c r="AN1132" s="56">
        <f>_xll.qlCalendarAdvance(Calendar,AN1131,AL1132,"f",,Trigger)</f>
        <v>47219</v>
      </c>
      <c r="AO1132" s="56">
        <f>_xll.qlInterestRateIndexMaturity(IborIndex&amp;Tenor,AN1132,Trigger)</f>
        <v>47249</v>
      </c>
      <c r="AP1132" s="102" t="e">
        <f>_xll.qlIndexFixing($Z$5,AM1132,,Trigger)</f>
        <v>#VALUE!</v>
      </c>
      <c r="AQ1132" s="102">
        <f>_xll.qlIndexFixing($AR$1,AN1132,,Trigger)</f>
        <v>1.654750308710368E-2</v>
      </c>
    </row>
    <row r="1133" spans="38:43" ht="11.25" customHeight="1" x14ac:dyDescent="0.25">
      <c r="AL1133" s="57" t="s">
        <v>44</v>
      </c>
      <c r="AM1133" s="56">
        <f>_xll.qlInterestRateIndexFixingDate(IborIndex&amp;Tenor,AN1133,Trigger)</f>
        <v>47224</v>
      </c>
      <c r="AN1133" s="56">
        <f>_xll.qlCalendarAdvance(Calendar,AN1132,AL1133,"f",,Trigger)</f>
        <v>47226</v>
      </c>
      <c r="AO1133" s="56">
        <f>_xll.qlInterestRateIndexMaturity(IborIndex&amp;Tenor,AN1133,Trigger)</f>
        <v>47256</v>
      </c>
      <c r="AP1133" s="102" t="e">
        <f>_xll.qlIndexFixing($Z$5,AM1133,,Trigger)</f>
        <v>#VALUE!</v>
      </c>
      <c r="AQ1133" s="102">
        <f>_xll.qlIndexFixing($AR$1,AN1133,,Trigger)</f>
        <v>1.6545099195037629E-2</v>
      </c>
    </row>
    <row r="1134" spans="38:43" ht="11.25" customHeight="1" x14ac:dyDescent="0.25">
      <c r="AL1134" s="57" t="s">
        <v>44</v>
      </c>
      <c r="AM1134" s="56">
        <f>_xll.qlInterestRateIndexFixingDate(IborIndex&amp;Tenor,AN1134,Trigger)</f>
        <v>47231</v>
      </c>
      <c r="AN1134" s="56">
        <f>_xll.qlCalendarAdvance(Calendar,AN1133,AL1134,"f",,Trigger)</f>
        <v>47233</v>
      </c>
      <c r="AO1134" s="56">
        <f>_xll.qlInterestRateIndexMaturity(IborIndex&amp;Tenor,AN1134,Trigger)</f>
        <v>47263</v>
      </c>
      <c r="AP1134" s="102" t="e">
        <f>_xll.qlIndexFixing($Z$5,AM1134,,Trigger)</f>
        <v>#VALUE!</v>
      </c>
      <c r="AQ1134" s="102">
        <f>_xll.qlIndexFixing($AR$1,AN1134,,Trigger)</f>
        <v>1.6542668571900027E-2</v>
      </c>
    </row>
    <row r="1135" spans="38:43" ht="11.25" customHeight="1" x14ac:dyDescent="0.25">
      <c r="AL1135" s="57" t="s">
        <v>44</v>
      </c>
      <c r="AM1135" s="56">
        <f>_xll.qlInterestRateIndexFixingDate(IborIndex&amp;Tenor,AN1135,Trigger)</f>
        <v>47235</v>
      </c>
      <c r="AN1135" s="56">
        <f>_xll.qlCalendarAdvance(Calendar,AN1134,AL1135,"f",,Trigger)</f>
        <v>47240</v>
      </c>
      <c r="AO1135" s="56">
        <f>_xll.qlInterestRateIndexMaturity(IborIndex&amp;Tenor,AN1135,Trigger)</f>
        <v>47273</v>
      </c>
      <c r="AP1135" s="102" t="e">
        <f>_xll.qlIndexFixing($Z$5,AM1135,,Trigger)</f>
        <v>#VALUE!</v>
      </c>
      <c r="AQ1135" s="102">
        <f>_xll.qlIndexFixing($AR$1,AN1135,,Trigger)</f>
        <v>1.6540211527631337E-2</v>
      </c>
    </row>
    <row r="1136" spans="38:43" ht="11.25" customHeight="1" x14ac:dyDescent="0.25">
      <c r="AL1136" s="57" t="s">
        <v>44</v>
      </c>
      <c r="AM1136" s="56">
        <f>_xll.qlInterestRateIndexFixingDate(IborIndex&amp;Tenor,AN1136,Trigger)</f>
        <v>47245</v>
      </c>
      <c r="AN1136" s="56">
        <f>_xll.qlCalendarAdvance(Calendar,AN1135,AL1136,"f",,Trigger)</f>
        <v>47247</v>
      </c>
      <c r="AO1136" s="56">
        <f>_xll.qlInterestRateIndexMaturity(IborIndex&amp;Tenor,AN1136,Trigger)</f>
        <v>47280</v>
      </c>
      <c r="AP1136" s="102" t="e">
        <f>_xll.qlIndexFixing($Z$5,AM1136,,Trigger)</f>
        <v>#VALUE!</v>
      </c>
      <c r="AQ1136" s="102">
        <f>_xll.qlIndexFixing($AR$1,AN1136,,Trigger)</f>
        <v>1.6537728372187491E-2</v>
      </c>
    </row>
    <row r="1137" spans="38:43" ht="11.25" customHeight="1" x14ac:dyDescent="0.25">
      <c r="AL1137" s="57" t="s">
        <v>44</v>
      </c>
      <c r="AM1137" s="56">
        <f>_xll.qlInterestRateIndexFixingDate(IborIndex&amp;Tenor,AN1137,Trigger)</f>
        <v>47252</v>
      </c>
      <c r="AN1137" s="56">
        <f>_xll.qlCalendarAdvance(Calendar,AN1136,AL1137,"f",,Trigger)</f>
        <v>47254</v>
      </c>
      <c r="AO1137" s="56">
        <f>_xll.qlInterestRateIndexMaturity(IborIndex&amp;Tenor,AN1137,Trigger)</f>
        <v>47287</v>
      </c>
      <c r="AP1137" s="102" t="e">
        <f>_xll.qlIndexFixing($Z$5,AM1137,,Trigger)</f>
        <v>#VALUE!</v>
      </c>
      <c r="AQ1137" s="102">
        <f>_xll.qlIndexFixing($AR$1,AN1137,,Trigger)</f>
        <v>1.6535219415511525E-2</v>
      </c>
    </row>
    <row r="1138" spans="38:43" ht="11.25" customHeight="1" x14ac:dyDescent="0.25">
      <c r="AL1138" s="57" t="s">
        <v>44</v>
      </c>
      <c r="AM1138" s="56">
        <f>_xll.qlInterestRateIndexFixingDate(IborIndex&amp;Tenor,AN1138,Trigger)</f>
        <v>47259</v>
      </c>
      <c r="AN1138" s="56">
        <f>_xll.qlCalendarAdvance(Calendar,AN1137,AL1138,"f",,Trigger)</f>
        <v>47261</v>
      </c>
      <c r="AO1138" s="56">
        <f>_xll.qlInterestRateIndexMaturity(IborIndex&amp;Tenor,AN1138,Trigger)</f>
        <v>47294</v>
      </c>
      <c r="AP1138" s="102" t="e">
        <f>_xll.qlIndexFixing($Z$5,AM1138,,Trigger)</f>
        <v>#VALUE!</v>
      </c>
      <c r="AQ1138" s="102">
        <f>_xll.qlIndexFixing($AR$1,AN1138,,Trigger)</f>
        <v>1.6532684967554216E-2</v>
      </c>
    </row>
    <row r="1139" spans="38:43" ht="11.25" customHeight="1" x14ac:dyDescent="0.25">
      <c r="AL1139" s="57" t="s">
        <v>44</v>
      </c>
      <c r="AM1139" s="56">
        <f>_xll.qlInterestRateIndexFixingDate(IborIndex&amp;Tenor,AN1139,Trigger)</f>
        <v>47266</v>
      </c>
      <c r="AN1139" s="56">
        <f>_xll.qlCalendarAdvance(Calendar,AN1138,AL1139,"f",,Trigger)</f>
        <v>47268</v>
      </c>
      <c r="AO1139" s="56">
        <f>_xll.qlInterestRateIndexMaturity(IborIndex&amp;Tenor,AN1139,Trigger)</f>
        <v>47298</v>
      </c>
      <c r="AP1139" s="102" t="e">
        <f>_xll.qlIndexFixing($Z$5,AM1139,,Trigger)</f>
        <v>#VALUE!</v>
      </c>
      <c r="AQ1139" s="102">
        <f>_xll.qlIndexFixing($AR$1,AN1139,,Trigger)</f>
        <v>1.653012533826376E-2</v>
      </c>
    </row>
    <row r="1140" spans="38:43" ht="11.25" customHeight="1" x14ac:dyDescent="0.25">
      <c r="AL1140" s="57" t="s">
        <v>44</v>
      </c>
      <c r="AM1140" s="56">
        <f>_xll.qlInterestRateIndexFixingDate(IborIndex&amp;Tenor,AN1140,Trigger)</f>
        <v>47273</v>
      </c>
      <c r="AN1140" s="56">
        <f>_xll.qlCalendarAdvance(Calendar,AN1139,AL1140,"f",,Trigger)</f>
        <v>47275</v>
      </c>
      <c r="AO1140" s="56">
        <f>_xll.qlInterestRateIndexMaturity(IborIndex&amp;Tenor,AN1140,Trigger)</f>
        <v>47305</v>
      </c>
      <c r="AP1140" s="102" t="e">
        <f>_xll.qlIndexFixing($Z$5,AM1140,,Trigger)</f>
        <v>#VALUE!</v>
      </c>
      <c r="AQ1140" s="102">
        <f>_xll.qlIndexFixing($AR$1,AN1140,,Trigger)</f>
        <v>1.652754083758835E-2</v>
      </c>
    </row>
    <row r="1141" spans="38:43" ht="11.25" customHeight="1" x14ac:dyDescent="0.25">
      <c r="AL1141" s="57" t="s">
        <v>44</v>
      </c>
      <c r="AM1141" s="56">
        <f>_xll.qlInterestRateIndexFixingDate(IborIndex&amp;Tenor,AN1141,Trigger)</f>
        <v>47280</v>
      </c>
      <c r="AN1141" s="56">
        <f>_xll.qlCalendarAdvance(Calendar,AN1140,AL1141,"f",,Trigger)</f>
        <v>47282</v>
      </c>
      <c r="AO1141" s="56">
        <f>_xll.qlInterestRateIndexMaturity(IborIndex&amp;Tenor,AN1141,Trigger)</f>
        <v>47312</v>
      </c>
      <c r="AP1141" s="102" t="e">
        <f>_xll.qlIndexFixing($Z$5,AM1141,,Trigger)</f>
        <v>#VALUE!</v>
      </c>
      <c r="AQ1141" s="102">
        <f>_xll.qlIndexFixing($AR$1,AN1141,,Trigger)</f>
        <v>1.6524931775478764E-2</v>
      </c>
    </row>
    <row r="1142" spans="38:43" ht="11.25" customHeight="1" x14ac:dyDescent="0.25">
      <c r="AL1142" s="57" t="s">
        <v>44</v>
      </c>
      <c r="AM1142" s="56">
        <f>_xll.qlInterestRateIndexFixingDate(IborIndex&amp;Tenor,AN1142,Trigger)</f>
        <v>47287</v>
      </c>
      <c r="AN1142" s="56">
        <f>_xll.qlCalendarAdvance(Calendar,AN1141,AL1142,"f",,Trigger)</f>
        <v>47289</v>
      </c>
      <c r="AO1142" s="56">
        <f>_xll.qlInterestRateIndexMaturity(IborIndex&amp;Tenor,AN1142,Trigger)</f>
        <v>47319</v>
      </c>
      <c r="AP1142" s="102" t="e">
        <f>_xll.qlIndexFixing($Z$5,AM1142,,Trigger)</f>
        <v>#VALUE!</v>
      </c>
      <c r="AQ1142" s="102">
        <f>_xll.qlIndexFixing($AR$1,AN1142,,Trigger)</f>
        <v>1.6522298461878041E-2</v>
      </c>
    </row>
    <row r="1143" spans="38:43" ht="11.25" customHeight="1" x14ac:dyDescent="0.25">
      <c r="AL1143" s="57" t="s">
        <v>44</v>
      </c>
      <c r="AM1143" s="56">
        <f>_xll.qlInterestRateIndexFixingDate(IborIndex&amp;Tenor,AN1143,Trigger)</f>
        <v>47294</v>
      </c>
      <c r="AN1143" s="56">
        <f>_xll.qlCalendarAdvance(Calendar,AN1142,AL1143,"f",,Trigger)</f>
        <v>47296</v>
      </c>
      <c r="AO1143" s="56">
        <f>_xll.qlInterestRateIndexMaturity(IborIndex&amp;Tenor,AN1143,Trigger)</f>
        <v>47326</v>
      </c>
      <c r="AP1143" s="102" t="e">
        <f>_xll.qlIndexFixing($Z$5,AM1143,,Trigger)</f>
        <v>#VALUE!</v>
      </c>
      <c r="AQ1143" s="102">
        <f>_xll.qlIndexFixing($AR$1,AN1143,,Trigger)</f>
        <v>1.6519828073179033E-2</v>
      </c>
    </row>
    <row r="1144" spans="38:43" ht="11.25" customHeight="1" x14ac:dyDescent="0.25">
      <c r="AL1144" s="57" t="s">
        <v>44</v>
      </c>
      <c r="AM1144" s="56">
        <f>_xll.qlInterestRateIndexFixingDate(IborIndex&amp;Tenor,AN1144,Trigger)</f>
        <v>47301</v>
      </c>
      <c r="AN1144" s="56">
        <f>_xll.qlCalendarAdvance(Calendar,AN1143,AL1144,"f",,Trigger)</f>
        <v>47303</v>
      </c>
      <c r="AO1144" s="56">
        <f>_xll.qlInterestRateIndexMaturity(IborIndex&amp;Tenor,AN1144,Trigger)</f>
        <v>47336</v>
      </c>
      <c r="AP1144" s="102" t="e">
        <f>_xll.qlIndexFixing($Z$5,AM1144,,Trigger)</f>
        <v>#VALUE!</v>
      </c>
      <c r="AQ1144" s="102">
        <f>_xll.qlIndexFixing($AR$1,AN1144,,Trigger)</f>
        <v>1.6516960320001123E-2</v>
      </c>
    </row>
    <row r="1145" spans="38:43" ht="11.25" customHeight="1" x14ac:dyDescent="0.25">
      <c r="AL1145" s="57" t="s">
        <v>44</v>
      </c>
      <c r="AM1145" s="56">
        <f>_xll.qlInterestRateIndexFixingDate(IborIndex&amp;Tenor,AN1145,Trigger)</f>
        <v>47308</v>
      </c>
      <c r="AN1145" s="56">
        <f>_xll.qlCalendarAdvance(Calendar,AN1144,AL1145,"f",,Trigger)</f>
        <v>47310</v>
      </c>
      <c r="AO1145" s="56">
        <f>_xll.qlInterestRateIndexMaturity(IborIndex&amp;Tenor,AN1145,Trigger)</f>
        <v>47343</v>
      </c>
      <c r="AP1145" s="102" t="e">
        <f>_xll.qlIndexFixing($Z$5,AM1145,,Trigger)</f>
        <v>#VALUE!</v>
      </c>
      <c r="AQ1145" s="102">
        <f>_xll.qlIndexFixing($AR$1,AN1145,,Trigger)</f>
        <v>1.651425611161874E-2</v>
      </c>
    </row>
    <row r="1146" spans="38:43" ht="11.25" customHeight="1" x14ac:dyDescent="0.25">
      <c r="AL1146" s="57" t="s">
        <v>44</v>
      </c>
      <c r="AM1146" s="56">
        <f>_xll.qlInterestRateIndexFixingDate(IborIndex&amp;Tenor,AN1146,Trigger)</f>
        <v>47315</v>
      </c>
      <c r="AN1146" s="56">
        <f>_xll.qlCalendarAdvance(Calendar,AN1145,AL1146,"f",,Trigger)</f>
        <v>47317</v>
      </c>
      <c r="AO1146" s="56">
        <f>_xll.qlInterestRateIndexMaturity(IborIndex&amp;Tenor,AN1146,Trigger)</f>
        <v>47350</v>
      </c>
      <c r="AP1146" s="102" t="e">
        <f>_xll.qlIndexFixing($Z$5,AM1146,,Trigger)</f>
        <v>#VALUE!</v>
      </c>
      <c r="AQ1146" s="102">
        <f>_xll.qlIndexFixing($AR$1,AN1146,,Trigger)</f>
        <v>1.6511528891540585E-2</v>
      </c>
    </row>
    <row r="1147" spans="38:43" ht="11.25" customHeight="1" x14ac:dyDescent="0.25">
      <c r="AL1147" s="57" t="s">
        <v>44</v>
      </c>
      <c r="AM1147" s="56">
        <f>_xll.qlInterestRateIndexFixingDate(IborIndex&amp;Tenor,AN1147,Trigger)</f>
        <v>47322</v>
      </c>
      <c r="AN1147" s="56">
        <f>_xll.qlCalendarAdvance(Calendar,AN1146,AL1147,"f",,Trigger)</f>
        <v>47324</v>
      </c>
      <c r="AO1147" s="56">
        <f>_xll.qlInterestRateIndexMaturity(IborIndex&amp;Tenor,AN1147,Trigger)</f>
        <v>47357</v>
      </c>
      <c r="AP1147" s="102" t="e">
        <f>_xll.qlIndexFixing($Z$5,AM1147,,Trigger)</f>
        <v>#VALUE!</v>
      </c>
      <c r="AQ1147" s="102">
        <f>_xll.qlIndexFixing($AR$1,AN1147,,Trigger)</f>
        <v>1.6508778969709693E-2</v>
      </c>
    </row>
    <row r="1148" spans="38:43" ht="11.25" customHeight="1" x14ac:dyDescent="0.25">
      <c r="AL1148" s="57" t="s">
        <v>44</v>
      </c>
      <c r="AM1148" s="56">
        <f>_xll.qlInterestRateIndexFixingDate(IborIndex&amp;Tenor,AN1148,Trigger)</f>
        <v>47329</v>
      </c>
      <c r="AN1148" s="56">
        <f>_xll.qlCalendarAdvance(Calendar,AN1147,AL1148,"f",,Trigger)</f>
        <v>47331</v>
      </c>
      <c r="AO1148" s="56">
        <f>_xll.qlInterestRateIndexMaturity(IborIndex&amp;Tenor,AN1148,Trigger)</f>
        <v>47364</v>
      </c>
      <c r="AP1148" s="102" t="e">
        <f>_xll.qlIndexFixing($Z$5,AM1148,,Trigger)</f>
        <v>#VALUE!</v>
      </c>
      <c r="AQ1148" s="102">
        <f>_xll.qlIndexFixing($AR$1,AN1148,,Trigger)</f>
        <v>1.6506006656074261E-2</v>
      </c>
    </row>
    <row r="1149" spans="38:43" ht="11.25" customHeight="1" x14ac:dyDescent="0.25">
      <c r="AL1149" s="57" t="s">
        <v>44</v>
      </c>
      <c r="AM1149" s="56">
        <f>_xll.qlInterestRateIndexFixingDate(IborIndex&amp;Tenor,AN1149,Trigger)</f>
        <v>47336</v>
      </c>
      <c r="AN1149" s="56">
        <f>_xll.qlCalendarAdvance(Calendar,AN1148,AL1149,"f",,Trigger)</f>
        <v>47338</v>
      </c>
      <c r="AO1149" s="56">
        <f>_xll.qlInterestRateIndexMaturity(IborIndex&amp;Tenor,AN1149,Trigger)</f>
        <v>47371</v>
      </c>
      <c r="AP1149" s="102" t="e">
        <f>_xll.qlIndexFixing($Z$5,AM1149,,Trigger)</f>
        <v>#VALUE!</v>
      </c>
      <c r="AQ1149" s="102">
        <f>_xll.qlIndexFixing($AR$1,AN1149,,Trigger)</f>
        <v>1.6503212260582486E-2</v>
      </c>
    </row>
    <row r="1150" spans="38:43" ht="11.25" customHeight="1" x14ac:dyDescent="0.25">
      <c r="AL1150" s="57" t="s">
        <v>44</v>
      </c>
      <c r="AM1150" s="56">
        <f>_xll.qlInterestRateIndexFixingDate(IborIndex&amp;Tenor,AN1150,Trigger)</f>
        <v>47343</v>
      </c>
      <c r="AN1150" s="56">
        <f>_xll.qlCalendarAdvance(Calendar,AN1149,AL1150,"f",,Trigger)</f>
        <v>47345</v>
      </c>
      <c r="AO1150" s="56">
        <f>_xll.qlInterestRateIndexMaturity(IborIndex&amp;Tenor,AN1150,Trigger)</f>
        <v>47378</v>
      </c>
      <c r="AP1150" s="102" t="e">
        <f>_xll.qlIndexFixing($Z$5,AM1150,,Trigger)</f>
        <v>#VALUE!</v>
      </c>
      <c r="AQ1150" s="102">
        <f>_xll.qlIndexFixing($AR$1,AN1150,,Trigger)</f>
        <v>1.6500396093182563E-2</v>
      </c>
    </row>
    <row r="1151" spans="38:43" ht="11.25" customHeight="1" x14ac:dyDescent="0.25">
      <c r="AL1151" s="57" t="s">
        <v>44</v>
      </c>
      <c r="AM1151" s="56">
        <f>_xll.qlInterestRateIndexFixingDate(IborIndex&amp;Tenor,AN1151,Trigger)</f>
        <v>47350</v>
      </c>
      <c r="AN1151" s="56">
        <f>_xll.qlCalendarAdvance(Calendar,AN1150,AL1151,"f",,Trigger)</f>
        <v>47352</v>
      </c>
      <c r="AO1151" s="56">
        <f>_xll.qlInterestRateIndexMaturity(IborIndex&amp;Tenor,AN1151,Trigger)</f>
        <v>47385</v>
      </c>
      <c r="AP1151" s="102" t="e">
        <f>_xll.qlIndexFixing($Z$5,AM1151,,Trigger)</f>
        <v>#VALUE!</v>
      </c>
      <c r="AQ1151" s="102">
        <f>_xll.qlIndexFixing($AR$1,AN1151,,Trigger)</f>
        <v>1.6497558463814954E-2</v>
      </c>
    </row>
    <row r="1152" spans="38:43" ht="11.25" customHeight="1" x14ac:dyDescent="0.25">
      <c r="AL1152" s="57" t="s">
        <v>44</v>
      </c>
      <c r="AM1152" s="56">
        <f>_xll.qlInterestRateIndexFixingDate(IborIndex&amp;Tenor,AN1152,Trigger)</f>
        <v>47357</v>
      </c>
      <c r="AN1152" s="56">
        <f>_xll.qlCalendarAdvance(Calendar,AN1151,AL1152,"f",,Trigger)</f>
        <v>47359</v>
      </c>
      <c r="AO1152" s="56">
        <f>_xll.qlInterestRateIndexMaturity(IborIndex&amp;Tenor,AN1152,Trigger)</f>
        <v>47389</v>
      </c>
      <c r="AP1152" s="102" t="e">
        <f>_xll.qlIndexFixing($Z$5,AM1152,,Trigger)</f>
        <v>#VALUE!</v>
      </c>
      <c r="AQ1152" s="102">
        <f>_xll.qlIndexFixing($AR$1,AN1152,,Trigger)</f>
        <v>1.6494184047714126E-2</v>
      </c>
    </row>
    <row r="1153" spans="38:43" ht="11.25" customHeight="1" x14ac:dyDescent="0.25">
      <c r="AL1153" s="57" t="s">
        <v>44</v>
      </c>
      <c r="AM1153" s="56">
        <f>_xll.qlInterestRateIndexFixingDate(IborIndex&amp;Tenor,AN1153,Trigger)</f>
        <v>47364</v>
      </c>
      <c r="AN1153" s="56">
        <f>_xll.qlCalendarAdvance(Calendar,AN1152,AL1153,"f",,Trigger)</f>
        <v>47366</v>
      </c>
      <c r="AO1153" s="56">
        <f>_xll.qlInterestRateIndexMaturity(IborIndex&amp;Tenor,AN1153,Trigger)</f>
        <v>47396</v>
      </c>
      <c r="AP1153" s="102" t="e">
        <f>_xll.qlIndexFixing($Z$5,AM1153,,Trigger)</f>
        <v>#VALUE!</v>
      </c>
      <c r="AQ1153" s="102">
        <f>_xll.qlIndexFixing($AR$1,AN1153,,Trigger)</f>
        <v>1.6491820058979773E-2</v>
      </c>
    </row>
    <row r="1154" spans="38:43" ht="11.25" customHeight="1" x14ac:dyDescent="0.25">
      <c r="AL1154" s="57" t="s">
        <v>44</v>
      </c>
      <c r="AM1154" s="56">
        <f>_xll.qlInterestRateIndexFixingDate(IborIndex&amp;Tenor,AN1154,Trigger)</f>
        <v>47371</v>
      </c>
      <c r="AN1154" s="56">
        <f>_xll.qlCalendarAdvance(Calendar,AN1153,AL1154,"f",,Trigger)</f>
        <v>47373</v>
      </c>
      <c r="AO1154" s="56">
        <f>_xll.qlInterestRateIndexMaturity(IborIndex&amp;Tenor,AN1154,Trigger)</f>
        <v>47403</v>
      </c>
      <c r="AP1154" s="102" t="e">
        <f>_xll.qlIndexFixing($Z$5,AM1154,,Trigger)</f>
        <v>#VALUE!</v>
      </c>
      <c r="AQ1154" s="102">
        <f>_xll.qlIndexFixing($AR$1,AN1154,,Trigger)</f>
        <v>1.6488919903400859E-2</v>
      </c>
    </row>
    <row r="1155" spans="38:43" ht="11.25" customHeight="1" x14ac:dyDescent="0.25">
      <c r="AL1155" s="57" t="s">
        <v>44</v>
      </c>
      <c r="AM1155" s="56">
        <f>_xll.qlInterestRateIndexFixingDate(IborIndex&amp;Tenor,AN1155,Trigger)</f>
        <v>47378</v>
      </c>
      <c r="AN1155" s="56">
        <f>_xll.qlCalendarAdvance(Calendar,AN1154,AL1155,"f",,Trigger)</f>
        <v>47380</v>
      </c>
      <c r="AO1155" s="56">
        <f>_xll.qlInterestRateIndexMaturity(IborIndex&amp;Tenor,AN1155,Trigger)</f>
        <v>47410</v>
      </c>
      <c r="AP1155" s="102" t="e">
        <f>_xll.qlIndexFixing($Z$5,AM1155,,Trigger)</f>
        <v>#VALUE!</v>
      </c>
      <c r="AQ1155" s="102">
        <f>_xll.qlIndexFixing($AR$1,AN1155,,Trigger)</f>
        <v>1.6485999525644463E-2</v>
      </c>
    </row>
    <row r="1156" spans="38:43" ht="11.25" customHeight="1" x14ac:dyDescent="0.25">
      <c r="AL1156" s="57" t="s">
        <v>44</v>
      </c>
      <c r="AM1156" s="56">
        <f>_xll.qlInterestRateIndexFixingDate(IborIndex&amp;Tenor,AN1156,Trigger)</f>
        <v>47385</v>
      </c>
      <c r="AN1156" s="56">
        <f>_xll.qlCalendarAdvance(Calendar,AN1155,AL1156,"f",,Trigger)</f>
        <v>47387</v>
      </c>
      <c r="AO1156" s="56">
        <f>_xll.qlInterestRateIndexMaturity(IborIndex&amp;Tenor,AN1156,Trigger)</f>
        <v>47417</v>
      </c>
      <c r="AP1156" s="102" t="e">
        <f>_xll.qlIndexFixing($Z$5,AM1156,,Trigger)</f>
        <v>#VALUE!</v>
      </c>
      <c r="AQ1156" s="102">
        <f>_xll.qlIndexFixing($AR$1,AN1156,,Trigger)</f>
        <v>1.6483389783275824E-2</v>
      </c>
    </row>
    <row r="1157" spans="38:43" ht="11.25" customHeight="1" x14ac:dyDescent="0.25">
      <c r="AL1157" s="57" t="s">
        <v>44</v>
      </c>
      <c r="AM1157" s="56">
        <f>_xll.qlInterestRateIndexFixingDate(IborIndex&amp;Tenor,AN1157,Trigger)</f>
        <v>47392</v>
      </c>
      <c r="AN1157" s="56">
        <f>_xll.qlCalendarAdvance(Calendar,AN1156,AL1157,"f",,Trigger)</f>
        <v>47394</v>
      </c>
      <c r="AO1157" s="56">
        <f>_xll.qlInterestRateIndexMaturity(IborIndex&amp;Tenor,AN1157,Trigger)</f>
        <v>47427</v>
      </c>
      <c r="AP1157" s="102" t="e">
        <f>_xll.qlIndexFixing($Z$5,AM1157,,Trigger)</f>
        <v>#VALUE!</v>
      </c>
      <c r="AQ1157" s="102">
        <f>_xll.qlIndexFixing($AR$1,AN1157,,Trigger)</f>
        <v>1.6480099343373966E-2</v>
      </c>
    </row>
    <row r="1158" spans="38:43" ht="11.25" customHeight="1" x14ac:dyDescent="0.25">
      <c r="AL1158" s="57" t="s">
        <v>44</v>
      </c>
      <c r="AM1158" s="56">
        <f>_xll.qlInterestRateIndexFixingDate(IborIndex&amp;Tenor,AN1158,Trigger)</f>
        <v>47399</v>
      </c>
      <c r="AN1158" s="56">
        <f>_xll.qlCalendarAdvance(Calendar,AN1157,AL1158,"f",,Trigger)</f>
        <v>47401</v>
      </c>
      <c r="AO1158" s="56">
        <f>_xll.qlInterestRateIndexMaturity(IborIndex&amp;Tenor,AN1158,Trigger)</f>
        <v>47434</v>
      </c>
      <c r="AP1158" s="102" t="e">
        <f>_xll.qlIndexFixing($Z$5,AM1158,,Trigger)</f>
        <v>#VALUE!</v>
      </c>
      <c r="AQ1158" s="102">
        <f>_xll.qlIndexFixing($AR$1,AN1158,,Trigger)</f>
        <v>1.6477120158751097E-2</v>
      </c>
    </row>
    <row r="1159" spans="38:43" ht="11.25" customHeight="1" x14ac:dyDescent="0.25">
      <c r="AL1159" s="57" t="s">
        <v>44</v>
      </c>
      <c r="AM1159" s="56">
        <f>_xll.qlInterestRateIndexFixingDate(IborIndex&amp;Tenor,AN1159,Trigger)</f>
        <v>47406</v>
      </c>
      <c r="AN1159" s="56">
        <f>_xll.qlCalendarAdvance(Calendar,AN1158,AL1159,"f",,Trigger)</f>
        <v>47408</v>
      </c>
      <c r="AO1159" s="56">
        <f>_xll.qlInterestRateIndexMaturity(IborIndex&amp;Tenor,AN1159,Trigger)</f>
        <v>47441</v>
      </c>
      <c r="AP1159" s="102" t="e">
        <f>_xll.qlIndexFixing($Z$5,AM1159,,Trigger)</f>
        <v>#VALUE!</v>
      </c>
      <c r="AQ1159" s="102">
        <f>_xll.qlIndexFixing($AR$1,AN1159,,Trigger)</f>
        <v>1.6474121991730636E-2</v>
      </c>
    </row>
    <row r="1160" spans="38:43" ht="11.25" customHeight="1" x14ac:dyDescent="0.25">
      <c r="AL1160" s="57" t="s">
        <v>44</v>
      </c>
      <c r="AM1160" s="56">
        <f>_xll.qlInterestRateIndexFixingDate(IborIndex&amp;Tenor,AN1160,Trigger)</f>
        <v>47413</v>
      </c>
      <c r="AN1160" s="56">
        <f>_xll.qlCalendarAdvance(Calendar,AN1159,AL1160,"f",,Trigger)</f>
        <v>47415</v>
      </c>
      <c r="AO1160" s="56">
        <f>_xll.qlInterestRateIndexMaturity(IborIndex&amp;Tenor,AN1160,Trigger)</f>
        <v>47448</v>
      </c>
      <c r="AP1160" s="102" t="e">
        <f>_xll.qlIndexFixing($Z$5,AM1160,,Trigger)</f>
        <v>#VALUE!</v>
      </c>
      <c r="AQ1160" s="102">
        <f>_xll.qlIndexFixing($AR$1,AN1160,,Trigger)</f>
        <v>1.6471105152255628E-2</v>
      </c>
    </row>
    <row r="1161" spans="38:43" ht="11.25" customHeight="1" x14ac:dyDescent="0.25">
      <c r="AL1161" s="57" t="s">
        <v>44</v>
      </c>
      <c r="AM1161" s="56">
        <f>_xll.qlInterestRateIndexFixingDate(IborIndex&amp;Tenor,AN1161,Trigger)</f>
        <v>47420</v>
      </c>
      <c r="AN1161" s="56">
        <f>_xll.qlCalendarAdvance(Calendar,AN1160,AL1161,"f",,Trigger)</f>
        <v>47422</v>
      </c>
      <c r="AO1161" s="56">
        <f>_xll.qlInterestRateIndexMaturity(IborIndex&amp;Tenor,AN1161,Trigger)</f>
        <v>47452</v>
      </c>
      <c r="AP1161" s="102" t="e">
        <f>_xll.qlIndexFixing($Z$5,AM1161,,Trigger)</f>
        <v>#VALUE!</v>
      </c>
      <c r="AQ1161" s="102">
        <f>_xll.qlIndexFixing($AR$1,AN1161,,Trigger)</f>
        <v>1.6468069950274267E-2</v>
      </c>
    </row>
    <row r="1162" spans="38:43" ht="11.25" customHeight="1" x14ac:dyDescent="0.25">
      <c r="AL1162" s="57" t="s">
        <v>44</v>
      </c>
      <c r="AM1162" s="56">
        <f>_xll.qlInterestRateIndexFixingDate(IborIndex&amp;Tenor,AN1162,Trigger)</f>
        <v>47427</v>
      </c>
      <c r="AN1162" s="56">
        <f>_xll.qlCalendarAdvance(Calendar,AN1161,AL1162,"f",,Trigger)</f>
        <v>47429</v>
      </c>
      <c r="AO1162" s="56">
        <f>_xll.qlInterestRateIndexMaturity(IborIndex&amp;Tenor,AN1162,Trigger)</f>
        <v>47459</v>
      </c>
      <c r="AP1162" s="102" t="e">
        <f>_xll.qlIndexFixing($Z$5,AM1162,,Trigger)</f>
        <v>#VALUE!</v>
      </c>
      <c r="AQ1162" s="102">
        <f>_xll.qlIndexFixing($AR$1,AN1162,,Trigger)</f>
        <v>1.646501669572701E-2</v>
      </c>
    </row>
    <row r="1163" spans="38:43" ht="11.25" customHeight="1" x14ac:dyDescent="0.25">
      <c r="AL1163" s="57" t="s">
        <v>44</v>
      </c>
      <c r="AM1163" s="56">
        <f>_xll.qlInterestRateIndexFixingDate(IborIndex&amp;Tenor,AN1163,Trigger)</f>
        <v>47434</v>
      </c>
      <c r="AN1163" s="56">
        <f>_xll.qlCalendarAdvance(Calendar,AN1162,AL1163,"f",,Trigger)</f>
        <v>47436</v>
      </c>
      <c r="AO1163" s="56">
        <f>_xll.qlInterestRateIndexMaturity(IborIndex&amp;Tenor,AN1163,Trigger)</f>
        <v>47466</v>
      </c>
      <c r="AP1163" s="102" t="e">
        <f>_xll.qlIndexFixing($Z$5,AM1163,,Trigger)</f>
        <v>#VALUE!</v>
      </c>
      <c r="AQ1163" s="102">
        <f>_xll.qlIndexFixing($AR$1,AN1163,,Trigger)</f>
        <v>1.646194569855948E-2</v>
      </c>
    </row>
    <row r="1164" spans="38:43" ht="11.25" customHeight="1" x14ac:dyDescent="0.25">
      <c r="AL1164" s="57" t="s">
        <v>44</v>
      </c>
      <c r="AM1164" s="56">
        <f>_xll.qlInterestRateIndexFixingDate(IborIndex&amp;Tenor,AN1164,Trigger)</f>
        <v>47441</v>
      </c>
      <c r="AN1164" s="56">
        <f>_xll.qlCalendarAdvance(Calendar,AN1163,AL1164,"f",,Trigger)</f>
        <v>47443</v>
      </c>
      <c r="AO1164" s="56">
        <f>_xll.qlInterestRateIndexMaturity(IborIndex&amp;Tenor,AN1164,Trigger)</f>
        <v>47473</v>
      </c>
      <c r="AP1164" s="102" t="e">
        <f>_xll.qlIndexFixing($Z$5,AM1164,,Trigger)</f>
        <v>#VALUE!</v>
      </c>
      <c r="AQ1164" s="102">
        <f>_xll.qlIndexFixing($AR$1,AN1164,,Trigger)</f>
        <v>1.6458857268717288E-2</v>
      </c>
    </row>
    <row r="1165" spans="38:43" ht="11.25" customHeight="1" x14ac:dyDescent="0.25">
      <c r="AL1165" s="57" t="s">
        <v>44</v>
      </c>
      <c r="AM1165" s="56">
        <f>_xll.qlInterestRateIndexFixingDate(IborIndex&amp;Tenor,AN1165,Trigger)</f>
        <v>47448</v>
      </c>
      <c r="AN1165" s="56">
        <f>_xll.qlCalendarAdvance(Calendar,AN1164,AL1165,"f",,Trigger)</f>
        <v>47450</v>
      </c>
      <c r="AO1165" s="56">
        <f>_xll.qlInterestRateIndexMaturity(IborIndex&amp;Tenor,AN1165,Trigger)</f>
        <v>47480</v>
      </c>
      <c r="AP1165" s="102" t="e">
        <f>_xll.qlIndexFixing($Z$5,AM1165,,Trigger)</f>
        <v>#VALUE!</v>
      </c>
      <c r="AQ1165" s="102">
        <f>_xll.qlIndexFixing($AR$1,AN1165,,Trigger)</f>
        <v>1.6455751716140898E-2</v>
      </c>
    </row>
    <row r="1166" spans="38:43" ht="11.25" customHeight="1" x14ac:dyDescent="0.25">
      <c r="AL1166" s="57" t="s">
        <v>44</v>
      </c>
      <c r="AM1166" s="56">
        <f>_xll.qlInterestRateIndexFixingDate(IborIndex&amp;Tenor,AN1166,Trigger)</f>
        <v>47455</v>
      </c>
      <c r="AN1166" s="56">
        <f>_xll.qlCalendarAdvance(Calendar,AN1165,AL1166,"f",,Trigger)</f>
        <v>47457</v>
      </c>
      <c r="AO1166" s="56">
        <f>_xll.qlInterestRateIndexMaturity(IborIndex&amp;Tenor,AN1166,Trigger)</f>
        <v>47490</v>
      </c>
      <c r="AP1166" s="102" t="e">
        <f>_xll.qlIndexFixing($Z$5,AM1166,,Trigger)</f>
        <v>#VALUE!</v>
      </c>
      <c r="AQ1166" s="102">
        <f>_xll.qlIndexFixing($AR$1,AN1166,,Trigger)</f>
        <v>1.6452629350773351E-2</v>
      </c>
    </row>
    <row r="1167" spans="38:43" ht="11.25" customHeight="1" x14ac:dyDescent="0.25">
      <c r="AL1167" s="57" t="s">
        <v>44</v>
      </c>
      <c r="AM1167" s="56">
        <f>_xll.qlInterestRateIndexFixingDate(IborIndex&amp;Tenor,AN1167,Trigger)</f>
        <v>47462</v>
      </c>
      <c r="AN1167" s="56">
        <f>_xll.qlCalendarAdvance(Calendar,AN1166,AL1167,"f",,Trigger)</f>
        <v>47464</v>
      </c>
      <c r="AO1167" s="56">
        <f>_xll.qlInterestRateIndexMaturity(IborIndex&amp;Tenor,AN1167,Trigger)</f>
        <v>47497</v>
      </c>
      <c r="AP1167" s="102" t="e">
        <f>_xll.qlIndexFixing($Z$5,AM1167,,Trigger)</f>
        <v>#VALUE!</v>
      </c>
      <c r="AQ1167" s="102">
        <f>_xll.qlIndexFixing($AR$1,AN1167,,Trigger)</f>
        <v>1.6449490482562838E-2</v>
      </c>
    </row>
    <row r="1168" spans="38:43" ht="11.25" customHeight="1" x14ac:dyDescent="0.25">
      <c r="AL1168" s="57" t="s">
        <v>44</v>
      </c>
      <c r="AM1168" s="56">
        <f>_xll.qlInterestRateIndexFixingDate(IborIndex&amp;Tenor,AN1168,Trigger)</f>
        <v>47469</v>
      </c>
      <c r="AN1168" s="56">
        <f>_xll.qlCalendarAdvance(Calendar,AN1167,AL1168,"f",,Trigger)</f>
        <v>47471</v>
      </c>
      <c r="AO1168" s="56">
        <f>_xll.qlInterestRateIndexMaturity(IborIndex&amp;Tenor,AN1168,Trigger)</f>
        <v>47504</v>
      </c>
      <c r="AP1168" s="102" t="e">
        <f>_xll.qlIndexFixing($Z$5,AM1168,,Trigger)</f>
        <v>#VALUE!</v>
      </c>
      <c r="AQ1168" s="102">
        <f>_xll.qlIndexFixing($AR$1,AN1168,,Trigger)</f>
        <v>1.6446335421447245E-2</v>
      </c>
    </row>
    <row r="1169" spans="38:43" ht="11.25" customHeight="1" x14ac:dyDescent="0.25">
      <c r="AL1169" s="57" t="s">
        <v>44</v>
      </c>
      <c r="AM1169" s="56">
        <f>_xll.qlInterestRateIndexFixingDate(IborIndex&amp;Tenor,AN1169,Trigger)</f>
        <v>47473</v>
      </c>
      <c r="AN1169" s="56">
        <f>_xll.qlCalendarAdvance(Calendar,AN1168,AL1169,"f",,Trigger)</f>
        <v>47479</v>
      </c>
      <c r="AO1169" s="56">
        <f>_xll.qlInterestRateIndexMaturity(IborIndex&amp;Tenor,AN1169,Trigger)</f>
        <v>47511</v>
      </c>
      <c r="AP1169" s="102" t="e">
        <f>_xll.qlIndexFixing($Z$5,AM1169,,Trigger)</f>
        <v>#VALUE!</v>
      </c>
      <c r="AQ1169" s="102">
        <f>_xll.qlIndexFixing($AR$1,AN1169,,Trigger)</f>
        <v>1.6441800716010285E-2</v>
      </c>
    </row>
    <row r="1170" spans="38:43" ht="11.25" customHeight="1" x14ac:dyDescent="0.25">
      <c r="AL1170" s="57" t="s">
        <v>44</v>
      </c>
      <c r="AM1170" s="56">
        <f>_xll.qlInterestRateIndexFixingDate(IborIndex&amp;Tenor,AN1170,Trigger)</f>
        <v>47483</v>
      </c>
      <c r="AN1170" s="56">
        <f>_xll.qlCalendarAdvance(Calendar,AN1169,AL1170,"f",,Trigger)</f>
        <v>47486</v>
      </c>
      <c r="AO1170" s="56">
        <f>_xll.qlInterestRateIndexMaturity(IborIndex&amp;Tenor,AN1170,Trigger)</f>
        <v>47518</v>
      </c>
      <c r="AP1170" s="102" t="e">
        <f>_xll.qlIndexFixing($Z$5,AM1170,,Trigger)</f>
        <v>#VALUE!</v>
      </c>
      <c r="AQ1170" s="102">
        <f>_xll.qlIndexFixing($AR$1,AN1170,,Trigger)</f>
        <v>1.6438607619644902E-2</v>
      </c>
    </row>
    <row r="1171" spans="38:43" ht="11.25" customHeight="1" x14ac:dyDescent="0.25">
      <c r="AL1171" s="57" t="s">
        <v>44</v>
      </c>
      <c r="AM1171" s="56">
        <f>_xll.qlInterestRateIndexFixingDate(IborIndex&amp;Tenor,AN1171,Trigger)</f>
        <v>47491</v>
      </c>
      <c r="AN1171" s="56">
        <f>_xll.qlCalendarAdvance(Calendar,AN1170,AL1171,"f",,Trigger)</f>
        <v>47493</v>
      </c>
      <c r="AO1171" s="56">
        <f>_xll.qlInterestRateIndexMaturity(IborIndex&amp;Tenor,AN1171,Trigger)</f>
        <v>47525</v>
      </c>
      <c r="AP1171" s="102" t="e">
        <f>_xll.qlIndexFixing($Z$5,AM1171,,Trigger)</f>
        <v>#VALUE!</v>
      </c>
      <c r="AQ1171" s="102">
        <f>_xll.qlIndexFixing($AR$1,AN1171,,Trigger)</f>
        <v>1.64353993930315E-2</v>
      </c>
    </row>
    <row r="1172" spans="38:43" ht="11.25" customHeight="1" x14ac:dyDescent="0.25">
      <c r="AL1172" s="57" t="s">
        <v>44</v>
      </c>
      <c r="AM1172" s="56">
        <f>_xll.qlInterestRateIndexFixingDate(IborIndex&amp;Tenor,AN1172,Trigger)</f>
        <v>47498</v>
      </c>
      <c r="AN1172" s="56">
        <f>_xll.qlCalendarAdvance(Calendar,AN1171,AL1172,"f",,Trigger)</f>
        <v>47500</v>
      </c>
      <c r="AO1172" s="56">
        <f>_xll.qlInterestRateIndexMaturity(IborIndex&amp;Tenor,AN1172,Trigger)</f>
        <v>47532</v>
      </c>
      <c r="AP1172" s="102" t="e">
        <f>_xll.qlIndexFixing($Z$5,AM1172,,Trigger)</f>
        <v>#VALUE!</v>
      </c>
      <c r="AQ1172" s="102">
        <f>_xll.qlIndexFixing($AR$1,AN1172,,Trigger)</f>
        <v>1.6432176346113114E-2</v>
      </c>
    </row>
    <row r="1173" spans="38:43" ht="11.25" customHeight="1" x14ac:dyDescent="0.25">
      <c r="AL1173" s="57" t="s">
        <v>44</v>
      </c>
      <c r="AM1173" s="56">
        <f>_xll.qlInterestRateIndexFixingDate(IborIndex&amp;Tenor,AN1173,Trigger)</f>
        <v>47505</v>
      </c>
      <c r="AN1173" s="56">
        <f>_xll.qlCalendarAdvance(Calendar,AN1172,AL1173,"f",,Trigger)</f>
        <v>47507</v>
      </c>
      <c r="AO1173" s="56">
        <f>_xll.qlInterestRateIndexMaturity(IborIndex&amp;Tenor,AN1173,Trigger)</f>
        <v>47539</v>
      </c>
      <c r="AP1173" s="102" t="e">
        <f>_xll.qlIndexFixing($Z$5,AM1173,,Trigger)</f>
        <v>#VALUE!</v>
      </c>
      <c r="AQ1173" s="102">
        <f>_xll.qlIndexFixing($AR$1,AN1173,,Trigger)</f>
        <v>1.6428938788837937E-2</v>
      </c>
    </row>
    <row r="1174" spans="38:43" ht="11.25" customHeight="1" x14ac:dyDescent="0.25">
      <c r="AL1174" s="57" t="s">
        <v>44</v>
      </c>
      <c r="AM1174" s="56">
        <f>_xll.qlInterestRateIndexFixingDate(IborIndex&amp;Tenor,AN1174,Trigger)</f>
        <v>47512</v>
      </c>
      <c r="AN1174" s="56">
        <f>_xll.qlCalendarAdvance(Calendar,AN1173,AL1174,"f",,Trigger)</f>
        <v>47514</v>
      </c>
      <c r="AO1174" s="56">
        <f>_xll.qlInterestRateIndexMaturity(IborIndex&amp;Tenor,AN1174,Trigger)</f>
        <v>47542</v>
      </c>
      <c r="AP1174" s="102" t="e">
        <f>_xll.qlIndexFixing($Z$5,AM1174,,Trigger)</f>
        <v>#VALUE!</v>
      </c>
      <c r="AQ1174" s="102">
        <f>_xll.qlIndexFixing($AR$1,AN1174,,Trigger)</f>
        <v>1.642526342221887E-2</v>
      </c>
    </row>
    <row r="1175" spans="38:43" ht="11.25" customHeight="1" x14ac:dyDescent="0.25">
      <c r="AL1175" s="57" t="s">
        <v>44</v>
      </c>
      <c r="AM1175" s="56">
        <f>_xll.qlInterestRateIndexFixingDate(IborIndex&amp;Tenor,AN1175,Trigger)</f>
        <v>47519</v>
      </c>
      <c r="AN1175" s="56">
        <f>_xll.qlCalendarAdvance(Calendar,AN1174,AL1175,"f",,Trigger)</f>
        <v>47521</v>
      </c>
      <c r="AO1175" s="56">
        <f>_xll.qlInterestRateIndexMaturity(IborIndex&amp;Tenor,AN1175,Trigger)</f>
        <v>47549</v>
      </c>
      <c r="AP1175" s="102" t="e">
        <f>_xll.qlIndexFixing($Z$5,AM1175,,Trigger)</f>
        <v>#VALUE!</v>
      </c>
      <c r="AQ1175" s="102">
        <f>_xll.qlIndexFixing($AR$1,AN1175,,Trigger)</f>
        <v>1.6422001124067252E-2</v>
      </c>
    </row>
    <row r="1176" spans="38:43" ht="11.25" customHeight="1" x14ac:dyDescent="0.25">
      <c r="AL1176" s="57" t="s">
        <v>44</v>
      </c>
      <c r="AM1176" s="56">
        <f>_xll.qlInterestRateIndexFixingDate(IborIndex&amp;Tenor,AN1176,Trigger)</f>
        <v>47526</v>
      </c>
      <c r="AN1176" s="56">
        <f>_xll.qlCalendarAdvance(Calendar,AN1175,AL1176,"f",,Trigger)</f>
        <v>47528</v>
      </c>
      <c r="AO1176" s="56">
        <f>_xll.qlInterestRateIndexMaturity(IborIndex&amp;Tenor,AN1176,Trigger)</f>
        <v>47556</v>
      </c>
      <c r="AP1176" s="102" t="e">
        <f>_xll.qlIndexFixing($Z$5,AM1176,,Trigger)</f>
        <v>#VALUE!</v>
      </c>
      <c r="AQ1176" s="102">
        <f>_xll.qlIndexFixing($AR$1,AN1176,,Trigger)</f>
        <v>1.6418725180733507E-2</v>
      </c>
    </row>
    <row r="1177" spans="38:43" ht="11.25" customHeight="1" x14ac:dyDescent="0.25">
      <c r="AL1177" s="57" t="s">
        <v>44</v>
      </c>
      <c r="AM1177" s="56">
        <f>_xll.qlInterestRateIndexFixingDate(IborIndex&amp;Tenor,AN1177,Trigger)</f>
        <v>47533</v>
      </c>
      <c r="AN1177" s="56">
        <f>_xll.qlCalendarAdvance(Calendar,AN1176,AL1177,"f",,Trigger)</f>
        <v>47535</v>
      </c>
      <c r="AO1177" s="56">
        <f>_xll.qlInterestRateIndexMaturity(IborIndex&amp;Tenor,AN1177,Trigger)</f>
        <v>47563</v>
      </c>
      <c r="AP1177" s="102" t="e">
        <f>_xll.qlIndexFixing($Z$5,AM1177,,Trigger)</f>
        <v>#VALUE!</v>
      </c>
      <c r="AQ1177" s="102">
        <f>_xll.qlIndexFixing($AR$1,AN1177,,Trigger)</f>
        <v>1.641543590212402E-2</v>
      </c>
    </row>
    <row r="1178" spans="38:43" ht="11.25" customHeight="1" x14ac:dyDescent="0.25">
      <c r="AL1178" s="57" t="s">
        <v>44</v>
      </c>
      <c r="AM1178" s="56">
        <f>_xll.qlInterestRateIndexFixingDate(IborIndex&amp;Tenor,AN1178,Trigger)</f>
        <v>47540</v>
      </c>
      <c r="AN1178" s="56">
        <f>_xll.qlCalendarAdvance(Calendar,AN1177,AL1178,"f",,Trigger)</f>
        <v>47542</v>
      </c>
      <c r="AO1178" s="56">
        <f>_xll.qlInterestRateIndexMaturity(IborIndex&amp;Tenor,AN1178,Trigger)</f>
        <v>47571</v>
      </c>
      <c r="AP1178" s="102" t="e">
        <f>_xll.qlIndexFixing($Z$5,AM1178,,Trigger)</f>
        <v>#VALUE!</v>
      </c>
      <c r="AQ1178" s="102">
        <f>_xll.qlIndexFixing($AR$1,AN1178,,Trigger)</f>
        <v>1.6412544194938705E-2</v>
      </c>
    </row>
    <row r="1179" spans="38:43" ht="11.25" customHeight="1" x14ac:dyDescent="0.25">
      <c r="AL1179" s="57" t="s">
        <v>44</v>
      </c>
      <c r="AM1179" s="56">
        <f>_xll.qlInterestRateIndexFixingDate(IborIndex&amp;Tenor,AN1179,Trigger)</f>
        <v>47547</v>
      </c>
      <c r="AN1179" s="56">
        <f>_xll.qlCalendarAdvance(Calendar,AN1178,AL1179,"f",,Trigger)</f>
        <v>47549</v>
      </c>
      <c r="AO1179" s="56">
        <f>_xll.qlInterestRateIndexMaturity(IborIndex&amp;Tenor,AN1179,Trigger)</f>
        <v>47581</v>
      </c>
      <c r="AP1179" s="102" t="e">
        <f>_xll.qlIndexFixing($Z$5,AM1179,,Trigger)</f>
        <v>#VALUE!</v>
      </c>
      <c r="AQ1179" s="102">
        <f>_xll.qlIndexFixing($AR$1,AN1179,,Trigger)</f>
        <v>1.6409226084238955E-2</v>
      </c>
    </row>
    <row r="1180" spans="38:43" ht="11.25" customHeight="1" x14ac:dyDescent="0.25">
      <c r="AL1180" s="57" t="s">
        <v>44</v>
      </c>
      <c r="AM1180" s="56">
        <f>_xll.qlInterestRateIndexFixingDate(IborIndex&amp;Tenor,AN1180,Trigger)</f>
        <v>47554</v>
      </c>
      <c r="AN1180" s="56">
        <f>_xll.qlCalendarAdvance(Calendar,AN1179,AL1180,"f",,Trigger)</f>
        <v>47556</v>
      </c>
      <c r="AO1180" s="56">
        <f>_xll.qlInterestRateIndexMaturity(IborIndex&amp;Tenor,AN1180,Trigger)</f>
        <v>47588</v>
      </c>
      <c r="AP1180" s="102" t="e">
        <f>_xll.qlIndexFixing($Z$5,AM1180,,Trigger)</f>
        <v>#VALUE!</v>
      </c>
      <c r="AQ1180" s="102">
        <f>_xll.qlIndexFixing($AR$1,AN1180,,Trigger)</f>
        <v>1.6405895632755324E-2</v>
      </c>
    </row>
    <row r="1181" spans="38:43" ht="11.25" customHeight="1" x14ac:dyDescent="0.25">
      <c r="AL1181" s="57" t="s">
        <v>44</v>
      </c>
      <c r="AM1181" s="56">
        <f>_xll.qlInterestRateIndexFixingDate(IborIndex&amp;Tenor,AN1181,Trigger)</f>
        <v>47561</v>
      </c>
      <c r="AN1181" s="56">
        <f>_xll.qlCalendarAdvance(Calendar,AN1180,AL1181,"f",,Trigger)</f>
        <v>47563</v>
      </c>
      <c r="AO1181" s="56">
        <f>_xll.qlInterestRateIndexMaturity(IborIndex&amp;Tenor,AN1181,Trigger)</f>
        <v>47596</v>
      </c>
      <c r="AP1181" s="102" t="e">
        <f>_xll.qlIndexFixing($Z$5,AM1181,,Trigger)</f>
        <v>#VALUE!</v>
      </c>
      <c r="AQ1181" s="102">
        <f>_xll.qlIndexFixing($AR$1,AN1181,,Trigger)</f>
        <v>1.6402553150428278E-2</v>
      </c>
    </row>
    <row r="1182" spans="38:43" ht="11.25" customHeight="1" x14ac:dyDescent="0.25">
      <c r="AL1182" s="57" t="s">
        <v>44</v>
      </c>
      <c r="AM1182" s="56">
        <f>_xll.qlInterestRateIndexFixingDate(IborIndex&amp;Tenor,AN1182,Trigger)</f>
        <v>47568</v>
      </c>
      <c r="AN1182" s="56">
        <f>_xll.qlCalendarAdvance(Calendar,AN1181,AL1182,"f",,Trigger)</f>
        <v>47570</v>
      </c>
      <c r="AO1182" s="56">
        <f>_xll.qlInterestRateIndexMaturity(IborIndex&amp;Tenor,AN1182,Trigger)</f>
        <v>47602</v>
      </c>
      <c r="AP1182" s="102" t="e">
        <f>_xll.qlIndexFixing($Z$5,AM1182,,Trigger)</f>
        <v>#VALUE!</v>
      </c>
      <c r="AQ1182" s="102">
        <f>_xll.qlIndexFixing($AR$1,AN1182,,Trigger)</f>
        <v>1.6399198947200853E-2</v>
      </c>
    </row>
    <row r="1183" spans="38:43" ht="11.25" customHeight="1" x14ac:dyDescent="0.25">
      <c r="AL1183" s="57" t="s">
        <v>44</v>
      </c>
      <c r="AM1183" s="56">
        <f>_xll.qlInterestRateIndexFixingDate(IborIndex&amp;Tenor,AN1183,Trigger)</f>
        <v>47575</v>
      </c>
      <c r="AN1183" s="56">
        <f>_xll.qlCalendarAdvance(Calendar,AN1182,AL1183,"f",,Trigger)</f>
        <v>47577</v>
      </c>
      <c r="AO1183" s="56">
        <f>_xll.qlInterestRateIndexMaturity(IborIndex&amp;Tenor,AN1183,Trigger)</f>
        <v>47609</v>
      </c>
      <c r="AP1183" s="102" t="e">
        <f>_xll.qlIndexFixing($Z$5,AM1183,,Trigger)</f>
        <v>#VALUE!</v>
      </c>
      <c r="AQ1183" s="102">
        <f>_xll.qlIndexFixing($AR$1,AN1183,,Trigger)</f>
        <v>1.6395701487359027E-2</v>
      </c>
    </row>
    <row r="1184" spans="38:43" ht="11.25" customHeight="1" x14ac:dyDescent="0.25">
      <c r="AL1184" s="57" t="s">
        <v>44</v>
      </c>
      <c r="AM1184" s="56">
        <f>_xll.qlInterestRateIndexFixingDate(IborIndex&amp;Tenor,AN1184,Trigger)</f>
        <v>47582</v>
      </c>
      <c r="AN1184" s="56">
        <f>_xll.qlCalendarAdvance(Calendar,AN1183,AL1184,"f",,Trigger)</f>
        <v>47584</v>
      </c>
      <c r="AO1184" s="56">
        <f>_xll.qlInterestRateIndexMaturity(IborIndex&amp;Tenor,AN1184,Trigger)</f>
        <v>47616</v>
      </c>
      <c r="AP1184" s="102" t="e">
        <f>_xll.qlIndexFixing($Z$5,AM1184,,Trigger)</f>
        <v>#VALUE!</v>
      </c>
      <c r="AQ1184" s="102">
        <f>_xll.qlIndexFixing($AR$1,AN1184,,Trigger)</f>
        <v>1.6392325689376541E-2</v>
      </c>
    </row>
    <row r="1185" spans="38:43" ht="11.25" customHeight="1" x14ac:dyDescent="0.25">
      <c r="AL1185" s="57" t="s">
        <v>44</v>
      </c>
      <c r="AM1185" s="56">
        <f>_xll.qlInterestRateIndexFixingDate(IborIndex&amp;Tenor,AN1185,Trigger)</f>
        <v>47589</v>
      </c>
      <c r="AN1185" s="56">
        <f>_xll.qlCalendarAdvance(Calendar,AN1184,AL1185,"f",,Trigger)</f>
        <v>47591</v>
      </c>
      <c r="AO1185" s="56">
        <f>_xll.qlInterestRateIndexMaturity(IborIndex&amp;Tenor,AN1185,Trigger)</f>
        <v>47623</v>
      </c>
      <c r="AP1185" s="102" t="e">
        <f>_xll.qlIndexFixing($Z$5,AM1185,,Trigger)</f>
        <v>#VALUE!</v>
      </c>
      <c r="AQ1185" s="102">
        <f>_xll.qlIndexFixing($AR$1,AN1185,,Trigger)</f>
        <v>1.6387966570441392E-2</v>
      </c>
    </row>
    <row r="1186" spans="38:43" ht="11.25" customHeight="1" x14ac:dyDescent="0.25">
      <c r="AL1186" s="57" t="s">
        <v>44</v>
      </c>
      <c r="AM1186" s="56">
        <f>_xll.qlInterestRateIndexFixingDate(IborIndex&amp;Tenor,AN1186,Trigger)</f>
        <v>47596</v>
      </c>
      <c r="AN1186" s="56">
        <f>_xll.qlCalendarAdvance(Calendar,AN1185,AL1186,"f",,Trigger)</f>
        <v>47598</v>
      </c>
      <c r="AO1186" s="56">
        <f>_xll.qlInterestRateIndexMaturity(IborIndex&amp;Tenor,AN1186,Trigger)</f>
        <v>47630</v>
      </c>
      <c r="AP1186" s="102" t="e">
        <f>_xll.qlIndexFixing($Z$5,AM1186,,Trigger)</f>
        <v>#VALUE!</v>
      </c>
      <c r="AQ1186" s="102">
        <f>_xll.qlIndexFixing($AR$1,AN1186,,Trigger)</f>
        <v>1.6385531943613252E-2</v>
      </c>
    </row>
    <row r="1187" spans="38:43" ht="11.25" customHeight="1" x14ac:dyDescent="0.25">
      <c r="AL1187" s="57" t="s">
        <v>44</v>
      </c>
      <c r="AM1187" s="56">
        <f>_xll.qlInterestRateIndexFixingDate(IborIndex&amp;Tenor,AN1187,Trigger)</f>
        <v>47602</v>
      </c>
      <c r="AN1187" s="56">
        <f>_xll.qlCalendarAdvance(Calendar,AN1186,AL1187,"f",,Trigger)</f>
        <v>47605</v>
      </c>
      <c r="AO1187" s="56">
        <f>_xll.qlInterestRateIndexMaturity(IborIndex&amp;Tenor,AN1187,Trigger)</f>
        <v>47637</v>
      </c>
      <c r="AP1187" s="102" t="e">
        <f>_xll.qlIndexFixing($Z$5,AM1187,,Trigger)</f>
        <v>#VALUE!</v>
      </c>
      <c r="AQ1187" s="102">
        <f>_xll.qlIndexFixing($AR$1,AN1187,,Trigger)</f>
        <v>1.6382227919598268E-2</v>
      </c>
    </row>
    <row r="1188" spans="38:43" ht="11.25" customHeight="1" x14ac:dyDescent="0.25">
      <c r="AL1188" s="57" t="s">
        <v>44</v>
      </c>
      <c r="AM1188" s="56">
        <f>_xll.qlInterestRateIndexFixingDate(IborIndex&amp;Tenor,AN1188,Trigger)</f>
        <v>47610</v>
      </c>
      <c r="AN1188" s="56">
        <f>_xll.qlCalendarAdvance(Calendar,AN1187,AL1188,"f",,Trigger)</f>
        <v>47612</v>
      </c>
      <c r="AO1188" s="56">
        <f>_xll.qlInterestRateIndexMaturity(IborIndex&amp;Tenor,AN1188,Trigger)</f>
        <v>47644</v>
      </c>
      <c r="AP1188" s="102" t="e">
        <f>_xll.qlIndexFixing($Z$5,AM1188,,Trigger)</f>
        <v>#VALUE!</v>
      </c>
      <c r="AQ1188" s="102">
        <f>_xll.qlIndexFixing($AR$1,AN1188,,Trigger)</f>
        <v>1.637876707586796E-2</v>
      </c>
    </row>
    <row r="1189" spans="38:43" ht="11.25" customHeight="1" x14ac:dyDescent="0.25">
      <c r="AL1189" s="57" t="s">
        <v>44</v>
      </c>
      <c r="AM1189" s="56">
        <f>_xll.qlInterestRateIndexFixingDate(IborIndex&amp;Tenor,AN1189,Trigger)</f>
        <v>47617</v>
      </c>
      <c r="AN1189" s="56">
        <f>_xll.qlCalendarAdvance(Calendar,AN1188,AL1189,"f",,Trigger)</f>
        <v>47619</v>
      </c>
      <c r="AO1189" s="56">
        <f>_xll.qlInterestRateIndexMaturity(IborIndex&amp;Tenor,AN1189,Trigger)</f>
        <v>47651</v>
      </c>
      <c r="AP1189" s="102" t="e">
        <f>_xll.qlIndexFixing($Z$5,AM1189,,Trigger)</f>
        <v>#VALUE!</v>
      </c>
      <c r="AQ1189" s="102">
        <f>_xll.qlIndexFixing($AR$1,AN1189,,Trigger)</f>
        <v>1.6375271722668824E-2</v>
      </c>
    </row>
    <row r="1190" spans="38:43" ht="11.25" customHeight="1" x14ac:dyDescent="0.25">
      <c r="AL1190" s="57" t="s">
        <v>44</v>
      </c>
      <c r="AM1190" s="56">
        <f>_xll.qlInterestRateIndexFixingDate(IborIndex&amp;Tenor,AN1190,Trigger)</f>
        <v>47624</v>
      </c>
      <c r="AN1190" s="56">
        <f>_xll.qlCalendarAdvance(Calendar,AN1189,AL1190,"f",,Trigger)</f>
        <v>47626</v>
      </c>
      <c r="AO1190" s="56">
        <f>_xll.qlInterestRateIndexMaturity(IborIndex&amp;Tenor,AN1190,Trigger)</f>
        <v>47658</v>
      </c>
      <c r="AP1190" s="102" t="e">
        <f>_xll.qlIndexFixing($Z$5,AM1190,,Trigger)</f>
        <v>#VALUE!</v>
      </c>
      <c r="AQ1190" s="102">
        <f>_xll.qlIndexFixing($AR$1,AN1190,,Trigger)</f>
        <v>1.6371740578509812E-2</v>
      </c>
    </row>
    <row r="1191" spans="38:43" ht="11.25" customHeight="1" x14ac:dyDescent="0.25">
      <c r="AL1191" s="57" t="s">
        <v>44</v>
      </c>
      <c r="AM1191" s="56">
        <f>_xll.qlInterestRateIndexFixingDate(IborIndex&amp;Tenor,AN1191,Trigger)</f>
        <v>47631</v>
      </c>
      <c r="AN1191" s="56">
        <f>_xll.qlCalendarAdvance(Calendar,AN1190,AL1191,"f",,Trigger)</f>
        <v>47633</v>
      </c>
      <c r="AO1191" s="56">
        <f>_xll.qlInterestRateIndexMaturity(IborIndex&amp;Tenor,AN1191,Trigger)</f>
        <v>47662</v>
      </c>
      <c r="AP1191" s="102" t="e">
        <f>_xll.qlIndexFixing($Z$5,AM1191,,Trigger)</f>
        <v>#VALUE!</v>
      </c>
      <c r="AQ1191" s="102">
        <f>_xll.qlIndexFixing($AR$1,AN1191,,Trigger)</f>
        <v>1.636805966359578E-2</v>
      </c>
    </row>
    <row r="1192" spans="38:43" ht="11.25" customHeight="1" x14ac:dyDescent="0.25">
      <c r="AL1192" s="57" t="s">
        <v>44</v>
      </c>
      <c r="AM1192" s="56">
        <f>_xll.qlInterestRateIndexFixingDate(IborIndex&amp;Tenor,AN1192,Trigger)</f>
        <v>47638</v>
      </c>
      <c r="AN1192" s="56">
        <f>_xll.qlCalendarAdvance(Calendar,AN1191,AL1192,"f",,Trigger)</f>
        <v>47640</v>
      </c>
      <c r="AO1192" s="56">
        <f>_xll.qlInterestRateIndexMaturity(IborIndex&amp;Tenor,AN1192,Trigger)</f>
        <v>47672</v>
      </c>
      <c r="AP1192" s="102" t="e">
        <f>_xll.qlIndexFixing($Z$5,AM1192,,Trigger)</f>
        <v>#VALUE!</v>
      </c>
      <c r="AQ1192" s="102">
        <f>_xll.qlIndexFixing($AR$1,AN1192,,Trigger)</f>
        <v>1.6364460140923853E-2</v>
      </c>
    </row>
    <row r="1193" spans="38:43" ht="11.25" customHeight="1" x14ac:dyDescent="0.25">
      <c r="AL1193" s="57" t="s">
        <v>44</v>
      </c>
      <c r="AM1193" s="56">
        <f>_xll.qlInterestRateIndexFixingDate(IborIndex&amp;Tenor,AN1193,Trigger)</f>
        <v>47645</v>
      </c>
      <c r="AN1193" s="56">
        <f>_xll.qlCalendarAdvance(Calendar,AN1192,AL1193,"f",,Trigger)</f>
        <v>47647</v>
      </c>
      <c r="AO1193" s="56">
        <f>_xll.qlInterestRateIndexMaturity(IborIndex&amp;Tenor,AN1193,Trigger)</f>
        <v>47679</v>
      </c>
      <c r="AP1193" s="102" t="e">
        <f>_xll.qlIndexFixing($Z$5,AM1193,,Trigger)</f>
        <v>#VALUE!</v>
      </c>
      <c r="AQ1193" s="102">
        <f>_xll.qlIndexFixing($AR$1,AN1193,,Trigger)</f>
        <v>1.6360825342482954E-2</v>
      </c>
    </row>
    <row r="1194" spans="38:43" ht="11.25" customHeight="1" x14ac:dyDescent="0.25">
      <c r="AL1194" s="57" t="s">
        <v>44</v>
      </c>
      <c r="AM1194" s="56">
        <f>_xll.qlInterestRateIndexFixingDate(IborIndex&amp;Tenor,AN1194,Trigger)</f>
        <v>47652</v>
      </c>
      <c r="AN1194" s="56">
        <f>_xll.qlCalendarAdvance(Calendar,AN1193,AL1194,"f",,Trigger)</f>
        <v>47654</v>
      </c>
      <c r="AO1194" s="56">
        <f>_xll.qlInterestRateIndexMaturity(IborIndex&amp;Tenor,AN1194,Trigger)</f>
        <v>47686</v>
      </c>
      <c r="AP1194" s="102" t="e">
        <f>_xll.qlIndexFixing($Z$5,AM1194,,Trigger)</f>
        <v>#VALUE!</v>
      </c>
      <c r="AQ1194" s="102">
        <f>_xll.qlIndexFixing($AR$1,AN1194,,Trigger)</f>
        <v>1.6357155444628013E-2</v>
      </c>
    </row>
    <row r="1195" spans="38:43" ht="11.25" customHeight="1" x14ac:dyDescent="0.25">
      <c r="AL1195" s="57" t="s">
        <v>44</v>
      </c>
      <c r="AM1195" s="56">
        <f>_xll.qlInterestRateIndexFixingDate(IborIndex&amp;Tenor,AN1195,Trigger)</f>
        <v>47659</v>
      </c>
      <c r="AN1195" s="56">
        <f>_xll.qlCalendarAdvance(Calendar,AN1194,AL1195,"f",,Trigger)</f>
        <v>47661</v>
      </c>
      <c r="AO1195" s="56">
        <f>_xll.qlInterestRateIndexMaturity(IborIndex&amp;Tenor,AN1195,Trigger)</f>
        <v>47693</v>
      </c>
      <c r="AP1195" s="102" t="e">
        <f>_xll.qlIndexFixing($Z$5,AM1195,,Trigger)</f>
        <v>#VALUE!</v>
      </c>
      <c r="AQ1195" s="102">
        <f>_xll.qlIndexFixing($AR$1,AN1195,,Trigger)</f>
        <v>1.6353554123055961E-2</v>
      </c>
    </row>
    <row r="1196" spans="38:43" ht="11.25" customHeight="1" x14ac:dyDescent="0.25">
      <c r="AL1196" s="57" t="s">
        <v>44</v>
      </c>
      <c r="AM1196" s="56">
        <f>_xll.qlInterestRateIndexFixingDate(IborIndex&amp;Tenor,AN1196,Trigger)</f>
        <v>47666</v>
      </c>
      <c r="AN1196" s="56">
        <f>_xll.qlCalendarAdvance(Calendar,AN1195,AL1196,"f",,Trigger)</f>
        <v>47668</v>
      </c>
      <c r="AO1196" s="56">
        <f>_xll.qlInterestRateIndexMaturity(IborIndex&amp;Tenor,AN1196,Trigger)</f>
        <v>47700</v>
      </c>
      <c r="AP1196" s="102" t="e">
        <f>_xll.qlIndexFixing($Z$5,AM1196,,Trigger)</f>
        <v>#VALUE!</v>
      </c>
      <c r="AQ1196" s="102">
        <f>_xll.qlIndexFixing($AR$1,AN1196,,Trigger)</f>
        <v>1.6349811919574672E-2</v>
      </c>
    </row>
    <row r="1197" spans="38:43" ht="11.25" customHeight="1" x14ac:dyDescent="0.25">
      <c r="AL1197" s="57" t="s">
        <v>44</v>
      </c>
      <c r="AM1197" s="56">
        <f>_xll.qlInterestRateIndexFixingDate(IborIndex&amp;Tenor,AN1197,Trigger)</f>
        <v>47673</v>
      </c>
      <c r="AN1197" s="56">
        <f>_xll.qlCalendarAdvance(Calendar,AN1196,AL1197,"f",,Trigger)</f>
        <v>47675</v>
      </c>
      <c r="AO1197" s="56">
        <f>_xll.qlInterestRateIndexMaturity(IborIndex&amp;Tenor,AN1197,Trigger)</f>
        <v>47707</v>
      </c>
      <c r="AP1197" s="102" t="e">
        <f>_xll.qlIndexFixing($Z$5,AM1197,,Trigger)</f>
        <v>#VALUE!</v>
      </c>
      <c r="AQ1197" s="102">
        <f>_xll.qlIndexFixing($AR$1,AN1197,,Trigger)</f>
        <v>1.6346035156806341E-2</v>
      </c>
    </row>
    <row r="1198" spans="38:43" ht="11.25" customHeight="1" x14ac:dyDescent="0.25">
      <c r="AL1198" s="57" t="s">
        <v>44</v>
      </c>
      <c r="AM1198" s="56">
        <f>_xll.qlInterestRateIndexFixingDate(IborIndex&amp;Tenor,AN1198,Trigger)</f>
        <v>47680</v>
      </c>
      <c r="AN1198" s="56">
        <f>_xll.qlCalendarAdvance(Calendar,AN1197,AL1198,"f",,Trigger)</f>
        <v>47682</v>
      </c>
      <c r="AO1198" s="56">
        <f>_xll.qlInterestRateIndexMaturity(IborIndex&amp;Tenor,AN1198,Trigger)</f>
        <v>47714</v>
      </c>
      <c r="AP1198" s="102" t="e">
        <f>_xll.qlIndexFixing($Z$5,AM1198,,Trigger)</f>
        <v>#VALUE!</v>
      </c>
      <c r="AQ1198" s="102">
        <f>_xll.qlIndexFixing($AR$1,AN1198,,Trigger)</f>
        <v>1.634222401112085E-2</v>
      </c>
    </row>
    <row r="1199" spans="38:43" ht="11.25" customHeight="1" x14ac:dyDescent="0.25">
      <c r="AL1199" s="57" t="s">
        <v>44</v>
      </c>
      <c r="AM1199" s="56">
        <f>_xll.qlInterestRateIndexFixingDate(IborIndex&amp;Tenor,AN1199,Trigger)</f>
        <v>47687</v>
      </c>
      <c r="AN1199" s="56">
        <f>_xll.qlCalendarAdvance(Calendar,AN1198,AL1199,"f",,Trigger)</f>
        <v>47689</v>
      </c>
      <c r="AO1199" s="56">
        <f>_xll.qlInterestRateIndexMaturity(IborIndex&amp;Tenor,AN1199,Trigger)</f>
        <v>47721</v>
      </c>
      <c r="AP1199" s="102" t="e">
        <f>_xll.qlIndexFixing($Z$5,AM1199,,Trigger)</f>
        <v>#VALUE!</v>
      </c>
      <c r="AQ1199" s="102">
        <f>_xll.qlIndexFixing($AR$1,AN1199,,Trigger)</f>
        <v>1.633837865888035E-2</v>
      </c>
    </row>
    <row r="1200" spans="38:43" ht="11.25" customHeight="1" x14ac:dyDescent="0.25">
      <c r="AL1200" s="57" t="s">
        <v>44</v>
      </c>
      <c r="AM1200" s="56">
        <f>_xll.qlInterestRateIndexFixingDate(IborIndex&amp;Tenor,AN1200,Trigger)</f>
        <v>47694</v>
      </c>
      <c r="AN1200" s="56">
        <f>_xll.qlCalendarAdvance(Calendar,AN1199,AL1200,"f",,Trigger)</f>
        <v>47696</v>
      </c>
      <c r="AO1200" s="56">
        <f>_xll.qlInterestRateIndexMaturity(IborIndex&amp;Tenor,AN1200,Trigger)</f>
        <v>47728</v>
      </c>
      <c r="AP1200" s="102" t="e">
        <f>_xll.qlIndexFixing($Z$5,AM1200,,Trigger)</f>
        <v>#VALUE!</v>
      </c>
      <c r="AQ1200" s="102">
        <f>_xll.qlIndexFixing($AR$1,AN1200,,Trigger)</f>
        <v>1.6334499276444415E-2</v>
      </c>
    </row>
    <row r="1201" spans="38:43" ht="11.25" customHeight="1" x14ac:dyDescent="0.25">
      <c r="AL1201" s="57" t="s">
        <v>44</v>
      </c>
      <c r="AM1201" s="56">
        <f>_xll.qlInterestRateIndexFixingDate(IborIndex&amp;Tenor,AN1201,Trigger)</f>
        <v>47701</v>
      </c>
      <c r="AN1201" s="56">
        <f>_xll.qlCalendarAdvance(Calendar,AN1200,AL1201,"f",,Trigger)</f>
        <v>47703</v>
      </c>
      <c r="AO1201" s="56">
        <f>_xll.qlInterestRateIndexMaturity(IborIndex&amp;Tenor,AN1201,Trigger)</f>
        <v>47735</v>
      </c>
      <c r="AP1201" s="102" t="e">
        <f>_xll.qlIndexFixing($Z$5,AM1201,,Trigger)</f>
        <v>#VALUE!</v>
      </c>
      <c r="AQ1201" s="102">
        <f>_xll.qlIndexFixing($AR$1,AN1201,,Trigger)</f>
        <v>1.6330586040180353E-2</v>
      </c>
    </row>
    <row r="1202" spans="38:43" ht="11.25" customHeight="1" x14ac:dyDescent="0.25">
      <c r="AL1202" s="57" t="s">
        <v>44</v>
      </c>
      <c r="AM1202" s="56">
        <f>_xll.qlInterestRateIndexFixingDate(IborIndex&amp;Tenor,AN1202,Trigger)</f>
        <v>47708</v>
      </c>
      <c r="AN1202" s="56">
        <f>_xll.qlCalendarAdvance(Calendar,AN1201,AL1202,"f",,Trigger)</f>
        <v>47710</v>
      </c>
      <c r="AO1202" s="56">
        <f>_xll.qlInterestRateIndexMaturity(IborIndex&amp;Tenor,AN1202,Trigger)</f>
        <v>47742</v>
      </c>
      <c r="AP1202" s="102" t="e">
        <f>_xll.qlIndexFixing($Z$5,AM1202,,Trigger)</f>
        <v>#VALUE!</v>
      </c>
      <c r="AQ1202" s="102">
        <f>_xll.qlIndexFixing($AR$1,AN1202,,Trigger)</f>
        <v>1.6326639126450312E-2</v>
      </c>
    </row>
    <row r="1203" spans="38:43" ht="11.25" customHeight="1" x14ac:dyDescent="0.25">
      <c r="AL1203" s="57" t="s">
        <v>44</v>
      </c>
      <c r="AM1203" s="56">
        <f>_xll.qlInterestRateIndexFixingDate(IborIndex&amp;Tenor,AN1203,Trigger)</f>
        <v>47715</v>
      </c>
      <c r="AN1203" s="56">
        <f>_xll.qlCalendarAdvance(Calendar,AN1202,AL1203,"f",,Trigger)</f>
        <v>47717</v>
      </c>
      <c r="AO1203" s="56">
        <f>_xll.qlInterestRateIndexMaturity(IborIndex&amp;Tenor,AN1203,Trigger)</f>
        <v>47749</v>
      </c>
      <c r="AP1203" s="102" t="e">
        <f>_xll.qlIndexFixing($Z$5,AM1203,,Trigger)</f>
        <v>#VALUE!</v>
      </c>
      <c r="AQ1203" s="102">
        <f>_xll.qlIndexFixing($AR$1,AN1203,,Trigger)</f>
        <v>1.6322658711619024E-2</v>
      </c>
    </row>
    <row r="1204" spans="38:43" ht="11.25" customHeight="1" x14ac:dyDescent="0.25">
      <c r="AL1204" s="57" t="s">
        <v>44</v>
      </c>
      <c r="AM1204" s="56">
        <f>_xll.qlInterestRateIndexFixingDate(IborIndex&amp;Tenor,AN1204,Trigger)</f>
        <v>47722</v>
      </c>
      <c r="AN1204" s="56">
        <f>_xll.qlCalendarAdvance(Calendar,AN1203,AL1204,"f",,Trigger)</f>
        <v>47724</v>
      </c>
      <c r="AO1204" s="56">
        <f>_xll.qlInterestRateIndexMaturity(IborIndex&amp;Tenor,AN1204,Trigger)</f>
        <v>47756</v>
      </c>
      <c r="AP1204" s="102" t="e">
        <f>_xll.qlIndexFixing($Z$5,AM1204,,Trigger)</f>
        <v>#VALUE!</v>
      </c>
      <c r="AQ1204" s="102">
        <f>_xll.qlIndexFixing($AR$1,AN1204,,Trigger)</f>
        <v>1.6318564796303114E-2</v>
      </c>
    </row>
    <row r="1205" spans="38:43" ht="11.25" customHeight="1" x14ac:dyDescent="0.25">
      <c r="AL1205" s="57" t="s">
        <v>44</v>
      </c>
      <c r="AM1205" s="56">
        <f>_xll.qlInterestRateIndexFixingDate(IborIndex&amp;Tenor,AN1205,Trigger)</f>
        <v>47729</v>
      </c>
      <c r="AN1205" s="56">
        <f>_xll.qlCalendarAdvance(Calendar,AN1204,AL1205,"f",,Trigger)</f>
        <v>47731</v>
      </c>
      <c r="AO1205" s="56">
        <f>_xll.qlInterestRateIndexMaturity(IborIndex&amp;Tenor,AN1205,Trigger)</f>
        <v>47763</v>
      </c>
      <c r="AP1205" s="102" t="e">
        <f>_xll.qlIndexFixing($Z$5,AM1205,,Trigger)</f>
        <v>#VALUE!</v>
      </c>
      <c r="AQ1205" s="102">
        <f>_xll.qlIndexFixing($AR$1,AN1205,,Trigger)</f>
        <v>1.6314520444289826E-2</v>
      </c>
    </row>
    <row r="1206" spans="38:43" ht="11.25" customHeight="1" x14ac:dyDescent="0.25">
      <c r="AL1206" s="57" t="s">
        <v>44</v>
      </c>
      <c r="AM1206" s="56">
        <f>_xll.qlInterestRateIndexFixingDate(IborIndex&amp;Tenor,AN1206,Trigger)</f>
        <v>47736</v>
      </c>
      <c r="AN1206" s="56">
        <f>_xll.qlCalendarAdvance(Calendar,AN1205,AL1206,"f",,Trigger)</f>
        <v>47738</v>
      </c>
      <c r="AO1206" s="56">
        <f>_xll.qlInterestRateIndexMaturity(IborIndex&amp;Tenor,AN1206,Trigger)</f>
        <v>47770</v>
      </c>
      <c r="AP1206" s="102" t="e">
        <f>_xll.qlIndexFixing($Z$5,AM1206,,Trigger)</f>
        <v>#VALUE!</v>
      </c>
      <c r="AQ1206" s="102">
        <f>_xll.qlIndexFixing($AR$1,AN1206,,Trigger)</f>
        <v>1.6310443109116335E-2</v>
      </c>
    </row>
    <row r="1207" spans="38:43" ht="11.25" customHeight="1" x14ac:dyDescent="0.25">
      <c r="AL1207" s="57" t="s">
        <v>44</v>
      </c>
      <c r="AM1207" s="56">
        <f>_xll.qlInterestRateIndexFixingDate(IborIndex&amp;Tenor,AN1207,Trigger)</f>
        <v>47743</v>
      </c>
      <c r="AN1207" s="56">
        <f>_xll.qlCalendarAdvance(Calendar,AN1206,AL1207,"f",,Trigger)</f>
        <v>47745</v>
      </c>
      <c r="AO1207" s="56">
        <f>_xll.qlInterestRateIndexMaturity(IborIndex&amp;Tenor,AN1207,Trigger)</f>
        <v>47777</v>
      </c>
      <c r="AP1207" s="102" t="e">
        <f>_xll.qlIndexFixing($Z$5,AM1207,,Trigger)</f>
        <v>#VALUE!</v>
      </c>
      <c r="AQ1207" s="102">
        <f>_xll.qlIndexFixing($AR$1,AN1207,,Trigger)</f>
        <v>1.6306332967137571E-2</v>
      </c>
    </row>
    <row r="1208" spans="38:43" ht="11.25" customHeight="1" x14ac:dyDescent="0.25">
      <c r="AL1208" s="57" t="s">
        <v>44</v>
      </c>
      <c r="AM1208" s="56">
        <f>_xll.qlInterestRateIndexFixingDate(IborIndex&amp;Tenor,AN1208,Trigger)</f>
        <v>47750</v>
      </c>
      <c r="AN1208" s="56">
        <f>_xll.qlCalendarAdvance(Calendar,AN1207,AL1208,"f",,Trigger)</f>
        <v>47752</v>
      </c>
      <c r="AO1208" s="56">
        <f>_xll.qlInterestRateIndexMaturity(IborIndex&amp;Tenor,AN1208,Trigger)</f>
        <v>47784</v>
      </c>
      <c r="AP1208" s="102" t="e">
        <f>_xll.qlIndexFixing($Z$5,AM1208,,Trigger)</f>
        <v>#VALUE!</v>
      </c>
      <c r="AQ1208" s="102">
        <f>_xll.qlIndexFixing($AR$1,AN1208,,Trigger)</f>
        <v>1.6302260293670715E-2</v>
      </c>
    </row>
    <row r="1209" spans="38:43" ht="11.25" customHeight="1" x14ac:dyDescent="0.25">
      <c r="AL1209" s="57" t="s">
        <v>44</v>
      </c>
      <c r="AM1209" s="56">
        <f>_xll.qlInterestRateIndexFixingDate(IborIndex&amp;Tenor,AN1209,Trigger)</f>
        <v>47757</v>
      </c>
      <c r="AN1209" s="56">
        <f>_xll.qlCalendarAdvance(Calendar,AN1208,AL1209,"f",,Trigger)</f>
        <v>47759</v>
      </c>
      <c r="AO1209" s="56">
        <f>_xll.qlInterestRateIndexMaturity(IborIndex&amp;Tenor,AN1209,Trigger)</f>
        <v>47791</v>
      </c>
      <c r="AP1209" s="102" t="e">
        <f>_xll.qlIndexFixing($Z$5,AM1209,,Trigger)</f>
        <v>#VALUE!</v>
      </c>
      <c r="AQ1209" s="102">
        <f>_xll.qlIndexFixing($AR$1,AN1209,,Trigger)</f>
        <v>1.6298082575865468E-2</v>
      </c>
    </row>
    <row r="1210" spans="38:43" ht="11.25" customHeight="1" x14ac:dyDescent="0.25">
      <c r="AL1210" s="57" t="s">
        <v>44</v>
      </c>
      <c r="AM1210" s="56">
        <f>_xll.qlInterestRateIndexFixingDate(IborIndex&amp;Tenor,AN1210,Trigger)</f>
        <v>47764</v>
      </c>
      <c r="AN1210" s="56">
        <f>_xll.qlCalendarAdvance(Calendar,AN1209,AL1210,"f",,Trigger)</f>
        <v>47766</v>
      </c>
      <c r="AO1210" s="56">
        <f>_xll.qlInterestRateIndexMaturity(IborIndex&amp;Tenor,AN1210,Trigger)</f>
        <v>47798</v>
      </c>
      <c r="AP1210" s="102" t="e">
        <f>_xll.qlIndexFixing($Z$5,AM1210,,Trigger)</f>
        <v>#VALUE!</v>
      </c>
      <c r="AQ1210" s="102">
        <f>_xll.qlIndexFixing($AR$1,AN1210,,Trigger)</f>
        <v>1.6293872591506921E-2</v>
      </c>
    </row>
    <row r="1211" spans="38:43" ht="11.25" customHeight="1" x14ac:dyDescent="0.25">
      <c r="AL1211" s="57" t="s">
        <v>44</v>
      </c>
      <c r="AM1211" s="56">
        <f>_xll.qlInterestRateIndexFixingDate(IborIndex&amp;Tenor,AN1211,Trigger)</f>
        <v>47771</v>
      </c>
      <c r="AN1211" s="56">
        <f>_xll.qlCalendarAdvance(Calendar,AN1210,AL1211,"f",,Trigger)</f>
        <v>47773</v>
      </c>
      <c r="AO1211" s="56">
        <f>_xll.qlInterestRateIndexMaturity(IborIndex&amp;Tenor,AN1211,Trigger)</f>
        <v>47805</v>
      </c>
      <c r="AP1211" s="102" t="e">
        <f>_xll.qlIndexFixing($Z$5,AM1211,,Trigger)</f>
        <v>#VALUE!</v>
      </c>
      <c r="AQ1211" s="102">
        <f>_xll.qlIndexFixing($AR$1,AN1211,,Trigger)</f>
        <v>1.6289630516959801E-2</v>
      </c>
    </row>
    <row r="1212" spans="38:43" ht="11.25" customHeight="1" x14ac:dyDescent="0.25">
      <c r="AL1212" s="57" t="s">
        <v>44</v>
      </c>
      <c r="AM1212" s="56">
        <f>_xll.qlInterestRateIndexFixingDate(IborIndex&amp;Tenor,AN1212,Trigger)</f>
        <v>47778</v>
      </c>
      <c r="AN1212" s="56">
        <f>_xll.qlCalendarAdvance(Calendar,AN1211,AL1212,"f",,Trigger)</f>
        <v>47780</v>
      </c>
      <c r="AO1212" s="56">
        <f>_xll.qlInterestRateIndexMaturity(IborIndex&amp;Tenor,AN1212,Trigger)</f>
        <v>47812</v>
      </c>
      <c r="AP1212" s="102" t="e">
        <f>_xll.qlIndexFixing($Z$5,AM1212,,Trigger)</f>
        <v>#VALUE!</v>
      </c>
      <c r="AQ1212" s="102">
        <f>_xll.qlIndexFixing($AR$1,AN1212,,Trigger)</f>
        <v>1.6285356528586266E-2</v>
      </c>
    </row>
    <row r="1213" spans="38:43" ht="11.25" customHeight="1" x14ac:dyDescent="0.25">
      <c r="AL1213" s="57" t="s">
        <v>44</v>
      </c>
      <c r="AM1213" s="56">
        <f>_xll.qlInterestRateIndexFixingDate(IborIndex&amp;Tenor,AN1213,Trigger)</f>
        <v>47785</v>
      </c>
      <c r="AN1213" s="56">
        <f>_xll.qlCalendarAdvance(Calendar,AN1212,AL1213,"f",,Trigger)</f>
        <v>47787</v>
      </c>
      <c r="AO1213" s="56">
        <f>_xll.qlInterestRateIndexMaturity(IborIndex&amp;Tenor,AN1213,Trigger)</f>
        <v>47816</v>
      </c>
      <c r="AP1213" s="102" t="e">
        <f>_xll.qlIndexFixing($Z$5,AM1213,,Trigger)</f>
        <v>#VALUE!</v>
      </c>
      <c r="AQ1213" s="102">
        <f>_xll.qlIndexFixing($AR$1,AN1213,,Trigger)</f>
        <v>1.6280993048227721E-2</v>
      </c>
    </row>
    <row r="1214" spans="38:43" ht="11.25" customHeight="1" x14ac:dyDescent="0.25">
      <c r="AL1214" s="57" t="s">
        <v>44</v>
      </c>
      <c r="AM1214" s="56">
        <f>_xll.qlInterestRateIndexFixingDate(IborIndex&amp;Tenor,AN1214,Trigger)</f>
        <v>47792</v>
      </c>
      <c r="AN1214" s="56">
        <f>_xll.qlCalendarAdvance(Calendar,AN1213,AL1214,"f",,Trigger)</f>
        <v>47794</v>
      </c>
      <c r="AO1214" s="56">
        <f>_xll.qlInterestRateIndexMaturity(IborIndex&amp;Tenor,AN1214,Trigger)</f>
        <v>47826</v>
      </c>
      <c r="AP1214" s="102" t="e">
        <f>_xll.qlIndexFixing($Z$5,AM1214,,Trigger)</f>
        <v>#VALUE!</v>
      </c>
      <c r="AQ1214" s="102">
        <f>_xll.qlIndexFixing($AR$1,AN1214,,Trigger)</f>
        <v>1.6276658196550109E-2</v>
      </c>
    </row>
    <row r="1215" spans="38:43" ht="11.25" customHeight="1" x14ac:dyDescent="0.25">
      <c r="AL1215" s="57" t="s">
        <v>44</v>
      </c>
      <c r="AM1215" s="56">
        <f>_xll.qlInterestRateIndexFixingDate(IborIndex&amp;Tenor,AN1215,Trigger)</f>
        <v>47799</v>
      </c>
      <c r="AN1215" s="56">
        <f>_xll.qlCalendarAdvance(Calendar,AN1214,AL1215,"f",,Trigger)</f>
        <v>47801</v>
      </c>
      <c r="AO1215" s="56">
        <f>_xll.qlInterestRateIndexMaturity(IborIndex&amp;Tenor,AN1215,Trigger)</f>
        <v>47833</v>
      </c>
      <c r="AP1215" s="102" t="e">
        <f>_xll.qlIndexFixing($Z$5,AM1215,,Trigger)</f>
        <v>#VALUE!</v>
      </c>
      <c r="AQ1215" s="102">
        <f>_xll.qlIndexFixing($AR$1,AN1215,,Trigger)</f>
        <v>1.627229194890667E-2</v>
      </c>
    </row>
    <row r="1216" spans="38:43" ht="11.25" customHeight="1" x14ac:dyDescent="0.25">
      <c r="AL1216" s="57" t="s">
        <v>44</v>
      </c>
      <c r="AM1216" s="56">
        <f>_xll.qlInterestRateIndexFixingDate(IborIndex&amp;Tenor,AN1216,Trigger)</f>
        <v>47806</v>
      </c>
      <c r="AN1216" s="56">
        <f>_xll.qlCalendarAdvance(Calendar,AN1215,AL1216,"f",,Trigger)</f>
        <v>47808</v>
      </c>
      <c r="AO1216" s="56">
        <f>_xll.qlInterestRateIndexMaturity(IborIndex&amp;Tenor,AN1216,Trigger)</f>
        <v>47840</v>
      </c>
      <c r="AP1216" s="102" t="e">
        <f>_xll.qlIndexFixing($Z$5,AM1216,,Trigger)</f>
        <v>#VALUE!</v>
      </c>
      <c r="AQ1216" s="102">
        <f>_xll.qlIndexFixing($AR$1,AN1216,,Trigger)</f>
        <v>1.6267995219198805E-2</v>
      </c>
    </row>
    <row r="1217" spans="38:43" ht="11.25" customHeight="1" x14ac:dyDescent="0.25">
      <c r="AL1217" s="57" t="s">
        <v>44</v>
      </c>
      <c r="AM1217" s="56">
        <f>_xll.qlInterestRateIndexFixingDate(IborIndex&amp;Tenor,AN1217,Trigger)</f>
        <v>47813</v>
      </c>
      <c r="AN1217" s="56">
        <f>_xll.qlCalendarAdvance(Calendar,AN1216,AL1217,"f",,Trigger)</f>
        <v>47815</v>
      </c>
      <c r="AO1217" s="56">
        <f>_xll.qlInterestRateIndexMaturity(IborIndex&amp;Tenor,AN1217,Trigger)</f>
        <v>47847</v>
      </c>
      <c r="AP1217" s="102" t="e">
        <f>_xll.qlIndexFixing($Z$5,AM1217,,Trigger)</f>
        <v>#VALUE!</v>
      </c>
      <c r="AQ1217" s="102">
        <f>_xll.qlIndexFixing($AR$1,AN1217,,Trigger)</f>
        <v>1.6263514052046537E-2</v>
      </c>
    </row>
    <row r="1218" spans="38:43" ht="11.25" customHeight="1" x14ac:dyDescent="0.25">
      <c r="AL1218" s="57" t="s">
        <v>44</v>
      </c>
      <c r="AM1218" s="56">
        <f>_xll.qlInterestRateIndexFixingDate(IborIndex&amp;Tenor,AN1218,Trigger)</f>
        <v>47820</v>
      </c>
      <c r="AN1218" s="56">
        <f>_xll.qlCalendarAdvance(Calendar,AN1217,AL1218,"f",,Trigger)</f>
        <v>47822</v>
      </c>
      <c r="AO1218" s="56">
        <f>_xll.qlInterestRateIndexMaturity(IborIndex&amp;Tenor,AN1218,Trigger)</f>
        <v>47854</v>
      </c>
      <c r="AP1218" s="102" t="e">
        <f>_xll.qlIndexFixing($Z$5,AM1218,,Trigger)</f>
        <v>#VALUE!</v>
      </c>
      <c r="AQ1218" s="102">
        <f>_xll.qlIndexFixing($AR$1,AN1218,,Trigger)</f>
        <v>1.6259052284355743E-2</v>
      </c>
    </row>
    <row r="1219" spans="38:43" ht="11.25" customHeight="1" x14ac:dyDescent="0.25">
      <c r="AL1219" s="57" t="s">
        <v>44</v>
      </c>
      <c r="AM1219" s="56">
        <f>_xll.qlInterestRateIndexFixingDate(IborIndex&amp;Tenor,AN1219,Trigger)</f>
        <v>47827</v>
      </c>
      <c r="AN1219" s="56">
        <f>_xll.qlCalendarAdvance(Calendar,AN1218,AL1219,"f",,Trigger)</f>
        <v>47829</v>
      </c>
      <c r="AO1219" s="56">
        <f>_xll.qlInterestRateIndexMaturity(IborIndex&amp;Tenor,AN1219,Trigger)</f>
        <v>47861</v>
      </c>
      <c r="AP1219" s="102" t="e">
        <f>_xll.qlIndexFixing($Z$5,AM1219,,Trigger)</f>
        <v>#VALUE!</v>
      </c>
      <c r="AQ1219" s="102">
        <f>_xll.qlIndexFixing($AR$1,AN1219,,Trigger)</f>
        <v>1.6254559837383897E-2</v>
      </c>
    </row>
    <row r="1220" spans="38:43" ht="11.25" customHeight="1" x14ac:dyDescent="0.25">
      <c r="AL1220" s="57" t="s">
        <v>44</v>
      </c>
      <c r="AM1220" s="56">
        <f>_xll.qlInterestRateIndexFixingDate(IborIndex&amp;Tenor,AN1220,Trigger)</f>
        <v>47834</v>
      </c>
      <c r="AN1220" s="56">
        <f>_xll.qlCalendarAdvance(Calendar,AN1219,AL1220,"f",,Trigger)</f>
        <v>47836</v>
      </c>
      <c r="AO1220" s="56">
        <f>_xll.qlInterestRateIndexMaturity(IborIndex&amp;Tenor,AN1220,Trigger)</f>
        <v>47868</v>
      </c>
      <c r="AP1220" s="102" t="e">
        <f>_xll.qlIndexFixing($Z$5,AM1220,,Trigger)</f>
        <v>#VALUE!</v>
      </c>
      <c r="AQ1220" s="102">
        <f>_xll.qlIndexFixing($AR$1,AN1220,,Trigger)</f>
        <v>1.6250036887493151E-2</v>
      </c>
    </row>
    <row r="1221" spans="38:43" ht="11.25" customHeight="1" x14ac:dyDescent="0.25">
      <c r="AL1221" s="57" t="s">
        <v>44</v>
      </c>
      <c r="AM1221" s="56">
        <f>_xll.qlInterestRateIndexFixingDate(IborIndex&amp;Tenor,AN1221,Trigger)</f>
        <v>47840</v>
      </c>
      <c r="AN1221" s="56">
        <f>_xll.qlCalendarAdvance(Calendar,AN1220,AL1221,"f",,Trigger)</f>
        <v>47844</v>
      </c>
      <c r="AO1221" s="56">
        <f>_xll.qlInterestRateIndexMaturity(IborIndex&amp;Tenor,AN1221,Trigger)</f>
        <v>47875</v>
      </c>
      <c r="AP1221" s="102" t="e">
        <f>_xll.qlIndexFixing($Z$5,AM1221,,Trigger)</f>
        <v>#VALUE!</v>
      </c>
      <c r="AQ1221" s="102">
        <f>_xll.qlIndexFixing($AR$1,AN1221,,Trigger)</f>
        <v>1.6244830677640248E-2</v>
      </c>
    </row>
    <row r="1222" spans="38:43" ht="11.25" customHeight="1" x14ac:dyDescent="0.25">
      <c r="AL1222" s="57" t="s">
        <v>44</v>
      </c>
      <c r="AM1222" s="56">
        <f>_xll.qlInterestRateIndexFixingDate(IborIndex&amp;Tenor,AN1222,Trigger)</f>
        <v>47848</v>
      </c>
      <c r="AN1222" s="56">
        <f>_xll.qlCalendarAdvance(Calendar,AN1221,AL1222,"f",,Trigger)</f>
        <v>47851</v>
      </c>
      <c r="AO1222" s="56">
        <f>_xll.qlInterestRateIndexMaturity(IborIndex&amp;Tenor,AN1222,Trigger)</f>
        <v>47882</v>
      </c>
      <c r="AP1222" s="102" t="e">
        <f>_xll.qlIndexFixing($Z$5,AM1222,,Trigger)</f>
        <v>#VALUE!</v>
      </c>
      <c r="AQ1222" s="102">
        <f>_xll.qlIndexFixing($AR$1,AN1222,,Trigger)</f>
        <v>1.6240242958241034E-2</v>
      </c>
    </row>
    <row r="1223" spans="38:43" ht="11.25" customHeight="1" x14ac:dyDescent="0.25">
      <c r="AL1223" s="57" t="s">
        <v>44</v>
      </c>
      <c r="AM1223" s="56">
        <f>_xll.qlInterestRateIndexFixingDate(IborIndex&amp;Tenor,AN1223,Trigger)</f>
        <v>47856</v>
      </c>
      <c r="AN1223" s="56">
        <f>_xll.qlCalendarAdvance(Calendar,AN1222,AL1223,"f",,Trigger)</f>
        <v>47858</v>
      </c>
      <c r="AO1223" s="56">
        <f>_xll.qlInterestRateIndexMaturity(IborIndex&amp;Tenor,AN1223,Trigger)</f>
        <v>47889</v>
      </c>
      <c r="AP1223" s="102" t="e">
        <f>_xll.qlIndexFixing($Z$5,AM1223,,Trigger)</f>
        <v>#VALUE!</v>
      </c>
      <c r="AQ1223" s="102">
        <f>_xll.qlIndexFixing($AR$1,AN1223,,Trigger)</f>
        <v>1.6235625290212441E-2</v>
      </c>
    </row>
    <row r="1224" spans="38:43" ht="11.25" customHeight="1" x14ac:dyDescent="0.25">
      <c r="AL1224" s="57" t="s">
        <v>44</v>
      </c>
      <c r="AM1224" s="56">
        <f>_xll.qlInterestRateIndexFixingDate(IborIndex&amp;Tenor,AN1224,Trigger)</f>
        <v>47863</v>
      </c>
      <c r="AN1224" s="56">
        <f>_xll.qlCalendarAdvance(Calendar,AN1223,AL1224,"f",,Trigger)</f>
        <v>47865</v>
      </c>
      <c r="AO1224" s="56">
        <f>_xll.qlInterestRateIndexMaturity(IborIndex&amp;Tenor,AN1224,Trigger)</f>
        <v>47896</v>
      </c>
      <c r="AP1224" s="102" t="e">
        <f>_xll.qlIndexFixing($Z$5,AM1224,,Trigger)</f>
        <v>#VALUE!</v>
      </c>
      <c r="AQ1224" s="102">
        <f>_xll.qlIndexFixing($AR$1,AN1224,,Trigger)</f>
        <v>1.623097784991661E-2</v>
      </c>
    </row>
    <row r="1225" spans="38:43" ht="11.25" customHeight="1" x14ac:dyDescent="0.25">
      <c r="AL1225" s="57" t="s">
        <v>44</v>
      </c>
      <c r="AM1225" s="56">
        <f>_xll.qlInterestRateIndexFixingDate(IborIndex&amp;Tenor,AN1225,Trigger)</f>
        <v>47870</v>
      </c>
      <c r="AN1225" s="56">
        <f>_xll.qlCalendarAdvance(Calendar,AN1224,AL1225,"f",,Trigger)</f>
        <v>47872</v>
      </c>
      <c r="AO1225" s="56">
        <f>_xll.qlInterestRateIndexMaturity(IborIndex&amp;Tenor,AN1225,Trigger)</f>
        <v>47903</v>
      </c>
      <c r="AP1225" s="102" t="e">
        <f>_xll.qlIndexFixing($Z$5,AM1225,,Trigger)</f>
        <v>#VALUE!</v>
      </c>
      <c r="AQ1225" s="102">
        <f>_xll.qlIndexFixing($AR$1,AN1225,,Trigger)</f>
        <v>1.6226300813720861E-2</v>
      </c>
    </row>
    <row r="1226" spans="38:43" ht="11.25" customHeight="1" x14ac:dyDescent="0.25">
      <c r="AL1226" s="57" t="s">
        <v>44</v>
      </c>
      <c r="AM1226" s="56">
        <f>_xll.qlInterestRateIndexFixingDate(IborIndex&amp;Tenor,AN1226,Trigger)</f>
        <v>47877</v>
      </c>
      <c r="AN1226" s="56">
        <f>_xll.qlCalendarAdvance(Calendar,AN1225,AL1226,"f",,Trigger)</f>
        <v>47879</v>
      </c>
      <c r="AO1226" s="56">
        <f>_xll.qlInterestRateIndexMaturity(IborIndex&amp;Tenor,AN1226,Trigger)</f>
        <v>47907</v>
      </c>
      <c r="AP1226" s="102" t="e">
        <f>_xll.qlIndexFixing($Z$5,AM1226,,Trigger)</f>
        <v>#VALUE!</v>
      </c>
      <c r="AQ1226" s="102">
        <f>_xll.qlIndexFixing($AR$1,AN1226,,Trigger)</f>
        <v>1.6221513764561761E-2</v>
      </c>
    </row>
    <row r="1227" spans="38:43" ht="11.25" customHeight="1" x14ac:dyDescent="0.25">
      <c r="AL1227" s="57" t="s">
        <v>44</v>
      </c>
      <c r="AM1227" s="56">
        <f>_xll.qlInterestRateIndexFixingDate(IborIndex&amp;Tenor,AN1227,Trigger)</f>
        <v>47884</v>
      </c>
      <c r="AN1227" s="56">
        <f>_xll.qlCalendarAdvance(Calendar,AN1226,AL1227,"f",,Trigger)</f>
        <v>47886</v>
      </c>
      <c r="AO1227" s="56">
        <f>_xll.qlInterestRateIndexMaturity(IborIndex&amp;Tenor,AN1227,Trigger)</f>
        <v>47914</v>
      </c>
      <c r="AP1227" s="102" t="e">
        <f>_xll.qlIndexFixing($Z$5,AM1227,,Trigger)</f>
        <v>#VALUE!</v>
      </c>
      <c r="AQ1227" s="102">
        <f>_xll.qlIndexFixing($AR$1,AN1227,,Trigger)</f>
        <v>1.6216784929446844E-2</v>
      </c>
    </row>
    <row r="1228" spans="38:43" ht="11.25" customHeight="1" x14ac:dyDescent="0.25">
      <c r="AL1228" s="57" t="s">
        <v>44</v>
      </c>
      <c r="AM1228" s="56">
        <f>_xll.qlInterestRateIndexFixingDate(IborIndex&amp;Tenor,AN1228,Trigger)</f>
        <v>47891</v>
      </c>
      <c r="AN1228" s="56">
        <f>_xll.qlCalendarAdvance(Calendar,AN1227,AL1228,"f",,Trigger)</f>
        <v>47893</v>
      </c>
      <c r="AO1228" s="56">
        <f>_xll.qlInterestRateIndexMaturity(IborIndex&amp;Tenor,AN1228,Trigger)</f>
        <v>47921</v>
      </c>
      <c r="AP1228" s="102" t="e">
        <f>_xll.qlIndexFixing($Z$5,AM1228,,Trigger)</f>
        <v>#VALUE!</v>
      </c>
      <c r="AQ1228" s="102">
        <f>_xll.qlIndexFixing($AR$1,AN1228,,Trigger)</f>
        <v>1.621202699347021E-2</v>
      </c>
    </row>
    <row r="1229" spans="38:43" ht="11.25" customHeight="1" x14ac:dyDescent="0.25">
      <c r="AL1229" s="57" t="s">
        <v>44</v>
      </c>
      <c r="AM1229" s="56">
        <f>_xll.qlInterestRateIndexFixingDate(IborIndex&amp;Tenor,AN1229,Trigger)</f>
        <v>47898</v>
      </c>
      <c r="AN1229" s="56">
        <f>_xll.qlCalendarAdvance(Calendar,AN1228,AL1229,"f",,Trigger)</f>
        <v>47900</v>
      </c>
      <c r="AO1229" s="56">
        <f>_xll.qlInterestRateIndexMaturity(IborIndex&amp;Tenor,AN1229,Trigger)</f>
        <v>47928</v>
      </c>
      <c r="AP1229" s="102" t="e">
        <f>_xll.qlIndexFixing($Z$5,AM1229,,Trigger)</f>
        <v>#VALUE!</v>
      </c>
      <c r="AQ1229" s="102">
        <f>_xll.qlIndexFixing($AR$1,AN1229,,Trigger)</f>
        <v>1.6207240132973651E-2</v>
      </c>
    </row>
    <row r="1230" spans="38:43" ht="11.25" customHeight="1" x14ac:dyDescent="0.25">
      <c r="AL1230" s="57" t="s">
        <v>44</v>
      </c>
      <c r="AM1230" s="56">
        <f>_xll.qlInterestRateIndexFixingDate(IborIndex&amp;Tenor,AN1230,Trigger)</f>
        <v>47905</v>
      </c>
      <c r="AN1230" s="56">
        <f>_xll.qlCalendarAdvance(Calendar,AN1229,AL1230,"f",,Trigger)</f>
        <v>47907</v>
      </c>
      <c r="AO1230" s="56">
        <f>_xll.qlInterestRateIndexMaturity(IborIndex&amp;Tenor,AN1230,Trigger)</f>
        <v>47938</v>
      </c>
      <c r="AP1230" s="102" t="e">
        <f>_xll.qlIndexFixing($Z$5,AM1230,,Trigger)</f>
        <v>#VALUE!</v>
      </c>
      <c r="AQ1230" s="102">
        <f>_xll.qlIndexFixing($AR$1,AN1230,,Trigger)</f>
        <v>1.6202477866936557E-2</v>
      </c>
    </row>
    <row r="1231" spans="38:43" ht="11.25" customHeight="1" x14ac:dyDescent="0.25">
      <c r="AL1231" s="57" t="s">
        <v>44</v>
      </c>
      <c r="AM1231" s="56">
        <f>_xll.qlInterestRateIndexFixingDate(IborIndex&amp;Tenor,AN1231,Trigger)</f>
        <v>47912</v>
      </c>
      <c r="AN1231" s="56">
        <f>_xll.qlCalendarAdvance(Calendar,AN1230,AL1231,"f",,Trigger)</f>
        <v>47914</v>
      </c>
      <c r="AO1231" s="56">
        <f>_xll.qlInterestRateIndexMaturity(IborIndex&amp;Tenor,AN1231,Trigger)</f>
        <v>47945</v>
      </c>
      <c r="AP1231" s="102" t="e">
        <f>_xll.qlIndexFixing($Z$5,AM1231,,Trigger)</f>
        <v>#VALUE!</v>
      </c>
      <c r="AQ1231" s="102">
        <f>_xll.qlIndexFixing($AR$1,AN1231,,Trigger)</f>
        <v>1.6197686144014258E-2</v>
      </c>
    </row>
    <row r="1232" spans="38:43" ht="11.25" customHeight="1" x14ac:dyDescent="0.25">
      <c r="AL1232" s="57" t="s">
        <v>44</v>
      </c>
      <c r="AM1232" s="56">
        <f>_xll.qlInterestRateIndexFixingDate(IborIndex&amp;Tenor,AN1232,Trigger)</f>
        <v>47919</v>
      </c>
      <c r="AN1232" s="56">
        <f>_xll.qlCalendarAdvance(Calendar,AN1231,AL1232,"f",,Trigger)</f>
        <v>47921</v>
      </c>
      <c r="AO1232" s="56">
        <f>_xll.qlInterestRateIndexMaturity(IborIndex&amp;Tenor,AN1232,Trigger)</f>
        <v>47953</v>
      </c>
      <c r="AP1232" s="102" t="e">
        <f>_xll.qlIndexFixing($Z$5,AM1232,,Trigger)</f>
        <v>#VALUE!</v>
      </c>
      <c r="AQ1232" s="102">
        <f>_xll.qlIndexFixing($AR$1,AN1232,,Trigger)</f>
        <v>1.61927476896301E-2</v>
      </c>
    </row>
    <row r="1233" spans="38:43" ht="11.25" customHeight="1" x14ac:dyDescent="0.25">
      <c r="AL1233" s="57" t="s">
        <v>44</v>
      </c>
      <c r="AM1233" s="56">
        <f>_xll.qlInterestRateIndexFixingDate(IborIndex&amp;Tenor,AN1233,Trigger)</f>
        <v>47926</v>
      </c>
      <c r="AN1233" s="56">
        <f>_xll.qlCalendarAdvance(Calendar,AN1232,AL1233,"f",,Trigger)</f>
        <v>47928</v>
      </c>
      <c r="AO1233" s="56">
        <f>_xll.qlInterestRateIndexMaturity(IborIndex&amp;Tenor,AN1233,Trigger)</f>
        <v>47959</v>
      </c>
      <c r="AP1233" s="102" t="e">
        <f>_xll.qlIndexFixing($Z$5,AM1233,,Trigger)</f>
        <v>#VALUE!</v>
      </c>
      <c r="AQ1233" s="102">
        <f>_xll.qlIndexFixing($AR$1,AN1233,,Trigger)</f>
        <v>1.618784023530332E-2</v>
      </c>
    </row>
    <row r="1234" spans="38:43" ht="11.25" customHeight="1" x14ac:dyDescent="0.25">
      <c r="AL1234" s="57" t="s">
        <v>44</v>
      </c>
      <c r="AM1234" s="56">
        <f>_xll.qlInterestRateIndexFixingDate(IborIndex&amp;Tenor,AN1234,Trigger)</f>
        <v>47933</v>
      </c>
      <c r="AN1234" s="56">
        <f>_xll.qlCalendarAdvance(Calendar,AN1233,AL1234,"f",,Trigger)</f>
        <v>47935</v>
      </c>
      <c r="AO1234" s="56">
        <f>_xll.qlInterestRateIndexMaturity(IborIndex&amp;Tenor,AN1234,Trigger)</f>
        <v>47966</v>
      </c>
      <c r="AP1234" s="102" t="e">
        <f>_xll.qlIndexFixing($Z$5,AM1234,,Trigger)</f>
        <v>#VALUE!</v>
      </c>
      <c r="AQ1234" s="102">
        <f>_xll.qlIndexFixing($AR$1,AN1234,,Trigger)</f>
        <v>1.6182904772343711E-2</v>
      </c>
    </row>
    <row r="1235" spans="38:43" ht="11.25" customHeight="1" x14ac:dyDescent="0.25">
      <c r="AL1235" s="57" t="s">
        <v>44</v>
      </c>
      <c r="AM1235" s="56">
        <f>_xll.qlInterestRateIndexFixingDate(IborIndex&amp;Tenor,AN1235,Trigger)</f>
        <v>47940</v>
      </c>
      <c r="AN1235" s="56">
        <f>_xll.qlCalendarAdvance(Calendar,AN1234,AL1235,"f",,Trigger)</f>
        <v>47942</v>
      </c>
      <c r="AO1235" s="56">
        <f>_xll.qlInterestRateIndexMaturity(IborIndex&amp;Tenor,AN1235,Trigger)</f>
        <v>47973</v>
      </c>
      <c r="AP1235" s="102" t="e">
        <f>_xll.qlIndexFixing($Z$5,AM1235,,Trigger)</f>
        <v>#VALUE!</v>
      </c>
      <c r="AQ1235" s="102">
        <f>_xll.qlIndexFixing($AR$1,AN1235,,Trigger)</f>
        <v>1.6177935002804844E-2</v>
      </c>
    </row>
    <row r="1236" spans="38:43" ht="11.25" customHeight="1" x14ac:dyDescent="0.25">
      <c r="AL1236" s="57" t="s">
        <v>44</v>
      </c>
      <c r="AM1236" s="56">
        <f>_xll.qlInterestRateIndexFixingDate(IborIndex&amp;Tenor,AN1236,Trigger)</f>
        <v>47947</v>
      </c>
      <c r="AN1236" s="56">
        <f>_xll.qlCalendarAdvance(Calendar,AN1235,AL1236,"f",,Trigger)</f>
        <v>47953</v>
      </c>
      <c r="AO1236" s="56">
        <f>_xll.qlInterestRateIndexMaturity(IborIndex&amp;Tenor,AN1236,Trigger)</f>
        <v>47983</v>
      </c>
      <c r="AP1236" s="102" t="e">
        <f>_xll.qlIndexFixing($Z$5,AM1236,,Trigger)</f>
        <v>#VALUE!</v>
      </c>
      <c r="AQ1236" s="102">
        <f>_xll.qlIndexFixing($AR$1,AN1236,,Trigger)</f>
        <v>1.6171522946143713E-2</v>
      </c>
    </row>
    <row r="1237" spans="38:43" ht="11.25" customHeight="1" x14ac:dyDescent="0.25">
      <c r="AL1237" s="57" t="s">
        <v>44</v>
      </c>
      <c r="AM1237" s="56">
        <f>_xll.qlInterestRateIndexFixingDate(IborIndex&amp;Tenor,AN1237,Trigger)</f>
        <v>47956</v>
      </c>
      <c r="AN1237" s="56">
        <f>_xll.qlCalendarAdvance(Calendar,AN1236,AL1237,"f",,Trigger)</f>
        <v>47960</v>
      </c>
      <c r="AO1237" s="56">
        <f>_xll.qlInterestRateIndexMaturity(IborIndex&amp;Tenor,AN1237,Trigger)</f>
        <v>47990</v>
      </c>
      <c r="AP1237" s="102" t="e">
        <f>_xll.qlIndexFixing($Z$5,AM1237,,Trigger)</f>
        <v>#VALUE!</v>
      </c>
      <c r="AQ1237" s="102">
        <f>_xll.qlIndexFixing($AR$1,AN1237,,Trigger)</f>
        <v>1.616649452785196E-2</v>
      </c>
    </row>
    <row r="1238" spans="38:43" ht="11.25" customHeight="1" x14ac:dyDescent="0.25">
      <c r="AL1238" s="57" t="s">
        <v>44</v>
      </c>
      <c r="AM1238" s="56">
        <f>_xll.qlInterestRateIndexFixingDate(IborIndex&amp;Tenor,AN1238,Trigger)</f>
        <v>47963</v>
      </c>
      <c r="AN1238" s="56">
        <f>_xll.qlCalendarAdvance(Calendar,AN1237,AL1238,"f",,Trigger)</f>
        <v>47967</v>
      </c>
      <c r="AO1238" s="56">
        <f>_xll.qlInterestRateIndexMaturity(IborIndex&amp;Tenor,AN1238,Trigger)</f>
        <v>47997</v>
      </c>
      <c r="AP1238" s="102" t="e">
        <f>_xll.qlIndexFixing($Z$5,AM1238,,Trigger)</f>
        <v>#VALUE!</v>
      </c>
      <c r="AQ1238" s="102">
        <f>_xll.qlIndexFixing($AR$1,AN1238,,Trigger)</f>
        <v>1.6160715589664056E-2</v>
      </c>
    </row>
    <row r="1239" spans="38:43" ht="11.25" customHeight="1" x14ac:dyDescent="0.25">
      <c r="AL1239" s="57" t="s">
        <v>44</v>
      </c>
      <c r="AM1239" s="56">
        <f>_xll.qlInterestRateIndexFixingDate(IborIndex&amp;Tenor,AN1239,Trigger)</f>
        <v>47970</v>
      </c>
      <c r="AN1239" s="56">
        <f>_xll.qlCalendarAdvance(Calendar,AN1238,AL1239,"f",,Trigger)</f>
        <v>47974</v>
      </c>
      <c r="AO1239" s="56">
        <f>_xll.qlInterestRateIndexMaturity(IborIndex&amp;Tenor,AN1239,Trigger)</f>
        <v>48005</v>
      </c>
      <c r="AP1239" s="102" t="e">
        <f>_xll.qlIndexFixing($Z$5,AM1239,,Trigger)</f>
        <v>#VALUE!</v>
      </c>
      <c r="AQ1239" s="102">
        <f>_xll.qlIndexFixing($AR$1,AN1239,,Trigger)</f>
        <v>1.6156356143597339E-2</v>
      </c>
    </row>
    <row r="1240" spans="38:43" ht="11.25" customHeight="1" x14ac:dyDescent="0.25">
      <c r="AL1240" s="57" t="s">
        <v>44</v>
      </c>
      <c r="AM1240" s="56">
        <f>_xll.qlInterestRateIndexFixingDate(IborIndex&amp;Tenor,AN1240,Trigger)</f>
        <v>47977</v>
      </c>
      <c r="AN1240" s="56">
        <f>_xll.qlCalendarAdvance(Calendar,AN1239,AL1240,"f",,Trigger)</f>
        <v>47981</v>
      </c>
      <c r="AO1240" s="56">
        <f>_xll.qlInterestRateIndexMaturity(IborIndex&amp;Tenor,AN1240,Trigger)</f>
        <v>48012</v>
      </c>
      <c r="AP1240" s="102" t="e">
        <f>_xll.qlIndexFixing($Z$5,AM1240,,Trigger)</f>
        <v>#VALUE!</v>
      </c>
      <c r="AQ1240" s="102">
        <f>_xll.qlIndexFixing($AR$1,AN1240,,Trigger)</f>
        <v>1.6151246530379804E-2</v>
      </c>
    </row>
    <row r="1241" spans="38:43" ht="11.25" customHeight="1" x14ac:dyDescent="0.25">
      <c r="AL1241" s="57" t="s">
        <v>44</v>
      </c>
      <c r="AM1241" s="56">
        <f>_xll.qlInterestRateIndexFixingDate(IborIndex&amp;Tenor,AN1241,Trigger)</f>
        <v>47984</v>
      </c>
      <c r="AN1241" s="56">
        <f>_xll.qlCalendarAdvance(Calendar,AN1240,AL1241,"f",,Trigger)</f>
        <v>47988</v>
      </c>
      <c r="AO1241" s="56">
        <f>_xll.qlInterestRateIndexMaturity(IborIndex&amp;Tenor,AN1241,Trigger)</f>
        <v>48019</v>
      </c>
      <c r="AP1241" s="102" t="e">
        <f>_xll.qlIndexFixing($Z$5,AM1241,,Trigger)</f>
        <v>#VALUE!</v>
      </c>
      <c r="AQ1241" s="102">
        <f>_xll.qlIndexFixing($AR$1,AN1241,,Trigger)</f>
        <v>1.6146110204929842E-2</v>
      </c>
    </row>
    <row r="1242" spans="38:43" ht="11.25" customHeight="1" x14ac:dyDescent="0.25">
      <c r="AL1242" s="57" t="s">
        <v>44</v>
      </c>
      <c r="AM1242" s="56">
        <f>_xll.qlInterestRateIndexFixingDate(IborIndex&amp;Tenor,AN1242,Trigger)</f>
        <v>47991</v>
      </c>
      <c r="AN1242" s="56">
        <f>_xll.qlCalendarAdvance(Calendar,AN1241,AL1242,"f",,Trigger)</f>
        <v>47995</v>
      </c>
      <c r="AO1242" s="56">
        <f>_xll.qlInterestRateIndexMaturity(IborIndex&amp;Tenor,AN1242,Trigger)</f>
        <v>48026</v>
      </c>
      <c r="AP1242" s="102" t="e">
        <f>_xll.qlIndexFixing($Z$5,AM1242,,Trigger)</f>
        <v>#VALUE!</v>
      </c>
      <c r="AQ1242" s="102">
        <f>_xll.qlIndexFixing($AR$1,AN1242,,Trigger)</f>
        <v>1.6140947343618872E-2</v>
      </c>
    </row>
    <row r="1243" spans="38:43" ht="11.25" customHeight="1" x14ac:dyDescent="0.25">
      <c r="AL1243" s="57" t="s">
        <v>44</v>
      </c>
      <c r="AM1243" s="56">
        <f>_xll.qlInterestRateIndexFixingDate(IborIndex&amp;Tenor,AN1243,Trigger)</f>
        <v>47998</v>
      </c>
      <c r="AN1243" s="56">
        <f>_xll.qlCalendarAdvance(Calendar,AN1242,AL1243,"f",,Trigger)</f>
        <v>48002</v>
      </c>
      <c r="AO1243" s="56">
        <f>_xll.qlInterestRateIndexMaturity(IborIndex&amp;Tenor,AN1243,Trigger)</f>
        <v>48032</v>
      </c>
      <c r="AP1243" s="102" t="e">
        <f>_xll.qlIndexFixing($Z$5,AM1243,,Trigger)</f>
        <v>#VALUE!</v>
      </c>
      <c r="AQ1243" s="102">
        <f>_xll.qlIndexFixing($AR$1,AN1243,,Trigger)</f>
        <v>1.6135758122818311E-2</v>
      </c>
    </row>
    <row r="1244" spans="38:43" ht="11.25" customHeight="1" x14ac:dyDescent="0.25">
      <c r="AL1244" s="57" t="s">
        <v>44</v>
      </c>
      <c r="AM1244" s="56">
        <f>_xll.qlInterestRateIndexFixingDate(IborIndex&amp;Tenor,AN1244,Trigger)</f>
        <v>48005</v>
      </c>
      <c r="AN1244" s="56">
        <f>_xll.qlCalendarAdvance(Calendar,AN1243,AL1244,"f",,Trigger)</f>
        <v>48009</v>
      </c>
      <c r="AO1244" s="56">
        <f>_xll.qlInterestRateIndexMaturity(IborIndex&amp;Tenor,AN1244,Trigger)</f>
        <v>48039</v>
      </c>
      <c r="AP1244" s="102" t="e">
        <f>_xll.qlIndexFixing($Z$5,AM1244,,Trigger)</f>
        <v>#VALUE!</v>
      </c>
      <c r="AQ1244" s="102">
        <f>_xll.qlIndexFixing($AR$1,AN1244,,Trigger)</f>
        <v>1.6130542718897078E-2</v>
      </c>
    </row>
    <row r="1245" spans="38:43" ht="11.25" customHeight="1" x14ac:dyDescent="0.25">
      <c r="AL1245" s="57" t="s">
        <v>44</v>
      </c>
      <c r="AM1245" s="56">
        <f>_xll.qlInterestRateIndexFixingDate(IborIndex&amp;Tenor,AN1245,Trigger)</f>
        <v>48012</v>
      </c>
      <c r="AN1245" s="56">
        <f>_xll.qlCalendarAdvance(Calendar,AN1244,AL1245,"f",,Trigger)</f>
        <v>48016</v>
      </c>
      <c r="AO1245" s="56">
        <f>_xll.qlInterestRateIndexMaturity(IborIndex&amp;Tenor,AN1245,Trigger)</f>
        <v>48046</v>
      </c>
      <c r="AP1245" s="102" t="e">
        <f>_xll.qlIndexFixing($Z$5,AM1245,,Trigger)</f>
        <v>#VALUE!</v>
      </c>
      <c r="AQ1245" s="102">
        <f>_xll.qlIndexFixing($AR$1,AN1245,,Trigger)</f>
        <v>1.6125301308224094E-2</v>
      </c>
    </row>
    <row r="1246" spans="38:43" ht="11.25" customHeight="1" x14ac:dyDescent="0.25">
      <c r="AL1246" s="57" t="s">
        <v>44</v>
      </c>
      <c r="AM1246" s="56">
        <f>_xll.qlInterestRateIndexFixingDate(IborIndex&amp;Tenor,AN1246,Trigger)</f>
        <v>48019</v>
      </c>
      <c r="AN1246" s="56">
        <f>_xll.qlCalendarAdvance(Calendar,AN1245,AL1246,"f",,Trigger)</f>
        <v>48023</v>
      </c>
      <c r="AO1246" s="56">
        <f>_xll.qlInterestRateIndexMaturity(IborIndex&amp;Tenor,AN1246,Trigger)</f>
        <v>48053</v>
      </c>
      <c r="AP1246" s="102" t="e">
        <f>_xll.qlIndexFixing($Z$5,AM1246,,Trigger)</f>
        <v>#VALUE!</v>
      </c>
      <c r="AQ1246" s="102">
        <f>_xll.qlIndexFixing($AR$1,AN1246,,Trigger)</f>
        <v>1.6120034067178268E-2</v>
      </c>
    </row>
    <row r="1247" spans="38:43" ht="11.25" customHeight="1" x14ac:dyDescent="0.25">
      <c r="AL1247" s="57" t="s">
        <v>44</v>
      </c>
      <c r="AM1247" s="56">
        <f>_xll.qlInterestRateIndexFixingDate(IborIndex&amp;Tenor,AN1247,Trigger)</f>
        <v>48026</v>
      </c>
      <c r="AN1247" s="56">
        <f>_xll.qlCalendarAdvance(Calendar,AN1246,AL1247,"f",,Trigger)</f>
        <v>48030</v>
      </c>
      <c r="AO1247" s="56">
        <f>_xll.qlInterestRateIndexMaturity(IborIndex&amp;Tenor,AN1247,Trigger)</f>
        <v>48061</v>
      </c>
      <c r="AP1247" s="102" t="e">
        <f>_xll.qlIndexFixing($Z$5,AM1247,,Trigger)</f>
        <v>#VALUE!</v>
      </c>
      <c r="AQ1247" s="102">
        <f>_xll.qlIndexFixing($AR$1,AN1247,,Trigger)</f>
        <v>1.6114741172121028E-2</v>
      </c>
    </row>
    <row r="1248" spans="38:43" ht="11.25" customHeight="1" x14ac:dyDescent="0.25">
      <c r="AL1248" s="57" t="s">
        <v>44</v>
      </c>
      <c r="AM1248" s="56">
        <f>_xll.qlInterestRateIndexFixingDate(IborIndex&amp;Tenor,AN1248,Trigger)</f>
        <v>48033</v>
      </c>
      <c r="AN1248" s="56">
        <f>_xll.qlCalendarAdvance(Calendar,AN1247,AL1248,"f",,Trigger)</f>
        <v>48037</v>
      </c>
      <c r="AO1248" s="56">
        <f>_xll.qlInterestRateIndexMaturity(IborIndex&amp;Tenor,AN1248,Trigger)</f>
        <v>48068</v>
      </c>
      <c r="AP1248" s="102" t="e">
        <f>_xll.qlIndexFixing($Z$5,AM1248,,Trigger)</f>
        <v>#VALUE!</v>
      </c>
      <c r="AQ1248" s="102">
        <f>_xll.qlIndexFixing($AR$1,AN1248,,Trigger)</f>
        <v>1.6109422799426287E-2</v>
      </c>
    </row>
    <row r="1249" spans="38:43" ht="11.25" customHeight="1" x14ac:dyDescent="0.25">
      <c r="AL1249" s="57" t="s">
        <v>44</v>
      </c>
      <c r="AM1249" s="56">
        <f>_xll.qlInterestRateIndexFixingDate(IborIndex&amp;Tenor,AN1249,Trigger)</f>
        <v>48040</v>
      </c>
      <c r="AN1249" s="56">
        <f>_xll.qlCalendarAdvance(Calendar,AN1248,AL1249,"f",,Trigger)</f>
        <v>48044</v>
      </c>
      <c r="AO1249" s="56">
        <f>_xll.qlInterestRateIndexMaturity(IborIndex&amp;Tenor,AN1249,Trigger)</f>
        <v>48075</v>
      </c>
      <c r="AP1249" s="102" t="e">
        <f>_xll.qlIndexFixing($Z$5,AM1249,,Trigger)</f>
        <v>#VALUE!</v>
      </c>
      <c r="AQ1249" s="102">
        <f>_xll.qlIndexFixing($AR$1,AN1249,,Trigger)</f>
        <v>1.6104079125465465E-2</v>
      </c>
    </row>
    <row r="1250" spans="38:43" ht="11.25" customHeight="1" x14ac:dyDescent="0.25">
      <c r="AL1250" s="57" t="s">
        <v>44</v>
      </c>
      <c r="AM1250" s="56">
        <f>_xll.qlInterestRateIndexFixingDate(IborIndex&amp;Tenor,AN1250,Trigger)</f>
        <v>48047</v>
      </c>
      <c r="AN1250" s="56">
        <f>_xll.qlCalendarAdvance(Calendar,AN1249,AL1250,"f",,Trigger)</f>
        <v>48051</v>
      </c>
      <c r="AO1250" s="56">
        <f>_xll.qlInterestRateIndexMaturity(IborIndex&amp;Tenor,AN1250,Trigger)</f>
        <v>48082</v>
      </c>
      <c r="AP1250" s="102" t="e">
        <f>_xll.qlIndexFixing($Z$5,AM1250,,Trigger)</f>
        <v>#VALUE!</v>
      </c>
      <c r="AQ1250" s="102">
        <f>_xll.qlIndexFixing($AR$1,AN1250,,Trigger)</f>
        <v>1.6098710326604981E-2</v>
      </c>
    </row>
    <row r="1251" spans="38:43" ht="11.25" customHeight="1" x14ac:dyDescent="0.25">
      <c r="AL1251" s="57" t="s">
        <v>44</v>
      </c>
      <c r="AM1251" s="56">
        <f>_xll.qlInterestRateIndexFixingDate(IborIndex&amp;Tenor,AN1251,Trigger)</f>
        <v>48054</v>
      </c>
      <c r="AN1251" s="56">
        <f>_xll.qlCalendarAdvance(Calendar,AN1250,AL1251,"f",,Trigger)</f>
        <v>48058</v>
      </c>
      <c r="AO1251" s="56">
        <f>_xll.qlInterestRateIndexMaturity(IborIndex&amp;Tenor,AN1251,Trigger)</f>
        <v>48089</v>
      </c>
      <c r="AP1251" s="102" t="e">
        <f>_xll.qlIndexFixing($Z$5,AM1251,,Trigger)</f>
        <v>#VALUE!</v>
      </c>
      <c r="AQ1251" s="102">
        <f>_xll.qlIndexFixing($AR$1,AN1251,,Trigger)</f>
        <v>1.6093399596335725E-2</v>
      </c>
    </row>
    <row r="1252" spans="38:43" ht="11.25" customHeight="1" x14ac:dyDescent="0.25">
      <c r="AL1252" s="57" t="s">
        <v>44</v>
      </c>
      <c r="AM1252" s="56">
        <f>_xll.qlInterestRateIndexFixingDate(IborIndex&amp;Tenor,AN1252,Trigger)</f>
        <v>48061</v>
      </c>
      <c r="AN1252" s="56">
        <f>_xll.qlCalendarAdvance(Calendar,AN1251,AL1252,"f",,Trigger)</f>
        <v>48065</v>
      </c>
      <c r="AO1252" s="56">
        <f>_xll.qlInterestRateIndexMaturity(IborIndex&amp;Tenor,AN1252,Trigger)</f>
        <v>48096</v>
      </c>
      <c r="AP1252" s="102" t="e">
        <f>_xll.qlIndexFixing($Z$5,AM1252,,Trigger)</f>
        <v>#VALUE!</v>
      </c>
      <c r="AQ1252" s="102">
        <f>_xll.qlIndexFixing($AR$1,AN1252,,Trigger)</f>
        <v>1.6087898059670702E-2</v>
      </c>
    </row>
    <row r="1253" spans="38:43" ht="11.25" customHeight="1" x14ac:dyDescent="0.25">
      <c r="AL1253" s="57" t="s">
        <v>44</v>
      </c>
      <c r="AM1253" s="56">
        <f>_xll.qlInterestRateIndexFixingDate(IborIndex&amp;Tenor,AN1253,Trigger)</f>
        <v>48068</v>
      </c>
      <c r="AN1253" s="56">
        <f>_xll.qlCalendarAdvance(Calendar,AN1252,AL1253,"f",,Trigger)</f>
        <v>48072</v>
      </c>
      <c r="AO1253" s="56">
        <f>_xll.qlInterestRateIndexMaturity(IborIndex&amp;Tenor,AN1253,Trigger)</f>
        <v>48103</v>
      </c>
      <c r="AP1253" s="102" t="e">
        <f>_xll.qlIndexFixing($Z$5,AM1253,,Trigger)</f>
        <v>#VALUE!</v>
      </c>
      <c r="AQ1253" s="102">
        <f>_xll.qlIndexFixing($AR$1,AN1253,,Trigger)</f>
        <v>1.6082454944332247E-2</v>
      </c>
    </row>
    <row r="1254" spans="38:43" ht="11.25" customHeight="1" x14ac:dyDescent="0.25">
      <c r="AL1254" s="57" t="s">
        <v>44</v>
      </c>
      <c r="AM1254" s="56">
        <f>_xll.qlInterestRateIndexFixingDate(IborIndex&amp;Tenor,AN1254,Trigger)</f>
        <v>48075</v>
      </c>
      <c r="AN1254" s="56">
        <f>_xll.qlCalendarAdvance(Calendar,AN1253,AL1254,"f",,Trigger)</f>
        <v>48079</v>
      </c>
      <c r="AO1254" s="56">
        <f>_xll.qlInterestRateIndexMaturity(IborIndex&amp;Tenor,AN1254,Trigger)</f>
        <v>48110</v>
      </c>
      <c r="AP1254" s="102" t="e">
        <f>_xll.qlIndexFixing($Z$5,AM1254,,Trigger)</f>
        <v>#VALUE!</v>
      </c>
      <c r="AQ1254" s="102">
        <f>_xll.qlIndexFixing($AR$1,AN1254,,Trigger)</f>
        <v>1.6076987409577304E-2</v>
      </c>
    </row>
    <row r="1255" spans="38:43" ht="11.25" customHeight="1" x14ac:dyDescent="0.25">
      <c r="AL1255" s="57" t="s">
        <v>44</v>
      </c>
      <c r="AM1255" s="56">
        <f>_xll.qlInterestRateIndexFixingDate(IborIndex&amp;Tenor,AN1255,Trigger)</f>
        <v>48082</v>
      </c>
      <c r="AN1255" s="56">
        <f>_xll.qlCalendarAdvance(Calendar,AN1254,AL1255,"f",,Trigger)</f>
        <v>48086</v>
      </c>
      <c r="AO1255" s="56">
        <f>_xll.qlInterestRateIndexMaturity(IborIndex&amp;Tenor,AN1255,Trigger)</f>
        <v>48117</v>
      </c>
      <c r="AP1255" s="102" t="e">
        <f>_xll.qlIndexFixing($Z$5,AM1255,,Trigger)</f>
        <v>#VALUE!</v>
      </c>
      <c r="AQ1255" s="102">
        <f>_xll.qlIndexFixing($AR$1,AN1255,,Trigger)</f>
        <v>1.6071495631772292E-2</v>
      </c>
    </row>
    <row r="1256" spans="38:43" ht="11.25" customHeight="1" x14ac:dyDescent="0.25">
      <c r="AL1256" s="57" t="s">
        <v>44</v>
      </c>
      <c r="AM1256" s="56">
        <f>_xll.qlInterestRateIndexFixingDate(IborIndex&amp;Tenor,AN1256,Trigger)</f>
        <v>48089</v>
      </c>
      <c r="AN1256" s="56">
        <f>_xll.qlCalendarAdvance(Calendar,AN1255,AL1256,"f",,Trigger)</f>
        <v>48093</v>
      </c>
      <c r="AO1256" s="56">
        <f>_xll.qlInterestRateIndexMaturity(IborIndex&amp;Tenor,AN1256,Trigger)</f>
        <v>48123</v>
      </c>
      <c r="AP1256" s="102" t="e">
        <f>_xll.qlIndexFixing($Z$5,AM1256,,Trigger)</f>
        <v>#VALUE!</v>
      </c>
      <c r="AQ1256" s="102">
        <f>_xll.qlIndexFixing($AR$1,AN1256,,Trigger)</f>
        <v>1.6065979787283635E-2</v>
      </c>
    </row>
    <row r="1257" spans="38:43" ht="11.25" customHeight="1" x14ac:dyDescent="0.25">
      <c r="AL1257" s="57" t="s">
        <v>44</v>
      </c>
      <c r="AM1257" s="56">
        <f>_xll.qlInterestRateIndexFixingDate(IborIndex&amp;Tenor,AN1257,Trigger)</f>
        <v>48096</v>
      </c>
      <c r="AN1257" s="56">
        <f>_xll.qlCalendarAdvance(Calendar,AN1256,AL1257,"f",,Trigger)</f>
        <v>48100</v>
      </c>
      <c r="AO1257" s="56">
        <f>_xll.qlInterestRateIndexMaturity(IborIndex&amp;Tenor,AN1257,Trigger)</f>
        <v>48130</v>
      </c>
      <c r="AP1257" s="102" t="e">
        <f>_xll.qlIndexFixing($Z$5,AM1257,,Trigger)</f>
        <v>#VALUE!</v>
      </c>
      <c r="AQ1257" s="102">
        <f>_xll.qlIndexFixing($AR$1,AN1257,,Trigger)</f>
        <v>1.6060440052480252E-2</v>
      </c>
    </row>
    <row r="1258" spans="38:43" ht="11.25" customHeight="1" x14ac:dyDescent="0.25">
      <c r="AL1258" s="57" t="s">
        <v>44</v>
      </c>
      <c r="AM1258" s="56">
        <f>_xll.qlInterestRateIndexFixingDate(IborIndex&amp;Tenor,AN1258,Trigger)</f>
        <v>48103</v>
      </c>
      <c r="AN1258" s="56">
        <f>_xll.qlCalendarAdvance(Calendar,AN1257,AL1258,"f",,Trigger)</f>
        <v>48107</v>
      </c>
      <c r="AO1258" s="56">
        <f>_xll.qlInterestRateIndexMaturity(IborIndex&amp;Tenor,AN1258,Trigger)</f>
        <v>48137</v>
      </c>
      <c r="AP1258" s="102" t="e">
        <f>_xll.qlIndexFixing($Z$5,AM1258,,Trigger)</f>
        <v>#VALUE!</v>
      </c>
      <c r="AQ1258" s="102">
        <f>_xll.qlIndexFixing($AR$1,AN1258,,Trigger)</f>
        <v>1.6054876603733559E-2</v>
      </c>
    </row>
    <row r="1259" spans="38:43" ht="11.25" customHeight="1" x14ac:dyDescent="0.25">
      <c r="AL1259" s="57" t="s">
        <v>44</v>
      </c>
      <c r="AM1259" s="56">
        <f>_xll.qlInterestRateIndexFixingDate(IborIndex&amp;Tenor,AN1259,Trigger)</f>
        <v>48110</v>
      </c>
      <c r="AN1259" s="56">
        <f>_xll.qlCalendarAdvance(Calendar,AN1258,AL1259,"f",,Trigger)</f>
        <v>48114</v>
      </c>
      <c r="AO1259" s="56">
        <f>_xll.qlInterestRateIndexMaturity(IborIndex&amp;Tenor,AN1259,Trigger)</f>
        <v>48144</v>
      </c>
      <c r="AP1259" s="102" t="e">
        <f>_xll.qlIndexFixing($Z$5,AM1259,,Trigger)</f>
        <v>#VALUE!</v>
      </c>
      <c r="AQ1259" s="102">
        <f>_xll.qlIndexFixing($AR$1,AN1259,,Trigger)</f>
        <v>1.6049289617407481E-2</v>
      </c>
    </row>
    <row r="1260" spans="38:43" ht="11.25" customHeight="1" x14ac:dyDescent="0.25">
      <c r="AL1260" s="57" t="s">
        <v>44</v>
      </c>
      <c r="AM1260" s="56">
        <f>_xll.qlInterestRateIndexFixingDate(IborIndex&amp;Tenor,AN1260,Trigger)</f>
        <v>48117</v>
      </c>
      <c r="AN1260" s="56">
        <f>_xll.qlCalendarAdvance(Calendar,AN1259,AL1260,"f",,Trigger)</f>
        <v>48121</v>
      </c>
      <c r="AO1260" s="56">
        <f>_xll.qlInterestRateIndexMaturity(IborIndex&amp;Tenor,AN1260,Trigger)</f>
        <v>48152</v>
      </c>
      <c r="AP1260" s="102" t="e">
        <f>_xll.qlIndexFixing($Z$5,AM1260,,Trigger)</f>
        <v>#VALUE!</v>
      </c>
      <c r="AQ1260" s="102">
        <f>_xll.qlIndexFixing($AR$1,AN1260,,Trigger)</f>
        <v>1.604367926987843E-2</v>
      </c>
    </row>
    <row r="1261" spans="38:43" ht="11.25" customHeight="1" x14ac:dyDescent="0.25">
      <c r="AL1261" s="57" t="s">
        <v>44</v>
      </c>
      <c r="AM1261" s="56">
        <f>_xll.qlInterestRateIndexFixingDate(IborIndex&amp;Tenor,AN1261,Trigger)</f>
        <v>48124</v>
      </c>
      <c r="AN1261" s="56">
        <f>_xll.qlCalendarAdvance(Calendar,AN1260,AL1261,"f",,Trigger)</f>
        <v>48128</v>
      </c>
      <c r="AO1261" s="56">
        <f>_xll.qlInterestRateIndexMaturity(IborIndex&amp;Tenor,AN1261,Trigger)</f>
        <v>48159</v>
      </c>
      <c r="AP1261" s="102" t="e">
        <f>_xll.qlIndexFixing($Z$5,AM1261,,Trigger)</f>
        <v>#VALUE!</v>
      </c>
      <c r="AQ1261" s="102">
        <f>_xll.qlIndexFixing($AR$1,AN1261,,Trigger)</f>
        <v>1.6038045737502837E-2</v>
      </c>
    </row>
    <row r="1262" spans="38:43" ht="11.25" customHeight="1" x14ac:dyDescent="0.25">
      <c r="AL1262" s="57" t="s">
        <v>44</v>
      </c>
      <c r="AM1262" s="56">
        <f>_xll.qlInterestRateIndexFixingDate(IborIndex&amp;Tenor,AN1262,Trigger)</f>
        <v>48131</v>
      </c>
      <c r="AN1262" s="56">
        <f>_xll.qlCalendarAdvance(Calendar,AN1261,AL1262,"f",,Trigger)</f>
        <v>48135</v>
      </c>
      <c r="AO1262" s="56">
        <f>_xll.qlInterestRateIndexMaturity(IborIndex&amp;Tenor,AN1262,Trigger)</f>
        <v>48166</v>
      </c>
      <c r="AP1262" s="102" t="e">
        <f>_xll.qlIndexFixing($Z$5,AM1262,,Trigger)</f>
        <v>#VALUE!</v>
      </c>
      <c r="AQ1262" s="102">
        <f>_xll.qlIndexFixing($AR$1,AN1262,,Trigger)</f>
        <v>1.6032389196657115E-2</v>
      </c>
    </row>
    <row r="1263" spans="38:43" ht="11.25" customHeight="1" x14ac:dyDescent="0.25">
      <c r="AL1263" s="57" t="s">
        <v>44</v>
      </c>
      <c r="AM1263" s="56">
        <f>_xll.qlInterestRateIndexFixingDate(IborIndex&amp;Tenor,AN1263,Trigger)</f>
        <v>48138</v>
      </c>
      <c r="AN1263" s="56">
        <f>_xll.qlCalendarAdvance(Calendar,AN1262,AL1263,"f",,Trigger)</f>
        <v>48142</v>
      </c>
      <c r="AO1263" s="56">
        <f>_xll.qlInterestRateIndexMaturity(IborIndex&amp;Tenor,AN1263,Trigger)</f>
        <v>48173</v>
      </c>
      <c r="AP1263" s="102" t="e">
        <f>_xll.qlIndexFixing($Z$5,AM1263,,Trigger)</f>
        <v>#VALUE!</v>
      </c>
      <c r="AQ1263" s="102">
        <f>_xll.qlIndexFixing($AR$1,AN1263,,Trigger)</f>
        <v>1.6026709823702689E-2</v>
      </c>
    </row>
    <row r="1264" spans="38:43" ht="11.25" customHeight="1" x14ac:dyDescent="0.25">
      <c r="AL1264" s="57" t="s">
        <v>44</v>
      </c>
      <c r="AM1264" s="56">
        <f>_xll.qlInterestRateIndexFixingDate(IborIndex&amp;Tenor,AN1264,Trigger)</f>
        <v>48145</v>
      </c>
      <c r="AN1264" s="56">
        <f>_xll.qlCalendarAdvance(Calendar,AN1263,AL1264,"f",,Trigger)</f>
        <v>48149</v>
      </c>
      <c r="AO1264" s="56">
        <f>_xll.qlInterestRateIndexMaturity(IborIndex&amp;Tenor,AN1264,Trigger)</f>
        <v>48180</v>
      </c>
      <c r="AP1264" s="102" t="e">
        <f>_xll.qlIndexFixing($Z$5,AM1264,,Trigger)</f>
        <v>#VALUE!</v>
      </c>
      <c r="AQ1264" s="102">
        <f>_xll.qlIndexFixing($AR$1,AN1264,,Trigger)</f>
        <v>1.6021165982687987E-2</v>
      </c>
    </row>
    <row r="1265" spans="38:43" ht="11.25" customHeight="1" x14ac:dyDescent="0.25">
      <c r="AL1265" s="57" t="s">
        <v>44</v>
      </c>
      <c r="AM1265" s="56">
        <f>_xll.qlInterestRateIndexFixingDate(IborIndex&amp;Tenor,AN1265,Trigger)</f>
        <v>48152</v>
      </c>
      <c r="AN1265" s="56">
        <f>_xll.qlCalendarAdvance(Calendar,AN1264,AL1265,"f",,Trigger)</f>
        <v>48156</v>
      </c>
      <c r="AO1265" s="56">
        <f>_xll.qlInterestRateIndexMaturity(IborIndex&amp;Tenor,AN1265,Trigger)</f>
        <v>48186</v>
      </c>
      <c r="AP1265" s="102" t="e">
        <f>_xll.qlIndexFixing($Z$5,AM1265,,Trigger)</f>
        <v>#VALUE!</v>
      </c>
      <c r="AQ1265" s="102">
        <f>_xll.qlIndexFixing($AR$1,AN1265,,Trigger)</f>
        <v>1.6015283286950899E-2</v>
      </c>
    </row>
    <row r="1266" spans="38:43" ht="11.25" customHeight="1" x14ac:dyDescent="0.25">
      <c r="AL1266" s="57" t="s">
        <v>44</v>
      </c>
      <c r="AM1266" s="56">
        <f>_xll.qlInterestRateIndexFixingDate(IborIndex&amp;Tenor,AN1266,Trigger)</f>
        <v>48159</v>
      </c>
      <c r="AN1266" s="56">
        <f>_xll.qlCalendarAdvance(Calendar,AN1265,AL1266,"f",,Trigger)</f>
        <v>48163</v>
      </c>
      <c r="AO1266" s="56">
        <f>_xll.qlInterestRateIndexMaturity(IborIndex&amp;Tenor,AN1266,Trigger)</f>
        <v>48193</v>
      </c>
      <c r="AP1266" s="102" t="e">
        <f>_xll.qlIndexFixing($Z$5,AM1266,,Trigger)</f>
        <v>#VALUE!</v>
      </c>
      <c r="AQ1266" s="102">
        <f>_xll.qlIndexFixing($AR$1,AN1266,,Trigger)</f>
        <v>1.6009536475883879E-2</v>
      </c>
    </row>
    <row r="1267" spans="38:43" ht="11.25" customHeight="1" x14ac:dyDescent="0.25">
      <c r="AL1267" s="57" t="s">
        <v>44</v>
      </c>
      <c r="AM1267" s="56">
        <f>_xll.qlInterestRateIndexFixingDate(IborIndex&amp;Tenor,AN1267,Trigger)</f>
        <v>48166</v>
      </c>
      <c r="AN1267" s="56">
        <f>_xll.qlCalendarAdvance(Calendar,AN1266,AL1267,"f",,Trigger)</f>
        <v>48170</v>
      </c>
      <c r="AO1267" s="56">
        <f>_xll.qlInterestRateIndexMaturity(IborIndex&amp;Tenor,AN1267,Trigger)</f>
        <v>48200</v>
      </c>
      <c r="AP1267" s="102" t="e">
        <f>_xll.qlIndexFixing($Z$5,AM1267,,Trigger)</f>
        <v>#VALUE!</v>
      </c>
      <c r="AQ1267" s="102">
        <f>_xll.qlIndexFixing($AR$1,AN1267,,Trigger)</f>
        <v>1.6003767538176339E-2</v>
      </c>
    </row>
    <row r="1268" spans="38:43" ht="11.25" customHeight="1" x14ac:dyDescent="0.25">
      <c r="AL1268" s="57" t="s">
        <v>44</v>
      </c>
      <c r="AM1268" s="56">
        <f>_xll.qlInterestRateIndexFixingDate(IborIndex&amp;Tenor,AN1268,Trigger)</f>
        <v>48173</v>
      </c>
      <c r="AN1268" s="56">
        <f>_xll.qlCalendarAdvance(Calendar,AN1267,AL1268,"f",,Trigger)</f>
        <v>48177</v>
      </c>
      <c r="AO1268" s="56">
        <f>_xll.qlInterestRateIndexMaturity(IborIndex&amp;Tenor,AN1268,Trigger)</f>
        <v>48211</v>
      </c>
      <c r="AP1268" s="102" t="e">
        <f>_xll.qlIndexFixing($Z$5,AM1268,,Trigger)</f>
        <v>#VALUE!</v>
      </c>
      <c r="AQ1268" s="102">
        <f>_xll.qlIndexFixing($AR$1,AN1268,,Trigger)</f>
        <v>1.5997976650199697E-2</v>
      </c>
    </row>
    <row r="1269" spans="38:43" ht="11.25" customHeight="1" x14ac:dyDescent="0.25">
      <c r="AL1269" s="57" t="s">
        <v>44</v>
      </c>
      <c r="AM1269" s="56">
        <f>_xll.qlInterestRateIndexFixingDate(IborIndex&amp;Tenor,AN1269,Trigger)</f>
        <v>48180</v>
      </c>
      <c r="AN1269" s="56">
        <f>_xll.qlCalendarAdvance(Calendar,AN1268,AL1269,"f",,Trigger)</f>
        <v>48184</v>
      </c>
      <c r="AO1269" s="56">
        <f>_xll.qlInterestRateIndexMaturity(IborIndex&amp;Tenor,AN1269,Trigger)</f>
        <v>48215</v>
      </c>
      <c r="AP1269" s="102" t="e">
        <f>_xll.qlIndexFixing($Z$5,AM1269,,Trigger)</f>
        <v>#VALUE!</v>
      </c>
      <c r="AQ1269" s="102">
        <f>_xll.qlIndexFixing($AR$1,AN1269,,Trigger)</f>
        <v>1.5992163988317876E-2</v>
      </c>
    </row>
    <row r="1270" spans="38:43" ht="11.25" customHeight="1" x14ac:dyDescent="0.25">
      <c r="AL1270" s="57" t="s">
        <v>44</v>
      </c>
      <c r="AM1270" s="56">
        <f>_xll.qlInterestRateIndexFixingDate(IborIndex&amp;Tenor,AN1270,Trigger)</f>
        <v>48187</v>
      </c>
      <c r="AN1270" s="56">
        <f>_xll.qlCalendarAdvance(Calendar,AN1269,AL1270,"f",,Trigger)</f>
        <v>48191</v>
      </c>
      <c r="AO1270" s="56">
        <f>_xll.qlInterestRateIndexMaturity(IborIndex&amp;Tenor,AN1270,Trigger)</f>
        <v>48222</v>
      </c>
      <c r="AP1270" s="102" t="e">
        <f>_xll.qlIndexFixing($Z$5,AM1270,,Trigger)</f>
        <v>#VALUE!</v>
      </c>
      <c r="AQ1270" s="102">
        <f>_xll.qlIndexFixing($AR$1,AN1270,,Trigger)</f>
        <v>1.5986329728892301E-2</v>
      </c>
    </row>
    <row r="1271" spans="38:43" ht="11.25" customHeight="1" x14ac:dyDescent="0.25">
      <c r="AL1271" s="57" t="s">
        <v>44</v>
      </c>
      <c r="AM1271" s="56">
        <f>_xll.qlInterestRateIndexFixingDate(IborIndex&amp;Tenor,AN1271,Trigger)</f>
        <v>48194</v>
      </c>
      <c r="AN1271" s="56">
        <f>_xll.qlCalendarAdvance(Calendar,AN1270,AL1271,"f",,Trigger)</f>
        <v>48198</v>
      </c>
      <c r="AO1271" s="56">
        <f>_xll.qlInterestRateIndexMaturity(IborIndex&amp;Tenor,AN1271,Trigger)</f>
        <v>48229</v>
      </c>
      <c r="AP1271" s="102" t="e">
        <f>_xll.qlIndexFixing($Z$5,AM1271,,Trigger)</f>
        <v>#VALUE!</v>
      </c>
      <c r="AQ1271" s="102">
        <f>_xll.qlIndexFixing($AR$1,AN1271,,Trigger)</f>
        <v>1.5980474048291893E-2</v>
      </c>
    </row>
    <row r="1272" spans="38:43" ht="11.25" customHeight="1" x14ac:dyDescent="0.25">
      <c r="AL1272" s="57" t="s">
        <v>44</v>
      </c>
      <c r="AM1272" s="56">
        <f>_xll.qlInterestRateIndexFixingDate(IborIndex&amp;Tenor,AN1272,Trigger)</f>
        <v>48201</v>
      </c>
      <c r="AN1272" s="56">
        <f>_xll.qlCalendarAdvance(Calendar,AN1271,AL1272,"f",,Trigger)</f>
        <v>48205</v>
      </c>
      <c r="AO1272" s="56">
        <f>_xll.qlInterestRateIndexMaturity(IborIndex&amp;Tenor,AN1272,Trigger)</f>
        <v>48236</v>
      </c>
      <c r="AP1272" s="102" t="e">
        <f>_xll.qlIndexFixing($Z$5,AM1272,,Trigger)</f>
        <v>#VALUE!</v>
      </c>
      <c r="AQ1272" s="102">
        <f>_xll.qlIndexFixing($AR$1,AN1272,,Trigger)</f>
        <v>1.597129774862862E-2</v>
      </c>
    </row>
    <row r="1273" spans="38:43" ht="11.25" customHeight="1" x14ac:dyDescent="0.25">
      <c r="AL1273" s="57" t="s">
        <v>44</v>
      </c>
      <c r="AM1273" s="56">
        <f>_xll.qlInterestRateIndexFixingDate(IborIndex&amp;Tenor,AN1273,Trigger)</f>
        <v>48206</v>
      </c>
      <c r="AN1273" s="56">
        <f>_xll.qlCalendarAdvance(Calendar,AN1272,AL1273,"f",,Trigger)</f>
        <v>48212</v>
      </c>
      <c r="AO1273" s="56">
        <f>_xll.qlInterestRateIndexMaturity(IborIndex&amp;Tenor,AN1273,Trigger)</f>
        <v>48243</v>
      </c>
      <c r="AP1273" s="102" t="e">
        <f>_xll.qlIndexFixing($Z$5,AM1273,,Trigger)</f>
        <v>#VALUE!</v>
      </c>
      <c r="AQ1273" s="102">
        <f>_xll.qlIndexFixing($AR$1,AN1273,,Trigger)</f>
        <v>1.5967924186517667E-2</v>
      </c>
    </row>
    <row r="1274" spans="38:43" ht="11.25" customHeight="1" x14ac:dyDescent="0.25">
      <c r="AL1274" s="57" t="s">
        <v>44</v>
      </c>
      <c r="AM1274" s="56">
        <f>_xll.qlInterestRateIndexFixingDate(IborIndex&amp;Tenor,AN1274,Trigger)</f>
        <v>48215</v>
      </c>
      <c r="AN1274" s="56">
        <f>_xll.qlCalendarAdvance(Calendar,AN1273,AL1274,"f",,Trigger)</f>
        <v>48219</v>
      </c>
      <c r="AO1274" s="56">
        <f>_xll.qlInterestRateIndexMaturity(IborIndex&amp;Tenor,AN1274,Trigger)</f>
        <v>48250</v>
      </c>
      <c r="AP1274" s="102" t="e">
        <f>_xll.qlIndexFixing($Z$5,AM1274,,Trigger)</f>
        <v>#VALUE!</v>
      </c>
      <c r="AQ1274" s="102">
        <f>_xll.qlIndexFixing($AR$1,AN1274,,Trigger)</f>
        <v>1.5962780243105879E-2</v>
      </c>
    </row>
    <row r="1275" spans="38:43" ht="11.25" customHeight="1" x14ac:dyDescent="0.25">
      <c r="AL1275" s="57" t="s">
        <v>44</v>
      </c>
      <c r="AM1275" s="56">
        <f>_xll.qlInterestRateIndexFixingDate(IborIndex&amp;Tenor,AN1275,Trigger)</f>
        <v>48222</v>
      </c>
      <c r="AN1275" s="56">
        <f>_xll.qlCalendarAdvance(Calendar,AN1274,AL1275,"f",,Trigger)</f>
        <v>48226</v>
      </c>
      <c r="AO1275" s="56">
        <f>_xll.qlInterestRateIndexMaturity(IborIndex&amp;Tenor,AN1275,Trigger)</f>
        <v>48257</v>
      </c>
      <c r="AP1275" s="102" t="e">
        <f>_xll.qlIndexFixing($Z$5,AM1275,,Trigger)</f>
        <v>#VALUE!</v>
      </c>
      <c r="AQ1275" s="102">
        <f>_xll.qlIndexFixing($AR$1,AN1275,,Trigger)</f>
        <v>1.5956840641460357E-2</v>
      </c>
    </row>
    <row r="1276" spans="38:43" ht="11.25" customHeight="1" x14ac:dyDescent="0.25">
      <c r="AL1276" s="57" t="s">
        <v>44</v>
      </c>
      <c r="AM1276" s="56">
        <f>_xll.qlInterestRateIndexFixingDate(IborIndex&amp;Tenor,AN1276,Trigger)</f>
        <v>48229</v>
      </c>
      <c r="AN1276" s="56">
        <f>_xll.qlCalendarAdvance(Calendar,AN1275,AL1276,"f",,Trigger)</f>
        <v>48233</v>
      </c>
      <c r="AO1276" s="56">
        <f>_xll.qlInterestRateIndexMaturity(IborIndex&amp;Tenor,AN1276,Trigger)</f>
        <v>48264</v>
      </c>
      <c r="AP1276" s="102" t="e">
        <f>_xll.qlIndexFixing($Z$5,AM1276,,Trigger)</f>
        <v>#VALUE!</v>
      </c>
      <c r="AQ1276" s="102">
        <f>_xll.qlIndexFixing($AR$1,AN1276,,Trigger)</f>
        <v>1.5950880500464615E-2</v>
      </c>
    </row>
    <row r="1277" spans="38:43" ht="11.25" customHeight="1" x14ac:dyDescent="0.25">
      <c r="AL1277" s="57" t="s">
        <v>44</v>
      </c>
      <c r="AM1277" s="56">
        <f>_xll.qlInterestRateIndexFixingDate(IborIndex&amp;Tenor,AN1277,Trigger)</f>
        <v>48236</v>
      </c>
      <c r="AN1277" s="56">
        <f>_xll.qlCalendarAdvance(Calendar,AN1276,AL1277,"f",,Trigger)</f>
        <v>48240</v>
      </c>
      <c r="AO1277" s="56">
        <f>_xll.qlInterestRateIndexMaturity(IborIndex&amp;Tenor,AN1277,Trigger)</f>
        <v>48271</v>
      </c>
      <c r="AP1277" s="102" t="e">
        <f>_xll.qlIndexFixing($Z$5,AM1277,,Trigger)</f>
        <v>#VALUE!</v>
      </c>
      <c r="AQ1277" s="102">
        <f>_xll.qlIndexFixing($AR$1,AN1277,,Trigger)</f>
        <v>1.5945127429639452E-2</v>
      </c>
    </row>
    <row r="1278" spans="38:43" ht="11.25" customHeight="1" x14ac:dyDescent="0.25">
      <c r="AL1278" s="57" t="s">
        <v>44</v>
      </c>
      <c r="AM1278" s="56">
        <f>_xll.qlInterestRateIndexFixingDate(IborIndex&amp;Tenor,AN1278,Trigger)</f>
        <v>48243</v>
      </c>
      <c r="AN1278" s="56">
        <f>_xll.qlCalendarAdvance(Calendar,AN1277,AL1278,"f",,Trigger)</f>
        <v>48247</v>
      </c>
      <c r="AO1278" s="56">
        <f>_xll.qlInterestRateIndexMaturity(IborIndex&amp;Tenor,AN1278,Trigger)</f>
        <v>48276</v>
      </c>
      <c r="AP1278" s="102" t="e">
        <f>_xll.qlIndexFixing($Z$5,AM1278,,Trigger)</f>
        <v>#VALUE!</v>
      </c>
      <c r="AQ1278" s="102">
        <f>_xll.qlIndexFixing($AR$1,AN1278,,Trigger)</f>
        <v>1.5939131818520146E-2</v>
      </c>
    </row>
    <row r="1279" spans="38:43" ht="11.25" customHeight="1" x14ac:dyDescent="0.25">
      <c r="AL1279" s="57" t="s">
        <v>44</v>
      </c>
      <c r="AM1279" s="56">
        <f>_xll.qlInterestRateIndexFixingDate(IborIndex&amp;Tenor,AN1279,Trigger)</f>
        <v>48250</v>
      </c>
      <c r="AN1279" s="56">
        <f>_xll.qlCalendarAdvance(Calendar,AN1278,AL1279,"f",,Trigger)</f>
        <v>48254</v>
      </c>
      <c r="AO1279" s="56">
        <f>_xll.qlInterestRateIndexMaturity(IborIndex&amp;Tenor,AN1279,Trigger)</f>
        <v>48283</v>
      </c>
      <c r="AP1279" s="102" t="e">
        <f>_xll.qlIndexFixing($Z$5,AM1279,,Trigger)</f>
        <v>#VALUE!</v>
      </c>
      <c r="AQ1279" s="102">
        <f>_xll.qlIndexFixing($AR$1,AN1279,,Trigger)</f>
        <v>1.5933116161708838E-2</v>
      </c>
    </row>
    <row r="1280" spans="38:43" ht="11.25" customHeight="1" x14ac:dyDescent="0.25">
      <c r="AL1280" s="57" t="s">
        <v>44</v>
      </c>
      <c r="AM1280" s="56">
        <f>_xll.qlInterestRateIndexFixingDate(IborIndex&amp;Tenor,AN1280,Trigger)</f>
        <v>48257</v>
      </c>
      <c r="AN1280" s="56">
        <f>_xll.qlCalendarAdvance(Calendar,AN1279,AL1280,"f",,Trigger)</f>
        <v>48261</v>
      </c>
      <c r="AO1280" s="56">
        <f>_xll.qlInterestRateIndexMaturity(IborIndex&amp;Tenor,AN1280,Trigger)</f>
        <v>48290</v>
      </c>
      <c r="AP1280" s="102" t="e">
        <f>_xll.qlIndexFixing($Z$5,AM1280,,Trigger)</f>
        <v>#VALUE!</v>
      </c>
      <c r="AQ1280" s="102">
        <f>_xll.qlIndexFixing($AR$1,AN1280,,Trigger)</f>
        <v>1.5927080635544471E-2</v>
      </c>
    </row>
    <row r="1281" spans="38:43" ht="11.25" customHeight="1" x14ac:dyDescent="0.25">
      <c r="AL1281" s="57" t="s">
        <v>44</v>
      </c>
      <c r="AM1281" s="56">
        <f>_xll.qlInterestRateIndexFixingDate(IborIndex&amp;Tenor,AN1281,Trigger)</f>
        <v>48264</v>
      </c>
      <c r="AN1281" s="56">
        <f>_xll.qlCalendarAdvance(Calendar,AN1280,AL1281,"f",,Trigger)</f>
        <v>48268</v>
      </c>
      <c r="AO1281" s="56">
        <f>_xll.qlInterestRateIndexMaturity(IborIndex&amp;Tenor,AN1281,Trigger)</f>
        <v>48297</v>
      </c>
      <c r="AP1281" s="102" t="e">
        <f>_xll.qlIndexFixing($Z$5,AM1281,,Trigger)</f>
        <v>#VALUE!</v>
      </c>
      <c r="AQ1281" s="102">
        <f>_xll.qlIndexFixing($AR$1,AN1281,,Trigger)</f>
        <v>1.5920695046613371E-2</v>
      </c>
    </row>
    <row r="1282" spans="38:43" ht="11.25" customHeight="1" x14ac:dyDescent="0.25">
      <c r="AL1282" s="57" t="s">
        <v>44</v>
      </c>
      <c r="AM1282" s="56">
        <f>_xll.qlInterestRateIndexFixingDate(IborIndex&amp;Tenor,AN1282,Trigger)</f>
        <v>48271</v>
      </c>
      <c r="AN1282" s="56">
        <f>_xll.qlCalendarAdvance(Calendar,AN1281,AL1282,"f",,Trigger)</f>
        <v>48275</v>
      </c>
      <c r="AO1282" s="56">
        <f>_xll.qlInterestRateIndexMaturity(IborIndex&amp;Tenor,AN1282,Trigger)</f>
        <v>48306</v>
      </c>
      <c r="AP1282" s="102" t="e">
        <f>_xll.qlIndexFixing($Z$5,AM1282,,Trigger)</f>
        <v>#VALUE!</v>
      </c>
      <c r="AQ1282" s="102">
        <f>_xll.qlIndexFixing($AR$1,AN1282,,Trigger)</f>
        <v>1.5914698204510247E-2</v>
      </c>
    </row>
    <row r="1283" spans="38:43" ht="11.25" customHeight="1" x14ac:dyDescent="0.25">
      <c r="AL1283" s="57" t="s">
        <v>44</v>
      </c>
      <c r="AM1283" s="56">
        <f>_xll.qlInterestRateIndexFixingDate(IborIndex&amp;Tenor,AN1283,Trigger)</f>
        <v>48278</v>
      </c>
      <c r="AN1283" s="56">
        <f>_xll.qlCalendarAdvance(Calendar,AN1282,AL1283,"f",,Trigger)</f>
        <v>48282</v>
      </c>
      <c r="AO1283" s="56">
        <f>_xll.qlInterestRateIndexMaturity(IborIndex&amp;Tenor,AN1283,Trigger)</f>
        <v>48313</v>
      </c>
      <c r="AP1283" s="102" t="e">
        <f>_xll.qlIndexFixing($Z$5,AM1283,,Trigger)</f>
        <v>#VALUE!</v>
      </c>
      <c r="AQ1283" s="102">
        <f>_xll.qlIndexFixing($AR$1,AN1283,,Trigger)</f>
        <v>1.5908599226245324E-2</v>
      </c>
    </row>
    <row r="1284" spans="38:43" ht="11.25" customHeight="1" x14ac:dyDescent="0.25">
      <c r="AL1284" s="57" t="s">
        <v>44</v>
      </c>
      <c r="AM1284" s="56">
        <f>_xll.qlInterestRateIndexFixingDate(IborIndex&amp;Tenor,AN1284,Trigger)</f>
        <v>48285</v>
      </c>
      <c r="AN1284" s="56">
        <f>_xll.qlCalendarAdvance(Calendar,AN1283,AL1284,"f",,Trigger)</f>
        <v>48289</v>
      </c>
      <c r="AO1284" s="56">
        <f>_xll.qlInterestRateIndexMaturity(IborIndex&amp;Tenor,AN1284,Trigger)</f>
        <v>48320</v>
      </c>
      <c r="AP1284" s="102" t="e">
        <f>_xll.qlIndexFixing($Z$5,AM1284,,Trigger)</f>
        <v>#VALUE!</v>
      </c>
      <c r="AQ1284" s="102">
        <f>_xll.qlIndexFixing($AR$1,AN1284,,Trigger)</f>
        <v>1.5902481119534073E-2</v>
      </c>
    </row>
    <row r="1285" spans="38:43" ht="11.25" customHeight="1" x14ac:dyDescent="0.25">
      <c r="AL1285" s="57" t="s">
        <v>44</v>
      </c>
      <c r="AM1285" s="56">
        <f>_xll.qlInterestRateIndexFixingDate(IborIndex&amp;Tenor,AN1285,Trigger)</f>
        <v>48292</v>
      </c>
      <c r="AN1285" s="56">
        <f>_xll.qlCalendarAdvance(Calendar,AN1284,AL1285,"f",,Trigger)</f>
        <v>48296</v>
      </c>
      <c r="AO1285" s="56">
        <f>_xll.qlInterestRateIndexMaturity(IborIndex&amp;Tenor,AN1285,Trigger)</f>
        <v>48327</v>
      </c>
      <c r="AP1285" s="102" t="e">
        <f>_xll.qlIndexFixing($Z$5,AM1285,,Trigger)</f>
        <v>#VALUE!</v>
      </c>
      <c r="AQ1285" s="102">
        <f>_xll.qlIndexFixing($AR$1,AN1285,,Trigger)</f>
        <v>1.5896344060735423E-2</v>
      </c>
    </row>
    <row r="1286" spans="38:43" ht="11.25" customHeight="1" x14ac:dyDescent="0.25">
      <c r="AL1286" s="57" t="s">
        <v>44</v>
      </c>
      <c r="AM1286" s="56">
        <f>_xll.qlInterestRateIndexFixingDate(IborIndex&amp;Tenor,AN1286,Trigger)</f>
        <v>48297</v>
      </c>
      <c r="AN1286" s="56">
        <f>_xll.qlCalendarAdvance(Calendar,AN1285,AL1286,"f",,Trigger)</f>
        <v>48303</v>
      </c>
      <c r="AO1286" s="56">
        <f>_xll.qlInterestRateIndexMaturity(IborIndex&amp;Tenor,AN1286,Trigger)</f>
        <v>48334</v>
      </c>
      <c r="AP1286" s="102" t="e">
        <f>_xll.qlIndexFixing($Z$5,AM1286,,Trigger)</f>
        <v>#VALUE!</v>
      </c>
      <c r="AQ1286" s="102">
        <f>_xll.qlIndexFixing($AR$1,AN1286,,Trigger)</f>
        <v>1.5890188226220792E-2</v>
      </c>
    </row>
    <row r="1287" spans="38:43" ht="11.25" customHeight="1" x14ac:dyDescent="0.25">
      <c r="AL1287" s="57" t="s">
        <v>44</v>
      </c>
      <c r="AM1287" s="56">
        <f>_xll.qlInterestRateIndexFixingDate(IborIndex&amp;Tenor,AN1287,Trigger)</f>
        <v>48306</v>
      </c>
      <c r="AN1287" s="56">
        <f>_xll.qlCalendarAdvance(Calendar,AN1286,AL1287,"f",,Trigger)</f>
        <v>48310</v>
      </c>
      <c r="AO1287" s="56">
        <f>_xll.qlInterestRateIndexMaturity(IborIndex&amp;Tenor,AN1287,Trigger)</f>
        <v>48340</v>
      </c>
      <c r="AP1287" s="102" t="e">
        <f>_xll.qlIndexFixing($Z$5,AM1287,,Trigger)</f>
        <v>#VALUE!</v>
      </c>
      <c r="AQ1287" s="102">
        <f>_xll.qlIndexFixing($AR$1,AN1287,,Trigger)</f>
        <v>1.5884013792344109E-2</v>
      </c>
    </row>
    <row r="1288" spans="38:43" ht="11.25" customHeight="1" x14ac:dyDescent="0.25">
      <c r="AL1288" s="57" t="s">
        <v>44</v>
      </c>
      <c r="AM1288" s="56">
        <f>_xll.qlInterestRateIndexFixingDate(IborIndex&amp;Tenor,AN1288,Trigger)</f>
        <v>48313</v>
      </c>
      <c r="AN1288" s="56">
        <f>_xll.qlCalendarAdvance(Calendar,AN1287,AL1288,"f",,Trigger)</f>
        <v>48317</v>
      </c>
      <c r="AO1288" s="56">
        <f>_xll.qlInterestRateIndexMaturity(IborIndex&amp;Tenor,AN1288,Trigger)</f>
        <v>48347</v>
      </c>
      <c r="AP1288" s="102" t="e">
        <f>_xll.qlIndexFixing($Z$5,AM1288,,Trigger)</f>
        <v>#VALUE!</v>
      </c>
      <c r="AQ1288" s="102">
        <f>_xll.qlIndexFixing($AR$1,AN1288,,Trigger)</f>
        <v>1.58778209354693E-2</v>
      </c>
    </row>
    <row r="1289" spans="38:43" ht="11.25" customHeight="1" x14ac:dyDescent="0.25">
      <c r="AL1289" s="57" t="s">
        <v>44</v>
      </c>
      <c r="AM1289" s="56">
        <f>_xll.qlInterestRateIndexFixingDate(IborIndex&amp;Tenor,AN1289,Trigger)</f>
        <v>48320</v>
      </c>
      <c r="AN1289" s="56">
        <f>_xll.qlCalendarAdvance(Calendar,AN1288,AL1289,"f",,Trigger)</f>
        <v>48324</v>
      </c>
      <c r="AO1289" s="56">
        <f>_xll.qlInterestRateIndexMaturity(IborIndex&amp;Tenor,AN1289,Trigger)</f>
        <v>48354</v>
      </c>
      <c r="AP1289" s="102" t="e">
        <f>_xll.qlIndexFixing($Z$5,AM1289,,Trigger)</f>
        <v>#VALUE!</v>
      </c>
      <c r="AQ1289" s="102">
        <f>_xll.qlIndexFixing($AR$1,AN1289,,Trigger)</f>
        <v>1.5871609831952793E-2</v>
      </c>
    </row>
    <row r="1290" spans="38:43" ht="11.25" customHeight="1" x14ac:dyDescent="0.25">
      <c r="AL1290" s="57" t="s">
        <v>44</v>
      </c>
      <c r="AM1290" s="56">
        <f>_xll.qlInterestRateIndexFixingDate(IborIndex&amp;Tenor,AN1290,Trigger)</f>
        <v>48327</v>
      </c>
      <c r="AN1290" s="56">
        <f>_xll.qlCalendarAdvance(Calendar,AN1289,AL1290,"f",,Trigger)</f>
        <v>48331</v>
      </c>
      <c r="AO1290" s="56">
        <f>_xll.qlInterestRateIndexMaturity(IborIndex&amp;Tenor,AN1290,Trigger)</f>
        <v>48361</v>
      </c>
      <c r="AP1290" s="102" t="e">
        <f>_xll.qlIndexFixing($Z$5,AM1290,,Trigger)</f>
        <v>#VALUE!</v>
      </c>
      <c r="AQ1290" s="102">
        <f>_xll.qlIndexFixing($AR$1,AN1290,,Trigger)</f>
        <v>1.586538065816101E-2</v>
      </c>
    </row>
    <row r="1291" spans="38:43" ht="11.25" customHeight="1" x14ac:dyDescent="0.25">
      <c r="AL1291" s="57" t="s">
        <v>44</v>
      </c>
      <c r="AM1291" s="56">
        <f>_xll.qlInterestRateIndexFixingDate(IborIndex&amp;Tenor,AN1291,Trigger)</f>
        <v>48334</v>
      </c>
      <c r="AN1291" s="56">
        <f>_xll.qlCalendarAdvance(Calendar,AN1290,AL1291,"f",,Trigger)</f>
        <v>48338</v>
      </c>
      <c r="AO1291" s="56">
        <f>_xll.qlInterestRateIndexMaturity(IborIndex&amp;Tenor,AN1291,Trigger)</f>
        <v>48369</v>
      </c>
      <c r="AP1291" s="102" t="e">
        <f>_xll.qlIndexFixing($Z$5,AM1291,,Trigger)</f>
        <v>#VALUE!</v>
      </c>
      <c r="AQ1291" s="102">
        <f>_xll.qlIndexFixing($AR$1,AN1291,,Trigger)</f>
        <v>1.5859133590450381E-2</v>
      </c>
    </row>
    <row r="1292" spans="38:43" ht="11.25" customHeight="1" x14ac:dyDescent="0.25">
      <c r="AL1292" s="57" t="s">
        <v>44</v>
      </c>
      <c r="AM1292" s="56">
        <f>_xll.qlInterestRateIndexFixingDate(IborIndex&amp;Tenor,AN1292,Trigger)</f>
        <v>48341</v>
      </c>
      <c r="AN1292" s="56">
        <f>_xll.qlCalendarAdvance(Calendar,AN1291,AL1292,"f",,Trigger)</f>
        <v>48345</v>
      </c>
      <c r="AO1292" s="56">
        <f>_xll.qlInterestRateIndexMaturity(IborIndex&amp;Tenor,AN1292,Trigger)</f>
        <v>48376</v>
      </c>
      <c r="AP1292" s="102" t="e">
        <f>_xll.qlIndexFixing($Z$5,AM1292,,Trigger)</f>
        <v>#VALUE!</v>
      </c>
      <c r="AQ1292" s="102">
        <f>_xll.qlIndexFixing($AR$1,AN1292,,Trigger)</f>
        <v>1.585286880518233E-2</v>
      </c>
    </row>
    <row r="1293" spans="38:43" ht="11.25" customHeight="1" x14ac:dyDescent="0.25">
      <c r="AL1293" s="57" t="s">
        <v>44</v>
      </c>
      <c r="AM1293" s="56">
        <f>_xll.qlInterestRateIndexFixingDate(IborIndex&amp;Tenor,AN1293,Trigger)</f>
        <v>48348</v>
      </c>
      <c r="AN1293" s="56">
        <f>_xll.qlCalendarAdvance(Calendar,AN1292,AL1293,"f",,Trigger)</f>
        <v>48352</v>
      </c>
      <c r="AO1293" s="56">
        <f>_xll.qlInterestRateIndexMaturity(IborIndex&amp;Tenor,AN1293,Trigger)</f>
        <v>48383</v>
      </c>
      <c r="AP1293" s="102" t="e">
        <f>_xll.qlIndexFixing($Z$5,AM1293,,Trigger)</f>
        <v>#VALUE!</v>
      </c>
      <c r="AQ1293" s="102">
        <f>_xll.qlIndexFixing($AR$1,AN1293,,Trigger)</f>
        <v>1.5846586478715785E-2</v>
      </c>
    </row>
    <row r="1294" spans="38:43" ht="11.25" customHeight="1" x14ac:dyDescent="0.25">
      <c r="AL1294" s="57" t="s">
        <v>44</v>
      </c>
      <c r="AM1294" s="56">
        <f>_xll.qlInterestRateIndexFixingDate(IborIndex&amp;Tenor,AN1294,Trigger)</f>
        <v>48355</v>
      </c>
      <c r="AN1294" s="56">
        <f>_xll.qlCalendarAdvance(Calendar,AN1293,AL1294,"f",,Trigger)</f>
        <v>48359</v>
      </c>
      <c r="AO1294" s="56">
        <f>_xll.qlInterestRateIndexMaturity(IborIndex&amp;Tenor,AN1294,Trigger)</f>
        <v>48390</v>
      </c>
      <c r="AP1294" s="102" t="e">
        <f>_xll.qlIndexFixing($Z$5,AM1294,,Trigger)</f>
        <v>#VALUE!</v>
      </c>
      <c r="AQ1294" s="102">
        <f>_xll.qlIndexFixing($AR$1,AN1294,,Trigger)</f>
        <v>1.5840286787409674E-2</v>
      </c>
    </row>
    <row r="1295" spans="38:43" ht="11.25" customHeight="1" x14ac:dyDescent="0.25">
      <c r="AL1295" s="57" t="s">
        <v>44</v>
      </c>
      <c r="AM1295" s="56">
        <f>_xll.qlInterestRateIndexFixingDate(IborIndex&amp;Tenor,AN1295,Trigger)</f>
        <v>48362</v>
      </c>
      <c r="AN1295" s="56">
        <f>_xll.qlCalendarAdvance(Calendar,AN1294,AL1295,"f",,Trigger)</f>
        <v>48366</v>
      </c>
      <c r="AO1295" s="56">
        <f>_xll.qlInterestRateIndexMaturity(IborIndex&amp;Tenor,AN1295,Trigger)</f>
        <v>48396</v>
      </c>
      <c r="AP1295" s="102" t="e">
        <f>_xll.qlIndexFixing($Z$5,AM1295,,Trigger)</f>
        <v>#VALUE!</v>
      </c>
      <c r="AQ1295" s="102">
        <f>_xll.qlIndexFixing($AR$1,AN1295,,Trigger)</f>
        <v>1.5833969907620427E-2</v>
      </c>
    </row>
    <row r="1296" spans="38:43" ht="11.25" customHeight="1" x14ac:dyDescent="0.25">
      <c r="AL1296" s="57" t="s">
        <v>44</v>
      </c>
      <c r="AM1296" s="56">
        <f>_xll.qlInterestRateIndexFixingDate(IborIndex&amp;Tenor,AN1296,Trigger)</f>
        <v>48369</v>
      </c>
      <c r="AN1296" s="56">
        <f>_xll.qlCalendarAdvance(Calendar,AN1295,AL1296,"f",,Trigger)</f>
        <v>48373</v>
      </c>
      <c r="AO1296" s="56">
        <f>_xll.qlInterestRateIndexMaturity(IborIndex&amp;Tenor,AN1296,Trigger)</f>
        <v>48403</v>
      </c>
      <c r="AP1296" s="102" t="e">
        <f>_xll.qlIndexFixing($Z$5,AM1296,,Trigger)</f>
        <v>#VALUE!</v>
      </c>
      <c r="AQ1296" s="102">
        <f>_xll.qlIndexFixing($AR$1,AN1296,,Trigger)</f>
        <v>1.5827636015709468E-2</v>
      </c>
    </row>
    <row r="1297" spans="38:43" ht="11.25" customHeight="1" x14ac:dyDescent="0.25">
      <c r="AL1297" s="57" t="s">
        <v>44</v>
      </c>
      <c r="AM1297" s="56">
        <f>_xll.qlInterestRateIndexFixingDate(IborIndex&amp;Tenor,AN1297,Trigger)</f>
        <v>48376</v>
      </c>
      <c r="AN1297" s="56">
        <f>_xll.qlCalendarAdvance(Calendar,AN1296,AL1297,"f",,Trigger)</f>
        <v>48380</v>
      </c>
      <c r="AO1297" s="56">
        <f>_xll.qlInterestRateIndexMaturity(IborIndex&amp;Tenor,AN1297,Trigger)</f>
        <v>48410</v>
      </c>
      <c r="AP1297" s="102" t="e">
        <f>_xll.qlIndexFixing($Z$5,AM1297,,Trigger)</f>
        <v>#VALUE!</v>
      </c>
      <c r="AQ1297" s="102">
        <f>_xll.qlIndexFixing($AR$1,AN1297,,Trigger)</f>
        <v>1.5821285288038223E-2</v>
      </c>
    </row>
    <row r="1298" spans="38:43" ht="11.25" customHeight="1" x14ac:dyDescent="0.25">
      <c r="AL1298" s="57" t="s">
        <v>44</v>
      </c>
      <c r="AM1298" s="56">
        <f>_xll.qlInterestRateIndexFixingDate(IborIndex&amp;Tenor,AN1298,Trigger)</f>
        <v>48383</v>
      </c>
      <c r="AN1298" s="56">
        <f>_xll.qlCalendarAdvance(Calendar,AN1297,AL1298,"f",,Trigger)</f>
        <v>48387</v>
      </c>
      <c r="AO1298" s="56">
        <f>_xll.qlInterestRateIndexMaturity(IborIndex&amp;Tenor,AN1298,Trigger)</f>
        <v>48417</v>
      </c>
      <c r="AP1298" s="102" t="e">
        <f>_xll.qlIndexFixing($Z$5,AM1298,,Trigger)</f>
        <v>#VALUE!</v>
      </c>
      <c r="AQ1298" s="102">
        <f>_xll.qlIndexFixing($AR$1,AN1298,,Trigger)</f>
        <v>1.5814917900958125E-2</v>
      </c>
    </row>
    <row r="1299" spans="38:43" ht="11.25" customHeight="1" x14ac:dyDescent="0.25">
      <c r="AL1299" s="57" t="s">
        <v>44</v>
      </c>
      <c r="AM1299" s="56">
        <f>_xll.qlInterestRateIndexFixingDate(IborIndex&amp;Tenor,AN1299,Trigger)</f>
        <v>48390</v>
      </c>
      <c r="AN1299" s="56">
        <f>_xll.qlCalendarAdvance(Calendar,AN1298,AL1299,"f",,Trigger)</f>
        <v>48394</v>
      </c>
      <c r="AO1299" s="56">
        <f>_xll.qlInterestRateIndexMaturity(IborIndex&amp;Tenor,AN1299,Trigger)</f>
        <v>48424</v>
      </c>
      <c r="AP1299" s="102" t="e">
        <f>_xll.qlIndexFixing($Z$5,AM1299,,Trigger)</f>
        <v>#VALUE!</v>
      </c>
      <c r="AQ1299" s="102">
        <f>_xll.qlIndexFixing($AR$1,AN1299,,Trigger)</f>
        <v>1.5808534030833099E-2</v>
      </c>
    </row>
    <row r="1300" spans="38:43" ht="11.25" customHeight="1" x14ac:dyDescent="0.25">
      <c r="AL1300" s="57" t="s">
        <v>44</v>
      </c>
      <c r="AM1300" s="56">
        <f>_xll.qlInterestRateIndexFixingDate(IborIndex&amp;Tenor,AN1300,Trigger)</f>
        <v>48397</v>
      </c>
      <c r="AN1300" s="56">
        <f>_xll.qlCalendarAdvance(Calendar,AN1299,AL1300,"f",,Trigger)</f>
        <v>48401</v>
      </c>
      <c r="AO1300" s="56">
        <f>_xll.qlInterestRateIndexMaturity(IborIndex&amp;Tenor,AN1300,Trigger)</f>
        <v>48432</v>
      </c>
      <c r="AP1300" s="102" t="e">
        <f>_xll.qlIndexFixing($Z$5,AM1300,,Trigger)</f>
        <v>#VALUE!</v>
      </c>
      <c r="AQ1300" s="102">
        <f>_xll.qlIndexFixing($AR$1,AN1300,,Trigger)</f>
        <v>1.5802133854014577E-2</v>
      </c>
    </row>
    <row r="1301" spans="38:43" ht="11.25" customHeight="1" x14ac:dyDescent="0.25">
      <c r="AL1301" s="57" t="s">
        <v>44</v>
      </c>
      <c r="AM1301" s="56">
        <f>_xll.qlInterestRateIndexFixingDate(IborIndex&amp;Tenor,AN1301,Trigger)</f>
        <v>48404</v>
      </c>
      <c r="AN1301" s="56">
        <f>_xll.qlCalendarAdvance(Calendar,AN1300,AL1301,"f",,Trigger)</f>
        <v>48408</v>
      </c>
      <c r="AO1301" s="56">
        <f>_xll.qlInterestRateIndexMaturity(IborIndex&amp;Tenor,AN1301,Trigger)</f>
        <v>48439</v>
      </c>
      <c r="AP1301" s="102" t="e">
        <f>_xll.qlIndexFixing($Z$5,AM1301,,Trigger)</f>
        <v>#VALUE!</v>
      </c>
      <c r="AQ1301" s="102">
        <f>_xll.qlIndexFixing($AR$1,AN1301,,Trigger)</f>
        <v>1.5795717546861487E-2</v>
      </c>
    </row>
    <row r="1302" spans="38:43" ht="11.25" customHeight="1" x14ac:dyDescent="0.25">
      <c r="AL1302" s="57" t="s">
        <v>44</v>
      </c>
      <c r="AM1302" s="56">
        <f>_xll.qlInterestRateIndexFixingDate(IborIndex&amp;Tenor,AN1302,Trigger)</f>
        <v>48411</v>
      </c>
      <c r="AN1302" s="56">
        <f>_xll.qlCalendarAdvance(Calendar,AN1301,AL1302,"f",,Trigger)</f>
        <v>48415</v>
      </c>
      <c r="AO1302" s="56">
        <f>_xll.qlInterestRateIndexMaturity(IborIndex&amp;Tenor,AN1302,Trigger)</f>
        <v>48446</v>
      </c>
      <c r="AP1302" s="102" t="e">
        <f>_xll.qlIndexFixing($Z$5,AM1302,,Trigger)</f>
        <v>#VALUE!</v>
      </c>
      <c r="AQ1302" s="102">
        <f>_xll.qlIndexFixing($AR$1,AN1302,,Trigger)</f>
        <v>1.5789285285735255E-2</v>
      </c>
    </row>
    <row r="1303" spans="38:43" ht="11.25" customHeight="1" x14ac:dyDescent="0.25">
      <c r="AL1303" s="57" t="s">
        <v>44</v>
      </c>
      <c r="AM1303" s="56">
        <f>_xll.qlInterestRateIndexFixingDate(IborIndex&amp;Tenor,AN1303,Trigger)</f>
        <v>48418</v>
      </c>
      <c r="AN1303" s="56">
        <f>_xll.qlCalendarAdvance(Calendar,AN1302,AL1303,"f",,Trigger)</f>
        <v>48422</v>
      </c>
      <c r="AO1303" s="56">
        <f>_xll.qlInterestRateIndexMaturity(IborIndex&amp;Tenor,AN1303,Trigger)</f>
        <v>48453</v>
      </c>
      <c r="AP1303" s="102" t="e">
        <f>_xll.qlIndexFixing($Z$5,AM1303,,Trigger)</f>
        <v>#VALUE!</v>
      </c>
      <c r="AQ1303" s="102">
        <f>_xll.qlIndexFixing($AR$1,AN1303,,Trigger)</f>
        <v>1.5782837246982317E-2</v>
      </c>
    </row>
    <row r="1304" spans="38:43" ht="11.25" customHeight="1" x14ac:dyDescent="0.25">
      <c r="AL1304" s="57" t="s">
        <v>44</v>
      </c>
      <c r="AM1304" s="56">
        <f>_xll.qlInterestRateIndexFixingDate(IborIndex&amp;Tenor,AN1304,Trigger)</f>
        <v>48425</v>
      </c>
      <c r="AN1304" s="56">
        <f>_xll.qlCalendarAdvance(Calendar,AN1303,AL1304,"f",,Trigger)</f>
        <v>48429</v>
      </c>
      <c r="AO1304" s="56">
        <f>_xll.qlInterestRateIndexMaturity(IborIndex&amp;Tenor,AN1304,Trigger)</f>
        <v>48460</v>
      </c>
      <c r="AP1304" s="102" t="e">
        <f>_xll.qlIndexFixing($Z$5,AM1304,,Trigger)</f>
        <v>#VALUE!</v>
      </c>
      <c r="AQ1304" s="102">
        <f>_xll.qlIndexFixing($AR$1,AN1304,,Trigger)</f>
        <v>1.5776373606969096E-2</v>
      </c>
    </row>
    <row r="1305" spans="38:43" ht="11.25" customHeight="1" x14ac:dyDescent="0.25">
      <c r="AL1305" s="57" t="s">
        <v>44</v>
      </c>
      <c r="AM1305" s="56">
        <f>_xll.qlInterestRateIndexFixingDate(IborIndex&amp;Tenor,AN1305,Trigger)</f>
        <v>48432</v>
      </c>
      <c r="AN1305" s="56">
        <f>_xll.qlCalendarAdvance(Calendar,AN1304,AL1305,"f",,Trigger)</f>
        <v>48436</v>
      </c>
      <c r="AO1305" s="56">
        <f>_xll.qlInterestRateIndexMaturity(IborIndex&amp;Tenor,AN1305,Trigger)</f>
        <v>48467</v>
      </c>
      <c r="AP1305" s="102" t="e">
        <f>_xll.qlIndexFixing($Z$5,AM1305,,Trigger)</f>
        <v>#VALUE!</v>
      </c>
      <c r="AQ1305" s="102">
        <f>_xll.qlIndexFixing($AR$1,AN1305,,Trigger)</f>
        <v>1.5769894542042029E-2</v>
      </c>
    </row>
    <row r="1306" spans="38:43" ht="11.25" customHeight="1" x14ac:dyDescent="0.25">
      <c r="AL1306" s="57" t="s">
        <v>44</v>
      </c>
      <c r="AM1306" s="56">
        <f>_xll.qlInterestRateIndexFixingDate(IborIndex&amp;Tenor,AN1306,Trigger)</f>
        <v>48439</v>
      </c>
      <c r="AN1306" s="56">
        <f>_xll.qlCalendarAdvance(Calendar,AN1305,AL1306,"f",,Trigger)</f>
        <v>48443</v>
      </c>
      <c r="AO1306" s="56">
        <f>_xll.qlInterestRateIndexMaturity(IborIndex&amp;Tenor,AN1306,Trigger)</f>
        <v>48474</v>
      </c>
      <c r="AP1306" s="102" t="e">
        <f>_xll.qlIndexFixing($Z$5,AM1306,,Trigger)</f>
        <v>#VALUE!</v>
      </c>
      <c r="AQ1306" s="102">
        <f>_xll.qlIndexFixing($AR$1,AN1306,,Trigger)</f>
        <v>1.5763400228562541E-2</v>
      </c>
    </row>
    <row r="1307" spans="38:43" ht="11.25" customHeight="1" x14ac:dyDescent="0.25">
      <c r="AL1307" s="57" t="s">
        <v>44</v>
      </c>
      <c r="AM1307" s="56">
        <f>_xll.qlInterestRateIndexFixingDate(IborIndex&amp;Tenor,AN1307,Trigger)</f>
        <v>48446</v>
      </c>
      <c r="AN1307" s="56">
        <f>_xll.qlCalendarAdvance(Calendar,AN1306,AL1307,"f",,Trigger)</f>
        <v>48450</v>
      </c>
      <c r="AO1307" s="56">
        <f>_xll.qlInterestRateIndexMaturity(IborIndex&amp;Tenor,AN1307,Trigger)</f>
        <v>48481</v>
      </c>
      <c r="AP1307" s="102" t="e">
        <f>_xll.qlIndexFixing($Z$5,AM1307,,Trigger)</f>
        <v>#VALUE!</v>
      </c>
      <c r="AQ1307" s="102">
        <f>_xll.qlIndexFixing($AR$1,AN1307,,Trigger)</f>
        <v>1.5756890842887061E-2</v>
      </c>
    </row>
    <row r="1308" spans="38:43" ht="11.25" customHeight="1" x14ac:dyDescent="0.25">
      <c r="AL1308" s="57" t="s">
        <v>44</v>
      </c>
      <c r="AM1308" s="56">
        <f>_xll.qlInterestRateIndexFixingDate(IborIndex&amp;Tenor,AN1308,Trigger)</f>
        <v>48453</v>
      </c>
      <c r="AN1308" s="56">
        <f>_xll.qlCalendarAdvance(Calendar,AN1307,AL1308,"f",,Trigger)</f>
        <v>48457</v>
      </c>
      <c r="AO1308" s="56">
        <f>_xll.qlInterestRateIndexMaturity(IborIndex&amp;Tenor,AN1308,Trigger)</f>
        <v>48487</v>
      </c>
      <c r="AP1308" s="102" t="e">
        <f>_xll.qlIndexFixing($Z$5,AM1308,,Trigger)</f>
        <v>#VALUE!</v>
      </c>
      <c r="AQ1308" s="102">
        <f>_xll.qlIndexFixing($AR$1,AN1308,,Trigger)</f>
        <v>1.575036656135953E-2</v>
      </c>
    </row>
    <row r="1309" spans="38:43" ht="11.25" customHeight="1" x14ac:dyDescent="0.25">
      <c r="AL1309" s="57" t="s">
        <v>44</v>
      </c>
      <c r="AM1309" s="56">
        <f>_xll.qlInterestRateIndexFixingDate(IborIndex&amp;Tenor,AN1309,Trigger)</f>
        <v>48460</v>
      </c>
      <c r="AN1309" s="56">
        <f>_xll.qlCalendarAdvance(Calendar,AN1308,AL1309,"f",,Trigger)</f>
        <v>48464</v>
      </c>
      <c r="AO1309" s="56">
        <f>_xll.qlInterestRateIndexMaturity(IborIndex&amp;Tenor,AN1309,Trigger)</f>
        <v>48494</v>
      </c>
      <c r="AP1309" s="102" t="e">
        <f>_xll.qlIndexFixing($Z$5,AM1309,,Trigger)</f>
        <v>#VALUE!</v>
      </c>
      <c r="AQ1309" s="102">
        <f>_xll.qlIndexFixing($AR$1,AN1309,,Trigger)</f>
        <v>1.5743827560348866E-2</v>
      </c>
    </row>
    <row r="1310" spans="38:43" ht="11.25" customHeight="1" x14ac:dyDescent="0.25">
      <c r="AL1310" s="57" t="s">
        <v>44</v>
      </c>
      <c r="AM1310" s="56">
        <f>_xll.qlInterestRateIndexFixingDate(IborIndex&amp;Tenor,AN1310,Trigger)</f>
        <v>48467</v>
      </c>
      <c r="AN1310" s="56">
        <f>_xll.qlCalendarAdvance(Calendar,AN1309,AL1310,"f",,Trigger)</f>
        <v>48471</v>
      </c>
      <c r="AO1310" s="56">
        <f>_xll.qlInterestRateIndexMaturity(IborIndex&amp;Tenor,AN1310,Trigger)</f>
        <v>48501</v>
      </c>
      <c r="AP1310" s="102" t="e">
        <f>_xll.qlIndexFixing($Z$5,AM1310,,Trigger)</f>
        <v>#VALUE!</v>
      </c>
      <c r="AQ1310" s="102">
        <f>_xll.qlIndexFixing($AR$1,AN1310,,Trigger)</f>
        <v>1.5737274016196512E-2</v>
      </c>
    </row>
    <row r="1311" spans="38:43" ht="11.25" customHeight="1" x14ac:dyDescent="0.25">
      <c r="AL1311" s="57" t="s">
        <v>44</v>
      </c>
      <c r="AM1311" s="56">
        <f>_xll.qlInterestRateIndexFixingDate(IborIndex&amp;Tenor,AN1311,Trigger)</f>
        <v>48474</v>
      </c>
      <c r="AN1311" s="56">
        <f>_xll.qlCalendarAdvance(Calendar,AN1310,AL1311,"f",,Trigger)</f>
        <v>48478</v>
      </c>
      <c r="AO1311" s="56">
        <f>_xll.qlInterestRateIndexMaturity(IborIndex&amp;Tenor,AN1311,Trigger)</f>
        <v>48508</v>
      </c>
      <c r="AP1311" s="102" t="e">
        <f>_xll.qlIndexFixing($Z$5,AM1311,,Trigger)</f>
        <v>#VALUE!</v>
      </c>
      <c r="AQ1311" s="102">
        <f>_xll.qlIndexFixing($AR$1,AN1311,,Trigger)</f>
        <v>1.5730706105263892E-2</v>
      </c>
    </row>
    <row r="1312" spans="38:43" ht="11.25" customHeight="1" x14ac:dyDescent="0.25">
      <c r="AL1312" s="57" t="s">
        <v>44</v>
      </c>
      <c r="AM1312" s="56">
        <f>_xll.qlInterestRateIndexFixingDate(IborIndex&amp;Tenor,AN1312,Trigger)</f>
        <v>48481</v>
      </c>
      <c r="AN1312" s="56">
        <f>_xll.qlCalendarAdvance(Calendar,AN1311,AL1312,"f",,Trigger)</f>
        <v>48485</v>
      </c>
      <c r="AO1312" s="56">
        <f>_xll.qlInterestRateIndexMaturity(IborIndex&amp;Tenor,AN1312,Trigger)</f>
        <v>48515</v>
      </c>
      <c r="AP1312" s="102" t="e">
        <f>_xll.qlIndexFixing($Z$5,AM1312,,Trigger)</f>
        <v>#VALUE!</v>
      </c>
      <c r="AQ1312" s="102">
        <f>_xll.qlIndexFixing($AR$1,AN1312,,Trigger)</f>
        <v>1.572450796634273E-2</v>
      </c>
    </row>
    <row r="1313" spans="38:43" ht="11.25" customHeight="1" x14ac:dyDescent="0.25">
      <c r="AL1313" s="57" t="s">
        <v>44</v>
      </c>
      <c r="AM1313" s="56">
        <f>_xll.qlInterestRateIndexFixingDate(IborIndex&amp;Tenor,AN1313,Trigger)</f>
        <v>48488</v>
      </c>
      <c r="AN1313" s="56">
        <f>_xll.qlCalendarAdvance(Calendar,AN1312,AL1313,"f",,Trigger)</f>
        <v>48492</v>
      </c>
      <c r="AO1313" s="56">
        <f>_xll.qlInterestRateIndexMaturity(IborIndex&amp;Tenor,AN1313,Trigger)</f>
        <v>48523</v>
      </c>
      <c r="AP1313" s="102" t="e">
        <f>_xll.qlIndexFixing($Z$5,AM1313,,Trigger)</f>
        <v>#VALUE!</v>
      </c>
      <c r="AQ1313" s="102">
        <f>_xll.qlIndexFixing($AR$1,AN1313,,Trigger)</f>
        <v>1.5717527888458593E-2</v>
      </c>
    </row>
    <row r="1314" spans="38:43" ht="11.25" customHeight="1" x14ac:dyDescent="0.25">
      <c r="AL1314" s="57" t="s">
        <v>44</v>
      </c>
      <c r="AM1314" s="56">
        <f>_xll.qlInterestRateIndexFixingDate(IborIndex&amp;Tenor,AN1314,Trigger)</f>
        <v>48495</v>
      </c>
      <c r="AN1314" s="56">
        <f>_xll.qlCalendarAdvance(Calendar,AN1313,AL1314,"f",,Trigger)</f>
        <v>48499</v>
      </c>
      <c r="AO1314" s="56">
        <f>_xll.qlInterestRateIndexMaturity(IborIndex&amp;Tenor,AN1314,Trigger)</f>
        <v>48530</v>
      </c>
      <c r="AP1314" s="102" t="e">
        <f>_xll.qlIndexFixing($Z$5,AM1314,,Trigger)</f>
        <v>#VALUE!</v>
      </c>
      <c r="AQ1314" s="102">
        <f>_xll.qlIndexFixing($AR$1,AN1314,,Trigger)</f>
        <v>1.5710917935293778E-2</v>
      </c>
    </row>
    <row r="1315" spans="38:43" ht="11.25" customHeight="1" x14ac:dyDescent="0.25">
      <c r="AL1315" s="57" t="s">
        <v>44</v>
      </c>
      <c r="AM1315" s="56">
        <f>_xll.qlInterestRateIndexFixingDate(IborIndex&amp;Tenor,AN1315,Trigger)</f>
        <v>48502</v>
      </c>
      <c r="AN1315" s="56">
        <f>_xll.qlCalendarAdvance(Calendar,AN1314,AL1315,"f",,Trigger)</f>
        <v>48506</v>
      </c>
      <c r="AO1315" s="56">
        <f>_xll.qlInterestRateIndexMaturity(IborIndex&amp;Tenor,AN1315,Trigger)</f>
        <v>48537</v>
      </c>
      <c r="AP1315" s="102" t="e">
        <f>_xll.qlIndexFixing($Z$5,AM1315,,Trigger)</f>
        <v>#VALUE!</v>
      </c>
      <c r="AQ1315" s="102">
        <f>_xll.qlIndexFixing($AR$1,AN1315,,Trigger)</f>
        <v>1.5704294320754431E-2</v>
      </c>
    </row>
    <row r="1316" spans="38:43" ht="11.25" customHeight="1" x14ac:dyDescent="0.25">
      <c r="AL1316" s="57" t="s">
        <v>44</v>
      </c>
      <c r="AM1316" s="56">
        <f>_xll.qlInterestRateIndexFixingDate(IborIndex&amp;Tenor,AN1316,Trigger)</f>
        <v>48509</v>
      </c>
      <c r="AN1316" s="56">
        <f>_xll.qlCalendarAdvance(Calendar,AN1315,AL1316,"f",,Trigger)</f>
        <v>48513</v>
      </c>
      <c r="AO1316" s="56">
        <f>_xll.qlInterestRateIndexMaturity(IborIndex&amp;Tenor,AN1316,Trigger)</f>
        <v>48544</v>
      </c>
      <c r="AP1316" s="102" t="e">
        <f>_xll.qlIndexFixing($Z$5,AM1316,,Trigger)</f>
        <v>#VALUE!</v>
      </c>
      <c r="AQ1316" s="102">
        <f>_xll.qlIndexFixing($AR$1,AN1316,,Trigger)</f>
        <v>1.5697657221194483E-2</v>
      </c>
    </row>
    <row r="1317" spans="38:43" ht="11.25" customHeight="1" x14ac:dyDescent="0.25">
      <c r="AL1317" s="57" t="s">
        <v>44</v>
      </c>
      <c r="AM1317" s="56">
        <f>_xll.qlInterestRateIndexFixingDate(IborIndex&amp;Tenor,AN1317,Trigger)</f>
        <v>48516</v>
      </c>
      <c r="AN1317" s="56">
        <f>_xll.qlCalendarAdvance(Calendar,AN1316,AL1317,"f",,Trigger)</f>
        <v>48520</v>
      </c>
      <c r="AO1317" s="56">
        <f>_xll.qlInterestRateIndexMaturity(IborIndex&amp;Tenor,AN1317,Trigger)</f>
        <v>48550</v>
      </c>
      <c r="AP1317" s="102" t="e">
        <f>_xll.qlIndexFixing($Z$5,AM1317,,Trigger)</f>
        <v>#VALUE!</v>
      </c>
      <c r="AQ1317" s="102">
        <f>_xll.qlIndexFixing($AR$1,AN1317,,Trigger)</f>
        <v>1.5691006812965369E-2</v>
      </c>
    </row>
    <row r="1318" spans="38:43" ht="11.25" customHeight="1" x14ac:dyDescent="0.25">
      <c r="AL1318" s="57" t="s">
        <v>44</v>
      </c>
      <c r="AM1318" s="56">
        <f>_xll.qlInterestRateIndexFixingDate(IborIndex&amp;Tenor,AN1318,Trigger)</f>
        <v>48523</v>
      </c>
      <c r="AN1318" s="56">
        <f>_xll.qlCalendarAdvance(Calendar,AN1317,AL1318,"f",,Trigger)</f>
        <v>48527</v>
      </c>
      <c r="AO1318" s="56">
        <f>_xll.qlInterestRateIndexMaturity(IborIndex&amp;Tenor,AN1318,Trigger)</f>
        <v>48557</v>
      </c>
      <c r="AP1318" s="102" t="e">
        <f>_xll.qlIndexFixing($Z$5,AM1318,,Trigger)</f>
        <v>#VALUE!</v>
      </c>
      <c r="AQ1318" s="102">
        <f>_xll.qlIndexFixing($AR$1,AN1318,,Trigger)</f>
        <v>1.5684343272418522E-2</v>
      </c>
    </row>
    <row r="1319" spans="38:43" ht="11.25" customHeight="1" x14ac:dyDescent="0.25">
      <c r="AL1319" s="57" t="s">
        <v>44</v>
      </c>
      <c r="AM1319" s="56">
        <f>_xll.qlInterestRateIndexFixingDate(IborIndex&amp;Tenor,AN1319,Trigger)</f>
        <v>48530</v>
      </c>
      <c r="AN1319" s="56">
        <f>_xll.qlCalendarAdvance(Calendar,AN1318,AL1319,"f",,Trigger)</f>
        <v>48534</v>
      </c>
      <c r="AO1319" s="56">
        <f>_xll.qlInterestRateIndexMaturity(IborIndex&amp;Tenor,AN1319,Trigger)</f>
        <v>48564</v>
      </c>
      <c r="AP1319" s="102" t="e">
        <f>_xll.qlIndexFixing($Z$5,AM1319,,Trigger)</f>
        <v>#VALUE!</v>
      </c>
      <c r="AQ1319" s="102">
        <f>_xll.qlIndexFixing($AR$1,AN1319,,Trigger)</f>
        <v>1.5677666775902876E-2</v>
      </c>
    </row>
    <row r="1320" spans="38:43" ht="11.25" customHeight="1" x14ac:dyDescent="0.25">
      <c r="AL1320" s="57" t="s">
        <v>44</v>
      </c>
      <c r="AM1320" s="56">
        <f>_xll.qlInterestRateIndexFixingDate(IborIndex&amp;Tenor,AN1320,Trigger)</f>
        <v>48537</v>
      </c>
      <c r="AN1320" s="56">
        <f>_xll.qlCalendarAdvance(Calendar,AN1319,AL1320,"f",,Trigger)</f>
        <v>48541</v>
      </c>
      <c r="AO1320" s="56">
        <f>_xll.qlInterestRateIndexMaturity(IborIndex&amp;Tenor,AN1320,Trigger)</f>
        <v>48571</v>
      </c>
      <c r="AP1320" s="102" t="e">
        <f>_xll.qlIndexFixing($Z$5,AM1320,,Trigger)</f>
        <v>#VALUE!</v>
      </c>
      <c r="AQ1320" s="102">
        <f>_xll.qlIndexFixing($AR$1,AN1320,,Trigger)</f>
        <v>1.5670977499769867E-2</v>
      </c>
    </row>
    <row r="1321" spans="38:43" ht="11.25" customHeight="1" x14ac:dyDescent="0.25">
      <c r="AL1321" s="57" t="s">
        <v>44</v>
      </c>
      <c r="AM1321" s="56">
        <f>_xll.qlInterestRateIndexFixingDate(IborIndex&amp;Tenor,AN1321,Trigger)</f>
        <v>48544</v>
      </c>
      <c r="AN1321" s="56">
        <f>_xll.qlCalendarAdvance(Calendar,AN1320,AL1321,"f",,Trigger)</f>
        <v>48548</v>
      </c>
      <c r="AO1321" s="56">
        <f>_xll.qlInterestRateIndexMaturity(IborIndex&amp;Tenor,AN1321,Trigger)</f>
        <v>48579</v>
      </c>
      <c r="AP1321" s="102" t="e">
        <f>_xll.qlIndexFixing($Z$5,AM1321,,Trigger)</f>
        <v>#VALUE!</v>
      </c>
      <c r="AQ1321" s="102">
        <f>_xll.qlIndexFixing($AR$1,AN1321,,Trigger)</f>
        <v>1.5664275620368429E-2</v>
      </c>
    </row>
    <row r="1322" spans="38:43" ht="11.25" customHeight="1" x14ac:dyDescent="0.25">
      <c r="AL1322" s="57" t="s">
        <v>44</v>
      </c>
      <c r="AM1322" s="56">
        <f>_xll.qlInterestRateIndexFixingDate(IborIndex&amp;Tenor,AN1322,Trigger)</f>
        <v>48551</v>
      </c>
      <c r="AN1322" s="56">
        <f>_xll.qlCalendarAdvance(Calendar,AN1321,AL1322,"f",,Trigger)</f>
        <v>48555</v>
      </c>
      <c r="AO1322" s="56">
        <f>_xll.qlInterestRateIndexMaturity(IborIndex&amp;Tenor,AN1322,Trigger)</f>
        <v>48586</v>
      </c>
      <c r="AP1322" s="102" t="e">
        <f>_xll.qlIndexFixing($Z$5,AM1322,,Trigger)</f>
        <v>#VALUE!</v>
      </c>
      <c r="AQ1322" s="102">
        <f>_xll.qlIndexFixing($AR$1,AN1322,,Trigger)</f>
        <v>1.5657561314049995E-2</v>
      </c>
    </row>
    <row r="1323" spans="38:43" ht="11.25" customHeight="1" x14ac:dyDescent="0.25">
      <c r="AL1323" s="57" t="s">
        <v>44</v>
      </c>
      <c r="AM1323" s="56">
        <f>_xll.qlInterestRateIndexFixingDate(IborIndex&amp;Tenor,AN1323,Trigger)</f>
        <v>48558</v>
      </c>
      <c r="AN1323" s="56">
        <f>_xll.qlCalendarAdvance(Calendar,AN1322,AL1323,"f",,Trigger)</f>
        <v>48562</v>
      </c>
      <c r="AO1323" s="56">
        <f>_xll.qlInterestRateIndexMaturity(IborIndex&amp;Tenor,AN1323,Trigger)</f>
        <v>48593</v>
      </c>
      <c r="AP1323" s="102" t="e">
        <f>_xll.qlIndexFixing($Z$5,AM1323,,Trigger)</f>
        <v>#VALUE!</v>
      </c>
      <c r="AQ1323" s="102">
        <f>_xll.qlIndexFixing($AR$1,AN1323,,Trigger)</f>
        <v>1.5650834757161003E-2</v>
      </c>
    </row>
    <row r="1324" spans="38:43" ht="11.25" customHeight="1" x14ac:dyDescent="0.25">
      <c r="AL1324" s="57" t="s">
        <v>44</v>
      </c>
      <c r="AM1324" s="56">
        <f>_xll.qlInterestRateIndexFixingDate(IborIndex&amp;Tenor,AN1324,Trigger)</f>
        <v>48565</v>
      </c>
      <c r="AN1324" s="56">
        <f>_xll.qlCalendarAdvance(Calendar,AN1323,AL1324,"f",,Trigger)</f>
        <v>48569</v>
      </c>
      <c r="AO1324" s="56">
        <f>_xll.qlInterestRateIndexMaturity(IborIndex&amp;Tenor,AN1324,Trigger)</f>
        <v>48600</v>
      </c>
      <c r="AP1324" s="102" t="e">
        <f>_xll.qlIndexFixing($Z$5,AM1324,,Trigger)</f>
        <v>#VALUE!</v>
      </c>
      <c r="AQ1324" s="102">
        <f>_xll.qlIndexFixing($AR$1,AN1324,,Trigger)</f>
        <v>1.5644096126047891E-2</v>
      </c>
    </row>
    <row r="1325" spans="38:43" ht="11.25" customHeight="1" x14ac:dyDescent="0.25">
      <c r="AL1325" s="57" t="s">
        <v>44</v>
      </c>
      <c r="AM1325" s="56">
        <f>_xll.qlInterestRateIndexFixingDate(IborIndex&amp;Tenor,AN1325,Trigger)</f>
        <v>48572</v>
      </c>
      <c r="AN1325" s="56">
        <f>_xll.qlCalendarAdvance(Calendar,AN1324,AL1325,"f",,Trigger)</f>
        <v>48576</v>
      </c>
      <c r="AO1325" s="56">
        <f>_xll.qlInterestRateIndexMaturity(IborIndex&amp;Tenor,AN1325,Trigger)</f>
        <v>48607</v>
      </c>
      <c r="AP1325" s="102" t="e">
        <f>_xll.qlIndexFixing($Z$5,AM1325,,Trigger)</f>
        <v>#VALUE!</v>
      </c>
      <c r="AQ1325" s="102">
        <f>_xll.qlIndexFixing($AR$1,AN1325,,Trigger)</f>
        <v>1.5637345597069585E-2</v>
      </c>
    </row>
    <row r="1326" spans="38:43" ht="11.25" customHeight="1" x14ac:dyDescent="0.25">
      <c r="AL1326" s="57" t="s">
        <v>44</v>
      </c>
      <c r="AM1326" s="56">
        <f>_xll.qlInterestRateIndexFixingDate(IborIndex&amp;Tenor,AN1326,Trigger)</f>
        <v>48579</v>
      </c>
      <c r="AN1326" s="56">
        <f>_xll.qlCalendarAdvance(Calendar,AN1325,AL1326,"f",,Trigger)</f>
        <v>48583</v>
      </c>
      <c r="AO1326" s="56">
        <f>_xll.qlInterestRateIndexMaturity(IborIndex&amp;Tenor,AN1326,Trigger)</f>
        <v>48614</v>
      </c>
      <c r="AP1326" s="102" t="e">
        <f>_xll.qlIndexFixing($Z$5,AM1326,,Trigger)</f>
        <v>#VALUE!</v>
      </c>
      <c r="AQ1326" s="102">
        <f>_xll.qlIndexFixing($AR$1,AN1326,,Trigger)</f>
        <v>1.5630583346560034E-2</v>
      </c>
    </row>
    <row r="1327" spans="38:43" ht="11.25" customHeight="1" x14ac:dyDescent="0.25">
      <c r="AL1327" s="57" t="s">
        <v>44</v>
      </c>
      <c r="AM1327" s="56">
        <f>_xll.qlInterestRateIndexFixingDate(IborIndex&amp;Tenor,AN1327,Trigger)</f>
        <v>48586</v>
      </c>
      <c r="AN1327" s="56">
        <f>_xll.qlCalendarAdvance(Calendar,AN1326,AL1327,"f",,Trigger)</f>
        <v>48590</v>
      </c>
      <c r="AO1327" s="56">
        <f>_xll.qlInterestRateIndexMaturity(IborIndex&amp;Tenor,AN1327,Trigger)</f>
        <v>48621</v>
      </c>
      <c r="AP1327" s="102" t="e">
        <f>_xll.qlIndexFixing($Z$5,AM1327,,Trigger)</f>
        <v>#VALUE!</v>
      </c>
      <c r="AQ1327" s="102">
        <f>_xll.qlIndexFixing($AR$1,AN1327,,Trigger)</f>
        <v>1.5623809550878165E-2</v>
      </c>
    </row>
    <row r="1328" spans="38:43" ht="11.25" customHeight="1" x14ac:dyDescent="0.25">
      <c r="AL1328" s="57" t="s">
        <v>44</v>
      </c>
      <c r="AM1328" s="56">
        <f>_xll.qlInterestRateIndexFixingDate(IborIndex&amp;Tenor,AN1328,Trigger)</f>
        <v>48593</v>
      </c>
      <c r="AN1328" s="56">
        <f>_xll.qlCalendarAdvance(Calendar,AN1327,AL1328,"f",,Trigger)</f>
        <v>48597</v>
      </c>
      <c r="AO1328" s="56">
        <f>_xll.qlInterestRateIndexMaturity(IborIndex&amp;Tenor,AN1328,Trigger)</f>
        <v>48628</v>
      </c>
      <c r="AP1328" s="102" t="e">
        <f>_xll.qlIndexFixing($Z$5,AM1328,,Trigger)</f>
        <v>#VALUE!</v>
      </c>
      <c r="AQ1328" s="102">
        <f>_xll.qlIndexFixing($AR$1,AN1328,,Trigger)</f>
        <v>1.5617024386365419E-2</v>
      </c>
    </row>
    <row r="1329" spans="38:43" ht="11.25" customHeight="1" x14ac:dyDescent="0.25">
      <c r="AL1329" s="57" t="s">
        <v>44</v>
      </c>
      <c r="AM1329" s="56">
        <f>_xll.qlInterestRateIndexFixingDate(IborIndex&amp;Tenor,AN1329,Trigger)</f>
        <v>48600</v>
      </c>
      <c r="AN1329" s="56">
        <f>_xll.qlCalendarAdvance(Calendar,AN1328,AL1329,"f",,Trigger)</f>
        <v>48604</v>
      </c>
      <c r="AO1329" s="56">
        <f>_xll.qlInterestRateIndexMaturity(IborIndex&amp;Tenor,AN1329,Trigger)</f>
        <v>48635</v>
      </c>
      <c r="AP1329" s="102" t="e">
        <f>_xll.qlIndexFixing($Z$5,AM1329,,Trigger)</f>
        <v>#VALUE!</v>
      </c>
      <c r="AQ1329" s="102">
        <f>_xll.qlIndexFixing($AR$1,AN1329,,Trigger)</f>
        <v>1.5610228029368234E-2</v>
      </c>
    </row>
    <row r="1330" spans="38:43" ht="11.25" customHeight="1" x14ac:dyDescent="0.25">
      <c r="AL1330" s="57" t="s">
        <v>44</v>
      </c>
      <c r="AM1330" s="56">
        <f>_xll.qlInterestRateIndexFixingDate(IborIndex&amp;Tenor,AN1330,Trigger)</f>
        <v>48607</v>
      </c>
      <c r="AN1330" s="56">
        <f>_xll.qlCalendarAdvance(Calendar,AN1329,AL1330,"f",,Trigger)</f>
        <v>48611</v>
      </c>
      <c r="AO1330" s="56">
        <f>_xll.qlInterestRateIndexMaturity(IborIndex&amp;Tenor,AN1330,Trigger)</f>
        <v>48639</v>
      </c>
      <c r="AP1330" s="102" t="e">
        <f>_xll.qlIndexFixing($Z$5,AM1330,,Trigger)</f>
        <v>#VALUE!</v>
      </c>
      <c r="AQ1330" s="102">
        <f>_xll.qlIndexFixing($AR$1,AN1330,,Trigger)</f>
        <v>1.5604016729596928E-2</v>
      </c>
    </row>
    <row r="1331" spans="38:43" ht="11.25" customHeight="1" x14ac:dyDescent="0.25">
      <c r="AL1331" s="57" t="s">
        <v>44</v>
      </c>
      <c r="AM1331" s="56">
        <f>_xll.qlInterestRateIndexFixingDate(IborIndex&amp;Tenor,AN1331,Trigger)</f>
        <v>48614</v>
      </c>
      <c r="AN1331" s="56">
        <f>_xll.qlCalendarAdvance(Calendar,AN1330,AL1331,"f",,Trigger)</f>
        <v>48618</v>
      </c>
      <c r="AO1331" s="56">
        <f>_xll.qlInterestRateIndexMaturity(IborIndex&amp;Tenor,AN1331,Trigger)</f>
        <v>48646</v>
      </c>
      <c r="AP1331" s="102" t="e">
        <f>_xll.qlIndexFixing($Z$5,AM1331,,Trigger)</f>
        <v>#VALUE!</v>
      </c>
      <c r="AQ1331" s="102">
        <f>_xll.qlIndexFixing($AR$1,AN1331,,Trigger)</f>
        <v>1.559720274029841E-2</v>
      </c>
    </row>
    <row r="1332" spans="38:43" ht="11.25" customHeight="1" x14ac:dyDescent="0.25">
      <c r="AL1332" s="57" t="s">
        <v>44</v>
      </c>
      <c r="AM1332" s="56">
        <f>_xll.qlInterestRateIndexFixingDate(IborIndex&amp;Tenor,AN1332,Trigger)</f>
        <v>48621</v>
      </c>
      <c r="AN1332" s="56">
        <f>_xll.qlCalendarAdvance(Calendar,AN1331,AL1332,"f",,Trigger)</f>
        <v>48625</v>
      </c>
      <c r="AO1332" s="56">
        <f>_xll.qlInterestRateIndexMaturity(IborIndex&amp;Tenor,AN1332,Trigger)</f>
        <v>48653</v>
      </c>
      <c r="AP1332" s="102" t="e">
        <f>_xll.qlIndexFixing($Z$5,AM1332,,Trigger)</f>
        <v>#VALUE!</v>
      </c>
      <c r="AQ1332" s="102">
        <f>_xll.qlIndexFixing($AR$1,AN1332,,Trigger)</f>
        <v>1.5590378038514707E-2</v>
      </c>
    </row>
    <row r="1333" spans="38:43" ht="11.25" customHeight="1" x14ac:dyDescent="0.25">
      <c r="AL1333" s="57" t="s">
        <v>44</v>
      </c>
      <c r="AM1333" s="56">
        <f>_xll.qlInterestRateIndexFixingDate(IborIndex&amp;Tenor,AN1333,Trigger)</f>
        <v>48628</v>
      </c>
      <c r="AN1333" s="56">
        <f>_xll.qlCalendarAdvance(Calendar,AN1332,AL1333,"f",,Trigger)</f>
        <v>48632</v>
      </c>
      <c r="AO1333" s="56">
        <f>_xll.qlInterestRateIndexMaturity(IborIndex&amp;Tenor,AN1333,Trigger)</f>
        <v>48660</v>
      </c>
      <c r="AP1333" s="102" t="e">
        <f>_xll.qlIndexFixing($Z$5,AM1333,,Trigger)</f>
        <v>#VALUE!</v>
      </c>
      <c r="AQ1333" s="102">
        <f>_xll.qlIndexFixing($AR$1,AN1333,,Trigger)</f>
        <v>1.5583542800550505E-2</v>
      </c>
    </row>
    <row r="1334" spans="38:43" ht="11.25" customHeight="1" x14ac:dyDescent="0.25">
      <c r="AL1334" s="57" t="s">
        <v>44</v>
      </c>
      <c r="AM1334" s="56">
        <f>_xll.qlInterestRateIndexFixingDate(IborIndex&amp;Tenor,AN1334,Trigger)</f>
        <v>48635</v>
      </c>
      <c r="AN1334" s="56">
        <f>_xll.qlCalendarAdvance(Calendar,AN1333,AL1334,"f",,Trigger)</f>
        <v>48639</v>
      </c>
      <c r="AO1334" s="56">
        <f>_xll.qlInterestRateIndexMaturity(IborIndex&amp;Tenor,AN1334,Trigger)</f>
        <v>48670</v>
      </c>
      <c r="AP1334" s="102" t="e">
        <f>_xll.qlIndexFixing($Z$5,AM1334,,Trigger)</f>
        <v>#VALUE!</v>
      </c>
      <c r="AQ1334" s="102">
        <f>_xll.qlIndexFixing($AR$1,AN1334,,Trigger)</f>
        <v>1.5576084529261014E-2</v>
      </c>
    </row>
    <row r="1335" spans="38:43" ht="11.25" customHeight="1" x14ac:dyDescent="0.25">
      <c r="AL1335" s="57" t="s">
        <v>44</v>
      </c>
      <c r="AM1335" s="56">
        <f>_xll.qlInterestRateIndexFixingDate(IborIndex&amp;Tenor,AN1335,Trigger)</f>
        <v>48642</v>
      </c>
      <c r="AN1335" s="56">
        <f>_xll.qlCalendarAdvance(Calendar,AN1334,AL1335,"f",,Trigger)</f>
        <v>48646</v>
      </c>
      <c r="AO1335" s="56">
        <f>_xll.qlInterestRateIndexMaturity(IborIndex&amp;Tenor,AN1335,Trigger)</f>
        <v>48677</v>
      </c>
      <c r="AP1335" s="102" t="e">
        <f>_xll.qlIndexFixing($Z$5,AM1335,,Trigger)</f>
        <v>#VALUE!</v>
      </c>
      <c r="AQ1335" s="102">
        <f>_xll.qlIndexFixing($AR$1,AN1335,,Trigger)</f>
        <v>1.5569224720629882E-2</v>
      </c>
    </row>
    <row r="1336" spans="38:43" ht="11.25" customHeight="1" x14ac:dyDescent="0.25">
      <c r="AL1336" s="57" t="s">
        <v>44</v>
      </c>
      <c r="AM1336" s="56">
        <f>_xll.qlInterestRateIndexFixingDate(IborIndex&amp;Tenor,AN1336,Trigger)</f>
        <v>48649</v>
      </c>
      <c r="AN1336" s="56">
        <f>_xll.qlCalendarAdvance(Calendar,AN1335,AL1336,"f",,Trigger)</f>
        <v>48653</v>
      </c>
      <c r="AO1336" s="56">
        <f>_xll.qlInterestRateIndexMaturity(IborIndex&amp;Tenor,AN1336,Trigger)</f>
        <v>48688</v>
      </c>
      <c r="AP1336" s="102" t="e">
        <f>_xll.qlIndexFixing($Z$5,AM1336,,Trigger)</f>
        <v>#VALUE!</v>
      </c>
      <c r="AQ1336" s="102">
        <f>_xll.qlIndexFixing($AR$1,AN1336,,Trigger)</f>
        <v>1.5562199539023361E-2</v>
      </c>
    </row>
    <row r="1337" spans="38:43" ht="11.25" customHeight="1" x14ac:dyDescent="0.25">
      <c r="AL1337" s="57" t="s">
        <v>44</v>
      </c>
      <c r="AM1337" s="56">
        <f>_xll.qlInterestRateIndexFixingDate(IborIndex&amp;Tenor,AN1337,Trigger)</f>
        <v>48656</v>
      </c>
      <c r="AN1337" s="56">
        <f>_xll.qlCalendarAdvance(Calendar,AN1336,AL1337,"f",,Trigger)</f>
        <v>48660</v>
      </c>
      <c r="AO1337" s="56">
        <f>_xll.qlInterestRateIndexMaturity(IborIndex&amp;Tenor,AN1337,Trigger)</f>
        <v>48691</v>
      </c>
      <c r="AP1337" s="102" t="e">
        <f>_xll.qlIndexFixing($Z$5,AM1337,,Trigger)</f>
        <v>#VALUE!</v>
      </c>
      <c r="AQ1337" s="102">
        <f>_xll.qlIndexFixing($AR$1,AN1337,,Trigger)</f>
        <v>1.5555475405513441E-2</v>
      </c>
    </row>
    <row r="1338" spans="38:43" ht="11.25" customHeight="1" x14ac:dyDescent="0.25">
      <c r="AL1338" s="57" t="s">
        <v>44</v>
      </c>
      <c r="AM1338" s="56">
        <f>_xll.qlInterestRateIndexFixingDate(IborIndex&amp;Tenor,AN1338,Trigger)</f>
        <v>48663</v>
      </c>
      <c r="AN1338" s="56">
        <f>_xll.qlCalendarAdvance(Calendar,AN1337,AL1338,"f",,Trigger)</f>
        <v>48667</v>
      </c>
      <c r="AO1338" s="56">
        <f>_xll.qlInterestRateIndexMaturity(IborIndex&amp;Tenor,AN1338,Trigger)</f>
        <v>48698</v>
      </c>
      <c r="AP1338" s="102" t="e">
        <f>_xll.qlIndexFixing($Z$5,AM1338,,Trigger)</f>
        <v>#VALUE!</v>
      </c>
      <c r="AQ1338" s="102">
        <f>_xll.qlIndexFixing($AR$1,AN1338,,Trigger)</f>
        <v>1.5549057761092985E-2</v>
      </c>
    </row>
    <row r="1339" spans="38:43" ht="11.25" customHeight="1" x14ac:dyDescent="0.25">
      <c r="AL1339" s="57" t="s">
        <v>44</v>
      </c>
      <c r="AM1339" s="56">
        <f>_xll.qlInterestRateIndexFixingDate(IborIndex&amp;Tenor,AN1339,Trigger)</f>
        <v>48670</v>
      </c>
      <c r="AN1339" s="56">
        <f>_xll.qlCalendarAdvance(Calendar,AN1338,AL1339,"f",,Trigger)</f>
        <v>48674</v>
      </c>
      <c r="AO1339" s="56">
        <f>_xll.qlInterestRateIndexMaturity(IborIndex&amp;Tenor,AN1339,Trigger)</f>
        <v>48704</v>
      </c>
      <c r="AP1339" s="102" t="e">
        <f>_xll.qlIndexFixing($Z$5,AM1339,,Trigger)</f>
        <v>#VALUE!</v>
      </c>
      <c r="AQ1339" s="102">
        <f>_xll.qlIndexFixing($AR$1,AN1339,,Trigger)</f>
        <v>1.5541687668876036E-2</v>
      </c>
    </row>
    <row r="1340" spans="38:43" ht="11.25" customHeight="1" x14ac:dyDescent="0.25">
      <c r="AL1340" s="57" t="s">
        <v>44</v>
      </c>
      <c r="AM1340" s="56">
        <f>_xll.qlInterestRateIndexFixingDate(IborIndex&amp;Tenor,AN1340,Trigger)</f>
        <v>48677</v>
      </c>
      <c r="AN1340" s="56">
        <f>_xll.qlCalendarAdvance(Calendar,AN1339,AL1340,"f",,Trigger)</f>
        <v>48681</v>
      </c>
      <c r="AO1340" s="56">
        <f>_xll.qlInterestRateIndexMaturity(IborIndex&amp;Tenor,AN1340,Trigger)</f>
        <v>48711</v>
      </c>
      <c r="AP1340" s="102" t="e">
        <f>_xll.qlIndexFixing($Z$5,AM1340,,Trigger)</f>
        <v>#VALUE!</v>
      </c>
      <c r="AQ1340" s="102">
        <f>_xll.qlIndexFixing($AR$1,AN1340,,Trigger)</f>
        <v>1.5534779833344947E-2</v>
      </c>
    </row>
    <row r="1341" spans="38:43" ht="11.25" customHeight="1" x14ac:dyDescent="0.25">
      <c r="AL1341" s="57" t="s">
        <v>44</v>
      </c>
      <c r="AM1341" s="56">
        <f>_xll.qlInterestRateIndexFixingDate(IborIndex&amp;Tenor,AN1341,Trigger)</f>
        <v>48682</v>
      </c>
      <c r="AN1341" s="56">
        <f>_xll.qlCalendarAdvance(Calendar,AN1340,AL1341,"f",,Trigger)</f>
        <v>48688</v>
      </c>
      <c r="AO1341" s="56">
        <f>_xll.qlInterestRateIndexMaturity(IborIndex&amp;Tenor,AN1341,Trigger)</f>
        <v>48718</v>
      </c>
      <c r="AP1341" s="102" t="e">
        <f>_xll.qlIndexFixing($Z$5,AM1341,,Trigger)</f>
        <v>#VALUE!</v>
      </c>
      <c r="AQ1341" s="102">
        <f>_xll.qlIndexFixing($AR$1,AN1341,,Trigger)</f>
        <v>1.5527862921461688E-2</v>
      </c>
    </row>
    <row r="1342" spans="38:43" ht="11.25" customHeight="1" x14ac:dyDescent="0.25">
      <c r="AL1342" s="57" t="s">
        <v>44</v>
      </c>
      <c r="AM1342" s="56">
        <f>_xll.qlInterestRateIndexFixingDate(IborIndex&amp;Tenor,AN1342,Trigger)</f>
        <v>48691</v>
      </c>
      <c r="AN1342" s="56">
        <f>_xll.qlCalendarAdvance(Calendar,AN1341,AL1342,"f",,Trigger)</f>
        <v>48695</v>
      </c>
      <c r="AO1342" s="56">
        <f>_xll.qlInterestRateIndexMaturity(IborIndex&amp;Tenor,AN1342,Trigger)</f>
        <v>48725</v>
      </c>
      <c r="AP1342" s="102" t="e">
        <f>_xll.qlIndexFixing($Z$5,AM1342,,Trigger)</f>
        <v>#VALUE!</v>
      </c>
      <c r="AQ1342" s="102">
        <f>_xll.qlIndexFixing($AR$1,AN1342,,Trigger)</f>
        <v>1.5520937109567701E-2</v>
      </c>
    </row>
    <row r="1343" spans="38:43" ht="11.25" customHeight="1" x14ac:dyDescent="0.25">
      <c r="AL1343" s="57" t="s">
        <v>44</v>
      </c>
      <c r="AM1343" s="56">
        <f>_xll.qlInterestRateIndexFixingDate(IborIndex&amp;Tenor,AN1343,Trigger)</f>
        <v>48698</v>
      </c>
      <c r="AN1343" s="56">
        <f>_xll.qlCalendarAdvance(Calendar,AN1342,AL1343,"f",,Trigger)</f>
        <v>48702</v>
      </c>
      <c r="AO1343" s="56">
        <f>_xll.qlInterestRateIndexMaturity(IborIndex&amp;Tenor,AN1343,Trigger)</f>
        <v>48733</v>
      </c>
      <c r="AP1343" s="102" t="e">
        <f>_xll.qlIndexFixing($Z$5,AM1343,,Trigger)</f>
        <v>#VALUE!</v>
      </c>
      <c r="AQ1343" s="102">
        <f>_xll.qlIndexFixing($AR$1,AN1343,,Trigger)</f>
        <v>1.5514002574006924E-2</v>
      </c>
    </row>
    <row r="1344" spans="38:43" ht="11.25" customHeight="1" x14ac:dyDescent="0.25">
      <c r="AL1344" s="57" t="s">
        <v>44</v>
      </c>
      <c r="AM1344" s="56">
        <f>_xll.qlInterestRateIndexFixingDate(IborIndex&amp;Tenor,AN1344,Trigger)</f>
        <v>48705</v>
      </c>
      <c r="AN1344" s="56">
        <f>_xll.qlCalendarAdvance(Calendar,AN1343,AL1344,"f",,Trigger)</f>
        <v>48709</v>
      </c>
      <c r="AO1344" s="56">
        <f>_xll.qlInterestRateIndexMaturity(IborIndex&amp;Tenor,AN1344,Trigger)</f>
        <v>48740</v>
      </c>
      <c r="AP1344" s="102" t="e">
        <f>_xll.qlIndexFixing($Z$5,AM1344,,Trigger)</f>
        <v>#VALUE!</v>
      </c>
      <c r="AQ1344" s="102">
        <f>_xll.qlIndexFixing($AR$1,AN1344,,Trigger)</f>
        <v>1.5507059491113306E-2</v>
      </c>
    </row>
    <row r="1345" spans="38:43" ht="11.25" customHeight="1" x14ac:dyDescent="0.25">
      <c r="AL1345" s="57" t="s">
        <v>44</v>
      </c>
      <c r="AM1345" s="56">
        <f>_xll.qlInterestRateIndexFixingDate(IborIndex&amp;Tenor,AN1345,Trigger)</f>
        <v>48712</v>
      </c>
      <c r="AN1345" s="56">
        <f>_xll.qlCalendarAdvance(Calendar,AN1344,AL1345,"f",,Trigger)</f>
        <v>48716</v>
      </c>
      <c r="AO1345" s="56">
        <f>_xll.qlInterestRateIndexMaturity(IborIndex&amp;Tenor,AN1345,Trigger)</f>
        <v>48747</v>
      </c>
      <c r="AP1345" s="102" t="e">
        <f>_xll.qlIndexFixing($Z$5,AM1345,,Trigger)</f>
        <v>#VALUE!</v>
      </c>
      <c r="AQ1345" s="102">
        <f>_xll.qlIndexFixing($AR$1,AN1345,,Trigger)</f>
        <v>1.5500108037233284E-2</v>
      </c>
    </row>
    <row r="1346" spans="38:43" ht="11.25" customHeight="1" x14ac:dyDescent="0.25">
      <c r="AL1346" s="57" t="s">
        <v>44</v>
      </c>
      <c r="AM1346" s="56">
        <f>_xll.qlInterestRateIndexFixingDate(IborIndex&amp;Tenor,AN1346,Trigger)</f>
        <v>48719</v>
      </c>
      <c r="AN1346" s="56">
        <f>_xll.qlCalendarAdvance(Calendar,AN1345,AL1346,"f",,Trigger)</f>
        <v>48723</v>
      </c>
      <c r="AO1346" s="56">
        <f>_xll.qlInterestRateIndexMaturity(IborIndex&amp;Tenor,AN1346,Trigger)</f>
        <v>48754</v>
      </c>
      <c r="AP1346" s="102" t="e">
        <f>_xll.qlIndexFixing($Z$5,AM1346,,Trigger)</f>
        <v>#VALUE!</v>
      </c>
      <c r="AQ1346" s="102">
        <f>_xll.qlIndexFixing($AR$1,AN1346,,Trigger)</f>
        <v>1.5493148388703304E-2</v>
      </c>
    </row>
    <row r="1347" spans="38:43" ht="11.25" customHeight="1" x14ac:dyDescent="0.25">
      <c r="AL1347" s="57" t="s">
        <v>44</v>
      </c>
      <c r="AM1347" s="56">
        <f>_xll.qlInterestRateIndexFixingDate(IborIndex&amp;Tenor,AN1347,Trigger)</f>
        <v>48726</v>
      </c>
      <c r="AN1347" s="56">
        <f>_xll.qlCalendarAdvance(Calendar,AN1346,AL1347,"f",,Trigger)</f>
        <v>48730</v>
      </c>
      <c r="AO1347" s="56">
        <f>_xll.qlInterestRateIndexMaturity(IborIndex&amp;Tenor,AN1347,Trigger)</f>
        <v>48760</v>
      </c>
      <c r="AP1347" s="102" t="e">
        <f>_xll.qlIndexFixing($Z$5,AM1347,,Trigger)</f>
        <v>#VALUE!</v>
      </c>
      <c r="AQ1347" s="102">
        <f>_xll.qlIndexFixing($AR$1,AN1347,,Trigger)</f>
        <v>1.5486180721864806E-2</v>
      </c>
    </row>
    <row r="1348" spans="38:43" ht="11.25" customHeight="1" x14ac:dyDescent="0.25">
      <c r="AL1348" s="57" t="s">
        <v>44</v>
      </c>
      <c r="AM1348" s="56">
        <f>_xll.qlInterestRateIndexFixingDate(IborIndex&amp;Tenor,AN1348,Trigger)</f>
        <v>48733</v>
      </c>
      <c r="AN1348" s="56">
        <f>_xll.qlCalendarAdvance(Calendar,AN1347,AL1348,"f",,Trigger)</f>
        <v>48737</v>
      </c>
      <c r="AO1348" s="56">
        <f>_xll.qlInterestRateIndexMaturity(IborIndex&amp;Tenor,AN1348,Trigger)</f>
        <v>48767</v>
      </c>
      <c r="AP1348" s="102" t="e">
        <f>_xll.qlIndexFixing($Z$5,AM1348,,Trigger)</f>
        <v>#VALUE!</v>
      </c>
      <c r="AQ1348" s="102">
        <f>_xll.qlIndexFixing($AR$1,AN1348,,Trigger)</f>
        <v>1.5479205213056735E-2</v>
      </c>
    </row>
    <row r="1349" spans="38:43" ht="11.25" customHeight="1" x14ac:dyDescent="0.25">
      <c r="AL1349" s="57" t="s">
        <v>44</v>
      </c>
      <c r="AM1349" s="56">
        <f>_xll.qlInterestRateIndexFixingDate(IborIndex&amp;Tenor,AN1349,Trigger)</f>
        <v>48740</v>
      </c>
      <c r="AN1349" s="56">
        <f>_xll.qlCalendarAdvance(Calendar,AN1348,AL1349,"f",,Trigger)</f>
        <v>48744</v>
      </c>
      <c r="AO1349" s="56">
        <f>_xll.qlInterestRateIndexMaturity(IborIndex&amp;Tenor,AN1349,Trigger)</f>
        <v>48774</v>
      </c>
      <c r="AP1349" s="102" t="e">
        <f>_xll.qlIndexFixing($Z$5,AM1349,,Trigger)</f>
        <v>#VALUE!</v>
      </c>
      <c r="AQ1349" s="102">
        <f>_xll.qlIndexFixing($AR$1,AN1349,,Trigger)</f>
        <v>1.5472222038618033E-2</v>
      </c>
    </row>
    <row r="1350" spans="38:43" ht="11.25" customHeight="1" x14ac:dyDescent="0.25">
      <c r="AL1350" s="57" t="s">
        <v>44</v>
      </c>
      <c r="AM1350" s="56">
        <f>_xll.qlInterestRateIndexFixingDate(IborIndex&amp;Tenor,AN1350,Trigger)</f>
        <v>48747</v>
      </c>
      <c r="AN1350" s="56">
        <f>_xll.qlCalendarAdvance(Calendar,AN1349,AL1350,"f",,Trigger)</f>
        <v>48751</v>
      </c>
      <c r="AO1350" s="56">
        <f>_xll.qlInterestRateIndexMaturity(IborIndex&amp;Tenor,AN1350,Trigger)</f>
        <v>48781</v>
      </c>
      <c r="AP1350" s="102" t="e">
        <f>_xll.qlIndexFixing($Z$5,AM1350,,Trigger)</f>
        <v>#VALUE!</v>
      </c>
      <c r="AQ1350" s="102">
        <f>_xll.qlIndexFixing($AR$1,AN1350,,Trigger)</f>
        <v>1.5465231374885147E-2</v>
      </c>
    </row>
    <row r="1351" spans="38:43" ht="11.25" customHeight="1" x14ac:dyDescent="0.25">
      <c r="AL1351" s="57" t="s">
        <v>44</v>
      </c>
      <c r="AM1351" s="56">
        <f>_xll.qlInterestRateIndexFixingDate(IborIndex&amp;Tenor,AN1351,Trigger)</f>
        <v>48754</v>
      </c>
      <c r="AN1351" s="56">
        <f>_xll.qlCalendarAdvance(Calendar,AN1350,AL1351,"f",,Trigger)</f>
        <v>48758</v>
      </c>
      <c r="AO1351" s="56">
        <f>_xll.qlInterestRateIndexMaturity(IborIndex&amp;Tenor,AN1351,Trigger)</f>
        <v>48788</v>
      </c>
      <c r="AP1351" s="102" t="e">
        <f>_xll.qlIndexFixing($Z$5,AM1351,,Trigger)</f>
        <v>#VALUE!</v>
      </c>
      <c r="AQ1351" s="102">
        <f>_xll.qlIndexFixing($AR$1,AN1351,,Trigger)</f>
        <v>1.5458739339614658E-2</v>
      </c>
    </row>
    <row r="1352" spans="38:43" ht="11.25" customHeight="1" x14ac:dyDescent="0.25">
      <c r="AL1352" s="57" t="s">
        <v>44</v>
      </c>
      <c r="AM1352" s="56">
        <f>_xll.qlInterestRateIndexFixingDate(IborIndex&amp;Tenor,AN1352,Trigger)</f>
        <v>48761</v>
      </c>
      <c r="AN1352" s="56">
        <f>_xll.qlCalendarAdvance(Calendar,AN1351,AL1352,"f",,Trigger)</f>
        <v>48765</v>
      </c>
      <c r="AO1352" s="56">
        <f>_xll.qlInterestRateIndexMaturity(IborIndex&amp;Tenor,AN1352,Trigger)</f>
        <v>48796</v>
      </c>
      <c r="AP1352" s="102" t="e">
        <f>_xll.qlIndexFixing($Z$5,AM1352,,Trigger)</f>
        <v>#VALUE!</v>
      </c>
      <c r="AQ1352" s="102">
        <f>_xll.qlIndexFixing($AR$1,AN1352,,Trigger)</f>
        <v>1.5451228284892593E-2</v>
      </c>
    </row>
    <row r="1353" spans="38:43" ht="11.25" customHeight="1" x14ac:dyDescent="0.25">
      <c r="AL1353" s="57" t="s">
        <v>44</v>
      </c>
      <c r="AM1353" s="56">
        <f>_xll.qlInterestRateIndexFixingDate(IborIndex&amp;Tenor,AN1353,Trigger)</f>
        <v>48768</v>
      </c>
      <c r="AN1353" s="56">
        <f>_xll.qlCalendarAdvance(Calendar,AN1352,AL1353,"f",,Trigger)</f>
        <v>48772</v>
      </c>
      <c r="AO1353" s="56">
        <f>_xll.qlInterestRateIndexMaturity(IborIndex&amp;Tenor,AN1353,Trigger)</f>
        <v>48803</v>
      </c>
      <c r="AP1353" s="102" t="e">
        <f>_xll.qlIndexFixing($Z$5,AM1353,,Trigger)</f>
        <v>#VALUE!</v>
      </c>
      <c r="AQ1353" s="102">
        <f>_xll.qlIndexFixing($AR$1,AN1353,,Trigger)</f>
        <v>1.5444216211305817E-2</v>
      </c>
    </row>
    <row r="1354" spans="38:43" ht="11.25" customHeight="1" x14ac:dyDescent="0.25">
      <c r="AL1354" s="57" t="s">
        <v>44</v>
      </c>
      <c r="AM1354" s="56">
        <f>_xll.qlInterestRateIndexFixingDate(IborIndex&amp;Tenor,AN1354,Trigger)</f>
        <v>48775</v>
      </c>
      <c r="AN1354" s="56">
        <f>_xll.qlCalendarAdvance(Calendar,AN1353,AL1354,"f",,Trigger)</f>
        <v>48779</v>
      </c>
      <c r="AO1354" s="56">
        <f>_xll.qlInterestRateIndexMaturity(IborIndex&amp;Tenor,AN1354,Trigger)</f>
        <v>48810</v>
      </c>
      <c r="AP1354" s="102" t="e">
        <f>_xll.qlIndexFixing($Z$5,AM1354,,Trigger)</f>
        <v>#VALUE!</v>
      </c>
      <c r="AQ1354" s="102">
        <f>_xll.qlIndexFixing($AR$1,AN1354,,Trigger)</f>
        <v>1.5437197353775634E-2</v>
      </c>
    </row>
    <row r="1355" spans="38:43" ht="11.25" customHeight="1" x14ac:dyDescent="0.25">
      <c r="AL1355" s="57" t="s">
        <v>44</v>
      </c>
      <c r="AM1355" s="56">
        <f>_xll.qlInterestRateIndexFixingDate(IborIndex&amp;Tenor,AN1355,Trigger)</f>
        <v>48782</v>
      </c>
      <c r="AN1355" s="56">
        <f>_xll.qlCalendarAdvance(Calendar,AN1354,AL1355,"f",,Trigger)</f>
        <v>48786</v>
      </c>
      <c r="AO1355" s="56">
        <f>_xll.qlInterestRateIndexMaturity(IborIndex&amp;Tenor,AN1355,Trigger)</f>
        <v>48817</v>
      </c>
      <c r="AP1355" s="102" t="e">
        <f>_xll.qlIndexFixing($Z$5,AM1355,,Trigger)</f>
        <v>#VALUE!</v>
      </c>
      <c r="AQ1355" s="102">
        <f>_xll.qlIndexFixing($AR$1,AN1355,,Trigger)</f>
        <v>1.5430171888635991E-2</v>
      </c>
    </row>
    <row r="1356" spans="38:43" ht="11.25" customHeight="1" x14ac:dyDescent="0.25">
      <c r="AL1356" s="57" t="s">
        <v>44</v>
      </c>
      <c r="AM1356" s="56">
        <f>_xll.qlInterestRateIndexFixingDate(IborIndex&amp;Tenor,AN1356,Trigger)</f>
        <v>48789</v>
      </c>
      <c r="AN1356" s="56">
        <f>_xll.qlCalendarAdvance(Calendar,AN1355,AL1356,"f",,Trigger)</f>
        <v>48793</v>
      </c>
      <c r="AO1356" s="56">
        <f>_xll.qlInterestRateIndexMaturity(IborIndex&amp;Tenor,AN1356,Trigger)</f>
        <v>48824</v>
      </c>
      <c r="AP1356" s="102" t="e">
        <f>_xll.qlIndexFixing($Z$5,AM1356,,Trigger)</f>
        <v>#VALUE!</v>
      </c>
      <c r="AQ1356" s="102">
        <f>_xll.qlIndexFixing($AR$1,AN1356,,Trigger)</f>
        <v>1.5423139992225832E-2</v>
      </c>
    </row>
    <row r="1357" spans="38:43" ht="11.25" customHeight="1" x14ac:dyDescent="0.25">
      <c r="AL1357" s="57" t="s">
        <v>44</v>
      </c>
      <c r="AM1357" s="56">
        <f>_xll.qlInterestRateIndexFixingDate(IborIndex&amp;Tenor,AN1357,Trigger)</f>
        <v>48796</v>
      </c>
      <c r="AN1357" s="56">
        <f>_xll.qlCalendarAdvance(Calendar,AN1356,AL1357,"f",,Trigger)</f>
        <v>48800</v>
      </c>
      <c r="AO1357" s="56">
        <f>_xll.qlInterestRateIndexMaturity(IborIndex&amp;Tenor,AN1357,Trigger)</f>
        <v>48831</v>
      </c>
      <c r="AP1357" s="102" t="e">
        <f>_xll.qlIndexFixing($Z$5,AM1357,,Trigger)</f>
        <v>#VALUE!</v>
      </c>
      <c r="AQ1357" s="102">
        <f>_xll.qlIndexFixing($AR$1,AN1357,,Trigger)</f>
        <v>1.5416101840876606E-2</v>
      </c>
    </row>
    <row r="1358" spans="38:43" ht="11.25" customHeight="1" x14ac:dyDescent="0.25">
      <c r="AL1358" s="57" t="s">
        <v>44</v>
      </c>
      <c r="AM1358" s="56">
        <f>_xll.qlInterestRateIndexFixingDate(IborIndex&amp;Tenor,AN1358,Trigger)</f>
        <v>48803</v>
      </c>
      <c r="AN1358" s="56">
        <f>_xll.qlCalendarAdvance(Calendar,AN1357,AL1358,"f",,Trigger)</f>
        <v>48807</v>
      </c>
      <c r="AO1358" s="56">
        <f>_xll.qlInterestRateIndexMaturity(IborIndex&amp;Tenor,AN1358,Trigger)</f>
        <v>48838</v>
      </c>
      <c r="AP1358" s="102" t="e">
        <f>_xll.qlIndexFixing($Z$5,AM1358,,Trigger)</f>
        <v>#VALUE!</v>
      </c>
      <c r="AQ1358" s="102">
        <f>_xll.qlIndexFixing($AR$1,AN1358,,Trigger)</f>
        <v>1.5409057610924759E-2</v>
      </c>
    </row>
    <row r="1359" spans="38:43" ht="11.25" customHeight="1" x14ac:dyDescent="0.25">
      <c r="AL1359" s="57" t="s">
        <v>44</v>
      </c>
      <c r="AM1359" s="56">
        <f>_xll.qlInterestRateIndexFixingDate(IborIndex&amp;Tenor,AN1359,Trigger)</f>
        <v>48810</v>
      </c>
      <c r="AN1359" s="56">
        <f>_xll.qlCalendarAdvance(Calendar,AN1358,AL1359,"f",,Trigger)</f>
        <v>48814</v>
      </c>
      <c r="AO1359" s="56">
        <f>_xll.qlInterestRateIndexMaturity(IborIndex&amp;Tenor,AN1359,Trigger)</f>
        <v>48845</v>
      </c>
      <c r="AP1359" s="102" t="e">
        <f>_xll.qlIndexFixing($Z$5,AM1359,,Trigger)</f>
        <v>#VALUE!</v>
      </c>
      <c r="AQ1359" s="102">
        <f>_xll.qlIndexFixing($AR$1,AN1359,,Trigger)</f>
        <v>1.5402007478704238E-2</v>
      </c>
    </row>
    <row r="1360" spans="38:43" ht="11.25" customHeight="1" x14ac:dyDescent="0.25">
      <c r="AL1360" s="57" t="s">
        <v>44</v>
      </c>
      <c r="AM1360" s="56">
        <f>_xll.qlInterestRateIndexFixingDate(IborIndex&amp;Tenor,AN1360,Trigger)</f>
        <v>48817</v>
      </c>
      <c r="AN1360" s="56">
        <f>_xll.qlCalendarAdvance(Calendar,AN1359,AL1360,"f",,Trigger)</f>
        <v>48821</v>
      </c>
      <c r="AO1360" s="56">
        <f>_xll.qlInterestRateIndexMaturity(IborIndex&amp;Tenor,AN1360,Trigger)</f>
        <v>48852</v>
      </c>
      <c r="AP1360" s="102" t="e">
        <f>_xll.qlIndexFixing($Z$5,AM1360,,Trigger)</f>
        <v>#VALUE!</v>
      </c>
      <c r="AQ1360" s="102">
        <f>_xll.qlIndexFixing($AR$1,AN1360,,Trigger)</f>
        <v>1.5394951620551489E-2</v>
      </c>
    </row>
    <row r="1361" spans="38:43" ht="11.25" customHeight="1" x14ac:dyDescent="0.25">
      <c r="AL1361" s="57" t="s">
        <v>44</v>
      </c>
      <c r="AM1361" s="56">
        <f>_xll.qlInterestRateIndexFixingDate(IborIndex&amp;Tenor,AN1361,Trigger)</f>
        <v>48824</v>
      </c>
      <c r="AN1361" s="56">
        <f>_xll.qlCalendarAdvance(Calendar,AN1360,AL1361,"f",,Trigger)</f>
        <v>48828</v>
      </c>
      <c r="AO1361" s="56">
        <f>_xll.qlInterestRateIndexMaturity(IborIndex&amp;Tenor,AN1361,Trigger)</f>
        <v>48858</v>
      </c>
      <c r="AP1361" s="102" t="e">
        <f>_xll.qlIndexFixing($Z$5,AM1361,,Trigger)</f>
        <v>#VALUE!</v>
      </c>
      <c r="AQ1361" s="102">
        <f>_xll.qlIndexFixing($AR$1,AN1361,,Trigger)</f>
        <v>1.5387890212797961E-2</v>
      </c>
    </row>
    <row r="1362" spans="38:43" ht="11.25" customHeight="1" x14ac:dyDescent="0.25">
      <c r="AL1362" s="57" t="s">
        <v>44</v>
      </c>
      <c r="AM1362" s="56">
        <f>_xll.qlInterestRateIndexFixingDate(IborIndex&amp;Tenor,AN1362,Trigger)</f>
        <v>48831</v>
      </c>
      <c r="AN1362" s="56">
        <f>_xll.qlCalendarAdvance(Calendar,AN1361,AL1362,"f",,Trigger)</f>
        <v>48835</v>
      </c>
      <c r="AO1362" s="56">
        <f>_xll.qlInterestRateIndexMaturity(IborIndex&amp;Tenor,AN1362,Trigger)</f>
        <v>48865</v>
      </c>
      <c r="AP1362" s="102" t="e">
        <f>_xll.qlIndexFixing($Z$5,AM1362,,Trigger)</f>
        <v>#VALUE!</v>
      </c>
      <c r="AQ1362" s="102">
        <f>_xll.qlIndexFixing($AR$1,AN1362,,Trigger)</f>
        <v>1.5380823431775104E-2</v>
      </c>
    </row>
    <row r="1363" spans="38:43" ht="11.25" customHeight="1" x14ac:dyDescent="0.25">
      <c r="AL1363" s="57" t="s">
        <v>44</v>
      </c>
      <c r="AM1363" s="56">
        <f>_xll.qlInterestRateIndexFixingDate(IborIndex&amp;Tenor,AN1363,Trigger)</f>
        <v>48838</v>
      </c>
      <c r="AN1363" s="56">
        <f>_xll.qlCalendarAdvance(Calendar,AN1362,AL1363,"f",,Trigger)</f>
        <v>48842</v>
      </c>
      <c r="AO1363" s="56">
        <f>_xll.qlInterestRateIndexMaturity(IborIndex&amp;Tenor,AN1363,Trigger)</f>
        <v>48872</v>
      </c>
      <c r="AP1363" s="102" t="e">
        <f>_xll.qlIndexFixing($Z$5,AM1363,,Trigger)</f>
        <v>#VALUE!</v>
      </c>
      <c r="AQ1363" s="102">
        <f>_xll.qlIndexFixing($AR$1,AN1363,,Trigger)</f>
        <v>1.5373751453819362E-2</v>
      </c>
    </row>
    <row r="1364" spans="38:43" ht="11.25" customHeight="1" x14ac:dyDescent="0.25">
      <c r="AL1364" s="57" t="s">
        <v>44</v>
      </c>
      <c r="AM1364" s="56">
        <f>_xll.qlInterestRateIndexFixingDate(IborIndex&amp;Tenor,AN1364,Trigger)</f>
        <v>48845</v>
      </c>
      <c r="AN1364" s="56">
        <f>_xll.qlCalendarAdvance(Calendar,AN1363,AL1364,"f",,Trigger)</f>
        <v>48849</v>
      </c>
      <c r="AO1364" s="56">
        <f>_xll.qlInterestRateIndexMaturity(IborIndex&amp;Tenor,AN1364,Trigger)</f>
        <v>48879</v>
      </c>
      <c r="AP1364" s="102" t="e">
        <f>_xll.qlIndexFixing($Z$5,AM1364,,Trigger)</f>
        <v>#VALUE!</v>
      </c>
      <c r="AQ1364" s="102">
        <f>_xll.qlIndexFixing($AR$1,AN1364,,Trigger)</f>
        <v>1.5366674455259688E-2</v>
      </c>
    </row>
    <row r="1365" spans="38:43" ht="11.25" customHeight="1" x14ac:dyDescent="0.25">
      <c r="AL1365" s="57" t="s">
        <v>44</v>
      </c>
      <c r="AM1365" s="56">
        <f>_xll.qlInterestRateIndexFixingDate(IborIndex&amp;Tenor,AN1365,Trigger)</f>
        <v>48852</v>
      </c>
      <c r="AN1365" s="56">
        <f>_xll.qlCalendarAdvance(Calendar,AN1364,AL1365,"f",,Trigger)</f>
        <v>48856</v>
      </c>
      <c r="AO1365" s="56">
        <f>_xll.qlInterestRateIndexMaturity(IborIndex&amp;Tenor,AN1365,Trigger)</f>
        <v>48887</v>
      </c>
      <c r="AP1365" s="102" t="e">
        <f>_xll.qlIndexFixing($Z$5,AM1365,,Trigger)</f>
        <v>#VALUE!</v>
      </c>
      <c r="AQ1365" s="102">
        <f>_xll.qlIndexFixing($AR$1,AN1365,,Trigger)</f>
        <v>1.5359592612430029E-2</v>
      </c>
    </row>
    <row r="1366" spans="38:43" ht="11.25" customHeight="1" x14ac:dyDescent="0.25">
      <c r="AL1366" s="57" t="s">
        <v>44</v>
      </c>
      <c r="AM1366" s="56">
        <f>_xll.qlInterestRateIndexFixingDate(IborIndex&amp;Tenor,AN1366,Trigger)</f>
        <v>48859</v>
      </c>
      <c r="AN1366" s="56">
        <f>_xll.qlCalendarAdvance(Calendar,AN1365,AL1366,"f",,Trigger)</f>
        <v>48863</v>
      </c>
      <c r="AO1366" s="56">
        <f>_xll.qlInterestRateIndexMaturity(IborIndex&amp;Tenor,AN1366,Trigger)</f>
        <v>48894</v>
      </c>
      <c r="AP1366" s="102" t="e">
        <f>_xll.qlIndexFixing($Z$5,AM1366,,Trigger)</f>
        <v>#VALUE!</v>
      </c>
      <c r="AQ1366" s="102">
        <f>_xll.qlIndexFixing($AR$1,AN1366,,Trigger)</f>
        <v>1.5352506101661834E-2</v>
      </c>
    </row>
    <row r="1367" spans="38:43" ht="11.25" customHeight="1" x14ac:dyDescent="0.25">
      <c r="AL1367" s="57" t="s">
        <v>44</v>
      </c>
      <c r="AM1367" s="56">
        <f>_xll.qlInterestRateIndexFixingDate(IborIndex&amp;Tenor,AN1367,Trigger)</f>
        <v>48866</v>
      </c>
      <c r="AN1367" s="56">
        <f>_xll.qlCalendarAdvance(Calendar,AN1366,AL1367,"f",,Trigger)</f>
        <v>48870</v>
      </c>
      <c r="AO1367" s="56">
        <f>_xll.qlInterestRateIndexMaturity(IborIndex&amp;Tenor,AN1367,Trigger)</f>
        <v>48901</v>
      </c>
      <c r="AP1367" s="102" t="e">
        <f>_xll.qlIndexFixing($Z$5,AM1367,,Trigger)</f>
        <v>#VALUE!</v>
      </c>
      <c r="AQ1367" s="102">
        <f>_xll.qlIndexFixing($AR$1,AN1367,,Trigger)</f>
        <v>1.5345415099284054E-2</v>
      </c>
    </row>
    <row r="1368" spans="38:43" ht="11.25" customHeight="1" x14ac:dyDescent="0.25">
      <c r="AL1368" s="57" t="s">
        <v>44</v>
      </c>
      <c r="AM1368" s="56">
        <f>_xll.qlInterestRateIndexFixingDate(IborIndex&amp;Tenor,AN1368,Trigger)</f>
        <v>48873</v>
      </c>
      <c r="AN1368" s="56">
        <f>_xll.qlCalendarAdvance(Calendar,AN1367,AL1368,"f",,Trigger)</f>
        <v>48877</v>
      </c>
      <c r="AO1368" s="56">
        <f>_xll.qlInterestRateIndexMaturity(IborIndex&amp;Tenor,AN1368,Trigger)</f>
        <v>48908</v>
      </c>
      <c r="AP1368" s="102" t="e">
        <f>_xll.qlIndexFixing($Z$5,AM1368,,Trigger)</f>
        <v>#VALUE!</v>
      </c>
      <c r="AQ1368" s="102">
        <f>_xll.qlIndexFixing($AR$1,AN1368,,Trigger)</f>
        <v>1.533831978162814E-2</v>
      </c>
    </row>
    <row r="1369" spans="38:43" ht="11.25" customHeight="1" x14ac:dyDescent="0.25">
      <c r="AL1369" s="57" t="s">
        <v>44</v>
      </c>
      <c r="AM1369" s="56">
        <f>_xll.qlInterestRateIndexFixingDate(IborIndex&amp;Tenor,AN1369,Trigger)</f>
        <v>48880</v>
      </c>
      <c r="AN1369" s="56">
        <f>_xll.qlCalendarAdvance(Calendar,AN1368,AL1369,"f",,Trigger)</f>
        <v>48884</v>
      </c>
      <c r="AO1369" s="56">
        <f>_xll.qlInterestRateIndexMaturity(IborIndex&amp;Tenor,AN1369,Trigger)</f>
        <v>48914</v>
      </c>
      <c r="AP1369" s="102" t="e">
        <f>_xll.qlIndexFixing($Z$5,AM1369,,Trigger)</f>
        <v>#VALUE!</v>
      </c>
      <c r="AQ1369" s="102">
        <f>_xll.qlIndexFixing($AR$1,AN1369,,Trigger)</f>
        <v>1.5331220325025541E-2</v>
      </c>
    </row>
    <row r="1370" spans="38:43" ht="11.25" customHeight="1" x14ac:dyDescent="0.25">
      <c r="AL1370" s="57" t="s">
        <v>44</v>
      </c>
      <c r="AM1370" s="56">
        <f>_xll.qlInterestRateIndexFixingDate(IborIndex&amp;Tenor,AN1370,Trigger)</f>
        <v>48887</v>
      </c>
      <c r="AN1370" s="56">
        <f>_xll.qlCalendarAdvance(Calendar,AN1369,AL1370,"f",,Trigger)</f>
        <v>48891</v>
      </c>
      <c r="AO1370" s="56">
        <f>_xll.qlInterestRateIndexMaturity(IborIndex&amp;Tenor,AN1370,Trigger)</f>
        <v>48921</v>
      </c>
      <c r="AP1370" s="102" t="e">
        <f>_xll.qlIndexFixing($Z$5,AM1370,,Trigger)</f>
        <v>#VALUE!</v>
      </c>
      <c r="AQ1370" s="102">
        <f>_xll.qlIndexFixing($AR$1,AN1370,,Trigger)</f>
        <v>1.5324116905802709E-2</v>
      </c>
    </row>
    <row r="1371" spans="38:43" ht="11.25" customHeight="1" x14ac:dyDescent="0.25">
      <c r="AL1371" s="57" t="s">
        <v>44</v>
      </c>
      <c r="AM1371" s="56">
        <f>_xll.qlInterestRateIndexFixingDate(IborIndex&amp;Tenor,AN1371,Trigger)</f>
        <v>48894</v>
      </c>
      <c r="AN1371" s="56">
        <f>_xll.qlCalendarAdvance(Calendar,AN1370,AL1371,"f",,Trigger)</f>
        <v>48898</v>
      </c>
      <c r="AO1371" s="56">
        <f>_xll.qlInterestRateIndexMaturity(IborIndex&amp;Tenor,AN1371,Trigger)</f>
        <v>48928</v>
      </c>
      <c r="AP1371" s="102" t="e">
        <f>_xll.qlIndexFixing($Z$5,AM1371,,Trigger)</f>
        <v>#VALUE!</v>
      </c>
      <c r="AQ1371" s="102">
        <f>_xll.qlIndexFixing($AR$1,AN1371,,Trigger)</f>
        <v>1.5317009700288597E-2</v>
      </c>
    </row>
    <row r="1372" spans="38:43" ht="11.25" customHeight="1" x14ac:dyDescent="0.25">
      <c r="AL1372" s="57" t="s">
        <v>44</v>
      </c>
      <c r="AM1372" s="56">
        <f>_xll.qlInterestRateIndexFixingDate(IborIndex&amp;Tenor,AN1372,Trigger)</f>
        <v>48901</v>
      </c>
      <c r="AN1372" s="56">
        <f>_xll.qlCalendarAdvance(Calendar,AN1371,AL1372,"f",,Trigger)</f>
        <v>48905</v>
      </c>
      <c r="AO1372" s="56">
        <f>_xll.qlInterestRateIndexMaturity(IborIndex&amp;Tenor,AN1372,Trigger)</f>
        <v>48935</v>
      </c>
      <c r="AP1372" s="102" t="e">
        <f>_xll.qlIndexFixing($Z$5,AM1372,,Trigger)</f>
        <v>#VALUE!</v>
      </c>
      <c r="AQ1372" s="102">
        <f>_xll.qlIndexFixing($AR$1,AN1372,,Trigger)</f>
        <v>1.5309716027887403E-2</v>
      </c>
    </row>
    <row r="1373" spans="38:43" ht="11.25" customHeight="1" x14ac:dyDescent="0.25">
      <c r="AL1373" s="57" t="s">
        <v>44</v>
      </c>
      <c r="AM1373" s="56">
        <f>_xll.qlInterestRateIndexFixingDate(IborIndex&amp;Tenor,AN1373,Trigger)</f>
        <v>48908</v>
      </c>
      <c r="AN1373" s="56">
        <f>_xll.qlCalendarAdvance(Calendar,AN1372,AL1373,"f",,Trigger)</f>
        <v>48912</v>
      </c>
      <c r="AO1373" s="56">
        <f>_xll.qlInterestRateIndexMaturity(IborIndex&amp;Tenor,AN1373,Trigger)</f>
        <v>48942</v>
      </c>
      <c r="AP1373" s="102" t="e">
        <f>_xll.qlIndexFixing($Z$5,AM1373,,Trigger)</f>
        <v>#VALUE!</v>
      </c>
      <c r="AQ1373" s="102">
        <f>_xll.qlIndexFixing($AR$1,AN1373,,Trigger)</f>
        <v>1.5302784635714828E-2</v>
      </c>
    </row>
    <row r="1374" spans="38:43" ht="11.25" customHeight="1" x14ac:dyDescent="0.25">
      <c r="AL1374" s="57" t="s">
        <v>44</v>
      </c>
      <c r="AM1374" s="56">
        <f>_xll.qlInterestRateIndexFixingDate(IborIndex&amp;Tenor,AN1374,Trigger)</f>
        <v>48915</v>
      </c>
      <c r="AN1374" s="56">
        <f>_xll.qlCalendarAdvance(Calendar,AN1373,AL1374,"f",,Trigger)</f>
        <v>48919</v>
      </c>
      <c r="AO1374" s="56">
        <f>_xll.qlInterestRateIndexMaturity(IborIndex&amp;Tenor,AN1374,Trigger)</f>
        <v>48950</v>
      </c>
      <c r="AP1374" s="102" t="e">
        <f>_xll.qlIndexFixing($Z$5,AM1374,,Trigger)</f>
        <v>#VALUE!</v>
      </c>
      <c r="AQ1374" s="102">
        <f>_xll.qlIndexFixing($AR$1,AN1374,,Trigger)</f>
        <v>1.5295667129305579E-2</v>
      </c>
    </row>
    <row r="1375" spans="38:43" ht="11.25" customHeight="1" x14ac:dyDescent="0.25">
      <c r="AL1375" s="57" t="s">
        <v>44</v>
      </c>
      <c r="AM1375" s="56">
        <f>_xll.qlInterestRateIndexFixingDate(IborIndex&amp;Tenor,AN1375,Trigger)</f>
        <v>48922</v>
      </c>
      <c r="AN1375" s="56">
        <f>_xll.qlCalendarAdvance(Calendar,AN1374,AL1375,"f",,Trigger)</f>
        <v>48926</v>
      </c>
      <c r="AO1375" s="56">
        <f>_xll.qlInterestRateIndexMaturity(IborIndex&amp;Tenor,AN1375,Trigger)</f>
        <v>48957</v>
      </c>
      <c r="AP1375" s="102" t="e">
        <f>_xll.qlIndexFixing($Z$5,AM1375,,Trigger)</f>
        <v>#VALUE!</v>
      </c>
      <c r="AQ1375" s="102">
        <f>_xll.qlIndexFixing($AR$1,AN1375,,Trigger)</f>
        <v>1.5288546541918357E-2</v>
      </c>
    </row>
    <row r="1376" spans="38:43" ht="11.25" customHeight="1" x14ac:dyDescent="0.25">
      <c r="AL1376" s="57" t="s">
        <v>44</v>
      </c>
      <c r="AM1376" s="56">
        <f>_xll.qlInterestRateIndexFixingDate(IborIndex&amp;Tenor,AN1376,Trigger)</f>
        <v>48929</v>
      </c>
      <c r="AN1376" s="56">
        <f>_xll.qlCalendarAdvance(Calendar,AN1375,AL1376,"f",,Trigger)</f>
        <v>48933</v>
      </c>
      <c r="AO1376" s="56">
        <f>_xll.qlInterestRateIndexMaturity(IborIndex&amp;Tenor,AN1376,Trigger)</f>
        <v>48964</v>
      </c>
      <c r="AP1376" s="102" t="e">
        <f>_xll.qlIndexFixing($Z$5,AM1376,,Trigger)</f>
        <v>#VALUE!</v>
      </c>
      <c r="AQ1376" s="102">
        <f>_xll.qlIndexFixing($AR$1,AN1376,,Trigger)</f>
        <v>1.5281423049882115E-2</v>
      </c>
    </row>
    <row r="1377" spans="38:43" ht="11.25" customHeight="1" x14ac:dyDescent="0.25">
      <c r="AL1377" s="57" t="s">
        <v>44</v>
      </c>
      <c r="AM1377" s="56">
        <f>_xll.qlInterestRateIndexFixingDate(IborIndex&amp;Tenor,AN1377,Trigger)</f>
        <v>48935</v>
      </c>
      <c r="AN1377" s="56">
        <f>_xll.qlCalendarAdvance(Calendar,AN1376,AL1377,"f",,Trigger)</f>
        <v>48940</v>
      </c>
      <c r="AO1377" s="56">
        <f>_xll.qlInterestRateIndexMaturity(IborIndex&amp;Tenor,AN1377,Trigger)</f>
        <v>48971</v>
      </c>
      <c r="AP1377" s="102" t="e">
        <f>_xll.qlIndexFixing($Z$5,AM1377,,Trigger)</f>
        <v>#VALUE!</v>
      </c>
      <c r="AQ1377" s="102">
        <f>_xll.qlIndexFixing($AR$1,AN1377,,Trigger)</f>
        <v>1.5274296829525802E-2</v>
      </c>
    </row>
    <row r="1378" spans="38:43" ht="11.25" customHeight="1" x14ac:dyDescent="0.25">
      <c r="AL1378" s="57" t="s">
        <v>44</v>
      </c>
      <c r="AM1378" s="56">
        <f>_xll.qlInterestRateIndexFixingDate(IborIndex&amp;Tenor,AN1378,Trigger)</f>
        <v>48943</v>
      </c>
      <c r="AN1378" s="56">
        <f>_xll.qlCalendarAdvance(Calendar,AN1377,AL1378,"f",,Trigger)</f>
        <v>48947</v>
      </c>
      <c r="AO1378" s="56">
        <f>_xll.qlInterestRateIndexMaturity(IborIndex&amp;Tenor,AN1378,Trigger)</f>
        <v>48978</v>
      </c>
      <c r="AP1378" s="102" t="e">
        <f>_xll.qlIndexFixing($Z$5,AM1378,,Trigger)</f>
        <v>#VALUE!</v>
      </c>
      <c r="AQ1378" s="102">
        <f>_xll.qlIndexFixing($AR$1,AN1378,,Trigger)</f>
        <v>1.5267168057168379E-2</v>
      </c>
    </row>
    <row r="1379" spans="38:43" ht="11.25" customHeight="1" x14ac:dyDescent="0.25">
      <c r="AL1379" s="57" t="s">
        <v>44</v>
      </c>
      <c r="AM1379" s="56">
        <f>_xll.qlInterestRateIndexFixingDate(IborIndex&amp;Tenor,AN1379,Trigger)</f>
        <v>48950</v>
      </c>
      <c r="AN1379" s="56">
        <f>_xll.qlCalendarAdvance(Calendar,AN1378,AL1379,"f",,Trigger)</f>
        <v>48954</v>
      </c>
      <c r="AO1379" s="56">
        <f>_xll.qlInterestRateIndexMaturity(IborIndex&amp;Tenor,AN1379,Trigger)</f>
        <v>48985</v>
      </c>
      <c r="AP1379" s="102" t="e">
        <f>_xll.qlIndexFixing($Z$5,AM1379,,Trigger)</f>
        <v>#VALUE!</v>
      </c>
      <c r="AQ1379" s="102">
        <f>_xll.qlIndexFixing($AR$1,AN1379,,Trigger)</f>
        <v>1.5260036909138797E-2</v>
      </c>
    </row>
    <row r="1380" spans="38:43" ht="11.25" customHeight="1" x14ac:dyDescent="0.25">
      <c r="AL1380" s="57" t="s">
        <v>44</v>
      </c>
      <c r="AM1380" s="56">
        <f>_xll.qlInterestRateIndexFixingDate(IborIndex&amp;Tenor,AN1380,Trigger)</f>
        <v>48957</v>
      </c>
      <c r="AN1380" s="56">
        <f>_xll.qlCalendarAdvance(Calendar,AN1379,AL1380,"f",,Trigger)</f>
        <v>48961</v>
      </c>
      <c r="AO1380" s="56">
        <f>_xll.qlInterestRateIndexMaturity(IborIndex&amp;Tenor,AN1380,Trigger)</f>
        <v>48992</v>
      </c>
      <c r="AP1380" s="102" t="e">
        <f>_xll.qlIndexFixing($Z$5,AM1380,,Trigger)</f>
        <v>#VALUE!</v>
      </c>
      <c r="AQ1380" s="102">
        <f>_xll.qlIndexFixing($AR$1,AN1380,,Trigger)</f>
        <v>1.5252903561763509E-2</v>
      </c>
    </row>
    <row r="1381" spans="38:43" ht="11.25" customHeight="1" x14ac:dyDescent="0.25">
      <c r="AL1381" s="57" t="s">
        <v>44</v>
      </c>
      <c r="AM1381" s="56">
        <f>_xll.qlInterestRateIndexFixingDate(IborIndex&amp;Tenor,AN1381,Trigger)</f>
        <v>48964</v>
      </c>
      <c r="AN1381" s="56">
        <f>_xll.qlCalendarAdvance(Calendar,AN1380,AL1381,"f",,Trigger)</f>
        <v>48968</v>
      </c>
      <c r="AO1381" s="56">
        <f>_xll.qlInterestRateIndexMaturity(IborIndex&amp;Tenor,AN1381,Trigger)</f>
        <v>48999</v>
      </c>
      <c r="AP1381" s="102" t="e">
        <f>_xll.qlIndexFixing($Z$5,AM1381,,Trigger)</f>
        <v>#VALUE!</v>
      </c>
      <c r="AQ1381" s="102">
        <f>_xll.qlIndexFixing($AR$1,AN1381,,Trigger)</f>
        <v>1.5245768191366471E-2</v>
      </c>
    </row>
    <row r="1382" spans="38:43" ht="11.25" customHeight="1" x14ac:dyDescent="0.25">
      <c r="AL1382" s="57" t="s">
        <v>44</v>
      </c>
      <c r="AM1382" s="56">
        <f>_xll.qlInterestRateIndexFixingDate(IborIndex&amp;Tenor,AN1382,Trigger)</f>
        <v>48971</v>
      </c>
      <c r="AN1382" s="56">
        <f>_xll.qlCalendarAdvance(Calendar,AN1381,AL1382,"f",,Trigger)</f>
        <v>48975</v>
      </c>
      <c r="AO1382" s="56">
        <f>_xll.qlInterestRateIndexMaturity(IborIndex&amp;Tenor,AN1382,Trigger)</f>
        <v>49003</v>
      </c>
      <c r="AP1382" s="102" t="e">
        <f>_xll.qlIndexFixing($Z$5,AM1382,,Trigger)</f>
        <v>#VALUE!</v>
      </c>
      <c r="AQ1382" s="102">
        <f>_xll.qlIndexFixing($AR$1,AN1382,,Trigger)</f>
        <v>1.5239380930933053E-2</v>
      </c>
    </row>
    <row r="1383" spans="38:43" ht="11.25" customHeight="1" x14ac:dyDescent="0.25">
      <c r="AL1383" s="57" t="s">
        <v>44</v>
      </c>
      <c r="AM1383" s="56">
        <f>_xll.qlInterestRateIndexFixingDate(IborIndex&amp;Tenor,AN1383,Trigger)</f>
        <v>48978</v>
      </c>
      <c r="AN1383" s="56">
        <f>_xll.qlCalendarAdvance(Calendar,AN1382,AL1383,"f",,Trigger)</f>
        <v>48982</v>
      </c>
      <c r="AO1383" s="56">
        <f>_xll.qlInterestRateIndexMaturity(IborIndex&amp;Tenor,AN1383,Trigger)</f>
        <v>49010</v>
      </c>
      <c r="AP1383" s="102" t="e">
        <f>_xll.qlIndexFixing($Z$5,AM1383,,Trigger)</f>
        <v>#VALUE!</v>
      </c>
      <c r="AQ1383" s="102">
        <f>_xll.qlIndexFixing($AR$1,AN1383,,Trigger)</f>
        <v>1.5232243674364439E-2</v>
      </c>
    </row>
    <row r="1384" spans="38:43" ht="11.25" customHeight="1" x14ac:dyDescent="0.25">
      <c r="AL1384" s="57" t="s">
        <v>44</v>
      </c>
      <c r="AM1384" s="56">
        <f>_xll.qlInterestRateIndexFixingDate(IborIndex&amp;Tenor,AN1384,Trigger)</f>
        <v>48985</v>
      </c>
      <c r="AN1384" s="56">
        <f>_xll.qlCalendarAdvance(Calendar,AN1383,AL1384,"f",,Trigger)</f>
        <v>48989</v>
      </c>
      <c r="AO1384" s="56">
        <f>_xll.qlInterestRateIndexMaturity(IborIndex&amp;Tenor,AN1384,Trigger)</f>
        <v>49017</v>
      </c>
      <c r="AP1384" s="102" t="e">
        <f>_xll.qlIndexFixing($Z$5,AM1384,,Trigger)</f>
        <v>#VALUE!</v>
      </c>
      <c r="AQ1384" s="102">
        <f>_xll.qlIndexFixing($AR$1,AN1384,,Trigger)</f>
        <v>1.5225104873065767E-2</v>
      </c>
    </row>
    <row r="1385" spans="38:43" ht="11.25" customHeight="1" x14ac:dyDescent="0.25">
      <c r="AL1385" s="57" t="s">
        <v>44</v>
      </c>
      <c r="AM1385" s="56">
        <f>_xll.qlInterestRateIndexFixingDate(IborIndex&amp;Tenor,AN1385,Trigger)</f>
        <v>48992</v>
      </c>
      <c r="AN1385" s="56">
        <f>_xll.qlCalendarAdvance(Calendar,AN1384,AL1385,"f",,Trigger)</f>
        <v>48996</v>
      </c>
      <c r="AO1385" s="56">
        <f>_xll.qlInterestRateIndexMaturity(IborIndex&amp;Tenor,AN1385,Trigger)</f>
        <v>49024</v>
      </c>
      <c r="AP1385" s="102" t="e">
        <f>_xll.qlIndexFixing($Z$5,AM1385,,Trigger)</f>
        <v>#VALUE!</v>
      </c>
      <c r="AQ1385" s="102">
        <f>_xll.qlIndexFixing($AR$1,AN1385,,Trigger)</f>
        <v>1.5217964703327449E-2</v>
      </c>
    </row>
    <row r="1386" spans="38:43" ht="11.25" customHeight="1" x14ac:dyDescent="0.25">
      <c r="AL1386" s="57" t="s">
        <v>44</v>
      </c>
      <c r="AM1386" s="56">
        <f>_xll.qlInterestRateIndexFixingDate(IborIndex&amp;Tenor,AN1386,Trigger)</f>
        <v>48999</v>
      </c>
      <c r="AN1386" s="56">
        <f>_xll.qlCalendarAdvance(Calendar,AN1385,AL1386,"f",,Trigger)</f>
        <v>49003</v>
      </c>
      <c r="AO1386" s="56">
        <f>_xll.qlInterestRateIndexMaturity(IborIndex&amp;Tenor,AN1386,Trigger)</f>
        <v>49034</v>
      </c>
      <c r="AP1386" s="102" t="e">
        <f>_xll.qlIndexFixing($Z$5,AM1386,,Trigger)</f>
        <v>#VALUE!</v>
      </c>
      <c r="AQ1386" s="102">
        <f>_xll.qlIndexFixing($AR$1,AN1386,,Trigger)</f>
        <v>1.5210067165383478E-2</v>
      </c>
    </row>
    <row r="1387" spans="38:43" ht="11.25" customHeight="1" x14ac:dyDescent="0.25">
      <c r="AL1387" s="57" t="s">
        <v>44</v>
      </c>
      <c r="AM1387" s="56">
        <f>_xll.qlInterestRateIndexFixingDate(IborIndex&amp;Tenor,AN1387,Trigger)</f>
        <v>49006</v>
      </c>
      <c r="AN1387" s="56">
        <f>_xll.qlCalendarAdvance(Calendar,AN1386,AL1387,"f",,Trigger)</f>
        <v>49010</v>
      </c>
      <c r="AO1387" s="56">
        <f>_xll.qlInterestRateIndexMaturity(IborIndex&amp;Tenor,AN1387,Trigger)</f>
        <v>49045</v>
      </c>
      <c r="AP1387" s="102" t="e">
        <f>_xll.qlIndexFixing($Z$5,AM1387,,Trigger)</f>
        <v>#VALUE!</v>
      </c>
      <c r="AQ1387" s="102">
        <f>_xll.qlIndexFixing($AR$1,AN1387,,Trigger)</f>
        <v>1.5202733863189429E-2</v>
      </c>
    </row>
    <row r="1388" spans="38:43" ht="11.25" customHeight="1" x14ac:dyDescent="0.25">
      <c r="AL1388" s="57" t="s">
        <v>44</v>
      </c>
      <c r="AM1388" s="56">
        <f>_xll.qlInterestRateIndexFixingDate(IborIndex&amp;Tenor,AN1388,Trigger)</f>
        <v>49013</v>
      </c>
      <c r="AN1388" s="56">
        <f>_xll.qlCalendarAdvance(Calendar,AN1387,AL1388,"f",,Trigger)</f>
        <v>49017</v>
      </c>
      <c r="AO1388" s="56">
        <f>_xll.qlInterestRateIndexMaturity(IborIndex&amp;Tenor,AN1388,Trigger)</f>
        <v>49048</v>
      </c>
      <c r="AP1388" s="102" t="e">
        <f>_xll.qlIndexFixing($Z$5,AM1388,,Trigger)</f>
        <v>#VALUE!</v>
      </c>
      <c r="AQ1388" s="102">
        <f>_xll.qlIndexFixing($AR$1,AN1388,,Trigger)</f>
        <v>1.5195778765150492E-2</v>
      </c>
    </row>
    <row r="1389" spans="38:43" ht="11.25" customHeight="1" x14ac:dyDescent="0.25">
      <c r="AL1389" s="57" t="s">
        <v>44</v>
      </c>
      <c r="AM1389" s="56">
        <f>_xll.qlInterestRateIndexFixingDate(IborIndex&amp;Tenor,AN1389,Trigger)</f>
        <v>49020</v>
      </c>
      <c r="AN1389" s="56">
        <f>_xll.qlCalendarAdvance(Calendar,AN1388,AL1389,"f",,Trigger)</f>
        <v>49024</v>
      </c>
      <c r="AO1389" s="56">
        <f>_xll.qlInterestRateIndexMaturity(IborIndex&amp;Tenor,AN1389,Trigger)</f>
        <v>49055</v>
      </c>
      <c r="AP1389" s="102" t="e">
        <f>_xll.qlIndexFixing($Z$5,AM1389,,Trigger)</f>
        <v>#VALUE!</v>
      </c>
      <c r="AQ1389" s="102">
        <f>_xll.qlIndexFixing($AR$1,AN1389,,Trigger)</f>
        <v>1.5188633558214371E-2</v>
      </c>
    </row>
    <row r="1390" spans="38:43" ht="11.25" customHeight="1" x14ac:dyDescent="0.25">
      <c r="AL1390" s="57" t="s">
        <v>44</v>
      </c>
      <c r="AM1390" s="56">
        <f>_xll.qlInterestRateIndexFixingDate(IborIndex&amp;Tenor,AN1390,Trigger)</f>
        <v>49027</v>
      </c>
      <c r="AN1390" s="56">
        <f>_xll.qlCalendarAdvance(Calendar,AN1389,AL1390,"f",,Trigger)</f>
        <v>49031</v>
      </c>
      <c r="AO1390" s="56">
        <f>_xll.qlInterestRateIndexMaturity(IborIndex&amp;Tenor,AN1390,Trigger)</f>
        <v>49062</v>
      </c>
      <c r="AP1390" s="102" t="e">
        <f>_xll.qlIndexFixing($Z$5,AM1390,,Trigger)</f>
        <v>#VALUE!</v>
      </c>
      <c r="AQ1390" s="102">
        <f>_xll.qlIndexFixing($AR$1,AN1390,,Trigger)</f>
        <v>1.5182059154589676E-2</v>
      </c>
    </row>
    <row r="1391" spans="38:43" ht="11.25" customHeight="1" x14ac:dyDescent="0.25">
      <c r="AL1391" s="57" t="s">
        <v>44</v>
      </c>
      <c r="AM1391" s="56">
        <f>_xll.qlInterestRateIndexFixingDate(IborIndex&amp;Tenor,AN1391,Trigger)</f>
        <v>49034</v>
      </c>
      <c r="AN1391" s="56">
        <f>_xll.qlCalendarAdvance(Calendar,AN1390,AL1391,"f",,Trigger)</f>
        <v>49038</v>
      </c>
      <c r="AO1391" s="56">
        <f>_xll.qlInterestRateIndexMaturity(IborIndex&amp;Tenor,AN1391,Trigger)</f>
        <v>49068</v>
      </c>
      <c r="AP1391" s="102" t="e">
        <f>_xll.qlIndexFixing($Z$5,AM1391,,Trigger)</f>
        <v>#VALUE!</v>
      </c>
      <c r="AQ1391" s="102">
        <f>_xll.qlIndexFixing($AR$1,AN1391,,Trigger)</f>
        <v>1.5174342012302666E-2</v>
      </c>
    </row>
    <row r="1392" spans="38:43" ht="11.25" customHeight="1" x14ac:dyDescent="0.25">
      <c r="AL1392" s="57" t="s">
        <v>44</v>
      </c>
      <c r="AM1392" s="56">
        <f>_xll.qlInterestRateIndexFixingDate(IborIndex&amp;Tenor,AN1392,Trigger)</f>
        <v>49039</v>
      </c>
      <c r="AN1392" s="56">
        <f>_xll.qlCalendarAdvance(Calendar,AN1391,AL1392,"f",,Trigger)</f>
        <v>49045</v>
      </c>
      <c r="AO1392" s="56">
        <f>_xll.qlInterestRateIndexMaturity(IborIndex&amp;Tenor,AN1392,Trigger)</f>
        <v>49075</v>
      </c>
      <c r="AP1392" s="102" t="e">
        <f>_xll.qlIndexFixing($Z$5,AM1392,,Trigger)</f>
        <v>#VALUE!</v>
      </c>
      <c r="AQ1392" s="102">
        <f>_xll.qlIndexFixing($AR$1,AN1392,,Trigger)</f>
        <v>1.5167196025965002E-2</v>
      </c>
    </row>
    <row r="1393" spans="38:43" ht="11.25" customHeight="1" x14ac:dyDescent="0.25">
      <c r="AL1393" s="57" t="s">
        <v>44</v>
      </c>
      <c r="AM1393" s="56">
        <f>_xll.qlInterestRateIndexFixingDate(IborIndex&amp;Tenor,AN1393,Trigger)</f>
        <v>49048</v>
      </c>
      <c r="AN1393" s="56">
        <f>_xll.qlCalendarAdvance(Calendar,AN1392,AL1393,"f",,Trigger)</f>
        <v>49052</v>
      </c>
      <c r="AO1393" s="56">
        <f>_xll.qlInterestRateIndexMaturity(IborIndex&amp;Tenor,AN1393,Trigger)</f>
        <v>49082</v>
      </c>
      <c r="AP1393" s="102" t="e">
        <f>_xll.qlIndexFixing($Z$5,AM1393,,Trigger)</f>
        <v>#VALUE!</v>
      </c>
      <c r="AQ1393" s="102">
        <f>_xll.qlIndexFixing($AR$1,AN1393,,Trigger)</f>
        <v>1.5160050132470571E-2</v>
      </c>
    </row>
    <row r="1394" spans="38:43" ht="11.25" customHeight="1" x14ac:dyDescent="0.25">
      <c r="AL1394" s="57" t="s">
        <v>44</v>
      </c>
      <c r="AM1394" s="56">
        <f>_xll.qlInterestRateIndexFixingDate(IborIndex&amp;Tenor,AN1394,Trigger)</f>
        <v>49055</v>
      </c>
      <c r="AN1394" s="56">
        <f>_xll.qlCalendarAdvance(Calendar,AN1393,AL1394,"f",,Trigger)</f>
        <v>49059</v>
      </c>
      <c r="AO1394" s="56">
        <f>_xll.qlInterestRateIndexMaturity(IborIndex&amp;Tenor,AN1394,Trigger)</f>
        <v>49089</v>
      </c>
      <c r="AP1394" s="102" t="e">
        <f>_xll.qlIndexFixing($Z$5,AM1394,,Trigger)</f>
        <v>#VALUE!</v>
      </c>
      <c r="AQ1394" s="102">
        <f>_xll.qlIndexFixing($AR$1,AN1394,,Trigger)</f>
        <v>1.5152904508133336E-2</v>
      </c>
    </row>
    <row r="1395" spans="38:43" ht="11.25" customHeight="1" x14ac:dyDescent="0.25">
      <c r="AL1395" s="57" t="s">
        <v>44</v>
      </c>
      <c r="AM1395" s="56">
        <f>_xll.qlInterestRateIndexFixingDate(IborIndex&amp;Tenor,AN1395,Trigger)</f>
        <v>49061</v>
      </c>
      <c r="AN1395" s="56">
        <f>_xll.qlCalendarAdvance(Calendar,AN1394,AL1395,"f",,Trigger)</f>
        <v>49066</v>
      </c>
      <c r="AO1395" s="56">
        <f>_xll.qlInterestRateIndexMaturity(IborIndex&amp;Tenor,AN1395,Trigger)</f>
        <v>49097</v>
      </c>
      <c r="AP1395" s="102" t="e">
        <f>_xll.qlIndexFixing($Z$5,AM1395,,Trigger)</f>
        <v>#VALUE!</v>
      </c>
      <c r="AQ1395" s="102">
        <f>_xll.qlIndexFixing($AR$1,AN1395,,Trigger)</f>
        <v>1.5145759329274755E-2</v>
      </c>
    </row>
    <row r="1396" spans="38:43" ht="11.25" customHeight="1" x14ac:dyDescent="0.25">
      <c r="AL1396" s="57" t="s">
        <v>44</v>
      </c>
      <c r="AM1396" s="56">
        <f>_xll.qlInterestRateIndexFixingDate(IborIndex&amp;Tenor,AN1396,Trigger)</f>
        <v>49069</v>
      </c>
      <c r="AN1396" s="56">
        <f>_xll.qlCalendarAdvance(Calendar,AN1395,AL1396,"f",,Trigger)</f>
        <v>49073</v>
      </c>
      <c r="AO1396" s="56">
        <f>_xll.qlInterestRateIndexMaturity(IborIndex&amp;Tenor,AN1396,Trigger)</f>
        <v>49104</v>
      </c>
      <c r="AP1396" s="102" t="e">
        <f>_xll.qlIndexFixing($Z$5,AM1396,,Trigger)</f>
        <v>#VALUE!</v>
      </c>
      <c r="AQ1396" s="102">
        <f>_xll.qlIndexFixing($AR$1,AN1396,,Trigger)</f>
        <v>1.513861477221129E-2</v>
      </c>
    </row>
    <row r="1397" spans="38:43" ht="11.25" customHeight="1" x14ac:dyDescent="0.25">
      <c r="AL1397" s="57" t="s">
        <v>44</v>
      </c>
      <c r="AM1397" s="56">
        <f>_xll.qlInterestRateIndexFixingDate(IborIndex&amp;Tenor,AN1397,Trigger)</f>
        <v>49076</v>
      </c>
      <c r="AN1397" s="56">
        <f>_xll.qlCalendarAdvance(Calendar,AN1396,AL1397,"f",,Trigger)</f>
        <v>49080</v>
      </c>
      <c r="AO1397" s="56">
        <f>_xll.qlInterestRateIndexMaturity(IborIndex&amp;Tenor,AN1397,Trigger)</f>
        <v>49111</v>
      </c>
      <c r="AP1397" s="102" t="e">
        <f>_xll.qlIndexFixing($Z$5,AM1397,,Trigger)</f>
        <v>#VALUE!</v>
      </c>
      <c r="AQ1397" s="102">
        <f>_xll.qlIndexFixing($AR$1,AN1397,,Trigger)</f>
        <v>1.5131471013259401E-2</v>
      </c>
    </row>
    <row r="1398" spans="38:43" ht="11.25" customHeight="1" x14ac:dyDescent="0.25">
      <c r="AL1398" s="57" t="s">
        <v>44</v>
      </c>
      <c r="AM1398" s="56">
        <f>_xll.qlInterestRateIndexFixingDate(IborIndex&amp;Tenor,AN1398,Trigger)</f>
        <v>49083</v>
      </c>
      <c r="AN1398" s="56">
        <f>_xll.qlCalendarAdvance(Calendar,AN1397,AL1398,"f",,Trigger)</f>
        <v>49087</v>
      </c>
      <c r="AO1398" s="56">
        <f>_xll.qlInterestRateIndexMaturity(IborIndex&amp;Tenor,AN1398,Trigger)</f>
        <v>49118</v>
      </c>
      <c r="AP1398" s="102" t="e">
        <f>_xll.qlIndexFixing($Z$5,AM1398,,Trigger)</f>
        <v>#VALUE!</v>
      </c>
      <c r="AQ1398" s="102">
        <f>_xll.qlIndexFixing($AR$1,AN1398,,Trigger)</f>
        <v>1.5124328228738049E-2</v>
      </c>
    </row>
    <row r="1399" spans="38:43" ht="11.25" customHeight="1" x14ac:dyDescent="0.25">
      <c r="AL1399" s="57" t="s">
        <v>44</v>
      </c>
      <c r="AM1399" s="56">
        <f>_xll.qlInterestRateIndexFixingDate(IborIndex&amp;Tenor,AN1399,Trigger)</f>
        <v>49090</v>
      </c>
      <c r="AN1399" s="56">
        <f>_xll.qlCalendarAdvance(Calendar,AN1398,AL1399,"f",,Trigger)</f>
        <v>49094</v>
      </c>
      <c r="AO1399" s="56">
        <f>_xll.qlInterestRateIndexMaturity(IborIndex&amp;Tenor,AN1399,Trigger)</f>
        <v>49125</v>
      </c>
      <c r="AP1399" s="102" t="e">
        <f>_xll.qlIndexFixing($Z$5,AM1399,,Trigger)</f>
        <v>#VALUE!</v>
      </c>
      <c r="AQ1399" s="102">
        <f>_xll.qlIndexFixing($AR$1,AN1399,,Trigger)</f>
        <v>1.5117186594963694E-2</v>
      </c>
    </row>
    <row r="1400" spans="38:43" ht="11.25" customHeight="1" x14ac:dyDescent="0.25">
      <c r="AL1400" s="57" t="s">
        <v>44</v>
      </c>
      <c r="AM1400" s="56">
        <f>_xll.qlInterestRateIndexFixingDate(IborIndex&amp;Tenor,AN1400,Trigger)</f>
        <v>49097</v>
      </c>
      <c r="AN1400" s="56">
        <f>_xll.qlCalendarAdvance(Calendar,AN1399,AL1400,"f",,Trigger)</f>
        <v>49101</v>
      </c>
      <c r="AO1400" s="56">
        <f>_xll.qlInterestRateIndexMaturity(IborIndex&amp;Tenor,AN1400,Trigger)</f>
        <v>49131</v>
      </c>
      <c r="AP1400" s="102" t="e">
        <f>_xll.qlIndexFixing($Z$5,AM1400,,Trigger)</f>
        <v>#VALUE!</v>
      </c>
      <c r="AQ1400" s="102">
        <f>_xll.qlIndexFixing($AR$1,AN1400,,Trigger)</f>
        <v>1.5110046288252799E-2</v>
      </c>
    </row>
    <row r="1401" spans="38:43" ht="11.25" customHeight="1" x14ac:dyDescent="0.25">
      <c r="AL1401" s="57" t="s">
        <v>44</v>
      </c>
      <c r="AM1401" s="56">
        <f>_xll.qlInterestRateIndexFixingDate(IborIndex&amp;Tenor,AN1401,Trigger)</f>
        <v>49104</v>
      </c>
      <c r="AN1401" s="56">
        <f>_xll.qlCalendarAdvance(Calendar,AN1400,AL1401,"f",,Trigger)</f>
        <v>49108</v>
      </c>
      <c r="AO1401" s="56">
        <f>_xll.qlInterestRateIndexMaturity(IborIndex&amp;Tenor,AN1401,Trigger)</f>
        <v>49138</v>
      </c>
      <c r="AP1401" s="102" t="e">
        <f>_xll.qlIndexFixing($Z$5,AM1401,,Trigger)</f>
        <v>#VALUE!</v>
      </c>
      <c r="AQ1401" s="102">
        <f>_xll.qlIndexFixing($AR$1,AN1401,,Trigger)</f>
        <v>1.5102907484919326E-2</v>
      </c>
    </row>
    <row r="1402" spans="38:43" ht="11.25" customHeight="1" x14ac:dyDescent="0.25">
      <c r="AL1402" s="57" t="s">
        <v>44</v>
      </c>
      <c r="AM1402" s="56">
        <f>_xll.qlInterestRateIndexFixingDate(IborIndex&amp;Tenor,AN1402,Trigger)</f>
        <v>49111</v>
      </c>
      <c r="AN1402" s="56">
        <f>_xll.qlCalendarAdvance(Calendar,AN1401,AL1402,"f",,Trigger)</f>
        <v>49115</v>
      </c>
      <c r="AO1402" s="56">
        <f>_xll.qlInterestRateIndexMaturity(IborIndex&amp;Tenor,AN1402,Trigger)</f>
        <v>49145</v>
      </c>
      <c r="AP1402" s="102" t="e">
        <f>_xll.qlIndexFixing($Z$5,AM1402,,Trigger)</f>
        <v>#VALUE!</v>
      </c>
      <c r="AQ1402" s="102">
        <f>_xll.qlIndexFixing($AR$1,AN1402,,Trigger)</f>
        <v>1.5095770361282235E-2</v>
      </c>
    </row>
    <row r="1403" spans="38:43" ht="11.25" customHeight="1" x14ac:dyDescent="0.25">
      <c r="AL1403" s="57" t="s">
        <v>44</v>
      </c>
      <c r="AM1403" s="56">
        <f>_xll.qlInterestRateIndexFixingDate(IborIndex&amp;Tenor,AN1403,Trigger)</f>
        <v>49118</v>
      </c>
      <c r="AN1403" s="56">
        <f>_xll.qlCalendarAdvance(Calendar,AN1402,AL1403,"f",,Trigger)</f>
        <v>49122</v>
      </c>
      <c r="AO1403" s="56">
        <f>_xll.qlInterestRateIndexMaturity(IborIndex&amp;Tenor,AN1403,Trigger)</f>
        <v>49152</v>
      </c>
      <c r="AP1403" s="102" t="e">
        <f>_xll.qlIndexFixing($Z$5,AM1403,,Trigger)</f>
        <v>#VALUE!</v>
      </c>
      <c r="AQ1403" s="102">
        <f>_xll.qlIndexFixing($AR$1,AN1403,,Trigger)</f>
        <v>1.5088635093650493E-2</v>
      </c>
    </row>
    <row r="1404" spans="38:43" ht="11.25" customHeight="1" x14ac:dyDescent="0.25">
      <c r="AL1404" s="57" t="s">
        <v>44</v>
      </c>
      <c r="AM1404" s="56">
        <f>_xll.qlInterestRateIndexFixingDate(IborIndex&amp;Tenor,AN1404,Trigger)</f>
        <v>49125</v>
      </c>
      <c r="AN1404" s="56">
        <f>_xll.qlCalendarAdvance(Calendar,AN1403,AL1404,"f",,Trigger)</f>
        <v>49129</v>
      </c>
      <c r="AO1404" s="56">
        <f>_xll.qlInterestRateIndexMaturity(IborIndex&amp;Tenor,AN1404,Trigger)</f>
        <v>49160</v>
      </c>
      <c r="AP1404" s="102" t="e">
        <f>_xll.qlIndexFixing($Z$5,AM1404,,Trigger)</f>
        <v>#VALUE!</v>
      </c>
      <c r="AQ1404" s="102">
        <f>_xll.qlIndexFixing($AR$1,AN1404,,Trigger)</f>
        <v>1.508150185834306E-2</v>
      </c>
    </row>
    <row r="1405" spans="38:43" ht="11.25" customHeight="1" x14ac:dyDescent="0.25">
      <c r="AL1405" s="57" t="s">
        <v>44</v>
      </c>
      <c r="AM1405" s="56">
        <f>_xll.qlInterestRateIndexFixingDate(IborIndex&amp;Tenor,AN1405,Trigger)</f>
        <v>49132</v>
      </c>
      <c r="AN1405" s="56">
        <f>_xll.qlCalendarAdvance(Calendar,AN1404,AL1405,"f",,Trigger)</f>
        <v>49136</v>
      </c>
      <c r="AO1405" s="56">
        <f>_xll.qlInterestRateIndexMaturity(IborIndex&amp;Tenor,AN1405,Trigger)</f>
        <v>49167</v>
      </c>
      <c r="AP1405" s="102" t="e">
        <f>_xll.qlIndexFixing($Z$5,AM1405,,Trigger)</f>
        <v>#VALUE!</v>
      </c>
      <c r="AQ1405" s="102">
        <f>_xll.qlIndexFixing($AR$1,AN1405,,Trigger)</f>
        <v>1.5074370831676398E-2</v>
      </c>
    </row>
    <row r="1406" spans="38:43" ht="11.25" customHeight="1" x14ac:dyDescent="0.25">
      <c r="AL1406" s="57" t="s">
        <v>44</v>
      </c>
      <c r="AM1406" s="56">
        <f>_xll.qlInterestRateIndexFixingDate(IborIndex&amp;Tenor,AN1406,Trigger)</f>
        <v>49139</v>
      </c>
      <c r="AN1406" s="56">
        <f>_xll.qlCalendarAdvance(Calendar,AN1405,AL1406,"f",,Trigger)</f>
        <v>49143</v>
      </c>
      <c r="AO1406" s="56">
        <f>_xll.qlInterestRateIndexMaturity(IborIndex&amp;Tenor,AN1406,Trigger)</f>
        <v>49174</v>
      </c>
      <c r="AP1406" s="102" t="e">
        <f>_xll.qlIndexFixing($Z$5,AM1406,,Trigger)</f>
        <v>#VALUE!</v>
      </c>
      <c r="AQ1406" s="102">
        <f>_xll.qlIndexFixing($AR$1,AN1406,,Trigger)</f>
        <v>1.5067242189956975E-2</v>
      </c>
    </row>
    <row r="1407" spans="38:43" ht="11.25" customHeight="1" x14ac:dyDescent="0.25">
      <c r="AL1407" s="57" t="s">
        <v>44</v>
      </c>
      <c r="AM1407" s="56">
        <f>_xll.qlInterestRateIndexFixingDate(IborIndex&amp;Tenor,AN1407,Trigger)</f>
        <v>49146</v>
      </c>
      <c r="AN1407" s="56">
        <f>_xll.qlCalendarAdvance(Calendar,AN1406,AL1407,"f",,Trigger)</f>
        <v>49150</v>
      </c>
      <c r="AO1407" s="56">
        <f>_xll.qlInterestRateIndexMaturity(IborIndex&amp;Tenor,AN1407,Trigger)</f>
        <v>49181</v>
      </c>
      <c r="AP1407" s="102" t="e">
        <f>_xll.qlIndexFixing($Z$5,AM1407,,Trigger)</f>
        <v>#VALUE!</v>
      </c>
      <c r="AQ1407" s="102">
        <f>_xll.qlIndexFixing($AR$1,AN1407,,Trigger)</f>
        <v>1.5060116109503752E-2</v>
      </c>
    </row>
    <row r="1408" spans="38:43" ht="11.25" customHeight="1" x14ac:dyDescent="0.25">
      <c r="AL1408" s="57" t="s">
        <v>44</v>
      </c>
      <c r="AM1408" s="56">
        <f>_xll.qlInterestRateIndexFixingDate(IborIndex&amp;Tenor,AN1408,Trigger)</f>
        <v>49153</v>
      </c>
      <c r="AN1408" s="56">
        <f>_xll.qlCalendarAdvance(Calendar,AN1407,AL1408,"f",,Trigger)</f>
        <v>49157</v>
      </c>
      <c r="AO1408" s="56">
        <f>_xll.qlInterestRateIndexMaturity(IborIndex&amp;Tenor,AN1408,Trigger)</f>
        <v>49188</v>
      </c>
      <c r="AP1408" s="102" t="e">
        <f>_xll.qlIndexFixing($Z$5,AM1408,,Trigger)</f>
        <v>#VALUE!</v>
      </c>
      <c r="AQ1408" s="102">
        <f>_xll.qlIndexFixing($AR$1,AN1408,,Trigger)</f>
        <v>1.5052992766625695E-2</v>
      </c>
    </row>
    <row r="1409" spans="38:43" ht="11.25" customHeight="1" x14ac:dyDescent="0.25">
      <c r="AL1409" s="57" t="s">
        <v>44</v>
      </c>
      <c r="AM1409" s="56">
        <f>_xll.qlInterestRateIndexFixingDate(IborIndex&amp;Tenor,AN1409,Trigger)</f>
        <v>49160</v>
      </c>
      <c r="AN1409" s="56">
        <f>_xll.qlCalendarAdvance(Calendar,AN1408,AL1409,"f",,Trigger)</f>
        <v>49164</v>
      </c>
      <c r="AO1409" s="56">
        <f>_xll.qlInterestRateIndexMaturity(IborIndex&amp;Tenor,AN1409,Trigger)</f>
        <v>49195</v>
      </c>
      <c r="AP1409" s="102" t="e">
        <f>_xll.qlIndexFixing($Z$5,AM1409,,Trigger)</f>
        <v>#VALUE!</v>
      </c>
      <c r="AQ1409" s="102">
        <f>_xll.qlIndexFixing($AR$1,AN1409,,Trigger)</f>
        <v>1.5045872337639266E-2</v>
      </c>
    </row>
    <row r="1410" spans="38:43" ht="11.25" customHeight="1" x14ac:dyDescent="0.25">
      <c r="AL1410" s="57" t="s">
        <v>44</v>
      </c>
      <c r="AM1410" s="56">
        <f>_xll.qlInterestRateIndexFixingDate(IborIndex&amp;Tenor,AN1410,Trigger)</f>
        <v>49167</v>
      </c>
      <c r="AN1410" s="56">
        <f>_xll.qlCalendarAdvance(Calendar,AN1409,AL1410,"f",,Trigger)</f>
        <v>49171</v>
      </c>
      <c r="AO1410" s="56">
        <f>_xll.qlInterestRateIndexMaturity(IborIndex&amp;Tenor,AN1410,Trigger)</f>
        <v>49202</v>
      </c>
      <c r="AP1410" s="102" t="e">
        <f>_xll.qlIndexFixing($Z$5,AM1410,,Trigger)</f>
        <v>#VALUE!</v>
      </c>
      <c r="AQ1410" s="102">
        <f>_xll.qlIndexFixing($AR$1,AN1410,,Trigger)</f>
        <v>1.5038754998850934E-2</v>
      </c>
    </row>
    <row r="1411" spans="38:43" ht="11.25" customHeight="1" x14ac:dyDescent="0.25">
      <c r="AL1411" s="57" t="s">
        <v>44</v>
      </c>
      <c r="AM1411" s="56">
        <f>_xll.qlInterestRateIndexFixingDate(IborIndex&amp;Tenor,AN1411,Trigger)</f>
        <v>49174</v>
      </c>
      <c r="AN1411" s="56">
        <f>_xll.qlCalendarAdvance(Calendar,AN1410,AL1411,"f",,Trigger)</f>
        <v>49178</v>
      </c>
      <c r="AO1411" s="56">
        <f>_xll.qlInterestRateIndexMaturity(IborIndex&amp;Tenor,AN1411,Trigger)</f>
        <v>49209</v>
      </c>
      <c r="AP1411" s="102" t="e">
        <f>_xll.qlIndexFixing($Z$5,AM1411,,Trigger)</f>
        <v>#VALUE!</v>
      </c>
      <c r="AQ1411" s="102">
        <f>_xll.qlIndexFixing($AR$1,AN1411,,Trigger)</f>
        <v>1.5031640926574663E-2</v>
      </c>
    </row>
    <row r="1412" spans="38:43" ht="11.25" customHeight="1" x14ac:dyDescent="0.25">
      <c r="AL1412" s="57" t="s">
        <v>44</v>
      </c>
      <c r="AM1412" s="56">
        <f>_xll.qlInterestRateIndexFixingDate(IborIndex&amp;Tenor,AN1412,Trigger)</f>
        <v>49181</v>
      </c>
      <c r="AN1412" s="56">
        <f>_xll.qlCalendarAdvance(Calendar,AN1411,AL1412,"f",,Trigger)</f>
        <v>49185</v>
      </c>
      <c r="AO1412" s="56">
        <f>_xll.qlInterestRateIndexMaturity(IborIndex&amp;Tenor,AN1412,Trigger)</f>
        <v>49216</v>
      </c>
      <c r="AP1412" s="102" t="e">
        <f>_xll.qlIndexFixing($Z$5,AM1412,,Trigger)</f>
        <v>#VALUE!</v>
      </c>
      <c r="AQ1412" s="102">
        <f>_xll.qlIndexFixing($AR$1,AN1412,,Trigger)</f>
        <v>1.5025112846482737E-2</v>
      </c>
    </row>
    <row r="1413" spans="38:43" ht="11.25" customHeight="1" x14ac:dyDescent="0.25">
      <c r="AL1413" s="57" t="s">
        <v>44</v>
      </c>
      <c r="AM1413" s="56">
        <f>_xll.qlInterestRateIndexFixingDate(IborIndex&amp;Tenor,AN1413,Trigger)</f>
        <v>49188</v>
      </c>
      <c r="AN1413" s="56">
        <f>_xll.qlCalendarAdvance(Calendar,AN1412,AL1413,"f",,Trigger)</f>
        <v>49192</v>
      </c>
      <c r="AO1413" s="56">
        <f>_xll.qlInterestRateIndexMaturity(IborIndex&amp;Tenor,AN1413,Trigger)</f>
        <v>49222</v>
      </c>
      <c r="AP1413" s="102" t="e">
        <f>_xll.qlIndexFixing($Z$5,AM1413,,Trigger)</f>
        <v>#VALUE!</v>
      </c>
      <c r="AQ1413" s="102">
        <f>_xll.qlIndexFixing($AR$1,AN1413,,Trigger)</f>
        <v>1.5017423286804166E-2</v>
      </c>
    </row>
    <row r="1414" spans="38:43" ht="11.25" customHeight="1" x14ac:dyDescent="0.25">
      <c r="AL1414" s="57" t="s">
        <v>44</v>
      </c>
      <c r="AM1414" s="56">
        <f>_xll.qlInterestRateIndexFixingDate(IborIndex&amp;Tenor,AN1414,Trigger)</f>
        <v>49195</v>
      </c>
      <c r="AN1414" s="56">
        <f>_xll.qlCalendarAdvance(Calendar,AN1413,AL1414,"f",,Trigger)</f>
        <v>49199</v>
      </c>
      <c r="AO1414" s="56">
        <f>_xll.qlInterestRateIndexMaturity(IborIndex&amp;Tenor,AN1414,Trigger)</f>
        <v>49229</v>
      </c>
      <c r="AP1414" s="102" t="e">
        <f>_xll.qlIndexFixing($Z$5,AM1414,,Trigger)</f>
        <v>#VALUE!</v>
      </c>
      <c r="AQ1414" s="102">
        <f>_xll.qlIndexFixing($AR$1,AN1414,,Trigger)</f>
        <v>1.5010320071930372E-2</v>
      </c>
    </row>
    <row r="1415" spans="38:43" ht="11.25" customHeight="1" x14ac:dyDescent="0.25">
      <c r="AL1415" s="57" t="s">
        <v>44</v>
      </c>
      <c r="AM1415" s="56">
        <f>_xll.qlInterestRateIndexFixingDate(IborIndex&amp;Tenor,AN1415,Trigger)</f>
        <v>49202</v>
      </c>
      <c r="AN1415" s="56">
        <f>_xll.qlCalendarAdvance(Calendar,AN1414,AL1415,"f",,Trigger)</f>
        <v>49206</v>
      </c>
      <c r="AO1415" s="56">
        <f>_xll.qlInterestRateIndexMaturity(IborIndex&amp;Tenor,AN1415,Trigger)</f>
        <v>49236</v>
      </c>
      <c r="AP1415" s="102" t="e">
        <f>_xll.qlIndexFixing($Z$5,AM1415,,Trigger)</f>
        <v>#VALUE!</v>
      </c>
      <c r="AQ1415" s="102">
        <f>_xll.qlIndexFixing($AR$1,AN1415,,Trigger)</f>
        <v>1.5003220828807007E-2</v>
      </c>
    </row>
    <row r="1416" spans="38:43" ht="11.25" customHeight="1" x14ac:dyDescent="0.25">
      <c r="AL1416" s="57" t="s">
        <v>44</v>
      </c>
      <c r="AM1416" s="56">
        <f>_xll.qlInterestRateIndexFixingDate(IborIndex&amp;Tenor,AN1416,Trigger)</f>
        <v>49209</v>
      </c>
      <c r="AN1416" s="56">
        <f>_xll.qlCalendarAdvance(Calendar,AN1415,AL1416,"f",,Trigger)</f>
        <v>49213</v>
      </c>
      <c r="AO1416" s="56">
        <f>_xll.qlInterestRateIndexMaturity(IborIndex&amp;Tenor,AN1416,Trigger)</f>
        <v>49243</v>
      </c>
      <c r="AP1416" s="102" t="e">
        <f>_xll.qlIndexFixing($Z$5,AM1416,,Trigger)</f>
        <v>#VALUE!</v>
      </c>
      <c r="AQ1416" s="102">
        <f>_xll.qlIndexFixing($AR$1,AN1416,,Trigger)</f>
        <v>1.4996125733745536E-2</v>
      </c>
    </row>
    <row r="1417" spans="38:43" ht="11.25" customHeight="1" x14ac:dyDescent="0.25">
      <c r="AL1417" s="57" t="s">
        <v>44</v>
      </c>
      <c r="AM1417" s="56">
        <f>_xll.qlInterestRateIndexFixingDate(IborIndex&amp;Tenor,AN1417,Trigger)</f>
        <v>49216</v>
      </c>
      <c r="AN1417" s="56">
        <f>_xll.qlCalendarAdvance(Calendar,AN1416,AL1417,"f",,Trigger)</f>
        <v>49220</v>
      </c>
      <c r="AO1417" s="56">
        <f>_xll.qlInterestRateIndexMaturity(IborIndex&amp;Tenor,AN1417,Trigger)</f>
        <v>49251</v>
      </c>
      <c r="AP1417" s="102" t="e">
        <f>_xll.qlIndexFixing($Z$5,AM1417,,Trigger)</f>
        <v>#VALUE!</v>
      </c>
      <c r="AQ1417" s="102">
        <f>_xll.qlIndexFixing($AR$1,AN1417,,Trigger)</f>
        <v>1.4989034963057424E-2</v>
      </c>
    </row>
    <row r="1418" spans="38:43" ht="11.25" customHeight="1" x14ac:dyDescent="0.25">
      <c r="AL1418" s="57" t="s">
        <v>44</v>
      </c>
      <c r="AM1418" s="56">
        <f>_xll.qlInterestRateIndexFixingDate(IborIndex&amp;Tenor,AN1418,Trigger)</f>
        <v>49223</v>
      </c>
      <c r="AN1418" s="56">
        <f>_xll.qlCalendarAdvance(Calendar,AN1417,AL1418,"f",,Trigger)</f>
        <v>49227</v>
      </c>
      <c r="AO1418" s="56">
        <f>_xll.qlInterestRateIndexMaturity(IborIndex&amp;Tenor,AN1418,Trigger)</f>
        <v>49258</v>
      </c>
      <c r="AP1418" s="102" t="e">
        <f>_xll.qlIndexFixing($Z$5,AM1418,,Trigger)</f>
        <v>#VALUE!</v>
      </c>
      <c r="AQ1418" s="102">
        <f>_xll.qlIndexFixing($AR$1,AN1418,,Trigger)</f>
        <v>1.4981948693046643E-2</v>
      </c>
    </row>
    <row r="1419" spans="38:43" ht="11.25" customHeight="1" x14ac:dyDescent="0.25">
      <c r="AL1419" s="57" t="s">
        <v>44</v>
      </c>
      <c r="AM1419" s="56">
        <f>_xll.qlInterestRateIndexFixingDate(IborIndex&amp;Tenor,AN1419,Trigger)</f>
        <v>49230</v>
      </c>
      <c r="AN1419" s="56">
        <f>_xll.qlCalendarAdvance(Calendar,AN1418,AL1419,"f",,Trigger)</f>
        <v>49234</v>
      </c>
      <c r="AO1419" s="56">
        <f>_xll.qlInterestRateIndexMaturity(IborIndex&amp;Tenor,AN1419,Trigger)</f>
        <v>49265</v>
      </c>
      <c r="AP1419" s="102" t="e">
        <f>_xll.qlIndexFixing($Z$5,AM1419,,Trigger)</f>
        <v>#VALUE!</v>
      </c>
      <c r="AQ1419" s="102">
        <f>_xll.qlIndexFixing($AR$1,AN1419,,Trigger)</f>
        <v>1.497486710002216E-2</v>
      </c>
    </row>
    <row r="1420" spans="38:43" ht="11.25" customHeight="1" x14ac:dyDescent="0.25">
      <c r="AL1420" s="57" t="s">
        <v>44</v>
      </c>
      <c r="AM1420" s="56">
        <f>_xll.qlInterestRateIndexFixingDate(IborIndex&amp;Tenor,AN1420,Trigger)</f>
        <v>49237</v>
      </c>
      <c r="AN1420" s="56">
        <f>_xll.qlCalendarAdvance(Calendar,AN1419,AL1420,"f",,Trigger)</f>
        <v>49241</v>
      </c>
      <c r="AO1420" s="56">
        <f>_xll.qlInterestRateIndexMaturity(IborIndex&amp;Tenor,AN1420,Trigger)</f>
        <v>49272</v>
      </c>
      <c r="AP1420" s="102" t="e">
        <f>_xll.qlIndexFixing($Z$5,AM1420,,Trigger)</f>
        <v>#VALUE!</v>
      </c>
      <c r="AQ1420" s="102">
        <f>_xll.qlIndexFixing($AR$1,AN1420,,Trigger)</f>
        <v>1.4967790360295441E-2</v>
      </c>
    </row>
    <row r="1421" spans="38:43" ht="11.25" customHeight="1" x14ac:dyDescent="0.25">
      <c r="AL1421" s="57" t="s">
        <v>44</v>
      </c>
      <c r="AM1421" s="56">
        <f>_xll.qlInterestRateIndexFixingDate(IborIndex&amp;Tenor,AN1421,Trigger)</f>
        <v>49244</v>
      </c>
      <c r="AN1421" s="56">
        <f>_xll.qlCalendarAdvance(Calendar,AN1420,AL1421,"f",,Trigger)</f>
        <v>49248</v>
      </c>
      <c r="AO1421" s="56">
        <f>_xll.qlInterestRateIndexMaturity(IborIndex&amp;Tenor,AN1421,Trigger)</f>
        <v>49278</v>
      </c>
      <c r="AP1421" s="102" t="e">
        <f>_xll.qlIndexFixing($Z$5,AM1421,,Trigger)</f>
        <v>#VALUE!</v>
      </c>
      <c r="AQ1421" s="102">
        <f>_xll.qlIndexFixing($AR$1,AN1421,,Trigger)</f>
        <v>1.4960718650165461E-2</v>
      </c>
    </row>
    <row r="1422" spans="38:43" ht="11.25" customHeight="1" x14ac:dyDescent="0.25">
      <c r="AL1422" s="57" t="s">
        <v>44</v>
      </c>
      <c r="AM1422" s="56">
        <f>_xll.qlInterestRateIndexFixingDate(IborIndex&amp;Tenor,AN1422,Trigger)</f>
        <v>49251</v>
      </c>
      <c r="AN1422" s="56">
        <f>_xll.qlCalendarAdvance(Calendar,AN1421,AL1422,"f",,Trigger)</f>
        <v>49255</v>
      </c>
      <c r="AO1422" s="56">
        <f>_xll.qlInterestRateIndexMaturity(IborIndex&amp;Tenor,AN1422,Trigger)</f>
        <v>49285</v>
      </c>
      <c r="AP1422" s="102" t="e">
        <f>_xll.qlIndexFixing($Z$5,AM1422,,Trigger)</f>
        <v>#VALUE!</v>
      </c>
      <c r="AQ1422" s="102">
        <f>_xll.qlIndexFixing($AR$1,AN1422,,Trigger)</f>
        <v>1.4953652145946184E-2</v>
      </c>
    </row>
    <row r="1423" spans="38:43" ht="11.25" customHeight="1" x14ac:dyDescent="0.25">
      <c r="AL1423" s="57" t="s">
        <v>44</v>
      </c>
      <c r="AM1423" s="56">
        <f>_xll.qlInterestRateIndexFixingDate(IborIndex&amp;Tenor,AN1423,Trigger)</f>
        <v>49258</v>
      </c>
      <c r="AN1423" s="56">
        <f>_xll.qlCalendarAdvance(Calendar,AN1422,AL1423,"f",,Trigger)</f>
        <v>49262</v>
      </c>
      <c r="AO1423" s="56">
        <f>_xll.qlInterestRateIndexMaturity(IborIndex&amp;Tenor,AN1423,Trigger)</f>
        <v>49292</v>
      </c>
      <c r="AP1423" s="102" t="e">
        <f>_xll.qlIndexFixing($Z$5,AM1423,,Trigger)</f>
        <v>#VALUE!</v>
      </c>
      <c r="AQ1423" s="102">
        <f>_xll.qlIndexFixing($AR$1,AN1423,,Trigger)</f>
        <v>1.494659102394158E-2</v>
      </c>
    </row>
    <row r="1424" spans="38:43" ht="11.25" customHeight="1" x14ac:dyDescent="0.25">
      <c r="AL1424" s="57" t="s">
        <v>44</v>
      </c>
      <c r="AM1424" s="56">
        <f>_xll.qlInterestRateIndexFixingDate(IborIndex&amp;Tenor,AN1424,Trigger)</f>
        <v>49265</v>
      </c>
      <c r="AN1424" s="56">
        <f>_xll.qlCalendarAdvance(Calendar,AN1423,AL1424,"f",,Trigger)</f>
        <v>49269</v>
      </c>
      <c r="AO1424" s="56">
        <f>_xll.qlInterestRateIndexMaturity(IborIndex&amp;Tenor,AN1424,Trigger)</f>
        <v>49299</v>
      </c>
      <c r="AP1424" s="102" t="e">
        <f>_xll.qlIndexFixing($Z$5,AM1424,,Trigger)</f>
        <v>#VALUE!</v>
      </c>
      <c r="AQ1424" s="102">
        <f>_xll.qlIndexFixing($AR$1,AN1424,,Trigger)</f>
        <v>1.493914826370493E-2</v>
      </c>
    </row>
    <row r="1425" spans="38:43" ht="11.25" customHeight="1" x14ac:dyDescent="0.25">
      <c r="AL1425" s="57" t="s">
        <v>44</v>
      </c>
      <c r="AM1425" s="56">
        <f>_xll.qlInterestRateIndexFixingDate(IborIndex&amp;Tenor,AN1425,Trigger)</f>
        <v>49272</v>
      </c>
      <c r="AN1425" s="56">
        <f>_xll.qlCalendarAdvance(Calendar,AN1424,AL1425,"f",,Trigger)</f>
        <v>49276</v>
      </c>
      <c r="AO1425" s="56">
        <f>_xll.qlInterestRateIndexMaturity(IborIndex&amp;Tenor,AN1425,Trigger)</f>
        <v>49306</v>
      </c>
      <c r="AP1425" s="102" t="e">
        <f>_xll.qlIndexFixing($Z$5,AM1425,,Trigger)</f>
        <v>#VALUE!</v>
      </c>
      <c r="AQ1425" s="102">
        <f>_xll.qlIndexFixing($AR$1,AN1425,,Trigger)</f>
        <v>1.4933066086381846E-2</v>
      </c>
    </row>
    <row r="1426" spans="38:43" ht="11.25" customHeight="1" x14ac:dyDescent="0.25">
      <c r="AL1426" s="57" t="s">
        <v>44</v>
      </c>
      <c r="AM1426" s="56">
        <f>_xll.qlInterestRateIndexFixingDate(IborIndex&amp;Tenor,AN1426,Trigger)</f>
        <v>49279</v>
      </c>
      <c r="AN1426" s="56">
        <f>_xll.qlCalendarAdvance(Calendar,AN1425,AL1426,"f",,Trigger)</f>
        <v>49283</v>
      </c>
      <c r="AO1426" s="56">
        <f>_xll.qlInterestRateIndexMaturity(IborIndex&amp;Tenor,AN1426,Trigger)</f>
        <v>49314</v>
      </c>
      <c r="AP1426" s="102" t="e">
        <f>_xll.qlIndexFixing($Z$5,AM1426,,Trigger)</f>
        <v>#VALUE!</v>
      </c>
      <c r="AQ1426" s="102">
        <f>_xll.qlIndexFixing($AR$1,AN1426,,Trigger)</f>
        <v>1.4925441714258025E-2</v>
      </c>
    </row>
    <row r="1427" spans="38:43" ht="11.25" customHeight="1" x14ac:dyDescent="0.25">
      <c r="AL1427" s="57" t="s">
        <v>44</v>
      </c>
      <c r="AM1427" s="56">
        <f>_xll.qlInterestRateIndexFixingDate(IborIndex&amp;Tenor,AN1427,Trigger)</f>
        <v>49286</v>
      </c>
      <c r="AN1427" s="56">
        <f>_xll.qlCalendarAdvance(Calendar,AN1426,AL1427,"f",,Trigger)</f>
        <v>49290</v>
      </c>
      <c r="AO1427" s="56">
        <f>_xll.qlInterestRateIndexMaturity(IborIndex&amp;Tenor,AN1427,Trigger)</f>
        <v>49321</v>
      </c>
      <c r="AP1427" s="102" t="e">
        <f>_xll.qlIndexFixing($Z$5,AM1427,,Trigger)</f>
        <v>#VALUE!</v>
      </c>
      <c r="AQ1427" s="102">
        <f>_xll.qlIndexFixing($AR$1,AN1427,,Trigger)</f>
        <v>1.4918403884159326E-2</v>
      </c>
    </row>
    <row r="1428" spans="38:43" ht="11.25" customHeight="1" x14ac:dyDescent="0.25">
      <c r="AL1428" s="57" t="s">
        <v>44</v>
      </c>
      <c r="AM1428" s="56">
        <f>_xll.qlInterestRateIndexFixingDate(IborIndex&amp;Tenor,AN1428,Trigger)</f>
        <v>49293</v>
      </c>
      <c r="AN1428" s="56">
        <f>_xll.qlCalendarAdvance(Calendar,AN1427,AL1428,"f",,Trigger)</f>
        <v>49297</v>
      </c>
      <c r="AO1428" s="56">
        <f>_xll.qlInterestRateIndexMaturity(IborIndex&amp;Tenor,AN1428,Trigger)</f>
        <v>49328</v>
      </c>
      <c r="AP1428" s="102" t="e">
        <f>_xll.qlIndexFixing($Z$5,AM1428,,Trigger)</f>
        <v>#VALUE!</v>
      </c>
      <c r="AQ1428" s="102">
        <f>_xll.qlIndexFixing($AR$1,AN1428,,Trigger)</f>
        <v>1.4911372317797655E-2</v>
      </c>
    </row>
    <row r="1429" spans="38:43" ht="11.25" customHeight="1" x14ac:dyDescent="0.25">
      <c r="AL1429" s="57" t="s">
        <v>44</v>
      </c>
      <c r="AM1429" s="56">
        <f>_xll.qlInterestRateIndexFixingDate(IborIndex&amp;Tenor,AN1429,Trigger)</f>
        <v>49299</v>
      </c>
      <c r="AN1429" s="56">
        <f>_xll.qlCalendarAdvance(Calendar,AN1428,AL1429,"f",,Trigger)</f>
        <v>49305</v>
      </c>
      <c r="AO1429" s="56">
        <f>_xll.qlInterestRateIndexMaturity(IborIndex&amp;Tenor,AN1429,Trigger)</f>
        <v>49338</v>
      </c>
      <c r="AP1429" s="102" t="e">
        <f>_xll.qlIndexFixing($Z$5,AM1429,,Trigger)</f>
        <v>#VALUE!</v>
      </c>
      <c r="AQ1429" s="102">
        <f>_xll.qlIndexFixing($AR$1,AN1429,,Trigger)</f>
        <v>1.4903151362641866E-2</v>
      </c>
    </row>
    <row r="1430" spans="38:43" ht="11.25" customHeight="1" x14ac:dyDescent="0.25">
      <c r="AL1430" s="57" t="s">
        <v>44</v>
      </c>
      <c r="AM1430" s="56">
        <f>_xll.qlInterestRateIndexFixingDate(IborIndex&amp;Tenor,AN1430,Trigger)</f>
        <v>49307</v>
      </c>
      <c r="AN1430" s="56">
        <f>_xll.qlCalendarAdvance(Calendar,AN1429,AL1430,"f",,Trigger)</f>
        <v>49312</v>
      </c>
      <c r="AO1430" s="56">
        <f>_xll.qlInterestRateIndexMaturity(IborIndex&amp;Tenor,AN1430,Trigger)</f>
        <v>49345</v>
      </c>
      <c r="AP1430" s="102" t="e">
        <f>_xll.qlIndexFixing($Z$5,AM1430,,Trigger)</f>
        <v>#VALUE!</v>
      </c>
      <c r="AQ1430" s="102">
        <f>_xll.qlIndexFixing($AR$1,AN1430,,Trigger)</f>
        <v>1.4896519177142581E-2</v>
      </c>
    </row>
    <row r="1431" spans="38:43" ht="11.25" customHeight="1" x14ac:dyDescent="0.25">
      <c r="AL1431" s="57" t="s">
        <v>44</v>
      </c>
      <c r="AM1431" s="56">
        <f>_xll.qlInterestRateIndexFixingDate(IborIndex&amp;Tenor,AN1431,Trigger)</f>
        <v>49317</v>
      </c>
      <c r="AN1431" s="56">
        <f>_xll.qlCalendarAdvance(Calendar,AN1430,AL1431,"f",,Trigger)</f>
        <v>49319</v>
      </c>
      <c r="AO1431" s="56">
        <f>_xll.qlInterestRateIndexMaturity(IborIndex&amp;Tenor,AN1431,Trigger)</f>
        <v>49352</v>
      </c>
      <c r="AP1431" s="102" t="e">
        <f>_xll.qlIndexFixing($Z$5,AM1431,,Trigger)</f>
        <v>#VALUE!</v>
      </c>
      <c r="AQ1431" s="102">
        <f>_xll.qlIndexFixing($AR$1,AN1431,,Trigger)</f>
        <v>1.4889508232164462E-2</v>
      </c>
    </row>
    <row r="1432" spans="38:43" ht="11.25" customHeight="1" x14ac:dyDescent="0.25">
      <c r="AL1432" s="57" t="s">
        <v>44</v>
      </c>
      <c r="AM1432" s="56">
        <f>_xll.qlInterestRateIndexFixingDate(IborIndex&amp;Tenor,AN1432,Trigger)</f>
        <v>49324</v>
      </c>
      <c r="AN1432" s="56">
        <f>_xll.qlCalendarAdvance(Calendar,AN1431,AL1432,"f",,Trigger)</f>
        <v>49326</v>
      </c>
      <c r="AO1432" s="56">
        <f>_xll.qlInterestRateIndexMaturity(IborIndex&amp;Tenor,AN1432,Trigger)</f>
        <v>49359</v>
      </c>
      <c r="AP1432" s="102" t="e">
        <f>_xll.qlIndexFixing($Z$5,AM1432,,Trigger)</f>
        <v>#VALUE!</v>
      </c>
      <c r="AQ1432" s="102">
        <f>_xll.qlIndexFixing($AR$1,AN1432,,Trigger)</f>
        <v>1.4882504268301386E-2</v>
      </c>
    </row>
    <row r="1433" spans="38:43" ht="11.25" customHeight="1" x14ac:dyDescent="0.25">
      <c r="AL1433" s="57" t="s">
        <v>44</v>
      </c>
      <c r="AM1433" s="56">
        <f>_xll.qlInterestRateIndexFixingDate(IborIndex&amp;Tenor,AN1433,Trigger)</f>
        <v>49331</v>
      </c>
      <c r="AN1433" s="56">
        <f>_xll.qlCalendarAdvance(Calendar,AN1432,AL1433,"f",,Trigger)</f>
        <v>49333</v>
      </c>
      <c r="AO1433" s="56">
        <f>_xll.qlInterestRateIndexMaturity(IborIndex&amp;Tenor,AN1433,Trigger)</f>
        <v>49366</v>
      </c>
      <c r="AP1433" s="102" t="e">
        <f>_xll.qlIndexFixing($Z$5,AM1433,,Trigger)</f>
        <v>#VALUE!</v>
      </c>
      <c r="AQ1433" s="102">
        <f>_xll.qlIndexFixing($AR$1,AN1433,,Trigger)</f>
        <v>1.4875507461851034E-2</v>
      </c>
    </row>
    <row r="1434" spans="38:43" ht="11.25" customHeight="1" x14ac:dyDescent="0.25">
      <c r="AL1434" s="57" t="s">
        <v>44</v>
      </c>
      <c r="AM1434" s="56">
        <f>_xll.qlInterestRateIndexFixingDate(IborIndex&amp;Tenor,AN1434,Trigger)</f>
        <v>49338</v>
      </c>
      <c r="AN1434" s="56">
        <f>_xll.qlCalendarAdvance(Calendar,AN1433,AL1434,"f",,Trigger)</f>
        <v>49340</v>
      </c>
      <c r="AO1434" s="56">
        <f>_xll.qlInterestRateIndexMaturity(IborIndex&amp;Tenor,AN1434,Trigger)</f>
        <v>49368</v>
      </c>
      <c r="AP1434" s="102" t="e">
        <f>_xll.qlIndexFixing($Z$5,AM1434,,Trigger)</f>
        <v>#VALUE!</v>
      </c>
      <c r="AQ1434" s="102">
        <f>_xll.qlIndexFixing($AR$1,AN1434,,Trigger)</f>
        <v>1.4869093091899162E-2</v>
      </c>
    </row>
    <row r="1435" spans="38:43" ht="11.25" customHeight="1" x14ac:dyDescent="0.25">
      <c r="AL1435" s="57" t="s">
        <v>44</v>
      </c>
      <c r="AM1435" s="56">
        <f>_xll.qlInterestRateIndexFixingDate(IborIndex&amp;Tenor,AN1435,Trigger)</f>
        <v>49345</v>
      </c>
      <c r="AN1435" s="56">
        <f>_xll.qlCalendarAdvance(Calendar,AN1434,AL1435,"f",,Trigger)</f>
        <v>49347</v>
      </c>
      <c r="AO1435" s="56">
        <f>_xll.qlInterestRateIndexMaturity(IborIndex&amp;Tenor,AN1435,Trigger)</f>
        <v>49375</v>
      </c>
      <c r="AP1435" s="102" t="e">
        <f>_xll.qlIndexFixing($Z$5,AM1435,,Trigger)</f>
        <v>#VALUE!</v>
      </c>
      <c r="AQ1435" s="102">
        <f>_xll.qlIndexFixing($AR$1,AN1435,,Trigger)</f>
        <v>1.4862110343071435E-2</v>
      </c>
    </row>
    <row r="1436" spans="38:43" ht="11.25" customHeight="1" x14ac:dyDescent="0.25">
      <c r="AL1436" s="57" t="s">
        <v>44</v>
      </c>
      <c r="AM1436" s="56">
        <f>_xll.qlInterestRateIndexFixingDate(IborIndex&amp;Tenor,AN1436,Trigger)</f>
        <v>49352</v>
      </c>
      <c r="AN1436" s="56">
        <f>_xll.qlCalendarAdvance(Calendar,AN1435,AL1436,"f",,Trigger)</f>
        <v>49354</v>
      </c>
      <c r="AO1436" s="56">
        <f>_xll.qlInterestRateIndexMaturity(IborIndex&amp;Tenor,AN1436,Trigger)</f>
        <v>49382</v>
      </c>
      <c r="AP1436" s="102" t="e">
        <f>_xll.qlIndexFixing($Z$5,AM1436,,Trigger)</f>
        <v>#VALUE!</v>
      </c>
      <c r="AQ1436" s="102">
        <f>_xll.qlIndexFixing($AR$1,AN1436,,Trigger)</f>
        <v>1.4855135241406612E-2</v>
      </c>
    </row>
    <row r="1437" spans="38:43" ht="11.25" customHeight="1" x14ac:dyDescent="0.25">
      <c r="AL1437" s="57" t="s">
        <v>44</v>
      </c>
      <c r="AM1437" s="56">
        <f>_xll.qlInterestRateIndexFixingDate(IborIndex&amp;Tenor,AN1437,Trigger)</f>
        <v>49359</v>
      </c>
      <c r="AN1437" s="56">
        <f>_xll.qlCalendarAdvance(Calendar,AN1436,AL1437,"f",,Trigger)</f>
        <v>49361</v>
      </c>
      <c r="AO1437" s="56">
        <f>_xll.qlInterestRateIndexMaturity(IborIndex&amp;Tenor,AN1437,Trigger)</f>
        <v>49389</v>
      </c>
      <c r="AP1437" s="102" t="e">
        <f>_xll.qlIndexFixing($Z$5,AM1437,,Trigger)</f>
        <v>#VALUE!</v>
      </c>
      <c r="AQ1437" s="102">
        <f>_xll.qlIndexFixing($AR$1,AN1437,,Trigger)</f>
        <v>1.484740450707428E-2</v>
      </c>
    </row>
    <row r="1438" spans="38:43" ht="11.25" customHeight="1" x14ac:dyDescent="0.25">
      <c r="AL1438" s="57" t="s">
        <v>44</v>
      </c>
      <c r="AM1438" s="56">
        <f>_xll.qlInterestRateIndexFixingDate(IborIndex&amp;Tenor,AN1438,Trigger)</f>
        <v>49366</v>
      </c>
      <c r="AN1438" s="56">
        <f>_xll.qlCalendarAdvance(Calendar,AN1437,AL1438,"f",,Trigger)</f>
        <v>49368</v>
      </c>
      <c r="AO1438" s="56">
        <f>_xll.qlInterestRateIndexMaturity(IborIndex&amp;Tenor,AN1438,Trigger)</f>
        <v>49398</v>
      </c>
      <c r="AP1438" s="102" t="e">
        <f>_xll.qlIndexFixing($Z$5,AM1438,,Trigger)</f>
        <v>#VALUE!</v>
      </c>
      <c r="AQ1438" s="102">
        <f>_xll.qlIndexFixing($AR$1,AN1438,,Trigger)</f>
        <v>1.4840636961069961E-2</v>
      </c>
    </row>
    <row r="1439" spans="38:43" ht="11.25" customHeight="1" x14ac:dyDescent="0.25">
      <c r="AL1439" s="57" t="s">
        <v>44</v>
      </c>
      <c r="AM1439" s="56">
        <f>_xll.qlInterestRateIndexFixingDate(IborIndex&amp;Tenor,AN1439,Trigger)</f>
        <v>49373</v>
      </c>
      <c r="AN1439" s="56">
        <f>_xll.qlCalendarAdvance(Calendar,AN1438,AL1439,"f",,Trigger)</f>
        <v>49375</v>
      </c>
      <c r="AO1439" s="56">
        <f>_xll.qlInterestRateIndexMaturity(IborIndex&amp;Tenor,AN1439,Trigger)</f>
        <v>49408</v>
      </c>
      <c r="AP1439" s="102" t="e">
        <f>_xll.qlIndexFixing($Z$5,AM1439,,Trigger)</f>
        <v>#VALUE!</v>
      </c>
      <c r="AQ1439" s="102">
        <f>_xll.qlIndexFixing($AR$1,AN1439,,Trigger)</f>
        <v>1.4833686801262288E-2</v>
      </c>
    </row>
    <row r="1440" spans="38:43" ht="11.25" customHeight="1" x14ac:dyDescent="0.25">
      <c r="AL1440" s="57" t="s">
        <v>44</v>
      </c>
      <c r="AM1440" s="56">
        <f>_xll.qlInterestRateIndexFixingDate(IborIndex&amp;Tenor,AN1440,Trigger)</f>
        <v>49380</v>
      </c>
      <c r="AN1440" s="56">
        <f>_xll.qlCalendarAdvance(Calendar,AN1439,AL1440,"f",,Trigger)</f>
        <v>49382</v>
      </c>
      <c r="AO1440" s="56">
        <f>_xll.qlInterestRateIndexMaturity(IborIndex&amp;Tenor,AN1440,Trigger)</f>
        <v>49415</v>
      </c>
      <c r="AP1440" s="102" t="e">
        <f>_xll.qlIndexFixing($Z$5,AM1440,,Trigger)</f>
        <v>#VALUE!</v>
      </c>
      <c r="AQ1440" s="102">
        <f>_xll.qlIndexFixing($AR$1,AN1440,,Trigger)</f>
        <v>1.4826745032917624E-2</v>
      </c>
    </row>
    <row r="1441" spans="38:43" ht="11.25" customHeight="1" x14ac:dyDescent="0.25">
      <c r="AL1441" s="57" t="s">
        <v>44</v>
      </c>
      <c r="AM1441" s="56">
        <f>_xll.qlInterestRateIndexFixingDate(IborIndex&amp;Tenor,AN1441,Trigger)</f>
        <v>49387</v>
      </c>
      <c r="AN1441" s="56">
        <f>_xll.qlCalendarAdvance(Calendar,AN1440,AL1441,"f",,Trigger)</f>
        <v>49389</v>
      </c>
      <c r="AO1441" s="56">
        <f>_xll.qlInterestRateIndexMaturity(IborIndex&amp;Tenor,AN1441,Trigger)</f>
        <v>49422</v>
      </c>
      <c r="AP1441" s="102" t="e">
        <f>_xll.qlIndexFixing($Z$5,AM1441,,Trigger)</f>
        <v>#VALUE!</v>
      </c>
      <c r="AQ1441" s="102">
        <f>_xll.qlIndexFixing($AR$1,AN1441,,Trigger)</f>
        <v>1.4815853918014786E-2</v>
      </c>
    </row>
    <row r="1442" spans="38:43" ht="11.25" customHeight="1" x14ac:dyDescent="0.25">
      <c r="AL1442" s="57" t="s">
        <v>44</v>
      </c>
      <c r="AM1442" s="56">
        <f>_xll.qlInterestRateIndexFixingDate(IborIndex&amp;Tenor,AN1442,Trigger)</f>
        <v>49390</v>
      </c>
      <c r="AN1442" s="56">
        <f>_xll.qlCalendarAdvance(Calendar,AN1441,AL1442,"f",,Trigger)</f>
        <v>49396</v>
      </c>
      <c r="AO1442" s="56">
        <f>_xll.qlInterestRateIndexMaturity(IborIndex&amp;Tenor,AN1442,Trigger)</f>
        <v>49429</v>
      </c>
      <c r="AP1442" s="102" t="e">
        <f>_xll.qlIndexFixing($Z$5,AM1442,,Trigger)</f>
        <v>#VALUE!</v>
      </c>
      <c r="AQ1442" s="102">
        <f>_xll.qlIndexFixing($AR$1,AN1442,,Trigger)</f>
        <v>1.4812887375790014E-2</v>
      </c>
    </row>
    <row r="1443" spans="38:43" ht="11.25" customHeight="1" x14ac:dyDescent="0.25">
      <c r="AL1443" s="57" t="s">
        <v>44</v>
      </c>
      <c r="AM1443" s="56">
        <f>_xll.qlInterestRateIndexFixingDate(IborIndex&amp;Tenor,AN1443,Trigger)</f>
        <v>49401</v>
      </c>
      <c r="AN1443" s="56">
        <f>_xll.qlCalendarAdvance(Calendar,AN1442,AL1443,"f",,Trigger)</f>
        <v>49403</v>
      </c>
      <c r="AO1443" s="56">
        <f>_xll.qlInterestRateIndexMaturity(IborIndex&amp;Tenor,AN1443,Trigger)</f>
        <v>49433</v>
      </c>
      <c r="AP1443" s="102" t="e">
        <f>_xll.qlIndexFixing($Z$5,AM1443,,Trigger)</f>
        <v>#VALUE!</v>
      </c>
      <c r="AQ1443" s="102">
        <f>_xll.qlIndexFixing($AR$1,AN1443,,Trigger)</f>
        <v>1.480597183958697E-2</v>
      </c>
    </row>
    <row r="1444" spans="38:43" ht="11.25" customHeight="1" x14ac:dyDescent="0.25">
      <c r="AL1444" s="57" t="s">
        <v>44</v>
      </c>
      <c r="AM1444" s="56">
        <f>_xll.qlInterestRateIndexFixingDate(IborIndex&amp;Tenor,AN1444,Trigger)</f>
        <v>49408</v>
      </c>
      <c r="AN1444" s="56">
        <f>_xll.qlCalendarAdvance(Calendar,AN1443,AL1444,"f",,Trigger)</f>
        <v>49410</v>
      </c>
      <c r="AO1444" s="56">
        <f>_xll.qlInterestRateIndexMaturity(IborIndex&amp;Tenor,AN1444,Trigger)</f>
        <v>49440</v>
      </c>
      <c r="AP1444" s="102" t="e">
        <f>_xll.qlIndexFixing($Z$5,AM1444,,Trigger)</f>
        <v>#VALUE!</v>
      </c>
      <c r="AQ1444" s="102">
        <f>_xll.qlIndexFixing($AR$1,AN1444,,Trigger)</f>
        <v>1.4799065400011894E-2</v>
      </c>
    </row>
    <row r="1445" spans="38:43" ht="11.25" customHeight="1" x14ac:dyDescent="0.25">
      <c r="AL1445" s="57" t="s">
        <v>44</v>
      </c>
      <c r="AM1445" s="56">
        <f>_xll.qlInterestRateIndexFixingDate(IborIndex&amp;Tenor,AN1445,Trigger)</f>
        <v>49415</v>
      </c>
      <c r="AN1445" s="56">
        <f>_xll.qlCalendarAdvance(Calendar,AN1444,AL1445,"f",,Trigger)</f>
        <v>49417</v>
      </c>
      <c r="AO1445" s="56">
        <f>_xll.qlInterestRateIndexMaturity(IborIndex&amp;Tenor,AN1445,Trigger)</f>
        <v>49447</v>
      </c>
      <c r="AP1445" s="102" t="e">
        <f>_xll.qlIndexFixing($Z$5,AM1445,,Trigger)</f>
        <v>#VALUE!</v>
      </c>
      <c r="AQ1445" s="102">
        <f>_xll.qlIndexFixing($AR$1,AN1445,,Trigger)</f>
        <v>1.4792168296731134E-2</v>
      </c>
    </row>
    <row r="1446" spans="38:43" ht="11.25" customHeight="1" x14ac:dyDescent="0.25">
      <c r="AL1446" s="57" t="s">
        <v>44</v>
      </c>
      <c r="AM1446" s="56">
        <f>_xll.qlInterestRateIndexFixingDate(IborIndex&amp;Tenor,AN1446,Trigger)</f>
        <v>49422</v>
      </c>
      <c r="AN1446" s="56">
        <f>_xll.qlCalendarAdvance(Calendar,AN1445,AL1446,"f",,Trigger)</f>
        <v>49424</v>
      </c>
      <c r="AO1446" s="56">
        <f>_xll.qlInterestRateIndexMaturity(IborIndex&amp;Tenor,AN1446,Trigger)</f>
        <v>49454</v>
      </c>
      <c r="AP1446" s="102" t="e">
        <f>_xll.qlIndexFixing($Z$5,AM1446,,Trigger)</f>
        <v>#VALUE!</v>
      </c>
      <c r="AQ1446" s="102">
        <f>_xll.qlIndexFixing($AR$1,AN1446,,Trigger)</f>
        <v>1.4785281023393687E-2</v>
      </c>
    </row>
    <row r="1447" spans="38:43" ht="11.25" customHeight="1" x14ac:dyDescent="0.25">
      <c r="AL1447" s="57" t="s">
        <v>44</v>
      </c>
      <c r="AM1447" s="56">
        <f>_xll.qlInterestRateIndexFixingDate(IborIndex&amp;Tenor,AN1447,Trigger)</f>
        <v>49426</v>
      </c>
      <c r="AN1447" s="56">
        <f>_xll.qlCalendarAdvance(Calendar,AN1446,AL1447,"f",,Trigger)</f>
        <v>49431</v>
      </c>
      <c r="AO1447" s="56">
        <f>_xll.qlInterestRateIndexMaturity(IborIndex&amp;Tenor,AN1447,Trigger)</f>
        <v>49464</v>
      </c>
      <c r="AP1447" s="102" t="e">
        <f>_xll.qlIndexFixing($Z$5,AM1447,,Trigger)</f>
        <v>#VALUE!</v>
      </c>
      <c r="AQ1447" s="102">
        <f>_xll.qlIndexFixing($AR$1,AN1447,,Trigger)</f>
        <v>1.4778404138352913E-2</v>
      </c>
    </row>
    <row r="1448" spans="38:43" ht="11.25" customHeight="1" x14ac:dyDescent="0.25">
      <c r="AL1448" s="57" t="s">
        <v>44</v>
      </c>
      <c r="AM1448" s="56">
        <f>_xll.qlInterestRateIndexFixingDate(IborIndex&amp;Tenor,AN1448,Trigger)</f>
        <v>49436</v>
      </c>
      <c r="AN1448" s="56">
        <f>_xll.qlCalendarAdvance(Calendar,AN1447,AL1448,"f",,Trigger)</f>
        <v>49438</v>
      </c>
      <c r="AO1448" s="56">
        <f>_xll.qlInterestRateIndexMaturity(IborIndex&amp;Tenor,AN1448,Trigger)</f>
        <v>49471</v>
      </c>
      <c r="AP1448" s="102" t="e">
        <f>_xll.qlIndexFixing($Z$5,AM1448,,Trigger)</f>
        <v>#VALUE!</v>
      </c>
      <c r="AQ1448" s="102">
        <f>_xll.qlIndexFixing($AR$1,AN1448,,Trigger)</f>
        <v>1.4771538201424234E-2</v>
      </c>
    </row>
    <row r="1449" spans="38:43" ht="11.25" customHeight="1" x14ac:dyDescent="0.25">
      <c r="AL1449" s="57" t="s">
        <v>44</v>
      </c>
      <c r="AM1449" s="56">
        <f>_xll.qlInterestRateIndexFixingDate(IborIndex&amp;Tenor,AN1449,Trigger)</f>
        <v>49443</v>
      </c>
      <c r="AN1449" s="56">
        <f>_xll.qlCalendarAdvance(Calendar,AN1448,AL1449,"f",,Trigger)</f>
        <v>49445</v>
      </c>
      <c r="AO1449" s="56">
        <f>_xll.qlInterestRateIndexMaturity(IborIndex&amp;Tenor,AN1449,Trigger)</f>
        <v>49478</v>
      </c>
      <c r="AP1449" s="102" t="e">
        <f>_xll.qlIndexFixing($Z$5,AM1449,,Trigger)</f>
        <v>#VALUE!</v>
      </c>
      <c r="AQ1449" s="102">
        <f>_xll.qlIndexFixing($AR$1,AN1449,,Trigger)</f>
        <v>1.4764683762046853E-2</v>
      </c>
    </row>
    <row r="1450" spans="38:43" ht="11.25" customHeight="1" x14ac:dyDescent="0.25">
      <c r="AL1450" s="57" t="s">
        <v>44</v>
      </c>
      <c r="AM1450" s="56">
        <f>_xll.qlInterestRateIndexFixingDate(IborIndex&amp;Tenor,AN1450,Trigger)</f>
        <v>49450</v>
      </c>
      <c r="AN1450" s="56">
        <f>_xll.qlCalendarAdvance(Calendar,AN1449,AL1450,"f",,Trigger)</f>
        <v>49452</v>
      </c>
      <c r="AO1450" s="56">
        <f>_xll.qlInterestRateIndexMaturity(IborIndex&amp;Tenor,AN1450,Trigger)</f>
        <v>49485</v>
      </c>
      <c r="AP1450" s="102" t="e">
        <f>_xll.qlIndexFixing($Z$5,AM1450,,Trigger)</f>
        <v>#VALUE!</v>
      </c>
      <c r="AQ1450" s="102">
        <f>_xll.qlIndexFixing($AR$1,AN1450,,Trigger)</f>
        <v>1.4757841172354576E-2</v>
      </c>
    </row>
    <row r="1451" spans="38:43" ht="11.25" customHeight="1" x14ac:dyDescent="0.25">
      <c r="AL1451" s="57" t="s">
        <v>44</v>
      </c>
      <c r="AM1451" s="56">
        <f>_xll.qlInterestRateIndexFixingDate(IborIndex&amp;Tenor,AN1451,Trigger)</f>
        <v>49457</v>
      </c>
      <c r="AN1451" s="56">
        <f>_xll.qlCalendarAdvance(Calendar,AN1450,AL1451,"f",,Trigger)</f>
        <v>49459</v>
      </c>
      <c r="AO1451" s="56">
        <f>_xll.qlInterestRateIndexMaturity(IborIndex&amp;Tenor,AN1451,Trigger)</f>
        <v>49489</v>
      </c>
      <c r="AP1451" s="102" t="e">
        <f>_xll.qlIndexFixing($Z$5,AM1451,,Trigger)</f>
        <v>#VALUE!</v>
      </c>
      <c r="AQ1451" s="102">
        <f>_xll.qlIndexFixing($AR$1,AN1451,,Trigger)</f>
        <v>1.4751010620055316E-2</v>
      </c>
    </row>
    <row r="1452" spans="38:43" ht="11.25" customHeight="1" x14ac:dyDescent="0.25">
      <c r="AL1452" s="57" t="s">
        <v>44</v>
      </c>
      <c r="AM1452" s="56">
        <f>_xll.qlInterestRateIndexFixingDate(IborIndex&amp;Tenor,AN1452,Trigger)</f>
        <v>49464</v>
      </c>
      <c r="AN1452" s="56">
        <f>_xll.qlCalendarAdvance(Calendar,AN1451,AL1452,"f",,Trigger)</f>
        <v>49466</v>
      </c>
      <c r="AO1452" s="56">
        <f>_xll.qlInterestRateIndexMaturity(IborIndex&amp;Tenor,AN1452,Trigger)</f>
        <v>49496</v>
      </c>
      <c r="AP1452" s="102" t="e">
        <f>_xll.qlIndexFixing($Z$5,AM1452,,Trigger)</f>
        <v>#VALUE!</v>
      </c>
      <c r="AQ1452" s="102">
        <f>_xll.qlIndexFixing($AR$1,AN1452,,Trigger)</f>
        <v>1.4744192287882905E-2</v>
      </c>
    </row>
    <row r="1453" spans="38:43" ht="11.25" customHeight="1" x14ac:dyDescent="0.25">
      <c r="AL1453" s="57" t="s">
        <v>44</v>
      </c>
      <c r="AM1453" s="56">
        <f>_xll.qlInterestRateIndexFixingDate(IborIndex&amp;Tenor,AN1453,Trigger)</f>
        <v>49471</v>
      </c>
      <c r="AN1453" s="56">
        <f>_xll.qlCalendarAdvance(Calendar,AN1452,AL1453,"f",,Trigger)</f>
        <v>49473</v>
      </c>
      <c r="AO1453" s="56">
        <f>_xll.qlInterestRateIndexMaturity(IborIndex&amp;Tenor,AN1453,Trigger)</f>
        <v>49503</v>
      </c>
      <c r="AP1453" s="102" t="e">
        <f>_xll.qlIndexFixing($Z$5,AM1453,,Trigger)</f>
        <v>#VALUE!</v>
      </c>
      <c r="AQ1453" s="102">
        <f>_xll.qlIndexFixing($AR$1,AN1453,,Trigger)</f>
        <v>1.4737386358571166E-2</v>
      </c>
    </row>
    <row r="1454" spans="38:43" ht="11.25" customHeight="1" x14ac:dyDescent="0.25">
      <c r="AL1454" s="57" t="s">
        <v>44</v>
      </c>
      <c r="AM1454" s="56">
        <f>_xll.qlInterestRateIndexFixingDate(IborIndex&amp;Tenor,AN1454,Trigger)</f>
        <v>49478</v>
      </c>
      <c r="AN1454" s="56">
        <f>_xll.qlCalendarAdvance(Calendar,AN1453,AL1454,"f",,Trigger)</f>
        <v>49480</v>
      </c>
      <c r="AO1454" s="56">
        <f>_xll.qlInterestRateIndexMaturity(IborIndex&amp;Tenor,AN1454,Trigger)</f>
        <v>49510</v>
      </c>
      <c r="AP1454" s="102" t="e">
        <f>_xll.qlIndexFixing($Z$5,AM1454,,Trigger)</f>
        <v>#VALUE!</v>
      </c>
      <c r="AQ1454" s="102">
        <f>_xll.qlIndexFixing($AR$1,AN1454,,Trigger)</f>
        <v>1.4730593014851349E-2</v>
      </c>
    </row>
    <row r="1455" spans="38:43" ht="11.25" customHeight="1" x14ac:dyDescent="0.25">
      <c r="AL1455" s="57" t="s">
        <v>44</v>
      </c>
      <c r="AM1455" s="56">
        <f>_xll.qlInterestRateIndexFixingDate(IborIndex&amp;Tenor,AN1455,Trigger)</f>
        <v>49485</v>
      </c>
      <c r="AN1455" s="56">
        <f>_xll.qlCalendarAdvance(Calendar,AN1454,AL1455,"f",,Trigger)</f>
        <v>49487</v>
      </c>
      <c r="AO1455" s="56">
        <f>_xll.qlInterestRateIndexMaturity(IborIndex&amp;Tenor,AN1455,Trigger)</f>
        <v>49517</v>
      </c>
      <c r="AP1455" s="102" t="e">
        <f>_xll.qlIndexFixing($Z$5,AM1455,,Trigger)</f>
        <v>#VALUE!</v>
      </c>
      <c r="AQ1455" s="102">
        <f>_xll.qlIndexFixing($AR$1,AN1455,,Trigger)</f>
        <v>1.4723630255658593E-2</v>
      </c>
    </row>
    <row r="1456" spans="38:43" ht="11.25" customHeight="1" x14ac:dyDescent="0.25">
      <c r="AL1456" s="57" t="s">
        <v>44</v>
      </c>
      <c r="AM1456" s="56">
        <f>_xll.qlInterestRateIndexFixingDate(IborIndex&amp;Tenor,AN1456,Trigger)</f>
        <v>49492</v>
      </c>
      <c r="AN1456" s="56">
        <f>_xll.qlCalendarAdvance(Calendar,AN1455,AL1456,"f",,Trigger)</f>
        <v>49494</v>
      </c>
      <c r="AO1456" s="56">
        <f>_xll.qlInterestRateIndexMaturity(IborIndex&amp;Tenor,AN1456,Trigger)</f>
        <v>49527</v>
      </c>
      <c r="AP1456" s="102" t="e">
        <f>_xll.qlIndexFixing($Z$5,AM1456,,Trigger)</f>
        <v>#VALUE!</v>
      </c>
      <c r="AQ1456" s="102">
        <f>_xll.qlIndexFixing($AR$1,AN1456,,Trigger)</f>
        <v>1.4717044815112486E-2</v>
      </c>
    </row>
    <row r="1457" spans="38:43" ht="11.25" customHeight="1" x14ac:dyDescent="0.25">
      <c r="AL1457" s="57" t="s">
        <v>44</v>
      </c>
      <c r="AM1457" s="56">
        <f>_xll.qlInterestRateIndexFixingDate(IborIndex&amp;Tenor,AN1457,Trigger)</f>
        <v>49499</v>
      </c>
      <c r="AN1457" s="56">
        <f>_xll.qlCalendarAdvance(Calendar,AN1456,AL1457,"f",,Trigger)</f>
        <v>49501</v>
      </c>
      <c r="AO1457" s="56">
        <f>_xll.qlInterestRateIndexMaturity(IborIndex&amp;Tenor,AN1457,Trigger)</f>
        <v>49534</v>
      </c>
      <c r="AP1457" s="102" t="e">
        <f>_xll.qlIndexFixing($Z$5,AM1457,,Trigger)</f>
        <v>#VALUE!</v>
      </c>
      <c r="AQ1457" s="102">
        <f>_xll.qlIndexFixing($AR$1,AN1457,,Trigger)</f>
        <v>1.4710290324553359E-2</v>
      </c>
    </row>
    <row r="1458" spans="38:43" ht="11.25" customHeight="1" x14ac:dyDescent="0.25">
      <c r="AL1458" s="57" t="s">
        <v>44</v>
      </c>
      <c r="AM1458" s="56">
        <f>_xll.qlInterestRateIndexFixingDate(IborIndex&amp;Tenor,AN1458,Trigger)</f>
        <v>49506</v>
      </c>
      <c r="AN1458" s="56">
        <f>_xll.qlCalendarAdvance(Calendar,AN1457,AL1458,"f",,Trigger)</f>
        <v>49508</v>
      </c>
      <c r="AO1458" s="56">
        <f>_xll.qlInterestRateIndexMaturity(IborIndex&amp;Tenor,AN1458,Trigger)</f>
        <v>49541</v>
      </c>
      <c r="AP1458" s="102" t="e">
        <f>_xll.qlIndexFixing($Z$5,AM1458,,Trigger)</f>
        <v>#VALUE!</v>
      </c>
      <c r="AQ1458" s="102">
        <f>_xll.qlIndexFixing($AR$1,AN1458,,Trigger)</f>
        <v>1.4703549150513733E-2</v>
      </c>
    </row>
    <row r="1459" spans="38:43" ht="11.25" customHeight="1" x14ac:dyDescent="0.25">
      <c r="AL1459" s="57" t="s">
        <v>44</v>
      </c>
      <c r="AM1459" s="56">
        <f>_xll.qlInterestRateIndexFixingDate(IborIndex&amp;Tenor,AN1459,Trigger)</f>
        <v>49513</v>
      </c>
      <c r="AN1459" s="56">
        <f>_xll.qlCalendarAdvance(Calendar,AN1458,AL1459,"f",,Trigger)</f>
        <v>49515</v>
      </c>
      <c r="AO1459" s="56">
        <f>_xll.qlInterestRateIndexMaturity(IborIndex&amp;Tenor,AN1459,Trigger)</f>
        <v>49548</v>
      </c>
      <c r="AP1459" s="102" t="e">
        <f>_xll.qlIndexFixing($Z$5,AM1459,,Trigger)</f>
        <v>#VALUE!</v>
      </c>
      <c r="AQ1459" s="102">
        <f>_xll.qlIndexFixing($AR$1,AN1459,,Trigger)</f>
        <v>1.4696821475717119E-2</v>
      </c>
    </row>
    <row r="1460" spans="38:43" ht="11.25" customHeight="1" x14ac:dyDescent="0.25">
      <c r="AL1460" s="57" t="s">
        <v>44</v>
      </c>
      <c r="AM1460" s="56">
        <f>_xll.qlInterestRateIndexFixingDate(IborIndex&amp;Tenor,AN1460,Trigger)</f>
        <v>49520</v>
      </c>
      <c r="AN1460" s="56">
        <f>_xll.qlCalendarAdvance(Calendar,AN1459,AL1460,"f",,Trigger)</f>
        <v>49522</v>
      </c>
      <c r="AO1460" s="56">
        <f>_xll.qlInterestRateIndexMaturity(IborIndex&amp;Tenor,AN1460,Trigger)</f>
        <v>49555</v>
      </c>
      <c r="AP1460" s="102" t="e">
        <f>_xll.qlIndexFixing($Z$5,AM1460,,Trigger)</f>
        <v>#VALUE!</v>
      </c>
      <c r="AQ1460" s="102">
        <f>_xll.qlIndexFixing($AR$1,AN1460,,Trigger)</f>
        <v>1.469010748289477E-2</v>
      </c>
    </row>
    <row r="1461" spans="38:43" ht="11.25" customHeight="1" x14ac:dyDescent="0.25">
      <c r="AL1461" s="57" t="s">
        <v>44</v>
      </c>
      <c r="AM1461" s="56">
        <f>_xll.qlInterestRateIndexFixingDate(IborIndex&amp;Tenor,AN1461,Trigger)</f>
        <v>49527</v>
      </c>
      <c r="AN1461" s="56">
        <f>_xll.qlCalendarAdvance(Calendar,AN1460,AL1461,"f",,Trigger)</f>
        <v>49529</v>
      </c>
      <c r="AO1461" s="56">
        <f>_xll.qlInterestRateIndexMaturity(IborIndex&amp;Tenor,AN1461,Trigger)</f>
        <v>49562</v>
      </c>
      <c r="AP1461" s="102" t="e">
        <f>_xll.qlIndexFixing($Z$5,AM1461,,Trigger)</f>
        <v>#VALUE!</v>
      </c>
      <c r="AQ1461" s="102">
        <f>_xll.qlIndexFixing($AR$1,AN1461,,Trigger)</f>
        <v>1.4683407354777932E-2</v>
      </c>
    </row>
    <row r="1462" spans="38:43" ht="11.25" customHeight="1" x14ac:dyDescent="0.25">
      <c r="AL1462" s="57" t="s">
        <v>44</v>
      </c>
      <c r="AM1462" s="56">
        <f>_xll.qlInterestRateIndexFixingDate(IborIndex&amp;Tenor,AN1462,Trigger)</f>
        <v>49534</v>
      </c>
      <c r="AN1462" s="56">
        <f>_xll.qlCalendarAdvance(Calendar,AN1461,AL1462,"f",,Trigger)</f>
        <v>49536</v>
      </c>
      <c r="AO1462" s="56">
        <f>_xll.qlInterestRateIndexMaturity(IborIndex&amp;Tenor,AN1462,Trigger)</f>
        <v>49569</v>
      </c>
      <c r="AP1462" s="102" t="e">
        <f>_xll.qlIndexFixing($Z$5,AM1462,,Trigger)</f>
        <v>#VALUE!</v>
      </c>
      <c r="AQ1462" s="102">
        <f>_xll.qlIndexFixing($AR$1,AN1462,,Trigger)</f>
        <v>1.467672127409528E-2</v>
      </c>
    </row>
    <row r="1463" spans="38:43" ht="11.25" customHeight="1" x14ac:dyDescent="0.25">
      <c r="AL1463" s="57" t="s">
        <v>44</v>
      </c>
      <c r="AM1463" s="56">
        <f>_xll.qlInterestRateIndexFixingDate(IborIndex&amp;Tenor,AN1463,Trigger)</f>
        <v>49541</v>
      </c>
      <c r="AN1463" s="56">
        <f>_xll.qlCalendarAdvance(Calendar,AN1462,AL1463,"f",,Trigger)</f>
        <v>49543</v>
      </c>
      <c r="AO1463" s="56">
        <f>_xll.qlInterestRateIndexMaturity(IborIndex&amp;Tenor,AN1463,Trigger)</f>
        <v>49576</v>
      </c>
      <c r="AP1463" s="102" t="e">
        <f>_xll.qlIndexFixing($Z$5,AM1463,,Trigger)</f>
        <v>#VALUE!</v>
      </c>
      <c r="AQ1463" s="102">
        <f>_xll.qlIndexFixing($AR$1,AN1463,,Trigger)</f>
        <v>1.4670049423570322E-2</v>
      </c>
    </row>
    <row r="1464" spans="38:43" ht="11.25" customHeight="1" x14ac:dyDescent="0.25">
      <c r="AL1464" s="57" t="s">
        <v>44</v>
      </c>
      <c r="AM1464" s="56">
        <f>_xll.qlInterestRateIndexFixingDate(IborIndex&amp;Tenor,AN1464,Trigger)</f>
        <v>49548</v>
      </c>
      <c r="AN1464" s="56">
        <f>_xll.qlCalendarAdvance(Calendar,AN1463,AL1464,"f",,Trigger)</f>
        <v>49550</v>
      </c>
      <c r="AO1464" s="56">
        <f>_xll.qlInterestRateIndexMaturity(IborIndex&amp;Tenor,AN1464,Trigger)</f>
        <v>49580</v>
      </c>
      <c r="AP1464" s="102" t="e">
        <f>_xll.qlIndexFixing($Z$5,AM1464,,Trigger)</f>
        <v>#VALUE!</v>
      </c>
      <c r="AQ1464" s="102">
        <f>_xll.qlIndexFixing($AR$1,AN1464,,Trigger)</f>
        <v>1.4663919510309003E-2</v>
      </c>
    </row>
    <row r="1465" spans="38:43" ht="11.25" customHeight="1" x14ac:dyDescent="0.25">
      <c r="AL1465" s="57" t="s">
        <v>44</v>
      </c>
      <c r="AM1465" s="56">
        <f>_xll.qlInterestRateIndexFixingDate(IborIndex&amp;Tenor,AN1465,Trigger)</f>
        <v>49555</v>
      </c>
      <c r="AN1465" s="56">
        <f>_xll.qlCalendarAdvance(Calendar,AN1464,AL1465,"f",,Trigger)</f>
        <v>49557</v>
      </c>
      <c r="AO1465" s="56">
        <f>_xll.qlInterestRateIndexMaturity(IborIndex&amp;Tenor,AN1465,Trigger)</f>
        <v>49587</v>
      </c>
      <c r="AP1465" s="102" t="e">
        <f>_xll.qlIndexFixing($Z$5,AM1465,,Trigger)</f>
        <v>#VALUE!</v>
      </c>
      <c r="AQ1465" s="102">
        <f>_xll.qlIndexFixing($AR$1,AN1465,,Trigger)</f>
        <v>1.4656749143923658E-2</v>
      </c>
    </row>
    <row r="1466" spans="38:43" ht="11.25" customHeight="1" x14ac:dyDescent="0.25">
      <c r="AL1466" s="57" t="s">
        <v>44</v>
      </c>
      <c r="AM1466" s="56">
        <f>_xll.qlInterestRateIndexFixingDate(IborIndex&amp;Tenor,AN1466,Trigger)</f>
        <v>49562</v>
      </c>
      <c r="AN1466" s="56">
        <f>_xll.qlCalendarAdvance(Calendar,AN1465,AL1466,"f",,Trigger)</f>
        <v>49564</v>
      </c>
      <c r="AO1466" s="56">
        <f>_xll.qlInterestRateIndexMaturity(IborIndex&amp;Tenor,AN1466,Trigger)</f>
        <v>49594</v>
      </c>
      <c r="AP1466" s="102" t="e">
        <f>_xll.qlIndexFixing($Z$5,AM1466,,Trigger)</f>
        <v>#VALUE!</v>
      </c>
      <c r="AQ1466" s="102">
        <f>_xll.qlIndexFixing($AR$1,AN1466,,Trigger)</f>
        <v>1.4650121080254134E-2</v>
      </c>
    </row>
    <row r="1467" spans="38:43" ht="11.25" customHeight="1" x14ac:dyDescent="0.25">
      <c r="AL1467" s="57" t="s">
        <v>44</v>
      </c>
      <c r="AM1467" s="56">
        <f>_xll.qlInterestRateIndexFixingDate(IborIndex&amp;Tenor,AN1467,Trigger)</f>
        <v>49569</v>
      </c>
      <c r="AN1467" s="56">
        <f>_xll.qlCalendarAdvance(Calendar,AN1466,AL1467,"f",,Trigger)</f>
        <v>49571</v>
      </c>
      <c r="AO1467" s="56">
        <f>_xll.qlInterestRateIndexMaturity(IborIndex&amp;Tenor,AN1467,Trigger)</f>
        <v>49601</v>
      </c>
      <c r="AP1467" s="102" t="e">
        <f>_xll.qlIndexFixing($Z$5,AM1467,,Trigger)</f>
        <v>#VALUE!</v>
      </c>
      <c r="AQ1467" s="102">
        <f>_xll.qlIndexFixing($AR$1,AN1467,,Trigger)</f>
        <v>1.4643507977654411E-2</v>
      </c>
    </row>
    <row r="1468" spans="38:43" ht="11.25" customHeight="1" x14ac:dyDescent="0.25">
      <c r="AL1468" s="57" t="s">
        <v>44</v>
      </c>
      <c r="AM1468" s="56">
        <f>_xll.qlInterestRateIndexFixingDate(IborIndex&amp;Tenor,AN1468,Trigger)</f>
        <v>49576</v>
      </c>
      <c r="AN1468" s="56">
        <f>_xll.qlCalendarAdvance(Calendar,AN1467,AL1468,"f",,Trigger)</f>
        <v>49578</v>
      </c>
      <c r="AO1468" s="56">
        <f>_xll.qlInterestRateIndexMaturity(IborIndex&amp;Tenor,AN1468,Trigger)</f>
        <v>49608</v>
      </c>
      <c r="AP1468" s="102" t="e">
        <f>_xll.qlIndexFixing($Z$5,AM1468,,Trigger)</f>
        <v>#VALUE!</v>
      </c>
      <c r="AQ1468" s="102">
        <f>_xll.qlIndexFixing($AR$1,AN1468,,Trigger)</f>
        <v>1.4636565169417118E-2</v>
      </c>
    </row>
    <row r="1469" spans="38:43" ht="11.25" customHeight="1" x14ac:dyDescent="0.25">
      <c r="AL1469" s="57" t="s">
        <v>44</v>
      </c>
      <c r="AM1469" s="56">
        <f>_xll.qlInterestRateIndexFixingDate(IborIndex&amp;Tenor,AN1469,Trigger)</f>
        <v>49583</v>
      </c>
      <c r="AN1469" s="56">
        <f>_xll.qlCalendarAdvance(Calendar,AN1468,AL1469,"f",,Trigger)</f>
        <v>49585</v>
      </c>
      <c r="AO1469" s="56">
        <f>_xll.qlInterestRateIndexMaturity(IborIndex&amp;Tenor,AN1469,Trigger)</f>
        <v>49618</v>
      </c>
      <c r="AP1469" s="102" t="e">
        <f>_xll.qlIndexFixing($Z$5,AM1469,,Trigger)</f>
        <v>#VALUE!</v>
      </c>
      <c r="AQ1469" s="102">
        <f>_xll.qlIndexFixing($AR$1,AN1469,,Trigger)</f>
        <v>1.4630327386576479E-2</v>
      </c>
    </row>
    <row r="1470" spans="38:43" ht="11.25" customHeight="1" x14ac:dyDescent="0.25">
      <c r="AL1470" s="57" t="s">
        <v>44</v>
      </c>
      <c r="AM1470" s="56">
        <f>_xll.qlInterestRateIndexFixingDate(IborIndex&amp;Tenor,AN1470,Trigger)</f>
        <v>49590</v>
      </c>
      <c r="AN1470" s="56">
        <f>_xll.qlCalendarAdvance(Calendar,AN1469,AL1470,"f",,Trigger)</f>
        <v>49592</v>
      </c>
      <c r="AO1470" s="56">
        <f>_xll.qlInterestRateIndexMaturity(IborIndex&amp;Tenor,AN1470,Trigger)</f>
        <v>49625</v>
      </c>
      <c r="AP1470" s="102" t="e">
        <f>_xll.qlIndexFixing($Z$5,AM1470,,Trigger)</f>
        <v>#VALUE!</v>
      </c>
      <c r="AQ1470" s="102">
        <f>_xll.qlIndexFixing($AR$1,AN1470,,Trigger)</f>
        <v>1.4623760263553033E-2</v>
      </c>
    </row>
    <row r="1471" spans="38:43" ht="11.25" customHeight="1" x14ac:dyDescent="0.25">
      <c r="AL1471" s="57" t="s">
        <v>44</v>
      </c>
      <c r="AM1471" s="56">
        <f>_xll.qlInterestRateIndexFixingDate(IborIndex&amp;Tenor,AN1471,Trigger)</f>
        <v>49597</v>
      </c>
      <c r="AN1471" s="56">
        <f>_xll.qlCalendarAdvance(Calendar,AN1470,AL1471,"f",,Trigger)</f>
        <v>49599</v>
      </c>
      <c r="AO1471" s="56">
        <f>_xll.qlInterestRateIndexMaturity(IborIndex&amp;Tenor,AN1471,Trigger)</f>
        <v>49632</v>
      </c>
      <c r="AP1471" s="102" t="e">
        <f>_xll.qlIndexFixing($Z$5,AM1471,,Trigger)</f>
        <v>#VALUE!</v>
      </c>
      <c r="AQ1471" s="102">
        <f>_xll.qlIndexFixing($AR$1,AN1471,,Trigger)</f>
        <v>1.4617208832503758E-2</v>
      </c>
    </row>
    <row r="1472" spans="38:43" ht="11.25" customHeight="1" x14ac:dyDescent="0.25">
      <c r="AL1472" s="57" t="s">
        <v>44</v>
      </c>
      <c r="AM1472" s="56">
        <f>_xll.qlInterestRateIndexFixingDate(IborIndex&amp;Tenor,AN1472,Trigger)</f>
        <v>49604</v>
      </c>
      <c r="AN1472" s="56">
        <f>_xll.qlCalendarAdvance(Calendar,AN1471,AL1472,"f",,Trigger)</f>
        <v>49606</v>
      </c>
      <c r="AO1472" s="56">
        <f>_xll.qlInterestRateIndexMaturity(IborIndex&amp;Tenor,AN1472,Trigger)</f>
        <v>49639</v>
      </c>
      <c r="AP1472" s="102" t="e">
        <f>_xll.qlIndexFixing($Z$5,AM1472,,Trigger)</f>
        <v>#VALUE!</v>
      </c>
      <c r="AQ1472" s="102">
        <f>_xll.qlIndexFixing($AR$1,AN1472,,Trigger)</f>
        <v>1.4610673276154746E-2</v>
      </c>
    </row>
    <row r="1473" spans="38:43" ht="11.25" customHeight="1" x14ac:dyDescent="0.25">
      <c r="AL1473" s="57" t="s">
        <v>44</v>
      </c>
      <c r="AM1473" s="56">
        <f>_xll.qlInterestRateIndexFixingDate(IborIndex&amp;Tenor,AN1473,Trigger)</f>
        <v>49611</v>
      </c>
      <c r="AN1473" s="56">
        <f>_xll.qlCalendarAdvance(Calendar,AN1472,AL1473,"f",,Trigger)</f>
        <v>49613</v>
      </c>
      <c r="AO1473" s="56">
        <f>_xll.qlInterestRateIndexMaturity(IborIndex&amp;Tenor,AN1473,Trigger)</f>
        <v>49643</v>
      </c>
      <c r="AP1473" s="102" t="e">
        <f>_xll.qlIndexFixing($Z$5,AM1473,,Trigger)</f>
        <v>#VALUE!</v>
      </c>
      <c r="AQ1473" s="102">
        <f>_xll.qlIndexFixing($AR$1,AN1473,,Trigger)</f>
        <v>1.4604153777237248E-2</v>
      </c>
    </row>
    <row r="1474" spans="38:43" ht="11.25" customHeight="1" x14ac:dyDescent="0.25">
      <c r="AL1474" s="57" t="s">
        <v>44</v>
      </c>
      <c r="AM1474" s="56">
        <f>_xll.qlInterestRateIndexFixingDate(IborIndex&amp;Tenor,AN1474,Trigger)</f>
        <v>49618</v>
      </c>
      <c r="AN1474" s="56">
        <f>_xll.qlCalendarAdvance(Calendar,AN1473,AL1474,"f",,Trigger)</f>
        <v>49620</v>
      </c>
      <c r="AO1474" s="56">
        <f>_xll.qlInterestRateIndexMaturity(IborIndex&amp;Tenor,AN1474,Trigger)</f>
        <v>49650</v>
      </c>
      <c r="AP1474" s="102" t="e">
        <f>_xll.qlIndexFixing($Z$5,AM1474,,Trigger)</f>
        <v>#VALUE!</v>
      </c>
      <c r="AQ1474" s="102">
        <f>_xll.qlIndexFixing($AR$1,AN1474,,Trigger)</f>
        <v>1.4597650518467044E-2</v>
      </c>
    </row>
    <row r="1475" spans="38:43" ht="11.25" customHeight="1" x14ac:dyDescent="0.25">
      <c r="AL1475" s="57" t="s">
        <v>44</v>
      </c>
      <c r="AM1475" s="56">
        <f>_xll.qlInterestRateIndexFixingDate(IborIndex&amp;Tenor,AN1475,Trigger)</f>
        <v>49625</v>
      </c>
      <c r="AN1475" s="56">
        <f>_xll.qlCalendarAdvance(Calendar,AN1474,AL1475,"f",,Trigger)</f>
        <v>49627</v>
      </c>
      <c r="AO1475" s="56">
        <f>_xll.qlInterestRateIndexMaturity(IborIndex&amp;Tenor,AN1475,Trigger)</f>
        <v>49657</v>
      </c>
      <c r="AP1475" s="102" t="e">
        <f>_xll.qlIndexFixing($Z$5,AM1475,,Trigger)</f>
        <v>#VALUE!</v>
      </c>
      <c r="AQ1475" s="102">
        <f>_xll.qlIndexFixing($AR$1,AN1475,,Trigger)</f>
        <v>1.4591163682570222E-2</v>
      </c>
    </row>
    <row r="1476" spans="38:43" ht="11.25" customHeight="1" x14ac:dyDescent="0.25">
      <c r="AL1476" s="57" t="s">
        <v>44</v>
      </c>
      <c r="AM1476" s="56">
        <f>_xll.qlInterestRateIndexFixingDate(IborIndex&amp;Tenor,AN1476,Trigger)</f>
        <v>49632</v>
      </c>
      <c r="AN1476" s="56">
        <f>_xll.qlCalendarAdvance(Calendar,AN1475,AL1476,"f",,Trigger)</f>
        <v>49634</v>
      </c>
      <c r="AO1476" s="56">
        <f>_xll.qlInterestRateIndexMaturity(IborIndex&amp;Tenor,AN1476,Trigger)</f>
        <v>49664</v>
      </c>
      <c r="AP1476" s="102" t="e">
        <f>_xll.qlIndexFixing($Z$5,AM1476,,Trigger)</f>
        <v>#VALUE!</v>
      </c>
      <c r="AQ1476" s="102">
        <f>_xll.qlIndexFixing($AR$1,AN1476,,Trigger)</f>
        <v>1.4584693452275454E-2</v>
      </c>
    </row>
    <row r="1477" spans="38:43" ht="11.25" customHeight="1" x14ac:dyDescent="0.25">
      <c r="AL1477" s="57" t="s">
        <v>44</v>
      </c>
      <c r="AM1477" s="56">
        <f>_xll.qlInterestRateIndexFixingDate(IborIndex&amp;Tenor,AN1477,Trigger)</f>
        <v>49639</v>
      </c>
      <c r="AN1477" s="56">
        <f>_xll.qlCalendarAdvance(Calendar,AN1476,AL1477,"f",,Trigger)</f>
        <v>49641</v>
      </c>
      <c r="AO1477" s="56">
        <f>_xll.qlInterestRateIndexMaturity(IborIndex&amp;Tenor,AN1477,Trigger)</f>
        <v>49671</v>
      </c>
      <c r="AP1477" s="102" t="e">
        <f>_xll.qlIndexFixing($Z$5,AM1477,,Trigger)</f>
        <v>#VALUE!</v>
      </c>
      <c r="AQ1477" s="102">
        <f>_xll.qlIndexFixing($AR$1,AN1477,,Trigger)</f>
        <v>1.4578240010303676E-2</v>
      </c>
    </row>
    <row r="1478" spans="38:43" ht="11.25" customHeight="1" x14ac:dyDescent="0.25">
      <c r="AL1478" s="57" t="s">
        <v>44</v>
      </c>
      <c r="AM1478" s="56">
        <f>_xll.qlInterestRateIndexFixingDate(IborIndex&amp;Tenor,AN1478,Trigger)</f>
        <v>49646</v>
      </c>
      <c r="AN1478" s="56">
        <f>_xll.qlCalendarAdvance(Calendar,AN1477,AL1478,"f",,Trigger)</f>
        <v>49648</v>
      </c>
      <c r="AO1478" s="56">
        <f>_xll.qlInterestRateIndexMaturity(IborIndex&amp;Tenor,AN1478,Trigger)</f>
        <v>49681</v>
      </c>
      <c r="AP1478" s="102" t="e">
        <f>_xll.qlIndexFixing($Z$5,AM1478,,Trigger)</f>
        <v>#VALUE!</v>
      </c>
      <c r="AQ1478" s="102">
        <f>_xll.qlIndexFixing($AR$1,AN1478,,Trigger)</f>
        <v>1.4571803539378403E-2</v>
      </c>
    </row>
    <row r="1479" spans="38:43" ht="11.25" customHeight="1" x14ac:dyDescent="0.25">
      <c r="AL1479" s="57" t="s">
        <v>44</v>
      </c>
      <c r="AM1479" s="56">
        <f>_xll.qlInterestRateIndexFixingDate(IborIndex&amp;Tenor,AN1479,Trigger)</f>
        <v>49653</v>
      </c>
      <c r="AN1479" s="56">
        <f>_xll.qlCalendarAdvance(Calendar,AN1478,AL1479,"f",,Trigger)</f>
        <v>49655</v>
      </c>
      <c r="AO1479" s="56">
        <f>_xll.qlInterestRateIndexMaturity(IborIndex&amp;Tenor,AN1479,Trigger)</f>
        <v>49688</v>
      </c>
      <c r="AP1479" s="102" t="e">
        <f>_xll.qlIndexFixing($Z$5,AM1479,,Trigger)</f>
        <v>#VALUE!</v>
      </c>
      <c r="AQ1479" s="102">
        <f>_xll.qlIndexFixing($AR$1,AN1479,,Trigger)</f>
        <v>1.4565384222217988E-2</v>
      </c>
    </row>
    <row r="1480" spans="38:43" ht="11.25" customHeight="1" x14ac:dyDescent="0.25">
      <c r="AL1480" s="57" t="s">
        <v>44</v>
      </c>
      <c r="AM1480" s="56">
        <f>_xll.qlInterestRateIndexFixingDate(IborIndex&amp;Tenor,AN1480,Trigger)</f>
        <v>49660</v>
      </c>
      <c r="AN1480" s="56">
        <f>_xll.qlCalendarAdvance(Calendar,AN1479,AL1480,"f",,Trigger)</f>
        <v>49662</v>
      </c>
      <c r="AO1480" s="56">
        <f>_xll.qlInterestRateIndexMaturity(IborIndex&amp;Tenor,AN1480,Trigger)</f>
        <v>49695</v>
      </c>
      <c r="AP1480" s="102" t="e">
        <f>_xll.qlIndexFixing($Z$5,AM1480,,Trigger)</f>
        <v>#VALUE!</v>
      </c>
      <c r="AQ1480" s="102">
        <f>_xll.qlIndexFixing($AR$1,AN1480,,Trigger)</f>
        <v>1.4558982241551105E-2</v>
      </c>
    </row>
    <row r="1481" spans="38:43" ht="11.25" customHeight="1" x14ac:dyDescent="0.25">
      <c r="AL1481" s="57" t="s">
        <v>44</v>
      </c>
      <c r="AM1481" s="56">
        <f>_xll.qlInterestRateIndexFixingDate(IborIndex&amp;Tenor,AN1481,Trigger)</f>
        <v>49664</v>
      </c>
      <c r="AN1481" s="56">
        <f>_xll.qlCalendarAdvance(Calendar,AN1480,AL1481,"f",,Trigger)</f>
        <v>49670</v>
      </c>
      <c r="AO1481" s="56">
        <f>_xll.qlInterestRateIndexMaturity(IborIndex&amp;Tenor,AN1481,Trigger)</f>
        <v>49702</v>
      </c>
      <c r="AP1481" s="102" t="e">
        <f>_xll.qlIndexFixing($Z$5,AM1481,,Trigger)</f>
        <v>#VALUE!</v>
      </c>
      <c r="AQ1481" s="102">
        <f>_xll.qlIndexFixing($AR$1,AN1481,,Trigger)</f>
        <v>1.4549866990638323E-2</v>
      </c>
    </row>
    <row r="1482" spans="38:43" ht="11.25" customHeight="1" x14ac:dyDescent="0.25">
      <c r="AL1482" s="57" t="s">
        <v>44</v>
      </c>
      <c r="AM1482" s="56">
        <f>_xll.qlInterestRateIndexFixingDate(IborIndex&amp;Tenor,AN1482,Trigger)</f>
        <v>49674</v>
      </c>
      <c r="AN1482" s="56">
        <f>_xll.qlCalendarAdvance(Calendar,AN1481,AL1482,"f",,Trigger)</f>
        <v>49677</v>
      </c>
      <c r="AO1482" s="56">
        <f>_xll.qlInterestRateIndexMaturity(IborIndex&amp;Tenor,AN1482,Trigger)</f>
        <v>49709</v>
      </c>
      <c r="AP1482" s="102" t="e">
        <f>_xll.qlIndexFixing($Z$5,AM1482,,Trigger)</f>
        <v>#VALUE!</v>
      </c>
      <c r="AQ1482" s="102">
        <f>_xll.qlIndexFixing($AR$1,AN1482,,Trigger)</f>
        <v>1.4543507873598926E-2</v>
      </c>
    </row>
    <row r="1483" spans="38:43" ht="11.25" customHeight="1" x14ac:dyDescent="0.25">
      <c r="AL1483" s="57" t="s">
        <v>44</v>
      </c>
      <c r="AM1483" s="56">
        <f>_xll.qlInterestRateIndexFixingDate(IborIndex&amp;Tenor,AN1483,Trigger)</f>
        <v>49682</v>
      </c>
      <c r="AN1483" s="56">
        <f>_xll.qlCalendarAdvance(Calendar,AN1482,AL1483,"f",,Trigger)</f>
        <v>49684</v>
      </c>
      <c r="AO1483" s="56">
        <f>_xll.qlInterestRateIndexMaturity(IborIndex&amp;Tenor,AN1483,Trigger)</f>
        <v>49716</v>
      </c>
      <c r="AP1483" s="102" t="e">
        <f>_xll.qlIndexFixing($Z$5,AM1483,,Trigger)</f>
        <v>#VALUE!</v>
      </c>
      <c r="AQ1483" s="102">
        <f>_xll.qlIndexFixing($AR$1,AN1483,,Trigger)</f>
        <v>1.4537166719527417E-2</v>
      </c>
    </row>
    <row r="1484" spans="38:43" ht="11.25" customHeight="1" x14ac:dyDescent="0.25">
      <c r="AL1484" s="57" t="s">
        <v>44</v>
      </c>
      <c r="AM1484" s="56">
        <f>_xll.qlInterestRateIndexFixingDate(IborIndex&amp;Tenor,AN1484,Trigger)</f>
        <v>49689</v>
      </c>
      <c r="AN1484" s="56">
        <f>_xll.qlCalendarAdvance(Calendar,AN1483,AL1484,"f",,Trigger)</f>
        <v>49691</v>
      </c>
      <c r="AO1484" s="56">
        <f>_xll.qlInterestRateIndexMaturity(IborIndex&amp;Tenor,AN1484,Trigger)</f>
        <v>49723</v>
      </c>
      <c r="AP1484" s="102" t="e">
        <f>_xll.qlIndexFixing($Z$5,AM1484,,Trigger)</f>
        <v>#VALUE!</v>
      </c>
      <c r="AQ1484" s="102">
        <f>_xll.qlIndexFixing($AR$1,AN1484,,Trigger)</f>
        <v>1.4530843711139572E-2</v>
      </c>
    </row>
    <row r="1485" spans="38:43" ht="11.25" customHeight="1" x14ac:dyDescent="0.25">
      <c r="AL1485" s="57" t="s">
        <v>44</v>
      </c>
      <c r="AM1485" s="56">
        <f>_xll.qlInterestRateIndexFixingDate(IborIndex&amp;Tenor,AN1485,Trigger)</f>
        <v>49696</v>
      </c>
      <c r="AN1485" s="56">
        <f>_xll.qlCalendarAdvance(Calendar,AN1484,AL1485,"f",,Trigger)</f>
        <v>49698</v>
      </c>
      <c r="AO1485" s="56">
        <f>_xll.qlInterestRateIndexMaturity(IborIndex&amp;Tenor,AN1485,Trigger)</f>
        <v>49730</v>
      </c>
      <c r="AP1485" s="102" t="e">
        <f>_xll.qlIndexFixing($Z$5,AM1485,,Trigger)</f>
        <v>#VALUE!</v>
      </c>
      <c r="AQ1485" s="102">
        <f>_xll.qlIndexFixing($AR$1,AN1485,,Trigger)</f>
        <v>1.4524539031161486E-2</v>
      </c>
    </row>
    <row r="1486" spans="38:43" ht="11.25" customHeight="1" x14ac:dyDescent="0.25">
      <c r="AL1486" s="57" t="s">
        <v>44</v>
      </c>
      <c r="AM1486" s="56">
        <f>_xll.qlInterestRateIndexFixingDate(IborIndex&amp;Tenor,AN1486,Trigger)</f>
        <v>49703</v>
      </c>
      <c r="AN1486" s="56">
        <f>_xll.qlCalendarAdvance(Calendar,AN1485,AL1486,"f",,Trigger)</f>
        <v>49705</v>
      </c>
      <c r="AO1486" s="56">
        <f>_xll.qlInterestRateIndexMaturity(IborIndex&amp;Tenor,AN1486,Trigger)</f>
        <v>49734</v>
      </c>
      <c r="AP1486" s="102" t="e">
        <f>_xll.qlIndexFixing($Z$5,AM1486,,Trigger)</f>
        <v>#VALUE!</v>
      </c>
      <c r="AQ1486" s="102">
        <f>_xll.qlIndexFixing($AR$1,AN1486,,Trigger)</f>
        <v>1.4518562530006782E-2</v>
      </c>
    </row>
    <row r="1487" spans="38:43" ht="11.25" customHeight="1" x14ac:dyDescent="0.25">
      <c r="AL1487" s="57" t="s">
        <v>44</v>
      </c>
      <c r="AM1487" s="56">
        <f>_xll.qlInterestRateIndexFixingDate(IborIndex&amp;Tenor,AN1487,Trigger)</f>
        <v>49710</v>
      </c>
      <c r="AN1487" s="56">
        <f>_xll.qlCalendarAdvance(Calendar,AN1486,AL1487,"f",,Trigger)</f>
        <v>49712</v>
      </c>
      <c r="AO1487" s="56">
        <f>_xll.qlInterestRateIndexMaturity(IborIndex&amp;Tenor,AN1487,Trigger)</f>
        <v>49741</v>
      </c>
      <c r="AP1487" s="102" t="e">
        <f>_xll.qlIndexFixing($Z$5,AM1487,,Trigger)</f>
        <v>#VALUE!</v>
      </c>
      <c r="AQ1487" s="102">
        <f>_xll.qlIndexFixing($AR$1,AN1487,,Trigger)</f>
        <v>1.4512292859940906E-2</v>
      </c>
    </row>
    <row r="1488" spans="38:43" ht="11.25" customHeight="1" x14ac:dyDescent="0.25">
      <c r="AL1488" s="57" t="s">
        <v>44</v>
      </c>
      <c r="AM1488" s="56">
        <f>_xll.qlInterestRateIndexFixingDate(IborIndex&amp;Tenor,AN1488,Trigger)</f>
        <v>49717</v>
      </c>
      <c r="AN1488" s="56">
        <f>_xll.qlCalendarAdvance(Calendar,AN1487,AL1488,"f",,Trigger)</f>
        <v>49719</v>
      </c>
      <c r="AO1488" s="56">
        <f>_xll.qlInterestRateIndexMaturity(IborIndex&amp;Tenor,AN1488,Trigger)</f>
        <v>49748</v>
      </c>
      <c r="AP1488" s="102" t="e">
        <f>_xll.qlIndexFixing($Z$5,AM1488,,Trigger)</f>
        <v>#VALUE!</v>
      </c>
      <c r="AQ1488" s="102">
        <f>_xll.qlIndexFixing($AR$1,AN1488,,Trigger)</f>
        <v>1.450604203860726E-2</v>
      </c>
    </row>
    <row r="1489" spans="38:43" ht="11.25" customHeight="1" x14ac:dyDescent="0.25">
      <c r="AL1489" s="57" t="s">
        <v>44</v>
      </c>
      <c r="AM1489" s="56">
        <f>_xll.qlInterestRateIndexFixingDate(IborIndex&amp;Tenor,AN1489,Trigger)</f>
        <v>49724</v>
      </c>
      <c r="AN1489" s="56">
        <f>_xll.qlCalendarAdvance(Calendar,AN1488,AL1489,"f",,Trigger)</f>
        <v>49726</v>
      </c>
      <c r="AO1489" s="56">
        <f>_xll.qlInterestRateIndexMaturity(IborIndex&amp;Tenor,AN1489,Trigger)</f>
        <v>49755</v>
      </c>
      <c r="AP1489" s="102" t="e">
        <f>_xll.qlIndexFixing($Z$5,AM1489,,Trigger)</f>
        <v>#VALUE!</v>
      </c>
      <c r="AQ1489" s="102">
        <f>_xll.qlIndexFixing($AR$1,AN1489,,Trigger)</f>
        <v>1.4499810248706597E-2</v>
      </c>
    </row>
    <row r="1490" spans="38:43" ht="11.25" customHeight="1" x14ac:dyDescent="0.25">
      <c r="AL1490" s="57" t="s">
        <v>44</v>
      </c>
      <c r="AM1490" s="56">
        <f>_xll.qlInterestRateIndexFixingDate(IborIndex&amp;Tenor,AN1490,Trigger)</f>
        <v>49731</v>
      </c>
      <c r="AN1490" s="56">
        <f>_xll.qlCalendarAdvance(Calendar,AN1489,AL1490,"f",,Trigger)</f>
        <v>49733</v>
      </c>
      <c r="AO1490" s="56">
        <f>_xll.qlInterestRateIndexMaturity(IborIndex&amp;Tenor,AN1490,Trigger)</f>
        <v>49762</v>
      </c>
      <c r="AP1490" s="102" t="e">
        <f>_xll.qlIndexFixing($Z$5,AM1490,,Trigger)</f>
        <v>#VALUE!</v>
      </c>
      <c r="AQ1490" s="102">
        <f>_xll.qlIndexFixing($AR$1,AN1490,,Trigger)</f>
        <v>1.4493296952606314E-2</v>
      </c>
    </row>
    <row r="1491" spans="38:43" ht="11.25" customHeight="1" x14ac:dyDescent="0.25">
      <c r="AL1491" s="57" t="s">
        <v>44</v>
      </c>
      <c r="AM1491" s="56">
        <f>_xll.qlInterestRateIndexFixingDate(IborIndex&amp;Tenor,AN1491,Trigger)</f>
        <v>49738</v>
      </c>
      <c r="AN1491" s="56">
        <f>_xll.qlCalendarAdvance(Calendar,AN1490,AL1491,"f",,Trigger)</f>
        <v>49740</v>
      </c>
      <c r="AO1491" s="56">
        <f>_xll.qlInterestRateIndexMaturity(IborIndex&amp;Tenor,AN1491,Trigger)</f>
        <v>49772</v>
      </c>
      <c r="AP1491" s="102" t="e">
        <f>_xll.qlIndexFixing($Z$5,AM1491,,Trigger)</f>
        <v>#VALUE!</v>
      </c>
      <c r="AQ1491" s="102">
        <f>_xll.qlIndexFixing($AR$1,AN1491,,Trigger)</f>
        <v>1.4487106080198047E-2</v>
      </c>
    </row>
    <row r="1492" spans="38:43" ht="11.25" customHeight="1" x14ac:dyDescent="0.25">
      <c r="AL1492" s="57" t="s">
        <v>44</v>
      </c>
      <c r="AM1492" s="56">
        <f>_xll.qlInterestRateIndexFixingDate(IborIndex&amp;Tenor,AN1492,Trigger)</f>
        <v>49745</v>
      </c>
      <c r="AN1492" s="56">
        <f>_xll.qlCalendarAdvance(Calendar,AN1491,AL1492,"f",,Trigger)</f>
        <v>49747</v>
      </c>
      <c r="AO1492" s="56">
        <f>_xll.qlInterestRateIndexMaturity(IborIndex&amp;Tenor,AN1492,Trigger)</f>
        <v>49780</v>
      </c>
      <c r="AP1492" s="102" t="e">
        <f>_xll.qlIndexFixing($Z$5,AM1492,,Trigger)</f>
        <v>#VALUE!</v>
      </c>
      <c r="AQ1492" s="102">
        <f>_xll.qlIndexFixing($AR$1,AN1492,,Trigger)</f>
        <v>1.4480934815233193E-2</v>
      </c>
    </row>
    <row r="1493" spans="38:43" ht="11.25" customHeight="1" x14ac:dyDescent="0.25">
      <c r="AL1493" s="57" t="s">
        <v>44</v>
      </c>
      <c r="AM1493" s="56">
        <f>_xll.qlInterestRateIndexFixingDate(IborIndex&amp;Tenor,AN1493,Trigger)</f>
        <v>49752</v>
      </c>
      <c r="AN1493" s="56">
        <f>_xll.qlCalendarAdvance(Calendar,AN1492,AL1493,"f",,Trigger)</f>
        <v>49754</v>
      </c>
      <c r="AO1493" s="56">
        <f>_xll.qlInterestRateIndexMaturity(IborIndex&amp;Tenor,AN1493,Trigger)</f>
        <v>49786</v>
      </c>
      <c r="AP1493" s="102" t="e">
        <f>_xll.qlIndexFixing($Z$5,AM1493,,Trigger)</f>
        <v>#VALUE!</v>
      </c>
      <c r="AQ1493" s="102">
        <f>_xll.qlIndexFixing($AR$1,AN1493,,Trigger)</f>
        <v>1.4474783340435261E-2</v>
      </c>
    </row>
    <row r="1494" spans="38:43" ht="11.25" customHeight="1" x14ac:dyDescent="0.25">
      <c r="AL1494" s="57" t="s">
        <v>44</v>
      </c>
      <c r="AM1494" s="56">
        <f>_xll.qlInterestRateIndexFixingDate(IborIndex&amp;Tenor,AN1494,Trigger)</f>
        <v>49759</v>
      </c>
      <c r="AN1494" s="56">
        <f>_xll.qlCalendarAdvance(Calendar,AN1493,AL1494,"f",,Trigger)</f>
        <v>49761</v>
      </c>
      <c r="AO1494" s="56">
        <f>_xll.qlInterestRateIndexMaturity(IborIndex&amp;Tenor,AN1494,Trigger)</f>
        <v>49793</v>
      </c>
      <c r="AP1494" s="102" t="e">
        <f>_xll.qlIndexFixing($Z$5,AM1494,,Trigger)</f>
        <v>#VALUE!</v>
      </c>
      <c r="AQ1494" s="102">
        <f>_xll.qlIndexFixing($AR$1,AN1494,,Trigger)</f>
        <v>1.4468797446458126E-2</v>
      </c>
    </row>
    <row r="1495" spans="38:43" ht="11.25" customHeight="1" x14ac:dyDescent="0.25">
      <c r="AL1495" s="57" t="s">
        <v>44</v>
      </c>
      <c r="AM1495" s="56">
        <f>_xll.qlInterestRateIndexFixingDate(IborIndex&amp;Tenor,AN1495,Trigger)</f>
        <v>49766</v>
      </c>
      <c r="AN1495" s="56">
        <f>_xll.qlCalendarAdvance(Calendar,AN1494,AL1495,"f",,Trigger)</f>
        <v>49768</v>
      </c>
      <c r="AO1495" s="56">
        <f>_xll.qlInterestRateIndexMaturity(IborIndex&amp;Tenor,AN1495,Trigger)</f>
        <v>49800</v>
      </c>
      <c r="AP1495" s="102" t="e">
        <f>_xll.qlIndexFixing($Z$5,AM1495,,Trigger)</f>
        <v>#VALUE!</v>
      </c>
      <c r="AQ1495" s="102">
        <f>_xll.qlIndexFixing($AR$1,AN1495,,Trigger)</f>
        <v>1.4462684890394151E-2</v>
      </c>
    </row>
    <row r="1496" spans="38:43" ht="11.25" customHeight="1" x14ac:dyDescent="0.25">
      <c r="AL1496" s="57" t="s">
        <v>44</v>
      </c>
      <c r="AM1496" s="56">
        <f>_xll.qlInterestRateIndexFixingDate(IborIndex&amp;Tenor,AN1496,Trigger)</f>
        <v>49773</v>
      </c>
      <c r="AN1496" s="56">
        <f>_xll.qlCalendarAdvance(Calendar,AN1495,AL1496,"f",,Trigger)</f>
        <v>49775</v>
      </c>
      <c r="AO1496" s="56">
        <f>_xll.qlInterestRateIndexMaturity(IborIndex&amp;Tenor,AN1496,Trigger)</f>
        <v>49807</v>
      </c>
      <c r="AP1496" s="102" t="e">
        <f>_xll.qlIndexFixing($Z$5,AM1496,,Trigger)</f>
        <v>#VALUE!</v>
      </c>
      <c r="AQ1496" s="102">
        <f>_xll.qlIndexFixing($AR$1,AN1496,,Trigger)</f>
        <v>1.4454855779650444E-2</v>
      </c>
    </row>
    <row r="1497" spans="38:43" ht="11.25" customHeight="1" x14ac:dyDescent="0.25">
      <c r="AL1497" s="57" t="s">
        <v>44</v>
      </c>
      <c r="AM1497" s="56">
        <f>_xll.qlInterestRateIndexFixingDate(IborIndex&amp;Tenor,AN1497,Trigger)</f>
        <v>49780</v>
      </c>
      <c r="AN1497" s="56">
        <f>_xll.qlCalendarAdvance(Calendar,AN1496,AL1497,"f",,Trigger)</f>
        <v>49782</v>
      </c>
      <c r="AO1497" s="56">
        <f>_xll.qlInterestRateIndexMaturity(IborIndex&amp;Tenor,AN1497,Trigger)</f>
        <v>49814</v>
      </c>
      <c r="AP1497" s="102" t="e">
        <f>_xll.qlIndexFixing($Z$5,AM1497,,Trigger)</f>
        <v>#VALUE!</v>
      </c>
      <c r="AQ1497" s="102">
        <f>_xll.qlIndexFixing($AR$1,AN1497,,Trigger)</f>
        <v>1.4450520934010669E-2</v>
      </c>
    </row>
    <row r="1498" spans="38:43" ht="11.25" customHeight="1" x14ac:dyDescent="0.25">
      <c r="AL1498" s="57" t="s">
        <v>44</v>
      </c>
      <c r="AM1498" s="56">
        <f>_xll.qlInterestRateIndexFixingDate(IborIndex&amp;Tenor,AN1498,Trigger)</f>
        <v>49787</v>
      </c>
      <c r="AN1498" s="56">
        <f>_xll.qlCalendarAdvance(Calendar,AN1497,AL1498,"f",,Trigger)</f>
        <v>49789</v>
      </c>
      <c r="AO1498" s="56">
        <f>_xll.qlInterestRateIndexMaturity(IborIndex&amp;Tenor,AN1498,Trigger)</f>
        <v>49821</v>
      </c>
      <c r="AP1498" s="102" t="e">
        <f>_xll.qlIndexFixing($Z$5,AM1498,,Trigger)</f>
        <v>#VALUE!</v>
      </c>
      <c r="AQ1498" s="102">
        <f>_xll.qlIndexFixing($AR$1,AN1498,,Trigger)</f>
        <v>1.4444469899116186E-2</v>
      </c>
    </row>
    <row r="1499" spans="38:43" ht="11.25" customHeight="1" x14ac:dyDescent="0.25">
      <c r="AL1499" s="57" t="s">
        <v>44</v>
      </c>
      <c r="AM1499" s="56">
        <f>_xll.qlInterestRateIndexFixingDate(IborIndex&amp;Tenor,AN1499,Trigger)</f>
        <v>49794</v>
      </c>
      <c r="AN1499" s="56">
        <f>_xll.qlCalendarAdvance(Calendar,AN1498,AL1499,"f",,Trigger)</f>
        <v>49797</v>
      </c>
      <c r="AO1499" s="56">
        <f>_xll.qlInterestRateIndexMaturity(IborIndex&amp;Tenor,AN1499,Trigger)</f>
        <v>49828</v>
      </c>
      <c r="AP1499" s="102" t="e">
        <f>_xll.qlIndexFixing($Z$5,AM1499,,Trigger)</f>
        <v>#VALUE!</v>
      </c>
      <c r="AQ1499" s="102">
        <f>_xll.qlIndexFixing($AR$1,AN1499,,Trigger)</f>
        <v>1.4437440761973562E-2</v>
      </c>
    </row>
    <row r="1500" spans="38:43" ht="11.25" customHeight="1" x14ac:dyDescent="0.25">
      <c r="AL1500" s="57" t="s">
        <v>44</v>
      </c>
      <c r="AM1500" s="56">
        <f>_xll.qlInterestRateIndexFixingDate(IborIndex&amp;Tenor,AN1500,Trigger)</f>
        <v>49802</v>
      </c>
      <c r="AN1500" s="56">
        <f>_xll.qlCalendarAdvance(Calendar,AN1499,AL1500,"f",,Trigger)</f>
        <v>49804</v>
      </c>
      <c r="AO1500" s="56">
        <f>_xll.qlInterestRateIndexMaturity(IborIndex&amp;Tenor,AN1500,Trigger)</f>
        <v>49835</v>
      </c>
      <c r="AP1500" s="102" t="e">
        <f>_xll.qlIndexFixing($Z$5,AM1500,,Trigger)</f>
        <v>#VALUE!</v>
      </c>
      <c r="AQ1500" s="102">
        <f>_xll.qlIndexFixing($AR$1,AN1500,,Trigger)</f>
        <v>1.4431435959212728E-2</v>
      </c>
    </row>
    <row r="1501" spans="38:43" ht="11.25" customHeight="1" x14ac:dyDescent="0.25">
      <c r="AL1501" s="57" t="s">
        <v>44</v>
      </c>
      <c r="AM1501" s="56">
        <f>_xll.qlInterestRateIndexFixingDate(IborIndex&amp;Tenor,AN1501,Trigger)</f>
        <v>49809</v>
      </c>
      <c r="AN1501" s="56">
        <f>_xll.qlCalendarAdvance(Calendar,AN1500,AL1501,"f",,Trigger)</f>
        <v>49811</v>
      </c>
      <c r="AO1501" s="56">
        <f>_xll.qlInterestRateIndexMaturity(IborIndex&amp;Tenor,AN1501,Trigger)</f>
        <v>49842</v>
      </c>
      <c r="AP1501" s="102" t="e">
        <f>_xll.qlIndexFixing($Z$5,AM1501,,Trigger)</f>
        <v>#VALUE!</v>
      </c>
      <c r="AQ1501" s="102">
        <f>_xll.qlIndexFixing($AR$1,AN1501,,Trigger)</f>
        <v>1.4425452434455767E-2</v>
      </c>
    </row>
    <row r="1502" spans="38:43" ht="11.25" customHeight="1" x14ac:dyDescent="0.25">
      <c r="AL1502" s="57" t="s">
        <v>44</v>
      </c>
      <c r="AM1502" s="56">
        <f>_xll.qlInterestRateIndexFixingDate(IborIndex&amp;Tenor,AN1502,Trigger)</f>
        <v>49816</v>
      </c>
      <c r="AN1502" s="56">
        <f>_xll.qlCalendarAdvance(Calendar,AN1501,AL1502,"f",,Trigger)</f>
        <v>49818</v>
      </c>
      <c r="AO1502" s="56">
        <f>_xll.qlInterestRateIndexMaturity(IborIndex&amp;Tenor,AN1502,Trigger)</f>
        <v>49849</v>
      </c>
      <c r="AP1502" s="102" t="e">
        <f>_xll.qlIndexFixing($Z$5,AM1502,,Trigger)</f>
        <v>#VALUE!</v>
      </c>
      <c r="AQ1502" s="102">
        <f>_xll.qlIndexFixing($AR$1,AN1502,,Trigger)</f>
        <v>1.4419490370413303E-2</v>
      </c>
    </row>
    <row r="1503" spans="38:43" ht="11.25" customHeight="1" x14ac:dyDescent="0.25">
      <c r="AL1503" s="57" t="s">
        <v>44</v>
      </c>
      <c r="AM1503" s="56">
        <f>_xll.qlInterestRateIndexFixingDate(IborIndex&amp;Tenor,AN1503,Trigger)</f>
        <v>49823</v>
      </c>
      <c r="AN1503" s="56">
        <f>_xll.qlCalendarAdvance(Calendar,AN1502,AL1503,"f",,Trigger)</f>
        <v>49825</v>
      </c>
      <c r="AO1503" s="56">
        <f>_xll.qlInterestRateIndexMaturity(IborIndex&amp;Tenor,AN1503,Trigger)</f>
        <v>49856</v>
      </c>
      <c r="AP1503" s="102" t="e">
        <f>_xll.qlIndexFixing($Z$5,AM1503,,Trigger)</f>
        <v>#VALUE!</v>
      </c>
      <c r="AQ1503" s="102">
        <f>_xll.qlIndexFixing($AR$1,AN1503,,Trigger)</f>
        <v>1.4413683976590264E-2</v>
      </c>
    </row>
    <row r="1504" spans="38:43" ht="11.25" customHeight="1" x14ac:dyDescent="0.25">
      <c r="AL1504" s="57" t="s">
        <v>44</v>
      </c>
      <c r="AM1504" s="56">
        <f>_xll.qlInterestRateIndexFixingDate(IborIndex&amp;Tenor,AN1504,Trigger)</f>
        <v>49830</v>
      </c>
      <c r="AN1504" s="56">
        <f>_xll.qlCalendarAdvance(Calendar,AN1503,AL1504,"f",,Trigger)</f>
        <v>49832</v>
      </c>
      <c r="AO1504" s="56">
        <f>_xll.qlInterestRateIndexMaturity(IborIndex&amp;Tenor,AN1504,Trigger)</f>
        <v>49863</v>
      </c>
      <c r="AP1504" s="102" t="e">
        <f>_xll.qlIndexFixing($Z$5,AM1504,,Trigger)</f>
        <v>#VALUE!</v>
      </c>
      <c r="AQ1504" s="102">
        <f>_xll.qlIndexFixing($AR$1,AN1504,,Trigger)</f>
        <v>1.4407764044424454E-2</v>
      </c>
    </row>
    <row r="1505" spans="38:43" ht="11.25" customHeight="1" x14ac:dyDescent="0.25">
      <c r="AL1505" s="57" t="s">
        <v>44</v>
      </c>
      <c r="AM1505" s="56">
        <f>_xll.qlInterestRateIndexFixingDate(IborIndex&amp;Tenor,AN1505,Trigger)</f>
        <v>49837</v>
      </c>
      <c r="AN1505" s="56">
        <f>_xll.qlCalendarAdvance(Calendar,AN1504,AL1505,"f",,Trigger)</f>
        <v>49839</v>
      </c>
      <c r="AO1505" s="56">
        <f>_xll.qlInterestRateIndexMaturity(IborIndex&amp;Tenor,AN1505,Trigger)</f>
        <v>49870</v>
      </c>
      <c r="AP1505" s="102" t="e">
        <f>_xll.qlIndexFixing($Z$5,AM1505,,Trigger)</f>
        <v>#VALUE!</v>
      </c>
      <c r="AQ1505" s="102">
        <f>_xll.qlIndexFixing($AR$1,AN1505,,Trigger)</f>
        <v>1.440186610709393E-2</v>
      </c>
    </row>
    <row r="1506" spans="38:43" ht="11.25" customHeight="1" x14ac:dyDescent="0.25">
      <c r="AL1506" s="57" t="s">
        <v>44</v>
      </c>
      <c r="AM1506" s="56">
        <f>_xll.qlInterestRateIndexFixingDate(IborIndex&amp;Tenor,AN1506,Trigger)</f>
        <v>49844</v>
      </c>
      <c r="AN1506" s="56">
        <f>_xll.qlCalendarAdvance(Calendar,AN1505,AL1506,"f",,Trigger)</f>
        <v>49846</v>
      </c>
      <c r="AO1506" s="56">
        <f>_xll.qlInterestRateIndexMaturity(IborIndex&amp;Tenor,AN1506,Trigger)</f>
        <v>49877</v>
      </c>
      <c r="AP1506" s="102" t="e">
        <f>_xll.qlIndexFixing($Z$5,AM1506,,Trigger)</f>
        <v>#VALUE!</v>
      </c>
      <c r="AQ1506" s="102">
        <f>_xll.qlIndexFixing($AR$1,AN1506,,Trigger)</f>
        <v>1.4395990347311205E-2</v>
      </c>
    </row>
    <row r="1507" spans="38:43" ht="11.25" customHeight="1" x14ac:dyDescent="0.25">
      <c r="AL1507" s="57" t="s">
        <v>44</v>
      </c>
      <c r="AM1507" s="56">
        <f>_xll.qlInterestRateIndexFixingDate(IborIndex&amp;Tenor,AN1507,Trigger)</f>
        <v>49851</v>
      </c>
      <c r="AN1507" s="56">
        <f>_xll.qlCalendarAdvance(Calendar,AN1506,AL1507,"f",,Trigger)</f>
        <v>49853</v>
      </c>
      <c r="AO1507" s="56">
        <f>_xll.qlInterestRateIndexMaturity(IborIndex&amp;Tenor,AN1507,Trigger)</f>
        <v>49884</v>
      </c>
      <c r="AP1507" s="102" t="e">
        <f>_xll.qlIndexFixing($Z$5,AM1507,,Trigger)</f>
        <v>#VALUE!</v>
      </c>
      <c r="AQ1507" s="102">
        <f>_xll.qlIndexFixing($AR$1,AN1507,,Trigger)</f>
        <v>1.4390008356040271E-2</v>
      </c>
    </row>
    <row r="1508" spans="38:43" ht="11.25" customHeight="1" x14ac:dyDescent="0.25">
      <c r="AL1508" s="57" t="s">
        <v>44</v>
      </c>
      <c r="AM1508" s="56">
        <f>_xll.qlInterestRateIndexFixingDate(IborIndex&amp;Tenor,AN1508,Trigger)</f>
        <v>49858</v>
      </c>
      <c r="AN1508" s="56">
        <f>_xll.qlCalendarAdvance(Calendar,AN1507,AL1508,"f",,Trigger)</f>
        <v>49860</v>
      </c>
      <c r="AO1508" s="56">
        <f>_xll.qlInterestRateIndexMaturity(IborIndex&amp;Tenor,AN1508,Trigger)</f>
        <v>49891</v>
      </c>
      <c r="AP1508" s="102" t="e">
        <f>_xll.qlIndexFixing($Z$5,AM1508,,Trigger)</f>
        <v>#VALUE!</v>
      </c>
      <c r="AQ1508" s="102">
        <f>_xll.qlIndexFixing($AR$1,AN1508,,Trigger)</f>
        <v>1.438417889333417E-2</v>
      </c>
    </row>
    <row r="1509" spans="38:43" ht="11.25" customHeight="1" x14ac:dyDescent="0.25">
      <c r="AL1509" s="57" t="s">
        <v>44</v>
      </c>
      <c r="AM1509" s="56">
        <f>_xll.qlInterestRateIndexFixingDate(IborIndex&amp;Tenor,AN1509,Trigger)</f>
        <v>49865</v>
      </c>
      <c r="AN1509" s="56">
        <f>_xll.qlCalendarAdvance(Calendar,AN1508,AL1509,"f",,Trigger)</f>
        <v>49867</v>
      </c>
      <c r="AO1509" s="56">
        <f>_xll.qlInterestRateIndexMaturity(IborIndex&amp;Tenor,AN1509,Trigger)</f>
        <v>49898</v>
      </c>
      <c r="AP1509" s="102" t="e">
        <f>_xll.qlIndexFixing($Z$5,AM1509,,Trigger)</f>
        <v>#VALUE!</v>
      </c>
      <c r="AQ1509" s="102">
        <f>_xll.qlIndexFixing($AR$1,AN1509,,Trigger)</f>
        <v>1.4378372170355589E-2</v>
      </c>
    </row>
    <row r="1510" spans="38:43" ht="11.25" customHeight="1" x14ac:dyDescent="0.25">
      <c r="AL1510" s="57" t="s">
        <v>44</v>
      </c>
      <c r="AM1510" s="56">
        <f>_xll.qlInterestRateIndexFixingDate(IborIndex&amp;Tenor,AN1510,Trigger)</f>
        <v>49872</v>
      </c>
      <c r="AN1510" s="56">
        <f>_xll.qlCalendarAdvance(Calendar,AN1509,AL1510,"f",,Trigger)</f>
        <v>49874</v>
      </c>
      <c r="AO1510" s="56">
        <f>_xll.qlInterestRateIndexMaturity(IborIndex&amp;Tenor,AN1510,Trigger)</f>
        <v>49905</v>
      </c>
      <c r="AP1510" s="102" t="e">
        <f>_xll.qlIndexFixing($Z$5,AM1510,,Trigger)</f>
        <v>#VALUE!</v>
      </c>
      <c r="AQ1510" s="102">
        <f>_xll.qlIndexFixing($AR$1,AN1510,,Trigger)</f>
        <v>1.4372588369812572E-2</v>
      </c>
    </row>
    <row r="1511" spans="38:43" ht="11.25" customHeight="1" x14ac:dyDescent="0.25">
      <c r="AL1511" s="57" t="s">
        <v>44</v>
      </c>
      <c r="AM1511" s="56">
        <f>_xll.qlInterestRateIndexFixingDate(IborIndex&amp;Tenor,AN1511,Trigger)</f>
        <v>49879</v>
      </c>
      <c r="AN1511" s="56">
        <f>_xll.qlCalendarAdvance(Calendar,AN1510,AL1511,"f",,Trigger)</f>
        <v>49881</v>
      </c>
      <c r="AO1511" s="56">
        <f>_xll.qlInterestRateIndexMaturity(IborIndex&amp;Tenor,AN1511,Trigger)</f>
        <v>49912</v>
      </c>
      <c r="AP1511" s="102" t="e">
        <f>_xll.qlIndexFixing($Z$5,AM1511,,Trigger)</f>
        <v>#VALUE!</v>
      </c>
      <c r="AQ1511" s="102">
        <f>_xll.qlIndexFixing($AR$1,AN1511,,Trigger)</f>
        <v>1.4366827674420893E-2</v>
      </c>
    </row>
    <row r="1512" spans="38:43" ht="11.25" customHeight="1" x14ac:dyDescent="0.25">
      <c r="AL1512" s="57" t="s">
        <v>44</v>
      </c>
      <c r="AM1512" s="56">
        <f>_xll.qlInterestRateIndexFixingDate(IborIndex&amp;Tenor,AN1512,Trigger)</f>
        <v>49886</v>
      </c>
      <c r="AN1512" s="56">
        <f>_xll.qlCalendarAdvance(Calendar,AN1511,AL1512,"f",,Trigger)</f>
        <v>49888</v>
      </c>
      <c r="AO1512" s="56">
        <f>_xll.qlInterestRateIndexMaturity(IborIndex&amp;Tenor,AN1512,Trigger)</f>
        <v>49919</v>
      </c>
      <c r="AP1512" s="102" t="e">
        <f>_xll.qlIndexFixing($Z$5,AM1512,,Trigger)</f>
        <v>#VALUE!</v>
      </c>
      <c r="AQ1512" s="102">
        <f>_xll.qlIndexFixing($AR$1,AN1512,,Trigger)</f>
        <v>1.4361090266893755E-2</v>
      </c>
    </row>
    <row r="1513" spans="38:43" ht="11.25" customHeight="1" x14ac:dyDescent="0.25">
      <c r="AL1513" s="57" t="s">
        <v>44</v>
      </c>
      <c r="AM1513" s="56">
        <f>_xll.qlInterestRateIndexFixingDate(IborIndex&amp;Tenor,AN1513,Trigger)</f>
        <v>49893</v>
      </c>
      <c r="AN1513" s="56">
        <f>_xll.qlCalendarAdvance(Calendar,AN1512,AL1513,"f",,Trigger)</f>
        <v>49895</v>
      </c>
      <c r="AO1513" s="56">
        <f>_xll.qlInterestRateIndexMaturity(IborIndex&amp;Tenor,AN1513,Trigger)</f>
        <v>49926</v>
      </c>
      <c r="AP1513" s="102" t="e">
        <f>_xll.qlIndexFixing($Z$5,AM1513,,Trigger)</f>
        <v>#VALUE!</v>
      </c>
      <c r="AQ1513" s="102">
        <f>_xll.qlIndexFixing($AR$1,AN1513,,Trigger)</f>
        <v>1.4355376329944358E-2</v>
      </c>
    </row>
    <row r="1514" spans="38:43" ht="11.25" customHeight="1" x14ac:dyDescent="0.25">
      <c r="AL1514" s="57" t="s">
        <v>44</v>
      </c>
      <c r="AM1514" s="56">
        <f>_xll.qlInterestRateIndexFixingDate(IborIndex&amp;Tenor,AN1514,Trigger)</f>
        <v>49900</v>
      </c>
      <c r="AN1514" s="56">
        <f>_xll.qlCalendarAdvance(Calendar,AN1513,AL1514,"f",,Trigger)</f>
        <v>49902</v>
      </c>
      <c r="AO1514" s="56">
        <f>_xll.qlInterestRateIndexMaturity(IborIndex&amp;Tenor,AN1514,Trigger)</f>
        <v>49933</v>
      </c>
      <c r="AP1514" s="102" t="e">
        <f>_xll.qlIndexFixing($Z$5,AM1514,,Trigger)</f>
        <v>#VALUE!</v>
      </c>
      <c r="AQ1514" s="102">
        <f>_xll.qlIndexFixing($AR$1,AN1514,,Trigger)</f>
        <v>1.4349686046285897E-2</v>
      </c>
    </row>
    <row r="1515" spans="38:43" ht="11.25" customHeight="1" x14ac:dyDescent="0.25">
      <c r="AL1515" s="57" t="s">
        <v>44</v>
      </c>
      <c r="AM1515" s="56">
        <f>_xll.qlInterestRateIndexFixingDate(IborIndex&amp;Tenor,AN1515,Trigger)</f>
        <v>49907</v>
      </c>
      <c r="AN1515" s="56">
        <f>_xll.qlCalendarAdvance(Calendar,AN1514,AL1515,"f",,Trigger)</f>
        <v>49909</v>
      </c>
      <c r="AO1515" s="56">
        <f>_xll.qlInterestRateIndexMaturity(IborIndex&amp;Tenor,AN1515,Trigger)</f>
        <v>49940</v>
      </c>
      <c r="AP1515" s="102" t="e">
        <f>_xll.qlIndexFixing($Z$5,AM1515,,Trigger)</f>
        <v>#VALUE!</v>
      </c>
      <c r="AQ1515" s="102">
        <f>_xll.qlIndexFixing($AR$1,AN1515,,Trigger)</f>
        <v>1.4344019598631576E-2</v>
      </c>
    </row>
    <row r="1516" spans="38:43" ht="11.25" customHeight="1" x14ac:dyDescent="0.25">
      <c r="AL1516" s="57" t="s">
        <v>44</v>
      </c>
      <c r="AM1516" s="56">
        <f>_xll.qlInterestRateIndexFixingDate(IborIndex&amp;Tenor,AN1516,Trigger)</f>
        <v>49914</v>
      </c>
      <c r="AN1516" s="56">
        <f>_xll.qlCalendarAdvance(Calendar,AN1515,AL1516,"f",,Trigger)</f>
        <v>49916</v>
      </c>
      <c r="AO1516" s="56">
        <f>_xll.qlInterestRateIndexMaturity(IborIndex&amp;Tenor,AN1516,Trigger)</f>
        <v>49948</v>
      </c>
      <c r="AP1516" s="102" t="e">
        <f>_xll.qlIndexFixing($Z$5,AM1516,,Trigger)</f>
        <v>#VALUE!</v>
      </c>
      <c r="AQ1516" s="102">
        <f>_xll.qlIndexFixing($AR$1,AN1516,,Trigger)</f>
        <v>1.4338492710283646E-2</v>
      </c>
    </row>
    <row r="1517" spans="38:43" ht="11.25" customHeight="1" x14ac:dyDescent="0.25">
      <c r="AL1517" s="57" t="s">
        <v>44</v>
      </c>
      <c r="AM1517" s="56">
        <f>_xll.qlInterestRateIndexFixingDate(IborIndex&amp;Tenor,AN1517,Trigger)</f>
        <v>49921</v>
      </c>
      <c r="AN1517" s="56">
        <f>_xll.qlCalendarAdvance(Calendar,AN1516,AL1517,"f",,Trigger)</f>
        <v>49923</v>
      </c>
      <c r="AO1517" s="56">
        <f>_xll.qlInterestRateIndexMaturity(IborIndex&amp;Tenor,AN1517,Trigger)</f>
        <v>49954</v>
      </c>
      <c r="AP1517" s="102" t="e">
        <f>_xll.qlIndexFixing($Z$5,AM1517,,Trigger)</f>
        <v>#VALUE!</v>
      </c>
      <c r="AQ1517" s="102">
        <f>_xll.qlIndexFixing($AR$1,AN1517,,Trigger)</f>
        <v>1.4332872962222076E-2</v>
      </c>
    </row>
    <row r="1518" spans="38:43" ht="11.25" customHeight="1" x14ac:dyDescent="0.25">
      <c r="AL1518" s="57" t="s">
        <v>44</v>
      </c>
      <c r="AM1518" s="56">
        <f>_xll.qlInterestRateIndexFixingDate(IborIndex&amp;Tenor,AN1518,Trigger)</f>
        <v>49928</v>
      </c>
      <c r="AN1518" s="56">
        <f>_xll.qlCalendarAdvance(Calendar,AN1517,AL1518,"f",,Trigger)</f>
        <v>49930</v>
      </c>
      <c r="AO1518" s="56">
        <f>_xll.qlInterestRateIndexMaturity(IborIndex&amp;Tenor,AN1518,Trigger)</f>
        <v>49961</v>
      </c>
      <c r="AP1518" s="102" t="e">
        <f>_xll.qlIndexFixing($Z$5,AM1518,,Trigger)</f>
        <v>#VALUE!</v>
      </c>
      <c r="AQ1518" s="102">
        <f>_xll.qlIndexFixing($AR$1,AN1518,,Trigger)</f>
        <v>1.4327277584194498E-2</v>
      </c>
    </row>
    <row r="1519" spans="38:43" ht="11.25" customHeight="1" x14ac:dyDescent="0.25">
      <c r="AL1519" s="57" t="s">
        <v>44</v>
      </c>
      <c r="AM1519" s="56">
        <f>_xll.qlInterestRateIndexFixingDate(IborIndex&amp;Tenor,AN1519,Trigger)</f>
        <v>49935</v>
      </c>
      <c r="AN1519" s="56">
        <f>_xll.qlCalendarAdvance(Calendar,AN1518,AL1519,"f",,Trigger)</f>
        <v>49937</v>
      </c>
      <c r="AO1519" s="56">
        <f>_xll.qlInterestRateIndexMaturity(IborIndex&amp;Tenor,AN1519,Trigger)</f>
        <v>49968</v>
      </c>
      <c r="AP1519" s="102" t="e">
        <f>_xll.qlIndexFixing($Z$5,AM1519,,Trigger)</f>
        <v>#VALUE!</v>
      </c>
      <c r="AQ1519" s="102">
        <f>_xll.qlIndexFixing($AR$1,AN1519,,Trigger)</f>
        <v>1.4321706758902764E-2</v>
      </c>
    </row>
    <row r="1520" spans="38:43" ht="11.25" customHeight="1" x14ac:dyDescent="0.25">
      <c r="AL1520" s="57" t="s">
        <v>44</v>
      </c>
      <c r="AM1520" s="56">
        <f>_xll.qlInterestRateIndexFixingDate(IborIndex&amp;Tenor,AN1520,Trigger)</f>
        <v>49942</v>
      </c>
      <c r="AN1520" s="56">
        <f>_xll.qlCalendarAdvance(Calendar,AN1519,AL1520,"f",,Trigger)</f>
        <v>49944</v>
      </c>
      <c r="AO1520" s="56">
        <f>_xll.qlInterestRateIndexMaturity(IborIndex&amp;Tenor,AN1520,Trigger)</f>
        <v>49975</v>
      </c>
      <c r="AP1520" s="102" t="e">
        <f>_xll.qlIndexFixing($Z$5,AM1520,,Trigger)</f>
        <v>#VALUE!</v>
      </c>
      <c r="AQ1520" s="102">
        <f>_xll.qlIndexFixing($AR$1,AN1520,,Trigger)</f>
        <v>1.4316051295360815E-2</v>
      </c>
    </row>
    <row r="1521" spans="38:43" ht="11.25" customHeight="1" x14ac:dyDescent="0.25">
      <c r="AL1521" s="57" t="s">
        <v>44</v>
      </c>
      <c r="AM1521" s="56">
        <f>_xll.qlInterestRateIndexFixingDate(IborIndex&amp;Tenor,AN1521,Trigger)</f>
        <v>49949</v>
      </c>
      <c r="AN1521" s="56">
        <f>_xll.qlCalendarAdvance(Calendar,AN1520,AL1521,"f",,Trigger)</f>
        <v>49951</v>
      </c>
      <c r="AO1521" s="56">
        <f>_xll.qlInterestRateIndexMaturity(IborIndex&amp;Tenor,AN1521,Trigger)</f>
        <v>49982</v>
      </c>
      <c r="AP1521" s="102" t="e">
        <f>_xll.qlIndexFixing($Z$5,AM1521,,Trigger)</f>
        <v>#VALUE!</v>
      </c>
      <c r="AQ1521" s="102">
        <f>_xll.qlIndexFixing($AR$1,AN1521,,Trigger)</f>
        <v>1.431053170069046E-2</v>
      </c>
    </row>
    <row r="1522" spans="38:43" ht="11.25" customHeight="1" x14ac:dyDescent="0.25">
      <c r="AL1522" s="57" t="s">
        <v>44</v>
      </c>
      <c r="AM1522" s="56">
        <f>_xll.qlInterestRateIndexFixingDate(IborIndex&amp;Tenor,AN1522,Trigger)</f>
        <v>49956</v>
      </c>
      <c r="AN1522" s="56">
        <f>_xll.qlCalendarAdvance(Calendar,AN1521,AL1522,"f",,Trigger)</f>
        <v>49958</v>
      </c>
      <c r="AO1522" s="56">
        <f>_xll.qlInterestRateIndexMaturity(IborIndex&amp;Tenor,AN1522,Trigger)</f>
        <v>49989</v>
      </c>
      <c r="AP1522" s="102" t="e">
        <f>_xll.qlIndexFixing($Z$5,AM1522,,Trigger)</f>
        <v>#VALUE!</v>
      </c>
      <c r="AQ1522" s="102">
        <f>_xll.qlIndexFixing($AR$1,AN1522,,Trigger)</f>
        <v>1.4305037221006326E-2</v>
      </c>
    </row>
    <row r="1523" spans="38:43" ht="11.25" customHeight="1" x14ac:dyDescent="0.25">
      <c r="AL1523" s="57" t="s">
        <v>44</v>
      </c>
      <c r="AM1523" s="56">
        <f>_xll.qlInterestRateIndexFixingDate(IborIndex&amp;Tenor,AN1523,Trigger)</f>
        <v>49963</v>
      </c>
      <c r="AN1523" s="56">
        <f>_xll.qlCalendarAdvance(Calendar,AN1522,AL1523,"f",,Trigger)</f>
        <v>49965</v>
      </c>
      <c r="AO1523" s="56">
        <f>_xll.qlInterestRateIndexMaturity(IborIndex&amp;Tenor,AN1523,Trigger)</f>
        <v>49996</v>
      </c>
      <c r="AP1523" s="102" t="e">
        <f>_xll.qlIndexFixing($Z$5,AM1523,,Trigger)</f>
        <v>#VALUE!</v>
      </c>
      <c r="AQ1523" s="102">
        <f>_xll.qlIndexFixing($AR$1,AN1523,,Trigger)</f>
        <v>1.4299568039024189E-2</v>
      </c>
    </row>
    <row r="1524" spans="38:43" ht="11.25" customHeight="1" x14ac:dyDescent="0.25">
      <c r="AL1524" s="57" t="s">
        <v>44</v>
      </c>
      <c r="AM1524" s="56">
        <f>_xll.qlInterestRateIndexFixingDate(IborIndex&amp;Tenor,AN1524,Trigger)</f>
        <v>49970</v>
      </c>
      <c r="AN1524" s="56">
        <f>_xll.qlCalendarAdvance(Calendar,AN1523,AL1524,"f",,Trigger)</f>
        <v>49972</v>
      </c>
      <c r="AO1524" s="56">
        <f>_xll.qlInterestRateIndexMaturity(IborIndex&amp;Tenor,AN1524,Trigger)</f>
        <v>50003</v>
      </c>
      <c r="AP1524" s="102" t="e">
        <f>_xll.qlIndexFixing($Z$5,AM1524,,Trigger)</f>
        <v>#VALUE!</v>
      </c>
      <c r="AQ1524" s="102">
        <f>_xll.qlIndexFixing($AR$1,AN1524,,Trigger)</f>
        <v>1.4294124337449513E-2</v>
      </c>
    </row>
    <row r="1525" spans="38:43" ht="11.25" customHeight="1" x14ac:dyDescent="0.25">
      <c r="AL1525" s="57" t="s">
        <v>44</v>
      </c>
      <c r="AM1525" s="56">
        <f>_xll.qlInterestRateIndexFixingDate(IborIndex&amp;Tenor,AN1525,Trigger)</f>
        <v>49977</v>
      </c>
      <c r="AN1525" s="56">
        <f>_xll.qlCalendarAdvance(Calendar,AN1524,AL1525,"f",,Trigger)</f>
        <v>49979</v>
      </c>
      <c r="AO1525" s="56">
        <f>_xll.qlInterestRateIndexMaturity(IborIndex&amp;Tenor,AN1525,Trigger)</f>
        <v>50007</v>
      </c>
      <c r="AP1525" s="102" t="e">
        <f>_xll.qlIndexFixing($Z$5,AM1525,,Trigger)</f>
        <v>#VALUE!</v>
      </c>
      <c r="AQ1525" s="102">
        <f>_xll.qlIndexFixing($AR$1,AN1525,,Trigger)</f>
        <v>1.4288807646201995E-2</v>
      </c>
    </row>
    <row r="1526" spans="38:43" ht="11.25" customHeight="1" x14ac:dyDescent="0.25">
      <c r="AL1526" s="57" t="s">
        <v>44</v>
      </c>
      <c r="AM1526" s="56">
        <f>_xll.qlInterestRateIndexFixingDate(IborIndex&amp;Tenor,AN1526,Trigger)</f>
        <v>49984</v>
      </c>
      <c r="AN1526" s="56">
        <f>_xll.qlCalendarAdvance(Calendar,AN1525,AL1526,"f",,Trigger)</f>
        <v>49986</v>
      </c>
      <c r="AO1526" s="56">
        <f>_xll.qlInterestRateIndexMaturity(IborIndex&amp;Tenor,AN1526,Trigger)</f>
        <v>50017</v>
      </c>
      <c r="AP1526" s="102" t="e">
        <f>_xll.qlIndexFixing($Z$5,AM1526,,Trigger)</f>
        <v>#VALUE!</v>
      </c>
      <c r="AQ1526" s="102">
        <f>_xll.qlIndexFixing($AR$1,AN1526,,Trigger)</f>
        <v>1.4283413805838308E-2</v>
      </c>
    </row>
    <row r="1527" spans="38:43" ht="11.25" customHeight="1" x14ac:dyDescent="0.25">
      <c r="AL1527" s="57" t="s">
        <v>44</v>
      </c>
      <c r="AM1527" s="56">
        <f>_xll.qlInterestRateIndexFixingDate(IborIndex&amp;Tenor,AN1527,Trigger)</f>
        <v>49991</v>
      </c>
      <c r="AN1527" s="56">
        <f>_xll.qlCalendarAdvance(Calendar,AN1526,AL1527,"f",,Trigger)</f>
        <v>49993</v>
      </c>
      <c r="AO1527" s="56">
        <f>_xll.qlInterestRateIndexMaturity(IborIndex&amp;Tenor,AN1527,Trigger)</f>
        <v>50024</v>
      </c>
      <c r="AP1527" s="102" t="e">
        <f>_xll.qlIndexFixing($Z$5,AM1527,,Trigger)</f>
        <v>#VALUE!</v>
      </c>
      <c r="AQ1527" s="102">
        <f>_xll.qlIndexFixing($AR$1,AN1527,,Trigger)</f>
        <v>1.4278045979859932E-2</v>
      </c>
    </row>
    <row r="1528" spans="38:43" ht="11.25" customHeight="1" x14ac:dyDescent="0.25">
      <c r="AL1528" s="57" t="s">
        <v>44</v>
      </c>
      <c r="AM1528" s="56">
        <f>_xll.qlInterestRateIndexFixingDate(IborIndex&amp;Tenor,AN1528,Trigger)</f>
        <v>49998</v>
      </c>
      <c r="AN1528" s="56">
        <f>_xll.qlCalendarAdvance(Calendar,AN1527,AL1528,"f",,Trigger)</f>
        <v>50000</v>
      </c>
      <c r="AO1528" s="56">
        <f>_xll.qlInterestRateIndexMaturity(IborIndex&amp;Tenor,AN1528,Trigger)</f>
        <v>50031</v>
      </c>
      <c r="AP1528" s="102" t="e">
        <f>_xll.qlIndexFixing($Z$5,AM1528,,Trigger)</f>
        <v>#VALUE!</v>
      </c>
      <c r="AQ1528" s="102">
        <f>_xll.qlIndexFixing($AR$1,AN1528,,Trigger)</f>
        <v>1.4272319855801725E-2</v>
      </c>
    </row>
    <row r="1529" spans="38:43" ht="11.25" customHeight="1" x14ac:dyDescent="0.25">
      <c r="AL1529" s="57" t="s">
        <v>44</v>
      </c>
      <c r="AM1529" s="56">
        <f>_xll.qlInterestRateIndexFixingDate(IborIndex&amp;Tenor,AN1529,Trigger)</f>
        <v>50005</v>
      </c>
      <c r="AN1529" s="56">
        <f>_xll.qlCalendarAdvance(Calendar,AN1528,AL1529,"f",,Trigger)</f>
        <v>50007</v>
      </c>
      <c r="AO1529" s="56">
        <f>_xll.qlInterestRateIndexMaturity(IborIndex&amp;Tenor,AN1529,Trigger)</f>
        <v>50040</v>
      </c>
      <c r="AP1529" s="102" t="e">
        <f>_xll.qlIndexFixing($Z$5,AM1529,,Trigger)</f>
        <v>#VALUE!</v>
      </c>
      <c r="AQ1529" s="102">
        <f>_xll.qlIndexFixing($AR$1,AN1529,,Trigger)</f>
        <v>1.4267294430626827E-2</v>
      </c>
    </row>
    <row r="1530" spans="38:43" ht="11.25" customHeight="1" x14ac:dyDescent="0.25">
      <c r="AL1530" s="57" t="s">
        <v>44</v>
      </c>
      <c r="AM1530" s="56">
        <f>_xll.qlInterestRateIndexFixingDate(IborIndex&amp;Tenor,AN1530,Trigger)</f>
        <v>50012</v>
      </c>
      <c r="AN1530" s="56">
        <f>_xll.qlCalendarAdvance(Calendar,AN1529,AL1530,"f",,Trigger)</f>
        <v>50014</v>
      </c>
      <c r="AO1530" s="56">
        <f>_xll.qlInterestRateIndexMaturity(IborIndex&amp;Tenor,AN1530,Trigger)</f>
        <v>50045</v>
      </c>
      <c r="AP1530" s="102" t="e">
        <f>_xll.qlIndexFixing($Z$5,AM1530,,Trigger)</f>
        <v>#VALUE!</v>
      </c>
      <c r="AQ1530" s="102">
        <f>_xll.qlIndexFixing($AR$1,AN1530,,Trigger)</f>
        <v>1.4262007448445743E-2</v>
      </c>
    </row>
    <row r="1531" spans="38:43" ht="11.25" customHeight="1" x14ac:dyDescent="0.25">
      <c r="AL1531" s="57" t="s">
        <v>44</v>
      </c>
      <c r="AM1531" s="56">
        <f>_xll.qlInterestRateIndexFixingDate(IborIndex&amp;Tenor,AN1531,Trigger)</f>
        <v>50019</v>
      </c>
      <c r="AN1531" s="56">
        <f>_xll.qlCalendarAdvance(Calendar,AN1530,AL1531,"f",,Trigger)</f>
        <v>50021</v>
      </c>
      <c r="AO1531" s="56">
        <f>_xll.qlInterestRateIndexMaturity(IborIndex&amp;Tenor,AN1531,Trigger)</f>
        <v>50052</v>
      </c>
      <c r="AP1531" s="102" t="e">
        <f>_xll.qlIndexFixing($Z$5,AM1531,,Trigger)</f>
        <v>#VALUE!</v>
      </c>
      <c r="AQ1531" s="102">
        <f>_xll.qlIndexFixing($AR$1,AN1531,,Trigger)</f>
        <v>1.4256747225643887E-2</v>
      </c>
    </row>
    <row r="1532" spans="38:43" ht="11.25" customHeight="1" x14ac:dyDescent="0.25">
      <c r="AL1532" s="57" t="s">
        <v>44</v>
      </c>
      <c r="AM1532" s="56">
        <f>_xll.qlInterestRateIndexFixingDate(IborIndex&amp;Tenor,AN1532,Trigger)</f>
        <v>50026</v>
      </c>
      <c r="AN1532" s="56">
        <f>_xll.qlCalendarAdvance(Calendar,AN1531,AL1532,"f",,Trigger)</f>
        <v>50028</v>
      </c>
      <c r="AO1532" s="56">
        <f>_xll.qlInterestRateIndexMaturity(IborIndex&amp;Tenor,AN1532,Trigger)</f>
        <v>50059</v>
      </c>
      <c r="AP1532" s="102" t="e">
        <f>_xll.qlIndexFixing($Z$5,AM1532,,Trigger)</f>
        <v>#VALUE!</v>
      </c>
      <c r="AQ1532" s="102">
        <f>_xll.qlIndexFixing($AR$1,AN1532,,Trigger)</f>
        <v>1.4251513944937039E-2</v>
      </c>
    </row>
    <row r="1533" spans="38:43" ht="11.25" customHeight="1" x14ac:dyDescent="0.25">
      <c r="AL1533" s="57" t="s">
        <v>44</v>
      </c>
      <c r="AM1533" s="56">
        <f>_xll.qlInterestRateIndexFixingDate(IborIndex&amp;Tenor,AN1533,Trigger)</f>
        <v>50032</v>
      </c>
      <c r="AN1533" s="56">
        <f>_xll.qlCalendarAdvance(Calendar,AN1532,AL1533,"f",,Trigger)</f>
        <v>50038</v>
      </c>
      <c r="AO1533" s="56">
        <f>_xll.qlInterestRateIndexMaturity(IborIndex&amp;Tenor,AN1533,Trigger)</f>
        <v>50069</v>
      </c>
      <c r="AP1533" s="102" t="e">
        <f>_xll.qlIndexFixing($Z$5,AM1533,,Trigger)</f>
        <v>#VALUE!</v>
      </c>
      <c r="AQ1533" s="102">
        <f>_xll.qlIndexFixing($AR$1,AN1533,,Trigger)</f>
        <v>1.4245653795018853E-2</v>
      </c>
    </row>
    <row r="1534" spans="38:43" ht="11.25" customHeight="1" x14ac:dyDescent="0.25">
      <c r="AL1534" s="57" t="s">
        <v>44</v>
      </c>
      <c r="AM1534" s="56">
        <f>_xll.qlInterestRateIndexFixingDate(IborIndex&amp;Tenor,AN1534,Trigger)</f>
        <v>50040</v>
      </c>
      <c r="AN1534" s="56">
        <f>_xll.qlCalendarAdvance(Calendar,AN1533,AL1534,"f",,Trigger)</f>
        <v>50045</v>
      </c>
      <c r="AO1534" s="56">
        <f>_xll.qlInterestRateIndexMaturity(IborIndex&amp;Tenor,AN1534,Trigger)</f>
        <v>50076</v>
      </c>
      <c r="AP1534" s="102" t="e">
        <f>_xll.qlIndexFixing($Z$5,AM1534,,Trigger)</f>
        <v>#VALUE!</v>
      </c>
      <c r="AQ1534" s="102">
        <f>_xll.qlIndexFixing($AR$1,AN1534,,Trigger)</f>
        <v>1.4240220337238667E-2</v>
      </c>
    </row>
    <row r="1535" spans="38:43" ht="11.25" customHeight="1" x14ac:dyDescent="0.25">
      <c r="AL1535" s="57" t="s">
        <v>44</v>
      </c>
      <c r="AM1535" s="56">
        <f>_xll.qlInterestRateIndexFixingDate(IborIndex&amp;Tenor,AN1535,Trigger)</f>
        <v>50048</v>
      </c>
      <c r="AN1535" s="56">
        <f>_xll.qlCalendarAdvance(Calendar,AN1534,AL1535,"f",,Trigger)</f>
        <v>50052</v>
      </c>
      <c r="AO1535" s="56">
        <f>_xll.qlInterestRateIndexMaturity(IborIndex&amp;Tenor,AN1535,Trigger)</f>
        <v>50083</v>
      </c>
      <c r="AP1535" s="102" t="e">
        <f>_xll.qlIndexFixing($Z$5,AM1535,,Trigger)</f>
        <v>#VALUE!</v>
      </c>
      <c r="AQ1535" s="102">
        <f>_xll.qlIndexFixing($AR$1,AN1535,,Trigger)</f>
        <v>1.4235076480281319E-2</v>
      </c>
    </row>
    <row r="1536" spans="38:43" ht="11.25" customHeight="1" x14ac:dyDescent="0.25">
      <c r="AL1536" s="57" t="s">
        <v>44</v>
      </c>
      <c r="AM1536" s="56">
        <f>_xll.qlInterestRateIndexFixingDate(IborIndex&amp;Tenor,AN1536,Trigger)</f>
        <v>50055</v>
      </c>
      <c r="AN1536" s="56">
        <f>_xll.qlCalendarAdvance(Calendar,AN1535,AL1536,"f",,Trigger)</f>
        <v>50059</v>
      </c>
      <c r="AO1536" s="56">
        <f>_xll.qlInterestRateIndexMaturity(IborIndex&amp;Tenor,AN1536,Trigger)</f>
        <v>50090</v>
      </c>
      <c r="AP1536" s="102" t="e">
        <f>_xll.qlIndexFixing($Z$5,AM1536,,Trigger)</f>
        <v>#VALUE!</v>
      </c>
      <c r="AQ1536" s="102">
        <f>_xll.qlIndexFixing($AR$1,AN1536,,Trigger)</f>
        <v>1.4229960350792775E-2</v>
      </c>
    </row>
    <row r="1537" spans="38:43" ht="11.25" customHeight="1" x14ac:dyDescent="0.25">
      <c r="AL1537" s="57" t="s">
        <v>44</v>
      </c>
      <c r="AM1537" s="56">
        <f>_xll.qlInterestRateIndexFixingDate(IborIndex&amp;Tenor,AN1537,Trigger)</f>
        <v>50062</v>
      </c>
      <c r="AN1537" s="56">
        <f>_xll.qlCalendarAdvance(Calendar,AN1536,AL1537,"f",,Trigger)</f>
        <v>50066</v>
      </c>
      <c r="AO1537" s="56">
        <f>_xll.qlInterestRateIndexMaturity(IborIndex&amp;Tenor,AN1537,Trigger)</f>
        <v>50097</v>
      </c>
      <c r="AP1537" s="102" t="e">
        <f>_xll.qlIndexFixing($Z$5,AM1537,,Trigger)</f>
        <v>#VALUE!</v>
      </c>
      <c r="AQ1537" s="102">
        <f>_xll.qlIndexFixing($AR$1,AN1537,,Trigger)</f>
        <v>1.4225112755909208E-2</v>
      </c>
    </row>
    <row r="1538" spans="38:43" ht="11.25" customHeight="1" x14ac:dyDescent="0.25">
      <c r="AL1538" s="57" t="s">
        <v>44</v>
      </c>
      <c r="AM1538" s="56">
        <f>_xll.qlInterestRateIndexFixingDate(IborIndex&amp;Tenor,AN1538,Trigger)</f>
        <v>50069</v>
      </c>
      <c r="AN1538" s="56">
        <f>_xll.qlCalendarAdvance(Calendar,AN1537,AL1538,"f",,Trigger)</f>
        <v>50073</v>
      </c>
      <c r="AO1538" s="56">
        <f>_xll.qlInterestRateIndexMaturity(IborIndex&amp;Tenor,AN1538,Trigger)</f>
        <v>50101</v>
      </c>
      <c r="AP1538" s="102" t="e">
        <f>_xll.qlIndexFixing($Z$5,AM1538,,Trigger)</f>
        <v>#VALUE!</v>
      </c>
      <c r="AQ1538" s="102">
        <f>_xll.qlIndexFixing($AR$1,AN1538,,Trigger)</f>
        <v>1.4220204800414431E-2</v>
      </c>
    </row>
    <row r="1539" spans="38:43" ht="11.25" customHeight="1" x14ac:dyDescent="0.25">
      <c r="AL1539" s="57" t="s">
        <v>44</v>
      </c>
      <c r="AM1539" s="56">
        <f>_xll.qlInterestRateIndexFixingDate(IborIndex&amp;Tenor,AN1539,Trigger)</f>
        <v>50076</v>
      </c>
      <c r="AN1539" s="56">
        <f>_xll.qlCalendarAdvance(Calendar,AN1538,AL1539,"f",,Trigger)</f>
        <v>50080</v>
      </c>
      <c r="AO1539" s="56">
        <f>_xll.qlInterestRateIndexMaturity(IborIndex&amp;Tenor,AN1539,Trigger)</f>
        <v>50108</v>
      </c>
      <c r="AP1539" s="102" t="e">
        <f>_xll.qlIndexFixing($Z$5,AM1539,,Trigger)</f>
        <v>#VALUE!</v>
      </c>
      <c r="AQ1539" s="102">
        <f>_xll.qlIndexFixing($AR$1,AN1539,,Trigger)</f>
        <v>1.4215163777840774E-2</v>
      </c>
    </row>
    <row r="1540" spans="38:43" ht="11.25" customHeight="1" x14ac:dyDescent="0.25">
      <c r="AL1540" s="57" t="s">
        <v>44</v>
      </c>
      <c r="AM1540" s="56">
        <f>_xll.qlInterestRateIndexFixingDate(IborIndex&amp;Tenor,AN1540,Trigger)</f>
        <v>50083</v>
      </c>
      <c r="AN1540" s="56">
        <f>_xll.qlCalendarAdvance(Calendar,AN1539,AL1540,"f",,Trigger)</f>
        <v>50087</v>
      </c>
      <c r="AO1540" s="56">
        <f>_xll.qlInterestRateIndexMaturity(IborIndex&amp;Tenor,AN1540,Trigger)</f>
        <v>50115</v>
      </c>
      <c r="AP1540" s="102" t="e">
        <f>_xll.qlIndexFixing($Z$5,AM1540,,Trigger)</f>
        <v>#VALUE!</v>
      </c>
      <c r="AQ1540" s="102">
        <f>_xll.qlIndexFixing($AR$1,AN1540,,Trigger)</f>
        <v>1.4210151142414036E-2</v>
      </c>
    </row>
    <row r="1541" spans="38:43" ht="11.25" customHeight="1" x14ac:dyDescent="0.25">
      <c r="AL1541" s="57" t="s">
        <v>44</v>
      </c>
      <c r="AM1541" s="56">
        <f>_xll.qlInterestRateIndexFixingDate(IborIndex&amp;Tenor,AN1541,Trigger)</f>
        <v>50090</v>
      </c>
      <c r="AN1541" s="56">
        <f>_xll.qlCalendarAdvance(Calendar,AN1540,AL1541,"f",,Trigger)</f>
        <v>50094</v>
      </c>
      <c r="AO1541" s="56">
        <f>_xll.qlInterestRateIndexMaturity(IborIndex&amp;Tenor,AN1541,Trigger)</f>
        <v>50122</v>
      </c>
      <c r="AP1541" s="102" t="e">
        <f>_xll.qlIndexFixing($Z$5,AM1541,,Trigger)</f>
        <v>#VALUE!</v>
      </c>
      <c r="AQ1541" s="102">
        <f>_xll.qlIndexFixing($AR$1,AN1541,,Trigger)</f>
        <v>1.4205167076822369E-2</v>
      </c>
    </row>
    <row r="1542" spans="38:43" ht="11.25" customHeight="1" x14ac:dyDescent="0.25">
      <c r="AL1542" s="57" t="s">
        <v>44</v>
      </c>
      <c r="AM1542" s="56">
        <f>_xll.qlInterestRateIndexFixingDate(IborIndex&amp;Tenor,AN1542,Trigger)</f>
        <v>50097</v>
      </c>
      <c r="AN1542" s="56">
        <f>_xll.qlCalendarAdvance(Calendar,AN1541,AL1542,"f",,Trigger)</f>
        <v>50101</v>
      </c>
      <c r="AO1542" s="56">
        <f>_xll.qlInterestRateIndexMaturity(IborIndex&amp;Tenor,AN1542,Trigger)</f>
        <v>50132</v>
      </c>
      <c r="AP1542" s="102" t="e">
        <f>_xll.qlIndexFixing($Z$5,AM1542,,Trigger)</f>
        <v>#VALUE!</v>
      </c>
      <c r="AQ1542" s="102">
        <f>_xll.qlIndexFixing($AR$1,AN1542,,Trigger)</f>
        <v>1.4199785481892178E-2</v>
      </c>
    </row>
    <row r="1543" spans="38:43" ht="11.25" customHeight="1" x14ac:dyDescent="0.25">
      <c r="AL1543" s="57" t="s">
        <v>44</v>
      </c>
      <c r="AM1543" s="56">
        <f>_xll.qlInterestRateIndexFixingDate(IborIndex&amp;Tenor,AN1543,Trigger)</f>
        <v>50104</v>
      </c>
      <c r="AN1543" s="56">
        <f>_xll.qlCalendarAdvance(Calendar,AN1542,AL1543,"f",,Trigger)</f>
        <v>50108</v>
      </c>
      <c r="AO1543" s="56">
        <f>_xll.qlInterestRateIndexMaturity(IborIndex&amp;Tenor,AN1543,Trigger)</f>
        <v>50139</v>
      </c>
      <c r="AP1543" s="102" t="e">
        <f>_xll.qlIndexFixing($Z$5,AM1543,,Trigger)</f>
        <v>#VALUE!</v>
      </c>
      <c r="AQ1543" s="102">
        <f>_xll.qlIndexFixing($AR$1,AN1543,,Trigger)</f>
        <v>1.4194939162138261E-2</v>
      </c>
    </row>
    <row r="1544" spans="38:43" ht="11.25" customHeight="1" x14ac:dyDescent="0.25">
      <c r="AL1544" s="57" t="s">
        <v>44</v>
      </c>
      <c r="AM1544" s="56">
        <f>_xll.qlInterestRateIndexFixingDate(IborIndex&amp;Tenor,AN1544,Trigger)</f>
        <v>50111</v>
      </c>
      <c r="AN1544" s="56">
        <f>_xll.qlCalendarAdvance(Calendar,AN1543,AL1544,"f",,Trigger)</f>
        <v>50115</v>
      </c>
      <c r="AO1544" s="56">
        <f>_xll.qlInterestRateIndexMaturity(IborIndex&amp;Tenor,AN1544,Trigger)</f>
        <v>50146</v>
      </c>
      <c r="AP1544" s="102" t="e">
        <f>_xll.qlIndexFixing($Z$5,AM1544,,Trigger)</f>
        <v>#VALUE!</v>
      </c>
      <c r="AQ1544" s="102">
        <f>_xll.qlIndexFixing($AR$1,AN1544,,Trigger)</f>
        <v>1.4190051430372271E-2</v>
      </c>
    </row>
    <row r="1545" spans="38:43" ht="11.25" customHeight="1" x14ac:dyDescent="0.25">
      <c r="AL1545" s="57" t="s">
        <v>44</v>
      </c>
      <c r="AM1545" s="56">
        <f>_xll.qlInterestRateIndexFixingDate(IborIndex&amp;Tenor,AN1545,Trigger)</f>
        <v>50118</v>
      </c>
      <c r="AN1545" s="56">
        <f>_xll.qlCalendarAdvance(Calendar,AN1544,AL1545,"f",,Trigger)</f>
        <v>50122</v>
      </c>
      <c r="AO1545" s="56">
        <f>_xll.qlInterestRateIndexMaturity(IborIndex&amp;Tenor,AN1545,Trigger)</f>
        <v>50153</v>
      </c>
      <c r="AP1545" s="102" t="e">
        <f>_xll.qlIndexFixing($Z$5,AM1545,,Trigger)</f>
        <v>#VALUE!</v>
      </c>
      <c r="AQ1545" s="102">
        <f>_xll.qlIndexFixing($AR$1,AN1545,,Trigger)</f>
        <v>1.4185193070565691E-2</v>
      </c>
    </row>
    <row r="1546" spans="38:43" ht="11.25" customHeight="1" x14ac:dyDescent="0.25">
      <c r="AL1546" s="57" t="s">
        <v>44</v>
      </c>
      <c r="AM1546" s="56">
        <f>_xll.qlInterestRateIndexFixingDate(IborIndex&amp;Tenor,AN1546,Trigger)</f>
        <v>50125</v>
      </c>
      <c r="AN1546" s="56">
        <f>_xll.qlCalendarAdvance(Calendar,AN1545,AL1546,"f",,Trigger)</f>
        <v>50129</v>
      </c>
      <c r="AO1546" s="56">
        <f>_xll.qlInterestRateIndexMaturity(IborIndex&amp;Tenor,AN1546,Trigger)</f>
        <v>50160</v>
      </c>
      <c r="AP1546" s="102" t="e">
        <f>_xll.qlIndexFixing($Z$5,AM1546,,Trigger)</f>
        <v>#VALUE!</v>
      </c>
      <c r="AQ1546" s="102">
        <f>_xll.qlIndexFixing($AR$1,AN1546,,Trigger)</f>
        <v>1.4180364265435393E-2</v>
      </c>
    </row>
    <row r="1547" spans="38:43" ht="11.25" customHeight="1" x14ac:dyDescent="0.25">
      <c r="AL1547" s="57" t="s">
        <v>44</v>
      </c>
      <c r="AM1547" s="56">
        <f>_xll.qlInterestRateIndexFixingDate(IborIndex&amp;Tenor,AN1547,Trigger)</f>
        <v>50131</v>
      </c>
      <c r="AN1547" s="56">
        <f>_xll.qlCalendarAdvance(Calendar,AN1546,AL1547,"f",,Trigger)</f>
        <v>50137</v>
      </c>
      <c r="AO1547" s="56">
        <f>_xll.qlInterestRateIndexMaturity(IborIndex&amp;Tenor,AN1547,Trigger)</f>
        <v>50167</v>
      </c>
      <c r="AP1547" s="102" t="e">
        <f>_xll.qlIndexFixing($Z$5,AM1547,,Trigger)</f>
        <v>#VALUE!</v>
      </c>
      <c r="AQ1547" s="102">
        <f>_xll.qlIndexFixing($AR$1,AN1547,,Trigger)</f>
        <v>1.4174942940945456E-2</v>
      </c>
    </row>
    <row r="1548" spans="38:43" ht="11.25" customHeight="1" x14ac:dyDescent="0.25">
      <c r="AL1548" s="57" t="s">
        <v>44</v>
      </c>
      <c r="AM1548" s="56">
        <f>_xll.qlInterestRateIndexFixingDate(IborIndex&amp;Tenor,AN1548,Trigger)</f>
        <v>50140</v>
      </c>
      <c r="AN1548" s="56">
        <f>_xll.qlCalendarAdvance(Calendar,AN1547,AL1548,"f",,Trigger)</f>
        <v>50144</v>
      </c>
      <c r="AO1548" s="56">
        <f>_xll.qlInterestRateIndexMaturity(IborIndex&amp;Tenor,AN1548,Trigger)</f>
        <v>50174</v>
      </c>
      <c r="AP1548" s="102" t="e">
        <f>_xll.qlIndexFixing($Z$5,AM1548,,Trigger)</f>
        <v>#VALUE!</v>
      </c>
      <c r="AQ1548" s="102">
        <f>_xll.qlIndexFixing($AR$1,AN1548,,Trigger)</f>
        <v>1.4170176114921551E-2</v>
      </c>
    </row>
    <row r="1549" spans="38:43" ht="11.25" customHeight="1" x14ac:dyDescent="0.25">
      <c r="AL1549" s="57" t="s">
        <v>44</v>
      </c>
      <c r="AM1549" s="56">
        <f>_xll.qlInterestRateIndexFixingDate(IborIndex&amp;Tenor,AN1549,Trigger)</f>
        <v>50147</v>
      </c>
      <c r="AN1549" s="56">
        <f>_xll.qlCalendarAdvance(Calendar,AN1548,AL1549,"f",,Trigger)</f>
        <v>50151</v>
      </c>
      <c r="AO1549" s="56">
        <f>_xll.qlInterestRateIndexMaturity(IborIndex&amp;Tenor,AN1549,Trigger)</f>
        <v>50181</v>
      </c>
      <c r="AP1549" s="102" t="e">
        <f>_xll.qlIndexFixing($Z$5,AM1549,,Trigger)</f>
        <v>#VALUE!</v>
      </c>
      <c r="AQ1549" s="102">
        <f>_xll.qlIndexFixing($AR$1,AN1549,,Trigger)</f>
        <v>1.4165439403538427E-2</v>
      </c>
    </row>
    <row r="1550" spans="38:43" ht="11.25" customHeight="1" x14ac:dyDescent="0.25">
      <c r="AL1550" s="57" t="s">
        <v>44</v>
      </c>
      <c r="AM1550" s="56">
        <f>_xll.qlInterestRateIndexFixingDate(IborIndex&amp;Tenor,AN1550,Trigger)</f>
        <v>50154</v>
      </c>
      <c r="AN1550" s="56">
        <f>_xll.qlCalendarAdvance(Calendar,AN1549,AL1550,"f",,Trigger)</f>
        <v>50158</v>
      </c>
      <c r="AO1550" s="56">
        <f>_xll.qlInterestRateIndexMaturity(IborIndex&amp;Tenor,AN1550,Trigger)</f>
        <v>50188</v>
      </c>
      <c r="AP1550" s="102" t="e">
        <f>_xll.qlIndexFixing($Z$5,AM1550,,Trigger)</f>
        <v>#VALUE!</v>
      </c>
      <c r="AQ1550" s="102">
        <f>_xll.qlIndexFixing($AR$1,AN1550,,Trigger)</f>
        <v>1.4160898949042251E-2</v>
      </c>
    </row>
    <row r="1551" spans="38:43" ht="11.25" customHeight="1" x14ac:dyDescent="0.25">
      <c r="AL1551" s="57" t="s">
        <v>44</v>
      </c>
      <c r="AM1551" s="56">
        <f>_xll.qlInterestRateIndexFixingDate(IborIndex&amp;Tenor,AN1551,Trigger)</f>
        <v>50160</v>
      </c>
      <c r="AN1551" s="56">
        <f>_xll.qlCalendarAdvance(Calendar,AN1550,AL1551,"f",,Trigger)</f>
        <v>50165</v>
      </c>
      <c r="AO1551" s="56">
        <f>_xll.qlInterestRateIndexMaturity(IborIndex&amp;Tenor,AN1551,Trigger)</f>
        <v>50196</v>
      </c>
      <c r="AP1551" s="102" t="e">
        <f>_xll.qlIndexFixing($Z$5,AM1551,,Trigger)</f>
        <v>#VALUE!</v>
      </c>
      <c r="AQ1551" s="102">
        <f>_xll.qlIndexFixing($AR$1,AN1551,,Trigger)</f>
        <v>1.4156057055557392E-2</v>
      </c>
    </row>
    <row r="1552" spans="38:43" ht="11.25" customHeight="1" x14ac:dyDescent="0.25">
      <c r="AL1552" s="57" t="s">
        <v>44</v>
      </c>
      <c r="AM1552" s="56">
        <f>_xll.qlInterestRateIndexFixingDate(IborIndex&amp;Tenor,AN1552,Trigger)</f>
        <v>50168</v>
      </c>
      <c r="AN1552" s="56">
        <f>_xll.qlCalendarAdvance(Calendar,AN1551,AL1552,"f",,Trigger)</f>
        <v>50172</v>
      </c>
      <c r="AO1552" s="56">
        <f>_xll.qlInterestRateIndexMaturity(IborIndex&amp;Tenor,AN1552,Trigger)</f>
        <v>50203</v>
      </c>
      <c r="AP1552" s="102" t="e">
        <f>_xll.qlIndexFixing($Z$5,AM1552,,Trigger)</f>
        <v>#VALUE!</v>
      </c>
      <c r="AQ1552" s="102">
        <f>_xll.qlIndexFixing($AR$1,AN1552,,Trigger)</f>
        <v>1.4151411784382173E-2</v>
      </c>
    </row>
    <row r="1553" spans="38:43" ht="11.25" customHeight="1" x14ac:dyDescent="0.25">
      <c r="AL1553" s="57" t="s">
        <v>44</v>
      </c>
      <c r="AM1553" s="56">
        <f>_xll.qlInterestRateIndexFixingDate(IborIndex&amp;Tenor,AN1553,Trigger)</f>
        <v>50175</v>
      </c>
      <c r="AN1553" s="56">
        <f>_xll.qlCalendarAdvance(Calendar,AN1552,AL1553,"f",,Trigger)</f>
        <v>50179</v>
      </c>
      <c r="AO1553" s="56">
        <f>_xll.qlInterestRateIndexMaturity(IborIndex&amp;Tenor,AN1553,Trigger)</f>
        <v>50210</v>
      </c>
      <c r="AP1553" s="102" t="e">
        <f>_xll.qlIndexFixing($Z$5,AM1553,,Trigger)</f>
        <v>#VALUE!</v>
      </c>
      <c r="AQ1553" s="102">
        <f>_xll.qlIndexFixing($AR$1,AN1553,,Trigger)</f>
        <v>1.4146797358708108E-2</v>
      </c>
    </row>
    <row r="1554" spans="38:43" ht="11.25" customHeight="1" x14ac:dyDescent="0.25">
      <c r="AL1554" s="57" t="s">
        <v>44</v>
      </c>
      <c r="AM1554" s="56">
        <f>_xll.qlInterestRateIndexFixingDate(IborIndex&amp;Tenor,AN1554,Trigger)</f>
        <v>50182</v>
      </c>
      <c r="AN1554" s="56">
        <f>_xll.qlCalendarAdvance(Calendar,AN1553,AL1554,"f",,Trigger)</f>
        <v>50186</v>
      </c>
      <c r="AO1554" s="56">
        <f>_xll.qlInterestRateIndexMaturity(IborIndex&amp;Tenor,AN1554,Trigger)</f>
        <v>50217</v>
      </c>
      <c r="AP1554" s="102" t="e">
        <f>_xll.qlIndexFixing($Z$5,AM1554,,Trigger)</f>
        <v>#VALUE!</v>
      </c>
      <c r="AQ1554" s="102">
        <f>_xll.qlIndexFixing($AR$1,AN1554,,Trigger)</f>
        <v>1.4142213961244043E-2</v>
      </c>
    </row>
    <row r="1555" spans="38:43" ht="11.25" customHeight="1" x14ac:dyDescent="0.25">
      <c r="AL1555" s="57" t="s">
        <v>44</v>
      </c>
      <c r="AM1555" s="56">
        <f>_xll.qlInterestRateIndexFixingDate(IborIndex&amp;Tenor,AN1555,Trigger)</f>
        <v>50189</v>
      </c>
      <c r="AN1555" s="56">
        <f>_xll.qlCalendarAdvance(Calendar,AN1554,AL1555,"f",,Trigger)</f>
        <v>50193</v>
      </c>
      <c r="AO1555" s="56">
        <f>_xll.qlInterestRateIndexMaturity(IborIndex&amp;Tenor,AN1555,Trigger)</f>
        <v>50223</v>
      </c>
      <c r="AP1555" s="102" t="e">
        <f>_xll.qlIndexFixing($Z$5,AM1555,,Trigger)</f>
        <v>#VALUE!</v>
      </c>
      <c r="AQ1555" s="102">
        <f>_xll.qlIndexFixing($AR$1,AN1555,,Trigger)</f>
        <v>1.4137661774701327E-2</v>
      </c>
    </row>
    <row r="1556" spans="38:43" ht="11.25" customHeight="1" x14ac:dyDescent="0.25">
      <c r="AL1556" s="57" t="s">
        <v>44</v>
      </c>
      <c r="AM1556" s="56">
        <f>_xll.qlInterestRateIndexFixingDate(IborIndex&amp;Tenor,AN1556,Trigger)</f>
        <v>50196</v>
      </c>
      <c r="AN1556" s="56">
        <f>_xll.qlCalendarAdvance(Calendar,AN1555,AL1556,"f",,Trigger)</f>
        <v>50200</v>
      </c>
      <c r="AO1556" s="56">
        <f>_xll.qlInterestRateIndexMaturity(IborIndex&amp;Tenor,AN1556,Trigger)</f>
        <v>50230</v>
      </c>
      <c r="AP1556" s="102" t="e">
        <f>_xll.qlIndexFixing($Z$5,AM1556,,Trigger)</f>
        <v>#VALUE!</v>
      </c>
      <c r="AQ1556" s="102">
        <f>_xll.qlIndexFixing($AR$1,AN1556,,Trigger)</f>
        <v>1.4133140981801295E-2</v>
      </c>
    </row>
    <row r="1557" spans="38:43" ht="11.25" customHeight="1" x14ac:dyDescent="0.25">
      <c r="AL1557" s="57" t="s">
        <v>44</v>
      </c>
      <c r="AM1557" s="56">
        <f>_xll.qlInterestRateIndexFixingDate(IborIndex&amp;Tenor,AN1557,Trigger)</f>
        <v>50203</v>
      </c>
      <c r="AN1557" s="56">
        <f>_xll.qlCalendarAdvance(Calendar,AN1556,AL1557,"f",,Trigger)</f>
        <v>50207</v>
      </c>
      <c r="AO1557" s="56">
        <f>_xll.qlInterestRateIndexMaturity(IborIndex&amp;Tenor,AN1557,Trigger)</f>
        <v>50237</v>
      </c>
      <c r="AP1557" s="102" t="e">
        <f>_xll.qlIndexFixing($Z$5,AM1557,,Trigger)</f>
        <v>#VALUE!</v>
      </c>
      <c r="AQ1557" s="102">
        <f>_xll.qlIndexFixing($AR$1,AN1557,,Trigger)</f>
        <v>1.41286517652503E-2</v>
      </c>
    </row>
    <row r="1558" spans="38:43" ht="11.25" customHeight="1" x14ac:dyDescent="0.25">
      <c r="AL1558" s="57" t="s">
        <v>44</v>
      </c>
      <c r="AM1558" s="56">
        <f>_xll.qlInterestRateIndexFixingDate(IborIndex&amp;Tenor,AN1558,Trigger)</f>
        <v>50210</v>
      </c>
      <c r="AN1558" s="56">
        <f>_xll.qlCalendarAdvance(Calendar,AN1557,AL1558,"f",,Trigger)</f>
        <v>50214</v>
      </c>
      <c r="AO1558" s="56">
        <f>_xll.qlInterestRateIndexMaturity(IborIndex&amp;Tenor,AN1558,Trigger)</f>
        <v>50244</v>
      </c>
      <c r="AP1558" s="102" t="e">
        <f>_xll.qlIndexFixing($Z$5,AM1558,,Trigger)</f>
        <v>#VALUE!</v>
      </c>
      <c r="AQ1558" s="102">
        <f>_xll.qlIndexFixing($AR$1,AN1558,,Trigger)</f>
        <v>1.4124194307767179E-2</v>
      </c>
    </row>
    <row r="1559" spans="38:43" ht="11.25" customHeight="1" x14ac:dyDescent="0.25">
      <c r="AL1559" s="57" t="s">
        <v>44</v>
      </c>
      <c r="AM1559" s="56">
        <f>_xll.qlInterestRateIndexFixingDate(IborIndex&amp;Tenor,AN1559,Trigger)</f>
        <v>50217</v>
      </c>
      <c r="AN1559" s="56">
        <f>_xll.qlCalendarAdvance(Calendar,AN1558,AL1559,"f",,Trigger)</f>
        <v>50221</v>
      </c>
      <c r="AO1559" s="56">
        <f>_xll.qlInterestRateIndexMaturity(IborIndex&amp;Tenor,AN1559,Trigger)</f>
        <v>50252</v>
      </c>
      <c r="AP1559" s="102" t="e">
        <f>_xll.qlIndexFixing($Z$5,AM1559,,Trigger)</f>
        <v>#VALUE!</v>
      </c>
      <c r="AQ1559" s="102">
        <f>_xll.qlIndexFixing($AR$1,AN1559,,Trigger)</f>
        <v>1.4119768792058285E-2</v>
      </c>
    </row>
    <row r="1560" spans="38:43" ht="11.25" customHeight="1" x14ac:dyDescent="0.25">
      <c r="AL1560" s="57" t="s">
        <v>44</v>
      </c>
      <c r="AM1560" s="56">
        <f>_xll.qlInterestRateIndexFixingDate(IborIndex&amp;Tenor,AN1560,Trigger)</f>
        <v>50224</v>
      </c>
      <c r="AN1560" s="56">
        <f>_xll.qlCalendarAdvance(Calendar,AN1559,AL1560,"f",,Trigger)</f>
        <v>50228</v>
      </c>
      <c r="AO1560" s="56">
        <f>_xll.qlInterestRateIndexMaturity(IborIndex&amp;Tenor,AN1560,Trigger)</f>
        <v>50259</v>
      </c>
      <c r="AP1560" s="102" t="e">
        <f>_xll.qlIndexFixing($Z$5,AM1560,,Trigger)</f>
        <v>#VALUE!</v>
      </c>
      <c r="AQ1560" s="102">
        <f>_xll.qlIndexFixing($AR$1,AN1560,,Trigger)</f>
        <v>1.4115375400844954E-2</v>
      </c>
    </row>
    <row r="1561" spans="38:43" ht="11.25" customHeight="1" x14ac:dyDescent="0.25">
      <c r="AL1561" s="57" t="s">
        <v>44</v>
      </c>
      <c r="AM1561" s="56">
        <f>_xll.qlInterestRateIndexFixingDate(IborIndex&amp;Tenor,AN1561,Trigger)</f>
        <v>50231</v>
      </c>
      <c r="AN1561" s="56">
        <f>_xll.qlCalendarAdvance(Calendar,AN1560,AL1561,"f",,Trigger)</f>
        <v>50235</v>
      </c>
      <c r="AO1561" s="56">
        <f>_xll.qlInterestRateIndexMaturity(IborIndex&amp;Tenor,AN1561,Trigger)</f>
        <v>50266</v>
      </c>
      <c r="AP1561" s="102" t="e">
        <f>_xll.qlIndexFixing($Z$5,AM1561,,Trigger)</f>
        <v>#VALUE!</v>
      </c>
      <c r="AQ1561" s="102">
        <f>_xll.qlIndexFixing($AR$1,AN1561,,Trigger)</f>
        <v>1.4111014316838533E-2</v>
      </c>
    </row>
    <row r="1562" spans="38:43" ht="11.25" customHeight="1" x14ac:dyDescent="0.25">
      <c r="AL1562" s="57" t="s">
        <v>44</v>
      </c>
      <c r="AM1562" s="56">
        <f>_xll.qlInterestRateIndexFixingDate(IborIndex&amp;Tenor,AN1562,Trigger)</f>
        <v>50238</v>
      </c>
      <c r="AN1562" s="56">
        <f>_xll.qlCalendarAdvance(Calendar,AN1561,AL1562,"f",,Trigger)</f>
        <v>50242</v>
      </c>
      <c r="AO1562" s="56">
        <f>_xll.qlInterestRateIndexMaturity(IborIndex&amp;Tenor,AN1562,Trigger)</f>
        <v>50273</v>
      </c>
      <c r="AP1562" s="102" t="e">
        <f>_xll.qlIndexFixing($Z$5,AM1562,,Trigger)</f>
        <v>#VALUE!</v>
      </c>
      <c r="AQ1562" s="102">
        <f>_xll.qlIndexFixing($AR$1,AN1562,,Trigger)</f>
        <v>1.4106685722750367E-2</v>
      </c>
    </row>
    <row r="1563" spans="38:43" ht="11.25" customHeight="1" x14ac:dyDescent="0.25">
      <c r="AL1563" s="57" t="s">
        <v>44</v>
      </c>
      <c r="AM1563" s="56">
        <f>_xll.qlInterestRateIndexFixingDate(IborIndex&amp;Tenor,AN1563,Trigger)</f>
        <v>50245</v>
      </c>
      <c r="AN1563" s="56">
        <f>_xll.qlCalendarAdvance(Calendar,AN1562,AL1563,"f",,Trigger)</f>
        <v>50249</v>
      </c>
      <c r="AO1563" s="56">
        <f>_xll.qlInterestRateIndexMaturity(IborIndex&amp;Tenor,AN1563,Trigger)</f>
        <v>50280</v>
      </c>
      <c r="AP1563" s="102" t="e">
        <f>_xll.qlIndexFixing($Z$5,AM1563,,Trigger)</f>
        <v>#VALUE!</v>
      </c>
      <c r="AQ1563" s="102">
        <f>_xll.qlIndexFixing($AR$1,AN1563,,Trigger)</f>
        <v>1.4102389801294302E-2</v>
      </c>
    </row>
    <row r="1564" spans="38:43" ht="11.25" customHeight="1" x14ac:dyDescent="0.25">
      <c r="AL1564" s="57" t="s">
        <v>44</v>
      </c>
      <c r="AM1564" s="56">
        <f>_xll.qlInterestRateIndexFixingDate(IborIndex&amp;Tenor,AN1564,Trigger)</f>
        <v>50252</v>
      </c>
      <c r="AN1564" s="56">
        <f>_xll.qlCalendarAdvance(Calendar,AN1563,AL1564,"f",,Trigger)</f>
        <v>50256</v>
      </c>
      <c r="AO1564" s="56">
        <f>_xll.qlInterestRateIndexMaturity(IborIndex&amp;Tenor,AN1564,Trigger)</f>
        <v>50287</v>
      </c>
      <c r="AP1564" s="102" t="e">
        <f>_xll.qlIndexFixing($Z$5,AM1564,,Trigger)</f>
        <v>#VALUE!</v>
      </c>
      <c r="AQ1564" s="102">
        <f>_xll.qlIndexFixing($AR$1,AN1564,,Trigger)</f>
        <v>1.409812673518418E-2</v>
      </c>
    </row>
    <row r="1565" spans="38:43" ht="11.25" customHeight="1" x14ac:dyDescent="0.25">
      <c r="AL1565" s="57" t="s">
        <v>44</v>
      </c>
      <c r="AM1565" s="56">
        <f>_xll.qlInterestRateIndexFixingDate(IborIndex&amp;Tenor,AN1565,Trigger)</f>
        <v>50259</v>
      </c>
      <c r="AN1565" s="56">
        <f>_xll.qlCalendarAdvance(Calendar,AN1564,AL1565,"f",,Trigger)</f>
        <v>50263</v>
      </c>
      <c r="AO1565" s="56">
        <f>_xll.qlInterestRateIndexMaturity(IborIndex&amp;Tenor,AN1565,Trigger)</f>
        <v>50294</v>
      </c>
      <c r="AP1565" s="102" t="e">
        <f>_xll.qlIndexFixing($Z$5,AM1565,,Trigger)</f>
        <v>#VALUE!</v>
      </c>
      <c r="AQ1565" s="102">
        <f>_xll.qlIndexFixing($AR$1,AN1565,,Trigger)</f>
        <v>1.4093896707133846E-2</v>
      </c>
    </row>
    <row r="1566" spans="38:43" ht="11.25" customHeight="1" x14ac:dyDescent="0.25">
      <c r="AL1566" s="57" t="s">
        <v>44</v>
      </c>
      <c r="AM1566" s="56">
        <f>_xll.qlInterestRateIndexFixingDate(IborIndex&amp;Tenor,AN1566,Trigger)</f>
        <v>50266</v>
      </c>
      <c r="AN1566" s="56">
        <f>_xll.qlCalendarAdvance(Calendar,AN1565,AL1566,"f",,Trigger)</f>
        <v>50270</v>
      </c>
      <c r="AO1566" s="56">
        <f>_xll.qlInterestRateIndexMaturity(IborIndex&amp;Tenor,AN1566,Trigger)</f>
        <v>50301</v>
      </c>
      <c r="AP1566" s="102" t="e">
        <f>_xll.qlIndexFixing($Z$5,AM1566,,Trigger)</f>
        <v>#VALUE!</v>
      </c>
      <c r="AQ1566" s="102">
        <f>_xll.qlIndexFixing($AR$1,AN1566,,Trigger)</f>
        <v>1.4089699899854646E-2</v>
      </c>
    </row>
    <row r="1567" spans="38:43" ht="11.25" customHeight="1" x14ac:dyDescent="0.25">
      <c r="AL1567" s="57" t="s">
        <v>44</v>
      </c>
      <c r="AM1567" s="56">
        <f>_xll.qlInterestRateIndexFixingDate(IborIndex&amp;Tenor,AN1567,Trigger)</f>
        <v>50273</v>
      </c>
      <c r="AN1567" s="56">
        <f>_xll.qlCalendarAdvance(Calendar,AN1566,AL1567,"f",,Trigger)</f>
        <v>50277</v>
      </c>
      <c r="AO1567" s="56">
        <f>_xll.qlInterestRateIndexMaturity(IborIndex&amp;Tenor,AN1567,Trigger)</f>
        <v>50308</v>
      </c>
      <c r="AP1567" s="102" t="e">
        <f>_xll.qlIndexFixing($Z$5,AM1567,,Trigger)</f>
        <v>#VALUE!</v>
      </c>
      <c r="AQ1567" s="102">
        <f>_xll.qlIndexFixing($AR$1,AN1567,,Trigger)</f>
        <v>1.4085536496067919E-2</v>
      </c>
    </row>
    <row r="1568" spans="38:43" ht="11.25" customHeight="1" x14ac:dyDescent="0.25">
      <c r="AL1568" s="57" t="s">
        <v>44</v>
      </c>
      <c r="AM1568" s="56">
        <f>_xll.qlInterestRateIndexFixingDate(IborIndex&amp;Tenor,AN1568,Trigger)</f>
        <v>50280</v>
      </c>
      <c r="AN1568" s="56">
        <f>_xll.qlCalendarAdvance(Calendar,AN1567,AL1568,"f",,Trigger)</f>
        <v>50284</v>
      </c>
      <c r="AO1568" s="56">
        <f>_xll.qlInterestRateIndexMaturity(IborIndex&amp;Tenor,AN1568,Trigger)</f>
        <v>50314</v>
      </c>
      <c r="AP1568" s="102" t="e">
        <f>_xll.qlIndexFixing($Z$5,AM1568,,Trigger)</f>
        <v>#VALUE!</v>
      </c>
      <c r="AQ1568" s="102">
        <f>_xll.qlIndexFixing($AR$1,AN1568,,Trigger)</f>
        <v>1.4081406678477515E-2</v>
      </c>
    </row>
    <row r="1569" spans="38:43" ht="11.25" customHeight="1" x14ac:dyDescent="0.25">
      <c r="AL1569" s="57" t="s">
        <v>44</v>
      </c>
      <c r="AM1569" s="56">
        <f>_xll.qlInterestRateIndexFixingDate(IborIndex&amp;Tenor,AN1569,Trigger)</f>
        <v>50287</v>
      </c>
      <c r="AN1569" s="56">
        <f>_xll.qlCalendarAdvance(Calendar,AN1568,AL1569,"f",,Trigger)</f>
        <v>50291</v>
      </c>
      <c r="AO1569" s="56">
        <f>_xll.qlInterestRateIndexMaturity(IborIndex&amp;Tenor,AN1569,Trigger)</f>
        <v>50321</v>
      </c>
      <c r="AP1569" s="102" t="e">
        <f>_xll.qlIndexFixing($Z$5,AM1569,,Trigger)</f>
        <v>#VALUE!</v>
      </c>
      <c r="AQ1569" s="102">
        <f>_xll.qlIndexFixing($AR$1,AN1569,,Trigger)</f>
        <v>1.4077310629802275E-2</v>
      </c>
    </row>
    <row r="1570" spans="38:43" ht="11.25" customHeight="1" x14ac:dyDescent="0.25">
      <c r="AL1570" s="57" t="s">
        <v>44</v>
      </c>
      <c r="AM1570" s="56">
        <f>_xll.qlInterestRateIndexFixingDate(IborIndex&amp;Tenor,AN1570,Trigger)</f>
        <v>50294</v>
      </c>
      <c r="AN1570" s="56">
        <f>_xll.qlCalendarAdvance(Calendar,AN1569,AL1570,"f",,Trigger)</f>
        <v>50298</v>
      </c>
      <c r="AO1570" s="56">
        <f>_xll.qlInterestRateIndexMaturity(IborIndex&amp;Tenor,AN1570,Trigger)</f>
        <v>50328</v>
      </c>
      <c r="AP1570" s="102" t="e">
        <f>_xll.qlIndexFixing($Z$5,AM1570,,Trigger)</f>
        <v>#VALUE!</v>
      </c>
      <c r="AQ1570" s="102">
        <f>_xll.qlIndexFixing($AR$1,AN1570,,Trigger)</f>
        <v>1.4073248532753546E-2</v>
      </c>
    </row>
    <row r="1571" spans="38:43" ht="11.25" customHeight="1" x14ac:dyDescent="0.25">
      <c r="AL1571" s="57" t="s">
        <v>44</v>
      </c>
      <c r="AM1571" s="56">
        <f>_xll.qlInterestRateIndexFixingDate(IborIndex&amp;Tenor,AN1571,Trigger)</f>
        <v>50301</v>
      </c>
      <c r="AN1571" s="56">
        <f>_xll.qlCalendarAdvance(Calendar,AN1570,AL1571,"f",,Trigger)</f>
        <v>50305</v>
      </c>
      <c r="AO1571" s="56">
        <f>_xll.qlInterestRateIndexMaturity(IborIndex&amp;Tenor,AN1571,Trigger)</f>
        <v>50335</v>
      </c>
      <c r="AP1571" s="102" t="e">
        <f>_xll.qlIndexFixing($Z$5,AM1571,,Trigger)</f>
        <v>#VALUE!</v>
      </c>
      <c r="AQ1571" s="102">
        <f>_xll.qlIndexFixing($AR$1,AN1571,,Trigger)</f>
        <v>1.4069220570045171E-2</v>
      </c>
    </row>
    <row r="1572" spans="38:43" ht="11.25" customHeight="1" x14ac:dyDescent="0.25">
      <c r="AL1572" s="57" t="s">
        <v>44</v>
      </c>
      <c r="AM1572" s="56">
        <f>_xll.qlInterestRateIndexFixingDate(IborIndex&amp;Tenor,AN1572,Trigger)</f>
        <v>50308</v>
      </c>
      <c r="AN1572" s="56">
        <f>_xll.qlCalendarAdvance(Calendar,AN1571,AL1572,"f",,Trigger)</f>
        <v>50312</v>
      </c>
      <c r="AO1572" s="56">
        <f>_xll.qlInterestRateIndexMaturity(IborIndex&amp;Tenor,AN1572,Trigger)</f>
        <v>50342</v>
      </c>
      <c r="AP1572" s="102" t="e">
        <f>_xll.qlIndexFixing($Z$5,AM1572,,Trigger)</f>
        <v>#VALUE!</v>
      </c>
      <c r="AQ1572" s="102">
        <f>_xll.qlIndexFixing($AR$1,AN1572,,Trigger)</f>
        <v>1.4065226924393492E-2</v>
      </c>
    </row>
    <row r="1573" spans="38:43" ht="11.25" customHeight="1" x14ac:dyDescent="0.25">
      <c r="AL1573" s="57" t="s">
        <v>44</v>
      </c>
      <c r="AM1573" s="56">
        <f>_xll.qlInterestRateIndexFixingDate(IborIndex&amp;Tenor,AN1573,Trigger)</f>
        <v>50315</v>
      </c>
      <c r="AN1573" s="56">
        <f>_xll.qlCalendarAdvance(Calendar,AN1572,AL1573,"f",,Trigger)</f>
        <v>50319</v>
      </c>
      <c r="AO1573" s="56">
        <f>_xll.qlInterestRateIndexMaturity(IborIndex&amp;Tenor,AN1573,Trigger)</f>
        <v>50350</v>
      </c>
      <c r="AP1573" s="102" t="e">
        <f>_xll.qlIndexFixing($Z$5,AM1573,,Trigger)</f>
        <v>#VALUE!</v>
      </c>
      <c r="AQ1573" s="102">
        <f>_xll.qlIndexFixing($AR$1,AN1573,,Trigger)</f>
        <v>1.4061267778507358E-2</v>
      </c>
    </row>
    <row r="1574" spans="38:43" ht="11.25" customHeight="1" x14ac:dyDescent="0.25">
      <c r="AL1574" s="57" t="s">
        <v>44</v>
      </c>
      <c r="AM1574" s="56">
        <f>_xll.qlInterestRateIndexFixingDate(IborIndex&amp;Tenor,AN1574,Trigger)</f>
        <v>50322</v>
      </c>
      <c r="AN1574" s="56">
        <f>_xll.qlCalendarAdvance(Calendar,AN1573,AL1574,"f",,Trigger)</f>
        <v>50326</v>
      </c>
      <c r="AO1574" s="56">
        <f>_xll.qlInterestRateIndexMaturity(IborIndex&amp;Tenor,AN1574,Trigger)</f>
        <v>50357</v>
      </c>
      <c r="AP1574" s="102" t="e">
        <f>_xll.qlIndexFixing($Z$5,AM1574,,Trigger)</f>
        <v>#VALUE!</v>
      </c>
      <c r="AQ1574" s="102">
        <f>_xll.qlIndexFixing($AR$1,AN1574,,Trigger)</f>
        <v>1.4057343315108106E-2</v>
      </c>
    </row>
    <row r="1575" spans="38:43" ht="11.25" customHeight="1" x14ac:dyDescent="0.25">
      <c r="AL1575" s="57" t="s">
        <v>44</v>
      </c>
      <c r="AM1575" s="56">
        <f>_xll.qlInterestRateIndexFixingDate(IborIndex&amp;Tenor,AN1575,Trigger)</f>
        <v>50329</v>
      </c>
      <c r="AN1575" s="56">
        <f>_xll.qlCalendarAdvance(Calendar,AN1574,AL1575,"f",,Trigger)</f>
        <v>50333</v>
      </c>
      <c r="AO1575" s="56">
        <f>_xll.qlInterestRateIndexMaturity(IborIndex&amp;Tenor,AN1575,Trigger)</f>
        <v>50364</v>
      </c>
      <c r="AP1575" s="102" t="e">
        <f>_xll.qlIndexFixing($Z$5,AM1575,,Trigger)</f>
        <v>#VALUE!</v>
      </c>
      <c r="AQ1575" s="102">
        <f>_xll.qlIndexFixing($AR$1,AN1575,,Trigger)</f>
        <v>1.4053453716902087E-2</v>
      </c>
    </row>
    <row r="1576" spans="38:43" ht="11.25" customHeight="1" x14ac:dyDescent="0.25">
      <c r="AL1576" s="57" t="s">
        <v>44</v>
      </c>
      <c r="AM1576" s="56">
        <f>_xll.qlInterestRateIndexFixingDate(IborIndex&amp;Tenor,AN1576,Trigger)</f>
        <v>50336</v>
      </c>
      <c r="AN1576" s="56">
        <f>_xll.qlCalendarAdvance(Calendar,AN1575,AL1576,"f",,Trigger)</f>
        <v>50340</v>
      </c>
      <c r="AO1576" s="56">
        <f>_xll.qlInterestRateIndexMaturity(IborIndex&amp;Tenor,AN1576,Trigger)</f>
        <v>50371</v>
      </c>
      <c r="AP1576" s="102" t="e">
        <f>_xll.qlIndexFixing($Z$5,AM1576,,Trigger)</f>
        <v>#VALUE!</v>
      </c>
      <c r="AQ1576" s="102">
        <f>_xll.qlIndexFixing($AR$1,AN1576,,Trigger)</f>
        <v>1.404959916660814E-2</v>
      </c>
    </row>
    <row r="1577" spans="38:43" ht="11.25" customHeight="1" x14ac:dyDescent="0.25">
      <c r="AL1577" s="57" t="s">
        <v>44</v>
      </c>
      <c r="AM1577" s="56">
        <f>_xll.qlInterestRateIndexFixingDate(IborIndex&amp;Tenor,AN1577,Trigger)</f>
        <v>50343</v>
      </c>
      <c r="AN1577" s="56">
        <f>_xll.qlCalendarAdvance(Calendar,AN1576,AL1577,"f",,Trigger)</f>
        <v>50347</v>
      </c>
      <c r="AO1577" s="56">
        <f>_xll.qlInterestRateIndexMaturity(IborIndex&amp;Tenor,AN1577,Trigger)</f>
        <v>50377</v>
      </c>
      <c r="AP1577" s="102" t="e">
        <f>_xll.qlIndexFixing($Z$5,AM1577,,Trigger)</f>
        <v>#VALUE!</v>
      </c>
      <c r="AQ1577" s="102">
        <f>_xll.qlIndexFixing($AR$1,AN1577,,Trigger)</f>
        <v>1.4045779846937612E-2</v>
      </c>
    </row>
    <row r="1578" spans="38:43" ht="11.25" customHeight="1" x14ac:dyDescent="0.25">
      <c r="AL1578" s="57" t="s">
        <v>44</v>
      </c>
      <c r="AM1578" s="56">
        <f>_xll.qlInterestRateIndexFixingDate(IborIndex&amp;Tenor,AN1578,Trigger)</f>
        <v>50350</v>
      </c>
      <c r="AN1578" s="56">
        <f>_xll.qlCalendarAdvance(Calendar,AN1577,AL1578,"f",,Trigger)</f>
        <v>50354</v>
      </c>
      <c r="AO1578" s="56">
        <f>_xll.qlInterestRateIndexMaturity(IborIndex&amp;Tenor,AN1578,Trigger)</f>
        <v>50384</v>
      </c>
      <c r="AP1578" s="102" t="e">
        <f>_xll.qlIndexFixing($Z$5,AM1578,,Trigger)</f>
        <v>#VALUE!</v>
      </c>
      <c r="AQ1578" s="102">
        <f>_xll.qlIndexFixing($AR$1,AN1578,,Trigger)</f>
        <v>1.4041995940606844E-2</v>
      </c>
    </row>
    <row r="1579" spans="38:43" ht="11.25" customHeight="1" x14ac:dyDescent="0.25">
      <c r="AL1579" s="57" t="s">
        <v>44</v>
      </c>
      <c r="AM1579" s="56">
        <f>_xll.qlInterestRateIndexFixingDate(IborIndex&amp;Tenor,AN1579,Trigger)</f>
        <v>50357</v>
      </c>
      <c r="AN1579" s="56">
        <f>_xll.qlCalendarAdvance(Calendar,AN1578,AL1579,"f",,Trigger)</f>
        <v>50361</v>
      </c>
      <c r="AO1579" s="56">
        <f>_xll.qlInterestRateIndexMaturity(IborIndex&amp;Tenor,AN1579,Trigger)</f>
        <v>50391</v>
      </c>
      <c r="AP1579" s="102" t="e">
        <f>_xll.qlIndexFixing($Z$5,AM1579,,Trigger)</f>
        <v>#VALUE!</v>
      </c>
      <c r="AQ1579" s="102">
        <f>_xll.qlIndexFixing($AR$1,AN1579,,Trigger)</f>
        <v>1.4038247630324685E-2</v>
      </c>
    </row>
    <row r="1580" spans="38:43" ht="11.25" customHeight="1" x14ac:dyDescent="0.25">
      <c r="AL1580" s="57" t="s">
        <v>44</v>
      </c>
      <c r="AM1580" s="56">
        <f>_xll.qlInterestRateIndexFixingDate(IborIndex&amp;Tenor,AN1580,Trigger)</f>
        <v>50364</v>
      </c>
      <c r="AN1580" s="56">
        <f>_xll.qlCalendarAdvance(Calendar,AN1579,AL1580,"f",,Trigger)</f>
        <v>50368</v>
      </c>
      <c r="AO1580" s="56">
        <f>_xll.qlInterestRateIndexMaturity(IborIndex&amp;Tenor,AN1580,Trigger)</f>
        <v>50398</v>
      </c>
      <c r="AP1580" s="102" t="e">
        <f>_xll.qlIndexFixing($Z$5,AM1580,,Trigger)</f>
        <v>#VALUE!</v>
      </c>
      <c r="AQ1580" s="102">
        <f>_xll.qlIndexFixing($AR$1,AN1580,,Trigger)</f>
        <v>1.4034535098812473E-2</v>
      </c>
    </row>
    <row r="1581" spans="38:43" ht="11.25" customHeight="1" x14ac:dyDescent="0.25">
      <c r="AL1581" s="57" t="s">
        <v>44</v>
      </c>
      <c r="AM1581" s="56">
        <f>_xll.qlInterestRateIndexFixingDate(IborIndex&amp;Tenor,AN1581,Trigger)</f>
        <v>50371</v>
      </c>
      <c r="AN1581" s="56">
        <f>_xll.qlCalendarAdvance(Calendar,AN1580,AL1581,"f",,Trigger)</f>
        <v>50375</v>
      </c>
      <c r="AO1581" s="56">
        <f>_xll.qlInterestRateIndexMaturity(IborIndex&amp;Tenor,AN1581,Trigger)</f>
        <v>50409</v>
      </c>
      <c r="AP1581" s="102" t="e">
        <f>_xll.qlIndexFixing($Z$5,AM1581,,Trigger)</f>
        <v>#VALUE!</v>
      </c>
      <c r="AQ1581" s="102">
        <f>_xll.qlIndexFixing($AR$1,AN1581,,Trigger)</f>
        <v>1.4030858528781553E-2</v>
      </c>
    </row>
    <row r="1582" spans="38:43" ht="11.25" customHeight="1" x14ac:dyDescent="0.25">
      <c r="AL1582" s="57" t="s">
        <v>44</v>
      </c>
      <c r="AM1582" s="56">
        <f>_xll.qlInterestRateIndexFixingDate(IborIndex&amp;Tenor,AN1582,Trigger)</f>
        <v>50378</v>
      </c>
      <c r="AN1582" s="56">
        <f>_xll.qlCalendarAdvance(Calendar,AN1581,AL1582,"f",,Trigger)</f>
        <v>50382</v>
      </c>
      <c r="AO1582" s="56">
        <f>_xll.qlInterestRateIndexMaturity(IborIndex&amp;Tenor,AN1582,Trigger)</f>
        <v>50413</v>
      </c>
      <c r="AP1582" s="102" t="e">
        <f>_xll.qlIndexFixing($Z$5,AM1582,,Trigger)</f>
        <v>#VALUE!</v>
      </c>
      <c r="AQ1582" s="102">
        <f>_xll.qlIndexFixing($AR$1,AN1582,,Trigger)</f>
        <v>1.4027218102948269E-2</v>
      </c>
    </row>
    <row r="1583" spans="38:43" ht="11.25" customHeight="1" x14ac:dyDescent="0.25">
      <c r="AL1583" s="57" t="s">
        <v>44</v>
      </c>
      <c r="AM1583" s="56">
        <f>_xll.qlInterestRateIndexFixingDate(IborIndex&amp;Tenor,AN1583,Trigger)</f>
        <v>50385</v>
      </c>
      <c r="AN1583" s="56">
        <f>_xll.qlCalendarAdvance(Calendar,AN1582,AL1583,"f",,Trigger)</f>
        <v>50389</v>
      </c>
      <c r="AO1583" s="56">
        <f>_xll.qlInterestRateIndexMaturity(IborIndex&amp;Tenor,AN1583,Trigger)</f>
        <v>50420</v>
      </c>
      <c r="AP1583" s="102" t="e">
        <f>_xll.qlIndexFixing($Z$5,AM1583,,Trigger)</f>
        <v>#VALUE!</v>
      </c>
      <c r="AQ1583" s="102">
        <f>_xll.qlIndexFixing($AR$1,AN1583,,Trigger)</f>
        <v>1.4023614004023965E-2</v>
      </c>
    </row>
    <row r="1584" spans="38:43" ht="11.25" customHeight="1" x14ac:dyDescent="0.25">
      <c r="AL1584" s="57" t="s">
        <v>44</v>
      </c>
      <c r="AM1584" s="56">
        <f>_xll.qlInterestRateIndexFixingDate(IborIndex&amp;Tenor,AN1584,Trigger)</f>
        <v>50392</v>
      </c>
      <c r="AN1584" s="56">
        <f>_xll.qlCalendarAdvance(Calendar,AN1583,AL1584,"f",,Trigger)</f>
        <v>50396</v>
      </c>
      <c r="AO1584" s="56">
        <f>_xll.qlInterestRateIndexMaturity(IborIndex&amp;Tenor,AN1584,Trigger)</f>
        <v>50427</v>
      </c>
      <c r="AP1584" s="102" t="e">
        <f>_xll.qlIndexFixing($Z$5,AM1584,,Trigger)</f>
        <v>#VALUE!</v>
      </c>
      <c r="AQ1584" s="102">
        <f>_xll.qlIndexFixing($AR$1,AN1584,,Trigger)</f>
        <v>1.4020046414722487E-2</v>
      </c>
    </row>
    <row r="1585" spans="38:43" ht="11.25" customHeight="1" x14ac:dyDescent="0.25">
      <c r="AL1585" s="57" t="s">
        <v>44</v>
      </c>
      <c r="AM1585" s="56">
        <f>_xll.qlInterestRateIndexFixingDate(IborIndex&amp;Tenor,AN1585,Trigger)</f>
        <v>50398</v>
      </c>
      <c r="AN1585" s="56">
        <f>_xll.qlCalendarAdvance(Calendar,AN1584,AL1585,"f",,Trigger)</f>
        <v>50403</v>
      </c>
      <c r="AO1585" s="56">
        <f>_xll.qlInterestRateIndexMaturity(IborIndex&amp;Tenor,AN1585,Trigger)</f>
        <v>50434</v>
      </c>
      <c r="AP1585" s="102" t="e">
        <f>_xll.qlIndexFixing($Z$5,AM1585,,Trigger)</f>
        <v>#VALUE!</v>
      </c>
      <c r="AQ1585" s="102">
        <f>_xll.qlIndexFixing($AR$1,AN1585,,Trigger)</f>
        <v>1.4016444998232888E-2</v>
      </c>
    </row>
    <row r="1586" spans="38:43" ht="11.25" customHeight="1" x14ac:dyDescent="0.25">
      <c r="AL1586" s="57" t="s">
        <v>44</v>
      </c>
      <c r="AM1586" s="56">
        <f>_xll.qlInterestRateIndexFixingDate(IborIndex&amp;Tenor,AN1586,Trigger)</f>
        <v>50405</v>
      </c>
      <c r="AN1586" s="56">
        <f>_xll.qlCalendarAdvance(Calendar,AN1585,AL1586,"f",,Trigger)</f>
        <v>50410</v>
      </c>
      <c r="AO1586" s="56">
        <f>_xll.qlInterestRateIndexMaturity(IborIndex&amp;Tenor,AN1586,Trigger)</f>
        <v>50441</v>
      </c>
      <c r="AP1586" s="102" t="e">
        <f>_xll.qlIndexFixing($Z$5,AM1586,,Trigger)</f>
        <v>#VALUE!</v>
      </c>
      <c r="AQ1586" s="102">
        <f>_xll.qlIndexFixing($AR$1,AN1586,,Trigger)</f>
        <v>1.4013021495855871E-2</v>
      </c>
    </row>
    <row r="1587" spans="38:43" ht="11.25" customHeight="1" x14ac:dyDescent="0.25">
      <c r="AL1587" s="57" t="s">
        <v>44</v>
      </c>
      <c r="AM1587" s="56">
        <f>_xll.qlInterestRateIndexFixingDate(IborIndex&amp;Tenor,AN1587,Trigger)</f>
        <v>50413</v>
      </c>
      <c r="AN1587" s="56">
        <f>_xll.qlCalendarAdvance(Calendar,AN1586,AL1587,"f",,Trigger)</f>
        <v>50417</v>
      </c>
      <c r="AO1587" s="56">
        <f>_xll.qlInterestRateIndexMaturity(IborIndex&amp;Tenor,AN1587,Trigger)</f>
        <v>50448</v>
      </c>
      <c r="AP1587" s="102" t="e">
        <f>_xll.qlIndexFixing($Z$5,AM1587,,Trigger)</f>
        <v>#VALUE!</v>
      </c>
      <c r="AQ1587" s="102">
        <f>_xll.qlIndexFixing($AR$1,AN1587,,Trigger)</f>
        <v>1.4009564531723417E-2</v>
      </c>
    </row>
    <row r="1588" spans="38:43" ht="11.25" customHeight="1" x14ac:dyDescent="0.25">
      <c r="AL1588" s="57" t="s">
        <v>44</v>
      </c>
      <c r="AM1588" s="56">
        <f>_xll.qlInterestRateIndexFixingDate(IborIndex&amp;Tenor,AN1588,Trigger)</f>
        <v>50420</v>
      </c>
      <c r="AN1588" s="56">
        <f>_xll.qlCalendarAdvance(Calendar,AN1587,AL1588,"f",,Trigger)</f>
        <v>50424</v>
      </c>
      <c r="AO1588" s="56">
        <f>_xll.qlInterestRateIndexMaturity(IborIndex&amp;Tenor,AN1588,Trigger)</f>
        <v>50455</v>
      </c>
      <c r="AP1588" s="102" t="e">
        <f>_xll.qlIndexFixing($Z$5,AM1588,,Trigger)</f>
        <v>#VALUE!</v>
      </c>
      <c r="AQ1588" s="102">
        <f>_xll.qlIndexFixing($AR$1,AN1588,,Trigger)</f>
        <v>1.4006144808074161E-2</v>
      </c>
    </row>
    <row r="1589" spans="38:43" ht="11.25" customHeight="1" x14ac:dyDescent="0.25">
      <c r="AL1589" s="57" t="s">
        <v>44</v>
      </c>
      <c r="AM1589" s="56">
        <f>_xll.qlInterestRateIndexFixingDate(IborIndex&amp;Tenor,AN1589,Trigger)</f>
        <v>50427</v>
      </c>
      <c r="AN1589" s="56">
        <f>_xll.qlCalendarAdvance(Calendar,AN1588,AL1589,"f",,Trigger)</f>
        <v>50431</v>
      </c>
      <c r="AO1589" s="56">
        <f>_xll.qlInterestRateIndexMaturity(IborIndex&amp;Tenor,AN1589,Trigger)</f>
        <v>50462</v>
      </c>
      <c r="AP1589" s="102" t="e">
        <f>_xll.qlIndexFixing($Z$5,AM1589,,Trigger)</f>
        <v>#VALUE!</v>
      </c>
      <c r="AQ1589" s="102">
        <f>_xll.qlIndexFixing($AR$1,AN1589,,Trigger)</f>
        <v>1.4002661579065484E-2</v>
      </c>
    </row>
    <row r="1590" spans="38:43" ht="11.25" customHeight="1" x14ac:dyDescent="0.25">
      <c r="AL1590" s="57" t="s">
        <v>44</v>
      </c>
      <c r="AM1590" s="56">
        <f>_xll.qlInterestRateIndexFixingDate(IborIndex&amp;Tenor,AN1590,Trigger)</f>
        <v>50434</v>
      </c>
      <c r="AN1590" s="56">
        <f>_xll.qlCalendarAdvance(Calendar,AN1589,AL1590,"f",,Trigger)</f>
        <v>50438</v>
      </c>
      <c r="AO1590" s="56">
        <f>_xll.qlInterestRateIndexMaturity(IborIndex&amp;Tenor,AN1590,Trigger)</f>
        <v>50466</v>
      </c>
      <c r="AP1590" s="102" t="e">
        <f>_xll.qlIndexFixing($Z$5,AM1590,,Trigger)</f>
        <v>#VALUE!</v>
      </c>
      <c r="AQ1590" s="102">
        <f>_xll.qlIndexFixing($AR$1,AN1590,,Trigger)</f>
        <v>1.3999273453668692E-2</v>
      </c>
    </row>
    <row r="1591" spans="38:43" ht="11.25" customHeight="1" x14ac:dyDescent="0.25">
      <c r="AL1591" s="57" t="s">
        <v>44</v>
      </c>
      <c r="AM1591" s="56">
        <f>_xll.qlInterestRateIndexFixingDate(IborIndex&amp;Tenor,AN1591,Trigger)</f>
        <v>50441</v>
      </c>
      <c r="AN1591" s="56">
        <f>_xll.qlCalendarAdvance(Calendar,AN1590,AL1591,"f",,Trigger)</f>
        <v>50445</v>
      </c>
      <c r="AO1591" s="56">
        <f>_xll.qlInterestRateIndexMaturity(IborIndex&amp;Tenor,AN1591,Trigger)</f>
        <v>50473</v>
      </c>
      <c r="AP1591" s="102" t="e">
        <f>_xll.qlIndexFixing($Z$5,AM1591,,Trigger)</f>
        <v>#VALUE!</v>
      </c>
      <c r="AQ1591" s="102">
        <f>_xll.qlIndexFixing($AR$1,AN1591,,Trigger)</f>
        <v>1.3995956210765468E-2</v>
      </c>
    </row>
    <row r="1592" spans="38:43" ht="11.25" customHeight="1" x14ac:dyDescent="0.25">
      <c r="AL1592" s="57" t="s">
        <v>44</v>
      </c>
      <c r="AM1592" s="56">
        <f>_xll.qlInterestRateIndexFixingDate(IborIndex&amp;Tenor,AN1592,Trigger)</f>
        <v>50448</v>
      </c>
      <c r="AN1592" s="56">
        <f>_xll.qlCalendarAdvance(Calendar,AN1591,AL1592,"f",,Trigger)</f>
        <v>50452</v>
      </c>
      <c r="AO1592" s="56">
        <f>_xll.qlInterestRateIndexMaturity(IborIndex&amp;Tenor,AN1592,Trigger)</f>
        <v>50480</v>
      </c>
      <c r="AP1592" s="102" t="e">
        <f>_xll.qlIndexFixing($Z$5,AM1592,,Trigger)</f>
        <v>#VALUE!</v>
      </c>
      <c r="AQ1592" s="102">
        <f>_xll.qlIndexFixing($AR$1,AN1592,,Trigger)</f>
        <v>1.3992676880992023E-2</v>
      </c>
    </row>
    <row r="1593" spans="38:43" ht="11.25" customHeight="1" x14ac:dyDescent="0.25">
      <c r="AL1593" s="57" t="s">
        <v>44</v>
      </c>
      <c r="AM1593" s="56">
        <f>_xll.qlInterestRateIndexFixingDate(IborIndex&amp;Tenor,AN1593,Trigger)</f>
        <v>50455</v>
      </c>
      <c r="AN1593" s="56">
        <f>_xll.qlCalendarAdvance(Calendar,AN1592,AL1593,"f",,Trigger)</f>
        <v>50459</v>
      </c>
      <c r="AO1593" s="56">
        <f>_xll.qlInterestRateIndexMaturity(IborIndex&amp;Tenor,AN1593,Trigger)</f>
        <v>50487</v>
      </c>
      <c r="AP1593" s="102" t="e">
        <f>_xll.qlIndexFixing($Z$5,AM1593,,Trigger)</f>
        <v>#VALUE!</v>
      </c>
      <c r="AQ1593" s="102">
        <f>_xll.qlIndexFixing($AR$1,AN1593,,Trigger)</f>
        <v>1.3989435647039361E-2</v>
      </c>
    </row>
    <row r="1594" spans="38:43" ht="11.25" customHeight="1" x14ac:dyDescent="0.25">
      <c r="AL1594" s="57" t="s">
        <v>44</v>
      </c>
      <c r="AM1594" s="56">
        <f>_xll.qlInterestRateIndexFixingDate(IborIndex&amp;Tenor,AN1594,Trigger)</f>
        <v>50462</v>
      </c>
      <c r="AN1594" s="56">
        <f>_xll.qlCalendarAdvance(Calendar,AN1593,AL1594,"f",,Trigger)</f>
        <v>50466</v>
      </c>
      <c r="AO1594" s="56">
        <f>_xll.qlInterestRateIndexMaturity(IborIndex&amp;Tenor,AN1594,Trigger)</f>
        <v>50497</v>
      </c>
      <c r="AP1594" s="102" t="e">
        <f>_xll.qlIndexFixing($Z$5,AM1594,,Trigger)</f>
        <v>#VALUE!</v>
      </c>
      <c r="AQ1594" s="102">
        <f>_xll.qlIndexFixing($AR$1,AN1594,,Trigger)</f>
        <v>1.3986418748445917E-2</v>
      </c>
    </row>
    <row r="1595" spans="38:43" ht="11.25" customHeight="1" x14ac:dyDescent="0.25">
      <c r="AL1595" s="57" t="s">
        <v>44</v>
      </c>
      <c r="AM1595" s="56">
        <f>_xll.qlInterestRateIndexFixingDate(IborIndex&amp;Tenor,AN1595,Trigger)</f>
        <v>50469</v>
      </c>
      <c r="AN1595" s="56">
        <f>_xll.qlCalendarAdvance(Calendar,AN1594,AL1595,"f",,Trigger)</f>
        <v>50473</v>
      </c>
      <c r="AO1595" s="56">
        <f>_xll.qlInterestRateIndexMaturity(IborIndex&amp;Tenor,AN1595,Trigger)</f>
        <v>50504</v>
      </c>
      <c r="AP1595" s="102" t="e">
        <f>_xll.qlIndexFixing($Z$5,AM1595,,Trigger)</f>
        <v>#VALUE!</v>
      </c>
      <c r="AQ1595" s="102">
        <f>_xll.qlIndexFixing($AR$1,AN1595,,Trigger)</f>
        <v>1.3983264824234121E-2</v>
      </c>
    </row>
    <row r="1596" spans="38:43" ht="11.25" customHeight="1" x14ac:dyDescent="0.25">
      <c r="AL1596" s="57" t="s">
        <v>44</v>
      </c>
      <c r="AM1596" s="56">
        <f>_xll.qlInterestRateIndexFixingDate(IborIndex&amp;Tenor,AN1596,Trigger)</f>
        <v>50476</v>
      </c>
      <c r="AN1596" s="56">
        <f>_xll.qlCalendarAdvance(Calendar,AN1595,AL1596,"f",,Trigger)</f>
        <v>50480</v>
      </c>
      <c r="AO1596" s="56">
        <f>_xll.qlInterestRateIndexMaturity(IborIndex&amp;Tenor,AN1596,Trigger)</f>
        <v>50511</v>
      </c>
      <c r="AP1596" s="102" t="e">
        <f>_xll.qlIndexFixing($Z$5,AM1596,,Trigger)</f>
        <v>#VALUE!</v>
      </c>
      <c r="AQ1596" s="102">
        <f>_xll.qlIndexFixing($AR$1,AN1596,,Trigger)</f>
        <v>1.3980149602236258E-2</v>
      </c>
    </row>
    <row r="1597" spans="38:43" ht="11.25" customHeight="1" x14ac:dyDescent="0.25">
      <c r="AL1597" s="57" t="s">
        <v>44</v>
      </c>
      <c r="AM1597" s="56">
        <f>_xll.qlInterestRateIndexFixingDate(IborIndex&amp;Tenor,AN1597,Trigger)</f>
        <v>50483</v>
      </c>
      <c r="AN1597" s="56">
        <f>_xll.qlCalendarAdvance(Calendar,AN1596,AL1597,"f",,Trigger)</f>
        <v>50487</v>
      </c>
      <c r="AO1597" s="56">
        <f>_xll.qlInterestRateIndexMaturity(IborIndex&amp;Tenor,AN1597,Trigger)</f>
        <v>50522</v>
      </c>
      <c r="AP1597" s="102" t="e">
        <f>_xll.qlIndexFixing($Z$5,AM1597,,Trigger)</f>
        <v>#VALUE!</v>
      </c>
      <c r="AQ1597" s="102">
        <f>_xll.qlIndexFixing($AR$1,AN1597,,Trigger)</f>
        <v>1.3977128393783452E-2</v>
      </c>
    </row>
    <row r="1598" spans="38:43" ht="11.25" customHeight="1" x14ac:dyDescent="0.25">
      <c r="AL1598" s="57" t="s">
        <v>44</v>
      </c>
      <c r="AM1598" s="56">
        <f>_xll.qlInterestRateIndexFixingDate(IborIndex&amp;Tenor,AN1598,Trigger)</f>
        <v>50490</v>
      </c>
      <c r="AN1598" s="56">
        <f>_xll.qlCalendarAdvance(Calendar,AN1597,AL1598,"f",,Trigger)</f>
        <v>50494</v>
      </c>
      <c r="AO1598" s="56">
        <f>_xll.qlInterestRateIndexMaturity(IborIndex&amp;Tenor,AN1598,Trigger)</f>
        <v>50525</v>
      </c>
      <c r="AP1598" s="102" t="e">
        <f>_xll.qlIndexFixing($Z$5,AM1598,,Trigger)</f>
        <v>#VALUE!</v>
      </c>
      <c r="AQ1598" s="102">
        <f>_xll.qlIndexFixing($AR$1,AN1598,,Trigger)</f>
        <v>1.3974035995742706E-2</v>
      </c>
    </row>
    <row r="1599" spans="38:43" ht="11.25" customHeight="1" x14ac:dyDescent="0.25">
      <c r="AL1599" s="57" t="s">
        <v>44</v>
      </c>
      <c r="AM1599" s="56">
        <f>_xll.qlInterestRateIndexFixingDate(IborIndex&amp;Tenor,AN1599,Trigger)</f>
        <v>50497</v>
      </c>
      <c r="AN1599" s="56">
        <f>_xll.qlCalendarAdvance(Calendar,AN1598,AL1599,"f",,Trigger)</f>
        <v>50501</v>
      </c>
      <c r="AO1599" s="56">
        <f>_xll.qlInterestRateIndexMaturity(IborIndex&amp;Tenor,AN1599,Trigger)</f>
        <v>50531</v>
      </c>
      <c r="AP1599" s="102" t="e">
        <f>_xll.qlIndexFixing($Z$5,AM1599,,Trigger)</f>
        <v>#VALUE!</v>
      </c>
      <c r="AQ1599" s="102">
        <f>_xll.qlIndexFixing($AR$1,AN1599,,Trigger)</f>
        <v>1.3971037976687195E-2</v>
      </c>
    </row>
    <row r="1600" spans="38:43" ht="11.25" customHeight="1" x14ac:dyDescent="0.25">
      <c r="AL1600" s="57" t="s">
        <v>44</v>
      </c>
      <c r="AM1600" s="56">
        <f>_xll.qlInterestRateIndexFixingDate(IborIndex&amp;Tenor,AN1600,Trigger)</f>
        <v>50504</v>
      </c>
      <c r="AN1600" s="56">
        <f>_xll.qlCalendarAdvance(Calendar,AN1599,AL1600,"f",,Trigger)</f>
        <v>50508</v>
      </c>
      <c r="AO1600" s="56">
        <f>_xll.qlInterestRateIndexMaturity(IborIndex&amp;Tenor,AN1600,Trigger)</f>
        <v>50538</v>
      </c>
      <c r="AP1600" s="102" t="e">
        <f>_xll.qlIndexFixing($Z$5,AM1600,,Trigger)</f>
        <v>#VALUE!</v>
      </c>
      <c r="AQ1600" s="102">
        <f>_xll.qlIndexFixing($AR$1,AN1600,,Trigger)</f>
        <v>1.3968079390708488E-2</v>
      </c>
    </row>
    <row r="1601" spans="38:43" ht="11.25" customHeight="1" x14ac:dyDescent="0.25">
      <c r="AL1601" s="57" t="s">
        <v>44</v>
      </c>
      <c r="AM1601" s="56">
        <f>_xll.qlInterestRateIndexFixingDate(IborIndex&amp;Tenor,AN1601,Trigger)</f>
        <v>50511</v>
      </c>
      <c r="AN1601" s="56">
        <f>_xll.qlCalendarAdvance(Calendar,AN1600,AL1601,"f",,Trigger)</f>
        <v>50515</v>
      </c>
      <c r="AO1601" s="56">
        <f>_xll.qlInterestRateIndexMaturity(IborIndex&amp;Tenor,AN1601,Trigger)</f>
        <v>50545</v>
      </c>
      <c r="AP1601" s="102" t="e">
        <f>_xll.qlIndexFixing($Z$5,AM1601,,Trigger)</f>
        <v>#VALUE!</v>
      </c>
      <c r="AQ1601" s="102">
        <f>_xll.qlIndexFixing($AR$1,AN1601,,Trigger)</f>
        <v>1.3965160420532918E-2</v>
      </c>
    </row>
    <row r="1602" spans="38:43" ht="11.25" customHeight="1" x14ac:dyDescent="0.25">
      <c r="AL1602" s="57" t="s">
        <v>44</v>
      </c>
      <c r="AM1602" s="56">
        <f>_xll.qlInterestRateIndexFixingDate(IborIndex&amp;Tenor,AN1602,Trigger)</f>
        <v>50516</v>
      </c>
      <c r="AN1602" s="56">
        <f>_xll.qlCalendarAdvance(Calendar,AN1601,AL1602,"f",,Trigger)</f>
        <v>50522</v>
      </c>
      <c r="AO1602" s="56">
        <f>_xll.qlInterestRateIndexMaturity(IborIndex&amp;Tenor,AN1602,Trigger)</f>
        <v>50552</v>
      </c>
      <c r="AP1602" s="102" t="e">
        <f>_xll.qlIndexFixing($Z$5,AM1602,,Trigger)</f>
        <v>#VALUE!</v>
      </c>
      <c r="AQ1602" s="102">
        <f>_xll.qlIndexFixing($AR$1,AN1602,,Trigger)</f>
        <v>1.3962281248871833E-2</v>
      </c>
    </row>
    <row r="1603" spans="38:43" ht="11.25" customHeight="1" x14ac:dyDescent="0.25">
      <c r="AL1603" s="57" t="s">
        <v>44</v>
      </c>
      <c r="AM1603" s="56">
        <f>_xll.qlInterestRateIndexFixingDate(IborIndex&amp;Tenor,AN1603,Trigger)</f>
        <v>50525</v>
      </c>
      <c r="AN1603" s="56">
        <f>_xll.qlCalendarAdvance(Calendar,AN1602,AL1603,"f",,Trigger)</f>
        <v>50529</v>
      </c>
      <c r="AO1603" s="56">
        <f>_xll.qlInterestRateIndexMaturity(IborIndex&amp;Tenor,AN1603,Trigger)</f>
        <v>50560</v>
      </c>
      <c r="AP1603" s="102" t="e">
        <f>_xll.qlIndexFixing($Z$5,AM1603,,Trigger)</f>
        <v>#VALUE!</v>
      </c>
      <c r="AQ1603" s="102">
        <f>_xll.qlIndexFixing($AR$1,AN1603,,Trigger)</f>
        <v>1.3959442058449067E-2</v>
      </c>
    </row>
    <row r="1604" spans="38:43" ht="11.25" customHeight="1" x14ac:dyDescent="0.25">
      <c r="AL1604" s="57" t="s">
        <v>44</v>
      </c>
      <c r="AM1604" s="56">
        <f>_xll.qlInterestRateIndexFixingDate(IborIndex&amp;Tenor,AN1604,Trigger)</f>
        <v>50532</v>
      </c>
      <c r="AN1604" s="56">
        <f>_xll.qlCalendarAdvance(Calendar,AN1603,AL1604,"f",,Trigger)</f>
        <v>50536</v>
      </c>
      <c r="AO1604" s="56">
        <f>_xll.qlInterestRateIndexMaturity(IborIndex&amp;Tenor,AN1604,Trigger)</f>
        <v>50567</v>
      </c>
      <c r="AP1604" s="102" t="e">
        <f>_xll.qlIndexFixing($Z$5,AM1604,,Trigger)</f>
        <v>#VALUE!</v>
      </c>
      <c r="AQ1604" s="102">
        <f>_xll.qlIndexFixing($AR$1,AN1604,,Trigger)</f>
        <v>1.3956643031975968E-2</v>
      </c>
    </row>
    <row r="1605" spans="38:43" ht="11.25" customHeight="1" x14ac:dyDescent="0.25">
      <c r="AL1605" s="57" t="s">
        <v>44</v>
      </c>
      <c r="AM1605" s="56">
        <f>_xll.qlInterestRateIndexFixingDate(IborIndex&amp;Tenor,AN1605,Trigger)</f>
        <v>50539</v>
      </c>
      <c r="AN1605" s="56">
        <f>_xll.qlCalendarAdvance(Calendar,AN1604,AL1605,"f",,Trigger)</f>
        <v>50543</v>
      </c>
      <c r="AO1605" s="56">
        <f>_xll.qlInterestRateIndexMaturity(IborIndex&amp;Tenor,AN1605,Trigger)</f>
        <v>50574</v>
      </c>
      <c r="AP1605" s="102" t="e">
        <f>_xll.qlIndexFixing($Z$5,AM1605,,Trigger)</f>
        <v>#VALUE!</v>
      </c>
      <c r="AQ1605" s="102">
        <f>_xll.qlIndexFixing($AR$1,AN1605,,Trigger)</f>
        <v>1.3953884352176371E-2</v>
      </c>
    </row>
    <row r="1606" spans="38:43" ht="11.25" customHeight="1" x14ac:dyDescent="0.25">
      <c r="AL1606" s="57" t="s">
        <v>44</v>
      </c>
      <c r="AM1606" s="56">
        <f>_xll.qlInterestRateIndexFixingDate(IborIndex&amp;Tenor,AN1606,Trigger)</f>
        <v>50546</v>
      </c>
      <c r="AN1606" s="56">
        <f>_xll.qlCalendarAdvance(Calendar,AN1605,AL1606,"f",,Trigger)</f>
        <v>50550</v>
      </c>
      <c r="AO1606" s="56">
        <f>_xll.qlInterestRateIndexMaturity(IborIndex&amp;Tenor,AN1606,Trigger)</f>
        <v>50581</v>
      </c>
      <c r="AP1606" s="102" t="e">
        <f>_xll.qlIndexFixing($Z$5,AM1606,,Trigger)</f>
        <v>#VALUE!</v>
      </c>
      <c r="AQ1606" s="102">
        <f>_xll.qlIndexFixing($AR$1,AN1606,,Trigger)</f>
        <v>1.3951166201769116E-2</v>
      </c>
    </row>
    <row r="1607" spans="38:43" ht="11.25" customHeight="1" x14ac:dyDescent="0.25">
      <c r="AL1607" s="57" t="s">
        <v>44</v>
      </c>
      <c r="AM1607" s="56">
        <f>_xll.qlInterestRateIndexFixingDate(IborIndex&amp;Tenor,AN1607,Trigger)</f>
        <v>50553</v>
      </c>
      <c r="AN1607" s="56">
        <f>_xll.qlCalendarAdvance(Calendar,AN1606,AL1607,"f",,Trigger)</f>
        <v>50557</v>
      </c>
      <c r="AO1607" s="56">
        <f>_xll.qlInterestRateIndexMaturity(IborIndex&amp;Tenor,AN1607,Trigger)</f>
        <v>50587</v>
      </c>
      <c r="AP1607" s="102" t="e">
        <f>_xll.qlIndexFixing($Z$5,AM1607,,Trigger)</f>
        <v>#VALUE!</v>
      </c>
      <c r="AQ1607" s="102">
        <f>_xll.qlIndexFixing($AR$1,AN1607,,Trigger)</f>
        <v>1.3948488763470546E-2</v>
      </c>
    </row>
    <row r="1608" spans="38:43" ht="11.25" customHeight="1" x14ac:dyDescent="0.25">
      <c r="AL1608" s="57" t="s">
        <v>44</v>
      </c>
      <c r="AM1608" s="56">
        <f>_xll.qlInterestRateIndexFixingDate(IborIndex&amp;Tenor,AN1608,Trigger)</f>
        <v>50560</v>
      </c>
      <c r="AN1608" s="56">
        <f>_xll.qlCalendarAdvance(Calendar,AN1607,AL1608,"f",,Trigger)</f>
        <v>50564</v>
      </c>
      <c r="AO1608" s="56">
        <f>_xll.qlInterestRateIndexMaturity(IborIndex&amp;Tenor,AN1608,Trigger)</f>
        <v>50594</v>
      </c>
      <c r="AP1608" s="102" t="e">
        <f>_xll.qlIndexFixing($Z$5,AM1608,,Trigger)</f>
        <v>#VALUE!</v>
      </c>
      <c r="AQ1608" s="102">
        <f>_xll.qlIndexFixing($AR$1,AN1608,,Trigger)</f>
        <v>1.3945852220001997E-2</v>
      </c>
    </row>
    <row r="1609" spans="38:43" ht="11.25" customHeight="1" x14ac:dyDescent="0.25">
      <c r="AL1609" s="57" t="s">
        <v>44</v>
      </c>
      <c r="AM1609" s="56">
        <f>_xll.qlInterestRateIndexFixingDate(IborIndex&amp;Tenor,AN1609,Trigger)</f>
        <v>50567</v>
      </c>
      <c r="AN1609" s="56">
        <f>_xll.qlCalendarAdvance(Calendar,AN1608,AL1609,"f",,Trigger)</f>
        <v>50571</v>
      </c>
      <c r="AO1609" s="56">
        <f>_xll.qlInterestRateIndexMaturity(IborIndex&amp;Tenor,AN1609,Trigger)</f>
        <v>50601</v>
      </c>
      <c r="AP1609" s="102" t="e">
        <f>_xll.qlIndexFixing($Z$5,AM1609,,Trigger)</f>
        <v>#VALUE!</v>
      </c>
      <c r="AQ1609" s="102">
        <f>_xll.qlIndexFixing($AR$1,AN1609,,Trigger)</f>
        <v>1.3943256754079814E-2</v>
      </c>
    </row>
    <row r="1610" spans="38:43" ht="11.25" customHeight="1" x14ac:dyDescent="0.25">
      <c r="AL1610" s="57" t="s">
        <v>44</v>
      </c>
      <c r="AM1610" s="56">
        <f>_xll.qlInterestRateIndexFixingDate(IborIndex&amp;Tenor,AN1610,Trigger)</f>
        <v>50574</v>
      </c>
      <c r="AN1610" s="56">
        <f>_xll.qlCalendarAdvance(Calendar,AN1609,AL1610,"f",,Trigger)</f>
        <v>50578</v>
      </c>
      <c r="AO1610" s="56">
        <f>_xll.qlInterestRateIndexMaturity(IborIndex&amp;Tenor,AN1610,Trigger)</f>
        <v>50608</v>
      </c>
      <c r="AP1610" s="102" t="e">
        <f>_xll.qlIndexFixing($Z$5,AM1610,,Trigger)</f>
        <v>#VALUE!</v>
      </c>
      <c r="AQ1610" s="102">
        <f>_xll.qlIndexFixing($AR$1,AN1610,,Trigger)</f>
        <v>1.3940702548430328E-2</v>
      </c>
    </row>
    <row r="1611" spans="38:43" ht="11.25" customHeight="1" x14ac:dyDescent="0.25">
      <c r="AL1611" s="57" t="s">
        <v>44</v>
      </c>
      <c r="AM1611" s="56">
        <f>_xll.qlInterestRateIndexFixingDate(IborIndex&amp;Tenor,AN1611,Trigger)</f>
        <v>50581</v>
      </c>
      <c r="AN1611" s="56">
        <f>_xll.qlCalendarAdvance(Calendar,AN1610,AL1611,"f",,Trigger)</f>
        <v>50585</v>
      </c>
      <c r="AO1611" s="56">
        <f>_xll.qlInterestRateIndexMaturity(IborIndex&amp;Tenor,AN1611,Trigger)</f>
        <v>50615</v>
      </c>
      <c r="AP1611" s="102" t="e">
        <f>_xll.qlIndexFixing($Z$5,AM1611,,Trigger)</f>
        <v>#VALUE!</v>
      </c>
      <c r="AQ1611" s="102">
        <f>_xll.qlIndexFixing($AR$1,AN1611,,Trigger)</f>
        <v>1.3938189785767385E-2</v>
      </c>
    </row>
    <row r="1612" spans="38:43" ht="11.25" customHeight="1" x14ac:dyDescent="0.25">
      <c r="AL1612" s="57" t="s">
        <v>44</v>
      </c>
      <c r="AM1612" s="56">
        <f>_xll.qlInterestRateIndexFixingDate(IborIndex&amp;Tenor,AN1612,Trigger)</f>
        <v>50588</v>
      </c>
      <c r="AN1612" s="56">
        <f>_xll.qlCalendarAdvance(Calendar,AN1611,AL1612,"f",,Trigger)</f>
        <v>50592</v>
      </c>
      <c r="AO1612" s="56">
        <f>_xll.qlInterestRateIndexMaturity(IborIndex&amp;Tenor,AN1612,Trigger)</f>
        <v>50623</v>
      </c>
      <c r="AP1612" s="102" t="e">
        <f>_xll.qlIndexFixing($Z$5,AM1612,,Trigger)</f>
        <v>#VALUE!</v>
      </c>
      <c r="AQ1612" s="102">
        <f>_xll.qlIndexFixing($AR$1,AN1612,,Trigger)</f>
        <v>1.3935718648812323E-2</v>
      </c>
    </row>
    <row r="1613" spans="38:43" ht="11.25" customHeight="1" x14ac:dyDescent="0.25">
      <c r="AL1613" s="57" t="s">
        <v>44</v>
      </c>
      <c r="AM1613" s="56">
        <f>_xll.qlInterestRateIndexFixingDate(IborIndex&amp;Tenor,AN1613,Trigger)</f>
        <v>50595</v>
      </c>
      <c r="AN1613" s="56">
        <f>_xll.qlCalendarAdvance(Calendar,AN1612,AL1613,"f",,Trigger)</f>
        <v>50599</v>
      </c>
      <c r="AO1613" s="56">
        <f>_xll.qlInterestRateIndexMaturity(IborIndex&amp;Tenor,AN1613,Trigger)</f>
        <v>50630</v>
      </c>
      <c r="AP1613" s="102" t="e">
        <f>_xll.qlIndexFixing($Z$5,AM1613,,Trigger)</f>
        <v>#VALUE!</v>
      </c>
      <c r="AQ1613" s="102">
        <f>_xll.qlIndexFixing($AR$1,AN1613,,Trigger)</f>
        <v>1.3933289320288977E-2</v>
      </c>
    </row>
    <row r="1614" spans="38:43" ht="11.25" customHeight="1" x14ac:dyDescent="0.25">
      <c r="AL1614" s="57" t="s">
        <v>44</v>
      </c>
      <c r="AM1614" s="56">
        <f>_xll.qlInterestRateIndexFixingDate(IborIndex&amp;Tenor,AN1614,Trigger)</f>
        <v>50602</v>
      </c>
      <c r="AN1614" s="56">
        <f>_xll.qlCalendarAdvance(Calendar,AN1613,AL1614,"f",,Trigger)</f>
        <v>50606</v>
      </c>
      <c r="AO1614" s="56">
        <f>_xll.qlInterestRateIndexMaturity(IborIndex&amp;Tenor,AN1614,Trigger)</f>
        <v>50637</v>
      </c>
      <c r="AP1614" s="102" t="e">
        <f>_xll.qlIndexFixing($Z$5,AM1614,,Trigger)</f>
        <v>#VALUE!</v>
      </c>
      <c r="AQ1614" s="102">
        <f>_xll.qlIndexFixing($AR$1,AN1614,,Trigger)</f>
        <v>1.3930901982921184E-2</v>
      </c>
    </row>
    <row r="1615" spans="38:43" ht="11.25" customHeight="1" x14ac:dyDescent="0.25">
      <c r="AL1615" s="57" t="s">
        <v>44</v>
      </c>
      <c r="AM1615" s="56">
        <f>_xll.qlInterestRateIndexFixingDate(IborIndex&amp;Tenor,AN1615,Trigger)</f>
        <v>50609</v>
      </c>
      <c r="AN1615" s="56">
        <f>_xll.qlCalendarAdvance(Calendar,AN1614,AL1615,"f",,Trigger)</f>
        <v>50613</v>
      </c>
      <c r="AO1615" s="56">
        <f>_xll.qlInterestRateIndexMaturity(IborIndex&amp;Tenor,AN1615,Trigger)</f>
        <v>50644</v>
      </c>
      <c r="AP1615" s="102" t="e">
        <f>_xll.qlIndexFixing($Z$5,AM1615,,Trigger)</f>
        <v>#VALUE!</v>
      </c>
      <c r="AQ1615" s="102">
        <f>_xll.qlIndexFixing($AR$1,AN1615,,Trigger)</f>
        <v>1.392855681942029E-2</v>
      </c>
    </row>
    <row r="1616" spans="38:43" ht="11.25" customHeight="1" x14ac:dyDescent="0.25">
      <c r="AL1616" s="57" t="s">
        <v>44</v>
      </c>
      <c r="AM1616" s="56">
        <f>_xll.qlInterestRateIndexFixingDate(IborIndex&amp;Tenor,AN1616,Trigger)</f>
        <v>50616</v>
      </c>
      <c r="AN1616" s="56">
        <f>_xll.qlCalendarAdvance(Calendar,AN1615,AL1616,"f",,Trigger)</f>
        <v>50620</v>
      </c>
      <c r="AO1616" s="56">
        <f>_xll.qlInterestRateIndexMaturity(IborIndex&amp;Tenor,AN1616,Trigger)</f>
        <v>50651</v>
      </c>
      <c r="AP1616" s="102" t="e">
        <f>_xll.qlIndexFixing($Z$5,AM1616,,Trigger)</f>
        <v>#VALUE!</v>
      </c>
      <c r="AQ1616" s="102">
        <f>_xll.qlIndexFixing($AR$1,AN1616,,Trigger)</f>
        <v>1.3926254012517625E-2</v>
      </c>
    </row>
    <row r="1617" spans="38:43" ht="11.25" customHeight="1" x14ac:dyDescent="0.25">
      <c r="AL1617" s="57" t="s">
        <v>44</v>
      </c>
      <c r="AM1617" s="56">
        <f>_xll.qlInterestRateIndexFixingDate(IborIndex&amp;Tenor,AN1617,Trigger)</f>
        <v>50623</v>
      </c>
      <c r="AN1617" s="56">
        <f>_xll.qlCalendarAdvance(Calendar,AN1616,AL1617,"f",,Trigger)</f>
        <v>50627</v>
      </c>
      <c r="AO1617" s="56">
        <f>_xll.qlInterestRateIndexMaturity(IborIndex&amp;Tenor,AN1617,Trigger)</f>
        <v>50658</v>
      </c>
      <c r="AP1617" s="102" t="e">
        <f>_xll.qlIndexFixing($Z$5,AM1617,,Trigger)</f>
        <v>#VALUE!</v>
      </c>
      <c r="AQ1617" s="102">
        <f>_xll.qlIndexFixing($AR$1,AN1617,,Trigger)</f>
        <v>1.392399374492953E-2</v>
      </c>
    </row>
    <row r="1618" spans="38:43" ht="11.25" customHeight="1" x14ac:dyDescent="0.25">
      <c r="AL1618" s="57" t="s">
        <v>44</v>
      </c>
      <c r="AM1618" s="56">
        <f>_xll.qlInterestRateIndexFixingDate(IborIndex&amp;Tenor,AN1618,Trigger)</f>
        <v>50630</v>
      </c>
      <c r="AN1618" s="56">
        <f>_xll.qlCalendarAdvance(Calendar,AN1617,AL1618,"f",,Trigger)</f>
        <v>50634</v>
      </c>
      <c r="AO1618" s="56">
        <f>_xll.qlInterestRateIndexMaturity(IborIndex&amp;Tenor,AN1618,Trigger)</f>
        <v>50665</v>
      </c>
      <c r="AP1618" s="102" t="e">
        <f>_xll.qlIndexFixing($Z$5,AM1618,,Trigger)</f>
        <v>#VALUE!</v>
      </c>
      <c r="AQ1618" s="102">
        <f>_xll.qlIndexFixing($AR$1,AN1618,,Trigger)</f>
        <v>1.3921776199382341E-2</v>
      </c>
    </row>
    <row r="1619" spans="38:43" ht="11.25" customHeight="1" x14ac:dyDescent="0.25">
      <c r="AL1619" s="57" t="s">
        <v>44</v>
      </c>
      <c r="AM1619" s="56">
        <f>_xll.qlInterestRateIndexFixingDate(IborIndex&amp;Tenor,AN1619,Trigger)</f>
        <v>50637</v>
      </c>
      <c r="AN1619" s="56">
        <f>_xll.qlCalendarAdvance(Calendar,AN1618,AL1619,"f",,Trigger)</f>
        <v>50641</v>
      </c>
      <c r="AO1619" s="56">
        <f>_xll.qlInterestRateIndexMaturity(IborIndex&amp;Tenor,AN1619,Trigger)</f>
        <v>50672</v>
      </c>
      <c r="AP1619" s="102" t="e">
        <f>_xll.qlIndexFixing($Z$5,AM1619,,Trigger)</f>
        <v>#VALUE!</v>
      </c>
      <c r="AQ1619" s="102">
        <f>_xll.qlIndexFixing($AR$1,AN1619,,Trigger)</f>
        <v>1.3919601558594896E-2</v>
      </c>
    </row>
    <row r="1620" spans="38:43" ht="11.25" customHeight="1" x14ac:dyDescent="0.25">
      <c r="AL1620" s="57" t="s">
        <v>44</v>
      </c>
      <c r="AM1620" s="56">
        <f>_xll.qlInterestRateIndexFixingDate(IborIndex&amp;Tenor,AN1620,Trigger)</f>
        <v>50644</v>
      </c>
      <c r="AN1620" s="56">
        <f>_xll.qlCalendarAdvance(Calendar,AN1619,AL1620,"f",,Trigger)</f>
        <v>50648</v>
      </c>
      <c r="AO1620" s="56">
        <f>_xll.qlInterestRateIndexMaturity(IborIndex&amp;Tenor,AN1620,Trigger)</f>
        <v>50678</v>
      </c>
      <c r="AP1620" s="102" t="e">
        <f>_xll.qlIndexFixing($Z$5,AM1620,,Trigger)</f>
        <v>#VALUE!</v>
      </c>
      <c r="AQ1620" s="102">
        <f>_xll.qlIndexFixing($AR$1,AN1620,,Trigger)</f>
        <v>1.3917470005293531E-2</v>
      </c>
    </row>
    <row r="1621" spans="38:43" ht="11.25" customHeight="1" x14ac:dyDescent="0.25">
      <c r="AL1621" s="57" t="s">
        <v>44</v>
      </c>
      <c r="AM1621" s="56">
        <f>_xll.qlInterestRateIndexFixingDate(IborIndex&amp;Tenor,AN1621,Trigger)</f>
        <v>50651</v>
      </c>
      <c r="AN1621" s="56">
        <f>_xll.qlCalendarAdvance(Calendar,AN1620,AL1621,"f",,Trigger)</f>
        <v>50655</v>
      </c>
      <c r="AO1621" s="56">
        <f>_xll.qlInterestRateIndexMaturity(IborIndex&amp;Tenor,AN1621,Trigger)</f>
        <v>50685</v>
      </c>
      <c r="AP1621" s="102" t="e">
        <f>_xll.qlIndexFixing($Z$5,AM1621,,Trigger)</f>
        <v>#VALUE!</v>
      </c>
      <c r="AQ1621" s="102">
        <f>_xll.qlIndexFixing($AR$1,AN1621,,Trigger)</f>
        <v>1.3915381722199582E-2</v>
      </c>
    </row>
    <row r="1622" spans="38:43" ht="11.25" customHeight="1" x14ac:dyDescent="0.25">
      <c r="AL1622" s="57" t="s">
        <v>44</v>
      </c>
      <c r="AM1622" s="56">
        <f>_xll.qlInterestRateIndexFixingDate(IborIndex&amp;Tenor,AN1622,Trigger)</f>
        <v>50658</v>
      </c>
      <c r="AN1622" s="56">
        <f>_xll.qlCalendarAdvance(Calendar,AN1621,AL1622,"f",,Trigger)</f>
        <v>50662</v>
      </c>
      <c r="AO1622" s="56">
        <f>_xll.qlInterestRateIndexMaturity(IborIndex&amp;Tenor,AN1622,Trigger)</f>
        <v>50692</v>
      </c>
      <c r="AP1622" s="102" t="e">
        <f>_xll.qlIndexFixing($Z$5,AM1622,,Trigger)</f>
        <v>#VALUE!</v>
      </c>
      <c r="AQ1622" s="102">
        <f>_xll.qlIndexFixing($AR$1,AN1622,,Trigger)</f>
        <v>1.3913336892036887E-2</v>
      </c>
    </row>
    <row r="1623" spans="38:43" ht="11.25" customHeight="1" x14ac:dyDescent="0.25">
      <c r="AL1623" s="57" t="s">
        <v>44</v>
      </c>
      <c r="AM1623" s="56">
        <f>_xll.qlInterestRateIndexFixingDate(IborIndex&amp;Tenor,AN1623,Trigger)</f>
        <v>50665</v>
      </c>
      <c r="AN1623" s="56">
        <f>_xll.qlCalendarAdvance(Calendar,AN1622,AL1623,"f",,Trigger)</f>
        <v>50669</v>
      </c>
      <c r="AO1623" s="56">
        <f>_xll.qlInterestRateIndexMaturity(IborIndex&amp;Tenor,AN1623,Trigger)</f>
        <v>50699</v>
      </c>
      <c r="AP1623" s="102" t="e">
        <f>_xll.qlIndexFixing($Z$5,AM1623,,Trigger)</f>
        <v>#VALUE!</v>
      </c>
      <c r="AQ1623" s="102">
        <f>_xll.qlIndexFixing($AR$1,AN1623,,Trigger)</f>
        <v>1.3911335697534277E-2</v>
      </c>
    </row>
    <row r="1624" spans="38:43" ht="11.25" customHeight="1" x14ac:dyDescent="0.25">
      <c r="AL1624" s="57" t="s">
        <v>44</v>
      </c>
      <c r="AM1624" s="56">
        <f>_xll.qlInterestRateIndexFixingDate(IborIndex&amp;Tenor,AN1624,Trigger)</f>
        <v>50672</v>
      </c>
      <c r="AN1624" s="56">
        <f>_xll.qlCalendarAdvance(Calendar,AN1623,AL1624,"f",,Trigger)</f>
        <v>50676</v>
      </c>
      <c r="AO1624" s="56">
        <f>_xll.qlInterestRateIndexMaturity(IborIndex&amp;Tenor,AN1624,Trigger)</f>
        <v>50706</v>
      </c>
      <c r="AP1624" s="102" t="e">
        <f>_xll.qlIndexFixing($Z$5,AM1624,,Trigger)</f>
        <v>#VALUE!</v>
      </c>
      <c r="AQ1624" s="102">
        <f>_xll.qlIndexFixing($AR$1,AN1624,,Trigger)</f>
        <v>1.3908981407657693E-2</v>
      </c>
    </row>
    <row r="1625" spans="38:43" ht="11.25" customHeight="1" x14ac:dyDescent="0.25">
      <c r="AL1625" s="57" t="s">
        <v>44</v>
      </c>
      <c r="AM1625" s="56">
        <f>_xll.qlInterestRateIndexFixingDate(IborIndex&amp;Tenor,AN1625,Trigger)</f>
        <v>50679</v>
      </c>
      <c r="AN1625" s="56">
        <f>_xll.qlCalendarAdvance(Calendar,AN1624,AL1625,"f",,Trigger)</f>
        <v>50683</v>
      </c>
      <c r="AO1625" s="56">
        <f>_xll.qlInterestRateIndexMaturity(IborIndex&amp;Tenor,AN1625,Trigger)</f>
        <v>50714</v>
      </c>
      <c r="AP1625" s="102" t="e">
        <f>_xll.qlIndexFixing($Z$5,AM1625,,Trigger)</f>
        <v>#VALUE!</v>
      </c>
      <c r="AQ1625" s="102">
        <f>_xll.qlIndexFixing($AR$1,AN1625,,Trigger)</f>
        <v>1.3907464946389669E-2</v>
      </c>
    </row>
    <row r="1626" spans="38:43" ht="11.25" customHeight="1" x14ac:dyDescent="0.25">
      <c r="AL1626" s="57" t="s">
        <v>44</v>
      </c>
      <c r="AM1626" s="56">
        <f>_xll.qlInterestRateIndexFixingDate(IborIndex&amp;Tenor,AN1626,Trigger)</f>
        <v>50686</v>
      </c>
      <c r="AN1626" s="56">
        <f>_xll.qlCalendarAdvance(Calendar,AN1625,AL1626,"f",,Trigger)</f>
        <v>50690</v>
      </c>
      <c r="AO1626" s="56">
        <f>_xll.qlInterestRateIndexMaturity(IborIndex&amp;Tenor,AN1626,Trigger)</f>
        <v>50721</v>
      </c>
      <c r="AP1626" s="102" t="e">
        <f>_xll.qlIndexFixing($Z$5,AM1626,,Trigger)</f>
        <v>#VALUE!</v>
      </c>
      <c r="AQ1626" s="102">
        <f>_xll.qlIndexFixing($AR$1,AN1626,,Trigger)</f>
        <v>1.3905595755202838E-2</v>
      </c>
    </row>
    <row r="1627" spans="38:43" ht="11.25" customHeight="1" x14ac:dyDescent="0.25">
      <c r="AL1627" s="57" t="s">
        <v>44</v>
      </c>
      <c r="AM1627" s="56">
        <f>_xll.qlInterestRateIndexFixingDate(IborIndex&amp;Tenor,AN1627,Trigger)</f>
        <v>50693</v>
      </c>
      <c r="AN1627" s="56">
        <f>_xll.qlCalendarAdvance(Calendar,AN1626,AL1627,"f",,Trigger)</f>
        <v>50697</v>
      </c>
      <c r="AO1627" s="56">
        <f>_xll.qlInterestRateIndexMaturity(IborIndex&amp;Tenor,AN1627,Trigger)</f>
        <v>50728</v>
      </c>
      <c r="AP1627" s="102" t="e">
        <f>_xll.qlIndexFixing($Z$5,AM1627,,Trigger)</f>
        <v>#VALUE!</v>
      </c>
      <c r="AQ1627" s="102">
        <f>_xll.qlIndexFixing($AR$1,AN1627,,Trigger)</f>
        <v>1.3903770930573933E-2</v>
      </c>
    </row>
    <row r="1628" spans="38:43" ht="11.25" customHeight="1" x14ac:dyDescent="0.25">
      <c r="AL1628" s="57" t="s">
        <v>44</v>
      </c>
      <c r="AM1628" s="56">
        <f>_xll.qlInterestRateIndexFixingDate(IborIndex&amp;Tenor,AN1628,Trigger)</f>
        <v>50700</v>
      </c>
      <c r="AN1628" s="56">
        <f>_xll.qlCalendarAdvance(Calendar,AN1627,AL1628,"f",,Trigger)</f>
        <v>50704</v>
      </c>
      <c r="AO1628" s="56">
        <f>_xll.qlInterestRateIndexMaturity(IborIndex&amp;Tenor,AN1628,Trigger)</f>
        <v>50735</v>
      </c>
      <c r="AP1628" s="102" t="e">
        <f>_xll.qlIndexFixing($Z$5,AM1628,,Trigger)</f>
        <v>#VALUE!</v>
      </c>
      <c r="AQ1628" s="102">
        <f>_xll.qlIndexFixing($AR$1,AN1628,,Trigger)</f>
        <v>1.3901990655224294E-2</v>
      </c>
    </row>
    <row r="1629" spans="38:43" ht="11.25" customHeight="1" x14ac:dyDescent="0.25">
      <c r="AL1629" s="57" t="s">
        <v>44</v>
      </c>
      <c r="AM1629" s="56">
        <f>_xll.qlInterestRateIndexFixingDate(IborIndex&amp;Tenor,AN1629,Trigger)</f>
        <v>50707</v>
      </c>
      <c r="AN1629" s="56">
        <f>_xll.qlCalendarAdvance(Calendar,AN1628,AL1629,"f",,Trigger)</f>
        <v>50711</v>
      </c>
      <c r="AO1629" s="56">
        <f>_xll.qlInterestRateIndexMaturity(IborIndex&amp;Tenor,AN1629,Trigger)</f>
        <v>50741</v>
      </c>
      <c r="AP1629" s="102" t="e">
        <f>_xll.qlIndexFixing($Z$5,AM1629,,Trigger)</f>
        <v>#VALUE!</v>
      </c>
      <c r="AQ1629" s="102">
        <f>_xll.qlIndexFixing($AR$1,AN1629,,Trigger)</f>
        <v>1.3900255111885251E-2</v>
      </c>
    </row>
    <row r="1630" spans="38:43" ht="11.25" customHeight="1" x14ac:dyDescent="0.25">
      <c r="AL1630" s="57" t="s">
        <v>44</v>
      </c>
      <c r="AM1630" s="56">
        <f>_xll.qlInterestRateIndexFixingDate(IborIndex&amp;Tenor,AN1630,Trigger)</f>
        <v>50714</v>
      </c>
      <c r="AN1630" s="56">
        <f>_xll.qlCalendarAdvance(Calendar,AN1629,AL1630,"f",,Trigger)</f>
        <v>50718</v>
      </c>
      <c r="AO1630" s="56">
        <f>_xll.qlInterestRateIndexMaturity(IborIndex&amp;Tenor,AN1630,Trigger)</f>
        <v>50748</v>
      </c>
      <c r="AP1630" s="102" t="e">
        <f>_xll.qlIndexFixing($Z$5,AM1630,,Trigger)</f>
        <v>#VALUE!</v>
      </c>
      <c r="AQ1630" s="102">
        <f>_xll.qlIndexFixing($AR$1,AN1630,,Trigger)</f>
        <v>1.3898564483283138E-2</v>
      </c>
    </row>
    <row r="1631" spans="38:43" ht="11.25" customHeight="1" x14ac:dyDescent="0.25">
      <c r="AL1631" s="57" t="s">
        <v>44</v>
      </c>
      <c r="AM1631" s="56">
        <f>_xll.qlInterestRateIndexFixingDate(IborIndex&amp;Tenor,AN1631,Trigger)</f>
        <v>50721</v>
      </c>
      <c r="AN1631" s="56">
        <f>_xll.qlCalendarAdvance(Calendar,AN1630,AL1631,"f",,Trigger)</f>
        <v>50725</v>
      </c>
      <c r="AO1631" s="56">
        <f>_xll.qlInterestRateIndexMaturity(IborIndex&amp;Tenor,AN1631,Trigger)</f>
        <v>50755</v>
      </c>
      <c r="AP1631" s="102" t="e">
        <f>_xll.qlIndexFixing($Z$5,AM1631,,Trigger)</f>
        <v>#VALUE!</v>
      </c>
      <c r="AQ1631" s="102">
        <f>_xll.qlIndexFixing($AR$1,AN1631,,Trigger)</f>
        <v>1.3896918952144288E-2</v>
      </c>
    </row>
    <row r="1632" spans="38:43" ht="11.25" customHeight="1" x14ac:dyDescent="0.25">
      <c r="AL1632" s="57" t="s">
        <v>44</v>
      </c>
      <c r="AM1632" s="56">
        <f>_xll.qlInterestRateIndexFixingDate(IborIndex&amp;Tenor,AN1632,Trigger)</f>
        <v>50728</v>
      </c>
      <c r="AN1632" s="56">
        <f>_xll.qlCalendarAdvance(Calendar,AN1631,AL1632,"f",,Trigger)</f>
        <v>50732</v>
      </c>
      <c r="AO1632" s="56">
        <f>_xll.qlInterestRateIndexMaturity(IborIndex&amp;Tenor,AN1632,Trigger)</f>
        <v>50762</v>
      </c>
      <c r="AP1632" s="102" t="e">
        <f>_xll.qlIndexFixing($Z$5,AM1632,,Trigger)</f>
        <v>#VALUE!</v>
      </c>
      <c r="AQ1632" s="102">
        <f>_xll.qlIndexFixing($AR$1,AN1632,,Trigger)</f>
        <v>1.3895318701197534E-2</v>
      </c>
    </row>
    <row r="1633" spans="38:43" ht="11.25" customHeight="1" x14ac:dyDescent="0.25">
      <c r="AL1633" s="57" t="s">
        <v>44</v>
      </c>
      <c r="AM1633" s="56">
        <f>_xll.qlInterestRateIndexFixingDate(IborIndex&amp;Tenor,AN1633,Trigger)</f>
        <v>50735</v>
      </c>
      <c r="AN1633" s="56">
        <f>_xll.qlCalendarAdvance(Calendar,AN1632,AL1633,"f",,Trigger)</f>
        <v>50739</v>
      </c>
      <c r="AO1633" s="56">
        <f>_xll.qlInterestRateIndexMaturity(IborIndex&amp;Tenor,AN1633,Trigger)</f>
        <v>50770</v>
      </c>
      <c r="AP1633" s="102" t="e">
        <f>_xll.qlIndexFixing($Z$5,AM1633,,Trigger)</f>
        <v>#VALUE!</v>
      </c>
      <c r="AQ1633" s="102">
        <f>_xll.qlIndexFixing($AR$1,AN1633,,Trigger)</f>
        <v>1.389376391316921E-2</v>
      </c>
    </row>
    <row r="1634" spans="38:43" ht="11.25" customHeight="1" x14ac:dyDescent="0.25">
      <c r="AL1634" s="57" t="s">
        <v>44</v>
      </c>
      <c r="AM1634" s="56">
        <f>_xll.qlInterestRateIndexFixingDate(IborIndex&amp;Tenor,AN1634,Trigger)</f>
        <v>50742</v>
      </c>
      <c r="AN1634" s="56">
        <f>_xll.qlCalendarAdvance(Calendar,AN1633,AL1634,"f",,Trigger)</f>
        <v>50746</v>
      </c>
      <c r="AO1634" s="56">
        <f>_xll.qlInterestRateIndexMaturity(IborIndex&amp;Tenor,AN1634,Trigger)</f>
        <v>50777</v>
      </c>
      <c r="AP1634" s="102" t="e">
        <f>_xll.qlIndexFixing($Z$5,AM1634,,Trigger)</f>
        <v>#VALUE!</v>
      </c>
      <c r="AQ1634" s="102">
        <f>_xll.qlIndexFixing($AR$1,AN1634,,Trigger)</f>
        <v>1.3892254770793144E-2</v>
      </c>
    </row>
    <row r="1635" spans="38:43" ht="11.25" customHeight="1" x14ac:dyDescent="0.25">
      <c r="AL1635" s="57" t="s">
        <v>44</v>
      </c>
      <c r="AM1635" s="56">
        <f>_xll.qlInterestRateIndexFixingDate(IborIndex&amp;Tenor,AN1635,Trigger)</f>
        <v>50749</v>
      </c>
      <c r="AN1635" s="56">
        <f>_xll.qlCalendarAdvance(Calendar,AN1634,AL1635,"f",,Trigger)</f>
        <v>50753</v>
      </c>
      <c r="AO1635" s="56">
        <f>_xll.qlInterestRateIndexMaturity(IborIndex&amp;Tenor,AN1635,Trigger)</f>
        <v>50784</v>
      </c>
      <c r="AP1635" s="102" t="e">
        <f>_xll.qlIndexFixing($Z$5,AM1635,,Trigger)</f>
        <v>#VALUE!</v>
      </c>
      <c r="AQ1635" s="102">
        <f>_xll.qlIndexFixing($AR$1,AN1635,,Trigger)</f>
        <v>1.3890791456793172E-2</v>
      </c>
    </row>
    <row r="1636" spans="38:43" ht="11.25" customHeight="1" x14ac:dyDescent="0.25">
      <c r="AL1636" s="57" t="s">
        <v>44</v>
      </c>
      <c r="AM1636" s="56">
        <f>_xll.qlInterestRateIndexFixingDate(IborIndex&amp;Tenor,AN1636,Trigger)</f>
        <v>50756</v>
      </c>
      <c r="AN1636" s="56">
        <f>_xll.qlCalendarAdvance(Calendar,AN1635,AL1636,"f",,Trigger)</f>
        <v>50760</v>
      </c>
      <c r="AO1636" s="56">
        <f>_xll.qlInterestRateIndexMaturity(IborIndex&amp;Tenor,AN1636,Trigger)</f>
        <v>50791</v>
      </c>
      <c r="AP1636" s="102" t="e">
        <f>_xll.qlIndexFixing($Z$5,AM1636,,Trigger)</f>
        <v>#VALUE!</v>
      </c>
      <c r="AQ1636" s="102">
        <f>_xll.qlIndexFixing($AR$1,AN1636,,Trigger)</f>
        <v>1.3889374153898126E-2</v>
      </c>
    </row>
    <row r="1637" spans="38:43" ht="11.25" customHeight="1" x14ac:dyDescent="0.25">
      <c r="AL1637" s="57" t="s">
        <v>44</v>
      </c>
      <c r="AM1637" s="56">
        <f>_xll.qlInterestRateIndexFixingDate(IborIndex&amp;Tenor,AN1637,Trigger)</f>
        <v>50763</v>
      </c>
      <c r="AN1637" s="56">
        <f>_xll.qlCalendarAdvance(Calendar,AN1636,AL1637,"f",,Trigger)</f>
        <v>50767</v>
      </c>
      <c r="AO1637" s="56">
        <f>_xll.qlInterestRateIndexMaturity(IborIndex&amp;Tenor,AN1637,Trigger)</f>
        <v>50798</v>
      </c>
      <c r="AP1637" s="102" t="e">
        <f>_xll.qlIndexFixing($Z$5,AM1637,,Trigger)</f>
        <v>#VALUE!</v>
      </c>
      <c r="AQ1637" s="102">
        <f>_xll.qlIndexFixing($AR$1,AN1637,,Trigger)</f>
        <v>1.3888003044839337E-2</v>
      </c>
    </row>
    <row r="1638" spans="38:43" ht="11.25" customHeight="1" x14ac:dyDescent="0.25">
      <c r="AL1638" s="57" t="s">
        <v>44</v>
      </c>
      <c r="AM1638" s="56">
        <f>_xll.qlInterestRateIndexFixingDate(IborIndex&amp;Tenor,AN1638,Trigger)</f>
        <v>50770</v>
      </c>
      <c r="AN1638" s="56">
        <f>_xll.qlCalendarAdvance(Calendar,AN1637,AL1638,"f",,Trigger)</f>
        <v>50774</v>
      </c>
      <c r="AO1638" s="56">
        <f>_xll.qlInterestRateIndexMaturity(IborIndex&amp;Tenor,AN1638,Trigger)</f>
        <v>50805</v>
      </c>
      <c r="AP1638" s="102" t="e">
        <f>_xll.qlIndexFixing($Z$5,AM1638,,Trigger)</f>
        <v>#VALUE!</v>
      </c>
      <c r="AQ1638" s="102">
        <f>_xll.qlIndexFixing($AR$1,AN1638,,Trigger)</f>
        <v>1.3886678312350631E-2</v>
      </c>
    </row>
    <row r="1639" spans="38:43" ht="11.25" customHeight="1" x14ac:dyDescent="0.25">
      <c r="AL1639" s="57" t="s">
        <v>44</v>
      </c>
      <c r="AM1639" s="56">
        <f>_xll.qlInterestRateIndexFixingDate(IborIndex&amp;Tenor,AN1639,Trigger)</f>
        <v>50777</v>
      </c>
      <c r="AN1639" s="56">
        <f>_xll.qlCalendarAdvance(Calendar,AN1638,AL1639,"f",,Trigger)</f>
        <v>50781</v>
      </c>
      <c r="AO1639" s="56">
        <f>_xll.qlInterestRateIndexMaturity(IborIndex&amp;Tenor,AN1639,Trigger)</f>
        <v>50812</v>
      </c>
      <c r="AP1639" s="102" t="e">
        <f>_xll.qlIndexFixing($Z$5,AM1639,,Trigger)</f>
        <v>#VALUE!</v>
      </c>
      <c r="AQ1639" s="102">
        <f>_xll.qlIndexFixing($AR$1,AN1639,,Trigger)</f>
        <v>1.3885400139160842E-2</v>
      </c>
    </row>
    <row r="1640" spans="38:43" ht="11.25" customHeight="1" x14ac:dyDescent="0.25">
      <c r="AL1640" s="57" t="s">
        <v>44</v>
      </c>
      <c r="AM1640" s="56">
        <f>_xll.qlInterestRateIndexFixingDate(IborIndex&amp;Tenor,AN1640,Trigger)</f>
        <v>50784</v>
      </c>
      <c r="AN1640" s="56">
        <f>_xll.qlCalendarAdvance(Calendar,AN1639,AL1640,"f",,Trigger)</f>
        <v>50788</v>
      </c>
      <c r="AO1640" s="56">
        <f>_xll.qlInterestRateIndexMaturity(IborIndex&amp;Tenor,AN1640,Trigger)</f>
        <v>50819</v>
      </c>
      <c r="AP1640" s="102" t="e">
        <f>_xll.qlIndexFixing($Z$5,AM1640,,Trigger)</f>
        <v>#VALUE!</v>
      </c>
      <c r="AQ1640" s="102">
        <f>_xll.qlIndexFixing($AR$1,AN1640,,Trigger)</f>
        <v>1.3884168708001299E-2</v>
      </c>
    </row>
    <row r="1641" spans="38:43" ht="11.25" customHeight="1" x14ac:dyDescent="0.25">
      <c r="AL1641" s="57" t="s">
        <v>44</v>
      </c>
      <c r="AM1641" s="56">
        <f>_xll.qlInterestRateIndexFixingDate(IborIndex&amp;Tenor,AN1641,Trigger)</f>
        <v>50791</v>
      </c>
      <c r="AN1641" s="56">
        <f>_xll.qlCalendarAdvance(Calendar,AN1640,AL1641,"f",,Trigger)</f>
        <v>50795</v>
      </c>
      <c r="AO1641" s="56">
        <f>_xll.qlInterestRateIndexMaturity(IborIndex&amp;Tenor,AN1641,Trigger)</f>
        <v>50826</v>
      </c>
      <c r="AP1641" s="102" t="e">
        <f>_xll.qlIndexFixing($Z$5,AM1641,,Trigger)</f>
        <v>#VALUE!</v>
      </c>
      <c r="AQ1641" s="102">
        <f>_xll.qlIndexFixing($AR$1,AN1641,,Trigger)</f>
        <v>1.388298420160583E-2</v>
      </c>
    </row>
    <row r="1642" spans="38:43" ht="11.25" customHeight="1" x14ac:dyDescent="0.25">
      <c r="AL1642" s="57" t="s">
        <v>44</v>
      </c>
      <c r="AM1642" s="56">
        <f>_xll.qlInterestRateIndexFixingDate(IborIndex&amp;Tenor,AN1642,Trigger)</f>
        <v>50798</v>
      </c>
      <c r="AN1642" s="56">
        <f>_xll.qlCalendarAdvance(Calendar,AN1641,AL1642,"f",,Trigger)</f>
        <v>50802</v>
      </c>
      <c r="AO1642" s="56">
        <f>_xll.qlInterestRateIndexMaturity(IborIndex&amp;Tenor,AN1642,Trigger)</f>
        <v>50830</v>
      </c>
      <c r="AP1642" s="102" t="e">
        <f>_xll.qlIndexFixing($Z$5,AM1642,,Trigger)</f>
        <v>#VALUE!</v>
      </c>
      <c r="AQ1642" s="102">
        <f>_xll.qlIndexFixing($AR$1,AN1642,,Trigger)</f>
        <v>1.3881087176029918E-2</v>
      </c>
    </row>
    <row r="1643" spans="38:43" ht="11.25" customHeight="1" x14ac:dyDescent="0.25">
      <c r="AL1643" s="57" t="s">
        <v>44</v>
      </c>
      <c r="AM1643" s="56">
        <f>_xll.qlInterestRateIndexFixingDate(IborIndex&amp;Tenor,AN1643,Trigger)</f>
        <v>50805</v>
      </c>
      <c r="AN1643" s="56">
        <f>_xll.qlCalendarAdvance(Calendar,AN1642,AL1643,"f",,Trigger)</f>
        <v>50809</v>
      </c>
      <c r="AO1643" s="56">
        <f>_xll.qlInterestRateIndexMaturity(IborIndex&amp;Tenor,AN1643,Trigger)</f>
        <v>50837</v>
      </c>
      <c r="AP1643" s="102" t="e">
        <f>_xll.qlIndexFixing($Z$5,AM1643,,Trigger)</f>
        <v>#VALUE!</v>
      </c>
      <c r="AQ1643" s="102">
        <f>_xll.qlIndexFixing($AR$1,AN1643,,Trigger)</f>
        <v>1.3879983670037621E-2</v>
      </c>
    </row>
    <row r="1644" spans="38:43" ht="11.25" customHeight="1" x14ac:dyDescent="0.25">
      <c r="AL1644" s="57" t="s">
        <v>44</v>
      </c>
      <c r="AM1644" s="56">
        <f>_xll.qlInterestRateIndexFixingDate(IborIndex&amp;Tenor,AN1644,Trigger)</f>
        <v>50812</v>
      </c>
      <c r="AN1644" s="56">
        <f>_xll.qlCalendarAdvance(Calendar,AN1643,AL1644,"f",,Trigger)</f>
        <v>50816</v>
      </c>
      <c r="AO1644" s="56">
        <f>_xll.qlInterestRateIndexMaturity(IborIndex&amp;Tenor,AN1644,Trigger)</f>
        <v>50844</v>
      </c>
      <c r="AP1644" s="102" t="e">
        <f>_xll.qlIndexFixing($Z$5,AM1644,,Trigger)</f>
        <v>#VALUE!</v>
      </c>
      <c r="AQ1644" s="102">
        <f>_xll.qlIndexFixing($AR$1,AN1644,,Trigger)</f>
        <v>1.3878927577469937E-2</v>
      </c>
    </row>
    <row r="1645" spans="38:43" ht="11.25" customHeight="1" x14ac:dyDescent="0.25">
      <c r="AL1645" s="57" t="s">
        <v>44</v>
      </c>
      <c r="AM1645" s="56">
        <f>_xll.qlInterestRateIndexFixingDate(IborIndex&amp;Tenor,AN1645,Trigger)</f>
        <v>50819</v>
      </c>
      <c r="AN1645" s="56">
        <f>_xll.qlCalendarAdvance(Calendar,AN1644,AL1645,"f",,Trigger)</f>
        <v>50823</v>
      </c>
      <c r="AO1645" s="56">
        <f>_xll.qlInterestRateIndexMaturity(IborIndex&amp;Tenor,AN1645,Trigger)</f>
        <v>50851</v>
      </c>
      <c r="AP1645" s="102" t="e">
        <f>_xll.qlIndexFixing($Z$5,AM1645,,Trigger)</f>
        <v>#VALUE!</v>
      </c>
      <c r="AQ1645" s="102">
        <f>_xll.qlIndexFixing($AR$1,AN1645,,Trigger)</f>
        <v>1.3877919081043568E-2</v>
      </c>
    </row>
    <row r="1646" spans="38:43" ht="11.25" customHeight="1" x14ac:dyDescent="0.25">
      <c r="AL1646" s="57" t="s">
        <v>44</v>
      </c>
      <c r="AM1646" s="56">
        <f>_xll.qlInterestRateIndexFixingDate(IborIndex&amp;Tenor,AN1646,Trigger)</f>
        <v>50826</v>
      </c>
      <c r="AN1646" s="56">
        <f>_xll.qlCalendarAdvance(Calendar,AN1645,AL1646,"f",,Trigger)</f>
        <v>50830</v>
      </c>
      <c r="AO1646" s="56">
        <f>_xll.qlInterestRateIndexMaturity(IborIndex&amp;Tenor,AN1646,Trigger)</f>
        <v>50861</v>
      </c>
      <c r="AP1646" s="102" t="e">
        <f>_xll.qlIndexFixing($Z$5,AM1646,,Trigger)</f>
        <v>#VALUE!</v>
      </c>
      <c r="AQ1646" s="102">
        <f>_xll.qlIndexFixing($AR$1,AN1646,,Trigger)</f>
        <v>1.3877771936713634E-2</v>
      </c>
    </row>
    <row r="1647" spans="38:43" ht="11.25" customHeight="1" x14ac:dyDescent="0.25">
      <c r="AL1647" s="57" t="s">
        <v>44</v>
      </c>
      <c r="AM1647" s="56">
        <f>_xll.qlInterestRateIndexFixingDate(IborIndex&amp;Tenor,AN1647,Trigger)</f>
        <v>50833</v>
      </c>
      <c r="AN1647" s="56">
        <f>_xll.qlCalendarAdvance(Calendar,AN1646,AL1647,"f",,Trigger)</f>
        <v>50837</v>
      </c>
      <c r="AO1647" s="56">
        <f>_xll.qlInterestRateIndexMaturity(IborIndex&amp;Tenor,AN1647,Trigger)</f>
        <v>50872</v>
      </c>
      <c r="AP1647" s="102" t="e">
        <f>_xll.qlIndexFixing($Z$5,AM1647,,Trigger)</f>
        <v>#VALUE!</v>
      </c>
      <c r="AQ1647" s="102">
        <f>_xll.qlIndexFixing($AR$1,AN1647,,Trigger)</f>
        <v>1.387708044705863E-2</v>
      </c>
    </row>
    <row r="1648" spans="38:43" ht="11.25" customHeight="1" x14ac:dyDescent="0.25">
      <c r="AL1648" s="57" t="s">
        <v>44</v>
      </c>
      <c r="AM1648" s="56">
        <f>_xll.qlInterestRateIndexFixingDate(IborIndex&amp;Tenor,AN1648,Trigger)</f>
        <v>50840</v>
      </c>
      <c r="AN1648" s="56">
        <f>_xll.qlCalendarAdvance(Calendar,AN1647,AL1648,"f",,Trigger)</f>
        <v>50844</v>
      </c>
      <c r="AO1648" s="56">
        <f>_xll.qlInterestRateIndexMaturity(IborIndex&amp;Tenor,AN1648,Trigger)</f>
        <v>50875</v>
      </c>
      <c r="AP1648" s="102" t="e">
        <f>_xll.qlIndexFixing($Z$5,AM1648,,Trigger)</f>
        <v>#VALUE!</v>
      </c>
      <c r="AQ1648" s="102">
        <f>_xll.qlIndexFixing($AR$1,AN1648,,Trigger)</f>
        <v>1.387602189977577E-2</v>
      </c>
    </row>
    <row r="1649" spans="38:43" ht="11.25" customHeight="1" x14ac:dyDescent="0.25">
      <c r="AL1649" s="57" t="s">
        <v>44</v>
      </c>
      <c r="AM1649" s="56">
        <f>_xll.qlInterestRateIndexFixingDate(IborIndex&amp;Tenor,AN1649,Trigger)</f>
        <v>50847</v>
      </c>
      <c r="AN1649" s="56">
        <f>_xll.qlCalendarAdvance(Calendar,AN1648,AL1649,"f",,Trigger)</f>
        <v>50851</v>
      </c>
      <c r="AO1649" s="56">
        <f>_xll.qlInterestRateIndexMaturity(IborIndex&amp;Tenor,AN1649,Trigger)</f>
        <v>50882</v>
      </c>
      <c r="AP1649" s="102" t="e">
        <f>_xll.qlIndexFixing($Z$5,AM1649,,Trigger)</f>
        <v>#VALUE!</v>
      </c>
      <c r="AQ1649" s="102">
        <f>_xll.qlIndexFixing($AR$1,AN1649,,Trigger)</f>
        <v>1.3875219369893221E-2</v>
      </c>
    </row>
    <row r="1650" spans="38:43" ht="11.25" customHeight="1" x14ac:dyDescent="0.25">
      <c r="AL1650" s="57" t="s">
        <v>44</v>
      </c>
      <c r="AM1650" s="56">
        <f>_xll.qlInterestRateIndexFixingDate(IborIndex&amp;Tenor,AN1650,Trigger)</f>
        <v>50854</v>
      </c>
      <c r="AN1650" s="56">
        <f>_xll.qlCalendarAdvance(Calendar,AN1649,AL1650,"f",,Trigger)</f>
        <v>50858</v>
      </c>
      <c r="AO1650" s="56">
        <f>_xll.qlInterestRateIndexMaturity(IborIndex&amp;Tenor,AN1650,Trigger)</f>
        <v>50889</v>
      </c>
      <c r="AP1650" s="102" t="e">
        <f>_xll.qlIndexFixing($Z$5,AM1650,,Trigger)</f>
        <v>#VALUE!</v>
      </c>
      <c r="AQ1650" s="102">
        <f>_xll.qlIndexFixing($AR$1,AN1650,,Trigger)</f>
        <v>1.3873813550592595E-2</v>
      </c>
    </row>
    <row r="1651" spans="38:43" ht="11.25" customHeight="1" x14ac:dyDescent="0.25">
      <c r="AL1651" s="57" t="s">
        <v>44</v>
      </c>
      <c r="AM1651" s="56">
        <f>_xll.qlInterestRateIndexFixingDate(IborIndex&amp;Tenor,AN1651,Trigger)</f>
        <v>50861</v>
      </c>
      <c r="AN1651" s="56">
        <f>_xll.qlCalendarAdvance(Calendar,AN1650,AL1651,"f",,Trigger)</f>
        <v>50865</v>
      </c>
      <c r="AO1651" s="56">
        <f>_xll.qlInterestRateIndexMaturity(IborIndex&amp;Tenor,AN1651,Trigger)</f>
        <v>50895</v>
      </c>
      <c r="AP1651" s="102" t="e">
        <f>_xll.qlIndexFixing($Z$5,AM1651,,Trigger)</f>
        <v>#VALUE!</v>
      </c>
      <c r="AQ1651" s="102">
        <f>_xll.qlIndexFixing($AR$1,AN1651,,Trigger)</f>
        <v>1.3873760200992513E-2</v>
      </c>
    </row>
    <row r="1652" spans="38:43" ht="11.25" customHeight="1" x14ac:dyDescent="0.25">
      <c r="AL1652" s="57" t="s">
        <v>44</v>
      </c>
      <c r="AM1652" s="56">
        <f>_xll.qlInterestRateIndexFixingDate(IborIndex&amp;Tenor,AN1652,Trigger)</f>
        <v>50866</v>
      </c>
      <c r="AN1652" s="56">
        <f>_xll.qlCalendarAdvance(Calendar,AN1651,AL1652,"f",,Trigger)</f>
        <v>50872</v>
      </c>
      <c r="AO1652" s="56">
        <f>_xll.qlInterestRateIndexMaturity(IborIndex&amp;Tenor,AN1652,Trigger)</f>
        <v>50902</v>
      </c>
      <c r="AP1652" s="102" t="e">
        <f>_xll.qlIndexFixing($Z$5,AM1652,,Trigger)</f>
        <v>#VALUE!</v>
      </c>
      <c r="AQ1652" s="102">
        <f>_xll.qlIndexFixing($AR$1,AN1652,,Trigger)</f>
        <v>1.3873103927449504E-2</v>
      </c>
    </row>
    <row r="1653" spans="38:43" ht="11.25" customHeight="1" x14ac:dyDescent="0.25">
      <c r="AL1653" s="57" t="s">
        <v>44</v>
      </c>
      <c r="AM1653" s="56">
        <f>_xll.qlInterestRateIndexFixingDate(IborIndex&amp;Tenor,AN1653,Trigger)</f>
        <v>50875</v>
      </c>
      <c r="AN1653" s="56">
        <f>_xll.qlCalendarAdvance(Calendar,AN1652,AL1653,"f",,Trigger)</f>
        <v>50879</v>
      </c>
      <c r="AO1653" s="56">
        <f>_xll.qlInterestRateIndexMaturity(IborIndex&amp;Tenor,AN1653,Trigger)</f>
        <v>50909</v>
      </c>
      <c r="AP1653" s="102" t="e">
        <f>_xll.qlIndexFixing($Z$5,AM1653,,Trigger)</f>
        <v>#VALUE!</v>
      </c>
      <c r="AQ1653" s="102">
        <f>_xll.qlIndexFixing($AR$1,AN1653,,Trigger)</f>
        <v>1.3872496771491494E-2</v>
      </c>
    </row>
    <row r="1654" spans="38:43" ht="11.25" customHeight="1" x14ac:dyDescent="0.25">
      <c r="AL1654" s="57" t="s">
        <v>44</v>
      </c>
      <c r="AM1654" s="56">
        <f>_xll.qlInterestRateIndexFixingDate(IborIndex&amp;Tenor,AN1654,Trigger)</f>
        <v>50882</v>
      </c>
      <c r="AN1654" s="56">
        <f>_xll.qlCalendarAdvance(Calendar,AN1653,AL1654,"f",,Trigger)</f>
        <v>50886</v>
      </c>
      <c r="AO1654" s="56">
        <f>_xll.qlInterestRateIndexMaturity(IborIndex&amp;Tenor,AN1654,Trigger)</f>
        <v>50916</v>
      </c>
      <c r="AP1654" s="102" t="e">
        <f>_xll.qlIndexFixing($Z$5,AM1654,,Trigger)</f>
        <v>#VALUE!</v>
      </c>
      <c r="AQ1654" s="102">
        <f>_xll.qlIndexFixing($AR$1,AN1654,,Trigger)</f>
        <v>1.3871938915864801E-2</v>
      </c>
    </row>
    <row r="1655" spans="38:43" ht="11.25" customHeight="1" x14ac:dyDescent="0.25">
      <c r="AL1655" s="57" t="s">
        <v>44</v>
      </c>
      <c r="AM1655" s="56">
        <f>_xll.qlInterestRateIndexFixingDate(IborIndex&amp;Tenor,AN1655,Trigger)</f>
        <v>50889</v>
      </c>
      <c r="AN1655" s="56">
        <f>_xll.qlCalendarAdvance(Calendar,AN1654,AL1655,"f",,Trigger)</f>
        <v>50893</v>
      </c>
      <c r="AO1655" s="56">
        <f>_xll.qlInterestRateIndexMaturity(IborIndex&amp;Tenor,AN1655,Trigger)</f>
        <v>50924</v>
      </c>
      <c r="AP1655" s="102" t="e">
        <f>_xll.qlIndexFixing($Z$5,AM1655,,Trigger)</f>
        <v>#VALUE!</v>
      </c>
      <c r="AQ1655" s="102">
        <f>_xll.qlIndexFixing($AR$1,AN1655,,Trigger)</f>
        <v>1.3871430543305752E-2</v>
      </c>
    </row>
    <row r="1656" spans="38:43" ht="11.25" customHeight="1" x14ac:dyDescent="0.25">
      <c r="AL1656" s="57" t="s">
        <v>44</v>
      </c>
      <c r="AM1656" s="56">
        <f>_xll.qlInterestRateIndexFixingDate(IborIndex&amp;Tenor,AN1656,Trigger)</f>
        <v>50896</v>
      </c>
      <c r="AN1656" s="56">
        <f>_xll.qlCalendarAdvance(Calendar,AN1655,AL1656,"f",,Trigger)</f>
        <v>50900</v>
      </c>
      <c r="AO1656" s="56">
        <f>_xll.qlInterestRateIndexMaturity(IborIndex&amp;Tenor,AN1656,Trigger)</f>
        <v>50931</v>
      </c>
      <c r="AP1656" s="102" t="e">
        <f>_xll.qlIndexFixing($Z$5,AM1656,,Trigger)</f>
        <v>#VALUE!</v>
      </c>
      <c r="AQ1656" s="102">
        <f>_xll.qlIndexFixing($AR$1,AN1656,,Trigger)</f>
        <v>1.3870971836555668E-2</v>
      </c>
    </row>
    <row r="1657" spans="38:43" ht="11.25" customHeight="1" x14ac:dyDescent="0.25">
      <c r="AL1657" s="57" t="s">
        <v>44</v>
      </c>
      <c r="AM1657" s="56">
        <f>_xll.qlInterestRateIndexFixingDate(IborIndex&amp;Tenor,AN1657,Trigger)</f>
        <v>50903</v>
      </c>
      <c r="AN1657" s="56">
        <f>_xll.qlCalendarAdvance(Calendar,AN1656,AL1657,"f",,Trigger)</f>
        <v>50907</v>
      </c>
      <c r="AO1657" s="56">
        <f>_xll.qlInterestRateIndexMaturity(IborIndex&amp;Tenor,AN1657,Trigger)</f>
        <v>50938</v>
      </c>
      <c r="AP1657" s="102" t="e">
        <f>_xll.qlIndexFixing($Z$5,AM1657,,Trigger)</f>
        <v>#VALUE!</v>
      </c>
      <c r="AQ1657" s="102">
        <f>_xll.qlIndexFixing($AR$1,AN1657,,Trigger)</f>
        <v>1.3870562978353373E-2</v>
      </c>
    </row>
    <row r="1658" spans="38:43" ht="11.25" customHeight="1" x14ac:dyDescent="0.25">
      <c r="AL1658" s="57" t="s">
        <v>44</v>
      </c>
      <c r="AM1658" s="56">
        <f>_xll.qlInterestRateIndexFixingDate(IborIndex&amp;Tenor,AN1658,Trigger)</f>
        <v>50910</v>
      </c>
      <c r="AN1658" s="56">
        <f>_xll.qlCalendarAdvance(Calendar,AN1657,AL1658,"f",,Trigger)</f>
        <v>50914</v>
      </c>
      <c r="AO1658" s="56">
        <f>_xll.qlInterestRateIndexMaturity(IborIndex&amp;Tenor,AN1658,Trigger)</f>
        <v>50945</v>
      </c>
      <c r="AP1658" s="102" t="e">
        <f>_xll.qlIndexFixing($Z$5,AM1658,,Trigger)</f>
        <v>#VALUE!</v>
      </c>
      <c r="AQ1658" s="102">
        <f>_xll.qlIndexFixing($AR$1,AN1658,,Trigger)</f>
        <v>1.3870204151442689E-2</v>
      </c>
    </row>
    <row r="1659" spans="38:43" ht="11.25" customHeight="1" x14ac:dyDescent="0.25">
      <c r="AL1659" s="57" t="s">
        <v>44</v>
      </c>
      <c r="AM1659" s="56">
        <f>_xll.qlInterestRateIndexFixingDate(IborIndex&amp;Tenor,AN1659,Trigger)</f>
        <v>50917</v>
      </c>
      <c r="AN1659" s="56">
        <f>_xll.qlCalendarAdvance(Calendar,AN1658,AL1659,"f",,Trigger)</f>
        <v>50921</v>
      </c>
      <c r="AO1659" s="56">
        <f>_xll.qlInterestRateIndexMaturity(IborIndex&amp;Tenor,AN1659,Trigger)</f>
        <v>50951</v>
      </c>
      <c r="AP1659" s="102" t="e">
        <f>_xll.qlIndexFixing($Z$5,AM1659,,Trigger)</f>
        <v>#VALUE!</v>
      </c>
      <c r="AQ1659" s="102">
        <f>_xll.qlIndexFixing($AR$1,AN1659,,Trigger)</f>
        <v>1.3869895538564936E-2</v>
      </c>
    </row>
    <row r="1660" spans="38:43" ht="11.25" customHeight="1" x14ac:dyDescent="0.25">
      <c r="AL1660" s="57" t="s">
        <v>44</v>
      </c>
      <c r="AM1660" s="56">
        <f>_xll.qlInterestRateIndexFixingDate(IborIndex&amp;Tenor,AN1660,Trigger)</f>
        <v>50924</v>
      </c>
      <c r="AN1660" s="56">
        <f>_xll.qlCalendarAdvance(Calendar,AN1659,AL1660,"f",,Trigger)</f>
        <v>50928</v>
      </c>
      <c r="AO1660" s="56">
        <f>_xll.qlInterestRateIndexMaturity(IborIndex&amp;Tenor,AN1660,Trigger)</f>
        <v>50958</v>
      </c>
      <c r="AP1660" s="102" t="e">
        <f>_xll.qlIndexFixing($Z$5,AM1660,,Trigger)</f>
        <v>#VALUE!</v>
      </c>
      <c r="AQ1660" s="102">
        <f>_xll.qlIndexFixing($AR$1,AN1660,,Trigger)</f>
        <v>1.3869637322466433E-2</v>
      </c>
    </row>
    <row r="1661" spans="38:43" ht="11.25" customHeight="1" x14ac:dyDescent="0.25">
      <c r="AL1661" s="57" t="s">
        <v>44</v>
      </c>
      <c r="AM1661" s="56">
        <f>_xll.qlInterestRateIndexFixingDate(IborIndex&amp;Tenor,AN1661,Trigger)</f>
        <v>50931</v>
      </c>
      <c r="AN1661" s="56">
        <f>_xll.qlCalendarAdvance(Calendar,AN1660,AL1661,"f",,Trigger)</f>
        <v>50935</v>
      </c>
      <c r="AO1661" s="56">
        <f>_xll.qlInterestRateIndexMaturity(IborIndex&amp;Tenor,AN1661,Trigger)</f>
        <v>50965</v>
      </c>
      <c r="AP1661" s="102" t="e">
        <f>_xll.qlIndexFixing($Z$5,AM1661,,Trigger)</f>
        <v>#VALUE!</v>
      </c>
      <c r="AQ1661" s="102">
        <f>_xll.qlIndexFixing($AR$1,AN1661,,Trigger)</f>
        <v>1.3869429685886003E-2</v>
      </c>
    </row>
    <row r="1662" spans="38:43" ht="11.25" customHeight="1" x14ac:dyDescent="0.25">
      <c r="AL1662" s="57" t="s">
        <v>44</v>
      </c>
      <c r="AM1662" s="56">
        <f>_xll.qlInterestRateIndexFixingDate(IborIndex&amp;Tenor,AN1662,Trigger)</f>
        <v>50938</v>
      </c>
      <c r="AN1662" s="56">
        <f>_xll.qlCalendarAdvance(Calendar,AN1661,AL1662,"f",,Trigger)</f>
        <v>50942</v>
      </c>
      <c r="AO1662" s="56">
        <f>_xll.qlInterestRateIndexMaturity(IborIndex&amp;Tenor,AN1662,Trigger)</f>
        <v>50972</v>
      </c>
      <c r="AP1662" s="102" t="e">
        <f>_xll.qlIndexFixing($Z$5,AM1662,,Trigger)</f>
        <v>#VALUE!</v>
      </c>
      <c r="AQ1662" s="102">
        <f>_xll.qlIndexFixing($AR$1,AN1662,,Trigger)</f>
        <v>1.3869272811569966E-2</v>
      </c>
    </row>
    <row r="1663" spans="38:43" ht="11.25" customHeight="1" x14ac:dyDescent="0.25">
      <c r="AL1663" s="57" t="s">
        <v>44</v>
      </c>
      <c r="AM1663" s="56">
        <f>_xll.qlInterestRateIndexFixingDate(IborIndex&amp;Tenor,AN1663,Trigger)</f>
        <v>50945</v>
      </c>
      <c r="AN1663" s="56">
        <f>_xll.qlCalendarAdvance(Calendar,AN1662,AL1663,"f",,Trigger)</f>
        <v>50949</v>
      </c>
      <c r="AO1663" s="56">
        <f>_xll.qlInterestRateIndexMaturity(IborIndex&amp;Tenor,AN1663,Trigger)</f>
        <v>50979</v>
      </c>
      <c r="AP1663" s="102" t="e">
        <f>_xll.qlIndexFixing($Z$5,AM1663,,Trigger)</f>
        <v>#VALUE!</v>
      </c>
      <c r="AQ1663" s="102">
        <f>_xll.qlIndexFixing($AR$1,AN1663,,Trigger)</f>
        <v>1.3868376218165531E-2</v>
      </c>
    </row>
    <row r="1664" spans="38:43" ht="11.25" customHeight="1" x14ac:dyDescent="0.25">
      <c r="AL1664" s="57" t="s">
        <v>44</v>
      </c>
      <c r="AM1664" s="56">
        <f>_xll.qlInterestRateIndexFixingDate(IborIndex&amp;Tenor,AN1664,Trigger)</f>
        <v>50952</v>
      </c>
      <c r="AN1664" s="56">
        <f>_xll.qlCalendarAdvance(Calendar,AN1663,AL1664,"f",,Trigger)</f>
        <v>50956</v>
      </c>
      <c r="AO1664" s="56">
        <f>_xll.qlInterestRateIndexMaturity(IborIndex&amp;Tenor,AN1664,Trigger)</f>
        <v>50987</v>
      </c>
      <c r="AP1664" s="102" t="e">
        <f>_xll.qlIndexFixing($Z$5,AM1664,,Trigger)</f>
        <v>#VALUE!</v>
      </c>
      <c r="AQ1664" s="102">
        <f>_xll.qlIndexFixing($AR$1,AN1664,,Trigger)</f>
        <v>1.3869112080713841E-2</v>
      </c>
    </row>
    <row r="1665" spans="38:43" ht="11.25" customHeight="1" x14ac:dyDescent="0.25">
      <c r="AL1665" s="57" t="s">
        <v>44</v>
      </c>
      <c r="AM1665" s="56">
        <f>_xll.qlInterestRateIndexFixingDate(IborIndex&amp;Tenor,AN1665,Trigger)</f>
        <v>50959</v>
      </c>
      <c r="AN1665" s="56">
        <f>_xll.qlCalendarAdvance(Calendar,AN1664,AL1665,"f",,Trigger)</f>
        <v>50963</v>
      </c>
      <c r="AO1665" s="56">
        <f>_xll.qlInterestRateIndexMaturity(IborIndex&amp;Tenor,AN1665,Trigger)</f>
        <v>50994</v>
      </c>
      <c r="AP1665" s="102" t="e">
        <f>_xll.qlIndexFixing($Z$5,AM1665,,Trigger)</f>
        <v>#VALUE!</v>
      </c>
      <c r="AQ1665" s="102">
        <f>_xll.qlIndexFixing($AR$1,AN1665,,Trigger)</f>
        <v>1.386910858966639E-2</v>
      </c>
    </row>
    <row r="1666" spans="38:43" ht="11.25" customHeight="1" x14ac:dyDescent="0.25">
      <c r="AL1666" s="57" t="s">
        <v>44</v>
      </c>
      <c r="AM1666" s="56">
        <f>_xll.qlInterestRateIndexFixingDate(IborIndex&amp;Tenor,AN1666,Trigger)</f>
        <v>50966</v>
      </c>
      <c r="AN1666" s="56">
        <f>_xll.qlCalendarAdvance(Calendar,AN1665,AL1666,"f",,Trigger)</f>
        <v>50970</v>
      </c>
      <c r="AO1666" s="56">
        <f>_xll.qlInterestRateIndexMaturity(IborIndex&amp;Tenor,AN1666,Trigger)</f>
        <v>51001</v>
      </c>
      <c r="AP1666" s="102" t="e">
        <f>_xll.qlIndexFixing($Z$5,AM1666,,Trigger)</f>
        <v>#VALUE!</v>
      </c>
      <c r="AQ1666" s="102">
        <f>_xll.qlIndexFixing($AR$1,AN1666,,Trigger)</f>
        <v>1.3869156591868603E-2</v>
      </c>
    </row>
    <row r="1667" spans="38:43" ht="11.25" customHeight="1" x14ac:dyDescent="0.25">
      <c r="AL1667" s="57" t="s">
        <v>44</v>
      </c>
      <c r="AM1667" s="56">
        <f>_xll.qlInterestRateIndexFixingDate(IborIndex&amp;Tenor,AN1667,Trigger)</f>
        <v>50973</v>
      </c>
      <c r="AN1667" s="56">
        <f>_xll.qlCalendarAdvance(Calendar,AN1666,AL1667,"f",,Trigger)</f>
        <v>50977</v>
      </c>
      <c r="AO1667" s="56">
        <f>_xll.qlInterestRateIndexMaturity(IborIndex&amp;Tenor,AN1667,Trigger)</f>
        <v>51008</v>
      </c>
      <c r="AP1667" s="102" t="e">
        <f>_xll.qlIndexFixing($Z$5,AM1667,,Trigger)</f>
        <v>#VALUE!</v>
      </c>
      <c r="AQ1667" s="102">
        <f>_xll.qlIndexFixing($AR$1,AN1667,,Trigger)</f>
        <v>1.3869256270064301E-2</v>
      </c>
    </row>
    <row r="1668" spans="38:43" ht="11.25" customHeight="1" x14ac:dyDescent="0.25">
      <c r="AL1668" s="57" t="s">
        <v>44</v>
      </c>
      <c r="AM1668" s="56">
        <f>_xll.qlInterestRateIndexFixingDate(IborIndex&amp;Tenor,AN1668,Trigger)</f>
        <v>50980</v>
      </c>
      <c r="AN1668" s="56">
        <f>_xll.qlCalendarAdvance(Calendar,AN1667,AL1668,"f",,Trigger)</f>
        <v>50984</v>
      </c>
      <c r="AO1668" s="56">
        <f>_xll.qlInterestRateIndexMaturity(IborIndex&amp;Tenor,AN1668,Trigger)</f>
        <v>51015</v>
      </c>
      <c r="AP1668" s="102" t="e">
        <f>_xll.qlIndexFixing($Z$5,AM1668,,Trigger)</f>
        <v>#VALUE!</v>
      </c>
      <c r="AQ1668" s="102">
        <f>_xll.qlIndexFixing($AR$1,AN1668,,Trigger)</f>
        <v>1.3869407807007295E-2</v>
      </c>
    </row>
    <row r="1669" spans="38:43" ht="11.25" customHeight="1" x14ac:dyDescent="0.25">
      <c r="AL1669" s="57" t="s">
        <v>44</v>
      </c>
      <c r="AM1669" s="56">
        <f>_xll.qlInterestRateIndexFixingDate(IborIndex&amp;Tenor,AN1669,Trigger)</f>
        <v>50987</v>
      </c>
      <c r="AN1669" s="56">
        <f>_xll.qlCalendarAdvance(Calendar,AN1668,AL1669,"f",,Trigger)</f>
        <v>50991</v>
      </c>
      <c r="AO1669" s="56">
        <f>_xll.qlInterestRateIndexMaturity(IborIndex&amp;Tenor,AN1669,Trigger)</f>
        <v>51022</v>
      </c>
      <c r="AP1669" s="102" t="e">
        <f>_xll.qlIndexFixing($Z$5,AM1669,,Trigger)</f>
        <v>#VALUE!</v>
      </c>
      <c r="AQ1669" s="102">
        <f>_xll.qlIndexFixing($AR$1,AN1669,,Trigger)</f>
        <v>1.3869611385446401E-2</v>
      </c>
    </row>
    <row r="1670" spans="38:43" ht="11.25" customHeight="1" x14ac:dyDescent="0.25">
      <c r="AL1670" s="57" t="s">
        <v>44</v>
      </c>
      <c r="AM1670" s="56">
        <f>_xll.qlInterestRateIndexFixingDate(IborIndex&amp;Tenor,AN1670,Trigger)</f>
        <v>50994</v>
      </c>
      <c r="AN1670" s="56">
        <f>_xll.qlCalendarAdvance(Calendar,AN1669,AL1670,"f",,Trigger)</f>
        <v>50998</v>
      </c>
      <c r="AO1670" s="56">
        <f>_xll.qlInterestRateIndexMaturity(IborIndex&amp;Tenor,AN1670,Trigger)</f>
        <v>51029</v>
      </c>
      <c r="AP1670" s="102" t="e">
        <f>_xll.qlIndexFixing($Z$5,AM1670,,Trigger)</f>
        <v>#VALUE!</v>
      </c>
      <c r="AQ1670" s="102">
        <f>_xll.qlIndexFixing($AR$1,AN1670,,Trigger)</f>
        <v>1.386986718812544E-2</v>
      </c>
    </row>
    <row r="1671" spans="38:43" ht="11.25" customHeight="1" x14ac:dyDescent="0.25">
      <c r="AL1671" s="57" t="s">
        <v>44</v>
      </c>
      <c r="AM1671" s="56">
        <f>_xll.qlInterestRateIndexFixingDate(IborIndex&amp;Tenor,AN1671,Trigger)</f>
        <v>51001</v>
      </c>
      <c r="AN1671" s="56">
        <f>_xll.qlCalendarAdvance(Calendar,AN1670,AL1671,"f",,Trigger)</f>
        <v>51005</v>
      </c>
      <c r="AO1671" s="56">
        <f>_xll.qlInterestRateIndexMaturity(IborIndex&amp;Tenor,AN1671,Trigger)</f>
        <v>51036</v>
      </c>
      <c r="AP1671" s="102" t="e">
        <f>_xll.qlIndexFixing($Z$5,AM1671,,Trigger)</f>
        <v>#VALUE!</v>
      </c>
      <c r="AQ1671" s="102">
        <f>_xll.qlIndexFixing($AR$1,AN1671,,Trigger)</f>
        <v>1.3870175397803219E-2</v>
      </c>
    </row>
    <row r="1672" spans="38:43" ht="11.25" customHeight="1" x14ac:dyDescent="0.25">
      <c r="AL1672" s="57" t="s">
        <v>44</v>
      </c>
      <c r="AM1672" s="56">
        <f>_xll.qlInterestRateIndexFixingDate(IborIndex&amp;Tenor,AN1672,Trigger)</f>
        <v>51008</v>
      </c>
      <c r="AN1672" s="56">
        <f>_xll.qlCalendarAdvance(Calendar,AN1671,AL1672,"f",,Trigger)</f>
        <v>51012</v>
      </c>
      <c r="AO1672" s="56">
        <f>_xll.qlInterestRateIndexMaturity(IborIndex&amp;Tenor,AN1672,Trigger)</f>
        <v>51043</v>
      </c>
      <c r="AP1672" s="102" t="e">
        <f>_xll.qlIndexFixing($Z$5,AM1672,,Trigger)</f>
        <v>#VALUE!</v>
      </c>
      <c r="AQ1672" s="102">
        <f>_xll.qlIndexFixing($AR$1,AN1672,,Trigger)</f>
        <v>1.3870536197226058E-2</v>
      </c>
    </row>
    <row r="1673" spans="38:43" ht="11.25" customHeight="1" x14ac:dyDescent="0.25">
      <c r="AL1673" s="57" t="s">
        <v>44</v>
      </c>
      <c r="AM1673" s="56">
        <f>_xll.qlInterestRateIndexFixingDate(IborIndex&amp;Tenor,AN1673,Trigger)</f>
        <v>51015</v>
      </c>
      <c r="AN1673" s="56">
        <f>_xll.qlCalendarAdvance(Calendar,AN1672,AL1673,"f",,Trigger)</f>
        <v>51019</v>
      </c>
      <c r="AO1673" s="56">
        <f>_xll.qlInterestRateIndexMaturity(IborIndex&amp;Tenor,AN1673,Trigger)</f>
        <v>51049</v>
      </c>
      <c r="AP1673" s="102" t="e">
        <f>_xll.qlIndexFixing($Z$5,AM1673,,Trigger)</f>
        <v>#VALUE!</v>
      </c>
      <c r="AQ1673" s="102">
        <f>_xll.qlIndexFixing($AR$1,AN1673,,Trigger)</f>
        <v>1.3870949769150265E-2</v>
      </c>
    </row>
    <row r="1674" spans="38:43" ht="11.25" customHeight="1" x14ac:dyDescent="0.25">
      <c r="AL1674" s="57" t="s">
        <v>44</v>
      </c>
      <c r="AM1674" s="56">
        <f>_xll.qlInterestRateIndexFixingDate(IborIndex&amp;Tenor,AN1674,Trigger)</f>
        <v>51022</v>
      </c>
      <c r="AN1674" s="56">
        <f>_xll.qlCalendarAdvance(Calendar,AN1673,AL1674,"f",,Trigger)</f>
        <v>51026</v>
      </c>
      <c r="AO1674" s="56">
        <f>_xll.qlInterestRateIndexMaturity(IborIndex&amp;Tenor,AN1674,Trigger)</f>
        <v>51056</v>
      </c>
      <c r="AP1674" s="102" t="e">
        <f>_xll.qlIndexFixing($Z$5,AM1674,,Trigger)</f>
        <v>#VALUE!</v>
      </c>
      <c r="AQ1674" s="102">
        <f>_xll.qlIndexFixing($AR$1,AN1674,,Trigger)</f>
        <v>1.3871416296322159E-2</v>
      </c>
    </row>
    <row r="1675" spans="38:43" ht="11.25" customHeight="1" x14ac:dyDescent="0.25">
      <c r="AL1675" s="57" t="s">
        <v>44</v>
      </c>
      <c r="AM1675" s="56">
        <f>_xll.qlInterestRateIndexFixingDate(IborIndex&amp;Tenor,AN1675,Trigger)</f>
        <v>51029</v>
      </c>
      <c r="AN1675" s="56">
        <f>_xll.qlCalendarAdvance(Calendar,AN1674,AL1675,"f",,Trigger)</f>
        <v>51033</v>
      </c>
      <c r="AO1675" s="56">
        <f>_xll.qlInterestRateIndexMaturity(IborIndex&amp;Tenor,AN1675,Trigger)</f>
        <v>51063</v>
      </c>
      <c r="AP1675" s="102" t="e">
        <f>_xll.qlIndexFixing($Z$5,AM1675,,Trigger)</f>
        <v>#VALUE!</v>
      </c>
      <c r="AQ1675" s="102">
        <f>_xll.qlIndexFixing($AR$1,AN1675,,Trigger)</f>
        <v>1.3871935961503046E-2</v>
      </c>
    </row>
    <row r="1676" spans="38:43" ht="11.25" customHeight="1" x14ac:dyDescent="0.25">
      <c r="AL1676" s="57" t="s">
        <v>44</v>
      </c>
      <c r="AM1676" s="56">
        <f>_xll.qlInterestRateIndexFixingDate(IborIndex&amp;Tenor,AN1676,Trigger)</f>
        <v>51036</v>
      </c>
      <c r="AN1676" s="56">
        <f>_xll.qlCalendarAdvance(Calendar,AN1675,AL1676,"f",,Trigger)</f>
        <v>51040</v>
      </c>
      <c r="AO1676" s="56">
        <f>_xll.qlInterestRateIndexMaturity(IborIndex&amp;Tenor,AN1676,Trigger)</f>
        <v>51070</v>
      </c>
      <c r="AP1676" s="102" t="e">
        <f>_xll.qlIndexFixing($Z$5,AM1676,,Trigger)</f>
        <v>#VALUE!</v>
      </c>
      <c r="AQ1676" s="102">
        <f>_xll.qlIndexFixing($AR$1,AN1676,,Trigger)</f>
        <v>1.3872508947441742E-2</v>
      </c>
    </row>
    <row r="1677" spans="38:43" ht="11.25" customHeight="1" x14ac:dyDescent="0.25">
      <c r="AL1677" s="57" t="s">
        <v>44</v>
      </c>
      <c r="AM1677" s="56">
        <f>_xll.qlInterestRateIndexFixingDate(IborIndex&amp;Tenor,AN1677,Trigger)</f>
        <v>51043</v>
      </c>
      <c r="AN1677" s="56">
        <f>_xll.qlCalendarAdvance(Calendar,AN1676,AL1677,"f",,Trigger)</f>
        <v>51047</v>
      </c>
      <c r="AO1677" s="56">
        <f>_xll.qlInterestRateIndexMaturity(IborIndex&amp;Tenor,AN1677,Trigger)</f>
        <v>51078</v>
      </c>
      <c r="AP1677" s="102" t="e">
        <f>_xll.qlIndexFixing($Z$5,AM1677,,Trigger)</f>
        <v>#VALUE!</v>
      </c>
      <c r="AQ1677" s="102">
        <f>_xll.qlIndexFixing($AR$1,AN1677,,Trigger)</f>
        <v>1.3873135436897055E-2</v>
      </c>
    </row>
    <row r="1678" spans="38:43" ht="11.25" customHeight="1" x14ac:dyDescent="0.25">
      <c r="AL1678" s="57" t="s">
        <v>44</v>
      </c>
      <c r="AM1678" s="56">
        <f>_xll.qlInterestRateIndexFixingDate(IborIndex&amp;Tenor,AN1678,Trigger)</f>
        <v>51050</v>
      </c>
      <c r="AN1678" s="56">
        <f>_xll.qlCalendarAdvance(Calendar,AN1677,AL1678,"f",,Trigger)</f>
        <v>51054</v>
      </c>
      <c r="AO1678" s="56">
        <f>_xll.qlInterestRateIndexMaturity(IborIndex&amp;Tenor,AN1678,Trigger)</f>
        <v>51085</v>
      </c>
      <c r="AP1678" s="102" t="e">
        <f>_xll.qlIndexFixing($Z$5,AM1678,,Trigger)</f>
        <v>#VALUE!</v>
      </c>
      <c r="AQ1678" s="102">
        <f>_xll.qlIndexFixing($AR$1,AN1678,,Trigger)</f>
        <v>1.3873815612625295E-2</v>
      </c>
    </row>
    <row r="1679" spans="38:43" ht="11.25" customHeight="1" x14ac:dyDescent="0.25">
      <c r="AL1679" s="57" t="s">
        <v>44</v>
      </c>
      <c r="AM1679" s="56">
        <f>_xll.qlInterestRateIndexFixingDate(IborIndex&amp;Tenor,AN1679,Trigger)</f>
        <v>51057</v>
      </c>
      <c r="AN1679" s="56">
        <f>_xll.qlCalendarAdvance(Calendar,AN1678,AL1679,"f",,Trigger)</f>
        <v>51061</v>
      </c>
      <c r="AO1679" s="56">
        <f>_xll.qlInterestRateIndexMaturity(IborIndex&amp;Tenor,AN1679,Trigger)</f>
        <v>51092</v>
      </c>
      <c r="AP1679" s="102" t="e">
        <f>_xll.qlIndexFixing($Z$5,AM1679,,Trigger)</f>
        <v>#VALUE!</v>
      </c>
      <c r="AQ1679" s="102">
        <f>_xll.qlIndexFixing($AR$1,AN1679,,Trigger)</f>
        <v>1.3874549657382773E-2</v>
      </c>
    </row>
    <row r="1680" spans="38:43" ht="11.25" customHeight="1" x14ac:dyDescent="0.25">
      <c r="AL1680" s="57" t="s">
        <v>44</v>
      </c>
      <c r="AM1680" s="56">
        <f>_xll.qlInterestRateIndexFixingDate(IborIndex&amp;Tenor,AN1680,Trigger)</f>
        <v>51064</v>
      </c>
      <c r="AN1680" s="56">
        <f>_xll.qlCalendarAdvance(Calendar,AN1679,AL1680,"f",,Trigger)</f>
        <v>51068</v>
      </c>
      <c r="AO1680" s="56">
        <f>_xll.qlInterestRateIndexMaturity(IborIndex&amp;Tenor,AN1680,Trigger)</f>
        <v>51099</v>
      </c>
      <c r="AP1680" s="102" t="e">
        <f>_xll.qlIndexFixing($Z$5,AM1680,,Trigger)</f>
        <v>#VALUE!</v>
      </c>
      <c r="AQ1680" s="102">
        <f>_xll.qlIndexFixing($AR$1,AN1680,,Trigger)</f>
        <v>1.38753377539233E-2</v>
      </c>
    </row>
    <row r="1681" spans="38:43" ht="11.25" customHeight="1" x14ac:dyDescent="0.25">
      <c r="AL1681" s="57" t="s">
        <v>44</v>
      </c>
      <c r="AM1681" s="56">
        <f>_xll.qlInterestRateIndexFixingDate(IborIndex&amp;Tenor,AN1681,Trigger)</f>
        <v>51071</v>
      </c>
      <c r="AN1681" s="56">
        <f>_xll.qlCalendarAdvance(Calendar,AN1680,AL1681,"f",,Trigger)</f>
        <v>51075</v>
      </c>
      <c r="AO1681" s="56">
        <f>_xll.qlInterestRateIndexMaturity(IborIndex&amp;Tenor,AN1681,Trigger)</f>
        <v>51105</v>
      </c>
      <c r="AP1681" s="102" t="e">
        <f>_xll.qlIndexFixing($Z$5,AM1681,,Trigger)</f>
        <v>#VALUE!</v>
      </c>
      <c r="AQ1681" s="102">
        <f>_xll.qlIndexFixing($AR$1,AN1681,,Trigger)</f>
        <v>1.3876180085013179E-2</v>
      </c>
    </row>
    <row r="1682" spans="38:43" ht="11.25" customHeight="1" x14ac:dyDescent="0.25">
      <c r="AL1682" s="57" t="s">
        <v>44</v>
      </c>
      <c r="AM1682" s="56">
        <f>_xll.qlInterestRateIndexFixingDate(IborIndex&amp;Tenor,AN1682,Trigger)</f>
        <v>51078</v>
      </c>
      <c r="AN1682" s="56">
        <f>_xll.qlCalendarAdvance(Calendar,AN1681,AL1682,"f",,Trigger)</f>
        <v>51082</v>
      </c>
      <c r="AO1682" s="56">
        <f>_xll.qlInterestRateIndexMaturity(IborIndex&amp;Tenor,AN1682,Trigger)</f>
        <v>51112</v>
      </c>
      <c r="AP1682" s="102" t="e">
        <f>_xll.qlIndexFixing($Z$5,AM1682,,Trigger)</f>
        <v>#VALUE!</v>
      </c>
      <c r="AQ1682" s="102">
        <f>_xll.qlIndexFixing($AR$1,AN1682,,Trigger)</f>
        <v>1.3877076833403723E-2</v>
      </c>
    </row>
    <row r="1683" spans="38:43" ht="11.25" customHeight="1" x14ac:dyDescent="0.25">
      <c r="AL1683" s="57" t="s">
        <v>44</v>
      </c>
      <c r="AM1683" s="56">
        <f>_xll.qlInterestRateIndexFixingDate(IborIndex&amp;Tenor,AN1683,Trigger)</f>
        <v>51085</v>
      </c>
      <c r="AN1683" s="56">
        <f>_xll.qlCalendarAdvance(Calendar,AN1682,AL1683,"f",,Trigger)</f>
        <v>51089</v>
      </c>
      <c r="AO1683" s="56">
        <f>_xll.qlInterestRateIndexMaturity(IborIndex&amp;Tenor,AN1683,Trigger)</f>
        <v>51119</v>
      </c>
      <c r="AP1683" s="102" t="e">
        <f>_xll.qlIndexFixing($Z$5,AM1683,,Trigger)</f>
        <v>#VALUE!</v>
      </c>
      <c r="AQ1683" s="102">
        <f>_xll.qlIndexFixing($AR$1,AN1683,,Trigger)</f>
        <v>1.3878028181861235E-2</v>
      </c>
    </row>
    <row r="1684" spans="38:43" ht="11.25" customHeight="1" x14ac:dyDescent="0.25">
      <c r="AL1684" s="57" t="s">
        <v>44</v>
      </c>
      <c r="AM1684" s="56">
        <f>_xll.qlInterestRateIndexFixingDate(IborIndex&amp;Tenor,AN1684,Trigger)</f>
        <v>51092</v>
      </c>
      <c r="AN1684" s="56">
        <f>_xll.qlCalendarAdvance(Calendar,AN1683,AL1684,"f",,Trigger)</f>
        <v>51096</v>
      </c>
      <c r="AO1684" s="56">
        <f>_xll.qlInterestRateIndexMaturity(IborIndex&amp;Tenor,AN1684,Trigger)</f>
        <v>51126</v>
      </c>
      <c r="AP1684" s="102" t="e">
        <f>_xll.qlIndexFixing($Z$5,AM1684,,Trigger)</f>
        <v>#VALUE!</v>
      </c>
      <c r="AQ1684" s="102">
        <f>_xll.qlIndexFixing($AR$1,AN1684,,Trigger)</f>
        <v>1.3879378754329189E-2</v>
      </c>
    </row>
    <row r="1685" spans="38:43" ht="11.25" customHeight="1" x14ac:dyDescent="0.25">
      <c r="AL1685" s="57" t="s">
        <v>44</v>
      </c>
      <c r="AM1685" s="56">
        <f>_xll.qlInterestRateIndexFixingDate(IborIndex&amp;Tenor,AN1685,Trigger)</f>
        <v>51099</v>
      </c>
      <c r="AN1685" s="56">
        <f>_xll.qlCalendarAdvance(Calendar,AN1684,AL1685,"f",,Trigger)</f>
        <v>51103</v>
      </c>
      <c r="AO1685" s="56">
        <f>_xll.qlInterestRateIndexMaturity(IborIndex&amp;Tenor,AN1685,Trigger)</f>
        <v>51133</v>
      </c>
      <c r="AP1685" s="102" t="e">
        <f>_xll.qlIndexFixing($Z$5,AM1685,,Trigger)</f>
        <v>#VALUE!</v>
      </c>
      <c r="AQ1685" s="102">
        <f>_xll.qlIndexFixing($AR$1,AN1685,,Trigger)</f>
        <v>1.3880095410012394E-2</v>
      </c>
    </row>
    <row r="1686" spans="38:43" ht="11.25" customHeight="1" x14ac:dyDescent="0.25">
      <c r="AL1686" s="57" t="s">
        <v>44</v>
      </c>
      <c r="AM1686" s="56">
        <f>_xll.qlInterestRateIndexFixingDate(IborIndex&amp;Tenor,AN1686,Trigger)</f>
        <v>51106</v>
      </c>
      <c r="AN1686" s="56">
        <f>_xll.qlCalendarAdvance(Calendar,AN1685,AL1686,"f",,Trigger)</f>
        <v>51110</v>
      </c>
      <c r="AO1686" s="56">
        <f>_xll.qlInterestRateIndexMaturity(IborIndex&amp;Tenor,AN1686,Trigger)</f>
        <v>51141</v>
      </c>
      <c r="AP1686" s="102" t="e">
        <f>_xll.qlIndexFixing($Z$5,AM1686,,Trigger)</f>
        <v>#VALUE!</v>
      </c>
      <c r="AQ1686" s="102">
        <f>_xll.qlIndexFixing($AR$1,AN1686,,Trigger)</f>
        <v>1.3881211655236148E-2</v>
      </c>
    </row>
    <row r="1687" spans="38:43" ht="11.25" customHeight="1" x14ac:dyDescent="0.25">
      <c r="AL1687" s="57" t="s">
        <v>44</v>
      </c>
      <c r="AM1687" s="56">
        <f>_xll.qlInterestRateIndexFixingDate(IborIndex&amp;Tenor,AN1687,Trigger)</f>
        <v>51113</v>
      </c>
      <c r="AN1687" s="56">
        <f>_xll.qlCalendarAdvance(Calendar,AN1686,AL1687,"f",,Trigger)</f>
        <v>51117</v>
      </c>
      <c r="AO1687" s="56">
        <f>_xll.qlInterestRateIndexMaturity(IborIndex&amp;Tenor,AN1687,Trigger)</f>
        <v>51148</v>
      </c>
      <c r="AP1687" s="102" t="e">
        <f>_xll.qlIndexFixing($Z$5,AM1687,,Trigger)</f>
        <v>#VALUE!</v>
      </c>
      <c r="AQ1687" s="102">
        <f>_xll.qlIndexFixing($AR$1,AN1687,,Trigger)</f>
        <v>1.3882383231569595E-2</v>
      </c>
    </row>
    <row r="1688" spans="38:43" ht="11.25" customHeight="1" x14ac:dyDescent="0.25">
      <c r="AL1688" s="57" t="s">
        <v>44</v>
      </c>
      <c r="AM1688" s="56">
        <f>_xll.qlInterestRateIndexFixingDate(IborIndex&amp;Tenor,AN1688,Trigger)</f>
        <v>51120</v>
      </c>
      <c r="AN1688" s="56">
        <f>_xll.qlCalendarAdvance(Calendar,AN1687,AL1688,"f",,Trigger)</f>
        <v>51124</v>
      </c>
      <c r="AO1688" s="56">
        <f>_xll.qlInterestRateIndexMaturity(IborIndex&amp;Tenor,AN1688,Trigger)</f>
        <v>51155</v>
      </c>
      <c r="AP1688" s="102" t="e">
        <f>_xll.qlIndexFixing($Z$5,AM1688,,Trigger)</f>
        <v>#VALUE!</v>
      </c>
      <c r="AQ1688" s="102">
        <f>_xll.qlIndexFixing($AR$1,AN1688,,Trigger)</f>
        <v>1.3883610321786533E-2</v>
      </c>
    </row>
    <row r="1689" spans="38:43" ht="11.25" customHeight="1" x14ac:dyDescent="0.25">
      <c r="AL1689" s="57" t="s">
        <v>44</v>
      </c>
      <c r="AM1689" s="56">
        <f>_xll.qlInterestRateIndexFixingDate(IborIndex&amp;Tenor,AN1689,Trigger)</f>
        <v>51126</v>
      </c>
      <c r="AN1689" s="56">
        <f>_xll.qlCalendarAdvance(Calendar,AN1688,AL1689,"f",,Trigger)</f>
        <v>51131</v>
      </c>
      <c r="AO1689" s="56">
        <f>_xll.qlInterestRateIndexMaturity(IborIndex&amp;Tenor,AN1689,Trigger)</f>
        <v>51162</v>
      </c>
      <c r="AP1689" s="102" t="e">
        <f>_xll.qlIndexFixing($Z$5,AM1689,,Trigger)</f>
        <v>#VALUE!</v>
      </c>
      <c r="AQ1689" s="102">
        <f>_xll.qlIndexFixing($AR$1,AN1689,,Trigger)</f>
        <v>1.3884893108648266E-2</v>
      </c>
    </row>
    <row r="1690" spans="38:43" ht="11.25" customHeight="1" x14ac:dyDescent="0.25">
      <c r="AL1690" s="57" t="s">
        <v>44</v>
      </c>
      <c r="AM1690" s="56">
        <f>_xll.qlInterestRateIndexFixingDate(IborIndex&amp;Tenor,AN1690,Trigger)</f>
        <v>51134</v>
      </c>
      <c r="AN1690" s="56">
        <f>_xll.qlCalendarAdvance(Calendar,AN1689,AL1690,"f",,Trigger)</f>
        <v>51138</v>
      </c>
      <c r="AO1690" s="56">
        <f>_xll.qlInterestRateIndexMaturity(IborIndex&amp;Tenor,AN1690,Trigger)</f>
        <v>51169</v>
      </c>
      <c r="AP1690" s="102" t="e">
        <f>_xll.qlIndexFixing($Z$5,AM1690,,Trigger)</f>
        <v>#VALUE!</v>
      </c>
      <c r="AQ1690" s="102">
        <f>_xll.qlIndexFixing($AR$1,AN1690,,Trigger)</f>
        <v>1.3886231774916102E-2</v>
      </c>
    </row>
    <row r="1691" spans="38:43" ht="11.25" customHeight="1" x14ac:dyDescent="0.25">
      <c r="AL1691" s="57" t="s">
        <v>44</v>
      </c>
      <c r="AM1691" s="56">
        <f>_xll.qlInterestRateIndexFixingDate(IborIndex&amp;Tenor,AN1691,Trigger)</f>
        <v>51141</v>
      </c>
      <c r="AN1691" s="56">
        <f>_xll.qlCalendarAdvance(Calendar,AN1690,AL1691,"f",,Trigger)</f>
        <v>51145</v>
      </c>
      <c r="AO1691" s="56">
        <f>_xll.qlInterestRateIndexMaturity(IborIndex&amp;Tenor,AN1691,Trigger)</f>
        <v>51176</v>
      </c>
      <c r="AP1691" s="102" t="e">
        <f>_xll.qlIndexFixing($Z$5,AM1691,,Trigger)</f>
        <v>#VALUE!</v>
      </c>
      <c r="AQ1691" s="102">
        <f>_xll.qlIndexFixing($AR$1,AN1691,,Trigger)</f>
        <v>1.3887626503368833E-2</v>
      </c>
    </row>
    <row r="1692" spans="38:43" ht="11.25" customHeight="1" x14ac:dyDescent="0.25">
      <c r="AL1692" s="57" t="s">
        <v>44</v>
      </c>
      <c r="AM1692" s="56">
        <f>_xll.qlInterestRateIndexFixingDate(IborIndex&amp;Tenor,AN1692,Trigger)</f>
        <v>51148</v>
      </c>
      <c r="AN1692" s="56">
        <f>_xll.qlCalendarAdvance(Calendar,AN1691,AL1692,"f",,Trigger)</f>
        <v>51152</v>
      </c>
      <c r="AO1692" s="56">
        <f>_xll.qlInterestRateIndexMaturity(IborIndex&amp;Tenor,AN1692,Trigger)</f>
        <v>51183</v>
      </c>
      <c r="AP1692" s="102" t="e">
        <f>_xll.qlIndexFixing($Z$5,AM1692,,Trigger)</f>
        <v>#VALUE!</v>
      </c>
      <c r="AQ1692" s="102">
        <f>_xll.qlIndexFixing($AR$1,AN1692,,Trigger)</f>
        <v>1.3889077476762768E-2</v>
      </c>
    </row>
    <row r="1693" spans="38:43" ht="11.25" customHeight="1" x14ac:dyDescent="0.25">
      <c r="AL1693" s="57" t="s">
        <v>44</v>
      </c>
      <c r="AM1693" s="56">
        <f>_xll.qlInterestRateIndexFixingDate(IborIndex&amp;Tenor,AN1693,Trigger)</f>
        <v>51155</v>
      </c>
      <c r="AN1693" s="56">
        <f>_xll.qlCalendarAdvance(Calendar,AN1692,AL1693,"f",,Trigger)</f>
        <v>51159</v>
      </c>
      <c r="AO1693" s="56">
        <f>_xll.qlInterestRateIndexMaturity(IborIndex&amp;Tenor,AN1693,Trigger)</f>
        <v>51190</v>
      </c>
      <c r="AP1693" s="102" t="e">
        <f>_xll.qlIndexFixing($Z$5,AM1693,,Trigger)</f>
        <v>#VALUE!</v>
      </c>
      <c r="AQ1693" s="102">
        <f>_xll.qlIndexFixing($AR$1,AN1693,,Trigger)</f>
        <v>1.3890584877876699E-2</v>
      </c>
    </row>
    <row r="1694" spans="38:43" ht="11.25" customHeight="1" x14ac:dyDescent="0.25">
      <c r="AL1694" s="57" t="s">
        <v>44</v>
      </c>
      <c r="AM1694" s="56">
        <f>_xll.qlInterestRateIndexFixingDate(IborIndex&amp;Tenor,AN1694,Trigger)</f>
        <v>51162</v>
      </c>
      <c r="AN1694" s="56">
        <f>_xll.qlCalendarAdvance(Calendar,AN1693,AL1694,"f",,Trigger)</f>
        <v>51166</v>
      </c>
      <c r="AO1694" s="56">
        <f>_xll.qlInterestRateIndexMaturity(IborIndex&amp;Tenor,AN1694,Trigger)</f>
        <v>51195</v>
      </c>
      <c r="AP1694" s="102" t="e">
        <f>_xll.qlIndexFixing($Z$5,AM1694,,Trigger)</f>
        <v>#VALUE!</v>
      </c>
      <c r="AQ1694" s="102">
        <f>_xll.qlIndexFixing($AR$1,AN1694,,Trigger)</f>
        <v>1.3890996407335571E-2</v>
      </c>
    </row>
    <row r="1695" spans="38:43" ht="11.25" customHeight="1" x14ac:dyDescent="0.25">
      <c r="AL1695" s="57" t="s">
        <v>44</v>
      </c>
      <c r="AM1695" s="56">
        <f>_xll.qlInterestRateIndexFixingDate(IborIndex&amp;Tenor,AN1695,Trigger)</f>
        <v>51169</v>
      </c>
      <c r="AN1695" s="56">
        <f>_xll.qlCalendarAdvance(Calendar,AN1694,AL1695,"f",,Trigger)</f>
        <v>51173</v>
      </c>
      <c r="AO1695" s="56">
        <f>_xll.qlInterestRateIndexMaturity(IborIndex&amp;Tenor,AN1695,Trigger)</f>
        <v>51202</v>
      </c>
      <c r="AP1695" s="102" t="e">
        <f>_xll.qlIndexFixing($Z$5,AM1695,,Trigger)</f>
        <v>#VALUE!</v>
      </c>
      <c r="AQ1695" s="102">
        <f>_xll.qlIndexFixing($AR$1,AN1695,,Trigger)</f>
        <v>1.3892604812281353E-2</v>
      </c>
    </row>
    <row r="1696" spans="38:43" ht="11.25" customHeight="1" x14ac:dyDescent="0.25">
      <c r="AL1696" s="57" t="s">
        <v>44</v>
      </c>
      <c r="AM1696" s="56">
        <f>_xll.qlInterestRateIndexFixingDate(IborIndex&amp;Tenor,AN1696,Trigger)</f>
        <v>51176</v>
      </c>
      <c r="AN1696" s="56">
        <f>_xll.qlCalendarAdvance(Calendar,AN1695,AL1696,"f",,Trigger)</f>
        <v>51180</v>
      </c>
      <c r="AO1696" s="56">
        <f>_xll.qlInterestRateIndexMaturity(IborIndex&amp;Tenor,AN1696,Trigger)</f>
        <v>51209</v>
      </c>
      <c r="AP1696" s="102" t="e">
        <f>_xll.qlIndexFixing($Z$5,AM1696,,Trigger)</f>
        <v>#VALUE!</v>
      </c>
      <c r="AQ1696" s="102">
        <f>_xll.qlIndexFixing($AR$1,AN1696,,Trigger)</f>
        <v>1.3894270147477992E-2</v>
      </c>
    </row>
    <row r="1697" spans="38:43" ht="11.25" customHeight="1" x14ac:dyDescent="0.25">
      <c r="AL1697" s="57" t="s">
        <v>44</v>
      </c>
      <c r="AM1697" s="56">
        <f>_xll.qlInterestRateIndexFixingDate(IborIndex&amp;Tenor,AN1697,Trigger)</f>
        <v>51183</v>
      </c>
      <c r="AN1697" s="56">
        <f>_xll.qlCalendarAdvance(Calendar,AN1696,AL1697,"f",,Trigger)</f>
        <v>51187</v>
      </c>
      <c r="AO1697" s="56">
        <f>_xll.qlInterestRateIndexMaturity(IborIndex&amp;Tenor,AN1697,Trigger)</f>
        <v>51216</v>
      </c>
      <c r="AP1697" s="102" t="e">
        <f>_xll.qlIndexFixing($Z$5,AM1697,,Trigger)</f>
        <v>#VALUE!</v>
      </c>
      <c r="AQ1697" s="102">
        <f>_xll.qlIndexFixing($AR$1,AN1697,,Trigger)</f>
        <v>1.3895992595675857E-2</v>
      </c>
    </row>
    <row r="1698" spans="38:43" ht="11.25" customHeight="1" x14ac:dyDescent="0.25">
      <c r="AL1698" s="57" t="s">
        <v>44</v>
      </c>
      <c r="AM1698" s="56">
        <f>_xll.qlInterestRateIndexFixingDate(IborIndex&amp;Tenor,AN1698,Trigger)</f>
        <v>51190</v>
      </c>
      <c r="AN1698" s="56">
        <f>_xll.qlCalendarAdvance(Calendar,AN1697,AL1698,"f",,Trigger)</f>
        <v>51194</v>
      </c>
      <c r="AO1698" s="56">
        <f>_xll.qlInterestRateIndexMaturity(IborIndex&amp;Tenor,AN1698,Trigger)</f>
        <v>51223</v>
      </c>
      <c r="AP1698" s="102" t="e">
        <f>_xll.qlIndexFixing($Z$5,AM1698,,Trigger)</f>
        <v>#VALUE!</v>
      </c>
      <c r="AQ1698" s="102">
        <f>_xll.qlIndexFixing($AR$1,AN1698,,Trigger)</f>
        <v>1.3899376301285734E-2</v>
      </c>
    </row>
    <row r="1699" spans="38:43" ht="11.25" customHeight="1" x14ac:dyDescent="0.25">
      <c r="AL1699" s="57" t="s">
        <v>44</v>
      </c>
      <c r="AM1699" s="56">
        <f>_xll.qlInterestRateIndexFixingDate(IborIndex&amp;Tenor,AN1699,Trigger)</f>
        <v>51197</v>
      </c>
      <c r="AN1699" s="56">
        <f>_xll.qlCalendarAdvance(Calendar,AN1698,AL1699,"f",,Trigger)</f>
        <v>51201</v>
      </c>
      <c r="AO1699" s="56">
        <f>_xll.qlInterestRateIndexMaturity(IborIndex&amp;Tenor,AN1699,Trigger)</f>
        <v>51232</v>
      </c>
      <c r="AP1699" s="102" t="e">
        <f>_xll.qlIndexFixing($Z$5,AM1699,,Trigger)</f>
        <v>#VALUE!</v>
      </c>
      <c r="AQ1699" s="102">
        <f>_xll.qlIndexFixing($AR$1,AN1699,,Trigger)</f>
        <v>1.3900824501787978E-2</v>
      </c>
    </row>
    <row r="1700" spans="38:43" ht="11.25" customHeight="1" x14ac:dyDescent="0.25">
      <c r="AL1700" s="57" t="s">
        <v>44</v>
      </c>
      <c r="AM1700" s="56">
        <f>_xll.qlInterestRateIndexFixingDate(IborIndex&amp;Tenor,AN1700,Trigger)</f>
        <v>51204</v>
      </c>
      <c r="AN1700" s="56">
        <f>_xll.qlCalendarAdvance(Calendar,AN1699,AL1700,"f",,Trigger)</f>
        <v>51208</v>
      </c>
      <c r="AO1700" s="56">
        <f>_xll.qlInterestRateIndexMaturity(IborIndex&amp;Tenor,AN1700,Trigger)</f>
        <v>51239</v>
      </c>
      <c r="AP1700" s="102" t="e">
        <f>_xll.qlIndexFixing($Z$5,AM1700,,Trigger)</f>
        <v>#VALUE!</v>
      </c>
      <c r="AQ1700" s="102">
        <f>_xll.qlIndexFixing($AR$1,AN1700,,Trigger)</f>
        <v>1.3902732014530739E-2</v>
      </c>
    </row>
    <row r="1701" spans="38:43" ht="11.25" customHeight="1" x14ac:dyDescent="0.25">
      <c r="AL1701" s="57" t="s">
        <v>44</v>
      </c>
      <c r="AM1701" s="56">
        <f>_xll.qlInterestRateIndexFixingDate(IborIndex&amp;Tenor,AN1701,Trigger)</f>
        <v>51211</v>
      </c>
      <c r="AN1701" s="56">
        <f>_xll.qlCalendarAdvance(Calendar,AN1700,AL1701,"f",,Trigger)</f>
        <v>51215</v>
      </c>
      <c r="AO1701" s="56">
        <f>_xll.qlInterestRateIndexMaturity(IborIndex&amp;Tenor,AN1701,Trigger)</f>
        <v>51246</v>
      </c>
      <c r="AP1701" s="102" t="e">
        <f>_xll.qlIndexFixing($Z$5,AM1701,,Trigger)</f>
        <v>#VALUE!</v>
      </c>
      <c r="AQ1701" s="102">
        <f>_xll.qlIndexFixing($AR$1,AN1701,,Trigger)</f>
        <v>1.3904697417181366E-2</v>
      </c>
    </row>
    <row r="1702" spans="38:43" ht="11.25" customHeight="1" x14ac:dyDescent="0.25">
      <c r="AL1702" s="57" t="s">
        <v>44</v>
      </c>
      <c r="AM1702" s="56">
        <f>_xll.qlInterestRateIndexFixingDate(IborIndex&amp;Tenor,AN1702,Trigger)</f>
        <v>51218</v>
      </c>
      <c r="AN1702" s="56">
        <f>_xll.qlCalendarAdvance(Calendar,AN1701,AL1702,"f",,Trigger)</f>
        <v>51222</v>
      </c>
      <c r="AO1702" s="56">
        <f>_xll.qlInterestRateIndexMaturity(IborIndex&amp;Tenor,AN1702,Trigger)</f>
        <v>51253</v>
      </c>
      <c r="AP1702" s="102" t="e">
        <f>_xll.qlIndexFixing($Z$5,AM1702,,Trigger)</f>
        <v>#VALUE!</v>
      </c>
      <c r="AQ1702" s="102">
        <f>_xll.qlIndexFixing($AR$1,AN1702,,Trigger)</f>
        <v>1.3906720892513658E-2</v>
      </c>
    </row>
    <row r="1703" spans="38:43" ht="11.25" customHeight="1" x14ac:dyDescent="0.25">
      <c r="AL1703" s="57" t="s">
        <v>44</v>
      </c>
      <c r="AM1703" s="56">
        <f>_xll.qlInterestRateIndexFixingDate(IborIndex&amp;Tenor,AN1703,Trigger)</f>
        <v>51223</v>
      </c>
      <c r="AN1703" s="56">
        <f>_xll.qlCalendarAdvance(Calendar,AN1702,AL1703,"f",,Trigger)</f>
        <v>51229</v>
      </c>
      <c r="AO1703" s="56">
        <f>_xll.qlInterestRateIndexMaturity(IborIndex&amp;Tenor,AN1703,Trigger)</f>
        <v>51259</v>
      </c>
      <c r="AP1703" s="102" t="e">
        <f>_xll.qlIndexFixing($Z$5,AM1703,,Trigger)</f>
        <v>#VALUE!</v>
      </c>
      <c r="AQ1703" s="102">
        <f>_xll.qlIndexFixing($AR$1,AN1703,,Trigger)</f>
        <v>1.3908802623306404E-2</v>
      </c>
    </row>
    <row r="1704" spans="38:43" ht="11.25" customHeight="1" x14ac:dyDescent="0.25">
      <c r="AL1704" s="57" t="s">
        <v>44</v>
      </c>
      <c r="AM1704" s="56">
        <f>_xll.qlInterestRateIndexFixingDate(IborIndex&amp;Tenor,AN1704,Trigger)</f>
        <v>51232</v>
      </c>
      <c r="AN1704" s="56">
        <f>_xll.qlCalendarAdvance(Calendar,AN1703,AL1704,"f",,Trigger)</f>
        <v>51236</v>
      </c>
      <c r="AO1704" s="56">
        <f>_xll.qlInterestRateIndexMaturity(IborIndex&amp;Tenor,AN1704,Trigger)</f>
        <v>51266</v>
      </c>
      <c r="AP1704" s="102" t="e">
        <f>_xll.qlIndexFixing($Z$5,AM1704,,Trigger)</f>
        <v>#VALUE!</v>
      </c>
      <c r="AQ1704" s="102">
        <f>_xll.qlIndexFixing($AR$1,AN1704,,Trigger)</f>
        <v>1.3910942792343395E-2</v>
      </c>
    </row>
    <row r="1705" spans="38:43" ht="11.25" customHeight="1" x14ac:dyDescent="0.25">
      <c r="AL1705" s="57" t="s">
        <v>44</v>
      </c>
      <c r="AM1705" s="56">
        <f>_xll.qlInterestRateIndexFixingDate(IborIndex&amp;Tenor,AN1705,Trigger)</f>
        <v>51239</v>
      </c>
      <c r="AN1705" s="56">
        <f>_xll.qlCalendarAdvance(Calendar,AN1704,AL1705,"f",,Trigger)</f>
        <v>51243</v>
      </c>
      <c r="AO1705" s="56">
        <f>_xll.qlInterestRateIndexMaturity(IborIndex&amp;Tenor,AN1705,Trigger)</f>
        <v>51273</v>
      </c>
      <c r="AP1705" s="102" t="e">
        <f>_xll.qlIndexFixing($Z$5,AM1705,,Trigger)</f>
        <v>#VALUE!</v>
      </c>
      <c r="AQ1705" s="102">
        <f>_xll.qlIndexFixing($AR$1,AN1705,,Trigger)</f>
        <v>1.3913139110368344E-2</v>
      </c>
    </row>
    <row r="1706" spans="38:43" ht="11.25" customHeight="1" x14ac:dyDescent="0.25">
      <c r="AL1706" s="57" t="s">
        <v>44</v>
      </c>
      <c r="AM1706" s="56">
        <f>_xll.qlInterestRateIndexFixingDate(IborIndex&amp;Tenor,AN1706,Trigger)</f>
        <v>51246</v>
      </c>
      <c r="AN1706" s="56">
        <f>_xll.qlCalendarAdvance(Calendar,AN1705,AL1706,"f",,Trigger)</f>
        <v>51250</v>
      </c>
      <c r="AO1706" s="56">
        <f>_xll.qlInterestRateIndexMaturity(IborIndex&amp;Tenor,AN1706,Trigger)</f>
        <v>51280</v>
      </c>
      <c r="AP1706" s="102" t="e">
        <f>_xll.qlIndexFixing($Z$5,AM1706,,Trigger)</f>
        <v>#VALUE!</v>
      </c>
      <c r="AQ1706" s="102">
        <f>_xll.qlIndexFixing($AR$1,AN1706,,Trigger)</f>
        <v>1.3915379384849269E-2</v>
      </c>
    </row>
    <row r="1707" spans="38:43" ht="11.25" customHeight="1" x14ac:dyDescent="0.25">
      <c r="AL1707" s="57" t="s">
        <v>44</v>
      </c>
      <c r="AM1707" s="56">
        <f>_xll.qlInterestRateIndexFixingDate(IborIndex&amp;Tenor,AN1707,Trigger)</f>
        <v>51253</v>
      </c>
      <c r="AN1707" s="56">
        <f>_xll.qlCalendarAdvance(Calendar,AN1706,AL1707,"f",,Trigger)</f>
        <v>51258</v>
      </c>
      <c r="AO1707" s="56">
        <f>_xll.qlInterestRateIndexMaturity(IborIndex&amp;Tenor,AN1707,Trigger)</f>
        <v>51291</v>
      </c>
      <c r="AP1707" s="102" t="e">
        <f>_xll.qlIndexFixing($Z$5,AM1707,,Trigger)</f>
        <v>#VALUE!</v>
      </c>
      <c r="AQ1707" s="102">
        <f>_xll.qlIndexFixing($AR$1,AN1707,,Trigger)</f>
        <v>1.3917542393694611E-2</v>
      </c>
    </row>
    <row r="1708" spans="38:43" ht="11.25" customHeight="1" x14ac:dyDescent="0.25">
      <c r="AL1708" s="57" t="s">
        <v>44</v>
      </c>
      <c r="AM1708" s="56">
        <f>_xll.qlInterestRateIndexFixingDate(IborIndex&amp;Tenor,AN1708,Trigger)</f>
        <v>51263</v>
      </c>
      <c r="AN1708" s="56">
        <f>_xll.qlCalendarAdvance(Calendar,AN1707,AL1708,"f",,Trigger)</f>
        <v>51265</v>
      </c>
      <c r="AO1708" s="56">
        <f>_xll.qlInterestRateIndexMaturity(IborIndex&amp;Tenor,AN1708,Trigger)</f>
        <v>51298</v>
      </c>
      <c r="AP1708" s="102" t="e">
        <f>_xll.qlIndexFixing($Z$5,AM1708,,Trigger)</f>
        <v>#VALUE!</v>
      </c>
      <c r="AQ1708" s="102">
        <f>_xll.qlIndexFixing($AR$1,AN1708,,Trigger)</f>
        <v>1.3919827593293193E-2</v>
      </c>
    </row>
    <row r="1709" spans="38:43" ht="11.25" customHeight="1" x14ac:dyDescent="0.25">
      <c r="AL1709" s="57" t="s">
        <v>44</v>
      </c>
      <c r="AM1709" s="56">
        <f>_xll.qlInterestRateIndexFixingDate(IborIndex&amp;Tenor,AN1709,Trigger)</f>
        <v>51270</v>
      </c>
      <c r="AN1709" s="56">
        <f>_xll.qlCalendarAdvance(Calendar,AN1708,AL1709,"f",,Trigger)</f>
        <v>51272</v>
      </c>
      <c r="AO1709" s="56">
        <f>_xll.qlInterestRateIndexMaturity(IborIndex&amp;Tenor,AN1709,Trigger)</f>
        <v>51305</v>
      </c>
      <c r="AP1709" s="102" t="e">
        <f>_xll.qlIndexFixing($Z$5,AM1709,,Trigger)</f>
        <v>#VALUE!</v>
      </c>
      <c r="AQ1709" s="102">
        <f>_xll.qlIndexFixing($AR$1,AN1709,,Trigger)</f>
        <v>1.3922111059153463E-2</v>
      </c>
    </row>
    <row r="1710" spans="38:43" ht="11.25" customHeight="1" x14ac:dyDescent="0.25">
      <c r="AL1710" s="57" t="s">
        <v>44</v>
      </c>
      <c r="AM1710" s="56">
        <f>_xll.qlInterestRateIndexFixingDate(IborIndex&amp;Tenor,AN1710,Trigger)</f>
        <v>51277</v>
      </c>
      <c r="AN1710" s="56">
        <f>_xll.qlCalendarAdvance(Calendar,AN1709,AL1710,"f",,Trigger)</f>
        <v>51279</v>
      </c>
      <c r="AO1710" s="56">
        <f>_xll.qlInterestRateIndexMaturity(IborIndex&amp;Tenor,AN1710,Trigger)</f>
        <v>51312</v>
      </c>
      <c r="AP1710" s="102" t="e">
        <f>_xll.qlIndexFixing($Z$5,AM1710,,Trigger)</f>
        <v>#VALUE!</v>
      </c>
      <c r="AQ1710" s="102">
        <f>_xll.qlIndexFixing($AR$1,AN1710,,Trigger)</f>
        <v>1.3924385942740774E-2</v>
      </c>
    </row>
    <row r="1711" spans="38:43" ht="11.25" customHeight="1" x14ac:dyDescent="0.25">
      <c r="AL1711" s="57" t="s">
        <v>44</v>
      </c>
      <c r="AM1711" s="56">
        <f>_xll.qlInterestRateIndexFixingDate(IborIndex&amp;Tenor,AN1711,Trigger)</f>
        <v>51284</v>
      </c>
      <c r="AN1711" s="56">
        <f>_xll.qlCalendarAdvance(Calendar,AN1710,AL1711,"f",,Trigger)</f>
        <v>51286</v>
      </c>
      <c r="AO1711" s="56">
        <f>_xll.qlInterestRateIndexMaturity(IborIndex&amp;Tenor,AN1711,Trigger)</f>
        <v>51316</v>
      </c>
      <c r="AP1711" s="102" t="e">
        <f>_xll.qlIndexFixing($Z$5,AM1711,,Trigger)</f>
        <v>#VALUE!</v>
      </c>
      <c r="AQ1711" s="102">
        <f>_xll.qlIndexFixing($AR$1,AN1711,,Trigger)</f>
        <v>1.3926652018421424E-2</v>
      </c>
    </row>
    <row r="1712" spans="38:43" ht="11.25" customHeight="1" x14ac:dyDescent="0.25">
      <c r="AL1712" s="57" t="s">
        <v>44</v>
      </c>
      <c r="AM1712" s="56">
        <f>_xll.qlInterestRateIndexFixingDate(IborIndex&amp;Tenor,AN1712,Trigger)</f>
        <v>51291</v>
      </c>
      <c r="AN1712" s="56">
        <f>_xll.qlCalendarAdvance(Calendar,AN1711,AL1712,"f",,Trigger)</f>
        <v>51293</v>
      </c>
      <c r="AO1712" s="56">
        <f>_xll.qlInterestRateIndexMaturity(IborIndex&amp;Tenor,AN1712,Trigger)</f>
        <v>51323</v>
      </c>
      <c r="AP1712" s="102" t="e">
        <f>_xll.qlIndexFixing($Z$5,AM1712,,Trigger)</f>
        <v>#VALUE!</v>
      </c>
      <c r="AQ1712" s="102">
        <f>_xll.qlIndexFixing($AR$1,AN1712,,Trigger)</f>
        <v>1.3928909261203789E-2</v>
      </c>
    </row>
    <row r="1713" spans="38:43" ht="11.25" customHeight="1" x14ac:dyDescent="0.25">
      <c r="AL1713" s="57" t="s">
        <v>44</v>
      </c>
      <c r="AM1713" s="56">
        <f>_xll.qlInterestRateIndexFixingDate(IborIndex&amp;Tenor,AN1713,Trigger)</f>
        <v>51298</v>
      </c>
      <c r="AN1713" s="56">
        <f>_xll.qlCalendarAdvance(Calendar,AN1712,AL1713,"f",,Trigger)</f>
        <v>51300</v>
      </c>
      <c r="AO1713" s="56">
        <f>_xll.qlInterestRateIndexMaturity(IborIndex&amp;Tenor,AN1713,Trigger)</f>
        <v>51330</v>
      </c>
      <c r="AP1713" s="102" t="e">
        <f>_xll.qlIndexFixing($Z$5,AM1713,,Trigger)</f>
        <v>#VALUE!</v>
      </c>
      <c r="AQ1713" s="102">
        <f>_xll.qlIndexFixing($AR$1,AN1713,,Trigger)</f>
        <v>1.3931157646088516E-2</v>
      </c>
    </row>
    <row r="1714" spans="38:43" ht="11.25" customHeight="1" x14ac:dyDescent="0.25">
      <c r="AL1714" s="57" t="s">
        <v>44</v>
      </c>
      <c r="AM1714" s="56">
        <f>_xll.qlInterestRateIndexFixingDate(IborIndex&amp;Tenor,AN1714,Trigger)</f>
        <v>51305</v>
      </c>
      <c r="AN1714" s="56">
        <f>_xll.qlCalendarAdvance(Calendar,AN1713,AL1714,"f",,Trigger)</f>
        <v>51307</v>
      </c>
      <c r="AO1714" s="56">
        <f>_xll.qlInterestRateIndexMaturity(IborIndex&amp;Tenor,AN1714,Trigger)</f>
        <v>51337</v>
      </c>
      <c r="AP1714" s="102" t="e">
        <f>_xll.qlIndexFixing($Z$5,AM1714,,Trigger)</f>
        <v>#VALUE!</v>
      </c>
      <c r="AQ1714" s="102">
        <f>_xll.qlIndexFixing($AR$1,AN1714,,Trigger)</f>
        <v>1.3933397148083978E-2</v>
      </c>
    </row>
    <row r="1715" spans="38:43" ht="11.25" customHeight="1" x14ac:dyDescent="0.25">
      <c r="AL1715" s="57" t="s">
        <v>44</v>
      </c>
      <c r="AM1715" s="56">
        <f>_xll.qlInterestRateIndexFixingDate(IborIndex&amp;Tenor,AN1715,Trigger)</f>
        <v>51312</v>
      </c>
      <c r="AN1715" s="56">
        <f>_xll.qlCalendarAdvance(Calendar,AN1714,AL1715,"f",,Trigger)</f>
        <v>51314</v>
      </c>
      <c r="AO1715" s="56">
        <f>_xll.qlInterestRateIndexMaturity(IborIndex&amp;Tenor,AN1715,Trigger)</f>
        <v>51344</v>
      </c>
      <c r="AP1715" s="102" t="e">
        <f>_xll.qlIndexFixing($Z$5,AM1715,,Trigger)</f>
        <v>#VALUE!</v>
      </c>
      <c r="AQ1715" s="102">
        <f>_xll.qlIndexFixing($AR$1,AN1715,,Trigger)</f>
        <v>1.3936055876548059E-2</v>
      </c>
    </row>
    <row r="1716" spans="38:43" ht="11.25" customHeight="1" x14ac:dyDescent="0.25">
      <c r="AL1716" s="57" t="s">
        <v>44</v>
      </c>
      <c r="AM1716" s="56">
        <f>_xll.qlInterestRateIndexFixingDate(IborIndex&amp;Tenor,AN1716,Trigger)</f>
        <v>51319</v>
      </c>
      <c r="AN1716" s="56">
        <f>_xll.qlCalendarAdvance(Calendar,AN1715,AL1716,"f",,Trigger)</f>
        <v>51321</v>
      </c>
      <c r="AO1716" s="56">
        <f>_xll.qlInterestRateIndexMaturity(IborIndex&amp;Tenor,AN1716,Trigger)</f>
        <v>51354</v>
      </c>
      <c r="AP1716" s="102" t="e">
        <f>_xll.qlIndexFixing($Z$5,AM1716,,Trigger)</f>
        <v>#VALUE!</v>
      </c>
      <c r="AQ1716" s="102">
        <f>_xll.qlIndexFixing($AR$1,AN1716,,Trigger)</f>
        <v>1.3937849403419997E-2</v>
      </c>
    </row>
    <row r="1717" spans="38:43" ht="11.25" customHeight="1" x14ac:dyDescent="0.25">
      <c r="AL1717" s="57" t="s">
        <v>44</v>
      </c>
      <c r="AM1717" s="56">
        <f>_xll.qlInterestRateIndexFixingDate(IborIndex&amp;Tenor,AN1717,Trigger)</f>
        <v>51326</v>
      </c>
      <c r="AN1717" s="56">
        <f>_xll.qlCalendarAdvance(Calendar,AN1716,AL1717,"f",,Trigger)</f>
        <v>51328</v>
      </c>
      <c r="AO1717" s="56">
        <f>_xll.qlInterestRateIndexMaturity(IborIndex&amp;Tenor,AN1717,Trigger)</f>
        <v>51361</v>
      </c>
      <c r="AP1717" s="102" t="e">
        <f>_xll.qlIndexFixing($Z$5,AM1717,,Trigger)</f>
        <v>#VALUE!</v>
      </c>
      <c r="AQ1717" s="102">
        <f>_xll.qlIndexFixing($AR$1,AN1717,,Trigger)</f>
        <v>1.3940062106772155E-2</v>
      </c>
    </row>
    <row r="1718" spans="38:43" ht="11.25" customHeight="1" x14ac:dyDescent="0.25">
      <c r="AL1718" s="57" t="s">
        <v>44</v>
      </c>
      <c r="AM1718" s="56">
        <f>_xll.qlInterestRateIndexFixingDate(IborIndex&amp;Tenor,AN1718,Trigger)</f>
        <v>51333</v>
      </c>
      <c r="AN1718" s="56">
        <f>_xll.qlCalendarAdvance(Calendar,AN1717,AL1718,"f",,Trigger)</f>
        <v>51335</v>
      </c>
      <c r="AO1718" s="56">
        <f>_xll.qlInterestRateIndexMaturity(IborIndex&amp;Tenor,AN1718,Trigger)</f>
        <v>51368</v>
      </c>
      <c r="AP1718" s="102" t="e">
        <f>_xll.qlIndexFixing($Z$5,AM1718,,Trigger)</f>
        <v>#VALUE!</v>
      </c>
      <c r="AQ1718" s="102">
        <f>_xll.qlIndexFixing($AR$1,AN1718,,Trigger)</f>
        <v>1.3942265827258249E-2</v>
      </c>
    </row>
    <row r="1719" spans="38:43" ht="11.25" customHeight="1" x14ac:dyDescent="0.25">
      <c r="AL1719" s="57" t="s">
        <v>44</v>
      </c>
      <c r="AM1719" s="56">
        <f>_xll.qlInterestRateIndexFixingDate(IborIndex&amp;Tenor,AN1719,Trigger)</f>
        <v>51340</v>
      </c>
      <c r="AN1719" s="56">
        <f>_xll.qlCalendarAdvance(Calendar,AN1718,AL1719,"f",,Trigger)</f>
        <v>51342</v>
      </c>
      <c r="AO1719" s="56">
        <f>_xll.qlInterestRateIndexMaturity(IborIndex&amp;Tenor,AN1719,Trigger)</f>
        <v>51375</v>
      </c>
      <c r="AP1719" s="102" t="e">
        <f>_xll.qlIndexFixing($Z$5,AM1719,,Trigger)</f>
        <v>#VALUE!</v>
      </c>
      <c r="AQ1719" s="102">
        <f>_xll.qlIndexFixing($AR$1,AN1719,,Trigger)</f>
        <v>1.3944460539876342E-2</v>
      </c>
    </row>
    <row r="1720" spans="38:43" ht="11.25" customHeight="1" x14ac:dyDescent="0.25">
      <c r="AL1720" s="57" t="s">
        <v>44</v>
      </c>
      <c r="AM1720" s="56">
        <f>_xll.qlInterestRateIndexFixingDate(IborIndex&amp;Tenor,AN1720,Trigger)</f>
        <v>51347</v>
      </c>
      <c r="AN1720" s="56">
        <f>_xll.qlCalendarAdvance(Calendar,AN1719,AL1720,"f",,Trigger)</f>
        <v>51349</v>
      </c>
      <c r="AO1720" s="56">
        <f>_xll.qlInterestRateIndexMaturity(IborIndex&amp;Tenor,AN1720,Trigger)</f>
        <v>51382</v>
      </c>
      <c r="AP1720" s="102" t="e">
        <f>_xll.qlIndexFixing($Z$5,AM1720,,Trigger)</f>
        <v>#VALUE!</v>
      </c>
      <c r="AQ1720" s="102">
        <f>_xll.qlIndexFixing($AR$1,AN1720,,Trigger)</f>
        <v>1.3946646219637392E-2</v>
      </c>
    </row>
    <row r="1721" spans="38:43" ht="11.25" customHeight="1" x14ac:dyDescent="0.25">
      <c r="AL1721" s="57" t="s">
        <v>44</v>
      </c>
      <c r="AM1721" s="56">
        <f>_xll.qlInterestRateIndexFixingDate(IborIndex&amp;Tenor,AN1721,Trigger)</f>
        <v>51354</v>
      </c>
      <c r="AN1721" s="56">
        <f>_xll.qlCalendarAdvance(Calendar,AN1720,AL1721,"f",,Trigger)</f>
        <v>51356</v>
      </c>
      <c r="AO1721" s="56">
        <f>_xll.qlInterestRateIndexMaturity(IborIndex&amp;Tenor,AN1721,Trigger)</f>
        <v>51389</v>
      </c>
      <c r="AP1721" s="102" t="e">
        <f>_xll.qlIndexFixing($Z$5,AM1721,,Trigger)</f>
        <v>#VALUE!</v>
      </c>
      <c r="AQ1721" s="102">
        <f>_xll.qlIndexFixing($AR$1,AN1721,,Trigger)</f>
        <v>1.3948822841544622E-2</v>
      </c>
    </row>
    <row r="1722" spans="38:43" ht="11.25" customHeight="1" x14ac:dyDescent="0.25">
      <c r="AL1722" s="57" t="s">
        <v>44</v>
      </c>
      <c r="AM1722" s="56">
        <f>_xll.qlInterestRateIndexFixingDate(IborIndex&amp;Tenor,AN1722,Trigger)</f>
        <v>51361</v>
      </c>
      <c r="AN1722" s="56">
        <f>_xll.qlCalendarAdvance(Calendar,AN1721,AL1722,"f",,Trigger)</f>
        <v>51363</v>
      </c>
      <c r="AO1722" s="56">
        <f>_xll.qlInterestRateIndexMaturity(IborIndex&amp;Tenor,AN1722,Trigger)</f>
        <v>51396</v>
      </c>
      <c r="AP1722" s="102" t="e">
        <f>_xll.qlIndexFixing($Z$5,AM1722,,Trigger)</f>
        <v>#VALUE!</v>
      </c>
      <c r="AQ1722" s="102">
        <f>_xll.qlIndexFixing($AR$1,AN1722,,Trigger)</f>
        <v>1.395099038060125E-2</v>
      </c>
    </row>
    <row r="1723" spans="38:43" ht="11.25" customHeight="1" x14ac:dyDescent="0.25">
      <c r="AL1723" s="57" t="s">
        <v>44</v>
      </c>
      <c r="AM1723" s="56">
        <f>_xll.qlInterestRateIndexFixingDate(IborIndex&amp;Tenor,AN1723,Trigger)</f>
        <v>51368</v>
      </c>
      <c r="AN1723" s="56">
        <f>_xll.qlCalendarAdvance(Calendar,AN1722,AL1723,"f",,Trigger)</f>
        <v>51370</v>
      </c>
      <c r="AO1723" s="56">
        <f>_xll.qlInterestRateIndexMaturity(IborIndex&amp;Tenor,AN1723,Trigger)</f>
        <v>51403</v>
      </c>
      <c r="AP1723" s="102" t="e">
        <f>_xll.qlIndexFixing($Z$5,AM1723,,Trigger)</f>
        <v>#VALUE!</v>
      </c>
      <c r="AQ1723" s="102">
        <f>_xll.qlIndexFixing($AR$1,AN1723,,Trigger)</f>
        <v>1.3953148811818234E-2</v>
      </c>
    </row>
    <row r="1724" spans="38:43" ht="11.25" customHeight="1" x14ac:dyDescent="0.25">
      <c r="AL1724" s="57" t="s">
        <v>44</v>
      </c>
      <c r="AM1724" s="56">
        <f>_xll.qlInterestRateIndexFixingDate(IborIndex&amp;Tenor,AN1724,Trigger)</f>
        <v>51375</v>
      </c>
      <c r="AN1724" s="56">
        <f>_xll.qlCalendarAdvance(Calendar,AN1723,AL1724,"f",,Trigger)</f>
        <v>51377</v>
      </c>
      <c r="AO1724" s="56">
        <f>_xll.qlInterestRateIndexMaturity(IborIndex&amp;Tenor,AN1724,Trigger)</f>
        <v>51407</v>
      </c>
      <c r="AP1724" s="102" t="e">
        <f>_xll.qlIndexFixing($Z$5,AM1724,,Trigger)</f>
        <v>#VALUE!</v>
      </c>
      <c r="AQ1724" s="102">
        <f>_xll.qlIndexFixing($AR$1,AN1724,,Trigger)</f>
        <v>1.3954028643721512E-2</v>
      </c>
    </row>
    <row r="1725" spans="38:43" ht="11.25" customHeight="1" x14ac:dyDescent="0.25">
      <c r="AL1725" s="57" t="s">
        <v>44</v>
      </c>
      <c r="AM1725" s="56">
        <f>_xll.qlInterestRateIndexFixingDate(IborIndex&amp;Tenor,AN1725,Trigger)</f>
        <v>51382</v>
      </c>
      <c r="AN1725" s="56">
        <f>_xll.qlCalendarAdvance(Calendar,AN1724,AL1725,"f",,Trigger)</f>
        <v>51384</v>
      </c>
      <c r="AO1725" s="56">
        <f>_xll.qlInterestRateIndexMaturity(IborIndex&amp;Tenor,AN1725,Trigger)</f>
        <v>51414</v>
      </c>
      <c r="AP1725" s="102" t="e">
        <f>_xll.qlIndexFixing($Z$5,AM1725,,Trigger)</f>
        <v>#VALUE!</v>
      </c>
      <c r="AQ1725" s="102">
        <f>_xll.qlIndexFixing($AR$1,AN1725,,Trigger)</f>
        <v>1.3957438250735843E-2</v>
      </c>
    </row>
    <row r="1726" spans="38:43" ht="11.25" customHeight="1" x14ac:dyDescent="0.25">
      <c r="AL1726" s="57" t="s">
        <v>44</v>
      </c>
      <c r="AM1726" s="56">
        <f>_xll.qlInterestRateIndexFixingDate(IborIndex&amp;Tenor,AN1726,Trigger)</f>
        <v>51389</v>
      </c>
      <c r="AN1726" s="56">
        <f>_xll.qlCalendarAdvance(Calendar,AN1725,AL1726,"f",,Trigger)</f>
        <v>51391</v>
      </c>
      <c r="AO1726" s="56">
        <f>_xll.qlInterestRateIndexMaturity(IborIndex&amp;Tenor,AN1726,Trigger)</f>
        <v>51421</v>
      </c>
      <c r="AP1726" s="102" t="e">
        <f>_xll.qlIndexFixing($Z$5,AM1726,,Trigger)</f>
        <v>#VALUE!</v>
      </c>
      <c r="AQ1726" s="102">
        <f>_xll.qlIndexFixing($AR$1,AN1726,,Trigger)</f>
        <v>1.3959569208448064E-2</v>
      </c>
    </row>
    <row r="1727" spans="38:43" ht="11.25" customHeight="1" x14ac:dyDescent="0.25">
      <c r="AL1727" s="57" t="s">
        <v>44</v>
      </c>
      <c r="AM1727" s="56">
        <f>_xll.qlInterestRateIndexFixingDate(IborIndex&amp;Tenor,AN1727,Trigger)</f>
        <v>51396</v>
      </c>
      <c r="AN1727" s="56">
        <f>_xll.qlCalendarAdvance(Calendar,AN1726,AL1727,"f",,Trigger)</f>
        <v>51398</v>
      </c>
      <c r="AO1727" s="56">
        <f>_xll.qlInterestRateIndexMaturity(IborIndex&amp;Tenor,AN1727,Trigger)</f>
        <v>51428</v>
      </c>
      <c r="AP1727" s="102" t="e">
        <f>_xll.qlIndexFixing($Z$5,AM1727,,Trigger)</f>
        <v>#VALUE!</v>
      </c>
      <c r="AQ1727" s="102">
        <f>_xll.qlIndexFixing($AR$1,AN1727,,Trigger)</f>
        <v>1.3961690958341265E-2</v>
      </c>
    </row>
    <row r="1728" spans="38:43" ht="11.25" customHeight="1" x14ac:dyDescent="0.25">
      <c r="AL1728" s="57" t="s">
        <v>44</v>
      </c>
      <c r="AM1728" s="56">
        <f>_xll.qlInterestRateIndexFixingDate(IborIndex&amp;Tenor,AN1728,Trigger)</f>
        <v>51403</v>
      </c>
      <c r="AN1728" s="56">
        <f>_xll.qlCalendarAdvance(Calendar,AN1727,AL1728,"f",,Trigger)</f>
        <v>51405</v>
      </c>
      <c r="AO1728" s="56">
        <f>_xll.qlInterestRateIndexMaturity(IborIndex&amp;Tenor,AN1728,Trigger)</f>
        <v>51435</v>
      </c>
      <c r="AP1728" s="102" t="e">
        <f>_xll.qlIndexFixing($Z$5,AM1728,,Trigger)</f>
        <v>#VALUE!</v>
      </c>
      <c r="AQ1728" s="102">
        <f>_xll.qlIndexFixing($AR$1,AN1728,,Trigger)</f>
        <v>1.3964644953422031E-2</v>
      </c>
    </row>
    <row r="1729" spans="38:43" ht="11.25" customHeight="1" x14ac:dyDescent="0.25">
      <c r="AL1729" s="57" t="s">
        <v>44</v>
      </c>
      <c r="AM1729" s="56">
        <f>_xll.qlInterestRateIndexFixingDate(IborIndex&amp;Tenor,AN1729,Trigger)</f>
        <v>51410</v>
      </c>
      <c r="AN1729" s="56">
        <f>_xll.qlCalendarAdvance(Calendar,AN1728,AL1729,"f",,Trigger)</f>
        <v>51412</v>
      </c>
      <c r="AO1729" s="56">
        <f>_xll.qlInterestRateIndexMaturity(IborIndex&amp;Tenor,AN1729,Trigger)</f>
        <v>51445</v>
      </c>
      <c r="AP1729" s="102" t="e">
        <f>_xll.qlIndexFixing($Z$5,AM1729,,Trigger)</f>
        <v>#VALUE!</v>
      </c>
      <c r="AQ1729" s="102">
        <f>_xll.qlIndexFixing($AR$1,AN1729,,Trigger)</f>
        <v>1.39659067346809E-2</v>
      </c>
    </row>
    <row r="1730" spans="38:43" ht="11.25" customHeight="1" x14ac:dyDescent="0.25">
      <c r="AL1730" s="57" t="s">
        <v>44</v>
      </c>
      <c r="AM1730" s="56">
        <f>_xll.qlInterestRateIndexFixingDate(IborIndex&amp;Tenor,AN1730,Trigger)</f>
        <v>51417</v>
      </c>
      <c r="AN1730" s="56">
        <f>_xll.qlCalendarAdvance(Calendar,AN1729,AL1730,"f",,Trigger)</f>
        <v>51419</v>
      </c>
      <c r="AO1730" s="56">
        <f>_xll.qlInterestRateIndexMaturity(IborIndex&amp;Tenor,AN1730,Trigger)</f>
        <v>51452</v>
      </c>
      <c r="AP1730" s="102" t="e">
        <f>_xll.qlIndexFixing($Z$5,AM1730,,Trigger)</f>
        <v>#VALUE!</v>
      </c>
      <c r="AQ1730" s="102">
        <f>_xll.qlIndexFixing($AR$1,AN1730,,Trigger)</f>
        <v>1.3968000711138935E-2</v>
      </c>
    </row>
    <row r="1731" spans="38:43" ht="11.25" customHeight="1" x14ac:dyDescent="0.25">
      <c r="AL1731" s="57" t="s">
        <v>44</v>
      </c>
      <c r="AM1731" s="56">
        <f>_xll.qlInterestRateIndexFixingDate(IborIndex&amp;Tenor,AN1731,Trigger)</f>
        <v>51424</v>
      </c>
      <c r="AN1731" s="56">
        <f>_xll.qlCalendarAdvance(Calendar,AN1730,AL1731,"f",,Trigger)</f>
        <v>51426</v>
      </c>
      <c r="AO1731" s="56">
        <f>_xll.qlInterestRateIndexMaturity(IborIndex&amp;Tenor,AN1731,Trigger)</f>
        <v>51459</v>
      </c>
      <c r="AP1731" s="102" t="e">
        <f>_xll.qlIndexFixing($Z$5,AM1731,,Trigger)</f>
        <v>#VALUE!</v>
      </c>
      <c r="AQ1731" s="102">
        <f>_xll.qlIndexFixing($AR$1,AN1731,,Trigger)</f>
        <v>1.3970085379790831E-2</v>
      </c>
    </row>
    <row r="1732" spans="38:43" ht="11.25" customHeight="1" x14ac:dyDescent="0.25">
      <c r="AL1732" s="57" t="s">
        <v>44</v>
      </c>
      <c r="AM1732" s="56">
        <f>_xll.qlInterestRateIndexFixingDate(IborIndex&amp;Tenor,AN1732,Trigger)</f>
        <v>51431</v>
      </c>
      <c r="AN1732" s="56">
        <f>_xll.qlCalendarAdvance(Calendar,AN1731,AL1732,"f",,Trigger)</f>
        <v>51433</v>
      </c>
      <c r="AO1732" s="56">
        <f>_xll.qlInterestRateIndexMaturity(IborIndex&amp;Tenor,AN1732,Trigger)</f>
        <v>51466</v>
      </c>
      <c r="AP1732" s="102" t="e">
        <f>_xll.qlIndexFixing($Z$5,AM1732,,Trigger)</f>
        <v>#VALUE!</v>
      </c>
      <c r="AQ1732" s="102">
        <f>_xll.qlIndexFixing($AR$1,AN1732,,Trigger)</f>
        <v>1.3972160715652703E-2</v>
      </c>
    </row>
    <row r="1733" spans="38:43" ht="11.25" customHeight="1" x14ac:dyDescent="0.25">
      <c r="AL1733" s="57" t="s">
        <v>44</v>
      </c>
      <c r="AM1733" s="56">
        <f>_xll.qlInterestRateIndexFixingDate(IborIndex&amp;Tenor,AN1733,Trigger)</f>
        <v>51438</v>
      </c>
      <c r="AN1733" s="56">
        <f>_xll.qlCalendarAdvance(Calendar,AN1732,AL1733,"f",,Trigger)</f>
        <v>51440</v>
      </c>
      <c r="AO1733" s="56">
        <f>_xll.qlInterestRateIndexMaturity(IborIndex&amp;Tenor,AN1733,Trigger)</f>
        <v>51470</v>
      </c>
      <c r="AP1733" s="102" t="e">
        <f>_xll.qlIndexFixing($Z$5,AM1733,,Trigger)</f>
        <v>#VALUE!</v>
      </c>
      <c r="AQ1733" s="102">
        <f>_xll.qlIndexFixing($AR$1,AN1733,,Trigger)</f>
        <v>1.3974226693720036E-2</v>
      </c>
    </row>
    <row r="1734" spans="38:43" ht="11.25" customHeight="1" x14ac:dyDescent="0.25">
      <c r="AL1734" s="57" t="s">
        <v>44</v>
      </c>
      <c r="AM1734" s="56">
        <f>_xll.qlInterestRateIndexFixingDate(IborIndex&amp;Tenor,AN1734,Trigger)</f>
        <v>51445</v>
      </c>
      <c r="AN1734" s="56">
        <f>_xll.qlCalendarAdvance(Calendar,AN1733,AL1734,"f",,Trigger)</f>
        <v>51447</v>
      </c>
      <c r="AO1734" s="56">
        <f>_xll.qlInterestRateIndexMaturity(IborIndex&amp;Tenor,AN1734,Trigger)</f>
        <v>51477</v>
      </c>
      <c r="AP1734" s="102" t="e">
        <f>_xll.qlIndexFixing($Z$5,AM1734,,Trigger)</f>
        <v>#VALUE!</v>
      </c>
      <c r="AQ1734" s="102">
        <f>_xll.qlIndexFixing($AR$1,AN1734,,Trigger)</f>
        <v>1.3976283289001206E-2</v>
      </c>
    </row>
    <row r="1735" spans="38:43" ht="11.25" customHeight="1" x14ac:dyDescent="0.25">
      <c r="AL1735" s="57" t="s">
        <v>44</v>
      </c>
      <c r="AM1735" s="56">
        <f>_xll.qlInterestRateIndexFixingDate(IborIndex&amp;Tenor,AN1735,Trigger)</f>
        <v>51452</v>
      </c>
      <c r="AN1735" s="56">
        <f>_xll.qlCalendarAdvance(Calendar,AN1734,AL1735,"f",,Trigger)</f>
        <v>51454</v>
      </c>
      <c r="AO1735" s="56">
        <f>_xll.qlInterestRateIndexMaturity(IborIndex&amp;Tenor,AN1735,Trigger)</f>
        <v>51484</v>
      </c>
      <c r="AP1735" s="102" t="e">
        <f>_xll.qlIndexFixing($Z$5,AM1735,,Trigger)</f>
        <v>#VALUE!</v>
      </c>
      <c r="AQ1735" s="102">
        <f>_xll.qlIndexFixing($AR$1,AN1735,,Trigger)</f>
        <v>1.3978330476504595E-2</v>
      </c>
    </row>
    <row r="1736" spans="38:43" ht="11.25" customHeight="1" x14ac:dyDescent="0.25">
      <c r="AL1736" s="57" t="s">
        <v>44</v>
      </c>
      <c r="AM1736" s="56">
        <f>_xll.qlInterestRateIndexFixingDate(IborIndex&amp;Tenor,AN1736,Trigger)</f>
        <v>51459</v>
      </c>
      <c r="AN1736" s="56">
        <f>_xll.qlCalendarAdvance(Calendar,AN1735,AL1736,"f",,Trigger)</f>
        <v>51461</v>
      </c>
      <c r="AO1736" s="56">
        <f>_xll.qlInterestRateIndexMaturity(IborIndex&amp;Tenor,AN1736,Trigger)</f>
        <v>51491</v>
      </c>
      <c r="AP1736" s="102" t="e">
        <f>_xll.qlIndexFixing($Z$5,AM1736,,Trigger)</f>
        <v>#VALUE!</v>
      </c>
      <c r="AQ1736" s="102">
        <f>_xll.qlIndexFixing($AR$1,AN1736,,Trigger)</f>
        <v>1.3980368231233423E-2</v>
      </c>
    </row>
    <row r="1737" spans="38:43" ht="11.25" customHeight="1" x14ac:dyDescent="0.25">
      <c r="AL1737" s="57" t="s">
        <v>44</v>
      </c>
      <c r="AM1737" s="56">
        <f>_xll.qlInterestRateIndexFixingDate(IborIndex&amp;Tenor,AN1737,Trigger)</f>
        <v>51466</v>
      </c>
      <c r="AN1737" s="56">
        <f>_xll.qlCalendarAdvance(Calendar,AN1736,AL1737,"f",,Trigger)</f>
        <v>51468</v>
      </c>
      <c r="AO1737" s="56">
        <f>_xll.qlInterestRateIndexMaturity(IborIndex&amp;Tenor,AN1737,Trigger)</f>
        <v>51498</v>
      </c>
      <c r="AP1737" s="102" t="e">
        <f>_xll.qlIndexFixing($Z$5,AM1737,,Trigger)</f>
        <v>#VALUE!</v>
      </c>
      <c r="AQ1737" s="102">
        <f>_xll.qlIndexFixing($AR$1,AN1737,,Trigger)</f>
        <v>1.3982396528188331E-2</v>
      </c>
    </row>
    <row r="1738" spans="38:43" ht="11.25" customHeight="1" x14ac:dyDescent="0.25">
      <c r="AL1738" s="57" t="s">
        <v>44</v>
      </c>
      <c r="AM1738" s="56">
        <f>_xll.qlInterestRateIndexFixingDate(IborIndex&amp;Tenor,AN1738,Trigger)</f>
        <v>51473</v>
      </c>
      <c r="AN1738" s="56">
        <f>_xll.qlCalendarAdvance(Calendar,AN1737,AL1738,"f",,Trigger)</f>
        <v>51475</v>
      </c>
      <c r="AO1738" s="56">
        <f>_xll.qlInterestRateIndexMaturity(IborIndex&amp;Tenor,AN1738,Trigger)</f>
        <v>51508</v>
      </c>
      <c r="AP1738" s="102" t="e">
        <f>_xll.qlIndexFixing($Z$5,AM1738,,Trigger)</f>
        <v>#VALUE!</v>
      </c>
      <c r="AQ1738" s="102">
        <f>_xll.qlIndexFixing($AR$1,AN1738,,Trigger)</f>
        <v>1.3984415342382856E-2</v>
      </c>
    </row>
    <row r="1739" spans="38:43" ht="11.25" customHeight="1" x14ac:dyDescent="0.25">
      <c r="AL1739" s="57" t="s">
        <v>44</v>
      </c>
      <c r="AM1739" s="56">
        <f>_xll.qlInterestRateIndexFixingDate(IborIndex&amp;Tenor,AN1739,Trigger)</f>
        <v>51480</v>
      </c>
      <c r="AN1739" s="56">
        <f>_xll.qlCalendarAdvance(Calendar,AN1738,AL1739,"f",,Trigger)</f>
        <v>51482</v>
      </c>
      <c r="AO1739" s="56">
        <f>_xll.qlInterestRateIndexMaturity(IborIndex&amp;Tenor,AN1739,Trigger)</f>
        <v>51515</v>
      </c>
      <c r="AP1739" s="102" t="e">
        <f>_xll.qlIndexFixing($Z$5,AM1739,,Trigger)</f>
        <v>#VALUE!</v>
      </c>
      <c r="AQ1739" s="102">
        <f>_xll.qlIndexFixing($AR$1,AN1739,,Trigger)</f>
        <v>1.3986424648817641E-2</v>
      </c>
    </row>
    <row r="1740" spans="38:43" ht="11.25" customHeight="1" x14ac:dyDescent="0.25">
      <c r="AL1740" s="57" t="s">
        <v>44</v>
      </c>
      <c r="AM1740" s="56">
        <f>_xll.qlInterestRateIndexFixingDate(IborIndex&amp;Tenor,AN1740,Trigger)</f>
        <v>51487</v>
      </c>
      <c r="AN1740" s="56">
        <f>_xll.qlCalendarAdvance(Calendar,AN1739,AL1740,"f",,Trigger)</f>
        <v>51489</v>
      </c>
      <c r="AO1740" s="56">
        <f>_xll.qlInterestRateIndexMaturity(IborIndex&amp;Tenor,AN1740,Trigger)</f>
        <v>51522</v>
      </c>
      <c r="AP1740" s="102" t="e">
        <f>_xll.qlIndexFixing($Z$5,AM1740,,Trigger)</f>
        <v>#VALUE!</v>
      </c>
      <c r="AQ1740" s="102">
        <f>_xll.qlIndexFixing($AR$1,AN1740,,Trigger)</f>
        <v>1.3988424422495906E-2</v>
      </c>
    </row>
    <row r="1741" spans="38:43" ht="11.25" customHeight="1" x14ac:dyDescent="0.25">
      <c r="AL1741" s="57" t="s">
        <v>44</v>
      </c>
      <c r="AM1741" s="56">
        <f>_xll.qlInterestRateIndexFixingDate(IborIndex&amp;Tenor,AN1741,Trigger)</f>
        <v>51491</v>
      </c>
      <c r="AN1741" s="56">
        <f>_xll.qlCalendarAdvance(Calendar,AN1740,AL1741,"f",,Trigger)</f>
        <v>51497</v>
      </c>
      <c r="AO1741" s="56">
        <f>_xll.qlInterestRateIndexMaturity(IborIndex&amp;Tenor,AN1741,Trigger)</f>
        <v>51529</v>
      </c>
      <c r="AP1741" s="102" t="e">
        <f>_xll.qlIndexFixing($Z$5,AM1741,,Trigger)</f>
        <v>#VALUE!</v>
      </c>
      <c r="AQ1741" s="102">
        <f>_xll.qlIndexFixing($AR$1,AN1741,,Trigger)</f>
        <v>1.3991264656079711E-2</v>
      </c>
    </row>
    <row r="1742" spans="38:43" ht="11.25" customHeight="1" x14ac:dyDescent="0.25">
      <c r="AL1742" s="57" t="s">
        <v>44</v>
      </c>
      <c r="AM1742" s="56">
        <f>_xll.qlInterestRateIndexFixingDate(IborIndex&amp;Tenor,AN1742,Trigger)</f>
        <v>51501</v>
      </c>
      <c r="AN1742" s="56">
        <f>_xll.qlCalendarAdvance(Calendar,AN1741,AL1742,"f",,Trigger)</f>
        <v>51504</v>
      </c>
      <c r="AO1742" s="56">
        <f>_xll.qlInterestRateIndexMaturity(IborIndex&amp;Tenor,AN1742,Trigger)</f>
        <v>51536</v>
      </c>
      <c r="AP1742" s="102" t="e">
        <f>_xll.qlIndexFixing($Z$5,AM1742,,Trigger)</f>
        <v>#VALUE!</v>
      </c>
      <c r="AQ1742" s="102">
        <f>_xll.qlIndexFixing($AR$1,AN1742,,Trigger)</f>
        <v>1.3993241174726528E-2</v>
      </c>
    </row>
    <row r="1743" spans="38:43" ht="11.25" customHeight="1" x14ac:dyDescent="0.25">
      <c r="AL1743" s="57" t="s">
        <v>44</v>
      </c>
      <c r="AM1743" s="56">
        <f>_xll.qlInterestRateIndexFixingDate(IborIndex&amp;Tenor,AN1743,Trigger)</f>
        <v>51509</v>
      </c>
      <c r="AN1743" s="56">
        <f>_xll.qlCalendarAdvance(Calendar,AN1742,AL1743,"f",,Trigger)</f>
        <v>51511</v>
      </c>
      <c r="AO1743" s="56">
        <f>_xll.qlInterestRateIndexMaturity(IborIndex&amp;Tenor,AN1743,Trigger)</f>
        <v>51543</v>
      </c>
      <c r="AP1743" s="102" t="e">
        <f>_xll.qlIndexFixing($Z$5,AM1743,,Trigger)</f>
        <v>#VALUE!</v>
      </c>
      <c r="AQ1743" s="102">
        <f>_xll.qlIndexFixing($AR$1,AN1743,,Trigger)</f>
        <v>1.399520807492537E-2</v>
      </c>
    </row>
    <row r="1744" spans="38:43" ht="11.25" customHeight="1" x14ac:dyDescent="0.25">
      <c r="AL1744" s="57" t="s">
        <v>44</v>
      </c>
      <c r="AM1744" s="56">
        <f>_xll.qlInterestRateIndexFixingDate(IborIndex&amp;Tenor,AN1744,Trigger)</f>
        <v>51516</v>
      </c>
      <c r="AN1744" s="56">
        <f>_xll.qlCalendarAdvance(Calendar,AN1743,AL1744,"f",,Trigger)</f>
        <v>51518</v>
      </c>
      <c r="AO1744" s="56">
        <f>_xll.qlInterestRateIndexMaturity(IborIndex&amp;Tenor,AN1744,Trigger)</f>
        <v>51550</v>
      </c>
      <c r="AP1744" s="102" t="e">
        <f>_xll.qlIndexFixing($Z$5,AM1744,,Trigger)</f>
        <v>#VALUE!</v>
      </c>
      <c r="AQ1744" s="102">
        <f>_xll.qlIndexFixing($AR$1,AN1744,,Trigger)</f>
        <v>1.3997165331679459E-2</v>
      </c>
    </row>
    <row r="1745" spans="38:43" ht="11.25" customHeight="1" x14ac:dyDescent="0.25">
      <c r="AL1745" s="57" t="s">
        <v>44</v>
      </c>
      <c r="AM1745" s="56">
        <f>_xll.qlInterestRateIndexFixingDate(IborIndex&amp;Tenor,AN1745,Trigger)</f>
        <v>51523</v>
      </c>
      <c r="AN1745" s="56">
        <f>_xll.qlCalendarAdvance(Calendar,AN1744,AL1745,"f",,Trigger)</f>
        <v>51525</v>
      </c>
      <c r="AO1745" s="56">
        <f>_xll.qlInterestRateIndexMaturity(IborIndex&amp;Tenor,AN1745,Trigger)</f>
        <v>51557</v>
      </c>
      <c r="AP1745" s="102" t="e">
        <f>_xll.qlIndexFixing($Z$5,AM1745,,Trigger)</f>
        <v>#VALUE!</v>
      </c>
      <c r="AQ1745" s="102">
        <f>_xll.qlIndexFixing($AR$1,AN1745,,Trigger)</f>
        <v>1.3999112919992018E-2</v>
      </c>
    </row>
    <row r="1746" spans="38:43" ht="11.25" customHeight="1" x14ac:dyDescent="0.25">
      <c r="AL1746" s="57" t="s">
        <v>44</v>
      </c>
      <c r="AM1746" s="56">
        <f>_xll.qlInterestRateIndexFixingDate(IborIndex&amp;Tenor,AN1746,Trigger)</f>
        <v>51530</v>
      </c>
      <c r="AN1746" s="56">
        <f>_xll.qlCalendarAdvance(Calendar,AN1745,AL1746,"f",,Trigger)</f>
        <v>51532</v>
      </c>
      <c r="AO1746" s="56">
        <f>_xll.qlInterestRateIndexMaturity(IborIndex&amp;Tenor,AN1746,Trigger)</f>
        <v>51560</v>
      </c>
      <c r="AP1746" s="102" t="e">
        <f>_xll.qlIndexFixing($Z$5,AM1746,,Trigger)</f>
        <v>#VALUE!</v>
      </c>
      <c r="AQ1746" s="102">
        <f>_xll.qlIndexFixing($AR$1,AN1746,,Trigger)</f>
        <v>1.3999821449608747E-2</v>
      </c>
    </row>
    <row r="1747" spans="38:43" ht="11.25" customHeight="1" x14ac:dyDescent="0.25">
      <c r="AL1747" s="57" t="s">
        <v>44</v>
      </c>
      <c r="AM1747" s="56">
        <f>_xll.qlInterestRateIndexFixingDate(IborIndex&amp;Tenor,AN1747,Trigger)</f>
        <v>51537</v>
      </c>
      <c r="AN1747" s="56">
        <f>_xll.qlCalendarAdvance(Calendar,AN1746,AL1747,"f",,Trigger)</f>
        <v>51539</v>
      </c>
      <c r="AO1747" s="56">
        <f>_xll.qlInterestRateIndexMaturity(IborIndex&amp;Tenor,AN1747,Trigger)</f>
        <v>51567</v>
      </c>
      <c r="AP1747" s="102" t="e">
        <f>_xll.qlIndexFixing($Z$5,AM1747,,Trigger)</f>
        <v>#VALUE!</v>
      </c>
      <c r="AQ1747" s="102">
        <f>_xll.qlIndexFixing($AR$1,AN1747,,Trigger)</f>
        <v>1.4001751489373897E-2</v>
      </c>
    </row>
    <row r="1748" spans="38:43" ht="11.25" customHeight="1" x14ac:dyDescent="0.25">
      <c r="AL1748" s="57" t="s">
        <v>44</v>
      </c>
      <c r="AM1748" s="56">
        <f>_xll.qlInterestRateIndexFixingDate(IborIndex&amp;Tenor,AN1748,Trigger)</f>
        <v>51544</v>
      </c>
      <c r="AN1748" s="56">
        <f>_xll.qlCalendarAdvance(Calendar,AN1747,AL1748,"f",,Trigger)</f>
        <v>51546</v>
      </c>
      <c r="AO1748" s="56">
        <f>_xll.qlInterestRateIndexMaturity(IborIndex&amp;Tenor,AN1748,Trigger)</f>
        <v>51574</v>
      </c>
      <c r="AP1748" s="102" t="e">
        <f>_xll.qlIndexFixing($Z$5,AM1748,,Trigger)</f>
        <v>#VALUE!</v>
      </c>
      <c r="AQ1748" s="102">
        <f>_xll.qlIndexFixing($AR$1,AN1748,,Trigger)</f>
        <v>1.4003671792176382E-2</v>
      </c>
    </row>
    <row r="1749" spans="38:43" ht="11.25" customHeight="1" x14ac:dyDescent="0.25">
      <c r="AL1749" s="57" t="s">
        <v>44</v>
      </c>
      <c r="AM1749" s="56">
        <f>_xll.qlInterestRateIndexFixingDate(IborIndex&amp;Tenor,AN1749,Trigger)</f>
        <v>51551</v>
      </c>
      <c r="AN1749" s="56">
        <f>_xll.qlCalendarAdvance(Calendar,AN1748,AL1749,"f",,Trigger)</f>
        <v>51553</v>
      </c>
      <c r="AO1749" s="56">
        <f>_xll.qlInterestRateIndexMaturity(IborIndex&amp;Tenor,AN1749,Trigger)</f>
        <v>51581</v>
      </c>
      <c r="AP1749" s="102" t="e">
        <f>_xll.qlIndexFixing($Z$5,AM1749,,Trigger)</f>
        <v>#VALUE!</v>
      </c>
      <c r="AQ1749" s="102">
        <f>_xll.qlIndexFixing($AR$1,AN1749,,Trigger)</f>
        <v>1.4005582333021911E-2</v>
      </c>
    </row>
    <row r="1750" spans="38:43" ht="11.25" customHeight="1" x14ac:dyDescent="0.25">
      <c r="AL1750" s="57" t="s">
        <v>44</v>
      </c>
      <c r="AM1750" s="56">
        <f>_xll.qlInterestRateIndexFixingDate(IborIndex&amp;Tenor,AN1750,Trigger)</f>
        <v>51558</v>
      </c>
      <c r="AN1750" s="56">
        <f>_xll.qlCalendarAdvance(Calendar,AN1749,AL1750,"f",,Trigger)</f>
        <v>51560</v>
      </c>
      <c r="AO1750" s="56">
        <f>_xll.qlInterestRateIndexMaturity(IborIndex&amp;Tenor,AN1750,Trigger)</f>
        <v>51589</v>
      </c>
      <c r="AP1750" s="102" t="e">
        <f>_xll.qlIndexFixing($Z$5,AM1750,,Trigger)</f>
        <v>#VALUE!</v>
      </c>
      <c r="AQ1750" s="102">
        <f>_xll.qlIndexFixing($AR$1,AN1750,,Trigger)</f>
        <v>1.4008704960165775E-2</v>
      </c>
    </row>
    <row r="1751" spans="38:43" ht="11.25" customHeight="1" x14ac:dyDescent="0.25">
      <c r="AL1751" s="57" t="s">
        <v>44</v>
      </c>
      <c r="AM1751" s="56">
        <f>_xll.qlInterestRateIndexFixingDate(IborIndex&amp;Tenor,AN1751,Trigger)</f>
        <v>51565</v>
      </c>
      <c r="AN1751" s="56">
        <f>_xll.qlCalendarAdvance(Calendar,AN1750,AL1751,"f",,Trigger)</f>
        <v>51567</v>
      </c>
      <c r="AO1751" s="56">
        <f>_xll.qlInterestRateIndexMaturity(IborIndex&amp;Tenor,AN1751,Trigger)</f>
        <v>51599</v>
      </c>
      <c r="AP1751" s="102" t="e">
        <f>_xll.qlIndexFixing($Z$5,AM1751,,Trigger)</f>
        <v>#VALUE!</v>
      </c>
      <c r="AQ1751" s="102">
        <f>_xll.qlIndexFixing($AR$1,AN1751,,Trigger)</f>
        <v>1.4010594012958677E-2</v>
      </c>
    </row>
    <row r="1752" spans="38:43" ht="11.25" customHeight="1" x14ac:dyDescent="0.25">
      <c r="AL1752" s="57" t="s">
        <v>44</v>
      </c>
      <c r="AM1752" s="56">
        <f>_xll.qlInterestRateIndexFixingDate(IborIndex&amp;Tenor,AN1752,Trigger)</f>
        <v>51572</v>
      </c>
      <c r="AN1752" s="56">
        <f>_xll.qlCalendarAdvance(Calendar,AN1751,AL1752,"f",,Trigger)</f>
        <v>51574</v>
      </c>
      <c r="AO1752" s="56">
        <f>_xll.qlInterestRateIndexMaturity(IborIndex&amp;Tenor,AN1752,Trigger)</f>
        <v>51606</v>
      </c>
      <c r="AP1752" s="102" t="e">
        <f>_xll.qlIndexFixing($Z$5,AM1752,,Trigger)</f>
        <v>#VALUE!</v>
      </c>
      <c r="AQ1752" s="102">
        <f>_xll.qlIndexFixing($AR$1,AN1752,,Trigger)</f>
        <v>1.4012473222353224E-2</v>
      </c>
    </row>
    <row r="1753" spans="38:43" ht="11.25" customHeight="1" x14ac:dyDescent="0.25">
      <c r="AL1753" s="57" t="s">
        <v>44</v>
      </c>
      <c r="AM1753" s="56">
        <f>_xll.qlInterestRateIndexFixingDate(IborIndex&amp;Tenor,AN1753,Trigger)</f>
        <v>51579</v>
      </c>
      <c r="AN1753" s="56">
        <f>_xll.qlCalendarAdvance(Calendar,AN1752,AL1753,"f",,Trigger)</f>
        <v>51581</v>
      </c>
      <c r="AO1753" s="56">
        <f>_xll.qlInterestRateIndexMaturity(IborIndex&amp;Tenor,AN1753,Trigger)</f>
        <v>51614</v>
      </c>
      <c r="AP1753" s="102" t="e">
        <f>_xll.qlIndexFixing($Z$5,AM1753,,Trigger)</f>
        <v>#VALUE!</v>
      </c>
      <c r="AQ1753" s="102">
        <f>_xll.qlIndexFixing($AR$1,AN1753,,Trigger)</f>
        <v>1.4014342563347481E-2</v>
      </c>
    </row>
    <row r="1754" spans="38:43" ht="11.25" customHeight="1" x14ac:dyDescent="0.25">
      <c r="AL1754" s="57" t="s">
        <v>44</v>
      </c>
      <c r="AM1754" s="56">
        <f>_xll.qlInterestRateIndexFixingDate(IborIndex&amp;Tenor,AN1754,Trigger)</f>
        <v>51586</v>
      </c>
      <c r="AN1754" s="56">
        <f>_xll.qlCalendarAdvance(Calendar,AN1753,AL1754,"f",,Trigger)</f>
        <v>51588</v>
      </c>
      <c r="AO1754" s="56">
        <f>_xll.qlInterestRateIndexMaturity(IborIndex&amp;Tenor,AN1754,Trigger)</f>
        <v>51620</v>
      </c>
      <c r="AP1754" s="102" t="e">
        <f>_xll.qlIndexFixing($Z$5,AM1754,,Trigger)</f>
        <v>#VALUE!</v>
      </c>
      <c r="AQ1754" s="102">
        <f>_xll.qlIndexFixing($AR$1,AN1754,,Trigger)</f>
        <v>1.4016202010952402E-2</v>
      </c>
    </row>
    <row r="1755" spans="38:43" ht="11.25" customHeight="1" x14ac:dyDescent="0.25">
      <c r="AL1755" s="57" t="s">
        <v>44</v>
      </c>
      <c r="AM1755" s="56">
        <f>_xll.qlInterestRateIndexFixingDate(IborIndex&amp;Tenor,AN1755,Trigger)</f>
        <v>51593</v>
      </c>
      <c r="AN1755" s="56">
        <f>_xll.qlCalendarAdvance(Calendar,AN1754,AL1755,"f",,Trigger)</f>
        <v>51595</v>
      </c>
      <c r="AO1755" s="56">
        <f>_xll.qlInterestRateIndexMaturity(IborIndex&amp;Tenor,AN1755,Trigger)</f>
        <v>51627</v>
      </c>
      <c r="AP1755" s="102" t="e">
        <f>_xll.qlIndexFixing($Z$5,AM1755,,Trigger)</f>
        <v>#VALUE!</v>
      </c>
      <c r="AQ1755" s="102">
        <f>_xll.qlIndexFixing($AR$1,AN1755,,Trigger)</f>
        <v>1.4017647469811934E-2</v>
      </c>
    </row>
    <row r="1756" spans="38:43" ht="11.25" customHeight="1" x14ac:dyDescent="0.25">
      <c r="AL1756" s="57" t="s">
        <v>44</v>
      </c>
      <c r="AM1756" s="56">
        <f>_xll.qlInterestRateIndexFixingDate(IborIndex&amp;Tenor,AN1756,Trigger)</f>
        <v>51600</v>
      </c>
      <c r="AN1756" s="56">
        <f>_xll.qlCalendarAdvance(Calendar,AN1755,AL1756,"f",,Trigger)</f>
        <v>51602</v>
      </c>
      <c r="AO1756" s="56">
        <f>_xll.qlInterestRateIndexMaturity(IborIndex&amp;Tenor,AN1756,Trigger)</f>
        <v>51634</v>
      </c>
      <c r="AP1756" s="102" t="e">
        <f>_xll.qlIndexFixing($Z$5,AM1756,,Trigger)</f>
        <v>#VALUE!</v>
      </c>
      <c r="AQ1756" s="102">
        <f>_xll.qlIndexFixing($AR$1,AN1756,,Trigger)</f>
        <v>1.4019487696401711E-2</v>
      </c>
    </row>
    <row r="1757" spans="38:43" ht="11.25" customHeight="1" x14ac:dyDescent="0.25">
      <c r="AL1757" s="57" t="s">
        <v>44</v>
      </c>
      <c r="AM1757" s="56">
        <f>_xll.qlInterestRateIndexFixingDate(IborIndex&amp;Tenor,AN1757,Trigger)</f>
        <v>51607</v>
      </c>
      <c r="AN1757" s="56">
        <f>_xll.qlCalendarAdvance(Calendar,AN1756,AL1757,"f",,Trigger)</f>
        <v>51609</v>
      </c>
      <c r="AO1757" s="56">
        <f>_xll.qlInterestRateIndexMaturity(IborIndex&amp;Tenor,AN1757,Trigger)</f>
        <v>51641</v>
      </c>
      <c r="AP1757" s="102" t="e">
        <f>_xll.qlIndexFixing($Z$5,AM1757,,Trigger)</f>
        <v>#VALUE!</v>
      </c>
      <c r="AQ1757" s="102">
        <f>_xll.qlIndexFixing($AR$1,AN1757,,Trigger)</f>
        <v>1.4021839054288776E-2</v>
      </c>
    </row>
    <row r="1758" spans="38:43" ht="11.25" customHeight="1" x14ac:dyDescent="0.25">
      <c r="AL1758" s="57" t="s">
        <v>44</v>
      </c>
      <c r="AM1758" s="56">
        <f>_xll.qlInterestRateIndexFixingDate(IborIndex&amp;Tenor,AN1758,Trigger)</f>
        <v>51614</v>
      </c>
      <c r="AN1758" s="56">
        <f>_xll.qlCalendarAdvance(Calendar,AN1757,AL1758,"f",,Trigger)</f>
        <v>51616</v>
      </c>
      <c r="AO1758" s="56">
        <f>_xll.qlInterestRateIndexMaturity(IborIndex&amp;Tenor,AN1758,Trigger)</f>
        <v>51648</v>
      </c>
      <c r="AP1758" s="102" t="e">
        <f>_xll.qlIndexFixing($Z$5,AM1758,,Trigger)</f>
        <v>#VALUE!</v>
      </c>
      <c r="AQ1758" s="102">
        <f>_xll.qlIndexFixing($AR$1,AN1758,,Trigger)</f>
        <v>1.4023138225955023E-2</v>
      </c>
    </row>
    <row r="1759" spans="38:43" ht="11.25" customHeight="1" x14ac:dyDescent="0.25">
      <c r="AL1759" s="57" t="s">
        <v>44</v>
      </c>
      <c r="AM1759" s="56">
        <f>_xll.qlInterestRateIndexFixingDate(IborIndex&amp;Tenor,AN1759,Trigger)</f>
        <v>51620</v>
      </c>
      <c r="AN1759" s="56">
        <f>_xll.qlCalendarAdvance(Calendar,AN1758,AL1759,"f",,Trigger)</f>
        <v>51623</v>
      </c>
      <c r="AO1759" s="56">
        <f>_xll.qlInterestRateIndexMaturity(IborIndex&amp;Tenor,AN1759,Trigger)</f>
        <v>51655</v>
      </c>
      <c r="AP1759" s="102" t="e">
        <f>_xll.qlIndexFixing($Z$5,AM1759,,Trigger)</f>
        <v>#VALUE!</v>
      </c>
      <c r="AQ1759" s="102">
        <f>_xll.qlIndexFixing($AR$1,AN1759,,Trigger)</f>
        <v>1.4025349973311639E-2</v>
      </c>
    </row>
    <row r="1760" spans="38:43" ht="11.25" customHeight="1" x14ac:dyDescent="0.25">
      <c r="AL1760" s="57" t="s">
        <v>44</v>
      </c>
      <c r="AM1760" s="56">
        <f>_xll.qlInterestRateIndexFixingDate(IborIndex&amp;Tenor,AN1760,Trigger)</f>
        <v>51628</v>
      </c>
      <c r="AN1760" s="56">
        <f>_xll.qlCalendarAdvance(Calendar,AN1759,AL1760,"f",,Trigger)</f>
        <v>51630</v>
      </c>
      <c r="AO1760" s="56">
        <f>_xll.qlInterestRateIndexMaturity(IborIndex&amp;Tenor,AN1760,Trigger)</f>
        <v>51662</v>
      </c>
      <c r="AP1760" s="102" t="e">
        <f>_xll.qlIndexFixing($Z$5,AM1760,,Trigger)</f>
        <v>#VALUE!</v>
      </c>
      <c r="AQ1760" s="102">
        <f>_xll.qlIndexFixing($AR$1,AN1760,,Trigger)</f>
        <v>1.4027149535689462E-2</v>
      </c>
    </row>
    <row r="1761" spans="38:43" ht="11.25" customHeight="1" x14ac:dyDescent="0.25">
      <c r="AL1761" s="57" t="s">
        <v>44</v>
      </c>
      <c r="AM1761" s="56">
        <f>_xll.qlInterestRateIndexFixingDate(IborIndex&amp;Tenor,AN1761,Trigger)</f>
        <v>51635</v>
      </c>
      <c r="AN1761" s="56">
        <f>_xll.qlCalendarAdvance(Calendar,AN1760,AL1761,"f",,Trigger)</f>
        <v>51637</v>
      </c>
      <c r="AO1761" s="56">
        <f>_xll.qlInterestRateIndexMaturity(IborIndex&amp;Tenor,AN1761,Trigger)</f>
        <v>51669</v>
      </c>
      <c r="AP1761" s="102" t="e">
        <f>_xll.qlIndexFixing($Z$5,AM1761,,Trigger)</f>
        <v>#VALUE!</v>
      </c>
      <c r="AQ1761" s="102">
        <f>_xll.qlIndexFixing($AR$1,AN1761,,Trigger)</f>
        <v>1.4028939029713394E-2</v>
      </c>
    </row>
    <row r="1762" spans="38:43" ht="11.25" customHeight="1" x14ac:dyDescent="0.25">
      <c r="AL1762" s="57" t="s">
        <v>44</v>
      </c>
      <c r="AM1762" s="56">
        <f>_xll.qlInterestRateIndexFixingDate(IborIndex&amp;Tenor,AN1762,Trigger)</f>
        <v>51642</v>
      </c>
      <c r="AN1762" s="56">
        <f>_xll.qlCalendarAdvance(Calendar,AN1761,AL1762,"f",,Trigger)</f>
        <v>51644</v>
      </c>
      <c r="AO1762" s="56">
        <f>_xll.qlInterestRateIndexMaturity(IborIndex&amp;Tenor,AN1762,Trigger)</f>
        <v>51676</v>
      </c>
      <c r="AP1762" s="102" t="e">
        <f>_xll.qlIndexFixing($Z$5,AM1762,,Trigger)</f>
        <v>#VALUE!</v>
      </c>
      <c r="AQ1762" s="102">
        <f>_xll.qlIndexFixing($AR$1,AN1762,,Trigger)</f>
        <v>1.403071843039181E-2</v>
      </c>
    </row>
    <row r="1763" spans="38:43" ht="11.25" customHeight="1" x14ac:dyDescent="0.25">
      <c r="AL1763" s="57" t="s">
        <v>44</v>
      </c>
      <c r="AM1763" s="56">
        <f>_xll.qlInterestRateIndexFixingDate(IborIndex&amp;Tenor,AN1763,Trigger)</f>
        <v>51649</v>
      </c>
      <c r="AN1763" s="56">
        <f>_xll.qlCalendarAdvance(Calendar,AN1762,AL1763,"f",,Trigger)</f>
        <v>51651</v>
      </c>
      <c r="AO1763" s="56">
        <f>_xll.qlInterestRateIndexMaturity(IborIndex&amp;Tenor,AN1763,Trigger)</f>
        <v>51680</v>
      </c>
      <c r="AP1763" s="102" t="e">
        <f>_xll.qlIndexFixing($Z$5,AM1763,,Trigger)</f>
        <v>#VALUE!</v>
      </c>
      <c r="AQ1763" s="102">
        <f>_xll.qlIndexFixing($AR$1,AN1763,,Trigger)</f>
        <v>1.4032088829000422E-2</v>
      </c>
    </row>
    <row r="1764" spans="38:43" ht="11.25" customHeight="1" x14ac:dyDescent="0.25">
      <c r="AL1764" s="57" t="s">
        <v>44</v>
      </c>
      <c r="AM1764" s="56">
        <f>_xll.qlInterestRateIndexFixingDate(IborIndex&amp;Tenor,AN1764,Trigger)</f>
        <v>51656</v>
      </c>
      <c r="AN1764" s="56">
        <f>_xll.qlCalendarAdvance(Calendar,AN1763,AL1764,"f",,Trigger)</f>
        <v>51658</v>
      </c>
      <c r="AO1764" s="56">
        <f>_xll.qlInterestRateIndexMaturity(IborIndex&amp;Tenor,AN1764,Trigger)</f>
        <v>51690</v>
      </c>
      <c r="AP1764" s="102" t="e">
        <f>_xll.qlIndexFixing($Z$5,AM1764,,Trigger)</f>
        <v>#VALUE!</v>
      </c>
      <c r="AQ1764" s="102">
        <f>_xll.qlIndexFixing($AR$1,AN1764,,Trigger)</f>
        <v>1.4033848626092471E-2</v>
      </c>
    </row>
    <row r="1765" spans="38:43" ht="11.25" customHeight="1" x14ac:dyDescent="0.25">
      <c r="AL1765" s="57" t="s">
        <v>44</v>
      </c>
      <c r="AM1765" s="56">
        <f>_xll.qlInterestRateIndexFixingDate(IborIndex&amp;Tenor,AN1765,Trigger)</f>
        <v>51663</v>
      </c>
      <c r="AN1765" s="56">
        <f>_xll.qlCalendarAdvance(Calendar,AN1764,AL1765,"f",,Trigger)</f>
        <v>51665</v>
      </c>
      <c r="AO1765" s="56">
        <f>_xll.qlInterestRateIndexMaturity(IborIndex&amp;Tenor,AN1765,Trigger)</f>
        <v>51697</v>
      </c>
      <c r="AP1765" s="102" t="e">
        <f>_xll.qlIndexFixing($Z$5,AM1765,,Trigger)</f>
        <v>#VALUE!</v>
      </c>
      <c r="AQ1765" s="102">
        <f>_xll.qlIndexFixing($AR$1,AN1765,,Trigger)</f>
        <v>1.4035598257025939E-2</v>
      </c>
    </row>
    <row r="1766" spans="38:43" ht="11.25" customHeight="1" x14ac:dyDescent="0.25">
      <c r="AL1766" s="57" t="s">
        <v>44</v>
      </c>
      <c r="AM1766" s="56">
        <f>_xll.qlInterestRateIndexFixingDate(IborIndex&amp;Tenor,AN1766,Trigger)</f>
        <v>51670</v>
      </c>
      <c r="AN1766" s="56">
        <f>_xll.qlCalendarAdvance(Calendar,AN1765,AL1766,"f",,Trigger)</f>
        <v>51672</v>
      </c>
      <c r="AO1766" s="56">
        <f>_xll.qlInterestRateIndexMaturity(IborIndex&amp;Tenor,AN1766,Trigger)</f>
        <v>51704</v>
      </c>
      <c r="AP1766" s="102" t="e">
        <f>_xll.qlIndexFixing($Z$5,AM1766,,Trigger)</f>
        <v>#VALUE!</v>
      </c>
      <c r="AQ1766" s="102">
        <f>_xll.qlIndexFixing($AR$1,AN1766,,Trigger)</f>
        <v>1.4037337696810148E-2</v>
      </c>
    </row>
    <row r="1767" spans="38:43" ht="11.25" customHeight="1" x14ac:dyDescent="0.25">
      <c r="AL1767" s="57" t="s">
        <v>44</v>
      </c>
      <c r="AM1767" s="56">
        <f>_xll.qlInterestRateIndexFixingDate(IborIndex&amp;Tenor,AN1767,Trigger)</f>
        <v>51677</v>
      </c>
      <c r="AN1767" s="56">
        <f>_xll.qlCalendarAdvance(Calendar,AN1766,AL1767,"f",,Trigger)</f>
        <v>51679</v>
      </c>
      <c r="AO1767" s="56">
        <f>_xll.qlInterestRateIndexMaturity(IborIndex&amp;Tenor,AN1767,Trigger)</f>
        <v>51711</v>
      </c>
      <c r="AP1767" s="102" t="e">
        <f>_xll.qlIndexFixing($Z$5,AM1767,,Trigger)</f>
        <v>#VALUE!</v>
      </c>
      <c r="AQ1767" s="102">
        <f>_xll.qlIndexFixing($AR$1,AN1767,,Trigger)</f>
        <v>1.4039463158773226E-2</v>
      </c>
    </row>
    <row r="1768" spans="38:43" ht="11.25" customHeight="1" x14ac:dyDescent="0.25">
      <c r="AL1768" s="57" t="s">
        <v>44</v>
      </c>
      <c r="AM1768" s="56">
        <f>_xll.qlInterestRateIndexFixingDate(IborIndex&amp;Tenor,AN1768,Trigger)</f>
        <v>51684</v>
      </c>
      <c r="AN1768" s="56">
        <f>_xll.qlCalendarAdvance(Calendar,AN1767,AL1768,"f",,Trigger)</f>
        <v>51686</v>
      </c>
      <c r="AO1768" s="56">
        <f>_xll.qlInterestRateIndexMaturity(IborIndex&amp;Tenor,AN1768,Trigger)</f>
        <v>51718</v>
      </c>
      <c r="AP1768" s="102" t="e">
        <f>_xll.qlIndexFixing($Z$5,AM1768,,Trigger)</f>
        <v>#VALUE!</v>
      </c>
      <c r="AQ1768" s="102">
        <f>_xll.qlIndexFixing($AR$1,AN1768,,Trigger)</f>
        <v>1.4041181474487458E-2</v>
      </c>
    </row>
    <row r="1769" spans="38:43" ht="11.25" customHeight="1" x14ac:dyDescent="0.25">
      <c r="AL1769" s="57" t="s">
        <v>44</v>
      </c>
      <c r="AM1769" s="56">
        <f>_xll.qlInterestRateIndexFixingDate(IborIndex&amp;Tenor,AN1769,Trigger)</f>
        <v>51691</v>
      </c>
      <c r="AN1769" s="56">
        <f>_xll.qlCalendarAdvance(Calendar,AN1768,AL1769,"f",,Trigger)</f>
        <v>51693</v>
      </c>
      <c r="AO1769" s="56">
        <f>_xll.qlInterestRateIndexMaturity(IborIndex&amp;Tenor,AN1769,Trigger)</f>
        <v>51725</v>
      </c>
      <c r="AP1769" s="102" t="e">
        <f>_xll.qlIndexFixing($Z$5,AM1769,,Trigger)</f>
        <v>#VALUE!</v>
      </c>
      <c r="AQ1769" s="102">
        <f>_xll.qlIndexFixing($AR$1,AN1769,,Trigger)</f>
        <v>1.4042889521891618E-2</v>
      </c>
    </row>
    <row r="1770" spans="38:43" ht="11.25" customHeight="1" x14ac:dyDescent="0.25">
      <c r="AL1770" s="57" t="s">
        <v>44</v>
      </c>
      <c r="AM1770" s="56">
        <f>_xll.qlInterestRateIndexFixingDate(IborIndex&amp;Tenor,AN1770,Trigger)</f>
        <v>51698</v>
      </c>
      <c r="AN1770" s="56">
        <f>_xll.qlCalendarAdvance(Calendar,AN1769,AL1770,"f",,Trigger)</f>
        <v>51700</v>
      </c>
      <c r="AO1770" s="56">
        <f>_xll.qlInterestRateIndexMaturity(IborIndex&amp;Tenor,AN1770,Trigger)</f>
        <v>51732</v>
      </c>
      <c r="AP1770" s="102" t="e">
        <f>_xll.qlIndexFixing($Z$5,AM1770,,Trigger)</f>
        <v>#VALUE!</v>
      </c>
      <c r="AQ1770" s="102">
        <f>_xll.qlIndexFixing($AR$1,AN1770,,Trigger)</f>
        <v>1.4044587275994081E-2</v>
      </c>
    </row>
    <row r="1771" spans="38:43" ht="11.25" customHeight="1" x14ac:dyDescent="0.25">
      <c r="AL1771" s="57" t="s">
        <v>44</v>
      </c>
      <c r="AM1771" s="56">
        <f>_xll.qlInterestRateIndexFixingDate(IborIndex&amp;Tenor,AN1771,Trigger)</f>
        <v>51705</v>
      </c>
      <c r="AN1771" s="56">
        <f>_xll.qlCalendarAdvance(Calendar,AN1770,AL1771,"f",,Trigger)</f>
        <v>51707</v>
      </c>
      <c r="AO1771" s="56">
        <f>_xll.qlInterestRateIndexMaturity(IborIndex&amp;Tenor,AN1771,Trigger)</f>
        <v>51739</v>
      </c>
      <c r="AP1771" s="102" t="e">
        <f>_xll.qlIndexFixing($Z$5,AM1771,,Trigger)</f>
        <v>#VALUE!</v>
      </c>
      <c r="AQ1771" s="102">
        <f>_xll.qlIndexFixing($AR$1,AN1771,,Trigger)</f>
        <v>1.4046274711800651E-2</v>
      </c>
    </row>
    <row r="1772" spans="38:43" ht="11.25" customHeight="1" x14ac:dyDescent="0.25">
      <c r="AL1772" s="57" t="s">
        <v>44</v>
      </c>
      <c r="AM1772" s="56">
        <f>_xll.qlInterestRateIndexFixingDate(IborIndex&amp;Tenor,AN1772,Trigger)</f>
        <v>51712</v>
      </c>
      <c r="AN1772" s="56">
        <f>_xll.qlCalendarAdvance(Calendar,AN1771,AL1772,"f",,Trigger)</f>
        <v>51714</v>
      </c>
      <c r="AO1772" s="56">
        <f>_xll.qlInterestRateIndexMaturity(IborIndex&amp;Tenor,AN1772,Trigger)</f>
        <v>51746</v>
      </c>
      <c r="AP1772" s="102" t="e">
        <f>_xll.qlIndexFixing($Z$5,AM1772,,Trigger)</f>
        <v>#VALUE!</v>
      </c>
      <c r="AQ1772" s="102">
        <f>_xll.qlIndexFixing($AR$1,AN1772,,Trigger)</f>
        <v>1.4047951804319704E-2</v>
      </c>
    </row>
    <row r="1773" spans="38:43" ht="11.25" customHeight="1" x14ac:dyDescent="0.25">
      <c r="AL1773" s="57" t="s">
        <v>44</v>
      </c>
      <c r="AM1773" s="56">
        <f>_xll.qlInterestRateIndexFixingDate(IborIndex&amp;Tenor,AN1773,Trigger)</f>
        <v>51719</v>
      </c>
      <c r="AN1773" s="56">
        <f>_xll.qlCalendarAdvance(Calendar,AN1772,AL1773,"f",,Trigger)</f>
        <v>51721</v>
      </c>
      <c r="AO1773" s="56">
        <f>_xll.qlInterestRateIndexMaturity(IborIndex&amp;Tenor,AN1773,Trigger)</f>
        <v>51753</v>
      </c>
      <c r="AP1773" s="102" t="e">
        <f>_xll.qlIndexFixing($Z$5,AM1773,,Trigger)</f>
        <v>#VALUE!</v>
      </c>
      <c r="AQ1773" s="102">
        <f>_xll.qlIndexFixing($AR$1,AN1773,,Trigger)</f>
        <v>1.4049618528549303E-2</v>
      </c>
    </row>
    <row r="1774" spans="38:43" ht="11.25" customHeight="1" x14ac:dyDescent="0.25">
      <c r="AL1774" s="57" t="s">
        <v>44</v>
      </c>
      <c r="AM1774" s="56">
        <f>_xll.qlInterestRateIndexFixingDate(IborIndex&amp;Tenor,AN1774,Trigger)</f>
        <v>51726</v>
      </c>
      <c r="AN1774" s="56">
        <f>_xll.qlCalendarAdvance(Calendar,AN1773,AL1774,"f",,Trigger)</f>
        <v>51728</v>
      </c>
      <c r="AO1774" s="56">
        <f>_xll.qlInterestRateIndexMaturity(IborIndex&amp;Tenor,AN1774,Trigger)</f>
        <v>51760</v>
      </c>
      <c r="AP1774" s="102" t="e">
        <f>_xll.qlIndexFixing($Z$5,AM1774,,Trigger)</f>
        <v>#VALUE!</v>
      </c>
      <c r="AQ1774" s="102">
        <f>_xll.qlIndexFixing($AR$1,AN1774,,Trigger)</f>
        <v>1.4051274859500407E-2</v>
      </c>
    </row>
    <row r="1775" spans="38:43" ht="11.25" customHeight="1" x14ac:dyDescent="0.25">
      <c r="AL1775" s="57" t="s">
        <v>44</v>
      </c>
      <c r="AM1775" s="56">
        <f>_xll.qlInterestRateIndexFixingDate(IborIndex&amp;Tenor,AN1775,Trigger)</f>
        <v>51733</v>
      </c>
      <c r="AN1775" s="56">
        <f>_xll.qlCalendarAdvance(Calendar,AN1774,AL1775,"f",,Trigger)</f>
        <v>51735</v>
      </c>
      <c r="AO1775" s="56">
        <f>_xll.qlInterestRateIndexMaturity(IborIndex&amp;Tenor,AN1775,Trigger)</f>
        <v>51767</v>
      </c>
      <c r="AP1775" s="102" t="e">
        <f>_xll.qlIndexFixing($Z$5,AM1775,,Trigger)</f>
        <v>#VALUE!</v>
      </c>
      <c r="AQ1775" s="102">
        <f>_xll.qlIndexFixing($AR$1,AN1775,,Trigger)</f>
        <v>1.4052920772176236E-2</v>
      </c>
    </row>
    <row r="1776" spans="38:43" ht="11.25" customHeight="1" x14ac:dyDescent="0.25">
      <c r="AL1776" s="57" t="s">
        <v>44</v>
      </c>
      <c r="AM1776" s="56">
        <f>_xll.qlInterestRateIndexFixingDate(IborIndex&amp;Tenor,AN1776,Trigger)</f>
        <v>51740</v>
      </c>
      <c r="AN1776" s="56">
        <f>_xll.qlCalendarAdvance(Calendar,AN1775,AL1776,"f",,Trigger)</f>
        <v>51742</v>
      </c>
      <c r="AO1776" s="56">
        <f>_xll.qlInterestRateIndexMaturity(IborIndex&amp;Tenor,AN1776,Trigger)</f>
        <v>51774</v>
      </c>
      <c r="AP1776" s="102" t="e">
        <f>_xll.qlIndexFixing($Z$5,AM1776,,Trigger)</f>
        <v>#VALUE!</v>
      </c>
      <c r="AQ1776" s="102">
        <f>_xll.qlIndexFixing($AR$1,AN1776,,Trigger)</f>
        <v>1.4054166082838826E-2</v>
      </c>
    </row>
    <row r="1777" spans="38:43" ht="11.25" customHeight="1" x14ac:dyDescent="0.25">
      <c r="AL1777" s="57" t="s">
        <v>44</v>
      </c>
      <c r="AM1777" s="56">
        <f>_xll.qlInterestRateIndexFixingDate(IborIndex&amp;Tenor,AN1777,Trigger)</f>
        <v>51747</v>
      </c>
      <c r="AN1777" s="56">
        <f>_xll.qlCalendarAdvance(Calendar,AN1776,AL1777,"f",,Trigger)</f>
        <v>51749</v>
      </c>
      <c r="AO1777" s="56">
        <f>_xll.qlInterestRateIndexMaturity(IborIndex&amp;Tenor,AN1777,Trigger)</f>
        <v>51781</v>
      </c>
      <c r="AP1777" s="102" t="e">
        <f>_xll.qlIndexFixing($Z$5,AM1777,,Trigger)</f>
        <v>#VALUE!</v>
      </c>
      <c r="AQ1777" s="102">
        <f>_xll.qlIndexFixing($AR$1,AN1777,,Trigger)</f>
        <v>1.4055791770404724E-2</v>
      </c>
    </row>
    <row r="1778" spans="38:43" ht="11.25" customHeight="1" x14ac:dyDescent="0.25">
      <c r="AL1778" s="57" t="s">
        <v>44</v>
      </c>
      <c r="AM1778" s="56">
        <f>_xll.qlInterestRateIndexFixingDate(IborIndex&amp;Tenor,AN1778,Trigger)</f>
        <v>51754</v>
      </c>
      <c r="AN1778" s="56">
        <f>_xll.qlCalendarAdvance(Calendar,AN1777,AL1778,"f",,Trigger)</f>
        <v>51756</v>
      </c>
      <c r="AO1778" s="56">
        <f>_xll.qlInterestRateIndexMaturity(IborIndex&amp;Tenor,AN1778,Trigger)</f>
        <v>51788</v>
      </c>
      <c r="AP1778" s="102" t="e">
        <f>_xll.qlIndexFixing($Z$5,AM1778,,Trigger)</f>
        <v>#VALUE!</v>
      </c>
      <c r="AQ1778" s="102">
        <f>_xll.qlIndexFixing($AR$1,AN1778,,Trigger)</f>
        <v>1.4057406966909269E-2</v>
      </c>
    </row>
    <row r="1779" spans="38:43" ht="11.25" customHeight="1" x14ac:dyDescent="0.25">
      <c r="AL1779" s="57" t="s">
        <v>44</v>
      </c>
      <c r="AM1779" s="56">
        <f>_xll.qlInterestRateIndexFixingDate(IborIndex&amp;Tenor,AN1779,Trigger)</f>
        <v>51761</v>
      </c>
      <c r="AN1779" s="56">
        <f>_xll.qlCalendarAdvance(Calendar,AN1778,AL1779,"f",,Trigger)</f>
        <v>51763</v>
      </c>
      <c r="AO1779" s="56">
        <f>_xll.qlInterestRateIndexMaturity(IborIndex&amp;Tenor,AN1779,Trigger)</f>
        <v>51795</v>
      </c>
      <c r="AP1779" s="102" t="e">
        <f>_xll.qlIndexFixing($Z$5,AM1779,,Trigger)</f>
        <v>#VALUE!</v>
      </c>
      <c r="AQ1779" s="102">
        <f>_xll.qlIndexFixing($AR$1,AN1779,,Trigger)</f>
        <v>1.4059011647345798E-2</v>
      </c>
    </row>
    <row r="1780" spans="38:43" ht="11.25" customHeight="1" x14ac:dyDescent="0.25">
      <c r="AL1780" s="57" t="s">
        <v>44</v>
      </c>
      <c r="AM1780" s="56">
        <f>_xll.qlInterestRateIndexFixingDate(IborIndex&amp;Tenor,AN1780,Trigger)</f>
        <v>51768</v>
      </c>
      <c r="AN1780" s="56">
        <f>_xll.qlCalendarAdvance(Calendar,AN1779,AL1780,"f",,Trigger)</f>
        <v>51770</v>
      </c>
      <c r="AO1780" s="56">
        <f>_xll.qlInterestRateIndexMaturity(IborIndex&amp;Tenor,AN1780,Trigger)</f>
        <v>51802</v>
      </c>
      <c r="AP1780" s="102" t="e">
        <f>_xll.qlIndexFixing($Z$5,AM1780,,Trigger)</f>
        <v>#VALUE!</v>
      </c>
      <c r="AQ1780" s="102">
        <f>_xll.qlIndexFixing($AR$1,AN1780,,Trigger)</f>
        <v>1.4060993186652458E-2</v>
      </c>
    </row>
    <row r="1781" spans="38:43" ht="11.25" customHeight="1" x14ac:dyDescent="0.25">
      <c r="AL1781" s="57" t="s">
        <v>44</v>
      </c>
      <c r="AM1781" s="56">
        <f>_xll.qlInterestRateIndexFixingDate(IborIndex&amp;Tenor,AN1781,Trigger)</f>
        <v>51775</v>
      </c>
      <c r="AN1781" s="56">
        <f>_xll.qlCalendarAdvance(Calendar,AN1780,AL1781,"f",,Trigger)</f>
        <v>51777</v>
      </c>
      <c r="AO1781" s="56">
        <f>_xll.qlInterestRateIndexMaturity(IborIndex&amp;Tenor,AN1781,Trigger)</f>
        <v>51809</v>
      </c>
      <c r="AP1781" s="102" t="e">
        <f>_xll.qlIndexFixing($Z$5,AM1781,,Trigger)</f>
        <v>#VALUE!</v>
      </c>
      <c r="AQ1781" s="102">
        <f>_xll.qlIndexFixing($AR$1,AN1781,,Trigger)</f>
        <v>1.4062576064803592E-2</v>
      </c>
    </row>
    <row r="1782" spans="38:43" ht="11.25" customHeight="1" x14ac:dyDescent="0.25">
      <c r="AL1782" s="57" t="s">
        <v>44</v>
      </c>
      <c r="AM1782" s="56">
        <f>_xll.qlInterestRateIndexFixingDate(IborIndex&amp;Tenor,AN1782,Trigger)</f>
        <v>51782</v>
      </c>
      <c r="AN1782" s="56">
        <f>_xll.qlCalendarAdvance(Calendar,AN1781,AL1782,"f",,Trigger)</f>
        <v>51784</v>
      </c>
      <c r="AO1782" s="56">
        <f>_xll.qlInterestRateIndexMaturity(IborIndex&amp;Tenor,AN1782,Trigger)</f>
        <v>51816</v>
      </c>
      <c r="AP1782" s="102" t="e">
        <f>_xll.qlIndexFixing($Z$5,AM1782,,Trigger)</f>
        <v>#VALUE!</v>
      </c>
      <c r="AQ1782" s="102">
        <f>_xll.qlIndexFixing($AR$1,AN1782,,Trigger)</f>
        <v>1.4064148349722626E-2</v>
      </c>
    </row>
    <row r="1783" spans="38:43" ht="11.25" customHeight="1" x14ac:dyDescent="0.25">
      <c r="AL1783" s="57" t="s">
        <v>44</v>
      </c>
      <c r="AM1783" s="56">
        <f>_xll.qlInterestRateIndexFixingDate(IborIndex&amp;Tenor,AN1783,Trigger)</f>
        <v>51789</v>
      </c>
      <c r="AN1783" s="56">
        <f>_xll.qlCalendarAdvance(Calendar,AN1782,AL1783,"f",,Trigger)</f>
        <v>51791</v>
      </c>
      <c r="AO1783" s="56">
        <f>_xll.qlInterestRateIndexMaturity(IborIndex&amp;Tenor,AN1783,Trigger)</f>
        <v>51823</v>
      </c>
      <c r="AP1783" s="102" t="e">
        <f>_xll.qlIndexFixing($Z$5,AM1783,,Trigger)</f>
        <v>#VALUE!</v>
      </c>
      <c r="AQ1783" s="102">
        <f>_xll.qlIndexFixing($AR$1,AN1783,,Trigger)</f>
        <v>1.4065710016412783E-2</v>
      </c>
    </row>
    <row r="1784" spans="38:43" ht="11.25" customHeight="1" x14ac:dyDescent="0.25">
      <c r="AL1784" s="57" t="s">
        <v>44</v>
      </c>
      <c r="AM1784" s="56">
        <f>_xll.qlInterestRateIndexFixingDate(IborIndex&amp;Tenor,AN1784,Trigger)</f>
        <v>51796</v>
      </c>
      <c r="AN1784" s="56">
        <f>_xll.qlCalendarAdvance(Calendar,AN1783,AL1784,"f",,Trigger)</f>
        <v>51798</v>
      </c>
      <c r="AO1784" s="56">
        <f>_xll.qlInterestRateIndexMaturity(IborIndex&amp;Tenor,AN1784,Trigger)</f>
        <v>51830</v>
      </c>
      <c r="AP1784" s="102" t="e">
        <f>_xll.qlIndexFixing($Z$5,AM1784,,Trigger)</f>
        <v>#VALUE!</v>
      </c>
      <c r="AQ1784" s="102">
        <f>_xll.qlIndexFixing($AR$1,AN1784,,Trigger)</f>
        <v>1.4067261039879864E-2</v>
      </c>
    </row>
    <row r="1785" spans="38:43" ht="11.25" customHeight="1" x14ac:dyDescent="0.25">
      <c r="AL1785" s="57" t="s">
        <v>44</v>
      </c>
      <c r="AM1785" s="56">
        <f>_xll.qlInterestRateIndexFixingDate(IborIndex&amp;Tenor,AN1785,Trigger)</f>
        <v>51803</v>
      </c>
      <c r="AN1785" s="56">
        <f>_xll.qlCalendarAdvance(Calendar,AN1784,AL1785,"f",,Trigger)</f>
        <v>51805</v>
      </c>
      <c r="AO1785" s="56">
        <f>_xll.qlInterestRateIndexMaturity(IborIndex&amp;Tenor,AN1785,Trigger)</f>
        <v>51834</v>
      </c>
      <c r="AP1785" s="102" t="e">
        <f>_xll.qlIndexFixing($Z$5,AM1785,,Trigger)</f>
        <v>#VALUE!</v>
      </c>
      <c r="AQ1785" s="102">
        <f>_xll.qlIndexFixing($AR$1,AN1785,,Trigger)</f>
        <v>1.4068417493045438E-2</v>
      </c>
    </row>
    <row r="1786" spans="38:43" ht="11.25" customHeight="1" x14ac:dyDescent="0.25">
      <c r="AL1786" s="57" t="s">
        <v>44</v>
      </c>
      <c r="AM1786" s="56">
        <f>_xll.qlInterestRateIndexFixingDate(IborIndex&amp;Tenor,AN1786,Trigger)</f>
        <v>51810</v>
      </c>
      <c r="AN1786" s="56">
        <f>_xll.qlCalendarAdvance(Calendar,AN1785,AL1786,"f",,Trigger)</f>
        <v>51812</v>
      </c>
      <c r="AO1786" s="56">
        <f>_xll.qlInterestRateIndexMaturity(IborIndex&amp;Tenor,AN1786,Trigger)</f>
        <v>51844</v>
      </c>
      <c r="AP1786" s="102" t="e">
        <f>_xll.qlIndexFixing($Z$5,AM1786,,Trigger)</f>
        <v>#VALUE!</v>
      </c>
      <c r="AQ1786" s="102">
        <f>_xll.qlIndexFixing($AR$1,AN1786,,Trigger)</f>
        <v>1.4069947861237608E-2</v>
      </c>
    </row>
    <row r="1787" spans="38:43" ht="11.25" customHeight="1" x14ac:dyDescent="0.25">
      <c r="AL1787" s="57" t="s">
        <v>44</v>
      </c>
      <c r="AM1787" s="56">
        <f>_xll.qlInterestRateIndexFixingDate(IborIndex&amp;Tenor,AN1787,Trigger)</f>
        <v>51817</v>
      </c>
      <c r="AN1787" s="56">
        <f>_xll.qlCalendarAdvance(Calendar,AN1786,AL1787,"f",,Trigger)</f>
        <v>51819</v>
      </c>
      <c r="AO1787" s="56">
        <f>_xll.qlInterestRateIndexMaturity(IborIndex&amp;Tenor,AN1787,Trigger)</f>
        <v>51851</v>
      </c>
      <c r="AP1787" s="102" t="e">
        <f>_xll.qlIndexFixing($Z$5,AM1787,,Trigger)</f>
        <v>#VALUE!</v>
      </c>
      <c r="AQ1787" s="102">
        <f>_xll.qlIndexFixing($AR$1,AN1787,,Trigger)</f>
        <v>1.407146751342303E-2</v>
      </c>
    </row>
    <row r="1788" spans="38:43" ht="11.25" customHeight="1" x14ac:dyDescent="0.25">
      <c r="AL1788" s="57" t="s">
        <v>44</v>
      </c>
      <c r="AM1788" s="56">
        <f>_xll.qlInterestRateIndexFixingDate(IborIndex&amp;Tenor,AN1788,Trigger)</f>
        <v>51824</v>
      </c>
      <c r="AN1788" s="56">
        <f>_xll.qlCalendarAdvance(Calendar,AN1787,AL1788,"f",,Trigger)</f>
        <v>51826</v>
      </c>
      <c r="AO1788" s="56">
        <f>_xll.qlInterestRateIndexMaturity(IborIndex&amp;Tenor,AN1788,Trigger)</f>
        <v>51858</v>
      </c>
      <c r="AP1788" s="102" t="e">
        <f>_xll.qlIndexFixing($Z$5,AM1788,,Trigger)</f>
        <v>#VALUE!</v>
      </c>
      <c r="AQ1788" s="102">
        <f>_xll.qlIndexFixing($AR$1,AN1788,,Trigger)</f>
        <v>1.4073739920751338E-2</v>
      </c>
    </row>
    <row r="1789" spans="38:43" ht="11.25" customHeight="1" x14ac:dyDescent="0.25">
      <c r="AL1789" s="57" t="s">
        <v>44</v>
      </c>
      <c r="AM1789" s="56">
        <f>_xll.qlInterestRateIndexFixingDate(IborIndex&amp;Tenor,AN1789,Trigger)</f>
        <v>51831</v>
      </c>
      <c r="AN1789" s="56">
        <f>_xll.qlCalendarAdvance(Calendar,AN1788,AL1789,"f",,Trigger)</f>
        <v>51833</v>
      </c>
      <c r="AO1789" s="56">
        <f>_xll.qlInterestRateIndexMaturity(IborIndex&amp;Tenor,AN1789,Trigger)</f>
        <v>51865</v>
      </c>
      <c r="AP1789" s="102" t="e">
        <f>_xll.qlIndexFixing($Z$5,AM1789,,Trigger)</f>
        <v>#VALUE!</v>
      </c>
      <c r="AQ1789" s="102">
        <f>_xll.qlIndexFixing($AR$1,AN1789,,Trigger)</f>
        <v>1.4074855634090153E-2</v>
      </c>
    </row>
    <row r="1790" spans="38:43" ht="11.25" customHeight="1" x14ac:dyDescent="0.25">
      <c r="AL1790" s="57" t="s">
        <v>44</v>
      </c>
      <c r="AM1790" s="56">
        <f>_xll.qlInterestRateIndexFixingDate(IborIndex&amp;Tenor,AN1790,Trigger)</f>
        <v>51838</v>
      </c>
      <c r="AN1790" s="56">
        <f>_xll.qlCalendarAdvance(Calendar,AN1789,AL1790,"f",,Trigger)</f>
        <v>51840</v>
      </c>
      <c r="AO1790" s="56">
        <f>_xll.qlInterestRateIndexMaturity(IborIndex&amp;Tenor,AN1790,Trigger)</f>
        <v>51872</v>
      </c>
      <c r="AP1790" s="102" t="e">
        <f>_xll.qlIndexFixing($Z$5,AM1790,,Trigger)</f>
        <v>#VALUE!</v>
      </c>
      <c r="AQ1790" s="102">
        <f>_xll.qlIndexFixing($AR$1,AN1790,,Trigger)</f>
        <v>1.4076342273348301E-2</v>
      </c>
    </row>
    <row r="1791" spans="38:43" ht="11.25" customHeight="1" x14ac:dyDescent="0.25">
      <c r="AL1791" s="57" t="s">
        <v>44</v>
      </c>
      <c r="AM1791" s="56">
        <f>_xll.qlInterestRateIndexFixingDate(IborIndex&amp;Tenor,AN1791,Trigger)</f>
        <v>51845</v>
      </c>
      <c r="AN1791" s="56">
        <f>_xll.qlCalendarAdvance(Calendar,AN1790,AL1791,"f",,Trigger)</f>
        <v>51847</v>
      </c>
      <c r="AO1791" s="56">
        <f>_xll.qlInterestRateIndexMaturity(IborIndex&amp;Tenor,AN1791,Trigger)</f>
        <v>51879</v>
      </c>
      <c r="AP1791" s="102" t="e">
        <f>_xll.qlIndexFixing($Z$5,AM1791,,Trigger)</f>
        <v>#VALUE!</v>
      </c>
      <c r="AQ1791" s="102">
        <f>_xll.qlIndexFixing($AR$1,AN1791,,Trigger)</f>
        <v>1.4077818094423971E-2</v>
      </c>
    </row>
    <row r="1792" spans="38:43" ht="11.25" customHeight="1" x14ac:dyDescent="0.25">
      <c r="AL1792" s="57" t="s">
        <v>44</v>
      </c>
      <c r="AM1792" s="56">
        <f>_xll.qlInterestRateIndexFixingDate(IborIndex&amp;Tenor,AN1792,Trigger)</f>
        <v>51852</v>
      </c>
      <c r="AN1792" s="56">
        <f>_xll.qlCalendarAdvance(Calendar,AN1791,AL1792,"f",,Trigger)</f>
        <v>51854</v>
      </c>
      <c r="AO1792" s="56">
        <f>_xll.qlInterestRateIndexMaturity(IborIndex&amp;Tenor,AN1792,Trigger)</f>
        <v>51886</v>
      </c>
      <c r="AP1792" s="102" t="e">
        <f>_xll.qlIndexFixing($Z$5,AM1792,,Trigger)</f>
        <v>#VALUE!</v>
      </c>
      <c r="AQ1792" s="102">
        <f>_xll.qlIndexFixing($AR$1,AN1792,,Trigger)</f>
        <v>1.4079283072322962E-2</v>
      </c>
    </row>
    <row r="1793" spans="38:43" ht="11.25" customHeight="1" x14ac:dyDescent="0.25">
      <c r="AL1793" s="57" t="s">
        <v>44</v>
      </c>
      <c r="AM1793" s="56">
        <f>_xll.qlInterestRateIndexFixingDate(IborIndex&amp;Tenor,AN1793,Trigger)</f>
        <v>51858</v>
      </c>
      <c r="AN1793" s="56">
        <f>_xll.qlCalendarAdvance(Calendar,AN1792,AL1793,"f",,Trigger)</f>
        <v>51862</v>
      </c>
      <c r="AO1793" s="56">
        <f>_xll.qlInterestRateIndexMaturity(IborIndex&amp;Tenor,AN1793,Trigger)</f>
        <v>51893</v>
      </c>
      <c r="AP1793" s="102" t="e">
        <f>_xll.qlIndexFixing($Z$5,AM1793,,Trigger)</f>
        <v>#VALUE!</v>
      </c>
      <c r="AQ1793" s="102">
        <f>_xll.qlIndexFixing($AR$1,AN1793,,Trigger)</f>
        <v>1.4080944023361604E-2</v>
      </c>
    </row>
    <row r="1794" spans="38:43" ht="11.25" customHeight="1" x14ac:dyDescent="0.25">
      <c r="AL1794" s="57" t="s">
        <v>44</v>
      </c>
      <c r="AM1794" s="56">
        <f>_xll.qlInterestRateIndexFixingDate(IborIndex&amp;Tenor,AN1794,Trigger)</f>
        <v>51866</v>
      </c>
      <c r="AN1794" s="56">
        <f>_xll.qlCalendarAdvance(Calendar,AN1793,AL1794,"f",,Trigger)</f>
        <v>51869</v>
      </c>
      <c r="AO1794" s="56">
        <f>_xll.qlInterestRateIndexMaturity(IborIndex&amp;Tenor,AN1794,Trigger)</f>
        <v>51900</v>
      </c>
      <c r="AP1794" s="102" t="e">
        <f>_xll.qlIndexFixing($Z$5,AM1794,,Trigger)</f>
        <v>#VALUE!</v>
      </c>
      <c r="AQ1794" s="102">
        <f>_xll.qlIndexFixing($AR$1,AN1794,,Trigger)</f>
        <v>1.4082385681720747E-2</v>
      </c>
    </row>
    <row r="1795" spans="38:43" ht="11.25" customHeight="1" x14ac:dyDescent="0.25">
      <c r="AL1795" s="57" t="s">
        <v>44</v>
      </c>
      <c r="AM1795" s="56">
        <f>_xll.qlInterestRateIndexFixingDate(IborIndex&amp;Tenor,AN1795,Trigger)</f>
        <v>51874</v>
      </c>
      <c r="AN1795" s="56">
        <f>_xll.qlCalendarAdvance(Calendar,AN1794,AL1795,"f",,Trigger)</f>
        <v>51876</v>
      </c>
      <c r="AO1795" s="56">
        <f>_xll.qlInterestRateIndexMaturity(IborIndex&amp;Tenor,AN1795,Trigger)</f>
        <v>51907</v>
      </c>
      <c r="AP1795" s="102" t="e">
        <f>_xll.qlIndexFixing($Z$5,AM1795,,Trigger)</f>
        <v>#VALUE!</v>
      </c>
      <c r="AQ1795" s="102">
        <f>_xll.qlIndexFixing($AR$1,AN1795,,Trigger)</f>
        <v>1.4083816418351852E-2</v>
      </c>
    </row>
    <row r="1796" spans="38:43" ht="11.25" customHeight="1" x14ac:dyDescent="0.25">
      <c r="AL1796" s="57" t="s">
        <v>44</v>
      </c>
      <c r="AM1796" s="56">
        <f>_xll.qlInterestRateIndexFixingDate(IborIndex&amp;Tenor,AN1796,Trigger)</f>
        <v>51881</v>
      </c>
      <c r="AN1796" s="56">
        <f>_xll.qlCalendarAdvance(Calendar,AN1795,AL1796,"f",,Trigger)</f>
        <v>51883</v>
      </c>
      <c r="AO1796" s="56">
        <f>_xll.qlInterestRateIndexMaturity(IborIndex&amp;Tenor,AN1796,Trigger)</f>
        <v>51914</v>
      </c>
      <c r="AP1796" s="102" t="e">
        <f>_xll.qlIndexFixing($Z$5,AM1796,,Trigger)</f>
        <v>#VALUE!</v>
      </c>
      <c r="AQ1796" s="102">
        <f>_xll.qlIndexFixing($AR$1,AN1796,,Trigger)</f>
        <v>1.4085236208260719E-2</v>
      </c>
    </row>
    <row r="1797" spans="38:43" ht="11.25" customHeight="1" x14ac:dyDescent="0.25">
      <c r="AL1797" s="57" t="s">
        <v>44</v>
      </c>
      <c r="AM1797" s="56">
        <f>_xll.qlInterestRateIndexFixingDate(IborIndex&amp;Tenor,AN1797,Trigger)</f>
        <v>51888</v>
      </c>
      <c r="AN1797" s="56">
        <f>_xll.qlCalendarAdvance(Calendar,AN1796,AL1797,"f",,Trigger)</f>
        <v>51890</v>
      </c>
      <c r="AO1797" s="56">
        <f>_xll.qlInterestRateIndexMaturity(IborIndex&amp;Tenor,AN1797,Trigger)</f>
        <v>51921</v>
      </c>
      <c r="AP1797" s="102" t="e">
        <f>_xll.qlIndexFixing($Z$5,AM1797,,Trigger)</f>
        <v>#VALUE!</v>
      </c>
      <c r="AQ1797" s="102">
        <f>_xll.qlIndexFixing($AR$1,AN1797,,Trigger)</f>
        <v>1.4086645026458303E-2</v>
      </c>
    </row>
    <row r="1798" spans="38:43" ht="11.25" customHeight="1" x14ac:dyDescent="0.25">
      <c r="AL1798" s="57" t="s">
        <v>44</v>
      </c>
      <c r="AM1798" s="56">
        <f>_xll.qlInterestRateIndexFixingDate(IborIndex&amp;Tenor,AN1798,Trigger)</f>
        <v>51895</v>
      </c>
      <c r="AN1798" s="56">
        <f>_xll.qlCalendarAdvance(Calendar,AN1797,AL1798,"f",,Trigger)</f>
        <v>51897</v>
      </c>
      <c r="AO1798" s="56">
        <f>_xll.qlInterestRateIndexMaturity(IborIndex&amp;Tenor,AN1798,Trigger)</f>
        <v>51925</v>
      </c>
      <c r="AP1798" s="102" t="e">
        <f>_xll.qlIndexFixing($Z$5,AM1798,,Trigger)</f>
        <v>#VALUE!</v>
      </c>
      <c r="AQ1798" s="102">
        <f>_xll.qlIndexFixing($AR$1,AN1798,,Trigger)</f>
        <v>1.4086919330607652E-2</v>
      </c>
    </row>
    <row r="1799" spans="38:43" ht="11.25" customHeight="1" x14ac:dyDescent="0.25">
      <c r="AL1799" s="57" t="s">
        <v>44</v>
      </c>
      <c r="AM1799" s="56">
        <f>_xll.qlInterestRateIndexFixingDate(IborIndex&amp;Tenor,AN1799,Trigger)</f>
        <v>51902</v>
      </c>
      <c r="AN1799" s="56">
        <f>_xll.qlCalendarAdvance(Calendar,AN1798,AL1799,"f",,Trigger)</f>
        <v>51904</v>
      </c>
      <c r="AO1799" s="56">
        <f>_xll.qlInterestRateIndexMaturity(IborIndex&amp;Tenor,AN1799,Trigger)</f>
        <v>51932</v>
      </c>
      <c r="AP1799" s="102" t="e">
        <f>_xll.qlIndexFixing($Z$5,AM1799,,Trigger)</f>
        <v>#VALUE!</v>
      </c>
      <c r="AQ1799" s="102">
        <f>_xll.qlIndexFixing($AR$1,AN1799,,Trigger)</f>
        <v>1.4088308335061963E-2</v>
      </c>
    </row>
    <row r="1800" spans="38:43" ht="11.25" customHeight="1" x14ac:dyDescent="0.25">
      <c r="AL1800" s="57" t="s">
        <v>44</v>
      </c>
      <c r="AM1800" s="56">
        <f>_xll.qlInterestRateIndexFixingDate(IborIndex&amp;Tenor,AN1800,Trigger)</f>
        <v>51909</v>
      </c>
      <c r="AN1800" s="56">
        <f>_xll.qlCalendarAdvance(Calendar,AN1799,AL1800,"f",,Trigger)</f>
        <v>51911</v>
      </c>
      <c r="AO1800" s="56">
        <f>_xll.qlInterestRateIndexMaturity(IborIndex&amp;Tenor,AN1800,Trigger)</f>
        <v>51939</v>
      </c>
      <c r="AP1800" s="102" t="e">
        <f>_xll.qlIndexFixing($Z$5,AM1800,,Trigger)</f>
        <v>#VALUE!</v>
      </c>
      <c r="AQ1800" s="102">
        <f>_xll.qlIndexFixing($AR$1,AN1800,,Trigger)</f>
        <v>1.4089686299455981E-2</v>
      </c>
    </row>
    <row r="1801" spans="38:43" ht="11.25" customHeight="1" x14ac:dyDescent="0.25">
      <c r="AL1801" s="57" t="s">
        <v>44</v>
      </c>
      <c r="AM1801" s="56">
        <f>_xll.qlInterestRateIndexFixingDate(IborIndex&amp;Tenor,AN1801,Trigger)</f>
        <v>51916</v>
      </c>
      <c r="AN1801" s="56">
        <f>_xll.qlCalendarAdvance(Calendar,AN1800,AL1801,"f",,Trigger)</f>
        <v>51918</v>
      </c>
      <c r="AO1801" s="56">
        <f>_xll.qlInterestRateIndexMaturity(IborIndex&amp;Tenor,AN1801,Trigger)</f>
        <v>51946</v>
      </c>
      <c r="AP1801" s="102" t="e">
        <f>_xll.qlIndexFixing($Z$5,AM1801,,Trigger)</f>
        <v>#VALUE!</v>
      </c>
      <c r="AQ1801" s="102">
        <f>_xll.qlIndexFixing($AR$1,AN1801,,Trigger)</f>
        <v>1.4091053198795413E-2</v>
      </c>
    </row>
    <row r="1802" spans="38:43" ht="11.25" customHeight="1" x14ac:dyDescent="0.25">
      <c r="AL1802" s="57" t="s">
        <v>44</v>
      </c>
      <c r="AM1802" s="56">
        <f>_xll.qlInterestRateIndexFixingDate(IborIndex&amp;Tenor,AN1802,Trigger)</f>
        <v>51923</v>
      </c>
      <c r="AN1802" s="56">
        <f>_xll.qlCalendarAdvance(Calendar,AN1801,AL1802,"f",,Trigger)</f>
        <v>51925</v>
      </c>
      <c r="AO1802" s="56">
        <f>_xll.qlInterestRateIndexMaturity(IborIndex&amp;Tenor,AN1802,Trigger)</f>
        <v>51956</v>
      </c>
      <c r="AP1802" s="102" t="e">
        <f>_xll.qlIndexFixing($Z$5,AM1802,,Trigger)</f>
        <v>#VALUE!</v>
      </c>
      <c r="AQ1802" s="102">
        <f>_xll.qlIndexFixing($AR$1,AN1802,,Trigger)</f>
        <v>1.409500902223166E-2</v>
      </c>
    </row>
    <row r="1803" spans="38:43" ht="11.25" customHeight="1" x14ac:dyDescent="0.25">
      <c r="AL1803" s="57" t="s">
        <v>44</v>
      </c>
      <c r="AM1803" s="56">
        <f>_xll.qlInterestRateIndexFixingDate(IborIndex&amp;Tenor,AN1803,Trigger)</f>
        <v>51930</v>
      </c>
      <c r="AN1803" s="56">
        <f>_xll.qlCalendarAdvance(Calendar,AN1802,AL1803,"f",,Trigger)</f>
        <v>51932</v>
      </c>
      <c r="AO1803" s="56">
        <f>_xll.qlInterestRateIndexMaturity(IborIndex&amp;Tenor,AN1803,Trigger)</f>
        <v>51964</v>
      </c>
      <c r="AP1803" s="102" t="e">
        <f>_xll.qlIndexFixing($Z$5,AM1803,,Trigger)</f>
        <v>#VALUE!</v>
      </c>
      <c r="AQ1803" s="102">
        <f>_xll.qlIndexFixing($AR$1,AN1803,,Trigger)</f>
        <v>1.4094866129928546E-2</v>
      </c>
    </row>
    <row r="1804" spans="38:43" ht="11.25" customHeight="1" x14ac:dyDescent="0.25">
      <c r="AL1804" s="57" t="s">
        <v>44</v>
      </c>
      <c r="AM1804" s="56">
        <f>_xll.qlInterestRateIndexFixingDate(IborIndex&amp;Tenor,AN1804,Trigger)</f>
        <v>51937</v>
      </c>
      <c r="AN1804" s="56">
        <f>_xll.qlCalendarAdvance(Calendar,AN1803,AL1804,"f",,Trigger)</f>
        <v>51939</v>
      </c>
      <c r="AO1804" s="56">
        <f>_xll.qlInterestRateIndexMaturity(IborIndex&amp;Tenor,AN1804,Trigger)</f>
        <v>51970</v>
      </c>
      <c r="AP1804" s="102" t="e">
        <f>_xll.qlIndexFixing($Z$5,AM1804,,Trigger)</f>
        <v>#VALUE!</v>
      </c>
      <c r="AQ1804" s="102">
        <f>_xll.qlIndexFixing($AR$1,AN1804,,Trigger)</f>
        <v>1.409619744628119E-2</v>
      </c>
    </row>
    <row r="1805" spans="38:43" ht="11.25" customHeight="1" x14ac:dyDescent="0.25">
      <c r="AL1805" s="57" t="s">
        <v>44</v>
      </c>
      <c r="AM1805" s="56">
        <f>_xll.qlInterestRateIndexFixingDate(IborIndex&amp;Tenor,AN1805,Trigger)</f>
        <v>51944</v>
      </c>
      <c r="AN1805" s="56">
        <f>_xll.qlCalendarAdvance(Calendar,AN1804,AL1805,"f",,Trigger)</f>
        <v>51946</v>
      </c>
      <c r="AO1805" s="56">
        <f>_xll.qlInterestRateIndexMaturity(IborIndex&amp;Tenor,AN1805,Trigger)</f>
        <v>51977</v>
      </c>
      <c r="AP1805" s="102" t="e">
        <f>_xll.qlIndexFixing($Z$5,AM1805,,Trigger)</f>
        <v>#VALUE!</v>
      </c>
      <c r="AQ1805" s="102">
        <f>_xll.qlIndexFixing($AR$1,AN1805,,Trigger)</f>
        <v>1.4097517590966372E-2</v>
      </c>
    </row>
    <row r="1806" spans="38:43" ht="11.25" customHeight="1" x14ac:dyDescent="0.25">
      <c r="AL1806" s="57" t="s">
        <v>44</v>
      </c>
      <c r="AM1806" s="56">
        <f>_xll.qlInterestRateIndexFixingDate(IborIndex&amp;Tenor,AN1806,Trigger)</f>
        <v>51951</v>
      </c>
      <c r="AN1806" s="56">
        <f>_xll.qlCalendarAdvance(Calendar,AN1805,AL1806,"f",,Trigger)</f>
        <v>51953</v>
      </c>
      <c r="AO1806" s="56">
        <f>_xll.qlInterestRateIndexMaturity(IborIndex&amp;Tenor,AN1806,Trigger)</f>
        <v>51984</v>
      </c>
      <c r="AP1806" s="102" t="e">
        <f>_xll.qlIndexFixing($Z$5,AM1806,,Trigger)</f>
        <v>#VALUE!</v>
      </c>
      <c r="AQ1806" s="102">
        <f>_xll.qlIndexFixing($AR$1,AN1806,,Trigger)</f>
        <v>1.4098826538992469E-2</v>
      </c>
    </row>
    <row r="1807" spans="38:43" ht="11.25" customHeight="1" x14ac:dyDescent="0.25">
      <c r="AL1807" s="57" t="s">
        <v>44</v>
      </c>
      <c r="AM1807" s="56">
        <f>_xll.qlInterestRateIndexFixingDate(IborIndex&amp;Tenor,AN1807,Trigger)</f>
        <v>51958</v>
      </c>
      <c r="AN1807" s="56">
        <f>_xll.qlCalendarAdvance(Calendar,AN1806,AL1807,"f",,Trigger)</f>
        <v>51964</v>
      </c>
      <c r="AO1807" s="56">
        <f>_xll.qlInterestRateIndexMaturity(IborIndex&amp;Tenor,AN1807,Trigger)</f>
        <v>51994</v>
      </c>
      <c r="AP1807" s="102" t="e">
        <f>_xll.qlIndexFixing($Z$5,AM1807,,Trigger)</f>
        <v>#VALUE!</v>
      </c>
      <c r="AQ1807" s="102">
        <f>_xll.qlIndexFixing($AR$1,AN1807,,Trigger)</f>
        <v>1.4100860451579933E-2</v>
      </c>
    </row>
    <row r="1808" spans="38:43" ht="11.25" customHeight="1" x14ac:dyDescent="0.25">
      <c r="AL1808" s="57" t="s">
        <v>44</v>
      </c>
      <c r="AM1808" s="56">
        <f>_xll.qlInterestRateIndexFixingDate(IborIndex&amp;Tenor,AN1808,Trigger)</f>
        <v>51967</v>
      </c>
      <c r="AN1808" s="56">
        <f>_xll.qlCalendarAdvance(Calendar,AN1807,AL1808,"f",,Trigger)</f>
        <v>51971</v>
      </c>
      <c r="AO1808" s="56">
        <f>_xll.qlInterestRateIndexMaturity(IborIndex&amp;Tenor,AN1808,Trigger)</f>
        <v>52001</v>
      </c>
      <c r="AP1808" s="102" t="e">
        <f>_xll.qlIndexFixing($Z$5,AM1808,,Trigger)</f>
        <v>#VALUE!</v>
      </c>
      <c r="AQ1808" s="102">
        <f>_xll.qlIndexFixing($AR$1,AN1808,,Trigger)</f>
        <v>1.4102142957451436E-2</v>
      </c>
    </row>
    <row r="1809" spans="38:43" ht="11.25" customHeight="1" x14ac:dyDescent="0.25">
      <c r="AL1809" s="57" t="s">
        <v>44</v>
      </c>
      <c r="AM1809" s="56">
        <f>_xll.qlInterestRateIndexFixingDate(IborIndex&amp;Tenor,AN1809,Trigger)</f>
        <v>51974</v>
      </c>
      <c r="AN1809" s="56">
        <f>_xll.qlCalendarAdvance(Calendar,AN1808,AL1809,"f",,Trigger)</f>
        <v>51978</v>
      </c>
      <c r="AO1809" s="56">
        <f>_xll.qlInterestRateIndexMaturity(IborIndex&amp;Tenor,AN1809,Trigger)</f>
        <v>52008</v>
      </c>
      <c r="AP1809" s="102" t="e">
        <f>_xll.qlIndexFixing($Z$5,AM1809,,Trigger)</f>
        <v>#VALUE!</v>
      </c>
      <c r="AQ1809" s="102">
        <f>_xll.qlIndexFixing($AR$1,AN1809,,Trigger)</f>
        <v>1.4103414182314311E-2</v>
      </c>
    </row>
    <row r="1810" spans="38:43" ht="11.25" customHeight="1" x14ac:dyDescent="0.25">
      <c r="AL1810" s="57" t="s">
        <v>44</v>
      </c>
      <c r="AM1810" s="56">
        <f>_xll.qlInterestRateIndexFixingDate(IborIndex&amp;Tenor,AN1810,Trigger)</f>
        <v>51981</v>
      </c>
      <c r="AN1810" s="56">
        <f>_xll.qlCalendarAdvance(Calendar,AN1809,AL1810,"f",,Trigger)</f>
        <v>51985</v>
      </c>
      <c r="AO1810" s="56">
        <f>_xll.qlInterestRateIndexMaturity(IborIndex&amp;Tenor,AN1810,Trigger)</f>
        <v>52015</v>
      </c>
      <c r="AP1810" s="102" t="e">
        <f>_xll.qlIndexFixing($Z$5,AM1810,,Trigger)</f>
        <v>#VALUE!</v>
      </c>
      <c r="AQ1810" s="102">
        <f>_xll.qlIndexFixing($AR$1,AN1810,,Trigger)</f>
        <v>1.4104488076592491E-2</v>
      </c>
    </row>
    <row r="1811" spans="38:43" ht="11.25" customHeight="1" x14ac:dyDescent="0.25">
      <c r="AL1811" s="57" t="s">
        <v>44</v>
      </c>
      <c r="AM1811" s="56">
        <f>_xll.qlInterestRateIndexFixingDate(IborIndex&amp;Tenor,AN1811,Trigger)</f>
        <v>51988</v>
      </c>
      <c r="AN1811" s="56">
        <f>_xll.qlCalendarAdvance(Calendar,AN1810,AL1811,"f",,Trigger)</f>
        <v>51992</v>
      </c>
      <c r="AO1811" s="56">
        <f>_xll.qlInterestRateIndexMaturity(IborIndex&amp;Tenor,AN1811,Trigger)</f>
        <v>52023</v>
      </c>
      <c r="AP1811" s="102" t="e">
        <f>_xll.qlIndexFixing($Z$5,AM1811,,Trigger)</f>
        <v>#VALUE!</v>
      </c>
      <c r="AQ1811" s="102">
        <f>_xll.qlIndexFixing($AR$1,AN1811,,Trigger)</f>
        <v>1.4105922689049144E-2</v>
      </c>
    </row>
    <row r="1812" spans="38:43" ht="11.25" customHeight="1" x14ac:dyDescent="0.25">
      <c r="AL1812" s="57" t="s">
        <v>44</v>
      </c>
      <c r="AM1812" s="56">
        <f>_xll.qlInterestRateIndexFixingDate(IborIndex&amp;Tenor,AN1812,Trigger)</f>
        <v>51995</v>
      </c>
      <c r="AN1812" s="56">
        <f>_xll.qlCalendarAdvance(Calendar,AN1811,AL1812,"f",,Trigger)</f>
        <v>51999</v>
      </c>
      <c r="AO1812" s="56">
        <f>_xll.qlInterestRateIndexMaturity(IborIndex&amp;Tenor,AN1812,Trigger)</f>
        <v>52030</v>
      </c>
      <c r="AP1812" s="102" t="e">
        <f>_xll.qlIndexFixing($Z$5,AM1812,,Trigger)</f>
        <v>#VALUE!</v>
      </c>
      <c r="AQ1812" s="102">
        <f>_xll.qlIndexFixing($AR$1,AN1812,,Trigger)</f>
        <v>1.4107159920928591E-2</v>
      </c>
    </row>
    <row r="1813" spans="38:43" ht="11.25" customHeight="1" x14ac:dyDescent="0.25">
      <c r="AL1813" s="57" t="s">
        <v>44</v>
      </c>
      <c r="AM1813" s="56">
        <f>_xll.qlInterestRateIndexFixingDate(IborIndex&amp;Tenor,AN1813,Trigger)</f>
        <v>52002</v>
      </c>
      <c r="AN1813" s="56">
        <f>_xll.qlCalendarAdvance(Calendar,AN1812,AL1813,"f",,Trigger)</f>
        <v>52006</v>
      </c>
      <c r="AO1813" s="56">
        <f>_xll.qlInterestRateIndexMaturity(IborIndex&amp;Tenor,AN1813,Trigger)</f>
        <v>52037</v>
      </c>
      <c r="AP1813" s="102" t="e">
        <f>_xll.qlIndexFixing($Z$5,AM1813,,Trigger)</f>
        <v>#VALUE!</v>
      </c>
      <c r="AQ1813" s="102">
        <f>_xll.qlIndexFixing($AR$1,AN1813,,Trigger)</f>
        <v>1.4108385771821885E-2</v>
      </c>
    </row>
    <row r="1814" spans="38:43" ht="11.25" customHeight="1" x14ac:dyDescent="0.25">
      <c r="AL1814" s="57" t="s">
        <v>44</v>
      </c>
      <c r="AM1814" s="56">
        <f>_xll.qlInterestRateIndexFixingDate(IborIndex&amp;Tenor,AN1814,Trigger)</f>
        <v>52009</v>
      </c>
      <c r="AN1814" s="56">
        <f>_xll.qlCalendarAdvance(Calendar,AN1813,AL1814,"f",,Trigger)</f>
        <v>52013</v>
      </c>
      <c r="AO1814" s="56">
        <f>_xll.qlInterestRateIndexMaturity(IborIndex&amp;Tenor,AN1814,Trigger)</f>
        <v>52044</v>
      </c>
      <c r="AP1814" s="102" t="e">
        <f>_xll.qlIndexFixing($Z$5,AM1814,,Trigger)</f>
        <v>#VALUE!</v>
      </c>
      <c r="AQ1814" s="102">
        <f>_xll.qlIndexFixing($AR$1,AN1814,,Trigger)</f>
        <v>1.4109600216739016E-2</v>
      </c>
    </row>
    <row r="1815" spans="38:43" ht="11.25" customHeight="1" x14ac:dyDescent="0.25">
      <c r="AL1815" s="57" t="s">
        <v>44</v>
      </c>
      <c r="AM1815" s="56">
        <f>_xll.qlInterestRateIndexFixingDate(IborIndex&amp;Tenor,AN1815,Trigger)</f>
        <v>52016</v>
      </c>
      <c r="AN1815" s="56">
        <f>_xll.qlCalendarAdvance(Calendar,AN1814,AL1815,"f",,Trigger)</f>
        <v>52020</v>
      </c>
      <c r="AO1815" s="56">
        <f>_xll.qlInterestRateIndexMaturity(IborIndex&amp;Tenor,AN1815,Trigger)</f>
        <v>52050</v>
      </c>
      <c r="AP1815" s="102" t="e">
        <f>_xll.qlIndexFixing($Z$5,AM1815,,Trigger)</f>
        <v>#VALUE!</v>
      </c>
      <c r="AQ1815" s="102">
        <f>_xll.qlIndexFixing($AR$1,AN1815,,Trigger)</f>
        <v>1.411080323067998E-2</v>
      </c>
    </row>
    <row r="1816" spans="38:43" ht="11.25" customHeight="1" x14ac:dyDescent="0.25">
      <c r="AL1816" s="57" t="s">
        <v>44</v>
      </c>
      <c r="AM1816" s="56">
        <f>_xll.qlInterestRateIndexFixingDate(IborIndex&amp;Tenor,AN1816,Trigger)</f>
        <v>52023</v>
      </c>
      <c r="AN1816" s="56">
        <f>_xll.qlCalendarAdvance(Calendar,AN1815,AL1816,"f",,Trigger)</f>
        <v>52027</v>
      </c>
      <c r="AO1816" s="56">
        <f>_xll.qlInterestRateIndexMaturity(IborIndex&amp;Tenor,AN1816,Trigger)</f>
        <v>52057</v>
      </c>
      <c r="AP1816" s="102" t="e">
        <f>_xll.qlIndexFixing($Z$5,AM1816,,Trigger)</f>
        <v>#VALUE!</v>
      </c>
      <c r="AQ1816" s="102">
        <f>_xll.qlIndexFixing($AR$1,AN1816,,Trigger)</f>
        <v>1.4111994788652271E-2</v>
      </c>
    </row>
    <row r="1817" spans="38:43" ht="11.25" customHeight="1" x14ac:dyDescent="0.25">
      <c r="AL1817" s="57" t="s">
        <v>44</v>
      </c>
      <c r="AM1817" s="56">
        <f>_xll.qlInterestRateIndexFixingDate(IborIndex&amp;Tenor,AN1817,Trigger)</f>
        <v>52030</v>
      </c>
      <c r="AN1817" s="56">
        <f>_xll.qlCalendarAdvance(Calendar,AN1816,AL1817,"f",,Trigger)</f>
        <v>52034</v>
      </c>
      <c r="AO1817" s="56">
        <f>_xll.qlInterestRateIndexMaturity(IborIndex&amp;Tenor,AN1817,Trigger)</f>
        <v>52064</v>
      </c>
      <c r="AP1817" s="102" t="e">
        <f>_xll.qlIndexFixing($Z$5,AM1817,,Trigger)</f>
        <v>#VALUE!</v>
      </c>
      <c r="AQ1817" s="102">
        <f>_xll.qlIndexFixing($AR$1,AN1817,,Trigger)</f>
        <v>1.4113174865660882E-2</v>
      </c>
    </row>
    <row r="1818" spans="38:43" ht="11.25" customHeight="1" x14ac:dyDescent="0.25">
      <c r="AL1818" s="57" t="s">
        <v>44</v>
      </c>
      <c r="AM1818" s="56">
        <f>_xll.qlInterestRateIndexFixingDate(IborIndex&amp;Tenor,AN1818,Trigger)</f>
        <v>52037</v>
      </c>
      <c r="AN1818" s="56">
        <f>_xll.qlCalendarAdvance(Calendar,AN1817,AL1818,"f",,Trigger)</f>
        <v>52041</v>
      </c>
      <c r="AO1818" s="56">
        <f>_xll.qlInterestRateIndexMaturity(IborIndex&amp;Tenor,AN1818,Trigger)</f>
        <v>52071</v>
      </c>
      <c r="AP1818" s="102" t="e">
        <f>_xll.qlIndexFixing($Z$5,AM1818,,Trigger)</f>
        <v>#VALUE!</v>
      </c>
      <c r="AQ1818" s="102">
        <f>_xll.qlIndexFixing($AR$1,AN1818,,Trigger)</f>
        <v>1.4114343436710808E-2</v>
      </c>
    </row>
    <row r="1819" spans="38:43" ht="11.25" customHeight="1" x14ac:dyDescent="0.25">
      <c r="AL1819" s="57" t="s">
        <v>44</v>
      </c>
      <c r="AM1819" s="56">
        <f>_xll.qlInterestRateIndexFixingDate(IborIndex&amp;Tenor,AN1819,Trigger)</f>
        <v>52044</v>
      </c>
      <c r="AN1819" s="56">
        <f>_xll.qlCalendarAdvance(Calendar,AN1818,AL1819,"f",,Trigger)</f>
        <v>52048</v>
      </c>
      <c r="AO1819" s="56">
        <f>_xll.qlInterestRateIndexMaturity(IborIndex&amp;Tenor,AN1819,Trigger)</f>
        <v>52079</v>
      </c>
      <c r="AP1819" s="102" t="e">
        <f>_xll.qlIndexFixing($Z$5,AM1819,,Trigger)</f>
        <v>#VALUE!</v>
      </c>
      <c r="AQ1819" s="102">
        <f>_xll.qlIndexFixing($AR$1,AN1819,,Trigger)</f>
        <v>1.4115500476812037E-2</v>
      </c>
    </row>
    <row r="1820" spans="38:43" ht="11.25" customHeight="1" x14ac:dyDescent="0.25">
      <c r="AL1820" s="57" t="s">
        <v>44</v>
      </c>
      <c r="AM1820" s="56">
        <f>_xll.qlInterestRateIndexFixingDate(IborIndex&amp;Tenor,AN1820,Trigger)</f>
        <v>52051</v>
      </c>
      <c r="AN1820" s="56">
        <f>_xll.qlCalendarAdvance(Calendar,AN1819,AL1820,"f",,Trigger)</f>
        <v>52055</v>
      </c>
      <c r="AO1820" s="56">
        <f>_xll.qlInterestRateIndexMaturity(IborIndex&amp;Tenor,AN1820,Trigger)</f>
        <v>52086</v>
      </c>
      <c r="AP1820" s="102" t="e">
        <f>_xll.qlIndexFixing($Z$5,AM1820,,Trigger)</f>
        <v>#VALUE!</v>
      </c>
      <c r="AQ1820" s="102">
        <f>_xll.qlIndexFixing($AR$1,AN1820,,Trigger)</f>
        <v>1.4116645960962071E-2</v>
      </c>
    </row>
    <row r="1821" spans="38:43" ht="11.25" customHeight="1" x14ac:dyDescent="0.25">
      <c r="AL1821" s="57" t="s">
        <v>44</v>
      </c>
      <c r="AM1821" s="56">
        <f>_xll.qlInterestRateIndexFixingDate(IborIndex&amp;Tenor,AN1821,Trigger)</f>
        <v>52058</v>
      </c>
      <c r="AN1821" s="56">
        <f>_xll.qlCalendarAdvance(Calendar,AN1820,AL1821,"f",,Trigger)</f>
        <v>52062</v>
      </c>
      <c r="AO1821" s="56">
        <f>_xll.qlInterestRateIndexMaturity(IborIndex&amp;Tenor,AN1821,Trigger)</f>
        <v>52093</v>
      </c>
      <c r="AP1821" s="102" t="e">
        <f>_xll.qlIndexFixing($Z$5,AM1821,,Trigger)</f>
        <v>#VALUE!</v>
      </c>
      <c r="AQ1821" s="102">
        <f>_xll.qlIndexFixing($AR$1,AN1821,,Trigger)</f>
        <v>1.4117779864173396E-2</v>
      </c>
    </row>
    <row r="1822" spans="38:43" ht="11.25" customHeight="1" x14ac:dyDescent="0.25">
      <c r="AL1822" s="57" t="s">
        <v>44</v>
      </c>
      <c r="AM1822" s="56">
        <f>_xll.qlInterestRateIndexFixingDate(IborIndex&amp;Tenor,AN1822,Trigger)</f>
        <v>52065</v>
      </c>
      <c r="AN1822" s="56">
        <f>_xll.qlCalendarAdvance(Calendar,AN1821,AL1822,"f",,Trigger)</f>
        <v>52069</v>
      </c>
      <c r="AO1822" s="56">
        <f>_xll.qlInterestRateIndexMaturity(IborIndex&amp;Tenor,AN1822,Trigger)</f>
        <v>52100</v>
      </c>
      <c r="AP1822" s="102" t="e">
        <f>_xll.qlIndexFixing($Z$5,AM1822,,Trigger)</f>
        <v>#VALUE!</v>
      </c>
      <c r="AQ1822" s="102">
        <f>_xll.qlIndexFixing($AR$1,AN1822,,Trigger)</f>
        <v>1.411890216144851E-2</v>
      </c>
    </row>
    <row r="1823" spans="38:43" ht="11.25" customHeight="1" x14ac:dyDescent="0.25">
      <c r="AL1823" s="57" t="s">
        <v>44</v>
      </c>
      <c r="AM1823" s="56">
        <f>_xll.qlInterestRateIndexFixingDate(IborIndex&amp;Tenor,AN1823,Trigger)</f>
        <v>52072</v>
      </c>
      <c r="AN1823" s="56">
        <f>_xll.qlCalendarAdvance(Calendar,AN1822,AL1823,"f",,Trigger)</f>
        <v>52076</v>
      </c>
      <c r="AO1823" s="56">
        <f>_xll.qlInterestRateIndexMaturity(IborIndex&amp;Tenor,AN1823,Trigger)</f>
        <v>52107</v>
      </c>
      <c r="AP1823" s="102" t="e">
        <f>_xll.qlIndexFixing($Z$5,AM1823,,Trigger)</f>
        <v>#VALUE!</v>
      </c>
      <c r="AQ1823" s="102">
        <f>_xll.qlIndexFixing($AR$1,AN1823,,Trigger)</f>
        <v>1.4118947300600235E-2</v>
      </c>
    </row>
    <row r="1824" spans="38:43" ht="11.25" customHeight="1" x14ac:dyDescent="0.25">
      <c r="AL1824" s="57" t="s">
        <v>44</v>
      </c>
      <c r="AM1824" s="56">
        <f>_xll.qlInterestRateIndexFixingDate(IborIndex&amp;Tenor,AN1824,Trigger)</f>
        <v>52079</v>
      </c>
      <c r="AN1824" s="56">
        <f>_xll.qlCalendarAdvance(Calendar,AN1823,AL1824,"f",,Trigger)</f>
        <v>52083</v>
      </c>
      <c r="AO1824" s="56">
        <f>_xll.qlInterestRateIndexMaturity(IborIndex&amp;Tenor,AN1824,Trigger)</f>
        <v>52114</v>
      </c>
      <c r="AP1824" s="102" t="e">
        <f>_xll.qlIndexFixing($Z$5,AM1824,,Trigger)</f>
        <v>#VALUE!</v>
      </c>
      <c r="AQ1824" s="102">
        <f>_xll.qlIndexFixing($AR$1,AN1824,,Trigger)</f>
        <v>1.4121111838210076E-2</v>
      </c>
    </row>
    <row r="1825" spans="38:43" ht="11.25" customHeight="1" x14ac:dyDescent="0.25">
      <c r="AL1825" s="57" t="s">
        <v>44</v>
      </c>
      <c r="AM1825" s="56">
        <f>_xll.qlInterestRateIndexFixingDate(IborIndex&amp;Tenor,AN1825,Trigger)</f>
        <v>52086</v>
      </c>
      <c r="AN1825" s="56">
        <f>_xll.qlCalendarAdvance(Calendar,AN1824,AL1825,"f",,Trigger)</f>
        <v>52090</v>
      </c>
      <c r="AO1825" s="56">
        <f>_xll.qlInterestRateIndexMaturity(IborIndex&amp;Tenor,AN1825,Trigger)</f>
        <v>52121</v>
      </c>
      <c r="AP1825" s="102" t="e">
        <f>_xll.qlIndexFixing($Z$5,AM1825,,Trigger)</f>
        <v>#VALUE!</v>
      </c>
      <c r="AQ1825" s="102">
        <f>_xll.qlIndexFixing($AR$1,AN1825,,Trigger)</f>
        <v>1.4122199167709015E-2</v>
      </c>
    </row>
    <row r="1826" spans="38:43" ht="11.25" customHeight="1" x14ac:dyDescent="0.25">
      <c r="AL1826" s="57" t="s">
        <v>44</v>
      </c>
      <c r="AM1826" s="56">
        <f>_xll.qlInterestRateIndexFixingDate(IborIndex&amp;Tenor,AN1826,Trigger)</f>
        <v>52093</v>
      </c>
      <c r="AN1826" s="56">
        <f>_xll.qlCalendarAdvance(Calendar,AN1825,AL1826,"f",,Trigger)</f>
        <v>52097</v>
      </c>
      <c r="AO1826" s="56">
        <f>_xll.qlInterestRateIndexMaturity(IborIndex&amp;Tenor,AN1826,Trigger)</f>
        <v>52128</v>
      </c>
      <c r="AP1826" s="102" t="e">
        <f>_xll.qlIndexFixing($Z$5,AM1826,,Trigger)</f>
        <v>#VALUE!</v>
      </c>
      <c r="AQ1826" s="102">
        <f>_xll.qlIndexFixing($AR$1,AN1826,,Trigger)</f>
        <v>1.4123274791294216E-2</v>
      </c>
    </row>
    <row r="1827" spans="38:43" ht="11.25" customHeight="1" x14ac:dyDescent="0.25">
      <c r="AL1827" s="57" t="s">
        <v>44</v>
      </c>
      <c r="AM1827" s="56">
        <f>_xll.qlInterestRateIndexFixingDate(IborIndex&amp;Tenor,AN1827,Trigger)</f>
        <v>52100</v>
      </c>
      <c r="AN1827" s="56">
        <f>_xll.qlCalendarAdvance(Calendar,AN1826,AL1827,"f",,Trigger)</f>
        <v>52104</v>
      </c>
      <c r="AO1827" s="56">
        <f>_xll.qlInterestRateIndexMaturity(IborIndex&amp;Tenor,AN1827,Trigger)</f>
        <v>52135</v>
      </c>
      <c r="AP1827" s="102" t="e">
        <f>_xll.qlIndexFixing($Z$5,AM1827,,Trigger)</f>
        <v>#VALUE!</v>
      </c>
      <c r="AQ1827" s="102">
        <f>_xll.qlIndexFixing($AR$1,AN1827,,Trigger)</f>
        <v>1.4124338683970672E-2</v>
      </c>
    </row>
    <row r="1828" spans="38:43" ht="11.25" customHeight="1" x14ac:dyDescent="0.25">
      <c r="AL1828" s="57" t="s">
        <v>44</v>
      </c>
      <c r="AM1828" s="56">
        <f>_xll.qlInterestRateIndexFixingDate(IborIndex&amp;Tenor,AN1828,Trigger)</f>
        <v>52107</v>
      </c>
      <c r="AN1828" s="56">
        <f>_xll.qlCalendarAdvance(Calendar,AN1827,AL1828,"f",,Trigger)</f>
        <v>52111</v>
      </c>
      <c r="AO1828" s="56">
        <f>_xll.qlInterestRateIndexMaturity(IborIndex&amp;Tenor,AN1828,Trigger)</f>
        <v>52141</v>
      </c>
      <c r="AP1828" s="102" t="e">
        <f>_xll.qlIndexFixing($Z$5,AM1828,,Trigger)</f>
        <v>#VALUE!</v>
      </c>
      <c r="AQ1828" s="102">
        <f>_xll.qlIndexFixing($AR$1,AN1828,,Trigger)</f>
        <v>1.4125390820745876E-2</v>
      </c>
    </row>
    <row r="1829" spans="38:43" ht="11.25" customHeight="1" x14ac:dyDescent="0.25">
      <c r="AL1829" s="57" t="s">
        <v>44</v>
      </c>
      <c r="AM1829" s="56">
        <f>_xll.qlInterestRateIndexFixingDate(IborIndex&amp;Tenor,AN1829,Trigger)</f>
        <v>52114</v>
      </c>
      <c r="AN1829" s="56">
        <f>_xll.qlCalendarAdvance(Calendar,AN1828,AL1829,"f",,Trigger)</f>
        <v>52118</v>
      </c>
      <c r="AO1829" s="56">
        <f>_xll.qlInterestRateIndexMaturity(IborIndex&amp;Tenor,AN1829,Trigger)</f>
        <v>52148</v>
      </c>
      <c r="AP1829" s="102" t="e">
        <f>_xll.qlIndexFixing($Z$5,AM1829,,Trigger)</f>
        <v>#VALUE!</v>
      </c>
      <c r="AQ1829" s="102">
        <f>_xll.qlIndexFixing($AR$1,AN1829,,Trigger)</f>
        <v>1.4126431176622323E-2</v>
      </c>
    </row>
    <row r="1830" spans="38:43" ht="11.25" customHeight="1" x14ac:dyDescent="0.25">
      <c r="AL1830" s="57" t="s">
        <v>44</v>
      </c>
      <c r="AM1830" s="56">
        <f>_xll.qlInterestRateIndexFixingDate(IborIndex&amp;Tenor,AN1830,Trigger)</f>
        <v>52121</v>
      </c>
      <c r="AN1830" s="56">
        <f>_xll.qlCalendarAdvance(Calendar,AN1829,AL1830,"f",,Trigger)</f>
        <v>52125</v>
      </c>
      <c r="AO1830" s="56">
        <f>_xll.qlInterestRateIndexMaturity(IborIndex&amp;Tenor,AN1830,Trigger)</f>
        <v>52155</v>
      </c>
      <c r="AP1830" s="102" t="e">
        <f>_xll.qlIndexFixing($Z$5,AM1830,,Trigger)</f>
        <v>#VALUE!</v>
      </c>
      <c r="AQ1830" s="102">
        <f>_xll.qlIndexFixing($AR$1,AN1830,,Trigger)</f>
        <v>1.4127459726607505E-2</v>
      </c>
    </row>
    <row r="1831" spans="38:43" ht="11.25" customHeight="1" x14ac:dyDescent="0.25">
      <c r="AL1831" s="57" t="s">
        <v>44</v>
      </c>
      <c r="AM1831" s="56">
        <f>_xll.qlInterestRateIndexFixingDate(IborIndex&amp;Tenor,AN1831,Trigger)</f>
        <v>52128</v>
      </c>
      <c r="AN1831" s="56">
        <f>_xll.qlCalendarAdvance(Calendar,AN1830,AL1831,"f",,Trigger)</f>
        <v>52132</v>
      </c>
      <c r="AO1831" s="56">
        <f>_xll.qlInterestRateIndexMaturity(IborIndex&amp;Tenor,AN1831,Trigger)</f>
        <v>52162</v>
      </c>
      <c r="AP1831" s="102" t="e">
        <f>_xll.qlIndexFixing($Z$5,AM1831,,Trigger)</f>
        <v>#VALUE!</v>
      </c>
      <c r="AQ1831" s="102">
        <f>_xll.qlIndexFixing($AR$1,AN1831,,Trigger)</f>
        <v>1.4128476445708915E-2</v>
      </c>
    </row>
    <row r="1832" spans="38:43" ht="11.25" customHeight="1" x14ac:dyDescent="0.25">
      <c r="AL1832" s="57" t="s">
        <v>44</v>
      </c>
      <c r="AM1832" s="56">
        <f>_xll.qlInterestRateIndexFixingDate(IborIndex&amp;Tenor,AN1832,Trigger)</f>
        <v>52135</v>
      </c>
      <c r="AN1832" s="56">
        <f>_xll.qlCalendarAdvance(Calendar,AN1831,AL1832,"f",,Trigger)</f>
        <v>52139</v>
      </c>
      <c r="AO1832" s="56">
        <f>_xll.qlInterestRateIndexMaturity(IborIndex&amp;Tenor,AN1832,Trigger)</f>
        <v>52170</v>
      </c>
      <c r="AP1832" s="102" t="e">
        <f>_xll.qlIndexFixing($Z$5,AM1832,,Trigger)</f>
        <v>#VALUE!</v>
      </c>
      <c r="AQ1832" s="102">
        <f>_xll.qlIndexFixing($AR$1,AN1832,,Trigger)</f>
        <v>1.4129481308931546E-2</v>
      </c>
    </row>
    <row r="1833" spans="38:43" ht="11.25" customHeight="1" x14ac:dyDescent="0.25">
      <c r="AL1833" s="57" t="s">
        <v>44</v>
      </c>
      <c r="AM1833" s="56">
        <f>_xll.qlInterestRateIndexFixingDate(IborIndex&amp;Tenor,AN1833,Trigger)</f>
        <v>52142</v>
      </c>
      <c r="AN1833" s="56">
        <f>_xll.qlCalendarAdvance(Calendar,AN1832,AL1833,"f",,Trigger)</f>
        <v>52146</v>
      </c>
      <c r="AO1833" s="56">
        <f>_xll.qlInterestRateIndexMaturity(IborIndex&amp;Tenor,AN1833,Trigger)</f>
        <v>52177</v>
      </c>
      <c r="AP1833" s="102" t="e">
        <f>_xll.qlIndexFixing($Z$5,AM1833,,Trigger)</f>
        <v>#VALUE!</v>
      </c>
      <c r="AQ1833" s="102">
        <f>_xll.qlIndexFixing($AR$1,AN1833,,Trigger)</f>
        <v>1.4130474291277895E-2</v>
      </c>
    </row>
    <row r="1834" spans="38:43" ht="11.25" customHeight="1" x14ac:dyDescent="0.25">
      <c r="AL1834" s="57" t="s">
        <v>44</v>
      </c>
      <c r="AM1834" s="56">
        <f>_xll.qlInterestRateIndexFixingDate(IborIndex&amp;Tenor,AN1834,Trigger)</f>
        <v>52149</v>
      </c>
      <c r="AN1834" s="56">
        <f>_xll.qlCalendarAdvance(Calendar,AN1833,AL1834,"f",,Trigger)</f>
        <v>52153</v>
      </c>
      <c r="AO1834" s="56">
        <f>_xll.qlInterestRateIndexMaturity(IborIndex&amp;Tenor,AN1834,Trigger)</f>
        <v>52184</v>
      </c>
      <c r="AP1834" s="102" t="e">
        <f>_xll.qlIndexFixing($Z$5,AM1834,,Trigger)</f>
        <v>#VALUE!</v>
      </c>
      <c r="AQ1834" s="102">
        <f>_xll.qlIndexFixing($AR$1,AN1834,,Trigger)</f>
        <v>1.413145536775795E-2</v>
      </c>
    </row>
    <row r="1835" spans="38:43" ht="11.25" customHeight="1" x14ac:dyDescent="0.25">
      <c r="AL1835" s="57" t="s">
        <v>44</v>
      </c>
      <c r="AM1835" s="56">
        <f>_xll.qlInterestRateIndexFixingDate(IborIndex&amp;Tenor,AN1835,Trigger)</f>
        <v>52156</v>
      </c>
      <c r="AN1835" s="56">
        <f>_xll.qlCalendarAdvance(Calendar,AN1834,AL1835,"f",,Trigger)</f>
        <v>52160</v>
      </c>
      <c r="AO1835" s="56">
        <f>_xll.qlInterestRateIndexMaturity(IborIndex&amp;Tenor,AN1835,Trigger)</f>
        <v>52191</v>
      </c>
      <c r="AP1835" s="102" t="e">
        <f>_xll.qlIndexFixing($Z$5,AM1835,,Trigger)</f>
        <v>#VALUE!</v>
      </c>
      <c r="AQ1835" s="102">
        <f>_xll.qlIndexFixing($AR$1,AN1835,,Trigger)</f>
        <v>1.4132424513374209E-2</v>
      </c>
    </row>
    <row r="1836" spans="38:43" ht="11.25" customHeight="1" x14ac:dyDescent="0.25">
      <c r="AL1836" s="57" t="s">
        <v>44</v>
      </c>
      <c r="AM1836" s="56">
        <f>_xll.qlInterestRateIndexFixingDate(IborIndex&amp;Tenor,AN1836,Trigger)</f>
        <v>52163</v>
      </c>
      <c r="AN1836" s="56">
        <f>_xll.qlCalendarAdvance(Calendar,AN1835,AL1836,"f",,Trigger)</f>
        <v>52167</v>
      </c>
      <c r="AO1836" s="56">
        <f>_xll.qlInterestRateIndexMaturity(IborIndex&amp;Tenor,AN1836,Trigger)</f>
        <v>52198</v>
      </c>
      <c r="AP1836" s="102" t="e">
        <f>_xll.qlIndexFixing($Z$5,AM1836,,Trigger)</f>
        <v>#VALUE!</v>
      </c>
      <c r="AQ1836" s="102">
        <f>_xll.qlIndexFixing($AR$1,AN1836,,Trigger)</f>
        <v>1.4132347565106536E-2</v>
      </c>
    </row>
    <row r="1837" spans="38:43" ht="11.25" customHeight="1" x14ac:dyDescent="0.25">
      <c r="AL1837" s="57" t="s">
        <v>44</v>
      </c>
      <c r="AM1837" s="56">
        <f>_xll.qlInterestRateIndexFixingDate(IborIndex&amp;Tenor,AN1837,Trigger)</f>
        <v>52170</v>
      </c>
      <c r="AN1837" s="56">
        <f>_xll.qlCalendarAdvance(Calendar,AN1836,AL1837,"f",,Trigger)</f>
        <v>52174</v>
      </c>
      <c r="AO1837" s="56">
        <f>_xll.qlInterestRateIndexMaturity(IborIndex&amp;Tenor,AN1837,Trigger)</f>
        <v>52204</v>
      </c>
      <c r="AP1837" s="102" t="e">
        <f>_xll.qlIndexFixing($Z$5,AM1837,,Trigger)</f>
        <v>#VALUE!</v>
      </c>
      <c r="AQ1837" s="102">
        <f>_xll.qlIndexFixing($AR$1,AN1837,,Trigger)</f>
        <v>1.4134326912047801E-2</v>
      </c>
    </row>
    <row r="1838" spans="38:43" ht="11.25" customHeight="1" x14ac:dyDescent="0.25">
      <c r="AL1838" s="57" t="s">
        <v>44</v>
      </c>
      <c r="AM1838" s="56">
        <f>_xll.qlInterestRateIndexFixingDate(IborIndex&amp;Tenor,AN1838,Trigger)</f>
        <v>52177</v>
      </c>
      <c r="AN1838" s="56">
        <f>_xll.qlCalendarAdvance(Calendar,AN1837,AL1838,"f",,Trigger)</f>
        <v>52181</v>
      </c>
      <c r="AO1838" s="56">
        <f>_xll.qlInterestRateIndexMaturity(IborIndex&amp;Tenor,AN1838,Trigger)</f>
        <v>52211</v>
      </c>
      <c r="AP1838" s="102" t="e">
        <f>_xll.qlIndexFixing($Z$5,AM1838,,Trigger)</f>
        <v>#VALUE!</v>
      </c>
      <c r="AQ1838" s="102">
        <f>_xll.qlIndexFixing($AR$1,AN1838,,Trigger)</f>
        <v>1.4135260115110126E-2</v>
      </c>
    </row>
    <row r="1839" spans="38:43" ht="11.25" customHeight="1" x14ac:dyDescent="0.25">
      <c r="AL1839" s="57" t="s">
        <v>44</v>
      </c>
      <c r="AM1839" s="56">
        <f>_xll.qlInterestRateIndexFixingDate(IborIndex&amp;Tenor,AN1839,Trigger)</f>
        <v>52184</v>
      </c>
      <c r="AN1839" s="56">
        <f>_xll.qlCalendarAdvance(Calendar,AN1838,AL1839,"f",,Trigger)</f>
        <v>52188</v>
      </c>
      <c r="AO1839" s="56">
        <f>_xll.qlInterestRateIndexMaturity(IborIndex&amp;Tenor,AN1839,Trigger)</f>
        <v>52218</v>
      </c>
      <c r="AP1839" s="102" t="e">
        <f>_xll.qlIndexFixing($Z$5,AM1839,,Trigger)</f>
        <v>#VALUE!</v>
      </c>
      <c r="AQ1839" s="102">
        <f>_xll.qlIndexFixing($AR$1,AN1839,,Trigger)</f>
        <v>1.4136181287338623E-2</v>
      </c>
    </row>
    <row r="1840" spans="38:43" ht="11.25" customHeight="1" x14ac:dyDescent="0.25">
      <c r="AL1840" s="57" t="s">
        <v>44</v>
      </c>
      <c r="AM1840" s="56">
        <f>_xll.qlInterestRateIndexFixingDate(IborIndex&amp;Tenor,AN1840,Trigger)</f>
        <v>52191</v>
      </c>
      <c r="AN1840" s="56">
        <f>_xll.qlCalendarAdvance(Calendar,AN1839,AL1840,"f",,Trigger)</f>
        <v>52195</v>
      </c>
      <c r="AO1840" s="56">
        <f>_xll.qlInterestRateIndexMaturity(IborIndex&amp;Tenor,AN1840,Trigger)</f>
        <v>52229</v>
      </c>
      <c r="AP1840" s="102" t="e">
        <f>_xll.qlIndexFixing($Z$5,AM1840,,Trigger)</f>
        <v>#VALUE!</v>
      </c>
      <c r="AQ1840" s="102">
        <f>_xll.qlIndexFixing($AR$1,AN1840,,Trigger)</f>
        <v>1.4137090403733288E-2</v>
      </c>
    </row>
    <row r="1841" spans="38:43" ht="11.25" customHeight="1" x14ac:dyDescent="0.25">
      <c r="AL1841" s="57" t="s">
        <v>44</v>
      </c>
      <c r="AM1841" s="56">
        <f>_xll.qlInterestRateIndexFixingDate(IborIndex&amp;Tenor,AN1841,Trigger)</f>
        <v>52198</v>
      </c>
      <c r="AN1841" s="56">
        <f>_xll.qlCalendarAdvance(Calendar,AN1840,AL1841,"f",,Trigger)</f>
        <v>52202</v>
      </c>
      <c r="AO1841" s="56">
        <f>_xll.qlInterestRateIndexMaturity(IborIndex&amp;Tenor,AN1841,Trigger)</f>
        <v>52233</v>
      </c>
      <c r="AP1841" s="102" t="e">
        <f>_xll.qlIndexFixing($Z$5,AM1841,,Trigger)</f>
        <v>#VALUE!</v>
      </c>
      <c r="AQ1841" s="102">
        <f>_xll.qlIndexFixing($AR$1,AN1841,,Trigger)</f>
        <v>1.4137987439299116E-2</v>
      </c>
    </row>
    <row r="1842" spans="38:43" ht="11.25" customHeight="1" x14ac:dyDescent="0.25">
      <c r="AL1842" s="57" t="s">
        <v>44</v>
      </c>
      <c r="AM1842" s="56">
        <f>_xll.qlInterestRateIndexFixingDate(IborIndex&amp;Tenor,AN1842,Trigger)</f>
        <v>52205</v>
      </c>
      <c r="AN1842" s="56">
        <f>_xll.qlCalendarAdvance(Calendar,AN1841,AL1842,"f",,Trigger)</f>
        <v>52209</v>
      </c>
      <c r="AO1842" s="56">
        <f>_xll.qlInterestRateIndexMaturity(IborIndex&amp;Tenor,AN1842,Trigger)</f>
        <v>52240</v>
      </c>
      <c r="AP1842" s="102" t="e">
        <f>_xll.qlIndexFixing($Z$5,AM1842,,Trigger)</f>
        <v>#VALUE!</v>
      </c>
      <c r="AQ1842" s="102">
        <f>_xll.qlIndexFixing($AR$1,AN1842,,Trigger)</f>
        <v>1.4138872369048594E-2</v>
      </c>
    </row>
    <row r="1843" spans="38:43" ht="11.25" customHeight="1" x14ac:dyDescent="0.25">
      <c r="AL1843" s="57" t="s">
        <v>44</v>
      </c>
      <c r="AM1843" s="56">
        <f>_xll.qlInterestRateIndexFixingDate(IborIndex&amp;Tenor,AN1843,Trigger)</f>
        <v>52212</v>
      </c>
      <c r="AN1843" s="56">
        <f>_xll.qlCalendarAdvance(Calendar,AN1842,AL1843,"f",,Trigger)</f>
        <v>52216</v>
      </c>
      <c r="AO1843" s="56">
        <f>_xll.qlInterestRateIndexMaturity(IborIndex&amp;Tenor,AN1843,Trigger)</f>
        <v>52247</v>
      </c>
      <c r="AP1843" s="102" t="e">
        <f>_xll.qlIndexFixing($Z$5,AM1843,,Trigger)</f>
        <v>#VALUE!</v>
      </c>
      <c r="AQ1843" s="102">
        <f>_xll.qlIndexFixing($AR$1,AN1843,,Trigger)</f>
        <v>1.4139745167981721E-2</v>
      </c>
    </row>
    <row r="1844" spans="38:43" ht="11.25" customHeight="1" x14ac:dyDescent="0.25">
      <c r="AL1844" s="57" t="s">
        <v>44</v>
      </c>
      <c r="AM1844" s="56">
        <f>_xll.qlInterestRateIndexFixingDate(IborIndex&amp;Tenor,AN1844,Trigger)</f>
        <v>52219</v>
      </c>
      <c r="AN1844" s="56">
        <f>_xll.qlCalendarAdvance(Calendar,AN1843,AL1844,"f",,Trigger)</f>
        <v>52223</v>
      </c>
      <c r="AO1844" s="56">
        <f>_xll.qlInterestRateIndexMaturity(IborIndex&amp;Tenor,AN1844,Trigger)</f>
        <v>52254</v>
      </c>
      <c r="AP1844" s="102" t="e">
        <f>_xll.qlIndexFixing($Z$5,AM1844,,Trigger)</f>
        <v>#VALUE!</v>
      </c>
      <c r="AQ1844" s="102">
        <f>_xll.qlIndexFixing($AR$1,AN1844,,Trigger)</f>
        <v>1.4140754605139211E-2</v>
      </c>
    </row>
    <row r="1845" spans="38:43" ht="11.25" customHeight="1" x14ac:dyDescent="0.25">
      <c r="AL1845" s="57" t="s">
        <v>44</v>
      </c>
      <c r="AM1845" s="56">
        <f>_xll.qlInterestRateIndexFixingDate(IborIndex&amp;Tenor,AN1845,Trigger)</f>
        <v>52224</v>
      </c>
      <c r="AN1845" s="56">
        <f>_xll.qlCalendarAdvance(Calendar,AN1844,AL1845,"f",,Trigger)</f>
        <v>52230</v>
      </c>
      <c r="AO1845" s="56">
        <f>_xll.qlInterestRateIndexMaturity(IborIndex&amp;Tenor,AN1845,Trigger)</f>
        <v>52261</v>
      </c>
      <c r="AP1845" s="102" t="e">
        <f>_xll.qlIndexFixing($Z$5,AM1845,,Trigger)</f>
        <v>#VALUE!</v>
      </c>
      <c r="AQ1845" s="102">
        <f>_xll.qlIndexFixing($AR$1,AN1845,,Trigger)</f>
        <v>1.4141237431637994E-2</v>
      </c>
    </row>
    <row r="1846" spans="38:43" ht="11.25" customHeight="1" x14ac:dyDescent="0.25">
      <c r="AL1846" s="57" t="s">
        <v>44</v>
      </c>
      <c r="AM1846" s="56">
        <f>_xll.qlInterestRateIndexFixingDate(IborIndex&amp;Tenor,AN1846,Trigger)</f>
        <v>52233</v>
      </c>
      <c r="AN1846" s="56">
        <f>_xll.qlCalendarAdvance(Calendar,AN1845,AL1846,"f",,Trigger)</f>
        <v>52237</v>
      </c>
      <c r="AO1846" s="56">
        <f>_xll.qlInterestRateIndexMaturity(IborIndex&amp;Tenor,AN1846,Trigger)</f>
        <v>52268</v>
      </c>
      <c r="AP1846" s="102" t="e">
        <f>_xll.qlIndexFixing($Z$5,AM1846,,Trigger)</f>
        <v>#VALUE!</v>
      </c>
      <c r="AQ1846" s="102">
        <f>_xll.qlIndexFixing($AR$1,AN1846,,Trigger)</f>
        <v>1.4142290529955415E-2</v>
      </c>
    </row>
    <row r="1847" spans="38:43" ht="11.25" customHeight="1" x14ac:dyDescent="0.25">
      <c r="AL1847" s="57" t="s">
        <v>44</v>
      </c>
      <c r="AM1847" s="56">
        <f>_xll.qlInterestRateIndexFixingDate(IborIndex&amp;Tenor,AN1847,Trigger)</f>
        <v>52240</v>
      </c>
      <c r="AN1847" s="56">
        <f>_xll.qlCalendarAdvance(Calendar,AN1846,AL1847,"f",,Trigger)</f>
        <v>52244</v>
      </c>
      <c r="AO1847" s="56">
        <f>_xll.qlInterestRateIndexMaturity(IborIndex&amp;Tenor,AN1847,Trigger)</f>
        <v>52275</v>
      </c>
      <c r="AP1847" s="102" t="e">
        <f>_xll.qlIndexFixing($Z$5,AM1847,,Trigger)</f>
        <v>#VALUE!</v>
      </c>
      <c r="AQ1847" s="102">
        <f>_xll.qlIndexFixing($AR$1,AN1847,,Trigger)</f>
        <v>1.4143114555690561E-2</v>
      </c>
    </row>
    <row r="1848" spans="38:43" ht="11.25" customHeight="1" x14ac:dyDescent="0.25">
      <c r="AL1848" s="57" t="s">
        <v>44</v>
      </c>
      <c r="AM1848" s="56">
        <f>_xll.qlInterestRateIndexFixingDate(IborIndex&amp;Tenor,AN1848,Trigger)</f>
        <v>52247</v>
      </c>
      <c r="AN1848" s="56">
        <f>_xll.qlCalendarAdvance(Calendar,AN1847,AL1848,"f",,Trigger)</f>
        <v>52251</v>
      </c>
      <c r="AO1848" s="56">
        <f>_xll.qlInterestRateIndexMaturity(IborIndex&amp;Tenor,AN1848,Trigger)</f>
        <v>52282</v>
      </c>
      <c r="AP1848" s="102" t="e">
        <f>_xll.qlIndexFixing($Z$5,AM1848,,Trigger)</f>
        <v>#VALUE!</v>
      </c>
      <c r="AQ1848" s="102">
        <f>_xll.qlIndexFixing($AR$1,AN1848,,Trigger)</f>
        <v>1.4143926325644318E-2</v>
      </c>
    </row>
    <row r="1849" spans="38:43" ht="11.25" customHeight="1" x14ac:dyDescent="0.25">
      <c r="AL1849" s="57" t="s">
        <v>44</v>
      </c>
      <c r="AM1849" s="56">
        <f>_xll.qlInterestRateIndexFixingDate(IborIndex&amp;Tenor,AN1849,Trigger)</f>
        <v>52254</v>
      </c>
      <c r="AN1849" s="56">
        <f>_xll.qlCalendarAdvance(Calendar,AN1848,AL1849,"f",,Trigger)</f>
        <v>52258</v>
      </c>
      <c r="AO1849" s="56">
        <f>_xll.qlInterestRateIndexMaturity(IborIndex&amp;Tenor,AN1849,Trigger)</f>
        <v>52289</v>
      </c>
      <c r="AP1849" s="102" t="e">
        <f>_xll.qlIndexFixing($Z$5,AM1849,,Trigger)</f>
        <v>#VALUE!</v>
      </c>
      <c r="AQ1849" s="102">
        <f>_xll.qlIndexFixing($AR$1,AN1849,,Trigger)</f>
        <v>1.4143724208008758E-2</v>
      </c>
    </row>
    <row r="1850" spans="38:43" ht="11.25" customHeight="1" x14ac:dyDescent="0.25">
      <c r="AL1850" s="57" t="s">
        <v>44</v>
      </c>
      <c r="AM1850" s="56">
        <f>_xll.qlInterestRateIndexFixingDate(IborIndex&amp;Tenor,AN1850,Trigger)</f>
        <v>52261</v>
      </c>
      <c r="AN1850" s="56">
        <f>_xll.qlCalendarAdvance(Calendar,AN1849,AL1850,"f",,Trigger)</f>
        <v>52265</v>
      </c>
      <c r="AO1850" s="56">
        <f>_xll.qlInterestRateIndexMaturity(IborIndex&amp;Tenor,AN1850,Trigger)</f>
        <v>52293</v>
      </c>
      <c r="AP1850" s="102" t="e">
        <f>_xll.qlIndexFixing($Z$5,AM1850,,Trigger)</f>
        <v>#VALUE!</v>
      </c>
      <c r="AQ1850" s="102">
        <f>_xll.qlIndexFixing($AR$1,AN1850,,Trigger)</f>
        <v>1.4144180777528881E-2</v>
      </c>
    </row>
    <row r="1851" spans="38:43" ht="11.25" customHeight="1" x14ac:dyDescent="0.25">
      <c r="AL1851" s="57" t="s">
        <v>44</v>
      </c>
      <c r="AM1851" s="56">
        <f>_xll.qlInterestRateIndexFixingDate(IborIndex&amp;Tenor,AN1851,Trigger)</f>
        <v>52268</v>
      </c>
      <c r="AN1851" s="56">
        <f>_xll.qlCalendarAdvance(Calendar,AN1850,AL1851,"f",,Trigger)</f>
        <v>52272</v>
      </c>
      <c r="AO1851" s="56">
        <f>_xll.qlInterestRateIndexMaturity(IborIndex&amp;Tenor,AN1851,Trigger)</f>
        <v>52300</v>
      </c>
      <c r="AP1851" s="102" t="e">
        <f>_xll.qlIndexFixing($Z$5,AM1851,,Trigger)</f>
        <v>#VALUE!</v>
      </c>
      <c r="AQ1851" s="102">
        <f>_xll.qlIndexFixing($AR$1,AN1851,,Trigger)</f>
        <v>1.4144959038641578E-2</v>
      </c>
    </row>
    <row r="1852" spans="38:43" ht="11.25" customHeight="1" x14ac:dyDescent="0.25">
      <c r="AL1852" s="57" t="s">
        <v>44</v>
      </c>
      <c r="AM1852" s="56">
        <f>_xll.qlInterestRateIndexFixingDate(IborIndex&amp;Tenor,AN1852,Trigger)</f>
        <v>52275</v>
      </c>
      <c r="AN1852" s="56">
        <f>_xll.qlCalendarAdvance(Calendar,AN1851,AL1852,"f",,Trigger)</f>
        <v>52279</v>
      </c>
      <c r="AO1852" s="56">
        <f>_xll.qlInterestRateIndexMaturity(IborIndex&amp;Tenor,AN1852,Trigger)</f>
        <v>52307</v>
      </c>
      <c r="AP1852" s="102" t="e">
        <f>_xll.qlIndexFixing($Z$5,AM1852,,Trigger)</f>
        <v>#VALUE!</v>
      </c>
      <c r="AQ1852" s="102">
        <f>_xll.qlIndexFixing($AR$1,AN1852,,Trigger)</f>
        <v>1.41457249530706E-2</v>
      </c>
    </row>
    <row r="1853" spans="38:43" ht="11.25" customHeight="1" x14ac:dyDescent="0.25">
      <c r="AL1853" s="57" t="s">
        <v>44</v>
      </c>
      <c r="AM1853" s="56">
        <f>_xll.qlInterestRateIndexFixingDate(IborIndex&amp;Tenor,AN1853,Trigger)</f>
        <v>52282</v>
      </c>
      <c r="AN1853" s="56">
        <f>_xll.qlCalendarAdvance(Calendar,AN1852,AL1853,"f",,Trigger)</f>
        <v>52286</v>
      </c>
      <c r="AO1853" s="56">
        <f>_xll.qlInterestRateIndexMaturity(IborIndex&amp;Tenor,AN1853,Trigger)</f>
        <v>52314</v>
      </c>
      <c r="AP1853" s="102" t="e">
        <f>_xll.qlIndexFixing($Z$5,AM1853,,Trigger)</f>
        <v>#VALUE!</v>
      </c>
      <c r="AQ1853" s="102">
        <f>_xll.qlIndexFixing($AR$1,AN1853,,Trigger)</f>
        <v>1.414647849582451E-2</v>
      </c>
    </row>
    <row r="1854" spans="38:43" ht="11.25" customHeight="1" x14ac:dyDescent="0.25">
      <c r="AL1854" s="57" t="s">
        <v>44</v>
      </c>
      <c r="AM1854" s="56">
        <f>_xll.qlInterestRateIndexFixingDate(IborIndex&amp;Tenor,AN1854,Trigger)</f>
        <v>52289</v>
      </c>
      <c r="AN1854" s="56">
        <f>_xll.qlCalendarAdvance(Calendar,AN1853,AL1854,"f",,Trigger)</f>
        <v>52293</v>
      </c>
      <c r="AO1854" s="56">
        <f>_xll.qlInterestRateIndexMaturity(IborIndex&amp;Tenor,AN1854,Trigger)</f>
        <v>52324</v>
      </c>
      <c r="AP1854" s="102" t="e">
        <f>_xll.qlIndexFixing($Z$5,AM1854,,Trigger)</f>
        <v>#VALUE!</v>
      </c>
      <c r="AQ1854" s="102">
        <f>_xll.qlIndexFixing($AR$1,AN1854,,Trigger)</f>
        <v>1.4148538174267311E-2</v>
      </c>
    </row>
    <row r="1855" spans="38:43" ht="11.25" customHeight="1" x14ac:dyDescent="0.25">
      <c r="AL1855" s="57" t="s">
        <v>44</v>
      </c>
      <c r="AM1855" s="56">
        <f>_xll.qlInterestRateIndexFixingDate(IborIndex&amp;Tenor,AN1855,Trigger)</f>
        <v>52296</v>
      </c>
      <c r="AN1855" s="56">
        <f>_xll.qlCalendarAdvance(Calendar,AN1854,AL1855,"f",,Trigger)</f>
        <v>52300</v>
      </c>
      <c r="AO1855" s="56">
        <f>_xll.qlInterestRateIndexMaturity(IborIndex&amp;Tenor,AN1855,Trigger)</f>
        <v>52331</v>
      </c>
      <c r="AP1855" s="102" t="e">
        <f>_xll.qlIndexFixing($Z$5,AM1855,,Trigger)</f>
        <v>#VALUE!</v>
      </c>
      <c r="AQ1855" s="102">
        <f>_xll.qlIndexFixing($AR$1,AN1855,,Trigger)</f>
        <v>1.4149263453913652E-2</v>
      </c>
    </row>
    <row r="1856" spans="38:43" ht="11.25" customHeight="1" x14ac:dyDescent="0.25">
      <c r="AL1856" s="57" t="s">
        <v>44</v>
      </c>
      <c r="AM1856" s="56">
        <f>_xll.qlInterestRateIndexFixingDate(IborIndex&amp;Tenor,AN1856,Trigger)</f>
        <v>52303</v>
      </c>
      <c r="AN1856" s="56">
        <f>_xll.qlCalendarAdvance(Calendar,AN1855,AL1856,"f",,Trigger)</f>
        <v>52307</v>
      </c>
      <c r="AO1856" s="56">
        <f>_xll.qlInterestRateIndexMaturity(IborIndex&amp;Tenor,AN1856,Trigger)</f>
        <v>52338</v>
      </c>
      <c r="AP1856" s="102" t="e">
        <f>_xll.qlIndexFixing($Z$5,AM1856,,Trigger)</f>
        <v>#VALUE!</v>
      </c>
      <c r="AQ1856" s="102">
        <f>_xll.qlIndexFixing($AR$1,AN1856,,Trigger)</f>
        <v>1.4149976277831045E-2</v>
      </c>
    </row>
    <row r="1857" spans="38:43" ht="11.25" customHeight="1" x14ac:dyDescent="0.25">
      <c r="AL1857" s="57" t="s">
        <v>44</v>
      </c>
      <c r="AM1857" s="56">
        <f>_xll.qlInterestRateIndexFixingDate(IborIndex&amp;Tenor,AN1857,Trigger)</f>
        <v>52310</v>
      </c>
      <c r="AN1857" s="56">
        <f>_xll.qlCalendarAdvance(Calendar,AN1856,AL1857,"f",,Trigger)</f>
        <v>52314</v>
      </c>
      <c r="AO1857" s="56">
        <f>_xll.qlInterestRateIndexMaturity(IborIndex&amp;Tenor,AN1857,Trigger)</f>
        <v>52345</v>
      </c>
      <c r="AP1857" s="102" t="e">
        <f>_xll.qlIndexFixing($Z$5,AM1857,,Trigger)</f>
        <v>#VALUE!</v>
      </c>
      <c r="AQ1857" s="102">
        <f>_xll.qlIndexFixing($AR$1,AN1857,,Trigger)</f>
        <v>1.4150676621019487E-2</v>
      </c>
    </row>
    <row r="1858" spans="38:43" ht="11.25" customHeight="1" x14ac:dyDescent="0.25">
      <c r="AL1858" s="57" t="s">
        <v>44</v>
      </c>
      <c r="AM1858" s="56">
        <f>_xll.qlInterestRateIndexFixingDate(IborIndex&amp;Tenor,AN1858,Trigger)</f>
        <v>52315</v>
      </c>
      <c r="AN1858" s="56">
        <f>_xll.qlCalendarAdvance(Calendar,AN1857,AL1858,"f",,Trigger)</f>
        <v>52321</v>
      </c>
      <c r="AO1858" s="56">
        <f>_xll.qlInterestRateIndexMaturity(IborIndex&amp;Tenor,AN1858,Trigger)</f>
        <v>52351</v>
      </c>
      <c r="AP1858" s="102" t="e">
        <f>_xll.qlIndexFixing($Z$5,AM1858,,Trigger)</f>
        <v>#VALUE!</v>
      </c>
      <c r="AQ1858" s="102">
        <f>_xll.qlIndexFixing($AR$1,AN1858,,Trigger)</f>
        <v>1.4151364458488969E-2</v>
      </c>
    </row>
    <row r="1859" spans="38:43" ht="11.25" customHeight="1" x14ac:dyDescent="0.25">
      <c r="AL1859" s="57" t="s">
        <v>44</v>
      </c>
      <c r="AM1859" s="56">
        <f>_xll.qlInterestRateIndexFixingDate(IborIndex&amp;Tenor,AN1859,Trigger)</f>
        <v>52324</v>
      </c>
      <c r="AN1859" s="56">
        <f>_xll.qlCalendarAdvance(Calendar,AN1858,AL1859,"f",,Trigger)</f>
        <v>52328</v>
      </c>
      <c r="AO1859" s="56">
        <f>_xll.qlInterestRateIndexMaturity(IborIndex&amp;Tenor,AN1859,Trigger)</f>
        <v>52358</v>
      </c>
      <c r="AP1859" s="102" t="e">
        <f>_xll.qlIndexFixing($Z$5,AM1859,,Trigger)</f>
        <v>#VALUE!</v>
      </c>
      <c r="AQ1859" s="102">
        <f>_xll.qlIndexFixing($AR$1,AN1859,,Trigger)</f>
        <v>1.4152039765246982E-2</v>
      </c>
    </row>
    <row r="1860" spans="38:43" ht="11.25" customHeight="1" x14ac:dyDescent="0.25">
      <c r="AL1860" s="57" t="s">
        <v>44</v>
      </c>
      <c r="AM1860" s="56">
        <f>_xll.qlInterestRateIndexFixingDate(IborIndex&amp;Tenor,AN1860,Trigger)</f>
        <v>52331</v>
      </c>
      <c r="AN1860" s="56">
        <f>_xll.qlCalendarAdvance(Calendar,AN1859,AL1860,"f",,Trigger)</f>
        <v>52335</v>
      </c>
      <c r="AO1860" s="56">
        <f>_xll.qlInterestRateIndexMaturity(IborIndex&amp;Tenor,AN1860,Trigger)</f>
        <v>52365</v>
      </c>
      <c r="AP1860" s="102" t="e">
        <f>_xll.qlIndexFixing($Z$5,AM1860,,Trigger)</f>
        <v>#VALUE!</v>
      </c>
      <c r="AQ1860" s="102">
        <f>_xll.qlIndexFixing($AR$1,AN1860,,Trigger)</f>
        <v>1.4152702516298521E-2</v>
      </c>
    </row>
    <row r="1861" spans="38:43" ht="11.25" customHeight="1" x14ac:dyDescent="0.25">
      <c r="AL1861" s="57" t="s">
        <v>44</v>
      </c>
      <c r="AM1861" s="56">
        <f>_xll.qlInterestRateIndexFixingDate(IborIndex&amp;Tenor,AN1861,Trigger)</f>
        <v>52338</v>
      </c>
      <c r="AN1861" s="56">
        <f>_xll.qlCalendarAdvance(Calendar,AN1860,AL1861,"f",,Trigger)</f>
        <v>52342</v>
      </c>
      <c r="AO1861" s="56">
        <f>_xll.qlInterestRateIndexMaturity(IborIndex&amp;Tenor,AN1861,Trigger)</f>
        <v>52372</v>
      </c>
      <c r="AP1861" s="102" t="e">
        <f>_xll.qlIndexFixing($Z$5,AM1861,,Trigger)</f>
        <v>#VALUE!</v>
      </c>
      <c r="AQ1861" s="102">
        <f>_xll.qlIndexFixing($AR$1,AN1861,,Trigger)</f>
        <v>1.4153352686651077E-2</v>
      </c>
    </row>
    <row r="1862" spans="38:43" ht="11.25" customHeight="1" x14ac:dyDescent="0.25">
      <c r="AL1862" s="57" t="s">
        <v>44</v>
      </c>
      <c r="AM1862" s="56">
        <f>_xll.qlInterestRateIndexFixingDate(IborIndex&amp;Tenor,AN1862,Trigger)</f>
        <v>52345</v>
      </c>
      <c r="AN1862" s="56">
        <f>_xll.qlCalendarAdvance(Calendar,AN1861,AL1862,"f",,Trigger)</f>
        <v>52349</v>
      </c>
      <c r="AO1862" s="56">
        <f>_xll.qlInterestRateIndexMaturity(IborIndex&amp;Tenor,AN1862,Trigger)</f>
        <v>52379</v>
      </c>
      <c r="AP1862" s="102" t="e">
        <f>_xll.qlIndexFixing($Z$5,AM1862,,Trigger)</f>
        <v>#VALUE!</v>
      </c>
      <c r="AQ1862" s="102">
        <f>_xll.qlIndexFixing($AR$1,AN1862,,Trigger)</f>
        <v>1.4153022324801132E-2</v>
      </c>
    </row>
    <row r="1863" spans="38:43" ht="11.25" customHeight="1" x14ac:dyDescent="0.25">
      <c r="AL1863" s="57" t="s">
        <v>44</v>
      </c>
      <c r="AM1863" s="56">
        <f>_xll.qlInterestRateIndexFixingDate(IborIndex&amp;Tenor,AN1863,Trigger)</f>
        <v>52351</v>
      </c>
      <c r="AN1863" s="56">
        <f>_xll.qlCalendarAdvance(Calendar,AN1862,AL1863,"f",,Trigger)</f>
        <v>52356</v>
      </c>
      <c r="AO1863" s="56">
        <f>_xll.qlInterestRateIndexMaturity(IborIndex&amp;Tenor,AN1863,Trigger)</f>
        <v>52387</v>
      </c>
      <c r="AP1863" s="102" t="e">
        <f>_xll.qlIndexFixing($Z$5,AM1863,,Trigger)</f>
        <v>#VALUE!</v>
      </c>
      <c r="AQ1863" s="102">
        <f>_xll.qlIndexFixing($AR$1,AN1863,,Trigger)</f>
        <v>1.4154615185286712E-2</v>
      </c>
    </row>
    <row r="1864" spans="38:43" ht="11.25" customHeight="1" x14ac:dyDescent="0.25">
      <c r="AL1864" s="57" t="s">
        <v>44</v>
      </c>
      <c r="AM1864" s="56">
        <f>_xll.qlInterestRateIndexFixingDate(IborIndex&amp;Tenor,AN1864,Trigger)</f>
        <v>52359</v>
      </c>
      <c r="AN1864" s="56">
        <f>_xll.qlCalendarAdvance(Calendar,AN1863,AL1864,"f",,Trigger)</f>
        <v>52363</v>
      </c>
      <c r="AO1864" s="56">
        <f>_xll.qlInterestRateIndexMaturity(IborIndex&amp;Tenor,AN1864,Trigger)</f>
        <v>52394</v>
      </c>
      <c r="AP1864" s="102" t="e">
        <f>_xll.qlIndexFixing($Z$5,AM1864,,Trigger)</f>
        <v>#VALUE!</v>
      </c>
      <c r="AQ1864" s="102">
        <f>_xll.qlIndexFixing($AR$1,AN1864,,Trigger)</f>
        <v>1.4155227463579778E-2</v>
      </c>
    </row>
    <row r="1865" spans="38:43" ht="11.25" customHeight="1" x14ac:dyDescent="0.25">
      <c r="AL1865" s="57" t="s">
        <v>44</v>
      </c>
      <c r="AM1865" s="56">
        <f>_xll.qlInterestRateIndexFixingDate(IborIndex&amp;Tenor,AN1865,Trigger)</f>
        <v>52366</v>
      </c>
      <c r="AN1865" s="56">
        <f>_xll.qlCalendarAdvance(Calendar,AN1864,AL1865,"f",,Trigger)</f>
        <v>52370</v>
      </c>
      <c r="AO1865" s="56">
        <f>_xll.qlInterestRateIndexMaturity(IborIndex&amp;Tenor,AN1865,Trigger)</f>
        <v>52401</v>
      </c>
      <c r="AP1865" s="102" t="e">
        <f>_xll.qlIndexFixing($Z$5,AM1865,,Trigger)</f>
        <v>#VALUE!</v>
      </c>
      <c r="AQ1865" s="102">
        <f>_xll.qlIndexFixing($AR$1,AN1865,,Trigger)</f>
        <v>1.4155827061206327E-2</v>
      </c>
    </row>
    <row r="1866" spans="38:43" ht="11.25" customHeight="1" x14ac:dyDescent="0.25">
      <c r="AL1866" s="57" t="s">
        <v>44</v>
      </c>
      <c r="AM1866" s="56">
        <f>_xll.qlInterestRateIndexFixingDate(IborIndex&amp;Tenor,AN1866,Trigger)</f>
        <v>52373</v>
      </c>
      <c r="AN1866" s="56">
        <f>_xll.qlCalendarAdvance(Calendar,AN1865,AL1866,"f",,Trigger)</f>
        <v>52377</v>
      </c>
      <c r="AO1866" s="56">
        <f>_xll.qlInterestRateIndexMaturity(IborIndex&amp;Tenor,AN1866,Trigger)</f>
        <v>52408</v>
      </c>
      <c r="AP1866" s="102" t="e">
        <f>_xll.qlIndexFixing($Z$5,AM1866,,Trigger)</f>
        <v>#VALUE!</v>
      </c>
      <c r="AQ1866" s="102">
        <f>_xll.qlIndexFixing($AR$1,AN1866,,Trigger)</f>
        <v>1.415641395316386E-2</v>
      </c>
    </row>
    <row r="1867" spans="38:43" ht="11.25" customHeight="1" x14ac:dyDescent="0.25">
      <c r="AL1867" s="57" t="s">
        <v>44</v>
      </c>
      <c r="AM1867" s="56">
        <f>_xll.qlInterestRateIndexFixingDate(IborIndex&amp;Tenor,AN1867,Trigger)</f>
        <v>52380</v>
      </c>
      <c r="AN1867" s="56">
        <f>_xll.qlCalendarAdvance(Calendar,AN1866,AL1867,"f",,Trigger)</f>
        <v>52384</v>
      </c>
      <c r="AO1867" s="56">
        <f>_xll.qlInterestRateIndexMaturity(IborIndex&amp;Tenor,AN1867,Trigger)</f>
        <v>52414</v>
      </c>
      <c r="AP1867" s="102" t="e">
        <f>_xll.qlIndexFixing($Z$5,AM1867,,Trigger)</f>
        <v>#VALUE!</v>
      </c>
      <c r="AQ1867" s="102">
        <f>_xll.qlIndexFixing($AR$1,AN1867,,Trigger)</f>
        <v>1.4156988114464863E-2</v>
      </c>
    </row>
    <row r="1868" spans="38:43" ht="11.25" customHeight="1" x14ac:dyDescent="0.25">
      <c r="AL1868" s="57" t="s">
        <v>44</v>
      </c>
      <c r="AM1868" s="56">
        <f>_xll.qlInterestRateIndexFixingDate(IborIndex&amp;Tenor,AN1868,Trigger)</f>
        <v>52387</v>
      </c>
      <c r="AN1868" s="56">
        <f>_xll.qlCalendarAdvance(Calendar,AN1867,AL1868,"f",,Trigger)</f>
        <v>52391</v>
      </c>
      <c r="AO1868" s="56">
        <f>_xll.qlInterestRateIndexMaturity(IborIndex&amp;Tenor,AN1868,Trigger)</f>
        <v>52421</v>
      </c>
      <c r="AP1868" s="102" t="e">
        <f>_xll.qlIndexFixing($Z$5,AM1868,,Trigger)</f>
        <v>#VALUE!</v>
      </c>
      <c r="AQ1868" s="102">
        <f>_xll.qlIndexFixing($AR$1,AN1868,,Trigger)</f>
        <v>1.4157549520114332E-2</v>
      </c>
    </row>
    <row r="1869" spans="38:43" ht="11.25" customHeight="1" x14ac:dyDescent="0.25">
      <c r="AL1869" s="57" t="s">
        <v>44</v>
      </c>
      <c r="AM1869" s="56">
        <f>_xll.qlInterestRateIndexFixingDate(IborIndex&amp;Tenor,AN1869,Trigger)</f>
        <v>52394</v>
      </c>
      <c r="AN1869" s="56">
        <f>_xll.qlCalendarAdvance(Calendar,AN1868,AL1869,"f",,Trigger)</f>
        <v>52398</v>
      </c>
      <c r="AO1869" s="56">
        <f>_xll.qlInterestRateIndexMaturity(IborIndex&amp;Tenor,AN1869,Trigger)</f>
        <v>52428</v>
      </c>
      <c r="AP1869" s="102" t="e">
        <f>_xll.qlIndexFixing($Z$5,AM1869,,Trigger)</f>
        <v>#VALUE!</v>
      </c>
      <c r="AQ1869" s="102">
        <f>_xll.qlIndexFixing($AR$1,AN1869,,Trigger)</f>
        <v>1.4158098145117259E-2</v>
      </c>
    </row>
    <row r="1870" spans="38:43" ht="11.25" customHeight="1" x14ac:dyDescent="0.25">
      <c r="AL1870" s="57" t="s">
        <v>44</v>
      </c>
      <c r="AM1870" s="56">
        <f>_xll.qlInterestRateIndexFixingDate(IborIndex&amp;Tenor,AN1870,Trigger)</f>
        <v>52401</v>
      </c>
      <c r="AN1870" s="56">
        <f>_xll.qlCalendarAdvance(Calendar,AN1869,AL1870,"f",,Trigger)</f>
        <v>52405</v>
      </c>
      <c r="AO1870" s="56">
        <f>_xll.qlInterestRateIndexMaturity(IborIndex&amp;Tenor,AN1870,Trigger)</f>
        <v>52435</v>
      </c>
      <c r="AP1870" s="102" t="e">
        <f>_xll.qlIndexFixing($Z$5,AM1870,,Trigger)</f>
        <v>#VALUE!</v>
      </c>
      <c r="AQ1870" s="102">
        <f>_xll.qlIndexFixing($AR$1,AN1870,,Trigger)</f>
        <v>1.4158633964483636E-2</v>
      </c>
    </row>
    <row r="1871" spans="38:43" ht="11.25" customHeight="1" x14ac:dyDescent="0.25">
      <c r="AL1871" s="57" t="s">
        <v>44</v>
      </c>
      <c r="AM1871" s="56">
        <f>_xll.qlInterestRateIndexFixingDate(IborIndex&amp;Tenor,AN1871,Trigger)</f>
        <v>52408</v>
      </c>
      <c r="AN1871" s="56">
        <f>_xll.qlCalendarAdvance(Calendar,AN1870,AL1871,"f",,Trigger)</f>
        <v>52412</v>
      </c>
      <c r="AO1871" s="56">
        <f>_xll.qlInterestRateIndexMaturity(IborIndex&amp;Tenor,AN1871,Trigger)</f>
        <v>52443</v>
      </c>
      <c r="AP1871" s="102" t="e">
        <f>_xll.qlIndexFixing($Z$5,AM1871,,Trigger)</f>
        <v>#VALUE!</v>
      </c>
      <c r="AQ1871" s="102">
        <f>_xll.qlIndexFixing($AR$1,AN1871,,Trigger)</f>
        <v>1.4159156953223451E-2</v>
      </c>
    </row>
    <row r="1872" spans="38:43" ht="11.25" customHeight="1" x14ac:dyDescent="0.25">
      <c r="AL1872" s="57" t="s">
        <v>44</v>
      </c>
      <c r="AM1872" s="56">
        <f>_xll.qlInterestRateIndexFixingDate(IborIndex&amp;Tenor,AN1872,Trigger)</f>
        <v>52415</v>
      </c>
      <c r="AN1872" s="56">
        <f>_xll.qlCalendarAdvance(Calendar,AN1871,AL1872,"f",,Trigger)</f>
        <v>52419</v>
      </c>
      <c r="AO1872" s="56">
        <f>_xll.qlInterestRateIndexMaturity(IborIndex&amp;Tenor,AN1872,Trigger)</f>
        <v>52450</v>
      </c>
      <c r="AP1872" s="102" t="e">
        <f>_xll.qlIndexFixing($Z$5,AM1872,,Trigger)</f>
        <v>#VALUE!</v>
      </c>
      <c r="AQ1872" s="102">
        <f>_xll.qlIndexFixing($AR$1,AN1872,,Trigger)</f>
        <v>1.41596670863392E-2</v>
      </c>
    </row>
    <row r="1873" spans="38:43" ht="11.25" customHeight="1" x14ac:dyDescent="0.25">
      <c r="AL1873" s="57" t="s">
        <v>44</v>
      </c>
      <c r="AM1873" s="56">
        <f>_xll.qlInterestRateIndexFixingDate(IborIndex&amp;Tenor,AN1873,Trigger)</f>
        <v>52422</v>
      </c>
      <c r="AN1873" s="56">
        <f>_xll.qlCalendarAdvance(Calendar,AN1872,AL1873,"f",,Trigger)</f>
        <v>52426</v>
      </c>
      <c r="AO1873" s="56">
        <f>_xll.qlInterestRateIndexMaturity(IborIndex&amp;Tenor,AN1873,Trigger)</f>
        <v>52457</v>
      </c>
      <c r="AP1873" s="102" t="e">
        <f>_xll.qlIndexFixing($Z$5,AM1873,,Trigger)</f>
        <v>#VALUE!</v>
      </c>
      <c r="AQ1873" s="102">
        <f>_xll.qlIndexFixing($AR$1,AN1873,,Trigger)</f>
        <v>1.4160164338835879E-2</v>
      </c>
    </row>
    <row r="1874" spans="38:43" ht="11.25" customHeight="1" x14ac:dyDescent="0.25">
      <c r="AL1874" s="57" t="s">
        <v>44</v>
      </c>
      <c r="AM1874" s="56">
        <f>_xll.qlInterestRateIndexFixingDate(IborIndex&amp;Tenor,AN1874,Trigger)</f>
        <v>52429</v>
      </c>
      <c r="AN1874" s="56">
        <f>_xll.qlCalendarAdvance(Calendar,AN1873,AL1874,"f",,Trigger)</f>
        <v>52433</v>
      </c>
      <c r="AO1874" s="56">
        <f>_xll.qlInterestRateIndexMaturity(IborIndex&amp;Tenor,AN1874,Trigger)</f>
        <v>52464</v>
      </c>
      <c r="AP1874" s="102" t="e">
        <f>_xll.qlIndexFixing($Z$5,AM1874,,Trigger)</f>
        <v>#VALUE!</v>
      </c>
      <c r="AQ1874" s="102">
        <f>_xll.qlIndexFixing($AR$1,AN1874,,Trigger)</f>
        <v>1.4160648685725974E-2</v>
      </c>
    </row>
    <row r="1875" spans="38:43" ht="11.25" customHeight="1" x14ac:dyDescent="0.25">
      <c r="AL1875" s="57" t="s">
        <v>44</v>
      </c>
      <c r="AM1875" s="56">
        <f>_xll.qlInterestRateIndexFixingDate(IborIndex&amp;Tenor,AN1875,Trigger)</f>
        <v>52436</v>
      </c>
      <c r="AN1875" s="56">
        <f>_xll.qlCalendarAdvance(Calendar,AN1874,AL1875,"f",,Trigger)</f>
        <v>52440</v>
      </c>
      <c r="AO1875" s="56">
        <f>_xll.qlInterestRateIndexMaturity(IborIndex&amp;Tenor,AN1875,Trigger)</f>
        <v>52471</v>
      </c>
      <c r="AP1875" s="102" t="e">
        <f>_xll.qlIndexFixing($Z$5,AM1875,,Trigger)</f>
        <v>#VALUE!</v>
      </c>
      <c r="AQ1875" s="102">
        <f>_xll.qlIndexFixing($AR$1,AN1875,,Trigger)</f>
        <v>1.4161120102014479E-2</v>
      </c>
    </row>
    <row r="1876" spans="38:43" ht="11.25" customHeight="1" x14ac:dyDescent="0.25">
      <c r="AL1876" s="57" t="s">
        <v>44</v>
      </c>
      <c r="AM1876" s="56">
        <f>_xll.qlInterestRateIndexFixingDate(IborIndex&amp;Tenor,AN1876,Trigger)</f>
        <v>52443</v>
      </c>
      <c r="AN1876" s="56">
        <f>_xll.qlCalendarAdvance(Calendar,AN1875,AL1876,"f",,Trigger)</f>
        <v>52447</v>
      </c>
      <c r="AO1876" s="56">
        <f>_xll.qlInterestRateIndexMaturity(IborIndex&amp;Tenor,AN1876,Trigger)</f>
        <v>52478</v>
      </c>
      <c r="AP1876" s="102" t="e">
        <f>_xll.qlIndexFixing($Z$5,AM1876,,Trigger)</f>
        <v>#VALUE!</v>
      </c>
      <c r="AQ1876" s="102">
        <f>_xll.qlIndexFixing($AR$1,AN1876,,Trigger)</f>
        <v>1.4161578562708887E-2</v>
      </c>
    </row>
    <row r="1877" spans="38:43" ht="11.25" customHeight="1" x14ac:dyDescent="0.25">
      <c r="AL1877" s="57" t="s">
        <v>44</v>
      </c>
      <c r="AM1877" s="56">
        <f>_xll.qlInterestRateIndexFixingDate(IborIndex&amp;Tenor,AN1877,Trigger)</f>
        <v>52450</v>
      </c>
      <c r="AN1877" s="56">
        <f>_xll.qlCalendarAdvance(Calendar,AN1876,AL1877,"f",,Trigger)</f>
        <v>52454</v>
      </c>
      <c r="AO1877" s="56">
        <f>_xll.qlInterestRateIndexMaturity(IborIndex&amp;Tenor,AN1877,Trigger)</f>
        <v>52485</v>
      </c>
      <c r="AP1877" s="102" t="e">
        <f>_xll.qlIndexFixing($Z$5,AM1877,,Trigger)</f>
        <v>#VALUE!</v>
      </c>
      <c r="AQ1877" s="102">
        <f>_xll.qlIndexFixing($AR$1,AN1877,,Trigger)</f>
        <v>1.4162024042819188E-2</v>
      </c>
    </row>
    <row r="1878" spans="38:43" ht="11.25" customHeight="1" x14ac:dyDescent="0.25">
      <c r="AL1878" s="57" t="s">
        <v>44</v>
      </c>
      <c r="AM1878" s="56">
        <f>_xll.qlInterestRateIndexFixingDate(IborIndex&amp;Tenor,AN1878,Trigger)</f>
        <v>52457</v>
      </c>
      <c r="AN1878" s="56">
        <f>_xll.qlCalendarAdvance(Calendar,AN1877,AL1878,"f",,Trigger)</f>
        <v>52461</v>
      </c>
      <c r="AO1878" s="56">
        <f>_xll.qlInterestRateIndexMaturity(IborIndex&amp;Tenor,AN1878,Trigger)</f>
        <v>52492</v>
      </c>
      <c r="AP1878" s="102" t="e">
        <f>_xll.qlIndexFixing($Z$5,AM1878,,Trigger)</f>
        <v>#VALUE!</v>
      </c>
      <c r="AQ1878" s="102">
        <f>_xll.qlIndexFixing($AR$1,AN1878,,Trigger)</f>
        <v>1.4162456517345379E-2</v>
      </c>
    </row>
    <row r="1879" spans="38:43" ht="11.25" customHeight="1" x14ac:dyDescent="0.25">
      <c r="AL1879" s="57" t="s">
        <v>44</v>
      </c>
      <c r="AM1879" s="56">
        <f>_xll.qlInterestRateIndexFixingDate(IborIndex&amp;Tenor,AN1879,Trigger)</f>
        <v>52464</v>
      </c>
      <c r="AN1879" s="56">
        <f>_xll.qlCalendarAdvance(Calendar,AN1878,AL1879,"f",,Trigger)</f>
        <v>52468</v>
      </c>
      <c r="AO1879" s="56">
        <f>_xll.qlInterestRateIndexMaturity(IborIndex&amp;Tenor,AN1879,Trigger)</f>
        <v>52499</v>
      </c>
      <c r="AP1879" s="102" t="e">
        <f>_xll.qlIndexFixing($Z$5,AM1879,,Trigger)</f>
        <v>#VALUE!</v>
      </c>
      <c r="AQ1879" s="102">
        <f>_xll.qlIndexFixing($AR$1,AN1879,,Trigger)</f>
        <v>1.4162875961299948E-2</v>
      </c>
    </row>
    <row r="1880" spans="38:43" ht="11.25" customHeight="1" x14ac:dyDescent="0.25">
      <c r="AL1880" s="57" t="s">
        <v>44</v>
      </c>
      <c r="AM1880" s="56">
        <f>_xll.qlInterestRateIndexFixingDate(IborIndex&amp;Tenor,AN1880,Trigger)</f>
        <v>52471</v>
      </c>
      <c r="AN1880" s="56">
        <f>_xll.qlCalendarAdvance(Calendar,AN1879,AL1880,"f",,Trigger)</f>
        <v>52475</v>
      </c>
      <c r="AO1880" s="56">
        <f>_xll.qlInterestRateIndexMaturity(IborIndex&amp;Tenor,AN1880,Trigger)</f>
        <v>52505</v>
      </c>
      <c r="AP1880" s="102" t="e">
        <f>_xll.qlIndexFixing($Z$5,AM1880,,Trigger)</f>
        <v>#VALUE!</v>
      </c>
      <c r="AQ1880" s="102">
        <f>_xll.qlIndexFixing($AR$1,AN1880,,Trigger)</f>
        <v>1.4163282349692885E-2</v>
      </c>
    </row>
    <row r="1881" spans="38:43" ht="11.25" customHeight="1" x14ac:dyDescent="0.25">
      <c r="AL1881" s="57" t="s">
        <v>44</v>
      </c>
      <c r="AM1881" s="56">
        <f>_xll.qlInterestRateIndexFixingDate(IborIndex&amp;Tenor,AN1881,Trigger)</f>
        <v>52478</v>
      </c>
      <c r="AN1881" s="56">
        <f>_xll.qlCalendarAdvance(Calendar,AN1880,AL1881,"f",,Trigger)</f>
        <v>52482</v>
      </c>
      <c r="AO1881" s="56">
        <f>_xll.qlInterestRateIndexMaturity(IborIndex&amp;Tenor,AN1881,Trigger)</f>
        <v>52512</v>
      </c>
      <c r="AP1881" s="102" t="e">
        <f>_xll.qlIndexFixing($Z$5,AM1881,,Trigger)</f>
        <v>#VALUE!</v>
      </c>
      <c r="AQ1881" s="102">
        <f>_xll.qlIndexFixing($AR$1,AN1881,,Trigger)</f>
        <v>1.4163675657526686E-2</v>
      </c>
    </row>
    <row r="1882" spans="38:43" ht="11.25" customHeight="1" x14ac:dyDescent="0.25">
      <c r="AL1882" s="57" t="s">
        <v>44</v>
      </c>
      <c r="AM1882" s="56">
        <f>_xll.qlInterestRateIndexFixingDate(IborIndex&amp;Tenor,AN1882,Trigger)</f>
        <v>52485</v>
      </c>
      <c r="AN1882" s="56">
        <f>_xll.qlCalendarAdvance(Calendar,AN1881,AL1882,"f",,Trigger)</f>
        <v>52489</v>
      </c>
      <c r="AO1882" s="56">
        <f>_xll.qlInterestRateIndexMaturity(IborIndex&amp;Tenor,AN1882,Trigger)</f>
        <v>52519</v>
      </c>
      <c r="AP1882" s="102" t="e">
        <f>_xll.qlIndexFixing($Z$5,AM1882,,Trigger)</f>
        <v>#VALUE!</v>
      </c>
      <c r="AQ1882" s="102">
        <f>_xll.qlIndexFixing($AR$1,AN1882,,Trigger)</f>
        <v>1.4164055859811342E-2</v>
      </c>
    </row>
    <row r="1883" spans="38:43" ht="11.25" customHeight="1" x14ac:dyDescent="0.25">
      <c r="AL1883" s="57" t="s">
        <v>44</v>
      </c>
      <c r="AM1883" s="56">
        <f>_xll.qlInterestRateIndexFixingDate(IborIndex&amp;Tenor,AN1883,Trigger)</f>
        <v>52492</v>
      </c>
      <c r="AN1883" s="56">
        <f>_xll.qlCalendarAdvance(Calendar,AN1882,AL1883,"f",,Trigger)</f>
        <v>52496</v>
      </c>
      <c r="AO1883" s="56">
        <f>_xll.qlInterestRateIndexMaturity(IborIndex&amp;Tenor,AN1883,Trigger)</f>
        <v>52526</v>
      </c>
      <c r="AP1883" s="102" t="e">
        <f>_xll.qlIndexFixing($Z$5,AM1883,,Trigger)</f>
        <v>#VALUE!</v>
      </c>
      <c r="AQ1883" s="102">
        <f>_xll.qlIndexFixing($AR$1,AN1883,,Trigger)</f>
        <v>1.4164422931551846E-2</v>
      </c>
    </row>
    <row r="1884" spans="38:43" ht="11.25" customHeight="1" x14ac:dyDescent="0.25">
      <c r="AL1884" s="57" t="s">
        <v>44</v>
      </c>
      <c r="AM1884" s="56">
        <f>_xll.qlInterestRateIndexFixingDate(IborIndex&amp;Tenor,AN1884,Trigger)</f>
        <v>52499</v>
      </c>
      <c r="AN1884" s="56">
        <f>_xll.qlCalendarAdvance(Calendar,AN1883,AL1884,"f",,Trigger)</f>
        <v>52503</v>
      </c>
      <c r="AO1884" s="56">
        <f>_xll.qlInterestRateIndexMaturity(IborIndex&amp;Tenor,AN1884,Trigger)</f>
        <v>52533</v>
      </c>
      <c r="AP1884" s="102" t="e">
        <f>_xll.qlIndexFixing($Z$5,AM1884,,Trigger)</f>
        <v>#VALUE!</v>
      </c>
      <c r="AQ1884" s="102">
        <f>_xll.qlIndexFixing($AR$1,AN1884,,Trigger)</f>
        <v>1.4164776847760685E-2</v>
      </c>
    </row>
    <row r="1885" spans="38:43" ht="11.25" customHeight="1" x14ac:dyDescent="0.25">
      <c r="AL1885" s="57" t="s">
        <v>44</v>
      </c>
      <c r="AM1885" s="56">
        <f>_xll.qlInterestRateIndexFixingDate(IborIndex&amp;Tenor,AN1885,Trigger)</f>
        <v>52506</v>
      </c>
      <c r="AN1885" s="56">
        <f>_xll.qlCalendarAdvance(Calendar,AN1884,AL1885,"f",,Trigger)</f>
        <v>52510</v>
      </c>
      <c r="AO1885" s="56">
        <f>_xll.qlInterestRateIndexMaturity(IborIndex&amp;Tenor,AN1885,Trigger)</f>
        <v>52541</v>
      </c>
      <c r="AP1885" s="102" t="e">
        <f>_xll.qlIndexFixing($Z$5,AM1885,,Trigger)</f>
        <v>#VALUE!</v>
      </c>
      <c r="AQ1885" s="102">
        <f>_xll.qlIndexFixing($AR$1,AN1885,,Trigger)</f>
        <v>1.4165117583440356E-2</v>
      </c>
    </row>
    <row r="1886" spans="38:43" ht="11.25" customHeight="1" x14ac:dyDescent="0.25">
      <c r="AL1886" s="57" t="s">
        <v>44</v>
      </c>
      <c r="AM1886" s="56">
        <f>_xll.qlInterestRateIndexFixingDate(IborIndex&amp;Tenor,AN1886,Trigger)</f>
        <v>52513</v>
      </c>
      <c r="AN1886" s="56">
        <f>_xll.qlCalendarAdvance(Calendar,AN1885,AL1886,"f",,Trigger)</f>
        <v>52517</v>
      </c>
      <c r="AO1886" s="56">
        <f>_xll.qlInterestRateIndexMaturity(IborIndex&amp;Tenor,AN1886,Trigger)</f>
        <v>52548</v>
      </c>
      <c r="AP1886" s="102" t="e">
        <f>_xll.qlIndexFixing($Z$5,AM1886,,Trigger)</f>
        <v>#VALUE!</v>
      </c>
      <c r="AQ1886" s="102">
        <f>_xll.qlIndexFixing($AR$1,AN1886,,Trigger)</f>
        <v>1.4165445113603348E-2</v>
      </c>
    </row>
    <row r="1887" spans="38:43" ht="11.25" customHeight="1" x14ac:dyDescent="0.25">
      <c r="AL1887" s="57" t="s">
        <v>44</v>
      </c>
      <c r="AM1887" s="56">
        <f>_xll.qlInterestRateIndexFixingDate(IborIndex&amp;Tenor,AN1887,Trigger)</f>
        <v>52520</v>
      </c>
      <c r="AN1887" s="56">
        <f>_xll.qlCalendarAdvance(Calendar,AN1886,AL1887,"f",,Trigger)</f>
        <v>52524</v>
      </c>
      <c r="AO1887" s="56">
        <f>_xll.qlInterestRateIndexMaturity(IborIndex&amp;Tenor,AN1887,Trigger)</f>
        <v>52555</v>
      </c>
      <c r="AP1887" s="102" t="e">
        <f>_xll.qlIndexFixing($Z$5,AM1887,,Trigger)</f>
        <v>#VALUE!</v>
      </c>
      <c r="AQ1887" s="102">
        <f>_xll.qlIndexFixing($AR$1,AN1887,,Trigger)</f>
        <v>1.4165759413252155E-2</v>
      </c>
    </row>
    <row r="1888" spans="38:43" ht="11.25" customHeight="1" x14ac:dyDescent="0.25">
      <c r="AL1888" s="57" t="s">
        <v>44</v>
      </c>
      <c r="AM1888" s="56">
        <f>_xll.qlInterestRateIndexFixingDate(IborIndex&amp;Tenor,AN1888,Trigger)</f>
        <v>52527</v>
      </c>
      <c r="AN1888" s="56">
        <f>_xll.qlCalendarAdvance(Calendar,AN1887,AL1888,"f",,Trigger)</f>
        <v>52531</v>
      </c>
      <c r="AO1888" s="56">
        <f>_xll.qlInterestRateIndexMaturity(IborIndex&amp;Tenor,AN1888,Trigger)</f>
        <v>52562</v>
      </c>
      <c r="AP1888" s="102" t="e">
        <f>_xll.qlIndexFixing($Z$5,AM1888,,Trigger)</f>
        <v>#VALUE!</v>
      </c>
      <c r="AQ1888" s="102">
        <f>_xll.qlIndexFixing($AR$1,AN1888,,Trigger)</f>
        <v>1.4166060457401763E-2</v>
      </c>
    </row>
    <row r="1889" spans="38:43" ht="11.25" customHeight="1" x14ac:dyDescent="0.25">
      <c r="AL1889" s="57" t="s">
        <v>44</v>
      </c>
      <c r="AM1889" s="56">
        <f>_xll.qlInterestRateIndexFixingDate(IborIndex&amp;Tenor,AN1889,Trigger)</f>
        <v>52534</v>
      </c>
      <c r="AN1889" s="56">
        <f>_xll.qlCalendarAdvance(Calendar,AN1888,AL1889,"f",,Trigger)</f>
        <v>52538</v>
      </c>
      <c r="AO1889" s="56">
        <f>_xll.qlInterestRateIndexMaturity(IborIndex&amp;Tenor,AN1889,Trigger)</f>
        <v>52568</v>
      </c>
      <c r="AP1889" s="102" t="e">
        <f>_xll.qlIndexFixing($Z$5,AM1889,,Trigger)</f>
        <v>#VALUE!</v>
      </c>
      <c r="AQ1889" s="102">
        <f>_xll.qlIndexFixing($AR$1,AN1889,,Trigger)</f>
        <v>1.4166348221052172E-2</v>
      </c>
    </row>
    <row r="1890" spans="38:43" ht="11.25" customHeight="1" x14ac:dyDescent="0.25">
      <c r="AL1890" s="57" t="s">
        <v>44</v>
      </c>
      <c r="AM1890" s="56">
        <f>_xll.qlInterestRateIndexFixingDate(IborIndex&amp;Tenor,AN1890,Trigger)</f>
        <v>52541</v>
      </c>
      <c r="AN1890" s="56">
        <f>_xll.qlCalendarAdvance(Calendar,AN1889,AL1890,"f",,Trigger)</f>
        <v>52545</v>
      </c>
      <c r="AO1890" s="56">
        <f>_xll.qlInterestRateIndexMaturity(IborIndex&amp;Tenor,AN1890,Trigger)</f>
        <v>52575</v>
      </c>
      <c r="AP1890" s="102" t="e">
        <f>_xll.qlIndexFixing($Z$5,AM1890,,Trigger)</f>
        <v>#VALUE!</v>
      </c>
      <c r="AQ1890" s="102">
        <f>_xll.qlIndexFixing($AR$1,AN1890,,Trigger)</f>
        <v>1.4166622679215868E-2</v>
      </c>
    </row>
    <row r="1891" spans="38:43" ht="11.25" customHeight="1" x14ac:dyDescent="0.25">
      <c r="AL1891" s="57" t="s">
        <v>44</v>
      </c>
      <c r="AM1891" s="56">
        <f>_xll.qlInterestRateIndexFixingDate(IborIndex&amp;Tenor,AN1891,Trigger)</f>
        <v>52548</v>
      </c>
      <c r="AN1891" s="56">
        <f>_xll.qlCalendarAdvance(Calendar,AN1890,AL1891,"f",,Trigger)</f>
        <v>52552</v>
      </c>
      <c r="AO1891" s="56">
        <f>_xll.qlInterestRateIndexMaturity(IborIndex&amp;Tenor,AN1891,Trigger)</f>
        <v>52582</v>
      </c>
      <c r="AP1891" s="102" t="e">
        <f>_xll.qlIndexFixing($Z$5,AM1891,,Trigger)</f>
        <v>#VALUE!</v>
      </c>
      <c r="AQ1891" s="102">
        <f>_xll.qlIndexFixing($AR$1,AN1891,,Trigger)</f>
        <v>1.4166883806897845E-2</v>
      </c>
    </row>
    <row r="1892" spans="38:43" ht="11.25" customHeight="1" x14ac:dyDescent="0.25">
      <c r="AL1892" s="57" t="s">
        <v>44</v>
      </c>
      <c r="AM1892" s="56">
        <f>_xll.qlInterestRateIndexFixingDate(IborIndex&amp;Tenor,AN1892,Trigger)</f>
        <v>52555</v>
      </c>
      <c r="AN1892" s="56">
        <f>_xll.qlCalendarAdvance(Calendar,AN1891,AL1892,"f",,Trigger)</f>
        <v>52559</v>
      </c>
      <c r="AO1892" s="56">
        <f>_xll.qlInterestRateIndexMaturity(IborIndex&amp;Tenor,AN1892,Trigger)</f>
        <v>52589</v>
      </c>
      <c r="AP1892" s="102" t="e">
        <f>_xll.qlIndexFixing($Z$5,AM1892,,Trigger)</f>
        <v>#VALUE!</v>
      </c>
      <c r="AQ1892" s="102">
        <f>_xll.qlIndexFixing($AR$1,AN1892,,Trigger)</f>
        <v>1.4167131579108094E-2</v>
      </c>
    </row>
    <row r="1893" spans="38:43" ht="11.25" customHeight="1" x14ac:dyDescent="0.25">
      <c r="AL1893" s="57" t="s">
        <v>44</v>
      </c>
      <c r="AM1893" s="56">
        <f>_xll.qlInterestRateIndexFixingDate(IborIndex&amp;Tenor,AN1893,Trigger)</f>
        <v>52562</v>
      </c>
      <c r="AN1893" s="56">
        <f>_xll.qlCalendarAdvance(Calendar,AN1892,AL1893,"f",,Trigger)</f>
        <v>52566</v>
      </c>
      <c r="AO1893" s="56">
        <f>_xll.qlInterestRateIndexMaturity(IborIndex&amp;Tenor,AN1893,Trigger)</f>
        <v>52600</v>
      </c>
      <c r="AP1893" s="102" t="e">
        <f>_xll.qlIndexFixing($Z$5,AM1893,,Trigger)</f>
        <v>#VALUE!</v>
      </c>
      <c r="AQ1893" s="102">
        <f>_xll.qlIndexFixing($AR$1,AN1893,,Trigger)</f>
        <v>1.4167365970856605E-2</v>
      </c>
    </row>
    <row r="1894" spans="38:43" ht="11.25" customHeight="1" x14ac:dyDescent="0.25">
      <c r="AL1894" s="57" t="s">
        <v>44</v>
      </c>
      <c r="AM1894" s="56">
        <f>_xll.qlInterestRateIndexFixingDate(IborIndex&amp;Tenor,AN1894,Trigger)</f>
        <v>52569</v>
      </c>
      <c r="AN1894" s="56">
        <f>_xll.qlCalendarAdvance(Calendar,AN1893,AL1894,"f",,Trigger)</f>
        <v>52573</v>
      </c>
      <c r="AO1894" s="56">
        <f>_xll.qlInterestRateIndexMaturity(IborIndex&amp;Tenor,AN1894,Trigger)</f>
        <v>52604</v>
      </c>
      <c r="AP1894" s="102" t="e">
        <f>_xll.qlIndexFixing($Z$5,AM1894,,Trigger)</f>
        <v>#VALUE!</v>
      </c>
      <c r="AQ1894" s="102">
        <f>_xll.qlIndexFixing($AR$1,AN1894,,Trigger)</f>
        <v>1.4167586957143374E-2</v>
      </c>
    </row>
    <row r="1895" spans="38:43" ht="11.25" customHeight="1" x14ac:dyDescent="0.25">
      <c r="AL1895" s="57" t="s">
        <v>44</v>
      </c>
      <c r="AM1895" s="56">
        <f>_xll.qlInterestRateIndexFixingDate(IborIndex&amp;Tenor,AN1895,Trigger)</f>
        <v>52576</v>
      </c>
      <c r="AN1895" s="56">
        <f>_xll.qlCalendarAdvance(Calendar,AN1894,AL1895,"f",,Trigger)</f>
        <v>52580</v>
      </c>
      <c r="AO1895" s="56">
        <f>_xll.qlInterestRateIndexMaturity(IborIndex&amp;Tenor,AN1895,Trigger)</f>
        <v>52611</v>
      </c>
      <c r="AP1895" s="102" t="e">
        <f>_xll.qlIndexFixing($Z$5,AM1895,,Trigger)</f>
        <v>#VALUE!</v>
      </c>
      <c r="AQ1895" s="102">
        <f>_xll.qlIndexFixing($AR$1,AN1895,,Trigger)</f>
        <v>1.4167794512988385E-2</v>
      </c>
    </row>
    <row r="1896" spans="38:43" ht="11.25" customHeight="1" x14ac:dyDescent="0.25">
      <c r="AL1896" s="57" t="s">
        <v>44</v>
      </c>
      <c r="AM1896" s="56">
        <f>_xll.qlInterestRateIndexFixingDate(IborIndex&amp;Tenor,AN1896,Trigger)</f>
        <v>52583</v>
      </c>
      <c r="AN1896" s="56">
        <f>_xll.qlCalendarAdvance(Calendar,AN1895,AL1896,"f",,Trigger)</f>
        <v>52587</v>
      </c>
      <c r="AO1896" s="56">
        <f>_xll.qlInterestRateIndexMaturity(IborIndex&amp;Tenor,AN1896,Trigger)</f>
        <v>52618</v>
      </c>
      <c r="AP1896" s="102" t="e">
        <f>_xll.qlIndexFixing($Z$5,AM1896,,Trigger)</f>
        <v>#VALUE!</v>
      </c>
      <c r="AQ1896" s="102">
        <f>_xll.qlIndexFixing($AR$1,AN1896,,Trigger)</f>
        <v>1.4167988613389138E-2</v>
      </c>
    </row>
    <row r="1897" spans="38:43" ht="11.25" customHeight="1" x14ac:dyDescent="0.25">
      <c r="AL1897" s="57" t="s">
        <v>44</v>
      </c>
      <c r="AM1897" s="56">
        <f>_xll.qlInterestRateIndexFixingDate(IborIndex&amp;Tenor,AN1897,Trigger)</f>
        <v>52589</v>
      </c>
      <c r="AN1897" s="56">
        <f>_xll.qlCalendarAdvance(Calendar,AN1896,AL1897,"f",,Trigger)</f>
        <v>52594</v>
      </c>
      <c r="AO1897" s="56">
        <f>_xll.qlInterestRateIndexMaturity(IborIndex&amp;Tenor,AN1897,Trigger)</f>
        <v>52625</v>
      </c>
      <c r="AP1897" s="102" t="e">
        <f>_xll.qlIndexFixing($Z$5,AM1897,,Trigger)</f>
        <v>#VALUE!</v>
      </c>
      <c r="AQ1897" s="102">
        <f>_xll.qlIndexFixing($AR$1,AN1897,,Trigger)</f>
        <v>1.4167297749662652E-2</v>
      </c>
    </row>
    <row r="1898" spans="38:43" ht="11.25" customHeight="1" x14ac:dyDescent="0.25">
      <c r="AL1898" s="57" t="s">
        <v>44</v>
      </c>
      <c r="AM1898" s="56">
        <f>_xll.qlInterestRateIndexFixingDate(IborIndex&amp;Tenor,AN1898,Trigger)</f>
        <v>52596</v>
      </c>
      <c r="AN1898" s="56">
        <f>_xll.qlCalendarAdvance(Calendar,AN1897,AL1898,"f",,Trigger)</f>
        <v>52601</v>
      </c>
      <c r="AO1898" s="56">
        <f>_xll.qlInterestRateIndexMaturity(IborIndex&amp;Tenor,AN1898,Trigger)</f>
        <v>52632</v>
      </c>
      <c r="AP1898" s="102" t="e">
        <f>_xll.qlIndexFixing($Z$5,AM1898,,Trigger)</f>
        <v>#VALUE!</v>
      </c>
      <c r="AQ1898" s="102">
        <f>_xll.qlIndexFixing($AR$1,AN1898,,Trigger)</f>
        <v>1.4168336347907817E-2</v>
      </c>
    </row>
    <row r="1899" spans="38:43" ht="11.25" customHeight="1" x14ac:dyDescent="0.25">
      <c r="AL1899" s="57" t="s">
        <v>44</v>
      </c>
      <c r="AM1899" s="56">
        <f>_xll.qlInterestRateIndexFixingDate(IborIndex&amp;Tenor,AN1899,Trigger)</f>
        <v>52604</v>
      </c>
      <c r="AN1899" s="56">
        <f>_xll.qlCalendarAdvance(Calendar,AN1898,AL1899,"f",,Trigger)</f>
        <v>52608</v>
      </c>
      <c r="AO1899" s="56">
        <f>_xll.qlInterestRateIndexMaturity(IborIndex&amp;Tenor,AN1899,Trigger)</f>
        <v>52639</v>
      </c>
      <c r="AP1899" s="102" t="e">
        <f>_xll.qlIndexFixing($Z$5,AM1899,,Trigger)</f>
        <v>#VALUE!</v>
      </c>
      <c r="AQ1899" s="102">
        <f>_xll.qlIndexFixing($AR$1,AN1899,,Trigger)</f>
        <v>1.4168489932040729E-2</v>
      </c>
    </row>
    <row r="1900" spans="38:43" ht="11.25" customHeight="1" x14ac:dyDescent="0.25">
      <c r="AL1900" s="57" t="s">
        <v>44</v>
      </c>
      <c r="AM1900" s="56">
        <f>_xll.qlInterestRateIndexFixingDate(IborIndex&amp;Tenor,AN1900,Trigger)</f>
        <v>52611</v>
      </c>
      <c r="AN1900" s="56">
        <f>_xll.qlCalendarAdvance(Calendar,AN1899,AL1900,"f",,Trigger)</f>
        <v>52615</v>
      </c>
      <c r="AO1900" s="56">
        <f>_xll.qlInterestRateIndexMaturity(IborIndex&amp;Tenor,AN1900,Trigger)</f>
        <v>52646</v>
      </c>
      <c r="AP1900" s="102" t="e">
        <f>_xll.qlIndexFixing($Z$5,AM1900,,Trigger)</f>
        <v>#VALUE!</v>
      </c>
      <c r="AQ1900" s="102">
        <f>_xll.qlIndexFixing($AR$1,AN1900,,Trigger)</f>
        <v>1.4168629960764345E-2</v>
      </c>
    </row>
    <row r="1901" spans="38:43" ht="11.25" customHeight="1" x14ac:dyDescent="0.25">
      <c r="AL1901" s="57" t="s">
        <v>44</v>
      </c>
      <c r="AM1901" s="56">
        <f>_xll.qlInterestRateIndexFixingDate(IborIndex&amp;Tenor,AN1901,Trigger)</f>
        <v>52618</v>
      </c>
      <c r="AN1901" s="56">
        <f>_xll.qlCalendarAdvance(Calendar,AN1900,AL1901,"f",,Trigger)</f>
        <v>52622</v>
      </c>
      <c r="AO1901" s="56">
        <f>_xll.qlInterestRateIndexMaturity(IborIndex&amp;Tenor,AN1901,Trigger)</f>
        <v>52653</v>
      </c>
      <c r="AP1901" s="102" t="e">
        <f>_xll.qlIndexFixing($Z$5,AM1901,,Trigger)</f>
        <v>#VALUE!</v>
      </c>
      <c r="AQ1901" s="102">
        <f>_xll.qlIndexFixing($AR$1,AN1901,,Trigger)</f>
        <v>1.4168756409091154E-2</v>
      </c>
    </row>
    <row r="1902" spans="38:43" ht="11.25" customHeight="1" x14ac:dyDescent="0.25">
      <c r="AL1902" s="57" t="s">
        <v>44</v>
      </c>
      <c r="AM1902" s="56">
        <f>_xll.qlInterestRateIndexFixingDate(IborIndex&amp;Tenor,AN1902,Trigger)</f>
        <v>52625</v>
      </c>
      <c r="AN1902" s="56">
        <f>_xll.qlCalendarAdvance(Calendar,AN1901,AL1902,"f",,Trigger)</f>
        <v>52629</v>
      </c>
      <c r="AO1902" s="56">
        <f>_xll.qlInterestRateIndexMaturity(IborIndex&amp;Tenor,AN1902,Trigger)</f>
        <v>52658</v>
      </c>
      <c r="AP1902" s="102" t="e">
        <f>_xll.qlIndexFixing($Z$5,AM1902,,Trigger)</f>
        <v>#VALUE!</v>
      </c>
      <c r="AQ1902" s="102">
        <f>_xll.qlIndexFixing($AR$1,AN1902,,Trigger)</f>
        <v>1.4168012237634886E-2</v>
      </c>
    </row>
    <row r="1903" spans="38:43" ht="11.25" customHeight="1" x14ac:dyDescent="0.25">
      <c r="AL1903" s="57" t="s">
        <v>44</v>
      </c>
      <c r="AM1903" s="56">
        <f>_xll.qlInterestRateIndexFixingDate(IborIndex&amp;Tenor,AN1903,Trigger)</f>
        <v>52632</v>
      </c>
      <c r="AN1903" s="56">
        <f>_xll.qlCalendarAdvance(Calendar,AN1902,AL1903,"f",,Trigger)</f>
        <v>52636</v>
      </c>
      <c r="AO1903" s="56">
        <f>_xll.qlInterestRateIndexMaturity(IborIndex&amp;Tenor,AN1903,Trigger)</f>
        <v>52665</v>
      </c>
      <c r="AP1903" s="102" t="e">
        <f>_xll.qlIndexFixing($Z$5,AM1903,,Trigger)</f>
        <v>#VALUE!</v>
      </c>
      <c r="AQ1903" s="102">
        <f>_xll.qlIndexFixing($AR$1,AN1903,,Trigger)</f>
        <v>1.4168114364926336E-2</v>
      </c>
    </row>
    <row r="1904" spans="38:43" ht="11.25" customHeight="1" x14ac:dyDescent="0.25">
      <c r="AL1904" s="57" t="s">
        <v>44</v>
      </c>
      <c r="AM1904" s="56">
        <f>_xll.qlInterestRateIndexFixingDate(IborIndex&amp;Tenor,AN1904,Trigger)</f>
        <v>52639</v>
      </c>
      <c r="AN1904" s="56">
        <f>_xll.qlCalendarAdvance(Calendar,AN1903,AL1904,"f",,Trigger)</f>
        <v>52643</v>
      </c>
      <c r="AO1904" s="56">
        <f>_xll.qlInterestRateIndexMaturity(IborIndex&amp;Tenor,AN1904,Trigger)</f>
        <v>52672</v>
      </c>
      <c r="AP1904" s="102" t="e">
        <f>_xll.qlIndexFixing($Z$5,AM1904,,Trigger)</f>
        <v>#VALUE!</v>
      </c>
      <c r="AQ1904" s="102">
        <f>_xll.qlIndexFixing($AR$1,AN1904,,Trigger)</f>
        <v>1.4168202843811246E-2</v>
      </c>
    </row>
    <row r="1905" spans="38:43" ht="11.25" customHeight="1" x14ac:dyDescent="0.25">
      <c r="AL1905" s="57" t="s">
        <v>44</v>
      </c>
      <c r="AM1905" s="56">
        <f>_xll.qlInterestRateIndexFixingDate(IborIndex&amp;Tenor,AN1905,Trigger)</f>
        <v>52646</v>
      </c>
      <c r="AN1905" s="56">
        <f>_xll.qlCalendarAdvance(Calendar,AN1904,AL1905,"f",,Trigger)</f>
        <v>52650</v>
      </c>
      <c r="AO1905" s="56">
        <f>_xll.qlInterestRateIndexMaturity(IborIndex&amp;Tenor,AN1905,Trigger)</f>
        <v>52679</v>
      </c>
      <c r="AP1905" s="102" t="e">
        <f>_xll.qlIndexFixing($Z$5,AM1905,,Trigger)</f>
        <v>#VALUE!</v>
      </c>
      <c r="AQ1905" s="102">
        <f>_xll.qlIndexFixing($AR$1,AN1905,,Trigger)</f>
        <v>1.4168277649302702E-2</v>
      </c>
    </row>
    <row r="1906" spans="38:43" ht="11.25" customHeight="1" x14ac:dyDescent="0.25">
      <c r="AL1906" s="57" t="s">
        <v>44</v>
      </c>
      <c r="AM1906" s="56">
        <f>_xll.qlInterestRateIndexFixingDate(IborIndex&amp;Tenor,AN1906,Trigger)</f>
        <v>52653</v>
      </c>
      <c r="AN1906" s="56">
        <f>_xll.qlCalendarAdvance(Calendar,AN1905,AL1906,"f",,Trigger)</f>
        <v>52657</v>
      </c>
      <c r="AO1906" s="56">
        <f>_xll.qlInterestRateIndexMaturity(IborIndex&amp;Tenor,AN1906,Trigger)</f>
        <v>52688</v>
      </c>
      <c r="AP1906" s="102" t="e">
        <f>_xll.qlIndexFixing($Z$5,AM1906,,Trigger)</f>
        <v>#VALUE!</v>
      </c>
      <c r="AQ1906" s="102">
        <f>_xll.qlIndexFixing($AR$1,AN1906,,Trigger)</f>
        <v>1.4169184070047802E-2</v>
      </c>
    </row>
    <row r="1907" spans="38:43" ht="11.25" customHeight="1" x14ac:dyDescent="0.25">
      <c r="AL1907" s="57" t="s">
        <v>44</v>
      </c>
      <c r="AM1907" s="56">
        <f>_xll.qlInterestRateIndexFixingDate(IborIndex&amp;Tenor,AN1907,Trigger)</f>
        <v>52660</v>
      </c>
      <c r="AN1907" s="56">
        <f>_xll.qlCalendarAdvance(Calendar,AN1906,AL1907,"f",,Trigger)</f>
        <v>52664</v>
      </c>
      <c r="AO1907" s="56">
        <f>_xll.qlInterestRateIndexMaturity(IborIndex&amp;Tenor,AN1907,Trigger)</f>
        <v>52695</v>
      </c>
      <c r="AP1907" s="102" t="e">
        <f>_xll.qlIndexFixing($Z$5,AM1907,,Trigger)</f>
        <v>#VALUE!</v>
      </c>
      <c r="AQ1907" s="102">
        <f>_xll.qlIndexFixing($AR$1,AN1907,,Trigger)</f>
        <v>1.4169228511161092E-2</v>
      </c>
    </row>
    <row r="1908" spans="38:43" ht="11.25" customHeight="1" x14ac:dyDescent="0.25">
      <c r="AL1908" s="57" t="s">
        <v>44</v>
      </c>
      <c r="AM1908" s="56">
        <f>_xll.qlInterestRateIndexFixingDate(IborIndex&amp;Tenor,AN1908,Trigger)</f>
        <v>52667</v>
      </c>
      <c r="AN1908" s="56">
        <f>_xll.qlCalendarAdvance(Calendar,AN1907,AL1908,"f",,Trigger)</f>
        <v>52671</v>
      </c>
      <c r="AO1908" s="56">
        <f>_xll.qlInterestRateIndexMaturity(IborIndex&amp;Tenor,AN1908,Trigger)</f>
        <v>52706</v>
      </c>
      <c r="AP1908" s="102" t="e">
        <f>_xll.qlIndexFixing($Z$5,AM1908,,Trigger)</f>
        <v>#VALUE!</v>
      </c>
      <c r="AQ1908" s="102">
        <f>_xll.qlIndexFixing($AR$1,AN1908,,Trigger)</f>
        <v>1.4169538831010152E-2</v>
      </c>
    </row>
    <row r="1909" spans="38:43" ht="11.25" customHeight="1" x14ac:dyDescent="0.25">
      <c r="AL1909" s="57" t="s">
        <v>44</v>
      </c>
      <c r="AM1909" s="56">
        <f>_xll.qlInterestRateIndexFixingDate(IborIndex&amp;Tenor,AN1909,Trigger)</f>
        <v>52674</v>
      </c>
      <c r="AN1909" s="56">
        <f>_xll.qlCalendarAdvance(Calendar,AN1908,AL1909,"f",,Trigger)</f>
        <v>52678</v>
      </c>
      <c r="AO1909" s="56">
        <f>_xll.qlInterestRateIndexMaturity(IborIndex&amp;Tenor,AN1909,Trigger)</f>
        <v>52709</v>
      </c>
      <c r="AP1909" s="102" t="e">
        <f>_xll.qlIndexFixing($Z$5,AM1909,,Trigger)</f>
        <v>#VALUE!</v>
      </c>
      <c r="AQ1909" s="102">
        <f>_xll.qlIndexFixing($AR$1,AN1909,,Trigger)</f>
        <v>1.4169276102384554E-2</v>
      </c>
    </row>
    <row r="1910" spans="38:43" ht="11.25" customHeight="1" x14ac:dyDescent="0.25">
      <c r="AL1910" s="57" t="s">
        <v>44</v>
      </c>
      <c r="AM1910" s="56">
        <f>_xll.qlInterestRateIndexFixingDate(IborIndex&amp;Tenor,AN1910,Trigger)</f>
        <v>52681</v>
      </c>
      <c r="AN1910" s="56">
        <f>_xll.qlCalendarAdvance(Calendar,AN1909,AL1910,"f",,Trigger)</f>
        <v>52685</v>
      </c>
      <c r="AO1910" s="56">
        <f>_xll.qlInterestRateIndexMaturity(IborIndex&amp;Tenor,AN1910,Trigger)</f>
        <v>52716</v>
      </c>
      <c r="AP1910" s="102" t="e">
        <f>_xll.qlIndexFixing($Z$5,AM1910,,Trigger)</f>
        <v>#VALUE!</v>
      </c>
      <c r="AQ1910" s="102">
        <f>_xll.qlIndexFixing($AR$1,AN1910,,Trigger)</f>
        <v>1.4168445701222668E-2</v>
      </c>
    </row>
    <row r="1911" spans="38:43" ht="11.25" customHeight="1" x14ac:dyDescent="0.25">
      <c r="AL1911" s="57" t="s">
        <v>44</v>
      </c>
      <c r="AM1911" s="56">
        <f>_xll.qlInterestRateIndexFixingDate(IborIndex&amp;Tenor,AN1911,Trigger)</f>
        <v>52688</v>
      </c>
      <c r="AN1911" s="56">
        <f>_xll.qlCalendarAdvance(Calendar,AN1910,AL1911,"f",,Trigger)</f>
        <v>52692</v>
      </c>
      <c r="AO1911" s="56">
        <f>_xll.qlInterestRateIndexMaturity(IborIndex&amp;Tenor,AN1911,Trigger)</f>
        <v>52722</v>
      </c>
      <c r="AP1911" s="102" t="e">
        <f>_xll.qlIndexFixing($Z$5,AM1911,,Trigger)</f>
        <v>#VALUE!</v>
      </c>
      <c r="AQ1911" s="102">
        <f>_xll.qlIndexFixing($AR$1,AN1911,,Trigger)</f>
        <v>1.4169268472322971E-2</v>
      </c>
    </row>
    <row r="1912" spans="38:43" ht="11.25" customHeight="1" x14ac:dyDescent="0.25">
      <c r="AL1912" s="57" t="s">
        <v>44</v>
      </c>
      <c r="AM1912" s="56">
        <f>_xll.qlInterestRateIndexFixingDate(IborIndex&amp;Tenor,AN1912,Trigger)</f>
        <v>52695</v>
      </c>
      <c r="AN1912" s="56">
        <f>_xll.qlCalendarAdvance(Calendar,AN1911,AL1912,"f",,Trigger)</f>
        <v>52699</v>
      </c>
      <c r="AO1912" s="56">
        <f>_xll.qlInterestRateIndexMaturity(IborIndex&amp;Tenor,AN1912,Trigger)</f>
        <v>52729</v>
      </c>
      <c r="AP1912" s="102" t="e">
        <f>_xll.qlIndexFixing($Z$5,AM1912,,Trigger)</f>
        <v>#VALUE!</v>
      </c>
      <c r="AQ1912" s="102">
        <f>_xll.qlIndexFixing($AR$1,AN1912,,Trigger)</f>
        <v>1.4169243886834326E-2</v>
      </c>
    </row>
    <row r="1913" spans="38:43" ht="11.25" customHeight="1" x14ac:dyDescent="0.25">
      <c r="AL1913" s="57" t="s">
        <v>44</v>
      </c>
      <c r="AM1913" s="56">
        <f>_xll.qlInterestRateIndexFixingDate(IborIndex&amp;Tenor,AN1913,Trigger)</f>
        <v>52700</v>
      </c>
      <c r="AN1913" s="56">
        <f>_xll.qlCalendarAdvance(Calendar,AN1912,AL1913,"f",,Trigger)</f>
        <v>52706</v>
      </c>
      <c r="AO1913" s="56">
        <f>_xll.qlInterestRateIndexMaturity(IborIndex&amp;Tenor,AN1913,Trigger)</f>
        <v>52736</v>
      </c>
      <c r="AP1913" s="102" t="e">
        <f>_xll.qlIndexFixing($Z$5,AM1913,,Trigger)</f>
        <v>#VALUE!</v>
      </c>
      <c r="AQ1913" s="102">
        <f>_xll.qlIndexFixing($AR$1,AN1913,,Trigger)</f>
        <v>1.4169205421051267E-2</v>
      </c>
    </row>
    <row r="1914" spans="38:43" ht="11.25" customHeight="1" x14ac:dyDescent="0.25">
      <c r="AL1914" s="57" t="s">
        <v>44</v>
      </c>
      <c r="AM1914" s="56">
        <f>_xll.qlInterestRateIndexFixingDate(IborIndex&amp;Tenor,AN1914,Trigger)</f>
        <v>52709</v>
      </c>
      <c r="AN1914" s="56">
        <f>_xll.qlCalendarAdvance(Calendar,AN1913,AL1914,"f",,Trigger)</f>
        <v>52713</v>
      </c>
      <c r="AO1914" s="56">
        <f>_xll.qlInterestRateIndexMaturity(IborIndex&amp;Tenor,AN1914,Trigger)</f>
        <v>52743</v>
      </c>
      <c r="AP1914" s="102" t="e">
        <f>_xll.qlIndexFixing($Z$5,AM1914,,Trigger)</f>
        <v>#VALUE!</v>
      </c>
      <c r="AQ1914" s="102">
        <f>_xll.qlIndexFixing($AR$1,AN1914,,Trigger)</f>
        <v>1.4169153049981287E-2</v>
      </c>
    </row>
    <row r="1915" spans="38:43" ht="11.25" customHeight="1" x14ac:dyDescent="0.25">
      <c r="AL1915" s="57" t="s">
        <v>44</v>
      </c>
      <c r="AM1915" s="56">
        <f>_xll.qlInterestRateIndexFixingDate(IborIndex&amp;Tenor,AN1915,Trigger)</f>
        <v>52716</v>
      </c>
      <c r="AN1915" s="56">
        <f>_xll.qlCalendarAdvance(Calendar,AN1914,AL1915,"f",,Trigger)</f>
        <v>52720</v>
      </c>
      <c r="AO1915" s="56">
        <f>_xll.qlInterestRateIndexMaturity(IborIndex&amp;Tenor,AN1915,Trigger)</f>
        <v>52751</v>
      </c>
      <c r="AP1915" s="102" t="e">
        <f>_xll.qlIndexFixing($Z$5,AM1915,,Trigger)</f>
        <v>#VALUE!</v>
      </c>
      <c r="AQ1915" s="102">
        <f>_xll.qlIndexFixing($AR$1,AN1915,,Trigger)</f>
        <v>1.4169086748636872E-2</v>
      </c>
    </row>
    <row r="1916" spans="38:43" ht="11.25" customHeight="1" x14ac:dyDescent="0.25">
      <c r="AL1916" s="57" t="s">
        <v>44</v>
      </c>
      <c r="AM1916" s="56">
        <f>_xll.qlInterestRateIndexFixingDate(IborIndex&amp;Tenor,AN1916,Trigger)</f>
        <v>52723</v>
      </c>
      <c r="AN1916" s="56">
        <f>_xll.qlCalendarAdvance(Calendar,AN1915,AL1916,"f",,Trigger)</f>
        <v>52727</v>
      </c>
      <c r="AO1916" s="56">
        <f>_xll.qlInterestRateIndexMaturity(IborIndex&amp;Tenor,AN1916,Trigger)</f>
        <v>52758</v>
      </c>
      <c r="AP1916" s="102" t="e">
        <f>_xll.qlIndexFixing($Z$5,AM1916,,Trigger)</f>
        <v>#VALUE!</v>
      </c>
      <c r="AQ1916" s="102">
        <f>_xll.qlIndexFixing($AR$1,AN1916,,Trigger)</f>
        <v>1.4169006492025515E-2</v>
      </c>
    </row>
    <row r="1917" spans="38:43" ht="11.25" customHeight="1" x14ac:dyDescent="0.25">
      <c r="AL1917" s="57" t="s">
        <v>44</v>
      </c>
      <c r="AM1917" s="56">
        <f>_xll.qlInterestRateIndexFixingDate(IborIndex&amp;Tenor,AN1917,Trigger)</f>
        <v>52730</v>
      </c>
      <c r="AN1917" s="56">
        <f>_xll.qlCalendarAdvance(Calendar,AN1916,AL1917,"f",,Trigger)</f>
        <v>52734</v>
      </c>
      <c r="AO1917" s="56">
        <f>_xll.qlInterestRateIndexMaturity(IborIndex&amp;Tenor,AN1917,Trigger)</f>
        <v>52765</v>
      </c>
      <c r="AP1917" s="102" t="e">
        <f>_xll.qlIndexFixing($Z$5,AM1917,,Trigger)</f>
        <v>#VALUE!</v>
      </c>
      <c r="AQ1917" s="102">
        <f>_xll.qlIndexFixing($AR$1,AN1917,,Trigger)</f>
        <v>1.4168912255154709E-2</v>
      </c>
    </row>
    <row r="1918" spans="38:43" ht="11.25" customHeight="1" x14ac:dyDescent="0.25">
      <c r="AL1918" s="57" t="s">
        <v>44</v>
      </c>
      <c r="AM1918" s="56">
        <f>_xll.qlInterestRateIndexFixingDate(IborIndex&amp;Tenor,AN1918,Trigger)</f>
        <v>52737</v>
      </c>
      <c r="AN1918" s="56">
        <f>_xll.qlCalendarAdvance(Calendar,AN1917,AL1918,"f",,Trigger)</f>
        <v>52741</v>
      </c>
      <c r="AO1918" s="56">
        <f>_xll.qlInterestRateIndexMaturity(IborIndex&amp;Tenor,AN1918,Trigger)</f>
        <v>52772</v>
      </c>
      <c r="AP1918" s="102" t="e">
        <f>_xll.qlIndexFixing($Z$5,AM1918,,Trigger)</f>
        <v>#VALUE!</v>
      </c>
      <c r="AQ1918" s="102">
        <f>_xll.qlIndexFixing($AR$1,AN1918,,Trigger)</f>
        <v>1.4168804013039438E-2</v>
      </c>
    </row>
    <row r="1919" spans="38:43" ht="11.25" customHeight="1" x14ac:dyDescent="0.25">
      <c r="AL1919" s="57" t="s">
        <v>44</v>
      </c>
      <c r="AM1919" s="56">
        <f>_xll.qlInterestRateIndexFixingDate(IborIndex&amp;Tenor,AN1919,Trigger)</f>
        <v>52744</v>
      </c>
      <c r="AN1919" s="56">
        <f>_xll.qlCalendarAdvance(Calendar,AN1918,AL1919,"f",,Trigger)</f>
        <v>52748</v>
      </c>
      <c r="AO1919" s="56">
        <f>_xll.qlInterestRateIndexMaturity(IborIndex&amp;Tenor,AN1919,Trigger)</f>
        <v>52778</v>
      </c>
      <c r="AP1919" s="102" t="e">
        <f>_xll.qlIndexFixing($Z$5,AM1919,,Trigger)</f>
        <v>#VALUE!</v>
      </c>
      <c r="AQ1919" s="102">
        <f>_xll.qlIndexFixing($AR$1,AN1919,,Trigger)</f>
        <v>1.4168681740679701E-2</v>
      </c>
    </row>
    <row r="1920" spans="38:43" ht="11.25" customHeight="1" x14ac:dyDescent="0.25">
      <c r="AL1920" s="57" t="s">
        <v>44</v>
      </c>
      <c r="AM1920" s="56">
        <f>_xll.qlInterestRateIndexFixingDate(IborIndex&amp;Tenor,AN1920,Trigger)</f>
        <v>52751</v>
      </c>
      <c r="AN1920" s="56">
        <f>_xll.qlCalendarAdvance(Calendar,AN1919,AL1920,"f",,Trigger)</f>
        <v>52755</v>
      </c>
      <c r="AO1920" s="56">
        <f>_xll.qlInterestRateIndexMaturity(IborIndex&amp;Tenor,AN1920,Trigger)</f>
        <v>52785</v>
      </c>
      <c r="AP1920" s="102" t="e">
        <f>_xll.qlIndexFixing($Z$5,AM1920,,Trigger)</f>
        <v>#VALUE!</v>
      </c>
      <c r="AQ1920" s="102">
        <f>_xll.qlIndexFixing($AR$1,AN1920,,Trigger)</f>
        <v>1.4168545413095479E-2</v>
      </c>
    </row>
    <row r="1921" spans="38:43" ht="11.25" customHeight="1" x14ac:dyDescent="0.25">
      <c r="AL1921" s="57" t="s">
        <v>44</v>
      </c>
      <c r="AM1921" s="56">
        <f>_xll.qlInterestRateIndexFixingDate(IborIndex&amp;Tenor,AN1921,Trigger)</f>
        <v>52758</v>
      </c>
      <c r="AN1921" s="56">
        <f>_xll.qlCalendarAdvance(Calendar,AN1920,AL1921,"f",,Trigger)</f>
        <v>52762</v>
      </c>
      <c r="AO1921" s="56">
        <f>_xll.qlInterestRateIndexMaturity(IborIndex&amp;Tenor,AN1921,Trigger)</f>
        <v>52792</v>
      </c>
      <c r="AP1921" s="102" t="e">
        <f>_xll.qlIndexFixing($Z$5,AM1921,,Trigger)</f>
        <v>#VALUE!</v>
      </c>
      <c r="AQ1921" s="102">
        <f>_xll.qlIndexFixing($AR$1,AN1921,,Trigger)</f>
        <v>1.4168395005286771E-2</v>
      </c>
    </row>
    <row r="1922" spans="38:43" ht="11.25" customHeight="1" x14ac:dyDescent="0.25">
      <c r="AL1922" s="57" t="s">
        <v>44</v>
      </c>
      <c r="AM1922" s="56">
        <f>_xll.qlInterestRateIndexFixingDate(IborIndex&amp;Tenor,AN1922,Trigger)</f>
        <v>52765</v>
      </c>
      <c r="AN1922" s="56">
        <f>_xll.qlCalendarAdvance(Calendar,AN1921,AL1922,"f",,Trigger)</f>
        <v>52769</v>
      </c>
      <c r="AO1922" s="56">
        <f>_xll.qlInterestRateIndexMaturity(IborIndex&amp;Tenor,AN1922,Trigger)</f>
        <v>52799</v>
      </c>
      <c r="AP1922" s="102" t="e">
        <f>_xll.qlIndexFixing($Z$5,AM1922,,Trigger)</f>
        <v>#VALUE!</v>
      </c>
      <c r="AQ1922" s="102">
        <f>_xll.qlIndexFixing($AR$1,AN1922,,Trigger)</f>
        <v>1.4168230492266065E-2</v>
      </c>
    </row>
    <row r="1923" spans="38:43" ht="11.25" customHeight="1" x14ac:dyDescent="0.25">
      <c r="AL1923" s="57" t="s">
        <v>44</v>
      </c>
      <c r="AM1923" s="56">
        <f>_xll.qlInterestRateIndexFixingDate(IborIndex&amp;Tenor,AN1923,Trigger)</f>
        <v>52772</v>
      </c>
      <c r="AN1923" s="56">
        <f>_xll.qlCalendarAdvance(Calendar,AN1922,AL1923,"f",,Trigger)</f>
        <v>52776</v>
      </c>
      <c r="AO1923" s="56">
        <f>_xll.qlInterestRateIndexMaturity(IborIndex&amp;Tenor,AN1923,Trigger)</f>
        <v>52806</v>
      </c>
      <c r="AP1923" s="102" t="e">
        <f>_xll.qlIndexFixing($Z$5,AM1923,,Trigger)</f>
        <v>#VALUE!</v>
      </c>
      <c r="AQ1923" s="102">
        <f>_xll.qlIndexFixing($AR$1,AN1923,,Trigger)</f>
        <v>1.4167257510882068E-2</v>
      </c>
    </row>
    <row r="1924" spans="38:43" ht="11.25" customHeight="1" x14ac:dyDescent="0.25">
      <c r="AL1924" s="57" t="s">
        <v>44</v>
      </c>
      <c r="AM1924" s="56">
        <f>_xll.qlInterestRateIndexFixingDate(IborIndex&amp;Tenor,AN1924,Trigger)</f>
        <v>52779</v>
      </c>
      <c r="AN1924" s="56">
        <f>_xll.qlCalendarAdvance(Calendar,AN1923,AL1924,"f",,Trigger)</f>
        <v>52783</v>
      </c>
      <c r="AO1924" s="56">
        <f>_xll.qlInterestRateIndexMaturity(IborIndex&amp;Tenor,AN1924,Trigger)</f>
        <v>52814</v>
      </c>
      <c r="AP1924" s="102" t="e">
        <f>_xll.qlIndexFixing($Z$5,AM1924,,Trigger)</f>
        <v>#VALUE!</v>
      </c>
      <c r="AQ1924" s="102">
        <f>_xll.qlIndexFixing($AR$1,AN1924,,Trigger)</f>
        <v>1.4167859050636111E-2</v>
      </c>
    </row>
    <row r="1925" spans="38:43" ht="11.25" customHeight="1" x14ac:dyDescent="0.25">
      <c r="AL1925" s="57" t="s">
        <v>44</v>
      </c>
      <c r="AM1925" s="56">
        <f>_xll.qlInterestRateIndexFixingDate(IborIndex&amp;Tenor,AN1925,Trigger)</f>
        <v>52786</v>
      </c>
      <c r="AN1925" s="56">
        <f>_xll.qlCalendarAdvance(Calendar,AN1924,AL1925,"f",,Trigger)</f>
        <v>52790</v>
      </c>
      <c r="AO1925" s="56">
        <f>_xll.qlInterestRateIndexMaturity(IborIndex&amp;Tenor,AN1925,Trigger)</f>
        <v>52821</v>
      </c>
      <c r="AP1925" s="102" t="e">
        <f>_xll.qlIndexFixing($Z$5,AM1925,,Trigger)</f>
        <v>#VALUE!</v>
      </c>
      <c r="AQ1925" s="102">
        <f>_xll.qlIndexFixing($AR$1,AN1925,,Trigger)</f>
        <v>1.4167652072041848E-2</v>
      </c>
    </row>
    <row r="1926" spans="38:43" ht="11.25" customHeight="1" x14ac:dyDescent="0.25">
      <c r="AL1926" s="57" t="s">
        <v>44</v>
      </c>
      <c r="AM1926" s="56">
        <f>_xll.qlInterestRateIndexFixingDate(IborIndex&amp;Tenor,AN1926,Trigger)</f>
        <v>52793</v>
      </c>
      <c r="AN1926" s="56">
        <f>_xll.qlCalendarAdvance(Calendar,AN1925,AL1926,"f",,Trigger)</f>
        <v>52797</v>
      </c>
      <c r="AO1926" s="56">
        <f>_xll.qlInterestRateIndexMaturity(IborIndex&amp;Tenor,AN1926,Trigger)</f>
        <v>52828</v>
      </c>
      <c r="AP1926" s="102" t="e">
        <f>_xll.qlIndexFixing($Z$5,AM1926,,Trigger)</f>
        <v>#VALUE!</v>
      </c>
      <c r="AQ1926" s="102">
        <f>_xll.qlIndexFixing($AR$1,AN1926,,Trigger)</f>
        <v>1.4167430888273047E-2</v>
      </c>
    </row>
    <row r="1927" spans="38:43" ht="11.25" customHeight="1" x14ac:dyDescent="0.25">
      <c r="AL1927" s="57" t="s">
        <v>44</v>
      </c>
      <c r="AM1927" s="56">
        <f>_xll.qlInterestRateIndexFixingDate(IborIndex&amp;Tenor,AN1927,Trigger)</f>
        <v>52800</v>
      </c>
      <c r="AN1927" s="56">
        <f>_xll.qlCalendarAdvance(Calendar,AN1926,AL1927,"f",,Trigger)</f>
        <v>52804</v>
      </c>
      <c r="AO1927" s="56">
        <f>_xll.qlInterestRateIndexMaturity(IborIndex&amp;Tenor,AN1927,Trigger)</f>
        <v>52835</v>
      </c>
      <c r="AP1927" s="102" t="e">
        <f>_xll.qlIndexFixing($Z$5,AM1927,,Trigger)</f>
        <v>#VALUE!</v>
      </c>
      <c r="AQ1927" s="102">
        <f>_xll.qlIndexFixing($AR$1,AN1927,,Trigger)</f>
        <v>1.4167195474342198E-2</v>
      </c>
    </row>
    <row r="1928" spans="38:43" ht="11.25" customHeight="1" x14ac:dyDescent="0.25">
      <c r="AL1928" s="57" t="s">
        <v>44</v>
      </c>
      <c r="AM1928" s="56">
        <f>_xll.qlInterestRateIndexFixingDate(IborIndex&amp;Tenor,AN1928,Trigger)</f>
        <v>52807</v>
      </c>
      <c r="AN1928" s="56">
        <f>_xll.qlCalendarAdvance(Calendar,AN1927,AL1928,"f",,Trigger)</f>
        <v>52811</v>
      </c>
      <c r="AO1928" s="56">
        <f>_xll.qlInterestRateIndexMaturity(IborIndex&amp;Tenor,AN1928,Trigger)</f>
        <v>52842</v>
      </c>
      <c r="AP1928" s="102" t="e">
        <f>_xll.qlIndexFixing($Z$5,AM1928,,Trigger)</f>
        <v>#VALUE!</v>
      </c>
      <c r="AQ1928" s="102">
        <f>_xll.qlIndexFixing($AR$1,AN1928,,Trigger)</f>
        <v>1.4166945805256792E-2</v>
      </c>
    </row>
    <row r="1929" spans="38:43" ht="11.25" customHeight="1" x14ac:dyDescent="0.25">
      <c r="AL1929" s="57" t="s">
        <v>44</v>
      </c>
      <c r="AM1929" s="56">
        <f>_xll.qlInterestRateIndexFixingDate(IborIndex&amp;Tenor,AN1929,Trigger)</f>
        <v>52814</v>
      </c>
      <c r="AN1929" s="56">
        <f>_xll.qlCalendarAdvance(Calendar,AN1928,AL1929,"f",,Trigger)</f>
        <v>52818</v>
      </c>
      <c r="AO1929" s="56">
        <f>_xll.qlInterestRateIndexMaturity(IborIndex&amp;Tenor,AN1929,Trigger)</f>
        <v>52849</v>
      </c>
      <c r="AP1929" s="102" t="e">
        <f>_xll.qlIndexFixing($Z$5,AM1929,,Trigger)</f>
        <v>#VALUE!</v>
      </c>
      <c r="AQ1929" s="102">
        <f>_xll.qlIndexFixing($AR$1,AN1929,,Trigger)</f>
        <v>1.4166681856031815E-2</v>
      </c>
    </row>
    <row r="1930" spans="38:43" ht="11.25" customHeight="1" x14ac:dyDescent="0.25">
      <c r="AL1930" s="57" t="s">
        <v>44</v>
      </c>
      <c r="AM1930" s="56">
        <f>_xll.qlInterestRateIndexFixingDate(IborIndex&amp;Tenor,AN1930,Trigger)</f>
        <v>52821</v>
      </c>
      <c r="AN1930" s="56">
        <f>_xll.qlCalendarAdvance(Calendar,AN1929,AL1930,"f",,Trigger)</f>
        <v>52825</v>
      </c>
      <c r="AO1930" s="56">
        <f>_xll.qlInterestRateIndexMaturity(IborIndex&amp;Tenor,AN1930,Trigger)</f>
        <v>52856</v>
      </c>
      <c r="AP1930" s="102" t="e">
        <f>_xll.qlIndexFixing($Z$5,AM1930,,Trigger)</f>
        <v>#VALUE!</v>
      </c>
      <c r="AQ1930" s="102">
        <f>_xll.qlIndexFixing($AR$1,AN1930,,Trigger)</f>
        <v>1.4166403601669764E-2</v>
      </c>
    </row>
    <row r="1931" spans="38:43" ht="11.25" customHeight="1" x14ac:dyDescent="0.25">
      <c r="AL1931" s="57" t="s">
        <v>44</v>
      </c>
      <c r="AM1931" s="56">
        <f>_xll.qlInterestRateIndexFixingDate(IborIndex&amp;Tenor,AN1931,Trigger)</f>
        <v>52828</v>
      </c>
      <c r="AN1931" s="56">
        <f>_xll.qlCalendarAdvance(Calendar,AN1930,AL1931,"f",,Trigger)</f>
        <v>52832</v>
      </c>
      <c r="AO1931" s="56">
        <f>_xll.qlInterestRateIndexMaturity(IborIndex&amp;Tenor,AN1931,Trigger)</f>
        <v>52863</v>
      </c>
      <c r="AP1931" s="102" t="e">
        <f>_xll.qlIndexFixing($Z$5,AM1931,,Trigger)</f>
        <v>#VALUE!</v>
      </c>
      <c r="AQ1931" s="102">
        <f>_xll.qlIndexFixing($AR$1,AN1931,,Trigger)</f>
        <v>1.4166111017185623E-2</v>
      </c>
    </row>
    <row r="1932" spans="38:43" ht="11.25" customHeight="1" x14ac:dyDescent="0.25">
      <c r="AL1932" s="57" t="s">
        <v>44</v>
      </c>
      <c r="AM1932" s="56">
        <f>_xll.qlInterestRateIndexFixingDate(IborIndex&amp;Tenor,AN1932,Trigger)</f>
        <v>52835</v>
      </c>
      <c r="AN1932" s="56">
        <f>_xll.qlCalendarAdvance(Calendar,AN1931,AL1932,"f",,Trigger)</f>
        <v>52839</v>
      </c>
      <c r="AO1932" s="56">
        <f>_xll.qlInterestRateIndexMaturity(IborIndex&amp;Tenor,AN1932,Trigger)</f>
        <v>52870</v>
      </c>
      <c r="AP1932" s="102" t="e">
        <f>_xll.qlIndexFixing($Z$5,AM1932,,Trigger)</f>
        <v>#VALUE!</v>
      </c>
      <c r="AQ1932" s="102">
        <f>_xll.qlIndexFixing($AR$1,AN1932,,Trigger)</f>
        <v>1.4165804077586885E-2</v>
      </c>
    </row>
    <row r="1933" spans="38:43" ht="11.25" customHeight="1" x14ac:dyDescent="0.25">
      <c r="AL1933" s="57" t="s">
        <v>44</v>
      </c>
      <c r="AM1933" s="56">
        <f>_xll.qlInterestRateIndexFixingDate(IborIndex&amp;Tenor,AN1933,Trigger)</f>
        <v>52842</v>
      </c>
      <c r="AN1933" s="56">
        <f>_xll.qlCalendarAdvance(Calendar,AN1932,AL1933,"f",,Trigger)</f>
        <v>52846</v>
      </c>
      <c r="AO1933" s="56">
        <f>_xll.qlInterestRateIndexMaturity(IborIndex&amp;Tenor,AN1933,Trigger)</f>
        <v>52876</v>
      </c>
      <c r="AP1933" s="102" t="e">
        <f>_xll.qlIndexFixing($Z$5,AM1933,,Trigger)</f>
        <v>#VALUE!</v>
      </c>
      <c r="AQ1933" s="102">
        <f>_xll.qlIndexFixing($AR$1,AN1933,,Trigger)</f>
        <v>1.4165482757886039E-2</v>
      </c>
    </row>
    <row r="1934" spans="38:43" ht="11.25" customHeight="1" x14ac:dyDescent="0.25">
      <c r="AL1934" s="57" t="s">
        <v>44</v>
      </c>
      <c r="AM1934" s="56">
        <f>_xll.qlInterestRateIndexFixingDate(IborIndex&amp;Tenor,AN1934,Trigger)</f>
        <v>52849</v>
      </c>
      <c r="AN1934" s="56">
        <f>_xll.qlCalendarAdvance(Calendar,AN1933,AL1934,"f",,Trigger)</f>
        <v>52853</v>
      </c>
      <c r="AO1934" s="56">
        <f>_xll.qlInterestRateIndexMaturity(IborIndex&amp;Tenor,AN1934,Trigger)</f>
        <v>52883</v>
      </c>
      <c r="AP1934" s="102" t="e">
        <f>_xll.qlIndexFixing($Z$5,AM1934,,Trigger)</f>
        <v>#VALUE!</v>
      </c>
      <c r="AQ1934" s="102">
        <f>_xll.qlIndexFixing($AR$1,AN1934,,Trigger)</f>
        <v>1.4165147033090575E-2</v>
      </c>
    </row>
    <row r="1935" spans="38:43" ht="11.25" customHeight="1" x14ac:dyDescent="0.25">
      <c r="AL1935" s="57" t="s">
        <v>44</v>
      </c>
      <c r="AM1935" s="56">
        <f>_xll.qlInterestRateIndexFixingDate(IborIndex&amp;Tenor,AN1935,Trigger)</f>
        <v>52856</v>
      </c>
      <c r="AN1935" s="56">
        <f>_xll.qlCalendarAdvance(Calendar,AN1934,AL1935,"f",,Trigger)</f>
        <v>52860</v>
      </c>
      <c r="AO1935" s="56">
        <f>_xll.qlInterestRateIndexMaturity(IborIndex&amp;Tenor,AN1935,Trigger)</f>
        <v>52890</v>
      </c>
      <c r="AP1935" s="102" t="e">
        <f>_xll.qlIndexFixing($Z$5,AM1935,,Trigger)</f>
        <v>#VALUE!</v>
      </c>
      <c r="AQ1935" s="102">
        <f>_xll.qlIndexFixing($AR$1,AN1935,,Trigger)</f>
        <v>1.4164796878212982E-2</v>
      </c>
    </row>
    <row r="1936" spans="38:43" ht="11.25" customHeight="1" x14ac:dyDescent="0.25">
      <c r="AL1936" s="57" t="s">
        <v>44</v>
      </c>
      <c r="AM1936" s="56">
        <f>_xll.qlInterestRateIndexFixingDate(IborIndex&amp;Tenor,AN1936,Trigger)</f>
        <v>52863</v>
      </c>
      <c r="AN1936" s="56">
        <f>_xll.qlCalendarAdvance(Calendar,AN1935,AL1936,"f",,Trigger)</f>
        <v>52867</v>
      </c>
      <c r="AO1936" s="56">
        <f>_xll.qlInterestRateIndexMaturity(IborIndex&amp;Tenor,AN1936,Trigger)</f>
        <v>52897</v>
      </c>
      <c r="AP1936" s="102" t="e">
        <f>_xll.qlIndexFixing($Z$5,AM1936,,Trigger)</f>
        <v>#VALUE!</v>
      </c>
      <c r="AQ1936" s="102">
        <f>_xll.qlIndexFixing($AR$1,AN1936,,Trigger)</f>
        <v>1.4164432268260752E-2</v>
      </c>
    </row>
    <row r="1937" spans="38:43" ht="11.25" customHeight="1" x14ac:dyDescent="0.25">
      <c r="AL1937" s="57" t="s">
        <v>44</v>
      </c>
      <c r="AM1937" s="56">
        <f>_xll.qlInterestRateIndexFixingDate(IborIndex&amp;Tenor,AN1937,Trigger)</f>
        <v>52870</v>
      </c>
      <c r="AN1937" s="56">
        <f>_xll.qlCalendarAdvance(Calendar,AN1936,AL1937,"f",,Trigger)</f>
        <v>52874</v>
      </c>
      <c r="AO1937" s="56">
        <f>_xll.qlInterestRateIndexMaturity(IborIndex&amp;Tenor,AN1937,Trigger)</f>
        <v>52905</v>
      </c>
      <c r="AP1937" s="102" t="e">
        <f>_xll.qlIndexFixing($Z$5,AM1937,,Trigger)</f>
        <v>#VALUE!</v>
      </c>
      <c r="AQ1937" s="102">
        <f>_xll.qlIndexFixing($AR$1,AN1937,,Trigger)</f>
        <v>1.4164053178246372E-2</v>
      </c>
    </row>
    <row r="1938" spans="38:43" ht="11.25" customHeight="1" x14ac:dyDescent="0.25">
      <c r="AL1938" s="57" t="s">
        <v>44</v>
      </c>
      <c r="AM1938" s="56">
        <f>_xll.qlInterestRateIndexFixingDate(IborIndex&amp;Tenor,AN1938,Trigger)</f>
        <v>52877</v>
      </c>
      <c r="AN1938" s="56">
        <f>_xll.qlCalendarAdvance(Calendar,AN1937,AL1938,"f",,Trigger)</f>
        <v>52881</v>
      </c>
      <c r="AO1938" s="56">
        <f>_xll.qlInterestRateIndexMaturity(IborIndex&amp;Tenor,AN1938,Trigger)</f>
        <v>52912</v>
      </c>
      <c r="AP1938" s="102" t="e">
        <f>_xll.qlIndexFixing($Z$5,AM1938,,Trigger)</f>
        <v>#VALUE!</v>
      </c>
      <c r="AQ1938" s="102">
        <f>_xll.qlIndexFixing($AR$1,AN1938,,Trigger)</f>
        <v>1.4163659583179833E-2</v>
      </c>
    </row>
    <row r="1939" spans="38:43" ht="11.25" customHeight="1" x14ac:dyDescent="0.25">
      <c r="AL1939" s="57" t="s">
        <v>44</v>
      </c>
      <c r="AM1939" s="56">
        <f>_xll.qlInterestRateIndexFixingDate(IborIndex&amp;Tenor,AN1939,Trigger)</f>
        <v>52884</v>
      </c>
      <c r="AN1939" s="56">
        <f>_xll.qlCalendarAdvance(Calendar,AN1938,AL1939,"f",,Trigger)</f>
        <v>52888</v>
      </c>
      <c r="AO1939" s="56">
        <f>_xll.qlInterestRateIndexMaturity(IborIndex&amp;Tenor,AN1939,Trigger)</f>
        <v>52919</v>
      </c>
      <c r="AP1939" s="102" t="e">
        <f>_xll.qlIndexFixing($Z$5,AM1939,,Trigger)</f>
        <v>#VALUE!</v>
      </c>
      <c r="AQ1939" s="102">
        <f>_xll.qlIndexFixing($AR$1,AN1939,,Trigger)</f>
        <v>1.4163251458073622E-2</v>
      </c>
    </row>
    <row r="1940" spans="38:43" ht="11.25" customHeight="1" x14ac:dyDescent="0.25">
      <c r="AL1940" s="57" t="s">
        <v>44</v>
      </c>
      <c r="AM1940" s="56">
        <f>_xll.qlInterestRateIndexFixingDate(IborIndex&amp;Tenor,AN1940,Trigger)</f>
        <v>52891</v>
      </c>
      <c r="AN1940" s="56">
        <f>_xll.qlCalendarAdvance(Calendar,AN1939,AL1940,"f",,Trigger)</f>
        <v>52895</v>
      </c>
      <c r="AO1940" s="56">
        <f>_xll.qlInterestRateIndexMaturity(IborIndex&amp;Tenor,AN1940,Trigger)</f>
        <v>52926</v>
      </c>
      <c r="AP1940" s="102" t="e">
        <f>_xll.qlIndexFixing($Z$5,AM1940,,Trigger)</f>
        <v>#VALUE!</v>
      </c>
      <c r="AQ1940" s="102">
        <f>_xll.qlIndexFixing($AR$1,AN1940,,Trigger)</f>
        <v>1.4162828777935232E-2</v>
      </c>
    </row>
    <row r="1941" spans="38:43" ht="11.25" customHeight="1" x14ac:dyDescent="0.25">
      <c r="AL1941" s="57" t="s">
        <v>44</v>
      </c>
      <c r="AM1941" s="56">
        <f>_xll.qlInterestRateIndexFixingDate(IborIndex&amp;Tenor,AN1941,Trigger)</f>
        <v>52898</v>
      </c>
      <c r="AN1941" s="56">
        <f>_xll.qlCalendarAdvance(Calendar,AN1940,AL1941,"f",,Trigger)</f>
        <v>52902</v>
      </c>
      <c r="AO1941" s="56">
        <f>_xll.qlInterestRateIndexMaturity(IborIndex&amp;Tenor,AN1941,Trigger)</f>
        <v>52932</v>
      </c>
      <c r="AP1941" s="102" t="e">
        <f>_xll.qlIndexFixing($Z$5,AM1941,,Trigger)</f>
        <v>#VALUE!</v>
      </c>
      <c r="AQ1941" s="102">
        <f>_xll.qlIndexFixing($AR$1,AN1941,,Trigger)</f>
        <v>1.4162391517772155E-2</v>
      </c>
    </row>
    <row r="1942" spans="38:43" ht="11.25" customHeight="1" x14ac:dyDescent="0.25">
      <c r="AL1942" s="57" t="s">
        <v>44</v>
      </c>
      <c r="AM1942" s="56">
        <f>_xll.qlInterestRateIndexFixingDate(IborIndex&amp;Tenor,AN1942,Trigger)</f>
        <v>52905</v>
      </c>
      <c r="AN1942" s="56">
        <f>_xll.qlCalendarAdvance(Calendar,AN1941,AL1942,"f",,Trigger)</f>
        <v>52909</v>
      </c>
      <c r="AO1942" s="56">
        <f>_xll.qlInterestRateIndexMaturity(IborIndex&amp;Tenor,AN1942,Trigger)</f>
        <v>52939</v>
      </c>
      <c r="AP1942" s="102" t="e">
        <f>_xll.qlIndexFixing($Z$5,AM1942,,Trigger)</f>
        <v>#VALUE!</v>
      </c>
      <c r="AQ1942" s="102">
        <f>_xll.qlIndexFixing($AR$1,AN1942,,Trigger)</f>
        <v>1.4161939652601874E-2</v>
      </c>
    </row>
    <row r="1943" spans="38:43" ht="11.25" customHeight="1" x14ac:dyDescent="0.25">
      <c r="AL1943" s="57" t="s">
        <v>44</v>
      </c>
      <c r="AM1943" s="56">
        <f>_xll.qlInterestRateIndexFixingDate(IborIndex&amp;Tenor,AN1943,Trigger)</f>
        <v>52912</v>
      </c>
      <c r="AN1943" s="56">
        <f>_xll.qlCalendarAdvance(Calendar,AN1942,AL1943,"f",,Trigger)</f>
        <v>52916</v>
      </c>
      <c r="AO1943" s="56">
        <f>_xll.qlInterestRateIndexMaturity(IborIndex&amp;Tenor,AN1943,Trigger)</f>
        <v>52946</v>
      </c>
      <c r="AP1943" s="102" t="e">
        <f>_xll.qlIndexFixing($Z$5,AM1943,,Trigger)</f>
        <v>#VALUE!</v>
      </c>
      <c r="AQ1943" s="102">
        <f>_xll.qlIndexFixing($AR$1,AN1943,,Trigger)</f>
        <v>1.4161473157431881E-2</v>
      </c>
    </row>
    <row r="1944" spans="38:43" ht="11.25" customHeight="1" x14ac:dyDescent="0.25">
      <c r="AL1944" s="57" t="s">
        <v>44</v>
      </c>
      <c r="AM1944" s="56">
        <f>_xll.qlInterestRateIndexFixingDate(IborIndex&amp;Tenor,AN1944,Trigger)</f>
        <v>52919</v>
      </c>
      <c r="AN1944" s="56">
        <f>_xll.qlCalendarAdvance(Calendar,AN1943,AL1944,"f",,Trigger)</f>
        <v>52923</v>
      </c>
      <c r="AO1944" s="56">
        <f>_xll.qlInterestRateIndexMaturity(IborIndex&amp;Tenor,AN1944,Trigger)</f>
        <v>52953</v>
      </c>
      <c r="AP1944" s="102" t="e">
        <f>_xll.qlIndexFixing($Z$5,AM1944,,Trigger)</f>
        <v>#VALUE!</v>
      </c>
      <c r="AQ1944" s="102">
        <f>_xll.qlIndexFixing($AR$1,AN1944,,Trigger)</f>
        <v>1.416123467094511E-2</v>
      </c>
    </row>
    <row r="1945" spans="38:43" ht="11.25" customHeight="1" x14ac:dyDescent="0.25">
      <c r="AL1945" s="57" t="s">
        <v>44</v>
      </c>
      <c r="AM1945" s="56">
        <f>_xll.qlInterestRateIndexFixingDate(IborIndex&amp;Tenor,AN1945,Trigger)</f>
        <v>52926</v>
      </c>
      <c r="AN1945" s="56">
        <f>_xll.qlCalendarAdvance(Calendar,AN1944,AL1945,"f",,Trigger)</f>
        <v>52930</v>
      </c>
      <c r="AO1945" s="56">
        <f>_xll.qlInterestRateIndexMaturity(IborIndex&amp;Tenor,AN1945,Trigger)</f>
        <v>52960</v>
      </c>
      <c r="AP1945" s="102" t="e">
        <f>_xll.qlIndexFixing($Z$5,AM1945,,Trigger)</f>
        <v>#VALUE!</v>
      </c>
      <c r="AQ1945" s="102">
        <f>_xll.qlIndexFixing($AR$1,AN1945,,Trigger)</f>
        <v>1.416049617713272E-2</v>
      </c>
    </row>
    <row r="1946" spans="38:43" ht="11.25" customHeight="1" x14ac:dyDescent="0.25">
      <c r="AL1946" s="57" t="s">
        <v>44</v>
      </c>
      <c r="AM1946" s="56">
        <f>_xll.qlInterestRateIndexFixingDate(IborIndex&amp;Tenor,AN1946,Trigger)</f>
        <v>52933</v>
      </c>
      <c r="AN1946" s="56">
        <f>_xll.qlCalendarAdvance(Calendar,AN1945,AL1946,"f",,Trigger)</f>
        <v>52937</v>
      </c>
      <c r="AO1946" s="56">
        <f>_xll.qlInterestRateIndexMaturity(IborIndex&amp;Tenor,AN1946,Trigger)</f>
        <v>52968</v>
      </c>
      <c r="AP1946" s="102" t="e">
        <f>_xll.qlIndexFixing($Z$5,AM1946,,Trigger)</f>
        <v>#VALUE!</v>
      </c>
      <c r="AQ1946" s="102">
        <f>_xll.qlIndexFixing($AR$1,AN1946,,Trigger)</f>
        <v>1.4159985642026029E-2</v>
      </c>
    </row>
    <row r="1947" spans="38:43" ht="11.25" customHeight="1" x14ac:dyDescent="0.25">
      <c r="AL1947" s="57" t="s">
        <v>44</v>
      </c>
      <c r="AM1947" s="56">
        <f>_xll.qlInterestRateIndexFixingDate(IborIndex&amp;Tenor,AN1947,Trigger)</f>
        <v>52940</v>
      </c>
      <c r="AN1947" s="56">
        <f>_xll.qlCalendarAdvance(Calendar,AN1946,AL1947,"f",,Trigger)</f>
        <v>52944</v>
      </c>
      <c r="AO1947" s="56">
        <f>_xll.qlInterestRateIndexMaturity(IborIndex&amp;Tenor,AN1947,Trigger)</f>
        <v>52975</v>
      </c>
      <c r="AP1947" s="102" t="e">
        <f>_xll.qlIndexFixing($Z$5,AM1947,,Trigger)</f>
        <v>#VALUE!</v>
      </c>
      <c r="AQ1947" s="102">
        <f>_xll.qlIndexFixing($AR$1,AN1947,,Trigger)</f>
        <v>1.4159460376967081E-2</v>
      </c>
    </row>
    <row r="1948" spans="38:43" ht="11.25" customHeight="1" x14ac:dyDescent="0.25">
      <c r="AL1948" s="57" t="s">
        <v>44</v>
      </c>
      <c r="AM1948" s="56">
        <f>_xll.qlInterestRateIndexFixingDate(IborIndex&amp;Tenor,AN1948,Trigger)</f>
        <v>52947</v>
      </c>
      <c r="AN1948" s="56">
        <f>_xll.qlCalendarAdvance(Calendar,AN1947,AL1948,"f",,Trigger)</f>
        <v>52951</v>
      </c>
      <c r="AO1948" s="56">
        <f>_xll.qlInterestRateIndexMaturity(IborIndex&amp;Tenor,AN1948,Trigger)</f>
        <v>52982</v>
      </c>
      <c r="AP1948" s="102" t="e">
        <f>_xll.qlIndexFixing($Z$5,AM1948,,Trigger)</f>
        <v>#VALUE!</v>
      </c>
      <c r="AQ1948" s="102">
        <f>_xll.qlIndexFixing($AR$1,AN1948,,Trigger)</f>
        <v>1.4158920356958371E-2</v>
      </c>
    </row>
    <row r="1949" spans="38:43" ht="11.25" customHeight="1" x14ac:dyDescent="0.25">
      <c r="AL1949" s="57" t="s">
        <v>44</v>
      </c>
      <c r="AM1949" s="56">
        <f>_xll.qlInterestRateIndexFixingDate(IborIndex&amp;Tenor,AN1949,Trigger)</f>
        <v>52953</v>
      </c>
      <c r="AN1949" s="56">
        <f>_xll.qlCalendarAdvance(Calendar,AN1948,AL1949,"f",,Trigger)</f>
        <v>52958</v>
      </c>
      <c r="AO1949" s="56">
        <f>_xll.qlInterestRateIndexMaturity(IborIndex&amp;Tenor,AN1949,Trigger)</f>
        <v>52989</v>
      </c>
      <c r="AP1949" s="102" t="e">
        <f>_xll.qlIndexFixing($Z$5,AM1949,,Trigger)</f>
        <v>#VALUE!</v>
      </c>
      <c r="AQ1949" s="102">
        <f>_xll.qlIndexFixing($AR$1,AN1949,,Trigger)</f>
        <v>1.4158365557017383E-2</v>
      </c>
    </row>
    <row r="1950" spans="38:43" ht="11.25" customHeight="1" x14ac:dyDescent="0.25">
      <c r="AL1950" s="57" t="s">
        <v>44</v>
      </c>
      <c r="AM1950" s="56">
        <f>_xll.qlInterestRateIndexFixingDate(IborIndex&amp;Tenor,AN1950,Trigger)</f>
        <v>52961</v>
      </c>
      <c r="AN1950" s="56">
        <f>_xll.qlCalendarAdvance(Calendar,AN1949,AL1950,"f",,Trigger)</f>
        <v>52965</v>
      </c>
      <c r="AO1950" s="56">
        <f>_xll.qlInterestRateIndexMaturity(IborIndex&amp;Tenor,AN1950,Trigger)</f>
        <v>52996</v>
      </c>
      <c r="AP1950" s="102" t="e">
        <f>_xll.qlIndexFixing($Z$5,AM1950,,Trigger)</f>
        <v>#VALUE!</v>
      </c>
      <c r="AQ1950" s="102">
        <f>_xll.qlIndexFixing($AR$1,AN1950,,Trigger)</f>
        <v>1.4157795952151608E-2</v>
      </c>
    </row>
    <row r="1951" spans="38:43" ht="11.25" customHeight="1" x14ac:dyDescent="0.25">
      <c r="AL1951" s="57" t="s">
        <v>44</v>
      </c>
      <c r="AM1951" s="56">
        <f>_xll.qlInterestRateIndexFixingDate(IborIndex&amp;Tenor,AN1951,Trigger)</f>
        <v>52968</v>
      </c>
      <c r="AN1951" s="56">
        <f>_xll.qlCalendarAdvance(Calendar,AN1950,AL1951,"f",,Trigger)</f>
        <v>52972</v>
      </c>
      <c r="AO1951" s="56">
        <f>_xll.qlInterestRateIndexMaturity(IborIndex&amp;Tenor,AN1951,Trigger)</f>
        <v>53003</v>
      </c>
      <c r="AP1951" s="102" t="e">
        <f>_xll.qlIndexFixing($Z$5,AM1951,,Trigger)</f>
        <v>#VALUE!</v>
      </c>
      <c r="AQ1951" s="102">
        <f>_xll.qlIndexFixing($AR$1,AN1951,,Trigger)</f>
        <v>1.4157211517373536E-2</v>
      </c>
    </row>
    <row r="1952" spans="38:43" ht="11.25" customHeight="1" x14ac:dyDescent="0.25">
      <c r="AL1952" s="57" t="s">
        <v>44</v>
      </c>
      <c r="AM1952" s="56">
        <f>_xll.qlInterestRateIndexFixingDate(IborIndex&amp;Tenor,AN1952,Trigger)</f>
        <v>52975</v>
      </c>
      <c r="AN1952" s="56">
        <f>_xll.qlCalendarAdvance(Calendar,AN1951,AL1952,"f",,Trigger)</f>
        <v>52979</v>
      </c>
      <c r="AO1952" s="56">
        <f>_xll.qlInterestRateIndexMaturity(IborIndex&amp;Tenor,AN1952,Trigger)</f>
        <v>53010</v>
      </c>
      <c r="AP1952" s="102" t="e">
        <f>_xll.qlIndexFixing($Z$5,AM1952,,Trigger)</f>
        <v>#VALUE!</v>
      </c>
      <c r="AQ1952" s="102">
        <f>_xll.qlIndexFixing($AR$1,AN1952,,Trigger)</f>
        <v>1.4156612227695653E-2</v>
      </c>
    </row>
    <row r="1953" spans="38:43" ht="11.25" customHeight="1" x14ac:dyDescent="0.25">
      <c r="AL1953" s="57" t="s">
        <v>44</v>
      </c>
      <c r="AM1953" s="56">
        <f>_xll.qlInterestRateIndexFixingDate(IborIndex&amp;Tenor,AN1953,Trigger)</f>
        <v>52982</v>
      </c>
      <c r="AN1953" s="56">
        <f>_xll.qlCalendarAdvance(Calendar,AN1952,AL1953,"f",,Trigger)</f>
        <v>52986</v>
      </c>
      <c r="AO1953" s="56">
        <f>_xll.qlInterestRateIndexMaturity(IborIndex&amp;Tenor,AN1953,Trigger)</f>
        <v>53017</v>
      </c>
      <c r="AP1953" s="102" t="e">
        <f>_xll.qlIndexFixing($Z$5,AM1953,,Trigger)</f>
        <v>#VALUE!</v>
      </c>
      <c r="AQ1953" s="102">
        <f>_xll.qlIndexFixing($AR$1,AN1953,,Trigger)</f>
        <v>1.415599805812795E-2</v>
      </c>
    </row>
    <row r="1954" spans="38:43" ht="11.25" customHeight="1" x14ac:dyDescent="0.25">
      <c r="AL1954" s="57" t="s">
        <v>44</v>
      </c>
      <c r="AM1954" s="56">
        <f>_xll.qlInterestRateIndexFixingDate(IborIndex&amp;Tenor,AN1954,Trigger)</f>
        <v>52989</v>
      </c>
      <c r="AN1954" s="56">
        <f>_xll.qlCalendarAdvance(Calendar,AN1953,AL1954,"f",,Trigger)</f>
        <v>52993</v>
      </c>
      <c r="AO1954" s="56">
        <f>_xll.qlInterestRateIndexMaturity(IborIndex&amp;Tenor,AN1954,Trigger)</f>
        <v>53021</v>
      </c>
      <c r="AP1954" s="102" t="e">
        <f>_xll.qlIndexFixing($Z$5,AM1954,,Trigger)</f>
        <v>#VALUE!</v>
      </c>
      <c r="AQ1954" s="102">
        <f>_xll.qlIndexFixing($AR$1,AN1954,,Trigger)</f>
        <v>1.4154440591493003E-2</v>
      </c>
    </row>
    <row r="1955" spans="38:43" ht="11.25" customHeight="1" x14ac:dyDescent="0.25">
      <c r="AL1955" s="57" t="s">
        <v>44</v>
      </c>
      <c r="AM1955" s="56">
        <f>_xll.qlInterestRateIndexFixingDate(IborIndex&amp;Tenor,AN1955,Trigger)</f>
        <v>52996</v>
      </c>
      <c r="AN1955" s="56">
        <f>_xll.qlCalendarAdvance(Calendar,AN1954,AL1955,"f",,Trigger)</f>
        <v>53000</v>
      </c>
      <c r="AO1955" s="56">
        <f>_xll.qlInterestRateIndexMaturity(IborIndex&amp;Tenor,AN1955,Trigger)</f>
        <v>53028</v>
      </c>
      <c r="AP1955" s="102" t="e">
        <f>_xll.qlIndexFixing($Z$5,AM1955,,Trigger)</f>
        <v>#VALUE!</v>
      </c>
      <c r="AQ1955" s="102">
        <f>_xll.qlIndexFixing($AR$1,AN1955,,Trigger)</f>
        <v>1.4153800961050107E-2</v>
      </c>
    </row>
    <row r="1956" spans="38:43" ht="11.25" customHeight="1" x14ac:dyDescent="0.25">
      <c r="AL1956" s="57" t="s">
        <v>44</v>
      </c>
      <c r="AM1956" s="56">
        <f>_xll.qlInterestRateIndexFixingDate(IborIndex&amp;Tenor,AN1956,Trigger)</f>
        <v>53003</v>
      </c>
      <c r="AN1956" s="56">
        <f>_xll.qlCalendarAdvance(Calendar,AN1955,AL1956,"f",,Trigger)</f>
        <v>53007</v>
      </c>
      <c r="AO1956" s="56">
        <f>_xll.qlInterestRateIndexMaturity(IborIndex&amp;Tenor,AN1956,Trigger)</f>
        <v>53035</v>
      </c>
      <c r="AP1956" s="102" t="e">
        <f>_xll.qlIndexFixing($Z$5,AM1956,,Trigger)</f>
        <v>#VALUE!</v>
      </c>
      <c r="AQ1956" s="102">
        <f>_xll.qlIndexFixing($AR$1,AN1956,,Trigger)</f>
        <v>1.4153146385239408E-2</v>
      </c>
    </row>
    <row r="1957" spans="38:43" ht="11.25" customHeight="1" x14ac:dyDescent="0.25">
      <c r="AL1957" s="57" t="s">
        <v>44</v>
      </c>
      <c r="AM1957" s="56">
        <f>_xll.qlInterestRateIndexFixingDate(IborIndex&amp;Tenor,AN1957,Trigger)</f>
        <v>53010</v>
      </c>
      <c r="AN1957" s="56">
        <f>_xll.qlCalendarAdvance(Calendar,AN1956,AL1957,"f",,Trigger)</f>
        <v>53014</v>
      </c>
      <c r="AO1957" s="56">
        <f>_xll.qlInterestRateIndexMaturity(IborIndex&amp;Tenor,AN1957,Trigger)</f>
        <v>53042</v>
      </c>
      <c r="AP1957" s="102" t="e">
        <f>_xll.qlIndexFixing($Z$5,AM1957,,Trigger)</f>
        <v>#VALUE!</v>
      </c>
      <c r="AQ1957" s="102">
        <f>_xll.qlIndexFixing($AR$1,AN1957,,Trigger)</f>
        <v>1.4152476839066619E-2</v>
      </c>
    </row>
    <row r="1958" spans="38:43" ht="11.25" customHeight="1" x14ac:dyDescent="0.25">
      <c r="AL1958" s="57" t="s">
        <v>44</v>
      </c>
      <c r="AM1958" s="56">
        <f>_xll.qlInterestRateIndexFixingDate(IborIndex&amp;Tenor,AN1958,Trigger)</f>
        <v>53017</v>
      </c>
      <c r="AN1958" s="56">
        <f>_xll.qlCalendarAdvance(Calendar,AN1957,AL1958,"f",,Trigger)</f>
        <v>53021</v>
      </c>
      <c r="AO1958" s="56">
        <f>_xll.qlInterestRateIndexMaturity(IborIndex&amp;Tenor,AN1958,Trigger)</f>
        <v>53052</v>
      </c>
      <c r="AP1958" s="102" t="e">
        <f>_xll.qlIndexFixing($Z$5,AM1958,,Trigger)</f>
        <v>#VALUE!</v>
      </c>
      <c r="AQ1958" s="102">
        <f>_xll.qlIndexFixing($AR$1,AN1958,,Trigger)</f>
        <v>1.4152703137336742E-2</v>
      </c>
    </row>
    <row r="1959" spans="38:43" ht="11.25" customHeight="1" x14ac:dyDescent="0.25">
      <c r="AL1959" s="57" t="s">
        <v>44</v>
      </c>
      <c r="AM1959" s="56">
        <f>_xll.qlInterestRateIndexFixingDate(IborIndex&amp;Tenor,AN1959,Trigger)</f>
        <v>53024</v>
      </c>
      <c r="AN1959" s="56">
        <f>_xll.qlCalendarAdvance(Calendar,AN1958,AL1959,"f",,Trigger)</f>
        <v>53028</v>
      </c>
      <c r="AO1959" s="56">
        <f>_xll.qlInterestRateIndexMaturity(IborIndex&amp;Tenor,AN1959,Trigger)</f>
        <v>53063</v>
      </c>
      <c r="AP1959" s="102" t="e">
        <f>_xll.qlIndexFixing($Z$5,AM1959,,Trigger)</f>
        <v>#VALUE!</v>
      </c>
      <c r="AQ1959" s="102">
        <f>_xll.qlIndexFixing($AR$1,AN1959,,Trigger)</f>
        <v>1.415222552227924E-2</v>
      </c>
    </row>
    <row r="1960" spans="38:43" ht="11.25" customHeight="1" x14ac:dyDescent="0.25">
      <c r="AL1960" s="57" t="s">
        <v>44</v>
      </c>
      <c r="AM1960" s="56">
        <f>_xll.qlInterestRateIndexFixingDate(IborIndex&amp;Tenor,AN1960,Trigger)</f>
        <v>53031</v>
      </c>
      <c r="AN1960" s="56">
        <f>_xll.qlCalendarAdvance(Calendar,AN1959,AL1960,"f",,Trigger)</f>
        <v>53035</v>
      </c>
      <c r="AO1960" s="56">
        <f>_xll.qlInterestRateIndexMaturity(IborIndex&amp;Tenor,AN1960,Trigger)</f>
        <v>53066</v>
      </c>
      <c r="AP1960" s="102" t="e">
        <f>_xll.qlIndexFixing($Z$5,AM1960,,Trigger)</f>
        <v>#VALUE!</v>
      </c>
      <c r="AQ1960" s="102">
        <f>_xll.qlIndexFixing($AR$1,AN1960,,Trigger)</f>
        <v>1.4151280135195621E-2</v>
      </c>
    </row>
    <row r="1961" spans="38:43" ht="11.25" customHeight="1" x14ac:dyDescent="0.25">
      <c r="AL1961" s="57" t="s">
        <v>44</v>
      </c>
      <c r="AM1961" s="56">
        <f>_xll.qlInterestRateIndexFixingDate(IborIndex&amp;Tenor,AN1961,Trigger)</f>
        <v>53038</v>
      </c>
      <c r="AN1961" s="56">
        <f>_xll.qlCalendarAdvance(Calendar,AN1960,AL1961,"f",,Trigger)</f>
        <v>53042</v>
      </c>
      <c r="AO1961" s="56">
        <f>_xll.qlInterestRateIndexMaturity(IborIndex&amp;Tenor,AN1961,Trigger)</f>
        <v>53073</v>
      </c>
      <c r="AP1961" s="102" t="e">
        <f>_xll.qlIndexFixing($Z$5,AM1961,,Trigger)</f>
        <v>#VALUE!</v>
      </c>
      <c r="AQ1961" s="102">
        <f>_xll.qlIndexFixing($AR$1,AN1961,,Trigger)</f>
        <v>1.4150546026923949E-2</v>
      </c>
    </row>
    <row r="1962" spans="38:43" ht="11.25" customHeight="1" x14ac:dyDescent="0.25">
      <c r="AL1962" s="57" t="s">
        <v>44</v>
      </c>
      <c r="AM1962" s="56">
        <f>_xll.qlInterestRateIndexFixingDate(IborIndex&amp;Tenor,AN1962,Trigger)</f>
        <v>53045</v>
      </c>
      <c r="AN1962" s="56">
        <f>_xll.qlCalendarAdvance(Calendar,AN1961,AL1962,"f",,Trigger)</f>
        <v>53049</v>
      </c>
      <c r="AO1962" s="56">
        <f>_xll.qlInterestRateIndexMaturity(IborIndex&amp;Tenor,AN1962,Trigger)</f>
        <v>53080</v>
      </c>
      <c r="AP1962" s="102" t="e">
        <f>_xll.qlIndexFixing($Z$5,AM1962,,Trigger)</f>
        <v>#VALUE!</v>
      </c>
      <c r="AQ1962" s="102">
        <f>_xll.qlIndexFixing($AR$1,AN1962,,Trigger)</f>
        <v>1.4149127112391958E-2</v>
      </c>
    </row>
    <row r="1963" spans="38:43" ht="11.25" customHeight="1" x14ac:dyDescent="0.25">
      <c r="AL1963" s="57" t="s">
        <v>44</v>
      </c>
      <c r="AM1963" s="56">
        <f>_xll.qlInterestRateIndexFixingDate(IborIndex&amp;Tenor,AN1963,Trigger)</f>
        <v>53052</v>
      </c>
      <c r="AN1963" s="56">
        <f>_xll.qlCalendarAdvance(Calendar,AN1962,AL1963,"f",,Trigger)</f>
        <v>53056</v>
      </c>
      <c r="AO1963" s="56">
        <f>_xll.qlInterestRateIndexMaturity(IborIndex&amp;Tenor,AN1963,Trigger)</f>
        <v>53086</v>
      </c>
      <c r="AP1963" s="102" t="e">
        <f>_xll.qlIndexFixing($Z$5,AM1963,,Trigger)</f>
        <v>#VALUE!</v>
      </c>
      <c r="AQ1963" s="102">
        <f>_xll.qlIndexFixing($AR$1,AN1963,,Trigger)</f>
        <v>1.4149032471033329E-2</v>
      </c>
    </row>
    <row r="1964" spans="38:43" ht="11.25" customHeight="1" x14ac:dyDescent="0.25">
      <c r="AL1964" s="57" t="s">
        <v>44</v>
      </c>
      <c r="AM1964" s="56">
        <f>_xll.qlInterestRateIndexFixingDate(IborIndex&amp;Tenor,AN1964,Trigger)</f>
        <v>53057</v>
      </c>
      <c r="AN1964" s="56">
        <f>_xll.qlCalendarAdvance(Calendar,AN1963,AL1964,"f",,Trigger)</f>
        <v>53063</v>
      </c>
      <c r="AO1964" s="56">
        <f>_xll.qlInterestRateIndexMaturity(IborIndex&amp;Tenor,AN1964,Trigger)</f>
        <v>53093</v>
      </c>
      <c r="AP1964" s="102" t="e">
        <f>_xll.qlIndexFixing($Z$5,AM1964,,Trigger)</f>
        <v>#VALUE!</v>
      </c>
      <c r="AQ1964" s="102">
        <f>_xll.qlIndexFixing($AR$1,AN1964,,Trigger)</f>
        <v>1.4148252973439357E-2</v>
      </c>
    </row>
    <row r="1965" spans="38:43" ht="11.25" customHeight="1" x14ac:dyDescent="0.25">
      <c r="AL1965" s="57" t="s">
        <v>44</v>
      </c>
      <c r="AM1965" s="56">
        <f>_xll.qlInterestRateIndexFixingDate(IborIndex&amp;Tenor,AN1965,Trigger)</f>
        <v>53066</v>
      </c>
      <c r="AN1965" s="56">
        <f>_xll.qlCalendarAdvance(Calendar,AN1964,AL1965,"f",,Trigger)</f>
        <v>53070</v>
      </c>
      <c r="AO1965" s="56">
        <f>_xll.qlInterestRateIndexMaturity(IborIndex&amp;Tenor,AN1965,Trigger)</f>
        <v>53100</v>
      </c>
      <c r="AP1965" s="102" t="e">
        <f>_xll.qlIndexFixing($Z$5,AM1965,,Trigger)</f>
        <v>#VALUE!</v>
      </c>
      <c r="AQ1965" s="102">
        <f>_xll.qlIndexFixing($AR$1,AN1965,,Trigger)</f>
        <v>1.4147458397574253E-2</v>
      </c>
    </row>
    <row r="1966" spans="38:43" ht="11.25" customHeight="1" x14ac:dyDescent="0.25">
      <c r="AL1966" s="57" t="s">
        <v>44</v>
      </c>
      <c r="AM1966" s="56">
        <f>_xll.qlInterestRateIndexFixingDate(IborIndex&amp;Tenor,AN1966,Trigger)</f>
        <v>53073</v>
      </c>
      <c r="AN1966" s="56">
        <f>_xll.qlCalendarAdvance(Calendar,AN1965,AL1966,"f",,Trigger)</f>
        <v>53077</v>
      </c>
      <c r="AO1966" s="56">
        <f>_xll.qlInterestRateIndexMaturity(IborIndex&amp;Tenor,AN1966,Trigger)</f>
        <v>53107</v>
      </c>
      <c r="AP1966" s="102" t="e">
        <f>_xll.qlIndexFixing($Z$5,AM1966,,Trigger)</f>
        <v>#VALUE!</v>
      </c>
      <c r="AQ1966" s="102">
        <f>_xll.qlIndexFixing($AR$1,AN1966,,Trigger)</f>
        <v>1.4146649226314256E-2</v>
      </c>
    </row>
    <row r="1967" spans="38:43" ht="11.25" customHeight="1" x14ac:dyDescent="0.25">
      <c r="AL1967" s="57" t="s">
        <v>44</v>
      </c>
      <c r="AM1967" s="56">
        <f>_xll.qlInterestRateIndexFixingDate(IborIndex&amp;Tenor,AN1967,Trigger)</f>
        <v>53079</v>
      </c>
      <c r="AN1967" s="56">
        <f>_xll.qlCalendarAdvance(Calendar,AN1966,AL1967,"f",,Trigger)</f>
        <v>53084</v>
      </c>
      <c r="AO1967" s="56">
        <f>_xll.qlInterestRateIndexMaturity(IborIndex&amp;Tenor,AN1967,Trigger)</f>
        <v>53115</v>
      </c>
      <c r="AP1967" s="102" t="e">
        <f>_xll.qlIndexFixing($Z$5,AM1967,,Trigger)</f>
        <v>#VALUE!</v>
      </c>
      <c r="AQ1967" s="102">
        <f>_xll.qlIndexFixing($AR$1,AN1967,,Trigger)</f>
        <v>1.4145826045458276E-2</v>
      </c>
    </row>
    <row r="1968" spans="38:43" ht="11.25" customHeight="1" x14ac:dyDescent="0.25">
      <c r="AL1968" s="57" t="s">
        <v>44</v>
      </c>
      <c r="AM1968" s="56">
        <f>_xll.qlInterestRateIndexFixingDate(IborIndex&amp;Tenor,AN1968,Trigger)</f>
        <v>53087</v>
      </c>
      <c r="AN1968" s="56">
        <f>_xll.qlCalendarAdvance(Calendar,AN1967,AL1968,"f",,Trigger)</f>
        <v>53091</v>
      </c>
      <c r="AO1968" s="56">
        <f>_xll.qlInterestRateIndexMaturity(IborIndex&amp;Tenor,AN1968,Trigger)</f>
        <v>53122</v>
      </c>
      <c r="AP1968" s="102" t="e">
        <f>_xll.qlIndexFixing($Z$5,AM1968,,Trigger)</f>
        <v>#VALUE!</v>
      </c>
      <c r="AQ1968" s="102">
        <f>_xll.qlIndexFixing($AR$1,AN1968,,Trigger)</f>
        <v>1.4144989442348987E-2</v>
      </c>
    </row>
    <row r="1969" spans="38:43" ht="11.25" customHeight="1" x14ac:dyDescent="0.25">
      <c r="AL1969" s="57" t="s">
        <v>44</v>
      </c>
      <c r="AM1969" s="56">
        <f>_xll.qlInterestRateIndexFixingDate(IborIndex&amp;Tenor,AN1969,Trigger)</f>
        <v>53094</v>
      </c>
      <c r="AN1969" s="56">
        <f>_xll.qlCalendarAdvance(Calendar,AN1968,AL1969,"f",,Trigger)</f>
        <v>53098</v>
      </c>
      <c r="AO1969" s="56">
        <f>_xll.qlInterestRateIndexMaturity(IborIndex&amp;Tenor,AN1969,Trigger)</f>
        <v>53129</v>
      </c>
      <c r="AP1969" s="102" t="e">
        <f>_xll.qlIndexFixing($Z$5,AM1969,,Trigger)</f>
        <v>#VALUE!</v>
      </c>
      <c r="AQ1969" s="102">
        <f>_xll.qlIndexFixing($AR$1,AN1969,,Trigger)</f>
        <v>1.4144139997894212E-2</v>
      </c>
    </row>
    <row r="1970" spans="38:43" ht="11.25" customHeight="1" x14ac:dyDescent="0.25">
      <c r="AL1970" s="57" t="s">
        <v>44</v>
      </c>
      <c r="AM1970" s="56">
        <f>_xll.qlInterestRateIndexFixingDate(IborIndex&amp;Tenor,AN1970,Trigger)</f>
        <v>53101</v>
      </c>
      <c r="AN1970" s="56">
        <f>_xll.qlCalendarAdvance(Calendar,AN1969,AL1970,"f",,Trigger)</f>
        <v>53105</v>
      </c>
      <c r="AO1970" s="56">
        <f>_xll.qlInterestRateIndexMaturity(IborIndex&amp;Tenor,AN1970,Trigger)</f>
        <v>53136</v>
      </c>
      <c r="AP1970" s="102" t="e">
        <f>_xll.qlIndexFixing($Z$5,AM1970,,Trigger)</f>
        <v>#VALUE!</v>
      </c>
      <c r="AQ1970" s="102">
        <f>_xll.qlIndexFixing($AR$1,AN1970,,Trigger)</f>
        <v>1.4143278030581685E-2</v>
      </c>
    </row>
    <row r="1971" spans="38:43" ht="11.25" customHeight="1" x14ac:dyDescent="0.25">
      <c r="AL1971" s="57" t="s">
        <v>44</v>
      </c>
      <c r="AM1971" s="56">
        <f>_xll.qlInterestRateIndexFixingDate(IborIndex&amp;Tenor,AN1971,Trigger)</f>
        <v>53108</v>
      </c>
      <c r="AN1971" s="56">
        <f>_xll.qlCalendarAdvance(Calendar,AN1970,AL1971,"f",,Trigger)</f>
        <v>53112</v>
      </c>
      <c r="AO1971" s="56">
        <f>_xll.qlInterestRateIndexMaturity(IborIndex&amp;Tenor,AN1971,Trigger)</f>
        <v>53143</v>
      </c>
      <c r="AP1971" s="102" t="e">
        <f>_xll.qlIndexFixing($Z$5,AM1971,,Trigger)</f>
        <v>#VALUE!</v>
      </c>
      <c r="AQ1971" s="102">
        <f>_xll.qlIndexFixing($AR$1,AN1971,,Trigger)</f>
        <v>1.4142403541448079E-2</v>
      </c>
    </row>
    <row r="1972" spans="38:43" ht="11.25" customHeight="1" x14ac:dyDescent="0.25">
      <c r="AL1972" s="57" t="s">
        <v>44</v>
      </c>
      <c r="AM1972" s="56">
        <f>_xll.qlInterestRateIndexFixingDate(IborIndex&amp;Tenor,AN1972,Trigger)</f>
        <v>53115</v>
      </c>
      <c r="AN1972" s="56">
        <f>_xll.qlCalendarAdvance(Calendar,AN1971,AL1972,"f",,Trigger)</f>
        <v>53119</v>
      </c>
      <c r="AO1972" s="56">
        <f>_xll.qlInterestRateIndexMaturity(IborIndex&amp;Tenor,AN1972,Trigger)</f>
        <v>53149</v>
      </c>
      <c r="AP1972" s="102" t="e">
        <f>_xll.qlIndexFixing($Z$5,AM1972,,Trigger)</f>
        <v>#VALUE!</v>
      </c>
      <c r="AQ1972" s="102">
        <f>_xll.qlIndexFixing($AR$1,AN1972,,Trigger)</f>
        <v>1.4141516512610197E-2</v>
      </c>
    </row>
    <row r="1973" spans="38:43" ht="11.25" customHeight="1" x14ac:dyDescent="0.25">
      <c r="AL1973" s="57" t="s">
        <v>44</v>
      </c>
      <c r="AM1973" s="56">
        <f>_xll.qlInterestRateIndexFixingDate(IborIndex&amp;Tenor,AN1973,Trigger)</f>
        <v>53122</v>
      </c>
      <c r="AN1973" s="56">
        <f>_xll.qlCalendarAdvance(Calendar,AN1972,AL1973,"f",,Trigger)</f>
        <v>53126</v>
      </c>
      <c r="AO1973" s="56">
        <f>_xll.qlInterestRateIndexMaturity(IborIndex&amp;Tenor,AN1973,Trigger)</f>
        <v>53156</v>
      </c>
      <c r="AP1973" s="102" t="e">
        <f>_xll.qlIndexFixing($Z$5,AM1973,,Trigger)</f>
        <v>#VALUE!</v>
      </c>
      <c r="AQ1973" s="102">
        <f>_xll.qlIndexFixing($AR$1,AN1973,,Trigger)</f>
        <v>1.4140616926184846E-2</v>
      </c>
    </row>
    <row r="1974" spans="38:43" ht="11.25" customHeight="1" x14ac:dyDescent="0.25">
      <c r="AL1974" s="57" t="s">
        <v>44</v>
      </c>
      <c r="AM1974" s="56">
        <f>_xll.qlInterestRateIndexFixingDate(IborIndex&amp;Tenor,AN1974,Trigger)</f>
        <v>53129</v>
      </c>
      <c r="AN1974" s="56">
        <f>_xll.qlCalendarAdvance(Calendar,AN1973,AL1974,"f",,Trigger)</f>
        <v>53133</v>
      </c>
      <c r="AO1974" s="56">
        <f>_xll.qlInterestRateIndexMaturity(IborIndex&amp;Tenor,AN1974,Trigger)</f>
        <v>53163</v>
      </c>
      <c r="AP1974" s="102" t="e">
        <f>_xll.qlIndexFixing($Z$5,AM1974,,Trigger)</f>
        <v>#VALUE!</v>
      </c>
      <c r="AQ1974" s="102">
        <f>_xll.qlIndexFixing($AR$1,AN1974,,Trigger)</f>
        <v>1.413970476428883E-2</v>
      </c>
    </row>
    <row r="1975" spans="38:43" ht="11.25" customHeight="1" x14ac:dyDescent="0.25">
      <c r="AL1975" s="57" t="s">
        <v>44</v>
      </c>
      <c r="AM1975" s="56">
        <f>_xll.qlInterestRateIndexFixingDate(IborIndex&amp;Tenor,AN1975,Trigger)</f>
        <v>53136</v>
      </c>
      <c r="AN1975" s="56">
        <f>_xll.qlCalendarAdvance(Calendar,AN1974,AL1975,"f",,Trigger)</f>
        <v>53140</v>
      </c>
      <c r="AO1975" s="56">
        <f>_xll.qlInterestRateIndexMaturity(IborIndex&amp;Tenor,AN1975,Trigger)</f>
        <v>53170</v>
      </c>
      <c r="AP1975" s="102" t="e">
        <f>_xll.qlIndexFixing($Z$5,AM1975,,Trigger)</f>
        <v>#VALUE!</v>
      </c>
      <c r="AQ1975" s="102">
        <f>_xll.qlIndexFixing($AR$1,AN1975,,Trigger)</f>
        <v>1.413878000904395E-2</v>
      </c>
    </row>
    <row r="1976" spans="38:43" ht="11.25" customHeight="1" x14ac:dyDescent="0.25">
      <c r="AL1976" s="57" t="s">
        <v>44</v>
      </c>
      <c r="AM1976" s="56">
        <f>_xll.qlInterestRateIndexFixingDate(IborIndex&amp;Tenor,AN1976,Trigger)</f>
        <v>53143</v>
      </c>
      <c r="AN1976" s="56">
        <f>_xll.qlCalendarAdvance(Calendar,AN1975,AL1976,"f",,Trigger)</f>
        <v>53147</v>
      </c>
      <c r="AO1976" s="56">
        <f>_xll.qlInterestRateIndexMaturity(IborIndex&amp;Tenor,AN1976,Trigger)</f>
        <v>53178</v>
      </c>
      <c r="AP1976" s="102" t="e">
        <f>_xll.qlIndexFixing($Z$5,AM1976,,Trigger)</f>
        <v>#VALUE!</v>
      </c>
      <c r="AQ1976" s="102">
        <f>_xll.qlIndexFixing($AR$1,AN1976,,Trigger)</f>
        <v>1.4137842642569509E-2</v>
      </c>
    </row>
    <row r="1977" spans="38:43" ht="11.25" customHeight="1" x14ac:dyDescent="0.25">
      <c r="AL1977" s="57" t="s">
        <v>44</v>
      </c>
      <c r="AM1977" s="56">
        <f>_xll.qlInterestRateIndexFixingDate(IborIndex&amp;Tenor,AN1977,Trigger)</f>
        <v>53150</v>
      </c>
      <c r="AN1977" s="56">
        <f>_xll.qlCalendarAdvance(Calendar,AN1976,AL1977,"f",,Trigger)</f>
        <v>53154</v>
      </c>
      <c r="AO1977" s="56">
        <f>_xll.qlInterestRateIndexMaturity(IborIndex&amp;Tenor,AN1977,Trigger)</f>
        <v>53185</v>
      </c>
      <c r="AP1977" s="102" t="e">
        <f>_xll.qlIndexFixing($Z$5,AM1977,,Trigger)</f>
        <v>#VALUE!</v>
      </c>
      <c r="AQ1977" s="102">
        <f>_xll.qlIndexFixing($AR$1,AN1977,,Trigger)</f>
        <v>1.4136892646982313E-2</v>
      </c>
    </row>
    <row r="1978" spans="38:43" ht="11.25" customHeight="1" x14ac:dyDescent="0.25">
      <c r="AL1978" s="57" t="s">
        <v>44</v>
      </c>
      <c r="AM1978" s="56">
        <f>_xll.qlInterestRateIndexFixingDate(IborIndex&amp;Tenor,AN1978,Trigger)</f>
        <v>53157</v>
      </c>
      <c r="AN1978" s="56">
        <f>_xll.qlCalendarAdvance(Calendar,AN1977,AL1978,"f",,Trigger)</f>
        <v>53161</v>
      </c>
      <c r="AO1978" s="56">
        <f>_xll.qlInterestRateIndexMaturity(IborIndex&amp;Tenor,AN1978,Trigger)</f>
        <v>53192</v>
      </c>
      <c r="AP1978" s="102" t="e">
        <f>_xll.qlIndexFixing($Z$5,AM1978,,Trigger)</f>
        <v>#VALUE!</v>
      </c>
      <c r="AQ1978" s="102">
        <f>_xll.qlIndexFixing($AR$1,AN1978,,Trigger)</f>
        <v>1.4135930004399166E-2</v>
      </c>
    </row>
    <row r="1979" spans="38:43" ht="11.25" customHeight="1" x14ac:dyDescent="0.25">
      <c r="AL1979" s="57" t="s">
        <v>44</v>
      </c>
      <c r="AM1979" s="56">
        <f>_xll.qlInterestRateIndexFixingDate(IborIndex&amp;Tenor,AN1979,Trigger)</f>
        <v>53164</v>
      </c>
      <c r="AN1979" s="56">
        <f>_xll.qlCalendarAdvance(Calendar,AN1978,AL1979,"f",,Trigger)</f>
        <v>53168</v>
      </c>
      <c r="AO1979" s="56">
        <f>_xll.qlInterestRateIndexMaturity(IborIndex&amp;Tenor,AN1979,Trigger)</f>
        <v>53199</v>
      </c>
      <c r="AP1979" s="102" t="e">
        <f>_xll.qlIndexFixing($Z$5,AM1979,,Trigger)</f>
        <v>#VALUE!</v>
      </c>
      <c r="AQ1979" s="102">
        <f>_xll.qlIndexFixing($AR$1,AN1979,,Trigger)</f>
        <v>1.4134954696946866E-2</v>
      </c>
    </row>
    <row r="1980" spans="38:43" ht="11.25" customHeight="1" x14ac:dyDescent="0.25">
      <c r="AL1980" s="57" t="s">
        <v>44</v>
      </c>
      <c r="AM1980" s="56">
        <f>_xll.qlInterestRateIndexFixingDate(IborIndex&amp;Tenor,AN1980,Trigger)</f>
        <v>53171</v>
      </c>
      <c r="AN1980" s="56">
        <f>_xll.qlCalendarAdvance(Calendar,AN1979,AL1980,"f",,Trigger)</f>
        <v>53175</v>
      </c>
      <c r="AO1980" s="56">
        <f>_xll.qlInterestRateIndexMaturity(IborIndex&amp;Tenor,AN1980,Trigger)</f>
        <v>53206</v>
      </c>
      <c r="AP1980" s="102" t="e">
        <f>_xll.qlIndexFixing($Z$5,AM1980,,Trigger)</f>
        <v>#VALUE!</v>
      </c>
      <c r="AQ1980" s="102">
        <f>_xll.qlIndexFixing($AR$1,AN1980,,Trigger)</f>
        <v>1.4133966706732226E-2</v>
      </c>
    </row>
    <row r="1981" spans="38:43" ht="11.25" customHeight="1" x14ac:dyDescent="0.25">
      <c r="AL1981" s="57" t="s">
        <v>44</v>
      </c>
      <c r="AM1981" s="56">
        <f>_xll.qlInterestRateIndexFixingDate(IborIndex&amp;Tenor,AN1981,Trigger)</f>
        <v>53178</v>
      </c>
      <c r="AN1981" s="56">
        <f>_xll.qlCalendarAdvance(Calendar,AN1980,AL1981,"f",,Trigger)</f>
        <v>53182</v>
      </c>
      <c r="AO1981" s="56">
        <f>_xll.qlInterestRateIndexMaturity(IborIndex&amp;Tenor,AN1981,Trigger)</f>
        <v>53213</v>
      </c>
      <c r="AP1981" s="102" t="e">
        <f>_xll.qlIndexFixing($Z$5,AM1981,,Trigger)</f>
        <v>#VALUE!</v>
      </c>
      <c r="AQ1981" s="102">
        <f>_xll.qlIndexFixing($AR$1,AN1981,,Trigger)</f>
        <v>1.413296601588454E-2</v>
      </c>
    </row>
    <row r="1982" spans="38:43" ht="11.25" customHeight="1" x14ac:dyDescent="0.25">
      <c r="AL1982" s="57" t="s">
        <v>44</v>
      </c>
      <c r="AM1982" s="56">
        <f>_xll.qlInterestRateIndexFixingDate(IborIndex&amp;Tenor,AN1982,Trigger)</f>
        <v>53185</v>
      </c>
      <c r="AN1982" s="56">
        <f>_xll.qlCalendarAdvance(Calendar,AN1981,AL1982,"f",,Trigger)</f>
        <v>53189</v>
      </c>
      <c r="AO1982" s="56">
        <f>_xll.qlInterestRateIndexMaturity(IborIndex&amp;Tenor,AN1982,Trigger)</f>
        <v>53220</v>
      </c>
      <c r="AP1982" s="102" t="e">
        <f>_xll.qlIndexFixing($Z$5,AM1982,,Trigger)</f>
        <v>#VALUE!</v>
      </c>
      <c r="AQ1982" s="102">
        <f>_xll.qlIndexFixing($AR$1,AN1982,,Trigger)</f>
        <v>1.4131952606518117E-2</v>
      </c>
    </row>
    <row r="1983" spans="38:43" ht="11.25" customHeight="1" x14ac:dyDescent="0.25">
      <c r="AL1983" s="57" t="s">
        <v>44</v>
      </c>
      <c r="AM1983" s="56">
        <f>_xll.qlInterestRateIndexFixingDate(IborIndex&amp;Tenor,AN1983,Trigger)</f>
        <v>53192</v>
      </c>
      <c r="AN1983" s="56">
        <f>_xll.qlCalendarAdvance(Calendar,AN1982,AL1983,"f",,Trigger)</f>
        <v>53196</v>
      </c>
      <c r="AO1983" s="56">
        <f>_xll.qlInterestRateIndexMaturity(IborIndex&amp;Tenor,AN1983,Trigger)</f>
        <v>53227</v>
      </c>
      <c r="AP1983" s="102" t="e">
        <f>_xll.qlIndexFixing($Z$5,AM1983,,Trigger)</f>
        <v>#VALUE!</v>
      </c>
      <c r="AQ1983" s="102">
        <f>_xll.qlIndexFixing($AR$1,AN1983,,Trigger)</f>
        <v>1.413092646074976E-2</v>
      </c>
    </row>
    <row r="1984" spans="38:43" ht="11.25" customHeight="1" x14ac:dyDescent="0.25">
      <c r="AL1984" s="57" t="s">
        <v>44</v>
      </c>
      <c r="AM1984" s="56">
        <f>_xll.qlInterestRateIndexFixingDate(IborIndex&amp;Tenor,AN1984,Trigger)</f>
        <v>53199</v>
      </c>
      <c r="AN1984" s="56">
        <f>_xll.qlCalendarAdvance(Calendar,AN1983,AL1984,"f",,Trigger)</f>
        <v>53203</v>
      </c>
      <c r="AO1984" s="56">
        <f>_xll.qlInterestRateIndexMaturity(IborIndex&amp;Tenor,AN1984,Trigger)</f>
        <v>53234</v>
      </c>
      <c r="AP1984" s="102" t="e">
        <f>_xll.qlIndexFixing($Z$5,AM1984,,Trigger)</f>
        <v>#VALUE!</v>
      </c>
      <c r="AQ1984" s="102">
        <f>_xll.qlIndexFixing($AR$1,AN1984,,Trigger)</f>
        <v>1.412928170728237E-2</v>
      </c>
    </row>
    <row r="1985" spans="38:43" ht="11.25" customHeight="1" x14ac:dyDescent="0.25">
      <c r="AL1985" s="57" t="s">
        <v>44</v>
      </c>
      <c r="AM1985" s="56">
        <f>_xll.qlInterestRateIndexFixingDate(IborIndex&amp;Tenor,AN1985,Trigger)</f>
        <v>53206</v>
      </c>
      <c r="AN1985" s="56">
        <f>_xll.qlCalendarAdvance(Calendar,AN1984,AL1985,"f",,Trigger)</f>
        <v>53210</v>
      </c>
      <c r="AO1985" s="56">
        <f>_xll.qlInterestRateIndexMaturity(IborIndex&amp;Tenor,AN1985,Trigger)</f>
        <v>53240</v>
      </c>
      <c r="AP1985" s="102" t="e">
        <f>_xll.qlIndexFixing($Z$5,AM1985,,Trigger)</f>
        <v>#VALUE!</v>
      </c>
      <c r="AQ1985" s="102">
        <f>_xll.qlIndexFixing($AR$1,AN1985,,Trigger)</f>
        <v>1.4128835888494451E-2</v>
      </c>
    </row>
    <row r="1986" spans="38:43" ht="11.25" customHeight="1" x14ac:dyDescent="0.25">
      <c r="AL1986" s="57" t="s">
        <v>44</v>
      </c>
      <c r="AM1986" s="56">
        <f>_xll.qlInterestRateIndexFixingDate(IborIndex&amp;Tenor,AN1986,Trigger)</f>
        <v>53213</v>
      </c>
      <c r="AN1986" s="56">
        <f>_xll.qlCalendarAdvance(Calendar,AN1985,AL1986,"f",,Trigger)</f>
        <v>53217</v>
      </c>
      <c r="AO1986" s="56">
        <f>_xll.qlInterestRateIndexMaturity(IborIndex&amp;Tenor,AN1986,Trigger)</f>
        <v>53247</v>
      </c>
      <c r="AP1986" s="102" t="e">
        <f>_xll.qlIndexFixing($Z$5,AM1986,,Trigger)</f>
        <v>#VALUE!</v>
      </c>
      <c r="AQ1986" s="102">
        <f>_xll.qlIndexFixing($AR$1,AN1986,,Trigger)</f>
        <v>1.4127771426246105E-2</v>
      </c>
    </row>
    <row r="1987" spans="38:43" ht="11.25" customHeight="1" x14ac:dyDescent="0.25">
      <c r="AL1987" s="57" t="s">
        <v>44</v>
      </c>
      <c r="AM1987" s="56">
        <f>_xll.qlInterestRateIndexFixingDate(IborIndex&amp;Tenor,AN1987,Trigger)</f>
        <v>53220</v>
      </c>
      <c r="AN1987" s="56">
        <f>_xll.qlCalendarAdvance(Calendar,AN1986,AL1987,"f",,Trigger)</f>
        <v>53224</v>
      </c>
      <c r="AO1987" s="56">
        <f>_xll.qlInterestRateIndexMaturity(IborIndex&amp;Tenor,AN1987,Trigger)</f>
        <v>53254</v>
      </c>
      <c r="AP1987" s="102" t="e">
        <f>_xll.qlIndexFixing($Z$5,AM1987,,Trigger)</f>
        <v>#VALUE!</v>
      </c>
      <c r="AQ1987" s="102">
        <f>_xll.qlIndexFixing($AR$1,AN1987,,Trigger)</f>
        <v>1.4126694156070541E-2</v>
      </c>
    </row>
    <row r="1988" spans="38:43" ht="11.25" customHeight="1" x14ac:dyDescent="0.25">
      <c r="AL1988" s="57" t="s">
        <v>44</v>
      </c>
      <c r="AM1988" s="56">
        <f>_xll.qlInterestRateIndexFixingDate(IborIndex&amp;Tenor,AN1988,Trigger)</f>
        <v>53227</v>
      </c>
      <c r="AN1988" s="56">
        <f>_xll.qlCalendarAdvance(Calendar,AN1987,AL1988,"f",,Trigger)</f>
        <v>53231</v>
      </c>
      <c r="AO1988" s="56">
        <f>_xll.qlInterestRateIndexMaturity(IborIndex&amp;Tenor,AN1988,Trigger)</f>
        <v>53261</v>
      </c>
      <c r="AP1988" s="102" t="e">
        <f>_xll.qlIndexFixing($Z$5,AM1988,,Trigger)</f>
        <v>#VALUE!</v>
      </c>
      <c r="AQ1988" s="102">
        <f>_xll.qlIndexFixing($AR$1,AN1988,,Trigger)</f>
        <v>1.4125604060094554E-2</v>
      </c>
    </row>
    <row r="1989" spans="38:43" ht="11.25" customHeight="1" x14ac:dyDescent="0.25">
      <c r="AL1989" s="57" t="s">
        <v>44</v>
      </c>
      <c r="AM1989" s="56">
        <f>_xll.qlInterestRateIndexFixingDate(IborIndex&amp;Tenor,AN1989,Trigger)</f>
        <v>53234</v>
      </c>
      <c r="AN1989" s="56">
        <f>_xll.qlCalendarAdvance(Calendar,AN1988,AL1989,"f",,Trigger)</f>
        <v>53238</v>
      </c>
      <c r="AO1989" s="56">
        <f>_xll.qlInterestRateIndexMaturity(IborIndex&amp;Tenor,AN1989,Trigger)</f>
        <v>53269</v>
      </c>
      <c r="AP1989" s="102" t="e">
        <f>_xll.qlIndexFixing($Z$5,AM1989,,Trigger)</f>
        <v>#VALUE!</v>
      </c>
      <c r="AQ1989" s="102">
        <f>_xll.qlIndexFixing($AR$1,AN1989,,Trigger)</f>
        <v>1.4124501120432453E-2</v>
      </c>
    </row>
    <row r="1990" spans="38:43" ht="11.25" customHeight="1" x14ac:dyDescent="0.25">
      <c r="AL1990" s="57" t="s">
        <v>44</v>
      </c>
      <c r="AM1990" s="56">
        <f>_xll.qlInterestRateIndexFixingDate(IborIndex&amp;Tenor,AN1990,Trigger)</f>
        <v>53241</v>
      </c>
      <c r="AN1990" s="56">
        <f>_xll.qlCalendarAdvance(Calendar,AN1989,AL1990,"f",,Trigger)</f>
        <v>53245</v>
      </c>
      <c r="AO1990" s="56">
        <f>_xll.qlInterestRateIndexMaturity(IborIndex&amp;Tenor,AN1990,Trigger)</f>
        <v>53276</v>
      </c>
      <c r="AP1990" s="102" t="e">
        <f>_xll.qlIndexFixing($Z$5,AM1990,,Trigger)</f>
        <v>#VALUE!</v>
      </c>
      <c r="AQ1990" s="102">
        <f>_xll.qlIndexFixing($AR$1,AN1990,,Trigger)</f>
        <v>1.4123385319206039E-2</v>
      </c>
    </row>
    <row r="1991" spans="38:43" ht="11.25" customHeight="1" x14ac:dyDescent="0.25">
      <c r="AL1991" s="57" t="s">
        <v>44</v>
      </c>
      <c r="AM1991" s="56">
        <f>_xll.qlInterestRateIndexFixingDate(IborIndex&amp;Tenor,AN1991,Trigger)</f>
        <v>53248</v>
      </c>
      <c r="AN1991" s="56">
        <f>_xll.qlCalendarAdvance(Calendar,AN1990,AL1991,"f",,Trigger)</f>
        <v>53252</v>
      </c>
      <c r="AO1991" s="56">
        <f>_xll.qlInterestRateIndexMaturity(IborIndex&amp;Tenor,AN1991,Trigger)</f>
        <v>53283</v>
      </c>
      <c r="AP1991" s="102" t="e">
        <f>_xll.qlIndexFixing($Z$5,AM1991,,Trigger)</f>
        <v>#VALUE!</v>
      </c>
      <c r="AQ1991" s="102">
        <f>_xll.qlIndexFixing($AR$1,AN1991,,Trigger)</f>
        <v>1.4122256638532116E-2</v>
      </c>
    </row>
    <row r="1992" spans="38:43" ht="11.25" customHeight="1" x14ac:dyDescent="0.25">
      <c r="AL1992" s="57" t="s">
        <v>44</v>
      </c>
      <c r="AM1992" s="56">
        <f>_xll.qlInterestRateIndexFixingDate(IborIndex&amp;Tenor,AN1992,Trigger)</f>
        <v>53255</v>
      </c>
      <c r="AN1992" s="56">
        <f>_xll.qlCalendarAdvance(Calendar,AN1991,AL1992,"f",,Trigger)</f>
        <v>53259</v>
      </c>
      <c r="AO1992" s="56">
        <f>_xll.qlInterestRateIndexMaturity(IborIndex&amp;Tenor,AN1992,Trigger)</f>
        <v>53290</v>
      </c>
      <c r="AP1992" s="102" t="e">
        <f>_xll.qlIndexFixing($Z$5,AM1992,,Trigger)</f>
        <v>#VALUE!</v>
      </c>
      <c r="AQ1992" s="102">
        <f>_xll.qlIndexFixing($AR$1,AN1992,,Trigger)</f>
        <v>1.4121115060532485E-2</v>
      </c>
    </row>
    <row r="1993" spans="38:43" ht="11.25" customHeight="1" x14ac:dyDescent="0.25">
      <c r="AL1993" s="57" t="s">
        <v>44</v>
      </c>
      <c r="AM1993" s="56">
        <f>_xll.qlInterestRateIndexFixingDate(IborIndex&amp;Tenor,AN1993,Trigger)</f>
        <v>53262</v>
      </c>
      <c r="AN1993" s="56">
        <f>_xll.qlCalendarAdvance(Calendar,AN1992,AL1993,"f",,Trigger)</f>
        <v>53266</v>
      </c>
      <c r="AO1993" s="56">
        <f>_xll.qlInterestRateIndexMaturity(IborIndex&amp;Tenor,AN1993,Trigger)</f>
        <v>53296</v>
      </c>
      <c r="AP1993" s="102" t="e">
        <f>_xll.qlIndexFixing($Z$5,AM1993,,Trigger)</f>
        <v>#VALUE!</v>
      </c>
      <c r="AQ1993" s="102">
        <f>_xll.qlIndexFixing($AR$1,AN1993,,Trigger)</f>
        <v>1.4119960567326451E-2</v>
      </c>
    </row>
    <row r="1994" spans="38:43" ht="11.25" customHeight="1" x14ac:dyDescent="0.25">
      <c r="AL1994" s="57" t="s">
        <v>44</v>
      </c>
      <c r="AM1994" s="56">
        <f>_xll.qlInterestRateIndexFixingDate(IborIndex&amp;Tenor,AN1994,Trigger)</f>
        <v>53269</v>
      </c>
      <c r="AN1994" s="56">
        <f>_xll.qlCalendarAdvance(Calendar,AN1993,AL1994,"f",,Trigger)</f>
        <v>53273</v>
      </c>
      <c r="AO1994" s="56">
        <f>_xll.qlInterestRateIndexMaturity(IborIndex&amp;Tenor,AN1994,Trigger)</f>
        <v>53303</v>
      </c>
      <c r="AP1994" s="102" t="e">
        <f>_xll.qlIndexFixing($Z$5,AM1994,,Trigger)</f>
        <v>#VALUE!</v>
      </c>
      <c r="AQ1994" s="102">
        <f>_xll.qlIndexFixing($AR$1,AN1994,,Trigger)</f>
        <v>1.4118793141033315E-2</v>
      </c>
    </row>
    <row r="1995" spans="38:43" ht="11.25" customHeight="1" x14ac:dyDescent="0.25">
      <c r="AL1995" s="57" t="s">
        <v>44</v>
      </c>
      <c r="AM1995" s="56">
        <f>_xll.qlInterestRateIndexFixingDate(IborIndex&amp;Tenor,AN1995,Trigger)</f>
        <v>53276</v>
      </c>
      <c r="AN1995" s="56">
        <f>_xll.qlCalendarAdvance(Calendar,AN1994,AL1995,"f",,Trigger)</f>
        <v>53280</v>
      </c>
      <c r="AO1995" s="56">
        <f>_xll.qlInterestRateIndexMaturity(IborIndex&amp;Tenor,AN1995,Trigger)</f>
        <v>53310</v>
      </c>
      <c r="AP1995" s="102" t="e">
        <f>_xll.qlIndexFixing($Z$5,AM1995,,Trigger)</f>
        <v>#VALUE!</v>
      </c>
      <c r="AQ1995" s="102">
        <f>_xll.qlIndexFixing($AR$1,AN1995,,Trigger)</f>
        <v>1.4117612763769882E-2</v>
      </c>
    </row>
    <row r="1996" spans="38:43" ht="11.25" customHeight="1" x14ac:dyDescent="0.25">
      <c r="AL1996" s="57" t="s">
        <v>44</v>
      </c>
      <c r="AM1996" s="56">
        <f>_xll.qlInterestRateIndexFixingDate(IborIndex&amp;Tenor,AN1996,Trigger)</f>
        <v>53283</v>
      </c>
      <c r="AN1996" s="56">
        <f>_xll.qlCalendarAdvance(Calendar,AN1995,AL1996,"f",,Trigger)</f>
        <v>53287</v>
      </c>
      <c r="AO1996" s="56">
        <f>_xll.qlInterestRateIndexMaturity(IborIndex&amp;Tenor,AN1996,Trigger)</f>
        <v>53317</v>
      </c>
      <c r="AP1996" s="102" t="e">
        <f>_xll.qlIndexFixing($Z$5,AM1996,,Trigger)</f>
        <v>#VALUE!</v>
      </c>
      <c r="AQ1996" s="102">
        <f>_xll.qlIndexFixing($AR$1,AN1996,,Trigger)</f>
        <v>1.4116799728376168E-2</v>
      </c>
    </row>
    <row r="1997" spans="38:43" ht="11.25" customHeight="1" x14ac:dyDescent="0.25">
      <c r="AL1997" s="57" t="s">
        <v>44</v>
      </c>
      <c r="AM1997" s="56">
        <f>_xll.qlInterestRateIndexFixingDate(IborIndex&amp;Tenor,AN1997,Trigger)</f>
        <v>53290</v>
      </c>
      <c r="AN1997" s="56">
        <f>_xll.qlCalendarAdvance(Calendar,AN1996,AL1997,"f",,Trigger)</f>
        <v>53294</v>
      </c>
      <c r="AO1997" s="56">
        <f>_xll.qlInterestRateIndexMaturity(IborIndex&amp;Tenor,AN1997,Trigger)</f>
        <v>53324</v>
      </c>
      <c r="AP1997" s="102" t="e">
        <f>_xll.qlIndexFixing($Z$5,AM1997,,Trigger)</f>
        <v>#VALUE!</v>
      </c>
      <c r="AQ1997" s="102">
        <f>_xll.qlIndexFixing($AR$1,AN1997,,Trigger)</f>
        <v>1.4114644887225702E-2</v>
      </c>
    </row>
    <row r="1998" spans="38:43" ht="11.25" customHeight="1" x14ac:dyDescent="0.25">
      <c r="AL1998" s="57" t="s">
        <v>44</v>
      </c>
      <c r="AM1998" s="56">
        <f>_xll.qlInterestRateIndexFixingDate(IborIndex&amp;Tenor,AN1998,Trigger)</f>
        <v>53297</v>
      </c>
      <c r="AN1998" s="56">
        <f>_xll.qlCalendarAdvance(Calendar,AN1997,AL1998,"f",,Trigger)</f>
        <v>53301</v>
      </c>
      <c r="AO1998" s="56">
        <f>_xll.qlInterestRateIndexMaturity(IborIndex&amp;Tenor,AN1998,Trigger)</f>
        <v>53332</v>
      </c>
      <c r="AP1998" s="102" t="e">
        <f>_xll.qlIndexFixing($Z$5,AM1998,,Trigger)</f>
        <v>#VALUE!</v>
      </c>
      <c r="AQ1998" s="102">
        <f>_xll.qlIndexFixing($AR$1,AN1998,,Trigger)</f>
        <v>1.4113993747370823E-2</v>
      </c>
    </row>
    <row r="1999" spans="38:43" ht="11.25" customHeight="1" x14ac:dyDescent="0.25">
      <c r="AL1999" s="57" t="s">
        <v>44</v>
      </c>
      <c r="AM1999" s="56">
        <f>_xll.qlInterestRateIndexFixingDate(IborIndex&amp;Tenor,AN1999,Trigger)</f>
        <v>53304</v>
      </c>
      <c r="AN1999" s="56">
        <f>_xll.qlCalendarAdvance(Calendar,AN1998,AL1999,"f",,Trigger)</f>
        <v>53308</v>
      </c>
      <c r="AO1999" s="56">
        <f>_xll.qlInterestRateIndexMaturity(IborIndex&amp;Tenor,AN1999,Trigger)</f>
        <v>53339</v>
      </c>
      <c r="AP1999" s="102" t="e">
        <f>_xll.qlIndexFixing($Z$5,AM1999,,Trigger)</f>
        <v>#VALUE!</v>
      </c>
      <c r="AQ1999" s="102">
        <f>_xll.qlIndexFixing($AR$1,AN1999,,Trigger)</f>
        <v>1.4112761387431727E-2</v>
      </c>
    </row>
    <row r="2000" spans="38:43" ht="11.25" customHeight="1" x14ac:dyDescent="0.25">
      <c r="AL2000" s="57" t="s">
        <v>44</v>
      </c>
      <c r="AM2000" s="56">
        <f>_xll.qlInterestRateIndexFixingDate(IborIndex&amp;Tenor,AN2000,Trigger)</f>
        <v>53311</v>
      </c>
      <c r="AN2000" s="56">
        <f>_xll.qlCalendarAdvance(Calendar,AN1999,AL2000,"f",,Trigger)</f>
        <v>53315</v>
      </c>
      <c r="AO2000" s="56">
        <f>_xll.qlInterestRateIndexMaturity(IborIndex&amp;Tenor,AN2000,Trigger)</f>
        <v>53346</v>
      </c>
      <c r="AP2000" s="102" t="e">
        <f>_xll.qlIndexFixing($Z$5,AM2000,,Trigger)</f>
        <v>#VALUE!</v>
      </c>
      <c r="AQ2000" s="102">
        <f>_xll.qlIndexFixing($AR$1,AN2000,,Trigger)</f>
        <v>1.4111515987126344E-2</v>
      </c>
    </row>
    <row r="2001" spans="38:43" ht="11.25" customHeight="1" x14ac:dyDescent="0.25">
      <c r="AL2001" s="57" t="s">
        <v>44</v>
      </c>
      <c r="AM2001" s="56">
        <f>_xll.qlInterestRateIndexFixingDate(IborIndex&amp;Tenor,AN2001,Trigger)</f>
        <v>53317</v>
      </c>
      <c r="AN2001" s="56">
        <f>_xll.qlCalendarAdvance(Calendar,AN2000,AL2001,"f",,Trigger)</f>
        <v>53323</v>
      </c>
      <c r="AO2001" s="56">
        <f>_xll.qlInterestRateIndexMaturity(IborIndex&amp;Tenor,AN2001,Trigger)</f>
        <v>53356</v>
      </c>
      <c r="AP2001" s="102" t="e">
        <f>_xll.qlIndexFixing($Z$5,AM2001,,Trigger)</f>
        <v>#VALUE!</v>
      </c>
      <c r="AQ2001" s="102">
        <f>_xll.qlIndexFixing($AR$1,AN2001,,Trigger)</f>
        <v>1.4110261839602633E-2</v>
      </c>
    </row>
    <row r="2002" spans="38:43" ht="11.25" customHeight="1" x14ac:dyDescent="0.25">
      <c r="AL2002" s="57" t="s">
        <v>44</v>
      </c>
      <c r="AM2002" s="56">
        <f>_xll.qlInterestRateIndexFixingDate(IborIndex&amp;Tenor,AN2002,Trigger)</f>
        <v>53325</v>
      </c>
      <c r="AN2002" s="56">
        <f>_xll.qlCalendarAdvance(Calendar,AN2001,AL2002,"f",,Trigger)</f>
        <v>53330</v>
      </c>
      <c r="AO2002" s="56">
        <f>_xll.qlInterestRateIndexMaturity(IborIndex&amp;Tenor,AN2002,Trigger)</f>
        <v>53363</v>
      </c>
      <c r="AP2002" s="102" t="e">
        <f>_xll.qlIndexFixing($Z$5,AM2002,,Trigger)</f>
        <v>#VALUE!</v>
      </c>
      <c r="AQ2002" s="102">
        <f>_xll.qlIndexFixing($AR$1,AN2002,,Trigger)</f>
        <v>1.4108619016283453E-2</v>
      </c>
    </row>
    <row r="2003" spans="38:43" ht="11.25" customHeight="1" x14ac:dyDescent="0.25">
      <c r="AL2003" s="57" t="s">
        <v>44</v>
      </c>
      <c r="AM2003" s="56">
        <f>_xll.qlInterestRateIndexFixingDate(IborIndex&amp;Tenor,AN2003,Trigger)</f>
        <v>53335</v>
      </c>
      <c r="AN2003" s="56">
        <f>_xll.qlCalendarAdvance(Calendar,AN2002,AL2003,"f",,Trigger)</f>
        <v>53337</v>
      </c>
      <c r="AO2003" s="56">
        <f>_xll.qlInterestRateIndexMaturity(IborIndex&amp;Tenor,AN2003,Trigger)</f>
        <v>53370</v>
      </c>
      <c r="AP2003" s="102" t="e">
        <f>_xll.qlIndexFixing($Z$5,AM2003,,Trigger)</f>
        <v>#VALUE!</v>
      </c>
      <c r="AQ2003" s="102">
        <f>_xll.qlIndexFixing($AR$1,AN2003,,Trigger)</f>
        <v>1.4107333502920597E-2</v>
      </c>
    </row>
    <row r="2004" spans="38:43" ht="11.25" customHeight="1" x14ac:dyDescent="0.25">
      <c r="AL2004" s="57" t="s">
        <v>44</v>
      </c>
      <c r="AM2004" s="56">
        <f>_xll.qlInterestRateIndexFixingDate(IborIndex&amp;Tenor,AN2004,Trigger)</f>
        <v>53342</v>
      </c>
      <c r="AN2004" s="56">
        <f>_xll.qlCalendarAdvance(Calendar,AN2003,AL2004,"f",,Trigger)</f>
        <v>53344</v>
      </c>
      <c r="AO2004" s="56">
        <f>_xll.qlInterestRateIndexMaturity(IborIndex&amp;Tenor,AN2004,Trigger)</f>
        <v>53377</v>
      </c>
      <c r="AP2004" s="102" t="e">
        <f>_xll.qlIndexFixing($Z$5,AM2004,,Trigger)</f>
        <v>#VALUE!</v>
      </c>
      <c r="AQ2004" s="102">
        <f>_xll.qlIndexFixing($AR$1,AN2004,,Trigger)</f>
        <v>1.4106034876903553E-2</v>
      </c>
    </row>
    <row r="2005" spans="38:43" ht="11.25" customHeight="1" x14ac:dyDescent="0.25">
      <c r="AL2005" s="57" t="s">
        <v>44</v>
      </c>
      <c r="AM2005" s="56">
        <f>_xll.qlInterestRateIndexFixingDate(IborIndex&amp;Tenor,AN2005,Trigger)</f>
        <v>53349</v>
      </c>
      <c r="AN2005" s="56">
        <f>_xll.qlCalendarAdvance(Calendar,AN2004,AL2005,"f",,Trigger)</f>
        <v>53351</v>
      </c>
      <c r="AO2005" s="56">
        <f>_xll.qlInterestRateIndexMaturity(IborIndex&amp;Tenor,AN2005,Trigger)</f>
        <v>53384</v>
      </c>
      <c r="AP2005" s="102" t="e">
        <f>_xll.qlIndexFixing($Z$5,AM2005,,Trigger)</f>
        <v>#VALUE!</v>
      </c>
      <c r="AQ2005" s="102">
        <f>_xll.qlIndexFixing($AR$1,AN2005,,Trigger)</f>
        <v>1.4104723120349853E-2</v>
      </c>
    </row>
    <row r="2006" spans="38:43" ht="11.25" customHeight="1" x14ac:dyDescent="0.25">
      <c r="AL2006" s="57" t="s">
        <v>44</v>
      </c>
      <c r="AM2006" s="56">
        <f>_xll.qlInterestRateIndexFixingDate(IborIndex&amp;Tenor,AN2006,Trigger)</f>
        <v>53356</v>
      </c>
      <c r="AN2006" s="56">
        <f>_xll.qlCalendarAdvance(Calendar,AN2005,AL2006,"f",,Trigger)</f>
        <v>53358</v>
      </c>
      <c r="AO2006" s="56">
        <f>_xll.qlInterestRateIndexMaturity(IborIndex&amp;Tenor,AN2006,Trigger)</f>
        <v>53386</v>
      </c>
      <c r="AP2006" s="102" t="e">
        <f>_xll.qlIndexFixing($Z$5,AM2006,,Trigger)</f>
        <v>#VALUE!</v>
      </c>
      <c r="AQ2006" s="102">
        <f>_xll.qlIndexFixing($AR$1,AN2006,,Trigger)</f>
        <v>1.4102856772162704E-2</v>
      </c>
    </row>
    <row r="2007" spans="38:43" ht="11.25" customHeight="1" x14ac:dyDescent="0.25">
      <c r="AL2007" s="57" t="s">
        <v>44</v>
      </c>
      <c r="AM2007" s="56">
        <f>_xll.qlInterestRateIndexFixingDate(IborIndex&amp;Tenor,AN2007,Trigger)</f>
        <v>53363</v>
      </c>
      <c r="AN2007" s="56">
        <f>_xll.qlCalendarAdvance(Calendar,AN2006,AL2007,"f",,Trigger)</f>
        <v>53365</v>
      </c>
      <c r="AO2007" s="56">
        <f>_xll.qlInterestRateIndexMaturity(IborIndex&amp;Tenor,AN2007,Trigger)</f>
        <v>53393</v>
      </c>
      <c r="AP2007" s="102" t="e">
        <f>_xll.qlIndexFixing($Z$5,AM2007,,Trigger)</f>
        <v>#VALUE!</v>
      </c>
      <c r="AQ2007" s="102">
        <f>_xll.qlIndexFixing($AR$1,AN2007,,Trigger)</f>
        <v>1.4101521683263269E-2</v>
      </c>
    </row>
    <row r="2008" spans="38:43" ht="11.25" customHeight="1" x14ac:dyDescent="0.25">
      <c r="AL2008" s="57" t="s">
        <v>44</v>
      </c>
      <c r="AM2008" s="56">
        <f>_xll.qlInterestRateIndexFixingDate(IborIndex&amp;Tenor,AN2008,Trigger)</f>
        <v>53370</v>
      </c>
      <c r="AN2008" s="56">
        <f>_xll.qlCalendarAdvance(Calendar,AN2007,AL2008,"f",,Trigger)</f>
        <v>53372</v>
      </c>
      <c r="AO2008" s="56">
        <f>_xll.qlInterestRateIndexMaturity(IborIndex&amp;Tenor,AN2008,Trigger)</f>
        <v>53400</v>
      </c>
      <c r="AP2008" s="102" t="e">
        <f>_xll.qlIndexFixing($Z$5,AM2008,,Trigger)</f>
        <v>#VALUE!</v>
      </c>
      <c r="AQ2008" s="102">
        <f>_xll.qlIndexFixing($AR$1,AN2008,,Trigger)</f>
        <v>1.4100173415548652E-2</v>
      </c>
    </row>
    <row r="2009" spans="38:43" ht="11.25" customHeight="1" x14ac:dyDescent="0.25">
      <c r="AL2009" s="57" t="s">
        <v>44</v>
      </c>
      <c r="AM2009" s="56">
        <f>_xll.qlInterestRateIndexFixingDate(IborIndex&amp;Tenor,AN2009,Trigger)</f>
        <v>53377</v>
      </c>
      <c r="AN2009" s="56">
        <f>_xll.qlCalendarAdvance(Calendar,AN2008,AL2009,"f",,Trigger)</f>
        <v>53379</v>
      </c>
      <c r="AO2009" s="56">
        <f>_xll.qlInterestRateIndexMaturity(IborIndex&amp;Tenor,AN2009,Trigger)</f>
        <v>53407</v>
      </c>
      <c r="AP2009" s="102" t="e">
        <f>_xll.qlIndexFixing($Z$5,AM2009,,Trigger)</f>
        <v>#VALUE!</v>
      </c>
      <c r="AQ2009" s="102">
        <f>_xll.qlIndexFixing($AR$1,AN2009,,Trigger)</f>
        <v>1.4099521743373145E-2</v>
      </c>
    </row>
    <row r="2010" spans="38:43" ht="11.25" customHeight="1" x14ac:dyDescent="0.25">
      <c r="AL2010" s="57" t="s">
        <v>44</v>
      </c>
      <c r="AM2010" s="56">
        <f>_xll.qlInterestRateIndexFixingDate(IborIndex&amp;Tenor,AN2010,Trigger)</f>
        <v>53384</v>
      </c>
      <c r="AN2010" s="56">
        <f>_xll.qlCalendarAdvance(Calendar,AN2009,AL2010,"f",,Trigger)</f>
        <v>53386</v>
      </c>
      <c r="AO2010" s="56">
        <f>_xll.qlInterestRateIndexMaturity(IborIndex&amp;Tenor,AN2010,Trigger)</f>
        <v>53416</v>
      </c>
      <c r="AP2010" s="102" t="e">
        <f>_xll.qlIndexFixing($Z$5,AM2010,,Trigger)</f>
        <v>#VALUE!</v>
      </c>
      <c r="AQ2010" s="102">
        <f>_xll.qlIndexFixing($AR$1,AN2010,,Trigger)</f>
        <v>1.4097966753740442E-2</v>
      </c>
    </row>
    <row r="2011" spans="38:43" ht="11.25" customHeight="1" x14ac:dyDescent="0.25">
      <c r="AL2011" s="57" t="s">
        <v>44</v>
      </c>
      <c r="AM2011" s="56">
        <f>_xll.qlInterestRateIndexFixingDate(IborIndex&amp;Tenor,AN2011,Trigger)</f>
        <v>53391</v>
      </c>
      <c r="AN2011" s="56">
        <f>_xll.qlCalendarAdvance(Calendar,AN2010,AL2011,"f",,Trigger)</f>
        <v>53393</v>
      </c>
      <c r="AO2011" s="56">
        <f>_xll.qlInterestRateIndexMaturity(IborIndex&amp;Tenor,AN2011,Trigger)</f>
        <v>53426</v>
      </c>
      <c r="AP2011" s="102" t="e">
        <f>_xll.qlIndexFixing($Z$5,AM2011,,Trigger)</f>
        <v>#VALUE!</v>
      </c>
      <c r="AQ2011" s="102">
        <f>_xll.qlIndexFixing($AR$1,AN2011,,Trigger)</f>
        <v>1.4096575838499393E-2</v>
      </c>
    </row>
    <row r="2012" spans="38:43" ht="11.25" customHeight="1" x14ac:dyDescent="0.25">
      <c r="AL2012" s="57" t="s">
        <v>44</v>
      </c>
      <c r="AM2012" s="56">
        <f>_xll.qlInterestRateIndexFixingDate(IborIndex&amp;Tenor,AN2012,Trigger)</f>
        <v>53398</v>
      </c>
      <c r="AN2012" s="56">
        <f>_xll.qlCalendarAdvance(Calendar,AN2011,AL2012,"f",,Trigger)</f>
        <v>53400</v>
      </c>
      <c r="AO2012" s="56">
        <f>_xll.qlInterestRateIndexMaturity(IborIndex&amp;Tenor,AN2012,Trigger)</f>
        <v>53433</v>
      </c>
      <c r="AP2012" s="102" t="e">
        <f>_xll.qlIndexFixing($Z$5,AM2012,,Trigger)</f>
        <v>#VALUE!</v>
      </c>
      <c r="AQ2012" s="102">
        <f>_xll.qlIndexFixing($AR$1,AN2012,,Trigger)</f>
        <v>1.4095171667567607E-2</v>
      </c>
    </row>
    <row r="2013" spans="38:43" ht="11.25" customHeight="1" x14ac:dyDescent="0.25">
      <c r="AL2013" s="57" t="s">
        <v>44</v>
      </c>
      <c r="AM2013" s="56">
        <f>_xll.qlInterestRateIndexFixingDate(IborIndex&amp;Tenor,AN2013,Trigger)</f>
        <v>53405</v>
      </c>
      <c r="AN2013" s="56">
        <f>_xll.qlCalendarAdvance(Calendar,AN2012,AL2013,"f",,Trigger)</f>
        <v>53407</v>
      </c>
      <c r="AO2013" s="56">
        <f>_xll.qlInterestRateIndexMaturity(IborIndex&amp;Tenor,AN2013,Trigger)</f>
        <v>53440</v>
      </c>
      <c r="AP2013" s="102" t="e">
        <f>_xll.qlIndexFixing($Z$5,AM2013,,Trigger)</f>
        <v>#VALUE!</v>
      </c>
      <c r="AQ2013" s="102">
        <f>_xll.qlIndexFixing($AR$1,AN2013,,Trigger)</f>
        <v>1.4092938288331219E-2</v>
      </c>
    </row>
    <row r="2014" spans="38:43" ht="11.25" customHeight="1" x14ac:dyDescent="0.25">
      <c r="AL2014" s="57" t="s">
        <v>44</v>
      </c>
      <c r="AM2014" s="56">
        <f>_xll.qlInterestRateIndexFixingDate(IborIndex&amp;Tenor,AN2014,Trigger)</f>
        <v>53408</v>
      </c>
      <c r="AN2014" s="56">
        <f>_xll.qlCalendarAdvance(Calendar,AN2013,AL2014,"f",,Trigger)</f>
        <v>53414</v>
      </c>
      <c r="AO2014" s="56">
        <f>_xll.qlInterestRateIndexMaturity(IborIndex&amp;Tenor,AN2014,Trigger)</f>
        <v>53447</v>
      </c>
      <c r="AP2014" s="102" t="e">
        <f>_xll.qlIndexFixing($Z$5,AM2014,,Trigger)</f>
        <v>#VALUE!</v>
      </c>
      <c r="AQ2014" s="102">
        <f>_xll.qlIndexFixing($AR$1,AN2014,,Trigger)</f>
        <v>1.4092323487109674E-2</v>
      </c>
    </row>
    <row r="2015" spans="38:43" ht="11.25" customHeight="1" x14ac:dyDescent="0.25">
      <c r="AL2015" s="57" t="s">
        <v>44</v>
      </c>
      <c r="AM2015" s="56">
        <f>_xll.qlInterestRateIndexFixingDate(IborIndex&amp;Tenor,AN2015,Trigger)</f>
        <v>53419</v>
      </c>
      <c r="AN2015" s="56">
        <f>_xll.qlCalendarAdvance(Calendar,AN2014,AL2015,"f",,Trigger)</f>
        <v>53421</v>
      </c>
      <c r="AO2015" s="56">
        <f>_xll.qlInterestRateIndexMaturity(IborIndex&amp;Tenor,AN2015,Trigger)</f>
        <v>53451</v>
      </c>
      <c r="AP2015" s="102" t="e">
        <f>_xll.qlIndexFixing($Z$5,AM2015,,Trigger)</f>
        <v>#VALUE!</v>
      </c>
      <c r="AQ2015" s="102">
        <f>_xll.qlIndexFixing($AR$1,AN2015,,Trigger)</f>
        <v>1.409087944183148E-2</v>
      </c>
    </row>
    <row r="2016" spans="38:43" ht="11.25" customHeight="1" x14ac:dyDescent="0.25">
      <c r="AL2016" s="57" t="s">
        <v>44</v>
      </c>
      <c r="AM2016" s="56">
        <f>_xll.qlInterestRateIndexFixingDate(IborIndex&amp;Tenor,AN2016,Trigger)</f>
        <v>53426</v>
      </c>
      <c r="AN2016" s="56">
        <f>_xll.qlCalendarAdvance(Calendar,AN2015,AL2016,"f",,Trigger)</f>
        <v>53428</v>
      </c>
      <c r="AO2016" s="56">
        <f>_xll.qlInterestRateIndexMaturity(IborIndex&amp;Tenor,AN2016,Trigger)</f>
        <v>53458</v>
      </c>
      <c r="AP2016" s="102" t="e">
        <f>_xll.qlIndexFixing($Z$5,AM2016,,Trigger)</f>
        <v>#VALUE!</v>
      </c>
      <c r="AQ2016" s="102">
        <f>_xll.qlIndexFixing($AR$1,AN2016,,Trigger)</f>
        <v>1.4089422069345563E-2</v>
      </c>
    </row>
    <row r="2017" spans="38:43" ht="11.25" customHeight="1" x14ac:dyDescent="0.25">
      <c r="AL2017" s="57" t="s">
        <v>44</v>
      </c>
      <c r="AM2017" s="56">
        <f>_xll.qlInterestRateIndexFixingDate(IborIndex&amp;Tenor,AN2017,Trigger)</f>
        <v>53433</v>
      </c>
      <c r="AN2017" s="56">
        <f>_xll.qlCalendarAdvance(Calendar,AN2016,AL2017,"f",,Trigger)</f>
        <v>53435</v>
      </c>
      <c r="AO2017" s="56">
        <f>_xll.qlInterestRateIndexMaturity(IborIndex&amp;Tenor,AN2017,Trigger)</f>
        <v>53465</v>
      </c>
      <c r="AP2017" s="102" t="e">
        <f>_xll.qlIndexFixing($Z$5,AM2017,,Trigger)</f>
        <v>#VALUE!</v>
      </c>
      <c r="AQ2017" s="102">
        <f>_xll.qlIndexFixing($AR$1,AN2017,,Trigger)</f>
        <v>1.4087951351772031E-2</v>
      </c>
    </row>
    <row r="2018" spans="38:43" ht="11.25" customHeight="1" x14ac:dyDescent="0.25">
      <c r="AL2018" s="57" t="s">
        <v>44</v>
      </c>
      <c r="AM2018" s="56">
        <f>_xll.qlInterestRateIndexFixingDate(IborIndex&amp;Tenor,AN2018,Trigger)</f>
        <v>53440</v>
      </c>
      <c r="AN2018" s="56">
        <f>_xll.qlCalendarAdvance(Calendar,AN2017,AL2018,"f",,Trigger)</f>
        <v>53442</v>
      </c>
      <c r="AO2018" s="56">
        <f>_xll.qlInterestRateIndexMaturity(IborIndex&amp;Tenor,AN2018,Trigger)</f>
        <v>53472</v>
      </c>
      <c r="AP2018" s="102" t="e">
        <f>_xll.qlIndexFixing($Z$5,AM2018,,Trigger)</f>
        <v>#VALUE!</v>
      </c>
      <c r="AQ2018" s="102">
        <f>_xll.qlIndexFixing($AR$1,AN2018,,Trigger)</f>
        <v>1.4086467271238728E-2</v>
      </c>
    </row>
    <row r="2019" spans="38:43" ht="11.25" customHeight="1" x14ac:dyDescent="0.25">
      <c r="AL2019" s="57" t="s">
        <v>44</v>
      </c>
      <c r="AM2019" s="56">
        <f>_xll.qlInterestRateIndexFixingDate(IborIndex&amp;Tenor,AN2019,Trigger)</f>
        <v>53444</v>
      </c>
      <c r="AN2019" s="56">
        <f>_xll.qlCalendarAdvance(Calendar,AN2018,AL2019,"f",,Trigger)</f>
        <v>53449</v>
      </c>
      <c r="AO2019" s="56">
        <f>_xll.qlInterestRateIndexMaturity(IborIndex&amp;Tenor,AN2019,Trigger)</f>
        <v>53482</v>
      </c>
      <c r="AP2019" s="102" t="e">
        <f>_xll.qlIndexFixing($Z$5,AM2019,,Trigger)</f>
        <v>#VALUE!</v>
      </c>
      <c r="AQ2019" s="102">
        <f>_xll.qlIndexFixing($AR$1,AN2019,,Trigger)</f>
        <v>1.4084969809858025E-2</v>
      </c>
    </row>
    <row r="2020" spans="38:43" ht="11.25" customHeight="1" x14ac:dyDescent="0.25">
      <c r="AL2020" s="57" t="s">
        <v>44</v>
      </c>
      <c r="AM2020" s="56">
        <f>_xll.qlInterestRateIndexFixingDate(IborIndex&amp;Tenor,AN2020,Trigger)</f>
        <v>53454</v>
      </c>
      <c r="AN2020" s="56">
        <f>_xll.qlCalendarAdvance(Calendar,AN2019,AL2020,"f",,Trigger)</f>
        <v>53456</v>
      </c>
      <c r="AO2020" s="56">
        <f>_xll.qlInterestRateIndexMaturity(IborIndex&amp;Tenor,AN2020,Trigger)</f>
        <v>53489</v>
      </c>
      <c r="AP2020" s="102" t="e">
        <f>_xll.qlIndexFixing($Z$5,AM2020,,Trigger)</f>
        <v>#VALUE!</v>
      </c>
      <c r="AQ2020" s="102">
        <f>_xll.qlIndexFixing($AR$1,AN2020,,Trigger)</f>
        <v>1.408345894976035E-2</v>
      </c>
    </row>
    <row r="2021" spans="38:43" ht="11.25" customHeight="1" x14ac:dyDescent="0.25">
      <c r="AL2021" s="57" t="s">
        <v>44</v>
      </c>
      <c r="AM2021" s="56">
        <f>_xll.qlInterestRateIndexFixingDate(IborIndex&amp;Tenor,AN2021,Trigger)</f>
        <v>53461</v>
      </c>
      <c r="AN2021" s="56">
        <f>_xll.qlCalendarAdvance(Calendar,AN2020,AL2021,"f",,Trigger)</f>
        <v>53463</v>
      </c>
      <c r="AO2021" s="56">
        <f>_xll.qlInterestRateIndexMaturity(IborIndex&amp;Tenor,AN2021,Trigger)</f>
        <v>53496</v>
      </c>
      <c r="AP2021" s="102" t="e">
        <f>_xll.qlIndexFixing($Z$5,AM2021,,Trigger)</f>
        <v>#VALUE!</v>
      </c>
      <c r="AQ2021" s="102">
        <f>_xll.qlIndexFixing($AR$1,AN2021,,Trigger)</f>
        <v>1.4081934673063229E-2</v>
      </c>
    </row>
    <row r="2022" spans="38:43" ht="11.25" customHeight="1" x14ac:dyDescent="0.25">
      <c r="AL2022" s="57" t="s">
        <v>44</v>
      </c>
      <c r="AM2022" s="56">
        <f>_xll.qlInterestRateIndexFixingDate(IborIndex&amp;Tenor,AN2022,Trigger)</f>
        <v>53468</v>
      </c>
      <c r="AN2022" s="56">
        <f>_xll.qlCalendarAdvance(Calendar,AN2021,AL2022,"f",,Trigger)</f>
        <v>53470</v>
      </c>
      <c r="AO2022" s="56">
        <f>_xll.qlInterestRateIndexMaturity(IborIndex&amp;Tenor,AN2022,Trigger)</f>
        <v>53503</v>
      </c>
      <c r="AP2022" s="102" t="e">
        <f>_xll.qlIndexFixing($Z$5,AM2022,,Trigger)</f>
        <v>#VALUE!</v>
      </c>
      <c r="AQ2022" s="102">
        <f>_xll.qlIndexFixing($AR$1,AN2022,,Trigger)</f>
        <v>1.4080396961886774E-2</v>
      </c>
    </row>
    <row r="2023" spans="38:43" ht="11.25" customHeight="1" x14ac:dyDescent="0.25">
      <c r="AL2023" s="57" t="s">
        <v>44</v>
      </c>
      <c r="AM2023" s="56">
        <f>_xll.qlInterestRateIndexFixingDate(IborIndex&amp;Tenor,AN2023,Trigger)</f>
        <v>53475</v>
      </c>
      <c r="AN2023" s="56">
        <f>_xll.qlCalendarAdvance(Calendar,AN2022,AL2023,"f",,Trigger)</f>
        <v>53477</v>
      </c>
      <c r="AO2023" s="56">
        <f>_xll.qlInterestRateIndexMaturity(IborIndex&amp;Tenor,AN2023,Trigger)</f>
        <v>53507</v>
      </c>
      <c r="AP2023" s="102" t="e">
        <f>_xll.qlIndexFixing($Z$5,AM2023,,Trigger)</f>
        <v>#VALUE!</v>
      </c>
      <c r="AQ2023" s="102">
        <f>_xll.qlIndexFixing($AR$1,AN2023,,Trigger)</f>
        <v>1.4078845798353669E-2</v>
      </c>
    </row>
    <row r="2024" spans="38:43" ht="11.25" customHeight="1" x14ac:dyDescent="0.25">
      <c r="AL2024" s="57" t="s">
        <v>44</v>
      </c>
      <c r="AM2024" s="56">
        <f>_xll.qlInterestRateIndexFixingDate(IborIndex&amp;Tenor,AN2024,Trigger)</f>
        <v>53482</v>
      </c>
      <c r="AN2024" s="56">
        <f>_xll.qlCalendarAdvance(Calendar,AN2023,AL2024,"f",,Trigger)</f>
        <v>53484</v>
      </c>
      <c r="AO2024" s="56">
        <f>_xll.qlInterestRateIndexMaturity(IborIndex&amp;Tenor,AN2024,Trigger)</f>
        <v>53514</v>
      </c>
      <c r="AP2024" s="102" t="e">
        <f>_xll.qlIndexFixing($Z$5,AM2024,,Trigger)</f>
        <v>#VALUE!</v>
      </c>
      <c r="AQ2024" s="102">
        <f>_xll.qlIndexFixing($AR$1,AN2024,,Trigger)</f>
        <v>1.4077281164586605E-2</v>
      </c>
    </row>
    <row r="2025" spans="38:43" ht="11.25" customHeight="1" x14ac:dyDescent="0.25">
      <c r="AL2025" s="57" t="s">
        <v>44</v>
      </c>
      <c r="AM2025" s="56">
        <f>_xll.qlInterestRateIndexFixingDate(IborIndex&amp;Tenor,AN2025,Trigger)</f>
        <v>53489</v>
      </c>
      <c r="AN2025" s="56">
        <f>_xll.qlCalendarAdvance(Calendar,AN2024,AL2025,"f",,Trigger)</f>
        <v>53491</v>
      </c>
      <c r="AO2025" s="56">
        <f>_xll.qlInterestRateIndexMaturity(IborIndex&amp;Tenor,AN2025,Trigger)</f>
        <v>53521</v>
      </c>
      <c r="AP2025" s="102" t="e">
        <f>_xll.qlIndexFixing($Z$5,AM2025,,Trigger)</f>
        <v>#VALUE!</v>
      </c>
      <c r="AQ2025" s="102">
        <f>_xll.qlIndexFixing($AR$1,AN2025,,Trigger)</f>
        <v>1.4075703042705688E-2</v>
      </c>
    </row>
    <row r="2026" spans="38:43" ht="11.25" customHeight="1" x14ac:dyDescent="0.25">
      <c r="AL2026" s="57" t="s">
        <v>44</v>
      </c>
      <c r="AM2026" s="56">
        <f>_xll.qlInterestRateIndexFixingDate(IborIndex&amp;Tenor,AN2026,Trigger)</f>
        <v>53496</v>
      </c>
      <c r="AN2026" s="56">
        <f>_xll.qlCalendarAdvance(Calendar,AN2025,AL2026,"f",,Trigger)</f>
        <v>53498</v>
      </c>
      <c r="AO2026" s="56">
        <f>_xll.qlInterestRateIndexMaturity(IborIndex&amp;Tenor,AN2026,Trigger)</f>
        <v>53528</v>
      </c>
      <c r="AP2026" s="102" t="e">
        <f>_xll.qlIndexFixing($Z$5,AM2026,,Trigger)</f>
        <v>#VALUE!</v>
      </c>
      <c r="AQ2026" s="102">
        <f>_xll.qlIndexFixing($AR$1,AN2026,,Trigger)</f>
        <v>1.4074111414836186E-2</v>
      </c>
    </row>
    <row r="2027" spans="38:43" ht="11.25" customHeight="1" x14ac:dyDescent="0.25">
      <c r="AL2027" s="57" t="s">
        <v>44</v>
      </c>
      <c r="AM2027" s="56">
        <f>_xll.qlInterestRateIndexFixingDate(IborIndex&amp;Tenor,AN2027,Trigger)</f>
        <v>53503</v>
      </c>
      <c r="AN2027" s="56">
        <f>_xll.qlCalendarAdvance(Calendar,AN2026,AL2027,"f",,Trigger)</f>
        <v>53505</v>
      </c>
      <c r="AO2027" s="56">
        <f>_xll.qlInterestRateIndexMaturity(IborIndex&amp;Tenor,AN2027,Trigger)</f>
        <v>53535</v>
      </c>
      <c r="AP2027" s="102" t="e">
        <f>_xll.qlIndexFixing($Z$5,AM2027,,Trigger)</f>
        <v>#VALUE!</v>
      </c>
      <c r="AQ2027" s="102">
        <f>_xll.qlIndexFixing($AR$1,AN2027,,Trigger)</f>
        <v>1.4072665303131449E-2</v>
      </c>
    </row>
    <row r="2028" spans="38:43" ht="11.25" customHeight="1" x14ac:dyDescent="0.25">
      <c r="AL2028" s="57" t="s">
        <v>44</v>
      </c>
      <c r="AM2028" s="56">
        <f>_xll.qlInterestRateIndexFixingDate(IborIndex&amp;Tenor,AN2028,Trigger)</f>
        <v>53510</v>
      </c>
      <c r="AN2028" s="56">
        <f>_xll.qlCalendarAdvance(Calendar,AN2027,AL2028,"f",,Trigger)</f>
        <v>53512</v>
      </c>
      <c r="AO2028" s="56">
        <f>_xll.qlInterestRateIndexMaturity(IborIndex&amp;Tenor,AN2028,Trigger)</f>
        <v>53545</v>
      </c>
      <c r="AP2028" s="102" t="e">
        <f>_xll.qlIndexFixing($Z$5,AM2028,,Trigger)</f>
        <v>#VALUE!</v>
      </c>
      <c r="AQ2028" s="102">
        <f>_xll.qlIndexFixing($AR$1,AN2028,,Trigger)</f>
        <v>1.4070887569609284E-2</v>
      </c>
    </row>
    <row r="2029" spans="38:43" ht="11.25" customHeight="1" x14ac:dyDescent="0.25">
      <c r="AL2029" s="57" t="s">
        <v>44</v>
      </c>
      <c r="AM2029" s="56">
        <f>_xll.qlInterestRateIndexFixingDate(IborIndex&amp;Tenor,AN2029,Trigger)</f>
        <v>53517</v>
      </c>
      <c r="AN2029" s="56">
        <f>_xll.qlCalendarAdvance(Calendar,AN2028,AL2029,"f",,Trigger)</f>
        <v>53519</v>
      </c>
      <c r="AO2029" s="56">
        <f>_xll.qlInterestRateIndexMaturity(IborIndex&amp;Tenor,AN2029,Trigger)</f>
        <v>53552</v>
      </c>
      <c r="AP2029" s="102" t="e">
        <f>_xll.qlIndexFixing($Z$5,AM2029,,Trigger)</f>
        <v>#VALUE!</v>
      </c>
      <c r="AQ2029" s="102">
        <f>_xll.qlIndexFixing($AR$1,AN2029,,Trigger)</f>
        <v>1.4069255316494679E-2</v>
      </c>
    </row>
    <row r="2030" spans="38:43" ht="11.25" customHeight="1" x14ac:dyDescent="0.25">
      <c r="AL2030" s="57" t="s">
        <v>44</v>
      </c>
      <c r="AM2030" s="56">
        <f>_xll.qlInterestRateIndexFixingDate(IborIndex&amp;Tenor,AN2030,Trigger)</f>
        <v>53524</v>
      </c>
      <c r="AN2030" s="56">
        <f>_xll.qlCalendarAdvance(Calendar,AN2029,AL2030,"f",,Trigger)</f>
        <v>53526</v>
      </c>
      <c r="AO2030" s="56">
        <f>_xll.qlInterestRateIndexMaturity(IborIndex&amp;Tenor,AN2030,Trigger)</f>
        <v>53559</v>
      </c>
      <c r="AP2030" s="102" t="e">
        <f>_xll.qlIndexFixing($Z$5,AM2030,,Trigger)</f>
        <v>#VALUE!</v>
      </c>
      <c r="AQ2030" s="102">
        <f>_xll.qlIndexFixing($AR$1,AN2030,,Trigger)</f>
        <v>1.4067609485882239E-2</v>
      </c>
    </row>
    <row r="2031" spans="38:43" ht="11.25" customHeight="1" x14ac:dyDescent="0.25">
      <c r="AL2031" s="57" t="s">
        <v>44</v>
      </c>
      <c r="AM2031" s="56">
        <f>_xll.qlInterestRateIndexFixingDate(IborIndex&amp;Tenor,AN2031,Trigger)</f>
        <v>53531</v>
      </c>
      <c r="AN2031" s="56">
        <f>_xll.qlCalendarAdvance(Calendar,AN2030,AL2031,"f",,Trigger)</f>
        <v>53533</v>
      </c>
      <c r="AO2031" s="56">
        <f>_xll.qlInterestRateIndexMaturity(IborIndex&amp;Tenor,AN2031,Trigger)</f>
        <v>53566</v>
      </c>
      <c r="AP2031" s="102" t="e">
        <f>_xll.qlIndexFixing($Z$5,AM2031,,Trigger)</f>
        <v>#VALUE!</v>
      </c>
      <c r="AQ2031" s="102">
        <f>_xll.qlIndexFixing($AR$1,AN2031,,Trigger)</f>
        <v>1.4065950059881756E-2</v>
      </c>
    </row>
    <row r="2032" spans="38:43" ht="11.25" customHeight="1" x14ac:dyDescent="0.25">
      <c r="AL2032" s="57" t="s">
        <v>44</v>
      </c>
      <c r="AM2032" s="56">
        <f>_xll.qlInterestRateIndexFixingDate(IborIndex&amp;Tenor,AN2032,Trigger)</f>
        <v>53538</v>
      </c>
      <c r="AN2032" s="56">
        <f>_xll.qlCalendarAdvance(Calendar,AN2031,AL2032,"f",,Trigger)</f>
        <v>53540</v>
      </c>
      <c r="AO2032" s="56">
        <f>_xll.qlInterestRateIndexMaturity(IborIndex&amp;Tenor,AN2032,Trigger)</f>
        <v>53573</v>
      </c>
      <c r="AP2032" s="102" t="e">
        <f>_xll.qlIndexFixing($Z$5,AM2032,,Trigger)</f>
        <v>#VALUE!</v>
      </c>
      <c r="AQ2032" s="102">
        <f>_xll.qlIndexFixing($AR$1,AN2032,,Trigger)</f>
        <v>1.4064277020626235E-2</v>
      </c>
    </row>
    <row r="2033" spans="38:43" ht="11.25" customHeight="1" x14ac:dyDescent="0.25">
      <c r="AL2033" s="57" t="s">
        <v>44</v>
      </c>
      <c r="AM2033" s="56">
        <f>_xll.qlInterestRateIndexFixingDate(IborIndex&amp;Tenor,AN2033,Trigger)</f>
        <v>53545</v>
      </c>
      <c r="AN2033" s="56">
        <f>_xll.qlCalendarAdvance(Calendar,AN2032,AL2033,"f",,Trigger)</f>
        <v>53547</v>
      </c>
      <c r="AO2033" s="56">
        <f>_xll.qlInterestRateIndexMaturity(IborIndex&amp;Tenor,AN2033,Trigger)</f>
        <v>53580</v>
      </c>
      <c r="AP2033" s="102" t="e">
        <f>_xll.qlIndexFixing($Z$5,AM2033,,Trigger)</f>
        <v>#VALUE!</v>
      </c>
      <c r="AQ2033" s="102">
        <f>_xll.qlIndexFixing($AR$1,AN2033,,Trigger)</f>
        <v>1.4062590350233205E-2</v>
      </c>
    </row>
    <row r="2034" spans="38:43" ht="11.25" customHeight="1" x14ac:dyDescent="0.25">
      <c r="AL2034" s="57" t="s">
        <v>44</v>
      </c>
      <c r="AM2034" s="56">
        <f>_xll.qlInterestRateIndexFixingDate(IborIndex&amp;Tenor,AN2034,Trigger)</f>
        <v>53552</v>
      </c>
      <c r="AN2034" s="56">
        <f>_xll.qlCalendarAdvance(Calendar,AN2033,AL2034,"f",,Trigger)</f>
        <v>53554</v>
      </c>
      <c r="AO2034" s="56">
        <f>_xll.qlInterestRateIndexMaturity(IborIndex&amp;Tenor,AN2034,Trigger)</f>
        <v>53587</v>
      </c>
      <c r="AP2034" s="102" t="e">
        <f>_xll.qlIndexFixing($Z$5,AM2034,,Trigger)</f>
        <v>#VALUE!</v>
      </c>
      <c r="AQ2034" s="102">
        <f>_xll.qlIndexFixing($AR$1,AN2034,,Trigger)</f>
        <v>1.4060890030827932E-2</v>
      </c>
    </row>
    <row r="2035" spans="38:43" ht="11.25" customHeight="1" x14ac:dyDescent="0.25">
      <c r="AL2035" s="57" t="s">
        <v>44</v>
      </c>
      <c r="AM2035" s="56">
        <f>_xll.qlInterestRateIndexFixingDate(IborIndex&amp;Tenor,AN2035,Trigger)</f>
        <v>53559</v>
      </c>
      <c r="AN2035" s="56">
        <f>_xll.qlCalendarAdvance(Calendar,AN2034,AL2035,"f",,Trigger)</f>
        <v>53561</v>
      </c>
      <c r="AO2035" s="56">
        <f>_xll.qlInterestRateIndexMaturity(IborIndex&amp;Tenor,AN2035,Trigger)</f>
        <v>53594</v>
      </c>
      <c r="AP2035" s="102" t="e">
        <f>_xll.qlIndexFixing($Z$5,AM2035,,Trigger)</f>
        <v>#VALUE!</v>
      </c>
      <c r="AQ2035" s="102">
        <f>_xll.qlIndexFixing($AR$1,AN2035,,Trigger)</f>
        <v>1.4059176044527945E-2</v>
      </c>
    </row>
    <row r="2036" spans="38:43" ht="11.25" customHeight="1" x14ac:dyDescent="0.25">
      <c r="AL2036" s="57" t="s">
        <v>44</v>
      </c>
      <c r="AM2036" s="56">
        <f>_xll.qlInterestRateIndexFixingDate(IborIndex&amp;Tenor,AN2036,Trigger)</f>
        <v>53566</v>
      </c>
      <c r="AN2036" s="56">
        <f>_xll.qlCalendarAdvance(Calendar,AN2035,AL2036,"f",,Trigger)</f>
        <v>53568</v>
      </c>
      <c r="AO2036" s="56">
        <f>_xll.qlInterestRateIndexMaturity(IborIndex&amp;Tenor,AN2036,Trigger)</f>
        <v>53598</v>
      </c>
      <c r="AP2036" s="102" t="e">
        <f>_xll.qlIndexFixing($Z$5,AM2036,,Trigger)</f>
        <v>#VALUE!</v>
      </c>
      <c r="AQ2036" s="102">
        <f>_xll.qlIndexFixing($AR$1,AN2036,,Trigger)</f>
        <v>1.4056998741178717E-2</v>
      </c>
    </row>
    <row r="2037" spans="38:43" ht="11.25" customHeight="1" x14ac:dyDescent="0.25">
      <c r="AL2037" s="57" t="s">
        <v>44</v>
      </c>
      <c r="AM2037" s="56">
        <f>_xll.qlInterestRateIndexFixingDate(IborIndex&amp;Tenor,AN2037,Trigger)</f>
        <v>53573</v>
      </c>
      <c r="AN2037" s="56">
        <f>_xll.qlCalendarAdvance(Calendar,AN2036,AL2037,"f",,Trigger)</f>
        <v>53575</v>
      </c>
      <c r="AO2037" s="56">
        <f>_xll.qlInterestRateIndexMaturity(IborIndex&amp;Tenor,AN2037,Trigger)</f>
        <v>53605</v>
      </c>
      <c r="AP2037" s="102" t="e">
        <f>_xll.qlIndexFixing($Z$5,AM2037,,Trigger)</f>
        <v>#VALUE!</v>
      </c>
      <c r="AQ2037" s="102">
        <f>_xll.qlIndexFixing($AR$1,AN2037,,Trigger)</f>
        <v>1.4055706999739742E-2</v>
      </c>
    </row>
    <row r="2038" spans="38:43" ht="11.25" customHeight="1" x14ac:dyDescent="0.25">
      <c r="AL2038" s="57" t="s">
        <v>44</v>
      </c>
      <c r="AM2038" s="56">
        <f>_xll.qlInterestRateIndexFixingDate(IborIndex&amp;Tenor,AN2038,Trigger)</f>
        <v>53580</v>
      </c>
      <c r="AN2038" s="56">
        <f>_xll.qlCalendarAdvance(Calendar,AN2037,AL2038,"f",,Trigger)</f>
        <v>53582</v>
      </c>
      <c r="AO2038" s="56">
        <f>_xll.qlInterestRateIndexMaturity(IborIndex&amp;Tenor,AN2038,Trigger)</f>
        <v>53612</v>
      </c>
      <c r="AP2038" s="102" t="e">
        <f>_xll.qlIndexFixing($Z$5,AM2038,,Trigger)</f>
        <v>#VALUE!</v>
      </c>
      <c r="AQ2038" s="102">
        <f>_xll.qlIndexFixing($AR$1,AN2038,,Trigger)</f>
        <v>1.40539519054969E-2</v>
      </c>
    </row>
    <row r="2039" spans="38:43" ht="11.25" customHeight="1" x14ac:dyDescent="0.25">
      <c r="AL2039" s="57" t="s">
        <v>44</v>
      </c>
      <c r="AM2039" s="56">
        <f>_xll.qlInterestRateIndexFixingDate(IborIndex&amp;Tenor,AN2039,Trigger)</f>
        <v>53587</v>
      </c>
      <c r="AN2039" s="56">
        <f>_xll.qlCalendarAdvance(Calendar,AN2038,AL2039,"f",,Trigger)</f>
        <v>53589</v>
      </c>
      <c r="AO2039" s="56">
        <f>_xll.qlInterestRateIndexMaturity(IborIndex&amp;Tenor,AN2039,Trigger)</f>
        <v>53619</v>
      </c>
      <c r="AP2039" s="102" t="e">
        <f>_xll.qlIndexFixing($Z$5,AM2039,,Trigger)</f>
        <v>#VALUE!</v>
      </c>
      <c r="AQ2039" s="102">
        <f>_xll.qlIndexFixing($AR$1,AN2039,,Trigger)</f>
        <v>1.4052183072852673E-2</v>
      </c>
    </row>
    <row r="2040" spans="38:43" ht="11.25" customHeight="1" x14ac:dyDescent="0.25">
      <c r="AL2040" s="57" t="s">
        <v>44</v>
      </c>
      <c r="AM2040" s="56">
        <f>_xll.qlInterestRateIndexFixingDate(IborIndex&amp;Tenor,AN2040,Trigger)</f>
        <v>53594</v>
      </c>
      <c r="AN2040" s="56">
        <f>_xll.qlCalendarAdvance(Calendar,AN2039,AL2040,"f",,Trigger)</f>
        <v>53596</v>
      </c>
      <c r="AO2040" s="56">
        <f>_xll.qlInterestRateIndexMaturity(IborIndex&amp;Tenor,AN2040,Trigger)</f>
        <v>53626</v>
      </c>
      <c r="AP2040" s="102" t="e">
        <f>_xll.qlIndexFixing($Z$5,AM2040,,Trigger)</f>
        <v>#VALUE!</v>
      </c>
      <c r="AQ2040" s="102">
        <f>_xll.qlIndexFixing($AR$1,AN2040,,Trigger)</f>
        <v>1.4050691349527321E-2</v>
      </c>
    </row>
    <row r="2041" spans="38:43" ht="11.25" customHeight="1" x14ac:dyDescent="0.25">
      <c r="AL2041" s="57" t="s">
        <v>44</v>
      </c>
      <c r="AM2041" s="56">
        <f>_xll.qlInterestRateIndexFixingDate(IborIndex&amp;Tenor,AN2041,Trigger)</f>
        <v>53601</v>
      </c>
      <c r="AN2041" s="56">
        <f>_xll.qlCalendarAdvance(Calendar,AN2040,AL2041,"f",,Trigger)</f>
        <v>53603</v>
      </c>
      <c r="AO2041" s="56">
        <f>_xll.qlInterestRateIndexMaturity(IborIndex&amp;Tenor,AN2041,Trigger)</f>
        <v>53636</v>
      </c>
      <c r="AP2041" s="102" t="e">
        <f>_xll.qlIndexFixing($Z$5,AM2041,,Trigger)</f>
        <v>#VALUE!</v>
      </c>
      <c r="AQ2041" s="102">
        <f>_xll.qlIndexFixing($AR$1,AN2041,,Trigger)</f>
        <v>1.4048604120848239E-2</v>
      </c>
    </row>
    <row r="2042" spans="38:43" ht="11.25" customHeight="1" x14ac:dyDescent="0.25">
      <c r="AL2042" s="57" t="s">
        <v>44</v>
      </c>
      <c r="AM2042" s="56">
        <f>_xll.qlInterestRateIndexFixingDate(IborIndex&amp;Tenor,AN2042,Trigger)</f>
        <v>53608</v>
      </c>
      <c r="AN2042" s="56">
        <f>_xll.qlCalendarAdvance(Calendar,AN2041,AL2042,"f",,Trigger)</f>
        <v>53610</v>
      </c>
      <c r="AO2042" s="56">
        <f>_xll.qlInterestRateIndexMaturity(IborIndex&amp;Tenor,AN2042,Trigger)</f>
        <v>53643</v>
      </c>
      <c r="AP2042" s="102" t="e">
        <f>_xll.qlIndexFixing($Z$5,AM2042,,Trigger)</f>
        <v>#VALUE!</v>
      </c>
      <c r="AQ2042" s="102">
        <f>_xll.qlIndexFixing($AR$1,AN2042,,Trigger)</f>
        <v>1.4046793965730827E-2</v>
      </c>
    </row>
    <row r="2043" spans="38:43" ht="11.25" customHeight="1" x14ac:dyDescent="0.25">
      <c r="AL2043" s="57" t="s">
        <v>44</v>
      </c>
      <c r="AM2043" s="56">
        <f>_xll.qlInterestRateIndexFixingDate(IborIndex&amp;Tenor,AN2043,Trigger)</f>
        <v>53615</v>
      </c>
      <c r="AN2043" s="56">
        <f>_xll.qlCalendarAdvance(Calendar,AN2042,AL2043,"f",,Trigger)</f>
        <v>53617</v>
      </c>
      <c r="AO2043" s="56">
        <f>_xll.qlInterestRateIndexMaturity(IborIndex&amp;Tenor,AN2043,Trigger)</f>
        <v>53650</v>
      </c>
      <c r="AP2043" s="102" t="e">
        <f>_xll.qlIndexFixing($Z$5,AM2043,,Trigger)</f>
        <v>#VALUE!</v>
      </c>
      <c r="AQ2043" s="102">
        <f>_xll.qlIndexFixing($AR$1,AN2043,,Trigger)</f>
        <v>1.404497000070536E-2</v>
      </c>
    </row>
    <row r="2044" spans="38:43" ht="11.25" customHeight="1" x14ac:dyDescent="0.25">
      <c r="AL2044" s="57" t="s">
        <v>44</v>
      </c>
      <c r="AM2044" s="56">
        <f>_xll.qlInterestRateIndexFixingDate(IborIndex&amp;Tenor,AN2044,Trigger)</f>
        <v>53622</v>
      </c>
      <c r="AN2044" s="56">
        <f>_xll.qlCalendarAdvance(Calendar,AN2043,AL2044,"f",,Trigger)</f>
        <v>53624</v>
      </c>
      <c r="AO2044" s="56">
        <f>_xll.qlInterestRateIndexMaturity(IborIndex&amp;Tenor,AN2044,Trigger)</f>
        <v>53657</v>
      </c>
      <c r="AP2044" s="102" t="e">
        <f>_xll.qlIndexFixing($Z$5,AM2044,,Trigger)</f>
        <v>#VALUE!</v>
      </c>
      <c r="AQ2044" s="102">
        <f>_xll.qlIndexFixing($AR$1,AN2044,,Trigger)</f>
        <v>1.4043132207886787E-2</v>
      </c>
    </row>
    <row r="2045" spans="38:43" ht="11.25" customHeight="1" x14ac:dyDescent="0.25">
      <c r="AL2045" s="57" t="s">
        <v>44</v>
      </c>
      <c r="AM2045" s="56">
        <f>_xll.qlInterestRateIndexFixingDate(IborIndex&amp;Tenor,AN2045,Trigger)</f>
        <v>53629</v>
      </c>
      <c r="AN2045" s="56">
        <f>_xll.qlCalendarAdvance(Calendar,AN2044,AL2045,"f",,Trigger)</f>
        <v>53631</v>
      </c>
      <c r="AO2045" s="56">
        <f>_xll.qlInterestRateIndexMaturity(IborIndex&amp;Tenor,AN2045,Trigger)</f>
        <v>53661</v>
      </c>
      <c r="AP2045" s="102" t="e">
        <f>_xll.qlIndexFixing($Z$5,AM2045,,Trigger)</f>
        <v>#VALUE!</v>
      </c>
      <c r="AQ2045" s="102">
        <f>_xll.qlIndexFixing($AR$1,AN2045,,Trigger)</f>
        <v>1.4041280569405535E-2</v>
      </c>
    </row>
    <row r="2046" spans="38:43" ht="11.25" customHeight="1" x14ac:dyDescent="0.25">
      <c r="AL2046" s="57" t="s">
        <v>44</v>
      </c>
      <c r="AM2046" s="56">
        <f>_xll.qlInterestRateIndexFixingDate(IborIndex&amp;Tenor,AN2046,Trigger)</f>
        <v>53636</v>
      </c>
      <c r="AN2046" s="56">
        <f>_xll.qlCalendarAdvance(Calendar,AN2045,AL2046,"f",,Trigger)</f>
        <v>53638</v>
      </c>
      <c r="AO2046" s="56">
        <f>_xll.qlInterestRateIndexMaturity(IborIndex&amp;Tenor,AN2046,Trigger)</f>
        <v>53668</v>
      </c>
      <c r="AP2046" s="102" t="e">
        <f>_xll.qlIndexFixing($Z$5,AM2046,,Trigger)</f>
        <v>#VALUE!</v>
      </c>
      <c r="AQ2046" s="102">
        <f>_xll.qlIndexFixing($AR$1,AN2046,,Trigger)</f>
        <v>1.4039415067379133E-2</v>
      </c>
    </row>
    <row r="2047" spans="38:43" ht="11.25" customHeight="1" x14ac:dyDescent="0.25">
      <c r="AL2047" s="57" t="s">
        <v>44</v>
      </c>
      <c r="AM2047" s="56">
        <f>_xll.qlInterestRateIndexFixingDate(IborIndex&amp;Tenor,AN2047,Trigger)</f>
        <v>53643</v>
      </c>
      <c r="AN2047" s="56">
        <f>_xll.qlCalendarAdvance(Calendar,AN2046,AL2047,"f",,Trigger)</f>
        <v>53645</v>
      </c>
      <c r="AO2047" s="56">
        <f>_xll.qlInterestRateIndexMaturity(IborIndex&amp;Tenor,AN2047,Trigger)</f>
        <v>53675</v>
      </c>
      <c r="AP2047" s="102" t="e">
        <f>_xll.qlIndexFixing($Z$5,AM2047,,Trigger)</f>
        <v>#VALUE!</v>
      </c>
      <c r="AQ2047" s="102">
        <f>_xll.qlIndexFixing($AR$1,AN2047,,Trigger)</f>
        <v>1.4037535683932845E-2</v>
      </c>
    </row>
    <row r="2048" spans="38:43" ht="11.25" customHeight="1" x14ac:dyDescent="0.25">
      <c r="AL2048" s="57" t="s">
        <v>44</v>
      </c>
      <c r="AM2048" s="56">
        <f>_xll.qlInterestRateIndexFixingDate(IborIndex&amp;Tenor,AN2048,Trigger)</f>
        <v>53650</v>
      </c>
      <c r="AN2048" s="56">
        <f>_xll.qlCalendarAdvance(Calendar,AN2047,AL2048,"f",,Trigger)</f>
        <v>53652</v>
      </c>
      <c r="AO2048" s="56">
        <f>_xll.qlInterestRateIndexMaturity(IborIndex&amp;Tenor,AN2048,Trigger)</f>
        <v>53682</v>
      </c>
      <c r="AP2048" s="102" t="e">
        <f>_xll.qlIndexFixing($Z$5,AM2048,,Trigger)</f>
        <v>#VALUE!</v>
      </c>
      <c r="AQ2048" s="102">
        <f>_xll.qlIndexFixing($AR$1,AN2048,,Trigger)</f>
        <v>1.403564240118936E-2</v>
      </c>
    </row>
    <row r="2049" spans="38:43" ht="11.25" customHeight="1" x14ac:dyDescent="0.25">
      <c r="AL2049" s="57" t="s">
        <v>44</v>
      </c>
      <c r="AM2049" s="56">
        <f>_xll.qlInterestRateIndexFixingDate(IborIndex&amp;Tenor,AN2049,Trigger)</f>
        <v>53657</v>
      </c>
      <c r="AN2049" s="56">
        <f>_xll.qlCalendarAdvance(Calendar,AN2048,AL2049,"f",,Trigger)</f>
        <v>53659</v>
      </c>
      <c r="AO2049" s="56">
        <f>_xll.qlInterestRateIndexMaturity(IborIndex&amp;Tenor,AN2049,Trigger)</f>
        <v>53689</v>
      </c>
      <c r="AP2049" s="102" t="e">
        <f>_xll.qlIndexFixing($Z$5,AM2049,,Trigger)</f>
        <v>#VALUE!</v>
      </c>
      <c r="AQ2049" s="102">
        <f>_xll.qlIndexFixing($AR$1,AN2049,,Trigger)</f>
        <v>1.4033735201279101E-2</v>
      </c>
    </row>
    <row r="2050" spans="38:43" ht="11.25" customHeight="1" x14ac:dyDescent="0.25">
      <c r="AL2050" s="57" t="s">
        <v>44</v>
      </c>
      <c r="AM2050" s="56">
        <f>_xll.qlInterestRateIndexFixingDate(IborIndex&amp;Tenor,AN2050,Trigger)</f>
        <v>53664</v>
      </c>
      <c r="AN2050" s="56">
        <f>_xll.qlCalendarAdvance(Calendar,AN2049,AL2050,"f",,Trigger)</f>
        <v>53666</v>
      </c>
      <c r="AO2050" s="56">
        <f>_xll.qlInterestRateIndexMaturity(IborIndex&amp;Tenor,AN2050,Trigger)</f>
        <v>53699</v>
      </c>
      <c r="AP2050" s="102" t="e">
        <f>_xll.qlIndexFixing($Z$5,AM2050,,Trigger)</f>
        <v>#VALUE!</v>
      </c>
      <c r="AQ2050" s="102">
        <f>_xll.qlIndexFixing($AR$1,AN2050,,Trigger)</f>
        <v>1.4031814066311864E-2</v>
      </c>
    </row>
    <row r="2051" spans="38:43" ht="11.25" customHeight="1" x14ac:dyDescent="0.25">
      <c r="AL2051" s="57" t="s">
        <v>44</v>
      </c>
      <c r="AM2051" s="56">
        <f>_xll.qlInterestRateIndexFixingDate(IborIndex&amp;Tenor,AN2051,Trigger)</f>
        <v>53671</v>
      </c>
      <c r="AN2051" s="56">
        <f>_xll.qlCalendarAdvance(Calendar,AN2050,AL2051,"f",,Trigger)</f>
        <v>53673</v>
      </c>
      <c r="AO2051" s="56">
        <f>_xll.qlInterestRateIndexMaturity(IborIndex&amp;Tenor,AN2051,Trigger)</f>
        <v>53706</v>
      </c>
      <c r="AP2051" s="102" t="e">
        <f>_xll.qlIndexFixing($Z$5,AM2051,,Trigger)</f>
        <v>#VALUE!</v>
      </c>
      <c r="AQ2051" s="102">
        <f>_xll.qlIndexFixing($AR$1,AN2051,,Trigger)</f>
        <v>1.4029878978420649E-2</v>
      </c>
    </row>
    <row r="2052" spans="38:43" ht="11.25" customHeight="1" x14ac:dyDescent="0.25">
      <c r="AL2052" s="57" t="s">
        <v>44</v>
      </c>
      <c r="AM2052" s="56">
        <f>_xll.qlInterestRateIndexFixingDate(IborIndex&amp;Tenor,AN2052,Trigger)</f>
        <v>53678</v>
      </c>
      <c r="AN2052" s="56">
        <f>_xll.qlCalendarAdvance(Calendar,AN2051,AL2052,"f",,Trigger)</f>
        <v>53680</v>
      </c>
      <c r="AO2052" s="56">
        <f>_xll.qlInterestRateIndexMaturity(IborIndex&amp;Tenor,AN2052,Trigger)</f>
        <v>53713</v>
      </c>
      <c r="AP2052" s="102" t="e">
        <f>_xll.qlIndexFixing($Z$5,AM2052,,Trigger)</f>
        <v>#VALUE!</v>
      </c>
      <c r="AQ2052" s="102">
        <f>_xll.qlIndexFixing($AR$1,AN2052,,Trigger)</f>
        <v>1.4027929919722987E-2</v>
      </c>
    </row>
    <row r="2053" spans="38:43" ht="11.25" customHeight="1" x14ac:dyDescent="0.25">
      <c r="AL2053" s="57" t="s">
        <v>44</v>
      </c>
      <c r="AM2053" s="56">
        <f>_xll.qlInterestRateIndexFixingDate(IborIndex&amp;Tenor,AN2053,Trigger)</f>
        <v>53682</v>
      </c>
      <c r="AN2053" s="56">
        <f>_xll.qlCalendarAdvance(Calendar,AN2052,AL2053,"f",,Trigger)</f>
        <v>53688</v>
      </c>
      <c r="AO2053" s="56">
        <f>_xll.qlInterestRateIndexMaturity(IborIndex&amp;Tenor,AN2053,Trigger)</f>
        <v>53720</v>
      </c>
      <c r="AP2053" s="102" t="e">
        <f>_xll.qlIndexFixing($Z$5,AM2053,,Trigger)</f>
        <v>#VALUE!</v>
      </c>
      <c r="AQ2053" s="102">
        <f>_xll.qlIndexFixing($AR$1,AN2053,,Trigger)</f>
        <v>1.4025121279646344E-2</v>
      </c>
    </row>
    <row r="2054" spans="38:43" ht="11.25" customHeight="1" x14ac:dyDescent="0.25">
      <c r="AL2054" s="57" t="s">
        <v>44</v>
      </c>
      <c r="AM2054" s="56">
        <f>_xll.qlInterestRateIndexFixingDate(IborIndex&amp;Tenor,AN2054,Trigger)</f>
        <v>53692</v>
      </c>
      <c r="AN2054" s="56">
        <f>_xll.qlCalendarAdvance(Calendar,AN2053,AL2054,"f",,Trigger)</f>
        <v>53695</v>
      </c>
      <c r="AO2054" s="56">
        <f>_xll.qlInterestRateIndexMaturity(IborIndex&amp;Tenor,AN2054,Trigger)</f>
        <v>53727</v>
      </c>
      <c r="AP2054" s="102" t="e">
        <f>_xll.qlIndexFixing($Z$5,AM2054,,Trigger)</f>
        <v>#VALUE!</v>
      </c>
      <c r="AQ2054" s="102">
        <f>_xll.qlIndexFixing($AR$1,AN2054,,Trigger)</f>
        <v>1.4023138217431261E-2</v>
      </c>
    </row>
    <row r="2055" spans="38:43" ht="11.25" customHeight="1" x14ac:dyDescent="0.25">
      <c r="AL2055" s="57" t="s">
        <v>44</v>
      </c>
      <c r="AM2055" s="56">
        <f>_xll.qlInterestRateIndexFixingDate(IborIndex&amp;Tenor,AN2055,Trigger)</f>
        <v>53700</v>
      </c>
      <c r="AN2055" s="56">
        <f>_xll.qlCalendarAdvance(Calendar,AN2054,AL2055,"f",,Trigger)</f>
        <v>53702</v>
      </c>
      <c r="AO2055" s="56">
        <f>_xll.qlInterestRateIndexMaturity(IborIndex&amp;Tenor,AN2055,Trigger)</f>
        <v>53734</v>
      </c>
      <c r="AP2055" s="102" t="e">
        <f>_xll.qlIndexFixing($Z$5,AM2055,,Trigger)</f>
        <v>#VALUE!</v>
      </c>
      <c r="AQ2055" s="102">
        <f>_xll.qlIndexFixing($AR$1,AN2055,,Trigger)</f>
        <v>1.4021141123119403E-2</v>
      </c>
    </row>
    <row r="2056" spans="38:43" ht="11.25" customHeight="1" x14ac:dyDescent="0.25">
      <c r="AL2056" s="57" t="s">
        <v>44</v>
      </c>
      <c r="AM2056" s="56">
        <f>_xll.qlInterestRateIndexFixingDate(IborIndex&amp;Tenor,AN2056,Trigger)</f>
        <v>53707</v>
      </c>
      <c r="AN2056" s="56">
        <f>_xll.qlCalendarAdvance(Calendar,AN2055,AL2056,"f",,Trigger)</f>
        <v>53709</v>
      </c>
      <c r="AO2056" s="56">
        <f>_xll.qlInterestRateIndexMaturity(IborIndex&amp;Tenor,AN2056,Trigger)</f>
        <v>53741</v>
      </c>
      <c r="AP2056" s="102" t="e">
        <f>_xll.qlIndexFixing($Z$5,AM2056,,Trigger)</f>
        <v>#VALUE!</v>
      </c>
      <c r="AQ2056" s="102">
        <f>_xll.qlIndexFixing($AR$1,AN2056,,Trigger)</f>
        <v>1.4019129978838614E-2</v>
      </c>
    </row>
    <row r="2057" spans="38:43" ht="11.25" customHeight="1" x14ac:dyDescent="0.25">
      <c r="AL2057" s="57" t="s">
        <v>44</v>
      </c>
      <c r="AM2057" s="56">
        <f>_xll.qlInterestRateIndexFixingDate(IborIndex&amp;Tenor,AN2057,Trigger)</f>
        <v>53714</v>
      </c>
      <c r="AN2057" s="56">
        <f>_xll.qlCalendarAdvance(Calendar,AN2056,AL2057,"f",,Trigger)</f>
        <v>53716</v>
      </c>
      <c r="AO2057" s="56">
        <f>_xll.qlInterestRateIndexMaturity(IborIndex&amp;Tenor,AN2057,Trigger)</f>
        <v>53748</v>
      </c>
      <c r="AP2057" s="102" t="e">
        <f>_xll.qlIndexFixing($Z$5,AM2057,,Trigger)</f>
        <v>#VALUE!</v>
      </c>
      <c r="AQ2057" s="102">
        <f>_xll.qlIndexFixing($AR$1,AN2057,,Trigger)</f>
        <v>1.4017104766709004E-2</v>
      </c>
    </row>
    <row r="2058" spans="38:43" ht="11.25" customHeight="1" x14ac:dyDescent="0.25">
      <c r="AL2058" s="57" t="s">
        <v>44</v>
      </c>
      <c r="AM2058" s="56">
        <f>_xll.qlInterestRateIndexFixingDate(IborIndex&amp;Tenor,AN2058,Trigger)</f>
        <v>53721</v>
      </c>
      <c r="AN2058" s="56">
        <f>_xll.qlCalendarAdvance(Calendar,AN2057,AL2058,"f",,Trigger)</f>
        <v>53723</v>
      </c>
      <c r="AO2058" s="56">
        <f>_xll.qlInterestRateIndexMaturity(IborIndex&amp;Tenor,AN2058,Trigger)</f>
        <v>53751</v>
      </c>
      <c r="AP2058" s="102" t="e">
        <f>_xll.qlIndexFixing($Z$5,AM2058,,Trigger)</f>
        <v>#VALUE!</v>
      </c>
      <c r="AQ2058" s="102">
        <f>_xll.qlIndexFixing($AR$1,AN2058,,Trigger)</f>
        <v>1.4014687654381661E-2</v>
      </c>
    </row>
    <row r="2059" spans="38:43" ht="11.25" customHeight="1" x14ac:dyDescent="0.25">
      <c r="AL2059" s="57" t="s">
        <v>44</v>
      </c>
      <c r="AM2059" s="56">
        <f>_xll.qlInterestRateIndexFixingDate(IborIndex&amp;Tenor,AN2059,Trigger)</f>
        <v>53728</v>
      </c>
      <c r="AN2059" s="56">
        <f>_xll.qlCalendarAdvance(Calendar,AN2058,AL2059,"f",,Trigger)</f>
        <v>53730</v>
      </c>
      <c r="AO2059" s="56">
        <f>_xll.qlInterestRateIndexMaturity(IborIndex&amp;Tenor,AN2059,Trigger)</f>
        <v>53758</v>
      </c>
      <c r="AP2059" s="102" t="e">
        <f>_xll.qlIndexFixing($Z$5,AM2059,,Trigger)</f>
        <v>#VALUE!</v>
      </c>
      <c r="AQ2059" s="102">
        <f>_xll.qlIndexFixing($AR$1,AN2059,,Trigger)</f>
        <v>1.401263751862907E-2</v>
      </c>
    </row>
    <row r="2060" spans="38:43" ht="11.25" customHeight="1" x14ac:dyDescent="0.25">
      <c r="AL2060" s="57" t="s">
        <v>44</v>
      </c>
      <c r="AM2060" s="56">
        <f>_xll.qlInterestRateIndexFixingDate(IborIndex&amp;Tenor,AN2060,Trigger)</f>
        <v>53735</v>
      </c>
      <c r="AN2060" s="56">
        <f>_xll.qlCalendarAdvance(Calendar,AN2059,AL2060,"f",,Trigger)</f>
        <v>53737</v>
      </c>
      <c r="AO2060" s="56">
        <f>_xll.qlInterestRateIndexMaturity(IborIndex&amp;Tenor,AN2060,Trigger)</f>
        <v>53765</v>
      </c>
      <c r="AP2060" s="102" t="e">
        <f>_xll.qlIndexFixing($Z$5,AM2060,,Trigger)</f>
        <v>#VALUE!</v>
      </c>
      <c r="AQ2060" s="102">
        <f>_xll.qlIndexFixing($AR$1,AN2060,,Trigger)</f>
        <v>1.4010573266836714E-2</v>
      </c>
    </row>
    <row r="2061" spans="38:43" ht="11.25" customHeight="1" x14ac:dyDescent="0.25">
      <c r="AL2061" s="57" t="s">
        <v>44</v>
      </c>
      <c r="AM2061" s="56">
        <f>_xll.qlInterestRateIndexFixingDate(IborIndex&amp;Tenor,AN2061,Trigger)</f>
        <v>53742</v>
      </c>
      <c r="AN2061" s="56">
        <f>_xll.qlCalendarAdvance(Calendar,AN2060,AL2061,"f",,Trigger)</f>
        <v>53744</v>
      </c>
      <c r="AO2061" s="56">
        <f>_xll.qlInterestRateIndexMaturity(IborIndex&amp;Tenor,AN2061,Trigger)</f>
        <v>53772</v>
      </c>
      <c r="AP2061" s="102" t="e">
        <f>_xll.qlIndexFixing($Z$5,AM2061,,Trigger)</f>
        <v>#VALUE!</v>
      </c>
      <c r="AQ2061" s="102">
        <f>_xll.qlIndexFixing($AR$1,AN2061,,Trigger)</f>
        <v>1.4008494881138882E-2</v>
      </c>
    </row>
    <row r="2062" spans="38:43" ht="11.25" customHeight="1" x14ac:dyDescent="0.25">
      <c r="AL2062" s="57" t="s">
        <v>44</v>
      </c>
      <c r="AM2062" s="56">
        <f>_xll.qlInterestRateIndexFixingDate(IborIndex&amp;Tenor,AN2062,Trigger)</f>
        <v>53749</v>
      </c>
      <c r="AN2062" s="56">
        <f>_xll.qlCalendarAdvance(Calendar,AN2061,AL2062,"f",,Trigger)</f>
        <v>53751</v>
      </c>
      <c r="AO2062" s="56">
        <f>_xll.qlInterestRateIndexMaturity(IborIndex&amp;Tenor,AN2062,Trigger)</f>
        <v>53780</v>
      </c>
      <c r="AP2062" s="102" t="e">
        <f>_xll.qlIndexFixing($Z$5,AM2062,,Trigger)</f>
        <v>#VALUE!</v>
      </c>
      <c r="AQ2062" s="102">
        <f>_xll.qlIndexFixing($AR$1,AN2062,,Trigger)</f>
        <v>1.4006767062687159E-2</v>
      </c>
    </row>
    <row r="2063" spans="38:43" ht="11.25" customHeight="1" x14ac:dyDescent="0.25">
      <c r="AL2063" s="57" t="s">
        <v>44</v>
      </c>
      <c r="AM2063" s="56">
        <f>_xll.qlInterestRateIndexFixingDate(IborIndex&amp;Tenor,AN2063,Trigger)</f>
        <v>53756</v>
      </c>
      <c r="AN2063" s="56">
        <f>_xll.qlCalendarAdvance(Calendar,AN2062,AL2063,"f",,Trigger)</f>
        <v>53758</v>
      </c>
      <c r="AO2063" s="56">
        <f>_xll.qlInterestRateIndexMaturity(IborIndex&amp;Tenor,AN2063,Trigger)</f>
        <v>53790</v>
      </c>
      <c r="AP2063" s="102" t="e">
        <f>_xll.qlIndexFixing($Z$5,AM2063,,Trigger)</f>
        <v>#VALUE!</v>
      </c>
      <c r="AQ2063" s="102">
        <f>_xll.qlIndexFixing($AR$1,AN2063,,Trigger)</f>
        <v>1.4004657068072001E-2</v>
      </c>
    </row>
    <row r="2064" spans="38:43" ht="11.25" customHeight="1" x14ac:dyDescent="0.25">
      <c r="AL2064" s="57" t="s">
        <v>44</v>
      </c>
      <c r="AM2064" s="56">
        <f>_xll.qlInterestRateIndexFixingDate(IborIndex&amp;Tenor,AN2064,Trigger)</f>
        <v>53763</v>
      </c>
      <c r="AN2064" s="56">
        <f>_xll.qlCalendarAdvance(Calendar,AN2063,AL2064,"f",,Trigger)</f>
        <v>53765</v>
      </c>
      <c r="AO2064" s="56">
        <f>_xll.qlInterestRateIndexMaturity(IborIndex&amp;Tenor,AN2064,Trigger)</f>
        <v>53798</v>
      </c>
      <c r="AP2064" s="102" t="e">
        <f>_xll.qlIndexFixing($Z$5,AM2064,,Trigger)</f>
        <v>#VALUE!</v>
      </c>
      <c r="AQ2064" s="102">
        <f>_xll.qlIndexFixing($AR$1,AN2064,,Trigger)</f>
        <v>1.4002532880482305E-2</v>
      </c>
    </row>
    <row r="2065" spans="38:43" ht="11.25" customHeight="1" x14ac:dyDescent="0.25">
      <c r="AL2065" s="57" t="s">
        <v>44</v>
      </c>
      <c r="AM2065" s="56">
        <f>_xll.qlInterestRateIndexFixingDate(IborIndex&amp;Tenor,AN2065,Trigger)</f>
        <v>53770</v>
      </c>
      <c r="AN2065" s="56">
        <f>_xll.qlCalendarAdvance(Calendar,AN2064,AL2065,"f",,Trigger)</f>
        <v>53772</v>
      </c>
      <c r="AO2065" s="56">
        <f>_xll.qlInterestRateIndexMaturity(IborIndex&amp;Tenor,AN2065,Trigger)</f>
        <v>53804</v>
      </c>
      <c r="AP2065" s="102" t="e">
        <f>_xll.qlIndexFixing($Z$5,AM2065,,Trigger)</f>
        <v>#VALUE!</v>
      </c>
      <c r="AQ2065" s="102">
        <f>_xll.qlIndexFixing($AR$1,AN2065,,Trigger)</f>
        <v>1.4000394482035602E-2</v>
      </c>
    </row>
    <row r="2066" spans="38:43" ht="11.25" customHeight="1" x14ac:dyDescent="0.25">
      <c r="AL2066" s="57" t="s">
        <v>44</v>
      </c>
      <c r="AM2066" s="56">
        <f>_xll.qlInterestRateIndexFixingDate(IborIndex&amp;Tenor,AN2066,Trigger)</f>
        <v>53777</v>
      </c>
      <c r="AN2066" s="56">
        <f>_xll.qlCalendarAdvance(Calendar,AN2065,AL2066,"f",,Trigger)</f>
        <v>53779</v>
      </c>
      <c r="AO2066" s="56">
        <f>_xll.qlInterestRateIndexMaturity(IborIndex&amp;Tenor,AN2066,Trigger)</f>
        <v>53811</v>
      </c>
      <c r="AP2066" s="102" t="e">
        <f>_xll.qlIndexFixing($Z$5,AM2066,,Trigger)</f>
        <v>#VALUE!</v>
      </c>
      <c r="AQ2066" s="102">
        <f>_xll.qlIndexFixing($AR$1,AN2066,,Trigger)</f>
        <v>1.3998241854854579E-2</v>
      </c>
    </row>
    <row r="2067" spans="38:43" ht="11.25" customHeight="1" x14ac:dyDescent="0.25">
      <c r="AL2067" s="57" t="s">
        <v>44</v>
      </c>
      <c r="AM2067" s="56">
        <f>_xll.qlInterestRateIndexFixingDate(IborIndex&amp;Tenor,AN2067,Trigger)</f>
        <v>53784</v>
      </c>
      <c r="AN2067" s="56">
        <f>_xll.qlCalendarAdvance(Calendar,AN2066,AL2067,"f",,Trigger)</f>
        <v>53786</v>
      </c>
      <c r="AO2067" s="56">
        <f>_xll.qlInterestRateIndexMaturity(IborIndex&amp;Tenor,AN2067,Trigger)</f>
        <v>53818</v>
      </c>
      <c r="AP2067" s="102" t="e">
        <f>_xll.qlIndexFixing($Z$5,AM2067,,Trigger)</f>
        <v>#VALUE!</v>
      </c>
      <c r="AQ2067" s="102">
        <f>_xll.qlIndexFixing($AR$1,AN2067,,Trigger)</f>
        <v>1.399595900756978E-2</v>
      </c>
    </row>
    <row r="2068" spans="38:43" ht="11.25" customHeight="1" x14ac:dyDescent="0.25">
      <c r="AL2068" s="57" t="s">
        <v>44</v>
      </c>
      <c r="AM2068" s="56">
        <f>_xll.qlInterestRateIndexFixingDate(IborIndex&amp;Tenor,AN2068,Trigger)</f>
        <v>53791</v>
      </c>
      <c r="AN2068" s="56">
        <f>_xll.qlCalendarAdvance(Calendar,AN2067,AL2068,"f",,Trigger)</f>
        <v>53793</v>
      </c>
      <c r="AO2068" s="56">
        <f>_xll.qlInterestRateIndexMaturity(IborIndex&amp;Tenor,AN2068,Trigger)</f>
        <v>53825</v>
      </c>
      <c r="AP2068" s="102" t="e">
        <f>_xll.qlIndexFixing($Z$5,AM2068,,Trigger)</f>
        <v>#VALUE!</v>
      </c>
      <c r="AQ2068" s="102">
        <f>_xll.qlIndexFixing($AR$1,AN2068,,Trigger)</f>
        <v>1.399315348562169E-2</v>
      </c>
    </row>
    <row r="2069" spans="38:43" ht="11.25" customHeight="1" x14ac:dyDescent="0.25">
      <c r="AL2069" s="57" t="s">
        <v>44</v>
      </c>
      <c r="AM2069" s="56">
        <f>_xll.qlInterestRateIndexFixingDate(IborIndex&amp;Tenor,AN2069,Trigger)</f>
        <v>53798</v>
      </c>
      <c r="AN2069" s="56">
        <f>_xll.qlCalendarAdvance(Calendar,AN2068,AL2069,"f",,Trigger)</f>
        <v>53800</v>
      </c>
      <c r="AO2069" s="56">
        <f>_xll.qlInterestRateIndexMaturity(IborIndex&amp;Tenor,AN2069,Trigger)</f>
        <v>53832</v>
      </c>
      <c r="AP2069" s="102" t="e">
        <f>_xll.qlIndexFixing($Z$5,AM2069,,Trigger)</f>
        <v>#VALUE!</v>
      </c>
      <c r="AQ2069" s="102">
        <f>_xll.qlIndexFixing($AR$1,AN2069,,Trigger)</f>
        <v>1.3991584660719703E-2</v>
      </c>
    </row>
    <row r="2070" spans="38:43" ht="11.25" customHeight="1" x14ac:dyDescent="0.25">
      <c r="AL2070" s="57" t="s">
        <v>44</v>
      </c>
      <c r="AM2070" s="56">
        <f>_xll.qlInterestRateIndexFixingDate(IborIndex&amp;Tenor,AN2070,Trigger)</f>
        <v>53805</v>
      </c>
      <c r="AN2070" s="56">
        <f>_xll.qlCalendarAdvance(Calendar,AN2069,AL2070,"f",,Trigger)</f>
        <v>53807</v>
      </c>
      <c r="AO2070" s="56">
        <f>_xll.qlInterestRateIndexMaturity(IborIndex&amp;Tenor,AN2070,Trigger)</f>
        <v>53839</v>
      </c>
      <c r="AP2070" s="102" t="e">
        <f>_xll.qlIndexFixing($Z$5,AM2070,,Trigger)</f>
        <v>#VALUE!</v>
      </c>
      <c r="AQ2070" s="102">
        <f>_xll.qlIndexFixing($AR$1,AN2070,,Trigger)</f>
        <v>1.3989376048607838E-2</v>
      </c>
    </row>
    <row r="2071" spans="38:43" ht="11.25" customHeight="1" x14ac:dyDescent="0.25">
      <c r="AL2071" s="57" t="s">
        <v>44</v>
      </c>
      <c r="AM2071" s="56">
        <f>_xll.qlInterestRateIndexFixingDate(IborIndex&amp;Tenor,AN2071,Trigger)</f>
        <v>53811</v>
      </c>
      <c r="AN2071" s="56">
        <f>_xll.qlCalendarAdvance(Calendar,AN2070,AL2071,"f",,Trigger)</f>
        <v>53814</v>
      </c>
      <c r="AO2071" s="56">
        <f>_xll.qlInterestRateIndexMaturity(IborIndex&amp;Tenor,AN2071,Trigger)</f>
        <v>53846</v>
      </c>
      <c r="AP2071" s="102" t="e">
        <f>_xll.qlIndexFixing($Z$5,AM2071,,Trigger)</f>
        <v>#VALUE!</v>
      </c>
      <c r="AQ2071" s="102">
        <f>_xll.qlIndexFixing($AR$1,AN2071,,Trigger)</f>
        <v>1.3987264662344765E-2</v>
      </c>
    </row>
    <row r="2072" spans="38:43" ht="11.25" customHeight="1" x14ac:dyDescent="0.25">
      <c r="AL2072" s="57" t="s">
        <v>44</v>
      </c>
      <c r="AM2072" s="56">
        <f>_xll.qlInterestRateIndexFixingDate(IborIndex&amp;Tenor,AN2072,Trigger)</f>
        <v>53819</v>
      </c>
      <c r="AN2072" s="56">
        <f>_xll.qlCalendarAdvance(Calendar,AN2071,AL2072,"f",,Trigger)</f>
        <v>53821</v>
      </c>
      <c r="AO2072" s="56">
        <f>_xll.qlInterestRateIndexMaturity(IborIndex&amp;Tenor,AN2072,Trigger)</f>
        <v>53853</v>
      </c>
      <c r="AP2072" s="102" t="e">
        <f>_xll.qlIndexFixing($Z$5,AM2072,,Trigger)</f>
        <v>#VALUE!</v>
      </c>
      <c r="AQ2072" s="102">
        <f>_xll.qlIndexFixing($AR$1,AN2072,,Trigger)</f>
        <v>1.3985026287390989E-2</v>
      </c>
    </row>
    <row r="2073" spans="38:43" ht="11.25" customHeight="1" x14ac:dyDescent="0.25">
      <c r="AL2073" s="57" t="s">
        <v>44</v>
      </c>
      <c r="AM2073" s="56">
        <f>_xll.qlInterestRateIndexFixingDate(IborIndex&amp;Tenor,AN2073,Trigger)</f>
        <v>53826</v>
      </c>
      <c r="AN2073" s="56">
        <f>_xll.qlCalendarAdvance(Calendar,AN2072,AL2073,"f",,Trigger)</f>
        <v>53828</v>
      </c>
      <c r="AO2073" s="56">
        <f>_xll.qlInterestRateIndexMaturity(IborIndex&amp;Tenor,AN2073,Trigger)</f>
        <v>53860</v>
      </c>
      <c r="AP2073" s="102" t="e">
        <f>_xll.qlIndexFixing($Z$5,AM2073,,Trigger)</f>
        <v>#VALUE!</v>
      </c>
      <c r="AQ2073" s="102">
        <f>_xll.qlIndexFixing($AR$1,AN2073,,Trigger)</f>
        <v>1.3982773558574597E-2</v>
      </c>
    </row>
    <row r="2074" spans="38:43" ht="11.25" customHeight="1" x14ac:dyDescent="0.25">
      <c r="AL2074" s="57" t="s">
        <v>44</v>
      </c>
      <c r="AM2074" s="56">
        <f>_xll.qlInterestRateIndexFixingDate(IborIndex&amp;Tenor,AN2074,Trigger)</f>
        <v>53833</v>
      </c>
      <c r="AN2074" s="56">
        <f>_xll.qlCalendarAdvance(Calendar,AN2073,AL2074,"f",,Trigger)</f>
        <v>53835</v>
      </c>
      <c r="AO2074" s="56">
        <f>_xll.qlInterestRateIndexMaturity(IborIndex&amp;Tenor,AN2074,Trigger)</f>
        <v>53867</v>
      </c>
      <c r="AP2074" s="102" t="e">
        <f>_xll.qlIndexFixing($Z$5,AM2074,,Trigger)</f>
        <v>#VALUE!</v>
      </c>
      <c r="AQ2074" s="102">
        <f>_xll.qlIndexFixing($AR$1,AN2074,,Trigger)</f>
        <v>1.3980506458031172E-2</v>
      </c>
    </row>
    <row r="2075" spans="38:43" ht="11.25" customHeight="1" x14ac:dyDescent="0.25">
      <c r="AL2075" s="57" t="s">
        <v>44</v>
      </c>
      <c r="AM2075" s="56">
        <f>_xll.qlInterestRateIndexFixingDate(IborIndex&amp;Tenor,AN2075,Trigger)</f>
        <v>53840</v>
      </c>
      <c r="AN2075" s="56">
        <f>_xll.qlCalendarAdvance(Calendar,AN2074,AL2075,"f",,Trigger)</f>
        <v>53842</v>
      </c>
      <c r="AO2075" s="56">
        <f>_xll.qlInterestRateIndexMaturity(IborIndex&amp;Tenor,AN2075,Trigger)</f>
        <v>53871</v>
      </c>
      <c r="AP2075" s="102" t="e">
        <f>_xll.qlIndexFixing($Z$5,AM2075,,Trigger)</f>
        <v>#VALUE!</v>
      </c>
      <c r="AQ2075" s="102">
        <f>_xll.qlIndexFixing($AR$1,AN2075,,Trigger)</f>
        <v>1.3978117886208175E-2</v>
      </c>
    </row>
    <row r="2076" spans="38:43" ht="11.25" customHeight="1" x14ac:dyDescent="0.25">
      <c r="AL2076" s="57" t="s">
        <v>44</v>
      </c>
      <c r="AM2076" s="56">
        <f>_xll.qlInterestRateIndexFixingDate(IborIndex&amp;Tenor,AN2076,Trigger)</f>
        <v>53847</v>
      </c>
      <c r="AN2076" s="56">
        <f>_xll.qlCalendarAdvance(Calendar,AN2075,AL2076,"f",,Trigger)</f>
        <v>53849</v>
      </c>
      <c r="AO2076" s="56">
        <f>_xll.qlInterestRateIndexMaturity(IborIndex&amp;Tenor,AN2076,Trigger)</f>
        <v>53881</v>
      </c>
      <c r="AP2076" s="102" t="e">
        <f>_xll.qlIndexFixing($Z$5,AM2076,,Trigger)</f>
        <v>#VALUE!</v>
      </c>
      <c r="AQ2076" s="102">
        <f>_xll.qlIndexFixing($AR$1,AN2076,,Trigger)</f>
        <v>1.3975823108235197E-2</v>
      </c>
    </row>
    <row r="2077" spans="38:43" ht="11.25" customHeight="1" x14ac:dyDescent="0.25">
      <c r="AL2077" s="57" t="s">
        <v>44</v>
      </c>
      <c r="AM2077" s="56">
        <f>_xll.qlInterestRateIndexFixingDate(IborIndex&amp;Tenor,AN2077,Trigger)</f>
        <v>53854</v>
      </c>
      <c r="AN2077" s="56">
        <f>_xll.qlCalendarAdvance(Calendar,AN2076,AL2077,"f",,Trigger)</f>
        <v>53856</v>
      </c>
      <c r="AO2077" s="56">
        <f>_xll.qlInterestRateIndexMaturity(IborIndex&amp;Tenor,AN2077,Trigger)</f>
        <v>53888</v>
      </c>
      <c r="AP2077" s="102" t="e">
        <f>_xll.qlIndexFixing($Z$5,AM2077,,Trigger)</f>
        <v>#VALUE!</v>
      </c>
      <c r="AQ2077" s="102">
        <f>_xll.qlIndexFixing($AR$1,AN2077,,Trigger)</f>
        <v>1.3973513906722523E-2</v>
      </c>
    </row>
    <row r="2078" spans="38:43" ht="11.25" customHeight="1" x14ac:dyDescent="0.25">
      <c r="AL2078" s="57" t="s">
        <v>44</v>
      </c>
      <c r="AM2078" s="56">
        <f>_xll.qlInterestRateIndexFixingDate(IborIndex&amp;Tenor,AN2078,Trigger)</f>
        <v>53861</v>
      </c>
      <c r="AN2078" s="56">
        <f>_xll.qlCalendarAdvance(Calendar,AN2077,AL2078,"f",,Trigger)</f>
        <v>53863</v>
      </c>
      <c r="AO2078" s="56">
        <f>_xll.qlInterestRateIndexMaturity(IborIndex&amp;Tenor,AN2078,Trigger)</f>
        <v>53895</v>
      </c>
      <c r="AP2078" s="102" t="e">
        <f>_xll.qlIndexFixing($Z$5,AM2078,,Trigger)</f>
        <v>#VALUE!</v>
      </c>
      <c r="AQ2078" s="102">
        <f>_xll.qlIndexFixing($AR$1,AN2078,,Trigger)</f>
        <v>1.3971190263799116E-2</v>
      </c>
    </row>
    <row r="2079" spans="38:43" ht="11.25" customHeight="1" x14ac:dyDescent="0.25">
      <c r="AL2079" s="57" t="s">
        <v>44</v>
      </c>
      <c r="AM2079" s="56">
        <f>_xll.qlInterestRateIndexFixingDate(IborIndex&amp;Tenor,AN2079,Trigger)</f>
        <v>53868</v>
      </c>
      <c r="AN2079" s="56">
        <f>_xll.qlCalendarAdvance(Calendar,AN2078,AL2079,"f",,Trigger)</f>
        <v>53870</v>
      </c>
      <c r="AO2079" s="56">
        <f>_xll.qlInterestRateIndexMaturity(IborIndex&amp;Tenor,AN2079,Trigger)</f>
        <v>53902</v>
      </c>
      <c r="AP2079" s="102" t="e">
        <f>_xll.qlIndexFixing($Z$5,AM2079,,Trigger)</f>
        <v>#VALUE!</v>
      </c>
      <c r="AQ2079" s="102">
        <f>_xll.qlIndexFixing($AR$1,AN2079,,Trigger)</f>
        <v>1.396895475363813E-2</v>
      </c>
    </row>
    <row r="2080" spans="38:43" ht="11.25" customHeight="1" x14ac:dyDescent="0.25">
      <c r="AL2080" s="57" t="s">
        <v>44</v>
      </c>
      <c r="AM2080" s="56">
        <f>_xll.qlInterestRateIndexFixingDate(IborIndex&amp;Tenor,AN2080,Trigger)</f>
        <v>53875</v>
      </c>
      <c r="AN2080" s="56">
        <f>_xll.qlCalendarAdvance(Calendar,AN2079,AL2080,"f",,Trigger)</f>
        <v>53877</v>
      </c>
      <c r="AO2080" s="56">
        <f>_xll.qlInterestRateIndexMaturity(IborIndex&amp;Tenor,AN2080,Trigger)</f>
        <v>53909</v>
      </c>
      <c r="AP2080" s="102" t="e">
        <f>_xll.qlIndexFixing($Z$5,AM2080,,Trigger)</f>
        <v>#VALUE!</v>
      </c>
      <c r="AQ2080" s="102">
        <f>_xll.qlIndexFixing($AR$1,AN2080,,Trigger)</f>
        <v>1.3966601047303779E-2</v>
      </c>
    </row>
    <row r="2081" spans="38:43" ht="11.25" customHeight="1" x14ac:dyDescent="0.25">
      <c r="AL2081" s="57" t="s">
        <v>44</v>
      </c>
      <c r="AM2081" s="56">
        <f>_xll.qlInterestRateIndexFixingDate(IborIndex&amp;Tenor,AN2081,Trigger)</f>
        <v>53882</v>
      </c>
      <c r="AN2081" s="56">
        <f>_xll.qlCalendarAdvance(Calendar,AN2080,AL2081,"f",,Trigger)</f>
        <v>53884</v>
      </c>
      <c r="AO2081" s="56">
        <f>_xll.qlInterestRateIndexMaturity(IborIndex&amp;Tenor,AN2081,Trigger)</f>
        <v>53916</v>
      </c>
      <c r="AP2081" s="102" t="e">
        <f>_xll.qlIndexFixing($Z$5,AM2081,,Trigger)</f>
        <v>#VALUE!</v>
      </c>
      <c r="AQ2081" s="102">
        <f>_xll.qlIndexFixing($AR$1,AN2081,,Trigger)</f>
        <v>1.3964232844114098E-2</v>
      </c>
    </row>
    <row r="2082" spans="38:43" ht="11.25" customHeight="1" x14ac:dyDescent="0.25">
      <c r="AL2082" s="57" t="s">
        <v>44</v>
      </c>
      <c r="AM2082" s="56">
        <f>_xll.qlInterestRateIndexFixingDate(IborIndex&amp;Tenor,AN2082,Trigger)</f>
        <v>53889</v>
      </c>
      <c r="AN2082" s="56">
        <f>_xll.qlCalendarAdvance(Calendar,AN2081,AL2082,"f",,Trigger)</f>
        <v>53891</v>
      </c>
      <c r="AO2082" s="56">
        <f>_xll.qlInterestRateIndexMaturity(IborIndex&amp;Tenor,AN2082,Trigger)</f>
        <v>53923</v>
      </c>
      <c r="AP2082" s="102" t="e">
        <f>_xll.qlIndexFixing($Z$5,AM2082,,Trigger)</f>
        <v>#VALUE!</v>
      </c>
      <c r="AQ2082" s="102">
        <f>_xll.qlIndexFixing($AR$1,AN2082,,Trigger)</f>
        <v>1.396185012618662E-2</v>
      </c>
    </row>
    <row r="2083" spans="38:43" ht="11.25" customHeight="1" x14ac:dyDescent="0.25">
      <c r="AL2083" s="57" t="s">
        <v>44</v>
      </c>
      <c r="AM2083" s="56">
        <f>_xll.qlInterestRateIndexFixingDate(IborIndex&amp;Tenor,AN2083,Trigger)</f>
        <v>53896</v>
      </c>
      <c r="AN2083" s="56">
        <f>_xll.qlCalendarAdvance(Calendar,AN2082,AL2083,"f",,Trigger)</f>
        <v>53898</v>
      </c>
      <c r="AO2083" s="56">
        <f>_xll.qlInterestRateIndexMaturity(IborIndex&amp;Tenor,AN2083,Trigger)</f>
        <v>53930</v>
      </c>
      <c r="AP2083" s="102" t="e">
        <f>_xll.qlIndexFixing($Z$5,AM2083,,Trigger)</f>
        <v>#VALUE!</v>
      </c>
      <c r="AQ2083" s="102">
        <f>_xll.qlIndexFixing($AR$1,AN2083,,Trigger)</f>
        <v>1.3959452875651765E-2</v>
      </c>
    </row>
    <row r="2084" spans="38:43" ht="11.25" customHeight="1" x14ac:dyDescent="0.25">
      <c r="AL2084" s="57" t="s">
        <v>44</v>
      </c>
      <c r="AM2084" s="56">
        <f>_xll.qlInterestRateIndexFixingDate(IborIndex&amp;Tenor,AN2084,Trigger)</f>
        <v>53903</v>
      </c>
      <c r="AN2084" s="56">
        <f>_xll.qlCalendarAdvance(Calendar,AN2083,AL2084,"f",,Trigger)</f>
        <v>53905</v>
      </c>
      <c r="AO2084" s="56">
        <f>_xll.qlInterestRateIndexMaturity(IborIndex&amp;Tenor,AN2084,Trigger)</f>
        <v>53937</v>
      </c>
      <c r="AP2084" s="102" t="e">
        <f>_xll.qlIndexFixing($Z$5,AM2084,,Trigger)</f>
        <v>#VALUE!</v>
      </c>
      <c r="AQ2084" s="102">
        <f>_xll.qlIndexFixing($AR$1,AN2084,,Trigger)</f>
        <v>1.3957041074634802E-2</v>
      </c>
    </row>
    <row r="2085" spans="38:43" ht="11.25" customHeight="1" x14ac:dyDescent="0.25">
      <c r="AL2085" s="57" t="s">
        <v>44</v>
      </c>
      <c r="AM2085" s="56">
        <f>_xll.qlInterestRateIndexFixingDate(IborIndex&amp;Tenor,AN2085,Trigger)</f>
        <v>53910</v>
      </c>
      <c r="AN2085" s="56">
        <f>_xll.qlCalendarAdvance(Calendar,AN2084,AL2085,"f",,Trigger)</f>
        <v>53912</v>
      </c>
      <c r="AO2085" s="56">
        <f>_xll.qlInterestRateIndexMaturity(IborIndex&amp;Tenor,AN2085,Trigger)</f>
        <v>53944</v>
      </c>
      <c r="AP2085" s="102" t="e">
        <f>_xll.qlIndexFixing($Z$5,AM2085,,Trigger)</f>
        <v>#VALUE!</v>
      </c>
      <c r="AQ2085" s="102">
        <f>_xll.qlIndexFixing($AR$1,AN2085,,Trigger)</f>
        <v>1.3954614705258417E-2</v>
      </c>
    </row>
    <row r="2086" spans="38:43" ht="11.25" customHeight="1" x14ac:dyDescent="0.25">
      <c r="AL2086" s="57" t="s">
        <v>44</v>
      </c>
      <c r="AM2086" s="56">
        <f>_xll.qlInterestRateIndexFixingDate(IborIndex&amp;Tenor,AN2086,Trigger)</f>
        <v>53917</v>
      </c>
      <c r="AN2086" s="56">
        <f>_xll.qlCalendarAdvance(Calendar,AN2085,AL2086,"f",,Trigger)</f>
        <v>53919</v>
      </c>
      <c r="AO2086" s="56">
        <f>_xll.qlInterestRateIndexMaturity(IborIndex&amp;Tenor,AN2086,Trigger)</f>
        <v>53951</v>
      </c>
      <c r="AP2086" s="102" t="e">
        <f>_xll.qlIndexFixing($Z$5,AM2086,,Trigger)</f>
        <v>#VALUE!</v>
      </c>
      <c r="AQ2086" s="102">
        <f>_xll.qlIndexFixing($AR$1,AN2086,,Trigger)</f>
        <v>1.3952173749650453E-2</v>
      </c>
    </row>
    <row r="2087" spans="38:43" ht="11.25" customHeight="1" x14ac:dyDescent="0.25">
      <c r="AL2087" s="57" t="s">
        <v>44</v>
      </c>
      <c r="AM2087" s="56">
        <f>_xll.qlInterestRateIndexFixingDate(IborIndex&amp;Tenor,AN2087,Trigger)</f>
        <v>53924</v>
      </c>
      <c r="AN2087" s="56">
        <f>_xll.qlCalendarAdvance(Calendar,AN2086,AL2087,"f",,Trigger)</f>
        <v>53926</v>
      </c>
      <c r="AO2087" s="56">
        <f>_xll.qlInterestRateIndexMaturity(IborIndex&amp;Tenor,AN2087,Trigger)</f>
        <v>53958</v>
      </c>
      <c r="AP2087" s="102" t="e">
        <f>_xll.qlIndexFixing($Z$5,AM2087,,Trigger)</f>
        <v>#VALUE!</v>
      </c>
      <c r="AQ2087" s="102">
        <f>_xll.qlIndexFixing($AR$1,AN2087,,Trigger)</f>
        <v>1.3949718189938757E-2</v>
      </c>
    </row>
    <row r="2088" spans="38:43" ht="11.25" customHeight="1" x14ac:dyDescent="0.25">
      <c r="AL2088" s="57" t="s">
        <v>44</v>
      </c>
      <c r="AM2088" s="56">
        <f>_xll.qlInterestRateIndexFixingDate(IborIndex&amp;Tenor,AN2088,Trigger)</f>
        <v>53931</v>
      </c>
      <c r="AN2088" s="56">
        <f>_xll.qlCalendarAdvance(Calendar,AN2087,AL2088,"f",,Trigger)</f>
        <v>53933</v>
      </c>
      <c r="AO2088" s="56">
        <f>_xll.qlInterestRateIndexMaturity(IborIndex&amp;Tenor,AN2088,Trigger)</f>
        <v>53965</v>
      </c>
      <c r="AP2088" s="102" t="e">
        <f>_xll.qlIndexFixing($Z$5,AM2088,,Trigger)</f>
        <v>#VALUE!</v>
      </c>
      <c r="AQ2088" s="102">
        <f>_xll.qlIndexFixing($AR$1,AN2088,,Trigger)</f>
        <v>1.3947155624504326E-2</v>
      </c>
    </row>
    <row r="2089" spans="38:43" ht="11.25" customHeight="1" x14ac:dyDescent="0.25">
      <c r="AL2089" s="57" t="s">
        <v>44</v>
      </c>
      <c r="AM2089" s="56">
        <f>_xll.qlInterestRateIndexFixingDate(IborIndex&amp;Tenor,AN2089,Trigger)</f>
        <v>53938</v>
      </c>
      <c r="AN2089" s="56">
        <f>_xll.qlCalendarAdvance(Calendar,AN2088,AL2089,"f",,Trigger)</f>
        <v>53940</v>
      </c>
      <c r="AO2089" s="56">
        <f>_xll.qlInterestRateIndexMaturity(IborIndex&amp;Tenor,AN2089,Trigger)</f>
        <v>53972</v>
      </c>
      <c r="AP2089" s="102" t="e">
        <f>_xll.qlIndexFixing($Z$5,AM2089,,Trigger)</f>
        <v>#VALUE!</v>
      </c>
      <c r="AQ2089" s="102">
        <f>_xll.qlIndexFixing($AR$1,AN2089,,Trigger)</f>
        <v>1.3944671946342524E-2</v>
      </c>
    </row>
    <row r="2090" spans="38:43" ht="11.25" customHeight="1" x14ac:dyDescent="0.25">
      <c r="AL2090" s="57" t="s">
        <v>44</v>
      </c>
      <c r="AM2090" s="56">
        <f>_xll.qlInterestRateIndexFixingDate(IborIndex&amp;Tenor,AN2090,Trigger)</f>
        <v>53945</v>
      </c>
      <c r="AN2090" s="56">
        <f>_xll.qlCalendarAdvance(Calendar,AN2089,AL2090,"f",,Trigger)</f>
        <v>53947</v>
      </c>
      <c r="AO2090" s="56">
        <f>_xll.qlInterestRateIndexMaturity(IborIndex&amp;Tenor,AN2090,Trigger)</f>
        <v>53979</v>
      </c>
      <c r="AP2090" s="102" t="e">
        <f>_xll.qlIndexFixing($Z$5,AM2090,,Trigger)</f>
        <v>#VALUE!</v>
      </c>
      <c r="AQ2090" s="102">
        <f>_xll.qlIndexFixing($AR$1,AN2090,,Trigger)</f>
        <v>1.3942173612277564E-2</v>
      </c>
    </row>
    <row r="2091" spans="38:43" ht="11.25" customHeight="1" x14ac:dyDescent="0.25">
      <c r="AL2091" s="57" t="s">
        <v>44</v>
      </c>
      <c r="AM2091" s="56">
        <f>_xll.qlInterestRateIndexFixingDate(IborIndex&amp;Tenor,AN2091,Trigger)</f>
        <v>53952</v>
      </c>
      <c r="AN2091" s="56">
        <f>_xll.qlCalendarAdvance(Calendar,AN2090,AL2091,"f",,Trigger)</f>
        <v>53954</v>
      </c>
      <c r="AO2091" s="56">
        <f>_xll.qlInterestRateIndexMaturity(IborIndex&amp;Tenor,AN2091,Trigger)</f>
        <v>53986</v>
      </c>
      <c r="AP2091" s="102" t="e">
        <f>_xll.qlIndexFixing($Z$5,AM2091,,Trigger)</f>
        <v>#VALUE!</v>
      </c>
      <c r="AQ2091" s="102">
        <f>_xll.qlIndexFixing($AR$1,AN2091,,Trigger)</f>
        <v>1.393966060443308E-2</v>
      </c>
    </row>
    <row r="2092" spans="38:43" ht="11.25" customHeight="1" x14ac:dyDescent="0.25">
      <c r="AL2092" s="57" t="s">
        <v>44</v>
      </c>
      <c r="AM2092" s="56">
        <f>_xll.qlInterestRateIndexFixingDate(IborIndex&amp;Tenor,AN2092,Trigger)</f>
        <v>53959</v>
      </c>
      <c r="AN2092" s="56">
        <f>_xll.qlCalendarAdvance(Calendar,AN2091,AL2092,"f",,Trigger)</f>
        <v>53961</v>
      </c>
      <c r="AO2092" s="56">
        <f>_xll.qlInterestRateIndexMaturity(IborIndex&amp;Tenor,AN2092,Trigger)</f>
        <v>53993</v>
      </c>
      <c r="AP2092" s="102" t="e">
        <f>_xll.qlIndexFixing($Z$5,AM2092,,Trigger)</f>
        <v>#VALUE!</v>
      </c>
      <c r="AQ2092" s="102">
        <f>_xll.qlIndexFixing($AR$1,AN2092,,Trigger)</f>
        <v>1.3937220704175074E-2</v>
      </c>
    </row>
    <row r="2093" spans="38:43" ht="11.25" customHeight="1" x14ac:dyDescent="0.25">
      <c r="AL2093" s="57" t="s">
        <v>44</v>
      </c>
      <c r="AM2093" s="56">
        <f>_xll.qlInterestRateIndexFixingDate(IborIndex&amp;Tenor,AN2093,Trigger)</f>
        <v>53966</v>
      </c>
      <c r="AN2093" s="56">
        <f>_xll.qlCalendarAdvance(Calendar,AN2092,AL2093,"f",,Trigger)</f>
        <v>53968</v>
      </c>
      <c r="AO2093" s="56">
        <f>_xll.qlInterestRateIndexMaturity(IborIndex&amp;Tenor,AN2093,Trigger)</f>
        <v>54000</v>
      </c>
      <c r="AP2093" s="102" t="e">
        <f>_xll.qlIndexFixing($Z$5,AM2093,,Trigger)</f>
        <v>#VALUE!</v>
      </c>
      <c r="AQ2093" s="102">
        <f>_xll.qlIndexFixing($AR$1,AN2093,,Trigger)</f>
        <v>1.3934677144466411E-2</v>
      </c>
    </row>
    <row r="2094" spans="38:43" ht="11.25" customHeight="1" x14ac:dyDescent="0.25">
      <c r="AL2094" s="57" t="s">
        <v>44</v>
      </c>
      <c r="AM2094" s="56">
        <f>_xll.qlInterestRateIndexFixingDate(IborIndex&amp;Tenor,AN2094,Trigger)</f>
        <v>53973</v>
      </c>
      <c r="AN2094" s="56">
        <f>_xll.qlCalendarAdvance(Calendar,AN2093,AL2094,"f",,Trigger)</f>
        <v>53975</v>
      </c>
      <c r="AO2094" s="56">
        <f>_xll.qlInterestRateIndexMaturity(IborIndex&amp;Tenor,AN2094,Trigger)</f>
        <v>54007</v>
      </c>
      <c r="AP2094" s="102" t="e">
        <f>_xll.qlIndexFixing($Z$5,AM2094,,Trigger)</f>
        <v>#VALUE!</v>
      </c>
      <c r="AQ2094" s="102">
        <f>_xll.qlIndexFixing($AR$1,AN2094,,Trigger)</f>
        <v>1.3932118855533457E-2</v>
      </c>
    </row>
    <row r="2095" spans="38:43" ht="11.25" customHeight="1" x14ac:dyDescent="0.25">
      <c r="AL2095" s="57" t="s">
        <v>44</v>
      </c>
      <c r="AM2095" s="56">
        <f>_xll.qlInterestRateIndexFixingDate(IborIndex&amp;Tenor,AN2095,Trigger)</f>
        <v>53980</v>
      </c>
      <c r="AN2095" s="56">
        <f>_xll.qlCalendarAdvance(Calendar,AN2094,AL2095,"f",,Trigger)</f>
        <v>53982</v>
      </c>
      <c r="AO2095" s="56">
        <f>_xll.qlInterestRateIndexMaturity(IborIndex&amp;Tenor,AN2095,Trigger)</f>
        <v>54014</v>
      </c>
      <c r="AP2095" s="102" t="e">
        <f>_xll.qlIndexFixing($Z$5,AM2095,,Trigger)</f>
        <v>#VALUE!</v>
      </c>
      <c r="AQ2095" s="102">
        <f>_xll.qlIndexFixing($AR$1,AN2095,,Trigger)</f>
        <v>1.3929545819498897E-2</v>
      </c>
    </row>
    <row r="2096" spans="38:43" ht="11.25" customHeight="1" x14ac:dyDescent="0.25">
      <c r="AL2096" s="57" t="s">
        <v>44</v>
      </c>
      <c r="AM2096" s="56">
        <f>_xll.qlInterestRateIndexFixingDate(IborIndex&amp;Tenor,AN2096,Trigger)</f>
        <v>53987</v>
      </c>
      <c r="AN2096" s="56">
        <f>_xll.qlCalendarAdvance(Calendar,AN2095,AL2096,"f",,Trigger)</f>
        <v>53989</v>
      </c>
      <c r="AO2096" s="56">
        <f>_xll.qlInterestRateIndexMaturity(IborIndex&amp;Tenor,AN2096,Trigger)</f>
        <v>54021</v>
      </c>
      <c r="AP2096" s="102" t="e">
        <f>_xll.qlIndexFixing($Z$5,AM2096,,Trigger)</f>
        <v>#VALUE!</v>
      </c>
      <c r="AQ2096" s="102">
        <f>_xll.qlIndexFixing($AR$1,AN2096,,Trigger)</f>
        <v>1.3926958018498314E-2</v>
      </c>
    </row>
    <row r="2097" spans="38:43" ht="11.25" customHeight="1" x14ac:dyDescent="0.25">
      <c r="AL2097" s="57" t="s">
        <v>44</v>
      </c>
      <c r="AM2097" s="56">
        <f>_xll.qlInterestRateIndexFixingDate(IborIndex&amp;Tenor,AN2097,Trigger)</f>
        <v>53994</v>
      </c>
      <c r="AN2097" s="56">
        <f>_xll.qlCalendarAdvance(Calendar,AN2096,AL2097,"f",,Trigger)</f>
        <v>53996</v>
      </c>
      <c r="AO2097" s="56">
        <f>_xll.qlInterestRateIndexMaturity(IborIndex&amp;Tenor,AN2097,Trigger)</f>
        <v>54025</v>
      </c>
      <c r="AP2097" s="102" t="e">
        <f>_xll.qlIndexFixing($Z$5,AM2097,,Trigger)</f>
        <v>#VALUE!</v>
      </c>
      <c r="AQ2097" s="102">
        <f>_xll.qlIndexFixing($AR$1,AN2097,,Trigger)</f>
        <v>1.3924273407178056E-2</v>
      </c>
    </row>
    <row r="2098" spans="38:43" ht="11.25" customHeight="1" x14ac:dyDescent="0.25">
      <c r="AL2098" s="57" t="s">
        <v>44</v>
      </c>
      <c r="AM2098" s="56">
        <f>_xll.qlInterestRateIndexFixingDate(IborIndex&amp;Tenor,AN2098,Trigger)</f>
        <v>54001</v>
      </c>
      <c r="AN2098" s="56">
        <f>_xll.qlCalendarAdvance(Calendar,AN2097,AL2098,"f",,Trigger)</f>
        <v>54003</v>
      </c>
      <c r="AO2098" s="56">
        <f>_xll.qlInterestRateIndexMaturity(IborIndex&amp;Tenor,AN2098,Trigger)</f>
        <v>54035</v>
      </c>
      <c r="AP2098" s="102" t="e">
        <f>_xll.qlIndexFixing($Z$5,AM2098,,Trigger)</f>
        <v>#VALUE!</v>
      </c>
      <c r="AQ2098" s="102">
        <f>_xll.qlIndexFixing($AR$1,AN2098,,Trigger)</f>
        <v>1.3921657182447866E-2</v>
      </c>
    </row>
    <row r="2099" spans="38:43" ht="11.25" customHeight="1" x14ac:dyDescent="0.25">
      <c r="AL2099" s="57" t="s">
        <v>44</v>
      </c>
      <c r="AM2099" s="56">
        <f>_xll.qlInterestRateIndexFixingDate(IborIndex&amp;Tenor,AN2099,Trigger)</f>
        <v>54008</v>
      </c>
      <c r="AN2099" s="56">
        <f>_xll.qlCalendarAdvance(Calendar,AN2098,AL2099,"f",,Trigger)</f>
        <v>54010</v>
      </c>
      <c r="AO2099" s="56">
        <f>_xll.qlInterestRateIndexMaturity(IborIndex&amp;Tenor,AN2099,Trigger)</f>
        <v>54042</v>
      </c>
      <c r="AP2099" s="102" t="e">
        <f>_xll.qlIndexFixing($Z$5,AM2099,,Trigger)</f>
        <v>#VALUE!</v>
      </c>
      <c r="AQ2099" s="102">
        <f>_xll.qlIndexFixing($AR$1,AN2099,,Trigger)</f>
        <v>1.3919026140956525E-2</v>
      </c>
    </row>
    <row r="2100" spans="38:43" ht="11.25" customHeight="1" x14ac:dyDescent="0.25">
      <c r="AL2100" s="57" t="s">
        <v>44</v>
      </c>
      <c r="AM2100" s="56">
        <f>_xll.qlInterestRateIndexFixingDate(IborIndex&amp;Tenor,AN2100,Trigger)</f>
        <v>54015</v>
      </c>
      <c r="AN2100" s="56">
        <f>_xll.qlCalendarAdvance(Calendar,AN2099,AL2100,"f",,Trigger)</f>
        <v>54017</v>
      </c>
      <c r="AO2100" s="56">
        <f>_xll.qlInterestRateIndexMaturity(IborIndex&amp;Tenor,AN2100,Trigger)</f>
        <v>54049</v>
      </c>
      <c r="AP2100" s="102" t="e">
        <f>_xll.qlIndexFixing($Z$5,AM2100,,Trigger)</f>
        <v>#VALUE!</v>
      </c>
      <c r="AQ2100" s="102">
        <f>_xll.qlIndexFixing($AR$1,AN2100,,Trigger)</f>
        <v>1.3916537240785398E-2</v>
      </c>
    </row>
    <row r="2101" spans="38:43" ht="11.25" customHeight="1" x14ac:dyDescent="0.25">
      <c r="AL2101" s="57" t="s">
        <v>44</v>
      </c>
      <c r="AM2101" s="56">
        <f>_xll.qlInterestRateIndexFixingDate(IborIndex&amp;Tenor,AN2101,Trigger)</f>
        <v>54022</v>
      </c>
      <c r="AN2101" s="56">
        <f>_xll.qlCalendarAdvance(Calendar,AN2100,AL2101,"f",,Trigger)</f>
        <v>54024</v>
      </c>
      <c r="AO2101" s="56">
        <f>_xll.qlInterestRateIndexMaturity(IborIndex&amp;Tenor,AN2101,Trigger)</f>
        <v>54056</v>
      </c>
      <c r="AP2101" s="102" t="e">
        <f>_xll.qlIndexFixing($Z$5,AM2101,,Trigger)</f>
        <v>#VALUE!</v>
      </c>
      <c r="AQ2101" s="102">
        <f>_xll.qlIndexFixing($AR$1,AN2101,,Trigger)</f>
        <v>1.3913796913327463E-2</v>
      </c>
    </row>
    <row r="2102" spans="38:43" ht="11.25" customHeight="1" x14ac:dyDescent="0.25">
      <c r="AL2102" s="57" t="s">
        <v>44</v>
      </c>
      <c r="AM2102" s="56">
        <f>_xll.qlInterestRateIndexFixingDate(IborIndex&amp;Tenor,AN2102,Trigger)</f>
        <v>54029</v>
      </c>
      <c r="AN2102" s="56">
        <f>_xll.qlCalendarAdvance(Calendar,AN2101,AL2102,"f",,Trigger)</f>
        <v>54031</v>
      </c>
      <c r="AO2102" s="56">
        <f>_xll.qlInterestRateIndexMaturity(IborIndex&amp;Tenor,AN2102,Trigger)</f>
        <v>54063</v>
      </c>
      <c r="AP2102" s="102" t="e">
        <f>_xll.qlIndexFixing($Z$5,AM2102,,Trigger)</f>
        <v>#VALUE!</v>
      </c>
      <c r="AQ2102" s="102">
        <f>_xll.qlIndexFixing($AR$1,AN2102,,Trigger)</f>
        <v>1.3911120147148431E-2</v>
      </c>
    </row>
    <row r="2103" spans="38:43" ht="11.25" customHeight="1" x14ac:dyDescent="0.25">
      <c r="AL2103" s="57" t="s">
        <v>44</v>
      </c>
      <c r="AM2103" s="56">
        <f>_xll.qlInterestRateIndexFixingDate(IborIndex&amp;Tenor,AN2103,Trigger)</f>
        <v>54036</v>
      </c>
      <c r="AN2103" s="56">
        <f>_xll.qlCalendarAdvance(Calendar,AN2102,AL2103,"f",,Trigger)</f>
        <v>54038</v>
      </c>
      <c r="AO2103" s="56">
        <f>_xll.qlInterestRateIndexMaturity(IborIndex&amp;Tenor,AN2103,Trigger)</f>
        <v>54070</v>
      </c>
      <c r="AP2103" s="102" t="e">
        <f>_xll.qlIndexFixing($Z$5,AM2103,,Trigger)</f>
        <v>#VALUE!</v>
      </c>
      <c r="AQ2103" s="102">
        <f>_xll.qlIndexFixing($AR$1,AN2103,,Trigger)</f>
        <v>1.3908428490885394E-2</v>
      </c>
    </row>
    <row r="2104" spans="38:43" ht="11.25" customHeight="1" x14ac:dyDescent="0.25">
      <c r="AL2104" s="57" t="s">
        <v>44</v>
      </c>
      <c r="AM2104" s="56">
        <f>_xll.qlInterestRateIndexFixingDate(IborIndex&amp;Tenor,AN2104,Trigger)</f>
        <v>54043</v>
      </c>
      <c r="AN2104" s="56">
        <f>_xll.qlCalendarAdvance(Calendar,AN2103,AL2104,"f",,Trigger)</f>
        <v>54045</v>
      </c>
      <c r="AO2104" s="56">
        <f>_xll.qlInterestRateIndexMaturity(IborIndex&amp;Tenor,AN2104,Trigger)</f>
        <v>54077</v>
      </c>
      <c r="AP2104" s="102" t="e">
        <f>_xll.qlIndexFixing($Z$5,AM2104,,Trigger)</f>
        <v>#VALUE!</v>
      </c>
      <c r="AQ2104" s="102">
        <f>_xll.qlIndexFixing($AR$1,AN2104,,Trigger)</f>
        <v>1.3905721926663617E-2</v>
      </c>
    </row>
    <row r="2105" spans="38:43" ht="11.25" customHeight="1" x14ac:dyDescent="0.25">
      <c r="AL2105" s="57" t="s">
        <v>44</v>
      </c>
      <c r="AM2105" s="56">
        <f>_xll.qlInterestRateIndexFixingDate(IborIndex&amp;Tenor,AN2105,Trigger)</f>
        <v>54049</v>
      </c>
      <c r="AN2105" s="56">
        <f>_xll.qlCalendarAdvance(Calendar,AN2104,AL2105,"f",,Trigger)</f>
        <v>54053</v>
      </c>
      <c r="AO2105" s="56">
        <f>_xll.qlInterestRateIndexMaturity(IborIndex&amp;Tenor,AN2105,Trigger)</f>
        <v>54084</v>
      </c>
      <c r="AP2105" s="102" t="e">
        <f>_xll.qlIndexFixing($Z$5,AM2105,,Trigger)</f>
        <v>#VALUE!</v>
      </c>
      <c r="AQ2105" s="102">
        <f>_xll.qlIndexFixing($AR$1,AN2105,,Trigger)</f>
        <v>1.3902610432837154E-2</v>
      </c>
    </row>
    <row r="2106" spans="38:43" ht="11.25" customHeight="1" x14ac:dyDescent="0.25">
      <c r="AL2106" s="57" t="s">
        <v>44</v>
      </c>
      <c r="AM2106" s="56">
        <f>_xll.qlInterestRateIndexFixingDate(IborIndex&amp;Tenor,AN2106,Trigger)</f>
        <v>54057</v>
      </c>
      <c r="AN2106" s="56">
        <f>_xll.qlCalendarAdvance(Calendar,AN2105,AL2106,"f",,Trigger)</f>
        <v>54060</v>
      </c>
      <c r="AO2106" s="56">
        <f>_xll.qlInterestRateIndexMaturity(IborIndex&amp;Tenor,AN2106,Trigger)</f>
        <v>54091</v>
      </c>
      <c r="AP2106" s="102" t="e">
        <f>_xll.qlIndexFixing($Z$5,AM2106,,Trigger)</f>
        <v>#VALUE!</v>
      </c>
      <c r="AQ2106" s="102">
        <f>_xll.qlIndexFixing($AR$1,AN2106,,Trigger)</f>
        <v>1.3899871862800606E-2</v>
      </c>
    </row>
    <row r="2107" spans="38:43" ht="11.25" customHeight="1" x14ac:dyDescent="0.25">
      <c r="AL2107" s="57" t="s">
        <v>44</v>
      </c>
      <c r="AM2107" s="56">
        <f>_xll.qlInterestRateIndexFixingDate(IborIndex&amp;Tenor,AN2107,Trigger)</f>
        <v>54065</v>
      </c>
      <c r="AN2107" s="56">
        <f>_xll.qlCalendarAdvance(Calendar,AN2106,AL2107,"f",,Trigger)</f>
        <v>54067</v>
      </c>
      <c r="AO2107" s="56">
        <f>_xll.qlInterestRateIndexMaturity(IborIndex&amp;Tenor,AN2107,Trigger)</f>
        <v>54098</v>
      </c>
      <c r="AP2107" s="102" t="e">
        <f>_xll.qlIndexFixing($Z$5,AM2107,,Trigger)</f>
        <v>#VALUE!</v>
      </c>
      <c r="AQ2107" s="102">
        <f>_xll.qlIndexFixing($AR$1,AN2107,,Trigger)</f>
        <v>1.3897118328636056E-2</v>
      </c>
    </row>
    <row r="2108" spans="38:43" ht="11.25" customHeight="1" x14ac:dyDescent="0.25">
      <c r="AL2108" s="57" t="s">
        <v>44</v>
      </c>
      <c r="AM2108" s="56">
        <f>_xll.qlInterestRateIndexFixingDate(IborIndex&amp;Tenor,AN2108,Trigger)</f>
        <v>54072</v>
      </c>
      <c r="AN2108" s="56">
        <f>_xll.qlCalendarAdvance(Calendar,AN2107,AL2108,"f",,Trigger)</f>
        <v>54074</v>
      </c>
      <c r="AO2108" s="56">
        <f>_xll.qlInterestRateIndexMaturity(IborIndex&amp;Tenor,AN2108,Trigger)</f>
        <v>54105</v>
      </c>
      <c r="AP2108" s="102" t="e">
        <f>_xll.qlIndexFixing($Z$5,AM2108,,Trigger)</f>
        <v>#VALUE!</v>
      </c>
      <c r="AQ2108" s="102">
        <f>_xll.qlIndexFixing($AR$1,AN2108,,Trigger)</f>
        <v>1.3894349812468771E-2</v>
      </c>
    </row>
    <row r="2109" spans="38:43" ht="11.25" customHeight="1" x14ac:dyDescent="0.25">
      <c r="AL2109" s="57" t="s">
        <v>44</v>
      </c>
      <c r="AM2109" s="56">
        <f>_xll.qlInterestRateIndexFixingDate(IborIndex&amp;Tenor,AN2109,Trigger)</f>
        <v>54079</v>
      </c>
      <c r="AN2109" s="56">
        <f>_xll.qlCalendarAdvance(Calendar,AN2108,AL2109,"f",,Trigger)</f>
        <v>54081</v>
      </c>
      <c r="AO2109" s="56">
        <f>_xll.qlInterestRateIndexMaturity(IborIndex&amp;Tenor,AN2109,Trigger)</f>
        <v>54112</v>
      </c>
      <c r="AP2109" s="102" t="e">
        <f>_xll.qlIndexFixing($Z$5,AM2109,,Trigger)</f>
        <v>#VALUE!</v>
      </c>
      <c r="AQ2109" s="102">
        <f>_xll.qlIndexFixing($AR$1,AN2109,,Trigger)</f>
        <v>1.3891566296424017E-2</v>
      </c>
    </row>
    <row r="2110" spans="38:43" ht="11.25" customHeight="1" x14ac:dyDescent="0.25">
      <c r="AL2110" s="57" t="s">
        <v>44</v>
      </c>
      <c r="AM2110" s="56">
        <f>_xll.qlInterestRateIndexFixingDate(IborIndex&amp;Tenor,AN2110,Trigger)</f>
        <v>54086</v>
      </c>
      <c r="AN2110" s="56">
        <f>_xll.qlCalendarAdvance(Calendar,AN2109,AL2110,"f",,Trigger)</f>
        <v>54088</v>
      </c>
      <c r="AO2110" s="56">
        <f>_xll.qlInterestRateIndexMaturity(IborIndex&amp;Tenor,AN2110,Trigger)</f>
        <v>54116</v>
      </c>
      <c r="AP2110" s="102" t="e">
        <f>_xll.qlIndexFixing($Z$5,AM2110,,Trigger)</f>
        <v>#VALUE!</v>
      </c>
      <c r="AQ2110" s="102">
        <f>_xll.qlIndexFixing($AR$1,AN2110,,Trigger)</f>
        <v>1.3888634376177319E-2</v>
      </c>
    </row>
    <row r="2111" spans="38:43" ht="11.25" customHeight="1" x14ac:dyDescent="0.25">
      <c r="AL2111" s="57" t="s">
        <v>44</v>
      </c>
      <c r="AM2111" s="56">
        <f>_xll.qlInterestRateIndexFixingDate(IborIndex&amp;Tenor,AN2111,Trigger)</f>
        <v>54093</v>
      </c>
      <c r="AN2111" s="56">
        <f>_xll.qlCalendarAdvance(Calendar,AN2110,AL2111,"f",,Trigger)</f>
        <v>54095</v>
      </c>
      <c r="AO2111" s="56">
        <f>_xll.qlInterestRateIndexMaturity(IborIndex&amp;Tenor,AN2111,Trigger)</f>
        <v>54126</v>
      </c>
      <c r="AP2111" s="102" t="e">
        <f>_xll.qlIndexFixing($Z$5,AM2111,,Trigger)</f>
        <v>#VALUE!</v>
      </c>
      <c r="AQ2111" s="102">
        <f>_xll.qlIndexFixing($AR$1,AN2111,,Trigger)</f>
        <v>1.3885823174401127E-2</v>
      </c>
    </row>
    <row r="2112" spans="38:43" ht="11.25" customHeight="1" x14ac:dyDescent="0.25">
      <c r="AL2112" s="57" t="s">
        <v>44</v>
      </c>
      <c r="AM2112" s="56">
        <f>_xll.qlInterestRateIndexFixingDate(IborIndex&amp;Tenor,AN2112,Trigger)</f>
        <v>54100</v>
      </c>
      <c r="AN2112" s="56">
        <f>_xll.qlCalendarAdvance(Calendar,AN2111,AL2112,"f",,Trigger)</f>
        <v>54102</v>
      </c>
      <c r="AO2112" s="56">
        <f>_xll.qlInterestRateIndexMaturity(IborIndex&amp;Tenor,AN2112,Trigger)</f>
        <v>54133</v>
      </c>
      <c r="AP2112" s="102" t="e">
        <f>_xll.qlIndexFixing($Z$5,AM2112,,Trigger)</f>
        <v>#VALUE!</v>
      </c>
      <c r="AQ2112" s="102">
        <f>_xll.qlIndexFixing($AR$1,AN2112,,Trigger)</f>
        <v>1.3882996922801477E-2</v>
      </c>
    </row>
    <row r="2113" spans="38:43" ht="11.25" customHeight="1" x14ac:dyDescent="0.25">
      <c r="AL2113" s="57" t="s">
        <v>44</v>
      </c>
      <c r="AM2113" s="56">
        <f>_xll.qlInterestRateIndexFixingDate(IborIndex&amp;Tenor,AN2113,Trigger)</f>
        <v>54107</v>
      </c>
      <c r="AN2113" s="56">
        <f>_xll.qlCalendarAdvance(Calendar,AN2112,AL2113,"f",,Trigger)</f>
        <v>54109</v>
      </c>
      <c r="AO2113" s="56">
        <f>_xll.qlInterestRateIndexMaturity(IborIndex&amp;Tenor,AN2113,Trigger)</f>
        <v>54140</v>
      </c>
      <c r="AP2113" s="102" t="e">
        <f>_xll.qlIndexFixing($Z$5,AM2113,,Trigger)</f>
        <v>#VALUE!</v>
      </c>
      <c r="AQ2113" s="102">
        <f>_xll.qlIndexFixing($AR$1,AN2113,,Trigger)</f>
        <v>1.3880155603505773E-2</v>
      </c>
    </row>
    <row r="2114" spans="38:43" ht="11.25" customHeight="1" x14ac:dyDescent="0.25">
      <c r="AL2114" s="57" t="s">
        <v>44</v>
      </c>
      <c r="AM2114" s="56">
        <f>_xll.qlInterestRateIndexFixingDate(IborIndex&amp;Tenor,AN2114,Trigger)</f>
        <v>54114</v>
      </c>
      <c r="AN2114" s="56">
        <f>_xll.qlCalendarAdvance(Calendar,AN2113,AL2114,"f",,Trigger)</f>
        <v>54116</v>
      </c>
      <c r="AO2114" s="56">
        <f>_xll.qlInterestRateIndexMaturity(IborIndex&amp;Tenor,AN2114,Trigger)</f>
        <v>54148</v>
      </c>
      <c r="AP2114" s="102" t="e">
        <f>_xll.qlIndexFixing($Z$5,AM2114,,Trigger)</f>
        <v>#VALUE!</v>
      </c>
      <c r="AQ2114" s="102">
        <f>_xll.qlIndexFixing($AR$1,AN2114,,Trigger)</f>
        <v>1.3877669537570827E-2</v>
      </c>
    </row>
    <row r="2115" spans="38:43" ht="11.25" customHeight="1" x14ac:dyDescent="0.25">
      <c r="AL2115" s="57" t="s">
        <v>44</v>
      </c>
      <c r="AM2115" s="56">
        <f>_xll.qlInterestRateIndexFixingDate(IborIndex&amp;Tenor,AN2115,Trigger)</f>
        <v>54121</v>
      </c>
      <c r="AN2115" s="56">
        <f>_xll.qlCalendarAdvance(Calendar,AN2114,AL2115,"f",,Trigger)</f>
        <v>54123</v>
      </c>
      <c r="AO2115" s="56">
        <f>_xll.qlInterestRateIndexMaturity(IborIndex&amp;Tenor,AN2115,Trigger)</f>
        <v>54155</v>
      </c>
      <c r="AP2115" s="102" t="e">
        <f>_xll.qlIndexFixing($Z$5,AM2115,,Trigger)</f>
        <v>#VALUE!</v>
      </c>
      <c r="AQ2115" s="102">
        <f>_xll.qlIndexFixing($AR$1,AN2115,,Trigger)</f>
        <v>1.3874549201890516E-2</v>
      </c>
    </row>
    <row r="2116" spans="38:43" ht="11.25" customHeight="1" x14ac:dyDescent="0.25">
      <c r="AL2116" s="57" t="s">
        <v>44</v>
      </c>
      <c r="AM2116" s="56">
        <f>_xll.qlInterestRateIndexFixingDate(IborIndex&amp;Tenor,AN2116,Trigger)</f>
        <v>54128</v>
      </c>
      <c r="AN2116" s="56">
        <f>_xll.qlCalendarAdvance(Calendar,AN2115,AL2116,"f",,Trigger)</f>
        <v>54130</v>
      </c>
      <c r="AO2116" s="56">
        <f>_xll.qlInterestRateIndexMaturity(IborIndex&amp;Tenor,AN2116,Trigger)</f>
        <v>54161</v>
      </c>
      <c r="AP2116" s="102" t="e">
        <f>_xll.qlIndexFixing($Z$5,AM2116,,Trigger)</f>
        <v>#VALUE!</v>
      </c>
      <c r="AQ2116" s="102">
        <f>_xll.qlIndexFixing($AR$1,AN2116,,Trigger)</f>
        <v>1.3871660186280549E-2</v>
      </c>
    </row>
    <row r="2117" spans="38:43" ht="11.25" customHeight="1" x14ac:dyDescent="0.25">
      <c r="AL2117" s="57" t="s">
        <v>44</v>
      </c>
      <c r="AM2117" s="56">
        <f>_xll.qlInterestRateIndexFixingDate(IborIndex&amp;Tenor,AN2117,Trigger)</f>
        <v>54135</v>
      </c>
      <c r="AN2117" s="56">
        <f>_xll.qlCalendarAdvance(Calendar,AN2116,AL2117,"f",,Trigger)</f>
        <v>54137</v>
      </c>
      <c r="AO2117" s="56">
        <f>_xll.qlInterestRateIndexMaturity(IborIndex&amp;Tenor,AN2117,Trigger)</f>
        <v>54168</v>
      </c>
      <c r="AP2117" s="102" t="e">
        <f>_xll.qlIndexFixing($Z$5,AM2117,,Trigger)</f>
        <v>#VALUE!</v>
      </c>
      <c r="AQ2117" s="102">
        <f>_xll.qlIndexFixing($AR$1,AN2117,,Trigger)</f>
        <v>1.3868756027818448E-2</v>
      </c>
    </row>
    <row r="2118" spans="38:43" ht="11.25" customHeight="1" x14ac:dyDescent="0.25">
      <c r="AL2118" s="57" t="s">
        <v>44</v>
      </c>
      <c r="AM2118" s="56">
        <f>_xll.qlInterestRateIndexFixingDate(IborIndex&amp;Tenor,AN2118,Trigger)</f>
        <v>54142</v>
      </c>
      <c r="AN2118" s="56">
        <f>_xll.qlCalendarAdvance(Calendar,AN2117,AL2118,"f",,Trigger)</f>
        <v>54144</v>
      </c>
      <c r="AO2118" s="56">
        <f>_xll.qlInterestRateIndexMaturity(IborIndex&amp;Tenor,AN2118,Trigger)</f>
        <v>54175</v>
      </c>
      <c r="AP2118" s="102" t="e">
        <f>_xll.qlIndexFixing($Z$5,AM2118,,Trigger)</f>
        <v>#VALUE!</v>
      </c>
      <c r="AQ2118" s="102">
        <f>_xll.qlIndexFixing($AR$1,AN2118,,Trigger)</f>
        <v>1.3865779593686511E-2</v>
      </c>
    </row>
    <row r="2119" spans="38:43" ht="11.25" customHeight="1" x14ac:dyDescent="0.25">
      <c r="AL2119" s="57" t="s">
        <v>44</v>
      </c>
      <c r="AM2119" s="56">
        <f>_xll.qlInterestRateIndexFixingDate(IborIndex&amp;Tenor,AN2119,Trigger)</f>
        <v>54149</v>
      </c>
      <c r="AN2119" s="56">
        <f>_xll.qlCalendarAdvance(Calendar,AN2118,AL2119,"f",,Trigger)</f>
        <v>54155</v>
      </c>
      <c r="AO2119" s="56">
        <f>_xll.qlInterestRateIndexMaturity(IborIndex&amp;Tenor,AN2119,Trigger)</f>
        <v>54185</v>
      </c>
      <c r="AP2119" s="102" t="e">
        <f>_xll.qlIndexFixing($Z$5,AM2119,,Trigger)</f>
        <v>#VALUE!</v>
      </c>
      <c r="AQ2119" s="102">
        <f>_xll.qlIndexFixing($AR$1,AN2119,,Trigger)</f>
        <v>1.3862116453056683E-2</v>
      </c>
    </row>
    <row r="2120" spans="38:43" ht="11.25" customHeight="1" x14ac:dyDescent="0.25">
      <c r="AL2120" s="57" t="s">
        <v>44</v>
      </c>
      <c r="AM2120" s="56">
        <f>_xll.qlInterestRateIndexFixingDate(IborIndex&amp;Tenor,AN2120,Trigger)</f>
        <v>54158</v>
      </c>
      <c r="AN2120" s="56">
        <f>_xll.qlCalendarAdvance(Calendar,AN2119,AL2120,"f",,Trigger)</f>
        <v>54162</v>
      </c>
      <c r="AO2120" s="56">
        <f>_xll.qlInterestRateIndexMaturity(IborIndex&amp;Tenor,AN2120,Trigger)</f>
        <v>54192</v>
      </c>
      <c r="AP2120" s="102" t="e">
        <f>_xll.qlIndexFixing($Z$5,AM2120,,Trigger)</f>
        <v>#VALUE!</v>
      </c>
      <c r="AQ2120" s="102">
        <f>_xll.qlIndexFixing($AR$1,AN2120,,Trigger)</f>
        <v>1.3859161212484428E-2</v>
      </c>
    </row>
    <row r="2121" spans="38:43" ht="11.25" customHeight="1" x14ac:dyDescent="0.25">
      <c r="AL2121" s="57" t="s">
        <v>44</v>
      </c>
      <c r="AM2121" s="56">
        <f>_xll.qlInterestRateIndexFixingDate(IborIndex&amp;Tenor,AN2121,Trigger)</f>
        <v>54165</v>
      </c>
      <c r="AN2121" s="56">
        <f>_xll.qlCalendarAdvance(Calendar,AN2120,AL2121,"f",,Trigger)</f>
        <v>54169</v>
      </c>
      <c r="AO2121" s="56">
        <f>_xll.qlInterestRateIndexMaturity(IborIndex&amp;Tenor,AN2121,Trigger)</f>
        <v>54199</v>
      </c>
      <c r="AP2121" s="102" t="e">
        <f>_xll.qlIndexFixing($Z$5,AM2121,,Trigger)</f>
        <v>#VALUE!</v>
      </c>
      <c r="AQ2121" s="102">
        <f>_xll.qlIndexFixing($AR$1,AN2121,,Trigger)</f>
        <v>1.3856190750622943E-2</v>
      </c>
    </row>
    <row r="2122" spans="38:43" ht="11.25" customHeight="1" x14ac:dyDescent="0.25">
      <c r="AL2122" s="57" t="s">
        <v>44</v>
      </c>
      <c r="AM2122" s="56">
        <f>_xll.qlInterestRateIndexFixingDate(IborIndex&amp;Tenor,AN2122,Trigger)</f>
        <v>54172</v>
      </c>
      <c r="AN2122" s="56">
        <f>_xll.qlCalendarAdvance(Calendar,AN2121,AL2122,"f",,Trigger)</f>
        <v>54176</v>
      </c>
      <c r="AO2122" s="56">
        <f>_xll.qlInterestRateIndexMaturity(IborIndex&amp;Tenor,AN2122,Trigger)</f>
        <v>54206</v>
      </c>
      <c r="AP2122" s="102" t="e">
        <f>_xll.qlIndexFixing($Z$5,AM2122,,Trigger)</f>
        <v>#VALUE!</v>
      </c>
      <c r="AQ2122" s="102">
        <f>_xll.qlIndexFixing($AR$1,AN2122,,Trigger)</f>
        <v>1.3853049154326731E-2</v>
      </c>
    </row>
    <row r="2123" spans="38:43" ht="11.25" customHeight="1" x14ac:dyDescent="0.25">
      <c r="AL2123" s="57" t="s">
        <v>44</v>
      </c>
      <c r="AM2123" s="56">
        <f>_xll.qlInterestRateIndexFixingDate(IborIndex&amp;Tenor,AN2123,Trigger)</f>
        <v>54178</v>
      </c>
      <c r="AN2123" s="56">
        <f>_xll.qlCalendarAdvance(Calendar,AN2122,AL2123,"f",,Trigger)</f>
        <v>54183</v>
      </c>
      <c r="AO2123" s="56">
        <f>_xll.qlInterestRateIndexMaturity(IborIndex&amp;Tenor,AN2123,Trigger)</f>
        <v>54214</v>
      </c>
      <c r="AP2123" s="102" t="e">
        <f>_xll.qlIndexFixing($Z$5,AM2123,,Trigger)</f>
        <v>#VALUE!</v>
      </c>
      <c r="AQ2123" s="102">
        <f>_xll.qlIndexFixing($AR$1,AN2123,,Trigger)</f>
        <v>1.3850204091559459E-2</v>
      </c>
    </row>
    <row r="2124" spans="38:43" ht="11.25" customHeight="1" x14ac:dyDescent="0.25">
      <c r="AL2124" s="57" t="s">
        <v>44</v>
      </c>
      <c r="AM2124" s="56">
        <f>_xll.qlInterestRateIndexFixingDate(IborIndex&amp;Tenor,AN2124,Trigger)</f>
        <v>54186</v>
      </c>
      <c r="AN2124" s="56">
        <f>_xll.qlCalendarAdvance(Calendar,AN2123,AL2124,"f",,Trigger)</f>
        <v>54190</v>
      </c>
      <c r="AO2124" s="56">
        <f>_xll.qlInterestRateIndexMaturity(IborIndex&amp;Tenor,AN2124,Trigger)</f>
        <v>54221</v>
      </c>
      <c r="AP2124" s="102" t="e">
        <f>_xll.qlIndexFixing($Z$5,AM2124,,Trigger)</f>
        <v>#VALUE!</v>
      </c>
      <c r="AQ2124" s="102">
        <f>_xll.qlIndexFixing($AR$1,AN2124,,Trigger)</f>
        <v>1.3847187858606058E-2</v>
      </c>
    </row>
    <row r="2125" spans="38:43" ht="11.25" customHeight="1" x14ac:dyDescent="0.25">
      <c r="AL2125" s="57" t="s">
        <v>44</v>
      </c>
      <c r="AM2125" s="56">
        <f>_xll.qlInterestRateIndexFixingDate(IborIndex&amp;Tenor,AN2125,Trigger)</f>
        <v>54193</v>
      </c>
      <c r="AN2125" s="56">
        <f>_xll.qlCalendarAdvance(Calendar,AN2124,AL2125,"f",,Trigger)</f>
        <v>54197</v>
      </c>
      <c r="AO2125" s="56">
        <f>_xll.qlInterestRateIndexMaturity(IborIndex&amp;Tenor,AN2125,Trigger)</f>
        <v>54228</v>
      </c>
      <c r="AP2125" s="102" t="e">
        <f>_xll.qlIndexFixing($Z$5,AM2125,,Trigger)</f>
        <v>#VALUE!</v>
      </c>
      <c r="AQ2125" s="102">
        <f>_xll.qlIndexFixing($AR$1,AN2125,,Trigger)</f>
        <v>1.3844156332880608E-2</v>
      </c>
    </row>
    <row r="2126" spans="38:43" ht="11.25" customHeight="1" x14ac:dyDescent="0.25">
      <c r="AL2126" s="57" t="s">
        <v>44</v>
      </c>
      <c r="AM2126" s="56">
        <f>_xll.qlInterestRateIndexFixingDate(IborIndex&amp;Tenor,AN2126,Trigger)</f>
        <v>54200</v>
      </c>
      <c r="AN2126" s="56">
        <f>_xll.qlCalendarAdvance(Calendar,AN2125,AL2126,"f",,Trigger)</f>
        <v>54204</v>
      </c>
      <c r="AO2126" s="56">
        <f>_xll.qlInterestRateIndexMaturity(IborIndex&amp;Tenor,AN2126,Trigger)</f>
        <v>54235</v>
      </c>
      <c r="AP2126" s="102" t="e">
        <f>_xll.qlIndexFixing($Z$5,AM2126,,Trigger)</f>
        <v>#VALUE!</v>
      </c>
      <c r="AQ2126" s="102">
        <f>_xll.qlIndexFixing($AR$1,AN2126,,Trigger)</f>
        <v>1.3841109496507409E-2</v>
      </c>
    </row>
    <row r="2127" spans="38:43" ht="11.25" customHeight="1" x14ac:dyDescent="0.25">
      <c r="AL2127" s="57" t="s">
        <v>44</v>
      </c>
      <c r="AM2127" s="56">
        <f>_xll.qlInterestRateIndexFixingDate(IborIndex&amp;Tenor,AN2127,Trigger)</f>
        <v>54207</v>
      </c>
      <c r="AN2127" s="56">
        <f>_xll.qlCalendarAdvance(Calendar,AN2126,AL2127,"f",,Trigger)</f>
        <v>54211</v>
      </c>
      <c r="AO2127" s="56">
        <f>_xll.qlInterestRateIndexMaturity(IborIndex&amp;Tenor,AN2127,Trigger)</f>
        <v>54241</v>
      </c>
      <c r="AP2127" s="102" t="e">
        <f>_xll.qlIndexFixing($Z$5,AM2127,,Trigger)</f>
        <v>#VALUE!</v>
      </c>
      <c r="AQ2127" s="102">
        <f>_xll.qlIndexFixing($AR$1,AN2127,,Trigger)</f>
        <v>1.3838047331618253E-2</v>
      </c>
    </row>
    <row r="2128" spans="38:43" ht="11.25" customHeight="1" x14ac:dyDescent="0.25">
      <c r="AL2128" s="57" t="s">
        <v>44</v>
      </c>
      <c r="AM2128" s="56">
        <f>_xll.qlInterestRateIndexFixingDate(IborIndex&amp;Tenor,AN2128,Trigger)</f>
        <v>54214</v>
      </c>
      <c r="AN2128" s="56">
        <f>_xll.qlCalendarAdvance(Calendar,AN2127,AL2128,"f",,Trigger)</f>
        <v>54218</v>
      </c>
      <c r="AO2128" s="56">
        <f>_xll.qlInterestRateIndexMaturity(IborIndex&amp;Tenor,AN2128,Trigger)</f>
        <v>54248</v>
      </c>
      <c r="AP2128" s="102" t="e">
        <f>_xll.qlIndexFixing($Z$5,AM2128,,Trigger)</f>
        <v>#VALUE!</v>
      </c>
      <c r="AQ2128" s="102">
        <f>_xll.qlIndexFixing($AR$1,AN2128,,Trigger)</f>
        <v>1.3834969820337439E-2</v>
      </c>
    </row>
    <row r="2129" spans="38:43" ht="11.25" customHeight="1" x14ac:dyDescent="0.25">
      <c r="AL2129" s="57" t="s">
        <v>44</v>
      </c>
      <c r="AM2129" s="56">
        <f>_xll.qlInterestRateIndexFixingDate(IborIndex&amp;Tenor,AN2129,Trigger)</f>
        <v>54221</v>
      </c>
      <c r="AN2129" s="56">
        <f>_xll.qlCalendarAdvance(Calendar,AN2128,AL2129,"f",,Trigger)</f>
        <v>54225</v>
      </c>
      <c r="AO2129" s="56">
        <f>_xll.qlInterestRateIndexMaturity(IborIndex&amp;Tenor,AN2129,Trigger)</f>
        <v>54255</v>
      </c>
      <c r="AP2129" s="102" t="e">
        <f>_xll.qlIndexFixing($Z$5,AM2129,,Trigger)</f>
        <v>#VALUE!</v>
      </c>
      <c r="AQ2129" s="102">
        <f>_xll.qlIndexFixing($AR$1,AN2129,,Trigger)</f>
        <v>1.3831876944796762E-2</v>
      </c>
    </row>
    <row r="2130" spans="38:43" ht="11.25" customHeight="1" x14ac:dyDescent="0.25">
      <c r="AL2130" s="57" t="s">
        <v>44</v>
      </c>
      <c r="AM2130" s="56">
        <f>_xll.qlInterestRateIndexFixingDate(IborIndex&amp;Tenor,AN2130,Trigger)</f>
        <v>54228</v>
      </c>
      <c r="AN2130" s="56">
        <f>_xll.qlCalendarAdvance(Calendar,AN2129,AL2130,"f",,Trigger)</f>
        <v>54232</v>
      </c>
      <c r="AO2130" s="56">
        <f>_xll.qlInterestRateIndexMaturity(IborIndex&amp;Tenor,AN2130,Trigger)</f>
        <v>54262</v>
      </c>
      <c r="AP2130" s="102" t="e">
        <f>_xll.qlIndexFixing($Z$5,AM2130,,Trigger)</f>
        <v>#VALUE!</v>
      </c>
      <c r="AQ2130" s="102">
        <f>_xll.qlIndexFixing($AR$1,AN2130,,Trigger)</f>
        <v>1.3828768687125514E-2</v>
      </c>
    </row>
    <row r="2131" spans="38:43" ht="11.25" customHeight="1" x14ac:dyDescent="0.25">
      <c r="AL2131" s="57" t="s">
        <v>44</v>
      </c>
      <c r="AM2131" s="56">
        <f>_xll.qlInterestRateIndexFixingDate(IborIndex&amp;Tenor,AN2131,Trigger)</f>
        <v>54235</v>
      </c>
      <c r="AN2131" s="56">
        <f>_xll.qlCalendarAdvance(Calendar,AN2130,AL2131,"f",,Trigger)</f>
        <v>54239</v>
      </c>
      <c r="AO2131" s="56">
        <f>_xll.qlInterestRateIndexMaturity(IborIndex&amp;Tenor,AN2131,Trigger)</f>
        <v>54270</v>
      </c>
      <c r="AP2131" s="102" t="e">
        <f>_xll.qlIndexFixing($Z$5,AM2131,,Trigger)</f>
        <v>#VALUE!</v>
      </c>
      <c r="AQ2131" s="102">
        <f>_xll.qlIndexFixing($AR$1,AN2131,,Trigger)</f>
        <v>1.3825645029450495E-2</v>
      </c>
    </row>
    <row r="2132" spans="38:43" ht="11.25" customHeight="1" x14ac:dyDescent="0.25">
      <c r="AL2132" s="57" t="s">
        <v>44</v>
      </c>
      <c r="AM2132" s="56">
        <f>_xll.qlInterestRateIndexFixingDate(IborIndex&amp;Tenor,AN2132,Trigger)</f>
        <v>54242</v>
      </c>
      <c r="AN2132" s="56">
        <f>_xll.qlCalendarAdvance(Calendar,AN2131,AL2132,"f",,Trigger)</f>
        <v>54246</v>
      </c>
      <c r="AO2132" s="56">
        <f>_xll.qlInterestRateIndexMaturity(IborIndex&amp;Tenor,AN2132,Trigger)</f>
        <v>54277</v>
      </c>
      <c r="AP2132" s="102" t="e">
        <f>_xll.qlIndexFixing($Z$5,AM2132,,Trigger)</f>
        <v>#VALUE!</v>
      </c>
      <c r="AQ2132" s="102">
        <f>_xll.qlIndexFixing($AR$1,AN2132,,Trigger)</f>
        <v>1.3822505953898501E-2</v>
      </c>
    </row>
    <row r="2133" spans="38:43" ht="11.25" customHeight="1" x14ac:dyDescent="0.25">
      <c r="AL2133" s="57" t="s">
        <v>44</v>
      </c>
      <c r="AM2133" s="56">
        <f>_xll.qlInterestRateIndexFixingDate(IborIndex&amp;Tenor,AN2133,Trigger)</f>
        <v>54249</v>
      </c>
      <c r="AN2133" s="56">
        <f>_xll.qlCalendarAdvance(Calendar,AN2132,AL2133,"f",,Trigger)</f>
        <v>54253</v>
      </c>
      <c r="AO2133" s="56">
        <f>_xll.qlInterestRateIndexMaturity(IborIndex&amp;Tenor,AN2133,Trigger)</f>
        <v>54284</v>
      </c>
      <c r="AP2133" s="102" t="e">
        <f>_xll.qlIndexFixing($Z$5,AM2133,,Trigger)</f>
        <v>#VALUE!</v>
      </c>
      <c r="AQ2133" s="102">
        <f>_xll.qlIndexFixing($AR$1,AN2133,,Trigger)</f>
        <v>1.381935144260632E-2</v>
      </c>
    </row>
    <row r="2134" spans="38:43" ht="11.25" customHeight="1" x14ac:dyDescent="0.25">
      <c r="AL2134" s="57" t="s">
        <v>44</v>
      </c>
      <c r="AM2134" s="56">
        <f>_xll.qlInterestRateIndexFixingDate(IborIndex&amp;Tenor,AN2134,Trigger)</f>
        <v>54256</v>
      </c>
      <c r="AN2134" s="56">
        <f>_xll.qlCalendarAdvance(Calendar,AN2133,AL2134,"f",,Trigger)</f>
        <v>54260</v>
      </c>
      <c r="AO2134" s="56">
        <f>_xll.qlInterestRateIndexMaturity(IborIndex&amp;Tenor,AN2134,Trigger)</f>
        <v>54291</v>
      </c>
      <c r="AP2134" s="102" t="e">
        <f>_xll.qlIndexFixing($Z$5,AM2134,,Trigger)</f>
        <v>#VALUE!</v>
      </c>
      <c r="AQ2134" s="102">
        <f>_xll.qlIndexFixing($AR$1,AN2134,,Trigger)</f>
        <v>1.3816181477690759E-2</v>
      </c>
    </row>
    <row r="2135" spans="38:43" ht="11.25" customHeight="1" x14ac:dyDescent="0.25">
      <c r="AL2135" s="57" t="s">
        <v>44</v>
      </c>
      <c r="AM2135" s="56">
        <f>_xll.qlInterestRateIndexFixingDate(IborIndex&amp;Tenor,AN2135,Trigger)</f>
        <v>54263</v>
      </c>
      <c r="AN2135" s="56">
        <f>_xll.qlCalendarAdvance(Calendar,AN2134,AL2135,"f",,Trigger)</f>
        <v>54267</v>
      </c>
      <c r="AO2135" s="56">
        <f>_xll.qlInterestRateIndexMaturity(IborIndex&amp;Tenor,AN2135,Trigger)</f>
        <v>54298</v>
      </c>
      <c r="AP2135" s="102" t="e">
        <f>_xll.qlIndexFixing($Z$5,AM2135,,Trigger)</f>
        <v>#VALUE!</v>
      </c>
      <c r="AQ2135" s="102">
        <f>_xll.qlIndexFixing($AR$1,AN2135,,Trigger)</f>
        <v>1.3812996041288605E-2</v>
      </c>
    </row>
    <row r="2136" spans="38:43" ht="11.25" customHeight="1" x14ac:dyDescent="0.25">
      <c r="AL2136" s="57" t="s">
        <v>44</v>
      </c>
      <c r="AM2136" s="56">
        <f>_xll.qlInterestRateIndexFixingDate(IborIndex&amp;Tenor,AN2136,Trigger)</f>
        <v>54270</v>
      </c>
      <c r="AN2136" s="56">
        <f>_xll.qlCalendarAdvance(Calendar,AN2135,AL2136,"f",,Trigger)</f>
        <v>54274</v>
      </c>
      <c r="AO2136" s="56">
        <f>_xll.qlInterestRateIndexMaturity(IborIndex&amp;Tenor,AN2136,Trigger)</f>
        <v>54305</v>
      </c>
      <c r="AP2136" s="102" t="e">
        <f>_xll.qlIndexFixing($Z$5,AM2136,,Trigger)</f>
        <v>#VALUE!</v>
      </c>
      <c r="AQ2136" s="102">
        <f>_xll.qlIndexFixing($AR$1,AN2136,,Trigger)</f>
        <v>1.3809795115531653E-2</v>
      </c>
    </row>
    <row r="2137" spans="38:43" ht="11.25" customHeight="1" x14ac:dyDescent="0.25">
      <c r="AL2137" s="57" t="s">
        <v>44</v>
      </c>
      <c r="AM2137" s="56">
        <f>_xll.qlInterestRateIndexFixingDate(IborIndex&amp;Tenor,AN2137,Trigger)</f>
        <v>54277</v>
      </c>
      <c r="AN2137" s="56">
        <f>_xll.qlCalendarAdvance(Calendar,AN2136,AL2137,"f",,Trigger)</f>
        <v>54281</v>
      </c>
      <c r="AO2137" s="56">
        <f>_xll.qlInterestRateIndexMaturity(IborIndex&amp;Tenor,AN2137,Trigger)</f>
        <v>54312</v>
      </c>
      <c r="AP2137" s="102" t="e">
        <f>_xll.qlIndexFixing($Z$5,AM2137,,Trigger)</f>
        <v>#VALUE!</v>
      </c>
      <c r="AQ2137" s="102">
        <f>_xll.qlIndexFixing($AR$1,AN2137,,Trigger)</f>
        <v>1.3806578682544202E-2</v>
      </c>
    </row>
    <row r="2138" spans="38:43" ht="11.25" customHeight="1" x14ac:dyDescent="0.25">
      <c r="AL2138" s="57" t="s">
        <v>44</v>
      </c>
      <c r="AM2138" s="56">
        <f>_xll.qlInterestRateIndexFixingDate(IborIndex&amp;Tenor,AN2138,Trigger)</f>
        <v>54284</v>
      </c>
      <c r="AN2138" s="56">
        <f>_xll.qlCalendarAdvance(Calendar,AN2137,AL2138,"f",,Trigger)</f>
        <v>54288</v>
      </c>
      <c r="AO2138" s="56">
        <f>_xll.qlInterestRateIndexMaturity(IborIndex&amp;Tenor,AN2138,Trigger)</f>
        <v>54319</v>
      </c>
      <c r="AP2138" s="102" t="e">
        <f>_xll.qlIndexFixing($Z$5,AM2138,,Trigger)</f>
        <v>#VALUE!</v>
      </c>
      <c r="AQ2138" s="102">
        <f>_xll.qlIndexFixing($AR$1,AN2138,,Trigger)</f>
        <v>1.3803346724458043E-2</v>
      </c>
    </row>
    <row r="2139" spans="38:43" ht="11.25" customHeight="1" x14ac:dyDescent="0.25">
      <c r="AL2139" s="57" t="s">
        <v>44</v>
      </c>
      <c r="AM2139" s="56">
        <f>_xll.qlInterestRateIndexFixingDate(IborIndex&amp;Tenor,AN2139,Trigger)</f>
        <v>54291</v>
      </c>
      <c r="AN2139" s="56">
        <f>_xll.qlCalendarAdvance(Calendar,AN2138,AL2139,"f",,Trigger)</f>
        <v>54295</v>
      </c>
      <c r="AO2139" s="56">
        <f>_xll.qlInterestRateIndexMaturity(IborIndex&amp;Tenor,AN2139,Trigger)</f>
        <v>54326</v>
      </c>
      <c r="AP2139" s="102" t="e">
        <f>_xll.qlIndexFixing($Z$5,AM2139,,Trigger)</f>
        <v>#VALUE!</v>
      </c>
      <c r="AQ2139" s="102">
        <f>_xll.qlIndexFixing($AR$1,AN2139,,Trigger)</f>
        <v>1.3800099223397477E-2</v>
      </c>
    </row>
    <row r="2140" spans="38:43" ht="11.25" customHeight="1" x14ac:dyDescent="0.25">
      <c r="AL2140" s="57" t="s">
        <v>44</v>
      </c>
      <c r="AM2140" s="56">
        <f>_xll.qlInterestRateIndexFixingDate(IborIndex&amp;Tenor,AN2140,Trigger)</f>
        <v>54298</v>
      </c>
      <c r="AN2140" s="56">
        <f>_xll.qlCalendarAdvance(Calendar,AN2139,AL2140,"f",,Trigger)</f>
        <v>54302</v>
      </c>
      <c r="AO2140" s="56">
        <f>_xll.qlInterestRateIndexMaturity(IborIndex&amp;Tenor,AN2140,Trigger)</f>
        <v>54332</v>
      </c>
      <c r="AP2140" s="102" t="e">
        <f>_xll.qlIndexFixing($Z$5,AM2140,,Trigger)</f>
        <v>#VALUE!</v>
      </c>
      <c r="AQ2140" s="102">
        <f>_xll.qlIndexFixing($AR$1,AN2140,,Trigger)</f>
        <v>1.3796836161496795E-2</v>
      </c>
    </row>
    <row r="2141" spans="38:43" ht="11.25" customHeight="1" x14ac:dyDescent="0.25">
      <c r="AL2141" s="57" t="s">
        <v>44</v>
      </c>
      <c r="AM2141" s="56">
        <f>_xll.qlInterestRateIndexFixingDate(IborIndex&amp;Tenor,AN2141,Trigger)</f>
        <v>54305</v>
      </c>
      <c r="AN2141" s="56">
        <f>_xll.qlCalendarAdvance(Calendar,AN2140,AL2141,"f",,Trigger)</f>
        <v>54309</v>
      </c>
      <c r="AO2141" s="56">
        <f>_xll.qlInterestRateIndexMaturity(IborIndex&amp;Tenor,AN2141,Trigger)</f>
        <v>54339</v>
      </c>
      <c r="AP2141" s="102" t="e">
        <f>_xll.qlIndexFixing($Z$5,AM2141,,Trigger)</f>
        <v>#VALUE!</v>
      </c>
      <c r="AQ2141" s="102">
        <f>_xll.qlIndexFixing($AR$1,AN2141,,Trigger)</f>
        <v>1.3793557520887789E-2</v>
      </c>
    </row>
    <row r="2142" spans="38:43" ht="11.25" customHeight="1" x14ac:dyDescent="0.25">
      <c r="AL2142" s="57" t="s">
        <v>44</v>
      </c>
      <c r="AM2142" s="56">
        <f>_xll.qlInterestRateIndexFixingDate(IborIndex&amp;Tenor,AN2142,Trigger)</f>
        <v>54312</v>
      </c>
      <c r="AN2142" s="56">
        <f>_xll.qlCalendarAdvance(Calendar,AN2141,AL2142,"f",,Trigger)</f>
        <v>54316</v>
      </c>
      <c r="AO2142" s="56">
        <f>_xll.qlInterestRateIndexMaturity(IborIndex&amp;Tenor,AN2142,Trigger)</f>
        <v>54346</v>
      </c>
      <c r="AP2142" s="102" t="e">
        <f>_xll.qlIndexFixing($Z$5,AM2142,,Trigger)</f>
        <v>#VALUE!</v>
      </c>
      <c r="AQ2142" s="102">
        <f>_xll.qlIndexFixing($AR$1,AN2142,,Trigger)</f>
        <v>1.3790263283694759E-2</v>
      </c>
    </row>
    <row r="2143" spans="38:43" ht="11.25" customHeight="1" x14ac:dyDescent="0.25">
      <c r="AL2143" s="57" t="s">
        <v>44</v>
      </c>
      <c r="AM2143" s="56">
        <f>_xll.qlInterestRateIndexFixingDate(IborIndex&amp;Tenor,AN2143,Trigger)</f>
        <v>54319</v>
      </c>
      <c r="AN2143" s="56">
        <f>_xll.qlCalendarAdvance(Calendar,AN2142,AL2143,"f",,Trigger)</f>
        <v>54323</v>
      </c>
      <c r="AO2143" s="56">
        <f>_xll.qlInterestRateIndexMaturity(IborIndex&amp;Tenor,AN2143,Trigger)</f>
        <v>54353</v>
      </c>
      <c r="AP2143" s="102" t="e">
        <f>_xll.qlIndexFixing($Z$5,AM2143,,Trigger)</f>
        <v>#VALUE!</v>
      </c>
      <c r="AQ2143" s="102">
        <f>_xll.qlIndexFixing($AR$1,AN2143,,Trigger)</f>
        <v>1.3786953432054494E-2</v>
      </c>
    </row>
    <row r="2144" spans="38:43" ht="11.25" customHeight="1" x14ac:dyDescent="0.25">
      <c r="AL2144" s="57" t="s">
        <v>44</v>
      </c>
      <c r="AM2144" s="56">
        <f>_xll.qlInterestRateIndexFixingDate(IborIndex&amp;Tenor,AN2144,Trigger)</f>
        <v>54326</v>
      </c>
      <c r="AN2144" s="56">
        <f>_xll.qlCalendarAdvance(Calendar,AN2143,AL2144,"f",,Trigger)</f>
        <v>54330</v>
      </c>
      <c r="AO2144" s="56">
        <f>_xll.qlInterestRateIndexMaturity(IborIndex&amp;Tenor,AN2144,Trigger)</f>
        <v>54360</v>
      </c>
      <c r="AP2144" s="102" t="e">
        <f>_xll.qlIndexFixing($Z$5,AM2144,,Trigger)</f>
        <v>#VALUE!</v>
      </c>
      <c r="AQ2144" s="102">
        <f>_xll.qlIndexFixing($AR$1,AN2144,,Trigger)</f>
        <v>1.3783627948086297E-2</v>
      </c>
    </row>
    <row r="2145" spans="38:43" ht="11.25" customHeight="1" x14ac:dyDescent="0.25">
      <c r="AL2145" s="57" t="s">
        <v>44</v>
      </c>
      <c r="AM2145" s="56">
        <f>_xll.qlInterestRateIndexFixingDate(IborIndex&amp;Tenor,AN2145,Trigger)</f>
        <v>54333</v>
      </c>
      <c r="AN2145" s="56">
        <f>_xll.qlCalendarAdvance(Calendar,AN2144,AL2145,"f",,Trigger)</f>
        <v>54337</v>
      </c>
      <c r="AO2145" s="56">
        <f>_xll.qlInterestRateIndexMaturity(IborIndex&amp;Tenor,AN2145,Trigger)</f>
        <v>54368</v>
      </c>
      <c r="AP2145" s="102" t="e">
        <f>_xll.qlIndexFixing($Z$5,AM2145,,Trigger)</f>
        <v>#VALUE!</v>
      </c>
      <c r="AQ2145" s="102">
        <f>_xll.qlIndexFixing($AR$1,AN2145,,Trigger)</f>
        <v>1.3780286813926956E-2</v>
      </c>
    </row>
    <row r="2146" spans="38:43" ht="11.25" customHeight="1" x14ac:dyDescent="0.25">
      <c r="AL2146" s="57" t="s">
        <v>44</v>
      </c>
      <c r="AM2146" s="56">
        <f>_xll.qlInterestRateIndexFixingDate(IborIndex&amp;Tenor,AN2146,Trigger)</f>
        <v>54340</v>
      </c>
      <c r="AN2146" s="56">
        <f>_xll.qlCalendarAdvance(Calendar,AN2145,AL2146,"f",,Trigger)</f>
        <v>54344</v>
      </c>
      <c r="AO2146" s="56">
        <f>_xll.qlInterestRateIndexMaturity(IborIndex&amp;Tenor,AN2146,Trigger)</f>
        <v>54375</v>
      </c>
      <c r="AP2146" s="102" t="e">
        <f>_xll.qlIndexFixing($Z$5,AM2146,,Trigger)</f>
        <v>#VALUE!</v>
      </c>
      <c r="AQ2146" s="102">
        <f>_xll.qlIndexFixing($AR$1,AN2146,,Trigger)</f>
        <v>1.3776930011708266E-2</v>
      </c>
    </row>
    <row r="2147" spans="38:43" ht="11.25" customHeight="1" x14ac:dyDescent="0.25">
      <c r="AL2147" s="57" t="s">
        <v>44</v>
      </c>
      <c r="AM2147" s="56">
        <f>_xll.qlInterestRateIndexFixingDate(IborIndex&amp;Tenor,AN2147,Trigger)</f>
        <v>54347</v>
      </c>
      <c r="AN2147" s="56">
        <f>_xll.qlCalendarAdvance(Calendar,AN2146,AL2147,"f",,Trigger)</f>
        <v>54351</v>
      </c>
      <c r="AO2147" s="56">
        <f>_xll.qlInterestRateIndexMaturity(IborIndex&amp;Tenor,AN2147,Trigger)</f>
        <v>54382</v>
      </c>
      <c r="AP2147" s="102" t="e">
        <f>_xll.qlIndexFixing($Z$5,AM2147,,Trigger)</f>
        <v>#VALUE!</v>
      </c>
      <c r="AQ2147" s="102">
        <f>_xll.qlIndexFixing($AR$1,AN2147,,Trigger)</f>
        <v>1.3773557523554525E-2</v>
      </c>
    </row>
    <row r="2148" spans="38:43" ht="11.25" customHeight="1" x14ac:dyDescent="0.25">
      <c r="AL2148" s="57" t="s">
        <v>44</v>
      </c>
      <c r="AM2148" s="56">
        <f>_xll.qlInterestRateIndexFixingDate(IborIndex&amp;Tenor,AN2148,Trigger)</f>
        <v>54354</v>
      </c>
      <c r="AN2148" s="56">
        <f>_xll.qlCalendarAdvance(Calendar,AN2147,AL2148,"f",,Trigger)</f>
        <v>54358</v>
      </c>
      <c r="AO2148" s="56">
        <f>_xll.qlInterestRateIndexMaturity(IborIndex&amp;Tenor,AN2148,Trigger)</f>
        <v>54389</v>
      </c>
      <c r="AP2148" s="102" t="e">
        <f>_xll.qlIndexFixing($Z$5,AM2148,,Trigger)</f>
        <v>#VALUE!</v>
      </c>
      <c r="AQ2148" s="102">
        <f>_xll.qlIndexFixing($AR$1,AN2148,,Trigger)</f>
        <v>1.3770169331600024E-2</v>
      </c>
    </row>
    <row r="2149" spans="38:43" ht="11.25" customHeight="1" x14ac:dyDescent="0.25">
      <c r="AL2149" s="57" t="s">
        <v>44</v>
      </c>
      <c r="AM2149" s="56">
        <f>_xll.qlInterestRateIndexFixingDate(IborIndex&amp;Tenor,AN2149,Trigger)</f>
        <v>54361</v>
      </c>
      <c r="AN2149" s="56">
        <f>_xll.qlCalendarAdvance(Calendar,AN2148,AL2149,"f",,Trigger)</f>
        <v>54365</v>
      </c>
      <c r="AO2149" s="56">
        <f>_xll.qlInterestRateIndexMaturity(IborIndex&amp;Tenor,AN2149,Trigger)</f>
        <v>54395</v>
      </c>
      <c r="AP2149" s="102" t="e">
        <f>_xll.qlIndexFixing($Z$5,AM2149,,Trigger)</f>
        <v>#VALUE!</v>
      </c>
      <c r="AQ2149" s="102">
        <f>_xll.qlIndexFixing($AR$1,AN2149,,Trigger)</f>
        <v>1.3766765417974058E-2</v>
      </c>
    </row>
    <row r="2150" spans="38:43" ht="11.25" customHeight="1" x14ac:dyDescent="0.25">
      <c r="AL2150" s="57" t="s">
        <v>44</v>
      </c>
      <c r="AM2150" s="56">
        <f>_xll.qlInterestRateIndexFixingDate(IborIndex&amp;Tenor,AN2150,Trigger)</f>
        <v>54368</v>
      </c>
      <c r="AN2150" s="56">
        <f>_xll.qlCalendarAdvance(Calendar,AN2149,AL2150,"f",,Trigger)</f>
        <v>54372</v>
      </c>
      <c r="AO2150" s="56">
        <f>_xll.qlInterestRateIndexMaturity(IborIndex&amp;Tenor,AN2150,Trigger)</f>
        <v>54402</v>
      </c>
      <c r="AP2150" s="102" t="e">
        <f>_xll.qlIndexFixing($Z$5,AM2150,,Trigger)</f>
        <v>#VALUE!</v>
      </c>
      <c r="AQ2150" s="102">
        <f>_xll.qlIndexFixing($AR$1,AN2150,,Trigger)</f>
        <v>1.3763345764805923E-2</v>
      </c>
    </row>
    <row r="2151" spans="38:43" ht="11.25" customHeight="1" x14ac:dyDescent="0.25">
      <c r="AL2151" s="57" t="s">
        <v>44</v>
      </c>
      <c r="AM2151" s="56">
        <f>_xll.qlInterestRateIndexFixingDate(IborIndex&amp;Tenor,AN2151,Trigger)</f>
        <v>54375</v>
      </c>
      <c r="AN2151" s="56">
        <f>_xll.qlCalendarAdvance(Calendar,AN2150,AL2151,"f",,Trigger)</f>
        <v>54379</v>
      </c>
      <c r="AO2151" s="56">
        <f>_xll.qlInterestRateIndexMaturity(IborIndex&amp;Tenor,AN2151,Trigger)</f>
        <v>54409</v>
      </c>
      <c r="AP2151" s="102" t="e">
        <f>_xll.qlIndexFixing($Z$5,AM2151,,Trigger)</f>
        <v>#VALUE!</v>
      </c>
      <c r="AQ2151" s="102">
        <f>_xll.qlIndexFixing($AR$1,AN2151,,Trigger)</f>
        <v>1.3759910354227411E-2</v>
      </c>
    </row>
    <row r="2152" spans="38:43" ht="11.25" customHeight="1" x14ac:dyDescent="0.25">
      <c r="AL2152" s="57" t="s">
        <v>44</v>
      </c>
      <c r="AM2152" s="56">
        <f>_xll.qlInterestRateIndexFixingDate(IborIndex&amp;Tenor,AN2152,Trigger)</f>
        <v>54382</v>
      </c>
      <c r="AN2152" s="56">
        <f>_xll.qlCalendarAdvance(Calendar,AN2151,AL2152,"f",,Trigger)</f>
        <v>54386</v>
      </c>
      <c r="AO2152" s="56">
        <f>_xll.qlInterestRateIndexMaturity(IborIndex&amp;Tenor,AN2152,Trigger)</f>
        <v>54416</v>
      </c>
      <c r="AP2152" s="102" t="e">
        <f>_xll.qlIndexFixing($Z$5,AM2152,,Trigger)</f>
        <v>#VALUE!</v>
      </c>
      <c r="AQ2152" s="102">
        <f>_xll.qlIndexFixing($AR$1,AN2152,,Trigger)</f>
        <v>1.3756459168370316E-2</v>
      </c>
    </row>
    <row r="2153" spans="38:43" ht="11.25" customHeight="1" x14ac:dyDescent="0.25">
      <c r="AL2153" s="57" t="s">
        <v>44</v>
      </c>
      <c r="AM2153" s="56">
        <f>_xll.qlInterestRateIndexFixingDate(IborIndex&amp;Tenor,AN2153,Trigger)</f>
        <v>54389</v>
      </c>
      <c r="AN2153" s="56">
        <f>_xll.qlCalendarAdvance(Calendar,AN2152,AL2153,"f",,Trigger)</f>
        <v>54393</v>
      </c>
      <c r="AO2153" s="56">
        <f>_xll.qlInterestRateIndexMaturity(IborIndex&amp;Tenor,AN2153,Trigger)</f>
        <v>54427</v>
      </c>
      <c r="AP2153" s="102" t="e">
        <f>_xll.qlIndexFixing($Z$5,AM2153,,Trigger)</f>
        <v>#VALUE!</v>
      </c>
      <c r="AQ2153" s="102">
        <f>_xll.qlIndexFixing($AR$1,AN2153,,Trigger)</f>
        <v>1.3752992189358937E-2</v>
      </c>
    </row>
    <row r="2154" spans="38:43" ht="11.25" customHeight="1" x14ac:dyDescent="0.25">
      <c r="AL2154" s="57" t="s">
        <v>44</v>
      </c>
      <c r="AM2154" s="56">
        <f>_xll.qlInterestRateIndexFixingDate(IborIndex&amp;Tenor,AN2154,Trigger)</f>
        <v>54396</v>
      </c>
      <c r="AN2154" s="56">
        <f>_xll.qlCalendarAdvance(Calendar,AN2153,AL2154,"f",,Trigger)</f>
        <v>54400</v>
      </c>
      <c r="AO2154" s="56">
        <f>_xll.qlInterestRateIndexMaturity(IborIndex&amp;Tenor,AN2154,Trigger)</f>
        <v>54431</v>
      </c>
      <c r="AP2154" s="102" t="e">
        <f>_xll.qlIndexFixing($Z$5,AM2154,,Trigger)</f>
        <v>#VALUE!</v>
      </c>
      <c r="AQ2154" s="102">
        <f>_xll.qlIndexFixing($AR$1,AN2154,,Trigger)</f>
        <v>1.374950939933256E-2</v>
      </c>
    </row>
    <row r="2155" spans="38:43" ht="11.25" customHeight="1" x14ac:dyDescent="0.25">
      <c r="AL2155" s="57" t="s">
        <v>44</v>
      </c>
      <c r="AM2155" s="56">
        <f>_xll.qlInterestRateIndexFixingDate(IborIndex&amp;Tenor,AN2155,Trigger)</f>
        <v>54403</v>
      </c>
      <c r="AN2155" s="56">
        <f>_xll.qlCalendarAdvance(Calendar,AN2154,AL2155,"f",,Trigger)</f>
        <v>54407</v>
      </c>
      <c r="AO2155" s="56">
        <f>_xll.qlInterestRateIndexMaturity(IborIndex&amp;Tenor,AN2155,Trigger)</f>
        <v>54438</v>
      </c>
      <c r="AP2155" s="102" t="e">
        <f>_xll.qlIndexFixing($Z$5,AM2155,,Trigger)</f>
        <v>#VALUE!</v>
      </c>
      <c r="AQ2155" s="102">
        <f>_xll.qlIndexFixing($AR$1,AN2155,,Trigger)</f>
        <v>1.3746010780415485E-2</v>
      </c>
    </row>
    <row r="2156" spans="38:43" ht="11.25" customHeight="1" x14ac:dyDescent="0.25">
      <c r="AL2156" s="57" t="s">
        <v>44</v>
      </c>
      <c r="AM2156" s="56">
        <f>_xll.qlInterestRateIndexFixingDate(IborIndex&amp;Tenor,AN2156,Trigger)</f>
        <v>54410</v>
      </c>
      <c r="AN2156" s="56">
        <f>_xll.qlCalendarAdvance(Calendar,AN2155,AL2156,"f",,Trigger)</f>
        <v>54414</v>
      </c>
      <c r="AO2156" s="56">
        <f>_xll.qlInterestRateIndexMaturity(IborIndex&amp;Tenor,AN2156,Trigger)</f>
        <v>54445</v>
      </c>
      <c r="AP2156" s="102" t="e">
        <f>_xll.qlIndexFixing($Z$5,AM2156,,Trigger)</f>
        <v>#VALUE!</v>
      </c>
      <c r="AQ2156" s="102">
        <f>_xll.qlIndexFixing($AR$1,AN2156,,Trigger)</f>
        <v>1.3742496314746999E-2</v>
      </c>
    </row>
    <row r="2157" spans="38:43" ht="11.25" customHeight="1" x14ac:dyDescent="0.25">
      <c r="AL2157" s="57" t="s">
        <v>44</v>
      </c>
      <c r="AM2157" s="56">
        <f>_xll.qlInterestRateIndexFixingDate(IborIndex&amp;Tenor,AN2157,Trigger)</f>
        <v>54416</v>
      </c>
      <c r="AN2157" s="56">
        <f>_xll.qlCalendarAdvance(Calendar,AN2156,AL2157,"f",,Trigger)</f>
        <v>54421</v>
      </c>
      <c r="AO2157" s="56">
        <f>_xll.qlInterestRateIndexMaturity(IborIndex&amp;Tenor,AN2157,Trigger)</f>
        <v>54452</v>
      </c>
      <c r="AP2157" s="102" t="e">
        <f>_xll.qlIndexFixing($Z$5,AM2157,,Trigger)</f>
        <v>#VALUE!</v>
      </c>
      <c r="AQ2157" s="102">
        <f>_xll.qlIndexFixing($AR$1,AN2157,,Trigger)</f>
        <v>1.3738940057677828E-2</v>
      </c>
    </row>
    <row r="2158" spans="38:43" ht="11.25" customHeight="1" x14ac:dyDescent="0.25">
      <c r="AL2158" s="57" t="s">
        <v>44</v>
      </c>
      <c r="AM2158" s="56">
        <f>_xll.qlInterestRateIndexFixingDate(IborIndex&amp;Tenor,AN2158,Trigger)</f>
        <v>54423</v>
      </c>
      <c r="AN2158" s="56">
        <f>_xll.qlCalendarAdvance(Calendar,AN2157,AL2158,"f",,Trigger)</f>
        <v>54428</v>
      </c>
      <c r="AO2158" s="56">
        <f>_xll.qlInterestRateIndexMaturity(IborIndex&amp;Tenor,AN2158,Trigger)</f>
        <v>54459</v>
      </c>
      <c r="AP2158" s="102" t="e">
        <f>_xll.qlIndexFixing($Z$5,AM2158,,Trigger)</f>
        <v>#VALUE!</v>
      </c>
      <c r="AQ2158" s="102">
        <f>_xll.qlIndexFixing($AR$1,AN2158,,Trigger)</f>
        <v>1.3735419771647994E-2</v>
      </c>
    </row>
    <row r="2159" spans="38:43" ht="11.25" customHeight="1" x14ac:dyDescent="0.25">
      <c r="AL2159" s="57" t="s">
        <v>44</v>
      </c>
      <c r="AM2159" s="56">
        <f>_xll.qlInterestRateIndexFixingDate(IborIndex&amp;Tenor,AN2159,Trigger)</f>
        <v>54431</v>
      </c>
      <c r="AN2159" s="56">
        <f>_xll.qlCalendarAdvance(Calendar,AN2158,AL2159,"f",,Trigger)</f>
        <v>54435</v>
      </c>
      <c r="AO2159" s="56">
        <f>_xll.qlInterestRateIndexMaturity(IborIndex&amp;Tenor,AN2159,Trigger)</f>
        <v>54466</v>
      </c>
      <c r="AP2159" s="102" t="e">
        <f>_xll.qlIndexFixing($Z$5,AM2159,,Trigger)</f>
        <v>#VALUE!</v>
      </c>
      <c r="AQ2159" s="102">
        <f>_xll.qlIndexFixing($AR$1,AN2159,,Trigger)</f>
        <v>1.3731857658491053E-2</v>
      </c>
    </row>
    <row r="2160" spans="38:43" ht="11.25" customHeight="1" x14ac:dyDescent="0.25">
      <c r="AL2160" s="57" t="s">
        <v>44</v>
      </c>
      <c r="AM2160" s="56">
        <f>_xll.qlInterestRateIndexFixingDate(IborIndex&amp;Tenor,AN2160,Trigger)</f>
        <v>54438</v>
      </c>
      <c r="AN2160" s="56">
        <f>_xll.qlCalendarAdvance(Calendar,AN2159,AL2160,"f",,Trigger)</f>
        <v>54442</v>
      </c>
      <c r="AO2160" s="56">
        <f>_xll.qlInterestRateIndexMaturity(IborIndex&amp;Tenor,AN2160,Trigger)</f>
        <v>54473</v>
      </c>
      <c r="AP2160" s="102" t="e">
        <f>_xll.qlIndexFixing($Z$5,AM2160,,Trigger)</f>
        <v>#VALUE!</v>
      </c>
      <c r="AQ2160" s="102">
        <f>_xll.qlIndexFixing($AR$1,AN2160,,Trigger)</f>
        <v>1.3728279627099882E-2</v>
      </c>
    </row>
    <row r="2161" spans="38:43" ht="11.25" customHeight="1" x14ac:dyDescent="0.25">
      <c r="AL2161" s="57" t="s">
        <v>44</v>
      </c>
      <c r="AM2161" s="56">
        <f>_xll.qlInterestRateIndexFixingDate(IborIndex&amp;Tenor,AN2161,Trigger)</f>
        <v>54445</v>
      </c>
      <c r="AN2161" s="56">
        <f>_xll.qlCalendarAdvance(Calendar,AN2160,AL2161,"f",,Trigger)</f>
        <v>54449</v>
      </c>
      <c r="AO2161" s="56">
        <f>_xll.qlInterestRateIndexMaturity(IborIndex&amp;Tenor,AN2161,Trigger)</f>
        <v>54480</v>
      </c>
      <c r="AP2161" s="102" t="e">
        <f>_xll.qlIndexFixing($Z$5,AM2161,,Trigger)</f>
        <v>#VALUE!</v>
      </c>
      <c r="AQ2161" s="102">
        <f>_xll.qlIndexFixing($AR$1,AN2161,,Trigger)</f>
        <v>1.3724675018089638E-2</v>
      </c>
    </row>
    <row r="2162" spans="38:43" ht="11.25" customHeight="1" x14ac:dyDescent="0.25">
      <c r="AL2162" s="57" t="s">
        <v>44</v>
      </c>
      <c r="AM2162" s="56">
        <f>_xll.qlInterestRateIndexFixingDate(IborIndex&amp;Tenor,AN2162,Trigger)</f>
        <v>54452</v>
      </c>
      <c r="AN2162" s="56">
        <f>_xll.qlCalendarAdvance(Calendar,AN2161,AL2162,"f",,Trigger)</f>
        <v>54456</v>
      </c>
      <c r="AO2162" s="56">
        <f>_xll.qlInterestRateIndexMaturity(IborIndex&amp;Tenor,AN2162,Trigger)</f>
        <v>54484</v>
      </c>
      <c r="AP2162" s="102" t="e">
        <f>_xll.qlIndexFixing($Z$5,AM2162,,Trigger)</f>
        <v>#VALUE!</v>
      </c>
      <c r="AQ2162" s="102">
        <f>_xll.qlIndexFixing($AR$1,AN2162,,Trigger)</f>
        <v>1.3721066419318806E-2</v>
      </c>
    </row>
    <row r="2163" spans="38:43" ht="11.25" customHeight="1" x14ac:dyDescent="0.25">
      <c r="AL2163" s="57" t="s">
        <v>44</v>
      </c>
      <c r="AM2163" s="56">
        <f>_xll.qlInterestRateIndexFixingDate(IborIndex&amp;Tenor,AN2163,Trigger)</f>
        <v>54459</v>
      </c>
      <c r="AN2163" s="56">
        <f>_xll.qlCalendarAdvance(Calendar,AN2162,AL2163,"f",,Trigger)</f>
        <v>54463</v>
      </c>
      <c r="AO2163" s="56">
        <f>_xll.qlInterestRateIndexMaturity(IborIndex&amp;Tenor,AN2163,Trigger)</f>
        <v>54491</v>
      </c>
      <c r="AP2163" s="102" t="e">
        <f>_xll.qlIndexFixing($Z$5,AM2163,,Trigger)</f>
        <v>#VALUE!</v>
      </c>
      <c r="AQ2163" s="102">
        <f>_xll.qlIndexFixing($AR$1,AN2163,,Trigger)</f>
        <v>1.3717445646560047E-2</v>
      </c>
    </row>
    <row r="2164" spans="38:43" ht="11.25" customHeight="1" x14ac:dyDescent="0.25">
      <c r="AL2164" s="57" t="s">
        <v>44</v>
      </c>
      <c r="AM2164" s="56">
        <f>_xll.qlInterestRateIndexFixingDate(IborIndex&amp;Tenor,AN2164,Trigger)</f>
        <v>54466</v>
      </c>
      <c r="AN2164" s="56">
        <f>_xll.qlCalendarAdvance(Calendar,AN2163,AL2164,"f",,Trigger)</f>
        <v>54470</v>
      </c>
      <c r="AO2164" s="56">
        <f>_xll.qlInterestRateIndexMaturity(IborIndex&amp;Tenor,AN2164,Trigger)</f>
        <v>54498</v>
      </c>
      <c r="AP2164" s="102" t="e">
        <f>_xll.qlIndexFixing($Z$5,AM2164,,Trigger)</f>
        <v>#VALUE!</v>
      </c>
      <c r="AQ2164" s="102">
        <f>_xll.qlIndexFixing($AR$1,AN2164,,Trigger)</f>
        <v>1.3713808891482961E-2</v>
      </c>
    </row>
    <row r="2165" spans="38:43" ht="11.25" customHeight="1" x14ac:dyDescent="0.25">
      <c r="AL2165" s="57" t="s">
        <v>44</v>
      </c>
      <c r="AM2165" s="56">
        <f>_xll.qlInterestRateIndexFixingDate(IborIndex&amp;Tenor,AN2165,Trigger)</f>
        <v>54473</v>
      </c>
      <c r="AN2165" s="56">
        <f>_xll.qlCalendarAdvance(Calendar,AN2164,AL2165,"f",,Trigger)</f>
        <v>54477</v>
      </c>
      <c r="AO2165" s="56">
        <f>_xll.qlInterestRateIndexMaturity(IborIndex&amp;Tenor,AN2165,Trigger)</f>
        <v>54505</v>
      </c>
      <c r="AP2165" s="102" t="e">
        <f>_xll.qlIndexFixing($Z$5,AM2165,,Trigger)</f>
        <v>#VALUE!</v>
      </c>
      <c r="AQ2165" s="102">
        <f>_xll.qlIndexFixing($AR$1,AN2165,,Trigger)</f>
        <v>1.3710156136227549E-2</v>
      </c>
    </row>
    <row r="2166" spans="38:43" ht="11.25" customHeight="1" x14ac:dyDescent="0.25">
      <c r="AL2166" s="57" t="s">
        <v>44</v>
      </c>
      <c r="AM2166" s="56">
        <f>_xll.qlInterestRateIndexFixingDate(IborIndex&amp;Tenor,AN2166,Trigger)</f>
        <v>54480</v>
      </c>
      <c r="AN2166" s="56">
        <f>_xll.qlCalendarAdvance(Calendar,AN2165,AL2166,"f",,Trigger)</f>
        <v>54484</v>
      </c>
      <c r="AO2166" s="56">
        <f>_xll.qlInterestRateIndexMaturity(IborIndex&amp;Tenor,AN2166,Trigger)</f>
        <v>54515</v>
      </c>
      <c r="AP2166" s="102" t="e">
        <f>_xll.qlIndexFixing($Z$5,AM2166,,Trigger)</f>
        <v>#VALUE!</v>
      </c>
      <c r="AQ2166" s="102">
        <f>_xll.qlIndexFixing($AR$1,AN2166,,Trigger)</f>
        <v>1.3706476155219416E-2</v>
      </c>
    </row>
    <row r="2167" spans="38:43" ht="11.25" customHeight="1" x14ac:dyDescent="0.25">
      <c r="AL2167" s="57" t="s">
        <v>44</v>
      </c>
      <c r="AM2167" s="56">
        <f>_xll.qlInterestRateIndexFixingDate(IborIndex&amp;Tenor,AN2167,Trigger)</f>
        <v>54487</v>
      </c>
      <c r="AN2167" s="56">
        <f>_xll.qlCalendarAdvance(Calendar,AN2166,AL2167,"f",,Trigger)</f>
        <v>54491</v>
      </c>
      <c r="AO2167" s="56">
        <f>_xll.qlInterestRateIndexMaturity(IborIndex&amp;Tenor,AN2167,Trigger)</f>
        <v>54522</v>
      </c>
      <c r="AP2167" s="102" t="e">
        <f>_xll.qlIndexFixing($Z$5,AM2167,,Trigger)</f>
        <v>#VALUE!</v>
      </c>
      <c r="AQ2167" s="102">
        <f>_xll.qlIndexFixing($AR$1,AN2167,,Trigger)</f>
        <v>1.3702786195881334E-2</v>
      </c>
    </row>
    <row r="2168" spans="38:43" ht="11.25" customHeight="1" x14ac:dyDescent="0.25">
      <c r="AL2168" s="57" t="s">
        <v>44</v>
      </c>
      <c r="AM2168" s="56">
        <f>_xll.qlInterestRateIndexFixingDate(IborIndex&amp;Tenor,AN2168,Trigger)</f>
        <v>54494</v>
      </c>
      <c r="AN2168" s="56">
        <f>_xll.qlCalendarAdvance(Calendar,AN2167,AL2168,"f",,Trigger)</f>
        <v>54498</v>
      </c>
      <c r="AO2168" s="56">
        <f>_xll.qlInterestRateIndexMaturity(IborIndex&amp;Tenor,AN2168,Trigger)</f>
        <v>54533</v>
      </c>
      <c r="AP2168" s="102" t="e">
        <f>_xll.qlIndexFixing($Z$5,AM2168,,Trigger)</f>
        <v>#VALUE!</v>
      </c>
      <c r="AQ2168" s="102">
        <f>_xll.qlIndexFixing($AR$1,AN2168,,Trigger)</f>
        <v>1.369907448868769E-2</v>
      </c>
    </row>
    <row r="2169" spans="38:43" ht="11.25" customHeight="1" x14ac:dyDescent="0.25">
      <c r="AL2169" s="57" t="s">
        <v>44</v>
      </c>
      <c r="AM2169" s="56">
        <f>_xll.qlInterestRateIndexFixingDate(IborIndex&amp;Tenor,AN2169,Trigger)</f>
        <v>54501</v>
      </c>
      <c r="AN2169" s="56">
        <f>_xll.qlCalendarAdvance(Calendar,AN2168,AL2169,"f",,Trigger)</f>
        <v>54505</v>
      </c>
      <c r="AO2169" s="56">
        <f>_xll.qlInterestRateIndexMaturity(IborIndex&amp;Tenor,AN2169,Trigger)</f>
        <v>54536</v>
      </c>
      <c r="AP2169" s="102" t="e">
        <f>_xll.qlIndexFixing($Z$5,AM2169,,Trigger)</f>
        <v>#VALUE!</v>
      </c>
      <c r="AQ2169" s="102">
        <f>_xll.qlIndexFixing($AR$1,AN2169,,Trigger)</f>
        <v>1.3695358075792308E-2</v>
      </c>
    </row>
    <row r="2170" spans="38:43" ht="11.25" customHeight="1" x14ac:dyDescent="0.25">
      <c r="AL2170" s="57" t="s">
        <v>44</v>
      </c>
      <c r="AM2170" s="56">
        <f>_xll.qlInterestRateIndexFixingDate(IborIndex&amp;Tenor,AN2170,Trigger)</f>
        <v>54508</v>
      </c>
      <c r="AN2170" s="56">
        <f>_xll.qlCalendarAdvance(Calendar,AN2169,AL2170,"f",,Trigger)</f>
        <v>54512</v>
      </c>
      <c r="AO2170" s="56">
        <f>_xll.qlInterestRateIndexMaturity(IborIndex&amp;Tenor,AN2170,Trigger)</f>
        <v>54543</v>
      </c>
      <c r="AP2170" s="102" t="e">
        <f>_xll.qlIndexFixing($Z$5,AM2170,,Trigger)</f>
        <v>#VALUE!</v>
      </c>
      <c r="AQ2170" s="102">
        <f>_xll.qlIndexFixing($AR$1,AN2170,,Trigger)</f>
        <v>1.3691619879309946E-2</v>
      </c>
    </row>
    <row r="2171" spans="38:43" ht="11.25" customHeight="1" x14ac:dyDescent="0.25">
      <c r="AL2171" s="57" t="s">
        <v>44</v>
      </c>
      <c r="AM2171" s="56">
        <f>_xll.qlInterestRateIndexFixingDate(IborIndex&amp;Tenor,AN2171,Trigger)</f>
        <v>54515</v>
      </c>
      <c r="AN2171" s="56">
        <f>_xll.qlCalendarAdvance(Calendar,AN2170,AL2171,"f",,Trigger)</f>
        <v>54519</v>
      </c>
      <c r="AO2171" s="56">
        <f>_xll.qlInterestRateIndexMaturity(IborIndex&amp;Tenor,AN2171,Trigger)</f>
        <v>54549</v>
      </c>
      <c r="AP2171" s="102" t="e">
        <f>_xll.qlIndexFixing($Z$5,AM2171,,Trigger)</f>
        <v>#VALUE!</v>
      </c>
      <c r="AQ2171" s="102">
        <f>_xll.qlIndexFixing($AR$1,AN2171,,Trigger)</f>
        <v>1.3687865568043078E-2</v>
      </c>
    </row>
    <row r="2172" spans="38:43" ht="11.25" customHeight="1" x14ac:dyDescent="0.25">
      <c r="AL2172" s="57" t="s">
        <v>44</v>
      </c>
      <c r="AM2172" s="56">
        <f>_xll.qlInterestRateIndexFixingDate(IborIndex&amp;Tenor,AN2172,Trigger)</f>
        <v>54522</v>
      </c>
      <c r="AN2172" s="56">
        <f>_xll.qlCalendarAdvance(Calendar,AN2171,AL2172,"f",,Trigger)</f>
        <v>54526</v>
      </c>
      <c r="AO2172" s="56">
        <f>_xll.qlInterestRateIndexMaturity(IborIndex&amp;Tenor,AN2172,Trigger)</f>
        <v>54556</v>
      </c>
      <c r="AP2172" s="102" t="e">
        <f>_xll.qlIndexFixing($Z$5,AM2172,,Trigger)</f>
        <v>#VALUE!</v>
      </c>
      <c r="AQ2172" s="102">
        <f>_xll.qlIndexFixing($AR$1,AN2172,,Trigger)</f>
        <v>1.3684095124128492E-2</v>
      </c>
    </row>
    <row r="2173" spans="38:43" ht="11.25" customHeight="1" x14ac:dyDescent="0.25">
      <c r="AL2173" s="57" t="s">
        <v>44</v>
      </c>
      <c r="AM2173" s="56">
        <f>_xll.qlInterestRateIndexFixingDate(IborIndex&amp;Tenor,AN2173,Trigger)</f>
        <v>54527</v>
      </c>
      <c r="AN2173" s="56">
        <f>_xll.qlCalendarAdvance(Calendar,AN2172,AL2173,"f",,Trigger)</f>
        <v>54533</v>
      </c>
      <c r="AO2173" s="56">
        <f>_xll.qlInterestRateIndexMaturity(IborIndex&amp;Tenor,AN2173,Trigger)</f>
        <v>54563</v>
      </c>
      <c r="AP2173" s="102" t="e">
        <f>_xll.qlIndexFixing($Z$5,AM2173,,Trigger)</f>
        <v>#VALUE!</v>
      </c>
      <c r="AQ2173" s="102">
        <f>_xll.qlIndexFixing($AR$1,AN2173,,Trigger)</f>
        <v>1.3680308529695484E-2</v>
      </c>
    </row>
    <row r="2174" spans="38:43" ht="11.25" customHeight="1" x14ac:dyDescent="0.25">
      <c r="AL2174" s="57" t="s">
        <v>44</v>
      </c>
      <c r="AM2174" s="56">
        <f>_xll.qlInterestRateIndexFixingDate(IborIndex&amp;Tenor,AN2174,Trigger)</f>
        <v>54536</v>
      </c>
      <c r="AN2174" s="56">
        <f>_xll.qlCalendarAdvance(Calendar,AN2173,AL2174,"f",,Trigger)</f>
        <v>54540</v>
      </c>
      <c r="AO2174" s="56">
        <f>_xll.qlInterestRateIndexMaturity(IborIndex&amp;Tenor,AN2174,Trigger)</f>
        <v>54570</v>
      </c>
      <c r="AP2174" s="102" t="e">
        <f>_xll.qlIndexFixing($Z$5,AM2174,,Trigger)</f>
        <v>#VALUE!</v>
      </c>
      <c r="AQ2174" s="102">
        <f>_xll.qlIndexFixing($AR$1,AN2174,,Trigger)</f>
        <v>1.3676505766873348E-2</v>
      </c>
    </row>
    <row r="2175" spans="38:43" ht="11.25" customHeight="1" x14ac:dyDescent="0.25">
      <c r="AL2175" s="57" t="s">
        <v>44</v>
      </c>
      <c r="AM2175" s="56">
        <f>_xll.qlInterestRateIndexFixingDate(IborIndex&amp;Tenor,AN2175,Trigger)</f>
        <v>54543</v>
      </c>
      <c r="AN2175" s="56">
        <f>_xll.qlCalendarAdvance(Calendar,AN2174,AL2175,"f",,Trigger)</f>
        <v>54547</v>
      </c>
      <c r="AO2175" s="56">
        <f>_xll.qlInterestRateIndexMaturity(IborIndex&amp;Tenor,AN2175,Trigger)</f>
        <v>54578</v>
      </c>
      <c r="AP2175" s="102" t="e">
        <f>_xll.qlIndexFixing($Z$5,AM2175,,Trigger)</f>
        <v>#VALUE!</v>
      </c>
      <c r="AQ2175" s="102">
        <f>_xll.qlIndexFixing($AR$1,AN2175,,Trigger)</f>
        <v>1.3672686817796376E-2</v>
      </c>
    </row>
    <row r="2176" spans="38:43" ht="11.25" customHeight="1" x14ac:dyDescent="0.25">
      <c r="AL2176" s="57" t="s">
        <v>44</v>
      </c>
      <c r="AM2176" s="56">
        <f>_xll.qlInterestRateIndexFixingDate(IborIndex&amp;Tenor,AN2176,Trigger)</f>
        <v>54550</v>
      </c>
      <c r="AN2176" s="56">
        <f>_xll.qlCalendarAdvance(Calendar,AN2175,AL2176,"f",,Trigger)</f>
        <v>54554</v>
      </c>
      <c r="AO2176" s="56">
        <f>_xll.qlInterestRateIndexMaturity(IborIndex&amp;Tenor,AN2176,Trigger)</f>
        <v>54585</v>
      </c>
      <c r="AP2176" s="102" t="e">
        <f>_xll.qlIndexFixing($Z$5,AM2176,,Trigger)</f>
        <v>#VALUE!</v>
      </c>
      <c r="AQ2176" s="102">
        <f>_xll.qlIndexFixing($AR$1,AN2176,,Trigger)</f>
        <v>1.3668851664598858E-2</v>
      </c>
    </row>
    <row r="2177" spans="38:43" ht="11.25" customHeight="1" x14ac:dyDescent="0.25">
      <c r="AL2177" s="57" t="s">
        <v>44</v>
      </c>
      <c r="AM2177" s="56">
        <f>_xll.qlInterestRateIndexFixingDate(IborIndex&amp;Tenor,AN2177,Trigger)</f>
        <v>54557</v>
      </c>
      <c r="AN2177" s="56">
        <f>_xll.qlCalendarAdvance(Calendar,AN2176,AL2177,"f",,Trigger)</f>
        <v>54561</v>
      </c>
      <c r="AO2177" s="56">
        <f>_xll.qlInterestRateIndexMaturity(IborIndex&amp;Tenor,AN2177,Trigger)</f>
        <v>54592</v>
      </c>
      <c r="AP2177" s="102" t="e">
        <f>_xll.qlIndexFixing($Z$5,AM2177,,Trigger)</f>
        <v>#VALUE!</v>
      </c>
      <c r="AQ2177" s="102">
        <f>_xll.qlIndexFixing($AR$1,AN2177,,Trigger)</f>
        <v>1.366500028942258E-2</v>
      </c>
    </row>
    <row r="2178" spans="38:43" ht="11.25" customHeight="1" x14ac:dyDescent="0.25">
      <c r="AL2178" s="57" t="s">
        <v>44</v>
      </c>
      <c r="AM2178" s="56">
        <f>_xll.qlInterestRateIndexFixingDate(IborIndex&amp;Tenor,AN2178,Trigger)</f>
        <v>54564</v>
      </c>
      <c r="AN2178" s="56">
        <f>_xll.qlCalendarAdvance(Calendar,AN2177,AL2178,"f",,Trigger)</f>
        <v>54568</v>
      </c>
      <c r="AO2178" s="56">
        <f>_xll.qlInterestRateIndexMaturity(IborIndex&amp;Tenor,AN2178,Trigger)</f>
        <v>54599</v>
      </c>
      <c r="AP2178" s="102" t="e">
        <f>_xll.qlIndexFixing($Z$5,AM2178,,Trigger)</f>
        <v>#VALUE!</v>
      </c>
      <c r="AQ2178" s="102">
        <f>_xll.qlIndexFixing($AR$1,AN2178,,Trigger)</f>
        <v>1.3661132674381848E-2</v>
      </c>
    </row>
    <row r="2179" spans="38:43" ht="11.25" customHeight="1" x14ac:dyDescent="0.25">
      <c r="AL2179" s="57" t="s">
        <v>44</v>
      </c>
      <c r="AM2179" s="56">
        <f>_xll.qlInterestRateIndexFixingDate(IborIndex&amp;Tenor,AN2179,Trigger)</f>
        <v>54571</v>
      </c>
      <c r="AN2179" s="56">
        <f>_xll.qlCalendarAdvance(Calendar,AN2178,AL2179,"f",,Trigger)</f>
        <v>54575</v>
      </c>
      <c r="AO2179" s="56">
        <f>_xll.qlInterestRateIndexMaturity(IborIndex&amp;Tenor,AN2179,Trigger)</f>
        <v>54605</v>
      </c>
      <c r="AP2179" s="102" t="e">
        <f>_xll.qlIndexFixing($Z$5,AM2179,,Trigger)</f>
        <v>#VALUE!</v>
      </c>
      <c r="AQ2179" s="102">
        <f>_xll.qlIndexFixing($AR$1,AN2179,,Trigger)</f>
        <v>1.3657248801623445E-2</v>
      </c>
    </row>
    <row r="2180" spans="38:43" ht="11.25" customHeight="1" x14ac:dyDescent="0.25">
      <c r="AL2180" s="57" t="s">
        <v>44</v>
      </c>
      <c r="AM2180" s="56">
        <f>_xll.qlInterestRateIndexFixingDate(IborIndex&amp;Tenor,AN2180,Trigger)</f>
        <v>54578</v>
      </c>
      <c r="AN2180" s="56">
        <f>_xll.qlCalendarAdvance(Calendar,AN2179,AL2180,"f",,Trigger)</f>
        <v>54582</v>
      </c>
      <c r="AO2180" s="56">
        <f>_xll.qlInterestRateIndexMaturity(IborIndex&amp;Tenor,AN2180,Trigger)</f>
        <v>54612</v>
      </c>
      <c r="AP2180" s="102" t="e">
        <f>_xll.qlIndexFixing($Z$5,AM2180,,Trigger)</f>
        <v>#VALUE!</v>
      </c>
      <c r="AQ2180" s="102">
        <f>_xll.qlIndexFixing($AR$1,AN2180,,Trigger)</f>
        <v>1.3653348653276665E-2</v>
      </c>
    </row>
    <row r="2181" spans="38:43" ht="11.25" customHeight="1" x14ac:dyDescent="0.25">
      <c r="AL2181" s="57" t="s">
        <v>44</v>
      </c>
      <c r="AM2181" s="56">
        <f>_xll.qlInterestRateIndexFixingDate(IborIndex&amp;Tenor,AN2181,Trigger)</f>
        <v>54585</v>
      </c>
      <c r="AN2181" s="56">
        <f>_xll.qlCalendarAdvance(Calendar,AN2180,AL2181,"f",,Trigger)</f>
        <v>54589</v>
      </c>
      <c r="AO2181" s="56">
        <f>_xll.qlInterestRateIndexMaturity(IborIndex&amp;Tenor,AN2181,Trigger)</f>
        <v>54619</v>
      </c>
      <c r="AP2181" s="102" t="e">
        <f>_xll.qlIndexFixing($Z$5,AM2181,,Trigger)</f>
        <v>#VALUE!</v>
      </c>
      <c r="AQ2181" s="102">
        <f>_xll.qlIndexFixing($AR$1,AN2181,,Trigger)</f>
        <v>1.3649432211470802E-2</v>
      </c>
    </row>
    <row r="2182" spans="38:43" ht="11.25" customHeight="1" x14ac:dyDescent="0.25">
      <c r="AL2182" s="57" t="s">
        <v>44</v>
      </c>
      <c r="AM2182" s="56">
        <f>_xll.qlInterestRateIndexFixingDate(IborIndex&amp;Tenor,AN2182,Trigger)</f>
        <v>54592</v>
      </c>
      <c r="AN2182" s="56">
        <f>_xll.qlCalendarAdvance(Calendar,AN2181,AL2182,"f",,Trigger)</f>
        <v>54596</v>
      </c>
      <c r="AO2182" s="56">
        <f>_xll.qlInterestRateIndexMaturity(IborIndex&amp;Tenor,AN2182,Trigger)</f>
        <v>54626</v>
      </c>
      <c r="AP2182" s="102" t="e">
        <f>_xll.qlIndexFixing($Z$5,AM2182,,Trigger)</f>
        <v>#VALUE!</v>
      </c>
      <c r="AQ2182" s="102">
        <f>_xll.qlIndexFixing($AR$1,AN2182,,Trigger)</f>
        <v>1.3645499458345145E-2</v>
      </c>
    </row>
    <row r="2183" spans="38:43" ht="11.25" customHeight="1" x14ac:dyDescent="0.25">
      <c r="AL2183" s="57" t="s">
        <v>44</v>
      </c>
      <c r="AM2183" s="56">
        <f>_xll.qlInterestRateIndexFixingDate(IborIndex&amp;Tenor,AN2183,Trigger)</f>
        <v>54599</v>
      </c>
      <c r="AN2183" s="56">
        <f>_xll.qlCalendarAdvance(Calendar,AN2182,AL2183,"f",,Trigger)</f>
        <v>54603</v>
      </c>
      <c r="AO2183" s="56">
        <f>_xll.qlInterestRateIndexMaturity(IborIndex&amp;Tenor,AN2183,Trigger)</f>
        <v>54633</v>
      </c>
      <c r="AP2183" s="102" t="e">
        <f>_xll.qlIndexFixing($Z$5,AM2183,,Trigger)</f>
        <v>#VALUE!</v>
      </c>
      <c r="AQ2183" s="102">
        <f>_xll.qlIndexFixing($AR$1,AN2183,,Trigger)</f>
        <v>1.3641550376031486E-2</v>
      </c>
    </row>
    <row r="2184" spans="38:43" ht="11.25" customHeight="1" x14ac:dyDescent="0.25">
      <c r="AL2184" s="57" t="s">
        <v>44</v>
      </c>
      <c r="AM2184" s="56">
        <f>_xll.qlInterestRateIndexFixingDate(IborIndex&amp;Tenor,AN2184,Trigger)</f>
        <v>54606</v>
      </c>
      <c r="AN2184" s="56">
        <f>_xll.qlCalendarAdvance(Calendar,AN2183,AL2184,"f",,Trigger)</f>
        <v>54610</v>
      </c>
      <c r="AO2184" s="56">
        <f>_xll.qlInterestRateIndexMaturity(IborIndex&amp;Tenor,AN2184,Trigger)</f>
        <v>54641</v>
      </c>
      <c r="AP2184" s="102" t="e">
        <f>_xll.qlIndexFixing($Z$5,AM2184,,Trigger)</f>
        <v>#VALUE!</v>
      </c>
      <c r="AQ2184" s="102">
        <f>_xll.qlIndexFixing($AR$1,AN2184,,Trigger)</f>
        <v>1.363758494665912E-2</v>
      </c>
    </row>
    <row r="2185" spans="38:43" ht="11.25" customHeight="1" x14ac:dyDescent="0.25">
      <c r="AL2185" s="57" t="s">
        <v>44</v>
      </c>
      <c r="AM2185" s="56">
        <f>_xll.qlInterestRateIndexFixingDate(IborIndex&amp;Tenor,AN2185,Trigger)</f>
        <v>54613</v>
      </c>
      <c r="AN2185" s="56">
        <f>_xll.qlCalendarAdvance(Calendar,AN2184,AL2185,"f",,Trigger)</f>
        <v>54617</v>
      </c>
      <c r="AO2185" s="56">
        <f>_xll.qlInterestRateIndexMaturity(IborIndex&amp;Tenor,AN2185,Trigger)</f>
        <v>54648</v>
      </c>
      <c r="AP2185" s="102" t="e">
        <f>_xll.qlIndexFixing($Z$5,AM2185,,Trigger)</f>
        <v>#VALUE!</v>
      </c>
      <c r="AQ2185" s="102">
        <f>_xll.qlIndexFixing($AR$1,AN2185,,Trigger)</f>
        <v>1.3633603152367335E-2</v>
      </c>
    </row>
    <row r="2186" spans="38:43" ht="11.25" customHeight="1" x14ac:dyDescent="0.25">
      <c r="AL2186" s="57" t="s">
        <v>44</v>
      </c>
      <c r="AM2186" s="56">
        <f>_xll.qlInterestRateIndexFixingDate(IborIndex&amp;Tenor,AN2186,Trigger)</f>
        <v>54620</v>
      </c>
      <c r="AN2186" s="56">
        <f>_xll.qlCalendarAdvance(Calendar,AN2185,AL2186,"f",,Trigger)</f>
        <v>54624</v>
      </c>
      <c r="AO2186" s="56">
        <f>_xll.qlInterestRateIndexMaturity(IborIndex&amp;Tenor,AN2186,Trigger)</f>
        <v>54655</v>
      </c>
      <c r="AP2186" s="102" t="e">
        <f>_xll.qlIndexFixing($Z$5,AM2186,,Trigger)</f>
        <v>#VALUE!</v>
      </c>
      <c r="AQ2186" s="102">
        <f>_xll.qlIndexFixing($AR$1,AN2186,,Trigger)</f>
        <v>1.3629604975285425E-2</v>
      </c>
    </row>
    <row r="2187" spans="38:43" ht="11.25" customHeight="1" x14ac:dyDescent="0.25">
      <c r="AL2187" s="57" t="s">
        <v>44</v>
      </c>
      <c r="AM2187" s="56">
        <f>_xll.qlInterestRateIndexFixingDate(IborIndex&amp;Tenor,AN2187,Trigger)</f>
        <v>54627</v>
      </c>
      <c r="AN2187" s="56">
        <f>_xll.qlCalendarAdvance(Calendar,AN2186,AL2187,"f",,Trigger)</f>
        <v>54631</v>
      </c>
      <c r="AO2187" s="56">
        <f>_xll.qlInterestRateIndexMaturity(IborIndex&amp;Tenor,AN2187,Trigger)</f>
        <v>54662</v>
      </c>
      <c r="AP2187" s="102" t="e">
        <f>_xll.qlIndexFixing($Z$5,AM2187,,Trigger)</f>
        <v>#VALUE!</v>
      </c>
      <c r="AQ2187" s="102">
        <f>_xll.qlIndexFixing($AR$1,AN2187,,Trigger)</f>
        <v>1.3625590397552678E-2</v>
      </c>
    </row>
    <row r="2188" spans="38:43" ht="11.25" customHeight="1" x14ac:dyDescent="0.25">
      <c r="AL2188" s="57" t="s">
        <v>44</v>
      </c>
      <c r="AM2188" s="56">
        <f>_xll.qlInterestRateIndexFixingDate(IborIndex&amp;Tenor,AN2188,Trigger)</f>
        <v>54634</v>
      </c>
      <c r="AN2188" s="56">
        <f>_xll.qlCalendarAdvance(Calendar,AN2187,AL2188,"f",,Trigger)</f>
        <v>54638</v>
      </c>
      <c r="AO2188" s="56">
        <f>_xll.qlInterestRateIndexMaturity(IborIndex&amp;Tenor,AN2188,Trigger)</f>
        <v>54669</v>
      </c>
      <c r="AP2188" s="102" t="e">
        <f>_xll.qlIndexFixing($Z$5,AM2188,,Trigger)</f>
        <v>#VALUE!</v>
      </c>
      <c r="AQ2188" s="102">
        <f>_xll.qlIndexFixing($AR$1,AN2188,,Trigger)</f>
        <v>1.3621559401298389E-2</v>
      </c>
    </row>
    <row r="2189" spans="38:43" ht="11.25" customHeight="1" x14ac:dyDescent="0.25">
      <c r="AL2189" s="57" t="s">
        <v>44</v>
      </c>
      <c r="AM2189" s="56">
        <f>_xll.qlInterestRateIndexFixingDate(IborIndex&amp;Tenor,AN2189,Trigger)</f>
        <v>54641</v>
      </c>
      <c r="AN2189" s="56">
        <f>_xll.qlCalendarAdvance(Calendar,AN2188,AL2189,"f",,Trigger)</f>
        <v>54645</v>
      </c>
      <c r="AO2189" s="56">
        <f>_xll.qlInterestRateIndexMaturity(IborIndex&amp;Tenor,AN2189,Trigger)</f>
        <v>54676</v>
      </c>
      <c r="AP2189" s="102" t="e">
        <f>_xll.qlIndexFixing($Z$5,AM2189,,Trigger)</f>
        <v>#VALUE!</v>
      </c>
      <c r="AQ2189" s="102">
        <f>_xll.qlIndexFixing($AR$1,AN2189,,Trigger)</f>
        <v>1.361751196865435E-2</v>
      </c>
    </row>
    <row r="2190" spans="38:43" ht="11.25" customHeight="1" x14ac:dyDescent="0.25">
      <c r="AL2190" s="57" t="s">
        <v>44</v>
      </c>
      <c r="AM2190" s="56">
        <f>_xll.qlInterestRateIndexFixingDate(IborIndex&amp;Tenor,AN2190,Trigger)</f>
        <v>54648</v>
      </c>
      <c r="AN2190" s="56">
        <f>_xll.qlCalendarAdvance(Calendar,AN2189,AL2190,"f",,Trigger)</f>
        <v>54652</v>
      </c>
      <c r="AO2190" s="56">
        <f>_xll.qlInterestRateIndexMaturity(IborIndex&amp;Tenor,AN2190,Trigger)</f>
        <v>54683</v>
      </c>
      <c r="AP2190" s="102" t="e">
        <f>_xll.qlIndexFixing($Z$5,AM2190,,Trigger)</f>
        <v>#VALUE!</v>
      </c>
      <c r="AQ2190" s="102">
        <f>_xll.qlIndexFixing($AR$1,AN2190,,Trigger)</f>
        <v>1.3613448081762347E-2</v>
      </c>
    </row>
    <row r="2191" spans="38:43" ht="11.25" customHeight="1" x14ac:dyDescent="0.25">
      <c r="AL2191" s="57" t="s">
        <v>44</v>
      </c>
      <c r="AM2191" s="56">
        <f>_xll.qlInterestRateIndexFixingDate(IborIndex&amp;Tenor,AN2191,Trigger)</f>
        <v>54655</v>
      </c>
      <c r="AN2191" s="56">
        <f>_xll.qlCalendarAdvance(Calendar,AN2190,AL2191,"f",,Trigger)</f>
        <v>54659</v>
      </c>
      <c r="AO2191" s="56">
        <f>_xll.qlInterestRateIndexMaturity(IborIndex&amp;Tenor,AN2191,Trigger)</f>
        <v>54690</v>
      </c>
      <c r="AP2191" s="102" t="e">
        <f>_xll.qlIndexFixing($Z$5,AM2191,,Trigger)</f>
        <v>#VALUE!</v>
      </c>
      <c r="AQ2191" s="102">
        <f>_xll.qlIndexFixing($AR$1,AN2191,,Trigger)</f>
        <v>1.3609367722749177E-2</v>
      </c>
    </row>
    <row r="2192" spans="38:43" ht="11.25" customHeight="1" x14ac:dyDescent="0.25">
      <c r="AL2192" s="57" t="s">
        <v>44</v>
      </c>
      <c r="AM2192" s="56">
        <f>_xll.qlInterestRateIndexFixingDate(IborIndex&amp;Tenor,AN2192,Trigger)</f>
        <v>54662</v>
      </c>
      <c r="AN2192" s="56">
        <f>_xll.qlCalendarAdvance(Calendar,AN2191,AL2192,"f",,Trigger)</f>
        <v>54666</v>
      </c>
      <c r="AO2192" s="56">
        <f>_xll.qlInterestRateIndexMaturity(IborIndex&amp;Tenor,AN2192,Trigger)</f>
        <v>54696</v>
      </c>
      <c r="AP2192" s="102" t="e">
        <f>_xll.qlIndexFixing($Z$5,AM2192,,Trigger)</f>
        <v>#VALUE!</v>
      </c>
      <c r="AQ2192" s="102">
        <f>_xll.qlIndexFixing($AR$1,AN2192,,Trigger)</f>
        <v>1.3605270873749131E-2</v>
      </c>
    </row>
    <row r="2193" spans="38:43" ht="11.25" customHeight="1" x14ac:dyDescent="0.25">
      <c r="AL2193" s="57" t="s">
        <v>44</v>
      </c>
      <c r="AM2193" s="56">
        <f>_xll.qlInterestRateIndexFixingDate(IborIndex&amp;Tenor,AN2193,Trigger)</f>
        <v>54669</v>
      </c>
      <c r="AN2193" s="56">
        <f>_xll.qlCalendarAdvance(Calendar,AN2192,AL2193,"f",,Trigger)</f>
        <v>54673</v>
      </c>
      <c r="AO2193" s="56">
        <f>_xll.qlInterestRateIndexMaturity(IborIndex&amp;Tenor,AN2193,Trigger)</f>
        <v>54703</v>
      </c>
      <c r="AP2193" s="102" t="e">
        <f>_xll.qlIndexFixing($Z$5,AM2193,,Trigger)</f>
        <v>#VALUE!</v>
      </c>
      <c r="AQ2193" s="102">
        <f>_xll.qlIndexFixing($AR$1,AN2193,,Trigger)</f>
        <v>1.3601157516901496E-2</v>
      </c>
    </row>
    <row r="2194" spans="38:43" ht="11.25" customHeight="1" x14ac:dyDescent="0.25">
      <c r="AL2194" s="57" t="s">
        <v>44</v>
      </c>
      <c r="AM2194" s="56">
        <f>_xll.qlInterestRateIndexFixingDate(IborIndex&amp;Tenor,AN2194,Trigger)</f>
        <v>54676</v>
      </c>
      <c r="AN2194" s="56">
        <f>_xll.qlCalendarAdvance(Calendar,AN2193,AL2194,"f",,Trigger)</f>
        <v>54680</v>
      </c>
      <c r="AO2194" s="56">
        <f>_xll.qlInterestRateIndexMaturity(IborIndex&amp;Tenor,AN2194,Trigger)</f>
        <v>54710</v>
      </c>
      <c r="AP2194" s="102" t="e">
        <f>_xll.qlIndexFixing($Z$5,AM2194,,Trigger)</f>
        <v>#VALUE!</v>
      </c>
      <c r="AQ2194" s="102">
        <f>_xll.qlIndexFixing($AR$1,AN2194,,Trigger)</f>
        <v>1.3597027634340564E-2</v>
      </c>
    </row>
    <row r="2195" spans="38:43" ht="11.25" customHeight="1" x14ac:dyDescent="0.25">
      <c r="AL2195" s="57" t="s">
        <v>44</v>
      </c>
      <c r="AM2195" s="56">
        <f>_xll.qlInterestRateIndexFixingDate(IborIndex&amp;Tenor,AN2195,Trigger)</f>
        <v>54683</v>
      </c>
      <c r="AN2195" s="56">
        <f>_xll.qlCalendarAdvance(Calendar,AN2194,AL2195,"f",,Trigger)</f>
        <v>54687</v>
      </c>
      <c r="AO2195" s="56">
        <f>_xll.qlInterestRateIndexMaturity(IborIndex&amp;Tenor,AN2195,Trigger)</f>
        <v>54717</v>
      </c>
      <c r="AP2195" s="102" t="e">
        <f>_xll.qlIndexFixing($Z$5,AM2195,,Trigger)</f>
        <v>#VALUE!</v>
      </c>
      <c r="AQ2195" s="102">
        <f>_xll.qlIndexFixing($AR$1,AN2195,,Trigger)</f>
        <v>1.3592881208198127E-2</v>
      </c>
    </row>
    <row r="2196" spans="38:43" ht="11.25" customHeight="1" x14ac:dyDescent="0.25">
      <c r="AL2196" s="57" t="s">
        <v>44</v>
      </c>
      <c r="AM2196" s="56">
        <f>_xll.qlInterestRateIndexFixingDate(IborIndex&amp;Tenor,AN2196,Trigger)</f>
        <v>54690</v>
      </c>
      <c r="AN2196" s="56">
        <f>_xll.qlCalendarAdvance(Calendar,AN2195,AL2196,"f",,Trigger)</f>
        <v>54694</v>
      </c>
      <c r="AO2196" s="56">
        <f>_xll.qlInterestRateIndexMaturity(IborIndex&amp;Tenor,AN2196,Trigger)</f>
        <v>54724</v>
      </c>
      <c r="AP2196" s="102" t="e">
        <f>_xll.qlIndexFixing($Z$5,AM2196,,Trigger)</f>
        <v>#VALUE!</v>
      </c>
      <c r="AQ2196" s="102">
        <f>_xll.qlIndexFixing($AR$1,AN2196,,Trigger)</f>
        <v>1.3588845112669817E-2</v>
      </c>
    </row>
    <row r="2197" spans="38:43" ht="11.25" customHeight="1" x14ac:dyDescent="0.25">
      <c r="AL2197" s="57" t="s">
        <v>44</v>
      </c>
      <c r="AM2197" s="56">
        <f>_xll.qlInterestRateIndexFixingDate(IborIndex&amp;Tenor,AN2197,Trigger)</f>
        <v>54697</v>
      </c>
      <c r="AN2197" s="56">
        <f>_xll.qlCalendarAdvance(Calendar,AN2196,AL2197,"f",,Trigger)</f>
        <v>54701</v>
      </c>
      <c r="AO2197" s="56">
        <f>_xll.qlInterestRateIndexMaturity(IborIndex&amp;Tenor,AN2197,Trigger)</f>
        <v>54732</v>
      </c>
      <c r="AP2197" s="102" t="e">
        <f>_xll.qlIndexFixing($Z$5,AM2197,,Trigger)</f>
        <v>#VALUE!</v>
      </c>
      <c r="AQ2197" s="102">
        <f>_xll.qlIndexFixing($AR$1,AN2197,,Trigger)</f>
        <v>1.3584538653705902E-2</v>
      </c>
    </row>
    <row r="2198" spans="38:43" ht="11.25" customHeight="1" x14ac:dyDescent="0.25">
      <c r="AL2198" s="57" t="s">
        <v>44</v>
      </c>
      <c r="AM2198" s="56">
        <f>_xll.qlInterestRateIndexFixingDate(IborIndex&amp;Tenor,AN2198,Trigger)</f>
        <v>54704</v>
      </c>
      <c r="AN2198" s="56">
        <f>_xll.qlCalendarAdvance(Calendar,AN2197,AL2198,"f",,Trigger)</f>
        <v>54708</v>
      </c>
      <c r="AO2198" s="56">
        <f>_xll.qlInterestRateIndexMaturity(IborIndex&amp;Tenor,AN2198,Trigger)</f>
        <v>54739</v>
      </c>
      <c r="AP2198" s="102" t="e">
        <f>_xll.qlIndexFixing($Z$5,AM2198,,Trigger)</f>
        <v>#VALUE!</v>
      </c>
      <c r="AQ2198" s="102">
        <f>_xll.qlIndexFixing($AR$1,AN2198,,Trigger)</f>
        <v>1.3580342489629693E-2</v>
      </c>
    </row>
    <row r="2199" spans="38:43" ht="11.25" customHeight="1" x14ac:dyDescent="0.25">
      <c r="AL2199" s="57" t="s">
        <v>44</v>
      </c>
      <c r="AM2199" s="56">
        <f>_xll.qlInterestRateIndexFixingDate(IborIndex&amp;Tenor,AN2199,Trigger)</f>
        <v>54711</v>
      </c>
      <c r="AN2199" s="56">
        <f>_xll.qlCalendarAdvance(Calendar,AN2198,AL2199,"f",,Trigger)</f>
        <v>54715</v>
      </c>
      <c r="AO2199" s="56">
        <f>_xll.qlInterestRateIndexMaturity(IborIndex&amp;Tenor,AN2199,Trigger)</f>
        <v>54746</v>
      </c>
      <c r="AP2199" s="102" t="e">
        <f>_xll.qlIndexFixing($Z$5,AM2199,,Trigger)</f>
        <v>#VALUE!</v>
      </c>
      <c r="AQ2199" s="102">
        <f>_xll.qlIndexFixing($AR$1,AN2199,,Trigger)</f>
        <v>1.3576129710509144E-2</v>
      </c>
    </row>
    <row r="2200" spans="38:43" ht="11.25" customHeight="1" x14ac:dyDescent="0.25">
      <c r="AL2200" s="57" t="s">
        <v>44</v>
      </c>
      <c r="AM2200" s="56">
        <f>_xll.qlInterestRateIndexFixingDate(IborIndex&amp;Tenor,AN2200,Trigger)</f>
        <v>54718</v>
      </c>
      <c r="AN2200" s="56">
        <f>_xll.qlCalendarAdvance(Calendar,AN2199,AL2200,"f",,Trigger)</f>
        <v>54722</v>
      </c>
      <c r="AO2200" s="56">
        <f>_xll.qlInterestRateIndexMaturity(IborIndex&amp;Tenor,AN2200,Trigger)</f>
        <v>54753</v>
      </c>
      <c r="AP2200" s="102" t="e">
        <f>_xll.qlIndexFixing($Z$5,AM2200,,Trigger)</f>
        <v>#VALUE!</v>
      </c>
      <c r="AQ2200" s="102">
        <f>_xll.qlIndexFixing($AR$1,AN2200,,Trigger)</f>
        <v>1.3571900298486039E-2</v>
      </c>
    </row>
    <row r="2201" spans="38:43" ht="11.25" customHeight="1" x14ac:dyDescent="0.25">
      <c r="AL2201" s="57" t="s">
        <v>44</v>
      </c>
      <c r="AM2201" s="56">
        <f>_xll.qlInterestRateIndexFixingDate(IborIndex&amp;Tenor,AN2201,Trigger)</f>
        <v>54725</v>
      </c>
      <c r="AN2201" s="56">
        <f>_xll.qlCalendarAdvance(Calendar,AN2200,AL2201,"f",,Trigger)</f>
        <v>54729</v>
      </c>
      <c r="AO2201" s="56">
        <f>_xll.qlInterestRateIndexMaturity(IborIndex&amp;Tenor,AN2201,Trigger)</f>
        <v>54759</v>
      </c>
      <c r="AP2201" s="102" t="e">
        <f>_xll.qlIndexFixing($Z$5,AM2201,,Trigger)</f>
        <v>#VALUE!</v>
      </c>
      <c r="AQ2201" s="102">
        <f>_xll.qlIndexFixing($AR$1,AN2201,,Trigger)</f>
        <v>1.3567654235687177E-2</v>
      </c>
    </row>
    <row r="2202" spans="38:43" ht="11.25" customHeight="1" x14ac:dyDescent="0.25">
      <c r="AL2202" s="57" t="s">
        <v>44</v>
      </c>
      <c r="AM2202" s="56">
        <f>_xll.qlInterestRateIndexFixingDate(IborIndex&amp;Tenor,AN2202,Trigger)</f>
        <v>54732</v>
      </c>
      <c r="AN2202" s="56">
        <f>_xll.qlCalendarAdvance(Calendar,AN2201,AL2202,"f",,Trigger)</f>
        <v>54736</v>
      </c>
      <c r="AO2202" s="56">
        <f>_xll.qlInterestRateIndexMaturity(IborIndex&amp;Tenor,AN2202,Trigger)</f>
        <v>54766</v>
      </c>
      <c r="AP2202" s="102" t="e">
        <f>_xll.qlIndexFixing($Z$5,AM2202,,Trigger)</f>
        <v>#VALUE!</v>
      </c>
      <c r="AQ2202" s="102">
        <f>_xll.qlIndexFixing($AR$1,AN2202,,Trigger)</f>
        <v>1.3563391504256839E-2</v>
      </c>
    </row>
    <row r="2203" spans="38:43" ht="11.25" customHeight="1" x14ac:dyDescent="0.25">
      <c r="AL2203" s="57" t="s">
        <v>44</v>
      </c>
      <c r="AM2203" s="56">
        <f>_xll.qlInterestRateIndexFixingDate(IborIndex&amp;Tenor,AN2203,Trigger)</f>
        <v>54739</v>
      </c>
      <c r="AN2203" s="56">
        <f>_xll.qlCalendarAdvance(Calendar,AN2202,AL2203,"f",,Trigger)</f>
        <v>54743</v>
      </c>
      <c r="AO2203" s="56">
        <f>_xll.qlInterestRateIndexMaturity(IborIndex&amp;Tenor,AN2203,Trigger)</f>
        <v>54773</v>
      </c>
      <c r="AP2203" s="102" t="e">
        <f>_xll.qlIndexFixing($Z$5,AM2203,,Trigger)</f>
        <v>#VALUE!</v>
      </c>
      <c r="AQ2203" s="102">
        <f>_xll.qlIndexFixing($AR$1,AN2203,,Trigger)</f>
        <v>1.3559112086321823E-2</v>
      </c>
    </row>
    <row r="2204" spans="38:43" ht="11.25" customHeight="1" x14ac:dyDescent="0.25">
      <c r="AL2204" s="57" t="s">
        <v>44</v>
      </c>
      <c r="AM2204" s="56">
        <f>_xll.qlInterestRateIndexFixingDate(IborIndex&amp;Tenor,AN2204,Trigger)</f>
        <v>54746</v>
      </c>
      <c r="AN2204" s="56">
        <f>_xll.qlCalendarAdvance(Calendar,AN2203,AL2204,"f",,Trigger)</f>
        <v>54750</v>
      </c>
      <c r="AO2204" s="56">
        <f>_xll.qlInterestRateIndexMaturity(IborIndex&amp;Tenor,AN2204,Trigger)</f>
        <v>54780</v>
      </c>
      <c r="AP2204" s="102" t="e">
        <f>_xll.qlIndexFixing($Z$5,AM2204,,Trigger)</f>
        <v>#VALUE!</v>
      </c>
      <c r="AQ2204" s="102">
        <f>_xll.qlIndexFixing($AR$1,AN2204,,Trigger)</f>
        <v>1.3554815964021416E-2</v>
      </c>
    </row>
    <row r="2205" spans="38:43" ht="11.25" customHeight="1" x14ac:dyDescent="0.25">
      <c r="AL2205" s="57" t="s">
        <v>44</v>
      </c>
      <c r="AM2205" s="56">
        <f>_xll.qlInterestRateIndexFixingDate(IborIndex&amp;Tenor,AN2205,Trigger)</f>
        <v>54753</v>
      </c>
      <c r="AN2205" s="56">
        <f>_xll.qlCalendarAdvance(Calendar,AN2204,AL2205,"f",,Trigger)</f>
        <v>54757</v>
      </c>
      <c r="AO2205" s="56">
        <f>_xll.qlInterestRateIndexMaturity(IborIndex&amp;Tenor,AN2205,Trigger)</f>
        <v>54788</v>
      </c>
      <c r="AP2205" s="102" t="e">
        <f>_xll.qlIndexFixing($Z$5,AM2205,,Trigger)</f>
        <v>#VALUE!</v>
      </c>
      <c r="AQ2205" s="102">
        <f>_xll.qlIndexFixing($AR$1,AN2205,,Trigger)</f>
        <v>1.3550503119494905E-2</v>
      </c>
    </row>
    <row r="2206" spans="38:43" ht="11.25" customHeight="1" x14ac:dyDescent="0.25">
      <c r="AL2206" s="57" t="s">
        <v>44</v>
      </c>
      <c r="AM2206" s="56">
        <f>_xll.qlInterestRateIndexFixingDate(IborIndex&amp;Tenor,AN2206,Trigger)</f>
        <v>54760</v>
      </c>
      <c r="AN2206" s="56">
        <f>_xll.qlCalendarAdvance(Calendar,AN2205,AL2206,"f",,Trigger)</f>
        <v>54764</v>
      </c>
      <c r="AO2206" s="56">
        <f>_xll.qlInterestRateIndexMaturity(IborIndex&amp;Tenor,AN2206,Trigger)</f>
        <v>54795</v>
      </c>
      <c r="AP2206" s="102" t="e">
        <f>_xll.qlIndexFixing($Z$5,AM2206,,Trigger)</f>
        <v>#VALUE!</v>
      </c>
      <c r="AQ2206" s="102">
        <f>_xll.qlIndexFixing($AR$1,AN2206,,Trigger)</f>
        <v>1.3546173534869088E-2</v>
      </c>
    </row>
    <row r="2207" spans="38:43" ht="11.25" customHeight="1" x14ac:dyDescent="0.25">
      <c r="AL2207" s="57" t="s">
        <v>44</v>
      </c>
      <c r="AM2207" s="56">
        <f>_xll.qlInterestRateIndexFixingDate(IborIndex&amp;Tenor,AN2207,Trigger)</f>
        <v>54767</v>
      </c>
      <c r="AN2207" s="56">
        <f>_xll.qlCalendarAdvance(Calendar,AN2206,AL2207,"f",,Trigger)</f>
        <v>54771</v>
      </c>
      <c r="AO2207" s="56">
        <f>_xll.qlInterestRateIndexMaturity(IborIndex&amp;Tenor,AN2207,Trigger)</f>
        <v>54802</v>
      </c>
      <c r="AP2207" s="102" t="e">
        <f>_xll.qlIndexFixing($Z$5,AM2207,,Trigger)</f>
        <v>#VALUE!</v>
      </c>
      <c r="AQ2207" s="102">
        <f>_xll.qlIndexFixing($AR$1,AN2207,,Trigger)</f>
        <v>1.3541827192290745E-2</v>
      </c>
    </row>
    <row r="2208" spans="38:43" ht="11.25" customHeight="1" x14ac:dyDescent="0.25">
      <c r="AL2208" s="57" t="s">
        <v>44</v>
      </c>
      <c r="AM2208" s="56">
        <f>_xll.qlInterestRateIndexFixingDate(IborIndex&amp;Tenor,AN2208,Trigger)</f>
        <v>54774</v>
      </c>
      <c r="AN2208" s="56">
        <f>_xll.qlCalendarAdvance(Calendar,AN2207,AL2208,"f",,Trigger)</f>
        <v>54778</v>
      </c>
      <c r="AO2208" s="56">
        <f>_xll.qlInterestRateIndexMaturity(IborIndex&amp;Tenor,AN2208,Trigger)</f>
        <v>54809</v>
      </c>
      <c r="AP2208" s="102" t="e">
        <f>_xll.qlIndexFixing($Z$5,AM2208,,Trigger)</f>
        <v>#VALUE!</v>
      </c>
      <c r="AQ2208" s="102">
        <f>_xll.qlIndexFixing($AR$1,AN2208,,Trigger)</f>
        <v>1.3537464073886674E-2</v>
      </c>
    </row>
    <row r="2209" spans="38:43" ht="11.25" customHeight="1" x14ac:dyDescent="0.25">
      <c r="AL2209" s="57" t="s">
        <v>44</v>
      </c>
      <c r="AM2209" s="56">
        <f>_xll.qlInterestRateIndexFixingDate(IborIndex&amp;Tenor,AN2209,Trigger)</f>
        <v>54781</v>
      </c>
      <c r="AN2209" s="56">
        <f>_xll.qlCalendarAdvance(Calendar,AN2208,AL2209,"f",,Trigger)</f>
        <v>54785</v>
      </c>
      <c r="AO2209" s="56">
        <f>_xll.qlInterestRateIndexMaturity(IborIndex&amp;Tenor,AN2209,Trigger)</f>
        <v>54816</v>
      </c>
      <c r="AP2209" s="102" t="e">
        <f>_xll.qlIndexFixing($Z$5,AM2209,,Trigger)</f>
        <v>#VALUE!</v>
      </c>
      <c r="AQ2209" s="102">
        <f>_xll.qlIndexFixing($AR$1,AN2209,,Trigger)</f>
        <v>1.3533084161796161E-2</v>
      </c>
    </row>
    <row r="2210" spans="38:43" ht="11.25" customHeight="1" x14ac:dyDescent="0.25">
      <c r="AL2210" s="57" t="s">
        <v>44</v>
      </c>
      <c r="AM2210" s="56">
        <f>_xll.qlInterestRateIndexFixingDate(IborIndex&amp;Tenor,AN2210,Trigger)</f>
        <v>54788</v>
      </c>
      <c r="AN2210" s="56">
        <f>_xll.qlCalendarAdvance(Calendar,AN2209,AL2210,"f",,Trigger)</f>
        <v>54792</v>
      </c>
      <c r="AO2210" s="56">
        <f>_xll.qlInterestRateIndexMaturity(IborIndex&amp;Tenor,AN2210,Trigger)</f>
        <v>54823</v>
      </c>
      <c r="AP2210" s="102" t="e">
        <f>_xll.qlIndexFixing($Z$5,AM2210,,Trigger)</f>
        <v>#VALUE!</v>
      </c>
      <c r="AQ2210" s="102">
        <f>_xll.qlIndexFixing($AR$1,AN2210,,Trigger)</f>
        <v>1.3528687438153497E-2</v>
      </c>
    </row>
    <row r="2211" spans="38:43" ht="11.25" customHeight="1" x14ac:dyDescent="0.25">
      <c r="AL2211" s="57" t="s">
        <v>44</v>
      </c>
      <c r="AM2211" s="56">
        <f>_xll.qlInterestRateIndexFixingDate(IborIndex&amp;Tenor,AN2211,Trigger)</f>
        <v>54795</v>
      </c>
      <c r="AN2211" s="56">
        <f>_xll.qlCalendarAdvance(Calendar,AN2210,AL2211,"f",,Trigger)</f>
        <v>54799</v>
      </c>
      <c r="AO2211" s="56">
        <f>_xll.qlInterestRateIndexMaturity(IborIndex&amp;Tenor,AN2211,Trigger)</f>
        <v>54830</v>
      </c>
      <c r="AP2211" s="102" t="e">
        <f>_xll.qlIndexFixing($Z$5,AM2211,,Trigger)</f>
        <v>#VALUE!</v>
      </c>
      <c r="AQ2211" s="102">
        <f>_xll.qlIndexFixing($AR$1,AN2211,,Trigger)</f>
        <v>1.352427388509797E-2</v>
      </c>
    </row>
    <row r="2212" spans="38:43" ht="11.25" customHeight="1" x14ac:dyDescent="0.25">
      <c r="AL2212" s="57" t="s">
        <v>44</v>
      </c>
      <c r="AM2212" s="56">
        <f>_xll.qlInterestRateIndexFixingDate(IborIndex&amp;Tenor,AN2212,Trigger)</f>
        <v>54802</v>
      </c>
      <c r="AN2212" s="56">
        <f>_xll.qlCalendarAdvance(Calendar,AN2211,AL2212,"f",,Trigger)</f>
        <v>54806</v>
      </c>
      <c r="AO2212" s="56">
        <f>_xll.qlInterestRateIndexMaturity(IborIndex&amp;Tenor,AN2212,Trigger)</f>
        <v>54837</v>
      </c>
      <c r="AP2212" s="102" t="e">
        <f>_xll.qlIndexFixing($Z$5,AM2212,,Trigger)</f>
        <v>#VALUE!</v>
      </c>
      <c r="AQ2212" s="102">
        <f>_xll.qlIndexFixing($AR$1,AN2212,,Trigger)</f>
        <v>1.3519843484763872E-2</v>
      </c>
    </row>
    <row r="2213" spans="38:43" ht="11.25" customHeight="1" x14ac:dyDescent="0.25">
      <c r="AL2213" s="57" t="s">
        <v>44</v>
      </c>
      <c r="AM2213" s="56">
        <f>_xll.qlInterestRateIndexFixingDate(IborIndex&amp;Tenor,AN2213,Trigger)</f>
        <v>54809</v>
      </c>
      <c r="AN2213" s="56">
        <f>_xll.qlCalendarAdvance(Calendar,AN2212,AL2213,"f",,Trigger)</f>
        <v>54813</v>
      </c>
      <c r="AO2213" s="56">
        <f>_xll.qlInterestRateIndexMaturity(IborIndex&amp;Tenor,AN2213,Trigger)</f>
        <v>54844</v>
      </c>
      <c r="AP2213" s="102" t="e">
        <f>_xll.qlIndexFixing($Z$5,AM2213,,Trigger)</f>
        <v>#VALUE!</v>
      </c>
      <c r="AQ2213" s="102">
        <f>_xll.qlIndexFixing($AR$1,AN2213,,Trigger)</f>
        <v>1.3515396219290488E-2</v>
      </c>
    </row>
    <row r="2214" spans="38:43" ht="11.25" customHeight="1" x14ac:dyDescent="0.25">
      <c r="AL2214" s="57" t="s">
        <v>44</v>
      </c>
      <c r="AM2214" s="56">
        <f>_xll.qlInterestRateIndexFixingDate(IborIndex&amp;Tenor,AN2214,Trigger)</f>
        <v>54816</v>
      </c>
      <c r="AN2214" s="56">
        <f>_xll.qlCalendarAdvance(Calendar,AN2213,AL2214,"f",,Trigger)</f>
        <v>54820</v>
      </c>
      <c r="AO2214" s="56">
        <f>_xll.qlInterestRateIndexMaturity(IborIndex&amp;Tenor,AN2214,Trigger)</f>
        <v>54848</v>
      </c>
      <c r="AP2214" s="102" t="e">
        <f>_xll.qlIndexFixing($Z$5,AM2214,,Trigger)</f>
        <v>#VALUE!</v>
      </c>
      <c r="AQ2214" s="102">
        <f>_xll.qlIndexFixing($AR$1,AN2214,,Trigger)</f>
        <v>1.3511198837914089E-2</v>
      </c>
    </row>
    <row r="2215" spans="38:43" ht="11.25" customHeight="1" x14ac:dyDescent="0.25">
      <c r="AL2215" s="57" t="s">
        <v>44</v>
      </c>
      <c r="AM2215" s="56">
        <f>_xll.qlInterestRateIndexFixingDate(IborIndex&amp;Tenor,AN2215,Trigger)</f>
        <v>54823</v>
      </c>
      <c r="AN2215" s="56">
        <f>_xll.qlCalendarAdvance(Calendar,AN2214,AL2215,"f",,Trigger)</f>
        <v>54827</v>
      </c>
      <c r="AO2215" s="56">
        <f>_xll.qlInterestRateIndexMaturity(IborIndex&amp;Tenor,AN2215,Trigger)</f>
        <v>54855</v>
      </c>
      <c r="AP2215" s="102" t="e">
        <f>_xll.qlIndexFixing($Z$5,AM2215,,Trigger)</f>
        <v>#VALUE!</v>
      </c>
      <c r="AQ2215" s="102">
        <f>_xll.qlIndexFixing($AR$1,AN2215,,Trigger)</f>
        <v>1.3506723294332636E-2</v>
      </c>
    </row>
    <row r="2216" spans="38:43" ht="11.25" customHeight="1" x14ac:dyDescent="0.25">
      <c r="AL2216" s="57" t="s">
        <v>44</v>
      </c>
      <c r="AM2216" s="56">
        <f>_xll.qlInterestRateIndexFixingDate(IborIndex&amp;Tenor,AN2216,Trigger)</f>
        <v>54830</v>
      </c>
      <c r="AN2216" s="56">
        <f>_xll.qlCalendarAdvance(Calendar,AN2215,AL2216,"f",,Trigger)</f>
        <v>54834</v>
      </c>
      <c r="AO2216" s="56">
        <f>_xll.qlInterestRateIndexMaturity(IborIndex&amp;Tenor,AN2216,Trigger)</f>
        <v>54862</v>
      </c>
      <c r="AP2216" s="102" t="e">
        <f>_xll.qlIndexFixing($Z$5,AM2216,,Trigger)</f>
        <v>#VALUE!</v>
      </c>
      <c r="AQ2216" s="102">
        <f>_xll.qlIndexFixing($AR$1,AN2216,,Trigger)</f>
        <v>1.3502230839433122E-2</v>
      </c>
    </row>
    <row r="2217" spans="38:43" ht="11.25" customHeight="1" x14ac:dyDescent="0.25">
      <c r="AL2217" s="57" t="s">
        <v>44</v>
      </c>
      <c r="AM2217" s="56">
        <f>_xll.qlInterestRateIndexFixingDate(IborIndex&amp;Tenor,AN2217,Trigger)</f>
        <v>54837</v>
      </c>
      <c r="AN2217" s="56">
        <f>_xll.qlCalendarAdvance(Calendar,AN2216,AL2217,"f",,Trigger)</f>
        <v>54841</v>
      </c>
      <c r="AO2217" s="56">
        <f>_xll.qlInterestRateIndexMaturity(IborIndex&amp;Tenor,AN2217,Trigger)</f>
        <v>54869</v>
      </c>
      <c r="AP2217" s="102" t="e">
        <f>_xll.qlIndexFixing($Z$5,AM2217,,Trigger)</f>
        <v>#VALUE!</v>
      </c>
      <c r="AQ2217" s="102">
        <f>_xll.qlIndexFixing($AR$1,AN2217,,Trigger)</f>
        <v>1.3497721455358404E-2</v>
      </c>
    </row>
    <row r="2218" spans="38:43" ht="11.25" customHeight="1" x14ac:dyDescent="0.25">
      <c r="AL2218" s="57" t="s">
        <v>44</v>
      </c>
      <c r="AM2218" s="56">
        <f>_xll.qlInterestRateIndexFixingDate(IborIndex&amp;Tenor,AN2218,Trigger)</f>
        <v>54844</v>
      </c>
      <c r="AN2218" s="56">
        <f>_xll.qlCalendarAdvance(Calendar,AN2217,AL2218,"f",,Trigger)</f>
        <v>54848</v>
      </c>
      <c r="AO2218" s="56">
        <f>_xll.qlInterestRateIndexMaturity(IborIndex&amp;Tenor,AN2218,Trigger)</f>
        <v>54879</v>
      </c>
      <c r="AP2218" s="102" t="e">
        <f>_xll.qlIndexFixing($Z$5,AM2218,,Trigger)</f>
        <v>#VALUE!</v>
      </c>
      <c r="AQ2218" s="102">
        <f>_xll.qlIndexFixing($AR$1,AN2218,,Trigger)</f>
        <v>1.3492906289569451E-2</v>
      </c>
    </row>
    <row r="2219" spans="38:43" ht="11.25" customHeight="1" x14ac:dyDescent="0.25">
      <c r="AL2219" s="57" t="s">
        <v>44</v>
      </c>
      <c r="AM2219" s="56">
        <f>_xll.qlInterestRateIndexFixingDate(IborIndex&amp;Tenor,AN2219,Trigger)</f>
        <v>54851</v>
      </c>
      <c r="AN2219" s="56">
        <f>_xll.qlCalendarAdvance(Calendar,AN2218,AL2219,"f",,Trigger)</f>
        <v>54855</v>
      </c>
      <c r="AO2219" s="56">
        <f>_xll.qlInterestRateIndexMaturity(IborIndex&amp;Tenor,AN2219,Trigger)</f>
        <v>54890</v>
      </c>
      <c r="AP2219" s="102" t="e">
        <f>_xll.qlIndexFixing($Z$5,AM2219,,Trigger)</f>
        <v>#VALUE!</v>
      </c>
      <c r="AQ2219" s="102">
        <f>_xll.qlIndexFixing($AR$1,AN2219,,Trigger)</f>
        <v>1.3488283530997756E-2</v>
      </c>
    </row>
    <row r="2220" spans="38:43" ht="11.25" customHeight="1" x14ac:dyDescent="0.25">
      <c r="AL2220" s="57" t="s">
        <v>44</v>
      </c>
      <c r="AM2220" s="56">
        <f>_xll.qlInterestRateIndexFixingDate(IborIndex&amp;Tenor,AN2220,Trigger)</f>
        <v>54858</v>
      </c>
      <c r="AN2220" s="56">
        <f>_xll.qlCalendarAdvance(Calendar,AN2219,AL2220,"f",,Trigger)</f>
        <v>54862</v>
      </c>
      <c r="AO2220" s="56">
        <f>_xll.qlInterestRateIndexMaturity(IborIndex&amp;Tenor,AN2220,Trigger)</f>
        <v>54893</v>
      </c>
      <c r="AP2220" s="102" t="e">
        <f>_xll.qlIndexFixing($Z$5,AM2220,,Trigger)</f>
        <v>#VALUE!</v>
      </c>
      <c r="AQ2220" s="102">
        <f>_xll.qlIndexFixing($AR$1,AN2220,,Trigger)</f>
        <v>1.3483791636479669E-2</v>
      </c>
    </row>
    <row r="2221" spans="38:43" ht="11.25" customHeight="1" x14ac:dyDescent="0.25">
      <c r="AL2221" s="57" t="s">
        <v>44</v>
      </c>
      <c r="AM2221" s="56">
        <f>_xll.qlInterestRateIndexFixingDate(IborIndex&amp;Tenor,AN2221,Trigger)</f>
        <v>54865</v>
      </c>
      <c r="AN2221" s="56">
        <f>_xll.qlCalendarAdvance(Calendar,AN2220,AL2221,"f",,Trigger)</f>
        <v>54869</v>
      </c>
      <c r="AO2221" s="56">
        <f>_xll.qlInterestRateIndexMaturity(IborIndex&amp;Tenor,AN2221,Trigger)</f>
        <v>54900</v>
      </c>
      <c r="AP2221" s="102" t="e">
        <f>_xll.qlIndexFixing($Z$5,AM2221,,Trigger)</f>
        <v>#VALUE!</v>
      </c>
      <c r="AQ2221" s="102">
        <f>_xll.qlIndexFixing($AR$1,AN2221,,Trigger)</f>
        <v>1.3479208806791432E-2</v>
      </c>
    </row>
    <row r="2222" spans="38:43" ht="11.25" customHeight="1" x14ac:dyDescent="0.25">
      <c r="AL2222" s="57" t="s">
        <v>44</v>
      </c>
      <c r="AM2222" s="56">
        <f>_xll.qlInterestRateIndexFixingDate(IborIndex&amp;Tenor,AN2222,Trigger)</f>
        <v>54872</v>
      </c>
      <c r="AN2222" s="56">
        <f>_xll.qlCalendarAdvance(Calendar,AN2221,AL2222,"f",,Trigger)</f>
        <v>54876</v>
      </c>
      <c r="AO2222" s="56">
        <f>_xll.qlInterestRateIndexMaturity(IborIndex&amp;Tenor,AN2222,Trigger)</f>
        <v>54907</v>
      </c>
      <c r="AP2222" s="102" t="e">
        <f>_xll.qlIndexFixing($Z$5,AM2222,,Trigger)</f>
        <v>#VALUE!</v>
      </c>
      <c r="AQ2222" s="102">
        <f>_xll.qlIndexFixing($AR$1,AN2222,,Trigger)</f>
        <v>1.3474842418535297E-2</v>
      </c>
    </row>
    <row r="2223" spans="38:43" ht="11.25" customHeight="1" x14ac:dyDescent="0.25">
      <c r="AL2223" s="57" t="s">
        <v>44</v>
      </c>
      <c r="AM2223" s="56">
        <f>_xll.qlInterestRateIndexFixingDate(IborIndex&amp;Tenor,AN2223,Trigger)</f>
        <v>54879</v>
      </c>
      <c r="AN2223" s="56">
        <f>_xll.qlCalendarAdvance(Calendar,AN2222,AL2223,"f",,Trigger)</f>
        <v>54883</v>
      </c>
      <c r="AO2223" s="56">
        <f>_xll.qlInterestRateIndexMaturity(IborIndex&amp;Tenor,AN2223,Trigger)</f>
        <v>54913</v>
      </c>
      <c r="AP2223" s="102" t="e">
        <f>_xll.qlIndexFixing($Z$5,AM2223,,Trigger)</f>
        <v>#VALUE!</v>
      </c>
      <c r="AQ2223" s="102">
        <f>_xll.qlIndexFixing($AR$1,AN2223,,Trigger)</f>
        <v>1.3469992051824697E-2</v>
      </c>
    </row>
    <row r="2224" spans="38:43" ht="11.25" customHeight="1" x14ac:dyDescent="0.25">
      <c r="AL2224" s="57" t="s">
        <v>44</v>
      </c>
      <c r="AM2224" s="56">
        <f>_xll.qlInterestRateIndexFixingDate(IborIndex&amp;Tenor,AN2224,Trigger)</f>
        <v>54884</v>
      </c>
      <c r="AN2224" s="56">
        <f>_xll.qlCalendarAdvance(Calendar,AN2223,AL2224,"f",,Trigger)</f>
        <v>54890</v>
      </c>
      <c r="AO2224" s="56">
        <f>_xll.qlInterestRateIndexMaturity(IborIndex&amp;Tenor,AN2224,Trigger)</f>
        <v>54920</v>
      </c>
      <c r="AP2224" s="102" t="e">
        <f>_xll.qlIndexFixing($Z$5,AM2224,,Trigger)</f>
        <v>#VALUE!</v>
      </c>
      <c r="AQ2224" s="102">
        <f>_xll.qlIndexFixing($AR$1,AN2224,,Trigger)</f>
        <v>1.3465358090824775E-2</v>
      </c>
    </row>
    <row r="2225" spans="38:43" ht="11.25" customHeight="1" x14ac:dyDescent="0.25">
      <c r="AL2225" s="57" t="s">
        <v>44</v>
      </c>
      <c r="AM2225" s="56">
        <f>_xll.qlInterestRateIndexFixingDate(IborIndex&amp;Tenor,AN2225,Trigger)</f>
        <v>54893</v>
      </c>
      <c r="AN2225" s="56">
        <f>_xll.qlCalendarAdvance(Calendar,AN2224,AL2225,"f",,Trigger)</f>
        <v>54897</v>
      </c>
      <c r="AO2225" s="56">
        <f>_xll.qlInterestRateIndexMaturity(IborIndex&amp;Tenor,AN2225,Trigger)</f>
        <v>54927</v>
      </c>
      <c r="AP2225" s="102" t="e">
        <f>_xll.qlIndexFixing($Z$5,AM2225,,Trigger)</f>
        <v>#VALUE!</v>
      </c>
      <c r="AQ2225" s="102">
        <f>_xll.qlIndexFixing($AR$1,AN2225,,Trigger)</f>
        <v>1.3460707050324539E-2</v>
      </c>
    </row>
    <row r="2226" spans="38:43" ht="11.25" customHeight="1" x14ac:dyDescent="0.25">
      <c r="AL2226" s="57" t="s">
        <v>44</v>
      </c>
      <c r="AM2226" s="56">
        <f>_xll.qlInterestRateIndexFixingDate(IborIndex&amp;Tenor,AN2226,Trigger)</f>
        <v>54900</v>
      </c>
      <c r="AN2226" s="56">
        <f>_xll.qlCalendarAdvance(Calendar,AN2225,AL2226,"f",,Trigger)</f>
        <v>54904</v>
      </c>
      <c r="AO2226" s="56">
        <f>_xll.qlInterestRateIndexMaturity(IborIndex&amp;Tenor,AN2226,Trigger)</f>
        <v>54934</v>
      </c>
      <c r="AP2226" s="102" t="e">
        <f>_xll.qlIndexFixing($Z$5,AM2226,,Trigger)</f>
        <v>#VALUE!</v>
      </c>
      <c r="AQ2226" s="102">
        <f>_xll.qlIndexFixing($AR$1,AN2226,,Trigger)</f>
        <v>1.3456038912463275E-2</v>
      </c>
    </row>
    <row r="2227" spans="38:43" ht="11.25" customHeight="1" x14ac:dyDescent="0.25">
      <c r="AL2227" s="57" t="s">
        <v>44</v>
      </c>
      <c r="AM2227" s="56">
        <f>_xll.qlInterestRateIndexFixingDate(IborIndex&amp;Tenor,AN2227,Trigger)</f>
        <v>54907</v>
      </c>
      <c r="AN2227" s="56">
        <f>_xll.qlCalendarAdvance(Calendar,AN2226,AL2227,"f",,Trigger)</f>
        <v>54911</v>
      </c>
      <c r="AO2227" s="56">
        <f>_xll.qlInterestRateIndexMaturity(IborIndex&amp;Tenor,AN2227,Trigger)</f>
        <v>54942</v>
      </c>
      <c r="AP2227" s="102" t="e">
        <f>_xll.qlIndexFixing($Z$5,AM2227,,Trigger)</f>
        <v>#VALUE!</v>
      </c>
      <c r="AQ2227" s="102">
        <f>_xll.qlIndexFixing($AR$1,AN2227,,Trigger)</f>
        <v>1.3451353659385268E-2</v>
      </c>
    </row>
    <row r="2228" spans="38:43" ht="11.25" customHeight="1" x14ac:dyDescent="0.25">
      <c r="AL2228" s="57" t="s">
        <v>44</v>
      </c>
      <c r="AM2228" s="56">
        <f>_xll.qlInterestRateIndexFixingDate(IborIndex&amp;Tenor,AN2228,Trigger)</f>
        <v>54914</v>
      </c>
      <c r="AN2228" s="56">
        <f>_xll.qlCalendarAdvance(Calendar,AN2227,AL2228,"f",,Trigger)</f>
        <v>54918</v>
      </c>
      <c r="AO2228" s="56">
        <f>_xll.qlInterestRateIndexMaturity(IborIndex&amp;Tenor,AN2228,Trigger)</f>
        <v>54949</v>
      </c>
      <c r="AP2228" s="102" t="e">
        <f>_xll.qlIndexFixing($Z$5,AM2228,,Trigger)</f>
        <v>#VALUE!</v>
      </c>
      <c r="AQ2228" s="102">
        <f>_xll.qlIndexFixing($AR$1,AN2228,,Trigger)</f>
        <v>1.344665127322231E-2</v>
      </c>
    </row>
    <row r="2229" spans="38:43" ht="11.25" customHeight="1" x14ac:dyDescent="0.25">
      <c r="AL2229" s="57" t="s">
        <v>44</v>
      </c>
      <c r="AM2229" s="56">
        <f>_xll.qlInterestRateIndexFixingDate(IborIndex&amp;Tenor,AN2229,Trigger)</f>
        <v>54921</v>
      </c>
      <c r="AN2229" s="56">
        <f>_xll.qlCalendarAdvance(Calendar,AN2228,AL2229,"f",,Trigger)</f>
        <v>54925</v>
      </c>
      <c r="AO2229" s="56">
        <f>_xll.qlInterestRateIndexMaturity(IborIndex&amp;Tenor,AN2229,Trigger)</f>
        <v>54956</v>
      </c>
      <c r="AP2229" s="102" t="e">
        <f>_xll.qlIndexFixing($Z$5,AM2229,,Trigger)</f>
        <v>#VALUE!</v>
      </c>
      <c r="AQ2229" s="102">
        <f>_xll.qlIndexFixing($AR$1,AN2229,,Trigger)</f>
        <v>1.344193173611119E-2</v>
      </c>
    </row>
    <row r="2230" spans="38:43" ht="11.25" customHeight="1" x14ac:dyDescent="0.25">
      <c r="AL2230" s="57" t="s">
        <v>44</v>
      </c>
      <c r="AM2230" s="56">
        <f>_xll.qlInterestRateIndexFixingDate(IborIndex&amp;Tenor,AN2230,Trigger)</f>
        <v>54928</v>
      </c>
      <c r="AN2230" s="56">
        <f>_xll.qlCalendarAdvance(Calendar,AN2229,AL2230,"f",,Trigger)</f>
        <v>54932</v>
      </c>
      <c r="AO2230" s="56">
        <f>_xll.qlInterestRateIndexMaturity(IborIndex&amp;Tenor,AN2230,Trigger)</f>
        <v>54963</v>
      </c>
      <c r="AP2230" s="102" t="e">
        <f>_xll.qlIndexFixing($Z$5,AM2230,,Trigger)</f>
        <v>#VALUE!</v>
      </c>
      <c r="AQ2230" s="102">
        <f>_xll.qlIndexFixing($AR$1,AN2230,,Trigger)</f>
        <v>1.3437195030193694E-2</v>
      </c>
    </row>
    <row r="2231" spans="38:43" ht="11.25" customHeight="1" x14ac:dyDescent="0.25">
      <c r="AL2231" s="57" t="s">
        <v>44</v>
      </c>
      <c r="AM2231" s="56">
        <f>_xll.qlInterestRateIndexFixingDate(IborIndex&amp;Tenor,AN2231,Trigger)</f>
        <v>54935</v>
      </c>
      <c r="AN2231" s="56">
        <f>_xll.qlCalendarAdvance(Calendar,AN2230,AL2231,"f",,Trigger)</f>
        <v>54939</v>
      </c>
      <c r="AO2231" s="56">
        <f>_xll.qlInterestRateIndexMaturity(IborIndex&amp;Tenor,AN2231,Trigger)</f>
        <v>54969</v>
      </c>
      <c r="AP2231" s="102" t="e">
        <f>_xll.qlIndexFixing($Z$5,AM2231,,Trigger)</f>
        <v>#VALUE!</v>
      </c>
      <c r="AQ2231" s="102">
        <f>_xll.qlIndexFixing($AR$1,AN2231,,Trigger)</f>
        <v>1.3432441137611606E-2</v>
      </c>
    </row>
    <row r="2232" spans="38:43" ht="11.25" customHeight="1" x14ac:dyDescent="0.25">
      <c r="AL2232" s="57" t="s">
        <v>44</v>
      </c>
      <c r="AM2232" s="56">
        <f>_xll.qlInterestRateIndexFixingDate(IborIndex&amp;Tenor,AN2232,Trigger)</f>
        <v>54942</v>
      </c>
      <c r="AN2232" s="56">
        <f>_xll.qlCalendarAdvance(Calendar,AN2231,AL2232,"f",,Trigger)</f>
        <v>54946</v>
      </c>
      <c r="AO2232" s="56">
        <f>_xll.qlInterestRateIndexMaturity(IborIndex&amp;Tenor,AN2232,Trigger)</f>
        <v>54976</v>
      </c>
      <c r="AP2232" s="102" t="e">
        <f>_xll.qlIndexFixing($Z$5,AM2232,,Trigger)</f>
        <v>#VALUE!</v>
      </c>
      <c r="AQ2232" s="102">
        <f>_xll.qlIndexFixing($AR$1,AN2232,,Trigger)</f>
        <v>1.342767004049672E-2</v>
      </c>
    </row>
    <row r="2233" spans="38:43" ht="11.25" customHeight="1" x14ac:dyDescent="0.25">
      <c r="AL2233" s="57" t="s">
        <v>44</v>
      </c>
      <c r="AM2233" s="56">
        <f>_xll.qlInterestRateIndexFixingDate(IborIndex&amp;Tenor,AN2233,Trigger)</f>
        <v>54949</v>
      </c>
      <c r="AN2233" s="56">
        <f>_xll.qlCalendarAdvance(Calendar,AN2232,AL2233,"f",,Trigger)</f>
        <v>54953</v>
      </c>
      <c r="AO2233" s="56">
        <f>_xll.qlInterestRateIndexMaturity(IborIndex&amp;Tenor,AN2233,Trigger)</f>
        <v>54983</v>
      </c>
      <c r="AP2233" s="102" t="e">
        <f>_xll.qlIndexFixing($Z$5,AM2233,,Trigger)</f>
        <v>#VALUE!</v>
      </c>
      <c r="AQ2233" s="102">
        <f>_xll.qlIndexFixing($AR$1,AN2233,,Trigger)</f>
        <v>1.3422881720985824E-2</v>
      </c>
    </row>
    <row r="2234" spans="38:43" ht="11.25" customHeight="1" x14ac:dyDescent="0.25">
      <c r="AL2234" s="57" t="s">
        <v>44</v>
      </c>
      <c r="AM2234" s="56">
        <f>_xll.qlInterestRateIndexFixingDate(IborIndex&amp;Tenor,AN2234,Trigger)</f>
        <v>54956</v>
      </c>
      <c r="AN2234" s="56">
        <f>_xll.qlCalendarAdvance(Calendar,AN2233,AL2234,"f",,Trigger)</f>
        <v>54960</v>
      </c>
      <c r="AO2234" s="56">
        <f>_xll.qlInterestRateIndexMaturity(IborIndex&amp;Tenor,AN2234,Trigger)</f>
        <v>54990</v>
      </c>
      <c r="AP2234" s="102" t="e">
        <f>_xll.qlIndexFixing($Z$5,AM2234,,Trigger)</f>
        <v>#VALUE!</v>
      </c>
      <c r="AQ2234" s="102">
        <f>_xll.qlIndexFixing($AR$1,AN2234,,Trigger)</f>
        <v>1.34180761612257E-2</v>
      </c>
    </row>
    <row r="2235" spans="38:43" ht="11.25" customHeight="1" x14ac:dyDescent="0.25">
      <c r="AL2235" s="57" t="s">
        <v>44</v>
      </c>
      <c r="AM2235" s="56">
        <f>_xll.qlInterestRateIndexFixingDate(IborIndex&amp;Tenor,AN2235,Trigger)</f>
        <v>54963</v>
      </c>
      <c r="AN2235" s="56">
        <f>_xll.qlCalendarAdvance(Calendar,AN2234,AL2235,"f",,Trigger)</f>
        <v>54967</v>
      </c>
      <c r="AO2235" s="56">
        <f>_xll.qlInterestRateIndexMaturity(IborIndex&amp;Tenor,AN2235,Trigger)</f>
        <v>54997</v>
      </c>
      <c r="AP2235" s="102" t="e">
        <f>_xll.qlIndexFixing($Z$5,AM2235,,Trigger)</f>
        <v>#VALUE!</v>
      </c>
      <c r="AQ2235" s="102">
        <f>_xll.qlIndexFixing($AR$1,AN2235,,Trigger)</f>
        <v>1.341354150854855E-2</v>
      </c>
    </row>
    <row r="2236" spans="38:43" ht="11.25" customHeight="1" x14ac:dyDescent="0.25">
      <c r="AL2236" s="57" t="s">
        <v>44</v>
      </c>
      <c r="AM2236" s="56">
        <f>_xll.qlInterestRateIndexFixingDate(IborIndex&amp;Tenor,AN2236,Trigger)</f>
        <v>54970</v>
      </c>
      <c r="AN2236" s="56">
        <f>_xll.qlCalendarAdvance(Calendar,AN2235,AL2236,"f",,Trigger)</f>
        <v>54974</v>
      </c>
      <c r="AO2236" s="56">
        <f>_xll.qlInterestRateIndexMaturity(IborIndex&amp;Tenor,AN2236,Trigger)</f>
        <v>55005</v>
      </c>
      <c r="AP2236" s="102" t="e">
        <f>_xll.qlIndexFixing($Z$5,AM2236,,Trigger)</f>
        <v>#VALUE!</v>
      </c>
      <c r="AQ2236" s="102">
        <f>_xll.qlIndexFixing($AR$1,AN2236,,Trigger)</f>
        <v>1.3408413249499929E-2</v>
      </c>
    </row>
    <row r="2237" spans="38:43" ht="11.25" customHeight="1" x14ac:dyDescent="0.25">
      <c r="AL2237" s="57" t="s">
        <v>44</v>
      </c>
      <c r="AM2237" s="56">
        <f>_xll.qlInterestRateIndexFixingDate(IborIndex&amp;Tenor,AN2237,Trigger)</f>
        <v>54977</v>
      </c>
      <c r="AN2237" s="56">
        <f>_xll.qlCalendarAdvance(Calendar,AN2236,AL2237,"f",,Trigger)</f>
        <v>54981</v>
      </c>
      <c r="AO2237" s="56">
        <f>_xll.qlInterestRateIndexMaturity(IborIndex&amp;Tenor,AN2237,Trigger)</f>
        <v>55012</v>
      </c>
      <c r="AP2237" s="102" t="e">
        <f>_xll.qlIndexFixing($Z$5,AM2237,,Trigger)</f>
        <v>#VALUE!</v>
      </c>
      <c r="AQ2237" s="102">
        <f>_xll.qlIndexFixing($AR$1,AN2237,,Trigger)</f>
        <v>1.3403555861812855E-2</v>
      </c>
    </row>
    <row r="2238" spans="38:43" ht="11.25" customHeight="1" x14ac:dyDescent="0.25">
      <c r="AL2238" s="57" t="s">
        <v>44</v>
      </c>
      <c r="AM2238" s="56">
        <f>_xll.qlInterestRateIndexFixingDate(IborIndex&amp;Tenor,AN2238,Trigger)</f>
        <v>54984</v>
      </c>
      <c r="AN2238" s="56">
        <f>_xll.qlCalendarAdvance(Calendar,AN2237,AL2238,"f",,Trigger)</f>
        <v>54988</v>
      </c>
      <c r="AO2238" s="56">
        <f>_xll.qlInterestRateIndexMaturity(IborIndex&amp;Tenor,AN2238,Trigger)</f>
        <v>55019</v>
      </c>
      <c r="AP2238" s="102" t="e">
        <f>_xll.qlIndexFixing($Z$5,AM2238,,Trigger)</f>
        <v>#VALUE!</v>
      </c>
      <c r="AQ2238" s="102">
        <f>_xll.qlIndexFixing($AR$1,AN2238,,Trigger)</f>
        <v>1.3398681162426207E-2</v>
      </c>
    </row>
    <row r="2239" spans="38:43" ht="11.25" customHeight="1" x14ac:dyDescent="0.25">
      <c r="AL2239" s="57" t="s">
        <v>44</v>
      </c>
      <c r="AM2239" s="56">
        <f>_xll.qlInterestRateIndexFixingDate(IborIndex&amp;Tenor,AN2239,Trigger)</f>
        <v>54991</v>
      </c>
      <c r="AN2239" s="56">
        <f>_xll.qlCalendarAdvance(Calendar,AN2238,AL2239,"f",,Trigger)</f>
        <v>54995</v>
      </c>
      <c r="AO2239" s="56">
        <f>_xll.qlInterestRateIndexMaturity(IborIndex&amp;Tenor,AN2239,Trigger)</f>
        <v>55026</v>
      </c>
      <c r="AP2239" s="102" t="e">
        <f>_xll.qlIndexFixing($Z$5,AM2239,,Trigger)</f>
        <v>#VALUE!</v>
      </c>
      <c r="AQ2239" s="102">
        <f>_xll.qlIndexFixing($AR$1,AN2239,,Trigger)</f>
        <v>1.339378913348177E-2</v>
      </c>
    </row>
    <row r="2240" spans="38:43" ht="11.25" customHeight="1" x14ac:dyDescent="0.25">
      <c r="AL2240" s="57" t="s">
        <v>44</v>
      </c>
      <c r="AM2240" s="56">
        <f>_xll.qlInterestRateIndexFixingDate(IborIndex&amp;Tenor,AN2240,Trigger)</f>
        <v>54998</v>
      </c>
      <c r="AN2240" s="56">
        <f>_xll.qlCalendarAdvance(Calendar,AN2239,AL2240,"f",,Trigger)</f>
        <v>55002</v>
      </c>
      <c r="AO2240" s="56">
        <f>_xll.qlInterestRateIndexMaturity(IborIndex&amp;Tenor,AN2240,Trigger)</f>
        <v>55033</v>
      </c>
      <c r="AP2240" s="102" t="e">
        <f>_xll.qlIndexFixing($Z$5,AM2240,,Trigger)</f>
        <v>#VALUE!</v>
      </c>
      <c r="AQ2240" s="102">
        <f>_xll.qlIndexFixing($AR$1,AN2240,,Trigger)</f>
        <v>1.3388879757118832E-2</v>
      </c>
    </row>
    <row r="2241" spans="38:43" ht="11.25" customHeight="1" x14ac:dyDescent="0.25">
      <c r="AL2241" s="57" t="s">
        <v>44</v>
      </c>
      <c r="AM2241" s="56">
        <f>_xll.qlInterestRateIndexFixingDate(IborIndex&amp;Tenor,AN2241,Trigger)</f>
        <v>55005</v>
      </c>
      <c r="AN2241" s="56">
        <f>_xll.qlCalendarAdvance(Calendar,AN2240,AL2241,"f",,Trigger)</f>
        <v>55009</v>
      </c>
      <c r="AO2241" s="56">
        <f>_xll.qlInterestRateIndexMaturity(IborIndex&amp;Tenor,AN2241,Trigger)</f>
        <v>55040</v>
      </c>
      <c r="AP2241" s="102" t="e">
        <f>_xll.qlIndexFixing($Z$5,AM2241,,Trigger)</f>
        <v>#VALUE!</v>
      </c>
      <c r="AQ2241" s="102">
        <f>_xll.qlIndexFixing($AR$1,AN2241,,Trigger)</f>
        <v>1.3383953015471683E-2</v>
      </c>
    </row>
    <row r="2242" spans="38:43" ht="11.25" customHeight="1" x14ac:dyDescent="0.25">
      <c r="AL2242" s="57" t="s">
        <v>44</v>
      </c>
      <c r="AM2242" s="56">
        <f>_xll.qlInterestRateIndexFixingDate(IborIndex&amp;Tenor,AN2242,Trigger)</f>
        <v>55012</v>
      </c>
      <c r="AN2242" s="56">
        <f>_xll.qlCalendarAdvance(Calendar,AN2241,AL2242,"f",,Trigger)</f>
        <v>55016</v>
      </c>
      <c r="AO2242" s="56">
        <f>_xll.qlInterestRateIndexMaturity(IborIndex&amp;Tenor,AN2242,Trigger)</f>
        <v>55047</v>
      </c>
      <c r="AP2242" s="102" t="e">
        <f>_xll.qlIndexFixing($Z$5,AM2242,,Trigger)</f>
        <v>#VALUE!</v>
      </c>
      <c r="AQ2242" s="102">
        <f>_xll.qlIndexFixing($AR$1,AN2242,,Trigger)</f>
        <v>1.3379008890689603E-2</v>
      </c>
    </row>
    <row r="2243" spans="38:43" ht="11.25" customHeight="1" x14ac:dyDescent="0.25">
      <c r="AL2243" s="57" t="s">
        <v>44</v>
      </c>
      <c r="AM2243" s="56">
        <f>_xll.qlInterestRateIndexFixingDate(IborIndex&amp;Tenor,AN2243,Trigger)</f>
        <v>55019</v>
      </c>
      <c r="AN2243" s="56">
        <f>_xll.qlCalendarAdvance(Calendar,AN2242,AL2243,"f",,Trigger)</f>
        <v>55023</v>
      </c>
      <c r="AO2243" s="56">
        <f>_xll.qlInterestRateIndexMaturity(IborIndex&amp;Tenor,AN2243,Trigger)</f>
        <v>55054</v>
      </c>
      <c r="AP2243" s="102" t="e">
        <f>_xll.qlIndexFixing($Z$5,AM2243,,Trigger)</f>
        <v>#VALUE!</v>
      </c>
      <c r="AQ2243" s="102">
        <f>_xll.qlIndexFixing($AR$1,AN2243,,Trigger)</f>
        <v>1.3374047364904385E-2</v>
      </c>
    </row>
    <row r="2244" spans="38:43" ht="11.25" customHeight="1" x14ac:dyDescent="0.25">
      <c r="AL2244" s="57" t="s">
        <v>44</v>
      </c>
      <c r="AM2244" s="56">
        <f>_xll.qlInterestRateIndexFixingDate(IborIndex&amp;Tenor,AN2244,Trigger)</f>
        <v>55026</v>
      </c>
      <c r="AN2244" s="56">
        <f>_xll.qlCalendarAdvance(Calendar,AN2243,AL2244,"f",,Trigger)</f>
        <v>55030</v>
      </c>
      <c r="AO2244" s="56">
        <f>_xll.qlInterestRateIndexMaturity(IborIndex&amp;Tenor,AN2244,Trigger)</f>
        <v>55061</v>
      </c>
      <c r="AP2244" s="102" t="e">
        <f>_xll.qlIndexFixing($Z$5,AM2244,,Trigger)</f>
        <v>#VALUE!</v>
      </c>
      <c r="AQ2244" s="102">
        <f>_xll.qlIndexFixing($AR$1,AN2244,,Trigger)</f>
        <v>1.3369068420257813E-2</v>
      </c>
    </row>
    <row r="2245" spans="38:43" ht="11.25" customHeight="1" x14ac:dyDescent="0.25">
      <c r="AL2245" s="57" t="s">
        <v>44</v>
      </c>
      <c r="AM2245" s="56">
        <f>_xll.qlInterestRateIndexFixingDate(IborIndex&amp;Tenor,AN2245,Trigger)</f>
        <v>55033</v>
      </c>
      <c r="AN2245" s="56">
        <f>_xll.qlCalendarAdvance(Calendar,AN2244,AL2245,"f",,Trigger)</f>
        <v>55037</v>
      </c>
      <c r="AO2245" s="56">
        <f>_xll.qlInterestRateIndexMaturity(IborIndex&amp;Tenor,AN2245,Trigger)</f>
        <v>55067</v>
      </c>
      <c r="AP2245" s="102" t="e">
        <f>_xll.qlIndexFixing($Z$5,AM2245,,Trigger)</f>
        <v>#VALUE!</v>
      </c>
      <c r="AQ2245" s="102">
        <f>_xll.qlIndexFixing($AR$1,AN2245,,Trigger)</f>
        <v>1.3364072038891672E-2</v>
      </c>
    </row>
    <row r="2246" spans="38:43" ht="11.25" customHeight="1" x14ac:dyDescent="0.25">
      <c r="AL2246" s="57" t="s">
        <v>44</v>
      </c>
      <c r="AM2246" s="56">
        <f>_xll.qlInterestRateIndexFixingDate(IborIndex&amp;Tenor,AN2246,Trigger)</f>
        <v>55040</v>
      </c>
      <c r="AN2246" s="56">
        <f>_xll.qlCalendarAdvance(Calendar,AN2245,AL2246,"f",,Trigger)</f>
        <v>55044</v>
      </c>
      <c r="AO2246" s="56">
        <f>_xll.qlInterestRateIndexMaturity(IborIndex&amp;Tenor,AN2246,Trigger)</f>
        <v>55074</v>
      </c>
      <c r="AP2246" s="102" t="e">
        <f>_xll.qlIndexFixing($Z$5,AM2246,,Trigger)</f>
        <v>#VALUE!</v>
      </c>
      <c r="AQ2246" s="102">
        <f>_xll.qlIndexFixing($AR$1,AN2246,,Trigger)</f>
        <v>1.3359058202942753E-2</v>
      </c>
    </row>
    <row r="2247" spans="38:43" ht="11.25" customHeight="1" x14ac:dyDescent="0.25">
      <c r="AL2247" s="57" t="s">
        <v>44</v>
      </c>
      <c r="AM2247" s="56">
        <f>_xll.qlInterestRateIndexFixingDate(IborIndex&amp;Tenor,AN2247,Trigger)</f>
        <v>55047</v>
      </c>
      <c r="AN2247" s="56">
        <f>_xll.qlCalendarAdvance(Calendar,AN2246,AL2247,"f",,Trigger)</f>
        <v>55051</v>
      </c>
      <c r="AO2247" s="56">
        <f>_xll.qlInterestRateIndexMaturity(IborIndex&amp;Tenor,AN2247,Trigger)</f>
        <v>55081</v>
      </c>
      <c r="AP2247" s="102" t="e">
        <f>_xll.qlIndexFixing($Z$5,AM2247,,Trigger)</f>
        <v>#VALUE!</v>
      </c>
      <c r="AQ2247" s="102">
        <f>_xll.qlIndexFixing($AR$1,AN2247,,Trigger)</f>
        <v>1.3354026894550342E-2</v>
      </c>
    </row>
    <row r="2248" spans="38:43" ht="11.25" customHeight="1" x14ac:dyDescent="0.25">
      <c r="AL2248" s="57" t="s">
        <v>44</v>
      </c>
      <c r="AM2248" s="56">
        <f>_xll.qlInterestRateIndexFixingDate(IborIndex&amp;Tenor,AN2248,Trigger)</f>
        <v>55054</v>
      </c>
      <c r="AN2248" s="56">
        <f>_xll.qlCalendarAdvance(Calendar,AN2247,AL2248,"f",,Trigger)</f>
        <v>55058</v>
      </c>
      <c r="AO2248" s="56">
        <f>_xll.qlInterestRateIndexMaturity(IborIndex&amp;Tenor,AN2248,Trigger)</f>
        <v>55088</v>
      </c>
      <c r="AP2248" s="102" t="e">
        <f>_xll.qlIndexFixing($Z$5,AM2248,,Trigger)</f>
        <v>#VALUE!</v>
      </c>
      <c r="AQ2248" s="102">
        <f>_xll.qlIndexFixing($AR$1,AN2248,,Trigger)</f>
        <v>1.3348978095858721E-2</v>
      </c>
    </row>
    <row r="2249" spans="38:43" ht="11.25" customHeight="1" x14ac:dyDescent="0.25">
      <c r="AL2249" s="57" t="s">
        <v>44</v>
      </c>
      <c r="AM2249" s="56">
        <f>_xll.qlInterestRateIndexFixingDate(IborIndex&amp;Tenor,AN2249,Trigger)</f>
        <v>55061</v>
      </c>
      <c r="AN2249" s="56">
        <f>_xll.qlCalendarAdvance(Calendar,AN2248,AL2249,"f",,Trigger)</f>
        <v>55065</v>
      </c>
      <c r="AO2249" s="56">
        <f>_xll.qlInterestRateIndexMaturity(IborIndex&amp;Tenor,AN2249,Trigger)</f>
        <v>55096</v>
      </c>
      <c r="AP2249" s="102" t="e">
        <f>_xll.qlIndexFixing($Z$5,AM2249,,Trigger)</f>
        <v>#VALUE!</v>
      </c>
      <c r="AQ2249" s="102">
        <f>_xll.qlIndexFixing($AR$1,AN2249,,Trigger)</f>
        <v>1.3343911789009677E-2</v>
      </c>
    </row>
    <row r="2250" spans="38:43" ht="11.25" customHeight="1" x14ac:dyDescent="0.25">
      <c r="AL2250" s="57" t="s">
        <v>44</v>
      </c>
      <c r="AM2250" s="56">
        <f>_xll.qlInterestRateIndexFixingDate(IborIndex&amp;Tenor,AN2250,Trigger)</f>
        <v>55068</v>
      </c>
      <c r="AN2250" s="56">
        <f>_xll.qlCalendarAdvance(Calendar,AN2249,AL2250,"f",,Trigger)</f>
        <v>55072</v>
      </c>
      <c r="AO2250" s="56">
        <f>_xll.qlInterestRateIndexMaturity(IborIndex&amp;Tenor,AN2250,Trigger)</f>
        <v>55103</v>
      </c>
      <c r="AP2250" s="102" t="e">
        <f>_xll.qlIndexFixing($Z$5,AM2250,,Trigger)</f>
        <v>#VALUE!</v>
      </c>
      <c r="AQ2250" s="102">
        <f>_xll.qlIndexFixing($AR$1,AN2250,,Trigger)</f>
        <v>1.33388279561375E-2</v>
      </c>
    </row>
    <row r="2251" spans="38:43" ht="11.25" customHeight="1" x14ac:dyDescent="0.25">
      <c r="AL2251" s="57" t="s">
        <v>44</v>
      </c>
      <c r="AM2251" s="56">
        <f>_xll.qlInterestRateIndexFixingDate(IborIndex&amp;Tenor,AN2251,Trigger)</f>
        <v>55075</v>
      </c>
      <c r="AN2251" s="56">
        <f>_xll.qlCalendarAdvance(Calendar,AN2250,AL2251,"f",,Trigger)</f>
        <v>55079</v>
      </c>
      <c r="AO2251" s="56">
        <f>_xll.qlInterestRateIndexMaturity(IborIndex&amp;Tenor,AN2251,Trigger)</f>
        <v>55110</v>
      </c>
      <c r="AP2251" s="102" t="e">
        <f>_xll.qlIndexFixing($Z$5,AM2251,,Trigger)</f>
        <v>#VALUE!</v>
      </c>
      <c r="AQ2251" s="102">
        <f>_xll.qlIndexFixing($AR$1,AN2251,,Trigger)</f>
        <v>1.3333726579386473E-2</v>
      </c>
    </row>
    <row r="2252" spans="38:43" ht="11.25" customHeight="1" x14ac:dyDescent="0.25">
      <c r="AL2252" s="57" t="s">
        <v>44</v>
      </c>
      <c r="AM2252" s="56">
        <f>_xll.qlInterestRateIndexFixingDate(IborIndex&amp;Tenor,AN2252,Trigger)</f>
        <v>55082</v>
      </c>
      <c r="AN2252" s="56">
        <f>_xll.qlCalendarAdvance(Calendar,AN2251,AL2252,"f",,Trigger)</f>
        <v>55086</v>
      </c>
      <c r="AO2252" s="56">
        <f>_xll.qlInterestRateIndexMaturity(IborIndex&amp;Tenor,AN2252,Trigger)</f>
        <v>55117</v>
      </c>
      <c r="AP2252" s="102" t="e">
        <f>_xll.qlIndexFixing($Z$5,AM2252,,Trigger)</f>
        <v>#VALUE!</v>
      </c>
      <c r="AQ2252" s="102">
        <f>_xll.qlIndexFixing($AR$1,AN2252,,Trigger)</f>
        <v>1.3328607640893386E-2</v>
      </c>
    </row>
    <row r="2253" spans="38:43" ht="11.25" customHeight="1" x14ac:dyDescent="0.25">
      <c r="AL2253" s="57" t="s">
        <v>44</v>
      </c>
      <c r="AM2253" s="56">
        <f>_xll.qlInterestRateIndexFixingDate(IborIndex&amp;Tenor,AN2253,Trigger)</f>
        <v>55089</v>
      </c>
      <c r="AN2253" s="56">
        <f>_xll.qlCalendarAdvance(Calendar,AN2252,AL2253,"f",,Trigger)</f>
        <v>55093</v>
      </c>
      <c r="AO2253" s="56">
        <f>_xll.qlInterestRateIndexMaturity(IborIndex&amp;Tenor,AN2253,Trigger)</f>
        <v>55123</v>
      </c>
      <c r="AP2253" s="102" t="e">
        <f>_xll.qlIndexFixing($Z$5,AM2253,,Trigger)</f>
        <v>#VALUE!</v>
      </c>
      <c r="AQ2253" s="102">
        <f>_xll.qlIndexFixing($AR$1,AN2253,,Trigger)</f>
        <v>1.3323471122802522E-2</v>
      </c>
    </row>
    <row r="2254" spans="38:43" ht="11.25" customHeight="1" x14ac:dyDescent="0.25">
      <c r="AL2254" s="57" t="s">
        <v>44</v>
      </c>
      <c r="AM2254" s="56">
        <f>_xll.qlInterestRateIndexFixingDate(IborIndex&amp;Tenor,AN2254,Trigger)</f>
        <v>55096</v>
      </c>
      <c r="AN2254" s="56">
        <f>_xll.qlCalendarAdvance(Calendar,AN2253,AL2254,"f",,Trigger)</f>
        <v>55100</v>
      </c>
      <c r="AO2254" s="56">
        <f>_xll.qlInterestRateIndexMaturity(IborIndex&amp;Tenor,AN2254,Trigger)</f>
        <v>55130</v>
      </c>
      <c r="AP2254" s="102" t="e">
        <f>_xll.qlIndexFixing($Z$5,AM2254,,Trigger)</f>
        <v>#VALUE!</v>
      </c>
      <c r="AQ2254" s="102">
        <f>_xll.qlIndexFixing($AR$1,AN2254,,Trigger)</f>
        <v>1.3318317007255664E-2</v>
      </c>
    </row>
    <row r="2255" spans="38:43" ht="11.25" customHeight="1" x14ac:dyDescent="0.25">
      <c r="AL2255" s="57" t="s">
        <v>44</v>
      </c>
      <c r="AM2255" s="56">
        <f>_xll.qlInterestRateIndexFixingDate(IborIndex&amp;Tenor,AN2255,Trigger)</f>
        <v>55103</v>
      </c>
      <c r="AN2255" s="56">
        <f>_xll.qlCalendarAdvance(Calendar,AN2254,AL2255,"f",,Trigger)</f>
        <v>55107</v>
      </c>
      <c r="AO2255" s="56">
        <f>_xll.qlInterestRateIndexMaturity(IborIndex&amp;Tenor,AN2255,Trigger)</f>
        <v>55137</v>
      </c>
      <c r="AP2255" s="102" t="e">
        <f>_xll.qlIndexFixing($Z$5,AM2255,,Trigger)</f>
        <v>#VALUE!</v>
      </c>
      <c r="AQ2255" s="102">
        <f>_xll.qlIndexFixing($AR$1,AN2255,,Trigger)</f>
        <v>1.3313145276389604E-2</v>
      </c>
    </row>
    <row r="2256" spans="38:43" ht="11.25" customHeight="1" x14ac:dyDescent="0.25">
      <c r="AL2256" s="57" t="s">
        <v>44</v>
      </c>
      <c r="AM2256" s="56">
        <f>_xll.qlInterestRateIndexFixingDate(IborIndex&amp;Tenor,AN2256,Trigger)</f>
        <v>55110</v>
      </c>
      <c r="AN2256" s="56">
        <f>_xll.qlCalendarAdvance(Calendar,AN2255,AL2256,"f",,Trigger)</f>
        <v>55114</v>
      </c>
      <c r="AO2256" s="56">
        <f>_xll.qlInterestRateIndexMaturity(IborIndex&amp;Tenor,AN2256,Trigger)</f>
        <v>55144</v>
      </c>
      <c r="AP2256" s="102" t="e">
        <f>_xll.qlIndexFixing($Z$5,AM2256,,Trigger)</f>
        <v>#VALUE!</v>
      </c>
      <c r="AQ2256" s="102">
        <f>_xll.qlIndexFixing($AR$1,AN2256,,Trigger)</f>
        <v>1.3307829459375305E-2</v>
      </c>
    </row>
    <row r="2257" spans="38:43" ht="11.25" customHeight="1" x14ac:dyDescent="0.25">
      <c r="AL2257" s="57" t="s">
        <v>44</v>
      </c>
      <c r="AM2257" s="56">
        <f>_xll.qlInterestRateIndexFixingDate(IborIndex&amp;Tenor,AN2257,Trigger)</f>
        <v>55117</v>
      </c>
      <c r="AN2257" s="56">
        <f>_xll.qlCalendarAdvance(Calendar,AN2256,AL2257,"f",,Trigger)</f>
        <v>55121</v>
      </c>
      <c r="AO2257" s="56">
        <f>_xll.qlInterestRateIndexMaturity(IborIndex&amp;Tenor,AN2257,Trigger)</f>
        <v>55151</v>
      </c>
      <c r="AP2257" s="102" t="e">
        <f>_xll.qlIndexFixing($Z$5,AM2257,,Trigger)</f>
        <v>#VALUE!</v>
      </c>
      <c r="AQ2257" s="102">
        <f>_xll.qlIndexFixing($AR$1,AN2257,,Trigger)</f>
        <v>1.3302748897277006E-2</v>
      </c>
    </row>
    <row r="2258" spans="38:43" ht="11.25" customHeight="1" x14ac:dyDescent="0.25">
      <c r="AL2258" s="57" t="s">
        <v>44</v>
      </c>
      <c r="AM2258" s="56">
        <f>_xll.qlInterestRateIndexFixingDate(IborIndex&amp;Tenor,AN2258,Trigger)</f>
        <v>55124</v>
      </c>
      <c r="AN2258" s="56">
        <f>_xll.qlCalendarAdvance(Calendar,AN2257,AL2258,"f",,Trigger)</f>
        <v>55128</v>
      </c>
      <c r="AO2258" s="56">
        <f>_xll.qlInterestRateIndexMaturity(IborIndex&amp;Tenor,AN2258,Trigger)</f>
        <v>55159</v>
      </c>
      <c r="AP2258" s="102" t="e">
        <f>_xll.qlIndexFixing($Z$5,AM2258,,Trigger)</f>
        <v>#VALUE!</v>
      </c>
      <c r="AQ2258" s="102">
        <f>_xll.qlIndexFixing($AR$1,AN2258,,Trigger)</f>
        <v>1.3297524213309042E-2</v>
      </c>
    </row>
    <row r="2259" spans="38:43" ht="11.25" customHeight="1" x14ac:dyDescent="0.25">
      <c r="AL2259" s="57" t="s">
        <v>44</v>
      </c>
      <c r="AM2259" s="56">
        <f>_xll.qlInterestRateIndexFixingDate(IborIndex&amp;Tenor,AN2259,Trigger)</f>
        <v>55131</v>
      </c>
      <c r="AN2259" s="56">
        <f>_xll.qlCalendarAdvance(Calendar,AN2258,AL2259,"f",,Trigger)</f>
        <v>55135</v>
      </c>
      <c r="AO2259" s="56">
        <f>_xll.qlInterestRateIndexMaturity(IborIndex&amp;Tenor,AN2259,Trigger)</f>
        <v>55166</v>
      </c>
      <c r="AP2259" s="102" t="e">
        <f>_xll.qlIndexFixing($Z$5,AM2259,,Trigger)</f>
        <v>#VALUE!</v>
      </c>
      <c r="AQ2259" s="102">
        <f>_xll.qlIndexFixing($AR$1,AN2259,,Trigger)</f>
        <v>1.3292281842589015E-2</v>
      </c>
    </row>
    <row r="2260" spans="38:43" ht="11.25" customHeight="1" x14ac:dyDescent="0.25">
      <c r="AL2260" s="57" t="s">
        <v>44</v>
      </c>
      <c r="AM2260" s="56">
        <f>_xll.qlInterestRateIndexFixingDate(IborIndex&amp;Tenor,AN2260,Trigger)</f>
        <v>55138</v>
      </c>
      <c r="AN2260" s="56">
        <f>_xll.qlCalendarAdvance(Calendar,AN2259,AL2260,"f",,Trigger)</f>
        <v>55142</v>
      </c>
      <c r="AO2260" s="56">
        <f>_xll.qlInterestRateIndexMaturity(IborIndex&amp;Tenor,AN2260,Trigger)</f>
        <v>55173</v>
      </c>
      <c r="AP2260" s="102" t="e">
        <f>_xll.qlIndexFixing($Z$5,AM2260,,Trigger)</f>
        <v>#VALUE!</v>
      </c>
      <c r="AQ2260" s="102">
        <f>_xll.qlIndexFixing($AR$1,AN2260,,Trigger)</f>
        <v>1.3287021767261209E-2</v>
      </c>
    </row>
    <row r="2261" spans="38:43" ht="11.25" customHeight="1" x14ac:dyDescent="0.25">
      <c r="AL2261" s="57" t="s">
        <v>44</v>
      </c>
      <c r="AM2261" s="56">
        <f>_xll.qlInterestRateIndexFixingDate(IborIndex&amp;Tenor,AN2261,Trigger)</f>
        <v>55144</v>
      </c>
      <c r="AN2261" s="56">
        <f>_xll.qlCalendarAdvance(Calendar,AN2260,AL2261,"f",,Trigger)</f>
        <v>55149</v>
      </c>
      <c r="AO2261" s="56">
        <f>_xll.qlInterestRateIndexMaturity(IborIndex&amp;Tenor,AN2261,Trigger)</f>
        <v>55180</v>
      </c>
      <c r="AP2261" s="102" t="e">
        <f>_xll.qlIndexFixing($Z$5,AM2261,,Trigger)</f>
        <v>#VALUE!</v>
      </c>
      <c r="AQ2261" s="102">
        <f>_xll.qlIndexFixing($AR$1,AN2261,,Trigger)</f>
        <v>1.328174396946491E-2</v>
      </c>
    </row>
    <row r="2262" spans="38:43" ht="11.25" customHeight="1" x14ac:dyDescent="0.25">
      <c r="AL2262" s="57" t="s">
        <v>44</v>
      </c>
      <c r="AM2262" s="56">
        <f>_xll.qlInterestRateIndexFixingDate(IborIndex&amp;Tenor,AN2262,Trigger)</f>
        <v>55152</v>
      </c>
      <c r="AN2262" s="56">
        <f>_xll.qlCalendarAdvance(Calendar,AN2261,AL2262,"f",,Trigger)</f>
        <v>55156</v>
      </c>
      <c r="AO2262" s="56">
        <f>_xll.qlInterestRateIndexMaturity(IborIndex&amp;Tenor,AN2262,Trigger)</f>
        <v>55187</v>
      </c>
      <c r="AP2262" s="102" t="e">
        <f>_xll.qlIndexFixing($Z$5,AM2262,,Trigger)</f>
        <v>#VALUE!</v>
      </c>
      <c r="AQ2262" s="102">
        <f>_xll.qlIndexFixing($AR$1,AN2262,,Trigger)</f>
        <v>1.3276448431336907E-2</v>
      </c>
    </row>
    <row r="2263" spans="38:43" ht="11.25" customHeight="1" x14ac:dyDescent="0.25">
      <c r="AL2263" s="57" t="s">
        <v>44</v>
      </c>
      <c r="AM2263" s="56">
        <f>_xll.qlInterestRateIndexFixingDate(IborIndex&amp;Tenor,AN2263,Trigger)</f>
        <v>55159</v>
      </c>
      <c r="AN2263" s="56">
        <f>_xll.qlCalendarAdvance(Calendar,AN2262,AL2263,"f",,Trigger)</f>
        <v>55163</v>
      </c>
      <c r="AO2263" s="56">
        <f>_xll.qlInterestRateIndexMaturity(IborIndex&amp;Tenor,AN2263,Trigger)</f>
        <v>55194</v>
      </c>
      <c r="AP2263" s="102" t="e">
        <f>_xll.qlIndexFixing($Z$5,AM2263,,Trigger)</f>
        <v>#VALUE!</v>
      </c>
      <c r="AQ2263" s="102">
        <f>_xll.qlIndexFixing($AR$1,AN2263,,Trigger)</f>
        <v>1.3271135135031475E-2</v>
      </c>
    </row>
    <row r="2264" spans="38:43" ht="11.25" customHeight="1" x14ac:dyDescent="0.25">
      <c r="AL2264" s="57" t="s">
        <v>44</v>
      </c>
      <c r="AM2264" s="56">
        <f>_xll.qlInterestRateIndexFixingDate(IborIndex&amp;Tenor,AN2264,Trigger)</f>
        <v>55166</v>
      </c>
      <c r="AN2264" s="56">
        <f>_xll.qlCalendarAdvance(Calendar,AN2263,AL2264,"f",,Trigger)</f>
        <v>55170</v>
      </c>
      <c r="AO2264" s="56">
        <f>_xll.qlInterestRateIndexMaturity(IborIndex&amp;Tenor,AN2264,Trigger)</f>
        <v>55201</v>
      </c>
      <c r="AP2264" s="102" t="e">
        <f>_xll.qlIndexFixing($Z$5,AM2264,,Trigger)</f>
        <v>#VALUE!</v>
      </c>
      <c r="AQ2264" s="102">
        <f>_xll.qlIndexFixing($AR$1,AN2264,,Trigger)</f>
        <v>1.3265804062677911E-2</v>
      </c>
    </row>
    <row r="2265" spans="38:43" ht="11.25" customHeight="1" x14ac:dyDescent="0.25">
      <c r="AL2265" s="57" t="s">
        <v>44</v>
      </c>
      <c r="AM2265" s="56">
        <f>_xll.qlInterestRateIndexFixingDate(IborIndex&amp;Tenor,AN2265,Trigger)</f>
        <v>55173</v>
      </c>
      <c r="AN2265" s="56">
        <f>_xll.qlCalendarAdvance(Calendar,AN2264,AL2265,"f",,Trigger)</f>
        <v>55177</v>
      </c>
      <c r="AO2265" s="56">
        <f>_xll.qlInterestRateIndexMaturity(IborIndex&amp;Tenor,AN2265,Trigger)</f>
        <v>55208</v>
      </c>
      <c r="AP2265" s="102" t="e">
        <f>_xll.qlIndexFixing($Z$5,AM2265,,Trigger)</f>
        <v>#VALUE!</v>
      </c>
      <c r="AQ2265" s="102">
        <f>_xll.qlIndexFixing($AR$1,AN2265,,Trigger)</f>
        <v>1.3260455196425491E-2</v>
      </c>
    </row>
    <row r="2266" spans="38:43" ht="11.25" customHeight="1" x14ac:dyDescent="0.25">
      <c r="AL2266" s="57" t="s">
        <v>44</v>
      </c>
      <c r="AM2266" s="56">
        <f>_xll.qlInterestRateIndexFixingDate(IborIndex&amp;Tenor,AN2266,Trigger)</f>
        <v>55180</v>
      </c>
      <c r="AN2266" s="56">
        <f>_xll.qlCalendarAdvance(Calendar,AN2265,AL2266,"f",,Trigger)</f>
        <v>55184</v>
      </c>
      <c r="AO2266" s="56">
        <f>_xll.qlInterestRateIndexMaturity(IborIndex&amp;Tenor,AN2266,Trigger)</f>
        <v>55212</v>
      </c>
      <c r="AP2266" s="102" t="e">
        <f>_xll.qlIndexFixing($Z$5,AM2266,,Trigger)</f>
        <v>#VALUE!</v>
      </c>
      <c r="AQ2266" s="102">
        <f>_xll.qlIndexFixing($AR$1,AN2266,,Trigger)</f>
        <v>1.3255651419739056E-2</v>
      </c>
    </row>
    <row r="2267" spans="38:43" ht="11.25" customHeight="1" x14ac:dyDescent="0.25">
      <c r="AL2267" s="57" t="s">
        <v>44</v>
      </c>
      <c r="AM2267" s="56">
        <f>_xll.qlInterestRateIndexFixingDate(IborIndex&amp;Tenor,AN2267,Trigger)</f>
        <v>55187</v>
      </c>
      <c r="AN2267" s="56">
        <f>_xll.qlCalendarAdvance(Calendar,AN2266,AL2267,"f",,Trigger)</f>
        <v>55191</v>
      </c>
      <c r="AO2267" s="56">
        <f>_xll.qlInterestRateIndexMaturity(IborIndex&amp;Tenor,AN2267,Trigger)</f>
        <v>55219</v>
      </c>
      <c r="AP2267" s="102" t="e">
        <f>_xll.qlIndexFixing($Z$5,AM2267,,Trigger)</f>
        <v>#VALUE!</v>
      </c>
      <c r="AQ2267" s="102">
        <f>_xll.qlIndexFixing($AR$1,AN2267,,Trigger)</f>
        <v>1.3250272803438141E-2</v>
      </c>
    </row>
    <row r="2268" spans="38:43" ht="11.25" customHeight="1" x14ac:dyDescent="0.25">
      <c r="AL2268" s="57" t="s">
        <v>44</v>
      </c>
      <c r="AM2268" s="56">
        <f>_xll.qlInterestRateIndexFixingDate(IborIndex&amp;Tenor,AN2268,Trigger)</f>
        <v>55194</v>
      </c>
      <c r="AN2268" s="56">
        <f>_xll.qlCalendarAdvance(Calendar,AN2267,AL2268,"f",,Trigger)</f>
        <v>55198</v>
      </c>
      <c r="AO2268" s="56">
        <f>_xll.qlInterestRateIndexMaturity(IborIndex&amp;Tenor,AN2268,Trigger)</f>
        <v>55226</v>
      </c>
      <c r="AP2268" s="102" t="e">
        <f>_xll.qlIndexFixing($Z$5,AM2268,,Trigger)</f>
        <v>#VALUE!</v>
      </c>
      <c r="AQ2268" s="102">
        <f>_xll.qlIndexFixing($AR$1,AN2268,,Trigger)</f>
        <v>1.3244876347067804E-2</v>
      </c>
    </row>
    <row r="2269" spans="38:43" ht="11.25" customHeight="1" x14ac:dyDescent="0.25">
      <c r="AL2269" s="57" t="s">
        <v>44</v>
      </c>
      <c r="AM2269" s="56">
        <f>_xll.qlInterestRateIndexFixingDate(IborIndex&amp;Tenor,AN2269,Trigger)</f>
        <v>55201</v>
      </c>
      <c r="AN2269" s="56">
        <f>_xll.qlCalendarAdvance(Calendar,AN2268,AL2269,"f",,Trigger)</f>
        <v>55205</v>
      </c>
      <c r="AO2269" s="56">
        <f>_xll.qlInterestRateIndexMaturity(IborIndex&amp;Tenor,AN2269,Trigger)</f>
        <v>55233</v>
      </c>
      <c r="AP2269" s="102" t="e">
        <f>_xll.qlIndexFixing($Z$5,AM2269,,Trigger)</f>
        <v>#VALUE!</v>
      </c>
      <c r="AQ2269" s="102">
        <f>_xll.qlIndexFixing($AR$1,AN2269,,Trigger)</f>
        <v>1.3239462032773755E-2</v>
      </c>
    </row>
    <row r="2270" spans="38:43" ht="11.25" customHeight="1" x14ac:dyDescent="0.25">
      <c r="AL2270" s="57" t="s">
        <v>44</v>
      </c>
      <c r="AM2270" s="56">
        <f>_xll.qlInterestRateIndexFixingDate(IborIndex&amp;Tenor,AN2270,Trigger)</f>
        <v>55208</v>
      </c>
      <c r="AN2270" s="56">
        <f>_xll.qlCalendarAdvance(Calendar,AN2269,AL2270,"f",,Trigger)</f>
        <v>55212</v>
      </c>
      <c r="AO2270" s="56">
        <f>_xll.qlInterestRateIndexMaturity(IborIndex&amp;Tenor,AN2270,Trigger)</f>
        <v>55242</v>
      </c>
      <c r="AP2270" s="102" t="e">
        <f>_xll.qlIndexFixing($Z$5,AM2270,,Trigger)</f>
        <v>#VALUE!</v>
      </c>
      <c r="AQ2270" s="102">
        <f>_xll.qlIndexFixing($AR$1,AN2270,,Trigger)</f>
        <v>1.3233296342387972E-2</v>
      </c>
    </row>
    <row r="2271" spans="38:43" ht="11.25" customHeight="1" x14ac:dyDescent="0.25">
      <c r="AL2271" s="57" t="s">
        <v>44</v>
      </c>
      <c r="AM2271" s="56">
        <f>_xll.qlInterestRateIndexFixingDate(IborIndex&amp;Tenor,AN2271,Trigger)</f>
        <v>55215</v>
      </c>
      <c r="AN2271" s="56">
        <f>_xll.qlCalendarAdvance(Calendar,AN2270,AL2271,"f",,Trigger)</f>
        <v>55219</v>
      </c>
      <c r="AO2271" s="56">
        <f>_xll.qlInterestRateIndexMaturity(IborIndex&amp;Tenor,AN2271,Trigger)</f>
        <v>55250</v>
      </c>
      <c r="AP2271" s="102" t="e">
        <f>_xll.qlIndexFixing($Z$5,AM2271,,Trigger)</f>
        <v>#VALUE!</v>
      </c>
      <c r="AQ2271" s="102">
        <f>_xll.qlIndexFixing($AR$1,AN2271,,Trigger)</f>
        <v>1.3227987326979995E-2</v>
      </c>
    </row>
    <row r="2272" spans="38:43" ht="11.25" customHeight="1" x14ac:dyDescent="0.25">
      <c r="AL2272" s="57" t="s">
        <v>44</v>
      </c>
      <c r="AM2272" s="56">
        <f>_xll.qlInterestRateIndexFixingDate(IborIndex&amp;Tenor,AN2272,Trigger)</f>
        <v>55222</v>
      </c>
      <c r="AN2272" s="56">
        <f>_xll.qlCalendarAdvance(Calendar,AN2271,AL2272,"f",,Trigger)</f>
        <v>55226</v>
      </c>
      <c r="AO2272" s="56">
        <f>_xll.qlInterestRateIndexMaturity(IborIndex&amp;Tenor,AN2272,Trigger)</f>
        <v>55257</v>
      </c>
      <c r="AP2272" s="102" t="e">
        <f>_xll.qlIndexFixing($Z$5,AM2272,,Trigger)</f>
        <v>#VALUE!</v>
      </c>
      <c r="AQ2272" s="102">
        <f>_xll.qlIndexFixing($AR$1,AN2272,,Trigger)</f>
        <v>1.3222513403413072E-2</v>
      </c>
    </row>
    <row r="2273" spans="38:43" ht="11.25" customHeight="1" x14ac:dyDescent="0.25">
      <c r="AL2273" s="57" t="s">
        <v>44</v>
      </c>
      <c r="AM2273" s="56">
        <f>_xll.qlInterestRateIndexFixingDate(IborIndex&amp;Tenor,AN2273,Trigger)</f>
        <v>55229</v>
      </c>
      <c r="AN2273" s="56">
        <f>_xll.qlCalendarAdvance(Calendar,AN2272,AL2273,"f",,Trigger)</f>
        <v>55233</v>
      </c>
      <c r="AO2273" s="56">
        <f>_xll.qlInterestRateIndexMaturity(IborIndex&amp;Tenor,AN2273,Trigger)</f>
        <v>55264</v>
      </c>
      <c r="AP2273" s="102" t="e">
        <f>_xll.qlIndexFixing($Z$5,AM2273,,Trigger)</f>
        <v>#VALUE!</v>
      </c>
      <c r="AQ2273" s="102">
        <f>_xll.qlIndexFixing($AR$1,AN2273,,Trigger)</f>
        <v>1.3217021543086571E-2</v>
      </c>
    </row>
    <row r="2274" spans="38:43" ht="11.25" customHeight="1" x14ac:dyDescent="0.25">
      <c r="AL2274" s="57" t="s">
        <v>44</v>
      </c>
      <c r="AM2274" s="56">
        <f>_xll.qlInterestRateIndexFixingDate(IborIndex&amp;Tenor,AN2274,Trigger)</f>
        <v>55236</v>
      </c>
      <c r="AN2274" s="56">
        <f>_xll.qlCalendarAdvance(Calendar,AN2273,AL2274,"f",,Trigger)</f>
        <v>55240</v>
      </c>
      <c r="AO2274" s="56">
        <f>_xll.qlInterestRateIndexMaturity(IborIndex&amp;Tenor,AN2274,Trigger)</f>
        <v>55271</v>
      </c>
      <c r="AP2274" s="102" t="e">
        <f>_xll.qlIndexFixing($Z$5,AM2274,,Trigger)</f>
        <v>#VALUE!</v>
      </c>
      <c r="AQ2274" s="102">
        <f>_xll.qlIndexFixing($AR$1,AN2274,,Trigger)</f>
        <v>1.3211969625680612E-2</v>
      </c>
    </row>
    <row r="2275" spans="38:43" ht="11.25" customHeight="1" x14ac:dyDescent="0.25">
      <c r="AL2275" s="57" t="s">
        <v>44</v>
      </c>
      <c r="AM2275" s="56">
        <f>_xll.qlInterestRateIndexFixingDate(IborIndex&amp;Tenor,AN2275,Trigger)</f>
        <v>55241</v>
      </c>
      <c r="AN2275" s="56">
        <f>_xll.qlCalendarAdvance(Calendar,AN2274,AL2275,"f",,Trigger)</f>
        <v>55247</v>
      </c>
      <c r="AO2275" s="56">
        <f>_xll.qlInterestRateIndexMaturity(IborIndex&amp;Tenor,AN2275,Trigger)</f>
        <v>55277</v>
      </c>
      <c r="AP2275" s="102" t="e">
        <f>_xll.qlIndexFixing($Z$5,AM2275,,Trigger)</f>
        <v>#VALUE!</v>
      </c>
      <c r="AQ2275" s="102">
        <f>_xll.qlIndexFixing($AR$1,AN2275,,Trigger)</f>
        <v>1.3205983940734467E-2</v>
      </c>
    </row>
    <row r="2276" spans="38:43" ht="11.25" customHeight="1" x14ac:dyDescent="0.25">
      <c r="AL2276" s="57" t="s">
        <v>44</v>
      </c>
      <c r="AM2276" s="56">
        <f>_xll.qlInterestRateIndexFixingDate(IborIndex&amp;Tenor,AN2276,Trigger)</f>
        <v>55250</v>
      </c>
      <c r="AN2276" s="56">
        <f>_xll.qlCalendarAdvance(Calendar,AN2275,AL2276,"f",,Trigger)</f>
        <v>55254</v>
      </c>
      <c r="AO2276" s="56">
        <f>_xll.qlInterestRateIndexMaturity(IborIndex&amp;Tenor,AN2276,Trigger)</f>
        <v>55284</v>
      </c>
      <c r="AP2276" s="102" t="e">
        <f>_xll.qlIndexFixing($Z$5,AM2276,,Trigger)</f>
        <v>#VALUE!</v>
      </c>
      <c r="AQ2276" s="102">
        <f>_xll.qlIndexFixing($AR$1,AN2276,,Trigger)</f>
        <v>1.3200438162992434E-2</v>
      </c>
    </row>
    <row r="2277" spans="38:43" ht="11.25" customHeight="1" x14ac:dyDescent="0.25">
      <c r="AL2277" s="57" t="s">
        <v>44</v>
      </c>
      <c r="AM2277" s="56">
        <f>_xll.qlInterestRateIndexFixingDate(IborIndex&amp;Tenor,AN2277,Trigger)</f>
        <v>55257</v>
      </c>
      <c r="AN2277" s="56">
        <f>_xll.qlCalendarAdvance(Calendar,AN2276,AL2277,"f",,Trigger)</f>
        <v>55261</v>
      </c>
      <c r="AO2277" s="56">
        <f>_xll.qlInterestRateIndexMaturity(IborIndex&amp;Tenor,AN2277,Trigger)</f>
        <v>55291</v>
      </c>
      <c r="AP2277" s="102" t="e">
        <f>_xll.qlIndexFixing($Z$5,AM2277,,Trigger)</f>
        <v>#VALUE!</v>
      </c>
      <c r="AQ2277" s="102">
        <f>_xll.qlIndexFixing($AR$1,AN2277,,Trigger)</f>
        <v>1.3194874377065458E-2</v>
      </c>
    </row>
    <row r="2278" spans="38:43" ht="11.25" customHeight="1" x14ac:dyDescent="0.25">
      <c r="AL2278" s="57" t="s">
        <v>44</v>
      </c>
      <c r="AM2278" s="56">
        <f>_xll.qlInterestRateIndexFixingDate(IborIndex&amp;Tenor,AN2278,Trigger)</f>
        <v>55264</v>
      </c>
      <c r="AN2278" s="56">
        <f>_xll.qlCalendarAdvance(Calendar,AN2277,AL2278,"f",,Trigger)</f>
        <v>55268</v>
      </c>
      <c r="AO2278" s="56">
        <f>_xll.qlInterestRateIndexMaturity(IborIndex&amp;Tenor,AN2278,Trigger)</f>
        <v>55298</v>
      </c>
      <c r="AP2278" s="102" t="e">
        <f>_xll.qlIndexFixing($Z$5,AM2278,,Trigger)</f>
        <v>#VALUE!</v>
      </c>
      <c r="AQ2278" s="102">
        <f>_xll.qlIndexFixing($AR$1,AN2278,,Trigger)</f>
        <v>1.3189292565095323E-2</v>
      </c>
    </row>
    <row r="2279" spans="38:43" ht="11.25" customHeight="1" x14ac:dyDescent="0.25">
      <c r="AL2279" s="57" t="s">
        <v>44</v>
      </c>
      <c r="AM2279" s="56">
        <f>_xll.qlInterestRateIndexFixingDate(IborIndex&amp;Tenor,AN2279,Trigger)</f>
        <v>55270</v>
      </c>
      <c r="AN2279" s="56">
        <f>_xll.qlCalendarAdvance(Calendar,AN2278,AL2279,"f",,Trigger)</f>
        <v>55275</v>
      </c>
      <c r="AO2279" s="56">
        <f>_xll.qlInterestRateIndexMaturity(IborIndex&amp;Tenor,AN2279,Trigger)</f>
        <v>55306</v>
      </c>
      <c r="AP2279" s="102" t="e">
        <f>_xll.qlIndexFixing($Z$5,AM2279,,Trigger)</f>
        <v>#VALUE!</v>
      </c>
      <c r="AQ2279" s="102">
        <f>_xll.qlIndexFixing($AR$1,AN2279,,Trigger)</f>
        <v>1.3183692709228811E-2</v>
      </c>
    </row>
    <row r="2280" spans="38:43" ht="11.25" customHeight="1" x14ac:dyDescent="0.25">
      <c r="AL2280" s="57" t="s">
        <v>44</v>
      </c>
      <c r="AM2280" s="56">
        <f>_xll.qlInterestRateIndexFixingDate(IborIndex&amp;Tenor,AN2280,Trigger)</f>
        <v>55278</v>
      </c>
      <c r="AN2280" s="56">
        <f>_xll.qlCalendarAdvance(Calendar,AN2279,AL2280,"f",,Trigger)</f>
        <v>55282</v>
      </c>
      <c r="AO2280" s="56">
        <f>_xll.qlInterestRateIndexMaturity(IborIndex&amp;Tenor,AN2280,Trigger)</f>
        <v>55313</v>
      </c>
      <c r="AP2280" s="102" t="e">
        <f>_xll.qlIndexFixing($Z$5,AM2280,,Trigger)</f>
        <v>#VALUE!</v>
      </c>
      <c r="AQ2280" s="102">
        <f>_xll.qlIndexFixing($AR$1,AN2280,,Trigger)</f>
        <v>1.317807479160521E-2</v>
      </c>
    </row>
    <row r="2281" spans="38:43" ht="11.25" customHeight="1" x14ac:dyDescent="0.25">
      <c r="AL2281" s="57" t="s">
        <v>44</v>
      </c>
      <c r="AM2281" s="56">
        <f>_xll.qlInterestRateIndexFixingDate(IborIndex&amp;Tenor,AN2281,Trigger)</f>
        <v>55285</v>
      </c>
      <c r="AN2281" s="56">
        <f>_xll.qlCalendarAdvance(Calendar,AN2280,AL2281,"f",,Trigger)</f>
        <v>55289</v>
      </c>
      <c r="AO2281" s="56">
        <f>_xll.qlInterestRateIndexMaturity(IborIndex&amp;Tenor,AN2281,Trigger)</f>
        <v>55320</v>
      </c>
      <c r="AP2281" s="102" t="e">
        <f>_xll.qlIndexFixing($Z$5,AM2281,,Trigger)</f>
        <v>#VALUE!</v>
      </c>
      <c r="AQ2281" s="102">
        <f>_xll.qlIndexFixing($AR$1,AN2281,,Trigger)</f>
        <v>1.3172438794373797E-2</v>
      </c>
    </row>
    <row r="2282" spans="38:43" ht="11.25" customHeight="1" x14ac:dyDescent="0.25">
      <c r="AL2282" s="57" t="s">
        <v>44</v>
      </c>
      <c r="AM2282" s="56">
        <f>_xll.qlInterestRateIndexFixingDate(IborIndex&amp;Tenor,AN2282,Trigger)</f>
        <v>55292</v>
      </c>
      <c r="AN2282" s="56">
        <f>_xll.qlCalendarAdvance(Calendar,AN2281,AL2282,"f",,Trigger)</f>
        <v>55296</v>
      </c>
      <c r="AO2282" s="56">
        <f>_xll.qlInterestRateIndexMaturity(IborIndex&amp;Tenor,AN2282,Trigger)</f>
        <v>55327</v>
      </c>
      <c r="AP2282" s="102" t="e">
        <f>_xll.qlIndexFixing($Z$5,AM2282,,Trigger)</f>
        <v>#VALUE!</v>
      </c>
      <c r="AQ2282" s="102">
        <f>_xll.qlIndexFixing($AR$1,AN2282,,Trigger)</f>
        <v>1.3166784699676359E-2</v>
      </c>
    </row>
    <row r="2283" spans="38:43" ht="11.25" customHeight="1" x14ac:dyDescent="0.25">
      <c r="AL2283" s="57" t="s">
        <v>44</v>
      </c>
      <c r="AM2283" s="56">
        <f>_xll.qlInterestRateIndexFixingDate(IborIndex&amp;Tenor,AN2283,Trigger)</f>
        <v>55299</v>
      </c>
      <c r="AN2283" s="56">
        <f>_xll.qlCalendarAdvance(Calendar,AN2282,AL2283,"f",,Trigger)</f>
        <v>55303</v>
      </c>
      <c r="AO2283" s="56">
        <f>_xll.qlInterestRateIndexMaturity(IborIndex&amp;Tenor,AN2283,Trigger)</f>
        <v>55334</v>
      </c>
      <c r="AP2283" s="102" t="e">
        <f>_xll.qlIndexFixing($Z$5,AM2283,,Trigger)</f>
        <v>#VALUE!</v>
      </c>
      <c r="AQ2283" s="102">
        <f>_xll.qlIndexFixing($AR$1,AN2283,,Trigger)</f>
        <v>1.3161112489657179E-2</v>
      </c>
    </row>
    <row r="2284" spans="38:43" ht="11.25" customHeight="1" x14ac:dyDescent="0.25">
      <c r="AL2284" s="57" t="s">
        <v>44</v>
      </c>
      <c r="AM2284" s="56">
        <f>_xll.qlInterestRateIndexFixingDate(IborIndex&amp;Tenor,AN2284,Trigger)</f>
        <v>55306</v>
      </c>
      <c r="AN2284" s="56">
        <f>_xll.qlCalendarAdvance(Calendar,AN2283,AL2284,"f",,Trigger)</f>
        <v>55310</v>
      </c>
      <c r="AO2284" s="56">
        <f>_xll.qlInterestRateIndexMaturity(IborIndex&amp;Tenor,AN2284,Trigger)</f>
        <v>55340</v>
      </c>
      <c r="AP2284" s="102" t="e">
        <f>_xll.qlIndexFixing($Z$5,AM2284,,Trigger)</f>
        <v>#VALUE!</v>
      </c>
      <c r="AQ2284" s="102">
        <f>_xll.qlIndexFixing($AR$1,AN2284,,Trigger)</f>
        <v>1.3155422146460538E-2</v>
      </c>
    </row>
    <row r="2285" spans="38:43" ht="11.25" customHeight="1" x14ac:dyDescent="0.25">
      <c r="AL2285" s="57" t="s">
        <v>44</v>
      </c>
      <c r="AM2285" s="56">
        <f>_xll.qlInterestRateIndexFixingDate(IborIndex&amp;Tenor,AN2285,Trigger)</f>
        <v>55313</v>
      </c>
      <c r="AN2285" s="56">
        <f>_xll.qlCalendarAdvance(Calendar,AN2284,AL2285,"f",,Trigger)</f>
        <v>55317</v>
      </c>
      <c r="AO2285" s="56">
        <f>_xll.qlInterestRateIndexMaturity(IborIndex&amp;Tenor,AN2285,Trigger)</f>
        <v>55347</v>
      </c>
      <c r="AP2285" s="102" t="e">
        <f>_xll.qlIndexFixing($Z$5,AM2285,,Trigger)</f>
        <v>#VALUE!</v>
      </c>
      <c r="AQ2285" s="102">
        <f>_xll.qlIndexFixing($AR$1,AN2285,,Trigger)</f>
        <v>1.3149713652233219E-2</v>
      </c>
    </row>
    <row r="2286" spans="38:43" ht="11.25" customHeight="1" x14ac:dyDescent="0.25">
      <c r="AL2286" s="57" t="s">
        <v>44</v>
      </c>
      <c r="AM2286" s="56">
        <f>_xll.qlInterestRateIndexFixingDate(IborIndex&amp;Tenor,AN2286,Trigger)</f>
        <v>55320</v>
      </c>
      <c r="AN2286" s="56">
        <f>_xll.qlCalendarAdvance(Calendar,AN2285,AL2286,"f",,Trigger)</f>
        <v>55324</v>
      </c>
      <c r="AO2286" s="56">
        <f>_xll.qlInterestRateIndexMaturity(IborIndex&amp;Tenor,AN2286,Trigger)</f>
        <v>55354</v>
      </c>
      <c r="AP2286" s="102" t="e">
        <f>_xll.qlIndexFixing($Z$5,AM2286,,Trigger)</f>
        <v>#VALUE!</v>
      </c>
      <c r="AQ2286" s="102">
        <f>_xll.qlIndexFixing($AR$1,AN2286,,Trigger)</f>
        <v>1.3143986989117007E-2</v>
      </c>
    </row>
    <row r="2287" spans="38:43" ht="11.25" customHeight="1" x14ac:dyDescent="0.25">
      <c r="AL2287" s="57" t="s">
        <v>44</v>
      </c>
      <c r="AM2287" s="56">
        <f>_xll.qlInterestRateIndexFixingDate(IborIndex&amp;Tenor,AN2287,Trigger)</f>
        <v>55327</v>
      </c>
      <c r="AN2287" s="56">
        <f>_xll.qlCalendarAdvance(Calendar,AN2286,AL2287,"f",,Trigger)</f>
        <v>55331</v>
      </c>
      <c r="AO2287" s="56">
        <f>_xll.qlInterestRateIndexMaturity(IborIndex&amp;Tenor,AN2287,Trigger)</f>
        <v>55361</v>
      </c>
      <c r="AP2287" s="102" t="e">
        <f>_xll.qlIndexFixing($Z$5,AM2287,,Trigger)</f>
        <v>#VALUE!</v>
      </c>
      <c r="AQ2287" s="102">
        <f>_xll.qlIndexFixing($AR$1,AN2287,,Trigger)</f>
        <v>1.3138242139256184E-2</v>
      </c>
    </row>
    <row r="2288" spans="38:43" ht="11.25" customHeight="1" x14ac:dyDescent="0.25">
      <c r="AL2288" s="57" t="s">
        <v>44</v>
      </c>
      <c r="AM2288" s="56">
        <f>_xll.qlInterestRateIndexFixingDate(IborIndex&amp;Tenor,AN2288,Trigger)</f>
        <v>55334</v>
      </c>
      <c r="AN2288" s="56">
        <f>_xll.qlCalendarAdvance(Calendar,AN2287,AL2288,"f",,Trigger)</f>
        <v>55338</v>
      </c>
      <c r="AO2288" s="56">
        <f>_xll.qlInterestRateIndexMaturity(IborIndex&amp;Tenor,AN2288,Trigger)</f>
        <v>55369</v>
      </c>
      <c r="AP2288" s="102" t="e">
        <f>_xll.qlIndexFixing($Z$5,AM2288,,Trigger)</f>
        <v>#VALUE!</v>
      </c>
      <c r="AQ2288" s="102">
        <f>_xll.qlIndexFixing($AR$1,AN2288,,Trigger)</f>
        <v>1.3132479084797533E-2</v>
      </c>
    </row>
    <row r="2289" spans="38:43" ht="11.25" customHeight="1" x14ac:dyDescent="0.25">
      <c r="AL2289" s="57" t="s">
        <v>44</v>
      </c>
      <c r="AM2289" s="56">
        <f>_xll.qlInterestRateIndexFixingDate(IborIndex&amp;Tenor,AN2289,Trigger)</f>
        <v>55341</v>
      </c>
      <c r="AN2289" s="56">
        <f>_xll.qlCalendarAdvance(Calendar,AN2288,AL2289,"f",,Trigger)</f>
        <v>55345</v>
      </c>
      <c r="AO2289" s="56">
        <f>_xll.qlInterestRateIndexMaturity(IborIndex&amp;Tenor,AN2289,Trigger)</f>
        <v>55376</v>
      </c>
      <c r="AP2289" s="102" t="e">
        <f>_xll.qlIndexFixing($Z$5,AM2289,,Trigger)</f>
        <v>#VALUE!</v>
      </c>
      <c r="AQ2289" s="102">
        <f>_xll.qlIndexFixing($AR$1,AN2289,,Trigger)</f>
        <v>1.3126697807890331E-2</v>
      </c>
    </row>
    <row r="2290" spans="38:43" ht="11.25" customHeight="1" x14ac:dyDescent="0.25">
      <c r="AL2290" s="57" t="s">
        <v>44</v>
      </c>
      <c r="AM2290" s="56">
        <f>_xll.qlInterestRateIndexFixingDate(IborIndex&amp;Tenor,AN2290,Trigger)</f>
        <v>55348</v>
      </c>
      <c r="AN2290" s="56">
        <f>_xll.qlCalendarAdvance(Calendar,AN2289,AL2290,"f",,Trigger)</f>
        <v>55352</v>
      </c>
      <c r="AO2290" s="56">
        <f>_xll.qlInterestRateIndexMaturity(IborIndex&amp;Tenor,AN2290,Trigger)</f>
        <v>55383</v>
      </c>
      <c r="AP2290" s="102" t="e">
        <f>_xll.qlIndexFixing($Z$5,AM2290,,Trigger)</f>
        <v>#VALUE!</v>
      </c>
      <c r="AQ2290" s="102">
        <f>_xll.qlIndexFixing($AR$1,AN2290,,Trigger)</f>
        <v>1.3120898290673866E-2</v>
      </c>
    </row>
    <row r="2291" spans="38:43" ht="11.25" customHeight="1" x14ac:dyDescent="0.25">
      <c r="AL2291" s="57" t="s">
        <v>44</v>
      </c>
      <c r="AM2291" s="56">
        <f>_xll.qlInterestRateIndexFixingDate(IborIndex&amp;Tenor,AN2291,Trigger)</f>
        <v>55355</v>
      </c>
      <c r="AN2291" s="56">
        <f>_xll.qlCalendarAdvance(Calendar,AN2290,AL2291,"f",,Trigger)</f>
        <v>55359</v>
      </c>
      <c r="AO2291" s="56">
        <f>_xll.qlInterestRateIndexMaturity(IborIndex&amp;Tenor,AN2291,Trigger)</f>
        <v>55390</v>
      </c>
      <c r="AP2291" s="102" t="e">
        <f>_xll.qlIndexFixing($Z$5,AM2291,,Trigger)</f>
        <v>#VALUE!</v>
      </c>
      <c r="AQ2291" s="102">
        <f>_xll.qlIndexFixing($AR$1,AN2291,,Trigger)</f>
        <v>1.3115080515289923E-2</v>
      </c>
    </row>
    <row r="2292" spans="38:43" ht="11.25" customHeight="1" x14ac:dyDescent="0.25">
      <c r="AL2292" s="57" t="s">
        <v>44</v>
      </c>
      <c r="AM2292" s="56">
        <f>_xll.qlInterestRateIndexFixingDate(IborIndex&amp;Tenor,AN2292,Trigger)</f>
        <v>55362</v>
      </c>
      <c r="AN2292" s="56">
        <f>_xll.qlCalendarAdvance(Calendar,AN2291,AL2292,"f",,Trigger)</f>
        <v>55366</v>
      </c>
      <c r="AO2292" s="56">
        <f>_xll.qlInterestRateIndexMaturity(IborIndex&amp;Tenor,AN2292,Trigger)</f>
        <v>55397</v>
      </c>
      <c r="AP2292" s="102" t="e">
        <f>_xll.qlIndexFixing($Z$5,AM2292,,Trigger)</f>
        <v>#VALUE!</v>
      </c>
      <c r="AQ2292" s="102">
        <f>_xll.qlIndexFixing($AR$1,AN2292,,Trigger)</f>
        <v>1.3109244463895275E-2</v>
      </c>
    </row>
    <row r="2293" spans="38:43" ht="11.25" customHeight="1" x14ac:dyDescent="0.25">
      <c r="AL2293" s="57" t="s">
        <v>44</v>
      </c>
      <c r="AM2293" s="56">
        <f>_xll.qlInterestRateIndexFixingDate(IborIndex&amp;Tenor,AN2293,Trigger)</f>
        <v>55369</v>
      </c>
      <c r="AN2293" s="56">
        <f>_xll.qlCalendarAdvance(Calendar,AN2292,AL2293,"f",,Trigger)</f>
        <v>55373</v>
      </c>
      <c r="AO2293" s="56">
        <f>_xll.qlInterestRateIndexMaturity(IborIndex&amp;Tenor,AN2293,Trigger)</f>
        <v>55404</v>
      </c>
      <c r="AP2293" s="102" t="e">
        <f>_xll.qlIndexFixing($Z$5,AM2293,,Trigger)</f>
        <v>#VALUE!</v>
      </c>
      <c r="AQ2293" s="102">
        <f>_xll.qlIndexFixing($AR$1,AN2293,,Trigger)</f>
        <v>1.3103390118626712E-2</v>
      </c>
    </row>
    <row r="2294" spans="38:43" ht="11.25" customHeight="1" x14ac:dyDescent="0.25">
      <c r="AL2294" s="57" t="s">
        <v>44</v>
      </c>
      <c r="AM2294" s="56">
        <f>_xll.qlInterestRateIndexFixingDate(IborIndex&amp;Tenor,AN2294,Trigger)</f>
        <v>55376</v>
      </c>
      <c r="AN2294" s="56">
        <f>_xll.qlCalendarAdvance(Calendar,AN2293,AL2294,"f",,Trigger)</f>
        <v>55380</v>
      </c>
      <c r="AO2294" s="56">
        <f>_xll.qlInterestRateIndexMaturity(IborIndex&amp;Tenor,AN2294,Trigger)</f>
        <v>55411</v>
      </c>
      <c r="AP2294" s="102" t="e">
        <f>_xll.qlIndexFixing($Z$5,AM2294,,Trigger)</f>
        <v>#VALUE!</v>
      </c>
      <c r="AQ2294" s="102">
        <f>_xll.qlIndexFixing($AR$1,AN2294,,Trigger)</f>
        <v>1.3097517461631014E-2</v>
      </c>
    </row>
    <row r="2295" spans="38:43" ht="11.25" customHeight="1" x14ac:dyDescent="0.25">
      <c r="AL2295" s="57" t="s">
        <v>44</v>
      </c>
      <c r="AM2295" s="56">
        <f>_xll.qlInterestRateIndexFixingDate(IborIndex&amp;Tenor,AN2295,Trigger)</f>
        <v>55383</v>
      </c>
      <c r="AN2295" s="56">
        <f>_xll.qlCalendarAdvance(Calendar,AN2294,AL2295,"f",,Trigger)</f>
        <v>55387</v>
      </c>
      <c r="AO2295" s="56">
        <f>_xll.qlInterestRateIndexMaturity(IborIndex&amp;Tenor,AN2295,Trigger)</f>
        <v>55418</v>
      </c>
      <c r="AP2295" s="102" t="e">
        <f>_xll.qlIndexFixing($Z$5,AM2295,,Trigger)</f>
        <v>#VALUE!</v>
      </c>
      <c r="AQ2295" s="102">
        <f>_xll.qlIndexFixing($AR$1,AN2295,,Trigger)</f>
        <v>1.3091626475054963E-2</v>
      </c>
    </row>
    <row r="2296" spans="38:43" ht="11.25" customHeight="1" x14ac:dyDescent="0.25">
      <c r="AL2296" s="57" t="s">
        <v>44</v>
      </c>
      <c r="AM2296" s="56">
        <f>_xll.qlInterestRateIndexFixingDate(IborIndex&amp;Tenor,AN2296,Trigger)</f>
        <v>55390</v>
      </c>
      <c r="AN2296" s="56">
        <f>_xll.qlCalendarAdvance(Calendar,AN2295,AL2296,"f",,Trigger)</f>
        <v>55394</v>
      </c>
      <c r="AO2296" s="56">
        <f>_xll.qlInterestRateIndexMaturity(IborIndex&amp;Tenor,AN2296,Trigger)</f>
        <v>55425</v>
      </c>
      <c r="AP2296" s="102" t="e">
        <f>_xll.qlIndexFixing($Z$5,AM2296,,Trigger)</f>
        <v>#VALUE!</v>
      </c>
      <c r="AQ2296" s="102">
        <f>_xll.qlIndexFixing($AR$1,AN2296,,Trigger)</f>
        <v>1.3086274510704902E-2</v>
      </c>
    </row>
    <row r="2297" spans="38:43" ht="11.25" customHeight="1" x14ac:dyDescent="0.25">
      <c r="AL2297" s="57" t="s">
        <v>44</v>
      </c>
      <c r="AM2297" s="56">
        <f>_xll.qlInterestRateIndexFixingDate(IborIndex&amp;Tenor,AN2297,Trigger)</f>
        <v>55397</v>
      </c>
      <c r="AN2297" s="56">
        <f>_xll.qlCalendarAdvance(Calendar,AN2296,AL2297,"f",,Trigger)</f>
        <v>55401</v>
      </c>
      <c r="AO2297" s="56">
        <f>_xll.qlInterestRateIndexMaturity(IborIndex&amp;Tenor,AN2297,Trigger)</f>
        <v>55431</v>
      </c>
      <c r="AP2297" s="102" t="e">
        <f>_xll.qlIndexFixing($Z$5,AM2297,,Trigger)</f>
        <v>#VALUE!</v>
      </c>
      <c r="AQ2297" s="102">
        <f>_xll.qlIndexFixing($AR$1,AN2297,,Trigger)</f>
        <v>1.3079789441751422E-2</v>
      </c>
    </row>
    <row r="2298" spans="38:43" ht="11.25" customHeight="1" x14ac:dyDescent="0.25">
      <c r="AL2298" s="57" t="s">
        <v>44</v>
      </c>
      <c r="AM2298" s="56">
        <f>_xll.qlInterestRateIndexFixingDate(IborIndex&amp;Tenor,AN2298,Trigger)</f>
        <v>55404</v>
      </c>
      <c r="AN2298" s="56">
        <f>_xll.qlCalendarAdvance(Calendar,AN2297,AL2298,"f",,Trigger)</f>
        <v>55408</v>
      </c>
      <c r="AO2298" s="56">
        <f>_xll.qlInterestRateIndexMaturity(IborIndex&amp;Tenor,AN2298,Trigger)</f>
        <v>55438</v>
      </c>
      <c r="AP2298" s="102" t="e">
        <f>_xll.qlIndexFixing($Z$5,AM2298,,Trigger)</f>
        <v>#VALUE!</v>
      </c>
      <c r="AQ2298" s="102">
        <f>_xll.qlIndexFixing($AR$1,AN2298,,Trigger)</f>
        <v>1.307384335931E-2</v>
      </c>
    </row>
    <row r="2299" spans="38:43" ht="11.25" customHeight="1" x14ac:dyDescent="0.25">
      <c r="AL2299" s="57" t="s">
        <v>44</v>
      </c>
      <c r="AM2299" s="56">
        <f>_xll.qlInterestRateIndexFixingDate(IborIndex&amp;Tenor,AN2299,Trigger)</f>
        <v>55411</v>
      </c>
      <c r="AN2299" s="56">
        <f>_xll.qlCalendarAdvance(Calendar,AN2298,AL2299,"f",,Trigger)</f>
        <v>55415</v>
      </c>
      <c r="AO2299" s="56">
        <f>_xll.qlInterestRateIndexMaturity(IborIndex&amp;Tenor,AN2299,Trigger)</f>
        <v>55445</v>
      </c>
      <c r="AP2299" s="102" t="e">
        <f>_xll.qlIndexFixing($Z$5,AM2299,,Trigger)</f>
        <v>#VALUE!</v>
      </c>
      <c r="AQ2299" s="102">
        <f>_xll.qlIndexFixing($AR$1,AN2299,,Trigger)</f>
        <v>1.3067878875877847E-2</v>
      </c>
    </row>
    <row r="2300" spans="38:43" ht="11.25" customHeight="1" x14ac:dyDescent="0.25">
      <c r="AL2300" s="57" t="s">
        <v>44</v>
      </c>
      <c r="AM2300" s="56">
        <f>_xll.qlInterestRateIndexFixingDate(IborIndex&amp;Tenor,AN2300,Trigger)</f>
        <v>55418</v>
      </c>
      <c r="AN2300" s="56">
        <f>_xll.qlCalendarAdvance(Calendar,AN2299,AL2300,"f",,Trigger)</f>
        <v>55422</v>
      </c>
      <c r="AO2300" s="56">
        <f>_xll.qlInterestRateIndexMaturity(IborIndex&amp;Tenor,AN2300,Trigger)</f>
        <v>55452</v>
      </c>
      <c r="AP2300" s="102" t="e">
        <f>_xll.qlIndexFixing($Z$5,AM2300,,Trigger)</f>
        <v>#VALUE!</v>
      </c>
      <c r="AQ2300" s="102">
        <f>_xll.qlIndexFixing($AR$1,AN2300,,Trigger)</f>
        <v>1.3061895973596749E-2</v>
      </c>
    </row>
    <row r="2301" spans="38:43" ht="11.25" customHeight="1" x14ac:dyDescent="0.25">
      <c r="AL2301" s="57" t="s">
        <v>44</v>
      </c>
      <c r="AM2301" s="56">
        <f>_xll.qlInterestRateIndexFixingDate(IborIndex&amp;Tenor,AN2301,Trigger)</f>
        <v>55425</v>
      </c>
      <c r="AN2301" s="56">
        <f>_xll.qlCalendarAdvance(Calendar,AN2300,AL2301,"f",,Trigger)</f>
        <v>55429</v>
      </c>
      <c r="AO2301" s="56">
        <f>_xll.qlInterestRateIndexMaturity(IborIndex&amp;Tenor,AN2301,Trigger)</f>
        <v>55460</v>
      </c>
      <c r="AP2301" s="102" t="e">
        <f>_xll.qlIndexFixing($Z$5,AM2301,,Trigger)</f>
        <v>#VALUE!</v>
      </c>
      <c r="AQ2301" s="102">
        <f>_xll.qlIndexFixing($AR$1,AN2301,,Trigger)</f>
        <v>1.3055894634610987E-2</v>
      </c>
    </row>
    <row r="2302" spans="38:43" ht="11.25" customHeight="1" x14ac:dyDescent="0.25">
      <c r="AL2302" s="57" t="s">
        <v>44</v>
      </c>
      <c r="AM2302" s="56">
        <f>_xll.qlInterestRateIndexFixingDate(IborIndex&amp;Tenor,AN2302,Trigger)</f>
        <v>55432</v>
      </c>
      <c r="AN2302" s="56">
        <f>_xll.qlCalendarAdvance(Calendar,AN2301,AL2302,"f",,Trigger)</f>
        <v>55436</v>
      </c>
      <c r="AO2302" s="56">
        <f>_xll.qlInterestRateIndexMaturity(IborIndex&amp;Tenor,AN2302,Trigger)</f>
        <v>55467</v>
      </c>
      <c r="AP2302" s="102" t="e">
        <f>_xll.qlIndexFixing($Z$5,AM2302,,Trigger)</f>
        <v>#VALUE!</v>
      </c>
      <c r="AQ2302" s="102">
        <f>_xll.qlIndexFixing($AR$1,AN2302,,Trigger)</f>
        <v>1.3049874841064846E-2</v>
      </c>
    </row>
    <row r="2303" spans="38:43" ht="11.25" customHeight="1" x14ac:dyDescent="0.25">
      <c r="AL2303" s="57" t="s">
        <v>44</v>
      </c>
      <c r="AM2303" s="56">
        <f>_xll.qlInterestRateIndexFixingDate(IborIndex&amp;Tenor,AN2303,Trigger)</f>
        <v>55439</v>
      </c>
      <c r="AN2303" s="56">
        <f>_xll.qlCalendarAdvance(Calendar,AN2302,AL2303,"f",,Trigger)</f>
        <v>55443</v>
      </c>
      <c r="AO2303" s="56">
        <f>_xll.qlInterestRateIndexMaturity(IborIndex&amp;Tenor,AN2303,Trigger)</f>
        <v>55474</v>
      </c>
      <c r="AP2303" s="102" t="e">
        <f>_xll.qlIndexFixing($Z$5,AM2303,,Trigger)</f>
        <v>#VALUE!</v>
      </c>
      <c r="AQ2303" s="102">
        <f>_xll.qlIndexFixing($AR$1,AN2303,,Trigger)</f>
        <v>1.3043836575117596E-2</v>
      </c>
    </row>
    <row r="2304" spans="38:43" ht="11.25" customHeight="1" x14ac:dyDescent="0.25">
      <c r="AL2304" s="57" t="s">
        <v>44</v>
      </c>
      <c r="AM2304" s="56">
        <f>_xll.qlInterestRateIndexFixingDate(IborIndex&amp;Tenor,AN2304,Trigger)</f>
        <v>55446</v>
      </c>
      <c r="AN2304" s="56">
        <f>_xll.qlCalendarAdvance(Calendar,AN2303,AL2304,"f",,Trigger)</f>
        <v>55450</v>
      </c>
      <c r="AO2304" s="56">
        <f>_xll.qlInterestRateIndexMaturity(IborIndex&amp;Tenor,AN2304,Trigger)</f>
        <v>55481</v>
      </c>
      <c r="AP2304" s="102" t="e">
        <f>_xll.qlIndexFixing($Z$5,AM2304,,Trigger)</f>
        <v>#VALUE!</v>
      </c>
      <c r="AQ2304" s="102">
        <f>_xll.qlIndexFixing($AR$1,AN2304,,Trigger)</f>
        <v>1.3037779818908524E-2</v>
      </c>
    </row>
    <row r="2305" spans="38:43" ht="11.25" customHeight="1" x14ac:dyDescent="0.25">
      <c r="AL2305" s="57" t="s">
        <v>44</v>
      </c>
      <c r="AM2305" s="56">
        <f>_xll.qlInterestRateIndexFixingDate(IborIndex&amp;Tenor,AN2305,Trigger)</f>
        <v>55453</v>
      </c>
      <c r="AN2305" s="56">
        <f>_xll.qlCalendarAdvance(Calendar,AN2304,AL2305,"f",,Trigger)</f>
        <v>55457</v>
      </c>
      <c r="AO2305" s="56">
        <f>_xll.qlInterestRateIndexMaturity(IborIndex&amp;Tenor,AN2305,Trigger)</f>
        <v>55487</v>
      </c>
      <c r="AP2305" s="102" t="e">
        <f>_xll.qlIndexFixing($Z$5,AM2305,,Trigger)</f>
        <v>#VALUE!</v>
      </c>
      <c r="AQ2305" s="102">
        <f>_xll.qlIndexFixing($AR$1,AN2305,,Trigger)</f>
        <v>1.3031704554579415E-2</v>
      </c>
    </row>
    <row r="2306" spans="38:43" ht="11.25" customHeight="1" x14ac:dyDescent="0.25">
      <c r="AL2306" s="57" t="s">
        <v>44</v>
      </c>
      <c r="AM2306" s="56">
        <f>_xll.qlInterestRateIndexFixingDate(IborIndex&amp;Tenor,AN2306,Trigger)</f>
        <v>55460</v>
      </c>
      <c r="AN2306" s="56">
        <f>_xll.qlCalendarAdvance(Calendar,AN2305,AL2306,"f",,Trigger)</f>
        <v>55464</v>
      </c>
      <c r="AO2306" s="56">
        <f>_xll.qlInterestRateIndexMaturity(IborIndex&amp;Tenor,AN2306,Trigger)</f>
        <v>55494</v>
      </c>
      <c r="AP2306" s="102" t="e">
        <f>_xll.qlIndexFixing($Z$5,AM2306,,Trigger)</f>
        <v>#VALUE!</v>
      </c>
      <c r="AQ2306" s="102">
        <f>_xll.qlIndexFixing($AR$1,AN2306,,Trigger)</f>
        <v>1.3025610764284545E-2</v>
      </c>
    </row>
    <row r="2307" spans="38:43" ht="11.25" customHeight="1" x14ac:dyDescent="0.25">
      <c r="AL2307" s="57" t="s">
        <v>44</v>
      </c>
      <c r="AM2307" s="56">
        <f>_xll.qlInterestRateIndexFixingDate(IborIndex&amp;Tenor,AN2307,Trigger)</f>
        <v>55467</v>
      </c>
      <c r="AN2307" s="56">
        <f>_xll.qlCalendarAdvance(Calendar,AN2306,AL2307,"f",,Trigger)</f>
        <v>55471</v>
      </c>
      <c r="AO2307" s="56">
        <f>_xll.qlInterestRateIndexMaturity(IborIndex&amp;Tenor,AN2307,Trigger)</f>
        <v>55501</v>
      </c>
      <c r="AP2307" s="102" t="e">
        <f>_xll.qlIndexFixing($Z$5,AM2307,,Trigger)</f>
        <v>#VALUE!</v>
      </c>
      <c r="AQ2307" s="102">
        <f>_xll.qlIndexFixing($AR$1,AN2307,,Trigger)</f>
        <v>1.3019498430170695E-2</v>
      </c>
    </row>
    <row r="2308" spans="38:43" ht="11.25" customHeight="1" x14ac:dyDescent="0.25">
      <c r="AL2308" s="57" t="s">
        <v>44</v>
      </c>
      <c r="AM2308" s="56">
        <f>_xll.qlInterestRateIndexFixingDate(IborIndex&amp;Tenor,AN2308,Trigger)</f>
        <v>55474</v>
      </c>
      <c r="AN2308" s="56">
        <f>_xll.qlCalendarAdvance(Calendar,AN2307,AL2308,"f",,Trigger)</f>
        <v>55478</v>
      </c>
      <c r="AO2308" s="56">
        <f>_xll.qlInterestRateIndexMaturity(IborIndex&amp;Tenor,AN2308,Trigger)</f>
        <v>55508</v>
      </c>
      <c r="AP2308" s="102" t="e">
        <f>_xll.qlIndexFixing($Z$5,AM2308,,Trigger)</f>
        <v>#VALUE!</v>
      </c>
      <c r="AQ2308" s="102">
        <f>_xll.qlIndexFixing($AR$1,AN2308,,Trigger)</f>
        <v>1.3012958266608506E-2</v>
      </c>
    </row>
    <row r="2309" spans="38:43" ht="11.25" customHeight="1" x14ac:dyDescent="0.25">
      <c r="AL2309" s="57" t="s">
        <v>44</v>
      </c>
      <c r="AM2309" s="56">
        <f>_xll.qlInterestRateIndexFixingDate(IborIndex&amp;Tenor,AN2309,Trigger)</f>
        <v>55481</v>
      </c>
      <c r="AN2309" s="56">
        <f>_xll.qlCalendarAdvance(Calendar,AN2308,AL2309,"f",,Trigger)</f>
        <v>55485</v>
      </c>
      <c r="AO2309" s="56">
        <f>_xll.qlInterestRateIndexMaturity(IborIndex&amp;Tenor,AN2309,Trigger)</f>
        <v>55515</v>
      </c>
      <c r="AP2309" s="102" t="e">
        <f>_xll.qlIndexFixing($Z$5,AM2309,,Trigger)</f>
        <v>#VALUE!</v>
      </c>
      <c r="AQ2309" s="102">
        <f>_xll.qlIndexFixing($AR$1,AN2309,,Trigger)</f>
        <v>1.3007835467576551E-2</v>
      </c>
    </row>
    <row r="2310" spans="38:43" ht="11.25" customHeight="1" x14ac:dyDescent="0.25">
      <c r="AL2310" s="57" t="s">
        <v>44</v>
      </c>
      <c r="AM2310" s="56">
        <f>_xll.qlInterestRateIndexFixingDate(IborIndex&amp;Tenor,AN2310,Trigger)</f>
        <v>55488</v>
      </c>
      <c r="AN2310" s="56">
        <f>_xll.qlCalendarAdvance(Calendar,AN2309,AL2310,"f",,Trigger)</f>
        <v>55492</v>
      </c>
      <c r="AO2310" s="56">
        <f>_xll.qlInterestRateIndexMaturity(IborIndex&amp;Tenor,AN2310,Trigger)</f>
        <v>55523</v>
      </c>
      <c r="AP2310" s="102" t="e">
        <f>_xll.qlIndexFixing($Z$5,AM2310,,Trigger)</f>
        <v>#VALUE!</v>
      </c>
      <c r="AQ2310" s="102">
        <f>_xll.qlIndexFixing($AR$1,AN2310,,Trigger)</f>
        <v>1.3001049986380575E-2</v>
      </c>
    </row>
    <row r="2311" spans="38:43" ht="11.25" customHeight="1" x14ac:dyDescent="0.25">
      <c r="AL2311" s="57" t="s">
        <v>44</v>
      </c>
      <c r="AM2311" s="56">
        <f>_xll.qlInterestRateIndexFixingDate(IborIndex&amp;Tenor,AN2311,Trigger)</f>
        <v>55495</v>
      </c>
      <c r="AN2311" s="56">
        <f>_xll.qlCalendarAdvance(Calendar,AN2310,AL2311,"f",,Trigger)</f>
        <v>55499</v>
      </c>
      <c r="AO2311" s="56">
        <f>_xll.qlInterestRateIndexMaturity(IborIndex&amp;Tenor,AN2311,Trigger)</f>
        <v>55530</v>
      </c>
      <c r="AP2311" s="102" t="e">
        <f>_xll.qlIndexFixing($Z$5,AM2311,,Trigger)</f>
        <v>#VALUE!</v>
      </c>
      <c r="AQ2311" s="102">
        <f>_xll.qlIndexFixing($AR$1,AN2311,,Trigger)</f>
        <v>1.2994863298461112E-2</v>
      </c>
    </row>
    <row r="2312" spans="38:43" ht="11.25" customHeight="1" x14ac:dyDescent="0.25">
      <c r="AL2312" s="57" t="s">
        <v>44</v>
      </c>
      <c r="AM2312" s="56">
        <f>_xll.qlInterestRateIndexFixingDate(IborIndex&amp;Tenor,AN2312,Trigger)</f>
        <v>55502</v>
      </c>
      <c r="AN2312" s="56">
        <f>_xll.qlCalendarAdvance(Calendar,AN2311,AL2312,"f",,Trigger)</f>
        <v>55506</v>
      </c>
      <c r="AO2312" s="56">
        <f>_xll.qlInterestRateIndexMaturity(IborIndex&amp;Tenor,AN2312,Trigger)</f>
        <v>55537</v>
      </c>
      <c r="AP2312" s="102" t="e">
        <f>_xll.qlIndexFixing($Z$5,AM2312,,Trigger)</f>
        <v>#VALUE!</v>
      </c>
      <c r="AQ2312" s="102">
        <f>_xll.qlIndexFixing($AR$1,AN2312,,Trigger)</f>
        <v>1.2988657977459073E-2</v>
      </c>
    </row>
    <row r="2313" spans="38:43" ht="11.25" customHeight="1" x14ac:dyDescent="0.25">
      <c r="AL2313" s="57" t="s">
        <v>44</v>
      </c>
      <c r="AM2313" s="56">
        <f>_xll.qlInterestRateIndexFixingDate(IborIndex&amp;Tenor,AN2313,Trigger)</f>
        <v>55508</v>
      </c>
      <c r="AN2313" s="56">
        <f>_xll.qlCalendarAdvance(Calendar,AN2312,AL2313,"f",,Trigger)</f>
        <v>55514</v>
      </c>
      <c r="AO2313" s="56">
        <f>_xll.qlInterestRateIndexMaturity(IborIndex&amp;Tenor,AN2313,Trigger)</f>
        <v>55547</v>
      </c>
      <c r="AP2313" s="102" t="e">
        <f>_xll.qlIndexFixing($Z$5,AM2313,,Trigger)</f>
        <v>#VALUE!</v>
      </c>
      <c r="AQ2313" s="102">
        <f>_xll.qlIndexFixing($AR$1,AN2313,,Trigger)</f>
        <v>1.2981330789701481E-2</v>
      </c>
    </row>
    <row r="2314" spans="38:43" ht="11.25" customHeight="1" x14ac:dyDescent="0.25">
      <c r="AL2314" s="57" t="s">
        <v>44</v>
      </c>
      <c r="AM2314" s="56">
        <f>_xll.qlInterestRateIndexFixingDate(IborIndex&amp;Tenor,AN2314,Trigger)</f>
        <v>55516</v>
      </c>
      <c r="AN2314" s="56">
        <f>_xll.qlCalendarAdvance(Calendar,AN2313,AL2314,"f",,Trigger)</f>
        <v>55521</v>
      </c>
      <c r="AO2314" s="56">
        <f>_xll.qlInterestRateIndexMaturity(IborIndex&amp;Tenor,AN2314,Trigger)</f>
        <v>55554</v>
      </c>
      <c r="AP2314" s="102" t="e">
        <f>_xll.qlIndexFixing($Z$5,AM2314,,Trigger)</f>
        <v>#VALUE!</v>
      </c>
      <c r="AQ2314" s="102">
        <f>_xll.qlIndexFixing($AR$1,AN2314,,Trigger)</f>
        <v>1.2975511993853351E-2</v>
      </c>
    </row>
    <row r="2315" spans="38:43" ht="11.25" customHeight="1" x14ac:dyDescent="0.25">
      <c r="AL2315" s="57" t="s">
        <v>44</v>
      </c>
      <c r="AM2315" s="56">
        <f>_xll.qlInterestRateIndexFixingDate(IborIndex&amp;Tenor,AN2315,Trigger)</f>
        <v>55526</v>
      </c>
      <c r="AN2315" s="56">
        <f>_xll.qlCalendarAdvance(Calendar,AN2314,AL2315,"f",,Trigger)</f>
        <v>55528</v>
      </c>
      <c r="AO2315" s="56">
        <f>_xll.qlInterestRateIndexMaturity(IborIndex&amp;Tenor,AN2315,Trigger)</f>
        <v>55561</v>
      </c>
      <c r="AP2315" s="102" t="e">
        <f>_xll.qlIndexFixing($Z$5,AM2315,,Trigger)</f>
        <v>#VALUE!</v>
      </c>
      <c r="AQ2315" s="102">
        <f>_xll.qlIndexFixing($AR$1,AN2315,,Trigger)</f>
        <v>1.2969249557552208E-2</v>
      </c>
    </row>
    <row r="2316" spans="38:43" ht="11.25" customHeight="1" x14ac:dyDescent="0.25">
      <c r="AL2316" s="57" t="s">
        <v>44</v>
      </c>
      <c r="AM2316" s="56">
        <f>_xll.qlInterestRateIndexFixingDate(IborIndex&amp;Tenor,AN2316,Trigger)</f>
        <v>55533</v>
      </c>
      <c r="AN2316" s="56">
        <f>_xll.qlCalendarAdvance(Calendar,AN2315,AL2316,"f",,Trigger)</f>
        <v>55535</v>
      </c>
      <c r="AO2316" s="56">
        <f>_xll.qlInterestRateIndexMaturity(IborIndex&amp;Tenor,AN2316,Trigger)</f>
        <v>55568</v>
      </c>
      <c r="AP2316" s="102" t="e">
        <f>_xll.qlIndexFixing($Z$5,AM2316,,Trigger)</f>
        <v>#VALUE!</v>
      </c>
      <c r="AQ2316" s="102">
        <f>_xll.qlIndexFixing($AR$1,AN2316,,Trigger)</f>
        <v>1.2962968416053674E-2</v>
      </c>
    </row>
    <row r="2317" spans="38:43" ht="11.25" customHeight="1" x14ac:dyDescent="0.25">
      <c r="AL2317" s="57" t="s">
        <v>44</v>
      </c>
      <c r="AM2317" s="56">
        <f>_xll.qlInterestRateIndexFixingDate(IborIndex&amp;Tenor,AN2317,Trigger)</f>
        <v>55540</v>
      </c>
      <c r="AN2317" s="56">
        <f>_xll.qlCalendarAdvance(Calendar,AN2316,AL2317,"f",,Trigger)</f>
        <v>55542</v>
      </c>
      <c r="AO2317" s="56">
        <f>_xll.qlInterestRateIndexMaturity(IborIndex&amp;Tenor,AN2317,Trigger)</f>
        <v>55575</v>
      </c>
      <c r="AP2317" s="102" t="e">
        <f>_xll.qlIndexFixing($Z$5,AM2317,,Trigger)</f>
        <v>#VALUE!</v>
      </c>
      <c r="AQ2317" s="102">
        <f>_xll.qlIndexFixing($AR$1,AN2317,,Trigger)</f>
        <v>1.2956668551503644E-2</v>
      </c>
    </row>
    <row r="2318" spans="38:43" ht="11.25" customHeight="1" x14ac:dyDescent="0.25">
      <c r="AL2318" s="57" t="s">
        <v>44</v>
      </c>
      <c r="AM2318" s="56">
        <f>_xll.qlInterestRateIndexFixingDate(IborIndex&amp;Tenor,AN2318,Trigger)</f>
        <v>55547</v>
      </c>
      <c r="AN2318" s="56">
        <f>_xll.qlCalendarAdvance(Calendar,AN2317,AL2318,"f",,Trigger)</f>
        <v>55549</v>
      </c>
      <c r="AO2318" s="56">
        <f>_xll.qlInterestRateIndexMaturity(IborIndex&amp;Tenor,AN2318,Trigger)</f>
        <v>55578</v>
      </c>
      <c r="AP2318" s="102" t="e">
        <f>_xll.qlIndexFixing($Z$5,AM2318,,Trigger)</f>
        <v>#VALUE!</v>
      </c>
      <c r="AQ2318" s="102">
        <f>_xll.qlIndexFixing($AR$1,AN2318,,Trigger)</f>
        <v>1.2950349946050592E-2</v>
      </c>
    </row>
    <row r="2319" spans="38:43" ht="11.25" customHeight="1" x14ac:dyDescent="0.25">
      <c r="AL2319" s="57" t="s">
        <v>44</v>
      </c>
      <c r="AM2319" s="56">
        <f>_xll.qlInterestRateIndexFixingDate(IborIndex&amp;Tenor,AN2319,Trigger)</f>
        <v>55554</v>
      </c>
      <c r="AN2319" s="56">
        <f>_xll.qlCalendarAdvance(Calendar,AN2318,AL2319,"f",,Trigger)</f>
        <v>55556</v>
      </c>
      <c r="AO2319" s="56">
        <f>_xll.qlInterestRateIndexMaturity(IborIndex&amp;Tenor,AN2319,Trigger)</f>
        <v>55585</v>
      </c>
      <c r="AP2319" s="102" t="e">
        <f>_xll.qlIndexFixing($Z$5,AM2319,,Trigger)</f>
        <v>#VALUE!</v>
      </c>
      <c r="AQ2319" s="102">
        <f>_xll.qlIndexFixing($AR$1,AN2319,,Trigger)</f>
        <v>1.2944012581848146E-2</v>
      </c>
    </row>
    <row r="2320" spans="38:43" ht="11.25" customHeight="1" x14ac:dyDescent="0.25">
      <c r="AL2320" s="57" t="s">
        <v>44</v>
      </c>
      <c r="AM2320" s="56">
        <f>_xll.qlInterestRateIndexFixingDate(IborIndex&amp;Tenor,AN2320,Trigger)</f>
        <v>55561</v>
      </c>
      <c r="AN2320" s="56">
        <f>_xll.qlCalendarAdvance(Calendar,AN2319,AL2320,"f",,Trigger)</f>
        <v>55563</v>
      </c>
      <c r="AO2320" s="56">
        <f>_xll.qlInterestRateIndexMaturity(IborIndex&amp;Tenor,AN2320,Trigger)</f>
        <v>55592</v>
      </c>
      <c r="AP2320" s="102" t="e">
        <f>_xll.qlIndexFixing($Z$5,AM2320,,Trigger)</f>
        <v>#VALUE!</v>
      </c>
      <c r="AQ2320" s="102">
        <f>_xll.qlIndexFixing($AR$1,AN2320,,Trigger)</f>
        <v>1.2937656441037046E-2</v>
      </c>
    </row>
    <row r="2321" spans="38:43" ht="11.25" customHeight="1" x14ac:dyDescent="0.25">
      <c r="AL2321" s="57" t="s">
        <v>44</v>
      </c>
      <c r="AM2321" s="56">
        <f>_xll.qlInterestRateIndexFixingDate(IborIndex&amp;Tenor,AN2321,Trigger)</f>
        <v>55568</v>
      </c>
      <c r="AN2321" s="56">
        <f>_xll.qlCalendarAdvance(Calendar,AN2320,AL2321,"f",,Trigger)</f>
        <v>55570</v>
      </c>
      <c r="AO2321" s="56">
        <f>_xll.qlInterestRateIndexMaturity(IborIndex&amp;Tenor,AN2321,Trigger)</f>
        <v>55599</v>
      </c>
      <c r="AP2321" s="102" t="e">
        <f>_xll.qlIndexFixing($Z$5,AM2321,,Trigger)</f>
        <v>#VALUE!</v>
      </c>
      <c r="AQ2321" s="102">
        <f>_xll.qlIndexFixing($AR$1,AN2321,,Trigger)</f>
        <v>1.2931281505773499E-2</v>
      </c>
    </row>
    <row r="2322" spans="38:43" ht="11.25" customHeight="1" x14ac:dyDescent="0.25">
      <c r="AL2322" s="57" t="s">
        <v>44</v>
      </c>
      <c r="AM2322" s="56">
        <f>_xll.qlInterestRateIndexFixingDate(IborIndex&amp;Tenor,AN2322,Trigger)</f>
        <v>55575</v>
      </c>
      <c r="AN2322" s="56">
        <f>_xll.qlCalendarAdvance(Calendar,AN2321,AL2322,"f",,Trigger)</f>
        <v>55577</v>
      </c>
      <c r="AO2322" s="56">
        <f>_xll.qlInterestRateIndexMaturity(IborIndex&amp;Tenor,AN2322,Trigger)</f>
        <v>55606</v>
      </c>
      <c r="AP2322" s="102" t="e">
        <f>_xll.qlIndexFixing($Z$5,AM2322,,Trigger)</f>
        <v>#VALUE!</v>
      </c>
      <c r="AQ2322" s="102">
        <f>_xll.qlIndexFixing($AR$1,AN2322,,Trigger)</f>
        <v>1.2924887758198243E-2</v>
      </c>
    </row>
    <row r="2323" spans="38:43" ht="11.25" customHeight="1" x14ac:dyDescent="0.25">
      <c r="AL2323" s="57" t="s">
        <v>44</v>
      </c>
      <c r="AM2323" s="56">
        <f>_xll.qlInterestRateIndexFixingDate(IborIndex&amp;Tenor,AN2323,Trigger)</f>
        <v>55582</v>
      </c>
      <c r="AN2323" s="56">
        <f>_xll.qlCalendarAdvance(Calendar,AN2322,AL2323,"f",,Trigger)</f>
        <v>55584</v>
      </c>
      <c r="AO2323" s="56">
        <f>_xll.qlInterestRateIndexMaturity(IborIndex&amp;Tenor,AN2323,Trigger)</f>
        <v>55617</v>
      </c>
      <c r="AP2323" s="102" t="e">
        <f>_xll.qlIndexFixing($Z$5,AM2323,,Trigger)</f>
        <v>#VALUE!</v>
      </c>
      <c r="AQ2323" s="102">
        <f>_xll.qlIndexFixing($AR$1,AN2323,,Trigger)</f>
        <v>1.291847518046749E-2</v>
      </c>
    </row>
    <row r="2324" spans="38:43" ht="11.25" customHeight="1" x14ac:dyDescent="0.25">
      <c r="AL2324" s="57" t="s">
        <v>44</v>
      </c>
      <c r="AM2324" s="56">
        <f>_xll.qlInterestRateIndexFixingDate(IborIndex&amp;Tenor,AN2324,Trigger)</f>
        <v>55589</v>
      </c>
      <c r="AN2324" s="56">
        <f>_xll.qlCalendarAdvance(Calendar,AN2323,AL2324,"f",,Trigger)</f>
        <v>55591</v>
      </c>
      <c r="AO2324" s="56">
        <f>_xll.qlInterestRateIndexMaturity(IborIndex&amp;Tenor,AN2324,Trigger)</f>
        <v>55624</v>
      </c>
      <c r="AP2324" s="102" t="e">
        <f>_xll.qlIndexFixing($Z$5,AM2324,,Trigger)</f>
        <v>#VALUE!</v>
      </c>
      <c r="AQ2324" s="102">
        <f>_xll.qlIndexFixing($AR$1,AN2324,,Trigger)</f>
        <v>1.2912043754729709E-2</v>
      </c>
    </row>
    <row r="2325" spans="38:43" ht="11.25" customHeight="1" x14ac:dyDescent="0.25">
      <c r="AL2325" s="57" t="s">
        <v>44</v>
      </c>
      <c r="AM2325" s="56">
        <f>_xll.qlInterestRateIndexFixingDate(IborIndex&amp;Tenor,AN2325,Trigger)</f>
        <v>55596</v>
      </c>
      <c r="AN2325" s="56">
        <f>_xll.qlCalendarAdvance(Calendar,AN2324,AL2325,"f",,Trigger)</f>
        <v>55598</v>
      </c>
      <c r="AO2325" s="56">
        <f>_xll.qlInterestRateIndexMaturity(IborIndex&amp;Tenor,AN2325,Trigger)</f>
        <v>55632</v>
      </c>
      <c r="AP2325" s="102" t="e">
        <f>_xll.qlIndexFixing($Z$5,AM2325,,Trigger)</f>
        <v>#VALUE!</v>
      </c>
      <c r="AQ2325" s="102">
        <f>_xll.qlIndexFixing($AR$1,AN2325,,Trigger)</f>
        <v>1.2905362219772787E-2</v>
      </c>
    </row>
    <row r="2326" spans="38:43" ht="11.25" customHeight="1" x14ac:dyDescent="0.25">
      <c r="AL2326" s="57" t="s">
        <v>44</v>
      </c>
      <c r="AM2326" s="56">
        <f>_xll.qlInterestRateIndexFixingDate(IborIndex&amp;Tenor,AN2326,Trigger)</f>
        <v>55603</v>
      </c>
      <c r="AN2326" s="56">
        <f>_xll.qlCalendarAdvance(Calendar,AN2325,AL2326,"f",,Trigger)</f>
        <v>55605</v>
      </c>
      <c r="AO2326" s="56">
        <f>_xll.qlInterestRateIndexMaturity(IborIndex&amp;Tenor,AN2326,Trigger)</f>
        <v>55638</v>
      </c>
      <c r="AP2326" s="102" t="e">
        <f>_xll.qlIndexFixing($Z$5,AM2326,,Trigger)</f>
        <v>#VALUE!</v>
      </c>
      <c r="AQ2326" s="102">
        <f>_xll.qlIndexFixing($AR$1,AN2326,,Trigger)</f>
        <v>1.2898891462220508E-2</v>
      </c>
    </row>
    <row r="2327" spans="38:43" ht="11.25" customHeight="1" x14ac:dyDescent="0.25">
      <c r="AL2327" s="57" t="s">
        <v>44</v>
      </c>
      <c r="AM2327" s="56">
        <f>_xll.qlInterestRateIndexFixingDate(IborIndex&amp;Tenor,AN2327,Trigger)</f>
        <v>55610</v>
      </c>
      <c r="AN2327" s="56">
        <f>_xll.qlCalendarAdvance(Calendar,AN2326,AL2327,"f",,Trigger)</f>
        <v>55612</v>
      </c>
      <c r="AO2327" s="56">
        <f>_xll.qlInterestRateIndexMaturity(IborIndex&amp;Tenor,AN2327,Trigger)</f>
        <v>55642</v>
      </c>
      <c r="AP2327" s="102" t="e">
        <f>_xll.qlIndexFixing($Z$5,AM2327,,Trigger)</f>
        <v>#VALUE!</v>
      </c>
      <c r="AQ2327" s="102">
        <f>_xll.qlIndexFixing($AR$1,AN2327,,Trigger)</f>
        <v>1.2892636210956366E-2</v>
      </c>
    </row>
    <row r="2328" spans="38:43" ht="11.25" customHeight="1" x14ac:dyDescent="0.25">
      <c r="AL2328" s="57" t="s">
        <v>44</v>
      </c>
      <c r="AM2328" s="56">
        <f>_xll.qlInterestRateIndexFixingDate(IborIndex&amp;Tenor,AN2328,Trigger)</f>
        <v>55617</v>
      </c>
      <c r="AN2328" s="56">
        <f>_xll.qlCalendarAdvance(Calendar,AN2327,AL2328,"f",,Trigger)</f>
        <v>55619</v>
      </c>
      <c r="AO2328" s="56">
        <f>_xll.qlInterestRateIndexMaturity(IborIndex&amp;Tenor,AN2328,Trigger)</f>
        <v>55649</v>
      </c>
      <c r="AP2328" s="102" t="e">
        <f>_xll.qlIndexFixing($Z$5,AM2328,,Trigger)</f>
        <v>#VALUE!</v>
      </c>
      <c r="AQ2328" s="102">
        <f>_xll.qlIndexFixing($AR$1,AN2328,,Trigger)</f>
        <v>1.2886129214677793E-2</v>
      </c>
    </row>
    <row r="2329" spans="38:43" ht="11.25" customHeight="1" x14ac:dyDescent="0.25">
      <c r="AL2329" s="57" t="s">
        <v>44</v>
      </c>
      <c r="AM2329" s="56">
        <f>_xll.qlInterestRateIndexFixingDate(IborIndex&amp;Tenor,AN2329,Trigger)</f>
        <v>55624</v>
      </c>
      <c r="AN2329" s="56">
        <f>_xll.qlCalendarAdvance(Calendar,AN2328,AL2329,"f",,Trigger)</f>
        <v>55626</v>
      </c>
      <c r="AO2329" s="56">
        <f>_xll.qlInterestRateIndexMaturity(IborIndex&amp;Tenor,AN2329,Trigger)</f>
        <v>55656</v>
      </c>
      <c r="AP2329" s="102" t="e">
        <f>_xll.qlIndexFixing($Z$5,AM2329,,Trigger)</f>
        <v>#VALUE!</v>
      </c>
      <c r="AQ2329" s="102">
        <f>_xll.qlIndexFixing($AR$1,AN2329,,Trigger)</f>
        <v>1.2876104001246169E-2</v>
      </c>
    </row>
    <row r="2330" spans="38:43" ht="11.25" customHeight="1" x14ac:dyDescent="0.25">
      <c r="AL2330" s="57" t="s">
        <v>44</v>
      </c>
      <c r="AM2330" s="56">
        <f>_xll.qlInterestRateIndexFixingDate(IborIndex&amp;Tenor,AN2330,Trigger)</f>
        <v>55627</v>
      </c>
      <c r="AN2330" s="56">
        <f>_xll.qlCalendarAdvance(Calendar,AN2329,AL2330,"f",,Trigger)</f>
        <v>55633</v>
      </c>
      <c r="AO2330" s="56">
        <f>_xll.qlInterestRateIndexMaturity(IborIndex&amp;Tenor,AN2330,Trigger)</f>
        <v>55663</v>
      </c>
      <c r="AP2330" s="102" t="e">
        <f>_xll.qlIndexFixing($Z$5,AM2330,,Trigger)</f>
        <v>#VALUE!</v>
      </c>
      <c r="AQ2330" s="102">
        <f>_xll.qlIndexFixing($AR$1,AN2330,,Trigger)</f>
        <v>1.287305839249319E-2</v>
      </c>
    </row>
    <row r="2331" spans="38:43" ht="11.25" customHeight="1" x14ac:dyDescent="0.25">
      <c r="AL2331" s="57" t="s">
        <v>44</v>
      </c>
      <c r="AM2331" s="56">
        <f>_xll.qlInterestRateIndexFixingDate(IborIndex&amp;Tenor,AN2331,Trigger)</f>
        <v>55638</v>
      </c>
      <c r="AN2331" s="56">
        <f>_xll.qlCalendarAdvance(Calendar,AN2330,AL2331,"f",,Trigger)</f>
        <v>55641</v>
      </c>
      <c r="AO2331" s="56">
        <f>_xll.qlInterestRateIndexMaturity(IborIndex&amp;Tenor,AN2331,Trigger)</f>
        <v>55673</v>
      </c>
      <c r="AP2331" s="102" t="e">
        <f>_xll.qlIndexFixing($Z$5,AM2331,,Trigger)</f>
        <v>#VALUE!</v>
      </c>
      <c r="AQ2331" s="102">
        <f>_xll.qlIndexFixing($AR$1,AN2331,,Trigger)</f>
        <v>1.2863675634866853E-2</v>
      </c>
    </row>
    <row r="2332" spans="38:43" ht="11.25" customHeight="1" x14ac:dyDescent="0.25">
      <c r="AL2332" s="57" t="s">
        <v>44</v>
      </c>
      <c r="AM2332" s="56">
        <f>_xll.qlInterestRateIndexFixingDate(IborIndex&amp;Tenor,AN2332,Trigger)</f>
        <v>55646</v>
      </c>
      <c r="AN2332" s="56">
        <f>_xll.qlCalendarAdvance(Calendar,AN2331,AL2332,"f",,Trigger)</f>
        <v>55648</v>
      </c>
      <c r="AO2332" s="56">
        <f>_xll.qlInterestRateIndexMaturity(IborIndex&amp;Tenor,AN2332,Trigger)</f>
        <v>55680</v>
      </c>
      <c r="AP2332" s="102" t="e">
        <f>_xll.qlIndexFixing($Z$5,AM2332,,Trigger)</f>
        <v>#VALUE!</v>
      </c>
      <c r="AQ2332" s="102">
        <f>_xll.qlIndexFixing($AR$1,AN2332,,Trigger)</f>
        <v>1.2857084638065614E-2</v>
      </c>
    </row>
    <row r="2333" spans="38:43" ht="11.25" customHeight="1" x14ac:dyDescent="0.25">
      <c r="AL2333" s="57" t="s">
        <v>44</v>
      </c>
      <c r="AM2333" s="56">
        <f>_xll.qlInterestRateIndexFixingDate(IborIndex&amp;Tenor,AN2333,Trigger)</f>
        <v>55653</v>
      </c>
      <c r="AN2333" s="56">
        <f>_xll.qlCalendarAdvance(Calendar,AN2332,AL2333,"f",,Trigger)</f>
        <v>55655</v>
      </c>
      <c r="AO2333" s="56">
        <f>_xll.qlInterestRateIndexMaturity(IborIndex&amp;Tenor,AN2333,Trigger)</f>
        <v>55687</v>
      </c>
      <c r="AP2333" s="102" t="e">
        <f>_xll.qlIndexFixing($Z$5,AM2333,,Trigger)</f>
        <v>#VALUE!</v>
      </c>
      <c r="AQ2333" s="102">
        <f>_xll.qlIndexFixing($AR$1,AN2333,,Trigger)</f>
        <v>1.2850474624955846E-2</v>
      </c>
    </row>
    <row r="2334" spans="38:43" ht="11.25" customHeight="1" x14ac:dyDescent="0.25">
      <c r="AL2334" s="57" t="s">
        <v>44</v>
      </c>
      <c r="AM2334" s="56">
        <f>_xll.qlInterestRateIndexFixingDate(IborIndex&amp;Tenor,AN2334,Trigger)</f>
        <v>55660</v>
      </c>
      <c r="AN2334" s="56">
        <f>_xll.qlCalendarAdvance(Calendar,AN2333,AL2334,"f",,Trigger)</f>
        <v>55662</v>
      </c>
      <c r="AO2334" s="56">
        <f>_xll.qlInterestRateIndexMaturity(IborIndex&amp;Tenor,AN2334,Trigger)</f>
        <v>55694</v>
      </c>
      <c r="AP2334" s="102" t="e">
        <f>_xll.qlIndexFixing($Z$5,AM2334,,Trigger)</f>
        <v>#VALUE!</v>
      </c>
      <c r="AQ2334" s="102">
        <f>_xll.qlIndexFixing($AR$1,AN2334,,Trigger)</f>
        <v>1.2843845577688601E-2</v>
      </c>
    </row>
    <row r="2335" spans="38:43" ht="11.25" customHeight="1" x14ac:dyDescent="0.25">
      <c r="AL2335" s="57" t="s">
        <v>44</v>
      </c>
      <c r="AM2335" s="56">
        <f>_xll.qlInterestRateIndexFixingDate(IborIndex&amp;Tenor,AN2335,Trigger)</f>
        <v>55667</v>
      </c>
      <c r="AN2335" s="56">
        <f>_xll.qlCalendarAdvance(Calendar,AN2334,AL2335,"f",,Trigger)</f>
        <v>55669</v>
      </c>
      <c r="AO2335" s="56">
        <f>_xll.qlInterestRateIndexMaturity(IborIndex&amp;Tenor,AN2335,Trigger)</f>
        <v>55698</v>
      </c>
      <c r="AP2335" s="102" t="e">
        <f>_xll.qlIndexFixing($Z$5,AM2335,,Trigger)</f>
        <v>#VALUE!</v>
      </c>
      <c r="AQ2335" s="102">
        <f>_xll.qlIndexFixing($AR$1,AN2335,,Trigger)</f>
        <v>1.2837445154125326E-2</v>
      </c>
    </row>
    <row r="2336" spans="38:43" ht="11.25" customHeight="1" x14ac:dyDescent="0.25">
      <c r="AL2336" s="57" t="s">
        <v>44</v>
      </c>
      <c r="AM2336" s="56">
        <f>_xll.qlInterestRateIndexFixingDate(IborIndex&amp;Tenor,AN2336,Trigger)</f>
        <v>55674</v>
      </c>
      <c r="AN2336" s="56">
        <f>_xll.qlCalendarAdvance(Calendar,AN2335,AL2336,"f",,Trigger)</f>
        <v>55676</v>
      </c>
      <c r="AO2336" s="56">
        <f>_xll.qlInterestRateIndexMaturity(IborIndex&amp;Tenor,AN2336,Trigger)</f>
        <v>55708</v>
      </c>
      <c r="AP2336" s="102" t="e">
        <f>_xll.qlIndexFixing($Z$5,AM2336,,Trigger)</f>
        <v>#VALUE!</v>
      </c>
      <c r="AQ2336" s="102">
        <f>_xll.qlIndexFixing($AR$1,AN2336,,Trigger)</f>
        <v>1.2830779586153085E-2</v>
      </c>
    </row>
    <row r="2337" spans="38:43" ht="11.25" customHeight="1" x14ac:dyDescent="0.25">
      <c r="AL2337" s="57" t="s">
        <v>44</v>
      </c>
      <c r="AM2337" s="56">
        <f>_xll.qlInterestRateIndexFixingDate(IborIndex&amp;Tenor,AN2337,Trigger)</f>
        <v>55681</v>
      </c>
      <c r="AN2337" s="56">
        <f>_xll.qlCalendarAdvance(Calendar,AN2336,AL2337,"f",,Trigger)</f>
        <v>55683</v>
      </c>
      <c r="AO2337" s="56">
        <f>_xll.qlInterestRateIndexMaturity(IborIndex&amp;Tenor,AN2337,Trigger)</f>
        <v>55715</v>
      </c>
      <c r="AP2337" s="102" t="e">
        <f>_xll.qlIndexFixing($Z$5,AM2337,,Trigger)</f>
        <v>#VALUE!</v>
      </c>
      <c r="AQ2337" s="102">
        <f>_xll.qlIndexFixing($AR$1,AN2337,,Trigger)</f>
        <v>1.2824094932303964E-2</v>
      </c>
    </row>
    <row r="2338" spans="38:43" ht="11.25" customHeight="1" x14ac:dyDescent="0.25">
      <c r="AL2338" s="57" t="s">
        <v>44</v>
      </c>
      <c r="AM2338" s="56">
        <f>_xll.qlInterestRateIndexFixingDate(IborIndex&amp;Tenor,AN2338,Trigger)</f>
        <v>55688</v>
      </c>
      <c r="AN2338" s="56">
        <f>_xll.qlCalendarAdvance(Calendar,AN2337,AL2338,"f",,Trigger)</f>
        <v>55690</v>
      </c>
      <c r="AO2338" s="56">
        <f>_xll.qlInterestRateIndexMaturity(IborIndex&amp;Tenor,AN2338,Trigger)</f>
        <v>55722</v>
      </c>
      <c r="AP2338" s="102" t="e">
        <f>_xll.qlIndexFixing($Z$5,AM2338,,Trigger)</f>
        <v>#VALUE!</v>
      </c>
      <c r="AQ2338" s="102">
        <f>_xll.qlIndexFixing($AR$1,AN2338,,Trigger)</f>
        <v>1.2817391174730908E-2</v>
      </c>
    </row>
    <row r="2339" spans="38:43" ht="11.25" customHeight="1" x14ac:dyDescent="0.25">
      <c r="AL2339" s="57" t="s">
        <v>44</v>
      </c>
      <c r="AM2339" s="56">
        <f>_xll.qlInterestRateIndexFixingDate(IborIndex&amp;Tenor,AN2339,Trigger)</f>
        <v>55695</v>
      </c>
      <c r="AN2339" s="56">
        <f>_xll.qlCalendarAdvance(Calendar,AN2338,AL2339,"f",,Trigger)</f>
        <v>55697</v>
      </c>
      <c r="AO2339" s="56">
        <f>_xll.qlInterestRateIndexMaturity(IborIndex&amp;Tenor,AN2339,Trigger)</f>
        <v>55729</v>
      </c>
      <c r="AP2339" s="102" t="e">
        <f>_xll.qlIndexFixing($Z$5,AM2339,,Trigger)</f>
        <v>#VALUE!</v>
      </c>
      <c r="AQ2339" s="102">
        <f>_xll.qlIndexFixing($AR$1,AN2339,,Trigger)</f>
        <v>1.2810414204253851E-2</v>
      </c>
    </row>
    <row r="2340" spans="38:43" ht="11.25" customHeight="1" x14ac:dyDescent="0.25">
      <c r="AL2340" s="57" t="s">
        <v>44</v>
      </c>
      <c r="AM2340" s="56">
        <f>_xll.qlInterestRateIndexFixingDate(IborIndex&amp;Tenor,AN2340,Trigger)</f>
        <v>55702</v>
      </c>
      <c r="AN2340" s="56">
        <f>_xll.qlCalendarAdvance(Calendar,AN2339,AL2340,"f",,Trigger)</f>
        <v>55704</v>
      </c>
      <c r="AO2340" s="56">
        <f>_xll.qlInterestRateIndexMaturity(IborIndex&amp;Tenor,AN2340,Trigger)</f>
        <v>55736</v>
      </c>
      <c r="AP2340" s="102" t="e">
        <f>_xll.qlIndexFixing($Z$5,AM2340,,Trigger)</f>
        <v>#VALUE!</v>
      </c>
      <c r="AQ2340" s="102">
        <f>_xll.qlIndexFixing($AR$1,AN2340,,Trigger)</f>
        <v>1.2803670577206105E-2</v>
      </c>
    </row>
    <row r="2341" spans="38:43" ht="11.25" customHeight="1" x14ac:dyDescent="0.25">
      <c r="AL2341" s="57" t="s">
        <v>44</v>
      </c>
      <c r="AM2341" s="56">
        <f>_xll.qlInterestRateIndexFixingDate(IborIndex&amp;Tenor,AN2341,Trigger)</f>
        <v>55709</v>
      </c>
      <c r="AN2341" s="56">
        <f>_xll.qlCalendarAdvance(Calendar,AN2340,AL2341,"f",,Trigger)</f>
        <v>55711</v>
      </c>
      <c r="AO2341" s="56">
        <f>_xll.qlInterestRateIndexMaturity(IborIndex&amp;Tenor,AN2341,Trigger)</f>
        <v>55743</v>
      </c>
      <c r="AP2341" s="102" t="e">
        <f>_xll.qlIndexFixing($Z$5,AM2341,,Trigger)</f>
        <v>#VALUE!</v>
      </c>
      <c r="AQ2341" s="102">
        <f>_xll.qlIndexFixing($AR$1,AN2341,,Trigger)</f>
        <v>1.2796907791060826E-2</v>
      </c>
    </row>
    <row r="2342" spans="38:43" ht="11.25" customHeight="1" x14ac:dyDescent="0.25">
      <c r="AL2342" s="57" t="s">
        <v>44</v>
      </c>
      <c r="AM2342" s="56">
        <f>_xll.qlInterestRateIndexFixingDate(IborIndex&amp;Tenor,AN2342,Trigger)</f>
        <v>55716</v>
      </c>
      <c r="AN2342" s="56">
        <f>_xll.qlCalendarAdvance(Calendar,AN2341,AL2342,"f",,Trigger)</f>
        <v>55718</v>
      </c>
      <c r="AO2342" s="56">
        <f>_xll.qlInterestRateIndexMaturity(IborIndex&amp;Tenor,AN2342,Trigger)</f>
        <v>55750</v>
      </c>
      <c r="AP2342" s="102" t="e">
        <f>_xll.qlIndexFixing($Z$5,AM2342,,Trigger)</f>
        <v>#VALUE!</v>
      </c>
      <c r="AQ2342" s="102">
        <f>_xll.qlIndexFixing($AR$1,AN2342,,Trigger)</f>
        <v>1.2790125827963905E-2</v>
      </c>
    </row>
    <row r="2343" spans="38:43" ht="11.25" customHeight="1" x14ac:dyDescent="0.25">
      <c r="AL2343" s="57" t="s">
        <v>44</v>
      </c>
      <c r="AM2343" s="56">
        <f>_xll.qlInterestRateIndexFixingDate(IborIndex&amp;Tenor,AN2343,Trigger)</f>
        <v>55723</v>
      </c>
      <c r="AN2343" s="56">
        <f>_xll.qlCalendarAdvance(Calendar,AN2342,AL2343,"f",,Trigger)</f>
        <v>55725</v>
      </c>
      <c r="AO2343" s="56">
        <f>_xll.qlInterestRateIndexMaturity(IborIndex&amp;Tenor,AN2343,Trigger)</f>
        <v>55757</v>
      </c>
      <c r="AP2343" s="102" t="e">
        <f>_xll.qlIndexFixing($Z$5,AM2343,,Trigger)</f>
        <v>#VALUE!</v>
      </c>
      <c r="AQ2343" s="102">
        <f>_xll.qlIndexFixing($AR$1,AN2343,,Trigger)</f>
        <v>1.2783324670071554E-2</v>
      </c>
    </row>
    <row r="2344" spans="38:43" ht="11.25" customHeight="1" x14ac:dyDescent="0.25">
      <c r="AL2344" s="57" t="s">
        <v>44</v>
      </c>
      <c r="AM2344" s="56">
        <f>_xll.qlInterestRateIndexFixingDate(IborIndex&amp;Tenor,AN2344,Trigger)</f>
        <v>55730</v>
      </c>
      <c r="AN2344" s="56">
        <f>_xll.qlCalendarAdvance(Calendar,AN2343,AL2344,"f",,Trigger)</f>
        <v>55732</v>
      </c>
      <c r="AO2344" s="56">
        <f>_xll.qlInterestRateIndexMaturity(IborIndex&amp;Tenor,AN2344,Trigger)</f>
        <v>55764</v>
      </c>
      <c r="AP2344" s="102" t="e">
        <f>_xll.qlIndexFixing($Z$5,AM2344,,Trigger)</f>
        <v>#VALUE!</v>
      </c>
      <c r="AQ2344" s="102">
        <f>_xll.qlIndexFixing($AR$1,AN2344,,Trigger)</f>
        <v>1.2776504299537405E-2</v>
      </c>
    </row>
    <row r="2345" spans="38:43" ht="11.25" customHeight="1" x14ac:dyDescent="0.25">
      <c r="AL2345" s="57" t="s">
        <v>44</v>
      </c>
      <c r="AM2345" s="56">
        <f>_xll.qlInterestRateIndexFixingDate(IborIndex&amp;Tenor,AN2345,Trigger)</f>
        <v>55737</v>
      </c>
      <c r="AN2345" s="56">
        <f>_xll.qlCalendarAdvance(Calendar,AN2344,AL2345,"f",,Trigger)</f>
        <v>55739</v>
      </c>
      <c r="AO2345" s="56">
        <f>_xll.qlInterestRateIndexMaturity(IborIndex&amp;Tenor,AN2345,Trigger)</f>
        <v>55771</v>
      </c>
      <c r="AP2345" s="102" t="e">
        <f>_xll.qlIndexFixing($Z$5,AM2345,,Trigger)</f>
        <v>#VALUE!</v>
      </c>
      <c r="AQ2345" s="102">
        <f>_xll.qlIndexFixing($AR$1,AN2345,,Trigger)</f>
        <v>1.2769664698507349E-2</v>
      </c>
    </row>
    <row r="2346" spans="38:43" ht="11.25" customHeight="1" x14ac:dyDescent="0.25">
      <c r="AL2346" s="57" t="s">
        <v>44</v>
      </c>
      <c r="AM2346" s="56">
        <f>_xll.qlInterestRateIndexFixingDate(IborIndex&amp;Tenor,AN2346,Trigger)</f>
        <v>55744</v>
      </c>
      <c r="AN2346" s="56">
        <f>_xll.qlCalendarAdvance(Calendar,AN2345,AL2346,"f",,Trigger)</f>
        <v>55746</v>
      </c>
      <c r="AO2346" s="56">
        <f>_xll.qlInterestRateIndexMaturity(IborIndex&amp;Tenor,AN2346,Trigger)</f>
        <v>55778</v>
      </c>
      <c r="AP2346" s="102" t="e">
        <f>_xll.qlIndexFixing($Z$5,AM2346,,Trigger)</f>
        <v>#VALUE!</v>
      </c>
      <c r="AQ2346" s="102">
        <f>_xll.qlIndexFixing($AR$1,AN2346,,Trigger)</f>
        <v>1.2762805849137596E-2</v>
      </c>
    </row>
    <row r="2347" spans="38:43" ht="11.25" customHeight="1" x14ac:dyDescent="0.25">
      <c r="AL2347" s="57" t="s">
        <v>44</v>
      </c>
      <c r="AM2347" s="56">
        <f>_xll.qlInterestRateIndexFixingDate(IborIndex&amp;Tenor,AN2347,Trigger)</f>
        <v>55751</v>
      </c>
      <c r="AN2347" s="56">
        <f>_xll.qlCalendarAdvance(Calendar,AN2346,AL2347,"f",,Trigger)</f>
        <v>55753</v>
      </c>
      <c r="AO2347" s="56">
        <f>_xll.qlInterestRateIndexMaturity(IborIndex&amp;Tenor,AN2347,Trigger)</f>
        <v>55785</v>
      </c>
      <c r="AP2347" s="102" t="e">
        <f>_xll.qlIndexFixing($Z$5,AM2347,,Trigger)</f>
        <v>#VALUE!</v>
      </c>
      <c r="AQ2347" s="102">
        <f>_xll.qlIndexFixing($AR$1,AN2347,,Trigger)</f>
        <v>1.2755927733579199E-2</v>
      </c>
    </row>
    <row r="2348" spans="38:43" ht="11.25" customHeight="1" x14ac:dyDescent="0.25">
      <c r="AL2348" s="57" t="s">
        <v>44</v>
      </c>
      <c r="AM2348" s="56">
        <f>_xll.qlInterestRateIndexFixingDate(IborIndex&amp;Tenor,AN2348,Trigger)</f>
        <v>55758</v>
      </c>
      <c r="AN2348" s="56">
        <f>_xll.qlCalendarAdvance(Calendar,AN2347,AL2348,"f",,Trigger)</f>
        <v>55760</v>
      </c>
      <c r="AO2348" s="56">
        <f>_xll.qlInterestRateIndexMaturity(IborIndex&amp;Tenor,AN2348,Trigger)</f>
        <v>55792</v>
      </c>
      <c r="AP2348" s="102" t="e">
        <f>_xll.qlIndexFixing($Z$5,AM2348,,Trigger)</f>
        <v>#VALUE!</v>
      </c>
      <c r="AQ2348" s="102">
        <f>_xll.qlIndexFixing($AR$1,AN2348,,Trigger)</f>
        <v>1.2749298967463574E-2</v>
      </c>
    </row>
    <row r="2349" spans="38:43" ht="11.25" customHeight="1" x14ac:dyDescent="0.25">
      <c r="AL2349" s="57" t="s">
        <v>44</v>
      </c>
      <c r="AM2349" s="56">
        <f>_xll.qlInterestRateIndexFixingDate(IborIndex&amp;Tenor,AN2349,Trigger)</f>
        <v>55765</v>
      </c>
      <c r="AN2349" s="56">
        <f>_xll.qlCalendarAdvance(Calendar,AN2348,AL2349,"f",,Trigger)</f>
        <v>55767</v>
      </c>
      <c r="AO2349" s="56">
        <f>_xll.qlInterestRateIndexMaturity(IborIndex&amp;Tenor,AN2349,Trigger)</f>
        <v>55799</v>
      </c>
      <c r="AP2349" s="102" t="e">
        <f>_xll.qlIndexFixing($Z$5,AM2349,,Trigger)</f>
        <v>#VALUE!</v>
      </c>
      <c r="AQ2349" s="102">
        <f>_xll.qlIndexFixing($AR$1,AN2349,,Trigger)</f>
        <v>1.2742383890914866E-2</v>
      </c>
    </row>
    <row r="2350" spans="38:43" ht="11.25" customHeight="1" x14ac:dyDescent="0.25">
      <c r="AL2350" s="57" t="s">
        <v>44</v>
      </c>
      <c r="AM2350" s="56">
        <f>_xll.qlInterestRateIndexFixingDate(IborIndex&amp;Tenor,AN2350,Trigger)</f>
        <v>55772</v>
      </c>
      <c r="AN2350" s="56">
        <f>_xll.qlCalendarAdvance(Calendar,AN2349,AL2350,"f",,Trigger)</f>
        <v>55774</v>
      </c>
      <c r="AO2350" s="56">
        <f>_xll.qlInterestRateIndexMaturity(IborIndex&amp;Tenor,AN2350,Trigger)</f>
        <v>55806</v>
      </c>
      <c r="AP2350" s="102" t="e">
        <f>_xll.qlIndexFixing($Z$5,AM2350,,Trigger)</f>
        <v>#VALUE!</v>
      </c>
      <c r="AQ2350" s="102">
        <f>_xll.qlIndexFixing($AR$1,AN2350,,Trigger)</f>
        <v>1.2735449496464213E-2</v>
      </c>
    </row>
    <row r="2351" spans="38:43" ht="11.25" customHeight="1" x14ac:dyDescent="0.25">
      <c r="AL2351" s="57" t="s">
        <v>44</v>
      </c>
      <c r="AM2351" s="56">
        <f>_xll.qlInterestRateIndexFixingDate(IborIndex&amp;Tenor,AN2351,Trigger)</f>
        <v>55779</v>
      </c>
      <c r="AN2351" s="56">
        <f>_xll.qlCalendarAdvance(Calendar,AN2350,AL2351,"f",,Trigger)</f>
        <v>55781</v>
      </c>
      <c r="AO2351" s="56">
        <f>_xll.qlInterestRateIndexMaturity(IborIndex&amp;Tenor,AN2351,Trigger)</f>
        <v>55813</v>
      </c>
      <c r="AP2351" s="102" t="e">
        <f>_xll.qlIndexFixing($Z$5,AM2351,,Trigger)</f>
        <v>#VALUE!</v>
      </c>
      <c r="AQ2351" s="102">
        <f>_xll.qlIndexFixing($AR$1,AN2351,,Trigger)</f>
        <v>1.2728495766259229E-2</v>
      </c>
    </row>
    <row r="2352" spans="38:43" ht="11.25" customHeight="1" x14ac:dyDescent="0.25">
      <c r="AL2352" s="57" t="s">
        <v>44</v>
      </c>
      <c r="AM2352" s="56">
        <f>_xll.qlInterestRateIndexFixingDate(IborIndex&amp;Tenor,AN2352,Trigger)</f>
        <v>55786</v>
      </c>
      <c r="AN2352" s="56">
        <f>_xll.qlCalendarAdvance(Calendar,AN2351,AL2352,"f",,Trigger)</f>
        <v>55788</v>
      </c>
      <c r="AO2352" s="56">
        <f>_xll.qlInterestRateIndexMaturity(IborIndex&amp;Tenor,AN2352,Trigger)</f>
        <v>55820</v>
      </c>
      <c r="AP2352" s="102" t="e">
        <f>_xll.qlIndexFixing($Z$5,AM2352,,Trigger)</f>
        <v>#VALUE!</v>
      </c>
      <c r="AQ2352" s="102">
        <f>_xll.qlIndexFixing($AR$1,AN2352,,Trigger)</f>
        <v>1.2721247538321722E-2</v>
      </c>
    </row>
    <row r="2353" spans="38:43" ht="11.25" customHeight="1" x14ac:dyDescent="0.25">
      <c r="AL2353" s="57" t="s">
        <v>44</v>
      </c>
      <c r="AM2353" s="56">
        <f>_xll.qlInterestRateIndexFixingDate(IborIndex&amp;Tenor,AN2353,Trigger)</f>
        <v>55793</v>
      </c>
      <c r="AN2353" s="56">
        <f>_xll.qlCalendarAdvance(Calendar,AN2352,AL2353,"f",,Trigger)</f>
        <v>55795</v>
      </c>
      <c r="AO2353" s="56">
        <f>_xll.qlInterestRateIndexMaturity(IborIndex&amp;Tenor,AN2353,Trigger)</f>
        <v>55827</v>
      </c>
      <c r="AP2353" s="102" t="e">
        <f>_xll.qlIndexFixing($Z$5,AM2353,,Trigger)</f>
        <v>#VALUE!</v>
      </c>
      <c r="AQ2353" s="102">
        <f>_xll.qlIndexFixing($AR$1,AN2353,,Trigger)</f>
        <v>1.2714253450844806E-2</v>
      </c>
    </row>
    <row r="2354" spans="38:43" ht="11.25" customHeight="1" x14ac:dyDescent="0.25">
      <c r="AL2354" s="57" t="s">
        <v>44</v>
      </c>
      <c r="AM2354" s="56">
        <f>_xll.qlInterestRateIndexFixingDate(IborIndex&amp;Tenor,AN2354,Trigger)</f>
        <v>55800</v>
      </c>
      <c r="AN2354" s="56">
        <f>_xll.qlCalendarAdvance(Calendar,AN2353,AL2354,"f",,Trigger)</f>
        <v>55802</v>
      </c>
      <c r="AO2354" s="56">
        <f>_xll.qlInterestRateIndexMaturity(IborIndex&amp;Tenor,AN2354,Trigger)</f>
        <v>55834</v>
      </c>
      <c r="AP2354" s="102" t="e">
        <f>_xll.qlIndexFixing($Z$5,AM2354,,Trigger)</f>
        <v>#VALUE!</v>
      </c>
      <c r="AQ2354" s="102">
        <f>_xll.qlIndexFixing($AR$1,AN2354,,Trigger)</f>
        <v>1.270723997225208E-2</v>
      </c>
    </row>
    <row r="2355" spans="38:43" ht="11.25" customHeight="1" x14ac:dyDescent="0.25">
      <c r="AL2355" s="57" t="s">
        <v>44</v>
      </c>
      <c r="AM2355" s="56">
        <f>_xll.qlInterestRateIndexFixingDate(IborIndex&amp;Tenor,AN2355,Trigger)</f>
        <v>55807</v>
      </c>
      <c r="AN2355" s="56">
        <f>_xll.qlCalendarAdvance(Calendar,AN2354,AL2355,"f",,Trigger)</f>
        <v>55809</v>
      </c>
      <c r="AO2355" s="56">
        <f>_xll.qlInterestRateIndexMaturity(IborIndex&amp;Tenor,AN2355,Trigger)</f>
        <v>55841</v>
      </c>
      <c r="AP2355" s="102" t="e">
        <f>_xll.qlIndexFixing($Z$5,AM2355,,Trigger)</f>
        <v>#VALUE!</v>
      </c>
      <c r="AQ2355" s="102">
        <f>_xll.qlIndexFixing($AR$1,AN2355,,Trigger)</f>
        <v>1.2700207084699752E-2</v>
      </c>
    </row>
    <row r="2356" spans="38:43" ht="11.25" customHeight="1" x14ac:dyDescent="0.25">
      <c r="AL2356" s="57" t="s">
        <v>44</v>
      </c>
      <c r="AM2356" s="56">
        <f>_xll.qlInterestRateIndexFixingDate(IborIndex&amp;Tenor,AN2356,Trigger)</f>
        <v>55814</v>
      </c>
      <c r="AN2356" s="56">
        <f>_xll.qlCalendarAdvance(Calendar,AN2355,AL2356,"f",,Trigger)</f>
        <v>55816</v>
      </c>
      <c r="AO2356" s="56">
        <f>_xll.qlInterestRateIndexMaturity(IborIndex&amp;Tenor,AN2356,Trigger)</f>
        <v>55848</v>
      </c>
      <c r="AP2356" s="102" t="e">
        <f>_xll.qlIndexFixing($Z$5,AM2356,,Trigger)</f>
        <v>#VALUE!</v>
      </c>
      <c r="AQ2356" s="102">
        <f>_xll.qlIndexFixing($AR$1,AN2356,,Trigger)</f>
        <v>1.2693154770333719E-2</v>
      </c>
    </row>
    <row r="2357" spans="38:43" ht="11.25" customHeight="1" x14ac:dyDescent="0.25">
      <c r="AL2357" s="57" t="s">
        <v>44</v>
      </c>
      <c r="AM2357" s="56">
        <f>_xll.qlInterestRateIndexFixingDate(IborIndex&amp;Tenor,AN2357,Trigger)</f>
        <v>55821</v>
      </c>
      <c r="AN2357" s="56">
        <f>_xll.qlCalendarAdvance(Calendar,AN2356,AL2357,"f",,Trigger)</f>
        <v>55823</v>
      </c>
      <c r="AO2357" s="56">
        <f>_xll.qlInterestRateIndexMaturity(IborIndex&amp;Tenor,AN2357,Trigger)</f>
        <v>55852</v>
      </c>
      <c r="AP2357" s="102" t="e">
        <f>_xll.qlIndexFixing($Z$5,AM2357,,Trigger)</f>
        <v>#VALUE!</v>
      </c>
      <c r="AQ2357" s="102">
        <f>_xll.qlIndexFixing($AR$1,AN2357,,Trigger)</f>
        <v>1.2686366334801136E-2</v>
      </c>
    </row>
    <row r="2358" spans="38:43" ht="11.25" customHeight="1" x14ac:dyDescent="0.25">
      <c r="AL2358" s="57" t="s">
        <v>44</v>
      </c>
      <c r="AM2358" s="56">
        <f>_xll.qlInterestRateIndexFixingDate(IborIndex&amp;Tenor,AN2358,Trigger)</f>
        <v>55828</v>
      </c>
      <c r="AN2358" s="56">
        <f>_xll.qlCalendarAdvance(Calendar,AN2357,AL2358,"f",,Trigger)</f>
        <v>55830</v>
      </c>
      <c r="AO2358" s="56">
        <f>_xll.qlInterestRateIndexMaturity(IborIndex&amp;Tenor,AN2358,Trigger)</f>
        <v>55862</v>
      </c>
      <c r="AP2358" s="102" t="e">
        <f>_xll.qlIndexFixing($Z$5,AM2358,,Trigger)</f>
        <v>#VALUE!</v>
      </c>
      <c r="AQ2358" s="102">
        <f>_xll.qlIndexFixing($AR$1,AN2358,,Trigger)</f>
        <v>1.2679276754614222E-2</v>
      </c>
    </row>
    <row r="2359" spans="38:43" ht="11.25" customHeight="1" x14ac:dyDescent="0.25">
      <c r="AL2359" s="57" t="s">
        <v>44</v>
      </c>
      <c r="AM2359" s="56">
        <f>_xll.qlInterestRateIndexFixingDate(IborIndex&amp;Tenor,AN2359,Trigger)</f>
        <v>55835</v>
      </c>
      <c r="AN2359" s="56">
        <f>_xll.qlCalendarAdvance(Calendar,AN2358,AL2359,"f",,Trigger)</f>
        <v>55837</v>
      </c>
      <c r="AO2359" s="56">
        <f>_xll.qlInterestRateIndexMaturity(IborIndex&amp;Tenor,AN2359,Trigger)</f>
        <v>55869</v>
      </c>
      <c r="AP2359" s="102" t="e">
        <f>_xll.qlIndexFixing($Z$5,AM2359,,Trigger)</f>
        <v>#VALUE!</v>
      </c>
      <c r="AQ2359" s="102">
        <f>_xll.qlIndexFixing($AR$1,AN2359,,Trigger)</f>
        <v>1.2672167695899184E-2</v>
      </c>
    </row>
    <row r="2360" spans="38:43" ht="11.25" customHeight="1" x14ac:dyDescent="0.25">
      <c r="AL2360" s="57" t="s">
        <v>44</v>
      </c>
      <c r="AM2360" s="56">
        <f>_xll.qlInterestRateIndexFixingDate(IborIndex&amp;Tenor,AN2360,Trigger)</f>
        <v>55842</v>
      </c>
      <c r="AN2360" s="56">
        <f>_xll.qlCalendarAdvance(Calendar,AN2359,AL2360,"f",,Trigger)</f>
        <v>55844</v>
      </c>
      <c r="AO2360" s="56">
        <f>_xll.qlInterestRateIndexMaturity(IborIndex&amp;Tenor,AN2360,Trigger)</f>
        <v>55876</v>
      </c>
      <c r="AP2360" s="102" t="e">
        <f>_xll.qlIndexFixing($Z$5,AM2360,,Trigger)</f>
        <v>#VALUE!</v>
      </c>
      <c r="AQ2360" s="102">
        <f>_xll.qlIndexFixing($AR$1,AN2360,,Trigger)</f>
        <v>1.2664462471268512E-2</v>
      </c>
    </row>
    <row r="2361" spans="38:43" ht="11.25" customHeight="1" x14ac:dyDescent="0.25">
      <c r="AL2361" s="57" t="s">
        <v>44</v>
      </c>
      <c r="AM2361" s="56">
        <f>_xll.qlInterestRateIndexFixingDate(IborIndex&amp;Tenor,AN2361,Trigger)</f>
        <v>55849</v>
      </c>
      <c r="AN2361" s="56">
        <f>_xll.qlCalendarAdvance(Calendar,AN2360,AL2361,"f",,Trigger)</f>
        <v>55851</v>
      </c>
      <c r="AO2361" s="56">
        <f>_xll.qlInterestRateIndexMaturity(IborIndex&amp;Tenor,AN2361,Trigger)</f>
        <v>55883</v>
      </c>
      <c r="AP2361" s="102" t="e">
        <f>_xll.qlIndexFixing($Z$5,AM2361,,Trigger)</f>
        <v>#VALUE!</v>
      </c>
      <c r="AQ2361" s="102">
        <f>_xll.qlIndexFixing($AR$1,AN2361,,Trigger)</f>
        <v>1.2657601171742069E-2</v>
      </c>
    </row>
    <row r="2362" spans="38:43" ht="11.25" customHeight="1" x14ac:dyDescent="0.25">
      <c r="AL2362" s="57" t="s">
        <v>44</v>
      </c>
      <c r="AM2362" s="56">
        <f>_xll.qlInterestRateIndexFixingDate(IborIndex&amp;Tenor,AN2362,Trigger)</f>
        <v>55856</v>
      </c>
      <c r="AN2362" s="56">
        <f>_xll.qlCalendarAdvance(Calendar,AN2361,AL2362,"f",,Trigger)</f>
        <v>55858</v>
      </c>
      <c r="AO2362" s="56">
        <f>_xll.qlInterestRateIndexMaturity(IborIndex&amp;Tenor,AN2362,Trigger)</f>
        <v>55890</v>
      </c>
      <c r="AP2362" s="102" t="e">
        <f>_xll.qlIndexFixing($Z$5,AM2362,,Trigger)</f>
        <v>#VALUE!</v>
      </c>
      <c r="AQ2362" s="102">
        <f>_xll.qlIndexFixing($AR$1,AN2362,,Trigger)</f>
        <v>1.2650431921753561E-2</v>
      </c>
    </row>
    <row r="2363" spans="38:43" ht="11.25" customHeight="1" x14ac:dyDescent="0.25">
      <c r="AL2363" s="57" t="s">
        <v>44</v>
      </c>
      <c r="AM2363" s="56">
        <f>_xll.qlInterestRateIndexFixingDate(IborIndex&amp;Tenor,AN2363,Trigger)</f>
        <v>55863</v>
      </c>
      <c r="AN2363" s="56">
        <f>_xll.qlCalendarAdvance(Calendar,AN2362,AL2363,"f",,Trigger)</f>
        <v>55865</v>
      </c>
      <c r="AO2363" s="56">
        <f>_xll.qlInterestRateIndexMaturity(IborIndex&amp;Tenor,AN2363,Trigger)</f>
        <v>55897</v>
      </c>
      <c r="AP2363" s="102" t="e">
        <f>_xll.qlIndexFixing($Z$5,AM2363,,Trigger)</f>
        <v>#VALUE!</v>
      </c>
      <c r="AQ2363" s="102">
        <f>_xll.qlIndexFixing($AR$1,AN2363,,Trigger)</f>
        <v>1.2643243120031915E-2</v>
      </c>
    </row>
    <row r="2364" spans="38:43" ht="11.25" customHeight="1" x14ac:dyDescent="0.25">
      <c r="AL2364" s="57" t="s">
        <v>44</v>
      </c>
      <c r="AM2364" s="56">
        <f>_xll.qlInterestRateIndexFixingDate(IborIndex&amp;Tenor,AN2364,Trigger)</f>
        <v>55870</v>
      </c>
      <c r="AN2364" s="56">
        <f>_xll.qlCalendarAdvance(Calendar,AN2363,AL2364,"f",,Trigger)</f>
        <v>55872</v>
      </c>
      <c r="AO2364" s="56">
        <f>_xll.qlInterestRateIndexMaturity(IborIndex&amp;Tenor,AN2364,Trigger)</f>
        <v>55904</v>
      </c>
      <c r="AP2364" s="102" t="e">
        <f>_xll.qlIndexFixing($Z$5,AM2364,,Trigger)</f>
        <v>#VALUE!</v>
      </c>
      <c r="AQ2364" s="102">
        <f>_xll.qlIndexFixing($AR$1,AN2364,,Trigger)</f>
        <v>1.2636034748735923E-2</v>
      </c>
    </row>
    <row r="2365" spans="38:43" ht="11.25" customHeight="1" x14ac:dyDescent="0.25">
      <c r="AL2365" s="57" t="s">
        <v>44</v>
      </c>
      <c r="AM2365" s="56">
        <f>_xll.qlInterestRateIndexFixingDate(IborIndex&amp;Tenor,AN2365,Trigger)</f>
        <v>55876</v>
      </c>
      <c r="AN2365" s="56">
        <f>_xll.qlCalendarAdvance(Calendar,AN2364,AL2365,"f",,Trigger)</f>
        <v>55880</v>
      </c>
      <c r="AO2365" s="56">
        <f>_xll.qlInterestRateIndexMaturity(IborIndex&amp;Tenor,AN2365,Trigger)</f>
        <v>55911</v>
      </c>
      <c r="AP2365" s="102" t="e">
        <f>_xll.qlIndexFixing($Z$5,AM2365,,Trigger)</f>
        <v>#VALUE!</v>
      </c>
      <c r="AQ2365" s="102">
        <f>_xll.qlIndexFixing($AR$1,AN2365,,Trigger)</f>
        <v>1.2627772624476334E-2</v>
      </c>
    </row>
    <row r="2366" spans="38:43" ht="11.25" customHeight="1" x14ac:dyDescent="0.25">
      <c r="AL2366" s="58" t="s">
        <v>44</v>
      </c>
      <c r="AM2366" s="59">
        <f>_xll.qlInterestRateIndexFixingDate(IborIndex&amp;Tenor,AN2366,Trigger)</f>
        <v>55884</v>
      </c>
      <c r="AN2366" s="59">
        <f>_xll.qlCalendarAdvance(Calendar,AN2365,AL2366,"f",,Trigger)</f>
        <v>55887</v>
      </c>
      <c r="AO2366" s="59">
        <f>_xll.qlInterestRateIndexMaturity(IborIndex&amp;Tenor,AN2366,Trigger)</f>
        <v>55918</v>
      </c>
      <c r="AP2366" s="104" t="e">
        <f>_xll.qlIndexFixing($Z$5,AM2366,,Trigger)</f>
        <v>#VALUE!</v>
      </c>
      <c r="AQ2366" s="104">
        <f>_xll.qlIndexFixing($AR$1,AN2366,,Trigger)</f>
        <v>1.262052225828246E-2</v>
      </c>
    </row>
    <row r="2367" spans="38:43" ht="11.25" customHeight="1" x14ac:dyDescent="0.25"/>
    <row r="2368" spans="38:43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disablePrompts="1" count="6"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23:D46">
      <formula1>"Following,Modified Following,Preceding,Modified Preceding,Unadjusted"</formula1>
    </dataValidation>
    <dataValidation type="list" allowBlank="1" showInputMessage="1" showErrorMessage="1" sqref="F50:F108 F3:F20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8">
      <formula1>"Annual,Semiannual,EveryFourthMonth,Quarterly,Bimonthly,Monthly,Biweekly,Weekly,Daily,Once,NoFrequency"</formula1>
    </dataValidation>
    <dataValidation type="list" allowBlank="1" showInputMessage="1" showErrorMessage="1" sqref="D50:D108">
      <formula1>"Following,Modified Following,Preceding,Modified Preceding,Month End Reference,Unadjusted Month End,Unadjusted"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Z3535"/>
  <sheetViews>
    <sheetView workbookViewId="0">
      <selection activeCell="C22" sqref="C22"/>
    </sheetView>
  </sheetViews>
  <sheetFormatPr defaultRowHeight="15" outlineLevelCol="1" x14ac:dyDescent="0.25"/>
  <cols>
    <col min="1" max="1" width="5" style="46" customWidth="1" outlineLevel="1"/>
    <col min="2" max="2" width="6" style="46" customWidth="1" outlineLevel="1"/>
    <col min="3" max="3" width="7.140625" style="46" customWidth="1" outlineLevel="1"/>
    <col min="4" max="4" width="24.42578125" style="48" customWidth="1" outlineLevel="1"/>
    <col min="5" max="5" width="10" style="48" customWidth="1" outlineLevel="1"/>
    <col min="6" max="6" width="20.28515625" style="49" customWidth="1" outlineLevel="1"/>
    <col min="7" max="7" width="14.140625" style="46" customWidth="1" outlineLevel="1"/>
    <col min="8" max="8" width="20.28515625" style="178" customWidth="1" outlineLevel="1"/>
    <col min="9" max="9" width="11.5703125" style="46" customWidth="1" outlineLevel="1"/>
    <col min="10" max="10" width="2.7109375" style="46" customWidth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6" width="8.85546875" style="46" hidden="1" customWidth="1" outlineLevel="1"/>
    <col min="17" max="17" width="13.140625" style="46" hidden="1" customWidth="1" outlineLevel="1"/>
    <col min="18" max="18" width="19.28515625" style="46" customWidth="1" collapsed="1"/>
    <col min="19" max="19" width="10.7109375" style="46" customWidth="1"/>
    <col min="20" max="20" width="9.28515625" style="46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6" width="2.7109375" style="46" customWidth="1"/>
    <col min="37" max="37" width="3" style="46" bestFit="1" customWidth="1"/>
    <col min="38" max="38" width="5" style="46" bestFit="1" customWidth="1"/>
    <col min="39" max="39" width="17.28515625" style="46" bestFit="1" customWidth="1"/>
    <col min="40" max="40" width="17.28515625" style="46" hidden="1" customWidth="1" outlineLevel="1"/>
    <col min="41" max="41" width="17.28515625" style="46" customWidth="1" collapsed="1"/>
    <col min="42" max="42" width="9" style="46" customWidth="1"/>
    <col min="43" max="43" width="9" style="46" bestFit="1" customWidth="1"/>
    <col min="44" max="44" width="6.5703125" style="46" customWidth="1"/>
    <col min="45" max="45" width="2.7109375" style="46" customWidth="1"/>
    <col min="46" max="46" width="3" style="46" bestFit="1" customWidth="1"/>
    <col min="47" max="49" width="17.28515625" style="46" bestFit="1" customWidth="1"/>
    <col min="50" max="50" width="9" style="46" bestFit="1" customWidth="1"/>
    <col min="51" max="16384" width="9.140625" style="46"/>
  </cols>
  <sheetData>
    <row r="1" spans="1:52" s="38" customFormat="1" ht="21.75" customHeight="1" x14ac:dyDescent="0.2">
      <c r="B1" s="39"/>
      <c r="C1" s="39"/>
      <c r="D1" s="41"/>
      <c r="E1" s="41"/>
      <c r="F1" s="38" t="s">
        <v>1</v>
      </c>
      <c r="G1" s="38" t="s">
        <v>0</v>
      </c>
      <c r="H1" s="179"/>
      <c r="R1" s="92" t="str">
        <f>Currency&amp;" "&amp;Tenor</f>
        <v>EUR 3M</v>
      </c>
      <c r="S1" s="93"/>
      <c r="T1" s="93"/>
      <c r="U1" s="91"/>
      <c r="V1" s="90"/>
      <c r="W1" s="97" t="s">
        <v>117</v>
      </c>
      <c r="Y1" s="98" t="s">
        <v>112</v>
      </c>
      <c r="Z1" s="96">
        <v>8</v>
      </c>
      <c r="AK1" s="105"/>
      <c r="AL1" s="105"/>
      <c r="AM1" s="105" t="s">
        <v>155</v>
      </c>
      <c r="AN1" s="105" t="s">
        <v>123</v>
      </c>
      <c r="AO1" s="105" t="s">
        <v>125</v>
      </c>
      <c r="AP1" s="120" t="s">
        <v>156</v>
      </c>
      <c r="AQ1" s="120" t="s">
        <v>157</v>
      </c>
      <c r="AR1" s="120" t="s">
        <v>128</v>
      </c>
      <c r="AT1" s="61"/>
      <c r="AU1" s="61" t="s">
        <v>149</v>
      </c>
      <c r="AV1" s="61" t="s">
        <v>125</v>
      </c>
      <c r="AW1" s="61" t="s">
        <v>150</v>
      </c>
      <c r="AX1" s="61" t="s">
        <v>122</v>
      </c>
      <c r="AY1" s="61" t="s">
        <v>129</v>
      </c>
      <c r="AZ1" s="38" t="str">
        <f>_xll.qlEuribor(,Tenor,Currency&amp;Tenor,Permanent,Trigger,ObjectOverwrite)</f>
        <v>obj_00805#0001</v>
      </c>
    </row>
    <row r="2" spans="1:52" s="38" customFormat="1" ht="22.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K2" s="80" t="s">
        <v>127</v>
      </c>
      <c r="L2" s="80"/>
      <c r="M2" s="80" t="s">
        <v>33</v>
      </c>
      <c r="N2" s="80" t="s">
        <v>35</v>
      </c>
      <c r="O2" s="80" t="s">
        <v>116</v>
      </c>
      <c r="P2" s="80" t="s">
        <v>111</v>
      </c>
      <c r="Q2" s="176" t="s">
        <v>33</v>
      </c>
      <c r="R2" s="80" t="s">
        <v>42</v>
      </c>
      <c r="S2" s="79" t="s">
        <v>32</v>
      </c>
      <c r="T2" s="79"/>
      <c r="U2" s="80" t="s">
        <v>30</v>
      </c>
      <c r="V2" s="80" t="s">
        <v>31</v>
      </c>
      <c r="W2" s="36" t="e">
        <f t="array" ref="W2:W71">_xll.qlPiecewiseYieldCurveData(YieldCurve_3M,Trigger)</f>
        <v>#VALUE!</v>
      </c>
      <c r="Y2" s="98" t="s">
        <v>113</v>
      </c>
      <c r="Z2" s="95" t="s">
        <v>120</v>
      </c>
      <c r="AK2" s="107">
        <v>1</v>
      </c>
      <c r="AL2" s="107" t="str">
        <f>_xll.qlIMMNextCode(Evaluationdate,FALSE,Trigger)</f>
        <v>K5</v>
      </c>
      <c r="AM2" s="107" t="str">
        <f t="shared" ref="AM2:AM13" si="0">Currency&amp;"FUT"&amp;Tenor&amp;AL2&amp;QuoteSuffix</f>
        <v>EURFUT3MK5_Quote</v>
      </c>
      <c r="AN2" s="109" t="e">
        <f>_xll.qlInterestRateIndexFixingDate($Z$5,AO2)</f>
        <v>#VALUE!</v>
      </c>
      <c r="AO2" s="109">
        <f>_xll.qlIMMdate(AL2)</f>
        <v>42144</v>
      </c>
      <c r="AP2" s="108">
        <f>1-_xll.qlQuoteValue(AM2,Trigger)/100</f>
        <v>-1.2499999999993072E-4</v>
      </c>
      <c r="AQ2" s="108" t="e">
        <f>_xll.qlIndexFixing($Z$5,AN2,,Trigger)</f>
        <v>#VALUE!</v>
      </c>
      <c r="AR2" s="117" t="e">
        <f>(AP2-AQ2)*10000</f>
        <v>#VALUE!</v>
      </c>
      <c r="AT2" s="53" t="s">
        <v>106</v>
      </c>
      <c r="AU2" s="54">
        <f>Evaluationdate</f>
        <v>42136</v>
      </c>
      <c r="AV2" s="54">
        <f>Settlementdate</f>
        <v>42138</v>
      </c>
      <c r="AW2" s="54">
        <f>_xll.qlInterestRateIndexMaturity(IborIndex&amp;Tenor,AV2,Trigger)</f>
        <v>42230</v>
      </c>
      <c r="AX2" s="101" t="e">
        <f>_xll.qlIndexFixing($Z$5,AU2,TRUE,Trigger)</f>
        <v>#VALUE!</v>
      </c>
      <c r="AY2" s="101">
        <f>_xll.qlIndexFixing($AZ$1,AU2,TRUE,Trigger)</f>
        <v>-1.7000000000059239E-4</v>
      </c>
    </row>
    <row r="3" spans="1:52" s="38" customFormat="1" ht="11.25" customHeight="1" x14ac:dyDescent="0.2">
      <c r="A3" s="18" t="s">
        <v>137</v>
      </c>
      <c r="B3" s="20" t="s">
        <v>40</v>
      </c>
      <c r="C3" s="19">
        <v>0</v>
      </c>
      <c r="D3" s="33" t="s">
        <v>139</v>
      </c>
      <c r="E3" s="21" t="b">
        <v>0</v>
      </c>
      <c r="F3" s="50" t="s">
        <v>36</v>
      </c>
      <c r="G3" s="23" t="str">
        <f t="shared" ref="G3:G20" si="1">Currency&amp;Tenor&amp;A3&amp;B3</f>
        <v>EUR3MDPON</v>
      </c>
      <c r="H3" s="50" t="str">
        <f>IFERROR(_xll.qlDepositRateHelper2(,G3,IF(RIGHT(B3,1)="N","1D",IF(B3="SW","1W",B3)),C3,Calendar,D3,E3,F3,,Trigger),"--")</f>
        <v>--</v>
      </c>
      <c r="I3" s="19" t="b">
        <f>IF(H3="--",FALSE,TRUE)</f>
        <v>0</v>
      </c>
      <c r="J3" s="39"/>
      <c r="K3" s="171" t="str">
        <f t="shared" ref="K3:L19" si="2">A3</f>
        <v>DP</v>
      </c>
      <c r="L3" s="171" t="str">
        <f>B3</f>
        <v>ON</v>
      </c>
      <c r="M3" s="55" t="str">
        <f>H3</f>
        <v>--</v>
      </c>
      <c r="N3" s="55" t="b">
        <f>I3</f>
        <v>0</v>
      </c>
      <c r="O3" s="55">
        <v>1</v>
      </c>
      <c r="P3" s="55">
        <v>1</v>
      </c>
      <c r="Q3" s="53" t="e">
        <f t="array" ref="Q3:Q102">_xll.qlRateHelperSelection(_xll.ohFilter(M3:M77,N3:N77),_xll.ohFilter(P3:P77,N3:N77),$Z$1,$Z$3,$Z$4,$Z$2,_xll.ohFilter(O3:O77,N3:N77),Trigger)</f>
        <v>#NUM!</v>
      </c>
      <c r="R3" s="53" t="e">
        <f>_xll.qlRateHelperQuoteName(Q3)</f>
        <v>#VALUE!</v>
      </c>
      <c r="S3" s="101" t="e">
        <f>_xll.qlRateHelperRate(Q3,Trigger)</f>
        <v>#VALUE!</v>
      </c>
      <c r="T3" s="177" t="str">
        <f>IFERROR(_xll.qlFuturesRateHelperConvexityAdjustment(Q3,Trigger),"--")</f>
        <v>--</v>
      </c>
      <c r="U3" s="54" t="e">
        <f>_xll.qlRateHelperEarliestDate(Q3,Trigger)</f>
        <v>#VALUE!</v>
      </c>
      <c r="V3" s="54" t="e">
        <f>_xll.qlRateHelperLatestDate(Q3,Trigger)</f>
        <v>#VALUE!</v>
      </c>
      <c r="W3" s="101" t="e">
        <v>#VALUE!</v>
      </c>
      <c r="Y3" s="98" t="s">
        <v>118</v>
      </c>
      <c r="Z3" s="103">
        <v>0</v>
      </c>
      <c r="AA3" s="106"/>
      <c r="AK3" s="94">
        <v>2</v>
      </c>
      <c r="AL3" s="94" t="str">
        <f>_xll.qlIMMNextCode(AL2,TRUE,Trigger)</f>
        <v>M5</v>
      </c>
      <c r="AM3" s="94" t="str">
        <f t="shared" si="0"/>
        <v>EURFUT3MM5_Quote</v>
      </c>
      <c r="AN3" s="111" t="e">
        <f>_xll.qlInterestRateIndexFixingDate($Z$5,AO3)</f>
        <v>#VALUE!</v>
      </c>
      <c r="AO3" s="111">
        <f>_xll.qlIMMdate(AL3)</f>
        <v>42172</v>
      </c>
      <c r="AP3" s="110">
        <f>1-_xll.qlQuoteValue(AM3,Trigger)/100</f>
        <v>-2.4999999999941735E-5</v>
      </c>
      <c r="AQ3" s="110" t="e">
        <f>_xll.qlIndexFixing($Z$5,AN3,,Trigger)</f>
        <v>#VALUE!</v>
      </c>
      <c r="AR3" s="118" t="e">
        <f t="shared" ref="AR3:AR13" si="3">(AP3-AQ3)*10000</f>
        <v>#VALUE!</v>
      </c>
      <c r="AT3" s="55" t="s">
        <v>106</v>
      </c>
      <c r="AU3" s="56">
        <f>_xll.qlInterestRateIndexFixingDate(IborIndex&amp;Tenor,AV3,Trigger)</f>
        <v>42137</v>
      </c>
      <c r="AV3" s="56">
        <f>_xll.qlCalendarAdvance(Calendar,AV2,AT3,"f",,Trigger)</f>
        <v>42139</v>
      </c>
      <c r="AW3" s="56">
        <f>_xll.qlInterestRateIndexMaturity(IborIndex&amp;Tenor,AV3,Trigger)</f>
        <v>42233</v>
      </c>
      <c r="AX3" s="102" t="e">
        <f>_xll.qlIndexFixing($Z$5,AU3,TRUE,Trigger)</f>
        <v>#VALUE!</v>
      </c>
      <c r="AY3" s="102">
        <f>_xll.qlIndexFixing($AZ$1,AU3,TRUE,Trigger)</f>
        <v>-1.6305495288821922E-4</v>
      </c>
    </row>
    <row r="4" spans="1:52" s="38" customFormat="1" ht="11.25" customHeight="1" x14ac:dyDescent="0.2">
      <c r="A4" s="25" t="s">
        <v>137</v>
      </c>
      <c r="B4" s="28" t="s">
        <v>100</v>
      </c>
      <c r="C4" s="27">
        <v>1</v>
      </c>
      <c r="D4" s="34" t="s">
        <v>139</v>
      </c>
      <c r="E4" s="29" t="b">
        <v>0</v>
      </c>
      <c r="F4" s="51" t="s">
        <v>36</v>
      </c>
      <c r="G4" s="31" t="str">
        <f t="shared" si="1"/>
        <v>EUR3MDPTN</v>
      </c>
      <c r="H4" s="51" t="str">
        <f>IFERROR(_xll.qlDepositRateHelper2(,G4,IF(RIGHT(B4,1)="N","1D",IF(B4="SW","1W",B4)),C4,Calendar,D4,E4,F4,,Trigger),"--")</f>
        <v>--</v>
      </c>
      <c r="I4" s="27" t="b">
        <f t="shared" ref="I4:I20" si="4">IF(H4="--",FALSE,TRUE)</f>
        <v>0</v>
      </c>
      <c r="J4" s="45"/>
      <c r="K4" s="171" t="str">
        <f t="shared" si="2"/>
        <v>DP</v>
      </c>
      <c r="L4" s="171" t="str">
        <f t="shared" si="2"/>
        <v>TN</v>
      </c>
      <c r="M4" s="55" t="str">
        <f t="shared" ref="M4:N19" si="5">H4</f>
        <v>--</v>
      </c>
      <c r="N4" s="55" t="b">
        <f t="shared" si="5"/>
        <v>0</v>
      </c>
      <c r="O4" s="55">
        <v>1</v>
      </c>
      <c r="P4" s="55">
        <v>1</v>
      </c>
      <c r="Q4" s="55" t="e">
        <v>#NUM!</v>
      </c>
      <c r="R4" s="55" t="e">
        <f>_xll.qlRateHelperQuoteName(Q4)</f>
        <v>#VALUE!</v>
      </c>
      <c r="S4" s="102" t="e">
        <f>_xll.qlRateHelperRate(Q4,Trigger)</f>
        <v>#VALUE!</v>
      </c>
      <c r="T4" s="174" t="str">
        <f>IFERROR(_xll.qlFuturesRateHelperConvexityAdjustment(Q4,Trigger),"--")</f>
        <v>--</v>
      </c>
      <c r="U4" s="56" t="e">
        <f>_xll.qlRateHelperEarliestDate(Q4,Trigger)</f>
        <v>#VALUE!</v>
      </c>
      <c r="V4" s="56" t="e">
        <f>_xll.qlRateHelperLatestDate(Q4,Trigger)</f>
        <v>#VALUE!</v>
      </c>
      <c r="W4" s="102" t="e">
        <v>#VALUE!</v>
      </c>
      <c r="Y4" s="98" t="s">
        <v>119</v>
      </c>
      <c r="Z4" s="103">
        <v>4</v>
      </c>
      <c r="AA4" s="106"/>
      <c r="AK4" s="94">
        <v>3</v>
      </c>
      <c r="AL4" s="94" t="str">
        <f>_xll.qlIMMNextCode(AL3,TRUE,Trigger)</f>
        <v>U5</v>
      </c>
      <c r="AM4" s="94" t="str">
        <f t="shared" si="0"/>
        <v>EURFUT3MU5_Quote</v>
      </c>
      <c r="AN4" s="111" t="e">
        <f>_xll.qlInterestRateIndexFixingDate($Z$5,AO4)</f>
        <v>#VALUE!</v>
      </c>
      <c r="AO4" s="111">
        <f>_xll.qlIMMdate(AL4)</f>
        <v>42263</v>
      </c>
      <c r="AP4" s="110">
        <f>1-_xll.qlQuoteValue(AM4,Trigger)/100</f>
        <v>-7.4999999999825206E-5</v>
      </c>
      <c r="AQ4" s="110" t="e">
        <f>_xll.qlIndexFixing($Z$5,AN4,,Trigger)</f>
        <v>#VALUE!</v>
      </c>
      <c r="AR4" s="118" t="e">
        <f t="shared" si="3"/>
        <v>#VALUE!</v>
      </c>
      <c r="AT4" s="55" t="s">
        <v>106</v>
      </c>
      <c r="AU4" s="56">
        <f>_xll.qlInterestRateIndexFixingDate(IborIndex&amp;Tenor,AV4,Trigger)</f>
        <v>42138</v>
      </c>
      <c r="AV4" s="56">
        <f>_xll.qlCalendarAdvance(Calendar,AV3,AT4,"f",,Trigger)</f>
        <v>42142</v>
      </c>
      <c r="AW4" s="56">
        <f>_xll.qlInterestRateIndexMaturity(IborIndex&amp;Tenor,AV4,Trigger)</f>
        <v>42234</v>
      </c>
      <c r="AX4" s="102" t="e">
        <f>_xll.qlIndexFixing($Z$5,AU4,TRUE,Trigger)</f>
        <v>#VALUE!</v>
      </c>
      <c r="AY4" s="102">
        <f>_xll.qlIndexFixing($AZ$1,AU4,TRUE,Trigger)</f>
        <v>-1.5232736111177135E-4</v>
      </c>
    </row>
    <row r="5" spans="1:52" s="38" customFormat="1" ht="11.25" customHeight="1" x14ac:dyDescent="0.2">
      <c r="A5" s="25" t="s">
        <v>137</v>
      </c>
      <c r="B5" s="28" t="s">
        <v>101</v>
      </c>
      <c r="C5" s="27">
        <v>2</v>
      </c>
      <c r="D5" s="34" t="s">
        <v>139</v>
      </c>
      <c r="E5" s="29" t="b">
        <v>0</v>
      </c>
      <c r="F5" s="51" t="s">
        <v>36</v>
      </c>
      <c r="G5" s="31" t="str">
        <f t="shared" si="1"/>
        <v>EUR3MDPSN</v>
      </c>
      <c r="H5" s="51" t="str">
        <f>IFERROR(_xll.qlDepositRateHelper2(,G5,IF(RIGHT(B5,1)="N","1D",IF(B5="SW","1W",B5)),C5,Calendar,D5,E5,F5,,Trigger),"--")</f>
        <v>--</v>
      </c>
      <c r="I5" s="27" t="b">
        <f t="shared" si="4"/>
        <v>0</v>
      </c>
      <c r="J5" s="45"/>
      <c r="K5" s="171" t="str">
        <f t="shared" si="2"/>
        <v>DP</v>
      </c>
      <c r="L5" s="171" t="str">
        <f t="shared" si="2"/>
        <v>SN</v>
      </c>
      <c r="M5" s="55" t="str">
        <f t="shared" si="5"/>
        <v>--</v>
      </c>
      <c r="N5" s="55" t="b">
        <f t="shared" si="5"/>
        <v>0</v>
      </c>
      <c r="O5" s="55">
        <v>1</v>
      </c>
      <c r="P5" s="55">
        <v>1</v>
      </c>
      <c r="Q5" s="55" t="e">
        <v>#NUM!</v>
      </c>
      <c r="R5" s="55" t="e">
        <f>_xll.qlRateHelperQuoteName(Q5)</f>
        <v>#VALUE!</v>
      </c>
      <c r="S5" s="102" t="e">
        <f>_xll.qlRateHelperRate(Q5,Trigger)</f>
        <v>#VALUE!</v>
      </c>
      <c r="T5" s="174" t="str">
        <f>IFERROR(_xll.qlFuturesRateHelperConvexityAdjustment(Q5,Trigger),"--")</f>
        <v>--</v>
      </c>
      <c r="U5" s="56" t="e">
        <f>_xll.qlRateHelperEarliestDate(Q5,Trigger)</f>
        <v>#VALUE!</v>
      </c>
      <c r="V5" s="56" t="e">
        <f>_xll.qlRateHelperLatestDate(Q5,Trigger)</f>
        <v>#VALUE!</v>
      </c>
      <c r="W5" s="102" t="e">
        <v>#VALUE!</v>
      </c>
      <c r="Y5" s="98" t="s">
        <v>4</v>
      </c>
      <c r="Z5" s="103" t="e">
        <f>_xll.qlEuribor(,Tenor,YieldCurve_3M,Permanent,YieldCurve_3M,ObjectOverwrite)</f>
        <v>#NUM!</v>
      </c>
      <c r="AA5" s="106"/>
      <c r="AK5" s="94">
        <v>4</v>
      </c>
      <c r="AL5" s="94" t="str">
        <f>_xll.qlIMMNextCode(AL4,TRUE,Trigger)</f>
        <v>Z5</v>
      </c>
      <c r="AM5" s="94" t="str">
        <f t="shared" si="0"/>
        <v>EURFUT3MZ5_Quote</v>
      </c>
      <c r="AN5" s="111" t="e">
        <f>_xll.qlInterestRateIndexFixingDate($Z$5,AO5)</f>
        <v>#VALUE!</v>
      </c>
      <c r="AO5" s="111">
        <f>_xll.qlIMMdate(AL5)</f>
        <v>42354</v>
      </c>
      <c r="AP5" s="110">
        <f>1-_xll.qlQuoteValue(AM5,Trigger)/100</f>
        <v>-2.4999999999941735E-5</v>
      </c>
      <c r="AQ5" s="110" t="e">
        <f>_xll.qlIndexFixing($Z$5,AN5,,Trigger)</f>
        <v>#VALUE!</v>
      </c>
      <c r="AR5" s="118" t="e">
        <f t="shared" si="3"/>
        <v>#VALUE!</v>
      </c>
      <c r="AT5" s="55" t="s">
        <v>106</v>
      </c>
      <c r="AU5" s="56">
        <f>_xll.qlInterestRateIndexFixingDate(IborIndex&amp;Tenor,AV5,Trigger)</f>
        <v>42139</v>
      </c>
      <c r="AV5" s="56">
        <f>_xll.qlCalendarAdvance(Calendar,AV4,AT5,"f",,Trigger)</f>
        <v>42143</v>
      </c>
      <c r="AW5" s="56">
        <f>_xll.qlInterestRateIndexMaturity(IborIndex&amp;Tenor,AV5,Trigger)</f>
        <v>42235</v>
      </c>
      <c r="AX5" s="102" t="e">
        <f>_xll.qlIndexFixing($Z$5,AU5,TRUE,Trigger)</f>
        <v>#VALUE!</v>
      </c>
      <c r="AY5" s="102">
        <f>_xll.qlIndexFixing($AZ$1,AU5,TRUE,Trigger)</f>
        <v>-1.4791919667438329E-4</v>
      </c>
    </row>
    <row r="6" spans="1:52" s="38" customFormat="1" ht="11.25" customHeight="1" x14ac:dyDescent="0.2">
      <c r="A6" s="25" t="s">
        <v>137</v>
      </c>
      <c r="B6" s="28" t="s">
        <v>132</v>
      </c>
      <c r="C6" s="27">
        <v>2</v>
      </c>
      <c r="D6" s="34" t="s">
        <v>139</v>
      </c>
      <c r="E6" s="29" t="b">
        <v>0</v>
      </c>
      <c r="F6" s="51" t="s">
        <v>36</v>
      </c>
      <c r="G6" s="31" t="str">
        <f t="shared" si="1"/>
        <v>EUR3MDPSW</v>
      </c>
      <c r="H6" s="51" t="str">
        <f>IFERROR(_xll.qlDepositRateHelper2(,G6,IF(RIGHT(B6,1)="N","1D",IF(B6="SW","1W",B6)),C6,Calendar,D6,E6,F6,,Trigger),"--")</f>
        <v>--</v>
      </c>
      <c r="I6" s="27" t="b">
        <f t="shared" si="4"/>
        <v>0</v>
      </c>
      <c r="J6" s="45"/>
      <c r="K6" s="171" t="str">
        <f t="shared" si="2"/>
        <v>DP</v>
      </c>
      <c r="L6" s="171" t="str">
        <f t="shared" si="2"/>
        <v>SW</v>
      </c>
      <c r="M6" s="55" t="str">
        <f t="shared" si="5"/>
        <v>--</v>
      </c>
      <c r="N6" s="55" t="b">
        <f t="shared" si="5"/>
        <v>0</v>
      </c>
      <c r="O6" s="55">
        <v>1</v>
      </c>
      <c r="P6" s="55">
        <v>1</v>
      </c>
      <c r="Q6" s="55" t="e">
        <v>#NUM!</v>
      </c>
      <c r="R6" s="55" t="e">
        <f>_xll.qlRateHelperQuoteName(Q6)</f>
        <v>#VALUE!</v>
      </c>
      <c r="S6" s="102" t="e">
        <f>_xll.qlRateHelperRate(Q6,Trigger)</f>
        <v>#VALUE!</v>
      </c>
      <c r="T6" s="174" t="str">
        <f>IFERROR(_xll.qlFuturesRateHelperConvexityAdjustment(Q6,Trigger),"--")</f>
        <v>--</v>
      </c>
      <c r="U6" s="56" t="e">
        <f>_xll.qlRateHelperEarliestDate(Q6,Trigger)</f>
        <v>#VALUE!</v>
      </c>
      <c r="V6" s="56" t="e">
        <f>_xll.qlRateHelperLatestDate(Q6,Trigger)</f>
        <v>#VALUE!</v>
      </c>
      <c r="W6" s="102" t="e">
        <v>#VALUE!</v>
      </c>
      <c r="AA6" s="106"/>
      <c r="AK6" s="94">
        <v>5</v>
      </c>
      <c r="AL6" s="94" t="str">
        <f>_xll.qlIMMNextCode(AL5,TRUE,Trigger)</f>
        <v>H6</v>
      </c>
      <c r="AM6" s="94" t="str">
        <f t="shared" si="0"/>
        <v>EURFUT3MH6_Quote</v>
      </c>
      <c r="AN6" s="111" t="e">
        <f>_xll.qlInterestRateIndexFixingDate($Z$5,AO6)</f>
        <v>#VALUE!</v>
      </c>
      <c r="AO6" s="111">
        <f>_xll.qlIMMdate(AL6)</f>
        <v>42445</v>
      </c>
      <c r="AP6" s="110">
        <f>1-_xll.qlQuoteValue(AM6,Trigger)/100</f>
        <v>7.4999999999936229E-5</v>
      </c>
      <c r="AQ6" s="110" t="e">
        <f>_xll.qlIndexFixing($Z$5,AN6,,Trigger)</f>
        <v>#VALUE!</v>
      </c>
      <c r="AR6" s="118" t="e">
        <f t="shared" si="3"/>
        <v>#VALUE!</v>
      </c>
      <c r="AT6" s="55" t="s">
        <v>106</v>
      </c>
      <c r="AU6" s="56">
        <f>_xll.qlInterestRateIndexFixingDate(IborIndex&amp;Tenor,AV6,Trigger)</f>
        <v>42142</v>
      </c>
      <c r="AV6" s="56">
        <f>_xll.qlCalendarAdvance(Calendar,AV5,AT6,"f",,Trigger)</f>
        <v>42144</v>
      </c>
      <c r="AW6" s="56">
        <f>_xll.qlInterestRateIndexMaturity(IborIndex&amp;Tenor,AV6,Trigger)</f>
        <v>42236</v>
      </c>
      <c r="AX6" s="102" t="e">
        <f>_xll.qlIndexFixing($Z$5,AU6,TRUE,Trigger)</f>
        <v>#VALUE!</v>
      </c>
      <c r="AY6" s="102">
        <f>_xll.qlIndexFixing($AZ$1,AU6,TRUE,Trigger)</f>
        <v>-1.4351838843177899E-4</v>
      </c>
    </row>
    <row r="7" spans="1:52" s="38" customFormat="1" ht="11.25" customHeight="1" x14ac:dyDescent="0.2">
      <c r="A7" s="25" t="s">
        <v>137</v>
      </c>
      <c r="B7" s="28" t="s">
        <v>45</v>
      </c>
      <c r="C7" s="27">
        <v>2</v>
      </c>
      <c r="D7" s="34" t="s">
        <v>139</v>
      </c>
      <c r="E7" s="29" t="b">
        <v>0</v>
      </c>
      <c r="F7" s="51" t="s">
        <v>36</v>
      </c>
      <c r="G7" s="31" t="str">
        <f t="shared" si="1"/>
        <v>EUR3MDP2W</v>
      </c>
      <c r="H7" s="51" t="str">
        <f>IFERROR(_xll.qlDepositRateHelper2(,G7,IF(RIGHT(B7,1)="N","1D",IF(B7="SW","1W",B7)),C7,Calendar,D7,E7,F7,,Trigger),"--")</f>
        <v>--</v>
      </c>
      <c r="I7" s="27" t="b">
        <f t="shared" si="4"/>
        <v>0</v>
      </c>
      <c r="J7" s="45"/>
      <c r="K7" s="171" t="str">
        <f t="shared" si="2"/>
        <v>DP</v>
      </c>
      <c r="L7" s="171" t="str">
        <f t="shared" si="2"/>
        <v>2W</v>
      </c>
      <c r="M7" s="55" t="str">
        <f t="shared" si="5"/>
        <v>--</v>
      </c>
      <c r="N7" s="55" t="b">
        <f t="shared" si="5"/>
        <v>0</v>
      </c>
      <c r="O7" s="55">
        <v>1</v>
      </c>
      <c r="P7" s="55">
        <v>1</v>
      </c>
      <c r="Q7" s="55" t="e">
        <v>#NUM!</v>
      </c>
      <c r="R7" s="55" t="e">
        <f>_xll.qlRateHelperQuoteName(Q7)</f>
        <v>#VALUE!</v>
      </c>
      <c r="S7" s="102" t="e">
        <f>_xll.qlRateHelperRate(Q7,Trigger)</f>
        <v>#VALUE!</v>
      </c>
      <c r="T7" s="174" t="str">
        <f>IFERROR(_xll.qlFuturesRateHelperConvexityAdjustment(Q7,Trigger),"--")</f>
        <v>--</v>
      </c>
      <c r="U7" s="56" t="e">
        <f>_xll.qlRateHelperEarliestDate(Q7,Trigger)</f>
        <v>#VALUE!</v>
      </c>
      <c r="V7" s="56" t="e">
        <f>_xll.qlRateHelperLatestDate(Q7,Trigger)</f>
        <v>#VALUE!</v>
      </c>
      <c r="W7" s="102" t="e">
        <v>#VALUE!</v>
      </c>
      <c r="AA7" s="106"/>
      <c r="AK7" s="94">
        <v>6</v>
      </c>
      <c r="AL7" s="94" t="str">
        <f>_xll.qlIMMNextCode(AL6,TRUE,Trigger)</f>
        <v>M6</v>
      </c>
      <c r="AM7" s="94" t="str">
        <f t="shared" si="0"/>
        <v>EURFUT3MM6_Quote</v>
      </c>
      <c r="AN7" s="111" t="e">
        <f>_xll.qlInterestRateIndexFixingDate($Z$5,AO7)</f>
        <v>#VALUE!</v>
      </c>
      <c r="AO7" s="111">
        <f>_xll.qlIMMdate(AL7)</f>
        <v>42536</v>
      </c>
      <c r="AP7" s="110">
        <f>1-_xll.qlQuoteValue(AM7,Trigger)/100</f>
        <v>2.2500000000003073E-4</v>
      </c>
      <c r="AQ7" s="110" t="e">
        <f>_xll.qlIndexFixing($Z$5,AN7,,Trigger)</f>
        <v>#VALUE!</v>
      </c>
      <c r="AR7" s="118" t="e">
        <f t="shared" si="3"/>
        <v>#VALUE!</v>
      </c>
      <c r="AT7" s="55" t="s">
        <v>106</v>
      </c>
      <c r="AU7" s="56">
        <f>_xll.qlInterestRateIndexFixingDate(IborIndex&amp;Tenor,AV7,Trigger)</f>
        <v>42143</v>
      </c>
      <c r="AV7" s="56">
        <f>_xll.qlCalendarAdvance(Calendar,AV6,AT7,"f",,Trigger)</f>
        <v>42145</v>
      </c>
      <c r="AW7" s="56">
        <f>_xll.qlInterestRateIndexMaturity(IborIndex&amp;Tenor,AV7,Trigger)</f>
        <v>42237</v>
      </c>
      <c r="AX7" s="102" t="e">
        <f>_xll.qlIndexFixing($Z$5,AU7,TRUE,Trigger)</f>
        <v>#VALUE!</v>
      </c>
      <c r="AY7" s="102">
        <f>_xll.qlIndexFixing($AZ$1,AU7,TRUE,Trigger)</f>
        <v>-1.3912664718763106E-4</v>
      </c>
    </row>
    <row r="8" spans="1:52" s="38" customFormat="1" ht="11.25" customHeight="1" x14ac:dyDescent="0.2">
      <c r="A8" s="25" t="s">
        <v>137</v>
      </c>
      <c r="B8" s="28" t="s">
        <v>46</v>
      </c>
      <c r="C8" s="27">
        <v>2</v>
      </c>
      <c r="D8" s="34" t="s">
        <v>139</v>
      </c>
      <c r="E8" s="29" t="b">
        <v>0</v>
      </c>
      <c r="F8" s="51" t="s">
        <v>36</v>
      </c>
      <c r="G8" s="31" t="str">
        <f t="shared" si="1"/>
        <v>EUR3MDP3W</v>
      </c>
      <c r="H8" s="51" t="str">
        <f>IFERROR(_xll.qlDepositRateHelper2(,G8,IF(RIGHT(B8,1)="N","1D",IF(B8="SW","1W",B8)),C8,Calendar,D8,E8,F8,,Trigger),"--")</f>
        <v>--</v>
      </c>
      <c r="I8" s="27" t="b">
        <f t="shared" si="4"/>
        <v>0</v>
      </c>
      <c r="J8" s="45"/>
      <c r="K8" s="171" t="str">
        <f t="shared" si="2"/>
        <v>DP</v>
      </c>
      <c r="L8" s="171" t="str">
        <f t="shared" si="2"/>
        <v>3W</v>
      </c>
      <c r="M8" s="55" t="str">
        <f t="shared" si="5"/>
        <v>--</v>
      </c>
      <c r="N8" s="55" t="b">
        <f t="shared" si="5"/>
        <v>0</v>
      </c>
      <c r="O8" s="55">
        <v>1</v>
      </c>
      <c r="P8" s="55">
        <v>1</v>
      </c>
      <c r="Q8" s="55" t="e">
        <v>#NUM!</v>
      </c>
      <c r="R8" s="55" t="e">
        <f>_xll.qlRateHelperQuoteName(Q8)</f>
        <v>#VALUE!</v>
      </c>
      <c r="S8" s="102" t="e">
        <f>_xll.qlRateHelperRate(Q8,Trigger)</f>
        <v>#VALUE!</v>
      </c>
      <c r="T8" s="174" t="str">
        <f>IFERROR(_xll.qlFuturesRateHelperConvexityAdjustment(Q8,Trigger),"--")</f>
        <v>--</v>
      </c>
      <c r="U8" s="56" t="e">
        <f>_xll.qlRateHelperEarliestDate(Q8,Trigger)</f>
        <v>#VALUE!</v>
      </c>
      <c r="V8" s="56" t="e">
        <f>_xll.qlRateHelperLatestDate(Q8,Trigger)</f>
        <v>#VALUE!</v>
      </c>
      <c r="W8" s="102" t="e">
        <v>#VALUE!</v>
      </c>
      <c r="AA8" s="106"/>
      <c r="AK8" s="94">
        <v>7</v>
      </c>
      <c r="AL8" s="94" t="str">
        <f>_xll.qlIMMNextCode(AL7,TRUE,Trigger)</f>
        <v>U6</v>
      </c>
      <c r="AM8" s="94" t="str">
        <f t="shared" si="0"/>
        <v>EURFUT3MU6_Quote</v>
      </c>
      <c r="AN8" s="111" t="e">
        <f>_xll.qlInterestRateIndexFixingDate($Z$5,AO8)</f>
        <v>#VALUE!</v>
      </c>
      <c r="AO8" s="111">
        <f>_xll.qlIMMdate(AL8)</f>
        <v>42634</v>
      </c>
      <c r="AP8" s="110">
        <f>1-_xll.qlQuoteValue(AM8,Trigger)/100</f>
        <v>5.2500000000010871E-4</v>
      </c>
      <c r="AQ8" s="110" t="e">
        <f>_xll.qlIndexFixing($Z$5,AN8,,Trigger)</f>
        <v>#VALUE!</v>
      </c>
      <c r="AR8" s="118" t="e">
        <f t="shared" si="3"/>
        <v>#VALUE!</v>
      </c>
      <c r="AT8" s="55" t="s">
        <v>106</v>
      </c>
      <c r="AU8" s="56">
        <f>_xll.qlInterestRateIndexFixingDate(IborIndex&amp;Tenor,AV8,Trigger)</f>
        <v>42144</v>
      </c>
      <c r="AV8" s="56">
        <f>_xll.qlCalendarAdvance(Calendar,AV7,AT8,"f",,Trigger)</f>
        <v>42146</v>
      </c>
      <c r="AW8" s="56">
        <f>_xll.qlInterestRateIndexMaturity(IborIndex&amp;Tenor,AV8,Trigger)</f>
        <v>42240</v>
      </c>
      <c r="AX8" s="102" t="e">
        <f>_xll.qlIndexFixing($Z$5,AU8,TRUE,Trigger)</f>
        <v>#VALUE!</v>
      </c>
      <c r="AY8" s="102">
        <f>_xll.qlIndexFixing($AZ$1,AU8,TRUE,Trigger)</f>
        <v>-1.3299061944800066E-4</v>
      </c>
    </row>
    <row r="9" spans="1:52" s="38" customFormat="1" ht="11.25" customHeight="1" x14ac:dyDescent="0.2">
      <c r="A9" s="25" t="s">
        <v>137</v>
      </c>
      <c r="B9" s="28" t="s">
        <v>2</v>
      </c>
      <c r="C9" s="27">
        <v>2</v>
      </c>
      <c r="D9" s="34" t="s">
        <v>9</v>
      </c>
      <c r="E9" s="29" t="b">
        <v>1</v>
      </c>
      <c r="F9" s="51" t="s">
        <v>36</v>
      </c>
      <c r="G9" s="31" t="str">
        <f t="shared" si="1"/>
        <v>EUR3MDP1M</v>
      </c>
      <c r="H9" s="51" t="str">
        <f>IFERROR(_xll.qlDepositRateHelper2(,G9,IF(RIGHT(B9,1)="N","1D",IF(B9="SW","1W",B9)),C9,Calendar,D9,E9,F9,,Trigger),"--")</f>
        <v>--</v>
      </c>
      <c r="I9" s="27" t="b">
        <f t="shared" si="4"/>
        <v>0</v>
      </c>
      <c r="J9" s="45"/>
      <c r="K9" s="171" t="str">
        <f t="shared" si="2"/>
        <v>DP</v>
      </c>
      <c r="L9" s="171" t="str">
        <f t="shared" si="2"/>
        <v>1M</v>
      </c>
      <c r="M9" s="55" t="str">
        <f t="shared" si="5"/>
        <v>--</v>
      </c>
      <c r="N9" s="55" t="b">
        <f t="shared" si="5"/>
        <v>0</v>
      </c>
      <c r="O9" s="55">
        <v>1</v>
      </c>
      <c r="P9" s="55">
        <v>1</v>
      </c>
      <c r="Q9" s="55" t="e">
        <v>#NUM!</v>
      </c>
      <c r="R9" s="55" t="e">
        <f>_xll.qlRateHelperQuoteName(Q9)</f>
        <v>#VALUE!</v>
      </c>
      <c r="S9" s="102" t="e">
        <f>_xll.qlRateHelperRate(Q9,Trigger)</f>
        <v>#VALUE!</v>
      </c>
      <c r="T9" s="174" t="str">
        <f>IFERROR(_xll.qlFuturesRateHelperConvexityAdjustment(Q9,Trigger),"--")</f>
        <v>--</v>
      </c>
      <c r="U9" s="56" t="e">
        <f>_xll.qlRateHelperEarliestDate(Q9,Trigger)</f>
        <v>#VALUE!</v>
      </c>
      <c r="V9" s="56" t="e">
        <f>_xll.qlRateHelperLatestDate(Q9,Trigger)</f>
        <v>#VALUE!</v>
      </c>
      <c r="W9" s="102" t="e">
        <v>#VALUE!</v>
      </c>
      <c r="AA9" s="106"/>
      <c r="AK9" s="94">
        <v>8</v>
      </c>
      <c r="AL9" s="94" t="str">
        <f>_xll.qlIMMNextCode(AL8,TRUE,Trigger)</f>
        <v>Z6</v>
      </c>
      <c r="AM9" s="94" t="str">
        <f t="shared" si="0"/>
        <v>EURFUT3MZ6_Quote</v>
      </c>
      <c r="AN9" s="111" t="e">
        <f>_xll.qlInterestRateIndexFixingDate($Z$5,AO9)</f>
        <v>#VALUE!</v>
      </c>
      <c r="AO9" s="111">
        <f>_xll.qlIMMdate(AL9)</f>
        <v>42725</v>
      </c>
      <c r="AP9" s="110">
        <f>1-_xll.qlQuoteValue(AM9,Trigger)/100</f>
        <v>9.2500000000006466E-4</v>
      </c>
      <c r="AQ9" s="110" t="e">
        <f>_xll.qlIndexFixing($Z$5,AN9,,Trigger)</f>
        <v>#VALUE!</v>
      </c>
      <c r="AR9" s="118" t="e">
        <f t="shared" si="3"/>
        <v>#VALUE!</v>
      </c>
      <c r="AT9" s="55" t="s">
        <v>106</v>
      </c>
      <c r="AU9" s="56">
        <f>_xll.qlInterestRateIndexFixingDate(IborIndex&amp;Tenor,AV9,Trigger)</f>
        <v>42145</v>
      </c>
      <c r="AV9" s="56">
        <f>_xll.qlCalendarAdvance(Calendar,AV8,AT9,"f",,Trigger)</f>
        <v>42149</v>
      </c>
      <c r="AW9" s="56">
        <f>_xll.qlInterestRateIndexMaturity(IborIndex&amp;Tenor,AV9,Trigger)</f>
        <v>42241</v>
      </c>
      <c r="AX9" s="102" t="e">
        <f>_xll.qlIndexFixing($Z$5,AU9,TRUE,Trigger)</f>
        <v>#VALUE!</v>
      </c>
      <c r="AY9" s="102">
        <f>_xll.qlIndexFixing($AZ$1,AU9,TRUE,Trigger)</f>
        <v>-1.2168520363950805E-4</v>
      </c>
    </row>
    <row r="10" spans="1:52" s="38" customFormat="1" ht="11.25" customHeight="1" x14ac:dyDescent="0.2">
      <c r="A10" s="25" t="s">
        <v>137</v>
      </c>
      <c r="B10" s="28" t="s">
        <v>47</v>
      </c>
      <c r="C10" s="27">
        <v>2</v>
      </c>
      <c r="D10" s="34" t="s">
        <v>9</v>
      </c>
      <c r="E10" s="29" t="b">
        <v>1</v>
      </c>
      <c r="F10" s="51" t="s">
        <v>36</v>
      </c>
      <c r="G10" s="31" t="str">
        <f t="shared" si="1"/>
        <v>EUR3MDP2M</v>
      </c>
      <c r="H10" s="51" t="str">
        <f>IFERROR(_xll.qlDepositRateHelper2(,G10,IF(RIGHT(B10,1)="N","1D",IF(B10="SW","1W",B10)),C10,Calendar,D10,E10,F10,,Trigger),"--")</f>
        <v>--</v>
      </c>
      <c r="I10" s="27" t="b">
        <f t="shared" si="4"/>
        <v>0</v>
      </c>
      <c r="J10" s="45"/>
      <c r="K10" s="171" t="str">
        <f t="shared" si="2"/>
        <v>DP</v>
      </c>
      <c r="L10" s="171" t="str">
        <f t="shared" si="2"/>
        <v>2M</v>
      </c>
      <c r="M10" s="55" t="str">
        <f t="shared" si="5"/>
        <v>--</v>
      </c>
      <c r="N10" s="55" t="b">
        <f t="shared" si="5"/>
        <v>0</v>
      </c>
      <c r="O10" s="55">
        <v>1</v>
      </c>
      <c r="P10" s="55">
        <v>1</v>
      </c>
      <c r="Q10" s="55" t="e">
        <v>#NUM!</v>
      </c>
      <c r="R10" s="55" t="e">
        <f>_xll.qlRateHelperQuoteName(Q10)</f>
        <v>#VALUE!</v>
      </c>
      <c r="S10" s="102" t="e">
        <f>_xll.qlRateHelperRate(Q10,Trigger)</f>
        <v>#VALUE!</v>
      </c>
      <c r="T10" s="174" t="str">
        <f>IFERROR(_xll.qlFuturesRateHelperConvexityAdjustment(Q10,Trigger),"--")</f>
        <v>--</v>
      </c>
      <c r="U10" s="56" t="e">
        <f>_xll.qlRateHelperEarliestDate(Q10,Trigger)</f>
        <v>#VALUE!</v>
      </c>
      <c r="V10" s="56" t="e">
        <f>_xll.qlRateHelperLatestDate(Q10,Trigger)</f>
        <v>#VALUE!</v>
      </c>
      <c r="W10" s="102" t="e">
        <v>#VALUE!</v>
      </c>
      <c r="AA10" s="106"/>
      <c r="AK10" s="94">
        <v>9</v>
      </c>
      <c r="AL10" s="94" t="str">
        <f>_xll.qlIMMNextCode(AL9,TRUE,Trigger)</f>
        <v>H7</v>
      </c>
      <c r="AM10" s="94" t="str">
        <f t="shared" si="0"/>
        <v>EURFUT3MH7_Quote</v>
      </c>
      <c r="AN10" s="111" t="e">
        <f>_xll.qlInterestRateIndexFixingDate($Z$5,AO10)</f>
        <v>#VALUE!</v>
      </c>
      <c r="AO10" s="111">
        <f>_xll.qlIMMdate(AL10)</f>
        <v>42809</v>
      </c>
      <c r="AP10" s="110">
        <f>1-_xll.qlQuoteValue(AM10,Trigger)/100</f>
        <v>1.3750000000000151E-3</v>
      </c>
      <c r="AQ10" s="110" t="e">
        <f>_xll.qlIndexFixing($Z$5,AN10,,Trigger)</f>
        <v>#VALUE!</v>
      </c>
      <c r="AR10" s="118" t="e">
        <f t="shared" si="3"/>
        <v>#VALUE!</v>
      </c>
      <c r="AT10" s="55" t="s">
        <v>106</v>
      </c>
      <c r="AU10" s="56">
        <f>_xll.qlInterestRateIndexFixingDate(IborIndex&amp;Tenor,AV10,Trigger)</f>
        <v>42146</v>
      </c>
      <c r="AV10" s="56">
        <f>_xll.qlCalendarAdvance(Calendar,AV9,AT10,"f",,Trigger)</f>
        <v>42150</v>
      </c>
      <c r="AW10" s="56">
        <f>_xll.qlInterestRateIndexMaturity(IborIndex&amp;Tenor,AV10,Trigger)</f>
        <v>42242</v>
      </c>
      <c r="AX10" s="102" t="e">
        <f>_xll.qlIndexFixing($Z$5,AU10,TRUE,Trigger)</f>
        <v>#VALUE!</v>
      </c>
      <c r="AY10" s="102">
        <f>_xll.qlIndexFixing($AZ$1,AU10,TRUE,Trigger)</f>
        <v>-1.1736509480145385E-4</v>
      </c>
    </row>
    <row r="11" spans="1:52" s="38" customFormat="1" ht="11.25" customHeight="1" x14ac:dyDescent="0.2">
      <c r="A11" s="25" t="s">
        <v>137</v>
      </c>
      <c r="B11" s="28" t="s">
        <v>0</v>
      </c>
      <c r="C11" s="27">
        <v>2</v>
      </c>
      <c r="D11" s="34" t="s">
        <v>9</v>
      </c>
      <c r="E11" s="29" t="b">
        <v>1</v>
      </c>
      <c r="F11" s="51" t="s">
        <v>36</v>
      </c>
      <c r="G11" s="31" t="str">
        <f t="shared" si="1"/>
        <v>EUR3MDP3M</v>
      </c>
      <c r="H11" s="51" t="str">
        <f>IFERROR(_xll.qlDepositRateHelper2(,G11,IF(RIGHT(B11,1)="N","1D",IF(B11="SW","1W",B11)),C11,Calendar,D11,E11,F11,,Trigger),"--")</f>
        <v>--</v>
      </c>
      <c r="I11" s="27" t="b">
        <f t="shared" si="4"/>
        <v>0</v>
      </c>
      <c r="J11" s="45"/>
      <c r="K11" s="171" t="str">
        <f t="shared" si="2"/>
        <v>DP</v>
      </c>
      <c r="L11" s="171" t="str">
        <f t="shared" si="2"/>
        <v>3M</v>
      </c>
      <c r="M11" s="55" t="str">
        <f t="shared" si="5"/>
        <v>--</v>
      </c>
      <c r="N11" s="55" t="b">
        <f t="shared" si="5"/>
        <v>0</v>
      </c>
      <c r="O11" s="55">
        <v>1</v>
      </c>
      <c r="P11" s="55">
        <v>1</v>
      </c>
      <c r="Q11" s="55" t="e">
        <v>#NUM!</v>
      </c>
      <c r="R11" s="55" t="e">
        <f>_xll.qlRateHelperQuoteName(Q11)</f>
        <v>#VALUE!</v>
      </c>
      <c r="S11" s="102" t="e">
        <f>_xll.qlRateHelperRate(Q11,Trigger)</f>
        <v>#VALUE!</v>
      </c>
      <c r="T11" s="174" t="str">
        <f>IFERROR(_xll.qlFuturesRateHelperConvexityAdjustment(Q11,Trigger),"--")</f>
        <v>--</v>
      </c>
      <c r="U11" s="56" t="e">
        <f>_xll.qlRateHelperEarliestDate(Q11,Trigger)</f>
        <v>#VALUE!</v>
      </c>
      <c r="V11" s="56" t="e">
        <f>_xll.qlRateHelperLatestDate(Q11,Trigger)</f>
        <v>#VALUE!</v>
      </c>
      <c r="W11" s="102" t="e">
        <v>#VALUE!</v>
      </c>
      <c r="AA11" s="106"/>
      <c r="AK11" s="94">
        <v>10</v>
      </c>
      <c r="AL11" s="94" t="str">
        <f>_xll.qlIMMNextCode(AL10,TRUE,Trigger)</f>
        <v>M7</v>
      </c>
      <c r="AM11" s="94" t="str">
        <f t="shared" si="0"/>
        <v>EURFUT3MM7_Quote</v>
      </c>
      <c r="AN11" s="111" t="e">
        <f>_xll.qlInterestRateIndexFixingDate($Z$5,AO11)</f>
        <v>#VALUE!</v>
      </c>
      <c r="AO11" s="111">
        <f>_xll.qlIMMdate(AL11)</f>
        <v>42907</v>
      </c>
      <c r="AP11" s="110">
        <f>1-_xll.qlQuoteValue(AM11,Trigger)/100</f>
        <v>1.87499999999996E-3</v>
      </c>
      <c r="AQ11" s="110" t="e">
        <f>_xll.qlIndexFixing($Z$5,AN11,,Trigger)</f>
        <v>#VALUE!</v>
      </c>
      <c r="AR11" s="118" t="e">
        <f t="shared" si="3"/>
        <v>#VALUE!</v>
      </c>
      <c r="AT11" s="55" t="s">
        <v>106</v>
      </c>
      <c r="AU11" s="56">
        <f>_xll.qlInterestRateIndexFixingDate(IborIndex&amp;Tenor,AV11,Trigger)</f>
        <v>42149</v>
      </c>
      <c r="AV11" s="56">
        <f>_xll.qlCalendarAdvance(Calendar,AV10,AT11,"f",,Trigger)</f>
        <v>42151</v>
      </c>
      <c r="AW11" s="56">
        <f>_xll.qlInterestRateIndexMaturity(IborIndex&amp;Tenor,AV11,Trigger)</f>
        <v>42243</v>
      </c>
      <c r="AX11" s="102" t="e">
        <f>_xll.qlIndexFixing($Z$5,AU11,TRUE,Trigger)</f>
        <v>#VALUE!</v>
      </c>
      <c r="AY11" s="102">
        <f>_xll.qlIndexFixing($AZ$1,AU11,TRUE,Trigger)</f>
        <v>-1.1306469899200044E-4</v>
      </c>
    </row>
    <row r="12" spans="1:52" s="38" customFormat="1" ht="11.25" customHeight="1" x14ac:dyDescent="0.2">
      <c r="A12" s="25" t="s">
        <v>137</v>
      </c>
      <c r="B12" s="28" t="s">
        <v>48</v>
      </c>
      <c r="C12" s="27">
        <v>2</v>
      </c>
      <c r="D12" s="34" t="s">
        <v>9</v>
      </c>
      <c r="E12" s="29" t="b">
        <v>1</v>
      </c>
      <c r="F12" s="51" t="s">
        <v>36</v>
      </c>
      <c r="G12" s="31" t="str">
        <f t="shared" si="1"/>
        <v>EUR3MDP4M</v>
      </c>
      <c r="H12" s="51" t="str">
        <f>IFERROR(_xll.qlDepositRateHelper2(,G12,IF(RIGHT(B12,1)="N","1D",IF(B12="SW","1W",B12)),C12,Calendar,D12,E12,F12,,Trigger),"--")</f>
        <v>--</v>
      </c>
      <c r="I12" s="27" t="b">
        <f t="shared" si="4"/>
        <v>0</v>
      </c>
      <c r="J12" s="45"/>
      <c r="K12" s="171" t="str">
        <f t="shared" si="2"/>
        <v>DP</v>
      </c>
      <c r="L12" s="171" t="str">
        <f t="shared" si="2"/>
        <v>4M</v>
      </c>
      <c r="M12" s="55" t="str">
        <f t="shared" si="5"/>
        <v>--</v>
      </c>
      <c r="N12" s="55" t="b">
        <f t="shared" si="5"/>
        <v>0</v>
      </c>
      <c r="O12" s="55">
        <v>1</v>
      </c>
      <c r="P12" s="55">
        <v>1</v>
      </c>
      <c r="Q12" s="55" t="e">
        <v>#NUM!</v>
      </c>
      <c r="R12" s="55" t="e">
        <f>_xll.qlRateHelperQuoteName(Q12)</f>
        <v>#VALUE!</v>
      </c>
      <c r="S12" s="102" t="e">
        <f>_xll.qlRateHelperRate(Q12,Trigger)</f>
        <v>#VALUE!</v>
      </c>
      <c r="T12" s="174" t="str">
        <f>IFERROR(_xll.qlFuturesRateHelperConvexityAdjustment(Q12,Trigger),"--")</f>
        <v>--</v>
      </c>
      <c r="U12" s="56" t="e">
        <f>_xll.qlRateHelperEarliestDate(Q12,Trigger)</f>
        <v>#VALUE!</v>
      </c>
      <c r="V12" s="56" t="e">
        <f>_xll.qlRateHelperLatestDate(Q12,Trigger)</f>
        <v>#VALUE!</v>
      </c>
      <c r="W12" s="102" t="e">
        <v>#VALUE!</v>
      </c>
      <c r="AA12" s="106"/>
      <c r="AK12" s="94">
        <v>11</v>
      </c>
      <c r="AL12" s="94" t="str">
        <f>_xll.qlIMMNextCode(AL11,TRUE,Trigger)</f>
        <v>U7</v>
      </c>
      <c r="AM12" s="94" t="str">
        <f t="shared" si="0"/>
        <v>EURFUT3MU7_Quote</v>
      </c>
      <c r="AN12" s="111" t="e">
        <f>_xll.qlInterestRateIndexFixingDate($Z$5,AO12)</f>
        <v>#VALUE!</v>
      </c>
      <c r="AO12" s="111">
        <f>_xll.qlIMMdate(AL12)</f>
        <v>42998</v>
      </c>
      <c r="AP12" s="110">
        <f>1-_xll.qlQuoteValue(AM12,Trigger)/100</f>
        <v>2.475000000000005E-3</v>
      </c>
      <c r="AQ12" s="110" t="e">
        <f>_xll.qlIndexFixing($Z$5,AN12,,Trigger)</f>
        <v>#VALUE!</v>
      </c>
      <c r="AR12" s="118" t="e">
        <f t="shared" si="3"/>
        <v>#VALUE!</v>
      </c>
      <c r="AT12" s="55" t="s">
        <v>106</v>
      </c>
      <c r="AU12" s="56">
        <f>_xll.qlInterestRateIndexFixingDate(IborIndex&amp;Tenor,AV12,Trigger)</f>
        <v>42150</v>
      </c>
      <c r="AV12" s="56">
        <f>_xll.qlCalendarAdvance(Calendar,AV11,AT12,"f",,Trigger)</f>
        <v>42152</v>
      </c>
      <c r="AW12" s="56">
        <f>_xll.qlInterestRateIndexMaturity(IborIndex&amp;Tenor,AV12,Trigger)</f>
        <v>42244</v>
      </c>
      <c r="AX12" s="102" t="e">
        <f>_xll.qlIndexFixing($Z$5,AU12,TRUE,Trigger)</f>
        <v>#VALUE!</v>
      </c>
      <c r="AY12" s="102">
        <f>_xll.qlIndexFixing($AZ$1,AU12,TRUE,Trigger)</f>
        <v>-1.0878585408274186E-4</v>
      </c>
    </row>
    <row r="13" spans="1:52" s="38" customFormat="1" ht="11.25" customHeight="1" x14ac:dyDescent="0.2">
      <c r="A13" s="25" t="s">
        <v>137</v>
      </c>
      <c r="B13" s="28" t="s">
        <v>49</v>
      </c>
      <c r="C13" s="27">
        <v>2</v>
      </c>
      <c r="D13" s="34" t="s">
        <v>9</v>
      </c>
      <c r="E13" s="29" t="b">
        <v>1</v>
      </c>
      <c r="F13" s="51" t="s">
        <v>36</v>
      </c>
      <c r="G13" s="31" t="str">
        <f t="shared" si="1"/>
        <v>EUR3MDP5M</v>
      </c>
      <c r="H13" s="51" t="str">
        <f>IFERROR(_xll.qlDepositRateHelper2(,G13,IF(RIGHT(B13,1)="N","1D",IF(B13="SW","1W",B13)),C13,Calendar,D13,E13,F13,,Trigger),"--")</f>
        <v>--</v>
      </c>
      <c r="I13" s="27" t="b">
        <f t="shared" si="4"/>
        <v>0</v>
      </c>
      <c r="J13" s="45"/>
      <c r="K13" s="171" t="str">
        <f t="shared" si="2"/>
        <v>DP</v>
      </c>
      <c r="L13" s="171" t="str">
        <f t="shared" si="2"/>
        <v>5M</v>
      </c>
      <c r="M13" s="55" t="str">
        <f t="shared" si="5"/>
        <v>--</v>
      </c>
      <c r="N13" s="55" t="b">
        <f t="shared" si="5"/>
        <v>0</v>
      </c>
      <c r="O13" s="55">
        <v>1</v>
      </c>
      <c r="P13" s="55">
        <v>1</v>
      </c>
      <c r="Q13" s="55" t="e">
        <v>#NUM!</v>
      </c>
      <c r="R13" s="55" t="e">
        <f>_xll.qlRateHelperQuoteName(Q13)</f>
        <v>#VALUE!</v>
      </c>
      <c r="S13" s="102" t="e">
        <f>_xll.qlRateHelperRate(Q13,Trigger)</f>
        <v>#VALUE!</v>
      </c>
      <c r="T13" s="174" t="str">
        <f>IFERROR(_xll.qlFuturesRateHelperConvexityAdjustment(Q13,Trigger),"--")</f>
        <v>--</v>
      </c>
      <c r="U13" s="56" t="e">
        <f>_xll.qlRateHelperEarliestDate(Q13,Trigger)</f>
        <v>#VALUE!</v>
      </c>
      <c r="V13" s="56" t="e">
        <f>_xll.qlRateHelperLatestDate(Q13,Trigger)</f>
        <v>#VALUE!</v>
      </c>
      <c r="W13" s="102" t="e">
        <v>#VALUE!</v>
      </c>
      <c r="AA13" s="106"/>
      <c r="AK13" s="112">
        <v>12</v>
      </c>
      <c r="AL13" s="112" t="str">
        <f>_xll.qlIMMNextCode(AL12,TRUE,Trigger)</f>
        <v>Z7</v>
      </c>
      <c r="AM13" s="112" t="str">
        <f t="shared" si="0"/>
        <v>EURFUT3MZ7_Quote</v>
      </c>
      <c r="AN13" s="114" t="e">
        <f>_xll.qlInterestRateIndexFixingDate($Z$5,AO13)</f>
        <v>#VALUE!</v>
      </c>
      <c r="AO13" s="114">
        <f>_xll.qlIMMdate(AL13)</f>
        <v>43089</v>
      </c>
      <c r="AP13" s="113">
        <f>1-_xll.qlQuoteValue(AM13,Trigger)/100</f>
        <v>3.0750000000000499E-3</v>
      </c>
      <c r="AQ13" s="113" t="e">
        <f>_xll.qlIndexFixing($Z$5,AN13,,Trigger)</f>
        <v>#VALUE!</v>
      </c>
      <c r="AR13" s="119" t="e">
        <f t="shared" si="3"/>
        <v>#VALUE!</v>
      </c>
      <c r="AT13" s="55" t="s">
        <v>106</v>
      </c>
      <c r="AU13" s="56">
        <f>_xll.qlInterestRateIndexFixingDate(IborIndex&amp;Tenor,AV13,Trigger)</f>
        <v>42151</v>
      </c>
      <c r="AV13" s="56">
        <f>_xll.qlCalendarAdvance(Calendar,AV12,AT13,"f",,Trigger)</f>
        <v>42153</v>
      </c>
      <c r="AW13" s="56">
        <f>_xll.qlInterestRateIndexMaturity(IborIndex&amp;Tenor,AV13,Trigger)</f>
        <v>42247</v>
      </c>
      <c r="AX13" s="102" t="e">
        <f>_xll.qlIndexFixing($Z$5,AU13,TRUE,Trigger)</f>
        <v>#VALUE!</v>
      </c>
      <c r="AY13" s="102">
        <f>_xll.qlIndexFixing($AZ$1,AU13,TRUE,Trigger)</f>
        <v>-1.0370148512459512E-4</v>
      </c>
    </row>
    <row r="14" spans="1:52" s="38" customFormat="1" ht="11.25" customHeight="1" x14ac:dyDescent="0.2">
      <c r="A14" s="25" t="s">
        <v>137</v>
      </c>
      <c r="B14" s="28" t="s">
        <v>3</v>
      </c>
      <c r="C14" s="27">
        <v>2</v>
      </c>
      <c r="D14" s="34" t="s">
        <v>9</v>
      </c>
      <c r="E14" s="29" t="b">
        <v>1</v>
      </c>
      <c r="F14" s="51" t="s">
        <v>36</v>
      </c>
      <c r="G14" s="31" t="str">
        <f t="shared" si="1"/>
        <v>EUR3MDP6M</v>
      </c>
      <c r="H14" s="51" t="str">
        <f>IFERROR(_xll.qlDepositRateHelper2(,G14,IF(RIGHT(B14,1)="N","1D",IF(B14="SW","1W",B14)),C14,Calendar,D14,E14,F14,,Trigger),"--")</f>
        <v>--</v>
      </c>
      <c r="I14" s="27" t="b">
        <f t="shared" si="4"/>
        <v>0</v>
      </c>
      <c r="J14" s="45"/>
      <c r="K14" s="171" t="str">
        <f t="shared" si="2"/>
        <v>DP</v>
      </c>
      <c r="L14" s="171" t="str">
        <f t="shared" si="2"/>
        <v>6M</v>
      </c>
      <c r="M14" s="55" t="str">
        <f t="shared" si="5"/>
        <v>--</v>
      </c>
      <c r="N14" s="55" t="b">
        <f t="shared" si="5"/>
        <v>0</v>
      </c>
      <c r="O14" s="55">
        <v>1</v>
      </c>
      <c r="P14" s="55">
        <v>1</v>
      </c>
      <c r="Q14" s="55" t="e">
        <v>#NUM!</v>
      </c>
      <c r="R14" s="55" t="e">
        <f>_xll.qlRateHelperQuoteName(Q14)</f>
        <v>#VALUE!</v>
      </c>
      <c r="S14" s="102" t="e">
        <f>_xll.qlRateHelperRate(Q14,Trigger)</f>
        <v>#VALUE!</v>
      </c>
      <c r="T14" s="174" t="str">
        <f>IFERROR(_xll.qlFuturesRateHelperConvexityAdjustment(Q14,Trigger),"--")</f>
        <v>--</v>
      </c>
      <c r="U14" s="56" t="e">
        <f>_xll.qlRateHelperEarliestDate(Q14,Trigger)</f>
        <v>#VALUE!</v>
      </c>
      <c r="V14" s="56" t="e">
        <f>_xll.qlRateHelperLatestDate(Q14,Trigger)</f>
        <v>#VALUE!</v>
      </c>
      <c r="W14" s="102" t="e">
        <v>#VALUE!</v>
      </c>
      <c r="AA14" s="106"/>
      <c r="AT14" s="55" t="s">
        <v>106</v>
      </c>
      <c r="AU14" s="56">
        <f>_xll.qlInterestRateIndexFixingDate(IborIndex&amp;Tenor,AV14,Trigger)</f>
        <v>42152</v>
      </c>
      <c r="AV14" s="56">
        <f>_xll.qlCalendarAdvance(Calendar,AV13,AT14,"f",,Trigger)</f>
        <v>42156</v>
      </c>
      <c r="AW14" s="56">
        <f>_xll.qlInterestRateIndexMaturity(IborIndex&amp;Tenor,AV14,Trigger)</f>
        <v>42248</v>
      </c>
      <c r="AX14" s="102" t="e">
        <f>_xll.qlIndexFixing($Z$5,AU14,TRUE,Trigger)</f>
        <v>#VALUE!</v>
      </c>
      <c r="AY14" s="102">
        <f>_xll.qlIndexFixing($AZ$1,AU14,TRUE,Trigger)</f>
        <v>-8.5662606137645753E-5</v>
      </c>
    </row>
    <row r="15" spans="1:52" s="38" customFormat="1" ht="11.25" customHeight="1" x14ac:dyDescent="0.2">
      <c r="A15" s="25" t="s">
        <v>137</v>
      </c>
      <c r="B15" s="28" t="s">
        <v>50</v>
      </c>
      <c r="C15" s="27">
        <v>2</v>
      </c>
      <c r="D15" s="34" t="s">
        <v>9</v>
      </c>
      <c r="E15" s="29" t="b">
        <v>1</v>
      </c>
      <c r="F15" s="51" t="s">
        <v>36</v>
      </c>
      <c r="G15" s="31" t="str">
        <f t="shared" si="1"/>
        <v>EUR3MDP7M</v>
      </c>
      <c r="H15" s="51" t="str">
        <f>IFERROR(_xll.qlDepositRateHelper2(,G15,IF(RIGHT(B15,1)="N","1D",IF(B15="SW","1W",B15)),C15,Calendar,D15,E15,F15,,Trigger),"--")</f>
        <v>--</v>
      </c>
      <c r="I15" s="27" t="b">
        <f t="shared" si="4"/>
        <v>0</v>
      </c>
      <c r="J15" s="45"/>
      <c r="K15" s="171" t="str">
        <f t="shared" si="2"/>
        <v>DP</v>
      </c>
      <c r="L15" s="171" t="str">
        <f t="shared" si="2"/>
        <v>7M</v>
      </c>
      <c r="M15" s="55" t="str">
        <f t="shared" si="5"/>
        <v>--</v>
      </c>
      <c r="N15" s="55" t="b">
        <f t="shared" si="5"/>
        <v>0</v>
      </c>
      <c r="O15" s="55">
        <v>1</v>
      </c>
      <c r="P15" s="55">
        <v>1</v>
      </c>
      <c r="Q15" s="55" t="e">
        <v>#NUM!</v>
      </c>
      <c r="R15" s="55" t="e">
        <f>_xll.qlRateHelperQuoteName(Q15)</f>
        <v>#VALUE!</v>
      </c>
      <c r="S15" s="102" t="e">
        <f>_xll.qlRateHelperRate(Q15,Trigger)</f>
        <v>#VALUE!</v>
      </c>
      <c r="T15" s="174" t="str">
        <f>IFERROR(_xll.qlFuturesRateHelperConvexityAdjustment(Q15,Trigger),"--")</f>
        <v>--</v>
      </c>
      <c r="U15" s="56" t="e">
        <f>_xll.qlRateHelperEarliestDate(Q15,Trigger)</f>
        <v>#VALUE!</v>
      </c>
      <c r="V15" s="56" t="e">
        <f>_xll.qlRateHelperLatestDate(Q15,Trigger)</f>
        <v>#VALUE!</v>
      </c>
      <c r="W15" s="102" t="e">
        <v>#VALUE!</v>
      </c>
      <c r="AA15" s="106"/>
      <c r="AT15" s="55" t="s">
        <v>106</v>
      </c>
      <c r="AU15" s="56">
        <f>_xll.qlInterestRateIndexFixingDate(IborIndex&amp;Tenor,AV15,Trigger)</f>
        <v>42153</v>
      </c>
      <c r="AV15" s="56">
        <f>_xll.qlCalendarAdvance(Calendar,AV14,AT15,"f",,Trigger)</f>
        <v>42157</v>
      </c>
      <c r="AW15" s="56">
        <f>_xll.qlInterestRateIndexMaturity(IborIndex&amp;Tenor,AV15,Trigger)</f>
        <v>42249</v>
      </c>
      <c r="AX15" s="102" t="e">
        <f>_xll.qlIndexFixing($Z$5,AU15,TRUE,Trigger)</f>
        <v>#VALUE!</v>
      </c>
      <c r="AY15" s="102">
        <f>_xll.qlIndexFixing($AZ$1,AU15,TRUE,Trigger)</f>
        <v>-8.1519712503407433E-5</v>
      </c>
    </row>
    <row r="16" spans="1:52" s="38" customFormat="1" ht="11.25" customHeight="1" x14ac:dyDescent="0.2">
      <c r="A16" s="25" t="s">
        <v>137</v>
      </c>
      <c r="B16" s="28" t="s">
        <v>79</v>
      </c>
      <c r="C16" s="27">
        <v>2</v>
      </c>
      <c r="D16" s="34" t="s">
        <v>9</v>
      </c>
      <c r="E16" s="29" t="b">
        <v>1</v>
      </c>
      <c r="F16" s="51" t="s">
        <v>36</v>
      </c>
      <c r="G16" s="31" t="str">
        <f t="shared" si="1"/>
        <v>EUR3MDP8M</v>
      </c>
      <c r="H16" s="51" t="str">
        <f>IFERROR(_xll.qlDepositRateHelper2(,G16,IF(RIGHT(B16,1)="N","1D",IF(B16="SW","1W",B16)),C16,Calendar,D16,E16,F16,,Trigger),"--")</f>
        <v>--</v>
      </c>
      <c r="I16" s="27" t="b">
        <f t="shared" si="4"/>
        <v>0</v>
      </c>
      <c r="J16" s="45"/>
      <c r="K16" s="171" t="str">
        <f t="shared" si="2"/>
        <v>DP</v>
      </c>
      <c r="L16" s="171" t="str">
        <f t="shared" si="2"/>
        <v>8M</v>
      </c>
      <c r="M16" s="55" t="str">
        <f t="shared" si="5"/>
        <v>--</v>
      </c>
      <c r="N16" s="55" t="b">
        <f t="shared" si="5"/>
        <v>0</v>
      </c>
      <c r="O16" s="55">
        <v>1</v>
      </c>
      <c r="P16" s="55">
        <v>1</v>
      </c>
      <c r="Q16" s="55" t="e">
        <v>#NUM!</v>
      </c>
      <c r="R16" s="55" t="e">
        <f>_xll.qlRateHelperQuoteName(Q16)</f>
        <v>#VALUE!</v>
      </c>
      <c r="S16" s="102" t="e">
        <f>_xll.qlRateHelperRate(Q16,Trigger)</f>
        <v>#VALUE!</v>
      </c>
      <c r="T16" s="174" t="str">
        <f>IFERROR(_xll.qlFuturesRateHelperConvexityAdjustment(Q16,Trigger),"--")</f>
        <v>--</v>
      </c>
      <c r="U16" s="56" t="e">
        <f>_xll.qlRateHelperEarliestDate(Q16,Trigger)</f>
        <v>#VALUE!</v>
      </c>
      <c r="V16" s="56" t="e">
        <f>_xll.qlRateHelperLatestDate(Q16,Trigger)</f>
        <v>#VALUE!</v>
      </c>
      <c r="W16" s="102" t="e">
        <v>#VALUE!</v>
      </c>
      <c r="AA16" s="106"/>
      <c r="AT16" s="55" t="s">
        <v>106</v>
      </c>
      <c r="AU16" s="56">
        <f>_xll.qlInterestRateIndexFixingDate(IborIndex&amp;Tenor,AV16,Trigger)</f>
        <v>42156</v>
      </c>
      <c r="AV16" s="56">
        <f>_xll.qlCalendarAdvance(Calendar,AV15,AT16,"f",,Trigger)</f>
        <v>42158</v>
      </c>
      <c r="AW16" s="56">
        <f>_xll.qlInterestRateIndexMaturity(IborIndex&amp;Tenor,AV16,Trigger)</f>
        <v>42250</v>
      </c>
      <c r="AX16" s="102" t="e">
        <f>_xll.qlIndexFixing($Z$5,AU16,TRUE,Trigger)</f>
        <v>#VALUE!</v>
      </c>
      <c r="AY16" s="102">
        <f>_xll.qlIndexFixing($AZ$1,AU16,TRUE,Trigger)</f>
        <v>-7.74097782483081E-5</v>
      </c>
    </row>
    <row r="17" spans="1:51" s="38" customFormat="1" ht="11.25" customHeight="1" x14ac:dyDescent="0.2">
      <c r="A17" s="25" t="s">
        <v>137</v>
      </c>
      <c r="B17" s="28" t="s">
        <v>80</v>
      </c>
      <c r="C17" s="27">
        <v>2</v>
      </c>
      <c r="D17" s="34" t="s">
        <v>9</v>
      </c>
      <c r="E17" s="29" t="b">
        <v>1</v>
      </c>
      <c r="F17" s="51" t="s">
        <v>36</v>
      </c>
      <c r="G17" s="31" t="str">
        <f t="shared" si="1"/>
        <v>EUR3MDP9M</v>
      </c>
      <c r="H17" s="51" t="str">
        <f>IFERROR(_xll.qlDepositRateHelper2(,G17,IF(RIGHT(B17,1)="N","1D",IF(B17="SW","1W",B17)),C17,Calendar,D17,E17,F17,,Trigger),"--")</f>
        <v>--</v>
      </c>
      <c r="I17" s="27" t="b">
        <f t="shared" si="4"/>
        <v>0</v>
      </c>
      <c r="J17" s="45"/>
      <c r="K17" s="171" t="str">
        <f t="shared" si="2"/>
        <v>DP</v>
      </c>
      <c r="L17" s="171" t="str">
        <f t="shared" si="2"/>
        <v>9M</v>
      </c>
      <c r="M17" s="55" t="str">
        <f t="shared" si="5"/>
        <v>--</v>
      </c>
      <c r="N17" s="55" t="b">
        <f t="shared" si="5"/>
        <v>0</v>
      </c>
      <c r="O17" s="55">
        <v>1</v>
      </c>
      <c r="P17" s="55">
        <v>1</v>
      </c>
      <c r="Q17" s="55" t="e">
        <v>#NUM!</v>
      </c>
      <c r="R17" s="55" t="e">
        <f>_xll.qlRateHelperQuoteName(Q17)</f>
        <v>#VALUE!</v>
      </c>
      <c r="S17" s="102" t="e">
        <f>_xll.qlRateHelperRate(Q17,Trigger)</f>
        <v>#VALUE!</v>
      </c>
      <c r="T17" s="174" t="str">
        <f>IFERROR(_xll.qlFuturesRateHelperConvexityAdjustment(Q17,Trigger),"--")</f>
        <v>--</v>
      </c>
      <c r="U17" s="56" t="e">
        <f>_xll.qlRateHelperEarliestDate(Q17,Trigger)</f>
        <v>#VALUE!</v>
      </c>
      <c r="V17" s="56" t="e">
        <f>_xll.qlRateHelperLatestDate(Q17,Trigger)</f>
        <v>#VALUE!</v>
      </c>
      <c r="W17" s="102" t="e">
        <v>#VALUE!</v>
      </c>
      <c r="AA17" s="106"/>
      <c r="AT17" s="55" t="s">
        <v>106</v>
      </c>
      <c r="AU17" s="56">
        <f>_xll.qlInterestRateIndexFixingDate(IborIndex&amp;Tenor,AV17,Trigger)</f>
        <v>42157</v>
      </c>
      <c r="AV17" s="56">
        <f>_xll.qlCalendarAdvance(Calendar,AV16,AT17,"f",,Trigger)</f>
        <v>42159</v>
      </c>
      <c r="AW17" s="56">
        <f>_xll.qlInterestRateIndexMaturity(IborIndex&amp;Tenor,AV17,Trigger)</f>
        <v>42251</v>
      </c>
      <c r="AX17" s="102" t="e">
        <f>_xll.qlIndexFixing($Z$5,AU17,TRUE,Trigger)</f>
        <v>#VALUE!</v>
      </c>
      <c r="AY17" s="102">
        <f>_xll.qlIndexFixing($AZ$1,AU17,TRUE,Trigger)</f>
        <v>-7.3334768312297626E-5</v>
      </c>
    </row>
    <row r="18" spans="1:51" s="38" customFormat="1" ht="11.25" customHeight="1" x14ac:dyDescent="0.2">
      <c r="A18" s="25" t="s">
        <v>137</v>
      </c>
      <c r="B18" s="28" t="s">
        <v>81</v>
      </c>
      <c r="C18" s="27">
        <v>2</v>
      </c>
      <c r="D18" s="34" t="s">
        <v>9</v>
      </c>
      <c r="E18" s="29" t="b">
        <v>1</v>
      </c>
      <c r="F18" s="51" t="s">
        <v>36</v>
      </c>
      <c r="G18" s="31" t="str">
        <f t="shared" si="1"/>
        <v>EUR3MDP10M</v>
      </c>
      <c r="H18" s="51" t="str">
        <f>IFERROR(_xll.qlDepositRateHelper2(,G18,IF(RIGHT(B18,1)="N","1D",IF(B18="SW","1W",B18)),C18,Calendar,D18,E18,F18,,Trigger),"--")</f>
        <v>--</v>
      </c>
      <c r="I18" s="27" t="b">
        <f t="shared" si="4"/>
        <v>0</v>
      </c>
      <c r="J18" s="47"/>
      <c r="K18" s="171" t="str">
        <f t="shared" si="2"/>
        <v>DP</v>
      </c>
      <c r="L18" s="171" t="str">
        <f t="shared" si="2"/>
        <v>10M</v>
      </c>
      <c r="M18" s="55" t="str">
        <f t="shared" si="5"/>
        <v>--</v>
      </c>
      <c r="N18" s="55" t="b">
        <f t="shared" si="5"/>
        <v>0</v>
      </c>
      <c r="O18" s="55">
        <v>1</v>
      </c>
      <c r="P18" s="55">
        <v>1</v>
      </c>
      <c r="Q18" s="55" t="e">
        <v>#NUM!</v>
      </c>
      <c r="R18" s="55" t="e">
        <f>_xll.qlRateHelperQuoteName(Q18)</f>
        <v>#VALUE!</v>
      </c>
      <c r="S18" s="102" t="e">
        <f>_xll.qlRateHelperRate(Q18,Trigger)</f>
        <v>#VALUE!</v>
      </c>
      <c r="T18" s="174" t="str">
        <f>IFERROR(_xll.qlFuturesRateHelperConvexityAdjustment(Q18,Trigger),"--")</f>
        <v>--</v>
      </c>
      <c r="U18" s="56" t="e">
        <f>_xll.qlRateHelperEarliestDate(Q18,Trigger)</f>
        <v>#VALUE!</v>
      </c>
      <c r="V18" s="56" t="e">
        <f>_xll.qlRateHelperLatestDate(Q18,Trigger)</f>
        <v>#VALUE!</v>
      </c>
      <c r="W18" s="102" t="e">
        <v>#VALUE!</v>
      </c>
      <c r="AA18" s="115"/>
      <c r="AT18" s="55" t="s">
        <v>106</v>
      </c>
      <c r="AU18" s="56">
        <f>_xll.qlInterestRateIndexFixingDate(IborIndex&amp;Tenor,AV18,Trigger)</f>
        <v>42158</v>
      </c>
      <c r="AV18" s="56">
        <f>_xll.qlCalendarAdvance(Calendar,AV17,AT18,"f",,Trigger)</f>
        <v>42160</v>
      </c>
      <c r="AW18" s="56">
        <f>_xll.qlInterestRateIndexMaturity(IborIndex&amp;Tenor,AV18,Trigger)</f>
        <v>42254</v>
      </c>
      <c r="AX18" s="102" t="e">
        <f>_xll.qlIndexFixing($Z$5,AU18,TRUE,Trigger)</f>
        <v>#VALUE!</v>
      </c>
      <c r="AY18" s="102">
        <f>_xll.qlIndexFixing($AZ$1,AU18,TRUE,Trigger)</f>
        <v>-6.968303458424686E-5</v>
      </c>
    </row>
    <row r="19" spans="1:51" s="38" customFormat="1" ht="11.25" customHeight="1" x14ac:dyDescent="0.2">
      <c r="A19" s="25" t="s">
        <v>137</v>
      </c>
      <c r="B19" s="28" t="s">
        <v>82</v>
      </c>
      <c r="C19" s="27">
        <v>2</v>
      </c>
      <c r="D19" s="34" t="s">
        <v>9</v>
      </c>
      <c r="E19" s="29" t="b">
        <v>1</v>
      </c>
      <c r="F19" s="51" t="s">
        <v>36</v>
      </c>
      <c r="G19" s="31" t="str">
        <f t="shared" si="1"/>
        <v>EUR3MDP11M</v>
      </c>
      <c r="H19" s="51" t="str">
        <f>IFERROR(_xll.qlDepositRateHelper2(,G19,IF(RIGHT(B19,1)="N","1D",IF(B19="SW","1W",B19)),C19,Calendar,D19,E19,F19,,Trigger),"--")</f>
        <v>--</v>
      </c>
      <c r="I19" s="27" t="b">
        <f t="shared" si="4"/>
        <v>0</v>
      </c>
      <c r="J19" s="45"/>
      <c r="K19" s="171" t="str">
        <f t="shared" si="2"/>
        <v>DP</v>
      </c>
      <c r="L19" s="171" t="str">
        <f t="shared" si="2"/>
        <v>11M</v>
      </c>
      <c r="M19" s="55" t="str">
        <f t="shared" si="5"/>
        <v>--</v>
      </c>
      <c r="N19" s="55" t="b">
        <f t="shared" si="5"/>
        <v>0</v>
      </c>
      <c r="O19" s="55">
        <v>1</v>
      </c>
      <c r="P19" s="55">
        <v>1</v>
      </c>
      <c r="Q19" s="55" t="e">
        <v>#NUM!</v>
      </c>
      <c r="R19" s="55" t="e">
        <f>_xll.qlRateHelperQuoteName(Q19)</f>
        <v>#VALUE!</v>
      </c>
      <c r="S19" s="102" t="e">
        <f>_xll.qlRateHelperRate(Q19,Trigger)</f>
        <v>#VALUE!</v>
      </c>
      <c r="T19" s="174" t="str">
        <f>IFERROR(_xll.qlFuturesRateHelperConvexityAdjustment(Q19,Trigger),"--")</f>
        <v>--</v>
      </c>
      <c r="U19" s="56" t="e">
        <f>_xll.qlRateHelperEarliestDate(Q19,Trigger)</f>
        <v>#VALUE!</v>
      </c>
      <c r="V19" s="56" t="e">
        <f>_xll.qlRateHelperLatestDate(Q19,Trigger)</f>
        <v>#VALUE!</v>
      </c>
      <c r="W19" s="102" t="e">
        <v>#VALUE!</v>
      </c>
      <c r="AA19" s="115"/>
      <c r="AT19" s="55" t="s">
        <v>106</v>
      </c>
      <c r="AU19" s="56">
        <f>_xll.qlInterestRateIndexFixingDate(IborIndex&amp;Tenor,AV19,Trigger)</f>
        <v>42159</v>
      </c>
      <c r="AV19" s="56">
        <f>_xll.qlCalendarAdvance(Calendar,AV18,AT19,"f",,Trigger)</f>
        <v>42163</v>
      </c>
      <c r="AW19" s="56">
        <f>_xll.qlInterestRateIndexMaturity(IborIndex&amp;Tenor,AV19,Trigger)</f>
        <v>42255</v>
      </c>
      <c r="AX19" s="102" t="e">
        <f>_xll.qlIndexFixing($Z$5,AU19,TRUE,Trigger)</f>
        <v>#VALUE!</v>
      </c>
      <c r="AY19" s="102">
        <f>_xll.qlIndexFixing($AZ$1,AU19,TRUE,Trigger)</f>
        <v>-5.742390589644571E-5</v>
      </c>
    </row>
    <row r="20" spans="1:51" s="38" customFormat="1" ht="11.25" customHeight="1" x14ac:dyDescent="0.2">
      <c r="A20" s="2" t="s">
        <v>137</v>
      </c>
      <c r="B20" s="10" t="s">
        <v>95</v>
      </c>
      <c r="C20" s="9">
        <v>2</v>
      </c>
      <c r="D20" s="15" t="s">
        <v>9</v>
      </c>
      <c r="E20" s="12" t="b">
        <v>1</v>
      </c>
      <c r="F20" s="52" t="s">
        <v>36</v>
      </c>
      <c r="G20" s="4" t="str">
        <f t="shared" si="1"/>
        <v>EUR3MDP12M</v>
      </c>
      <c r="H20" s="52" t="str">
        <f>IFERROR(_xll.qlDepositRateHelper2(,G20,IF(RIGHT(B20,1)="N","1D",IF(B20="SW","1W",B20)),C20,Calendar,D20,E20,F20,,Trigger),"--")</f>
        <v>--</v>
      </c>
      <c r="I20" s="9" t="b">
        <f t="shared" si="4"/>
        <v>0</v>
      </c>
      <c r="J20" s="45"/>
      <c r="K20" s="171" t="str">
        <f t="shared" ref="K20:L20" si="6">A20</f>
        <v>DP</v>
      </c>
      <c r="L20" s="171" t="str">
        <f t="shared" si="6"/>
        <v>12M</v>
      </c>
      <c r="M20" s="55" t="str">
        <f t="shared" ref="M20:N20" si="7">H20</f>
        <v>--</v>
      </c>
      <c r="N20" s="55" t="b">
        <f t="shared" si="7"/>
        <v>0</v>
      </c>
      <c r="O20" s="55">
        <v>1</v>
      </c>
      <c r="P20" s="55">
        <v>1</v>
      </c>
      <c r="Q20" s="55" t="e">
        <v>#NUM!</v>
      </c>
      <c r="R20" s="55" t="e">
        <f>_xll.qlRateHelperQuoteName(Q20)</f>
        <v>#VALUE!</v>
      </c>
      <c r="S20" s="102" t="e">
        <f>_xll.qlRateHelperRate(Q20,Trigger)</f>
        <v>#VALUE!</v>
      </c>
      <c r="T20" s="174" t="str">
        <f>IFERROR(_xll.qlFuturesRateHelperConvexityAdjustment(Q20,Trigger),"--")</f>
        <v>--</v>
      </c>
      <c r="U20" s="56" t="e">
        <f>_xll.qlRateHelperEarliestDate(Q20,Trigger)</f>
        <v>#VALUE!</v>
      </c>
      <c r="V20" s="56" t="e">
        <f>_xll.qlRateHelperLatestDate(Q20,Trigger)</f>
        <v>#VALUE!</v>
      </c>
      <c r="W20" s="102" t="e">
        <v>#VALUE!</v>
      </c>
      <c r="AA20" s="115"/>
      <c r="AT20" s="55" t="s">
        <v>106</v>
      </c>
      <c r="AU20" s="56">
        <f>_xll.qlInterestRateIndexFixingDate(IborIndex&amp;Tenor,AV20,Trigger)</f>
        <v>42160</v>
      </c>
      <c r="AV20" s="56">
        <f>_xll.qlCalendarAdvance(Calendar,AV19,AT20,"f",,Trigger)</f>
        <v>42164</v>
      </c>
      <c r="AW20" s="56">
        <f>_xll.qlInterestRateIndexMaturity(IborIndex&amp;Tenor,AV20,Trigger)</f>
        <v>42256</v>
      </c>
      <c r="AX20" s="102" t="e">
        <f>_xll.qlIndexFixing($Z$5,AU20,TRUE,Trigger)</f>
        <v>#VALUE!</v>
      </c>
      <c r="AY20" s="102">
        <f>_xll.qlIndexFixing($AZ$1,AU20,TRUE,Trigger)</f>
        <v>-5.3553626983439471E-5</v>
      </c>
    </row>
    <row r="21" spans="1:51" s="38" customFormat="1" ht="11.25" customHeight="1" x14ac:dyDescent="0.2">
      <c r="A21" s="46"/>
      <c r="B21" s="46"/>
      <c r="C21" s="46"/>
      <c r="D21" s="178"/>
      <c r="E21" s="46"/>
      <c r="F21" s="46"/>
      <c r="G21" s="46"/>
      <c r="H21" s="178"/>
      <c r="I21" s="48"/>
      <c r="J21" s="45"/>
      <c r="K21" s="170" t="str">
        <f t="shared" ref="K21:K43" si="8">A23</f>
        <v>FUT</v>
      </c>
      <c r="L21" s="170" t="str">
        <f>C23</f>
        <v>K5</v>
      </c>
      <c r="M21" s="170" t="str">
        <f t="shared" ref="M21:N36" si="9">H23</f>
        <v>--</v>
      </c>
      <c r="N21" s="53" t="b">
        <f t="shared" si="9"/>
        <v>0</v>
      </c>
      <c r="O21" s="53">
        <v>1</v>
      </c>
      <c r="P21" s="53">
        <v>1</v>
      </c>
      <c r="Q21" s="55" t="e">
        <v>#NUM!</v>
      </c>
      <c r="R21" s="55" t="e">
        <f>_xll.qlRateHelperQuoteName(Q21)</f>
        <v>#VALUE!</v>
      </c>
      <c r="S21" s="102" t="e">
        <f>_xll.qlRateHelperRate(Q21,Trigger)</f>
        <v>#VALUE!</v>
      </c>
      <c r="T21" s="174" t="str">
        <f>IFERROR(_xll.qlFuturesRateHelperConvexityAdjustment(Q21,Trigger),"--")</f>
        <v>--</v>
      </c>
      <c r="U21" s="56" t="e">
        <f>_xll.qlRateHelperEarliestDate(Q21,Trigger)</f>
        <v>#VALUE!</v>
      </c>
      <c r="V21" s="56" t="e">
        <f>_xll.qlRateHelperLatestDate(Q21,Trigger)</f>
        <v>#VALUE!</v>
      </c>
      <c r="W21" s="102" t="e">
        <v>#VALUE!</v>
      </c>
      <c r="AA21" s="115"/>
      <c r="AT21" s="55" t="s">
        <v>106</v>
      </c>
      <c r="AU21" s="56">
        <f>_xll.qlInterestRateIndexFixingDate(IborIndex&amp;Tenor,AV21,Trigger)</f>
        <v>42163</v>
      </c>
      <c r="AV21" s="56">
        <f>_xll.qlCalendarAdvance(Calendar,AV20,AT21,"f",,Trigger)</f>
        <v>42165</v>
      </c>
      <c r="AW21" s="56">
        <f>_xll.qlInterestRateIndexMaturity(IborIndex&amp;Tenor,AV21,Trigger)</f>
        <v>42257</v>
      </c>
      <c r="AX21" s="102" t="e">
        <f>_xll.qlIndexFixing($Z$5,AU21,TRUE,Trigger)</f>
        <v>#VALUE!</v>
      </c>
      <c r="AY21" s="102">
        <f>_xll.qlIndexFixing($AZ$1,AU21,TRUE,Trigger)</f>
        <v>-4.9730443225165757E-5</v>
      </c>
    </row>
    <row r="22" spans="1:51" s="38" customFormat="1" ht="11.25" customHeight="1" x14ac:dyDescent="0.2">
      <c r="A22" s="235" t="s">
        <v>12</v>
      </c>
      <c r="B22" s="236"/>
      <c r="C22" s="180" t="s">
        <v>151</v>
      </c>
      <c r="D22" s="144" t="s">
        <v>152</v>
      </c>
      <c r="E22" s="17" t="s">
        <v>4</v>
      </c>
      <c r="F22" s="17" t="s">
        <v>148</v>
      </c>
      <c r="G22" s="17" t="s">
        <v>114</v>
      </c>
      <c r="H22" s="17" t="s">
        <v>33</v>
      </c>
      <c r="I22" s="17" t="s">
        <v>35</v>
      </c>
      <c r="J22" s="45"/>
      <c r="K22" s="171" t="str">
        <f t="shared" si="8"/>
        <v>FUT</v>
      </c>
      <c r="L22" s="171" t="str">
        <f t="shared" ref="L22:L43" si="10">C24</f>
        <v>M5</v>
      </c>
      <c r="M22" s="171" t="str">
        <f t="shared" si="9"/>
        <v>--</v>
      </c>
      <c r="N22" s="55" t="b">
        <f t="shared" si="9"/>
        <v>0</v>
      </c>
      <c r="O22" s="55">
        <v>1</v>
      </c>
      <c r="P22" s="55">
        <v>1</v>
      </c>
      <c r="Q22" s="55" t="e">
        <v>#NUM!</v>
      </c>
      <c r="R22" s="55" t="e">
        <f>_xll.qlRateHelperQuoteName(Q22)</f>
        <v>#VALUE!</v>
      </c>
      <c r="S22" s="102" t="e">
        <f>_xll.qlRateHelperRate(Q22,Trigger)</f>
        <v>#VALUE!</v>
      </c>
      <c r="T22" s="174" t="str">
        <f>IFERROR(_xll.qlFuturesRateHelperConvexityAdjustment(Q22,Trigger),"--")</f>
        <v>--</v>
      </c>
      <c r="U22" s="56" t="e">
        <f>_xll.qlRateHelperEarliestDate(Q22,Trigger)</f>
        <v>#VALUE!</v>
      </c>
      <c r="V22" s="56" t="e">
        <f>_xll.qlRateHelperLatestDate(Q22,Trigger)</f>
        <v>#VALUE!</v>
      </c>
      <c r="W22" s="102" t="e">
        <v>#VALUE!</v>
      </c>
      <c r="AA22" s="115"/>
      <c r="AT22" s="55" t="s">
        <v>106</v>
      </c>
      <c r="AU22" s="56">
        <f>_xll.qlInterestRateIndexFixingDate(IborIndex&amp;Tenor,AV22,Trigger)</f>
        <v>42164</v>
      </c>
      <c r="AV22" s="56">
        <f>_xll.qlCalendarAdvance(Calendar,AV21,AT22,"f",,Trigger)</f>
        <v>42166</v>
      </c>
      <c r="AW22" s="56">
        <f>_xll.qlInterestRateIndexMaturity(IborIndex&amp;Tenor,AV22,Trigger)</f>
        <v>42258</v>
      </c>
      <c r="AX22" s="102" t="e">
        <f>_xll.qlIndexFixing($Z$5,AU22,TRUE,Trigger)</f>
        <v>#VALUE!</v>
      </c>
      <c r="AY22" s="102">
        <f>_xll.qlIndexFixing($AZ$1,AU22,TRUE,Trigger)</f>
        <v>-4.5956446618200537E-5</v>
      </c>
    </row>
    <row r="23" spans="1:51" s="38" customFormat="1" ht="11.25" customHeight="1" x14ac:dyDescent="0.2">
      <c r="A23" s="141" t="s">
        <v>146</v>
      </c>
      <c r="B23" s="181" t="s">
        <v>147</v>
      </c>
      <c r="C23" s="125" t="str">
        <f>_xll.qlIMMNextCode(Evaluationdate,FALSE,Trigger)</f>
        <v>K5</v>
      </c>
      <c r="D23" s="188">
        <f>_xll.qlIMMdate(C23)</f>
        <v>42144</v>
      </c>
      <c r="E23" s="127" t="str">
        <f t="shared" ref="E23:E46" si="11">IborIndex&amp;Tenor</f>
        <v>Euribor3M</v>
      </c>
      <c r="F23" s="185">
        <v>0</v>
      </c>
      <c r="G23" s="135" t="str">
        <f t="shared" ref="G23:G46" si="12">Currency&amp;Tenor&amp;A23&amp;C23</f>
        <v>EUR3MFUTK5</v>
      </c>
      <c r="H23" s="128" t="str">
        <f>IFERROR(_xll.qlFuturesRateHelper(,G23,B23,D23,E23,F23,Permanent,Trigger,ObjectOverwrite),"--")</f>
        <v>--</v>
      </c>
      <c r="I23" s="129" t="b">
        <f t="shared" ref="I23:I46" si="13">IF(H23="--",FALSE,TRUE)</f>
        <v>0</v>
      </c>
      <c r="J23" s="45"/>
      <c r="K23" s="171" t="str">
        <f t="shared" si="8"/>
        <v>FUT</v>
      </c>
      <c r="L23" s="171" t="str">
        <f t="shared" si="10"/>
        <v>N5</v>
      </c>
      <c r="M23" s="171" t="str">
        <f t="shared" si="9"/>
        <v>--</v>
      </c>
      <c r="N23" s="55" t="b">
        <f t="shared" si="9"/>
        <v>0</v>
      </c>
      <c r="O23" s="55">
        <v>1</v>
      </c>
      <c r="P23" s="55">
        <v>1</v>
      </c>
      <c r="Q23" s="55" t="e">
        <v>#NUM!</v>
      </c>
      <c r="R23" s="55" t="e">
        <f>_xll.qlRateHelperQuoteName(Q23)</f>
        <v>#VALUE!</v>
      </c>
      <c r="S23" s="102" t="e">
        <f>_xll.qlRateHelperRate(Q23,Trigger)</f>
        <v>#VALUE!</v>
      </c>
      <c r="T23" s="174" t="str">
        <f>IFERROR(_xll.qlFuturesRateHelperConvexityAdjustment(Q23,Trigger),"--")</f>
        <v>--</v>
      </c>
      <c r="U23" s="56" t="e">
        <f>_xll.qlRateHelperEarliestDate(Q23,Trigger)</f>
        <v>#VALUE!</v>
      </c>
      <c r="V23" s="56" t="e">
        <f>_xll.qlRateHelperLatestDate(Q23,Trigger)</f>
        <v>#VALUE!</v>
      </c>
      <c r="W23" s="102" t="e">
        <v>#VALUE!</v>
      </c>
      <c r="AA23" s="115"/>
      <c r="AT23" s="55" t="s">
        <v>106</v>
      </c>
      <c r="AU23" s="56">
        <f>_xll.qlInterestRateIndexFixingDate(IborIndex&amp;Tenor,AV23,Trigger)</f>
        <v>42165</v>
      </c>
      <c r="AV23" s="56">
        <f>_xll.qlCalendarAdvance(Calendar,AV22,AT23,"f",,Trigger)</f>
        <v>42167</v>
      </c>
      <c r="AW23" s="56">
        <f>_xll.qlInterestRateIndexMaturity(IborIndex&amp;Tenor,AV23,Trigger)</f>
        <v>42261</v>
      </c>
      <c r="AX23" s="102" t="e">
        <f>_xll.qlIndexFixing($Z$5,AU23,TRUE,Trigger)</f>
        <v>#VALUE!</v>
      </c>
      <c r="AY23" s="102">
        <f>_xll.qlIndexFixing($AZ$1,AU23,TRUE,Trigger)</f>
        <v>-4.3856121607479913E-5</v>
      </c>
    </row>
    <row r="24" spans="1:51" s="38" customFormat="1" ht="11.25" customHeight="1" x14ac:dyDescent="0.2">
      <c r="A24" s="142" t="s">
        <v>146</v>
      </c>
      <c r="B24" s="182" t="s">
        <v>147</v>
      </c>
      <c r="C24" s="130" t="str">
        <f>_xll.qlIMMNextCode(C23,FALSE,Trigger)</f>
        <v>M5</v>
      </c>
      <c r="D24" s="189">
        <f>_xll.qlIMMdate(C24)</f>
        <v>42172</v>
      </c>
      <c r="E24" s="132" t="str">
        <f t="shared" si="11"/>
        <v>Euribor3M</v>
      </c>
      <c r="F24" s="186">
        <v>0</v>
      </c>
      <c r="G24" s="137" t="str">
        <f t="shared" si="12"/>
        <v>EUR3MFUTM5</v>
      </c>
      <c r="H24" s="133" t="str">
        <f>IFERROR(_xll.qlFuturesRateHelper(,G24,B24,D24,E24,F24,Permanent,Trigger,ObjectOverwrite),"--")</f>
        <v>--</v>
      </c>
      <c r="I24" s="133" t="b">
        <f t="shared" si="13"/>
        <v>0</v>
      </c>
      <c r="J24" s="45"/>
      <c r="K24" s="171" t="str">
        <f t="shared" si="8"/>
        <v>FUT</v>
      </c>
      <c r="L24" s="171" t="str">
        <f t="shared" si="10"/>
        <v>Q5</v>
      </c>
      <c r="M24" s="171" t="str">
        <f t="shared" si="9"/>
        <v>--</v>
      </c>
      <c r="N24" s="55" t="b">
        <f t="shared" si="9"/>
        <v>0</v>
      </c>
      <c r="O24" s="55">
        <v>1</v>
      </c>
      <c r="P24" s="55">
        <v>1</v>
      </c>
      <c r="Q24" s="55" t="e">
        <v>#NUM!</v>
      </c>
      <c r="R24" s="55" t="e">
        <f>_xll.qlRateHelperQuoteName(Q24)</f>
        <v>#VALUE!</v>
      </c>
      <c r="S24" s="102" t="e">
        <f>_xll.qlRateHelperRate(Q24,Trigger)</f>
        <v>#VALUE!</v>
      </c>
      <c r="T24" s="174" t="str">
        <f>IFERROR(_xll.qlFuturesRateHelperConvexityAdjustment(Q24,Trigger),"--")</f>
        <v>--</v>
      </c>
      <c r="U24" s="56" t="e">
        <f>_xll.qlRateHelperEarliestDate(Q24,Trigger)</f>
        <v>#VALUE!</v>
      </c>
      <c r="V24" s="56" t="e">
        <f>_xll.qlRateHelperLatestDate(Q24,Trigger)</f>
        <v>#VALUE!</v>
      </c>
      <c r="W24" s="102" t="e">
        <v>#VALUE!</v>
      </c>
      <c r="AA24" s="106"/>
      <c r="AT24" s="55" t="s">
        <v>106</v>
      </c>
      <c r="AU24" s="56">
        <f>_xll.qlInterestRateIndexFixingDate(IborIndex&amp;Tenor,AV24,Trigger)</f>
        <v>42166</v>
      </c>
      <c r="AV24" s="56">
        <f>_xll.qlCalendarAdvance(Calendar,AV23,AT24,"f",,Trigger)</f>
        <v>42170</v>
      </c>
      <c r="AW24" s="56">
        <f>_xll.qlInterestRateIndexMaturity(IborIndex&amp;Tenor,AV24,Trigger)</f>
        <v>42262</v>
      </c>
      <c r="AX24" s="102" t="e">
        <f>_xll.qlIndexFixing($Z$5,AU24,TRUE,Trigger)</f>
        <v>#VALUE!</v>
      </c>
      <c r="AY24" s="102">
        <f>_xll.qlIndexFixing($AZ$1,AU24,TRUE,Trigger)</f>
        <v>-3.1394807075339941E-5</v>
      </c>
    </row>
    <row r="25" spans="1:51" s="38" customFormat="1" ht="11.25" customHeight="1" x14ac:dyDescent="0.2">
      <c r="A25" s="142" t="s">
        <v>146</v>
      </c>
      <c r="B25" s="182" t="s">
        <v>147</v>
      </c>
      <c r="C25" s="130" t="str">
        <f>_xll.qlIMMNextCode(C24,FALSE,Trigger)</f>
        <v>N5</v>
      </c>
      <c r="D25" s="189">
        <f>_xll.qlIMMdate(C25)</f>
        <v>42200</v>
      </c>
      <c r="E25" s="132" t="str">
        <f t="shared" si="11"/>
        <v>Euribor3M</v>
      </c>
      <c r="F25" s="186">
        <v>0</v>
      </c>
      <c r="G25" s="137" t="str">
        <f t="shared" si="12"/>
        <v>EUR3MFUTN5</v>
      </c>
      <c r="H25" s="133" t="str">
        <f>IFERROR(_xll.qlFuturesRateHelper(,G25,B25,D25,E25,F25,Permanent,Trigger,ObjectOverwrite),"--")</f>
        <v>--</v>
      </c>
      <c r="I25" s="133" t="b">
        <f t="shared" si="13"/>
        <v>0</v>
      </c>
      <c r="J25" s="45"/>
      <c r="K25" s="171" t="str">
        <f t="shared" si="8"/>
        <v>FUT</v>
      </c>
      <c r="L25" s="171" t="str">
        <f t="shared" si="10"/>
        <v>U5</v>
      </c>
      <c r="M25" s="171" t="str">
        <f t="shared" si="9"/>
        <v>--</v>
      </c>
      <c r="N25" s="55" t="b">
        <f t="shared" si="9"/>
        <v>0</v>
      </c>
      <c r="O25" s="55">
        <v>1</v>
      </c>
      <c r="P25" s="55">
        <v>1</v>
      </c>
      <c r="Q25" s="55" t="e">
        <v>#NUM!</v>
      </c>
      <c r="R25" s="55" t="e">
        <f>_xll.qlRateHelperQuoteName(Q25)</f>
        <v>#VALUE!</v>
      </c>
      <c r="S25" s="102" t="e">
        <f>_xll.qlRateHelperRate(Q25,Trigger)</f>
        <v>#VALUE!</v>
      </c>
      <c r="T25" s="174" t="str">
        <f>IFERROR(_xll.qlFuturesRateHelperConvexityAdjustment(Q25,Trigger),"--")</f>
        <v>--</v>
      </c>
      <c r="U25" s="56" t="e">
        <f>_xll.qlRateHelperEarliestDate(Q25,Trigger)</f>
        <v>#VALUE!</v>
      </c>
      <c r="V25" s="56" t="e">
        <f>_xll.qlRateHelperLatestDate(Q25,Trigger)</f>
        <v>#VALUE!</v>
      </c>
      <c r="W25" s="102" t="e">
        <v>#VALUE!</v>
      </c>
      <c r="AA25" s="106"/>
      <c r="AT25" s="55" t="s">
        <v>106</v>
      </c>
      <c r="AU25" s="56">
        <f>_xll.qlInterestRateIndexFixingDate(IborIndex&amp;Tenor,AV25,Trigger)</f>
        <v>42167</v>
      </c>
      <c r="AV25" s="56">
        <f>_xll.qlCalendarAdvance(Calendar,AV24,AT25,"f",,Trigger)</f>
        <v>42171</v>
      </c>
      <c r="AW25" s="56">
        <f>_xll.qlInterestRateIndexMaturity(IborIndex&amp;Tenor,AV25,Trigger)</f>
        <v>42263</v>
      </c>
      <c r="AX25" s="102" t="e">
        <f>_xll.qlIndexFixing($Z$5,AU25,TRUE,Trigger)</f>
        <v>#VALUE!</v>
      </c>
      <c r="AY25" s="102">
        <f>_xll.qlIndexFixing($AZ$1,AU25,TRUE,Trigger)</f>
        <v>-2.8030992411134093E-5</v>
      </c>
    </row>
    <row r="26" spans="1:51" s="38" customFormat="1" ht="11.25" customHeight="1" x14ac:dyDescent="0.2">
      <c r="A26" s="142" t="s">
        <v>146</v>
      </c>
      <c r="B26" s="182" t="s">
        <v>147</v>
      </c>
      <c r="C26" s="130" t="str">
        <f>_xll.qlIMMNextCode(C25,FALSE,Trigger)</f>
        <v>Q5</v>
      </c>
      <c r="D26" s="189">
        <f>_xll.qlIMMdate(C26)</f>
        <v>42235</v>
      </c>
      <c r="E26" s="132" t="str">
        <f t="shared" si="11"/>
        <v>Euribor3M</v>
      </c>
      <c r="F26" s="186">
        <v>0</v>
      </c>
      <c r="G26" s="137" t="str">
        <f t="shared" si="12"/>
        <v>EUR3MFUTQ5</v>
      </c>
      <c r="H26" s="133" t="str">
        <f>IFERROR(_xll.qlFuturesRateHelper(,G26,B26,D26,E26,F26,Permanent,Trigger,ObjectOverwrite),"--")</f>
        <v>--</v>
      </c>
      <c r="I26" s="133" t="b">
        <f t="shared" si="13"/>
        <v>0</v>
      </c>
      <c r="J26" s="45"/>
      <c r="K26" s="171" t="str">
        <f t="shared" si="8"/>
        <v>FUT</v>
      </c>
      <c r="L26" s="171" t="str">
        <f t="shared" si="10"/>
        <v>V5</v>
      </c>
      <c r="M26" s="171" t="str">
        <f t="shared" si="9"/>
        <v>--</v>
      </c>
      <c r="N26" s="55" t="b">
        <f t="shared" si="9"/>
        <v>0</v>
      </c>
      <c r="O26" s="55">
        <v>1</v>
      </c>
      <c r="P26" s="55">
        <v>1</v>
      </c>
      <c r="Q26" s="55" t="e">
        <v>#NUM!</v>
      </c>
      <c r="R26" s="55" t="e">
        <f>_xll.qlRateHelperQuoteName(Q26)</f>
        <v>#VALUE!</v>
      </c>
      <c r="S26" s="102" t="e">
        <f>_xll.qlRateHelperRate(Q26,Trigger)</f>
        <v>#VALUE!</v>
      </c>
      <c r="T26" s="174" t="str">
        <f>IFERROR(_xll.qlFuturesRateHelperConvexityAdjustment(Q26,Trigger),"--")</f>
        <v>--</v>
      </c>
      <c r="U26" s="56" t="e">
        <f>_xll.qlRateHelperEarliestDate(Q26,Trigger)</f>
        <v>#VALUE!</v>
      </c>
      <c r="V26" s="56" t="e">
        <f>_xll.qlRateHelperLatestDate(Q26,Trigger)</f>
        <v>#VALUE!</v>
      </c>
      <c r="W26" s="102" t="e">
        <v>#VALUE!</v>
      </c>
      <c r="AA26" s="106"/>
      <c r="AT26" s="55" t="s">
        <v>106</v>
      </c>
      <c r="AU26" s="56">
        <f>_xll.qlInterestRateIndexFixingDate(IborIndex&amp;Tenor,AV26,Trigger)</f>
        <v>42170</v>
      </c>
      <c r="AV26" s="56">
        <f>_xll.qlCalendarAdvance(Calendar,AV25,AT26,"f",,Trigger)</f>
        <v>42172</v>
      </c>
      <c r="AW26" s="56">
        <f>_xll.qlInterestRateIndexMaturity(IborIndex&amp;Tenor,AV26,Trigger)</f>
        <v>42264</v>
      </c>
      <c r="AX26" s="102" t="e">
        <f>_xll.qlIndexFixing($Z$5,AU26,TRUE,Trigger)</f>
        <v>#VALUE!</v>
      </c>
      <c r="AY26" s="102">
        <f>_xll.qlIndexFixing($AZ$1,AU26,TRUE,Trigger)</f>
        <v>-2.4999998878886799E-5</v>
      </c>
    </row>
    <row r="27" spans="1:51" s="38" customFormat="1" ht="11.25" customHeight="1" x14ac:dyDescent="0.2">
      <c r="A27" s="142" t="s">
        <v>146</v>
      </c>
      <c r="B27" s="182" t="s">
        <v>147</v>
      </c>
      <c r="C27" s="130" t="str">
        <f>_xll.qlIMMNextCode(C26,FALSE,Trigger)</f>
        <v>U5</v>
      </c>
      <c r="D27" s="189">
        <f>_xll.qlIMMdate(C27)</f>
        <v>42263</v>
      </c>
      <c r="E27" s="132" t="str">
        <f t="shared" si="11"/>
        <v>Euribor3M</v>
      </c>
      <c r="F27" s="186">
        <v>0</v>
      </c>
      <c r="G27" s="137" t="str">
        <f t="shared" si="12"/>
        <v>EUR3MFUTU5</v>
      </c>
      <c r="H27" s="133" t="str">
        <f>IFERROR(_xll.qlFuturesRateHelper(,G27,B27,D27,E27,F27,Permanent,Trigger,ObjectOverwrite),"--")</f>
        <v>--</v>
      </c>
      <c r="I27" s="133" t="b">
        <f t="shared" si="13"/>
        <v>0</v>
      </c>
      <c r="J27" s="45"/>
      <c r="K27" s="171" t="str">
        <f t="shared" si="8"/>
        <v>FUT</v>
      </c>
      <c r="L27" s="171" t="str">
        <f t="shared" si="10"/>
        <v>X5</v>
      </c>
      <c r="M27" s="171" t="str">
        <f t="shared" si="9"/>
        <v>--</v>
      </c>
      <c r="N27" s="55" t="b">
        <f t="shared" si="9"/>
        <v>0</v>
      </c>
      <c r="O27" s="55">
        <v>1</v>
      </c>
      <c r="P27" s="55">
        <v>1</v>
      </c>
      <c r="Q27" s="55" t="e">
        <v>#NUM!</v>
      </c>
      <c r="R27" s="55" t="e">
        <f>_xll.qlRateHelperQuoteName(Q27)</f>
        <v>#VALUE!</v>
      </c>
      <c r="S27" s="102" t="e">
        <f>_xll.qlRateHelperRate(Q27,Trigger)</f>
        <v>#VALUE!</v>
      </c>
      <c r="T27" s="174" t="str">
        <f>IFERROR(_xll.qlFuturesRateHelperConvexityAdjustment(Q27,Trigger),"--")</f>
        <v>--</v>
      </c>
      <c r="U27" s="56" t="e">
        <f>_xll.qlRateHelperEarliestDate(Q27,Trigger)</f>
        <v>#VALUE!</v>
      </c>
      <c r="V27" s="56" t="e">
        <f>_xll.qlRateHelperLatestDate(Q27,Trigger)</f>
        <v>#VALUE!</v>
      </c>
      <c r="W27" s="102" t="e">
        <v>#VALUE!</v>
      </c>
      <c r="AA27" s="106"/>
      <c r="AT27" s="55" t="s">
        <v>106</v>
      </c>
      <c r="AU27" s="56">
        <f>_xll.qlInterestRateIndexFixingDate(IborIndex&amp;Tenor,AV27,Trigger)</f>
        <v>42171</v>
      </c>
      <c r="AV27" s="56">
        <f>_xll.qlCalendarAdvance(Calendar,AV26,AT27,"f",,Trigger)</f>
        <v>42173</v>
      </c>
      <c r="AW27" s="56">
        <f>_xll.qlInterestRateIndexMaturity(IborIndex&amp;Tenor,AV27,Trigger)</f>
        <v>42265</v>
      </c>
      <c r="AX27" s="102" t="e">
        <f>_xll.qlIndexFixing($Z$5,AU27,TRUE,Trigger)</f>
        <v>#VALUE!</v>
      </c>
      <c r="AY27" s="102">
        <f>_xll.qlIndexFixing($AZ$1,AU27,TRUE,Trigger)</f>
        <v>-2.2312426005506413E-5</v>
      </c>
    </row>
    <row r="28" spans="1:51" s="38" customFormat="1" ht="11.25" customHeight="1" x14ac:dyDescent="0.2">
      <c r="A28" s="142" t="s">
        <v>146</v>
      </c>
      <c r="B28" s="182" t="s">
        <v>147</v>
      </c>
      <c r="C28" s="130" t="str">
        <f>_xll.qlIMMNextCode(C27,FALSE,Trigger)</f>
        <v>V5</v>
      </c>
      <c r="D28" s="189">
        <f>_xll.qlIMMdate(C28)</f>
        <v>42298</v>
      </c>
      <c r="E28" s="132" t="str">
        <f t="shared" si="11"/>
        <v>Euribor3M</v>
      </c>
      <c r="F28" s="186">
        <v>0</v>
      </c>
      <c r="G28" s="137" t="str">
        <f t="shared" si="12"/>
        <v>EUR3MFUTV5</v>
      </c>
      <c r="H28" s="133" t="str">
        <f>IFERROR(_xll.qlFuturesRateHelper(,G28,B28,D28,E28,F28,Permanent,Trigger,ObjectOverwrite),"--")</f>
        <v>--</v>
      </c>
      <c r="I28" s="133" t="b">
        <f t="shared" si="13"/>
        <v>0</v>
      </c>
      <c r="J28" s="45"/>
      <c r="K28" s="171" t="str">
        <f t="shared" si="8"/>
        <v>FUT</v>
      </c>
      <c r="L28" s="171" t="str">
        <f t="shared" si="10"/>
        <v>Z5</v>
      </c>
      <c r="M28" s="171" t="str">
        <f t="shared" si="9"/>
        <v>--</v>
      </c>
      <c r="N28" s="55" t="b">
        <f t="shared" si="9"/>
        <v>0</v>
      </c>
      <c r="O28" s="55">
        <v>1</v>
      </c>
      <c r="P28" s="55">
        <v>1</v>
      </c>
      <c r="Q28" s="55" t="e">
        <v>#NUM!</v>
      </c>
      <c r="R28" s="55" t="e">
        <f>_xll.qlRateHelperQuoteName(Q28)</f>
        <v>#VALUE!</v>
      </c>
      <c r="S28" s="102" t="e">
        <f>_xll.qlRateHelperRate(Q28,Trigger)</f>
        <v>#VALUE!</v>
      </c>
      <c r="T28" s="174" t="str">
        <f>IFERROR(_xll.qlFuturesRateHelperConvexityAdjustment(Q28,Trigger),"--")</f>
        <v>--</v>
      </c>
      <c r="U28" s="56" t="e">
        <f>_xll.qlRateHelperEarliestDate(Q28,Trigger)</f>
        <v>#VALUE!</v>
      </c>
      <c r="V28" s="56" t="e">
        <f>_xll.qlRateHelperLatestDate(Q28,Trigger)</f>
        <v>#VALUE!</v>
      </c>
      <c r="W28" s="102" t="e">
        <v>#VALUE!</v>
      </c>
      <c r="AA28" s="106"/>
      <c r="AT28" s="55" t="s">
        <v>106</v>
      </c>
      <c r="AU28" s="56">
        <f>_xll.qlInterestRateIndexFixingDate(IborIndex&amp;Tenor,AV28,Trigger)</f>
        <v>42172</v>
      </c>
      <c r="AV28" s="56">
        <f>_xll.qlCalendarAdvance(Calendar,AV27,AT28,"f",,Trigger)</f>
        <v>42174</v>
      </c>
      <c r="AW28" s="56">
        <f>_xll.qlInterestRateIndexMaturity(IborIndex&amp;Tenor,AV28,Trigger)</f>
        <v>42268</v>
      </c>
      <c r="AX28" s="102" t="e">
        <f>_xll.qlIndexFixing($Z$5,AU28,TRUE,Trigger)</f>
        <v>#VALUE!</v>
      </c>
      <c r="AY28" s="102">
        <f>_xll.qlIndexFixing($AZ$1,AU28,TRUE,Trigger)</f>
        <v>-2.2928409195946703E-5</v>
      </c>
    </row>
    <row r="29" spans="1:51" s="38" customFormat="1" ht="11.25" customHeight="1" x14ac:dyDescent="0.2">
      <c r="A29" s="142" t="s">
        <v>146</v>
      </c>
      <c r="B29" s="182" t="s">
        <v>147</v>
      </c>
      <c r="C29" s="130" t="str">
        <f>_xll.qlIMMNextCode(C28,FALSE,Trigger)</f>
        <v>X5</v>
      </c>
      <c r="D29" s="189">
        <f>_xll.qlIMMdate(C29)</f>
        <v>42326</v>
      </c>
      <c r="E29" s="132" t="str">
        <f t="shared" si="11"/>
        <v>Euribor3M</v>
      </c>
      <c r="F29" s="186">
        <v>0</v>
      </c>
      <c r="G29" s="137" t="str">
        <f t="shared" si="12"/>
        <v>EUR3MFUTX5</v>
      </c>
      <c r="H29" s="133" t="str">
        <f>IFERROR(_xll.qlFuturesRateHelper(,G29,B29,D29,E29,F29,Permanent,Trigger,ObjectOverwrite),"--")</f>
        <v>--</v>
      </c>
      <c r="I29" s="133" t="b">
        <f t="shared" si="13"/>
        <v>0</v>
      </c>
      <c r="J29" s="45"/>
      <c r="K29" s="55" t="str">
        <f t="shared" si="8"/>
        <v>FUT</v>
      </c>
      <c r="L29" s="171" t="str">
        <f t="shared" si="10"/>
        <v>F6</v>
      </c>
      <c r="M29" s="55" t="str">
        <f t="shared" si="9"/>
        <v>--</v>
      </c>
      <c r="N29" s="55" t="b">
        <f t="shared" si="9"/>
        <v>0</v>
      </c>
      <c r="O29" s="55">
        <v>1</v>
      </c>
      <c r="P29" s="55">
        <v>1</v>
      </c>
      <c r="Q29" s="55" t="e">
        <v>#NUM!</v>
      </c>
      <c r="R29" s="55" t="e">
        <f>_xll.qlRateHelperQuoteName(Q29)</f>
        <v>#VALUE!</v>
      </c>
      <c r="S29" s="102" t="e">
        <f>_xll.qlRateHelperRate(Q29,Trigger)</f>
        <v>#VALUE!</v>
      </c>
      <c r="T29" s="174" t="str">
        <f>IFERROR(_xll.qlFuturesRateHelperConvexityAdjustment(Q29,Trigger),"--")</f>
        <v>--</v>
      </c>
      <c r="U29" s="56" t="e">
        <f>_xll.qlRateHelperEarliestDate(Q29,Trigger)</f>
        <v>#VALUE!</v>
      </c>
      <c r="V29" s="56" t="e">
        <f>_xll.qlRateHelperLatestDate(Q29,Trigger)</f>
        <v>#VALUE!</v>
      </c>
      <c r="W29" s="102" t="e">
        <v>#VALUE!</v>
      </c>
      <c r="AA29" s="106"/>
      <c r="AT29" s="55" t="s">
        <v>106</v>
      </c>
      <c r="AU29" s="56">
        <f>_xll.qlInterestRateIndexFixingDate(IborIndex&amp;Tenor,AV29,Trigger)</f>
        <v>42173</v>
      </c>
      <c r="AV29" s="56">
        <f>_xll.qlCalendarAdvance(Calendar,AV28,AT29,"f",,Trigger)</f>
        <v>42177</v>
      </c>
      <c r="AW29" s="56">
        <f>_xll.qlInterestRateIndexMaturity(IborIndex&amp;Tenor,AV29,Trigger)</f>
        <v>42269</v>
      </c>
      <c r="AX29" s="102" t="e">
        <f>_xll.qlIndexFixing($Z$5,AU29,TRUE,Trigger)</f>
        <v>#VALUE!</v>
      </c>
      <c r="AY29" s="102">
        <f>_xll.qlIndexFixing($AZ$1,AU29,TRUE,Trigger)</f>
        <v>-1.5112420067092923E-5</v>
      </c>
    </row>
    <row r="30" spans="1:51" s="38" customFormat="1" ht="11.25" customHeight="1" x14ac:dyDescent="0.2">
      <c r="A30" s="142" t="s">
        <v>146</v>
      </c>
      <c r="B30" s="182" t="s">
        <v>147</v>
      </c>
      <c r="C30" s="130" t="str">
        <f>_xll.qlIMMNextCode(C29,FALSE,Trigger)</f>
        <v>Z5</v>
      </c>
      <c r="D30" s="189">
        <f>_xll.qlIMMdate(C30)</f>
        <v>42354</v>
      </c>
      <c r="E30" s="132" t="str">
        <f t="shared" si="11"/>
        <v>Euribor3M</v>
      </c>
      <c r="F30" s="186">
        <v>0</v>
      </c>
      <c r="G30" s="137" t="str">
        <f t="shared" si="12"/>
        <v>EUR3MFUTZ5</v>
      </c>
      <c r="H30" s="133" t="str">
        <f>IFERROR(_xll.qlFuturesRateHelper(,G30,B30,D30,E30,F30,Permanent,Trigger,ObjectOverwrite),"--")</f>
        <v>--</v>
      </c>
      <c r="I30" s="133" t="b">
        <f t="shared" si="13"/>
        <v>0</v>
      </c>
      <c r="J30" s="45"/>
      <c r="K30" s="55" t="str">
        <f t="shared" si="8"/>
        <v>FUT</v>
      </c>
      <c r="L30" s="171" t="str">
        <f t="shared" si="10"/>
        <v>G6</v>
      </c>
      <c r="M30" s="55" t="str">
        <f t="shared" si="9"/>
        <v>--</v>
      </c>
      <c r="N30" s="55" t="b">
        <f t="shared" si="9"/>
        <v>0</v>
      </c>
      <c r="O30" s="55">
        <v>1</v>
      </c>
      <c r="P30" s="55">
        <v>1</v>
      </c>
      <c r="Q30" s="55" t="e">
        <v>#NUM!</v>
      </c>
      <c r="R30" s="55" t="e">
        <f>_xll.qlRateHelperQuoteName(Q30)</f>
        <v>#VALUE!</v>
      </c>
      <c r="S30" s="102" t="e">
        <f>_xll.qlRateHelperRate(Q30,Trigger)</f>
        <v>#VALUE!</v>
      </c>
      <c r="T30" s="174" t="str">
        <f>IFERROR(_xll.qlFuturesRateHelperConvexityAdjustment(Q30,Trigger),"--")</f>
        <v>--</v>
      </c>
      <c r="U30" s="56" t="e">
        <f>_xll.qlRateHelperEarliestDate(Q30,Trigger)</f>
        <v>#VALUE!</v>
      </c>
      <c r="V30" s="56" t="e">
        <f>_xll.qlRateHelperLatestDate(Q30,Trigger)</f>
        <v>#VALUE!</v>
      </c>
      <c r="W30" s="102" t="e">
        <v>#VALUE!</v>
      </c>
      <c r="AA30" s="106"/>
      <c r="AT30" s="55" t="s">
        <v>106</v>
      </c>
      <c r="AU30" s="56">
        <f>_xll.qlInterestRateIndexFixingDate(IborIndex&amp;Tenor,AV30,Trigger)</f>
        <v>42174</v>
      </c>
      <c r="AV30" s="56">
        <f>_xll.qlCalendarAdvance(Calendar,AV29,AT30,"f",,Trigger)</f>
        <v>42178</v>
      </c>
      <c r="AW30" s="56">
        <f>_xll.qlInterestRateIndexMaturity(IborIndex&amp;Tenor,AV30,Trigger)</f>
        <v>42270</v>
      </c>
      <c r="AX30" s="102" t="e">
        <f>_xll.qlIndexFixing($Z$5,AU30,TRUE,Trigger)</f>
        <v>#VALUE!</v>
      </c>
      <c r="AY30" s="102">
        <f>_xll.qlIndexFixing($AZ$1,AU30,TRUE,Trigger)</f>
        <v>-1.4211157177991119E-5</v>
      </c>
    </row>
    <row r="31" spans="1:51" s="38" customFormat="1" ht="11.25" customHeight="1" x14ac:dyDescent="0.2">
      <c r="A31" s="55" t="s">
        <v>146</v>
      </c>
      <c r="B31" s="183" t="s">
        <v>147</v>
      </c>
      <c r="C31" s="150" t="str">
        <f>_xll.qlIMMNextCode(C30,FALSE,Trigger)</f>
        <v>F6</v>
      </c>
      <c r="D31" s="189">
        <f>_xll.qlIMMdate(C31)</f>
        <v>42389</v>
      </c>
      <c r="E31" s="57" t="str">
        <f t="shared" si="11"/>
        <v>Euribor3M</v>
      </c>
      <c r="F31" s="186">
        <v>0</v>
      </c>
      <c r="G31" s="140" t="str">
        <f t="shared" si="12"/>
        <v>EUR3MFUTF6</v>
      </c>
      <c r="H31" s="166" t="str">
        <f>IFERROR(_xll.qlFuturesRateHelper(,G31,B31,D31,E31,F31,Permanent,Trigger,ObjectOverwrite),"--")</f>
        <v>--</v>
      </c>
      <c r="I31" s="139" t="b">
        <f t="shared" si="13"/>
        <v>0</v>
      </c>
      <c r="J31" s="45"/>
      <c r="K31" s="55" t="str">
        <f t="shared" si="8"/>
        <v>FUT</v>
      </c>
      <c r="L31" s="171" t="str">
        <f t="shared" si="10"/>
        <v>H6</v>
      </c>
      <c r="M31" s="55" t="str">
        <f t="shared" si="9"/>
        <v>--</v>
      </c>
      <c r="N31" s="55" t="b">
        <f t="shared" si="9"/>
        <v>0</v>
      </c>
      <c r="O31" s="55">
        <v>1</v>
      </c>
      <c r="P31" s="55">
        <v>1</v>
      </c>
      <c r="Q31" s="55" t="e">
        <v>#NUM!</v>
      </c>
      <c r="R31" s="55" t="e">
        <f>_xll.qlRateHelperQuoteName(Q31)</f>
        <v>#VALUE!</v>
      </c>
      <c r="S31" s="102" t="e">
        <f>_xll.qlRateHelperRate(Q31,Trigger)</f>
        <v>#VALUE!</v>
      </c>
      <c r="T31" s="174" t="str">
        <f>IFERROR(_xll.qlFuturesRateHelperConvexityAdjustment(Q31,Trigger),"--")</f>
        <v>--</v>
      </c>
      <c r="U31" s="56" t="e">
        <f>_xll.qlRateHelperEarliestDate(Q31,Trigger)</f>
        <v>#VALUE!</v>
      </c>
      <c r="V31" s="56" t="e">
        <f>_xll.qlRateHelperLatestDate(Q31,Trigger)</f>
        <v>#VALUE!</v>
      </c>
      <c r="W31" s="102" t="e">
        <v>#VALUE!</v>
      </c>
      <c r="AA31" s="106"/>
      <c r="AT31" s="55" t="s">
        <v>106</v>
      </c>
      <c r="AU31" s="56">
        <f>_xll.qlInterestRateIndexFixingDate(IborIndex&amp;Tenor,AV31,Trigger)</f>
        <v>42177</v>
      </c>
      <c r="AV31" s="56">
        <f>_xll.qlCalendarAdvance(Calendar,AV30,AT31,"f",,Trigger)</f>
        <v>42179</v>
      </c>
      <c r="AW31" s="56">
        <f>_xll.qlInterestRateIndexMaturity(IborIndex&amp;Tenor,AV31,Trigger)</f>
        <v>42271</v>
      </c>
      <c r="AX31" s="102" t="e">
        <f>_xll.qlIndexFixing($Z$5,AU31,TRUE,Trigger)</f>
        <v>#VALUE!</v>
      </c>
      <c r="AY31" s="102">
        <f>_xll.qlIndexFixing($AZ$1,AU31,TRUE,Trigger)</f>
        <v>-1.3667660811383691E-5</v>
      </c>
    </row>
    <row r="32" spans="1:51" s="38" customFormat="1" ht="11.25" customHeight="1" x14ac:dyDescent="0.2">
      <c r="A32" s="55" t="s">
        <v>146</v>
      </c>
      <c r="B32" s="183" t="s">
        <v>147</v>
      </c>
      <c r="C32" s="151" t="str">
        <f>_xll.qlIMMNextCode(C31,FALSE,Trigger)</f>
        <v>G6</v>
      </c>
      <c r="D32" s="189">
        <f>_xll.qlIMMdate(C32)</f>
        <v>42417</v>
      </c>
      <c r="E32" s="55" t="str">
        <f t="shared" si="11"/>
        <v>Euribor3M</v>
      </c>
      <c r="F32" s="186">
        <v>0</v>
      </c>
      <c r="G32" s="148" t="str">
        <f t="shared" si="12"/>
        <v>EUR3MFUTG6</v>
      </c>
      <c r="H32" s="183" t="str">
        <f>IFERROR(_xll.qlFuturesRateHelper(,G32,B32,D32,E32,F32,Permanent,Trigger,ObjectOverwrite),"--")</f>
        <v>--</v>
      </c>
      <c r="I32" s="55" t="b">
        <f t="shared" si="13"/>
        <v>0</v>
      </c>
      <c r="J32" s="45"/>
      <c r="K32" s="55" t="str">
        <f t="shared" si="8"/>
        <v>FUT</v>
      </c>
      <c r="L32" s="171" t="str">
        <f t="shared" si="10"/>
        <v>J6</v>
      </c>
      <c r="M32" s="55" t="str">
        <f t="shared" si="9"/>
        <v>--</v>
      </c>
      <c r="N32" s="55" t="b">
        <f t="shared" si="9"/>
        <v>0</v>
      </c>
      <c r="O32" s="55">
        <v>1</v>
      </c>
      <c r="P32" s="55">
        <v>1</v>
      </c>
      <c r="Q32" s="55" t="e">
        <v>#NUM!</v>
      </c>
      <c r="R32" s="55" t="e">
        <f>_xll.qlRateHelperQuoteName(Q32)</f>
        <v>#VALUE!</v>
      </c>
      <c r="S32" s="102" t="e">
        <f>_xll.qlRateHelperRate(Q32,Trigger)</f>
        <v>#VALUE!</v>
      </c>
      <c r="T32" s="174" t="str">
        <f>IFERROR(_xll.qlFuturesRateHelperConvexityAdjustment(Q32,Trigger),"--")</f>
        <v>--</v>
      </c>
      <c r="U32" s="56" t="e">
        <f>_xll.qlRateHelperEarliestDate(Q32,Trigger)</f>
        <v>#VALUE!</v>
      </c>
      <c r="V32" s="56" t="e">
        <f>_xll.qlRateHelperLatestDate(Q32,Trigger)</f>
        <v>#VALUE!</v>
      </c>
      <c r="W32" s="102" t="e">
        <v>#VALUE!</v>
      </c>
      <c r="AA32" s="106"/>
      <c r="AT32" s="55" t="s">
        <v>106</v>
      </c>
      <c r="AU32" s="56">
        <f>_xll.qlInterestRateIndexFixingDate(IborIndex&amp;Tenor,AV32,Trigger)</f>
        <v>42178</v>
      </c>
      <c r="AV32" s="56">
        <f>_xll.qlCalendarAdvance(Calendar,AV31,AT32,"f",,Trigger)</f>
        <v>42180</v>
      </c>
      <c r="AW32" s="56">
        <f>_xll.qlInterestRateIndexMaturity(IborIndex&amp;Tenor,AV32,Trigger)</f>
        <v>42272</v>
      </c>
      <c r="AX32" s="102" t="e">
        <f>_xll.qlIndexFixing($Z$5,AU32,TRUE,Trigger)</f>
        <v>#VALUE!</v>
      </c>
      <c r="AY32" s="102">
        <f>_xll.qlIndexFixing($AZ$1,AU32,TRUE,Trigger)</f>
        <v>-1.3477968608134184E-5</v>
      </c>
    </row>
    <row r="33" spans="1:51" s="38" customFormat="1" ht="11.25" customHeight="1" x14ac:dyDescent="0.2">
      <c r="A33" s="55" t="s">
        <v>146</v>
      </c>
      <c r="B33" s="183" t="s">
        <v>147</v>
      </c>
      <c r="C33" s="151" t="str">
        <f>_xll.qlIMMNextCode(C32,FALSE,Trigger)</f>
        <v>H6</v>
      </c>
      <c r="D33" s="189">
        <f>_xll.qlIMMdate(C33)</f>
        <v>42445</v>
      </c>
      <c r="E33" s="55" t="str">
        <f t="shared" si="11"/>
        <v>Euribor3M</v>
      </c>
      <c r="F33" s="186">
        <v>0</v>
      </c>
      <c r="G33" s="148" t="str">
        <f t="shared" si="12"/>
        <v>EUR3MFUTH6</v>
      </c>
      <c r="H33" s="183" t="str">
        <f>IFERROR(_xll.qlFuturesRateHelper(,G33,B33,D33,E33,F33,Permanent,Trigger,ObjectOverwrite),"--")</f>
        <v>--</v>
      </c>
      <c r="I33" s="55" t="b">
        <f t="shared" si="13"/>
        <v>0</v>
      </c>
      <c r="K33" s="55" t="str">
        <f t="shared" si="8"/>
        <v>FUT</v>
      </c>
      <c r="L33" s="171" t="str">
        <f t="shared" si="10"/>
        <v>K6</v>
      </c>
      <c r="M33" s="55" t="str">
        <f t="shared" si="9"/>
        <v>--</v>
      </c>
      <c r="N33" s="55" t="b">
        <f t="shared" si="9"/>
        <v>0</v>
      </c>
      <c r="O33" s="55">
        <v>1</v>
      </c>
      <c r="P33" s="55">
        <v>1</v>
      </c>
      <c r="Q33" s="55" t="e">
        <v>#NUM!</v>
      </c>
      <c r="R33" s="55" t="e">
        <f>_xll.qlRateHelperQuoteName(Q33)</f>
        <v>#VALUE!</v>
      </c>
      <c r="S33" s="102" t="e">
        <f>_xll.qlRateHelperRate(Q33,Trigger)</f>
        <v>#VALUE!</v>
      </c>
      <c r="T33" s="174" t="str">
        <f>IFERROR(_xll.qlFuturesRateHelperConvexityAdjustment(Q33,Trigger),"--")</f>
        <v>--</v>
      </c>
      <c r="U33" s="56" t="e">
        <f>_xll.qlRateHelperEarliestDate(Q33,Trigger)</f>
        <v>#VALUE!</v>
      </c>
      <c r="V33" s="56" t="e">
        <f>_xll.qlRateHelperLatestDate(Q33,Trigger)</f>
        <v>#VALUE!</v>
      </c>
      <c r="W33" s="102" t="e">
        <v>#VALUE!</v>
      </c>
      <c r="AA33" s="106"/>
      <c r="AT33" s="55" t="s">
        <v>106</v>
      </c>
      <c r="AU33" s="56">
        <f>_xll.qlInterestRateIndexFixingDate(IborIndex&amp;Tenor,AV33,Trigger)</f>
        <v>42179</v>
      </c>
      <c r="AV33" s="56">
        <f>_xll.qlCalendarAdvance(Calendar,AV32,AT33,"f",,Trigger)</f>
        <v>42181</v>
      </c>
      <c r="AW33" s="56">
        <f>_xll.qlInterestRateIndexMaturity(IborIndex&amp;Tenor,AV33,Trigger)</f>
        <v>42275</v>
      </c>
      <c r="AX33" s="102" t="e">
        <f>_xll.qlIndexFixing($Z$5,AU33,TRUE,Trigger)</f>
        <v>#VALUE!</v>
      </c>
      <c r="AY33" s="102">
        <f>_xll.qlIndexFixing($AZ$1,AU33,TRUE,Trigger)</f>
        <v>-1.7639833773249757E-5</v>
      </c>
    </row>
    <row r="34" spans="1:51" s="38" customFormat="1" ht="11.25" customHeight="1" x14ac:dyDescent="0.2">
      <c r="A34" s="55" t="s">
        <v>146</v>
      </c>
      <c r="B34" s="183" t="s">
        <v>147</v>
      </c>
      <c r="C34" s="151" t="str">
        <f>_xll.qlIMMNextCode(C33,FALSE,Trigger)</f>
        <v>J6</v>
      </c>
      <c r="D34" s="189">
        <f>_xll.qlIMMdate(C34)</f>
        <v>42480</v>
      </c>
      <c r="E34" s="55" t="str">
        <f t="shared" si="11"/>
        <v>Euribor3M</v>
      </c>
      <c r="F34" s="186">
        <v>0</v>
      </c>
      <c r="G34" s="148" t="str">
        <f t="shared" si="12"/>
        <v>EUR3MFUTJ6</v>
      </c>
      <c r="H34" s="183" t="str">
        <f>IFERROR(_xll.qlFuturesRateHelper(,G34,B34,D34,E34,F34,Permanent,Trigger,ObjectOverwrite),"--")</f>
        <v>--</v>
      </c>
      <c r="I34" s="55" t="b">
        <f t="shared" si="13"/>
        <v>0</v>
      </c>
      <c r="K34" s="55" t="str">
        <f t="shared" si="8"/>
        <v>FUT</v>
      </c>
      <c r="L34" s="171" t="str">
        <f t="shared" si="10"/>
        <v>M6</v>
      </c>
      <c r="M34" s="55" t="str">
        <f t="shared" si="9"/>
        <v>--</v>
      </c>
      <c r="N34" s="55" t="b">
        <f t="shared" si="9"/>
        <v>0</v>
      </c>
      <c r="O34" s="55">
        <v>1</v>
      </c>
      <c r="P34" s="55">
        <v>1</v>
      </c>
      <c r="Q34" s="55" t="e">
        <v>#NUM!</v>
      </c>
      <c r="R34" s="55" t="e">
        <f>_xll.qlRateHelperQuoteName(Q34)</f>
        <v>#VALUE!</v>
      </c>
      <c r="S34" s="102" t="e">
        <f>_xll.qlRateHelperRate(Q34,Trigger)</f>
        <v>#VALUE!</v>
      </c>
      <c r="T34" s="174" t="str">
        <f>IFERROR(_xll.qlFuturesRateHelperConvexityAdjustment(Q34,Trigger),"--")</f>
        <v>--</v>
      </c>
      <c r="U34" s="56" t="e">
        <f>_xll.qlRateHelperEarliestDate(Q34,Trigger)</f>
        <v>#VALUE!</v>
      </c>
      <c r="V34" s="56" t="e">
        <f>_xll.qlRateHelperLatestDate(Q34,Trigger)</f>
        <v>#VALUE!</v>
      </c>
      <c r="W34" s="102" t="e">
        <v>#VALUE!</v>
      </c>
      <c r="AA34" s="106"/>
      <c r="AT34" s="55" t="s">
        <v>106</v>
      </c>
      <c r="AU34" s="56">
        <f>_xll.qlInterestRateIndexFixingDate(IborIndex&amp;Tenor,AV34,Trigger)</f>
        <v>42180</v>
      </c>
      <c r="AV34" s="56">
        <f>_xll.qlCalendarAdvance(Calendar,AV33,AT34,"f",,Trigger)</f>
        <v>42184</v>
      </c>
      <c r="AW34" s="56">
        <f>_xll.qlInterestRateIndexMaturity(IborIndex&amp;Tenor,AV34,Trigger)</f>
        <v>42276</v>
      </c>
      <c r="AX34" s="102" t="e">
        <f>_xll.qlIndexFixing($Z$5,AU34,TRUE,Trigger)</f>
        <v>#VALUE!</v>
      </c>
      <c r="AY34" s="102">
        <f>_xll.qlIndexFixing($AZ$1,AU34,TRUE,Trigger)</f>
        <v>-1.6116036185130575E-5</v>
      </c>
    </row>
    <row r="35" spans="1:51" s="38" customFormat="1" ht="11.25" customHeight="1" x14ac:dyDescent="0.2">
      <c r="A35" s="55" t="s">
        <v>146</v>
      </c>
      <c r="B35" s="183" t="s">
        <v>147</v>
      </c>
      <c r="C35" s="151" t="str">
        <f>_xll.qlIMMNextCode(C34,FALSE,Trigger)</f>
        <v>K6</v>
      </c>
      <c r="D35" s="189">
        <f>_xll.qlIMMdate(C35)</f>
        <v>42508</v>
      </c>
      <c r="E35" s="55" t="str">
        <f t="shared" si="11"/>
        <v>Euribor3M</v>
      </c>
      <c r="F35" s="186">
        <v>0</v>
      </c>
      <c r="G35" s="148" t="str">
        <f t="shared" si="12"/>
        <v>EUR3MFUTK6</v>
      </c>
      <c r="H35" s="183" t="str">
        <f>IFERROR(_xll.qlFuturesRateHelper(,G35,B35,D35,E35,F35,Permanent,Trigger,ObjectOverwrite),"--")</f>
        <v>--</v>
      </c>
      <c r="I35" s="55" t="b">
        <f t="shared" si="13"/>
        <v>0</v>
      </c>
      <c r="K35" s="55" t="str">
        <f t="shared" si="8"/>
        <v>FUT</v>
      </c>
      <c r="L35" s="171" t="str">
        <f t="shared" si="10"/>
        <v>N6</v>
      </c>
      <c r="M35" s="55" t="str">
        <f t="shared" si="9"/>
        <v>--</v>
      </c>
      <c r="N35" s="55" t="b">
        <f t="shared" si="9"/>
        <v>0</v>
      </c>
      <c r="O35" s="55">
        <v>1</v>
      </c>
      <c r="P35" s="55">
        <v>1</v>
      </c>
      <c r="Q35" s="55" t="e">
        <v>#NUM!</v>
      </c>
      <c r="R35" s="55" t="e">
        <f>_xll.qlRateHelperQuoteName(Q35)</f>
        <v>#VALUE!</v>
      </c>
      <c r="S35" s="102" t="e">
        <f>_xll.qlRateHelperRate(Q35,Trigger)</f>
        <v>#VALUE!</v>
      </c>
      <c r="T35" s="174" t="str">
        <f>IFERROR(_xll.qlFuturesRateHelperConvexityAdjustment(Q35,Trigger),"--")</f>
        <v>--</v>
      </c>
      <c r="U35" s="56" t="e">
        <f>_xll.qlRateHelperEarliestDate(Q35,Trigger)</f>
        <v>#VALUE!</v>
      </c>
      <c r="V35" s="56" t="e">
        <f>_xll.qlRateHelperLatestDate(Q35,Trigger)</f>
        <v>#VALUE!</v>
      </c>
      <c r="W35" s="102" t="e">
        <v>#VALUE!</v>
      </c>
      <c r="AA35" s="106"/>
      <c r="AT35" s="55" t="s">
        <v>106</v>
      </c>
      <c r="AU35" s="56">
        <f>_xll.qlInterestRateIndexFixingDate(IborIndex&amp;Tenor,AV35,Trigger)</f>
        <v>42181</v>
      </c>
      <c r="AV35" s="56">
        <f>_xll.qlCalendarAdvance(Calendar,AV34,AT35,"f",,Trigger)</f>
        <v>42185</v>
      </c>
      <c r="AW35" s="56">
        <f>_xll.qlInterestRateIndexMaturity(IborIndex&amp;Tenor,AV35,Trigger)</f>
        <v>42277</v>
      </c>
      <c r="AX35" s="102" t="e">
        <f>_xll.qlIndexFixing($Z$5,AU35,TRUE,Trigger)</f>
        <v>#VALUE!</v>
      </c>
      <c r="AY35" s="102">
        <f>_xll.qlIndexFixing($AZ$1,AU35,TRUE,Trigger)</f>
        <v>-1.757397149195954E-5</v>
      </c>
    </row>
    <row r="36" spans="1:51" s="38" customFormat="1" ht="11.25" customHeight="1" x14ac:dyDescent="0.2">
      <c r="A36" s="55" t="s">
        <v>146</v>
      </c>
      <c r="B36" s="183" t="s">
        <v>147</v>
      </c>
      <c r="C36" s="151" t="str">
        <f>_xll.qlIMMNextCode(C35,FALSE,Trigger)</f>
        <v>M6</v>
      </c>
      <c r="D36" s="189">
        <f>_xll.qlIMMdate(C36)</f>
        <v>42536</v>
      </c>
      <c r="E36" s="55" t="str">
        <f t="shared" si="11"/>
        <v>Euribor3M</v>
      </c>
      <c r="F36" s="186">
        <v>0</v>
      </c>
      <c r="G36" s="148" t="str">
        <f t="shared" si="12"/>
        <v>EUR3MFUTM6</v>
      </c>
      <c r="H36" s="183" t="str">
        <f>IFERROR(_xll.qlFuturesRateHelper(,G36,B36,D36,E36,F36,Permanent,Trigger,ObjectOverwrite),"--")</f>
        <v>--</v>
      </c>
      <c r="I36" s="55" t="b">
        <f t="shared" si="13"/>
        <v>0</v>
      </c>
      <c r="K36" s="55" t="str">
        <f t="shared" si="8"/>
        <v>FUT</v>
      </c>
      <c r="L36" s="171" t="str">
        <f t="shared" si="10"/>
        <v>Q6</v>
      </c>
      <c r="M36" s="55" t="str">
        <f t="shared" si="9"/>
        <v>--</v>
      </c>
      <c r="N36" s="55" t="b">
        <f t="shared" si="9"/>
        <v>0</v>
      </c>
      <c r="O36" s="55">
        <v>1</v>
      </c>
      <c r="P36" s="55">
        <v>1</v>
      </c>
      <c r="Q36" s="55" t="e">
        <v>#NUM!</v>
      </c>
      <c r="R36" s="55" t="e">
        <f>_xll.qlRateHelperQuoteName(Q36)</f>
        <v>#VALUE!</v>
      </c>
      <c r="S36" s="102" t="e">
        <f>_xll.qlRateHelperRate(Q36,Trigger)</f>
        <v>#VALUE!</v>
      </c>
      <c r="T36" s="174" t="str">
        <f>IFERROR(_xll.qlFuturesRateHelperConvexityAdjustment(Q36,Trigger),"--")</f>
        <v>--</v>
      </c>
      <c r="U36" s="56" t="e">
        <f>_xll.qlRateHelperEarliestDate(Q36,Trigger)</f>
        <v>#VALUE!</v>
      </c>
      <c r="V36" s="56" t="e">
        <f>_xll.qlRateHelperLatestDate(Q36,Trigger)</f>
        <v>#VALUE!</v>
      </c>
      <c r="W36" s="102" t="e">
        <v>#VALUE!</v>
      </c>
      <c r="AA36" s="106"/>
      <c r="AT36" s="55" t="s">
        <v>106</v>
      </c>
      <c r="AU36" s="56">
        <f>_xll.qlInterestRateIndexFixingDate(IborIndex&amp;Tenor,AV36,Trigger)</f>
        <v>42184</v>
      </c>
      <c r="AV36" s="56">
        <f>_xll.qlCalendarAdvance(Calendar,AV35,AT36,"f",,Trigger)</f>
        <v>42186</v>
      </c>
      <c r="AW36" s="56">
        <f>_xll.qlInterestRateIndexMaturity(IborIndex&amp;Tenor,AV36,Trigger)</f>
        <v>42278</v>
      </c>
      <c r="AX36" s="102" t="e">
        <f>_xll.qlIndexFixing($Z$5,AU36,TRUE,Trigger)</f>
        <v>#VALUE!</v>
      </c>
      <c r="AY36" s="102">
        <f>_xll.qlIndexFixing($AZ$1,AU36,TRUE,Trigger)</f>
        <v>1.0511336302582889E-4</v>
      </c>
    </row>
    <row r="37" spans="1:51" s="38" customFormat="1" ht="11.25" customHeight="1" x14ac:dyDescent="0.2">
      <c r="A37" s="55" t="s">
        <v>146</v>
      </c>
      <c r="B37" s="183" t="s">
        <v>147</v>
      </c>
      <c r="C37" s="151" t="str">
        <f>_xll.qlIMMNextCode(C36,FALSE,Trigger)</f>
        <v>N6</v>
      </c>
      <c r="D37" s="189">
        <f>_xll.qlIMMdate(C37)</f>
        <v>42571</v>
      </c>
      <c r="E37" s="55" t="str">
        <f t="shared" si="11"/>
        <v>Euribor3M</v>
      </c>
      <c r="F37" s="186">
        <v>0</v>
      </c>
      <c r="G37" s="148" t="str">
        <f t="shared" si="12"/>
        <v>EUR3MFUTN6</v>
      </c>
      <c r="H37" s="183" t="str">
        <f>IFERROR(_xll.qlFuturesRateHelper(,G37,B37,D37,E37,F37,Permanent,Trigger,ObjectOverwrite),"--")</f>
        <v>--</v>
      </c>
      <c r="I37" s="55" t="b">
        <f t="shared" si="13"/>
        <v>0</v>
      </c>
      <c r="K37" s="55" t="str">
        <f t="shared" si="8"/>
        <v>FUT</v>
      </c>
      <c r="L37" s="171" t="str">
        <f t="shared" si="10"/>
        <v>U6</v>
      </c>
      <c r="M37" s="55" t="str">
        <f t="shared" ref="M37:N43" si="14">H39</f>
        <v>--</v>
      </c>
      <c r="N37" s="55" t="b">
        <f t="shared" si="14"/>
        <v>0</v>
      </c>
      <c r="O37" s="55">
        <v>1</v>
      </c>
      <c r="P37" s="55">
        <v>1</v>
      </c>
      <c r="Q37" s="55" t="e">
        <v>#NUM!</v>
      </c>
      <c r="R37" s="55" t="e">
        <f>_xll.qlRateHelperQuoteName(Q37)</f>
        <v>#VALUE!</v>
      </c>
      <c r="S37" s="102" t="e">
        <f>_xll.qlRateHelperRate(Q37,Trigger)</f>
        <v>#VALUE!</v>
      </c>
      <c r="T37" s="174" t="str">
        <f>IFERROR(_xll.qlFuturesRateHelperConvexityAdjustment(Q37,Trigger),"--")</f>
        <v>--</v>
      </c>
      <c r="U37" s="56" t="e">
        <f>_xll.qlRateHelperEarliestDate(Q37,Trigger)</f>
        <v>#VALUE!</v>
      </c>
      <c r="V37" s="56" t="e">
        <f>_xll.qlRateHelperLatestDate(Q37,Trigger)</f>
        <v>#VALUE!</v>
      </c>
      <c r="W37" s="102" t="e">
        <v>#VALUE!</v>
      </c>
      <c r="AA37" s="106"/>
      <c r="AT37" s="55" t="s">
        <v>106</v>
      </c>
      <c r="AU37" s="56">
        <f>_xll.qlInterestRateIndexFixingDate(IborIndex&amp;Tenor,AV37,Trigger)</f>
        <v>42185</v>
      </c>
      <c r="AV37" s="56">
        <f>_xll.qlCalendarAdvance(Calendar,AV36,AT37,"f",,Trigger)</f>
        <v>42187</v>
      </c>
      <c r="AW37" s="56">
        <f>_xll.qlInterestRateIndexMaturity(IborIndex&amp;Tenor,AV37,Trigger)</f>
        <v>42279</v>
      </c>
      <c r="AX37" s="102" t="e">
        <f>_xll.qlIndexFixing($Z$5,AU37,TRUE,Trigger)</f>
        <v>#VALUE!</v>
      </c>
      <c r="AY37" s="102">
        <f>_xll.qlIndexFixing($AZ$1,AU37,TRUE,Trigger)</f>
        <v>1.0308600627204913E-4</v>
      </c>
    </row>
    <row r="38" spans="1:51" s="38" customFormat="1" ht="11.25" customHeight="1" x14ac:dyDescent="0.2">
      <c r="A38" s="55" t="s">
        <v>146</v>
      </c>
      <c r="B38" s="183" t="s">
        <v>147</v>
      </c>
      <c r="C38" s="151" t="str">
        <f>_xll.qlIMMNextCode(C37,FALSE,Trigger)</f>
        <v>Q6</v>
      </c>
      <c r="D38" s="189">
        <f>_xll.qlIMMdate(C38)</f>
        <v>42599</v>
      </c>
      <c r="E38" s="55" t="str">
        <f t="shared" si="11"/>
        <v>Euribor3M</v>
      </c>
      <c r="F38" s="186">
        <v>0</v>
      </c>
      <c r="G38" s="148" t="str">
        <f t="shared" si="12"/>
        <v>EUR3MFUTQ6</v>
      </c>
      <c r="H38" s="183" t="str">
        <f>IFERROR(_xll.qlFuturesRateHelper(,G38,B38,D38,E38,F38,Permanent,Trigger,ObjectOverwrite),"--")</f>
        <v>--</v>
      </c>
      <c r="I38" s="55" t="b">
        <f t="shared" si="13"/>
        <v>0</v>
      </c>
      <c r="K38" s="55" t="str">
        <f t="shared" si="8"/>
        <v>FUT</v>
      </c>
      <c r="L38" s="171" t="str">
        <f t="shared" si="10"/>
        <v>V6</v>
      </c>
      <c r="M38" s="55" t="str">
        <f t="shared" si="14"/>
        <v>--</v>
      </c>
      <c r="N38" s="55" t="b">
        <f t="shared" si="14"/>
        <v>0</v>
      </c>
      <c r="O38" s="55">
        <v>1</v>
      </c>
      <c r="P38" s="55">
        <v>1</v>
      </c>
      <c r="Q38" s="55" t="e">
        <v>#NUM!</v>
      </c>
      <c r="R38" s="55" t="e">
        <f>_xll.qlRateHelperQuoteName(Q38)</f>
        <v>#VALUE!</v>
      </c>
      <c r="S38" s="102" t="e">
        <f>_xll.qlRateHelperRate(Q38,Trigger)</f>
        <v>#VALUE!</v>
      </c>
      <c r="T38" s="174" t="str">
        <f>IFERROR(_xll.qlFuturesRateHelperConvexityAdjustment(Q38,Trigger),"--")</f>
        <v>--</v>
      </c>
      <c r="U38" s="56" t="e">
        <f>_xll.qlRateHelperEarliestDate(Q38,Trigger)</f>
        <v>#VALUE!</v>
      </c>
      <c r="V38" s="56" t="e">
        <f>_xll.qlRateHelperLatestDate(Q38,Trigger)</f>
        <v>#VALUE!</v>
      </c>
      <c r="W38" s="102" t="e">
        <v>#VALUE!</v>
      </c>
      <c r="AA38" s="106"/>
      <c r="AT38" s="55" t="s">
        <v>106</v>
      </c>
      <c r="AU38" s="56">
        <f>_xll.qlInterestRateIndexFixingDate(IborIndex&amp;Tenor,AV38,Trigger)</f>
        <v>42186</v>
      </c>
      <c r="AV38" s="56">
        <f>_xll.qlCalendarAdvance(Calendar,AV37,AT38,"f",,Trigger)</f>
        <v>42188</v>
      </c>
      <c r="AW38" s="56">
        <f>_xll.qlInterestRateIndexMaturity(IborIndex&amp;Tenor,AV38,Trigger)</f>
        <v>42282</v>
      </c>
      <c r="AX38" s="102" t="e">
        <f>_xll.qlIndexFixing($Z$5,AU38,TRUE,Trigger)</f>
        <v>#VALUE!</v>
      </c>
      <c r="AY38" s="102">
        <f>_xll.qlIndexFixing($AZ$1,AU38,TRUE,Trigger)</f>
        <v>9.3453529854256053E-5</v>
      </c>
    </row>
    <row r="39" spans="1:51" s="38" customFormat="1" ht="11.25" customHeight="1" x14ac:dyDescent="0.2">
      <c r="A39" s="55" t="s">
        <v>146</v>
      </c>
      <c r="B39" s="183" t="s">
        <v>147</v>
      </c>
      <c r="C39" s="151" t="str">
        <f>_xll.qlIMMNextCode(C38,FALSE,Trigger)</f>
        <v>U6</v>
      </c>
      <c r="D39" s="189">
        <f>_xll.qlIMMdate(C39)</f>
        <v>42634</v>
      </c>
      <c r="E39" s="55" t="str">
        <f t="shared" si="11"/>
        <v>Euribor3M</v>
      </c>
      <c r="F39" s="186">
        <v>0</v>
      </c>
      <c r="G39" s="148" t="str">
        <f t="shared" si="12"/>
        <v>EUR3MFUTU6</v>
      </c>
      <c r="H39" s="183" t="str">
        <f>IFERROR(_xll.qlFuturesRateHelper(,G39,B39,D39,E39,F39,Permanent,Trigger,ObjectOverwrite),"--")</f>
        <v>--</v>
      </c>
      <c r="I39" s="55" t="b">
        <f t="shared" si="13"/>
        <v>0</v>
      </c>
      <c r="K39" s="55" t="str">
        <f t="shared" si="8"/>
        <v>FUT</v>
      </c>
      <c r="L39" s="171" t="str">
        <f t="shared" si="10"/>
        <v>X6</v>
      </c>
      <c r="M39" s="55" t="str">
        <f t="shared" si="14"/>
        <v>--</v>
      </c>
      <c r="N39" s="55" t="b">
        <f t="shared" si="14"/>
        <v>0</v>
      </c>
      <c r="O39" s="55">
        <v>1</v>
      </c>
      <c r="P39" s="55">
        <v>1</v>
      </c>
      <c r="Q39" s="55" t="e">
        <v>#NUM!</v>
      </c>
      <c r="R39" s="55" t="e">
        <f>_xll.qlRateHelperQuoteName(Q39)</f>
        <v>#VALUE!</v>
      </c>
      <c r="S39" s="102" t="e">
        <f>_xll.qlRateHelperRate(Q39,Trigger)</f>
        <v>#VALUE!</v>
      </c>
      <c r="T39" s="174" t="str">
        <f>IFERROR(_xll.qlFuturesRateHelperConvexityAdjustment(Q39,Trigger),"--")</f>
        <v>--</v>
      </c>
      <c r="U39" s="56" t="e">
        <f>_xll.qlRateHelperEarliestDate(Q39,Trigger)</f>
        <v>#VALUE!</v>
      </c>
      <c r="V39" s="56" t="e">
        <f>_xll.qlRateHelperLatestDate(Q39,Trigger)</f>
        <v>#VALUE!</v>
      </c>
      <c r="W39" s="102" t="e">
        <v>#VALUE!</v>
      </c>
      <c r="AA39" s="106"/>
      <c r="AT39" s="55" t="s">
        <v>106</v>
      </c>
      <c r="AU39" s="56">
        <f>_xll.qlInterestRateIndexFixingDate(IborIndex&amp;Tenor,AV39,Trigger)</f>
        <v>42187</v>
      </c>
      <c r="AV39" s="56">
        <f>_xll.qlCalendarAdvance(Calendar,AV38,AT39,"f",,Trigger)</f>
        <v>42191</v>
      </c>
      <c r="AW39" s="56">
        <f>_xll.qlInterestRateIndexMaturity(IborIndex&amp;Tenor,AV39,Trigger)</f>
        <v>42283</v>
      </c>
      <c r="AX39" s="102" t="e">
        <f>_xll.qlIndexFixing($Z$5,AU39,TRUE,Trigger)</f>
        <v>#VALUE!</v>
      </c>
      <c r="AY39" s="102">
        <f>_xll.qlIndexFixing($AZ$1,AU39,TRUE,Trigger)</f>
        <v>9.2600518892815855E-5</v>
      </c>
    </row>
    <row r="40" spans="1:51" s="38" customFormat="1" ht="11.25" customHeight="1" x14ac:dyDescent="0.2">
      <c r="A40" s="55" t="s">
        <v>146</v>
      </c>
      <c r="B40" s="183" t="s">
        <v>147</v>
      </c>
      <c r="C40" s="151" t="str">
        <f>_xll.qlIMMNextCode(C39,FALSE,Trigger)</f>
        <v>V6</v>
      </c>
      <c r="D40" s="189">
        <f>_xll.qlIMMdate(C40)</f>
        <v>42662</v>
      </c>
      <c r="E40" s="55" t="str">
        <f t="shared" si="11"/>
        <v>Euribor3M</v>
      </c>
      <c r="F40" s="186">
        <v>0</v>
      </c>
      <c r="G40" s="148" t="str">
        <f t="shared" si="12"/>
        <v>EUR3MFUTV6</v>
      </c>
      <c r="H40" s="183" t="str">
        <f>IFERROR(_xll.qlFuturesRateHelper(,G40,B40,D40,E40,F40,Permanent,Trigger,ObjectOverwrite),"--")</f>
        <v>--</v>
      </c>
      <c r="I40" s="55" t="b">
        <f t="shared" si="13"/>
        <v>0</v>
      </c>
      <c r="K40" s="55" t="str">
        <f t="shared" si="8"/>
        <v>FUT</v>
      </c>
      <c r="L40" s="171" t="str">
        <f t="shared" si="10"/>
        <v>Z6</v>
      </c>
      <c r="M40" s="55" t="str">
        <f t="shared" si="14"/>
        <v>--</v>
      </c>
      <c r="N40" s="55" t="b">
        <f t="shared" si="14"/>
        <v>0</v>
      </c>
      <c r="O40" s="55">
        <v>1</v>
      </c>
      <c r="P40" s="55">
        <v>1</v>
      </c>
      <c r="Q40" s="55" t="e">
        <v>#NUM!</v>
      </c>
      <c r="R40" s="55" t="e">
        <f>_xll.qlRateHelperQuoteName(Q40)</f>
        <v>#VALUE!</v>
      </c>
      <c r="S40" s="102" t="e">
        <f>_xll.qlRateHelperRate(Q40,Trigger)</f>
        <v>#VALUE!</v>
      </c>
      <c r="T40" s="174" t="str">
        <f>IFERROR(_xll.qlFuturesRateHelperConvexityAdjustment(Q40,Trigger),"--")</f>
        <v>--</v>
      </c>
      <c r="U40" s="56" t="e">
        <f>_xll.qlRateHelperEarliestDate(Q40,Trigger)</f>
        <v>#VALUE!</v>
      </c>
      <c r="V40" s="56" t="e">
        <f>_xll.qlRateHelperLatestDate(Q40,Trigger)</f>
        <v>#VALUE!</v>
      </c>
      <c r="W40" s="102" t="e">
        <v>#VALUE!</v>
      </c>
      <c r="AA40" s="106"/>
      <c r="AT40" s="55" t="s">
        <v>106</v>
      </c>
      <c r="AU40" s="56">
        <f>_xll.qlInterestRateIndexFixingDate(IborIndex&amp;Tenor,AV40,Trigger)</f>
        <v>42188</v>
      </c>
      <c r="AV40" s="56">
        <f>_xll.qlCalendarAdvance(Calendar,AV39,AT40,"f",,Trigger)</f>
        <v>42192</v>
      </c>
      <c r="AW40" s="56">
        <f>_xll.qlInterestRateIndexMaturity(IborIndex&amp;Tenor,AV40,Trigger)</f>
        <v>42284</v>
      </c>
      <c r="AX40" s="102" t="e">
        <f>_xll.qlIndexFixing($Z$5,AU40,TRUE,Trigger)</f>
        <v>#VALUE!</v>
      </c>
      <c r="AY40" s="102">
        <f>_xll.qlIndexFixing($AZ$1,AU40,TRUE,Trigger)</f>
        <v>8.9497881836846275E-5</v>
      </c>
    </row>
    <row r="41" spans="1:51" s="38" customFormat="1" ht="11.25" customHeight="1" x14ac:dyDescent="0.2">
      <c r="A41" s="55" t="s">
        <v>146</v>
      </c>
      <c r="B41" s="183" t="s">
        <v>147</v>
      </c>
      <c r="C41" s="151" t="str">
        <f>_xll.qlIMMNextCode(C40,FALSE,Trigger)</f>
        <v>X6</v>
      </c>
      <c r="D41" s="189">
        <f>_xll.qlIMMdate(C41)</f>
        <v>42690</v>
      </c>
      <c r="E41" s="55" t="str">
        <f t="shared" si="11"/>
        <v>Euribor3M</v>
      </c>
      <c r="F41" s="186">
        <v>0</v>
      </c>
      <c r="G41" s="148" t="str">
        <f t="shared" si="12"/>
        <v>EUR3MFUTX6</v>
      </c>
      <c r="H41" s="183" t="str">
        <f>IFERROR(_xll.qlFuturesRateHelper(,G41,B41,D41,E41,F41,Permanent,Trigger,ObjectOverwrite),"--")</f>
        <v>--</v>
      </c>
      <c r="I41" s="55" t="b">
        <f t="shared" si="13"/>
        <v>0</v>
      </c>
      <c r="K41" s="55" t="str">
        <f t="shared" si="8"/>
        <v>FUT</v>
      </c>
      <c r="L41" s="171" t="str">
        <f t="shared" si="10"/>
        <v>F7</v>
      </c>
      <c r="M41" s="55" t="str">
        <f t="shared" si="14"/>
        <v>--</v>
      </c>
      <c r="N41" s="55" t="b">
        <f t="shared" si="14"/>
        <v>0</v>
      </c>
      <c r="O41" s="55">
        <v>1</v>
      </c>
      <c r="P41" s="55">
        <v>1</v>
      </c>
      <c r="Q41" s="55" t="e">
        <v>#NUM!</v>
      </c>
      <c r="R41" s="55" t="e">
        <f>_xll.qlRateHelperQuoteName(Q41)</f>
        <v>#VALUE!</v>
      </c>
      <c r="S41" s="102" t="e">
        <f>_xll.qlRateHelperRate(Q41,Trigger)</f>
        <v>#VALUE!</v>
      </c>
      <c r="T41" s="174" t="str">
        <f>IFERROR(_xll.qlFuturesRateHelperConvexityAdjustment(Q41,Trigger),"--")</f>
        <v>--</v>
      </c>
      <c r="U41" s="56" t="e">
        <f>_xll.qlRateHelperEarliestDate(Q41,Trigger)</f>
        <v>#VALUE!</v>
      </c>
      <c r="V41" s="56" t="e">
        <f>_xll.qlRateHelperLatestDate(Q41,Trigger)</f>
        <v>#VALUE!</v>
      </c>
      <c r="W41" s="102" t="e">
        <v>#VALUE!</v>
      </c>
      <c r="AA41" s="106"/>
      <c r="AT41" s="55" t="s">
        <v>106</v>
      </c>
      <c r="AU41" s="56">
        <f>_xll.qlInterestRateIndexFixingDate(IborIndex&amp;Tenor,AV41,Trigger)</f>
        <v>42191</v>
      </c>
      <c r="AV41" s="56">
        <f>_xll.qlCalendarAdvance(Calendar,AV40,AT41,"f",,Trigger)</f>
        <v>42193</v>
      </c>
      <c r="AW41" s="56">
        <f>_xll.qlInterestRateIndexMaturity(IborIndex&amp;Tenor,AV41,Trigger)</f>
        <v>42285</v>
      </c>
      <c r="AX41" s="102" t="e">
        <f>_xll.qlIndexFixing($Z$5,AU41,TRUE,Trigger)</f>
        <v>#VALUE!</v>
      </c>
      <c r="AY41" s="102">
        <f>_xll.qlIndexFixing($AZ$1,AU41,TRUE,Trigger)</f>
        <v>8.6254034150731144E-5</v>
      </c>
    </row>
    <row r="42" spans="1:51" s="38" customFormat="1" ht="11.25" customHeight="1" x14ac:dyDescent="0.2">
      <c r="A42" s="55" t="s">
        <v>146</v>
      </c>
      <c r="B42" s="183" t="s">
        <v>147</v>
      </c>
      <c r="C42" s="151" t="str">
        <f>_xll.qlIMMNextCode(C41,FALSE,Trigger)</f>
        <v>Z6</v>
      </c>
      <c r="D42" s="189">
        <f>_xll.qlIMMdate(C42)</f>
        <v>42725</v>
      </c>
      <c r="E42" s="55" t="str">
        <f t="shared" si="11"/>
        <v>Euribor3M</v>
      </c>
      <c r="F42" s="186">
        <v>0</v>
      </c>
      <c r="G42" s="148" t="str">
        <f t="shared" si="12"/>
        <v>EUR3MFUTZ6</v>
      </c>
      <c r="H42" s="183" t="str">
        <f>IFERROR(_xll.qlFuturesRateHelper(,G42,B42,D42,E42,F42,Permanent,Trigger,ObjectOverwrite),"--")</f>
        <v>--</v>
      </c>
      <c r="I42" s="55" t="b">
        <f t="shared" si="13"/>
        <v>0</v>
      </c>
      <c r="K42" s="55" t="str">
        <f t="shared" si="8"/>
        <v>FUT</v>
      </c>
      <c r="L42" s="171" t="str">
        <f t="shared" si="10"/>
        <v>G7</v>
      </c>
      <c r="M42" s="55" t="str">
        <f t="shared" si="14"/>
        <v>--</v>
      </c>
      <c r="N42" s="55" t="b">
        <f t="shared" si="14"/>
        <v>0</v>
      </c>
      <c r="O42" s="55">
        <v>1</v>
      </c>
      <c r="P42" s="55">
        <v>1</v>
      </c>
      <c r="Q42" s="55" t="e">
        <v>#NUM!</v>
      </c>
      <c r="R42" s="55" t="e">
        <f>_xll.qlRateHelperQuoteName(Q42)</f>
        <v>#VALUE!</v>
      </c>
      <c r="S42" s="102" t="e">
        <f>_xll.qlRateHelperRate(Q42,Trigger)</f>
        <v>#VALUE!</v>
      </c>
      <c r="T42" s="174" t="str">
        <f>IFERROR(_xll.qlFuturesRateHelperConvexityAdjustment(Q42,Trigger),"--")</f>
        <v>--</v>
      </c>
      <c r="U42" s="56" t="e">
        <f>_xll.qlRateHelperEarliestDate(Q42,Trigger)</f>
        <v>#VALUE!</v>
      </c>
      <c r="V42" s="56" t="e">
        <f>_xll.qlRateHelperLatestDate(Q42,Trigger)</f>
        <v>#VALUE!</v>
      </c>
      <c r="W42" s="102" t="e">
        <v>#VALUE!</v>
      </c>
      <c r="AA42" s="106"/>
      <c r="AT42" s="55" t="s">
        <v>106</v>
      </c>
      <c r="AU42" s="56">
        <f>_xll.qlInterestRateIndexFixingDate(IborIndex&amp;Tenor,AV42,Trigger)</f>
        <v>42192</v>
      </c>
      <c r="AV42" s="56">
        <f>_xll.qlCalendarAdvance(Calendar,AV41,AT42,"f",,Trigger)</f>
        <v>42194</v>
      </c>
      <c r="AW42" s="56">
        <f>_xll.qlInterestRateIndexMaturity(IborIndex&amp;Tenor,AV42,Trigger)</f>
        <v>42286</v>
      </c>
      <c r="AX42" s="102" t="e">
        <f>_xll.qlIndexFixing($Z$5,AU42,TRUE,Trigger)</f>
        <v>#VALUE!</v>
      </c>
      <c r="AY42" s="102">
        <f>_xll.qlIndexFixing($AZ$1,AU42,TRUE,Trigger)</f>
        <v>8.2897721260509911E-5</v>
      </c>
    </row>
    <row r="43" spans="1:51" s="38" customFormat="1" ht="11.25" customHeight="1" x14ac:dyDescent="0.2">
      <c r="A43" s="55" t="s">
        <v>146</v>
      </c>
      <c r="B43" s="183" t="s">
        <v>147</v>
      </c>
      <c r="C43" s="151" t="str">
        <f>_xll.qlIMMNextCode(C42,FALSE,Trigger)</f>
        <v>F7</v>
      </c>
      <c r="D43" s="189">
        <f>_xll.qlIMMdate(C43)</f>
        <v>42753</v>
      </c>
      <c r="E43" s="55" t="str">
        <f t="shared" si="11"/>
        <v>Euribor3M</v>
      </c>
      <c r="F43" s="186">
        <v>0</v>
      </c>
      <c r="G43" s="148" t="str">
        <f t="shared" si="12"/>
        <v>EUR3MFUTF7</v>
      </c>
      <c r="H43" s="183" t="str">
        <f>IFERROR(_xll.qlFuturesRateHelper(,G43,B43,D43,E43,F43,Permanent,Trigger,ObjectOverwrite),"--")</f>
        <v>--</v>
      </c>
      <c r="I43" s="55" t="b">
        <f t="shared" si="13"/>
        <v>0</v>
      </c>
      <c r="K43" s="55" t="str">
        <f t="shared" si="8"/>
        <v>FUT</v>
      </c>
      <c r="L43" s="171" t="str">
        <f t="shared" si="10"/>
        <v>H7</v>
      </c>
      <c r="M43" s="55" t="str">
        <f t="shared" si="14"/>
        <v>--</v>
      </c>
      <c r="N43" s="55" t="b">
        <f t="shared" si="14"/>
        <v>0</v>
      </c>
      <c r="O43" s="55">
        <v>1</v>
      </c>
      <c r="P43" s="55">
        <v>1</v>
      </c>
      <c r="Q43" s="55" t="e">
        <v>#NUM!</v>
      </c>
      <c r="R43" s="55" t="e">
        <f>_xll.qlRateHelperQuoteName(Q43)</f>
        <v>#VALUE!</v>
      </c>
      <c r="S43" s="102" t="e">
        <f>_xll.qlRateHelperRate(Q43,Trigger)</f>
        <v>#VALUE!</v>
      </c>
      <c r="T43" s="174" t="str">
        <f>IFERROR(_xll.qlFuturesRateHelperConvexityAdjustment(Q43,Trigger),"--")</f>
        <v>--</v>
      </c>
      <c r="U43" s="56" t="e">
        <f>_xll.qlRateHelperEarliestDate(Q43,Trigger)</f>
        <v>#VALUE!</v>
      </c>
      <c r="V43" s="56" t="e">
        <f>_xll.qlRateHelperLatestDate(Q43,Trigger)</f>
        <v>#VALUE!</v>
      </c>
      <c r="W43" s="102" t="e">
        <v>#VALUE!</v>
      </c>
      <c r="AA43" s="106"/>
      <c r="AT43" s="55" t="s">
        <v>106</v>
      </c>
      <c r="AU43" s="56">
        <f>_xll.qlInterestRateIndexFixingDate(IborIndex&amp;Tenor,AV43,Trigger)</f>
        <v>42193</v>
      </c>
      <c r="AV43" s="56">
        <f>_xll.qlCalendarAdvance(Calendar,AV42,AT43,"f",,Trigger)</f>
        <v>42195</v>
      </c>
      <c r="AW43" s="56">
        <f>_xll.qlInterestRateIndexMaturity(IborIndex&amp;Tenor,AV43,Trigger)</f>
        <v>42289</v>
      </c>
      <c r="AX43" s="102" t="e">
        <f>_xll.qlIndexFixing($Z$5,AU43,TRUE,Trigger)</f>
        <v>#VALUE!</v>
      </c>
      <c r="AY43" s="102">
        <f>_xll.qlIndexFixing($AZ$1,AU43,TRUE,Trigger)</f>
        <v>7.1694909405879603E-5</v>
      </c>
    </row>
    <row r="44" spans="1:51" s="38" customFormat="1" ht="11.25" customHeight="1" x14ac:dyDescent="0.2">
      <c r="A44" s="55" t="s">
        <v>146</v>
      </c>
      <c r="B44" s="183" t="s">
        <v>147</v>
      </c>
      <c r="C44" s="151" t="str">
        <f>_xll.qlIMMNextCode(C43,FALSE,Trigger)</f>
        <v>G7</v>
      </c>
      <c r="D44" s="189">
        <f>_xll.qlIMMdate(C44)</f>
        <v>42781</v>
      </c>
      <c r="E44" s="55" t="str">
        <f t="shared" si="11"/>
        <v>Euribor3M</v>
      </c>
      <c r="F44" s="186">
        <v>0</v>
      </c>
      <c r="G44" s="148" t="str">
        <f t="shared" si="12"/>
        <v>EUR3MFUTG7</v>
      </c>
      <c r="H44" s="183" t="str">
        <f>IFERROR(_xll.qlFuturesRateHelper(,G44,B44,D44,E44,F44,Permanent,Trigger,ObjectOverwrite),"--")</f>
        <v>--</v>
      </c>
      <c r="I44" s="55" t="b">
        <f t="shared" si="13"/>
        <v>0</v>
      </c>
      <c r="K44" s="170" t="str">
        <f t="shared" ref="K44:K77" si="15">A50</f>
        <v>SW</v>
      </c>
      <c r="L44" s="170" t="str">
        <f t="shared" ref="L44:L77" si="16">B50</f>
        <v>2Y</v>
      </c>
      <c r="M44" s="170" t="str">
        <f t="shared" ref="M44:M77" si="17">H50</f>
        <v>--</v>
      </c>
      <c r="N44" s="170" t="b">
        <f t="shared" ref="N44:N77" si="18">I50</f>
        <v>0</v>
      </c>
      <c r="O44" s="172">
        <v>1</v>
      </c>
      <c r="P44" s="172">
        <v>1</v>
      </c>
      <c r="Q44" s="55" t="e">
        <v>#NUM!</v>
      </c>
      <c r="R44" s="55" t="e">
        <f>_xll.qlRateHelperQuoteName(Q44)</f>
        <v>#VALUE!</v>
      </c>
      <c r="S44" s="102" t="e">
        <f>_xll.qlRateHelperRate(Q44,Trigger)</f>
        <v>#VALUE!</v>
      </c>
      <c r="T44" s="174" t="str">
        <f>IFERROR(_xll.qlFuturesRateHelperConvexityAdjustment(Q44,Trigger),"--")</f>
        <v>--</v>
      </c>
      <c r="U44" s="56" t="e">
        <f>_xll.qlRateHelperEarliestDate(Q44,Trigger)</f>
        <v>#VALUE!</v>
      </c>
      <c r="V44" s="56" t="e">
        <f>_xll.qlRateHelperLatestDate(Q44,Trigger)</f>
        <v>#VALUE!</v>
      </c>
      <c r="W44" s="102" t="e">
        <v>#VALUE!</v>
      </c>
      <c r="AA44" s="106"/>
      <c r="AT44" s="55" t="s">
        <v>106</v>
      </c>
      <c r="AU44" s="56">
        <f>_xll.qlInterestRateIndexFixingDate(IborIndex&amp;Tenor,AV44,Trigger)</f>
        <v>42194</v>
      </c>
      <c r="AV44" s="56">
        <f>_xll.qlCalendarAdvance(Calendar,AV43,AT44,"f",,Trigger)</f>
        <v>42198</v>
      </c>
      <c r="AW44" s="56">
        <f>_xll.qlInterestRateIndexMaturity(IborIndex&amp;Tenor,AV44,Trigger)</f>
        <v>42290</v>
      </c>
      <c r="AX44" s="102" t="e">
        <f>_xll.qlIndexFixing($Z$5,AU44,TRUE,Trigger)</f>
        <v>#VALUE!</v>
      </c>
      <c r="AY44" s="102">
        <f>_xll.qlIndexFixing($AZ$1,AU44,TRUE,Trigger)</f>
        <v>6.8984679021340568E-5</v>
      </c>
    </row>
    <row r="45" spans="1:51" s="38" customFormat="1" ht="11.25" customHeight="1" x14ac:dyDescent="0.2">
      <c r="A45" s="55" t="s">
        <v>146</v>
      </c>
      <c r="B45" s="183" t="s">
        <v>147</v>
      </c>
      <c r="C45" s="151" t="str">
        <f>_xll.qlIMMNextCode(C44,FALSE,Trigger)</f>
        <v>H7</v>
      </c>
      <c r="D45" s="189">
        <f>_xll.qlIMMdate(C45)</f>
        <v>42809</v>
      </c>
      <c r="E45" s="55" t="str">
        <f t="shared" si="11"/>
        <v>Euribor3M</v>
      </c>
      <c r="F45" s="186">
        <v>0</v>
      </c>
      <c r="G45" s="148" t="str">
        <f t="shared" si="12"/>
        <v>EUR3MFUTH7</v>
      </c>
      <c r="H45" s="183" t="str">
        <f>IFERROR(_xll.qlFuturesRateHelper(,G45,B45,D45,E45,F45,Permanent,Trigger,ObjectOverwrite),"--")</f>
        <v>--</v>
      </c>
      <c r="I45" s="55" t="b">
        <f t="shared" si="13"/>
        <v>0</v>
      </c>
      <c r="K45" s="171" t="str">
        <f t="shared" si="15"/>
        <v>SW</v>
      </c>
      <c r="L45" s="171" t="str">
        <f t="shared" si="16"/>
        <v>3Y</v>
      </c>
      <c r="M45" s="171" t="str">
        <f t="shared" si="17"/>
        <v>--</v>
      </c>
      <c r="N45" s="171" t="b">
        <f t="shared" si="18"/>
        <v>0</v>
      </c>
      <c r="O45" s="173">
        <v>1</v>
      </c>
      <c r="P45" s="173">
        <v>1</v>
      </c>
      <c r="Q45" s="55" t="e">
        <v>#NUM!</v>
      </c>
      <c r="R45" s="55" t="e">
        <f>_xll.qlRateHelperQuoteName(Q45)</f>
        <v>#VALUE!</v>
      </c>
      <c r="S45" s="102" t="e">
        <f>_xll.qlRateHelperRate(Q45,Trigger)</f>
        <v>#VALUE!</v>
      </c>
      <c r="T45" s="174" t="str">
        <f>IFERROR(_xll.qlFuturesRateHelperConvexityAdjustment(Q45,Trigger),"--")</f>
        <v>--</v>
      </c>
      <c r="U45" s="56" t="e">
        <f>_xll.qlRateHelperEarliestDate(Q45,Trigger)</f>
        <v>#VALUE!</v>
      </c>
      <c r="V45" s="56" t="e">
        <f>_xll.qlRateHelperLatestDate(Q45,Trigger)</f>
        <v>#VALUE!</v>
      </c>
      <c r="W45" s="102" t="e">
        <v>#VALUE!</v>
      </c>
      <c r="AA45" s="106"/>
      <c r="AT45" s="55" t="s">
        <v>106</v>
      </c>
      <c r="AU45" s="56">
        <f>_xll.qlInterestRateIndexFixingDate(IborIndex&amp;Tenor,AV45,Trigger)</f>
        <v>42195</v>
      </c>
      <c r="AV45" s="56">
        <f>_xll.qlCalendarAdvance(Calendar,AV44,AT45,"f",,Trigger)</f>
        <v>42199</v>
      </c>
      <c r="AW45" s="56">
        <f>_xll.qlInterestRateIndexMaturity(IborIndex&amp;Tenor,AV45,Trigger)</f>
        <v>42291</v>
      </c>
      <c r="AX45" s="102" t="e">
        <f>_xll.qlIndexFixing($Z$5,AU45,TRUE,Trigger)</f>
        <v>#VALUE!</v>
      </c>
      <c r="AY45" s="102">
        <f>_xll.qlIndexFixing($AZ$1,AU45,TRUE,Trigger)</f>
        <v>6.5559174132901404E-5</v>
      </c>
    </row>
    <row r="46" spans="1:51" s="38" customFormat="1" ht="11.25" customHeight="1" x14ac:dyDescent="0.2">
      <c r="A46" s="62" t="s">
        <v>146</v>
      </c>
      <c r="B46" s="184" t="s">
        <v>147</v>
      </c>
      <c r="C46" s="152" t="str">
        <f>_xll.qlIMMNextCode(C45,FALSE,Trigger)</f>
        <v>J7</v>
      </c>
      <c r="D46" s="190">
        <f>_xll.qlIMMdate(C46)</f>
        <v>42844</v>
      </c>
      <c r="E46" s="62" t="str">
        <f t="shared" si="11"/>
        <v>Euribor3M</v>
      </c>
      <c r="F46" s="187">
        <v>0</v>
      </c>
      <c r="G46" s="149" t="str">
        <f t="shared" si="12"/>
        <v>EUR3MFUTJ7</v>
      </c>
      <c r="H46" s="184" t="str">
        <f>IFERROR(_xll.qlFuturesRateHelper(,G46,B46,D46,E46,F46,Permanent,Trigger,ObjectOverwrite),"--")</f>
        <v>--</v>
      </c>
      <c r="I46" s="62" t="b">
        <f t="shared" si="13"/>
        <v>0</v>
      </c>
      <c r="K46" s="171" t="str">
        <f t="shared" si="15"/>
        <v>SW</v>
      </c>
      <c r="L46" s="171" t="str">
        <f t="shared" si="16"/>
        <v>4Y</v>
      </c>
      <c r="M46" s="171" t="str">
        <f t="shared" si="17"/>
        <v>--</v>
      </c>
      <c r="N46" s="171" t="b">
        <f t="shared" si="18"/>
        <v>0</v>
      </c>
      <c r="O46" s="173">
        <v>1</v>
      </c>
      <c r="P46" s="173">
        <v>1</v>
      </c>
      <c r="Q46" s="55" t="e">
        <v>#NUM!</v>
      </c>
      <c r="R46" s="55" t="e">
        <f>_xll.qlRateHelperQuoteName(Q46)</f>
        <v>#VALUE!</v>
      </c>
      <c r="S46" s="102" t="e">
        <f>_xll.qlRateHelperRate(Q46,Trigger)</f>
        <v>#VALUE!</v>
      </c>
      <c r="T46" s="174" t="str">
        <f>IFERROR(_xll.qlFuturesRateHelperConvexityAdjustment(Q46,Trigger),"--")</f>
        <v>--</v>
      </c>
      <c r="U46" s="56" t="e">
        <f>_xll.qlRateHelperEarliestDate(Q46,Trigger)</f>
        <v>#VALUE!</v>
      </c>
      <c r="V46" s="56" t="e">
        <f>_xll.qlRateHelperLatestDate(Q46,Trigger)</f>
        <v>#VALUE!</v>
      </c>
      <c r="W46" s="102" t="e">
        <v>#VALUE!</v>
      </c>
      <c r="AA46" s="106"/>
      <c r="AT46" s="55" t="s">
        <v>106</v>
      </c>
      <c r="AU46" s="56">
        <f>_xll.qlInterestRateIndexFixingDate(IborIndex&amp;Tenor,AV46,Trigger)</f>
        <v>42198</v>
      </c>
      <c r="AV46" s="56">
        <f>_xll.qlCalendarAdvance(Calendar,AV45,AT46,"f",,Trigger)</f>
        <v>42200</v>
      </c>
      <c r="AW46" s="56">
        <f>_xll.qlInterestRateIndexMaturity(IborIndex&amp;Tenor,AV46,Trigger)</f>
        <v>42292</v>
      </c>
      <c r="AX46" s="102" t="e">
        <f>_xll.qlIndexFixing($Z$5,AU46,TRUE,Trigger)</f>
        <v>#VALUE!</v>
      </c>
      <c r="AY46" s="102">
        <f>_xll.qlIndexFixing($AZ$1,AU46,TRUE,Trigger)</f>
        <v>6.2150589115184118E-5</v>
      </c>
    </row>
    <row r="47" spans="1:51" s="38" customFormat="1" ht="11.25" customHeight="1" x14ac:dyDescent="0.2">
      <c r="D47" s="179"/>
      <c r="H47" s="179"/>
      <c r="K47" s="171" t="str">
        <f t="shared" si="15"/>
        <v>SW</v>
      </c>
      <c r="L47" s="171" t="str">
        <f t="shared" si="16"/>
        <v>5Y</v>
      </c>
      <c r="M47" s="171" t="str">
        <f t="shared" si="17"/>
        <v>--</v>
      </c>
      <c r="N47" s="171" t="b">
        <f t="shared" si="18"/>
        <v>0</v>
      </c>
      <c r="O47" s="173">
        <v>1</v>
      </c>
      <c r="P47" s="173">
        <v>1</v>
      </c>
      <c r="Q47" s="55" t="e">
        <v>#NUM!</v>
      </c>
      <c r="R47" s="55" t="e">
        <f>_xll.qlRateHelperQuoteName(Q47)</f>
        <v>#VALUE!</v>
      </c>
      <c r="S47" s="102" t="e">
        <f>_xll.qlRateHelperRate(Q47,Trigger)</f>
        <v>#VALUE!</v>
      </c>
      <c r="T47" s="174" t="str">
        <f>IFERROR(_xll.qlFuturesRateHelperConvexityAdjustment(Q47,Trigger),"--")</f>
        <v>--</v>
      </c>
      <c r="U47" s="56" t="e">
        <f>_xll.qlRateHelperEarliestDate(Q47,Trigger)</f>
        <v>#VALUE!</v>
      </c>
      <c r="V47" s="56" t="e">
        <f>_xll.qlRateHelperLatestDate(Q47,Trigger)</f>
        <v>#VALUE!</v>
      </c>
      <c r="W47" s="102" t="e">
        <v>#VALUE!</v>
      </c>
      <c r="AA47" s="106"/>
      <c r="AT47" s="55" t="s">
        <v>106</v>
      </c>
      <c r="AU47" s="56">
        <f>_xll.qlInterestRateIndexFixingDate(IborIndex&amp;Tenor,AV47,Trigger)</f>
        <v>42199</v>
      </c>
      <c r="AV47" s="56">
        <f>_xll.qlCalendarAdvance(Calendar,AV46,AT47,"f",,Trigger)</f>
        <v>42201</v>
      </c>
      <c r="AW47" s="56">
        <f>_xll.qlInterestRateIndexMaturity(IborIndex&amp;Tenor,AV47,Trigger)</f>
        <v>42293</v>
      </c>
      <c r="AX47" s="102" t="e">
        <f>_xll.qlIndexFixing($Z$5,AU47,TRUE,Trigger)</f>
        <v>#VALUE!</v>
      </c>
      <c r="AY47" s="102">
        <f>_xll.qlIndexFixing($AZ$1,AU47,TRUE,Trigger)</f>
        <v>5.8694396806314096E-5</v>
      </c>
    </row>
    <row r="48" spans="1:51" s="38" customFormat="1" ht="11.25" customHeight="1" x14ac:dyDescent="0.2">
      <c r="A48" s="46"/>
      <c r="B48" s="46"/>
      <c r="C48" s="46"/>
      <c r="D48" s="178"/>
      <c r="E48" s="46"/>
      <c r="F48" s="44"/>
      <c r="G48" s="17" t="s">
        <v>4</v>
      </c>
      <c r="H48" s="234" t="str">
        <f>_xll.qlEuribor(,Tenor,,,Trigger)</f>
        <v>obj_00809#0001</v>
      </c>
      <c r="K48" s="171" t="str">
        <f t="shared" si="15"/>
        <v>SW</v>
      </c>
      <c r="L48" s="171" t="str">
        <f t="shared" si="16"/>
        <v>6Y</v>
      </c>
      <c r="M48" s="171" t="str">
        <f t="shared" si="17"/>
        <v>--</v>
      </c>
      <c r="N48" s="171" t="b">
        <f t="shared" si="18"/>
        <v>0</v>
      </c>
      <c r="O48" s="173">
        <v>1</v>
      </c>
      <c r="P48" s="173">
        <v>1</v>
      </c>
      <c r="Q48" s="55" t="e">
        <v>#NUM!</v>
      </c>
      <c r="R48" s="55" t="e">
        <f>_xll.qlRateHelperQuoteName(Q48)</f>
        <v>#VALUE!</v>
      </c>
      <c r="S48" s="102" t="e">
        <f>_xll.qlRateHelperRate(Q48,Trigger)</f>
        <v>#VALUE!</v>
      </c>
      <c r="T48" s="174" t="str">
        <f>IFERROR(_xll.qlFuturesRateHelperConvexityAdjustment(Q48,Trigger),"--")</f>
        <v>--</v>
      </c>
      <c r="U48" s="56" t="e">
        <f>_xll.qlRateHelperEarliestDate(Q48,Trigger)</f>
        <v>#VALUE!</v>
      </c>
      <c r="V48" s="56" t="e">
        <f>_xll.qlRateHelperLatestDate(Q48,Trigger)</f>
        <v>#VALUE!</v>
      </c>
      <c r="W48" s="102" t="e">
        <v>#VALUE!</v>
      </c>
      <c r="AA48" s="106"/>
      <c r="AT48" s="55" t="s">
        <v>106</v>
      </c>
      <c r="AU48" s="56">
        <f>_xll.qlInterestRateIndexFixingDate(IborIndex&amp;Tenor,AV48,Trigger)</f>
        <v>42200</v>
      </c>
      <c r="AV48" s="56">
        <f>_xll.qlCalendarAdvance(Calendar,AV47,AT48,"f",,Trigger)</f>
        <v>42202</v>
      </c>
      <c r="AW48" s="56">
        <f>_xll.qlInterestRateIndexMaturity(IborIndex&amp;Tenor,AV48,Trigger)</f>
        <v>42296</v>
      </c>
      <c r="AX48" s="102" t="e">
        <f>_xll.qlIndexFixing($Z$5,AU48,TRUE,Trigger)</f>
        <v>#VALUE!</v>
      </c>
      <c r="AY48" s="102">
        <f>_xll.qlIndexFixing($AZ$1,AU48,TRUE,Trigger)</f>
        <v>4.7138822999897305E-5</v>
      </c>
    </row>
    <row r="49" spans="1:51" s="38" customFormat="1" ht="11.25" customHeight="1" x14ac:dyDescent="0.2">
      <c r="A49" s="17" t="s">
        <v>12</v>
      </c>
      <c r="B49" s="17" t="s">
        <v>39</v>
      </c>
      <c r="C49" s="17" t="s">
        <v>5</v>
      </c>
      <c r="D49" s="17" t="s">
        <v>7</v>
      </c>
      <c r="E49" s="17" t="s">
        <v>6</v>
      </c>
      <c r="F49" s="17" t="s">
        <v>136</v>
      </c>
      <c r="G49" s="17" t="s">
        <v>114</v>
      </c>
      <c r="H49" s="17" t="s">
        <v>33</v>
      </c>
      <c r="I49" s="17" t="s">
        <v>35</v>
      </c>
      <c r="K49" s="171" t="str">
        <f t="shared" si="15"/>
        <v>SW</v>
      </c>
      <c r="L49" s="171" t="str">
        <f t="shared" si="16"/>
        <v>7Y</v>
      </c>
      <c r="M49" s="171" t="str">
        <f t="shared" si="17"/>
        <v>--</v>
      </c>
      <c r="N49" s="171" t="b">
        <f t="shared" si="18"/>
        <v>0</v>
      </c>
      <c r="O49" s="173">
        <v>1</v>
      </c>
      <c r="P49" s="173">
        <v>1</v>
      </c>
      <c r="Q49" s="55" t="e">
        <v>#NUM!</v>
      </c>
      <c r="R49" s="55" t="e">
        <f>_xll.qlRateHelperQuoteName(Q49)</f>
        <v>#VALUE!</v>
      </c>
      <c r="S49" s="102" t="e">
        <f>_xll.qlRateHelperRate(Q49,Trigger)</f>
        <v>#VALUE!</v>
      </c>
      <c r="T49" s="174" t="str">
        <f>IFERROR(_xll.qlFuturesRateHelperConvexityAdjustment(Q49,Trigger),"--")</f>
        <v>--</v>
      </c>
      <c r="U49" s="56" t="e">
        <f>_xll.qlRateHelperEarliestDate(Q49,Trigger)</f>
        <v>#VALUE!</v>
      </c>
      <c r="V49" s="56" t="e">
        <f>_xll.qlRateHelperLatestDate(Q49,Trigger)</f>
        <v>#VALUE!</v>
      </c>
      <c r="W49" s="102" t="e">
        <v>#VALUE!</v>
      </c>
      <c r="AA49" s="106"/>
      <c r="AT49" s="55" t="s">
        <v>106</v>
      </c>
      <c r="AU49" s="56">
        <f>_xll.qlInterestRateIndexFixingDate(IborIndex&amp;Tenor,AV49,Trigger)</f>
        <v>42201</v>
      </c>
      <c r="AV49" s="56">
        <f>_xll.qlCalendarAdvance(Calendar,AV48,AT49,"f",,Trigger)</f>
        <v>42205</v>
      </c>
      <c r="AW49" s="56">
        <f>_xll.qlInterestRateIndexMaturity(IborIndex&amp;Tenor,AV49,Trigger)</f>
        <v>42297</v>
      </c>
      <c r="AX49" s="102" t="e">
        <f>_xll.qlIndexFixing($Z$5,AU49,TRUE,Trigger)</f>
        <v>#VALUE!</v>
      </c>
      <c r="AY49" s="102">
        <f>_xll.qlIndexFixing($AZ$1,AU49,TRUE,Trigger)</f>
        <v>4.4458313337726175E-5</v>
      </c>
    </row>
    <row r="50" spans="1:51" s="38" customFormat="1" ht="11.25" customHeight="1" x14ac:dyDescent="0.2">
      <c r="A50" s="157" t="s">
        <v>132</v>
      </c>
      <c r="B50" s="138" t="s">
        <v>94</v>
      </c>
      <c r="C50" s="158" t="s">
        <v>8</v>
      </c>
      <c r="D50" s="159" t="s">
        <v>9</v>
      </c>
      <c r="E50" s="158" t="s">
        <v>10</v>
      </c>
      <c r="F50" s="159" t="s">
        <v>11</v>
      </c>
      <c r="G50" s="160" t="str">
        <f t="shared" ref="G50:G56" si="19">Currency&amp;Tenor&amp;A50&amp;B50</f>
        <v>EUR3MSW2Y</v>
      </c>
      <c r="H50" s="158" t="str">
        <f>IFERROR(_xll.qlSwapRateHelper2(,G50,,$B50,Calendar,$E50,$D50,$F50,$H$48,0,C50,"EURON",Permanent,Trigger,ObjectOverwrite),"--")</f>
        <v>--</v>
      </c>
      <c r="I50" s="161" t="b">
        <f t="shared" ref="I50:I83" si="20">IF(H50="--",FALSE,TRUE)</f>
        <v>0</v>
      </c>
      <c r="K50" s="171" t="str">
        <f t="shared" si="15"/>
        <v>SW</v>
      </c>
      <c r="L50" s="171" t="str">
        <f t="shared" si="16"/>
        <v>8Y</v>
      </c>
      <c r="M50" s="171" t="str">
        <f t="shared" si="17"/>
        <v>--</v>
      </c>
      <c r="N50" s="171" t="b">
        <f t="shared" si="18"/>
        <v>0</v>
      </c>
      <c r="O50" s="173">
        <v>1</v>
      </c>
      <c r="P50" s="173">
        <v>1</v>
      </c>
      <c r="Q50" s="55" t="e">
        <v>#NUM!</v>
      </c>
      <c r="R50" s="55" t="e">
        <f>_xll.qlRateHelperQuoteName(Q50)</f>
        <v>#VALUE!</v>
      </c>
      <c r="S50" s="102" t="e">
        <f>_xll.qlRateHelperRate(Q50,Trigger)</f>
        <v>#VALUE!</v>
      </c>
      <c r="T50" s="174" t="str">
        <f>IFERROR(_xll.qlFuturesRateHelperConvexityAdjustment(Q50,Trigger),"--")</f>
        <v>--</v>
      </c>
      <c r="U50" s="56" t="e">
        <f>_xll.qlRateHelperEarliestDate(Q50,Trigger)</f>
        <v>#VALUE!</v>
      </c>
      <c r="V50" s="56" t="e">
        <f>_xll.qlRateHelperLatestDate(Q50,Trigger)</f>
        <v>#VALUE!</v>
      </c>
      <c r="W50" s="102" t="e">
        <v>#VALUE!</v>
      </c>
      <c r="AA50" s="106"/>
      <c r="AT50" s="55" t="s">
        <v>106</v>
      </c>
      <c r="AU50" s="56">
        <f>_xll.qlInterestRateIndexFixingDate(IborIndex&amp;Tenor,AV50,Trigger)</f>
        <v>42202</v>
      </c>
      <c r="AV50" s="56">
        <f>_xll.qlCalendarAdvance(Calendar,AV49,AT50,"f",,Trigger)</f>
        <v>42206</v>
      </c>
      <c r="AW50" s="56">
        <f>_xll.qlInterestRateIndexMaturity(IborIndex&amp;Tenor,AV50,Trigger)</f>
        <v>42298</v>
      </c>
      <c r="AX50" s="102" t="e">
        <f>_xll.qlIndexFixing($Z$5,AU50,TRUE,Trigger)</f>
        <v>#VALUE!</v>
      </c>
      <c r="AY50" s="102">
        <f>_xll.qlIndexFixing($AZ$1,AU50,TRUE,Trigger)</f>
        <v>4.0811287135820457E-5</v>
      </c>
    </row>
    <row r="51" spans="1:51" s="38" customFormat="1" ht="11.25" customHeight="1" x14ac:dyDescent="0.2">
      <c r="A51" s="157" t="s">
        <v>132</v>
      </c>
      <c r="B51" s="138" t="s">
        <v>51</v>
      </c>
      <c r="C51" s="158" t="s">
        <v>8</v>
      </c>
      <c r="D51" s="159" t="s">
        <v>9</v>
      </c>
      <c r="E51" s="158" t="s">
        <v>10</v>
      </c>
      <c r="F51" s="159" t="s">
        <v>11</v>
      </c>
      <c r="G51" s="160" t="str">
        <f t="shared" si="19"/>
        <v>EUR3MSW3Y</v>
      </c>
      <c r="H51" s="158" t="str">
        <f>IFERROR(_xll.qlSwapRateHelper2(,G51,,$B51,Calendar,$E51,$D51,$F51,$H$48,0,C51,"EURON",Permanent,Trigger,ObjectOverwrite),"--")</f>
        <v>--</v>
      </c>
      <c r="I51" s="161" t="b">
        <f t="shared" si="20"/>
        <v>0</v>
      </c>
      <c r="K51" s="171" t="str">
        <f t="shared" si="15"/>
        <v>SW</v>
      </c>
      <c r="L51" s="171" t="str">
        <f t="shared" si="16"/>
        <v>9Y</v>
      </c>
      <c r="M51" s="171" t="str">
        <f t="shared" si="17"/>
        <v>--</v>
      </c>
      <c r="N51" s="171" t="b">
        <f t="shared" si="18"/>
        <v>0</v>
      </c>
      <c r="O51" s="173">
        <v>1</v>
      </c>
      <c r="P51" s="173">
        <v>1</v>
      </c>
      <c r="Q51" s="55" t="e">
        <v>#NUM!</v>
      </c>
      <c r="R51" s="55" t="e">
        <f>_xll.qlRateHelperQuoteName(Q51)</f>
        <v>#VALUE!</v>
      </c>
      <c r="S51" s="102" t="e">
        <f>_xll.qlRateHelperRate(Q51,Trigger)</f>
        <v>#VALUE!</v>
      </c>
      <c r="T51" s="174" t="str">
        <f>IFERROR(_xll.qlFuturesRateHelperConvexityAdjustment(Q51,Trigger),"--")</f>
        <v>--</v>
      </c>
      <c r="U51" s="56" t="e">
        <f>_xll.qlRateHelperEarliestDate(Q51,Trigger)</f>
        <v>#VALUE!</v>
      </c>
      <c r="V51" s="56" t="e">
        <f>_xll.qlRateHelperLatestDate(Q51,Trigger)</f>
        <v>#VALUE!</v>
      </c>
      <c r="W51" s="102" t="e">
        <v>#VALUE!</v>
      </c>
      <c r="AA51" s="106"/>
      <c r="AT51" s="55" t="s">
        <v>106</v>
      </c>
      <c r="AU51" s="56">
        <f>_xll.qlInterestRateIndexFixingDate(IborIndex&amp;Tenor,AV51,Trigger)</f>
        <v>42205</v>
      </c>
      <c r="AV51" s="56">
        <f>_xll.qlCalendarAdvance(Calendar,AV50,AT51,"f",,Trigger)</f>
        <v>42207</v>
      </c>
      <c r="AW51" s="56">
        <f>_xll.qlInterestRateIndexMaturity(IborIndex&amp;Tenor,AV51,Trigger)</f>
        <v>42299</v>
      </c>
      <c r="AX51" s="102" t="e">
        <f>_xll.qlIndexFixing($Z$5,AU51,TRUE,Trigger)</f>
        <v>#VALUE!</v>
      </c>
      <c r="AY51" s="102">
        <f>_xll.qlIndexFixing($AZ$1,AU51,TRUE,Trigger)</f>
        <v>3.7134441515675732E-5</v>
      </c>
    </row>
    <row r="52" spans="1:51" s="38" customFormat="1" ht="11.25" customHeight="1" x14ac:dyDescent="0.2">
      <c r="A52" s="157" t="s">
        <v>132</v>
      </c>
      <c r="B52" s="138" t="s">
        <v>52</v>
      </c>
      <c r="C52" s="158" t="s">
        <v>8</v>
      </c>
      <c r="D52" s="159" t="s">
        <v>9</v>
      </c>
      <c r="E52" s="158" t="s">
        <v>10</v>
      </c>
      <c r="F52" s="159" t="s">
        <v>11</v>
      </c>
      <c r="G52" s="160" t="str">
        <f t="shared" si="19"/>
        <v>EUR3MSW4Y</v>
      </c>
      <c r="H52" s="158" t="str">
        <f>IFERROR(_xll.qlSwapRateHelper2(,G52,,$B52,Calendar,$E52,$D52,$F52,$H$48,0,C52,"EURON",Permanent,Trigger,ObjectOverwrite),"--")</f>
        <v>--</v>
      </c>
      <c r="I52" s="161" t="b">
        <f t="shared" si="20"/>
        <v>0</v>
      </c>
      <c r="K52" s="171" t="str">
        <f t="shared" si="15"/>
        <v>SW</v>
      </c>
      <c r="L52" s="171" t="str">
        <f t="shared" si="16"/>
        <v>10Y</v>
      </c>
      <c r="M52" s="171" t="str">
        <f t="shared" si="17"/>
        <v>--</v>
      </c>
      <c r="N52" s="171" t="b">
        <f t="shared" si="18"/>
        <v>0</v>
      </c>
      <c r="O52" s="173">
        <v>1</v>
      </c>
      <c r="P52" s="173">
        <v>1</v>
      </c>
      <c r="Q52" s="55" t="e">
        <v>#NUM!</v>
      </c>
      <c r="R52" s="55" t="e">
        <f>_xll.qlRateHelperQuoteName(Q52)</f>
        <v>#VALUE!</v>
      </c>
      <c r="S52" s="102" t="e">
        <f>_xll.qlRateHelperRate(Q52,Trigger)</f>
        <v>#VALUE!</v>
      </c>
      <c r="T52" s="174" t="str">
        <f>IFERROR(_xll.qlFuturesRateHelperConvexityAdjustment(Q52,Trigger),"--")</f>
        <v>--</v>
      </c>
      <c r="U52" s="56" t="e">
        <f>_xll.qlRateHelperEarliestDate(Q52,Trigger)</f>
        <v>#VALUE!</v>
      </c>
      <c r="V52" s="56" t="e">
        <f>_xll.qlRateHelperLatestDate(Q52,Trigger)</f>
        <v>#VALUE!</v>
      </c>
      <c r="W52" s="102" t="e">
        <v>#VALUE!</v>
      </c>
      <c r="AA52" s="106"/>
      <c r="AT52" s="55" t="s">
        <v>106</v>
      </c>
      <c r="AU52" s="56">
        <f>_xll.qlInterestRateIndexFixingDate(IborIndex&amp;Tenor,AV52,Trigger)</f>
        <v>42206</v>
      </c>
      <c r="AV52" s="56">
        <f>_xll.qlCalendarAdvance(Calendar,AV51,AT52,"f",,Trigger)</f>
        <v>42208</v>
      </c>
      <c r="AW52" s="56">
        <f>_xll.qlInterestRateIndexMaturity(IborIndex&amp;Tenor,AV52,Trigger)</f>
        <v>42300</v>
      </c>
      <c r="AX52" s="102" t="e">
        <f>_xll.qlIndexFixing($Z$5,AU52,TRUE,Trigger)</f>
        <v>#VALUE!</v>
      </c>
      <c r="AY52" s="102">
        <f>_xll.qlIndexFixing($AZ$1,AU52,TRUE,Trigger)</f>
        <v>3.3430194539564162E-5</v>
      </c>
    </row>
    <row r="53" spans="1:51" s="38" customFormat="1" ht="11.25" customHeight="1" x14ac:dyDescent="0.2">
      <c r="A53" s="157" t="s">
        <v>132</v>
      </c>
      <c r="B53" s="138" t="s">
        <v>53</v>
      </c>
      <c r="C53" s="158" t="s">
        <v>8</v>
      </c>
      <c r="D53" s="159" t="s">
        <v>9</v>
      </c>
      <c r="E53" s="158" t="s">
        <v>10</v>
      </c>
      <c r="F53" s="159" t="s">
        <v>11</v>
      </c>
      <c r="G53" s="160" t="str">
        <f t="shared" si="19"/>
        <v>EUR3MSW5Y</v>
      </c>
      <c r="H53" s="158" t="str">
        <f>IFERROR(_xll.qlSwapRateHelper2(,G53,,$B53,Calendar,$E53,$D53,$F53,$H$48,0,C53,"EURON",Permanent,Trigger,ObjectOverwrite),"--")</f>
        <v>--</v>
      </c>
      <c r="I53" s="161" t="b">
        <f t="shared" si="20"/>
        <v>0</v>
      </c>
      <c r="K53" s="171" t="str">
        <f t="shared" si="15"/>
        <v>SW</v>
      </c>
      <c r="L53" s="171" t="str">
        <f t="shared" si="16"/>
        <v>11Y</v>
      </c>
      <c r="M53" s="171" t="str">
        <f t="shared" si="17"/>
        <v>--</v>
      </c>
      <c r="N53" s="171" t="b">
        <f t="shared" si="18"/>
        <v>0</v>
      </c>
      <c r="O53" s="173">
        <v>1</v>
      </c>
      <c r="P53" s="173">
        <v>1</v>
      </c>
      <c r="Q53" s="55" t="e">
        <v>#NUM!</v>
      </c>
      <c r="R53" s="55" t="e">
        <f>_xll.qlRateHelperQuoteName(Q53)</f>
        <v>#VALUE!</v>
      </c>
      <c r="S53" s="102" t="e">
        <f>_xll.qlRateHelperRate(Q53,Trigger)</f>
        <v>#VALUE!</v>
      </c>
      <c r="T53" s="174" t="str">
        <f>IFERROR(_xll.qlFuturesRateHelperConvexityAdjustment(Q53,Trigger),"--")</f>
        <v>--</v>
      </c>
      <c r="U53" s="56" t="e">
        <f>_xll.qlRateHelperEarliestDate(Q53,Trigger)</f>
        <v>#VALUE!</v>
      </c>
      <c r="V53" s="56" t="e">
        <f>_xll.qlRateHelperLatestDate(Q53,Trigger)</f>
        <v>#VALUE!</v>
      </c>
      <c r="W53" s="102" t="e">
        <v>#VALUE!</v>
      </c>
      <c r="AA53" s="106"/>
      <c r="AT53" s="55" t="s">
        <v>106</v>
      </c>
      <c r="AU53" s="56">
        <f>_xll.qlInterestRateIndexFixingDate(IborIndex&amp;Tenor,AV53,Trigger)</f>
        <v>42207</v>
      </c>
      <c r="AV53" s="56">
        <f>_xll.qlCalendarAdvance(Calendar,AV52,AT53,"f",,Trigger)</f>
        <v>42209</v>
      </c>
      <c r="AW53" s="56">
        <f>_xll.qlInterestRateIndexMaturity(IborIndex&amp;Tenor,AV53,Trigger)</f>
        <v>42303</v>
      </c>
      <c r="AX53" s="102" t="e">
        <f>_xll.qlIndexFixing($Z$5,AU53,TRUE,Trigger)</f>
        <v>#VALUE!</v>
      </c>
      <c r="AY53" s="102">
        <f>_xll.qlIndexFixing($AZ$1,AU53,TRUE,Trigger)</f>
        <v>2.1474824575617054E-5</v>
      </c>
    </row>
    <row r="54" spans="1:51" s="38" customFormat="1" ht="11.25" customHeight="1" x14ac:dyDescent="0.2">
      <c r="A54" s="157" t="s">
        <v>132</v>
      </c>
      <c r="B54" s="138" t="s">
        <v>54</v>
      </c>
      <c r="C54" s="158" t="s">
        <v>8</v>
      </c>
      <c r="D54" s="159" t="s">
        <v>9</v>
      </c>
      <c r="E54" s="158" t="s">
        <v>10</v>
      </c>
      <c r="F54" s="159" t="s">
        <v>11</v>
      </c>
      <c r="G54" s="160" t="str">
        <f t="shared" si="19"/>
        <v>EUR3MSW6Y</v>
      </c>
      <c r="H54" s="158" t="str">
        <f>IFERROR(_xll.qlSwapRateHelper2(,G54,,$B54,Calendar,$E54,$D54,$F54,$H$48,0,C54,"EURON",Permanent,Trigger,ObjectOverwrite),"--")</f>
        <v>--</v>
      </c>
      <c r="I54" s="161" t="b">
        <f t="shared" si="20"/>
        <v>0</v>
      </c>
      <c r="K54" s="171" t="str">
        <f t="shared" si="15"/>
        <v>SW</v>
      </c>
      <c r="L54" s="171" t="str">
        <f t="shared" si="16"/>
        <v>12Y</v>
      </c>
      <c r="M54" s="171" t="str">
        <f t="shared" si="17"/>
        <v>--</v>
      </c>
      <c r="N54" s="171" t="b">
        <f t="shared" si="18"/>
        <v>0</v>
      </c>
      <c r="O54" s="173">
        <v>1</v>
      </c>
      <c r="P54" s="173">
        <v>1</v>
      </c>
      <c r="Q54" s="55" t="e">
        <v>#NUM!</v>
      </c>
      <c r="R54" s="55" t="e">
        <f>_xll.qlRateHelperQuoteName(Q54)</f>
        <v>#VALUE!</v>
      </c>
      <c r="S54" s="102" t="e">
        <f>_xll.qlRateHelperRate(Q54,Trigger)</f>
        <v>#VALUE!</v>
      </c>
      <c r="T54" s="174" t="str">
        <f>IFERROR(_xll.qlFuturesRateHelperConvexityAdjustment(Q54,Trigger),"--")</f>
        <v>--</v>
      </c>
      <c r="U54" s="56" t="e">
        <f>_xll.qlRateHelperEarliestDate(Q54,Trigger)</f>
        <v>#VALUE!</v>
      </c>
      <c r="V54" s="56" t="e">
        <f>_xll.qlRateHelperLatestDate(Q54,Trigger)</f>
        <v>#VALUE!</v>
      </c>
      <c r="W54" s="102" t="e">
        <v>#VALUE!</v>
      </c>
      <c r="AA54" s="106"/>
      <c r="AT54" s="55" t="s">
        <v>106</v>
      </c>
      <c r="AU54" s="56">
        <f>_xll.qlInterestRateIndexFixingDate(IborIndex&amp;Tenor,AV54,Trigger)</f>
        <v>42208</v>
      </c>
      <c r="AV54" s="56">
        <f>_xll.qlCalendarAdvance(Calendar,AV53,AT54,"f",,Trigger)</f>
        <v>42212</v>
      </c>
      <c r="AW54" s="56">
        <f>_xll.qlInterestRateIndexMaturity(IborIndex&amp;Tenor,AV54,Trigger)</f>
        <v>42304</v>
      </c>
      <c r="AX54" s="102" t="e">
        <f>_xll.qlIndexFixing($Z$5,AU54,TRUE,Trigger)</f>
        <v>#VALUE!</v>
      </c>
      <c r="AY54" s="102">
        <f>_xll.qlIndexFixing($AZ$1,AU54,TRUE,Trigger)</f>
        <v>1.8382088754632026E-5</v>
      </c>
    </row>
    <row r="55" spans="1:51" s="38" customFormat="1" ht="11.25" customHeight="1" x14ac:dyDescent="0.2">
      <c r="A55" s="157" t="s">
        <v>132</v>
      </c>
      <c r="B55" s="138" t="s">
        <v>55</v>
      </c>
      <c r="C55" s="158" t="s">
        <v>8</v>
      </c>
      <c r="D55" s="159" t="s">
        <v>9</v>
      </c>
      <c r="E55" s="158" t="s">
        <v>10</v>
      </c>
      <c r="F55" s="159" t="s">
        <v>11</v>
      </c>
      <c r="G55" s="160" t="str">
        <f t="shared" si="19"/>
        <v>EUR3MSW7Y</v>
      </c>
      <c r="H55" s="158" t="str">
        <f>IFERROR(_xll.qlSwapRateHelper2(,G55,,$B55,Calendar,$E55,$D55,$F55,$H$48,0,C55,"EURON",Permanent,Trigger,ObjectOverwrite),"--")</f>
        <v>--</v>
      </c>
      <c r="I55" s="161" t="b">
        <f t="shared" si="20"/>
        <v>0</v>
      </c>
      <c r="K55" s="171" t="str">
        <f t="shared" si="15"/>
        <v>SW</v>
      </c>
      <c r="L55" s="171" t="str">
        <f t="shared" si="16"/>
        <v>13Y</v>
      </c>
      <c r="M55" s="171" t="str">
        <f t="shared" si="17"/>
        <v>--</v>
      </c>
      <c r="N55" s="171" t="b">
        <f t="shared" si="18"/>
        <v>0</v>
      </c>
      <c r="O55" s="173">
        <v>1</v>
      </c>
      <c r="P55" s="173">
        <v>1</v>
      </c>
      <c r="Q55" s="55" t="e">
        <v>#NUM!</v>
      </c>
      <c r="R55" s="55" t="e">
        <f>_xll.qlRateHelperQuoteName(Q55)</f>
        <v>#VALUE!</v>
      </c>
      <c r="S55" s="102" t="e">
        <f>_xll.qlRateHelperRate(Q55,Trigger)</f>
        <v>#VALUE!</v>
      </c>
      <c r="T55" s="174" t="str">
        <f>IFERROR(_xll.qlFuturesRateHelperConvexityAdjustment(Q55,Trigger),"--")</f>
        <v>--</v>
      </c>
      <c r="U55" s="56" t="e">
        <f>_xll.qlRateHelperEarliestDate(Q55,Trigger)</f>
        <v>#VALUE!</v>
      </c>
      <c r="V55" s="56" t="e">
        <f>_xll.qlRateHelperLatestDate(Q55,Trigger)</f>
        <v>#VALUE!</v>
      </c>
      <c r="W55" s="102" t="e">
        <v>#VALUE!</v>
      </c>
      <c r="AA55" s="106"/>
      <c r="AT55" s="55" t="s">
        <v>106</v>
      </c>
      <c r="AU55" s="56">
        <f>_xll.qlInterestRateIndexFixingDate(IborIndex&amp;Tenor,AV55,Trigger)</f>
        <v>42209</v>
      </c>
      <c r="AV55" s="56">
        <f>_xll.qlCalendarAdvance(Calendar,AV54,AT55,"f",,Trigger)</f>
        <v>42213</v>
      </c>
      <c r="AW55" s="56">
        <f>_xll.qlInterestRateIndexMaturity(IborIndex&amp;Tenor,AV55,Trigger)</f>
        <v>42305</v>
      </c>
      <c r="AX55" s="102" t="e">
        <f>_xll.qlIndexFixing($Z$5,AU55,TRUE,Trigger)</f>
        <v>#VALUE!</v>
      </c>
      <c r="AY55" s="102">
        <f>_xll.qlIndexFixing($AZ$1,AU55,TRUE,Trigger)</f>
        <v>1.4571640333491E-5</v>
      </c>
    </row>
    <row r="56" spans="1:51" s="38" customFormat="1" ht="11.25" customHeight="1" x14ac:dyDescent="0.2">
      <c r="A56" s="157" t="s">
        <v>132</v>
      </c>
      <c r="B56" s="138" t="s">
        <v>56</v>
      </c>
      <c r="C56" s="158" t="s">
        <v>8</v>
      </c>
      <c r="D56" s="159" t="s">
        <v>9</v>
      </c>
      <c r="E56" s="158" t="s">
        <v>10</v>
      </c>
      <c r="F56" s="159" t="s">
        <v>11</v>
      </c>
      <c r="G56" s="160" t="str">
        <f t="shared" si="19"/>
        <v>EUR3MSW8Y</v>
      </c>
      <c r="H56" s="158" t="str">
        <f>IFERROR(_xll.qlSwapRateHelper2(,G56,,$B56,Calendar,$E56,$D56,$F56,$H$48,0,C56,"EURON",Permanent,Trigger,ObjectOverwrite),"--")</f>
        <v>--</v>
      </c>
      <c r="I56" s="161" t="b">
        <f t="shared" si="20"/>
        <v>0</v>
      </c>
      <c r="K56" s="171" t="str">
        <f t="shared" si="15"/>
        <v>SW</v>
      </c>
      <c r="L56" s="171" t="str">
        <f t="shared" si="16"/>
        <v>14Y</v>
      </c>
      <c r="M56" s="171" t="str">
        <f t="shared" si="17"/>
        <v>--</v>
      </c>
      <c r="N56" s="171" t="b">
        <f t="shared" si="18"/>
        <v>0</v>
      </c>
      <c r="O56" s="173">
        <v>1</v>
      </c>
      <c r="P56" s="173">
        <v>1</v>
      </c>
      <c r="Q56" s="55" t="e">
        <v>#NUM!</v>
      </c>
      <c r="R56" s="55" t="e">
        <f>_xll.qlRateHelperQuoteName(Q56)</f>
        <v>#VALUE!</v>
      </c>
      <c r="S56" s="102" t="e">
        <f>_xll.qlRateHelperRate(Q56,Trigger)</f>
        <v>#VALUE!</v>
      </c>
      <c r="T56" s="174" t="str">
        <f>IFERROR(_xll.qlFuturesRateHelperConvexityAdjustment(Q56,Trigger),"--")</f>
        <v>--</v>
      </c>
      <c r="U56" s="56" t="e">
        <f>_xll.qlRateHelperEarliestDate(Q56,Trigger)</f>
        <v>#VALUE!</v>
      </c>
      <c r="V56" s="56" t="e">
        <f>_xll.qlRateHelperLatestDate(Q56,Trigger)</f>
        <v>#VALUE!</v>
      </c>
      <c r="W56" s="102" t="e">
        <v>#VALUE!</v>
      </c>
      <c r="AA56" s="106"/>
      <c r="AT56" s="55" t="s">
        <v>106</v>
      </c>
      <c r="AU56" s="56">
        <f>_xll.qlInterestRateIndexFixingDate(IborIndex&amp;Tenor,AV56,Trigger)</f>
        <v>42212</v>
      </c>
      <c r="AV56" s="56">
        <f>_xll.qlCalendarAdvance(Calendar,AV55,AT56,"f",,Trigger)</f>
        <v>42214</v>
      </c>
      <c r="AW56" s="56">
        <f>_xll.qlInterestRateIndexMaturity(IborIndex&amp;Tenor,AV56,Trigger)</f>
        <v>42306</v>
      </c>
      <c r="AX56" s="102" t="e">
        <f>_xll.qlIndexFixing($Z$5,AU56,TRUE,Trigger)</f>
        <v>#VALUE!</v>
      </c>
      <c r="AY56" s="102">
        <f>_xll.qlIndexFixing($AZ$1,AU56,TRUE,Trigger)</f>
        <v>1.0745019555852517E-5</v>
      </c>
    </row>
    <row r="57" spans="1:51" s="38" customFormat="1" ht="11.25" customHeight="1" x14ac:dyDescent="0.2">
      <c r="A57" s="157" t="s">
        <v>132</v>
      </c>
      <c r="B57" s="138" t="s">
        <v>57</v>
      </c>
      <c r="C57" s="158" t="s">
        <v>8</v>
      </c>
      <c r="D57" s="159" t="s">
        <v>9</v>
      </c>
      <c r="E57" s="158" t="s">
        <v>10</v>
      </c>
      <c r="F57" s="159" t="s">
        <v>11</v>
      </c>
      <c r="G57" s="160" t="str">
        <f t="shared" ref="G57:G83" si="21">Currency&amp;Tenor&amp;A57&amp;B57</f>
        <v>EUR3MSW9Y</v>
      </c>
      <c r="H57" s="158" t="str">
        <f>IFERROR(_xll.qlSwapRateHelper2(,G57,,$B57,Calendar,$E57,$D57,$F57,$H$48,0,C57,"EURON",Permanent,Trigger,ObjectOverwrite),"--")</f>
        <v>--</v>
      </c>
      <c r="I57" s="161" t="b">
        <f t="shared" si="20"/>
        <v>0</v>
      </c>
      <c r="K57" s="171" t="str">
        <f t="shared" si="15"/>
        <v>SW</v>
      </c>
      <c r="L57" s="171" t="str">
        <f t="shared" si="16"/>
        <v>15Y</v>
      </c>
      <c r="M57" s="171" t="str">
        <f t="shared" si="17"/>
        <v>--</v>
      </c>
      <c r="N57" s="171" t="b">
        <f t="shared" si="18"/>
        <v>0</v>
      </c>
      <c r="O57" s="173">
        <v>1</v>
      </c>
      <c r="P57" s="173">
        <v>1</v>
      </c>
      <c r="Q57" s="55" t="e">
        <v>#NUM!</v>
      </c>
      <c r="R57" s="55" t="e">
        <f>_xll.qlRateHelperQuoteName(Q57)</f>
        <v>#VALUE!</v>
      </c>
      <c r="S57" s="102" t="e">
        <f>_xll.qlRateHelperRate(Q57,Trigger)</f>
        <v>#VALUE!</v>
      </c>
      <c r="T57" s="174" t="str">
        <f>IFERROR(_xll.qlFuturesRateHelperConvexityAdjustment(Q57,Trigger),"--")</f>
        <v>--</v>
      </c>
      <c r="U57" s="56" t="e">
        <f>_xll.qlRateHelperEarliestDate(Q57,Trigger)</f>
        <v>#VALUE!</v>
      </c>
      <c r="V57" s="56" t="e">
        <f>_xll.qlRateHelperLatestDate(Q57,Trigger)</f>
        <v>#VALUE!</v>
      </c>
      <c r="W57" s="102" t="e">
        <v>#VALUE!</v>
      </c>
      <c r="AA57" s="106"/>
      <c r="AT57" s="55" t="s">
        <v>106</v>
      </c>
      <c r="AU57" s="56">
        <f>_xll.qlInterestRateIndexFixingDate(IborIndex&amp;Tenor,AV57,Trigger)</f>
        <v>42213</v>
      </c>
      <c r="AV57" s="56">
        <f>_xll.qlCalendarAdvance(Calendar,AV56,AT57,"f",,Trigger)</f>
        <v>42215</v>
      </c>
      <c r="AW57" s="56">
        <f>_xll.qlInterestRateIndexMaturity(IborIndex&amp;Tenor,AV57,Trigger)</f>
        <v>42307</v>
      </c>
      <c r="AX57" s="102" t="e">
        <f>_xll.qlIndexFixing($Z$5,AU57,TRUE,Trigger)</f>
        <v>#VALUE!</v>
      </c>
      <c r="AY57" s="102">
        <f>_xll.qlIndexFixing($AZ$1,AU57,TRUE,Trigger)</f>
        <v>6.9035513575298139E-6</v>
      </c>
    </row>
    <row r="58" spans="1:51" s="38" customFormat="1" ht="11.25" customHeight="1" x14ac:dyDescent="0.2">
      <c r="A58" s="157" t="s">
        <v>132</v>
      </c>
      <c r="B58" s="138" t="s">
        <v>58</v>
      </c>
      <c r="C58" s="158" t="s">
        <v>8</v>
      </c>
      <c r="D58" s="159" t="s">
        <v>9</v>
      </c>
      <c r="E58" s="158" t="s">
        <v>10</v>
      </c>
      <c r="F58" s="159" t="s">
        <v>11</v>
      </c>
      <c r="G58" s="160" t="str">
        <f t="shared" si="21"/>
        <v>EUR3MSW10Y</v>
      </c>
      <c r="H58" s="158" t="str">
        <f>IFERROR(_xll.qlSwapRateHelper2(,G58,,$B58,Calendar,$E58,$D58,$F58,$H$48,0,C58,"EURON",Permanent,Trigger,ObjectOverwrite),"--")</f>
        <v>--</v>
      </c>
      <c r="I58" s="161" t="b">
        <f t="shared" si="20"/>
        <v>0</v>
      </c>
      <c r="K58" s="171" t="str">
        <f t="shared" si="15"/>
        <v>SW</v>
      </c>
      <c r="L58" s="171" t="str">
        <f t="shared" si="16"/>
        <v>16Y</v>
      </c>
      <c r="M58" s="171" t="str">
        <f t="shared" si="17"/>
        <v>--</v>
      </c>
      <c r="N58" s="171" t="b">
        <f t="shared" si="18"/>
        <v>0</v>
      </c>
      <c r="O58" s="173">
        <v>1</v>
      </c>
      <c r="P58" s="173">
        <v>1</v>
      </c>
      <c r="Q58" s="55" t="e">
        <v>#NUM!</v>
      </c>
      <c r="R58" s="55" t="e">
        <f>_xll.qlRateHelperQuoteName(Q58)</f>
        <v>#VALUE!</v>
      </c>
      <c r="S58" s="102" t="e">
        <f>_xll.qlRateHelperRate(Q58,Trigger)</f>
        <v>#VALUE!</v>
      </c>
      <c r="T58" s="174" t="str">
        <f>IFERROR(_xll.qlFuturesRateHelperConvexityAdjustment(Q58,Trigger),"--")</f>
        <v>--</v>
      </c>
      <c r="U58" s="56" t="e">
        <f>_xll.qlRateHelperEarliestDate(Q58,Trigger)</f>
        <v>#VALUE!</v>
      </c>
      <c r="V58" s="56" t="e">
        <f>_xll.qlRateHelperLatestDate(Q58,Trigger)</f>
        <v>#VALUE!</v>
      </c>
      <c r="W58" s="102" t="e">
        <v>#VALUE!</v>
      </c>
      <c r="AA58" s="106"/>
      <c r="AT58" s="55" t="s">
        <v>106</v>
      </c>
      <c r="AU58" s="56">
        <f>_xll.qlInterestRateIndexFixingDate(IborIndex&amp;Tenor,AV58,Trigger)</f>
        <v>42214</v>
      </c>
      <c r="AV58" s="56">
        <f>_xll.qlCalendarAdvance(Calendar,AV57,AT58,"f",,Trigger)</f>
        <v>42216</v>
      </c>
      <c r="AW58" s="56">
        <f>_xll.qlInterestRateIndexMaturity(IborIndex&amp;Tenor,AV58,Trigger)</f>
        <v>42307</v>
      </c>
      <c r="AX58" s="102" t="e">
        <f>_xll.qlIndexFixing($Z$5,AU58,TRUE,Trigger)</f>
        <v>#VALUE!</v>
      </c>
      <c r="AY58" s="102">
        <f>_xll.qlIndexFixing($AZ$1,AU58,TRUE,Trigger)</f>
        <v>7.2502062437212845E-6</v>
      </c>
    </row>
    <row r="59" spans="1:51" s="38" customFormat="1" ht="11.25" customHeight="1" x14ac:dyDescent="0.2">
      <c r="A59" s="157" t="s">
        <v>132</v>
      </c>
      <c r="B59" s="138" t="s">
        <v>59</v>
      </c>
      <c r="C59" s="158" t="s">
        <v>8</v>
      </c>
      <c r="D59" s="159" t="s">
        <v>9</v>
      </c>
      <c r="E59" s="158" t="s">
        <v>10</v>
      </c>
      <c r="F59" s="159" t="s">
        <v>11</v>
      </c>
      <c r="G59" s="160" t="str">
        <f t="shared" si="21"/>
        <v>EUR3MSW11Y</v>
      </c>
      <c r="H59" s="158" t="str">
        <f>IFERROR(_xll.qlSwapRateHelper2(,G59,,$B59,Calendar,$E59,$D59,$F59,$H$48,0,C59,"EURON",Permanent,Trigger,ObjectOverwrite),"--")</f>
        <v>--</v>
      </c>
      <c r="I59" s="161" t="b">
        <f t="shared" si="20"/>
        <v>0</v>
      </c>
      <c r="K59" s="171" t="str">
        <f t="shared" si="15"/>
        <v>SW</v>
      </c>
      <c r="L59" s="171" t="str">
        <f t="shared" si="16"/>
        <v>17Y</v>
      </c>
      <c r="M59" s="171" t="str">
        <f t="shared" si="17"/>
        <v>--</v>
      </c>
      <c r="N59" s="171" t="b">
        <f t="shared" si="18"/>
        <v>0</v>
      </c>
      <c r="O59" s="173">
        <v>1</v>
      </c>
      <c r="P59" s="173">
        <v>1</v>
      </c>
      <c r="Q59" s="55" t="e">
        <v>#NUM!</v>
      </c>
      <c r="R59" s="55" t="e">
        <f>_xll.qlRateHelperQuoteName(Q59)</f>
        <v>#VALUE!</v>
      </c>
      <c r="S59" s="102" t="e">
        <f>_xll.qlRateHelperRate(Q59,Trigger)</f>
        <v>#VALUE!</v>
      </c>
      <c r="T59" s="174" t="str">
        <f>IFERROR(_xll.qlFuturesRateHelperConvexityAdjustment(Q59,Trigger),"--")</f>
        <v>--</v>
      </c>
      <c r="U59" s="56" t="e">
        <f>_xll.qlRateHelperEarliestDate(Q59,Trigger)</f>
        <v>#VALUE!</v>
      </c>
      <c r="V59" s="56" t="e">
        <f>_xll.qlRateHelperLatestDate(Q59,Trigger)</f>
        <v>#VALUE!</v>
      </c>
      <c r="W59" s="102" t="e">
        <v>#VALUE!</v>
      </c>
      <c r="AA59" s="106"/>
      <c r="AT59" s="55" t="s">
        <v>106</v>
      </c>
      <c r="AU59" s="56">
        <f>_xll.qlInterestRateIndexFixingDate(IborIndex&amp;Tenor,AV59,Trigger)</f>
        <v>42215</v>
      </c>
      <c r="AV59" s="56">
        <f>_xll.qlCalendarAdvance(Calendar,AV58,AT59,"f",,Trigger)</f>
        <v>42219</v>
      </c>
      <c r="AW59" s="56">
        <f>_xll.qlInterestRateIndexMaturity(IborIndex&amp;Tenor,AV59,Trigger)</f>
        <v>42311</v>
      </c>
      <c r="AX59" s="102" t="e">
        <f>_xll.qlIndexFixing($Z$5,AU59,TRUE,Trigger)</f>
        <v>#VALUE!</v>
      </c>
      <c r="AY59" s="102">
        <f>_xll.qlIndexFixing($AZ$1,AU59,TRUE,Trigger)</f>
        <v>7.123802523965341E-5</v>
      </c>
    </row>
    <row r="60" spans="1:51" s="38" customFormat="1" ht="11.25" customHeight="1" x14ac:dyDescent="0.2">
      <c r="A60" s="157" t="s">
        <v>132</v>
      </c>
      <c r="B60" s="138" t="s">
        <v>60</v>
      </c>
      <c r="C60" s="158" t="s">
        <v>8</v>
      </c>
      <c r="D60" s="159" t="s">
        <v>9</v>
      </c>
      <c r="E60" s="158" t="s">
        <v>10</v>
      </c>
      <c r="F60" s="159" t="s">
        <v>11</v>
      </c>
      <c r="G60" s="160" t="str">
        <f t="shared" si="21"/>
        <v>EUR3MSW12Y</v>
      </c>
      <c r="H60" s="158" t="str">
        <f>IFERROR(_xll.qlSwapRateHelper2(,G60,,$B60,Calendar,$E60,$D60,$F60,$H$48,0,C60,"EURON",Permanent,Trigger,ObjectOverwrite),"--")</f>
        <v>--</v>
      </c>
      <c r="I60" s="161" t="b">
        <f t="shared" si="20"/>
        <v>0</v>
      </c>
      <c r="K60" s="171" t="str">
        <f t="shared" si="15"/>
        <v>SW</v>
      </c>
      <c r="L60" s="171" t="str">
        <f t="shared" si="16"/>
        <v>18Y</v>
      </c>
      <c r="M60" s="171" t="str">
        <f t="shared" si="17"/>
        <v>--</v>
      </c>
      <c r="N60" s="171" t="b">
        <f t="shared" si="18"/>
        <v>0</v>
      </c>
      <c r="O60" s="173">
        <v>1</v>
      </c>
      <c r="P60" s="173">
        <v>1</v>
      </c>
      <c r="Q60" s="55" t="e">
        <v>#NUM!</v>
      </c>
      <c r="R60" s="55" t="e">
        <f>_xll.qlRateHelperQuoteName(Q60)</f>
        <v>#VALUE!</v>
      </c>
      <c r="S60" s="102" t="e">
        <f>_xll.qlRateHelperRate(Q60,Trigger)</f>
        <v>#VALUE!</v>
      </c>
      <c r="T60" s="174" t="str">
        <f>IFERROR(_xll.qlFuturesRateHelperConvexityAdjustment(Q60,Trigger),"--")</f>
        <v>--</v>
      </c>
      <c r="U60" s="56" t="e">
        <f>_xll.qlRateHelperEarliestDate(Q60,Trigger)</f>
        <v>#VALUE!</v>
      </c>
      <c r="V60" s="56" t="e">
        <f>_xll.qlRateHelperLatestDate(Q60,Trigger)</f>
        <v>#VALUE!</v>
      </c>
      <c r="W60" s="102" t="e">
        <v>#VALUE!</v>
      </c>
      <c r="AA60" s="106"/>
      <c r="AT60" s="55" t="s">
        <v>106</v>
      </c>
      <c r="AU60" s="56">
        <f>_xll.qlInterestRateIndexFixingDate(IborIndex&amp;Tenor,AV60,Trigger)</f>
        <v>42216</v>
      </c>
      <c r="AV60" s="56">
        <f>_xll.qlCalendarAdvance(Calendar,AV59,AT60,"f",,Trigger)</f>
        <v>42220</v>
      </c>
      <c r="AW60" s="56">
        <f>_xll.qlInterestRateIndexMaturity(IborIndex&amp;Tenor,AV60,Trigger)</f>
        <v>42312</v>
      </c>
      <c r="AX60" s="102" t="e">
        <f>_xll.qlIndexFixing($Z$5,AU60,TRUE,Trigger)</f>
        <v>#VALUE!</v>
      </c>
      <c r="AY60" s="102">
        <f>_xll.qlIndexFixing($AZ$1,AU60,TRUE,Trigger)</f>
        <v>6.7336648869863609E-5</v>
      </c>
    </row>
    <row r="61" spans="1:51" s="38" customFormat="1" ht="11.25" customHeight="1" x14ac:dyDescent="0.2">
      <c r="A61" s="157" t="s">
        <v>132</v>
      </c>
      <c r="B61" s="138" t="s">
        <v>61</v>
      </c>
      <c r="C61" s="158" t="s">
        <v>8</v>
      </c>
      <c r="D61" s="159" t="s">
        <v>9</v>
      </c>
      <c r="E61" s="158" t="s">
        <v>10</v>
      </c>
      <c r="F61" s="159" t="s">
        <v>11</v>
      </c>
      <c r="G61" s="160" t="str">
        <f t="shared" si="21"/>
        <v>EUR3MSW13Y</v>
      </c>
      <c r="H61" s="158" t="str">
        <f>IFERROR(_xll.qlSwapRateHelper2(,G61,,$B61,Calendar,$E61,$D61,$F61,$H$48,0,C61,"EURON",Permanent,Trigger,ObjectOverwrite),"--")</f>
        <v>--</v>
      </c>
      <c r="I61" s="161" t="b">
        <f t="shared" si="20"/>
        <v>0</v>
      </c>
      <c r="K61" s="171" t="str">
        <f t="shared" si="15"/>
        <v>SW</v>
      </c>
      <c r="L61" s="171" t="str">
        <f t="shared" si="16"/>
        <v>19Y</v>
      </c>
      <c r="M61" s="171" t="str">
        <f t="shared" si="17"/>
        <v>--</v>
      </c>
      <c r="N61" s="171" t="b">
        <f t="shared" si="18"/>
        <v>0</v>
      </c>
      <c r="O61" s="173">
        <v>1</v>
      </c>
      <c r="P61" s="173">
        <v>1</v>
      </c>
      <c r="Q61" s="55" t="e">
        <v>#NUM!</v>
      </c>
      <c r="R61" s="55" t="e">
        <f>_xll.qlRateHelperQuoteName(Q61)</f>
        <v>#VALUE!</v>
      </c>
      <c r="S61" s="102" t="e">
        <f>_xll.qlRateHelperRate(Q61,Trigger)</f>
        <v>#VALUE!</v>
      </c>
      <c r="T61" s="174" t="str">
        <f>IFERROR(_xll.qlFuturesRateHelperConvexityAdjustment(Q61,Trigger),"--")</f>
        <v>--</v>
      </c>
      <c r="U61" s="56" t="e">
        <f>_xll.qlRateHelperEarliestDate(Q61,Trigger)</f>
        <v>#VALUE!</v>
      </c>
      <c r="V61" s="56" t="e">
        <f>_xll.qlRateHelperLatestDate(Q61,Trigger)</f>
        <v>#VALUE!</v>
      </c>
      <c r="W61" s="102" t="e">
        <v>#VALUE!</v>
      </c>
      <c r="AA61" s="106"/>
      <c r="AT61" s="55" t="s">
        <v>106</v>
      </c>
      <c r="AU61" s="56">
        <f>_xll.qlInterestRateIndexFixingDate(IborIndex&amp;Tenor,AV61,Trigger)</f>
        <v>42219</v>
      </c>
      <c r="AV61" s="56">
        <f>_xll.qlCalendarAdvance(Calendar,AV60,AT61,"f",,Trigger)</f>
        <v>42221</v>
      </c>
      <c r="AW61" s="56">
        <f>_xll.qlInterestRateIndexMaturity(IborIndex&amp;Tenor,AV61,Trigger)</f>
        <v>42313</v>
      </c>
      <c r="AX61" s="102" t="e">
        <f>_xll.qlIndexFixing($Z$5,AU61,TRUE,Trigger)</f>
        <v>#VALUE!</v>
      </c>
      <c r="AY61" s="102">
        <f>_xll.qlIndexFixing($AZ$1,AU61,TRUE,Trigger)</f>
        <v>6.3425095184561727E-5</v>
      </c>
    </row>
    <row r="62" spans="1:51" s="38" customFormat="1" ht="11.25" customHeight="1" x14ac:dyDescent="0.2">
      <c r="A62" s="157" t="s">
        <v>132</v>
      </c>
      <c r="B62" s="138" t="s">
        <v>62</v>
      </c>
      <c r="C62" s="158" t="s">
        <v>8</v>
      </c>
      <c r="D62" s="159" t="s">
        <v>9</v>
      </c>
      <c r="E62" s="158" t="s">
        <v>10</v>
      </c>
      <c r="F62" s="159" t="s">
        <v>11</v>
      </c>
      <c r="G62" s="160" t="str">
        <f t="shared" si="21"/>
        <v>EUR3MSW14Y</v>
      </c>
      <c r="H62" s="158" t="str">
        <f>IFERROR(_xll.qlSwapRateHelper2(,G62,,$B62,Calendar,$E62,$D62,$F62,$H$48,0,C62,"EURON",Permanent,Trigger,ObjectOverwrite),"--")</f>
        <v>--</v>
      </c>
      <c r="I62" s="161" t="b">
        <f t="shared" si="20"/>
        <v>0</v>
      </c>
      <c r="K62" s="171" t="str">
        <f t="shared" si="15"/>
        <v>SW</v>
      </c>
      <c r="L62" s="171" t="str">
        <f t="shared" si="16"/>
        <v>20Y</v>
      </c>
      <c r="M62" s="171" t="str">
        <f t="shared" si="17"/>
        <v>--</v>
      </c>
      <c r="N62" s="171" t="b">
        <f t="shared" si="18"/>
        <v>0</v>
      </c>
      <c r="O62" s="173">
        <v>1</v>
      </c>
      <c r="P62" s="173">
        <v>1</v>
      </c>
      <c r="Q62" s="55" t="e">
        <v>#NUM!</v>
      </c>
      <c r="R62" s="55" t="e">
        <f>_xll.qlRateHelperQuoteName(Q62)</f>
        <v>#VALUE!</v>
      </c>
      <c r="S62" s="102" t="e">
        <f>_xll.qlRateHelperRate(Q62,Trigger)</f>
        <v>#VALUE!</v>
      </c>
      <c r="T62" s="174" t="str">
        <f>IFERROR(_xll.qlFuturesRateHelperConvexityAdjustment(Q62,Trigger),"--")</f>
        <v>--</v>
      </c>
      <c r="U62" s="56" t="e">
        <f>_xll.qlRateHelperEarliestDate(Q62,Trigger)</f>
        <v>#VALUE!</v>
      </c>
      <c r="V62" s="56" t="e">
        <f>_xll.qlRateHelperLatestDate(Q62,Trigger)</f>
        <v>#VALUE!</v>
      </c>
      <c r="W62" s="102" t="e">
        <v>#VALUE!</v>
      </c>
      <c r="AA62" s="106"/>
      <c r="AT62" s="55" t="s">
        <v>106</v>
      </c>
      <c r="AU62" s="56">
        <f>_xll.qlInterestRateIndexFixingDate(IborIndex&amp;Tenor,AV62,Trigger)</f>
        <v>42220</v>
      </c>
      <c r="AV62" s="56">
        <f>_xll.qlCalendarAdvance(Calendar,AV61,AT62,"f",,Trigger)</f>
        <v>42222</v>
      </c>
      <c r="AW62" s="56">
        <f>_xll.qlInterestRateIndexMaturity(IborIndex&amp;Tenor,AV62,Trigger)</f>
        <v>42314</v>
      </c>
      <c r="AX62" s="102" t="e">
        <f>_xll.qlIndexFixing($Z$5,AU62,TRUE,Trigger)</f>
        <v>#VALUE!</v>
      </c>
      <c r="AY62" s="102">
        <f>_xll.qlIndexFixing($AZ$1,AU62,TRUE,Trigger)</f>
        <v>5.9503596024381423E-5</v>
      </c>
    </row>
    <row r="63" spans="1:51" s="38" customFormat="1" ht="11.25" customHeight="1" x14ac:dyDescent="0.2">
      <c r="A63" s="157" t="s">
        <v>132</v>
      </c>
      <c r="B63" s="138" t="s">
        <v>63</v>
      </c>
      <c r="C63" s="158" t="s">
        <v>8</v>
      </c>
      <c r="D63" s="159" t="s">
        <v>9</v>
      </c>
      <c r="E63" s="158" t="s">
        <v>10</v>
      </c>
      <c r="F63" s="159" t="s">
        <v>11</v>
      </c>
      <c r="G63" s="160" t="str">
        <f t="shared" si="21"/>
        <v>EUR3MSW15Y</v>
      </c>
      <c r="H63" s="158" t="str">
        <f>IFERROR(_xll.qlSwapRateHelper2(,G63,,$B63,Calendar,$E63,$D63,$F63,$H$48,0,C63,"EURON",Permanent,Trigger,ObjectOverwrite),"--")</f>
        <v>--</v>
      </c>
      <c r="I63" s="161" t="b">
        <f t="shared" si="20"/>
        <v>0</v>
      </c>
      <c r="K63" s="57" t="str">
        <f t="shared" si="15"/>
        <v>SW</v>
      </c>
      <c r="L63" s="57" t="str">
        <f t="shared" si="16"/>
        <v>21Y</v>
      </c>
      <c r="M63" s="57" t="str">
        <f t="shared" si="17"/>
        <v>--</v>
      </c>
      <c r="N63" s="57" t="b">
        <f t="shared" si="18"/>
        <v>0</v>
      </c>
      <c r="O63" s="57">
        <v>1</v>
      </c>
      <c r="P63" s="57">
        <v>1</v>
      </c>
      <c r="Q63" s="55" t="e">
        <v>#NUM!</v>
      </c>
      <c r="R63" s="55" t="e">
        <f>_xll.qlRateHelperQuoteName(Q63)</f>
        <v>#VALUE!</v>
      </c>
      <c r="S63" s="102" t="e">
        <f>_xll.qlRateHelperRate(Q63,Trigger)</f>
        <v>#VALUE!</v>
      </c>
      <c r="T63" s="174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#VALUE!</v>
      </c>
      <c r="AA63" s="106"/>
      <c r="AT63" s="55" t="s">
        <v>106</v>
      </c>
      <c r="AU63" s="56">
        <f>_xll.qlInterestRateIndexFixingDate(IborIndex&amp;Tenor,AV63,Trigger)</f>
        <v>42221</v>
      </c>
      <c r="AV63" s="56">
        <f>_xll.qlCalendarAdvance(Calendar,AV62,AT63,"f",,Trigger)</f>
        <v>42223</v>
      </c>
      <c r="AW63" s="56">
        <f>_xll.qlInterestRateIndexMaturity(IborIndex&amp;Tenor,AV63,Trigger)</f>
        <v>42317</v>
      </c>
      <c r="AX63" s="102" t="e">
        <f>_xll.qlIndexFixing($Z$5,AU63,TRUE,Trigger)</f>
        <v>#VALUE!</v>
      </c>
      <c r="AY63" s="102">
        <f>_xll.qlIndexFixing($AZ$1,AU63,TRUE,Trigger)</f>
        <v>4.576430053553868E-5</v>
      </c>
    </row>
    <row r="64" spans="1:51" s="38" customFormat="1" ht="11.25" customHeight="1" x14ac:dyDescent="0.2">
      <c r="A64" s="157" t="s">
        <v>132</v>
      </c>
      <c r="B64" s="138" t="s">
        <v>64</v>
      </c>
      <c r="C64" s="158" t="s">
        <v>8</v>
      </c>
      <c r="D64" s="159" t="s">
        <v>9</v>
      </c>
      <c r="E64" s="158" t="s">
        <v>10</v>
      </c>
      <c r="F64" s="159" t="s">
        <v>11</v>
      </c>
      <c r="G64" s="160" t="str">
        <f t="shared" si="21"/>
        <v>EUR3MSW16Y</v>
      </c>
      <c r="H64" s="158" t="str">
        <f>IFERROR(_xll.qlSwapRateHelper2(,G64,,$B64,Calendar,$E64,$D64,$F64,$H$48,0,C64,"EURON",Permanent,Trigger,ObjectOverwrite),"--")</f>
        <v>--</v>
      </c>
      <c r="I64" s="161" t="b">
        <f t="shared" si="20"/>
        <v>0</v>
      </c>
      <c r="K64" s="57" t="str">
        <f t="shared" si="15"/>
        <v>SW</v>
      </c>
      <c r="L64" s="57" t="str">
        <f t="shared" si="16"/>
        <v>22Y</v>
      </c>
      <c r="M64" s="57" t="str">
        <f t="shared" si="17"/>
        <v>--</v>
      </c>
      <c r="N64" s="57" t="b">
        <f t="shared" si="18"/>
        <v>0</v>
      </c>
      <c r="O64" s="57">
        <v>1</v>
      </c>
      <c r="P64" s="57">
        <v>1</v>
      </c>
      <c r="Q64" s="55" t="e">
        <v>#NUM!</v>
      </c>
      <c r="R64" s="55" t="e">
        <f>_xll.qlRateHelperQuoteName(Q64)</f>
        <v>#VALUE!</v>
      </c>
      <c r="S64" s="102" t="e">
        <f>_xll.qlRateHelperRate(Q64,Trigger)</f>
        <v>#VALUE!</v>
      </c>
      <c r="T64" s="174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#VALUE!</v>
      </c>
      <c r="AT64" s="55" t="s">
        <v>106</v>
      </c>
      <c r="AU64" s="56">
        <f>_xll.qlInterestRateIndexFixingDate(IborIndex&amp;Tenor,AV64,Trigger)</f>
        <v>42222</v>
      </c>
      <c r="AV64" s="56">
        <f>_xll.qlCalendarAdvance(Calendar,AV63,AT64,"f",,Trigger)</f>
        <v>42226</v>
      </c>
      <c r="AW64" s="56">
        <f>_xll.qlInterestRateIndexMaturity(IborIndex&amp;Tenor,AV64,Trigger)</f>
        <v>42318</v>
      </c>
      <c r="AX64" s="102" t="e">
        <f>_xll.qlIndexFixing($Z$5,AU64,TRUE,Trigger)</f>
        <v>#VALUE!</v>
      </c>
      <c r="AY64" s="102">
        <f>_xll.qlIndexFixing($AZ$1,AU64,TRUE,Trigger)</f>
        <v>4.3717316074177582E-5</v>
      </c>
    </row>
    <row r="65" spans="1:51" s="38" customFormat="1" ht="11.25" customHeight="1" x14ac:dyDescent="0.2">
      <c r="A65" s="157" t="s">
        <v>132</v>
      </c>
      <c r="B65" s="138" t="s">
        <v>65</v>
      </c>
      <c r="C65" s="158" t="s">
        <v>8</v>
      </c>
      <c r="D65" s="159" t="s">
        <v>9</v>
      </c>
      <c r="E65" s="158" t="s">
        <v>10</v>
      </c>
      <c r="F65" s="159" t="s">
        <v>11</v>
      </c>
      <c r="G65" s="160" t="str">
        <f t="shared" si="21"/>
        <v>EUR3MSW17Y</v>
      </c>
      <c r="H65" s="158" t="str">
        <f>IFERROR(_xll.qlSwapRateHelper2(,G65,,$B65,Calendar,$E65,$D65,$F65,$H$48,0,C65,"EURON",Permanent,Trigger,ObjectOverwrite),"--")</f>
        <v>--</v>
      </c>
      <c r="I65" s="161" t="b">
        <f t="shared" si="20"/>
        <v>0</v>
      </c>
      <c r="K65" s="57" t="str">
        <f t="shared" si="15"/>
        <v>SW</v>
      </c>
      <c r="L65" s="57" t="str">
        <f t="shared" si="16"/>
        <v>23Y</v>
      </c>
      <c r="M65" s="57" t="str">
        <f t="shared" si="17"/>
        <v>--</v>
      </c>
      <c r="N65" s="57" t="b">
        <f t="shared" si="18"/>
        <v>0</v>
      </c>
      <c r="O65" s="57">
        <v>1</v>
      </c>
      <c r="P65" s="57">
        <v>1</v>
      </c>
      <c r="Q65" s="55" t="e">
        <v>#NUM!</v>
      </c>
      <c r="R65" s="55" t="e">
        <f>_xll.qlRateHelperQuoteName(Q65)</f>
        <v>#VALUE!</v>
      </c>
      <c r="S65" s="102" t="e">
        <f>_xll.qlRateHelperRate(Q65,Trigger)</f>
        <v>#VALUE!</v>
      </c>
      <c r="T65" s="174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#VALUE!</v>
      </c>
      <c r="AT65" s="55" t="s">
        <v>106</v>
      </c>
      <c r="AU65" s="56">
        <f>_xll.qlInterestRateIndexFixingDate(IborIndex&amp;Tenor,AV65,Trigger)</f>
        <v>42223</v>
      </c>
      <c r="AV65" s="56">
        <f>_xll.qlCalendarAdvance(Calendar,AV64,AT65,"f",,Trigger)</f>
        <v>42227</v>
      </c>
      <c r="AW65" s="56">
        <f>_xll.qlInterestRateIndexMaturity(IborIndex&amp;Tenor,AV65,Trigger)</f>
        <v>42319</v>
      </c>
      <c r="AX65" s="102" t="e">
        <f>_xll.qlIndexFixing($Z$5,AU65,TRUE,Trigger)</f>
        <v>#VALUE!</v>
      </c>
      <c r="AY65" s="102">
        <f>_xll.qlIndexFixing($AZ$1,AU65,TRUE,Trigger)</f>
        <v>3.974410175488569E-5</v>
      </c>
    </row>
    <row r="66" spans="1:51" s="38" customFormat="1" ht="11.25" customHeight="1" x14ac:dyDescent="0.2">
      <c r="A66" s="157" t="s">
        <v>132</v>
      </c>
      <c r="B66" s="138" t="s">
        <v>66</v>
      </c>
      <c r="C66" s="158" t="s">
        <v>8</v>
      </c>
      <c r="D66" s="159" t="s">
        <v>9</v>
      </c>
      <c r="E66" s="158" t="s">
        <v>10</v>
      </c>
      <c r="F66" s="159" t="s">
        <v>11</v>
      </c>
      <c r="G66" s="160" t="str">
        <f t="shared" si="21"/>
        <v>EUR3MSW18Y</v>
      </c>
      <c r="H66" s="158" t="str">
        <f>IFERROR(_xll.qlSwapRateHelper2(,G66,,$B66,Calendar,$E66,$D66,$F66,$H$48,0,C66,"EURON",Permanent,Trigger,ObjectOverwrite),"--")</f>
        <v>--</v>
      </c>
      <c r="I66" s="161" t="b">
        <f t="shared" si="20"/>
        <v>0</v>
      </c>
      <c r="K66" s="57" t="str">
        <f t="shared" si="15"/>
        <v>SW</v>
      </c>
      <c r="L66" s="57" t="str">
        <f t="shared" si="16"/>
        <v>24Y</v>
      </c>
      <c r="M66" s="57" t="str">
        <f t="shared" si="17"/>
        <v>--</v>
      </c>
      <c r="N66" s="57" t="b">
        <f t="shared" si="18"/>
        <v>0</v>
      </c>
      <c r="O66" s="57">
        <v>1</v>
      </c>
      <c r="P66" s="57">
        <v>1</v>
      </c>
      <c r="Q66" s="55" t="e">
        <v>#NUM!</v>
      </c>
      <c r="R66" s="55" t="e">
        <f>_xll.qlRateHelperQuoteName(Q66)</f>
        <v>#VALUE!</v>
      </c>
      <c r="S66" s="102" t="e">
        <f>_xll.qlRateHelperRate(Q66,Trigger)</f>
        <v>#VALUE!</v>
      </c>
      <c r="T66" s="174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#VALUE!</v>
      </c>
      <c r="AK66" s="46"/>
      <c r="AL66" s="46"/>
      <c r="AM66" s="46"/>
      <c r="AN66" s="46"/>
      <c r="AO66" s="46"/>
      <c r="AP66" s="46"/>
      <c r="AQ66" s="46"/>
      <c r="AR66" s="46"/>
      <c r="AT66" s="55" t="s">
        <v>106</v>
      </c>
      <c r="AU66" s="56">
        <f>_xll.qlInterestRateIndexFixingDate(IborIndex&amp;Tenor,AV66,Trigger)</f>
        <v>42226</v>
      </c>
      <c r="AV66" s="56">
        <f>_xll.qlCalendarAdvance(Calendar,AV65,AT66,"f",,Trigger)</f>
        <v>42228</v>
      </c>
      <c r="AW66" s="56">
        <f>_xll.qlInterestRateIndexMaturity(IborIndex&amp;Tenor,AV66,Trigger)</f>
        <v>42320</v>
      </c>
      <c r="AX66" s="102" t="e">
        <f>_xll.qlIndexFixing($Z$5,AU66,TRUE,Trigger)</f>
        <v>#VALUE!</v>
      </c>
      <c r="AY66" s="102">
        <f>_xll.qlIndexFixing($AZ$1,AU66,TRUE,Trigger)</f>
        <v>3.5759053765028604E-5</v>
      </c>
    </row>
    <row r="67" spans="1:51" s="38" customFormat="1" ht="11.25" customHeight="1" x14ac:dyDescent="0.2">
      <c r="A67" s="157" t="s">
        <v>132</v>
      </c>
      <c r="B67" s="138" t="s">
        <v>67</v>
      </c>
      <c r="C67" s="158" t="s">
        <v>8</v>
      </c>
      <c r="D67" s="159" t="s">
        <v>9</v>
      </c>
      <c r="E67" s="158" t="s">
        <v>10</v>
      </c>
      <c r="F67" s="159" t="s">
        <v>11</v>
      </c>
      <c r="G67" s="160" t="str">
        <f t="shared" si="21"/>
        <v>EUR3MSW19Y</v>
      </c>
      <c r="H67" s="158" t="str">
        <f>IFERROR(_xll.qlSwapRateHelper2(,G67,,$B67,Calendar,$E67,$D67,$F67,$H$48,0,C67,"EURON",Permanent,Trigger,ObjectOverwrite),"--")</f>
        <v>--</v>
      </c>
      <c r="I67" s="161" t="b">
        <f t="shared" si="20"/>
        <v>0</v>
      </c>
      <c r="K67" s="57" t="str">
        <f t="shared" si="15"/>
        <v>SW</v>
      </c>
      <c r="L67" s="57" t="str">
        <f t="shared" si="16"/>
        <v>25Y</v>
      </c>
      <c r="M67" s="57" t="str">
        <f t="shared" si="17"/>
        <v>--</v>
      </c>
      <c r="N67" s="57" t="b">
        <f t="shared" si="18"/>
        <v>0</v>
      </c>
      <c r="O67" s="57">
        <v>1</v>
      </c>
      <c r="P67" s="57">
        <v>1</v>
      </c>
      <c r="Q67" s="55" t="e">
        <v>#NUM!</v>
      </c>
      <c r="R67" s="55" t="e">
        <f>_xll.qlRateHelperQuoteName(Q67)</f>
        <v>#VALUE!</v>
      </c>
      <c r="S67" s="102" t="e">
        <f>_xll.qlRateHelperRate(Q67,Trigger)</f>
        <v>#VALUE!</v>
      </c>
      <c r="T67" s="174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#VALUE!</v>
      </c>
      <c r="AK67" s="46"/>
      <c r="AL67" s="46"/>
      <c r="AM67" s="46"/>
      <c r="AN67" s="46"/>
      <c r="AO67" s="46"/>
      <c r="AP67" s="46"/>
      <c r="AQ67" s="46"/>
      <c r="AR67" s="46"/>
      <c r="AT67" s="55" t="s">
        <v>106</v>
      </c>
      <c r="AU67" s="56">
        <f>_xll.qlInterestRateIndexFixingDate(IborIndex&amp;Tenor,AV67,Trigger)</f>
        <v>42227</v>
      </c>
      <c r="AV67" s="56">
        <f>_xll.qlCalendarAdvance(Calendar,AV66,AT67,"f",,Trigger)</f>
        <v>42229</v>
      </c>
      <c r="AW67" s="56">
        <f>_xll.qlInterestRateIndexMaturity(IborIndex&amp;Tenor,AV67,Trigger)</f>
        <v>42321</v>
      </c>
      <c r="AX67" s="102" t="e">
        <f>_xll.qlIndexFixing($Z$5,AU67,TRUE,Trigger)</f>
        <v>#VALUE!</v>
      </c>
      <c r="AY67" s="102">
        <f>_xll.qlIndexFixing($AZ$1,AU67,TRUE,Trigger)</f>
        <v>3.1761310867437792E-5</v>
      </c>
    </row>
    <row r="68" spans="1:51" s="38" customFormat="1" ht="11.25" customHeight="1" x14ac:dyDescent="0.2">
      <c r="A68" s="157" t="s">
        <v>132</v>
      </c>
      <c r="B68" s="138" t="s">
        <v>68</v>
      </c>
      <c r="C68" s="158" t="s">
        <v>8</v>
      </c>
      <c r="D68" s="159" t="s">
        <v>9</v>
      </c>
      <c r="E68" s="158" t="s">
        <v>10</v>
      </c>
      <c r="F68" s="159" t="s">
        <v>11</v>
      </c>
      <c r="G68" s="160" t="str">
        <f t="shared" si="21"/>
        <v>EUR3MSW20Y</v>
      </c>
      <c r="H68" s="158" t="str">
        <f>IFERROR(_xll.qlSwapRateHelper2(,G68,,$B68,Calendar,$E68,$D68,$F68,$H$48,0,C68,"EURON",Permanent,Trigger,ObjectOverwrite),"--")</f>
        <v>--</v>
      </c>
      <c r="I68" s="161" t="b">
        <f t="shared" si="20"/>
        <v>0</v>
      </c>
      <c r="K68" s="57" t="str">
        <f t="shared" si="15"/>
        <v>SW</v>
      </c>
      <c r="L68" s="57" t="str">
        <f t="shared" si="16"/>
        <v>26Y</v>
      </c>
      <c r="M68" s="57" t="str">
        <f t="shared" si="17"/>
        <v>--</v>
      </c>
      <c r="N68" s="57" t="b">
        <f t="shared" si="18"/>
        <v>0</v>
      </c>
      <c r="O68" s="57">
        <v>1</v>
      </c>
      <c r="P68" s="57">
        <v>1</v>
      </c>
      <c r="Q68" s="55" t="e">
        <v>#NUM!</v>
      </c>
      <c r="R68" s="55" t="e">
        <f>_xll.qlRateHelperQuoteName(Q68)</f>
        <v>#VALUE!</v>
      </c>
      <c r="S68" s="102" t="e">
        <f>_xll.qlRateHelperRate(Q68,Trigger)</f>
        <v>#VALUE!</v>
      </c>
      <c r="T68" s="174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#VALUE!</v>
      </c>
      <c r="AK68" s="46"/>
      <c r="AL68" s="46"/>
      <c r="AM68" s="46"/>
      <c r="AN68" s="46"/>
      <c r="AO68" s="46"/>
      <c r="AP68" s="46"/>
      <c r="AQ68" s="46"/>
      <c r="AR68" s="46"/>
      <c r="AT68" s="55" t="s">
        <v>106</v>
      </c>
      <c r="AU68" s="56">
        <f>_xll.qlInterestRateIndexFixingDate(IborIndex&amp;Tenor,AV68,Trigger)</f>
        <v>42228</v>
      </c>
      <c r="AV68" s="56">
        <f>_xll.qlCalendarAdvance(Calendar,AV67,AT68,"f",,Trigger)</f>
        <v>42230</v>
      </c>
      <c r="AW68" s="56">
        <f>_xll.qlInterestRateIndexMaturity(IborIndex&amp;Tenor,AV68,Trigger)</f>
        <v>42324</v>
      </c>
      <c r="AX68" s="102" t="e">
        <f>_xll.qlIndexFixing($Z$5,AU68,TRUE,Trigger)</f>
        <v>#VALUE!</v>
      </c>
      <c r="AY68" s="102">
        <f>_xll.qlIndexFixing($AZ$1,AU68,TRUE,Trigger)</f>
        <v>1.8273033391945329E-5</v>
      </c>
    </row>
    <row r="69" spans="1:51" s="38" customFormat="1" ht="11.25" customHeight="1" x14ac:dyDescent="0.2">
      <c r="A69" s="157" t="s">
        <v>132</v>
      </c>
      <c r="B69" s="138" t="s">
        <v>69</v>
      </c>
      <c r="C69" s="158" t="s">
        <v>8</v>
      </c>
      <c r="D69" s="159" t="s">
        <v>9</v>
      </c>
      <c r="E69" s="158" t="s">
        <v>10</v>
      </c>
      <c r="F69" s="159" t="s">
        <v>11</v>
      </c>
      <c r="G69" s="160" t="str">
        <f t="shared" si="21"/>
        <v>EUR3MSW21Y</v>
      </c>
      <c r="H69" s="158" t="str">
        <f>IFERROR(_xll.qlSwapRateHelper2(,G69,,$B69,Calendar,$E69,$D69,$F69,$H$48,0,C69,"EURON",Permanent,Trigger,ObjectOverwrite),"--")</f>
        <v>--</v>
      </c>
      <c r="I69" s="161" t="b">
        <f t="shared" si="20"/>
        <v>0</v>
      </c>
      <c r="K69" s="57" t="str">
        <f t="shared" si="15"/>
        <v>SW</v>
      </c>
      <c r="L69" s="57" t="str">
        <f t="shared" si="16"/>
        <v>27Y</v>
      </c>
      <c r="M69" s="57" t="str">
        <f t="shared" si="17"/>
        <v>--</v>
      </c>
      <c r="N69" s="57" t="b">
        <f t="shared" si="18"/>
        <v>0</v>
      </c>
      <c r="O69" s="57">
        <v>1</v>
      </c>
      <c r="P69" s="57">
        <v>1</v>
      </c>
      <c r="Q69" s="55" t="e">
        <v>#NUM!</v>
      </c>
      <c r="R69" s="55" t="e">
        <f>_xll.qlRateHelperQuoteName(Q69)</f>
        <v>#VALUE!</v>
      </c>
      <c r="S69" s="102" t="e">
        <f>_xll.qlRateHelperRate(Q69,Trigger)</f>
        <v>#VALUE!</v>
      </c>
      <c r="T69" s="174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#VALUE!</v>
      </c>
      <c r="AA69" s="46"/>
      <c r="AK69" s="46"/>
      <c r="AL69" s="46"/>
      <c r="AM69" s="46"/>
      <c r="AN69" s="46"/>
      <c r="AO69" s="46"/>
      <c r="AP69" s="46"/>
      <c r="AQ69" s="46"/>
      <c r="AR69" s="46"/>
      <c r="AT69" s="55" t="s">
        <v>106</v>
      </c>
      <c r="AU69" s="56">
        <f>_xll.qlInterestRateIndexFixingDate(IborIndex&amp;Tenor,AV69,Trigger)</f>
        <v>42229</v>
      </c>
      <c r="AV69" s="56">
        <f>_xll.qlCalendarAdvance(Calendar,AV68,AT69,"f",,Trigger)</f>
        <v>42233</v>
      </c>
      <c r="AW69" s="56">
        <f>_xll.qlInterestRateIndexMaturity(IborIndex&amp;Tenor,AV69,Trigger)</f>
        <v>42325</v>
      </c>
      <c r="AX69" s="102" t="e">
        <f>_xll.qlIndexFixing($Z$5,AU69,TRUE,Trigger)</f>
        <v>#VALUE!</v>
      </c>
      <c r="AY69" s="102">
        <f>_xll.qlIndexFixing($AZ$1,AU69,TRUE,Trigger)</f>
        <v>1.5643881140069091E-5</v>
      </c>
    </row>
    <row r="70" spans="1:51" s="38" customFormat="1" ht="11.25" customHeight="1" x14ac:dyDescent="0.2">
      <c r="A70" s="57" t="s">
        <v>132</v>
      </c>
      <c r="B70" s="140" t="s">
        <v>70</v>
      </c>
      <c r="C70" s="139" t="s">
        <v>8</v>
      </c>
      <c r="D70" s="159" t="s">
        <v>9</v>
      </c>
      <c r="E70" s="158" t="s">
        <v>10</v>
      </c>
      <c r="F70" s="159" t="s">
        <v>11</v>
      </c>
      <c r="G70" s="140" t="str">
        <f t="shared" si="21"/>
        <v>EUR3MSW22Y</v>
      </c>
      <c r="H70" s="166" t="str">
        <f>IFERROR(_xll.qlSwapRateHelper2(,G70,,$B70,Calendar,$E70,$D70,$F70,$H$48,0,C70,"EURON",Permanent,Trigger,ObjectOverwrite),"--")</f>
        <v>--</v>
      </c>
      <c r="I70" s="139" t="b">
        <f t="shared" si="20"/>
        <v>0</v>
      </c>
      <c r="K70" s="57" t="str">
        <f t="shared" si="15"/>
        <v>SW</v>
      </c>
      <c r="L70" s="57" t="str">
        <f t="shared" si="16"/>
        <v>28Y</v>
      </c>
      <c r="M70" s="57" t="str">
        <f t="shared" si="17"/>
        <v>--</v>
      </c>
      <c r="N70" s="57" t="b">
        <f t="shared" si="18"/>
        <v>0</v>
      </c>
      <c r="O70" s="57">
        <v>1</v>
      </c>
      <c r="P70" s="57">
        <v>1</v>
      </c>
      <c r="Q70" s="55" t="e">
        <v>#NUM!</v>
      </c>
      <c r="R70" s="55" t="e">
        <f>_xll.qlRateHelperQuoteName(Q70)</f>
        <v>#VALUE!</v>
      </c>
      <c r="S70" s="102" t="e">
        <f>_xll.qlRateHelperRate(Q70,Trigger)</f>
        <v>#VALUE!</v>
      </c>
      <c r="T70" s="174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#VALUE!</v>
      </c>
      <c r="AA70" s="46"/>
      <c r="AK70" s="46"/>
      <c r="AL70" s="46"/>
      <c r="AM70" s="46"/>
      <c r="AN70" s="46"/>
      <c r="AO70" s="46"/>
      <c r="AP70" s="46"/>
      <c r="AQ70" s="46"/>
      <c r="AR70" s="46"/>
      <c r="AT70" s="55" t="s">
        <v>106</v>
      </c>
      <c r="AU70" s="56">
        <f>_xll.qlInterestRateIndexFixingDate(IborIndex&amp;Tenor,AV70,Trigger)</f>
        <v>42230</v>
      </c>
      <c r="AV70" s="56">
        <f>_xll.qlCalendarAdvance(Calendar,AV69,AT70,"f",,Trigger)</f>
        <v>42234</v>
      </c>
      <c r="AW70" s="56">
        <f>_xll.qlInterestRateIndexMaturity(IborIndex&amp;Tenor,AV70,Trigger)</f>
        <v>42326</v>
      </c>
      <c r="AX70" s="102" t="e">
        <f>_xll.qlIndexFixing($Z$5,AU70,TRUE,Trigger)</f>
        <v>#VALUE!</v>
      </c>
      <c r="AY70" s="102">
        <f>_xll.qlIndexFixing($AZ$1,AU70,TRUE,Trigger)</f>
        <v>1.1596624723106771E-5</v>
      </c>
    </row>
    <row r="71" spans="1:51" s="38" customFormat="1" ht="11.25" customHeight="1" x14ac:dyDescent="0.2">
      <c r="A71" s="57" t="s">
        <v>132</v>
      </c>
      <c r="B71" s="140" t="s">
        <v>71</v>
      </c>
      <c r="C71" s="139" t="s">
        <v>8</v>
      </c>
      <c r="D71" s="159" t="s">
        <v>9</v>
      </c>
      <c r="E71" s="158" t="s">
        <v>10</v>
      </c>
      <c r="F71" s="159" t="s">
        <v>11</v>
      </c>
      <c r="G71" s="140" t="str">
        <f t="shared" si="21"/>
        <v>EUR3MSW23Y</v>
      </c>
      <c r="H71" s="166" t="str">
        <f>IFERROR(_xll.qlSwapRateHelper2(,G71,,$B71,Calendar,$E71,$D71,$F71,$H$48,0,C71,"EURON",Permanent,Trigger,ObjectOverwrite),"--")</f>
        <v>--</v>
      </c>
      <c r="I71" s="139" t="b">
        <f t="shared" si="20"/>
        <v>0</v>
      </c>
      <c r="K71" s="57" t="str">
        <f t="shared" si="15"/>
        <v>SW</v>
      </c>
      <c r="L71" s="57" t="str">
        <f t="shared" si="16"/>
        <v>29Y</v>
      </c>
      <c r="M71" s="57" t="str">
        <f t="shared" si="17"/>
        <v>--</v>
      </c>
      <c r="N71" s="57" t="b">
        <f t="shared" si="18"/>
        <v>0</v>
      </c>
      <c r="O71" s="57">
        <v>1</v>
      </c>
      <c r="P71" s="57">
        <v>1</v>
      </c>
      <c r="Q71" s="55" t="e">
        <v>#NUM!</v>
      </c>
      <c r="R71" s="55" t="e">
        <f>_xll.qlRateHelperQuoteName(Q71)</f>
        <v>#VALUE!</v>
      </c>
      <c r="S71" s="102" t="e">
        <f>_xll.qlRateHelperRate(Q71,Trigger)</f>
        <v>#VALUE!</v>
      </c>
      <c r="T71" s="174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#VALUE!</v>
      </c>
      <c r="AA71" s="46"/>
      <c r="AK71" s="46"/>
      <c r="AL71" s="46"/>
      <c r="AM71" s="46"/>
      <c r="AN71" s="46"/>
      <c r="AO71" s="46"/>
      <c r="AP71" s="46"/>
      <c r="AQ71" s="46"/>
      <c r="AR71" s="46"/>
      <c r="AT71" s="55" t="s">
        <v>106</v>
      </c>
      <c r="AU71" s="56">
        <f>_xll.qlInterestRateIndexFixingDate(IborIndex&amp;Tenor,AV71,Trigger)</f>
        <v>42233</v>
      </c>
      <c r="AV71" s="56">
        <f>_xll.qlCalendarAdvance(Calendar,AV70,AT71,"f",,Trigger)</f>
        <v>42235</v>
      </c>
      <c r="AW71" s="56">
        <f>_xll.qlInterestRateIndexMaturity(IborIndex&amp;Tenor,AV71,Trigger)</f>
        <v>42327</v>
      </c>
      <c r="AX71" s="102" t="e">
        <f>_xll.qlIndexFixing($Z$5,AU71,TRUE,Trigger)</f>
        <v>#VALUE!</v>
      </c>
      <c r="AY71" s="102">
        <f>_xll.qlIndexFixing($AZ$1,AU71,TRUE,Trigger)</f>
        <v>7.5499345766531966E-6</v>
      </c>
    </row>
    <row r="72" spans="1:51" ht="11.25" customHeight="1" x14ac:dyDescent="0.25">
      <c r="A72" s="57" t="s">
        <v>132</v>
      </c>
      <c r="B72" s="140" t="s">
        <v>72</v>
      </c>
      <c r="C72" s="139" t="s">
        <v>8</v>
      </c>
      <c r="D72" s="159" t="s">
        <v>9</v>
      </c>
      <c r="E72" s="158" t="s">
        <v>10</v>
      </c>
      <c r="F72" s="159" t="s">
        <v>11</v>
      </c>
      <c r="G72" s="140" t="str">
        <f t="shared" si="21"/>
        <v>EUR3MSW24Y</v>
      </c>
      <c r="H72" s="166" t="str">
        <f>IFERROR(_xll.qlSwapRateHelper2(,G72,,$B72,Calendar,$E72,$D72,$F72,$H$48,0,C72,"EURON",Permanent,Trigger,ObjectOverwrite),"--")</f>
        <v>--</v>
      </c>
      <c r="I72" s="139" t="b">
        <f t="shared" si="20"/>
        <v>0</v>
      </c>
      <c r="J72" s="38"/>
      <c r="K72" s="57" t="str">
        <f t="shared" si="15"/>
        <v>SW</v>
      </c>
      <c r="L72" s="57" t="str">
        <f t="shared" si="16"/>
        <v>30Y</v>
      </c>
      <c r="M72" s="57" t="str">
        <f t="shared" si="17"/>
        <v>--</v>
      </c>
      <c r="N72" s="57" t="b">
        <f t="shared" si="18"/>
        <v>0</v>
      </c>
      <c r="O72" s="57">
        <v>1</v>
      </c>
      <c r="P72" s="57">
        <v>1</v>
      </c>
      <c r="Q72" s="55" t="e">
        <v>#NUM!</v>
      </c>
      <c r="R72" s="55" t="e">
        <f>_xll.qlRateHelperQuoteName(Q72)</f>
        <v>#VALUE!</v>
      </c>
      <c r="S72" s="102" t="e">
        <f>_xll.qlRateHelperRate(Q72,Trigger)</f>
        <v>#VALUE!</v>
      </c>
      <c r="T72" s="174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f t="array" ref="W72">_xll.qlPiecewiseYieldCurveData(GeneralSettings!D102,Trigger)</f>
        <v>#NUM!</v>
      </c>
      <c r="AT72" s="55" t="s">
        <v>106</v>
      </c>
      <c r="AU72" s="56">
        <f>_xll.qlInterestRateIndexFixingDate(IborIndex&amp;Tenor,AV72,Trigger)</f>
        <v>42234</v>
      </c>
      <c r="AV72" s="56">
        <f>_xll.qlCalendarAdvance(Calendar,AV71,AT72,"f",,Trigger)</f>
        <v>42236</v>
      </c>
      <c r="AW72" s="56">
        <f>_xll.qlInterestRateIndexMaturity(IborIndex&amp;Tenor,AV72,Trigger)</f>
        <v>42328</v>
      </c>
      <c r="AX72" s="102" t="e">
        <f>_xll.qlIndexFixing($Z$5,AU72,TRUE,Trigger)</f>
        <v>#VALUE!</v>
      </c>
      <c r="AY72" s="102">
        <f>_xll.qlIndexFixing($AZ$1,AU72,TRUE,Trigger)</f>
        <v>3.5078210336436659E-6</v>
      </c>
    </row>
    <row r="73" spans="1:51" ht="11.25" customHeight="1" x14ac:dyDescent="0.25">
      <c r="A73" s="57" t="s">
        <v>132</v>
      </c>
      <c r="B73" s="140" t="s">
        <v>73</v>
      </c>
      <c r="C73" s="139" t="s">
        <v>8</v>
      </c>
      <c r="D73" s="159" t="s">
        <v>9</v>
      </c>
      <c r="E73" s="158" t="s">
        <v>10</v>
      </c>
      <c r="F73" s="159" t="s">
        <v>11</v>
      </c>
      <c r="G73" s="140" t="str">
        <f t="shared" si="21"/>
        <v>EUR3MSW25Y</v>
      </c>
      <c r="H73" s="166" t="str">
        <f>IFERROR(_xll.qlSwapRateHelper2(,G73,,$B73,Calendar,$E73,$D73,$F73,$H$48,0,C73,"EURON",Permanent,Trigger,ObjectOverwrite),"--")</f>
        <v>--</v>
      </c>
      <c r="I73" s="139" t="b">
        <f t="shared" si="20"/>
        <v>0</v>
      </c>
      <c r="J73" s="38"/>
      <c r="K73" s="57" t="str">
        <f t="shared" si="15"/>
        <v>SW</v>
      </c>
      <c r="L73" s="57" t="str">
        <f t="shared" si="16"/>
        <v>35Y</v>
      </c>
      <c r="M73" s="57" t="str">
        <f t="shared" si="17"/>
        <v>--</v>
      </c>
      <c r="N73" s="57" t="b">
        <f t="shared" si="18"/>
        <v>0</v>
      </c>
      <c r="O73" s="57">
        <v>1</v>
      </c>
      <c r="P73" s="57">
        <v>1</v>
      </c>
      <c r="Q73" s="55" t="e">
        <v>#NUM!</v>
      </c>
      <c r="R73" s="55" t="e">
        <f>_xll.qlRateHelperQuoteName(Q73)</f>
        <v>#VALUE!</v>
      </c>
      <c r="S73" s="102" t="e">
        <f>_xll.qlRateHelperRate(Q73,Trigger)</f>
        <v>#VALUE!</v>
      </c>
      <c r="T73" s="174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f t="array" ref="W73">_xll.qlPiecewiseYieldCurveData(GeneralSettings!D103,Trigger)</f>
        <v>#NUM!</v>
      </c>
      <c r="AT73" s="55" t="s">
        <v>106</v>
      </c>
      <c r="AU73" s="56">
        <f>_xll.qlInterestRateIndexFixingDate(IborIndex&amp;Tenor,AV73,Trigger)</f>
        <v>42235</v>
      </c>
      <c r="AV73" s="56">
        <f>_xll.qlCalendarAdvance(Calendar,AV72,AT73,"f",,Trigger)</f>
        <v>42237</v>
      </c>
      <c r="AW73" s="56">
        <f>_xll.qlInterestRateIndexMaturity(IborIndex&amp;Tenor,AV73,Trigger)</f>
        <v>42331</v>
      </c>
      <c r="AX73" s="102" t="e">
        <f>_xll.qlIndexFixing($Z$5,AU73,TRUE,Trigger)</f>
        <v>#VALUE!</v>
      </c>
      <c r="AY73" s="102">
        <f>_xll.qlIndexFixing($AZ$1,AU73,TRUE,Trigger)</f>
        <v>-9.4537227374062578E-6</v>
      </c>
    </row>
    <row r="74" spans="1:51" ht="11.25" customHeight="1" x14ac:dyDescent="0.25">
      <c r="A74" s="57" t="s">
        <v>132</v>
      </c>
      <c r="B74" s="140" t="s">
        <v>74</v>
      </c>
      <c r="C74" s="139" t="s">
        <v>8</v>
      </c>
      <c r="D74" s="159" t="s">
        <v>9</v>
      </c>
      <c r="E74" s="158" t="s">
        <v>10</v>
      </c>
      <c r="F74" s="159" t="s">
        <v>11</v>
      </c>
      <c r="G74" s="140" t="str">
        <f t="shared" si="21"/>
        <v>EUR3MSW26Y</v>
      </c>
      <c r="H74" s="166" t="str">
        <f>IFERROR(_xll.qlSwapRateHelper2(,G74,,$B74,Calendar,$E74,$D74,$F74,$H$48,0,C74,"EURON",Permanent,Trigger,ObjectOverwrite),"--")</f>
        <v>--</v>
      </c>
      <c r="I74" s="139" t="b">
        <f t="shared" si="20"/>
        <v>0</v>
      </c>
      <c r="J74" s="38"/>
      <c r="K74" s="57" t="str">
        <f t="shared" si="15"/>
        <v>SW</v>
      </c>
      <c r="L74" s="57" t="str">
        <f t="shared" si="16"/>
        <v>40Y</v>
      </c>
      <c r="M74" s="57" t="str">
        <f t="shared" si="17"/>
        <v>--</v>
      </c>
      <c r="N74" s="57" t="b">
        <f t="shared" si="18"/>
        <v>0</v>
      </c>
      <c r="O74" s="57">
        <v>1</v>
      </c>
      <c r="P74" s="57">
        <v>1</v>
      </c>
      <c r="Q74" s="55" t="e">
        <v>#NUM!</v>
      </c>
      <c r="R74" s="55" t="e">
        <f>_xll.qlRateHelperQuoteName(Q74)</f>
        <v>#VALUE!</v>
      </c>
      <c r="S74" s="102" t="e">
        <f>_xll.qlRateHelperRate(Q74,Trigger)</f>
        <v>#VALUE!</v>
      </c>
      <c r="T74" s="174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f t="array" ref="W74">_xll.qlPiecewiseYieldCurveData(GeneralSettings!D104,Trigger)</f>
        <v>#NUM!</v>
      </c>
      <c r="AT74" s="55" t="s">
        <v>106</v>
      </c>
      <c r="AU74" s="56">
        <f>_xll.qlInterestRateIndexFixingDate(IborIndex&amp;Tenor,AV74,Trigger)</f>
        <v>42236</v>
      </c>
      <c r="AV74" s="56">
        <f>_xll.qlCalendarAdvance(Calendar,AV73,AT74,"f",,Trigger)</f>
        <v>42240</v>
      </c>
      <c r="AW74" s="56">
        <f>_xll.qlInterestRateIndexMaturity(IborIndex&amp;Tenor,AV74,Trigger)</f>
        <v>42332</v>
      </c>
      <c r="AX74" s="102" t="e">
        <f>_xll.qlIndexFixing($Z$5,AU74,TRUE,Trigger)</f>
        <v>#VALUE!</v>
      </c>
      <c r="AY74" s="102">
        <f>_xll.qlIndexFixing($AZ$1,AU74,TRUE,Trigger)</f>
        <v>-1.2532535176156896E-5</v>
      </c>
    </row>
    <row r="75" spans="1:51" ht="11.25" customHeight="1" x14ac:dyDescent="0.25">
      <c r="A75" s="57" t="s">
        <v>132</v>
      </c>
      <c r="B75" s="140" t="s">
        <v>75</v>
      </c>
      <c r="C75" s="139" t="s">
        <v>8</v>
      </c>
      <c r="D75" s="159" t="s">
        <v>9</v>
      </c>
      <c r="E75" s="158" t="s">
        <v>10</v>
      </c>
      <c r="F75" s="159" t="s">
        <v>11</v>
      </c>
      <c r="G75" s="140" t="str">
        <f t="shared" si="21"/>
        <v>EUR3MSW27Y</v>
      </c>
      <c r="H75" s="166" t="str">
        <f>IFERROR(_xll.qlSwapRateHelper2(,G75,,$B75,Calendar,$E75,$D75,$F75,$H$48,0,C75,"EURON",Permanent,Trigger,ObjectOverwrite),"--")</f>
        <v>--</v>
      </c>
      <c r="I75" s="139" t="b">
        <f t="shared" si="20"/>
        <v>0</v>
      </c>
      <c r="J75" s="38"/>
      <c r="K75" s="57" t="str">
        <f t="shared" si="15"/>
        <v>SW</v>
      </c>
      <c r="L75" s="57" t="str">
        <f t="shared" si="16"/>
        <v>50Y</v>
      </c>
      <c r="M75" s="57" t="str">
        <f t="shared" si="17"/>
        <v>--</v>
      </c>
      <c r="N75" s="57" t="b">
        <f t="shared" si="18"/>
        <v>0</v>
      </c>
      <c r="O75" s="57">
        <v>1</v>
      </c>
      <c r="P75" s="57">
        <v>1</v>
      </c>
      <c r="Q75" s="55" t="e">
        <v>#NUM!</v>
      </c>
      <c r="R75" s="55" t="e">
        <f>_xll.qlRateHelperQuoteName(Q75)</f>
        <v>#VALUE!</v>
      </c>
      <c r="S75" s="102" t="e">
        <f>_xll.qlRateHelperRate(Q75,Trigger)</f>
        <v>#VALUE!</v>
      </c>
      <c r="T75" s="174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f t="array" ref="W75">_xll.qlPiecewiseYieldCurveData(GeneralSettings!D105,Trigger)</f>
        <v>#NUM!</v>
      </c>
      <c r="AT75" s="55" t="s">
        <v>106</v>
      </c>
      <c r="AU75" s="56">
        <f>_xll.qlInterestRateIndexFixingDate(IborIndex&amp;Tenor,AV75,Trigger)</f>
        <v>42237</v>
      </c>
      <c r="AV75" s="56">
        <f>_xll.qlCalendarAdvance(Calendar,AV74,AT75,"f",,Trigger)</f>
        <v>42241</v>
      </c>
      <c r="AW75" s="56">
        <f>_xll.qlInterestRateIndexMaturity(IborIndex&amp;Tenor,AV75,Trigger)</f>
        <v>42333</v>
      </c>
      <c r="AX75" s="102" t="e">
        <f>_xll.qlIndexFixing($Z$5,AU75,TRUE,Trigger)</f>
        <v>#VALUE!</v>
      </c>
      <c r="AY75" s="102">
        <f>_xll.qlIndexFixing($AZ$1,AU75,TRUE,Trigger)</f>
        <v>-1.6489485391037718E-5</v>
      </c>
    </row>
    <row r="76" spans="1:51" ht="11.25" customHeight="1" x14ac:dyDescent="0.25">
      <c r="A76" s="57" t="s">
        <v>132</v>
      </c>
      <c r="B76" s="140" t="s">
        <v>76</v>
      </c>
      <c r="C76" s="139" t="s">
        <v>8</v>
      </c>
      <c r="D76" s="159" t="s">
        <v>9</v>
      </c>
      <c r="E76" s="158" t="s">
        <v>10</v>
      </c>
      <c r="F76" s="159" t="s">
        <v>11</v>
      </c>
      <c r="G76" s="140" t="str">
        <f t="shared" si="21"/>
        <v>EUR3MSW28Y</v>
      </c>
      <c r="H76" s="166" t="str">
        <f>IFERROR(_xll.qlSwapRateHelper2(,G76,,$B76,Calendar,$E76,$D76,$F76,$H$48,0,C76,"EURON",Permanent,Trigger,ObjectOverwrite),"--")</f>
        <v>--</v>
      </c>
      <c r="I76" s="139" t="b">
        <f t="shared" si="20"/>
        <v>0</v>
      </c>
      <c r="J76" s="38"/>
      <c r="K76" s="57" t="str">
        <f t="shared" si="15"/>
        <v>SW</v>
      </c>
      <c r="L76" s="57" t="str">
        <f t="shared" si="16"/>
        <v>60Y</v>
      </c>
      <c r="M76" s="57" t="str">
        <f t="shared" si="17"/>
        <v>--</v>
      </c>
      <c r="N76" s="57" t="b">
        <f t="shared" si="18"/>
        <v>0</v>
      </c>
      <c r="O76" s="57">
        <v>1</v>
      </c>
      <c r="P76" s="57">
        <v>1</v>
      </c>
      <c r="Q76" s="55" t="e">
        <v>#NUM!</v>
      </c>
      <c r="R76" s="55" t="e">
        <f>_xll.qlRateHelperQuoteName(Q76)</f>
        <v>#VALUE!</v>
      </c>
      <c r="S76" s="102" t="e">
        <f>_xll.qlRateHelperRate(Q76,Trigger)</f>
        <v>#VALUE!</v>
      </c>
      <c r="T76" s="174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f t="array" ref="W76">_xll.qlPiecewiseYieldCurveData(GeneralSettings!D106,Trigger)</f>
        <v>#NUM!</v>
      </c>
      <c r="AT76" s="55" t="s">
        <v>106</v>
      </c>
      <c r="AU76" s="56">
        <f>_xll.qlInterestRateIndexFixingDate(IborIndex&amp;Tenor,AV76,Trigger)</f>
        <v>42240</v>
      </c>
      <c r="AV76" s="56">
        <f>_xll.qlCalendarAdvance(Calendar,AV75,AT76,"f",,Trigger)</f>
        <v>42242</v>
      </c>
      <c r="AW76" s="56">
        <f>_xll.qlInterestRateIndexMaturity(IborIndex&amp;Tenor,AV76,Trigger)</f>
        <v>42334</v>
      </c>
      <c r="AX76" s="102" t="e">
        <f>_xll.qlIndexFixing($Z$5,AU76,TRUE,Trigger)</f>
        <v>#VALUE!</v>
      </c>
      <c r="AY76" s="102">
        <f>_xll.qlIndexFixing($AZ$1,AU76,TRUE,Trigger)</f>
        <v>-2.0416521789711837E-5</v>
      </c>
    </row>
    <row r="77" spans="1:51" ht="11.25" customHeight="1" x14ac:dyDescent="0.25">
      <c r="A77" s="57" t="s">
        <v>132</v>
      </c>
      <c r="B77" s="140" t="s">
        <v>77</v>
      </c>
      <c r="C77" s="139" t="s">
        <v>8</v>
      </c>
      <c r="D77" s="159" t="s">
        <v>9</v>
      </c>
      <c r="E77" s="158" t="s">
        <v>10</v>
      </c>
      <c r="F77" s="159" t="s">
        <v>11</v>
      </c>
      <c r="G77" s="140" t="str">
        <f t="shared" si="21"/>
        <v>EUR3MSW29Y</v>
      </c>
      <c r="H77" s="166" t="str">
        <f>IFERROR(_xll.qlSwapRateHelper2(,G77,,$B77,Calendar,$E77,$D77,$F77,$H$48,0,C77,"EURON",Permanent,Trigger,ObjectOverwrite),"--")</f>
        <v>--</v>
      </c>
      <c r="I77" s="139" t="b">
        <f t="shared" si="20"/>
        <v>0</v>
      </c>
      <c r="J77" s="38"/>
      <c r="K77" s="58" t="str">
        <f t="shared" si="15"/>
        <v>SW</v>
      </c>
      <c r="L77" s="58" t="str">
        <f t="shared" si="16"/>
        <v>60Y</v>
      </c>
      <c r="M77" s="58" t="str">
        <f t="shared" si="17"/>
        <v>--</v>
      </c>
      <c r="N77" s="58" t="b">
        <f t="shared" si="18"/>
        <v>0</v>
      </c>
      <c r="O77" s="58">
        <v>1</v>
      </c>
      <c r="P77" s="58">
        <v>1</v>
      </c>
      <c r="Q77" s="55" t="e">
        <v>#NUM!</v>
      </c>
      <c r="R77" s="55" t="e">
        <f>_xll.qlRateHelperQuoteName(Q77)</f>
        <v>#VALUE!</v>
      </c>
      <c r="S77" s="102" t="e">
        <f>_xll.qlRateHelperRate(Q77,Trigger)</f>
        <v>#VALUE!</v>
      </c>
      <c r="T77" s="174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f t="array" ref="W77">_xll.qlPiecewiseYieldCurveData(GeneralSettings!D107,Trigger)</f>
        <v>#NUM!</v>
      </c>
      <c r="AT77" s="55" t="s">
        <v>106</v>
      </c>
      <c r="AU77" s="56">
        <f>_xll.qlInterestRateIndexFixingDate(IborIndex&amp;Tenor,AV77,Trigger)</f>
        <v>42241</v>
      </c>
      <c r="AV77" s="56">
        <f>_xll.qlCalendarAdvance(Calendar,AV76,AT77,"f",,Trigger)</f>
        <v>42243</v>
      </c>
      <c r="AW77" s="56">
        <f>_xll.qlInterestRateIndexMaturity(IborIndex&amp;Tenor,AV77,Trigger)</f>
        <v>42335</v>
      </c>
      <c r="AX77" s="102" t="e">
        <f>_xll.qlIndexFixing($Z$5,AU77,TRUE,Trigger)</f>
        <v>#VALUE!</v>
      </c>
      <c r="AY77" s="102">
        <f>_xll.qlIndexFixing($AZ$1,AU77,TRUE,Trigger)</f>
        <v>-2.430920896535482E-5</v>
      </c>
    </row>
    <row r="78" spans="1:51" ht="11.25" customHeight="1" x14ac:dyDescent="0.25">
      <c r="A78" s="57" t="s">
        <v>132</v>
      </c>
      <c r="B78" s="140" t="s">
        <v>78</v>
      </c>
      <c r="C78" s="139" t="s">
        <v>8</v>
      </c>
      <c r="D78" s="159" t="s">
        <v>9</v>
      </c>
      <c r="E78" s="158" t="s">
        <v>10</v>
      </c>
      <c r="F78" s="159" t="s">
        <v>11</v>
      </c>
      <c r="G78" s="140" t="str">
        <f t="shared" si="21"/>
        <v>EUR3MSW30Y</v>
      </c>
      <c r="H78" s="166" t="str">
        <f>IFERROR(_xll.qlSwapRateHelper2(,G78,,$B78,Calendar,$E78,$D78,$F78,$H$48,0,C78,"EURON",Permanent,Trigger,ObjectOverwrite),"--")</f>
        <v>--</v>
      </c>
      <c r="I78" s="139" t="b">
        <f t="shared" si="20"/>
        <v>0</v>
      </c>
      <c r="J78" s="38"/>
      <c r="Q78" s="55" t="e">
        <v>#NUM!</v>
      </c>
      <c r="R78" s="55" t="e">
        <f>_xll.qlRateHelperQuoteName(Q78)</f>
        <v>#VALUE!</v>
      </c>
      <c r="S78" s="102" t="e">
        <f>_xll.qlRateHelperRate(Q78,Trigger)</f>
        <v>#VALUE!</v>
      </c>
      <c r="T78" s="174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f t="array" ref="W78">_xll.qlPiecewiseYieldCurveData(GeneralSettings!D108,Trigger)</f>
        <v>#NUM!</v>
      </c>
      <c r="AT78" s="55" t="s">
        <v>106</v>
      </c>
      <c r="AU78" s="56">
        <f>_xll.qlInterestRateIndexFixingDate(IborIndex&amp;Tenor,AV78,Trigger)</f>
        <v>42242</v>
      </c>
      <c r="AV78" s="56">
        <f>_xll.qlCalendarAdvance(Calendar,AV77,AT78,"f",,Trigger)</f>
        <v>42244</v>
      </c>
      <c r="AW78" s="56">
        <f>_xll.qlInterestRateIndexMaturity(IborIndex&amp;Tenor,AV78,Trigger)</f>
        <v>42338</v>
      </c>
      <c r="AX78" s="102" t="e">
        <f>_xll.qlIndexFixing($Z$5,AU78,TRUE,Trigger)</f>
        <v>#VALUE!</v>
      </c>
      <c r="AY78" s="102">
        <f>_xll.qlIndexFixing($AZ$1,AU78,TRUE,Trigger)</f>
        <v>-3.6319368322610966E-5</v>
      </c>
    </row>
    <row r="79" spans="1:51" ht="11.25" customHeight="1" x14ac:dyDescent="0.25">
      <c r="A79" s="57" t="s">
        <v>132</v>
      </c>
      <c r="B79" s="140" t="s">
        <v>96</v>
      </c>
      <c r="C79" s="166" t="s">
        <v>8</v>
      </c>
      <c r="D79" s="159" t="s">
        <v>9</v>
      </c>
      <c r="E79" s="158" t="s">
        <v>10</v>
      </c>
      <c r="F79" s="159" t="s">
        <v>11</v>
      </c>
      <c r="G79" s="140" t="str">
        <f t="shared" si="21"/>
        <v>EUR3MSW35Y</v>
      </c>
      <c r="H79" s="139" t="str">
        <f>IFERROR(_xll.qlSwapRateHelper2(,G79,,$B79,Calendar,$E79,$D79,$F79,$H$48,0,C79,"EURON",Permanent,Trigger,ObjectOverwrite),"--")</f>
        <v>--</v>
      </c>
      <c r="I79" s="57" t="b">
        <f t="shared" si="20"/>
        <v>0</v>
      </c>
      <c r="Q79" s="55" t="e">
        <v>#NUM!</v>
      </c>
      <c r="R79" s="55" t="e">
        <f>_xll.qlRateHelperQuoteName(Q79)</f>
        <v>#VALUE!</v>
      </c>
      <c r="S79" s="102" t="e">
        <f>_xll.qlRateHelperRate(Q79,Trigger)</f>
        <v>#VALUE!</v>
      </c>
      <c r="T79" s="174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f t="array" ref="W79">_xll.qlPiecewiseYieldCurveData(GeneralSettings!D109,Trigger)</f>
        <v>#NUM!</v>
      </c>
      <c r="AT79" s="55" t="s">
        <v>106</v>
      </c>
      <c r="AU79" s="56">
        <f>_xll.qlInterestRateIndexFixingDate(IborIndex&amp;Tenor,AV79,Trigger)</f>
        <v>42243</v>
      </c>
      <c r="AV79" s="56">
        <f>_xll.qlCalendarAdvance(Calendar,AV78,AT79,"f",,Trigger)</f>
        <v>42247</v>
      </c>
      <c r="AW79" s="56">
        <f>_xll.qlInterestRateIndexMaturity(IborIndex&amp;Tenor,AV79,Trigger)</f>
        <v>42338</v>
      </c>
      <c r="AX79" s="102" t="e">
        <f>_xll.qlIndexFixing($Z$5,AU79,TRUE,Trigger)</f>
        <v>#VALUE!</v>
      </c>
      <c r="AY79" s="102">
        <f>_xll.qlIndexFixing($AZ$1,AU79,TRUE,Trigger)</f>
        <v>-3.5394304347182934E-5</v>
      </c>
    </row>
    <row r="80" spans="1:51" ht="11.25" customHeight="1" x14ac:dyDescent="0.25">
      <c r="A80" s="57" t="s">
        <v>132</v>
      </c>
      <c r="B80" s="140" t="s">
        <v>97</v>
      </c>
      <c r="C80" s="166" t="s">
        <v>8</v>
      </c>
      <c r="D80" s="159" t="s">
        <v>9</v>
      </c>
      <c r="E80" s="158" t="s">
        <v>10</v>
      </c>
      <c r="F80" s="159" t="s">
        <v>11</v>
      </c>
      <c r="G80" s="140" t="str">
        <f t="shared" si="21"/>
        <v>EUR3MSW40Y</v>
      </c>
      <c r="H80" s="139" t="str">
        <f>IFERROR(_xll.qlSwapRateHelper2(,G80,,$B80,Calendar,$E80,$D80,$F80,$H$48,0,C80,"EURON",Permanent,Trigger,ObjectOverwrite),"--")</f>
        <v>--</v>
      </c>
      <c r="I80" s="57" t="b">
        <f t="shared" si="20"/>
        <v>0</v>
      </c>
      <c r="Q80" s="55" t="e">
        <v>#NUM!</v>
      </c>
      <c r="R80" s="55" t="e">
        <f>_xll.qlRateHelperQuoteName(Q80)</f>
        <v>#VALUE!</v>
      </c>
      <c r="S80" s="102" t="e">
        <f>_xll.qlRateHelperRate(Q80,Trigger)</f>
        <v>#VALUE!</v>
      </c>
      <c r="T80" s="174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f t="array" ref="W80">_xll.qlPiecewiseYieldCurveData(GeneralSettings!D110,Trigger)</f>
        <v>#NUM!</v>
      </c>
      <c r="AT80" s="55" t="s">
        <v>106</v>
      </c>
      <c r="AU80" s="56">
        <f>_xll.qlInterestRateIndexFixingDate(IborIndex&amp;Tenor,AV80,Trigger)</f>
        <v>42244</v>
      </c>
      <c r="AV80" s="56">
        <f>_xll.qlCalendarAdvance(Calendar,AV79,AT80,"f",,Trigger)</f>
        <v>42248</v>
      </c>
      <c r="AW80" s="56">
        <f>_xll.qlInterestRateIndexMaturity(IborIndex&amp;Tenor,AV80,Trigger)</f>
        <v>42339</v>
      </c>
      <c r="AX80" s="102" t="e">
        <f>_xll.qlIndexFixing($Z$5,AU80,TRUE,Trigger)</f>
        <v>#VALUE!</v>
      </c>
      <c r="AY80" s="102">
        <f>_xll.qlIndexFixing($AZ$1,AU80,TRUE,Trigger)</f>
        <v>-2.9225272402561681E-5</v>
      </c>
    </row>
    <row r="81" spans="1:51" ht="11.25" customHeight="1" x14ac:dyDescent="0.25">
      <c r="A81" s="57" t="s">
        <v>132</v>
      </c>
      <c r="B81" s="140" t="s">
        <v>98</v>
      </c>
      <c r="C81" s="166" t="s">
        <v>8</v>
      </c>
      <c r="D81" s="159" t="s">
        <v>9</v>
      </c>
      <c r="E81" s="158" t="s">
        <v>10</v>
      </c>
      <c r="F81" s="159" t="s">
        <v>11</v>
      </c>
      <c r="G81" s="140" t="str">
        <f t="shared" si="21"/>
        <v>EUR3MSW50Y</v>
      </c>
      <c r="H81" s="139" t="str">
        <f>IFERROR(_xll.qlSwapRateHelper2(,G81,,$B81,Calendar,$E81,$D81,$F81,$H$48,0,C81,"EURON",Permanent,Trigger,ObjectOverwrite),"--")</f>
        <v>--</v>
      </c>
      <c r="I81" s="57" t="b">
        <f t="shared" si="20"/>
        <v>0</v>
      </c>
      <c r="Q81" s="55" t="e">
        <v>#NUM!</v>
      </c>
      <c r="R81" s="55" t="e">
        <f>_xll.qlRateHelperQuoteName(Q81)</f>
        <v>#VALUE!</v>
      </c>
      <c r="S81" s="102" t="e">
        <f>_xll.qlRateHelperRate(Q81,Trigger)</f>
        <v>#VALUE!</v>
      </c>
      <c r="T81" s="174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f t="array" ref="W81">_xll.qlPiecewiseYieldCurveData(GeneralSettings!D111,Trigger)</f>
        <v>#NUM!</v>
      </c>
      <c r="AT81" s="55" t="s">
        <v>106</v>
      </c>
      <c r="AU81" s="56">
        <f>_xll.qlInterestRateIndexFixingDate(IborIndex&amp;Tenor,AV81,Trigger)</f>
        <v>42247</v>
      </c>
      <c r="AV81" s="56">
        <f>_xll.qlCalendarAdvance(Calendar,AV80,AT81,"f",,Trigger)</f>
        <v>42249</v>
      </c>
      <c r="AW81" s="56">
        <f>_xll.qlInterestRateIndexMaturity(IborIndex&amp;Tenor,AV81,Trigger)</f>
        <v>42340</v>
      </c>
      <c r="AX81" s="102" t="e">
        <f>_xll.qlIndexFixing($Z$5,AU81,TRUE,Trigger)</f>
        <v>#VALUE!</v>
      </c>
      <c r="AY81" s="102">
        <f>_xll.qlIndexFixing($AZ$1,AU81,TRUE,Trigger)</f>
        <v>-3.2886343547268151E-5</v>
      </c>
    </row>
    <row r="82" spans="1:51" ht="11.25" customHeight="1" x14ac:dyDescent="0.25">
      <c r="A82" s="57" t="s">
        <v>132</v>
      </c>
      <c r="B82" s="140" t="s">
        <v>99</v>
      </c>
      <c r="C82" s="166" t="s">
        <v>8</v>
      </c>
      <c r="D82" s="159" t="s">
        <v>9</v>
      </c>
      <c r="E82" s="158" t="s">
        <v>10</v>
      </c>
      <c r="F82" s="159" t="s">
        <v>11</v>
      </c>
      <c r="G82" s="140" t="str">
        <f t="shared" si="21"/>
        <v>EUR3MSW60Y</v>
      </c>
      <c r="H82" s="139" t="str">
        <f>IFERROR(_xll.qlSwapRateHelper2(,G82,,$B82,Calendar,$E82,$D82,$F82,$H$48,0,C82,"EURON",Permanent,Trigger,ObjectOverwrite),"--")</f>
        <v>--</v>
      </c>
      <c r="I82" s="57" t="b">
        <f t="shared" si="20"/>
        <v>0</v>
      </c>
      <c r="Q82" s="55" t="e">
        <v>#NUM!</v>
      </c>
      <c r="R82" s="55" t="e">
        <f>_xll.qlRateHelperQuoteName(Q82)</f>
        <v>#VALUE!</v>
      </c>
      <c r="S82" s="102" t="e">
        <f>_xll.qlRateHelperRate(Q82,Trigger)</f>
        <v>#VALUE!</v>
      </c>
      <c r="T82" s="174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f t="array" ref="W82">_xll.qlPiecewiseYieldCurveData(GeneralSettings!D112,Trigger)</f>
        <v>#NUM!</v>
      </c>
      <c r="AT82" s="55" t="s">
        <v>106</v>
      </c>
      <c r="AU82" s="56">
        <f>_xll.qlInterestRateIndexFixingDate(IborIndex&amp;Tenor,AV82,Trigger)</f>
        <v>42248</v>
      </c>
      <c r="AV82" s="56">
        <f>_xll.qlCalendarAdvance(Calendar,AV81,AT82,"f",,Trigger)</f>
        <v>42250</v>
      </c>
      <c r="AW82" s="56">
        <f>_xll.qlInterestRateIndexMaturity(IborIndex&amp;Tenor,AV82,Trigger)</f>
        <v>42341</v>
      </c>
      <c r="AX82" s="102" t="e">
        <f>_xll.qlIndexFixing($Z$5,AU82,TRUE,Trigger)</f>
        <v>#VALUE!</v>
      </c>
      <c r="AY82" s="102">
        <f>_xll.qlIndexFixing($AZ$1,AU82,TRUE,Trigger)</f>
        <v>-3.6482525619397901E-5</v>
      </c>
    </row>
    <row r="83" spans="1:51" ht="11.25" customHeight="1" x14ac:dyDescent="0.25">
      <c r="A83" s="58" t="s">
        <v>132</v>
      </c>
      <c r="B83" s="164" t="s">
        <v>99</v>
      </c>
      <c r="C83" s="165" t="s">
        <v>8</v>
      </c>
      <c r="D83" s="163" t="s">
        <v>9</v>
      </c>
      <c r="E83" s="162" t="s">
        <v>10</v>
      </c>
      <c r="F83" s="163" t="s">
        <v>11</v>
      </c>
      <c r="G83" s="164" t="str">
        <f t="shared" si="21"/>
        <v>EUR3MSW60Y</v>
      </c>
      <c r="H83" s="233" t="str">
        <f>IFERROR(_xll.qlSwapRateHelper2(,G83,,$B83,Calendar,$E83,$D83,$F83,$H$48,0,C83,"EURON",Permanent,Trigger,ObjectOverwrite),"--")</f>
        <v>--</v>
      </c>
      <c r="I83" s="165" t="b">
        <f t="shared" si="20"/>
        <v>0</v>
      </c>
      <c r="Q83" s="55" t="e">
        <v>#NUM!</v>
      </c>
      <c r="R83" s="55" t="e">
        <f>_xll.qlRateHelperQuoteName(Q83)</f>
        <v>#VALUE!</v>
      </c>
      <c r="S83" s="102" t="e">
        <f>_xll.qlRateHelperRate(Q83,Trigger)</f>
        <v>#VALUE!</v>
      </c>
      <c r="T83" s="174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f t="array" ref="W83">_xll.qlPiecewiseYieldCurveData(GeneralSettings!D113,Trigger)</f>
        <v>#NUM!</v>
      </c>
      <c r="AT83" s="55" t="s">
        <v>106</v>
      </c>
      <c r="AU83" s="56">
        <f>_xll.qlInterestRateIndexFixingDate(IborIndex&amp;Tenor,AV83,Trigger)</f>
        <v>42249</v>
      </c>
      <c r="AV83" s="56">
        <f>_xll.qlCalendarAdvance(Calendar,AV82,AT83,"f",,Trigger)</f>
        <v>42251</v>
      </c>
      <c r="AW83" s="56">
        <f>_xll.qlInterestRateIndexMaturity(IborIndex&amp;Tenor,AV83,Trigger)</f>
        <v>42342</v>
      </c>
      <c r="AX83" s="102" t="e">
        <f>_xll.qlIndexFixing($Z$5,AU83,TRUE,Trigger)</f>
        <v>#VALUE!</v>
      </c>
      <c r="AY83" s="102">
        <f>_xll.qlIndexFixing($AZ$1,AU83,TRUE,Trigger)</f>
        <v>-4.0008886356879637E-5</v>
      </c>
    </row>
    <row r="84" spans="1:51" ht="11.25" customHeight="1" x14ac:dyDescent="0.25">
      <c r="Q84" s="55" t="e">
        <v>#NUM!</v>
      </c>
      <c r="R84" s="55" t="e">
        <f>_xll.qlRateHelperQuoteName(Q84)</f>
        <v>#VALUE!</v>
      </c>
      <c r="S84" s="102" t="e">
        <f>_xll.qlRateHelperRate(Q84,Trigger)</f>
        <v>#VALUE!</v>
      </c>
      <c r="T84" s="174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f t="array" ref="W84">_xll.qlPiecewiseYieldCurveData(GeneralSettings!D114,Trigger)</f>
        <v>#NUM!</v>
      </c>
      <c r="AT84" s="55" t="s">
        <v>106</v>
      </c>
      <c r="AU84" s="56">
        <f>_xll.qlInterestRateIndexFixingDate(IborIndex&amp;Tenor,AV84,Trigger)</f>
        <v>42250</v>
      </c>
      <c r="AV84" s="56">
        <f>_xll.qlCalendarAdvance(Calendar,AV83,AT84,"f",,Trigger)</f>
        <v>42254</v>
      </c>
      <c r="AW84" s="56">
        <f>_xll.qlInterestRateIndexMaturity(IborIndex&amp;Tenor,AV84,Trigger)</f>
        <v>42345</v>
      </c>
      <c r="AX84" s="102" t="e">
        <f>_xll.qlIndexFixing($Z$5,AU84,TRUE,Trigger)</f>
        <v>#VALUE!</v>
      </c>
      <c r="AY84" s="102">
        <f>_xll.qlIndexFixing($AZ$1,AU84,TRUE,Trigger)</f>
        <v>-5.0118796985982801E-5</v>
      </c>
    </row>
    <row r="85" spans="1:51" ht="11.25" customHeight="1" x14ac:dyDescent="0.25">
      <c r="Q85" s="55" t="e">
        <v>#NUM!</v>
      </c>
      <c r="R85" s="55" t="e">
        <f>_xll.qlRateHelperQuoteName(Q85)</f>
        <v>#VALUE!</v>
      </c>
      <c r="S85" s="102" t="e">
        <f>_xll.qlRateHelperRate(Q85,Trigger)</f>
        <v>#VALUE!</v>
      </c>
      <c r="T85" s="174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f t="array" ref="W85">_xll.qlPiecewiseYieldCurveData(GeneralSettings!D115,Trigger)</f>
        <v>#NUM!</v>
      </c>
      <c r="AT85" s="55" t="s">
        <v>106</v>
      </c>
      <c r="AU85" s="56">
        <f>_xll.qlInterestRateIndexFixingDate(IborIndex&amp;Tenor,AV85,Trigger)</f>
        <v>42251</v>
      </c>
      <c r="AV85" s="56">
        <f>_xll.qlCalendarAdvance(Calendar,AV84,AT85,"f",,Trigger)</f>
        <v>42255</v>
      </c>
      <c r="AW85" s="56">
        <f>_xll.qlInterestRateIndexMaturity(IborIndex&amp;Tenor,AV85,Trigger)</f>
        <v>42346</v>
      </c>
      <c r="AX85" s="102" t="e">
        <f>_xll.qlIndexFixing($Z$5,AU85,TRUE,Trigger)</f>
        <v>#VALUE!</v>
      </c>
      <c r="AY85" s="102">
        <f>_xll.qlIndexFixing($AZ$1,AU85,TRUE,Trigger)</f>
        <v>-5.3315321829043328E-5</v>
      </c>
    </row>
    <row r="86" spans="1:51" ht="11.25" customHeight="1" x14ac:dyDescent="0.25">
      <c r="Q86" s="55" t="e">
        <v>#NUM!</v>
      </c>
      <c r="R86" s="55" t="e">
        <f>_xll.qlRateHelperQuoteName(Q86)</f>
        <v>#VALUE!</v>
      </c>
      <c r="S86" s="102" t="e">
        <f>_xll.qlRateHelperRate(Q86,Trigger)</f>
        <v>#VALUE!</v>
      </c>
      <c r="T86" s="174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f t="array" ref="W86">_xll.qlPiecewiseYieldCurveData(GeneralSettings!D116,Trigger)</f>
        <v>#NUM!</v>
      </c>
      <c r="AT86" s="55" t="s">
        <v>106</v>
      </c>
      <c r="AU86" s="56">
        <f>_xll.qlInterestRateIndexFixingDate(IborIndex&amp;Tenor,AV86,Trigger)</f>
        <v>42254</v>
      </c>
      <c r="AV86" s="56">
        <f>_xll.qlCalendarAdvance(Calendar,AV85,AT86,"f",,Trigger)</f>
        <v>42256</v>
      </c>
      <c r="AW86" s="56">
        <f>_xll.qlInterestRateIndexMaturity(IborIndex&amp;Tenor,AV86,Trigger)</f>
        <v>42347</v>
      </c>
      <c r="AX86" s="102" t="e">
        <f>_xll.qlIndexFixing($Z$5,AU86,TRUE,Trigger)</f>
        <v>#VALUE!</v>
      </c>
      <c r="AY86" s="102">
        <f>_xll.qlIndexFixing($AZ$1,AU86,TRUE,Trigger)</f>
        <v>-5.6416443068405447E-5</v>
      </c>
    </row>
    <row r="87" spans="1:51" ht="11.25" customHeight="1" x14ac:dyDescent="0.25">
      <c r="Q87" s="55" t="e">
        <v>#NUM!</v>
      </c>
      <c r="R87" s="55" t="e">
        <f>_xll.qlRateHelperQuoteName(Q87)</f>
        <v>#VALUE!</v>
      </c>
      <c r="S87" s="102" t="e">
        <f>_xll.qlRateHelperRate(Q87,Trigger)</f>
        <v>#VALUE!</v>
      </c>
      <c r="T87" s="174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f t="array" ref="W87">_xll.qlPiecewiseYieldCurveData(GeneralSettings!D117,Trigger)</f>
        <v>#NUM!</v>
      </c>
      <c r="AT87" s="55" t="s">
        <v>106</v>
      </c>
      <c r="AU87" s="56">
        <f>_xll.qlInterestRateIndexFixingDate(IborIndex&amp;Tenor,AV87,Trigger)</f>
        <v>42255</v>
      </c>
      <c r="AV87" s="56">
        <f>_xll.qlCalendarAdvance(Calendar,AV86,AT87,"f",,Trigger)</f>
        <v>42257</v>
      </c>
      <c r="AW87" s="56">
        <f>_xll.qlInterestRateIndexMaturity(IborIndex&amp;Tenor,AV87,Trigger)</f>
        <v>42348</v>
      </c>
      <c r="AX87" s="102" t="e">
        <f>_xll.qlIndexFixing($Z$5,AU87,TRUE,Trigger)</f>
        <v>#VALUE!</v>
      </c>
      <c r="AY87" s="102">
        <f>_xll.qlIndexFixing($AZ$1,AU87,TRUE,Trigger)</f>
        <v>-5.9416860056675619E-5</v>
      </c>
    </row>
    <row r="88" spans="1:51" ht="11.25" customHeight="1" x14ac:dyDescent="0.25">
      <c r="Q88" s="55" t="e">
        <v>#NUM!</v>
      </c>
      <c r="R88" s="55" t="e">
        <f>_xll.qlRateHelperQuoteName(Q88)</f>
        <v>#VALUE!</v>
      </c>
      <c r="S88" s="102" t="e">
        <f>_xll.qlRateHelperRate(Q88,Trigger)</f>
        <v>#VALUE!</v>
      </c>
      <c r="T88" s="174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f t="array" ref="W88">_xll.qlPiecewiseYieldCurveData(GeneralSettings!D118,Trigger)</f>
        <v>#NUM!</v>
      </c>
      <c r="AT88" s="55" t="s">
        <v>106</v>
      </c>
      <c r="AU88" s="56">
        <f>_xll.qlInterestRateIndexFixingDate(IborIndex&amp;Tenor,AV88,Trigger)</f>
        <v>42256</v>
      </c>
      <c r="AV88" s="56">
        <f>_xll.qlCalendarAdvance(Calendar,AV87,AT88,"f",,Trigger)</f>
        <v>42258</v>
      </c>
      <c r="AW88" s="56">
        <f>_xll.qlInterestRateIndexMaturity(IborIndex&amp;Tenor,AV88,Trigger)</f>
        <v>42349</v>
      </c>
      <c r="AX88" s="102" t="e">
        <f>_xll.qlIndexFixing($Z$5,AU88,TRUE,Trigger)</f>
        <v>#VALUE!</v>
      </c>
      <c r="AY88" s="102">
        <f>_xll.qlIndexFixing($AZ$1,AU88,TRUE,Trigger)</f>
        <v>-6.2311210744587709E-5</v>
      </c>
    </row>
    <row r="89" spans="1:51" ht="11.25" customHeight="1" x14ac:dyDescent="0.25">
      <c r="Q89" s="55" t="e">
        <v>#NUM!</v>
      </c>
      <c r="R89" s="55" t="e">
        <f>_xll.qlRateHelperQuoteName(Q89)</f>
        <v>#VALUE!</v>
      </c>
      <c r="S89" s="102" t="e">
        <f>_xll.qlRateHelperRate(Q89,Trigger)</f>
        <v>#VALUE!</v>
      </c>
      <c r="T89" s="174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f t="array" ref="W89">_xll.qlPiecewiseYieldCurveData(GeneralSettings!D119,Trigger)</f>
        <v>#NUM!</v>
      </c>
      <c r="AT89" s="55" t="s">
        <v>106</v>
      </c>
      <c r="AU89" s="56">
        <f>_xll.qlInterestRateIndexFixingDate(IborIndex&amp;Tenor,AV89,Trigger)</f>
        <v>42257</v>
      </c>
      <c r="AV89" s="56">
        <f>_xll.qlCalendarAdvance(Calendar,AV88,AT89,"f",,Trigger)</f>
        <v>42261</v>
      </c>
      <c r="AW89" s="56">
        <f>_xll.qlInterestRateIndexMaturity(IborIndex&amp;Tenor,AV89,Trigger)</f>
        <v>42352</v>
      </c>
      <c r="AX89" s="102" t="e">
        <f>_xll.qlIndexFixing($Z$5,AU89,TRUE,Trigger)</f>
        <v>#VALUE!</v>
      </c>
      <c r="AY89" s="102">
        <f>_xll.qlIndexFixing($AZ$1,AU89,TRUE,Trigger)</f>
        <v>-7.0303323450727635E-5</v>
      </c>
    </row>
    <row r="90" spans="1:51" ht="11.25" customHeight="1" x14ac:dyDescent="0.25">
      <c r="Q90" s="55" t="e">
        <v>#NUM!</v>
      </c>
      <c r="R90" s="55" t="e">
        <f>_xll.qlRateHelperQuoteName(Q90)</f>
        <v>#VALUE!</v>
      </c>
      <c r="S90" s="102" t="e">
        <f>_xll.qlRateHelperRate(Q90,Trigger)</f>
        <v>#VALUE!</v>
      </c>
      <c r="T90" s="174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f t="array" ref="W90">_xll.qlPiecewiseYieldCurveData(GeneralSettings!D120,Trigger)</f>
        <v>#NUM!</v>
      </c>
      <c r="AT90" s="55" t="s">
        <v>106</v>
      </c>
      <c r="AU90" s="56">
        <f>_xll.qlInterestRateIndexFixingDate(IborIndex&amp;Tenor,AV90,Trigger)</f>
        <v>42258</v>
      </c>
      <c r="AV90" s="56">
        <f>_xll.qlCalendarAdvance(Calendar,AV89,AT90,"f",,Trigger)</f>
        <v>42262</v>
      </c>
      <c r="AW90" s="56">
        <f>_xll.qlInterestRateIndexMaturity(IborIndex&amp;Tenor,AV90,Trigger)</f>
        <v>42353</v>
      </c>
      <c r="AX90" s="102" t="e">
        <f>_xll.qlIndexFixing($Z$5,AU90,TRUE,Trigger)</f>
        <v>#VALUE!</v>
      </c>
      <c r="AY90" s="102">
        <f>_xll.qlIndexFixing($AZ$1,AU90,TRUE,Trigger)</f>
        <v>-7.2718560359659476E-5</v>
      </c>
    </row>
    <row r="91" spans="1:51" ht="11.25" customHeight="1" x14ac:dyDescent="0.25">
      <c r="Q91" s="55" t="e">
        <v>#NUM!</v>
      </c>
      <c r="R91" s="55" t="e">
        <f>_xll.qlRateHelperQuoteName(Q91)</f>
        <v>#VALUE!</v>
      </c>
      <c r="S91" s="102" t="e">
        <f>_xll.qlRateHelperRate(Q91,Trigger)</f>
        <v>#VALUE!</v>
      </c>
      <c r="T91" s="174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f t="array" ref="W91">_xll.qlPiecewiseYieldCurveData(GeneralSettings!D121,Trigger)</f>
        <v>#NUM!</v>
      </c>
      <c r="AT91" s="55" t="s">
        <v>106</v>
      </c>
      <c r="AU91" s="56">
        <f>_xll.qlInterestRateIndexFixingDate(IborIndex&amp;Tenor,AV91,Trigger)</f>
        <v>42261</v>
      </c>
      <c r="AV91" s="56">
        <f>_xll.qlCalendarAdvance(Calendar,AV90,AT91,"f",,Trigger)</f>
        <v>42263</v>
      </c>
      <c r="AW91" s="56">
        <f>_xll.qlInterestRateIndexMaturity(IborIndex&amp;Tenor,AV91,Trigger)</f>
        <v>42354</v>
      </c>
      <c r="AX91" s="102" t="e">
        <f>_xll.qlIndexFixing($Z$5,AU91,TRUE,Trigger)</f>
        <v>#VALUE!</v>
      </c>
      <c r="AY91" s="102">
        <f>_xll.qlIndexFixing($AZ$1,AU91,TRUE,Trigger)</f>
        <v>-7.499999965428477E-5</v>
      </c>
    </row>
    <row r="92" spans="1:51" ht="11.25" customHeight="1" x14ac:dyDescent="0.25">
      <c r="Q92" s="55" t="e">
        <v>#NUM!</v>
      </c>
      <c r="R92" s="55" t="e">
        <f>_xll.qlRateHelperQuoteName(Q92)</f>
        <v>#VALUE!</v>
      </c>
      <c r="S92" s="102" t="e">
        <f>_xll.qlRateHelperRate(Q92,Trigger)</f>
        <v>#VALUE!</v>
      </c>
      <c r="T92" s="174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f t="array" ref="W92">_xll.qlPiecewiseYieldCurveData(GeneralSettings!D122,Trigger)</f>
        <v>#NUM!</v>
      </c>
      <c r="AT92" s="55" t="s">
        <v>106</v>
      </c>
      <c r="AU92" s="56">
        <f>_xll.qlInterestRateIndexFixingDate(IborIndex&amp;Tenor,AV92,Trigger)</f>
        <v>42262</v>
      </c>
      <c r="AV92" s="56">
        <f>_xll.qlCalendarAdvance(Calendar,AV91,AT92,"f",,Trigger)</f>
        <v>42264</v>
      </c>
      <c r="AW92" s="56">
        <f>_xll.qlInterestRateIndexMaturity(IborIndex&amp;Tenor,AV92,Trigger)</f>
        <v>42355</v>
      </c>
      <c r="AX92" s="102" t="e">
        <f>_xll.qlIndexFixing($Z$5,AU92,TRUE,Trigger)</f>
        <v>#VALUE!</v>
      </c>
      <c r="AY92" s="102">
        <f>_xll.qlIndexFixing($AZ$1,AU92,TRUE,Trigger)</f>
        <v>-7.7146855335645271E-5</v>
      </c>
    </row>
    <row r="93" spans="1:51" ht="11.25" customHeight="1" x14ac:dyDescent="0.25">
      <c r="Q93" s="55" t="e">
        <v>#NUM!</v>
      </c>
      <c r="R93" s="55" t="e">
        <f>_xll.qlRateHelperQuoteName(Q93)</f>
        <v>#VALUE!</v>
      </c>
      <c r="S93" s="102" t="e">
        <f>_xll.qlRateHelperRate(Q93,Trigger)</f>
        <v>#VALUE!</v>
      </c>
      <c r="T93" s="174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f t="array" ref="W93">_xll.qlPiecewiseYieldCurveData(GeneralSettings!D123,Trigger)</f>
        <v>#NUM!</v>
      </c>
      <c r="AT93" s="55" t="s">
        <v>106</v>
      </c>
      <c r="AU93" s="56">
        <f>_xll.qlInterestRateIndexFixingDate(IborIndex&amp;Tenor,AV93,Trigger)</f>
        <v>42263</v>
      </c>
      <c r="AV93" s="56">
        <f>_xll.qlCalendarAdvance(Calendar,AV92,AT93,"f",,Trigger)</f>
        <v>42265</v>
      </c>
      <c r="AW93" s="56">
        <f>_xll.qlInterestRateIndexMaturity(IborIndex&amp;Tenor,AV93,Trigger)</f>
        <v>42356</v>
      </c>
      <c r="AX93" s="102" t="e">
        <f>_xll.qlIndexFixing($Z$5,AU93,TRUE,Trigger)</f>
        <v>#VALUE!</v>
      </c>
      <c r="AY93" s="102">
        <f>_xll.qlIndexFixing($AZ$1,AU93,TRUE,Trigger)</f>
        <v>-7.9160275757680411E-5</v>
      </c>
    </row>
    <row r="94" spans="1:51" ht="11.25" customHeight="1" x14ac:dyDescent="0.25">
      <c r="Q94" s="55" t="e">
        <v>#NUM!</v>
      </c>
      <c r="R94" s="55" t="e">
        <f>_xll.qlRateHelperQuoteName(Q94)</f>
        <v>#VALUE!</v>
      </c>
      <c r="S94" s="102" t="e">
        <f>_xll.qlRateHelperRate(Q94,Trigger)</f>
        <v>#VALUE!</v>
      </c>
      <c r="T94" s="174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f t="array" ref="W94">_xll.qlPiecewiseYieldCurveData(GeneralSettings!D124,Trigger)</f>
        <v>#NUM!</v>
      </c>
      <c r="AT94" s="55" t="s">
        <v>106</v>
      </c>
      <c r="AU94" s="56">
        <f>_xll.qlInterestRateIndexFixingDate(IborIndex&amp;Tenor,AV94,Trigger)</f>
        <v>42264</v>
      </c>
      <c r="AV94" s="56">
        <f>_xll.qlCalendarAdvance(Calendar,AV93,AT94,"f",,Trigger)</f>
        <v>42268</v>
      </c>
      <c r="AW94" s="56">
        <f>_xll.qlInterestRateIndexMaturity(IborIndex&amp;Tenor,AV94,Trigger)</f>
        <v>42359</v>
      </c>
      <c r="AX94" s="102" t="e">
        <f>_xll.qlIndexFixing($Z$5,AU94,TRUE,Trigger)</f>
        <v>#VALUE!</v>
      </c>
      <c r="AY94" s="102">
        <f>_xll.qlIndexFixing($AZ$1,AU94,TRUE,Trigger)</f>
        <v>-8.4390521410081286E-5</v>
      </c>
    </row>
    <row r="95" spans="1:51" ht="11.25" customHeight="1" x14ac:dyDescent="0.25">
      <c r="Q95" s="55" t="e">
        <v>#NUM!</v>
      </c>
      <c r="R95" s="55" t="e">
        <f>_xll.qlRateHelperQuoteName(Q95)</f>
        <v>#VALUE!</v>
      </c>
      <c r="S95" s="102" t="e">
        <f>_xll.qlRateHelperRate(Q95,Trigger)</f>
        <v>#VALUE!</v>
      </c>
      <c r="T95" s="174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f t="array" ref="W95">_xll.qlPiecewiseYieldCurveData(GeneralSettings!D125,Trigger)</f>
        <v>#NUM!</v>
      </c>
      <c r="AT95" s="55" t="s">
        <v>106</v>
      </c>
      <c r="AU95" s="56">
        <f>_xll.qlInterestRateIndexFixingDate(IborIndex&amp;Tenor,AV95,Trigger)</f>
        <v>42265</v>
      </c>
      <c r="AV95" s="56">
        <f>_xll.qlCalendarAdvance(Calendar,AV94,AT95,"f",,Trigger)</f>
        <v>42269</v>
      </c>
      <c r="AW95" s="56">
        <f>_xll.qlInterestRateIndexMaturity(IborIndex&amp;Tenor,AV95,Trigger)</f>
        <v>42360</v>
      </c>
      <c r="AX95" s="102" t="e">
        <f>_xll.qlIndexFixing($Z$5,AU95,TRUE,Trigger)</f>
        <v>#VALUE!</v>
      </c>
      <c r="AY95" s="102">
        <f>_xll.qlIndexFixing($AZ$1,AU95,TRUE,Trigger)</f>
        <v>-8.5863014206347769E-5</v>
      </c>
    </row>
    <row r="96" spans="1:51" ht="11.25" customHeight="1" x14ac:dyDescent="0.25">
      <c r="Q96" s="55" t="e">
        <v>#NUM!</v>
      </c>
      <c r="R96" s="55" t="e">
        <f>_xll.qlRateHelperQuoteName(Q96)</f>
        <v>#VALUE!</v>
      </c>
      <c r="S96" s="102" t="e">
        <f>_xll.qlRateHelperRate(Q96,Trigger)</f>
        <v>#VALUE!</v>
      </c>
      <c r="T96" s="174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f t="array" ref="W96">_xll.qlPiecewiseYieldCurveData(GeneralSettings!D126,Trigger)</f>
        <v>#NUM!</v>
      </c>
      <c r="AT96" s="55" t="s">
        <v>106</v>
      </c>
      <c r="AU96" s="56">
        <f>_xll.qlInterestRateIndexFixingDate(IborIndex&amp;Tenor,AV96,Trigger)</f>
        <v>42268</v>
      </c>
      <c r="AV96" s="56">
        <f>_xll.qlCalendarAdvance(Calendar,AV95,AT96,"f",,Trigger)</f>
        <v>42270</v>
      </c>
      <c r="AW96" s="56">
        <f>_xll.qlInterestRateIndexMaturity(IborIndex&amp;Tenor,AV96,Trigger)</f>
        <v>42361</v>
      </c>
      <c r="AX96" s="102" t="e">
        <f>_xll.qlIndexFixing($Z$5,AU96,TRUE,Trigger)</f>
        <v>#VALUE!</v>
      </c>
      <c r="AY96" s="102">
        <f>_xll.qlIndexFixing($AZ$1,AU96,TRUE,Trigger)</f>
        <v>-8.7199740287381407E-5</v>
      </c>
    </row>
    <row r="97" spans="17:51" ht="11.25" customHeight="1" x14ac:dyDescent="0.25">
      <c r="Q97" s="55" t="e">
        <v>#NUM!</v>
      </c>
      <c r="R97" s="55" t="e">
        <f>_xll.qlRateHelperQuoteName(Q97)</f>
        <v>#VALUE!</v>
      </c>
      <c r="S97" s="102" t="e">
        <f>_xll.qlRateHelperRate(Q97,Trigger)</f>
        <v>#VALUE!</v>
      </c>
      <c r="T97" s="174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f t="array" ref="W97">_xll.qlPiecewiseYieldCurveData(GeneralSettings!D127,Trigger)</f>
        <v>#NUM!</v>
      </c>
      <c r="AT97" s="55" t="s">
        <v>106</v>
      </c>
      <c r="AU97" s="56">
        <f>_xll.qlInterestRateIndexFixingDate(IborIndex&amp;Tenor,AV97,Trigger)</f>
        <v>42269</v>
      </c>
      <c r="AV97" s="56">
        <f>_xll.qlCalendarAdvance(Calendar,AV96,AT97,"f",,Trigger)</f>
        <v>42271</v>
      </c>
      <c r="AW97" s="56">
        <f>_xll.qlInterestRateIndexMaturity(IborIndex&amp;Tenor,AV97,Trigger)</f>
        <v>42362</v>
      </c>
      <c r="AX97" s="102" t="e">
        <f>_xll.qlIndexFixing($Z$5,AU97,TRUE,Trigger)</f>
        <v>#VALUE!</v>
      </c>
      <c r="AY97" s="102">
        <f>_xll.qlIndexFixing($AZ$1,AU97,TRUE,Trigger)</f>
        <v>-8.8400608216433957E-5</v>
      </c>
    </row>
    <row r="98" spans="17:51" ht="11.25" customHeight="1" x14ac:dyDescent="0.25">
      <c r="Q98" s="55" t="e">
        <v>#NUM!</v>
      </c>
      <c r="R98" s="55" t="e">
        <f>_xll.qlRateHelperQuoteName(Q98)</f>
        <v>#VALUE!</v>
      </c>
      <c r="S98" s="102" t="e">
        <f>_xll.qlRateHelperRate(Q98,Trigger)</f>
        <v>#VALUE!</v>
      </c>
      <c r="T98" s="174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f t="array" ref="W98">_xll.qlPiecewiseYieldCurveData(GeneralSettings!D128,Trigger)</f>
        <v>#NUM!</v>
      </c>
      <c r="AT98" s="55" t="s">
        <v>106</v>
      </c>
      <c r="AU98" s="56">
        <f>_xll.qlInterestRateIndexFixingDate(IborIndex&amp;Tenor,AV98,Trigger)</f>
        <v>42270</v>
      </c>
      <c r="AV98" s="56">
        <f>_xll.qlCalendarAdvance(Calendar,AV97,AT98,"f",,Trigger)</f>
        <v>42272</v>
      </c>
      <c r="AW98" s="56">
        <f>_xll.qlInterestRateIndexMaturity(IborIndex&amp;Tenor,AV98,Trigger)</f>
        <v>42366</v>
      </c>
      <c r="AX98" s="102" t="e">
        <f>_xll.qlIndexFixing($Z$5,AU98,TRUE,Trigger)</f>
        <v>#VALUE!</v>
      </c>
      <c r="AY98" s="102">
        <f>_xll.qlIndexFixing($AZ$1,AU98,TRUE,Trigger)</f>
        <v>-9.5256561033934259E-5</v>
      </c>
    </row>
    <row r="99" spans="17:51" ht="11.25" customHeight="1" x14ac:dyDescent="0.25">
      <c r="Q99" s="55" t="e">
        <v>#NUM!</v>
      </c>
      <c r="R99" s="55" t="e">
        <f>_xll.qlRateHelperQuoteName(Q99)</f>
        <v>#VALUE!</v>
      </c>
      <c r="S99" s="102" t="e">
        <f>_xll.qlRateHelperRate(Q99,Trigger)</f>
        <v>#VALUE!</v>
      </c>
      <c r="T99" s="174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f t="array" ref="W99">_xll.qlPiecewiseYieldCurveData(GeneralSettings!D129,Trigger)</f>
        <v>#NUM!</v>
      </c>
      <c r="AT99" s="55" t="s">
        <v>106</v>
      </c>
      <c r="AU99" s="56">
        <f>_xll.qlInterestRateIndexFixingDate(IborIndex&amp;Tenor,AV99,Trigger)</f>
        <v>42271</v>
      </c>
      <c r="AV99" s="56">
        <f>_xll.qlCalendarAdvance(Calendar,AV98,AT99,"f",,Trigger)</f>
        <v>42275</v>
      </c>
      <c r="AW99" s="56">
        <f>_xll.qlInterestRateIndexMaturity(IborIndex&amp;Tenor,AV99,Trigger)</f>
        <v>42366</v>
      </c>
      <c r="AX99" s="102" t="e">
        <f>_xll.qlIndexFixing($Z$5,AU99,TRUE,Trigger)</f>
        <v>#VALUE!</v>
      </c>
      <c r="AY99" s="102">
        <f>_xll.qlIndexFixing($AZ$1,AU99,TRUE,Trigger)</f>
        <v>-9.1845813060042415E-5</v>
      </c>
    </row>
    <row r="100" spans="17:51" ht="11.25" customHeight="1" x14ac:dyDescent="0.25">
      <c r="Q100" s="55" t="e">
        <v>#NUM!</v>
      </c>
      <c r="R100" s="55" t="e">
        <f>_xll.qlRateHelperQuoteName(Q100)</f>
        <v>#VALUE!</v>
      </c>
      <c r="S100" s="102" t="e">
        <f>_xll.qlRateHelperRate(Q100,Trigger)</f>
        <v>#VALUE!</v>
      </c>
      <c r="T100" s="174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f t="array" ref="W100">_xll.qlPiecewiseYieldCurveData(GeneralSettings!D130,Trigger)</f>
        <v>#NUM!</v>
      </c>
      <c r="AT100" s="55" t="s">
        <v>106</v>
      </c>
      <c r="AU100" s="56">
        <f>_xll.qlInterestRateIndexFixingDate(IborIndex&amp;Tenor,AV100,Trigger)</f>
        <v>42272</v>
      </c>
      <c r="AV100" s="56">
        <f>_xll.qlCalendarAdvance(Calendar,AV99,AT100,"f",,Trigger)</f>
        <v>42276</v>
      </c>
      <c r="AW100" s="56">
        <f>_xll.qlInterestRateIndexMaturity(IborIndex&amp;Tenor,AV100,Trigger)</f>
        <v>42367</v>
      </c>
      <c r="AX100" s="102" t="e">
        <f>_xll.qlIndexFixing($Z$5,AU100,TRUE,Trigger)</f>
        <v>#VALUE!</v>
      </c>
      <c r="AY100" s="102">
        <f>_xll.qlIndexFixing($AZ$1,AU100,TRUE,Trigger)</f>
        <v>-9.2368162086053557E-5</v>
      </c>
    </row>
    <row r="101" spans="17:51" ht="11.25" customHeight="1" x14ac:dyDescent="0.25">
      <c r="Q101" s="55" t="e">
        <v>#NUM!</v>
      </c>
      <c r="R101" s="55" t="e">
        <f>_xll.qlRateHelperQuoteName(Q101)</f>
        <v>#VALUE!</v>
      </c>
      <c r="S101" s="102" t="e">
        <f>_xll.qlRateHelperRate(Q101,Trigger)</f>
        <v>#VALUE!</v>
      </c>
      <c r="T101" s="174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f t="array" ref="W101">_xll.qlPiecewiseYieldCurveData(GeneralSettings!D131,Trigger)</f>
        <v>#NUM!</v>
      </c>
      <c r="AT101" s="55" t="s">
        <v>106</v>
      </c>
      <c r="AU101" s="56">
        <f>_xll.qlInterestRateIndexFixingDate(IborIndex&amp;Tenor,AV101,Trigger)</f>
        <v>42275</v>
      </c>
      <c r="AV101" s="56">
        <f>_xll.qlCalendarAdvance(Calendar,AV100,AT101,"f",,Trigger)</f>
        <v>42277</v>
      </c>
      <c r="AW101" s="56">
        <f>_xll.qlInterestRateIndexMaturity(IborIndex&amp;Tenor,AV101,Trigger)</f>
        <v>42369</v>
      </c>
      <c r="AX101" s="102" t="e">
        <f>_xll.qlIndexFixing($Z$5,AU101,TRUE,Trigger)</f>
        <v>#VALUE!</v>
      </c>
      <c r="AY101" s="102">
        <f>_xll.qlIndexFixing($AZ$1,AU101,TRUE,Trigger)</f>
        <v>-9.4423757265702321E-5</v>
      </c>
    </row>
    <row r="102" spans="17:51" ht="11.25" customHeight="1" x14ac:dyDescent="0.25">
      <c r="Q102" s="62" t="e">
        <v>#NUM!</v>
      </c>
      <c r="R102" s="62" t="e">
        <f>_xll.qlRateHelperQuoteName(Q102)</f>
        <v>#VALUE!</v>
      </c>
      <c r="S102" s="104" t="e">
        <f>_xll.qlRateHelperRate(Q102,Trigger)</f>
        <v>#VALUE!</v>
      </c>
      <c r="T102" s="175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f t="array" ref="W102">_xll.qlPiecewiseYieldCurveData(GeneralSettings!D132,Trigger)</f>
        <v>#NUM!</v>
      </c>
      <c r="AT102" s="55" t="s">
        <v>106</v>
      </c>
      <c r="AU102" s="56">
        <f>_xll.qlInterestRateIndexFixingDate(IborIndex&amp;Tenor,AV102,Trigger)</f>
        <v>42276</v>
      </c>
      <c r="AV102" s="56">
        <f>_xll.qlCalendarAdvance(Calendar,AV101,AT102,"f",,Trigger)</f>
        <v>42278</v>
      </c>
      <c r="AW102" s="56">
        <f>_xll.qlInterestRateIndexMaturity(IborIndex&amp;Tenor,AV102,Trigger)</f>
        <v>42373</v>
      </c>
      <c r="AX102" s="102" t="e">
        <f>_xll.qlIndexFixing($Z$5,AU102,TRUE,Trigger)</f>
        <v>#VALUE!</v>
      </c>
      <c r="AY102" s="102">
        <f>_xll.qlIndexFixing($AZ$1,AU102,TRUE,Trigger)</f>
        <v>-1.9014077768612255E-4</v>
      </c>
    </row>
    <row r="103" spans="17:51" ht="11.25" customHeight="1" x14ac:dyDescent="0.25">
      <c r="AT103" s="55" t="s">
        <v>106</v>
      </c>
      <c r="AU103" s="56">
        <f>_xll.qlInterestRateIndexFixingDate(IborIndex&amp;Tenor,AV103,Trigger)</f>
        <v>42277</v>
      </c>
      <c r="AV103" s="56">
        <f>_xll.qlCalendarAdvance(Calendar,AV102,AT103,"f",,Trigger)</f>
        <v>42279</v>
      </c>
      <c r="AW103" s="56">
        <f>_xll.qlInterestRateIndexMaturity(IborIndex&amp;Tenor,AV103,Trigger)</f>
        <v>42373</v>
      </c>
      <c r="AX103" s="102" t="e">
        <f>_xll.qlIndexFixing($Z$5,AU103,TRUE,Trigger)</f>
        <v>#VALUE!</v>
      </c>
      <c r="AY103" s="102">
        <f>_xll.qlIndexFixing($AZ$1,AU103,TRUE,Trigger)</f>
        <v>-1.8972352819460487E-4</v>
      </c>
    </row>
    <row r="104" spans="17:51" ht="11.25" customHeight="1" x14ac:dyDescent="0.25">
      <c r="AT104" s="55" t="s">
        <v>106</v>
      </c>
      <c r="AU104" s="56">
        <f>_xll.qlInterestRateIndexFixingDate(IborIndex&amp;Tenor,AV104,Trigger)</f>
        <v>42278</v>
      </c>
      <c r="AV104" s="56">
        <f>_xll.qlCalendarAdvance(Calendar,AV103,AT104,"f",,Trigger)</f>
        <v>42282</v>
      </c>
      <c r="AW104" s="56">
        <f>_xll.qlInterestRateIndexMaturity(IborIndex&amp;Tenor,AV104,Trigger)</f>
        <v>42374</v>
      </c>
      <c r="AX104" s="102" t="e">
        <f>_xll.qlIndexFixing($Z$5,AU104,TRUE,Trigger)</f>
        <v>#VALUE!</v>
      </c>
      <c r="AY104" s="102">
        <f>_xll.qlIndexFixing($AZ$1,AU104,TRUE,Trigger)</f>
        <v>-1.8831933387914617E-4</v>
      </c>
    </row>
    <row r="105" spans="17:51" ht="11.25" customHeight="1" x14ac:dyDescent="0.25">
      <c r="AT105" s="55" t="s">
        <v>106</v>
      </c>
      <c r="AU105" s="56">
        <f>_xll.qlInterestRateIndexFixingDate(IborIndex&amp;Tenor,AV105,Trigger)</f>
        <v>42279</v>
      </c>
      <c r="AV105" s="56">
        <f>_xll.qlCalendarAdvance(Calendar,AV104,AT105,"f",,Trigger)</f>
        <v>42283</v>
      </c>
      <c r="AW105" s="56">
        <f>_xll.qlInterestRateIndexMaturity(IborIndex&amp;Tenor,AV105,Trigger)</f>
        <v>42375</v>
      </c>
      <c r="AX105" s="102" t="e">
        <f>_xll.qlIndexFixing($Z$5,AU105,TRUE,Trigger)</f>
        <v>#VALUE!</v>
      </c>
      <c r="AY105" s="102">
        <f>_xll.qlIndexFixing($AZ$1,AU105,TRUE,Trigger)</f>
        <v>-1.8784399891471338E-4</v>
      </c>
    </row>
    <row r="106" spans="17:51" ht="11.25" customHeight="1" x14ac:dyDescent="0.25">
      <c r="AT106" s="55" t="s">
        <v>106</v>
      </c>
      <c r="AU106" s="56">
        <f>_xll.qlInterestRateIndexFixingDate(IborIndex&amp;Tenor,AV106,Trigger)</f>
        <v>42282</v>
      </c>
      <c r="AV106" s="56">
        <f>_xll.qlCalendarAdvance(Calendar,AV105,AT106,"f",,Trigger)</f>
        <v>42284</v>
      </c>
      <c r="AW106" s="56">
        <f>_xll.qlInterestRateIndexMaturity(IborIndex&amp;Tenor,AV106,Trigger)</f>
        <v>42376</v>
      </c>
      <c r="AX106" s="102" t="e">
        <f>_xll.qlIndexFixing($Z$5,AU106,TRUE,Trigger)</f>
        <v>#VALUE!</v>
      </c>
      <c r="AY106" s="102">
        <f>_xll.qlIndexFixing($AZ$1,AU106,TRUE,Trigger)</f>
        <v>-1.8723889409585313E-4</v>
      </c>
    </row>
    <row r="107" spans="17:51" ht="11.25" customHeight="1" x14ac:dyDescent="0.25">
      <c r="AT107" s="55" t="s">
        <v>106</v>
      </c>
      <c r="AU107" s="56">
        <f>_xll.qlInterestRateIndexFixingDate(IborIndex&amp;Tenor,AV107,Trigger)</f>
        <v>42283</v>
      </c>
      <c r="AV107" s="56">
        <f>_xll.qlCalendarAdvance(Calendar,AV106,AT107,"f",,Trigger)</f>
        <v>42285</v>
      </c>
      <c r="AW107" s="56">
        <f>_xll.qlInterestRateIndexMaturity(IborIndex&amp;Tenor,AV107,Trigger)</f>
        <v>42377</v>
      </c>
      <c r="AX107" s="102" t="e">
        <f>_xll.qlIndexFixing($Z$5,AU107,TRUE,Trigger)</f>
        <v>#VALUE!</v>
      </c>
      <c r="AY107" s="102">
        <f>_xll.qlIndexFixing($AZ$1,AU107,TRUE,Trigger)</f>
        <v>-1.8650479501085464E-4</v>
      </c>
    </row>
    <row r="108" spans="17:51" ht="11.25" customHeight="1" x14ac:dyDescent="0.25">
      <c r="AT108" s="55" t="s">
        <v>106</v>
      </c>
      <c r="AU108" s="56">
        <f>_xll.qlInterestRateIndexFixingDate(IborIndex&amp;Tenor,AV108,Trigger)</f>
        <v>42284</v>
      </c>
      <c r="AV108" s="56">
        <f>_xll.qlCalendarAdvance(Calendar,AV107,AT108,"f",,Trigger)</f>
        <v>42286</v>
      </c>
      <c r="AW108" s="56">
        <f>_xll.qlInterestRateIndexMaturity(IborIndex&amp;Tenor,AV108,Trigger)</f>
        <v>42380</v>
      </c>
      <c r="AX108" s="102" t="e">
        <f>_xll.qlIndexFixing($Z$5,AU108,TRUE,Trigger)</f>
        <v>#VALUE!</v>
      </c>
      <c r="AY108" s="102">
        <f>_xll.qlIndexFixing($AZ$1,AU108,TRUE,Trigger)</f>
        <v>-1.8558442683252427E-4</v>
      </c>
    </row>
    <row r="109" spans="17:51" ht="11.25" customHeight="1" x14ac:dyDescent="0.25">
      <c r="AT109" s="55" t="s">
        <v>106</v>
      </c>
      <c r="AU109" s="56">
        <f>_xll.qlInterestRateIndexFixingDate(IborIndex&amp;Tenor,AV109,Trigger)</f>
        <v>42285</v>
      </c>
      <c r="AV109" s="56">
        <f>_xll.qlCalendarAdvance(Calendar,AV108,AT109,"f",,Trigger)</f>
        <v>42289</v>
      </c>
      <c r="AW109" s="56">
        <f>_xll.qlInterestRateIndexMaturity(IborIndex&amp;Tenor,AV109,Trigger)</f>
        <v>42381</v>
      </c>
      <c r="AX109" s="102" t="e">
        <f>_xll.qlIndexFixing($Z$5,AU109,TRUE,Trigger)</f>
        <v>#VALUE!</v>
      </c>
      <c r="AY109" s="102">
        <f>_xll.qlIndexFixing($AZ$1,AU109,TRUE,Trigger)</f>
        <v>-1.8229608792366802E-4</v>
      </c>
    </row>
    <row r="110" spans="17:51" ht="11.25" customHeight="1" x14ac:dyDescent="0.25">
      <c r="AT110" s="55" t="s">
        <v>106</v>
      </c>
      <c r="AU110" s="56">
        <f>_xll.qlInterestRateIndexFixingDate(IborIndex&amp;Tenor,AV110,Trigger)</f>
        <v>42286</v>
      </c>
      <c r="AV110" s="56">
        <f>_xll.qlCalendarAdvance(Calendar,AV109,AT110,"f",,Trigger)</f>
        <v>42290</v>
      </c>
      <c r="AW110" s="56">
        <f>_xll.qlInterestRateIndexMaturity(IborIndex&amp;Tenor,AV110,Trigger)</f>
        <v>42382</v>
      </c>
      <c r="AX110" s="102" t="e">
        <f>_xll.qlIndexFixing($Z$5,AU110,TRUE,Trigger)</f>
        <v>#VALUE!</v>
      </c>
      <c r="AY110" s="102">
        <f>_xll.qlIndexFixing($AZ$1,AU110,TRUE,Trigger)</f>
        <v>-1.8093077149114819E-4</v>
      </c>
    </row>
    <row r="111" spans="17:51" ht="11.25" customHeight="1" x14ac:dyDescent="0.25">
      <c r="AT111" s="55" t="s">
        <v>106</v>
      </c>
      <c r="AU111" s="56">
        <f>_xll.qlInterestRateIndexFixingDate(IborIndex&amp;Tenor,AV111,Trigger)</f>
        <v>42289</v>
      </c>
      <c r="AV111" s="56">
        <f>_xll.qlCalendarAdvance(Calendar,AV110,AT111,"f",,Trigger)</f>
        <v>42291</v>
      </c>
      <c r="AW111" s="56">
        <f>_xll.qlInterestRateIndexMaturity(IborIndex&amp;Tenor,AV111,Trigger)</f>
        <v>42383</v>
      </c>
      <c r="AX111" s="102" t="e">
        <f>_xll.qlIndexFixing($Z$5,AU111,TRUE,Trigger)</f>
        <v>#VALUE!</v>
      </c>
      <c r="AY111" s="102">
        <f>_xll.qlIndexFixing($AZ$1,AU111,TRUE,Trigger)</f>
        <v>-1.7944238642595231E-4</v>
      </c>
    </row>
    <row r="112" spans="17:51" ht="11.25" customHeight="1" x14ac:dyDescent="0.25">
      <c r="AT112" s="55" t="s">
        <v>106</v>
      </c>
      <c r="AU112" s="56">
        <f>_xll.qlInterestRateIndexFixingDate(IborIndex&amp;Tenor,AV112,Trigger)</f>
        <v>42290</v>
      </c>
      <c r="AV112" s="56">
        <f>_xll.qlCalendarAdvance(Calendar,AV111,AT112,"f",,Trigger)</f>
        <v>42292</v>
      </c>
      <c r="AW112" s="56">
        <f>_xll.qlInterestRateIndexMaturity(IborIndex&amp;Tenor,AV112,Trigger)</f>
        <v>42384</v>
      </c>
      <c r="AX112" s="102" t="e">
        <f>_xll.qlIndexFixing($Z$5,AU112,TRUE,Trigger)</f>
        <v>#VALUE!</v>
      </c>
      <c r="AY112" s="102">
        <f>_xll.qlIndexFixing($AZ$1,AU112,TRUE,Trigger)</f>
        <v>-1.7783213235369661E-4</v>
      </c>
    </row>
    <row r="113" spans="46:51" ht="11.25" customHeight="1" x14ac:dyDescent="0.25">
      <c r="AT113" s="55" t="s">
        <v>106</v>
      </c>
      <c r="AU113" s="56">
        <f>_xll.qlInterestRateIndexFixingDate(IborIndex&amp;Tenor,AV113,Trigger)</f>
        <v>42291</v>
      </c>
      <c r="AV113" s="56">
        <f>_xll.qlCalendarAdvance(Calendar,AV112,AT113,"f",,Trigger)</f>
        <v>42293</v>
      </c>
      <c r="AW113" s="56">
        <f>_xll.qlInterestRateIndexMaturity(IborIndex&amp;Tenor,AV113,Trigger)</f>
        <v>42387</v>
      </c>
      <c r="AX113" s="102" t="e">
        <f>_xll.qlIndexFixing($Z$5,AU113,TRUE,Trigger)</f>
        <v>#VALUE!</v>
      </c>
      <c r="AY113" s="102">
        <f>_xll.qlIndexFixing($AZ$1,AU113,TRUE,Trigger)</f>
        <v>-1.753876513056072E-4</v>
      </c>
    </row>
    <row r="114" spans="46:51" ht="11.25" customHeight="1" x14ac:dyDescent="0.25">
      <c r="AT114" s="55" t="s">
        <v>106</v>
      </c>
      <c r="AU114" s="56">
        <f>_xll.qlInterestRateIndexFixingDate(IborIndex&amp;Tenor,AV114,Trigger)</f>
        <v>42292</v>
      </c>
      <c r="AV114" s="56">
        <f>_xll.qlCalendarAdvance(Calendar,AV113,AT114,"f",,Trigger)</f>
        <v>42296</v>
      </c>
      <c r="AW114" s="56">
        <f>_xll.qlInterestRateIndexMaturity(IborIndex&amp;Tenor,AV114,Trigger)</f>
        <v>42388</v>
      </c>
      <c r="AX114" s="102" t="e">
        <f>_xll.qlIndexFixing($Z$5,AU114,TRUE,Trigger)</f>
        <v>#VALUE!</v>
      </c>
      <c r="AY114" s="102">
        <f>_xll.qlIndexFixing($AZ$1,AU114,TRUE,Trigger)</f>
        <v>-1.7019853882814458E-4</v>
      </c>
    </row>
    <row r="115" spans="46:51" ht="11.25" customHeight="1" x14ac:dyDescent="0.25">
      <c r="AT115" s="55" t="s">
        <v>106</v>
      </c>
      <c r="AU115" s="56">
        <f>_xll.qlInterestRateIndexFixingDate(IborIndex&amp;Tenor,AV115,Trigger)</f>
        <v>42293</v>
      </c>
      <c r="AV115" s="56">
        <f>_xll.qlCalendarAdvance(Calendar,AV114,AT115,"f",,Trigger)</f>
        <v>42297</v>
      </c>
      <c r="AW115" s="56">
        <f>_xll.qlInterestRateIndexMaturity(IborIndex&amp;Tenor,AV115,Trigger)</f>
        <v>42389</v>
      </c>
      <c r="AX115" s="102" t="e">
        <f>_xll.qlIndexFixing($Z$5,AU115,TRUE,Trigger)</f>
        <v>#VALUE!</v>
      </c>
      <c r="AY115" s="102">
        <f>_xll.qlIndexFixing($AZ$1,AU115,TRUE,Trigger)</f>
        <v>-1.6799905441658558E-4</v>
      </c>
    </row>
    <row r="116" spans="46:51" ht="11.25" customHeight="1" x14ac:dyDescent="0.25">
      <c r="AT116" s="55" t="s">
        <v>106</v>
      </c>
      <c r="AU116" s="56">
        <f>_xll.qlInterestRateIndexFixingDate(IborIndex&amp;Tenor,AV116,Trigger)</f>
        <v>42296</v>
      </c>
      <c r="AV116" s="56">
        <f>_xll.qlCalendarAdvance(Calendar,AV115,AT116,"f",,Trigger)</f>
        <v>42298</v>
      </c>
      <c r="AW116" s="56">
        <f>_xll.qlInterestRateIndexMaturity(IborIndex&amp;Tenor,AV116,Trigger)</f>
        <v>42390</v>
      </c>
      <c r="AX116" s="102" t="e">
        <f>_xll.qlIndexFixing($Z$5,AU116,TRUE,Trigger)</f>
        <v>#VALUE!</v>
      </c>
      <c r="AY116" s="102">
        <f>_xll.qlIndexFixing($AZ$1,AU116,TRUE,Trigger)</f>
        <v>-1.6568617094054016E-4</v>
      </c>
    </row>
    <row r="117" spans="46:51" ht="11.25" customHeight="1" x14ac:dyDescent="0.25">
      <c r="AT117" s="55" t="s">
        <v>106</v>
      </c>
      <c r="AU117" s="56">
        <f>_xll.qlInterestRateIndexFixingDate(IborIndex&amp;Tenor,AV117,Trigger)</f>
        <v>42297</v>
      </c>
      <c r="AV117" s="56">
        <f>_xll.qlCalendarAdvance(Calendar,AV116,AT117,"f",,Trigger)</f>
        <v>42299</v>
      </c>
      <c r="AW117" s="56">
        <f>_xll.qlInterestRateIndexMaturity(IborIndex&amp;Tenor,AV117,Trigger)</f>
        <v>42391</v>
      </c>
      <c r="AX117" s="102" t="e">
        <f>_xll.qlIndexFixing($Z$5,AU117,TRUE,Trigger)</f>
        <v>#VALUE!</v>
      </c>
      <c r="AY117" s="102">
        <f>_xll.qlIndexFixing($AZ$1,AU117,TRUE,Trigger)</f>
        <v>-1.6326151208684547E-4</v>
      </c>
    </row>
    <row r="118" spans="46:51" ht="11.25" customHeight="1" x14ac:dyDescent="0.25">
      <c r="AT118" s="55" t="s">
        <v>106</v>
      </c>
      <c r="AU118" s="56">
        <f>_xll.qlInterestRateIndexFixingDate(IborIndex&amp;Tenor,AV118,Trigger)</f>
        <v>42298</v>
      </c>
      <c r="AV118" s="56">
        <f>_xll.qlCalendarAdvance(Calendar,AV117,AT118,"f",,Trigger)</f>
        <v>42300</v>
      </c>
      <c r="AW118" s="56">
        <f>_xll.qlInterestRateIndexMaturity(IborIndex&amp;Tenor,AV118,Trigger)</f>
        <v>42394</v>
      </c>
      <c r="AX118" s="102" t="e">
        <f>_xll.qlIndexFixing($Z$5,AU118,TRUE,Trigger)</f>
        <v>#VALUE!</v>
      </c>
      <c r="AY118" s="102">
        <f>_xll.qlIndexFixing($AZ$1,AU118,TRUE,Trigger)</f>
        <v>-1.5952765972428439E-4</v>
      </c>
    </row>
    <row r="119" spans="46:51" ht="11.25" customHeight="1" x14ac:dyDescent="0.25">
      <c r="AT119" s="55" t="s">
        <v>106</v>
      </c>
      <c r="AU119" s="56">
        <f>_xll.qlInterestRateIndexFixingDate(IborIndex&amp;Tenor,AV119,Trigger)</f>
        <v>42299</v>
      </c>
      <c r="AV119" s="56">
        <f>_xll.qlCalendarAdvance(Calendar,AV118,AT119,"f",,Trigger)</f>
        <v>42303</v>
      </c>
      <c r="AW119" s="56">
        <f>_xll.qlInterestRateIndexMaturity(IborIndex&amp;Tenor,AV119,Trigger)</f>
        <v>42395</v>
      </c>
      <c r="AX119" s="102" t="e">
        <f>_xll.qlIndexFixing($Z$5,AU119,TRUE,Trigger)</f>
        <v>#VALUE!</v>
      </c>
      <c r="AY119" s="102">
        <f>_xll.qlIndexFixing($AZ$1,AU119,TRUE,Trigger)</f>
        <v>-1.5247971715911477E-4</v>
      </c>
    </row>
    <row r="120" spans="46:51" ht="11.25" customHeight="1" x14ac:dyDescent="0.25">
      <c r="AT120" s="55" t="s">
        <v>106</v>
      </c>
      <c r="AU120" s="56">
        <f>_xll.qlInterestRateIndexFixingDate(IborIndex&amp;Tenor,AV120,Trigger)</f>
        <v>42300</v>
      </c>
      <c r="AV120" s="56">
        <f>_xll.qlCalendarAdvance(Calendar,AV119,AT120,"f",,Trigger)</f>
        <v>42304</v>
      </c>
      <c r="AW120" s="56">
        <f>_xll.qlInterestRateIndexMaturity(IborIndex&amp;Tenor,AV120,Trigger)</f>
        <v>42396</v>
      </c>
      <c r="AX120" s="102" t="e">
        <f>_xll.qlIndexFixing($Z$5,AU120,TRUE,Trigger)</f>
        <v>#VALUE!</v>
      </c>
      <c r="AY120" s="102">
        <f>_xll.qlIndexFixing($AZ$1,AU120,TRUE,Trigger)</f>
        <v>-1.4952265722220035E-4</v>
      </c>
    </row>
    <row r="121" spans="46:51" ht="11.25" customHeight="1" x14ac:dyDescent="0.25">
      <c r="AT121" s="55" t="s">
        <v>106</v>
      </c>
      <c r="AU121" s="56">
        <f>_xll.qlInterestRateIndexFixingDate(IborIndex&amp;Tenor,AV121,Trigger)</f>
        <v>42303</v>
      </c>
      <c r="AV121" s="56">
        <f>_xll.qlCalendarAdvance(Calendar,AV120,AT121,"f",,Trigger)</f>
        <v>42305</v>
      </c>
      <c r="AW121" s="56">
        <f>_xll.qlInterestRateIndexMaturity(IborIndex&amp;Tenor,AV121,Trigger)</f>
        <v>42397</v>
      </c>
      <c r="AX121" s="102" t="e">
        <f>_xll.qlIndexFixing($Z$5,AU121,TRUE,Trigger)</f>
        <v>#VALUE!</v>
      </c>
      <c r="AY121" s="102">
        <f>_xll.qlIndexFixing($AZ$1,AU121,TRUE,Trigger)</f>
        <v>-1.4646483632179999E-4</v>
      </c>
    </row>
    <row r="122" spans="46:51" ht="11.25" customHeight="1" x14ac:dyDescent="0.25">
      <c r="AT122" s="55" t="s">
        <v>106</v>
      </c>
      <c r="AU122" s="56">
        <f>_xll.qlInterestRateIndexFixingDate(IborIndex&amp;Tenor,AV122,Trigger)</f>
        <v>42304</v>
      </c>
      <c r="AV122" s="56">
        <f>_xll.qlCalendarAdvance(Calendar,AV121,AT122,"f",,Trigger)</f>
        <v>42306</v>
      </c>
      <c r="AW122" s="56">
        <f>_xll.qlInterestRateIndexMaturity(IborIndex&amp;Tenor,AV122,Trigger)</f>
        <v>42398</v>
      </c>
      <c r="AX122" s="102" t="e">
        <f>_xll.qlIndexFixing($Z$5,AU122,TRUE,Trigger)</f>
        <v>#VALUE!</v>
      </c>
      <c r="AY122" s="102">
        <f>_xll.qlIndexFixing($AZ$1,AU122,TRUE,Trigger)</f>
        <v>-1.4330830224420211E-4</v>
      </c>
    </row>
    <row r="123" spans="46:51" ht="11.25" customHeight="1" x14ac:dyDescent="0.25">
      <c r="AT123" s="55" t="s">
        <v>106</v>
      </c>
      <c r="AU123" s="56">
        <f>_xll.qlInterestRateIndexFixingDate(IborIndex&amp;Tenor,AV123,Trigger)</f>
        <v>42305</v>
      </c>
      <c r="AV123" s="56">
        <f>_xll.qlCalendarAdvance(Calendar,AV122,AT123,"f",,Trigger)</f>
        <v>42307</v>
      </c>
      <c r="AW123" s="56">
        <f>_xll.qlInterestRateIndexMaturity(IborIndex&amp;Tenor,AV123,Trigger)</f>
        <v>42398</v>
      </c>
      <c r="AX123" s="102" t="e">
        <f>_xll.qlIndexFixing($Z$5,AU123,TRUE,Trigger)</f>
        <v>#VALUE!</v>
      </c>
      <c r="AY123" s="102">
        <f>_xll.qlIndexFixing($AZ$1,AU123,TRUE,Trigger)</f>
        <v>-1.4075646943253998E-4</v>
      </c>
    </row>
    <row r="124" spans="46:51" ht="11.25" customHeight="1" x14ac:dyDescent="0.25">
      <c r="AT124" s="55" t="s">
        <v>106</v>
      </c>
      <c r="AU124" s="56">
        <f>_xll.qlInterestRateIndexFixingDate(IborIndex&amp;Tenor,AV124,Trigger)</f>
        <v>42306</v>
      </c>
      <c r="AV124" s="56">
        <f>_xll.qlCalendarAdvance(Calendar,AV123,AT124,"f",,Trigger)</f>
        <v>42310</v>
      </c>
      <c r="AW124" s="56">
        <f>_xll.qlInterestRateIndexMaturity(IborIndex&amp;Tenor,AV124,Trigger)</f>
        <v>42402</v>
      </c>
      <c r="AX124" s="102" t="e">
        <f>_xll.qlIndexFixing($Z$5,AU124,TRUE,Trigger)</f>
        <v>#VALUE!</v>
      </c>
      <c r="AY124" s="102">
        <f>_xll.qlIndexFixing($AZ$1,AU124,TRUE,Trigger)</f>
        <v>-1.9664936367552494E-4</v>
      </c>
    </row>
    <row r="125" spans="46:51" ht="11.25" customHeight="1" x14ac:dyDescent="0.25">
      <c r="AT125" s="55" t="s">
        <v>106</v>
      </c>
      <c r="AU125" s="56">
        <f>_xll.qlInterestRateIndexFixingDate(IborIndex&amp;Tenor,AV125,Trigger)</f>
        <v>42307</v>
      </c>
      <c r="AV125" s="56">
        <f>_xll.qlCalendarAdvance(Calendar,AV124,AT125,"f",,Trigger)</f>
        <v>42311</v>
      </c>
      <c r="AW125" s="56">
        <f>_xll.qlInterestRateIndexMaturity(IborIndex&amp;Tenor,AV125,Trigger)</f>
        <v>42403</v>
      </c>
      <c r="AX125" s="102" t="e">
        <f>_xll.qlIndexFixing($Z$5,AU125,TRUE,Trigger)</f>
        <v>#VALUE!</v>
      </c>
      <c r="AY125" s="102">
        <f>_xll.qlIndexFixing($AZ$1,AU125,TRUE,Trigger)</f>
        <v>-1.9303216296873634E-4</v>
      </c>
    </row>
    <row r="126" spans="46:51" ht="11.25" customHeight="1" x14ac:dyDescent="0.25">
      <c r="AT126" s="55" t="s">
        <v>106</v>
      </c>
      <c r="AU126" s="56">
        <f>_xll.qlInterestRateIndexFixingDate(IborIndex&amp;Tenor,AV126,Trigger)</f>
        <v>42310</v>
      </c>
      <c r="AV126" s="56">
        <f>_xll.qlCalendarAdvance(Calendar,AV125,AT126,"f",,Trigger)</f>
        <v>42312</v>
      </c>
      <c r="AW126" s="56">
        <f>_xll.qlInterestRateIndexMaturity(IborIndex&amp;Tenor,AV126,Trigger)</f>
        <v>42404</v>
      </c>
      <c r="AX126" s="102" t="e">
        <f>_xll.qlIndexFixing($Z$5,AU126,TRUE,Trigger)</f>
        <v>#VALUE!</v>
      </c>
      <c r="AY126" s="102">
        <f>_xll.qlIndexFixing($AZ$1,AU126,TRUE,Trigger)</f>
        <v>-1.8932980963482434E-4</v>
      </c>
    </row>
    <row r="127" spans="46:51" ht="11.25" customHeight="1" x14ac:dyDescent="0.25">
      <c r="AT127" s="55" t="s">
        <v>106</v>
      </c>
      <c r="AU127" s="56">
        <f>_xll.qlInterestRateIndexFixingDate(IborIndex&amp;Tenor,AV127,Trigger)</f>
        <v>42311</v>
      </c>
      <c r="AV127" s="56">
        <f>_xll.qlCalendarAdvance(Calendar,AV126,AT127,"f",,Trigger)</f>
        <v>42313</v>
      </c>
      <c r="AW127" s="56">
        <f>_xll.qlInterestRateIndexMaturity(IborIndex&amp;Tenor,AV127,Trigger)</f>
        <v>42405</v>
      </c>
      <c r="AX127" s="102" t="e">
        <f>_xll.qlIndexFixing($Z$5,AU127,TRUE,Trigger)</f>
        <v>#VALUE!</v>
      </c>
      <c r="AY127" s="102">
        <f>_xll.qlIndexFixing($AZ$1,AU127,TRUE,Trigger)</f>
        <v>-1.8554477554779875E-4</v>
      </c>
    </row>
    <row r="128" spans="46:51" ht="11.25" customHeight="1" x14ac:dyDescent="0.25">
      <c r="AT128" s="55" t="s">
        <v>106</v>
      </c>
      <c r="AU128" s="56">
        <f>_xll.qlInterestRateIndexFixingDate(IborIndex&amp;Tenor,AV128,Trigger)</f>
        <v>42312</v>
      </c>
      <c r="AV128" s="56">
        <f>_xll.qlCalendarAdvance(Calendar,AV127,AT128,"f",,Trigger)</f>
        <v>42314</v>
      </c>
      <c r="AW128" s="56">
        <f>_xll.qlInterestRateIndexMaturity(IborIndex&amp;Tenor,AV128,Trigger)</f>
        <v>42408</v>
      </c>
      <c r="AX128" s="102" t="e">
        <f>_xll.qlIndexFixing($Z$5,AU128,TRUE,Trigger)</f>
        <v>#VALUE!</v>
      </c>
      <c r="AY128" s="102">
        <f>_xll.qlIndexFixing($AZ$1,AU128,TRUE,Trigger)</f>
        <v>-1.785955126991456E-4</v>
      </c>
    </row>
    <row r="129" spans="46:51" ht="11.25" customHeight="1" x14ac:dyDescent="0.25">
      <c r="AT129" s="55" t="s">
        <v>106</v>
      </c>
      <c r="AU129" s="56">
        <f>_xll.qlInterestRateIndexFixingDate(IborIndex&amp;Tenor,AV129,Trigger)</f>
        <v>42313</v>
      </c>
      <c r="AV129" s="56">
        <f>_xll.qlCalendarAdvance(Calendar,AV128,AT129,"f",,Trigger)</f>
        <v>42317</v>
      </c>
      <c r="AW129" s="56">
        <f>_xll.qlInterestRateIndexMaturity(IborIndex&amp;Tenor,AV129,Trigger)</f>
        <v>42409</v>
      </c>
      <c r="AX129" s="102" t="e">
        <f>_xll.qlIndexFixing($Z$5,AU129,TRUE,Trigger)</f>
        <v>#VALUE!</v>
      </c>
      <c r="AY129" s="102">
        <f>_xll.qlIndexFixing($AZ$1,AU129,TRUE,Trigger)</f>
        <v>-1.6962938995142106E-4</v>
      </c>
    </row>
    <row r="130" spans="46:51" ht="11.25" customHeight="1" x14ac:dyDescent="0.25">
      <c r="AT130" s="55" t="s">
        <v>106</v>
      </c>
      <c r="AU130" s="56">
        <f>_xll.qlInterestRateIndexFixingDate(IborIndex&amp;Tenor,AV130,Trigger)</f>
        <v>42314</v>
      </c>
      <c r="AV130" s="56">
        <f>_xll.qlCalendarAdvance(Calendar,AV129,AT130,"f",,Trigger)</f>
        <v>42318</v>
      </c>
      <c r="AW130" s="56">
        <f>_xll.qlInterestRateIndexMaturity(IborIndex&amp;Tenor,AV130,Trigger)</f>
        <v>42410</v>
      </c>
      <c r="AX130" s="102" t="e">
        <f>_xll.qlIndexFixing($Z$5,AU130,TRUE,Trigger)</f>
        <v>#VALUE!</v>
      </c>
      <c r="AY130" s="102">
        <f>_xll.qlIndexFixing($AZ$1,AU130,TRUE,Trigger)</f>
        <v>-1.6547015100990114E-4</v>
      </c>
    </row>
    <row r="131" spans="46:51" ht="11.25" customHeight="1" x14ac:dyDescent="0.25">
      <c r="AT131" s="55" t="s">
        <v>106</v>
      </c>
      <c r="AU131" s="56">
        <f>_xll.qlInterestRateIndexFixingDate(IborIndex&amp;Tenor,AV131,Trigger)</f>
        <v>42317</v>
      </c>
      <c r="AV131" s="56">
        <f>_xll.qlCalendarAdvance(Calendar,AV130,AT131,"f",,Trigger)</f>
        <v>42319</v>
      </c>
      <c r="AW131" s="56">
        <f>_xll.qlInterestRateIndexMaturity(IborIndex&amp;Tenor,AV131,Trigger)</f>
        <v>42411</v>
      </c>
      <c r="AX131" s="102" t="e">
        <f>_xll.qlIndexFixing($Z$5,AU131,TRUE,Trigger)</f>
        <v>#VALUE!</v>
      </c>
      <c r="AY131" s="102">
        <f>_xll.qlIndexFixing($AZ$1,AU131,TRUE,Trigger)</f>
        <v>-1.6124433504361848E-4</v>
      </c>
    </row>
    <row r="132" spans="46:51" ht="11.25" customHeight="1" x14ac:dyDescent="0.25">
      <c r="AT132" s="55" t="s">
        <v>106</v>
      </c>
      <c r="AU132" s="56">
        <f>_xll.qlInterestRateIndexFixingDate(IborIndex&amp;Tenor,AV132,Trigger)</f>
        <v>42318</v>
      </c>
      <c r="AV132" s="56">
        <f>_xll.qlCalendarAdvance(Calendar,AV131,AT132,"f",,Trigger)</f>
        <v>42320</v>
      </c>
      <c r="AW132" s="56">
        <f>_xll.qlInterestRateIndexMaturity(IborIndex&amp;Tenor,AV132,Trigger)</f>
        <v>42412</v>
      </c>
      <c r="AX132" s="102" t="e">
        <f>_xll.qlIndexFixing($Z$5,AU132,TRUE,Trigger)</f>
        <v>#VALUE!</v>
      </c>
      <c r="AY132" s="102">
        <f>_xll.qlIndexFixing($AZ$1,AU132,TRUE,Trigger)</f>
        <v>-1.569548380946748E-4</v>
      </c>
    </row>
    <row r="133" spans="46:51" ht="11.25" customHeight="1" x14ac:dyDescent="0.25">
      <c r="AT133" s="55" t="s">
        <v>106</v>
      </c>
      <c r="AU133" s="56">
        <f>_xll.qlInterestRateIndexFixingDate(IborIndex&amp;Tenor,AV133,Trigger)</f>
        <v>42319</v>
      </c>
      <c r="AV133" s="56">
        <f>_xll.qlCalendarAdvance(Calendar,AV132,AT133,"f",,Trigger)</f>
        <v>42321</v>
      </c>
      <c r="AW133" s="56">
        <f>_xll.qlInterestRateIndexMaturity(IborIndex&amp;Tenor,AV133,Trigger)</f>
        <v>42415</v>
      </c>
      <c r="AX133" s="102" t="e">
        <f>_xll.qlIndexFixing($Z$5,AU133,TRUE,Trigger)</f>
        <v>#VALUE!</v>
      </c>
      <c r="AY133" s="102">
        <f>_xll.qlIndexFixing($AZ$1,AU133,TRUE,Trigger)</f>
        <v>-1.4953676197006953E-4</v>
      </c>
    </row>
    <row r="134" spans="46:51" ht="11.25" customHeight="1" x14ac:dyDescent="0.25">
      <c r="AT134" s="55" t="s">
        <v>106</v>
      </c>
      <c r="AU134" s="56">
        <f>_xll.qlInterestRateIndexFixingDate(IborIndex&amp;Tenor,AV134,Trigger)</f>
        <v>42320</v>
      </c>
      <c r="AV134" s="56">
        <f>_xll.qlCalendarAdvance(Calendar,AV133,AT134,"f",,Trigger)</f>
        <v>42324</v>
      </c>
      <c r="AW134" s="56">
        <f>_xll.qlInterestRateIndexMaturity(IborIndex&amp;Tenor,AV134,Trigger)</f>
        <v>42416</v>
      </c>
      <c r="AX134" s="102" t="e">
        <f>_xll.qlIndexFixing($Z$5,AU134,TRUE,Trigger)</f>
        <v>#VALUE!</v>
      </c>
      <c r="AY134" s="102">
        <f>_xll.qlIndexFixing($AZ$1,AU134,TRUE,Trigger)</f>
        <v>-1.3922008223689393E-4</v>
      </c>
    </row>
    <row r="135" spans="46:51" ht="11.25" customHeight="1" x14ac:dyDescent="0.25">
      <c r="AT135" s="55" t="s">
        <v>106</v>
      </c>
      <c r="AU135" s="56">
        <f>_xll.qlInterestRateIndexFixingDate(IborIndex&amp;Tenor,AV135,Trigger)</f>
        <v>42321</v>
      </c>
      <c r="AV135" s="56">
        <f>_xll.qlCalendarAdvance(Calendar,AV134,AT135,"f",,Trigger)</f>
        <v>42325</v>
      </c>
      <c r="AW135" s="56">
        <f>_xll.qlInterestRateIndexMaturity(IborIndex&amp;Tenor,AV135,Trigger)</f>
        <v>42417</v>
      </c>
      <c r="AX135" s="102" t="e">
        <f>_xll.qlIndexFixing($Z$5,AU135,TRUE,Trigger)</f>
        <v>#VALUE!</v>
      </c>
      <c r="AY135" s="102">
        <f>_xll.qlIndexFixing($AZ$1,AU135,TRUE,Trigger)</f>
        <v>-1.3465774194959293E-4</v>
      </c>
    </row>
    <row r="136" spans="46:51" ht="11.25" customHeight="1" x14ac:dyDescent="0.25">
      <c r="AT136" s="55" t="s">
        <v>106</v>
      </c>
      <c r="AU136" s="56">
        <f>_xll.qlInterestRateIndexFixingDate(IborIndex&amp;Tenor,AV136,Trigger)</f>
        <v>42324</v>
      </c>
      <c r="AV136" s="56">
        <f>_xll.qlCalendarAdvance(Calendar,AV135,AT136,"f",,Trigger)</f>
        <v>42326</v>
      </c>
      <c r="AW136" s="56">
        <f>_xll.qlInterestRateIndexMaturity(IborIndex&amp;Tenor,AV136,Trigger)</f>
        <v>42418</v>
      </c>
      <c r="AX136" s="102" t="e">
        <f>_xll.qlIndexFixing($Z$5,AU136,TRUE,Trigger)</f>
        <v>#VALUE!</v>
      </c>
      <c r="AY136" s="102">
        <f>_xll.qlIndexFixing($AZ$1,AU136,TRUE,Trigger)</f>
        <v>-1.3005036951428141E-4</v>
      </c>
    </row>
    <row r="137" spans="46:51" ht="11.25" customHeight="1" x14ac:dyDescent="0.25">
      <c r="AT137" s="55" t="s">
        <v>106</v>
      </c>
      <c r="AU137" s="56">
        <f>_xll.qlInterestRateIndexFixingDate(IborIndex&amp;Tenor,AV137,Trigger)</f>
        <v>42325</v>
      </c>
      <c r="AV137" s="56">
        <f>_xll.qlCalendarAdvance(Calendar,AV136,AT137,"f",,Trigger)</f>
        <v>42327</v>
      </c>
      <c r="AW137" s="56">
        <f>_xll.qlInterestRateIndexMaturity(IborIndex&amp;Tenor,AV137,Trigger)</f>
        <v>42419</v>
      </c>
      <c r="AX137" s="102" t="e">
        <f>_xll.qlIndexFixing($Z$5,AU137,TRUE,Trigger)</f>
        <v>#VALUE!</v>
      </c>
      <c r="AY137" s="102">
        <f>_xll.qlIndexFixing($AZ$1,AU137,TRUE,Trigger)</f>
        <v>-1.2540128517417014E-4</v>
      </c>
    </row>
    <row r="138" spans="46:51" ht="11.25" customHeight="1" x14ac:dyDescent="0.25">
      <c r="AT138" s="55" t="s">
        <v>106</v>
      </c>
      <c r="AU138" s="56">
        <f>_xll.qlInterestRateIndexFixingDate(IborIndex&amp;Tenor,AV138,Trigger)</f>
        <v>42326</v>
      </c>
      <c r="AV138" s="56">
        <f>_xll.qlCalendarAdvance(Calendar,AV137,AT138,"f",,Trigger)</f>
        <v>42328</v>
      </c>
      <c r="AW138" s="56">
        <f>_xll.qlInterestRateIndexMaturity(IborIndex&amp;Tenor,AV138,Trigger)</f>
        <v>42422</v>
      </c>
      <c r="AX138" s="102" t="e">
        <f>_xll.qlIndexFixing($Z$5,AU138,TRUE,Trigger)</f>
        <v>#VALUE!</v>
      </c>
      <c r="AY138" s="102">
        <f>_xll.qlIndexFixing($AZ$1,AU138,TRUE,Trigger)</f>
        <v>-1.1781637516774901E-4</v>
      </c>
    </row>
    <row r="139" spans="46:51" ht="11.25" customHeight="1" x14ac:dyDescent="0.25">
      <c r="AT139" s="55" t="s">
        <v>106</v>
      </c>
      <c r="AU139" s="56">
        <f>_xll.qlInterestRateIndexFixingDate(IborIndex&amp;Tenor,AV139,Trigger)</f>
        <v>42327</v>
      </c>
      <c r="AV139" s="56">
        <f>_xll.qlCalendarAdvance(Calendar,AV138,AT139,"f",,Trigger)</f>
        <v>42331</v>
      </c>
      <c r="AW139" s="56">
        <f>_xll.qlInterestRateIndexMaturity(IborIndex&amp;Tenor,AV139,Trigger)</f>
        <v>42423</v>
      </c>
      <c r="AX139" s="102" t="e">
        <f>_xll.qlIndexFixing($Z$5,AU139,TRUE,Trigger)</f>
        <v>#VALUE!</v>
      </c>
      <c r="AY139" s="102">
        <f>_xll.qlIndexFixing($AZ$1,AU139,TRUE,Trigger)</f>
        <v>-1.0645635482794354E-4</v>
      </c>
    </row>
    <row r="140" spans="46:51" ht="11.25" customHeight="1" x14ac:dyDescent="0.25">
      <c r="AT140" s="55" t="s">
        <v>106</v>
      </c>
      <c r="AU140" s="56">
        <f>_xll.qlInterestRateIndexFixingDate(IborIndex&amp;Tenor,AV140,Trigger)</f>
        <v>42328</v>
      </c>
      <c r="AV140" s="56">
        <f>_xll.qlCalendarAdvance(Calendar,AV139,AT140,"f",,Trigger)</f>
        <v>42332</v>
      </c>
      <c r="AW140" s="56">
        <f>_xll.qlInterestRateIndexMaturity(IborIndex&amp;Tenor,AV140,Trigger)</f>
        <v>42424</v>
      </c>
      <c r="AX140" s="102" t="e">
        <f>_xll.qlIndexFixing($Z$5,AU140,TRUE,Trigger)</f>
        <v>#VALUE!</v>
      </c>
      <c r="AY140" s="102">
        <f>_xll.qlIndexFixing($AZ$1,AU140,TRUE,Trigger)</f>
        <v>-1.0165063579609355E-4</v>
      </c>
    </row>
    <row r="141" spans="46:51" ht="11.25" customHeight="1" x14ac:dyDescent="0.25">
      <c r="AT141" s="55" t="s">
        <v>106</v>
      </c>
      <c r="AU141" s="56">
        <f>_xll.qlInterestRateIndexFixingDate(IborIndex&amp;Tenor,AV141,Trigger)</f>
        <v>42331</v>
      </c>
      <c r="AV141" s="56">
        <f>_xll.qlCalendarAdvance(Calendar,AV140,AT141,"f",,Trigger)</f>
        <v>42333</v>
      </c>
      <c r="AW141" s="56">
        <f>_xll.qlInterestRateIndexMaturity(IborIndex&amp;Tenor,AV141,Trigger)</f>
        <v>42425</v>
      </c>
      <c r="AX141" s="102" t="e">
        <f>_xll.qlIndexFixing($Z$5,AU141,TRUE,Trigger)</f>
        <v>#VALUE!</v>
      </c>
      <c r="AY141" s="102">
        <f>_xll.qlIndexFixing($AZ$1,AU141,TRUE,Trigger)</f>
        <v>-9.6824399029341165E-5</v>
      </c>
    </row>
    <row r="142" spans="46:51" ht="11.25" customHeight="1" x14ac:dyDescent="0.25">
      <c r="AT142" s="55" t="s">
        <v>106</v>
      </c>
      <c r="AU142" s="56">
        <f>_xll.qlInterestRateIndexFixingDate(IborIndex&amp;Tenor,AV142,Trigger)</f>
        <v>42332</v>
      </c>
      <c r="AV142" s="56">
        <f>_xll.qlCalendarAdvance(Calendar,AV141,AT142,"f",,Trigger)</f>
        <v>42334</v>
      </c>
      <c r="AW142" s="56">
        <f>_xll.qlInterestRateIndexMaturity(IborIndex&amp;Tenor,AV142,Trigger)</f>
        <v>42426</v>
      </c>
      <c r="AX142" s="102" t="e">
        <f>_xll.qlIndexFixing($Z$5,AU142,TRUE,Trigger)</f>
        <v>#VALUE!</v>
      </c>
      <c r="AY142" s="102">
        <f>_xll.qlIndexFixing($AZ$1,AU142,TRUE,Trigger)</f>
        <v>-9.1981389014580856E-5</v>
      </c>
    </row>
    <row r="143" spans="46:51" ht="11.25" customHeight="1" x14ac:dyDescent="0.25">
      <c r="AT143" s="55" t="s">
        <v>106</v>
      </c>
      <c r="AU143" s="56">
        <f>_xll.qlInterestRateIndexFixingDate(IborIndex&amp;Tenor,AV143,Trigger)</f>
        <v>42333</v>
      </c>
      <c r="AV143" s="56">
        <f>_xll.qlCalendarAdvance(Calendar,AV142,AT143,"f",,Trigger)</f>
        <v>42335</v>
      </c>
      <c r="AW143" s="56">
        <f>_xll.qlInterestRateIndexMaturity(IborIndex&amp;Tenor,AV143,Trigger)</f>
        <v>42429</v>
      </c>
      <c r="AX143" s="102" t="e">
        <f>_xll.qlIndexFixing($Z$5,AU143,TRUE,Trigger)</f>
        <v>#VALUE!</v>
      </c>
      <c r="AY143" s="102">
        <f>_xll.qlIndexFixing($AZ$1,AU143,TRUE,Trigger)</f>
        <v>-8.4540704286031947E-5</v>
      </c>
    </row>
    <row r="144" spans="46:51" ht="11.25" customHeight="1" x14ac:dyDescent="0.25">
      <c r="AT144" s="55" t="s">
        <v>106</v>
      </c>
      <c r="AU144" s="56">
        <f>_xll.qlInterestRateIndexFixingDate(IborIndex&amp;Tenor,AV144,Trigger)</f>
        <v>42334</v>
      </c>
      <c r="AV144" s="56">
        <f>_xll.qlCalendarAdvance(Calendar,AV143,AT144,"f",,Trigger)</f>
        <v>42338</v>
      </c>
      <c r="AW144" s="56">
        <f>_xll.qlInterestRateIndexMaturity(IborIndex&amp;Tenor,AV144,Trigger)</f>
        <v>42429</v>
      </c>
      <c r="AX144" s="102" t="e">
        <f>_xll.qlIndexFixing($Z$5,AU144,TRUE,Trigger)</f>
        <v>#VALUE!</v>
      </c>
      <c r="AY144" s="102">
        <f>_xll.qlIndexFixing($AZ$1,AU144,TRUE,Trigger)</f>
        <v>-7.3729965045815339E-5</v>
      </c>
    </row>
    <row r="145" spans="46:51" ht="11.25" customHeight="1" x14ac:dyDescent="0.25">
      <c r="AT145" s="55" t="s">
        <v>106</v>
      </c>
      <c r="AU145" s="56">
        <f>_xll.qlInterestRateIndexFixingDate(IborIndex&amp;Tenor,AV145,Trigger)</f>
        <v>42335</v>
      </c>
      <c r="AV145" s="56">
        <f>_xll.qlCalendarAdvance(Calendar,AV144,AT145,"f",,Trigger)</f>
        <v>42339</v>
      </c>
      <c r="AW145" s="56">
        <f>_xll.qlInterestRateIndexMaturity(IborIndex&amp;Tenor,AV145,Trigger)</f>
        <v>42430</v>
      </c>
      <c r="AX145" s="102" t="e">
        <f>_xll.qlIndexFixing($Z$5,AU145,TRUE,Trigger)</f>
        <v>#VALUE!</v>
      </c>
      <c r="AY145" s="102">
        <f>_xll.qlIndexFixing($AZ$1,AU145,TRUE,Trigger)</f>
        <v>-9.5335900825206063E-5</v>
      </c>
    </row>
    <row r="146" spans="46:51" ht="11.25" customHeight="1" x14ac:dyDescent="0.25">
      <c r="AT146" s="55" t="s">
        <v>106</v>
      </c>
      <c r="AU146" s="56">
        <f>_xll.qlInterestRateIndexFixingDate(IborIndex&amp;Tenor,AV146,Trigger)</f>
        <v>42338</v>
      </c>
      <c r="AV146" s="56">
        <f>_xll.qlCalendarAdvance(Calendar,AV145,AT146,"f",,Trigger)</f>
        <v>42340</v>
      </c>
      <c r="AW146" s="56">
        <f>_xll.qlInterestRateIndexMaturity(IborIndex&amp;Tenor,AV146,Trigger)</f>
        <v>42431</v>
      </c>
      <c r="AX146" s="102" t="e">
        <f>_xll.qlIndexFixing($Z$5,AU146,TRUE,Trigger)</f>
        <v>#VALUE!</v>
      </c>
      <c r="AY146" s="102">
        <f>_xll.qlIndexFixing($AZ$1,AU146,TRUE,Trigger)</f>
        <v>-9.0442495556961866E-5</v>
      </c>
    </row>
    <row r="147" spans="46:51" ht="11.25" customHeight="1" x14ac:dyDescent="0.25">
      <c r="AT147" s="55" t="s">
        <v>106</v>
      </c>
      <c r="AU147" s="56">
        <f>_xll.qlInterestRateIndexFixingDate(IborIndex&amp;Tenor,AV147,Trigger)</f>
        <v>42339</v>
      </c>
      <c r="AV147" s="56">
        <f>_xll.qlCalendarAdvance(Calendar,AV146,AT147,"f",,Trigger)</f>
        <v>42341</v>
      </c>
      <c r="AW147" s="56">
        <f>_xll.qlInterestRateIndexMaturity(IborIndex&amp;Tenor,AV147,Trigger)</f>
        <v>42432</v>
      </c>
      <c r="AX147" s="102" t="e">
        <f>_xll.qlIndexFixing($Z$5,AU147,TRUE,Trigger)</f>
        <v>#VALUE!</v>
      </c>
      <c r="AY147" s="102">
        <f>_xll.qlIndexFixing($AZ$1,AU147,TRUE,Trigger)</f>
        <v>-8.5559036207092282E-5</v>
      </c>
    </row>
    <row r="148" spans="46:51" ht="11.25" customHeight="1" x14ac:dyDescent="0.25">
      <c r="AT148" s="55" t="s">
        <v>106</v>
      </c>
      <c r="AU148" s="56">
        <f>_xll.qlInterestRateIndexFixingDate(IborIndex&amp;Tenor,AV148,Trigger)</f>
        <v>42340</v>
      </c>
      <c r="AV148" s="56">
        <f>_xll.qlCalendarAdvance(Calendar,AV147,AT148,"f",,Trigger)</f>
        <v>42342</v>
      </c>
      <c r="AW148" s="56">
        <f>_xll.qlInterestRateIndexMaturity(IborIndex&amp;Tenor,AV148,Trigger)</f>
        <v>42433</v>
      </c>
      <c r="AX148" s="102" t="e">
        <f>_xll.qlIndexFixing($Z$5,AU148,TRUE,Trigger)</f>
        <v>#VALUE!</v>
      </c>
      <c r="AY148" s="102">
        <f>_xll.qlIndexFixing($AZ$1,AU148,TRUE,Trigger)</f>
        <v>-8.0689780390517262E-5</v>
      </c>
    </row>
    <row r="149" spans="46:51" ht="11.25" customHeight="1" x14ac:dyDescent="0.25">
      <c r="AT149" s="55" t="s">
        <v>106</v>
      </c>
      <c r="AU149" s="56">
        <f>_xll.qlInterestRateIndexFixingDate(IborIndex&amp;Tenor,AV149,Trigger)</f>
        <v>42341</v>
      </c>
      <c r="AV149" s="56">
        <f>_xll.qlCalendarAdvance(Calendar,AV148,AT149,"f",,Trigger)</f>
        <v>42345</v>
      </c>
      <c r="AW149" s="56">
        <f>_xll.qlInterestRateIndexMaturity(IborIndex&amp;Tenor,AV149,Trigger)</f>
        <v>42436</v>
      </c>
      <c r="AX149" s="102" t="e">
        <f>_xll.qlIndexFixing($Z$5,AU149,TRUE,Trigger)</f>
        <v>#VALUE!</v>
      </c>
      <c r="AY149" s="102">
        <f>_xll.qlIndexFixing($AZ$1,AU149,TRUE,Trigger)</f>
        <v>-6.6210729412998254E-5</v>
      </c>
    </row>
    <row r="150" spans="46:51" ht="11.25" customHeight="1" x14ac:dyDescent="0.25">
      <c r="AT150" s="55" t="s">
        <v>106</v>
      </c>
      <c r="AU150" s="56">
        <f>_xll.qlInterestRateIndexFixingDate(IborIndex&amp;Tenor,AV150,Trigger)</f>
        <v>42342</v>
      </c>
      <c r="AV150" s="56">
        <f>_xll.qlCalendarAdvance(Calendar,AV149,AT150,"f",,Trigger)</f>
        <v>42346</v>
      </c>
      <c r="AW150" s="56">
        <f>_xll.qlInterestRateIndexMaturity(IborIndex&amp;Tenor,AV150,Trigger)</f>
        <v>42437</v>
      </c>
      <c r="AX150" s="102" t="e">
        <f>_xll.qlIndexFixing($Z$5,AU150,TRUE,Trigger)</f>
        <v>#VALUE!</v>
      </c>
      <c r="AY150" s="102">
        <f>_xll.qlIndexFixing($AZ$1,AU150,TRUE,Trigger)</f>
        <v>-6.1442089386408606E-5</v>
      </c>
    </row>
    <row r="151" spans="46:51" ht="11.25" customHeight="1" x14ac:dyDescent="0.25">
      <c r="AT151" s="55" t="s">
        <v>106</v>
      </c>
      <c r="AU151" s="56">
        <f>_xll.qlInterestRateIndexFixingDate(IborIndex&amp;Tenor,AV151,Trigger)</f>
        <v>42345</v>
      </c>
      <c r="AV151" s="56">
        <f>_xll.qlCalendarAdvance(Calendar,AV150,AT151,"f",,Trigger)</f>
        <v>42347</v>
      </c>
      <c r="AW151" s="56">
        <f>_xll.qlInterestRateIndexMaturity(IborIndex&amp;Tenor,AV151,Trigger)</f>
        <v>42438</v>
      </c>
      <c r="AX151" s="102" t="e">
        <f>_xll.qlIndexFixing($Z$5,AU151,TRUE,Trigger)</f>
        <v>#VALUE!</v>
      </c>
      <c r="AY151" s="102">
        <f>_xll.qlIndexFixing($AZ$1,AU151,TRUE,Trigger)</f>
        <v>-5.6709860108081548E-5</v>
      </c>
    </row>
    <row r="152" spans="46:51" ht="11.25" customHeight="1" x14ac:dyDescent="0.25">
      <c r="AT152" s="55" t="s">
        <v>106</v>
      </c>
      <c r="AU152" s="56">
        <f>_xll.qlInterestRateIndexFixingDate(IborIndex&amp;Tenor,AV152,Trigger)</f>
        <v>42346</v>
      </c>
      <c r="AV152" s="56">
        <f>_xll.qlCalendarAdvance(Calendar,AV151,AT152,"f",,Trigger)</f>
        <v>42348</v>
      </c>
      <c r="AW152" s="56">
        <f>_xll.qlInterestRateIndexMaturity(IborIndex&amp;Tenor,AV152,Trigger)</f>
        <v>42439</v>
      </c>
      <c r="AX152" s="102" t="e">
        <f>_xll.qlIndexFixing($Z$5,AU152,TRUE,Trigger)</f>
        <v>#VALUE!</v>
      </c>
      <c r="AY152" s="102">
        <f>_xll.qlIndexFixing($AZ$1,AU152,TRUE,Trigger)</f>
        <v>-5.2018666853125056E-5</v>
      </c>
    </row>
    <row r="153" spans="46:51" ht="11.25" customHeight="1" x14ac:dyDescent="0.25">
      <c r="AT153" s="55" t="s">
        <v>106</v>
      </c>
      <c r="AU153" s="56">
        <f>_xll.qlInterestRateIndexFixingDate(IborIndex&amp;Tenor,AV153,Trigger)</f>
        <v>42347</v>
      </c>
      <c r="AV153" s="56">
        <f>_xll.qlCalendarAdvance(Calendar,AV152,AT153,"f",,Trigger)</f>
        <v>42349</v>
      </c>
      <c r="AW153" s="56">
        <f>_xll.qlInterestRateIndexMaturity(IborIndex&amp;Tenor,AV153,Trigger)</f>
        <v>42440</v>
      </c>
      <c r="AX153" s="102" t="e">
        <f>_xll.qlIndexFixing($Z$5,AU153,TRUE,Trigger)</f>
        <v>#VALUE!</v>
      </c>
      <c r="AY153" s="102">
        <f>_xll.qlIndexFixing($AZ$1,AU153,TRUE,Trigger)</f>
        <v>-4.7373196168074584E-5</v>
      </c>
    </row>
    <row r="154" spans="46:51" ht="11.25" customHeight="1" x14ac:dyDescent="0.25">
      <c r="AT154" s="55" t="s">
        <v>106</v>
      </c>
      <c r="AU154" s="56">
        <f>_xll.qlInterestRateIndexFixingDate(IborIndex&amp;Tenor,AV154,Trigger)</f>
        <v>42348</v>
      </c>
      <c r="AV154" s="56">
        <f>_xll.qlCalendarAdvance(Calendar,AV153,AT154,"f",,Trigger)</f>
        <v>42352</v>
      </c>
      <c r="AW154" s="56">
        <f>_xll.qlInterestRateIndexMaturity(IborIndex&amp;Tenor,AV154,Trigger)</f>
        <v>42443</v>
      </c>
      <c r="AX154" s="102" t="e">
        <f>_xll.qlIndexFixing($Z$5,AU154,TRUE,Trigger)</f>
        <v>#VALUE!</v>
      </c>
      <c r="AY154" s="102">
        <f>_xll.qlIndexFixing($AZ$1,AU154,TRUE,Trigger)</f>
        <v>-3.3758904210990917E-5</v>
      </c>
    </row>
    <row r="155" spans="46:51" ht="11.25" customHeight="1" x14ac:dyDescent="0.25">
      <c r="AT155" s="55" t="s">
        <v>106</v>
      </c>
      <c r="AU155" s="56">
        <f>_xll.qlInterestRateIndexFixingDate(IborIndex&amp;Tenor,AV155,Trigger)</f>
        <v>42349</v>
      </c>
      <c r="AV155" s="56">
        <f>_xll.qlCalendarAdvance(Calendar,AV154,AT155,"f",,Trigger)</f>
        <v>42353</v>
      </c>
      <c r="AW155" s="56">
        <f>_xll.qlInterestRateIndexMaturity(IborIndex&amp;Tenor,AV155,Trigger)</f>
        <v>42444</v>
      </c>
      <c r="AX155" s="102" t="e">
        <f>_xll.qlIndexFixing($Z$5,AU155,TRUE,Trigger)</f>
        <v>#VALUE!</v>
      </c>
      <c r="AY155" s="102">
        <f>_xll.qlIndexFixing($AZ$1,AU155,TRUE,Trigger)</f>
        <v>-2.9344414858462737E-5</v>
      </c>
    </row>
    <row r="156" spans="46:51" ht="11.25" customHeight="1" x14ac:dyDescent="0.25">
      <c r="AT156" s="55" t="s">
        <v>106</v>
      </c>
      <c r="AU156" s="56">
        <f>_xll.qlInterestRateIndexFixingDate(IborIndex&amp;Tenor,AV156,Trigger)</f>
        <v>42352</v>
      </c>
      <c r="AV156" s="56">
        <f>_xll.qlCalendarAdvance(Calendar,AV155,AT156,"f",,Trigger)</f>
        <v>42354</v>
      </c>
      <c r="AW156" s="56">
        <f>_xll.qlInterestRateIndexMaturity(IborIndex&amp;Tenor,AV156,Trigger)</f>
        <v>42445</v>
      </c>
      <c r="AX156" s="102" t="e">
        <f>_xll.qlIndexFixing($Z$5,AU156,TRUE,Trigger)</f>
        <v>#VALUE!</v>
      </c>
      <c r="AY156" s="102">
        <f>_xll.qlIndexFixing($AZ$1,AU156,TRUE,Trigger)</f>
        <v>-2.4999999979191546E-5</v>
      </c>
    </row>
    <row r="157" spans="46:51" ht="11.25" customHeight="1" x14ac:dyDescent="0.25">
      <c r="AT157" s="55" t="s">
        <v>106</v>
      </c>
      <c r="AU157" s="56">
        <f>_xll.qlInterestRateIndexFixingDate(IborIndex&amp;Tenor,AV157,Trigger)</f>
        <v>42353</v>
      </c>
      <c r="AV157" s="56">
        <f>_xll.qlCalendarAdvance(Calendar,AV156,AT157,"f",,Trigger)</f>
        <v>42355</v>
      </c>
      <c r="AW157" s="56">
        <f>_xll.qlInterestRateIndexMaturity(IborIndex&amp;Tenor,AV157,Trigger)</f>
        <v>42446</v>
      </c>
      <c r="AX157" s="102" t="e">
        <f>_xll.qlIndexFixing($Z$5,AU157,TRUE,Trigger)</f>
        <v>#VALUE!</v>
      </c>
      <c r="AY157" s="102">
        <f>_xll.qlIndexFixing($AZ$1,AU157,TRUE,Trigger)</f>
        <v>-2.0727039887940929E-5</v>
      </c>
    </row>
    <row r="158" spans="46:51" ht="11.25" customHeight="1" x14ac:dyDescent="0.25">
      <c r="AT158" s="55" t="s">
        <v>106</v>
      </c>
      <c r="AU158" s="56">
        <f>_xll.qlInterestRateIndexFixingDate(IborIndex&amp;Tenor,AV158,Trigger)</f>
        <v>42354</v>
      </c>
      <c r="AV158" s="56">
        <f>_xll.qlCalendarAdvance(Calendar,AV157,AT158,"f",,Trigger)</f>
        <v>42356</v>
      </c>
      <c r="AW158" s="56">
        <f>_xll.qlInterestRateIndexMaturity(IborIndex&amp;Tenor,AV158,Trigger)</f>
        <v>42447</v>
      </c>
      <c r="AX158" s="102" t="e">
        <f>_xll.qlIndexFixing($Z$5,AU158,TRUE,Trigger)</f>
        <v>#VALUE!</v>
      </c>
      <c r="AY158" s="102">
        <f>_xll.qlIndexFixing($AZ$1,AU158,TRUE,Trigger)</f>
        <v>-1.6523557371592383E-5</v>
      </c>
    </row>
    <row r="159" spans="46:51" ht="11.25" customHeight="1" x14ac:dyDescent="0.25">
      <c r="AT159" s="55" t="s">
        <v>106</v>
      </c>
      <c r="AU159" s="56">
        <f>_xll.qlInterestRateIndexFixingDate(IborIndex&amp;Tenor,AV159,Trigger)</f>
        <v>42355</v>
      </c>
      <c r="AV159" s="56">
        <f>_xll.qlCalendarAdvance(Calendar,AV158,AT159,"f",,Trigger)</f>
        <v>42359</v>
      </c>
      <c r="AW159" s="56">
        <f>_xll.qlInterestRateIndexMaturity(IborIndex&amp;Tenor,AV159,Trigger)</f>
        <v>42450</v>
      </c>
      <c r="AX159" s="102" t="e">
        <f>_xll.qlIndexFixing($Z$5,AU159,TRUE,Trigger)</f>
        <v>#VALUE!</v>
      </c>
      <c r="AY159" s="102">
        <f>_xll.qlIndexFixing($AZ$1,AU159,TRUE,Trigger)</f>
        <v>-4.3297297773454998E-6</v>
      </c>
    </row>
    <row r="160" spans="46:51" ht="11.25" customHeight="1" x14ac:dyDescent="0.25">
      <c r="AT160" s="55" t="s">
        <v>106</v>
      </c>
      <c r="AU160" s="56">
        <f>_xll.qlInterestRateIndexFixingDate(IborIndex&amp;Tenor,AV160,Trigger)</f>
        <v>42356</v>
      </c>
      <c r="AV160" s="56">
        <f>_xll.qlCalendarAdvance(Calendar,AV159,AT160,"f",,Trigger)</f>
        <v>42360</v>
      </c>
      <c r="AW160" s="56">
        <f>_xll.qlInterestRateIndexMaturity(IborIndex&amp;Tenor,AV160,Trigger)</f>
        <v>42451</v>
      </c>
      <c r="AX160" s="102" t="e">
        <f>_xll.qlIndexFixing($Z$5,AU160,TRUE,Trigger)</f>
        <v>#VALUE!</v>
      </c>
      <c r="AY160" s="102">
        <f>_xll.qlIndexFixing($AZ$1,AU160,TRUE,Trigger)</f>
        <v>-4.0380345353189083E-7</v>
      </c>
    </row>
    <row r="161" spans="46:51" ht="11.25" customHeight="1" x14ac:dyDescent="0.25">
      <c r="AT161" s="55" t="s">
        <v>106</v>
      </c>
      <c r="AU161" s="56">
        <f>_xll.qlInterestRateIndexFixingDate(IborIndex&amp;Tenor,AV161,Trigger)</f>
        <v>42359</v>
      </c>
      <c r="AV161" s="56">
        <f>_xll.qlCalendarAdvance(Calendar,AV160,AT161,"f",,Trigger)</f>
        <v>42361</v>
      </c>
      <c r="AW161" s="56">
        <f>_xll.qlInterestRateIndexMaturity(IborIndex&amp;Tenor,AV161,Trigger)</f>
        <v>42452</v>
      </c>
      <c r="AX161" s="102" t="e">
        <f>_xll.qlIndexFixing($Z$5,AU161,TRUE,Trigger)</f>
        <v>#VALUE!</v>
      </c>
      <c r="AY161" s="102">
        <f>_xll.qlIndexFixing($AZ$1,AU161,TRUE,Trigger)</f>
        <v>3.4529309591799566E-6</v>
      </c>
    </row>
    <row r="162" spans="46:51" ht="11.25" customHeight="1" x14ac:dyDescent="0.25">
      <c r="AT162" s="55" t="s">
        <v>106</v>
      </c>
      <c r="AU162" s="56">
        <f>_xll.qlInterestRateIndexFixingDate(IborIndex&amp;Tenor,AV162,Trigger)</f>
        <v>42360</v>
      </c>
      <c r="AV162" s="56">
        <f>_xll.qlCalendarAdvance(Calendar,AV161,AT162,"f",,Trigger)</f>
        <v>42362</v>
      </c>
      <c r="AW162" s="56">
        <f>_xll.qlInterestRateIndexMaturity(IborIndex&amp;Tenor,AV162,Trigger)</f>
        <v>42453</v>
      </c>
      <c r="AX162" s="102" t="e">
        <f>_xll.qlIndexFixing($Z$5,AU162,TRUE,Trigger)</f>
        <v>#VALUE!</v>
      </c>
      <c r="AY162" s="102">
        <f>_xll.qlIndexFixing($AZ$1,AU162,TRUE,Trigger)</f>
        <v>7.2405957598839714E-6</v>
      </c>
    </row>
    <row r="163" spans="46:51" ht="11.25" customHeight="1" x14ac:dyDescent="0.25">
      <c r="AT163" s="55" t="s">
        <v>106</v>
      </c>
      <c r="AU163" s="56">
        <f>_xll.qlInterestRateIndexFixingDate(IborIndex&amp;Tenor,AV163,Trigger)</f>
        <v>42361</v>
      </c>
      <c r="AV163" s="56">
        <f>_xll.qlCalendarAdvance(Calendar,AV162,AT163,"f",,Trigger)</f>
        <v>42366</v>
      </c>
      <c r="AW163" s="56">
        <f>_xll.qlInterestRateIndexMaturity(IborIndex&amp;Tenor,AV163,Trigger)</f>
        <v>42458</v>
      </c>
      <c r="AX163" s="102" t="e">
        <f>_xll.qlIndexFixing($Z$5,AU163,TRUE,Trigger)</f>
        <v>#VALUE!</v>
      </c>
      <c r="AY163" s="102">
        <f>_xll.qlIndexFixing($AZ$1,AU163,TRUE,Trigger)</f>
        <v>2.206484995410748E-5</v>
      </c>
    </row>
    <row r="164" spans="46:51" ht="11.25" customHeight="1" x14ac:dyDescent="0.25">
      <c r="AT164" s="55" t="s">
        <v>106</v>
      </c>
      <c r="AU164" s="56">
        <f>_xll.qlInterestRateIndexFixingDate(IborIndex&amp;Tenor,AV164,Trigger)</f>
        <v>42362</v>
      </c>
      <c r="AV164" s="56">
        <f>_xll.qlCalendarAdvance(Calendar,AV163,AT164,"f",,Trigger)</f>
        <v>42367</v>
      </c>
      <c r="AW164" s="56">
        <f>_xll.qlInterestRateIndexMaturity(IborIndex&amp;Tenor,AV164,Trigger)</f>
        <v>42458</v>
      </c>
      <c r="AX164" s="102" t="e">
        <f>_xll.qlIndexFixing($Z$5,AU164,TRUE,Trigger)</f>
        <v>#VALUE!</v>
      </c>
      <c r="AY164" s="102">
        <f>_xll.qlIndexFixing($AZ$1,AU164,TRUE,Trigger)</f>
        <v>2.5148676638307525E-5</v>
      </c>
    </row>
    <row r="165" spans="46:51" ht="11.25" customHeight="1" x14ac:dyDescent="0.25">
      <c r="AT165" s="55" t="s">
        <v>106</v>
      </c>
      <c r="AU165" s="56">
        <f>_xll.qlInterestRateIndexFixingDate(IborIndex&amp;Tenor,AV165,Trigger)</f>
        <v>42366</v>
      </c>
      <c r="AV165" s="56">
        <f>_xll.qlCalendarAdvance(Calendar,AV164,AT165,"f",,Trigger)</f>
        <v>42368</v>
      </c>
      <c r="AW165" s="56">
        <f>_xll.qlInterestRateIndexMaturity(IborIndex&amp;Tenor,AV165,Trigger)</f>
        <v>42459</v>
      </c>
      <c r="AX165" s="102" t="e">
        <f>_xll.qlIndexFixing($Z$5,AU165,TRUE,Trigger)</f>
        <v>#VALUE!</v>
      </c>
      <c r="AY165" s="102">
        <f>_xll.qlIndexFixing($AZ$1,AU165,TRUE,Trigger)</f>
        <v>2.852570851530345E-5</v>
      </c>
    </row>
    <row r="166" spans="46:51" ht="11.25" customHeight="1" x14ac:dyDescent="0.25">
      <c r="AT166" s="55" t="s">
        <v>106</v>
      </c>
      <c r="AU166" s="56">
        <f>_xll.qlInterestRateIndexFixingDate(IborIndex&amp;Tenor,AV166,Trigger)</f>
        <v>42367</v>
      </c>
      <c r="AV166" s="56">
        <f>_xll.qlCalendarAdvance(Calendar,AV165,AT166,"f",,Trigger)</f>
        <v>42369</v>
      </c>
      <c r="AW166" s="56">
        <f>_xll.qlInterestRateIndexMaturity(IborIndex&amp;Tenor,AV166,Trigger)</f>
        <v>42460</v>
      </c>
      <c r="AX166" s="102" t="e">
        <f>_xll.qlIndexFixing($Z$5,AU166,TRUE,Trigger)</f>
        <v>#VALUE!</v>
      </c>
      <c r="AY166" s="102">
        <f>_xll.qlIndexFixing($AZ$1,AU166,TRUE,Trigger)</f>
        <v>3.1835135103898971E-5</v>
      </c>
    </row>
    <row r="167" spans="46:51" ht="11.25" customHeight="1" x14ac:dyDescent="0.25">
      <c r="AT167" s="55" t="s">
        <v>106</v>
      </c>
      <c r="AU167" s="56">
        <f>_xll.qlInterestRateIndexFixingDate(IborIndex&amp;Tenor,AV167,Trigger)</f>
        <v>42368</v>
      </c>
      <c r="AV167" s="56">
        <f>_xll.qlCalendarAdvance(Calendar,AV166,AT167,"f",,Trigger)</f>
        <v>42373</v>
      </c>
      <c r="AW167" s="56">
        <f>_xll.qlInterestRateIndexMaturity(IborIndex&amp;Tenor,AV167,Trigger)</f>
        <v>42464</v>
      </c>
      <c r="AX167" s="102" t="e">
        <f>_xll.qlIndexFixing($Z$5,AU167,TRUE,Trigger)</f>
        <v>#VALUE!</v>
      </c>
      <c r="AY167" s="102">
        <f>_xll.qlIndexFixing($AZ$1,AU167,TRUE,Trigger)</f>
        <v>1.8688430847681623E-5</v>
      </c>
    </row>
    <row r="168" spans="46:51" ht="11.25" customHeight="1" x14ac:dyDescent="0.25">
      <c r="AT168" s="55" t="s">
        <v>106</v>
      </c>
      <c r="AU168" s="56">
        <f>_xll.qlInterestRateIndexFixingDate(IborIndex&amp;Tenor,AV168,Trigger)</f>
        <v>42369</v>
      </c>
      <c r="AV168" s="56">
        <f>_xll.qlCalendarAdvance(Calendar,AV167,AT168,"f",,Trigger)</f>
        <v>42374</v>
      </c>
      <c r="AW168" s="56">
        <f>_xll.qlInterestRateIndexMaturity(IborIndex&amp;Tenor,AV168,Trigger)</f>
        <v>42465</v>
      </c>
      <c r="AX168" s="102" t="e">
        <f>_xll.qlIndexFixing($Z$5,AU168,TRUE,Trigger)</f>
        <v>#VALUE!</v>
      </c>
      <c r="AY168" s="102">
        <f>_xll.qlIndexFixing($AZ$1,AU168,TRUE,Trigger)</f>
        <v>2.1664687315334676E-5</v>
      </c>
    </row>
    <row r="169" spans="46:51" ht="11.25" customHeight="1" x14ac:dyDescent="0.25">
      <c r="AT169" s="55" t="s">
        <v>106</v>
      </c>
      <c r="AU169" s="56">
        <f>_xll.qlInterestRateIndexFixingDate(IborIndex&amp;Tenor,AV169,Trigger)</f>
        <v>42373</v>
      </c>
      <c r="AV169" s="56">
        <f>_xll.qlCalendarAdvance(Calendar,AV168,AT169,"f",,Trigger)</f>
        <v>42375</v>
      </c>
      <c r="AW169" s="56">
        <f>_xll.qlInterestRateIndexMaturity(IborIndex&amp;Tenor,AV169,Trigger)</f>
        <v>42466</v>
      </c>
      <c r="AX169" s="102" t="e">
        <f>_xll.qlIndexFixing($Z$5,AU169,TRUE,Trigger)</f>
        <v>#VALUE!</v>
      </c>
      <c r="AY169" s="102">
        <f>_xll.qlIndexFixing($AZ$1,AU169,TRUE,Trigger)</f>
        <v>2.4575441245088516E-5</v>
      </c>
    </row>
    <row r="170" spans="46:51" ht="11.25" customHeight="1" x14ac:dyDescent="0.25">
      <c r="AT170" s="55" t="s">
        <v>106</v>
      </c>
      <c r="AU170" s="56">
        <f>_xll.qlInterestRateIndexFixingDate(IborIndex&amp;Tenor,AV170,Trigger)</f>
        <v>42374</v>
      </c>
      <c r="AV170" s="56">
        <f>_xll.qlCalendarAdvance(Calendar,AV169,AT170,"f",,Trigger)</f>
        <v>42376</v>
      </c>
      <c r="AW170" s="56">
        <f>_xll.qlInterestRateIndexMaturity(IborIndex&amp;Tenor,AV170,Trigger)</f>
        <v>42467</v>
      </c>
      <c r="AX170" s="102" t="e">
        <f>_xll.qlIndexFixing($Z$5,AU170,TRUE,Trigger)</f>
        <v>#VALUE!</v>
      </c>
      <c r="AY170" s="102">
        <f>_xll.qlIndexFixing($AZ$1,AU170,TRUE,Trigger)</f>
        <v>2.7421119052768865E-5</v>
      </c>
    </row>
    <row r="171" spans="46:51" ht="11.25" customHeight="1" x14ac:dyDescent="0.25">
      <c r="AT171" s="55" t="s">
        <v>106</v>
      </c>
      <c r="AU171" s="56">
        <f>_xll.qlInterestRateIndexFixingDate(IborIndex&amp;Tenor,AV171,Trigger)</f>
        <v>42375</v>
      </c>
      <c r="AV171" s="56">
        <f>_xll.qlCalendarAdvance(Calendar,AV170,AT171,"f",,Trigger)</f>
        <v>42377</v>
      </c>
      <c r="AW171" s="56">
        <f>_xll.qlInterestRateIndexMaturity(IborIndex&amp;Tenor,AV171,Trigger)</f>
        <v>42468</v>
      </c>
      <c r="AX171" s="102" t="e">
        <f>_xll.qlIndexFixing($Z$5,AU171,TRUE,Trigger)</f>
        <v>#VALUE!</v>
      </c>
      <c r="AY171" s="102">
        <f>_xll.qlIndexFixing($AZ$1,AU171,TRUE,Trigger)</f>
        <v>3.0202168873970295E-5</v>
      </c>
    </row>
    <row r="172" spans="46:51" ht="11.25" customHeight="1" x14ac:dyDescent="0.25">
      <c r="AT172" s="55" t="s">
        <v>106</v>
      </c>
      <c r="AU172" s="56">
        <f>_xll.qlInterestRateIndexFixingDate(IborIndex&amp;Tenor,AV172,Trigger)</f>
        <v>42376</v>
      </c>
      <c r="AV172" s="56">
        <f>_xll.qlCalendarAdvance(Calendar,AV171,AT172,"f",,Trigger)</f>
        <v>42380</v>
      </c>
      <c r="AW172" s="56">
        <f>_xll.qlInterestRateIndexMaturity(IborIndex&amp;Tenor,AV172,Trigger)</f>
        <v>42471</v>
      </c>
      <c r="AX172" s="102" t="e">
        <f>_xll.qlIndexFixing($Z$5,AU172,TRUE,Trigger)</f>
        <v>#VALUE!</v>
      </c>
      <c r="AY172" s="102">
        <f>_xll.qlIndexFixing($AZ$1,AU172,TRUE,Trigger)</f>
        <v>3.8162357637939118E-5</v>
      </c>
    </row>
    <row r="173" spans="46:51" ht="11.25" customHeight="1" x14ac:dyDescent="0.25">
      <c r="AT173" s="55" t="s">
        <v>106</v>
      </c>
      <c r="AU173" s="56">
        <f>_xll.qlInterestRateIndexFixingDate(IborIndex&amp;Tenor,AV173,Trigger)</f>
        <v>42377</v>
      </c>
      <c r="AV173" s="56">
        <f>_xll.qlCalendarAdvance(Calendar,AV172,AT173,"f",,Trigger)</f>
        <v>42381</v>
      </c>
      <c r="AW173" s="56">
        <f>_xll.qlInterestRateIndexMaturity(IborIndex&amp;Tenor,AV173,Trigger)</f>
        <v>42472</v>
      </c>
      <c r="AX173" s="102" t="e">
        <f>_xll.qlIndexFixing($Z$5,AU173,TRUE,Trigger)</f>
        <v>#VALUE!</v>
      </c>
      <c r="AY173" s="102">
        <f>_xll.qlIndexFixing($AZ$1,AU173,TRUE,Trigger)</f>
        <v>4.0689811345361816E-5</v>
      </c>
    </row>
    <row r="174" spans="46:51" ht="11.25" customHeight="1" x14ac:dyDescent="0.25">
      <c r="AT174" s="55" t="s">
        <v>106</v>
      </c>
      <c r="AU174" s="56">
        <f>_xll.qlInterestRateIndexFixingDate(IborIndex&amp;Tenor,AV174,Trigger)</f>
        <v>42380</v>
      </c>
      <c r="AV174" s="56">
        <f>_xll.qlCalendarAdvance(Calendar,AV173,AT174,"f",,Trigger)</f>
        <v>42382</v>
      </c>
      <c r="AW174" s="56">
        <f>_xll.qlInterestRateIndexMaturity(IborIndex&amp;Tenor,AV174,Trigger)</f>
        <v>42473</v>
      </c>
      <c r="AX174" s="102" t="e">
        <f>_xll.qlIndexFixing($Z$5,AU174,TRUE,Trigger)</f>
        <v>#VALUE!</v>
      </c>
      <c r="AY174" s="102">
        <f>_xll.qlIndexFixing($AZ$1,AU174,TRUE,Trigger)</f>
        <v>4.3155203596151388E-5</v>
      </c>
    </row>
    <row r="175" spans="46:51" ht="11.25" customHeight="1" x14ac:dyDescent="0.25">
      <c r="AT175" s="55" t="s">
        <v>106</v>
      </c>
      <c r="AU175" s="56">
        <f>_xll.qlInterestRateIndexFixingDate(IborIndex&amp;Tenor,AV175,Trigger)</f>
        <v>42381</v>
      </c>
      <c r="AV175" s="56">
        <f>_xll.qlCalendarAdvance(Calendar,AV174,AT175,"f",,Trigger)</f>
        <v>42383</v>
      </c>
      <c r="AW175" s="56">
        <f>_xll.qlInterestRateIndexMaturity(IborIndex&amp;Tenor,AV175,Trigger)</f>
        <v>42474</v>
      </c>
      <c r="AX175" s="102" t="e">
        <f>_xll.qlIndexFixing($Z$5,AU175,TRUE,Trigger)</f>
        <v>#VALUE!</v>
      </c>
      <c r="AY175" s="102">
        <f>_xll.qlIndexFixing($AZ$1,AU175,TRUE,Trigger)</f>
        <v>4.5559112862962224E-5</v>
      </c>
    </row>
    <row r="176" spans="46:51" ht="11.25" customHeight="1" x14ac:dyDescent="0.25">
      <c r="AT176" s="55" t="s">
        <v>106</v>
      </c>
      <c r="AU176" s="56">
        <f>_xll.qlInterestRateIndexFixingDate(IborIndex&amp;Tenor,AV176,Trigger)</f>
        <v>42382</v>
      </c>
      <c r="AV176" s="56">
        <f>_xll.qlCalendarAdvance(Calendar,AV175,AT176,"f",,Trigger)</f>
        <v>42384</v>
      </c>
      <c r="AW176" s="56">
        <f>_xll.qlInterestRateIndexMaturity(IborIndex&amp;Tenor,AV176,Trigger)</f>
        <v>42475</v>
      </c>
      <c r="AX176" s="102" t="e">
        <f>_xll.qlIndexFixing($Z$5,AU176,TRUE,Trigger)</f>
        <v>#VALUE!</v>
      </c>
      <c r="AY176" s="102">
        <f>_xll.qlIndexFixing($AZ$1,AU176,TRUE,Trigger)</f>
        <v>4.7902139344366486E-5</v>
      </c>
    </row>
    <row r="177" spans="46:51" ht="11.25" customHeight="1" x14ac:dyDescent="0.25">
      <c r="AT177" s="55" t="s">
        <v>106</v>
      </c>
      <c r="AU177" s="56">
        <f>_xll.qlInterestRateIndexFixingDate(IborIndex&amp;Tenor,AV177,Trigger)</f>
        <v>42383</v>
      </c>
      <c r="AV177" s="56">
        <f>_xll.qlCalendarAdvance(Calendar,AV176,AT177,"f",,Trigger)</f>
        <v>42387</v>
      </c>
      <c r="AW177" s="56">
        <f>_xll.qlInterestRateIndexMaturity(IborIndex&amp;Tenor,AV177,Trigger)</f>
        <v>42478</v>
      </c>
      <c r="AX177" s="102" t="e">
        <f>_xll.qlIndexFixing($Z$5,AU177,TRUE,Trigger)</f>
        <v>#VALUE!</v>
      </c>
      <c r="AY177" s="102">
        <f>_xll.qlIndexFixing($AZ$1,AU177,TRUE,Trigger)</f>
        <v>5.4572249877719236E-5</v>
      </c>
    </row>
    <row r="178" spans="46:51" ht="11.25" customHeight="1" x14ac:dyDescent="0.25">
      <c r="AT178" s="55" t="s">
        <v>106</v>
      </c>
      <c r="AU178" s="56">
        <f>_xll.qlInterestRateIndexFixingDate(IborIndex&amp;Tenor,AV178,Trigger)</f>
        <v>42384</v>
      </c>
      <c r="AV178" s="56">
        <f>_xll.qlCalendarAdvance(Calendar,AV177,AT178,"f",,Trigger)</f>
        <v>42388</v>
      </c>
      <c r="AW178" s="56">
        <f>_xll.qlInterestRateIndexMaturity(IborIndex&amp;Tenor,AV178,Trigger)</f>
        <v>42479</v>
      </c>
      <c r="AX178" s="102" t="e">
        <f>_xll.qlIndexFixing($Z$5,AU178,TRUE,Trigger)</f>
        <v>#VALUE!</v>
      </c>
      <c r="AY178" s="102">
        <f>_xll.qlIndexFixing($AZ$1,AU178,TRUE,Trigger)</f>
        <v>5.6678181637246024E-5</v>
      </c>
    </row>
    <row r="179" spans="46:51" ht="11.25" customHeight="1" x14ac:dyDescent="0.25">
      <c r="AT179" s="55" t="s">
        <v>106</v>
      </c>
      <c r="AU179" s="56">
        <f>_xll.qlInterestRateIndexFixingDate(IborIndex&amp;Tenor,AV179,Trigger)</f>
        <v>42387</v>
      </c>
      <c r="AV179" s="56">
        <f>_xll.qlCalendarAdvance(Calendar,AV178,AT179,"f",,Trigger)</f>
        <v>42389</v>
      </c>
      <c r="AW179" s="56">
        <f>_xll.qlInterestRateIndexMaturity(IborIndex&amp;Tenor,AV179,Trigger)</f>
        <v>42480</v>
      </c>
      <c r="AX179" s="102" t="e">
        <f>_xll.qlIndexFixing($Z$5,AU179,TRUE,Trigger)</f>
        <v>#VALUE!</v>
      </c>
      <c r="AY179" s="102">
        <f>_xll.qlIndexFixing($AZ$1,AU179,TRUE,Trigger)</f>
        <v>5.8726557433261124E-5</v>
      </c>
    </row>
    <row r="180" spans="46:51" ht="11.25" customHeight="1" x14ac:dyDescent="0.25">
      <c r="AT180" s="55" t="s">
        <v>106</v>
      </c>
      <c r="AU180" s="56">
        <f>_xll.qlInterestRateIndexFixingDate(IborIndex&amp;Tenor,AV180,Trigger)</f>
        <v>42388</v>
      </c>
      <c r="AV180" s="56">
        <f>_xll.qlCalendarAdvance(Calendar,AV179,AT180,"f",,Trigger)</f>
        <v>42390</v>
      </c>
      <c r="AW180" s="56">
        <f>_xll.qlInterestRateIndexMaturity(IborIndex&amp;Tenor,AV180,Trigger)</f>
        <v>42481</v>
      </c>
      <c r="AX180" s="102" t="e">
        <f>_xll.qlIndexFixing($Z$5,AU180,TRUE,Trigger)</f>
        <v>#VALUE!</v>
      </c>
      <c r="AY180" s="102">
        <f>_xll.qlIndexFixing($AZ$1,AU180,TRUE,Trigger)</f>
        <v>6.0718107803153364E-5</v>
      </c>
    </row>
    <row r="181" spans="46:51" ht="11.25" customHeight="1" x14ac:dyDescent="0.25">
      <c r="AT181" s="55" t="s">
        <v>106</v>
      </c>
      <c r="AU181" s="56">
        <f>_xll.qlInterestRateIndexFixingDate(IborIndex&amp;Tenor,AV181,Trigger)</f>
        <v>42389</v>
      </c>
      <c r="AV181" s="56">
        <f>_xll.qlCalendarAdvance(Calendar,AV180,AT181,"f",,Trigger)</f>
        <v>42391</v>
      </c>
      <c r="AW181" s="56">
        <f>_xll.qlInterestRateIndexMaturity(IborIndex&amp;Tenor,AV181,Trigger)</f>
        <v>42482</v>
      </c>
      <c r="AX181" s="102" t="e">
        <f>_xll.qlIndexFixing($Z$5,AU181,TRUE,Trigger)</f>
        <v>#VALUE!</v>
      </c>
      <c r="AY181" s="102">
        <f>_xll.qlIndexFixing($AZ$1,AU181,TRUE,Trigger)</f>
        <v>6.2653584995296221E-5</v>
      </c>
    </row>
    <row r="182" spans="46:51" ht="11.25" customHeight="1" x14ac:dyDescent="0.25">
      <c r="AT182" s="55" t="s">
        <v>106</v>
      </c>
      <c r="AU182" s="56">
        <f>_xll.qlInterestRateIndexFixingDate(IborIndex&amp;Tenor,AV182,Trigger)</f>
        <v>42390</v>
      </c>
      <c r="AV182" s="56">
        <f>_xll.qlCalendarAdvance(Calendar,AV181,AT182,"f",,Trigger)</f>
        <v>42394</v>
      </c>
      <c r="AW182" s="56">
        <f>_xll.qlInterestRateIndexMaturity(IborIndex&amp;Tenor,AV182,Trigger)</f>
        <v>42485</v>
      </c>
      <c r="AX182" s="102" t="e">
        <f>_xll.qlIndexFixing($Z$5,AU182,TRUE,Trigger)</f>
        <v>#VALUE!</v>
      </c>
      <c r="AY182" s="102">
        <f>_xll.qlIndexFixing($AZ$1,AU182,TRUE,Trigger)</f>
        <v>6.813142591901554E-5</v>
      </c>
    </row>
    <row r="183" spans="46:51" ht="11.25" customHeight="1" x14ac:dyDescent="0.25">
      <c r="AT183" s="55" t="s">
        <v>106</v>
      </c>
      <c r="AU183" s="56">
        <f>_xll.qlInterestRateIndexFixingDate(IborIndex&amp;Tenor,AV183,Trigger)</f>
        <v>42391</v>
      </c>
      <c r="AV183" s="56">
        <f>_xll.qlCalendarAdvance(Calendar,AV182,AT183,"f",,Trigger)</f>
        <v>42395</v>
      </c>
      <c r="AW183" s="56">
        <f>_xll.qlInterestRateIndexMaturity(IborIndex&amp;Tenor,AV183,Trigger)</f>
        <v>42486</v>
      </c>
      <c r="AX183" s="102" t="e">
        <f>_xll.qlIndexFixing($Z$5,AU183,TRUE,Trigger)</f>
        <v>#VALUE!</v>
      </c>
      <c r="AY183" s="102">
        <f>_xll.qlIndexFixing($AZ$1,AU183,TRUE,Trigger)</f>
        <v>6.9850567415427338E-5</v>
      </c>
    </row>
    <row r="184" spans="46:51" ht="11.25" customHeight="1" x14ac:dyDescent="0.25">
      <c r="AT184" s="55" t="s">
        <v>106</v>
      </c>
      <c r="AU184" s="56">
        <f>_xll.qlInterestRateIndexFixingDate(IborIndex&amp;Tenor,AV184,Trigger)</f>
        <v>42394</v>
      </c>
      <c r="AV184" s="56">
        <f>_xll.qlCalendarAdvance(Calendar,AV183,AT184,"f",,Trigger)</f>
        <v>42396</v>
      </c>
      <c r="AW184" s="56">
        <f>_xll.qlInterestRateIndexMaturity(IborIndex&amp;Tenor,AV184,Trigger)</f>
        <v>42487</v>
      </c>
      <c r="AX184" s="102" t="e">
        <f>_xll.qlIndexFixing($Z$5,AU184,TRUE,Trigger)</f>
        <v>#VALUE!</v>
      </c>
      <c r="AY184" s="102">
        <f>_xll.qlIndexFixing($AZ$1,AU184,TRUE,Trigger)</f>
        <v>7.1517722847155342E-5</v>
      </c>
    </row>
    <row r="185" spans="46:51" ht="11.25" customHeight="1" x14ac:dyDescent="0.25">
      <c r="AT185" s="55" t="s">
        <v>106</v>
      </c>
      <c r="AU185" s="56">
        <f>_xll.qlInterestRateIndexFixingDate(IborIndex&amp;Tenor,AV185,Trigger)</f>
        <v>42395</v>
      </c>
      <c r="AV185" s="56">
        <f>_xll.qlCalendarAdvance(Calendar,AV184,AT185,"f",,Trigger)</f>
        <v>42397</v>
      </c>
      <c r="AW185" s="56">
        <f>_xll.qlInterestRateIndexMaturity(IborIndex&amp;Tenor,AV185,Trigger)</f>
        <v>42488</v>
      </c>
      <c r="AX185" s="102" t="e">
        <f>_xll.qlIndexFixing($Z$5,AU185,TRUE,Trigger)</f>
        <v>#VALUE!</v>
      </c>
      <c r="AY185" s="102">
        <f>_xll.qlIndexFixing($AZ$1,AU185,TRUE,Trigger)</f>
        <v>7.3133774804024927E-5</v>
      </c>
    </row>
    <row r="186" spans="46:51" ht="11.25" customHeight="1" x14ac:dyDescent="0.25">
      <c r="AT186" s="55" t="s">
        <v>106</v>
      </c>
      <c r="AU186" s="56">
        <f>_xll.qlInterestRateIndexFixingDate(IborIndex&amp;Tenor,AV186,Trigger)</f>
        <v>42396</v>
      </c>
      <c r="AV186" s="56">
        <f>_xll.qlCalendarAdvance(Calendar,AV185,AT186,"f",,Trigger)</f>
        <v>42398</v>
      </c>
      <c r="AW186" s="56">
        <f>_xll.qlInterestRateIndexMaturity(IborIndex&amp;Tenor,AV186,Trigger)</f>
        <v>42489</v>
      </c>
      <c r="AX186" s="102" t="e">
        <f>_xll.qlIndexFixing($Z$5,AU186,TRUE,Trigger)</f>
        <v>#VALUE!</v>
      </c>
      <c r="AY186" s="102">
        <f>_xll.qlIndexFixing($AZ$1,AU186,TRUE,Trigger)</f>
        <v>7.4699627596508763E-5</v>
      </c>
    </row>
    <row r="187" spans="46:51" ht="11.25" customHeight="1" x14ac:dyDescent="0.25">
      <c r="AT187" s="55" t="s">
        <v>106</v>
      </c>
      <c r="AU187" s="56">
        <f>_xll.qlInterestRateIndexFixingDate(IborIndex&amp;Tenor,AV187,Trigger)</f>
        <v>42397</v>
      </c>
      <c r="AV187" s="56">
        <f>_xll.qlCalendarAdvance(Calendar,AV186,AT187,"f",,Trigger)</f>
        <v>42401</v>
      </c>
      <c r="AW187" s="56">
        <f>_xll.qlInterestRateIndexMaturity(IborIndex&amp;Tenor,AV187,Trigger)</f>
        <v>42492</v>
      </c>
      <c r="AX187" s="102" t="e">
        <f>_xll.qlIndexFixing($Z$5,AU187,TRUE,Trigger)</f>
        <v>#VALUE!</v>
      </c>
      <c r="AY187" s="102">
        <f>_xll.qlIndexFixing($AZ$1,AU187,TRUE,Trigger)</f>
        <v>5.3786172337955379E-5</v>
      </c>
    </row>
    <row r="188" spans="46:51" ht="11.25" customHeight="1" x14ac:dyDescent="0.25">
      <c r="AT188" s="55" t="s">
        <v>106</v>
      </c>
      <c r="AU188" s="56">
        <f>_xll.qlInterestRateIndexFixingDate(IborIndex&amp;Tenor,AV188,Trigger)</f>
        <v>42398</v>
      </c>
      <c r="AV188" s="56">
        <f>_xll.qlCalendarAdvance(Calendar,AV187,AT188,"f",,Trigger)</f>
        <v>42402</v>
      </c>
      <c r="AW188" s="56">
        <f>_xll.qlInterestRateIndexMaturity(IborIndex&amp;Tenor,AV188,Trigger)</f>
        <v>42492</v>
      </c>
      <c r="AX188" s="102" t="e">
        <f>_xll.qlIndexFixing($Z$5,AU188,TRUE,Trigger)</f>
        <v>#VALUE!</v>
      </c>
      <c r="AY188" s="102">
        <f>_xll.qlIndexFixing($AZ$1,AU188,TRUE,Trigger)</f>
        <v>5.506941283872635E-5</v>
      </c>
    </row>
    <row r="189" spans="46:51" ht="11.25" customHeight="1" x14ac:dyDescent="0.25">
      <c r="AT189" s="55" t="s">
        <v>106</v>
      </c>
      <c r="AU189" s="56">
        <f>_xll.qlInterestRateIndexFixingDate(IborIndex&amp;Tenor,AV189,Trigger)</f>
        <v>42401</v>
      </c>
      <c r="AV189" s="56">
        <f>_xll.qlCalendarAdvance(Calendar,AV188,AT189,"f",,Trigger)</f>
        <v>42403</v>
      </c>
      <c r="AW189" s="56">
        <f>_xll.qlInterestRateIndexMaturity(IborIndex&amp;Tenor,AV189,Trigger)</f>
        <v>42493</v>
      </c>
      <c r="AX189" s="102" t="e">
        <f>_xll.qlIndexFixing($Z$5,AU189,TRUE,Trigger)</f>
        <v>#VALUE!</v>
      </c>
      <c r="AY189" s="102">
        <f>_xll.qlIndexFixing($AZ$1,AU189,TRUE,Trigger)</f>
        <v>5.6406902931627201E-5</v>
      </c>
    </row>
    <row r="190" spans="46:51" ht="11.25" customHeight="1" x14ac:dyDescent="0.25">
      <c r="AT190" s="55" t="s">
        <v>106</v>
      </c>
      <c r="AU190" s="56">
        <f>_xll.qlInterestRateIndexFixingDate(IborIndex&amp;Tenor,AV190,Trigger)</f>
        <v>42402</v>
      </c>
      <c r="AV190" s="56">
        <f>_xll.qlCalendarAdvance(Calendar,AV189,AT190,"f",,Trigger)</f>
        <v>42404</v>
      </c>
      <c r="AW190" s="56">
        <f>_xll.qlInterestRateIndexMaturity(IborIndex&amp;Tenor,AV190,Trigger)</f>
        <v>42494</v>
      </c>
      <c r="AX190" s="102" t="e">
        <f>_xll.qlIndexFixing($Z$5,AU190,TRUE,Trigger)</f>
        <v>#VALUE!</v>
      </c>
      <c r="AY190" s="102">
        <f>_xll.qlIndexFixing($AZ$1,AU190,TRUE,Trigger)</f>
        <v>5.7699330417548822E-5</v>
      </c>
    </row>
    <row r="191" spans="46:51" ht="11.25" customHeight="1" x14ac:dyDescent="0.25">
      <c r="AT191" s="55" t="s">
        <v>106</v>
      </c>
      <c r="AU191" s="56">
        <f>_xll.qlInterestRateIndexFixingDate(IborIndex&amp;Tenor,AV191,Trigger)</f>
        <v>42403</v>
      </c>
      <c r="AV191" s="56">
        <f>_xll.qlCalendarAdvance(Calendar,AV190,AT191,"f",,Trigger)</f>
        <v>42405</v>
      </c>
      <c r="AW191" s="56">
        <f>_xll.qlInterestRateIndexMaturity(IborIndex&amp;Tenor,AV191,Trigger)</f>
        <v>42495</v>
      </c>
      <c r="AX191" s="102" t="e">
        <f>_xll.qlIndexFixing($Z$5,AU191,TRUE,Trigger)</f>
        <v>#VALUE!</v>
      </c>
      <c r="AY191" s="102">
        <f>_xll.qlIndexFixing($AZ$1,AU191,TRUE,Trigger)</f>
        <v>5.8947759820959789E-5</v>
      </c>
    </row>
    <row r="192" spans="46:51" ht="11.25" customHeight="1" x14ac:dyDescent="0.25">
      <c r="AT192" s="55" t="s">
        <v>106</v>
      </c>
      <c r="AU192" s="56">
        <f>_xll.qlInterestRateIndexFixingDate(IborIndex&amp;Tenor,AV192,Trigger)</f>
        <v>42404</v>
      </c>
      <c r="AV192" s="56">
        <f>_xll.qlCalendarAdvance(Calendar,AV191,AT192,"f",,Trigger)</f>
        <v>42408</v>
      </c>
      <c r="AW192" s="56">
        <f>_xll.qlInterestRateIndexMaturity(IborIndex&amp;Tenor,AV192,Trigger)</f>
        <v>42499</v>
      </c>
      <c r="AX192" s="102" t="e">
        <f>_xll.qlIndexFixing($Z$5,AU192,TRUE,Trigger)</f>
        <v>#VALUE!</v>
      </c>
      <c r="AY192" s="102">
        <f>_xll.qlIndexFixing($AZ$1,AU192,TRUE,Trigger)</f>
        <v>6.2492437676510496E-5</v>
      </c>
    </row>
    <row r="193" spans="46:51" ht="11.25" customHeight="1" x14ac:dyDescent="0.25">
      <c r="AT193" s="55" t="s">
        <v>106</v>
      </c>
      <c r="AU193" s="56">
        <f>_xll.qlInterestRateIndexFixingDate(IborIndex&amp;Tenor,AV193,Trigger)</f>
        <v>42405</v>
      </c>
      <c r="AV193" s="56">
        <f>_xll.qlCalendarAdvance(Calendar,AV192,AT193,"f",,Trigger)</f>
        <v>42409</v>
      </c>
      <c r="AW193" s="56">
        <f>_xll.qlInterestRateIndexMaturity(IborIndex&amp;Tenor,AV193,Trigger)</f>
        <v>42499</v>
      </c>
      <c r="AX193" s="102" t="e">
        <f>_xll.qlIndexFixing($Z$5,AU193,TRUE,Trigger)</f>
        <v>#VALUE!</v>
      </c>
      <c r="AY193" s="102">
        <f>_xll.qlIndexFixing($AZ$1,AU193,TRUE,Trigger)</f>
        <v>6.3523555845712565E-5</v>
      </c>
    </row>
    <row r="194" spans="46:51" ht="11.25" customHeight="1" x14ac:dyDescent="0.25">
      <c r="AT194" s="55" t="s">
        <v>106</v>
      </c>
      <c r="AU194" s="56">
        <f>_xll.qlInterestRateIndexFixingDate(IborIndex&amp;Tenor,AV194,Trigger)</f>
        <v>42408</v>
      </c>
      <c r="AV194" s="56">
        <f>_xll.qlCalendarAdvance(Calendar,AV193,AT194,"f",,Trigger)</f>
        <v>42410</v>
      </c>
      <c r="AW194" s="56">
        <f>_xll.qlInterestRateIndexMaturity(IborIndex&amp;Tenor,AV194,Trigger)</f>
        <v>42500</v>
      </c>
      <c r="AX194" s="102" t="e">
        <f>_xll.qlIndexFixing($Z$5,AU194,TRUE,Trigger)</f>
        <v>#VALUE!</v>
      </c>
      <c r="AY194" s="102">
        <f>_xll.qlIndexFixing($AZ$1,AU194,TRUE,Trigger)</f>
        <v>6.4568731430014736E-5</v>
      </c>
    </row>
    <row r="195" spans="46:51" ht="11.25" customHeight="1" x14ac:dyDescent="0.25">
      <c r="AT195" s="55" t="s">
        <v>106</v>
      </c>
      <c r="AU195" s="56">
        <f>_xll.qlInterestRateIndexFixingDate(IborIndex&amp;Tenor,AV195,Trigger)</f>
        <v>42409</v>
      </c>
      <c r="AV195" s="56">
        <f>_xll.qlCalendarAdvance(Calendar,AV194,AT195,"f",,Trigger)</f>
        <v>42411</v>
      </c>
      <c r="AW195" s="56">
        <f>_xll.qlInterestRateIndexMaturity(IborIndex&amp;Tenor,AV195,Trigger)</f>
        <v>42501</v>
      </c>
      <c r="AX195" s="102" t="e">
        <f>_xll.qlIndexFixing($Z$5,AU195,TRUE,Trigger)</f>
        <v>#VALUE!</v>
      </c>
      <c r="AY195" s="102">
        <f>_xll.qlIndexFixing($AZ$1,AU195,TRUE,Trigger)</f>
        <v>6.5576757304341982E-5</v>
      </c>
    </row>
    <row r="196" spans="46:51" ht="11.25" customHeight="1" x14ac:dyDescent="0.25">
      <c r="AT196" s="55" t="s">
        <v>106</v>
      </c>
      <c r="AU196" s="56">
        <f>_xll.qlInterestRateIndexFixingDate(IborIndex&amp;Tenor,AV196,Trigger)</f>
        <v>42410</v>
      </c>
      <c r="AV196" s="56">
        <f>_xll.qlCalendarAdvance(Calendar,AV195,AT196,"f",,Trigger)</f>
        <v>42412</v>
      </c>
      <c r="AW196" s="56">
        <f>_xll.qlInterestRateIndexMaturity(IborIndex&amp;Tenor,AV196,Trigger)</f>
        <v>42502</v>
      </c>
      <c r="AX196" s="102" t="e">
        <f>_xll.qlIndexFixing($Z$5,AU196,TRUE,Trigger)</f>
        <v>#VALUE!</v>
      </c>
      <c r="AY196" s="102">
        <f>_xll.qlIndexFixing($AZ$1,AU196,TRUE,Trigger)</f>
        <v>6.6548851733294612E-5</v>
      </c>
    </row>
    <row r="197" spans="46:51" ht="11.25" customHeight="1" x14ac:dyDescent="0.25">
      <c r="AT197" s="55" t="s">
        <v>106</v>
      </c>
      <c r="AU197" s="56">
        <f>_xll.qlInterestRateIndexFixingDate(IborIndex&amp;Tenor,AV197,Trigger)</f>
        <v>42411</v>
      </c>
      <c r="AV197" s="56">
        <f>_xll.qlCalendarAdvance(Calendar,AV196,AT197,"f",,Trigger)</f>
        <v>42415</v>
      </c>
      <c r="AW197" s="56">
        <f>_xll.qlInterestRateIndexMaturity(IborIndex&amp;Tenor,AV197,Trigger)</f>
        <v>42506</v>
      </c>
      <c r="AX197" s="102" t="e">
        <f>_xll.qlIndexFixing($Z$5,AU197,TRUE,Trigger)</f>
        <v>#VALUE!</v>
      </c>
      <c r="AY197" s="102">
        <f>_xll.qlIndexFixing($AZ$1,AU197,TRUE,Trigger)</f>
        <v>6.9300884988379147E-5</v>
      </c>
    </row>
    <row r="198" spans="46:51" ht="11.25" customHeight="1" x14ac:dyDescent="0.25">
      <c r="AT198" s="55" t="s">
        <v>106</v>
      </c>
      <c r="AU198" s="56">
        <f>_xll.qlInterestRateIndexFixingDate(IborIndex&amp;Tenor,AV198,Trigger)</f>
        <v>42412</v>
      </c>
      <c r="AV198" s="56">
        <f>_xll.qlCalendarAdvance(Calendar,AV197,AT198,"f",,Trigger)</f>
        <v>42416</v>
      </c>
      <c r="AW198" s="56">
        <f>_xll.qlInterestRateIndexMaturity(IborIndex&amp;Tenor,AV198,Trigger)</f>
        <v>42506</v>
      </c>
      <c r="AX198" s="102" t="e">
        <f>_xll.qlIndexFixing($Z$5,AU198,TRUE,Trigger)</f>
        <v>#VALUE!</v>
      </c>
      <c r="AY198" s="102">
        <f>_xll.qlIndexFixing($AZ$1,AU198,TRUE,Trigger)</f>
        <v>7.0103048922298683E-5</v>
      </c>
    </row>
    <row r="199" spans="46:51" ht="11.25" customHeight="1" x14ac:dyDescent="0.25">
      <c r="AT199" s="55" t="s">
        <v>106</v>
      </c>
      <c r="AU199" s="56">
        <f>_xll.qlInterestRateIndexFixingDate(IborIndex&amp;Tenor,AV199,Trigger)</f>
        <v>42415</v>
      </c>
      <c r="AV199" s="56">
        <f>_xll.qlCalendarAdvance(Calendar,AV198,AT199,"f",,Trigger)</f>
        <v>42417</v>
      </c>
      <c r="AW199" s="56">
        <f>_xll.qlInterestRateIndexMaturity(IborIndex&amp;Tenor,AV199,Trigger)</f>
        <v>42507</v>
      </c>
      <c r="AX199" s="102" t="e">
        <f>_xll.qlIndexFixing($Z$5,AU199,TRUE,Trigger)</f>
        <v>#VALUE!</v>
      </c>
      <c r="AY199" s="102">
        <f>_xll.qlIndexFixing($AZ$1,AU199,TRUE,Trigger)</f>
        <v>7.0914528738086346E-5</v>
      </c>
    </row>
    <row r="200" spans="46:51" ht="11.25" customHeight="1" x14ac:dyDescent="0.25">
      <c r="AT200" s="55" t="s">
        <v>106</v>
      </c>
      <c r="AU200" s="56">
        <f>_xll.qlInterestRateIndexFixingDate(IborIndex&amp;Tenor,AV200,Trigger)</f>
        <v>42416</v>
      </c>
      <c r="AV200" s="56">
        <f>_xll.qlCalendarAdvance(Calendar,AV199,AT200,"f",,Trigger)</f>
        <v>42418</v>
      </c>
      <c r="AW200" s="56">
        <f>_xll.qlInterestRateIndexMaturity(IborIndex&amp;Tenor,AV200,Trigger)</f>
        <v>42508</v>
      </c>
      <c r="AX200" s="102" t="e">
        <f>_xll.qlIndexFixing($Z$5,AU200,TRUE,Trigger)</f>
        <v>#VALUE!</v>
      </c>
      <c r="AY200" s="102">
        <f>_xll.qlIndexFixing($AZ$1,AU200,TRUE,Trigger)</f>
        <v>7.1697847885410226E-5</v>
      </c>
    </row>
    <row r="201" spans="46:51" ht="11.25" customHeight="1" x14ac:dyDescent="0.25">
      <c r="AT201" s="55" t="s">
        <v>106</v>
      </c>
      <c r="AU201" s="56">
        <f>_xll.qlInterestRateIndexFixingDate(IborIndex&amp;Tenor,AV201,Trigger)</f>
        <v>42417</v>
      </c>
      <c r="AV201" s="56">
        <f>_xll.qlCalendarAdvance(Calendar,AV200,AT201,"f",,Trigger)</f>
        <v>42419</v>
      </c>
      <c r="AW201" s="56">
        <f>_xll.qlInterestRateIndexMaturity(IborIndex&amp;Tenor,AV201,Trigger)</f>
        <v>42509</v>
      </c>
      <c r="AX201" s="102" t="e">
        <f>_xll.qlIndexFixing($Z$5,AU201,TRUE,Trigger)</f>
        <v>#VALUE!</v>
      </c>
      <c r="AY201" s="102">
        <f>_xll.qlIndexFixing($AZ$1,AU201,TRUE,Trigger)</f>
        <v>7.2454378362785121E-5</v>
      </c>
    </row>
    <row r="202" spans="46:51" ht="11.25" customHeight="1" x14ac:dyDescent="0.25">
      <c r="AT202" s="55" t="s">
        <v>106</v>
      </c>
      <c r="AU202" s="56">
        <f>_xll.qlInterestRateIndexFixingDate(IborIndex&amp;Tenor,AV202,Trigger)</f>
        <v>42418</v>
      </c>
      <c r="AV202" s="56">
        <f>_xll.qlCalendarAdvance(Calendar,AV201,AT202,"f",,Trigger)</f>
        <v>42422</v>
      </c>
      <c r="AW202" s="56">
        <f>_xll.qlInterestRateIndexMaturity(IborIndex&amp;Tenor,AV202,Trigger)</f>
        <v>42513</v>
      </c>
      <c r="AX202" s="102" t="e">
        <f>_xll.qlIndexFixing($Z$5,AU202,TRUE,Trigger)</f>
        <v>#VALUE!</v>
      </c>
      <c r="AY202" s="102">
        <f>_xll.qlIndexFixing($AZ$1,AU202,TRUE,Trigger)</f>
        <v>7.4633446712439095E-5</v>
      </c>
    </row>
    <row r="203" spans="46:51" ht="11.25" customHeight="1" x14ac:dyDescent="0.25">
      <c r="AT203" s="55" t="s">
        <v>106</v>
      </c>
      <c r="AU203" s="56">
        <f>_xll.qlInterestRateIndexFixingDate(IborIndex&amp;Tenor,AV203,Trigger)</f>
        <v>42419</v>
      </c>
      <c r="AV203" s="56">
        <f>_xll.qlCalendarAdvance(Calendar,AV202,AT203,"f",,Trigger)</f>
        <v>42423</v>
      </c>
      <c r="AW203" s="56">
        <f>_xll.qlInterestRateIndexMaturity(IborIndex&amp;Tenor,AV203,Trigger)</f>
        <v>42513</v>
      </c>
      <c r="AX203" s="102" t="e">
        <f>_xll.qlIndexFixing($Z$5,AU203,TRUE,Trigger)</f>
        <v>#VALUE!</v>
      </c>
      <c r="AY203" s="102">
        <f>_xll.qlIndexFixing($AZ$1,AU203,TRUE,Trigger)</f>
        <v>7.5240822135391738E-5</v>
      </c>
    </row>
    <row r="204" spans="46:51" ht="11.25" customHeight="1" x14ac:dyDescent="0.25">
      <c r="AT204" s="55" t="s">
        <v>106</v>
      </c>
      <c r="AU204" s="56">
        <f>_xll.qlInterestRateIndexFixingDate(IborIndex&amp;Tenor,AV204,Trigger)</f>
        <v>42422</v>
      </c>
      <c r="AV204" s="56">
        <f>_xll.qlCalendarAdvance(Calendar,AV203,AT204,"f",,Trigger)</f>
        <v>42424</v>
      </c>
      <c r="AW204" s="56">
        <f>_xll.qlInterestRateIndexMaturity(IborIndex&amp;Tenor,AV204,Trigger)</f>
        <v>42514</v>
      </c>
      <c r="AX204" s="102" t="e">
        <f>_xll.qlIndexFixing($Z$5,AU204,TRUE,Trigger)</f>
        <v>#VALUE!</v>
      </c>
      <c r="AY204" s="102">
        <f>_xll.qlIndexFixing($AZ$1,AU204,TRUE,Trigger)</f>
        <v>7.5884757848143636E-5</v>
      </c>
    </row>
    <row r="205" spans="46:51" ht="11.25" customHeight="1" x14ac:dyDescent="0.25">
      <c r="AT205" s="55" t="s">
        <v>106</v>
      </c>
      <c r="AU205" s="56">
        <f>_xll.qlInterestRateIndexFixingDate(IborIndex&amp;Tenor,AV205,Trigger)</f>
        <v>42423</v>
      </c>
      <c r="AV205" s="56">
        <f>_xll.qlCalendarAdvance(Calendar,AV204,AT205,"f",,Trigger)</f>
        <v>42425</v>
      </c>
      <c r="AW205" s="56">
        <f>_xll.qlInterestRateIndexMaturity(IborIndex&amp;Tenor,AV205,Trigger)</f>
        <v>42515</v>
      </c>
      <c r="AX205" s="102" t="e">
        <f>_xll.qlIndexFixing($Z$5,AU205,TRUE,Trigger)</f>
        <v>#VALUE!</v>
      </c>
      <c r="AY205" s="102">
        <f>_xll.qlIndexFixing($AZ$1,AU205,TRUE,Trigger)</f>
        <v>7.6510598054468915E-5</v>
      </c>
    </row>
    <row r="206" spans="46:51" ht="11.25" customHeight="1" x14ac:dyDescent="0.25">
      <c r="AT206" s="55" t="s">
        <v>106</v>
      </c>
      <c r="AU206" s="56">
        <f>_xll.qlInterestRateIndexFixingDate(IborIndex&amp;Tenor,AV206,Trigger)</f>
        <v>42424</v>
      </c>
      <c r="AV206" s="56">
        <f>_xll.qlCalendarAdvance(Calendar,AV205,AT206,"f",,Trigger)</f>
        <v>42426</v>
      </c>
      <c r="AW206" s="56">
        <f>_xll.qlInterestRateIndexMaturity(IborIndex&amp;Tenor,AV206,Trigger)</f>
        <v>42516</v>
      </c>
      <c r="AX206" s="102" t="e">
        <f>_xll.qlIndexFixing($Z$5,AU206,TRUE,Trigger)</f>
        <v>#VALUE!</v>
      </c>
      <c r="AY206" s="102">
        <f>_xll.qlIndexFixing($AZ$1,AU206,TRUE,Trigger)</f>
        <v>7.7119868479691434E-5</v>
      </c>
    </row>
    <row r="207" spans="46:51" ht="11.25" customHeight="1" x14ac:dyDescent="0.25">
      <c r="AT207" s="55" t="s">
        <v>106</v>
      </c>
      <c r="AU207" s="56">
        <f>_xll.qlInterestRateIndexFixingDate(IborIndex&amp;Tenor,AV207,Trigger)</f>
        <v>42425</v>
      </c>
      <c r="AV207" s="56">
        <f>_xll.qlCalendarAdvance(Calendar,AV206,AT207,"f",,Trigger)</f>
        <v>42429</v>
      </c>
      <c r="AW207" s="56">
        <f>_xll.qlInterestRateIndexMaturity(IborIndex&amp;Tenor,AV207,Trigger)</f>
        <v>42521</v>
      </c>
      <c r="AX207" s="102" t="e">
        <f>_xll.qlIndexFixing($Z$5,AU207,TRUE,Trigger)</f>
        <v>#VALUE!</v>
      </c>
      <c r="AY207" s="102">
        <f>_xll.qlIndexFixing($AZ$1,AU207,TRUE,Trigger)</f>
        <v>7.9076610564827348E-5</v>
      </c>
    </row>
    <row r="208" spans="46:51" ht="11.25" customHeight="1" x14ac:dyDescent="0.25">
      <c r="AT208" s="55" t="s">
        <v>106</v>
      </c>
      <c r="AU208" s="56">
        <f>_xll.qlInterestRateIndexFixingDate(IborIndex&amp;Tenor,AV208,Trigger)</f>
        <v>42426</v>
      </c>
      <c r="AV208" s="56">
        <f>_xll.qlCalendarAdvance(Calendar,AV207,AT208,"f",,Trigger)</f>
        <v>42430</v>
      </c>
      <c r="AW208" s="56">
        <f>_xll.qlInterestRateIndexMaturity(IborIndex&amp;Tenor,AV208,Trigger)</f>
        <v>42522</v>
      </c>
      <c r="AX208" s="102" t="e">
        <f>_xll.qlIndexFixing($Z$5,AU208,TRUE,Trigger)</f>
        <v>#VALUE!</v>
      </c>
      <c r="AY208" s="102">
        <f>_xll.qlIndexFixing($AZ$1,AU208,TRUE,Trigger)</f>
        <v>6.6347332242982346E-5</v>
      </c>
    </row>
    <row r="209" spans="46:51" ht="11.25" customHeight="1" x14ac:dyDescent="0.25">
      <c r="AT209" s="55" t="s">
        <v>106</v>
      </c>
      <c r="AU209" s="56">
        <f>_xll.qlInterestRateIndexFixingDate(IborIndex&amp;Tenor,AV209,Trigger)</f>
        <v>42429</v>
      </c>
      <c r="AV209" s="56">
        <f>_xll.qlCalendarAdvance(Calendar,AV208,AT209,"f",,Trigger)</f>
        <v>42431</v>
      </c>
      <c r="AW209" s="56">
        <f>_xll.qlInterestRateIndexMaturity(IborIndex&amp;Tenor,AV209,Trigger)</f>
        <v>42523</v>
      </c>
      <c r="AX209" s="102" t="e">
        <f>_xll.qlIndexFixing($Z$5,AU209,TRUE,Trigger)</f>
        <v>#VALUE!</v>
      </c>
      <c r="AY209" s="102">
        <f>_xll.qlIndexFixing($AZ$1,AU209,TRUE,Trigger)</f>
        <v>6.691493369230227E-5</v>
      </c>
    </row>
    <row r="210" spans="46:51" ht="11.25" customHeight="1" x14ac:dyDescent="0.25">
      <c r="AT210" s="55" t="s">
        <v>106</v>
      </c>
      <c r="AU210" s="56">
        <f>_xll.qlInterestRateIndexFixingDate(IborIndex&amp;Tenor,AV210,Trigger)</f>
        <v>42430</v>
      </c>
      <c r="AV210" s="56">
        <f>_xll.qlCalendarAdvance(Calendar,AV209,AT210,"f",,Trigger)</f>
        <v>42432</v>
      </c>
      <c r="AW210" s="56">
        <f>_xll.qlInterestRateIndexMaturity(IborIndex&amp;Tenor,AV210,Trigger)</f>
        <v>42524</v>
      </c>
      <c r="AX210" s="102" t="e">
        <f>_xll.qlIndexFixing($Z$5,AU210,TRUE,Trigger)</f>
        <v>#VALUE!</v>
      </c>
      <c r="AY210" s="102">
        <f>_xll.qlIndexFixing($AZ$1,AU210,TRUE,Trigger)</f>
        <v>6.7476426660075518E-5</v>
      </c>
    </row>
    <row r="211" spans="46:51" ht="11.25" customHeight="1" x14ac:dyDescent="0.25">
      <c r="AT211" s="55" t="s">
        <v>106</v>
      </c>
      <c r="AU211" s="56">
        <f>_xll.qlInterestRateIndexFixingDate(IborIndex&amp;Tenor,AV211,Trigger)</f>
        <v>42431</v>
      </c>
      <c r="AV211" s="56">
        <f>_xll.qlCalendarAdvance(Calendar,AV210,AT211,"f",,Trigger)</f>
        <v>42433</v>
      </c>
      <c r="AW211" s="56">
        <f>_xll.qlInterestRateIndexMaturity(IborIndex&amp;Tenor,AV211,Trigger)</f>
        <v>42527</v>
      </c>
      <c r="AX211" s="102" t="e">
        <f>_xll.qlIndexFixing($Z$5,AU211,TRUE,Trigger)</f>
        <v>#VALUE!</v>
      </c>
      <c r="AY211" s="102">
        <f>_xll.qlIndexFixing($AZ$1,AU211,TRUE,Trigger)</f>
        <v>6.8651466573660272E-5</v>
      </c>
    </row>
    <row r="212" spans="46:51" ht="11.25" customHeight="1" x14ac:dyDescent="0.25">
      <c r="AT212" s="55" t="s">
        <v>106</v>
      </c>
      <c r="AU212" s="56">
        <f>_xll.qlInterestRateIndexFixingDate(IborIndex&amp;Tenor,AV212,Trigger)</f>
        <v>42432</v>
      </c>
      <c r="AV212" s="56">
        <f>_xll.qlCalendarAdvance(Calendar,AV211,AT212,"f",,Trigger)</f>
        <v>42436</v>
      </c>
      <c r="AW212" s="56">
        <f>_xll.qlInterestRateIndexMaturity(IborIndex&amp;Tenor,AV212,Trigger)</f>
        <v>42528</v>
      </c>
      <c r="AX212" s="102" t="e">
        <f>_xll.qlIndexFixing($Z$5,AU212,TRUE,Trigger)</f>
        <v>#VALUE!</v>
      </c>
      <c r="AY212" s="102">
        <f>_xll.qlIndexFixing($AZ$1,AU212,TRUE,Trigger)</f>
        <v>6.9694634280270193E-5</v>
      </c>
    </row>
    <row r="213" spans="46:51" ht="11.25" customHeight="1" x14ac:dyDescent="0.25">
      <c r="AT213" s="55" t="s">
        <v>106</v>
      </c>
      <c r="AU213" s="56">
        <f>_xll.qlInterestRateIndexFixingDate(IborIndex&amp;Tenor,AV213,Trigger)</f>
        <v>42433</v>
      </c>
      <c r="AV213" s="56">
        <f>_xll.qlCalendarAdvance(Calendar,AV212,AT213,"f",,Trigger)</f>
        <v>42437</v>
      </c>
      <c r="AW213" s="56">
        <f>_xll.qlInterestRateIndexMaturity(IborIndex&amp;Tenor,AV213,Trigger)</f>
        <v>42529</v>
      </c>
      <c r="AX213" s="102" t="e">
        <f>_xll.qlIndexFixing($Z$5,AU213,TRUE,Trigger)</f>
        <v>#VALUE!</v>
      </c>
      <c r="AY213" s="102">
        <f>_xll.qlIndexFixing($AZ$1,AU213,TRUE,Trigger)</f>
        <v>7.0250763244019879E-5</v>
      </c>
    </row>
    <row r="214" spans="46:51" ht="11.25" customHeight="1" x14ac:dyDescent="0.25">
      <c r="AT214" s="55" t="s">
        <v>106</v>
      </c>
      <c r="AU214" s="56">
        <f>_xll.qlInterestRateIndexFixingDate(IborIndex&amp;Tenor,AV214,Trigger)</f>
        <v>42436</v>
      </c>
      <c r="AV214" s="56">
        <f>_xll.qlCalendarAdvance(Calendar,AV213,AT214,"f",,Trigger)</f>
        <v>42438</v>
      </c>
      <c r="AW214" s="56">
        <f>_xll.qlInterestRateIndexMaturity(IborIndex&amp;Tenor,AV214,Trigger)</f>
        <v>42530</v>
      </c>
      <c r="AX214" s="102" t="e">
        <f>_xll.qlIndexFixing($Z$5,AU214,TRUE,Trigger)</f>
        <v>#VALUE!</v>
      </c>
      <c r="AY214" s="102">
        <f>_xll.qlIndexFixing($AZ$1,AU214,TRUE,Trigger)</f>
        <v>7.0811005474018926E-5</v>
      </c>
    </row>
    <row r="215" spans="46:51" ht="11.25" customHeight="1" x14ac:dyDescent="0.25">
      <c r="AT215" s="55" t="s">
        <v>106</v>
      </c>
      <c r="AU215" s="56">
        <f>_xll.qlInterestRateIndexFixingDate(IborIndex&amp;Tenor,AV215,Trigger)</f>
        <v>42437</v>
      </c>
      <c r="AV215" s="56">
        <f>_xll.qlCalendarAdvance(Calendar,AV214,AT215,"f",,Trigger)</f>
        <v>42439</v>
      </c>
      <c r="AW215" s="56">
        <f>_xll.qlInterestRateIndexMaturity(IborIndex&amp;Tenor,AV215,Trigger)</f>
        <v>42531</v>
      </c>
      <c r="AX215" s="102" t="e">
        <f>_xll.qlIndexFixing($Z$5,AU215,TRUE,Trigger)</f>
        <v>#VALUE!</v>
      </c>
      <c r="AY215" s="102">
        <f>_xll.qlIndexFixing($AZ$1,AU215,TRUE,Trigger)</f>
        <v>7.1377139785623185E-5</v>
      </c>
    </row>
    <row r="216" spans="46:51" ht="11.25" customHeight="1" x14ac:dyDescent="0.25">
      <c r="AT216" s="55" t="s">
        <v>106</v>
      </c>
      <c r="AU216" s="56">
        <f>_xll.qlInterestRateIndexFixingDate(IborIndex&amp;Tenor,AV216,Trigger)</f>
        <v>42438</v>
      </c>
      <c r="AV216" s="56">
        <f>_xll.qlCalendarAdvance(Calendar,AV215,AT216,"f",,Trigger)</f>
        <v>42440</v>
      </c>
      <c r="AW216" s="56">
        <f>_xll.qlInterestRateIndexMaturity(IborIndex&amp;Tenor,AV216,Trigger)</f>
        <v>42534</v>
      </c>
      <c r="AX216" s="102" t="e">
        <f>_xll.qlIndexFixing($Z$5,AU216,TRUE,Trigger)</f>
        <v>#VALUE!</v>
      </c>
      <c r="AY216" s="102">
        <f>_xll.qlIndexFixing($AZ$1,AU216,TRUE,Trigger)</f>
        <v>7.2727130113086345E-5</v>
      </c>
    </row>
    <row r="217" spans="46:51" ht="11.25" customHeight="1" x14ac:dyDescent="0.25">
      <c r="AT217" s="55" t="s">
        <v>106</v>
      </c>
      <c r="AU217" s="56">
        <f>_xll.qlInterestRateIndexFixingDate(IborIndex&amp;Tenor,AV217,Trigger)</f>
        <v>42439</v>
      </c>
      <c r="AV217" s="56">
        <f>_xll.qlCalendarAdvance(Calendar,AV216,AT217,"f",,Trigger)</f>
        <v>42443</v>
      </c>
      <c r="AW217" s="56">
        <f>_xll.qlInterestRateIndexMaturity(IborIndex&amp;Tenor,AV217,Trigger)</f>
        <v>42535</v>
      </c>
      <c r="AX217" s="102" t="e">
        <f>_xll.qlIndexFixing($Z$5,AU217,TRUE,Trigger)</f>
        <v>#VALUE!</v>
      </c>
      <c r="AY217" s="102">
        <f>_xll.qlIndexFixing($AZ$1,AU217,TRUE,Trigger)</f>
        <v>7.3736926102410322E-5</v>
      </c>
    </row>
    <row r="218" spans="46:51" ht="11.25" customHeight="1" x14ac:dyDescent="0.25">
      <c r="AT218" s="55" t="s">
        <v>106</v>
      </c>
      <c r="AU218" s="56">
        <f>_xll.qlInterestRateIndexFixingDate(IborIndex&amp;Tenor,AV218,Trigger)</f>
        <v>42440</v>
      </c>
      <c r="AV218" s="56">
        <f>_xll.qlCalendarAdvance(Calendar,AV217,AT218,"f",,Trigger)</f>
        <v>42444</v>
      </c>
      <c r="AW218" s="56">
        <f>_xll.qlInterestRateIndexMaturity(IborIndex&amp;Tenor,AV218,Trigger)</f>
        <v>42536</v>
      </c>
      <c r="AX218" s="102" t="e">
        <f>_xll.qlIndexFixing($Z$5,AU218,TRUE,Trigger)</f>
        <v>#VALUE!</v>
      </c>
      <c r="AY218" s="102">
        <f>_xll.qlIndexFixing($AZ$1,AU218,TRUE,Trigger)</f>
        <v>7.4359954996972504E-5</v>
      </c>
    </row>
    <row r="219" spans="46:51" ht="11.25" customHeight="1" x14ac:dyDescent="0.25">
      <c r="AT219" s="55" t="s">
        <v>106</v>
      </c>
      <c r="AU219" s="56">
        <f>_xll.qlInterestRateIndexFixingDate(IborIndex&amp;Tenor,AV219,Trigger)</f>
        <v>42443</v>
      </c>
      <c r="AV219" s="56">
        <f>_xll.qlCalendarAdvance(Calendar,AV218,AT219,"f",,Trigger)</f>
        <v>42445</v>
      </c>
      <c r="AW219" s="56">
        <f>_xll.qlInterestRateIndexMaturity(IborIndex&amp;Tenor,AV219,Trigger)</f>
        <v>42537</v>
      </c>
      <c r="AX219" s="102" t="e">
        <f>_xll.qlIndexFixing($Z$5,AU219,TRUE,Trigger)</f>
        <v>#VALUE!</v>
      </c>
      <c r="AY219" s="102">
        <f>_xll.qlIndexFixing($AZ$1,AU219,TRUE,Trigger)</f>
        <v>7.5000000030467362E-5</v>
      </c>
    </row>
    <row r="220" spans="46:51" ht="11.25" customHeight="1" x14ac:dyDescent="0.25">
      <c r="AT220" s="55" t="s">
        <v>106</v>
      </c>
      <c r="AU220" s="56">
        <f>_xll.qlInterestRateIndexFixingDate(IborIndex&amp;Tenor,AV220,Trigger)</f>
        <v>42444</v>
      </c>
      <c r="AV220" s="56">
        <f>_xll.qlCalendarAdvance(Calendar,AV219,AT220,"f",,Trigger)</f>
        <v>42446</v>
      </c>
      <c r="AW220" s="56">
        <f>_xll.qlInterestRateIndexMaturity(IborIndex&amp;Tenor,AV220,Trigger)</f>
        <v>42538</v>
      </c>
      <c r="AX220" s="102" t="e">
        <f>_xll.qlIndexFixing($Z$5,AU220,TRUE,Trigger)</f>
        <v>#VALUE!</v>
      </c>
      <c r="AY220" s="102">
        <f>_xll.qlIndexFixing($AZ$1,AU220,TRUE,Trigger)</f>
        <v>7.5660208526166485E-5</v>
      </c>
    </row>
    <row r="221" spans="46:51" ht="11.25" customHeight="1" x14ac:dyDescent="0.25">
      <c r="AT221" s="55" t="s">
        <v>106</v>
      </c>
      <c r="AU221" s="56">
        <f>_xll.qlInterestRateIndexFixingDate(IborIndex&amp;Tenor,AV221,Trigger)</f>
        <v>42445</v>
      </c>
      <c r="AV221" s="56">
        <f>_xll.qlCalendarAdvance(Calendar,AV220,AT221,"f",,Trigger)</f>
        <v>42447</v>
      </c>
      <c r="AW221" s="56">
        <f>_xll.qlInterestRateIndexMaturity(IborIndex&amp;Tenor,AV221,Trigger)</f>
        <v>42541</v>
      </c>
      <c r="AX221" s="102" t="e">
        <f>_xll.qlIndexFixing($Z$5,AU221,TRUE,Trigger)</f>
        <v>#VALUE!</v>
      </c>
      <c r="AY221" s="102">
        <f>_xll.qlIndexFixing($AZ$1,AU221,TRUE,Trigger)</f>
        <v>7.7301588827038015E-5</v>
      </c>
    </row>
    <row r="222" spans="46:51" ht="11.25" customHeight="1" x14ac:dyDescent="0.25">
      <c r="AT222" s="55" t="s">
        <v>106</v>
      </c>
      <c r="AU222" s="56">
        <f>_xll.qlInterestRateIndexFixingDate(IborIndex&amp;Tenor,AV222,Trigger)</f>
        <v>42446</v>
      </c>
      <c r="AV222" s="56">
        <f>_xll.qlCalendarAdvance(Calendar,AV221,AT222,"f",,Trigger)</f>
        <v>42450</v>
      </c>
      <c r="AW222" s="56">
        <f>_xll.qlInterestRateIndexMaturity(IborIndex&amp;Tenor,AV222,Trigger)</f>
        <v>42542</v>
      </c>
      <c r="AX222" s="102" t="e">
        <f>_xll.qlIndexFixing($Z$5,AU222,TRUE,Trigger)</f>
        <v>#VALUE!</v>
      </c>
      <c r="AY222" s="102">
        <f>_xll.qlIndexFixing($AZ$1,AU222,TRUE,Trigger)</f>
        <v>7.8522750023918533E-5</v>
      </c>
    </row>
    <row r="223" spans="46:51" ht="11.25" customHeight="1" x14ac:dyDescent="0.25">
      <c r="AT223" s="55" t="s">
        <v>106</v>
      </c>
      <c r="AU223" s="56">
        <f>_xll.qlInterestRateIndexFixingDate(IborIndex&amp;Tenor,AV223,Trigger)</f>
        <v>42447</v>
      </c>
      <c r="AV223" s="56">
        <f>_xll.qlCalendarAdvance(Calendar,AV222,AT223,"f",,Trigger)</f>
        <v>42451</v>
      </c>
      <c r="AW223" s="56">
        <f>_xll.qlInterestRateIndexMaturity(IborIndex&amp;Tenor,AV223,Trigger)</f>
        <v>42543</v>
      </c>
      <c r="AX223" s="102" t="e">
        <f>_xll.qlIndexFixing($Z$5,AU223,TRUE,Trigger)</f>
        <v>#VALUE!</v>
      </c>
      <c r="AY223" s="102">
        <f>_xll.qlIndexFixing($AZ$1,AU223,TRUE,Trigger)</f>
        <v>7.9294222401204024E-5</v>
      </c>
    </row>
    <row r="224" spans="46:51" ht="11.25" customHeight="1" x14ac:dyDescent="0.25">
      <c r="AT224" s="55" t="s">
        <v>106</v>
      </c>
      <c r="AU224" s="56">
        <f>_xll.qlInterestRateIndexFixingDate(IborIndex&amp;Tenor,AV224,Trigger)</f>
        <v>42450</v>
      </c>
      <c r="AV224" s="56">
        <f>_xll.qlCalendarAdvance(Calendar,AV223,AT224,"f",,Trigger)</f>
        <v>42452</v>
      </c>
      <c r="AW224" s="56">
        <f>_xll.qlInterestRateIndexMaturity(IborIndex&amp;Tenor,AV224,Trigger)</f>
        <v>42544</v>
      </c>
      <c r="AX224" s="102" t="e">
        <f>_xll.qlIndexFixing($Z$5,AU224,TRUE,Trigger)</f>
        <v>#VALUE!</v>
      </c>
      <c r="AY224" s="102">
        <f>_xll.qlIndexFixing($AZ$1,AU224,TRUE,Trigger)</f>
        <v>8.0088185488653323E-5</v>
      </c>
    </row>
    <row r="225" spans="46:51" ht="11.25" customHeight="1" x14ac:dyDescent="0.25">
      <c r="AT225" s="55" t="s">
        <v>106</v>
      </c>
      <c r="AU225" s="56">
        <f>_xll.qlInterestRateIndexFixingDate(IborIndex&amp;Tenor,AV225,Trigger)</f>
        <v>42451</v>
      </c>
      <c r="AV225" s="56">
        <f>_xll.qlCalendarAdvance(Calendar,AV224,AT225,"f",,Trigger)</f>
        <v>42453</v>
      </c>
      <c r="AW225" s="56">
        <f>_xll.qlInterestRateIndexMaturity(IborIndex&amp;Tenor,AV225,Trigger)</f>
        <v>42545</v>
      </c>
      <c r="AX225" s="102" t="e">
        <f>_xll.qlIndexFixing($Z$5,AU225,TRUE,Trigger)</f>
        <v>#VALUE!</v>
      </c>
      <c r="AY225" s="102">
        <f>_xll.qlIndexFixing($AZ$1,AU225,TRUE,Trigger)</f>
        <v>8.0904713174987676E-5</v>
      </c>
    </row>
    <row r="226" spans="46:51" ht="11.25" customHeight="1" x14ac:dyDescent="0.25">
      <c r="AT226" s="55" t="s">
        <v>106</v>
      </c>
      <c r="AU226" s="56">
        <f>_xll.qlInterestRateIndexFixingDate(IborIndex&amp;Tenor,AV226,Trigger)</f>
        <v>42452</v>
      </c>
      <c r="AV226" s="56">
        <f>_xll.qlCalendarAdvance(Calendar,AV225,AT226,"f",,Trigger)</f>
        <v>42458</v>
      </c>
      <c r="AW226" s="56">
        <f>_xll.qlInterestRateIndexMaturity(IborIndex&amp;Tenor,AV226,Trigger)</f>
        <v>42550</v>
      </c>
      <c r="AX226" s="102" t="e">
        <f>_xll.qlIndexFixing($Z$5,AU226,TRUE,Trigger)</f>
        <v>#VALUE!</v>
      </c>
      <c r="AY226" s="102">
        <f>_xll.qlIndexFixing($AZ$1,AU226,TRUE,Trigger)</f>
        <v>8.532824374899971E-5</v>
      </c>
    </row>
    <row r="227" spans="46:51" ht="11.25" customHeight="1" x14ac:dyDescent="0.25">
      <c r="AT227" s="55" t="s">
        <v>106</v>
      </c>
      <c r="AU227" s="56">
        <f>_xll.qlInterestRateIndexFixingDate(IborIndex&amp;Tenor,AV227,Trigger)</f>
        <v>42453</v>
      </c>
      <c r="AV227" s="56">
        <f>_xll.qlCalendarAdvance(Calendar,AV226,AT227,"f",,Trigger)</f>
        <v>42459</v>
      </c>
      <c r="AW227" s="56">
        <f>_xll.qlInterestRateIndexMaturity(IborIndex&amp;Tenor,AV227,Trigger)</f>
        <v>42551</v>
      </c>
      <c r="AX227" s="102" t="e">
        <f>_xll.qlIndexFixing($Z$5,AU227,TRUE,Trigger)</f>
        <v>#VALUE!</v>
      </c>
      <c r="AY227" s="102">
        <f>_xll.qlIndexFixing($AZ$1,AU227,TRUE,Trigger)</f>
        <v>8.6281580376031911E-5</v>
      </c>
    </row>
    <row r="228" spans="46:51" ht="11.25" customHeight="1" x14ac:dyDescent="0.25">
      <c r="AT228" s="55" t="s">
        <v>106</v>
      </c>
      <c r="AU228" s="56">
        <f>_xll.qlInterestRateIndexFixingDate(IborIndex&amp;Tenor,AV228,Trigger)</f>
        <v>42458</v>
      </c>
      <c r="AV228" s="56">
        <f>_xll.qlCalendarAdvance(Calendar,AV227,AT228,"f",,Trigger)</f>
        <v>42460</v>
      </c>
      <c r="AW228" s="56">
        <f>_xll.qlInterestRateIndexMaturity(IborIndex&amp;Tenor,AV228,Trigger)</f>
        <v>42551</v>
      </c>
      <c r="AX228" s="102" t="e">
        <f>_xll.qlIndexFixing($Z$5,AU228,TRUE,Trigger)</f>
        <v>#VALUE!</v>
      </c>
      <c r="AY228" s="102">
        <f>_xll.qlIndexFixing($AZ$1,AU228,TRUE,Trigger)</f>
        <v>8.662636996121846E-5</v>
      </c>
    </row>
    <row r="229" spans="46:51" ht="11.25" customHeight="1" x14ac:dyDescent="0.25">
      <c r="AT229" s="55" t="s">
        <v>106</v>
      </c>
      <c r="AU229" s="56">
        <f>_xll.qlInterestRateIndexFixingDate(IborIndex&amp;Tenor,AV229,Trigger)</f>
        <v>42459</v>
      </c>
      <c r="AV229" s="56">
        <f>_xll.qlCalendarAdvance(Calendar,AV228,AT229,"f",,Trigger)</f>
        <v>42461</v>
      </c>
      <c r="AW229" s="56">
        <f>_xll.qlInterestRateIndexMaturity(IborIndex&amp;Tenor,AV229,Trigger)</f>
        <v>42552</v>
      </c>
      <c r="AX229" s="102" t="e">
        <f>_xll.qlIndexFixing($Z$5,AU229,TRUE,Trigger)</f>
        <v>#VALUE!</v>
      </c>
      <c r="AY229" s="102">
        <f>_xll.qlIndexFixing($AZ$1,AU229,TRUE,Trigger)</f>
        <v>8.2866003200386966E-5</v>
      </c>
    </row>
    <row r="230" spans="46:51" ht="11.25" customHeight="1" x14ac:dyDescent="0.25">
      <c r="AT230" s="55" t="s">
        <v>106</v>
      </c>
      <c r="AU230" s="56">
        <f>_xll.qlInterestRateIndexFixingDate(IborIndex&amp;Tenor,AV230,Trigger)</f>
        <v>42460</v>
      </c>
      <c r="AV230" s="56">
        <f>_xll.qlCalendarAdvance(Calendar,AV229,AT230,"f",,Trigger)</f>
        <v>42464</v>
      </c>
      <c r="AW230" s="56">
        <f>_xll.qlInterestRateIndexMaturity(IborIndex&amp;Tenor,AV230,Trigger)</f>
        <v>42555</v>
      </c>
      <c r="AX230" s="102" t="e">
        <f>_xll.qlIndexFixing($Z$5,AU230,TRUE,Trigger)</f>
        <v>#VALUE!</v>
      </c>
      <c r="AY230" s="102">
        <f>_xll.qlIndexFixing($AZ$1,AU230,TRUE,Trigger)</f>
        <v>8.5966318583268636E-5</v>
      </c>
    </row>
    <row r="231" spans="46:51" ht="11.25" customHeight="1" x14ac:dyDescent="0.25">
      <c r="AT231" s="55" t="s">
        <v>106</v>
      </c>
      <c r="AU231" s="56">
        <f>_xll.qlInterestRateIndexFixingDate(IborIndex&amp;Tenor,AV231,Trigger)</f>
        <v>42461</v>
      </c>
      <c r="AV231" s="56">
        <f>_xll.qlCalendarAdvance(Calendar,AV230,AT231,"f",,Trigger)</f>
        <v>42465</v>
      </c>
      <c r="AW231" s="56">
        <f>_xll.qlInterestRateIndexMaturity(IborIndex&amp;Tenor,AV231,Trigger)</f>
        <v>42556</v>
      </c>
      <c r="AX231" s="102" t="e">
        <f>_xll.qlIndexFixing($Z$5,AU231,TRUE,Trigger)</f>
        <v>#VALUE!</v>
      </c>
      <c r="AY231" s="102">
        <f>_xll.qlIndexFixing($AZ$1,AU231,TRUE,Trigger)</f>
        <v>8.7046364430311591E-5</v>
      </c>
    </row>
    <row r="232" spans="46:51" ht="11.25" customHeight="1" x14ac:dyDescent="0.25">
      <c r="AT232" s="55" t="s">
        <v>106</v>
      </c>
      <c r="AU232" s="56">
        <f>_xll.qlInterestRateIndexFixingDate(IborIndex&amp;Tenor,AV232,Trigger)</f>
        <v>42464</v>
      </c>
      <c r="AV232" s="56">
        <f>_xll.qlCalendarAdvance(Calendar,AV231,AT232,"f",,Trigger)</f>
        <v>42466</v>
      </c>
      <c r="AW232" s="56">
        <f>_xll.qlInterestRateIndexMaturity(IborIndex&amp;Tenor,AV232,Trigger)</f>
        <v>42557</v>
      </c>
      <c r="AX232" s="102" t="e">
        <f>_xll.qlIndexFixing($Z$5,AU232,TRUE,Trigger)</f>
        <v>#VALUE!</v>
      </c>
      <c r="AY232" s="102">
        <f>_xll.qlIndexFixing($AZ$1,AU232,TRUE,Trigger)</f>
        <v>8.8149787522109928E-5</v>
      </c>
    </row>
    <row r="233" spans="46:51" ht="11.25" customHeight="1" x14ac:dyDescent="0.25">
      <c r="AT233" s="55" t="s">
        <v>106</v>
      </c>
      <c r="AU233" s="56">
        <f>_xll.qlInterestRateIndexFixingDate(IborIndex&amp;Tenor,AV233,Trigger)</f>
        <v>42465</v>
      </c>
      <c r="AV233" s="56">
        <f>_xll.qlCalendarAdvance(Calendar,AV232,AT233,"f",,Trigger)</f>
        <v>42467</v>
      </c>
      <c r="AW233" s="56">
        <f>_xll.qlInterestRateIndexMaturity(IborIndex&amp;Tenor,AV233,Trigger)</f>
        <v>42558</v>
      </c>
      <c r="AX233" s="102" t="e">
        <f>_xll.qlIndexFixing($Z$5,AU233,TRUE,Trigger)</f>
        <v>#VALUE!</v>
      </c>
      <c r="AY233" s="102">
        <f>_xll.qlIndexFixing($AZ$1,AU233,TRUE,Trigger)</f>
        <v>8.927662846793781E-5</v>
      </c>
    </row>
    <row r="234" spans="46:51" ht="11.25" customHeight="1" x14ac:dyDescent="0.25">
      <c r="AT234" s="55" t="s">
        <v>106</v>
      </c>
      <c r="AU234" s="56">
        <f>_xll.qlInterestRateIndexFixingDate(IborIndex&amp;Tenor,AV234,Trigger)</f>
        <v>42466</v>
      </c>
      <c r="AV234" s="56">
        <f>_xll.qlCalendarAdvance(Calendar,AV233,AT234,"f",,Trigger)</f>
        <v>42468</v>
      </c>
      <c r="AW234" s="56">
        <f>_xll.qlInterestRateIndexMaturity(IborIndex&amp;Tenor,AV234,Trigger)</f>
        <v>42559</v>
      </c>
      <c r="AX234" s="102" t="e">
        <f>_xll.qlIndexFixing($Z$5,AU234,TRUE,Trigger)</f>
        <v>#VALUE!</v>
      </c>
      <c r="AY234" s="102">
        <f>_xll.qlIndexFixing($AZ$1,AU234,TRUE,Trigger)</f>
        <v>9.0426925518516513E-5</v>
      </c>
    </row>
    <row r="235" spans="46:51" ht="11.25" customHeight="1" x14ac:dyDescent="0.25">
      <c r="AT235" s="55" t="s">
        <v>106</v>
      </c>
      <c r="AU235" s="56">
        <f>_xll.qlInterestRateIndexFixingDate(IborIndex&amp;Tenor,AV235,Trigger)</f>
        <v>42467</v>
      </c>
      <c r="AV235" s="56">
        <f>_xll.qlCalendarAdvance(Calendar,AV234,AT235,"f",,Trigger)</f>
        <v>42471</v>
      </c>
      <c r="AW235" s="56">
        <f>_xll.qlInterestRateIndexMaturity(IborIndex&amp;Tenor,AV235,Trigger)</f>
        <v>42562</v>
      </c>
      <c r="AX235" s="102" t="e">
        <f>_xll.qlIndexFixing($Z$5,AU235,TRUE,Trigger)</f>
        <v>#VALUE!</v>
      </c>
      <c r="AY235" s="102">
        <f>_xll.qlIndexFixing($AZ$1,AU235,TRUE,Trigger)</f>
        <v>9.4018900584913467E-5</v>
      </c>
    </row>
    <row r="236" spans="46:51" ht="11.25" customHeight="1" x14ac:dyDescent="0.25">
      <c r="AT236" s="55" t="s">
        <v>106</v>
      </c>
      <c r="AU236" s="56">
        <f>_xll.qlInterestRateIndexFixingDate(IborIndex&amp;Tenor,AV236,Trigger)</f>
        <v>42468</v>
      </c>
      <c r="AV236" s="56">
        <f>_xll.qlCalendarAdvance(Calendar,AV235,AT236,"f",,Trigger)</f>
        <v>42472</v>
      </c>
      <c r="AW236" s="56">
        <f>_xll.qlInterestRateIndexMaturity(IborIndex&amp;Tenor,AV236,Trigger)</f>
        <v>42563</v>
      </c>
      <c r="AX236" s="102" t="e">
        <f>_xll.qlIndexFixing($Z$5,AU236,TRUE,Trigger)</f>
        <v>#VALUE!</v>
      </c>
      <c r="AY236" s="102">
        <f>_xll.qlIndexFixing($AZ$1,AU236,TRUE,Trigger)</f>
        <v>9.5263357583901941E-5</v>
      </c>
    </row>
    <row r="237" spans="46:51" ht="11.25" customHeight="1" x14ac:dyDescent="0.25">
      <c r="AT237" s="55" t="s">
        <v>106</v>
      </c>
      <c r="AU237" s="56">
        <f>_xll.qlInterestRateIndexFixingDate(IborIndex&amp;Tenor,AV237,Trigger)</f>
        <v>42471</v>
      </c>
      <c r="AV237" s="56">
        <f>_xll.qlCalendarAdvance(Calendar,AV236,AT237,"f",,Trigger)</f>
        <v>42473</v>
      </c>
      <c r="AW237" s="56">
        <f>_xll.qlInterestRateIndexMaturity(IborIndex&amp;Tenor,AV237,Trigger)</f>
        <v>42564</v>
      </c>
      <c r="AX237" s="102" t="e">
        <f>_xll.qlIndexFixing($Z$5,AU237,TRUE,Trigger)</f>
        <v>#VALUE!</v>
      </c>
      <c r="AY237" s="102">
        <f>_xll.qlIndexFixing($AZ$1,AU237,TRUE,Trigger)</f>
        <v>9.6531426693838209E-5</v>
      </c>
    </row>
    <row r="238" spans="46:51" ht="11.25" customHeight="1" x14ac:dyDescent="0.25">
      <c r="AT238" s="55" t="s">
        <v>106</v>
      </c>
      <c r="AU238" s="56">
        <f>_xll.qlInterestRateIndexFixingDate(IborIndex&amp;Tenor,AV238,Trigger)</f>
        <v>42472</v>
      </c>
      <c r="AV238" s="56">
        <f>_xll.qlCalendarAdvance(Calendar,AV237,AT238,"f",,Trigger)</f>
        <v>42474</v>
      </c>
      <c r="AW238" s="56">
        <f>_xll.qlInterestRateIndexMaturity(IborIndex&amp;Tenor,AV238,Trigger)</f>
        <v>42565</v>
      </c>
      <c r="AX238" s="102" t="e">
        <f>_xll.qlIndexFixing($Z$5,AU238,TRUE,Trigger)</f>
        <v>#VALUE!</v>
      </c>
      <c r="AY238" s="102">
        <f>_xll.qlIndexFixing($AZ$1,AU238,TRUE,Trigger)</f>
        <v>9.7823132063317491E-5</v>
      </c>
    </row>
    <row r="239" spans="46:51" ht="11.25" customHeight="1" x14ac:dyDescent="0.25">
      <c r="AT239" s="55" t="s">
        <v>106</v>
      </c>
      <c r="AU239" s="56">
        <f>_xll.qlInterestRateIndexFixingDate(IborIndex&amp;Tenor,AV239,Trigger)</f>
        <v>42473</v>
      </c>
      <c r="AV239" s="56">
        <f>_xll.qlCalendarAdvance(Calendar,AV238,AT239,"f",,Trigger)</f>
        <v>42475</v>
      </c>
      <c r="AW239" s="56">
        <f>_xll.qlInterestRateIndexMaturity(IborIndex&amp;Tenor,AV239,Trigger)</f>
        <v>42566</v>
      </c>
      <c r="AX239" s="102" t="e">
        <f>_xll.qlIndexFixing($Z$5,AU239,TRUE,Trigger)</f>
        <v>#VALUE!</v>
      </c>
      <c r="AY239" s="102">
        <f>_xll.qlIndexFixing($AZ$1,AU239,TRUE,Trigger)</f>
        <v>9.9138495489409416E-5</v>
      </c>
    </row>
    <row r="240" spans="46:51" ht="11.25" customHeight="1" x14ac:dyDescent="0.25">
      <c r="AT240" s="55" t="s">
        <v>106</v>
      </c>
      <c r="AU240" s="56">
        <f>_xll.qlInterestRateIndexFixingDate(IborIndex&amp;Tenor,AV240,Trigger)</f>
        <v>42474</v>
      </c>
      <c r="AV240" s="56">
        <f>_xll.qlCalendarAdvance(Calendar,AV239,AT240,"f",,Trigger)</f>
        <v>42478</v>
      </c>
      <c r="AW240" s="56">
        <f>_xll.qlInterestRateIndexMaturity(IborIndex&amp;Tenor,AV240,Trigger)</f>
        <v>42569</v>
      </c>
      <c r="AX240" s="102" t="e">
        <f>_xll.qlIndexFixing($Z$5,AU240,TRUE,Trigger)</f>
        <v>#VALUE!</v>
      </c>
      <c r="AY240" s="102">
        <f>_xll.qlIndexFixing($AZ$1,AU240,TRUE,Trigger)</f>
        <v>1.032267168122014E-4</v>
      </c>
    </row>
    <row r="241" spans="46:51" ht="11.25" customHeight="1" x14ac:dyDescent="0.25">
      <c r="AT241" s="55" t="s">
        <v>106</v>
      </c>
      <c r="AU241" s="56">
        <f>_xll.qlInterestRateIndexFixingDate(IborIndex&amp;Tenor,AV241,Trigger)</f>
        <v>42475</v>
      </c>
      <c r="AV241" s="56">
        <f>_xll.qlCalendarAdvance(Calendar,AV240,AT241,"f",,Trigger)</f>
        <v>42479</v>
      </c>
      <c r="AW241" s="56">
        <f>_xll.qlInterestRateIndexMaturity(IborIndex&amp;Tenor,AV241,Trigger)</f>
        <v>42570</v>
      </c>
      <c r="AX241" s="102" t="e">
        <f>_xll.qlIndexFixing($Z$5,AU241,TRUE,Trigger)</f>
        <v>#VALUE!</v>
      </c>
      <c r="AY241" s="102">
        <f>_xll.qlIndexFixing($AZ$1,AU241,TRUE,Trigger)</f>
        <v>1.0463688341019953E-4</v>
      </c>
    </row>
    <row r="242" spans="46:51" ht="11.25" customHeight="1" x14ac:dyDescent="0.25">
      <c r="AT242" s="55" t="s">
        <v>106</v>
      </c>
      <c r="AU242" s="56">
        <f>_xll.qlInterestRateIndexFixingDate(IborIndex&amp;Tenor,AV242,Trigger)</f>
        <v>42478</v>
      </c>
      <c r="AV242" s="56">
        <f>_xll.qlCalendarAdvance(Calendar,AV241,AT242,"f",,Trigger)</f>
        <v>42480</v>
      </c>
      <c r="AW242" s="56">
        <f>_xll.qlInterestRateIndexMaturity(IborIndex&amp;Tenor,AV242,Trigger)</f>
        <v>42571</v>
      </c>
      <c r="AX242" s="102" t="e">
        <f>_xll.qlIndexFixing($Z$5,AU242,TRUE,Trigger)</f>
        <v>#VALUE!</v>
      </c>
      <c r="AY242" s="102">
        <f>_xll.qlIndexFixing($AZ$1,AU242,TRUE,Trigger)</f>
        <v>1.0607078178430237E-4</v>
      </c>
    </row>
    <row r="243" spans="46:51" ht="11.25" customHeight="1" x14ac:dyDescent="0.25">
      <c r="AT243" s="55" t="s">
        <v>106</v>
      </c>
      <c r="AU243" s="56">
        <f>_xll.qlInterestRateIndexFixingDate(IborIndex&amp;Tenor,AV243,Trigger)</f>
        <v>42479</v>
      </c>
      <c r="AV243" s="56">
        <f>_xll.qlCalendarAdvance(Calendar,AV242,AT243,"f",,Trigger)</f>
        <v>42481</v>
      </c>
      <c r="AW243" s="56">
        <f>_xll.qlInterestRateIndexMaturity(IborIndex&amp;Tenor,AV243,Trigger)</f>
        <v>42572</v>
      </c>
      <c r="AX243" s="102" t="e">
        <f>_xll.qlIndexFixing($Z$5,AU243,TRUE,Trigger)</f>
        <v>#VALUE!</v>
      </c>
      <c r="AY243" s="102">
        <f>_xll.qlIndexFixing($AZ$1,AU243,TRUE,Trigger)</f>
        <v>1.0752841962154773E-4</v>
      </c>
    </row>
    <row r="244" spans="46:51" ht="11.25" customHeight="1" x14ac:dyDescent="0.25">
      <c r="AT244" s="55" t="s">
        <v>106</v>
      </c>
      <c r="AU244" s="56">
        <f>_xll.qlInterestRateIndexFixingDate(IborIndex&amp;Tenor,AV244,Trigger)</f>
        <v>42480</v>
      </c>
      <c r="AV244" s="56">
        <f>_xll.qlCalendarAdvance(Calendar,AV243,AT244,"f",,Trigger)</f>
        <v>42482</v>
      </c>
      <c r="AW244" s="56">
        <f>_xll.qlInterestRateIndexMaturity(IborIndex&amp;Tenor,AV244,Trigger)</f>
        <v>42573</v>
      </c>
      <c r="AX244" s="102" t="e">
        <f>_xll.qlIndexFixing($Z$5,AU244,TRUE,Trigger)</f>
        <v>#VALUE!</v>
      </c>
      <c r="AY244" s="102">
        <f>_xll.qlIndexFixing($AZ$1,AU244,TRUE,Trigger)</f>
        <v>1.090098022644752E-4</v>
      </c>
    </row>
    <row r="245" spans="46:51" ht="11.25" customHeight="1" x14ac:dyDescent="0.25">
      <c r="AT245" s="55" t="s">
        <v>106</v>
      </c>
      <c r="AU245" s="56">
        <f>_xll.qlInterestRateIndexFixingDate(IborIndex&amp;Tenor,AV245,Trigger)</f>
        <v>42481</v>
      </c>
      <c r="AV245" s="56">
        <f>_xll.qlCalendarAdvance(Calendar,AV244,AT245,"f",,Trigger)</f>
        <v>42485</v>
      </c>
      <c r="AW245" s="56">
        <f>_xll.qlInterestRateIndexMaturity(IborIndex&amp;Tenor,AV245,Trigger)</f>
        <v>42576</v>
      </c>
      <c r="AX245" s="102" t="e">
        <f>_xll.qlIndexFixing($Z$5,AU245,TRUE,Trigger)</f>
        <v>#VALUE!</v>
      </c>
      <c r="AY245" s="102">
        <f>_xll.qlIndexFixing($AZ$1,AU245,TRUE,Trigger)</f>
        <v>1.1359643713067141E-4</v>
      </c>
    </row>
    <row r="246" spans="46:51" ht="11.25" customHeight="1" x14ac:dyDescent="0.25">
      <c r="AT246" s="55" t="s">
        <v>106</v>
      </c>
      <c r="AU246" s="56">
        <f>_xll.qlInterestRateIndexFixingDate(IborIndex&amp;Tenor,AV246,Trigger)</f>
        <v>42482</v>
      </c>
      <c r="AV246" s="56">
        <f>_xll.qlCalendarAdvance(Calendar,AV245,AT246,"f",,Trigger)</f>
        <v>42486</v>
      </c>
      <c r="AW246" s="56">
        <f>_xll.qlInterestRateIndexMaturity(IborIndex&amp;Tenor,AV246,Trigger)</f>
        <v>42577</v>
      </c>
      <c r="AX246" s="102" t="e">
        <f>_xll.qlIndexFixing($Z$5,AU246,TRUE,Trigger)</f>
        <v>#VALUE!</v>
      </c>
      <c r="AY246" s="102">
        <f>_xll.qlIndexFixing($AZ$1,AU246,TRUE,Trigger)</f>
        <v>1.1517280535344E-4</v>
      </c>
    </row>
    <row r="247" spans="46:51" ht="11.25" customHeight="1" x14ac:dyDescent="0.25">
      <c r="AT247" s="55" t="s">
        <v>106</v>
      </c>
      <c r="AU247" s="56">
        <f>_xll.qlInterestRateIndexFixingDate(IborIndex&amp;Tenor,AV247,Trigger)</f>
        <v>42485</v>
      </c>
      <c r="AV247" s="56">
        <f>_xll.qlCalendarAdvance(Calendar,AV246,AT247,"f",,Trigger)</f>
        <v>42487</v>
      </c>
      <c r="AW247" s="56">
        <f>_xll.qlInterestRateIndexMaturity(IborIndex&amp;Tenor,AV247,Trigger)</f>
        <v>42578</v>
      </c>
      <c r="AX247" s="102" t="e">
        <f>_xll.qlIndexFixing($Z$5,AU247,TRUE,Trigger)</f>
        <v>#VALUE!</v>
      </c>
      <c r="AY247" s="102">
        <f>_xll.qlIndexFixing($AZ$1,AU247,TRUE,Trigger)</f>
        <v>1.1677290980852892E-4</v>
      </c>
    </row>
    <row r="248" spans="46:51" ht="11.25" customHeight="1" x14ac:dyDescent="0.25">
      <c r="AT248" s="55" t="s">
        <v>106</v>
      </c>
      <c r="AU248" s="56">
        <f>_xll.qlInterestRateIndexFixingDate(IborIndex&amp;Tenor,AV248,Trigger)</f>
        <v>42486</v>
      </c>
      <c r="AV248" s="56">
        <f>_xll.qlCalendarAdvance(Calendar,AV247,AT248,"f",,Trigger)</f>
        <v>42488</v>
      </c>
      <c r="AW248" s="56">
        <f>_xll.qlInterestRateIndexMaturity(IborIndex&amp;Tenor,AV248,Trigger)</f>
        <v>42579</v>
      </c>
      <c r="AX248" s="102" t="e">
        <f>_xll.qlIndexFixing($Z$5,AU248,TRUE,Trigger)</f>
        <v>#VALUE!</v>
      </c>
      <c r="AY248" s="102">
        <f>_xll.qlIndexFixing($AZ$1,AU248,TRUE,Trigger)</f>
        <v>1.1839674172581066E-4</v>
      </c>
    </row>
    <row r="249" spans="46:51" ht="11.25" customHeight="1" x14ac:dyDescent="0.25">
      <c r="AT249" s="55" t="s">
        <v>106</v>
      </c>
      <c r="AU249" s="56">
        <f>_xll.qlInterestRateIndexFixingDate(IborIndex&amp;Tenor,AV249,Trigger)</f>
        <v>42487</v>
      </c>
      <c r="AV249" s="56">
        <f>_xll.qlCalendarAdvance(Calendar,AV248,AT249,"f",,Trigger)</f>
        <v>42489</v>
      </c>
      <c r="AW249" s="56">
        <f>_xll.qlInterestRateIndexMaturity(IborIndex&amp;Tenor,AV249,Trigger)</f>
        <v>42580</v>
      </c>
      <c r="AX249" s="102" t="e">
        <f>_xll.qlIndexFixing($Z$5,AU249,TRUE,Trigger)</f>
        <v>#VALUE!</v>
      </c>
      <c r="AY249" s="102">
        <f>_xll.qlIndexFixing($AZ$1,AU249,TRUE,Trigger)</f>
        <v>1.2004428998978113E-4</v>
      </c>
    </row>
    <row r="250" spans="46:51" ht="11.25" customHeight="1" x14ac:dyDescent="0.25">
      <c r="AT250" s="55" t="s">
        <v>106</v>
      </c>
      <c r="AU250" s="56">
        <f>_xll.qlInterestRateIndexFixingDate(IborIndex&amp;Tenor,AV250,Trigger)</f>
        <v>42488</v>
      </c>
      <c r="AV250" s="56">
        <f>_xll.qlCalendarAdvance(Calendar,AV249,AT250,"f",,Trigger)</f>
        <v>42492</v>
      </c>
      <c r="AW250" s="56">
        <f>_xll.qlInterestRateIndexMaturity(IborIndex&amp;Tenor,AV250,Trigger)</f>
        <v>42584</v>
      </c>
      <c r="AX250" s="102" t="e">
        <f>_xll.qlIndexFixing($Z$5,AU250,TRUE,Trigger)</f>
        <v>#VALUE!</v>
      </c>
      <c r="AY250" s="102">
        <f>_xll.qlIndexFixing($AZ$1,AU250,TRUE,Trigger)</f>
        <v>1.2618119084551873E-4</v>
      </c>
    </row>
    <row r="251" spans="46:51" ht="11.25" customHeight="1" x14ac:dyDescent="0.25">
      <c r="AT251" s="55" t="s">
        <v>106</v>
      </c>
      <c r="AU251" s="56">
        <f>_xll.qlInterestRateIndexFixingDate(IborIndex&amp;Tenor,AV251,Trigger)</f>
        <v>42489</v>
      </c>
      <c r="AV251" s="56">
        <f>_xll.qlCalendarAdvance(Calendar,AV250,AT251,"f",,Trigger)</f>
        <v>42493</v>
      </c>
      <c r="AW251" s="56">
        <f>_xll.qlInterestRateIndexMaturity(IborIndex&amp;Tenor,AV251,Trigger)</f>
        <v>42585</v>
      </c>
      <c r="AX251" s="102" t="e">
        <f>_xll.qlIndexFixing($Z$5,AU251,TRUE,Trigger)</f>
        <v>#VALUE!</v>
      </c>
      <c r="AY251" s="102">
        <f>_xll.qlIndexFixing($AZ$1,AU251,TRUE,Trigger)</f>
        <v>1.2793418923110045E-4</v>
      </c>
    </row>
    <row r="252" spans="46:51" ht="11.25" customHeight="1" x14ac:dyDescent="0.25">
      <c r="AT252" s="55" t="s">
        <v>106</v>
      </c>
      <c r="AU252" s="56">
        <f>_xll.qlInterestRateIndexFixingDate(IborIndex&amp;Tenor,AV252,Trigger)</f>
        <v>42492</v>
      </c>
      <c r="AV252" s="56">
        <f>_xll.qlCalendarAdvance(Calendar,AV251,AT252,"f",,Trigger)</f>
        <v>42494</v>
      </c>
      <c r="AW252" s="56">
        <f>_xll.qlInterestRateIndexMaturity(IborIndex&amp;Tenor,AV252,Trigger)</f>
        <v>42586</v>
      </c>
      <c r="AX252" s="102" t="e">
        <f>_xll.qlIndexFixing($Z$5,AU252,TRUE,Trigger)</f>
        <v>#VALUE!</v>
      </c>
      <c r="AY252" s="102">
        <f>_xll.qlIndexFixing($AZ$1,AU252,TRUE,Trigger)</f>
        <v>1.2971077920015153E-4</v>
      </c>
    </row>
    <row r="253" spans="46:51" ht="11.25" customHeight="1" x14ac:dyDescent="0.25">
      <c r="AT253" s="55" t="s">
        <v>106</v>
      </c>
      <c r="AU253" s="56">
        <f>_xll.qlInterestRateIndexFixingDate(IborIndex&amp;Tenor,AV253,Trigger)</f>
        <v>42493</v>
      </c>
      <c r="AV253" s="56">
        <f>_xll.qlCalendarAdvance(Calendar,AV252,AT253,"f",,Trigger)</f>
        <v>42495</v>
      </c>
      <c r="AW253" s="56">
        <f>_xll.qlInterestRateIndexMaturity(IborIndex&amp;Tenor,AV253,Trigger)</f>
        <v>42587</v>
      </c>
      <c r="AX253" s="102" t="e">
        <f>_xll.qlIndexFixing($Z$5,AU253,TRUE,Trigger)</f>
        <v>#VALUE!</v>
      </c>
      <c r="AY253" s="102">
        <f>_xll.qlIndexFixing($AZ$1,AU253,TRUE,Trigger)</f>
        <v>1.3151093696821934E-4</v>
      </c>
    </row>
    <row r="254" spans="46:51" ht="11.25" customHeight="1" x14ac:dyDescent="0.25">
      <c r="AT254" s="55" t="s">
        <v>106</v>
      </c>
      <c r="AU254" s="56">
        <f>_xll.qlInterestRateIndexFixingDate(IborIndex&amp;Tenor,AV254,Trigger)</f>
        <v>42494</v>
      </c>
      <c r="AV254" s="56">
        <f>_xll.qlCalendarAdvance(Calendar,AV253,AT254,"f",,Trigger)</f>
        <v>42496</v>
      </c>
      <c r="AW254" s="56">
        <f>_xll.qlInterestRateIndexMaturity(IborIndex&amp;Tenor,AV254,Trigger)</f>
        <v>42590</v>
      </c>
      <c r="AX254" s="102" t="e">
        <f>_xll.qlIndexFixing($Z$5,AU254,TRUE,Trigger)</f>
        <v>#VALUE!</v>
      </c>
      <c r="AY254" s="102">
        <f>_xll.qlIndexFixing($AZ$1,AU254,TRUE,Trigger)</f>
        <v>1.3554451740749554E-4</v>
      </c>
    </row>
    <row r="255" spans="46:51" ht="11.25" customHeight="1" x14ac:dyDescent="0.25">
      <c r="AT255" s="55" t="s">
        <v>106</v>
      </c>
      <c r="AU255" s="56">
        <f>_xll.qlInterestRateIndexFixingDate(IborIndex&amp;Tenor,AV255,Trigger)</f>
        <v>42495</v>
      </c>
      <c r="AV255" s="56">
        <f>_xll.qlCalendarAdvance(Calendar,AV254,AT255,"f",,Trigger)</f>
        <v>42499</v>
      </c>
      <c r="AW255" s="56">
        <f>_xll.qlInterestRateIndexMaturity(IborIndex&amp;Tenor,AV255,Trigger)</f>
        <v>42591</v>
      </c>
      <c r="AX255" s="102" t="e">
        <f>_xll.qlIndexFixing($Z$5,AU255,TRUE,Trigger)</f>
        <v>#VALUE!</v>
      </c>
      <c r="AY255" s="102">
        <f>_xll.qlIndexFixing($AZ$1,AU255,TRUE,Trigger)</f>
        <v>1.3894668885461314E-4</v>
      </c>
    </row>
    <row r="256" spans="46:51" ht="11.25" customHeight="1" x14ac:dyDescent="0.25">
      <c r="AT256" s="55" t="s">
        <v>106</v>
      </c>
      <c r="AU256" s="56">
        <f>_xll.qlInterestRateIndexFixingDate(IborIndex&amp;Tenor,AV256,Trigger)</f>
        <v>42496</v>
      </c>
      <c r="AV256" s="56">
        <f>_xll.qlCalendarAdvance(Calendar,AV255,AT256,"f",,Trigger)</f>
        <v>42500</v>
      </c>
      <c r="AW256" s="56">
        <f>_xll.qlInterestRateIndexMaturity(IborIndex&amp;Tenor,AV256,Trigger)</f>
        <v>42592</v>
      </c>
      <c r="AX256" s="102" t="e">
        <f>_xll.qlIndexFixing($Z$5,AU256,TRUE,Trigger)</f>
        <v>#VALUE!</v>
      </c>
      <c r="AY256" s="102">
        <f>_xll.qlIndexFixing($AZ$1,AU256,TRUE,Trigger)</f>
        <v>1.4086424739352498E-4</v>
      </c>
    </row>
    <row r="257" spans="46:51" ht="11.25" customHeight="1" x14ac:dyDescent="0.25">
      <c r="AT257" s="55" t="s">
        <v>106</v>
      </c>
      <c r="AU257" s="56">
        <f>_xll.qlInterestRateIndexFixingDate(IborIndex&amp;Tenor,AV257,Trigger)</f>
        <v>42499</v>
      </c>
      <c r="AV257" s="56">
        <f>_xll.qlCalendarAdvance(Calendar,AV256,AT257,"f",,Trigger)</f>
        <v>42501</v>
      </c>
      <c r="AW257" s="56">
        <f>_xll.qlInterestRateIndexMaturity(IborIndex&amp;Tenor,AV257,Trigger)</f>
        <v>42593</v>
      </c>
      <c r="AX257" s="102" t="e">
        <f>_xll.qlIndexFixing($Z$5,AU257,TRUE,Trigger)</f>
        <v>#VALUE!</v>
      </c>
      <c r="AY257" s="102">
        <f>_xll.qlIndexFixing($AZ$1,AU257,TRUE,Trigger)</f>
        <v>1.4280518216642878E-4</v>
      </c>
    </row>
    <row r="258" spans="46:51" ht="11.25" customHeight="1" x14ac:dyDescent="0.25">
      <c r="AT258" s="55" t="s">
        <v>106</v>
      </c>
      <c r="AU258" s="56">
        <f>_xll.qlInterestRateIndexFixingDate(IborIndex&amp;Tenor,AV258,Trigger)</f>
        <v>42500</v>
      </c>
      <c r="AV258" s="56">
        <f>_xll.qlCalendarAdvance(Calendar,AV257,AT258,"f",,Trigger)</f>
        <v>42502</v>
      </c>
      <c r="AW258" s="56">
        <f>_xll.qlInterestRateIndexMaturity(IborIndex&amp;Tenor,AV258,Trigger)</f>
        <v>42594</v>
      </c>
      <c r="AX258" s="102" t="e">
        <f>_xll.qlIndexFixing($Z$5,AU258,TRUE,Trigger)</f>
        <v>#VALUE!</v>
      </c>
      <c r="AY258" s="102">
        <f>_xll.qlIndexFixing($AZ$1,AU258,TRUE,Trigger)</f>
        <v>1.4476945310276898E-4</v>
      </c>
    </row>
    <row r="259" spans="46:51" ht="11.25" customHeight="1" x14ac:dyDescent="0.25">
      <c r="AT259" s="55" t="s">
        <v>106</v>
      </c>
      <c r="AU259" s="56">
        <f>_xll.qlInterestRateIndexFixingDate(IborIndex&amp;Tenor,AV259,Trigger)</f>
        <v>42501</v>
      </c>
      <c r="AV259" s="56">
        <f>_xll.qlCalendarAdvance(Calendar,AV258,AT259,"f",,Trigger)</f>
        <v>42503</v>
      </c>
      <c r="AW259" s="56">
        <f>_xll.qlInterestRateIndexMaturity(IborIndex&amp;Tenor,AV259,Trigger)</f>
        <v>42597</v>
      </c>
      <c r="AX259" s="102" t="e">
        <f>_xll.qlIndexFixing($Z$5,AU259,TRUE,Trigger)</f>
        <v>#VALUE!</v>
      </c>
      <c r="AY259" s="102">
        <f>_xll.qlIndexFixing($AZ$1,AU259,TRUE,Trigger)</f>
        <v>1.4911450573030851E-4</v>
      </c>
    </row>
    <row r="260" spans="46:51" ht="11.25" customHeight="1" x14ac:dyDescent="0.25">
      <c r="AT260" s="55" t="s">
        <v>106</v>
      </c>
      <c r="AU260" s="56">
        <f>_xll.qlInterestRateIndexFixingDate(IborIndex&amp;Tenor,AV260,Trigger)</f>
        <v>42502</v>
      </c>
      <c r="AV260" s="56">
        <f>_xll.qlCalendarAdvance(Calendar,AV259,AT260,"f",,Trigger)</f>
        <v>42506</v>
      </c>
      <c r="AW260" s="56">
        <f>_xll.qlInterestRateIndexMaturity(IborIndex&amp;Tenor,AV260,Trigger)</f>
        <v>42598</v>
      </c>
      <c r="AX260" s="102" t="e">
        <f>_xll.qlIndexFixing($Z$5,AU260,TRUE,Trigger)</f>
        <v>#VALUE!</v>
      </c>
      <c r="AY260" s="102">
        <f>_xll.qlIndexFixing($AZ$1,AU260,TRUE,Trigger)</f>
        <v>1.5285901575990343E-4</v>
      </c>
    </row>
    <row r="261" spans="46:51" ht="11.25" customHeight="1" x14ac:dyDescent="0.25">
      <c r="AT261" s="55" t="s">
        <v>106</v>
      </c>
      <c r="AU261" s="56">
        <f>_xll.qlInterestRateIndexFixingDate(IborIndex&amp;Tenor,AV261,Trigger)</f>
        <v>42503</v>
      </c>
      <c r="AV261" s="56">
        <f>_xll.qlCalendarAdvance(Calendar,AV260,AT261,"f",,Trigger)</f>
        <v>42507</v>
      </c>
      <c r="AW261" s="56">
        <f>_xll.qlInterestRateIndexMaturity(IborIndex&amp;Tenor,AV261,Trigger)</f>
        <v>42599</v>
      </c>
      <c r="AX261" s="102" t="e">
        <f>_xll.qlIndexFixing($Z$5,AU261,TRUE,Trigger)</f>
        <v>#VALUE!</v>
      </c>
      <c r="AY261" s="102">
        <f>_xll.qlIndexFixing($AZ$1,AU261,TRUE,Trigger)</f>
        <v>1.5493928511580907E-4</v>
      </c>
    </row>
    <row r="262" spans="46:51" ht="11.25" customHeight="1" x14ac:dyDescent="0.25">
      <c r="AT262" s="55" t="s">
        <v>106</v>
      </c>
      <c r="AU262" s="56">
        <f>_xll.qlInterestRateIndexFixingDate(IborIndex&amp;Tenor,AV262,Trigger)</f>
        <v>42506</v>
      </c>
      <c r="AV262" s="56">
        <f>_xll.qlCalendarAdvance(Calendar,AV261,AT262,"f",,Trigger)</f>
        <v>42508</v>
      </c>
      <c r="AW262" s="56">
        <f>_xll.qlInterestRateIndexMaturity(IborIndex&amp;Tenor,AV262,Trigger)</f>
        <v>42600</v>
      </c>
      <c r="AX262" s="102" t="e">
        <f>_xll.qlIndexFixing($Z$5,AU262,TRUE,Trigger)</f>
        <v>#VALUE!</v>
      </c>
      <c r="AY262" s="102">
        <f>_xll.qlIndexFixing($AZ$1,AU262,TRUE,Trigger)</f>
        <v>1.5704260139608365E-4</v>
      </c>
    </row>
    <row r="263" spans="46:51" ht="11.25" customHeight="1" x14ac:dyDescent="0.25">
      <c r="AT263" s="55" t="s">
        <v>106</v>
      </c>
      <c r="AU263" s="56">
        <f>_xll.qlInterestRateIndexFixingDate(IborIndex&amp;Tenor,AV263,Trigger)</f>
        <v>42507</v>
      </c>
      <c r="AV263" s="56">
        <f>_xll.qlCalendarAdvance(Calendar,AV262,AT263,"f",,Trigger)</f>
        <v>42509</v>
      </c>
      <c r="AW263" s="56">
        <f>_xll.qlInterestRateIndexMaturity(IborIndex&amp;Tenor,AV263,Trigger)</f>
        <v>42601</v>
      </c>
      <c r="AX263" s="102" t="e">
        <f>_xll.qlIndexFixing($Z$5,AU263,TRUE,Trigger)</f>
        <v>#VALUE!</v>
      </c>
      <c r="AY263" s="102">
        <f>_xll.qlIndexFixing($AZ$1,AU263,TRUE,Trigger)</f>
        <v>1.5916890824754421E-4</v>
      </c>
    </row>
    <row r="264" spans="46:51" ht="11.25" customHeight="1" x14ac:dyDescent="0.25">
      <c r="AT264" s="55" t="s">
        <v>106</v>
      </c>
      <c r="AU264" s="56">
        <f>_xll.qlInterestRateIndexFixingDate(IborIndex&amp;Tenor,AV264,Trigger)</f>
        <v>42508</v>
      </c>
      <c r="AV264" s="56">
        <f>_xll.qlCalendarAdvance(Calendar,AV263,AT264,"f",,Trigger)</f>
        <v>42510</v>
      </c>
      <c r="AW264" s="56">
        <f>_xll.qlInterestRateIndexMaturity(IborIndex&amp;Tenor,AV264,Trigger)</f>
        <v>42604</v>
      </c>
      <c r="AX264" s="102" t="e">
        <f>_xll.qlIndexFixing($Z$5,AU264,TRUE,Trigger)</f>
        <v>#VALUE!</v>
      </c>
      <c r="AY264" s="102">
        <f>_xll.qlIndexFixing($AZ$1,AU264,TRUE,Trigger)</f>
        <v>1.6382167672795634E-4</v>
      </c>
    </row>
    <row r="265" spans="46:51" ht="11.25" customHeight="1" x14ac:dyDescent="0.25">
      <c r="AT265" s="55" t="s">
        <v>106</v>
      </c>
      <c r="AU265" s="56">
        <f>_xll.qlInterestRateIndexFixingDate(IborIndex&amp;Tenor,AV265,Trigger)</f>
        <v>42509</v>
      </c>
      <c r="AV265" s="56">
        <f>_xll.qlCalendarAdvance(Calendar,AV264,AT265,"f",,Trigger)</f>
        <v>42513</v>
      </c>
      <c r="AW265" s="56">
        <f>_xll.qlInterestRateIndexMaturity(IborIndex&amp;Tenor,AV265,Trigger)</f>
        <v>42605</v>
      </c>
      <c r="AX265" s="102" t="e">
        <f>_xll.qlIndexFixing($Z$5,AU265,TRUE,Trigger)</f>
        <v>#VALUE!</v>
      </c>
      <c r="AY265" s="102">
        <f>_xll.qlIndexFixing($AZ$1,AU265,TRUE,Trigger)</f>
        <v>1.6790283306743626E-4</v>
      </c>
    </row>
    <row r="266" spans="46:51" ht="11.25" customHeight="1" x14ac:dyDescent="0.25">
      <c r="AT266" s="55" t="s">
        <v>106</v>
      </c>
      <c r="AU266" s="56">
        <f>_xll.qlInterestRateIndexFixingDate(IborIndex&amp;Tenor,AV266,Trigger)</f>
        <v>42510</v>
      </c>
      <c r="AV266" s="56">
        <f>_xll.qlCalendarAdvance(Calendar,AV265,AT266,"f",,Trigger)</f>
        <v>42514</v>
      </c>
      <c r="AW266" s="56">
        <f>_xll.qlInterestRateIndexMaturity(IborIndex&amp;Tenor,AV266,Trigger)</f>
        <v>42606</v>
      </c>
      <c r="AX266" s="102" t="e">
        <f>_xll.qlIndexFixing($Z$5,AU266,TRUE,Trigger)</f>
        <v>#VALUE!</v>
      </c>
      <c r="AY266" s="102">
        <f>_xll.qlIndexFixing($AZ$1,AU266,TRUE,Trigger)</f>
        <v>1.701431661873242E-4</v>
      </c>
    </row>
    <row r="267" spans="46:51" ht="11.25" customHeight="1" x14ac:dyDescent="0.25">
      <c r="AT267" s="55" t="s">
        <v>106</v>
      </c>
      <c r="AU267" s="56">
        <f>_xll.qlInterestRateIndexFixingDate(IborIndex&amp;Tenor,AV267,Trigger)</f>
        <v>42513</v>
      </c>
      <c r="AV267" s="56">
        <f>_xll.qlCalendarAdvance(Calendar,AV266,AT267,"f",,Trigger)</f>
        <v>42515</v>
      </c>
      <c r="AW267" s="56">
        <f>_xll.qlInterestRateIndexMaturity(IborIndex&amp;Tenor,AV267,Trigger)</f>
        <v>42607</v>
      </c>
      <c r="AX267" s="102" t="e">
        <f>_xll.qlIndexFixing($Z$5,AU267,TRUE,Trigger)</f>
        <v>#VALUE!</v>
      </c>
      <c r="AY267" s="102">
        <f>_xll.qlIndexFixing($AZ$1,AU267,TRUE,Trigger)</f>
        <v>1.7240610295746799E-4</v>
      </c>
    </row>
    <row r="268" spans="46:51" ht="11.25" customHeight="1" x14ac:dyDescent="0.25">
      <c r="AT268" s="55" t="s">
        <v>106</v>
      </c>
      <c r="AU268" s="56">
        <f>_xll.qlInterestRateIndexFixingDate(IborIndex&amp;Tenor,AV268,Trigger)</f>
        <v>42514</v>
      </c>
      <c r="AV268" s="56">
        <f>_xll.qlCalendarAdvance(Calendar,AV267,AT268,"f",,Trigger)</f>
        <v>42516</v>
      </c>
      <c r="AW268" s="56">
        <f>_xll.qlInterestRateIndexMaturity(IborIndex&amp;Tenor,AV268,Trigger)</f>
        <v>42608</v>
      </c>
      <c r="AX268" s="102" t="e">
        <f>_xll.qlIndexFixing($Z$5,AU268,TRUE,Trigger)</f>
        <v>#VALUE!</v>
      </c>
      <c r="AY268" s="102">
        <f>_xll.qlIndexFixing($AZ$1,AU268,TRUE,Trigger)</f>
        <v>1.746915707524837E-4</v>
      </c>
    </row>
    <row r="269" spans="46:51" ht="11.25" customHeight="1" x14ac:dyDescent="0.25">
      <c r="AT269" s="55" t="s">
        <v>106</v>
      </c>
      <c r="AU269" s="56">
        <f>_xll.qlInterestRateIndexFixingDate(IborIndex&amp;Tenor,AV269,Trigger)</f>
        <v>42515</v>
      </c>
      <c r="AV269" s="56">
        <f>_xll.qlCalendarAdvance(Calendar,AV268,AT269,"f",,Trigger)</f>
        <v>42517</v>
      </c>
      <c r="AW269" s="56">
        <f>_xll.qlInterestRateIndexMaturity(IborIndex&amp;Tenor,AV269,Trigger)</f>
        <v>42611</v>
      </c>
      <c r="AX269" s="102" t="e">
        <f>_xll.qlIndexFixing($Z$5,AU269,TRUE,Trigger)</f>
        <v>#VALUE!</v>
      </c>
      <c r="AY269" s="102">
        <f>_xll.qlIndexFixing($AZ$1,AU269,TRUE,Trigger)</f>
        <v>1.7964867691158031E-4</v>
      </c>
    </row>
    <row r="270" spans="46:51" ht="11.25" customHeight="1" x14ac:dyDescent="0.25">
      <c r="AT270" s="55" t="s">
        <v>106</v>
      </c>
      <c r="AU270" s="56">
        <f>_xll.qlInterestRateIndexFixingDate(IborIndex&amp;Tenor,AV270,Trigger)</f>
        <v>42516</v>
      </c>
      <c r="AV270" s="56">
        <f>_xll.qlCalendarAdvance(Calendar,AV269,AT270,"f",,Trigger)</f>
        <v>42520</v>
      </c>
      <c r="AW270" s="56">
        <f>_xll.qlInterestRateIndexMaturity(IborIndex&amp;Tenor,AV270,Trigger)</f>
        <v>42612</v>
      </c>
      <c r="AX270" s="102" t="e">
        <f>_xll.qlIndexFixing($Z$5,AU270,TRUE,Trigger)</f>
        <v>#VALUE!</v>
      </c>
      <c r="AY270" s="102">
        <f>_xll.qlIndexFixing($AZ$1,AU270,TRUE,Trigger)</f>
        <v>1.8405721820744804E-4</v>
      </c>
    </row>
    <row r="271" spans="46:51" ht="11.25" customHeight="1" x14ac:dyDescent="0.25">
      <c r="AT271" s="55" t="s">
        <v>106</v>
      </c>
      <c r="AU271" s="56">
        <f>_xll.qlInterestRateIndexFixingDate(IborIndex&amp;Tenor,AV271,Trigger)</f>
        <v>42517</v>
      </c>
      <c r="AV271" s="56">
        <f>_xll.qlCalendarAdvance(Calendar,AV270,AT271,"f",,Trigger)</f>
        <v>42521</v>
      </c>
      <c r="AW271" s="56">
        <f>_xll.qlInterestRateIndexMaturity(IborIndex&amp;Tenor,AV271,Trigger)</f>
        <v>42613</v>
      </c>
      <c r="AX271" s="102" t="e">
        <f>_xll.qlIndexFixing($Z$5,AU271,TRUE,Trigger)</f>
        <v>#VALUE!</v>
      </c>
      <c r="AY271" s="102">
        <f>_xll.qlIndexFixing($AZ$1,AU271,TRUE,Trigger)</f>
        <v>1.8645417030164734E-4</v>
      </c>
    </row>
    <row r="272" spans="46:51" ht="11.25" customHeight="1" x14ac:dyDescent="0.25">
      <c r="AT272" s="55" t="s">
        <v>106</v>
      </c>
      <c r="AU272" s="56">
        <f>_xll.qlInterestRateIndexFixingDate(IborIndex&amp;Tenor,AV272,Trigger)</f>
        <v>42520</v>
      </c>
      <c r="AV272" s="56">
        <f>_xll.qlCalendarAdvance(Calendar,AV271,AT272,"f",,Trigger)</f>
        <v>42522</v>
      </c>
      <c r="AW272" s="56">
        <f>_xll.qlInterestRateIndexMaturity(IborIndex&amp;Tenor,AV272,Trigger)</f>
        <v>42614</v>
      </c>
      <c r="AX272" s="102" t="e">
        <f>_xll.qlIndexFixing($Z$5,AU272,TRUE,Trigger)</f>
        <v>#VALUE!</v>
      </c>
      <c r="AY272" s="102">
        <f>_xll.qlIndexFixing($AZ$1,AU272,TRUE,Trigger)</f>
        <v>1.8887316881010602E-4</v>
      </c>
    </row>
    <row r="273" spans="46:51" ht="11.25" customHeight="1" x14ac:dyDescent="0.25">
      <c r="AT273" s="55" t="s">
        <v>106</v>
      </c>
      <c r="AU273" s="56">
        <f>_xll.qlInterestRateIndexFixingDate(IborIndex&amp;Tenor,AV273,Trigger)</f>
        <v>42521</v>
      </c>
      <c r="AV273" s="56">
        <f>_xll.qlCalendarAdvance(Calendar,AV272,AT273,"f",,Trigger)</f>
        <v>42523</v>
      </c>
      <c r="AW273" s="56">
        <f>_xll.qlInterestRateIndexMaturity(IborIndex&amp;Tenor,AV273,Trigger)</f>
        <v>42615</v>
      </c>
      <c r="AX273" s="102" t="e">
        <f>_xll.qlIndexFixing($Z$5,AU273,TRUE,Trigger)</f>
        <v>#VALUE!</v>
      </c>
      <c r="AY273" s="102">
        <f>_xll.qlIndexFixing($AZ$1,AU273,TRUE,Trigger)</f>
        <v>1.9131412482655048E-4</v>
      </c>
    </row>
    <row r="274" spans="46:51" ht="11.25" customHeight="1" x14ac:dyDescent="0.25">
      <c r="AT274" s="55" t="s">
        <v>106</v>
      </c>
      <c r="AU274" s="56">
        <f>_xll.qlInterestRateIndexFixingDate(IborIndex&amp;Tenor,AV274,Trigger)</f>
        <v>42522</v>
      </c>
      <c r="AV274" s="56">
        <f>_xll.qlCalendarAdvance(Calendar,AV273,AT274,"f",,Trigger)</f>
        <v>42524</v>
      </c>
      <c r="AW274" s="56">
        <f>_xll.qlInterestRateIndexMaturity(IborIndex&amp;Tenor,AV274,Trigger)</f>
        <v>42618</v>
      </c>
      <c r="AX274" s="102" t="e">
        <f>_xll.qlIndexFixing($Z$5,AU274,TRUE,Trigger)</f>
        <v>#VALUE!</v>
      </c>
      <c r="AY274" s="102">
        <f>_xll.qlIndexFixing($AZ$1,AU274,TRUE,Trigger)</f>
        <v>1.9657268747731271E-4</v>
      </c>
    </row>
    <row r="275" spans="46:51" ht="11.25" customHeight="1" x14ac:dyDescent="0.25">
      <c r="AT275" s="55" t="s">
        <v>106</v>
      </c>
      <c r="AU275" s="56">
        <f>_xll.qlInterestRateIndexFixingDate(IborIndex&amp;Tenor,AV275,Trigger)</f>
        <v>42523</v>
      </c>
      <c r="AV275" s="56">
        <f>_xll.qlCalendarAdvance(Calendar,AV274,AT275,"f",,Trigger)</f>
        <v>42527</v>
      </c>
      <c r="AW275" s="56">
        <f>_xll.qlInterestRateIndexMaturity(IborIndex&amp;Tenor,AV275,Trigger)</f>
        <v>42619</v>
      </c>
      <c r="AX275" s="102" t="e">
        <f>_xll.qlIndexFixing($Z$5,AU275,TRUE,Trigger)</f>
        <v>#VALUE!</v>
      </c>
      <c r="AY275" s="102">
        <f>_xll.qlIndexFixing($AZ$1,AU275,TRUE,Trigger)</f>
        <v>2.0129566437623026E-4</v>
      </c>
    </row>
    <row r="276" spans="46:51" ht="11.25" customHeight="1" x14ac:dyDescent="0.25">
      <c r="AT276" s="55" t="s">
        <v>106</v>
      </c>
      <c r="AU276" s="56">
        <f>_xll.qlInterestRateIndexFixingDate(IborIndex&amp;Tenor,AV276,Trigger)</f>
        <v>42524</v>
      </c>
      <c r="AV276" s="56">
        <f>_xll.qlCalendarAdvance(Calendar,AV275,AT276,"f",,Trigger)</f>
        <v>42528</v>
      </c>
      <c r="AW276" s="56">
        <f>_xll.qlInterestRateIndexMaturity(IborIndex&amp;Tenor,AV276,Trigger)</f>
        <v>42620</v>
      </c>
      <c r="AX276" s="102" t="e">
        <f>_xll.qlIndexFixing($Z$5,AU276,TRUE,Trigger)</f>
        <v>#VALUE!</v>
      </c>
      <c r="AY276" s="102">
        <f>_xll.qlIndexFixing($AZ$1,AU276,TRUE,Trigger)</f>
        <v>2.0384499289060682E-4</v>
      </c>
    </row>
    <row r="277" spans="46:51" ht="11.25" customHeight="1" x14ac:dyDescent="0.25">
      <c r="AT277" s="55" t="s">
        <v>106</v>
      </c>
      <c r="AU277" s="56">
        <f>_xll.qlInterestRateIndexFixingDate(IborIndex&amp;Tenor,AV277,Trigger)</f>
        <v>42527</v>
      </c>
      <c r="AV277" s="56">
        <f>_xll.qlCalendarAdvance(Calendar,AV276,AT277,"f",,Trigger)</f>
        <v>42529</v>
      </c>
      <c r="AW277" s="56">
        <f>_xll.qlInterestRateIndexMaturity(IborIndex&amp;Tenor,AV277,Trigger)</f>
        <v>42621</v>
      </c>
      <c r="AX277" s="102" t="e">
        <f>_xll.qlIndexFixing($Z$5,AU277,TRUE,Trigger)</f>
        <v>#VALUE!</v>
      </c>
      <c r="AY277" s="102">
        <f>_xll.qlIndexFixing($AZ$1,AU277,TRUE,Trigger)</f>
        <v>2.0641569661528084E-4</v>
      </c>
    </row>
    <row r="278" spans="46:51" ht="11.25" customHeight="1" x14ac:dyDescent="0.25">
      <c r="AT278" s="55" t="s">
        <v>106</v>
      </c>
      <c r="AU278" s="56">
        <f>_xll.qlInterestRateIndexFixingDate(IborIndex&amp;Tenor,AV278,Trigger)</f>
        <v>42528</v>
      </c>
      <c r="AV278" s="56">
        <f>_xll.qlCalendarAdvance(Calendar,AV277,AT278,"f",,Trigger)</f>
        <v>42530</v>
      </c>
      <c r="AW278" s="56">
        <f>_xll.qlInterestRateIndexMaturity(IborIndex&amp;Tenor,AV278,Trigger)</f>
        <v>42622</v>
      </c>
      <c r="AX278" s="102" t="e">
        <f>_xll.qlIndexFixing($Z$5,AU278,TRUE,Trigger)</f>
        <v>#VALUE!</v>
      </c>
      <c r="AY278" s="102">
        <f>_xll.qlIndexFixing($AZ$1,AU278,TRUE,Trigger)</f>
        <v>2.0900767035961343E-4</v>
      </c>
    </row>
    <row r="279" spans="46:51" ht="11.25" customHeight="1" x14ac:dyDescent="0.25">
      <c r="AT279" s="55" t="s">
        <v>106</v>
      </c>
      <c r="AU279" s="56">
        <f>_xll.qlInterestRateIndexFixingDate(IborIndex&amp;Tenor,AV279,Trigger)</f>
        <v>42529</v>
      </c>
      <c r="AV279" s="56">
        <f>_xll.qlCalendarAdvance(Calendar,AV278,AT279,"f",,Trigger)</f>
        <v>42531</v>
      </c>
      <c r="AW279" s="56">
        <f>_xll.qlInterestRateIndexMaturity(IborIndex&amp;Tenor,AV279,Trigger)</f>
        <v>42625</v>
      </c>
      <c r="AX279" s="102" t="e">
        <f>_xll.qlIndexFixing($Z$5,AU279,TRUE,Trigger)</f>
        <v>#VALUE!</v>
      </c>
      <c r="AY279" s="102">
        <f>_xll.qlIndexFixing($AZ$1,AU279,TRUE,Trigger)</f>
        <v>2.145654241225939E-4</v>
      </c>
    </row>
    <row r="280" spans="46:51" ht="11.25" customHeight="1" x14ac:dyDescent="0.25">
      <c r="AT280" s="55" t="s">
        <v>106</v>
      </c>
      <c r="AU280" s="56">
        <f>_xll.qlInterestRateIndexFixingDate(IborIndex&amp;Tenor,AV280,Trigger)</f>
        <v>42530</v>
      </c>
      <c r="AV280" s="56">
        <f>_xll.qlCalendarAdvance(Calendar,AV279,AT280,"f",,Trigger)</f>
        <v>42534</v>
      </c>
      <c r="AW280" s="56">
        <f>_xll.qlInterestRateIndexMaturity(IborIndex&amp;Tenor,AV280,Trigger)</f>
        <v>42626</v>
      </c>
      <c r="AX280" s="102" t="e">
        <f>_xll.qlIndexFixing($Z$5,AU280,TRUE,Trigger)</f>
        <v>#VALUE!</v>
      </c>
      <c r="AY280" s="102">
        <f>_xll.qlIndexFixing($AZ$1,AU280,TRUE,Trigger)</f>
        <v>2.1958608034150268E-4</v>
      </c>
    </row>
    <row r="281" spans="46:51" ht="11.25" customHeight="1" x14ac:dyDescent="0.25">
      <c r="AT281" s="55" t="s">
        <v>106</v>
      </c>
      <c r="AU281" s="56">
        <f>_xll.qlInterestRateIndexFixingDate(IborIndex&amp;Tenor,AV281,Trigger)</f>
        <v>42531</v>
      </c>
      <c r="AV281" s="56">
        <f>_xll.qlCalendarAdvance(Calendar,AV280,AT281,"f",,Trigger)</f>
        <v>42535</v>
      </c>
      <c r="AW281" s="56">
        <f>_xll.qlInterestRateIndexMaturity(IborIndex&amp;Tenor,AV281,Trigger)</f>
        <v>42627</v>
      </c>
      <c r="AX281" s="102" t="e">
        <f>_xll.qlIndexFixing($Z$5,AU281,TRUE,Trigger)</f>
        <v>#VALUE!</v>
      </c>
      <c r="AY281" s="102">
        <f>_xll.qlIndexFixing($AZ$1,AU281,TRUE,Trigger)</f>
        <v>2.2228274492965539E-4</v>
      </c>
    </row>
    <row r="282" spans="46:51" ht="11.25" customHeight="1" x14ac:dyDescent="0.25">
      <c r="AT282" s="55" t="s">
        <v>106</v>
      </c>
      <c r="AU282" s="56">
        <f>_xll.qlInterestRateIndexFixingDate(IborIndex&amp;Tenor,AV282,Trigger)</f>
        <v>42534</v>
      </c>
      <c r="AV282" s="56">
        <f>_xll.qlCalendarAdvance(Calendar,AV281,AT282,"f",,Trigger)</f>
        <v>42536</v>
      </c>
      <c r="AW282" s="56">
        <f>_xll.qlInterestRateIndexMaturity(IborIndex&amp;Tenor,AV282,Trigger)</f>
        <v>42628</v>
      </c>
      <c r="AX282" s="102" t="e">
        <f>_xll.qlIndexFixing($Z$5,AU282,TRUE,Trigger)</f>
        <v>#VALUE!</v>
      </c>
      <c r="AY282" s="102">
        <f>_xll.qlIndexFixing($AZ$1,AU282,TRUE,Trigger)</f>
        <v>2.2499999955183372E-4</v>
      </c>
    </row>
    <row r="283" spans="46:51" ht="11.25" customHeight="1" x14ac:dyDescent="0.25">
      <c r="AT283" s="55" t="s">
        <v>106</v>
      </c>
      <c r="AU283" s="56">
        <f>_xll.qlInterestRateIndexFixingDate(IborIndex&amp;Tenor,AV283,Trigger)</f>
        <v>42535</v>
      </c>
      <c r="AV283" s="56">
        <f>_xll.qlCalendarAdvance(Calendar,AV282,AT283,"f",,Trigger)</f>
        <v>42537</v>
      </c>
      <c r="AW283" s="56">
        <f>_xll.qlInterestRateIndexMaturity(IborIndex&amp;Tenor,AV283,Trigger)</f>
        <v>42629</v>
      </c>
      <c r="AX283" s="102" t="e">
        <f>_xll.qlIndexFixing($Z$5,AU283,TRUE,Trigger)</f>
        <v>#VALUE!</v>
      </c>
      <c r="AY283" s="102">
        <f>_xll.qlIndexFixing($AZ$1,AU283,TRUE,Trigger)</f>
        <v>2.2773765161600835E-4</v>
      </c>
    </row>
    <row r="284" spans="46:51" ht="11.25" customHeight="1" x14ac:dyDescent="0.25">
      <c r="AT284" s="55" t="s">
        <v>106</v>
      </c>
      <c r="AU284" s="56">
        <f>_xll.qlInterestRateIndexFixingDate(IborIndex&amp;Tenor,AV284,Trigger)</f>
        <v>42536</v>
      </c>
      <c r="AV284" s="56">
        <f>_xll.qlCalendarAdvance(Calendar,AV283,AT284,"f",,Trigger)</f>
        <v>42538</v>
      </c>
      <c r="AW284" s="56">
        <f>_xll.qlInterestRateIndexMaturity(IborIndex&amp;Tenor,AV284,Trigger)</f>
        <v>42632</v>
      </c>
      <c r="AX284" s="102" t="e">
        <f>_xll.qlIndexFixing($Z$5,AU284,TRUE,Trigger)</f>
        <v>#VALUE!</v>
      </c>
      <c r="AY284" s="102">
        <f>_xll.qlIndexFixing($AZ$1,AU284,TRUE,Trigger)</f>
        <v>2.3358869274252379E-4</v>
      </c>
    </row>
    <row r="285" spans="46:51" ht="11.25" customHeight="1" x14ac:dyDescent="0.25">
      <c r="AT285" s="55" t="s">
        <v>106</v>
      </c>
      <c r="AU285" s="56">
        <f>_xll.qlInterestRateIndexFixingDate(IborIndex&amp;Tenor,AV285,Trigger)</f>
        <v>42537</v>
      </c>
      <c r="AV285" s="56">
        <f>_xll.qlCalendarAdvance(Calendar,AV284,AT285,"f",,Trigger)</f>
        <v>42541</v>
      </c>
      <c r="AW285" s="56">
        <f>_xll.qlInterestRateIndexMaturity(IborIndex&amp;Tenor,AV285,Trigger)</f>
        <v>42633</v>
      </c>
      <c r="AX285" s="102" t="e">
        <f>_xll.qlIndexFixing($Z$5,AU285,TRUE,Trigger)</f>
        <v>#VALUE!</v>
      </c>
      <c r="AY285" s="102">
        <f>_xll.qlIndexFixing($AZ$1,AU285,TRUE,Trigger)</f>
        <v>2.3888432756609222E-4</v>
      </c>
    </row>
    <row r="286" spans="46:51" ht="11.25" customHeight="1" x14ac:dyDescent="0.25">
      <c r="AT286" s="55" t="s">
        <v>106</v>
      </c>
      <c r="AU286" s="56">
        <f>_xll.qlInterestRateIndexFixingDate(IborIndex&amp;Tenor,AV286,Trigger)</f>
        <v>42538</v>
      </c>
      <c r="AV286" s="56">
        <f>_xll.qlCalendarAdvance(Calendar,AV285,AT286,"f",,Trigger)</f>
        <v>42542</v>
      </c>
      <c r="AW286" s="56">
        <f>_xll.qlInterestRateIndexMaturity(IborIndex&amp;Tenor,AV286,Trigger)</f>
        <v>42634</v>
      </c>
      <c r="AX286" s="102" t="e">
        <f>_xll.qlIndexFixing($Z$5,AU286,TRUE,Trigger)</f>
        <v>#VALUE!</v>
      </c>
      <c r="AY286" s="102">
        <f>_xll.qlIndexFixing($AZ$1,AU286,TRUE,Trigger)</f>
        <v>2.4171832881889429E-4</v>
      </c>
    </row>
    <row r="287" spans="46:51" ht="11.25" customHeight="1" x14ac:dyDescent="0.25">
      <c r="AT287" s="55" t="s">
        <v>106</v>
      </c>
      <c r="AU287" s="56">
        <f>_xll.qlInterestRateIndexFixingDate(IborIndex&amp;Tenor,AV287,Trigger)</f>
        <v>42541</v>
      </c>
      <c r="AV287" s="56">
        <f>_xll.qlCalendarAdvance(Calendar,AV286,AT287,"f",,Trigger)</f>
        <v>42543</v>
      </c>
      <c r="AW287" s="56">
        <f>_xll.qlInterestRateIndexMaturity(IborIndex&amp;Tenor,AV287,Trigger)</f>
        <v>42635</v>
      </c>
      <c r="AX287" s="102" t="e">
        <f>_xll.qlIndexFixing($Z$5,AU287,TRUE,Trigger)</f>
        <v>#VALUE!</v>
      </c>
      <c r="AY287" s="102">
        <f>_xll.qlIndexFixing($AZ$1,AU287,TRUE,Trigger)</f>
        <v>2.445705923738017E-4</v>
      </c>
    </row>
    <row r="288" spans="46:51" ht="11.25" customHeight="1" x14ac:dyDescent="0.25">
      <c r="AT288" s="55" t="s">
        <v>106</v>
      </c>
      <c r="AU288" s="56">
        <f>_xll.qlInterestRateIndexFixingDate(IborIndex&amp;Tenor,AV288,Trigger)</f>
        <v>42542</v>
      </c>
      <c r="AV288" s="56">
        <f>_xll.qlCalendarAdvance(Calendar,AV287,AT288,"f",,Trigger)</f>
        <v>42544</v>
      </c>
      <c r="AW288" s="56">
        <f>_xll.qlInterestRateIndexMaturity(IborIndex&amp;Tenor,AV288,Trigger)</f>
        <v>42636</v>
      </c>
      <c r="AX288" s="102" t="e">
        <f>_xll.qlIndexFixing($Z$5,AU288,TRUE,Trigger)</f>
        <v>#VALUE!</v>
      </c>
      <c r="AY288" s="102">
        <f>_xll.qlIndexFixing($AZ$1,AU288,TRUE,Trigger)</f>
        <v>2.4744077684737124E-4</v>
      </c>
    </row>
    <row r="289" spans="46:51" ht="11.25" customHeight="1" x14ac:dyDescent="0.25">
      <c r="AT289" s="55" t="s">
        <v>106</v>
      </c>
      <c r="AU289" s="56">
        <f>_xll.qlInterestRateIndexFixingDate(IborIndex&amp;Tenor,AV289,Trigger)</f>
        <v>42543</v>
      </c>
      <c r="AV289" s="56">
        <f>_xll.qlCalendarAdvance(Calendar,AV288,AT289,"f",,Trigger)</f>
        <v>42545</v>
      </c>
      <c r="AW289" s="56">
        <f>_xll.qlInterestRateIndexMaturity(IborIndex&amp;Tenor,AV289,Trigger)</f>
        <v>42639</v>
      </c>
      <c r="AX289" s="102" t="e">
        <f>_xll.qlIndexFixing($Z$5,AU289,TRUE,Trigger)</f>
        <v>#VALUE!</v>
      </c>
      <c r="AY289" s="102">
        <f>_xll.qlIndexFixing($AZ$1,AU289,TRUE,Trigger)</f>
        <v>2.5354184267738071E-4</v>
      </c>
    </row>
    <row r="290" spans="46:51" ht="11.25" customHeight="1" x14ac:dyDescent="0.25">
      <c r="AT290" s="55" t="s">
        <v>106</v>
      </c>
      <c r="AU290" s="56">
        <f>_xll.qlInterestRateIndexFixingDate(IborIndex&amp;Tenor,AV290,Trigger)</f>
        <v>42544</v>
      </c>
      <c r="AV290" s="56">
        <f>_xll.qlCalendarAdvance(Calendar,AV289,AT290,"f",,Trigger)</f>
        <v>42548</v>
      </c>
      <c r="AW290" s="56">
        <f>_xll.qlInterestRateIndexMaturity(IborIndex&amp;Tenor,AV290,Trigger)</f>
        <v>42640</v>
      </c>
      <c r="AX290" s="102" t="e">
        <f>_xll.qlIndexFixing($Z$5,AU290,TRUE,Trigger)</f>
        <v>#VALUE!</v>
      </c>
      <c r="AY290" s="102">
        <f>_xll.qlIndexFixing($AZ$1,AU290,TRUE,Trigger)</f>
        <v>2.5909377447595207E-4</v>
      </c>
    </row>
    <row r="291" spans="46:51" ht="11.25" customHeight="1" x14ac:dyDescent="0.25">
      <c r="AT291" s="55" t="s">
        <v>106</v>
      </c>
      <c r="AU291" s="56">
        <f>_xll.qlInterestRateIndexFixingDate(IborIndex&amp;Tenor,AV291,Trigger)</f>
        <v>42545</v>
      </c>
      <c r="AV291" s="56">
        <f>_xll.qlCalendarAdvance(Calendar,AV290,AT291,"f",,Trigger)</f>
        <v>42549</v>
      </c>
      <c r="AW291" s="56">
        <f>_xll.qlInterestRateIndexMaturity(IborIndex&amp;Tenor,AV291,Trigger)</f>
        <v>42641</v>
      </c>
      <c r="AX291" s="102" t="e">
        <f>_xll.qlIndexFixing($Z$5,AU291,TRUE,Trigger)</f>
        <v>#VALUE!</v>
      </c>
      <c r="AY291" s="102">
        <f>_xll.qlIndexFixing($AZ$1,AU291,TRUE,Trigger)</f>
        <v>2.6204832103640305E-4</v>
      </c>
    </row>
    <row r="292" spans="46:51" ht="11.25" customHeight="1" x14ac:dyDescent="0.25">
      <c r="AT292" s="55" t="s">
        <v>106</v>
      </c>
      <c r="AU292" s="56">
        <f>_xll.qlInterestRateIndexFixingDate(IborIndex&amp;Tenor,AV292,Trigger)</f>
        <v>42548</v>
      </c>
      <c r="AV292" s="56">
        <f>_xll.qlCalendarAdvance(Calendar,AV291,AT292,"f",,Trigger)</f>
        <v>42550</v>
      </c>
      <c r="AW292" s="56">
        <f>_xll.qlInterestRateIndexMaturity(IborIndex&amp;Tenor,AV292,Trigger)</f>
        <v>42642</v>
      </c>
      <c r="AX292" s="102" t="e">
        <f>_xll.qlIndexFixing($Z$5,AU292,TRUE,Trigger)</f>
        <v>#VALUE!</v>
      </c>
      <c r="AY292" s="102">
        <f>_xll.qlIndexFixing($AZ$1,AU292,TRUE,Trigger)</f>
        <v>2.6501866717415262E-4</v>
      </c>
    </row>
    <row r="293" spans="46:51" ht="11.25" customHeight="1" x14ac:dyDescent="0.25">
      <c r="AT293" s="55" t="s">
        <v>106</v>
      </c>
      <c r="AU293" s="56">
        <f>_xll.qlInterestRateIndexFixingDate(IborIndex&amp;Tenor,AV293,Trigger)</f>
        <v>42549</v>
      </c>
      <c r="AV293" s="56">
        <f>_xll.qlCalendarAdvance(Calendar,AV292,AT293,"f",,Trigger)</f>
        <v>42551</v>
      </c>
      <c r="AW293" s="56">
        <f>_xll.qlInterestRateIndexMaturity(IborIndex&amp;Tenor,AV293,Trigger)</f>
        <v>42643</v>
      </c>
      <c r="AX293" s="102" t="e">
        <f>_xll.qlIndexFixing($Z$5,AU293,TRUE,Trigger)</f>
        <v>#VALUE!</v>
      </c>
      <c r="AY293" s="102">
        <f>_xll.qlIndexFixing($AZ$1,AU293,TRUE,Trigger)</f>
        <v>2.6800444716435911E-4</v>
      </c>
    </row>
    <row r="294" spans="46:51" ht="11.25" customHeight="1" x14ac:dyDescent="0.25">
      <c r="AT294" s="55" t="s">
        <v>106</v>
      </c>
      <c r="AU294" s="56">
        <f>_xll.qlInterestRateIndexFixingDate(IborIndex&amp;Tenor,AV294,Trigger)</f>
        <v>42550</v>
      </c>
      <c r="AV294" s="56">
        <f>_xll.qlCalendarAdvance(Calendar,AV293,AT294,"f",,Trigger)</f>
        <v>42552</v>
      </c>
      <c r="AW294" s="56">
        <f>_xll.qlInterestRateIndexMaturity(IborIndex&amp;Tenor,AV294,Trigger)</f>
        <v>42646</v>
      </c>
      <c r="AX294" s="102" t="e">
        <f>_xll.qlIndexFixing($Z$5,AU294,TRUE,Trigger)</f>
        <v>#VALUE!</v>
      </c>
      <c r="AY294" s="102">
        <f>_xll.qlIndexFixing($AZ$1,AU294,TRUE,Trigger)</f>
        <v>2.7430369569801156E-4</v>
      </c>
    </row>
    <row r="295" spans="46:51" ht="11.25" customHeight="1" x14ac:dyDescent="0.25">
      <c r="AT295" s="55" t="s">
        <v>106</v>
      </c>
      <c r="AU295" s="56">
        <f>_xll.qlInterestRateIndexFixingDate(IborIndex&amp;Tenor,AV295,Trigger)</f>
        <v>42551</v>
      </c>
      <c r="AV295" s="56">
        <f>_xll.qlCalendarAdvance(Calendar,AV294,AT295,"f",,Trigger)</f>
        <v>42555</v>
      </c>
      <c r="AW295" s="56">
        <f>_xll.qlInterestRateIndexMaturity(IborIndex&amp;Tenor,AV295,Trigger)</f>
        <v>42647</v>
      </c>
      <c r="AX295" s="102" t="e">
        <f>_xll.qlIndexFixing($Z$5,AU295,TRUE,Trigger)</f>
        <v>#VALUE!</v>
      </c>
      <c r="AY295" s="102">
        <f>_xll.qlIndexFixing($AZ$1,AU295,TRUE,Trigger)</f>
        <v>2.8009446940248438E-4</v>
      </c>
    </row>
    <row r="296" spans="46:51" ht="11.25" customHeight="1" x14ac:dyDescent="0.25">
      <c r="AT296" s="55" t="s">
        <v>106</v>
      </c>
      <c r="AU296" s="56">
        <f>_xll.qlInterestRateIndexFixingDate(IborIndex&amp;Tenor,AV296,Trigger)</f>
        <v>42552</v>
      </c>
      <c r="AV296" s="56">
        <f>_xll.qlCalendarAdvance(Calendar,AV295,AT296,"f",,Trigger)</f>
        <v>42556</v>
      </c>
      <c r="AW296" s="56">
        <f>_xll.qlInterestRateIndexMaturity(IborIndex&amp;Tenor,AV296,Trigger)</f>
        <v>42648</v>
      </c>
      <c r="AX296" s="102" t="e">
        <f>_xll.qlIndexFixing($Z$5,AU296,TRUE,Trigger)</f>
        <v>#VALUE!</v>
      </c>
      <c r="AY296" s="102">
        <f>_xll.qlIndexFixing($AZ$1,AU296,TRUE,Trigger)</f>
        <v>2.8315181104494701E-4</v>
      </c>
    </row>
    <row r="297" spans="46:51" ht="11.25" customHeight="1" x14ac:dyDescent="0.25">
      <c r="AT297" s="55" t="s">
        <v>106</v>
      </c>
      <c r="AU297" s="56">
        <f>_xll.qlInterestRateIndexFixingDate(IborIndex&amp;Tenor,AV297,Trigger)</f>
        <v>42555</v>
      </c>
      <c r="AV297" s="56">
        <f>_xll.qlCalendarAdvance(Calendar,AV296,AT297,"f",,Trigger)</f>
        <v>42557</v>
      </c>
      <c r="AW297" s="56">
        <f>_xll.qlInterestRateIndexMaturity(IborIndex&amp;Tenor,AV297,Trigger)</f>
        <v>42649</v>
      </c>
      <c r="AX297" s="102" t="e">
        <f>_xll.qlIndexFixing($Z$5,AU297,TRUE,Trigger)</f>
        <v>#VALUE!</v>
      </c>
      <c r="AY297" s="102">
        <f>_xll.qlIndexFixing($AZ$1,AU297,TRUE,Trigger)</f>
        <v>2.8622231915619446E-4</v>
      </c>
    </row>
    <row r="298" spans="46:51" ht="11.25" customHeight="1" x14ac:dyDescent="0.25">
      <c r="AT298" s="55" t="s">
        <v>106</v>
      </c>
      <c r="AU298" s="56">
        <f>_xll.qlInterestRateIndexFixingDate(IborIndex&amp;Tenor,AV298,Trigger)</f>
        <v>42556</v>
      </c>
      <c r="AV298" s="56">
        <f>_xll.qlCalendarAdvance(Calendar,AV297,AT298,"f",,Trigger)</f>
        <v>42558</v>
      </c>
      <c r="AW298" s="56">
        <f>_xll.qlInterestRateIndexMaturity(IborIndex&amp;Tenor,AV298,Trigger)</f>
        <v>42650</v>
      </c>
      <c r="AX298" s="102" t="e">
        <f>_xll.qlIndexFixing($Z$5,AU298,TRUE,Trigger)</f>
        <v>#VALUE!</v>
      </c>
      <c r="AY298" s="102">
        <f>_xll.qlIndexFixing($AZ$1,AU298,TRUE,Trigger)</f>
        <v>2.8930560366390446E-4</v>
      </c>
    </row>
    <row r="299" spans="46:51" ht="11.25" customHeight="1" x14ac:dyDescent="0.25">
      <c r="AT299" s="55" t="s">
        <v>106</v>
      </c>
      <c r="AU299" s="56">
        <f>_xll.qlInterestRateIndexFixingDate(IborIndex&amp;Tenor,AV299,Trigger)</f>
        <v>42557</v>
      </c>
      <c r="AV299" s="56">
        <f>_xll.qlCalendarAdvance(Calendar,AV298,AT299,"f",,Trigger)</f>
        <v>42559</v>
      </c>
      <c r="AW299" s="56">
        <f>_xll.qlInterestRateIndexMaturity(IborIndex&amp;Tenor,AV299,Trigger)</f>
        <v>42653</v>
      </c>
      <c r="AX299" s="102" t="e">
        <f>_xll.qlIndexFixing($Z$5,AU299,TRUE,Trigger)</f>
        <v>#VALUE!</v>
      </c>
      <c r="AY299" s="102">
        <f>_xll.qlIndexFixing($AZ$1,AU299,TRUE,Trigger)</f>
        <v>2.9575109060232834E-4</v>
      </c>
    </row>
    <row r="300" spans="46:51" ht="11.25" customHeight="1" x14ac:dyDescent="0.25">
      <c r="AT300" s="55" t="s">
        <v>106</v>
      </c>
      <c r="AU300" s="56">
        <f>_xll.qlInterestRateIndexFixingDate(IborIndex&amp;Tenor,AV300,Trigger)</f>
        <v>42558</v>
      </c>
      <c r="AV300" s="56">
        <f>_xll.qlCalendarAdvance(Calendar,AV299,AT300,"f",,Trigger)</f>
        <v>42562</v>
      </c>
      <c r="AW300" s="56">
        <f>_xll.qlInterestRateIndexMaturity(IborIndex&amp;Tenor,AV300,Trigger)</f>
        <v>42654</v>
      </c>
      <c r="AX300" s="102" t="e">
        <f>_xll.qlIndexFixing($Z$5,AU300,TRUE,Trigger)</f>
        <v>#VALUE!</v>
      </c>
      <c r="AY300" s="102">
        <f>_xll.qlIndexFixing($AZ$1,AU300,TRUE,Trigger)</f>
        <v>3.0175858262236079E-4</v>
      </c>
    </row>
    <row r="301" spans="46:51" ht="11.25" customHeight="1" x14ac:dyDescent="0.25">
      <c r="AT301" s="55" t="s">
        <v>106</v>
      </c>
      <c r="AU301" s="56">
        <f>_xll.qlInterestRateIndexFixingDate(IborIndex&amp;Tenor,AV301,Trigger)</f>
        <v>42559</v>
      </c>
      <c r="AV301" s="56">
        <f>_xll.qlCalendarAdvance(Calendar,AV300,AT301,"f",,Trigger)</f>
        <v>42563</v>
      </c>
      <c r="AW301" s="56">
        <f>_xll.qlInterestRateIndexMaturity(IborIndex&amp;Tenor,AV301,Trigger)</f>
        <v>42655</v>
      </c>
      <c r="AX301" s="102" t="e">
        <f>_xll.qlIndexFixing($Z$5,AU301,TRUE,Trigger)</f>
        <v>#VALUE!</v>
      </c>
      <c r="AY301" s="102">
        <f>_xll.qlIndexFixing($AZ$1,AU301,TRUE,Trigger)</f>
        <v>3.0489977639267337E-4</v>
      </c>
    </row>
    <row r="302" spans="46:51" ht="11.25" customHeight="1" x14ac:dyDescent="0.25">
      <c r="AT302" s="55" t="s">
        <v>106</v>
      </c>
      <c r="AU302" s="56">
        <f>_xll.qlInterestRateIndexFixingDate(IborIndex&amp;Tenor,AV302,Trigger)</f>
        <v>42562</v>
      </c>
      <c r="AV302" s="56">
        <f>_xll.qlCalendarAdvance(Calendar,AV301,AT302,"f",,Trigger)</f>
        <v>42564</v>
      </c>
      <c r="AW302" s="56">
        <f>_xll.qlInterestRateIndexMaturity(IborIndex&amp;Tenor,AV302,Trigger)</f>
        <v>42656</v>
      </c>
      <c r="AX302" s="102" t="e">
        <f>_xll.qlIndexFixing($Z$5,AU302,TRUE,Trigger)</f>
        <v>#VALUE!</v>
      </c>
      <c r="AY302" s="102">
        <f>_xll.qlIndexFixing($AZ$1,AU302,TRUE,Trigger)</f>
        <v>3.0805133312564788E-4</v>
      </c>
    </row>
    <row r="303" spans="46:51" ht="11.25" customHeight="1" x14ac:dyDescent="0.25">
      <c r="AT303" s="55" t="s">
        <v>106</v>
      </c>
      <c r="AU303" s="56">
        <f>_xll.qlInterestRateIndexFixingDate(IborIndex&amp;Tenor,AV303,Trigger)</f>
        <v>42563</v>
      </c>
      <c r="AV303" s="56">
        <f>_xll.qlCalendarAdvance(Calendar,AV302,AT303,"f",,Trigger)</f>
        <v>42565</v>
      </c>
      <c r="AW303" s="56">
        <f>_xll.qlInterestRateIndexMaturity(IborIndex&amp;Tenor,AV303,Trigger)</f>
        <v>42657</v>
      </c>
      <c r="AX303" s="102" t="e">
        <f>_xll.qlIndexFixing($Z$5,AU303,TRUE,Trigger)</f>
        <v>#VALUE!</v>
      </c>
      <c r="AY303" s="102">
        <f>_xll.qlIndexFixing($AZ$1,AU303,TRUE,Trigger)</f>
        <v>3.112128384093013E-4</v>
      </c>
    </row>
    <row r="304" spans="46:51" ht="11.25" customHeight="1" x14ac:dyDescent="0.25">
      <c r="AT304" s="55" t="s">
        <v>106</v>
      </c>
      <c r="AU304" s="56">
        <f>_xll.qlInterestRateIndexFixingDate(IborIndex&amp;Tenor,AV304,Trigger)</f>
        <v>42564</v>
      </c>
      <c r="AV304" s="56">
        <f>_xll.qlCalendarAdvance(Calendar,AV303,AT304,"f",,Trigger)</f>
        <v>42566</v>
      </c>
      <c r="AW304" s="56">
        <f>_xll.qlInterestRateIndexMaturity(IborIndex&amp;Tenor,AV304,Trigger)</f>
        <v>42660</v>
      </c>
      <c r="AX304" s="102" t="e">
        <f>_xll.qlIndexFixing($Z$5,AU304,TRUE,Trigger)</f>
        <v>#VALUE!</v>
      </c>
      <c r="AY304" s="102">
        <f>_xll.qlIndexFixing($AZ$1,AU304,TRUE,Trigger)</f>
        <v>3.1775269458272324E-4</v>
      </c>
    </row>
    <row r="305" spans="46:51" ht="11.25" customHeight="1" x14ac:dyDescent="0.25">
      <c r="AT305" s="55" t="s">
        <v>106</v>
      </c>
      <c r="AU305" s="56">
        <f>_xll.qlInterestRateIndexFixingDate(IborIndex&amp;Tenor,AV305,Trigger)</f>
        <v>42565</v>
      </c>
      <c r="AV305" s="56">
        <f>_xll.qlCalendarAdvance(Calendar,AV304,AT305,"f",,Trigger)</f>
        <v>42569</v>
      </c>
      <c r="AW305" s="56">
        <f>_xll.qlInterestRateIndexMaturity(IborIndex&amp;Tenor,AV305,Trigger)</f>
        <v>42661</v>
      </c>
      <c r="AX305" s="102" t="e">
        <f>_xll.qlIndexFixing($Z$5,AU305,TRUE,Trigger)</f>
        <v>#VALUE!</v>
      </c>
      <c r="AY305" s="102">
        <f>_xll.qlIndexFixing($AZ$1,AU305,TRUE,Trigger)</f>
        <v>3.2394993511187175E-4</v>
      </c>
    </row>
    <row r="306" spans="46:51" ht="11.25" customHeight="1" x14ac:dyDescent="0.25">
      <c r="AT306" s="55" t="s">
        <v>106</v>
      </c>
      <c r="AU306" s="56">
        <f>_xll.qlInterestRateIndexFixingDate(IborIndex&amp;Tenor,AV306,Trigger)</f>
        <v>42566</v>
      </c>
      <c r="AV306" s="56">
        <f>_xll.qlCalendarAdvance(Calendar,AV305,AT306,"f",,Trigger)</f>
        <v>42570</v>
      </c>
      <c r="AW306" s="56">
        <f>_xll.qlInterestRateIndexMaturity(IborIndex&amp;Tenor,AV306,Trigger)</f>
        <v>42662</v>
      </c>
      <c r="AX306" s="102" t="e">
        <f>_xll.qlIndexFixing($Z$5,AU306,TRUE,Trigger)</f>
        <v>#VALUE!</v>
      </c>
      <c r="AY306" s="102">
        <f>_xll.qlIndexFixing($AZ$1,AU306,TRUE,Trigger)</f>
        <v>3.2715484526392029E-4</v>
      </c>
    </row>
    <row r="307" spans="46:51" ht="11.25" customHeight="1" x14ac:dyDescent="0.25">
      <c r="AT307" s="55" t="s">
        <v>106</v>
      </c>
      <c r="AU307" s="56">
        <f>_xll.qlInterestRateIndexFixingDate(IborIndex&amp;Tenor,AV307,Trigger)</f>
        <v>42569</v>
      </c>
      <c r="AV307" s="56">
        <f>_xll.qlCalendarAdvance(Calendar,AV306,AT307,"f",,Trigger)</f>
        <v>42571</v>
      </c>
      <c r="AW307" s="56">
        <f>_xll.qlInterestRateIndexMaturity(IborIndex&amp;Tenor,AV307,Trigger)</f>
        <v>42663</v>
      </c>
      <c r="AX307" s="102" t="e">
        <f>_xll.qlIndexFixing($Z$5,AU307,TRUE,Trigger)</f>
        <v>#VALUE!</v>
      </c>
      <c r="AY307" s="102">
        <f>_xll.qlIndexFixing($AZ$1,AU307,TRUE,Trigger)</f>
        <v>3.3036714446794778E-4</v>
      </c>
    </row>
    <row r="308" spans="46:51" ht="11.25" customHeight="1" x14ac:dyDescent="0.25">
      <c r="AT308" s="55" t="s">
        <v>106</v>
      </c>
      <c r="AU308" s="56">
        <f>_xll.qlInterestRateIndexFixingDate(IborIndex&amp;Tenor,AV308,Trigger)</f>
        <v>42570</v>
      </c>
      <c r="AV308" s="56">
        <f>_xll.qlCalendarAdvance(Calendar,AV307,AT308,"f",,Trigger)</f>
        <v>42572</v>
      </c>
      <c r="AW308" s="56">
        <f>_xll.qlInterestRateIndexMaturity(IborIndex&amp;Tenor,AV308,Trigger)</f>
        <v>42664</v>
      </c>
      <c r="AX308" s="102" t="e">
        <f>_xll.qlIndexFixing($Z$5,AU308,TRUE,Trigger)</f>
        <v>#VALUE!</v>
      </c>
      <c r="AY308" s="102">
        <f>_xll.qlIndexFixing($AZ$1,AU308,TRUE,Trigger)</f>
        <v>3.3358639396796619E-4</v>
      </c>
    </row>
    <row r="309" spans="46:51" ht="11.25" customHeight="1" x14ac:dyDescent="0.25">
      <c r="AT309" s="55" t="s">
        <v>106</v>
      </c>
      <c r="AU309" s="56">
        <f>_xll.qlInterestRateIndexFixingDate(IborIndex&amp;Tenor,AV309,Trigger)</f>
        <v>42571</v>
      </c>
      <c r="AV309" s="56">
        <f>_xll.qlCalendarAdvance(Calendar,AV308,AT309,"f",,Trigger)</f>
        <v>42573</v>
      </c>
      <c r="AW309" s="56">
        <f>_xll.qlInterestRateIndexMaturity(IborIndex&amp;Tenor,AV309,Trigger)</f>
        <v>42667</v>
      </c>
      <c r="AX309" s="102" t="e">
        <f>_xll.qlIndexFixing($Z$5,AU309,TRUE,Trigger)</f>
        <v>#VALUE!</v>
      </c>
      <c r="AY309" s="102">
        <f>_xll.qlIndexFixing($AZ$1,AU309,TRUE,Trigger)</f>
        <v>3.4016900278812089E-4</v>
      </c>
    </row>
    <row r="310" spans="46:51" ht="11.25" customHeight="1" x14ac:dyDescent="0.25">
      <c r="AT310" s="55" t="s">
        <v>106</v>
      </c>
      <c r="AU310" s="56">
        <f>_xll.qlInterestRateIndexFixingDate(IborIndex&amp;Tenor,AV310,Trigger)</f>
        <v>42572</v>
      </c>
      <c r="AV310" s="56">
        <f>_xll.qlCalendarAdvance(Calendar,AV309,AT310,"f",,Trigger)</f>
        <v>42576</v>
      </c>
      <c r="AW310" s="56">
        <f>_xll.qlInterestRateIndexMaturity(IborIndex&amp;Tenor,AV310,Trigger)</f>
        <v>42668</v>
      </c>
      <c r="AX310" s="102" t="e">
        <f>_xll.qlIndexFixing($Z$5,AU310,TRUE,Trigger)</f>
        <v>#VALUE!</v>
      </c>
      <c r="AY310" s="102">
        <f>_xll.qlIndexFixing($AZ$1,AU310,TRUE,Trigger)</f>
        <v>3.4652399811075307E-4</v>
      </c>
    </row>
    <row r="311" spans="46:51" ht="11.25" customHeight="1" x14ac:dyDescent="0.25">
      <c r="AT311" s="55" t="s">
        <v>106</v>
      </c>
      <c r="AU311" s="56">
        <f>_xll.qlInterestRateIndexFixingDate(IborIndex&amp;Tenor,AV311,Trigger)</f>
        <v>42573</v>
      </c>
      <c r="AV311" s="56">
        <f>_xll.qlCalendarAdvance(Calendar,AV310,AT311,"f",,Trigger)</f>
        <v>42577</v>
      </c>
      <c r="AW311" s="56">
        <f>_xll.qlInterestRateIndexMaturity(IborIndex&amp;Tenor,AV311,Trigger)</f>
        <v>42669</v>
      </c>
      <c r="AX311" s="102" t="e">
        <f>_xll.qlIndexFixing($Z$5,AU311,TRUE,Trigger)</f>
        <v>#VALUE!</v>
      </c>
      <c r="AY311" s="102">
        <f>_xll.qlIndexFixing($AZ$1,AU311,TRUE,Trigger)</f>
        <v>3.4977129604217501E-4</v>
      </c>
    </row>
    <row r="312" spans="46:51" ht="11.25" customHeight="1" x14ac:dyDescent="0.25">
      <c r="AT312" s="55" t="s">
        <v>106</v>
      </c>
      <c r="AU312" s="56">
        <f>_xll.qlInterestRateIndexFixingDate(IborIndex&amp;Tenor,AV312,Trigger)</f>
        <v>42576</v>
      </c>
      <c r="AV312" s="56">
        <f>_xll.qlCalendarAdvance(Calendar,AV311,AT312,"f",,Trigger)</f>
        <v>42578</v>
      </c>
      <c r="AW312" s="56">
        <f>_xll.qlInterestRateIndexMaturity(IborIndex&amp;Tenor,AV312,Trigger)</f>
        <v>42670</v>
      </c>
      <c r="AX312" s="102" t="e">
        <f>_xll.qlIndexFixing($Z$5,AU312,TRUE,Trigger)</f>
        <v>#VALUE!</v>
      </c>
      <c r="AY312" s="102">
        <f>_xll.qlIndexFixing($AZ$1,AU312,TRUE,Trigger)</f>
        <v>3.5302283870338206E-4</v>
      </c>
    </row>
    <row r="313" spans="46:51" ht="11.25" customHeight="1" x14ac:dyDescent="0.25">
      <c r="AT313" s="55" t="s">
        <v>106</v>
      </c>
      <c r="AU313" s="56">
        <f>_xll.qlInterestRateIndexFixingDate(IborIndex&amp;Tenor,AV313,Trigger)</f>
        <v>42577</v>
      </c>
      <c r="AV313" s="56">
        <f>_xll.qlCalendarAdvance(Calendar,AV312,AT313,"f",,Trigger)</f>
        <v>42579</v>
      </c>
      <c r="AW313" s="56">
        <f>_xll.qlInterestRateIndexMaturity(IborIndex&amp;Tenor,AV313,Trigger)</f>
        <v>42671</v>
      </c>
      <c r="AX313" s="102" t="e">
        <f>_xll.qlIndexFixing($Z$5,AU313,TRUE,Trigger)</f>
        <v>#VALUE!</v>
      </c>
      <c r="AY313" s="102">
        <f>_xll.qlIndexFixing($AZ$1,AU313,TRUE,Trigger)</f>
        <v>3.5627816299611879E-4</v>
      </c>
    </row>
    <row r="314" spans="46:51" ht="11.25" customHeight="1" x14ac:dyDescent="0.25">
      <c r="AT314" s="55" t="s">
        <v>106</v>
      </c>
      <c r="AU314" s="56">
        <f>_xll.qlInterestRateIndexFixingDate(IborIndex&amp;Tenor,AV314,Trigger)</f>
        <v>42578</v>
      </c>
      <c r="AV314" s="56">
        <f>_xll.qlCalendarAdvance(Calendar,AV313,AT314,"f",,Trigger)</f>
        <v>42580</v>
      </c>
      <c r="AW314" s="56">
        <f>_xll.qlInterestRateIndexMaturity(IborIndex&amp;Tenor,AV314,Trigger)</f>
        <v>42674</v>
      </c>
      <c r="AX314" s="102" t="e">
        <f>_xll.qlIndexFixing($Z$5,AU314,TRUE,Trigger)</f>
        <v>#VALUE!</v>
      </c>
      <c r="AY314" s="102">
        <f>_xll.qlIndexFixing($AZ$1,AU314,TRUE,Trigger)</f>
        <v>3.6285233791069209E-4</v>
      </c>
    </row>
    <row r="315" spans="46:51" ht="11.25" customHeight="1" x14ac:dyDescent="0.25">
      <c r="AT315" s="55" t="s">
        <v>106</v>
      </c>
      <c r="AU315" s="56">
        <f>_xll.qlInterestRateIndexFixingDate(IborIndex&amp;Tenor,AV315,Trigger)</f>
        <v>42579</v>
      </c>
      <c r="AV315" s="56">
        <f>_xll.qlCalendarAdvance(Calendar,AV314,AT315,"f",,Trigger)</f>
        <v>42583</v>
      </c>
      <c r="AW315" s="56">
        <f>_xll.qlInterestRateIndexMaturity(IborIndex&amp;Tenor,AV315,Trigger)</f>
        <v>42675</v>
      </c>
      <c r="AX315" s="102" t="e">
        <f>_xll.qlIndexFixing($Z$5,AU315,TRUE,Trigger)</f>
        <v>#VALUE!</v>
      </c>
      <c r="AY315" s="102">
        <f>_xll.qlIndexFixing($AZ$1,AU315,TRUE,Trigger)</f>
        <v>3.6932789271816173E-4</v>
      </c>
    </row>
    <row r="316" spans="46:51" ht="11.25" customHeight="1" x14ac:dyDescent="0.25">
      <c r="AT316" s="55" t="s">
        <v>106</v>
      </c>
      <c r="AU316" s="56">
        <f>_xll.qlInterestRateIndexFixingDate(IborIndex&amp;Tenor,AV316,Trigger)</f>
        <v>42580</v>
      </c>
      <c r="AV316" s="56">
        <f>_xll.qlCalendarAdvance(Calendar,AV315,AT316,"f",,Trigger)</f>
        <v>42584</v>
      </c>
      <c r="AW316" s="56">
        <f>_xll.qlInterestRateIndexMaturity(IborIndex&amp;Tenor,AV316,Trigger)</f>
        <v>42676</v>
      </c>
      <c r="AX316" s="102" t="e">
        <f>_xll.qlIndexFixing($Z$5,AU316,TRUE,Trigger)</f>
        <v>#VALUE!</v>
      </c>
      <c r="AY316" s="102">
        <f>_xll.qlIndexFixing($AZ$1,AU316,TRUE,Trigger)</f>
        <v>3.7259505691995159E-4</v>
      </c>
    </row>
    <row r="317" spans="46:51" ht="11.25" customHeight="1" x14ac:dyDescent="0.25">
      <c r="AT317" s="55" t="s">
        <v>106</v>
      </c>
      <c r="AU317" s="56">
        <f>_xll.qlInterestRateIndexFixingDate(IborIndex&amp;Tenor,AV317,Trigger)</f>
        <v>42583</v>
      </c>
      <c r="AV317" s="56">
        <f>_xll.qlCalendarAdvance(Calendar,AV316,AT317,"f",,Trigger)</f>
        <v>42585</v>
      </c>
      <c r="AW317" s="56">
        <f>_xll.qlInterestRateIndexMaturity(IborIndex&amp;Tenor,AV317,Trigger)</f>
        <v>42677</v>
      </c>
      <c r="AX317" s="102" t="e">
        <f>_xll.qlIndexFixing($Z$5,AU317,TRUE,Trigger)</f>
        <v>#VALUE!</v>
      </c>
      <c r="AY317" s="102">
        <f>_xll.qlIndexFixing($AZ$1,AU317,TRUE,Trigger)</f>
        <v>3.7586315111260842E-4</v>
      </c>
    </row>
    <row r="318" spans="46:51" ht="11.25" customHeight="1" x14ac:dyDescent="0.25">
      <c r="AT318" s="55" t="s">
        <v>106</v>
      </c>
      <c r="AU318" s="56">
        <f>_xll.qlInterestRateIndexFixingDate(IborIndex&amp;Tenor,AV318,Trigger)</f>
        <v>42584</v>
      </c>
      <c r="AV318" s="56">
        <f>_xll.qlCalendarAdvance(Calendar,AV317,AT318,"f",,Trigger)</f>
        <v>42586</v>
      </c>
      <c r="AW318" s="56">
        <f>_xll.qlInterestRateIndexMaturity(IborIndex&amp;Tenor,AV318,Trigger)</f>
        <v>42678</v>
      </c>
      <c r="AX318" s="102" t="e">
        <f>_xll.qlIndexFixing($Z$5,AU318,TRUE,Trigger)</f>
        <v>#VALUE!</v>
      </c>
      <c r="AY318" s="102">
        <f>_xll.qlIndexFixing($AZ$1,AU318,TRUE,Trigger)</f>
        <v>3.7913168784605182E-4</v>
      </c>
    </row>
    <row r="319" spans="46:51" ht="11.25" customHeight="1" x14ac:dyDescent="0.25">
      <c r="AT319" s="55" t="s">
        <v>106</v>
      </c>
      <c r="AU319" s="56">
        <f>_xll.qlInterestRateIndexFixingDate(IborIndex&amp;Tenor,AV319,Trigger)</f>
        <v>42585</v>
      </c>
      <c r="AV319" s="56">
        <f>_xll.qlCalendarAdvance(Calendar,AV318,AT319,"f",,Trigger)</f>
        <v>42587</v>
      </c>
      <c r="AW319" s="56">
        <f>_xll.qlInterestRateIndexMaturity(IborIndex&amp;Tenor,AV319,Trigger)</f>
        <v>42681</v>
      </c>
      <c r="AX319" s="102" t="e">
        <f>_xll.qlIndexFixing($Z$5,AU319,TRUE,Trigger)</f>
        <v>#VALUE!</v>
      </c>
      <c r="AY319" s="102">
        <f>_xll.qlIndexFixing($AZ$1,AU319,TRUE,Trigger)</f>
        <v>3.8564684981678738E-4</v>
      </c>
    </row>
    <row r="320" spans="46:51" ht="11.25" customHeight="1" x14ac:dyDescent="0.25">
      <c r="AT320" s="55" t="s">
        <v>106</v>
      </c>
      <c r="AU320" s="56">
        <f>_xll.qlInterestRateIndexFixingDate(IborIndex&amp;Tenor,AV320,Trigger)</f>
        <v>42586</v>
      </c>
      <c r="AV320" s="56">
        <f>_xll.qlCalendarAdvance(Calendar,AV319,AT320,"f",,Trigger)</f>
        <v>42590</v>
      </c>
      <c r="AW320" s="56">
        <f>_xll.qlInterestRateIndexMaturity(IborIndex&amp;Tenor,AV320,Trigger)</f>
        <v>42682</v>
      </c>
      <c r="AX320" s="102" t="e">
        <f>_xll.qlIndexFixing($Z$5,AU320,TRUE,Trigger)</f>
        <v>#VALUE!</v>
      </c>
      <c r="AY320" s="102">
        <f>_xll.qlIndexFixing($AZ$1,AU320,TRUE,Trigger)</f>
        <v>3.9220038953730778E-4</v>
      </c>
    </row>
    <row r="321" spans="46:51" ht="11.25" customHeight="1" x14ac:dyDescent="0.25">
      <c r="AT321" s="55" t="s">
        <v>106</v>
      </c>
      <c r="AU321" s="56">
        <f>_xll.qlInterestRateIndexFixingDate(IborIndex&amp;Tenor,AV321,Trigger)</f>
        <v>42587</v>
      </c>
      <c r="AV321" s="56">
        <f>_xll.qlCalendarAdvance(Calendar,AV320,AT321,"f",,Trigger)</f>
        <v>42591</v>
      </c>
      <c r="AW321" s="56">
        <f>_xll.qlInterestRateIndexMaturity(IborIndex&amp;Tenor,AV321,Trigger)</f>
        <v>42683</v>
      </c>
      <c r="AX321" s="102" t="e">
        <f>_xll.qlIndexFixing($Z$5,AU321,TRUE,Trigger)</f>
        <v>#VALUE!</v>
      </c>
      <c r="AY321" s="102">
        <f>_xll.qlIndexFixing($AZ$1,AU321,TRUE,Trigger)</f>
        <v>3.9546370554689801E-4</v>
      </c>
    </row>
    <row r="322" spans="46:51" ht="11.25" customHeight="1" x14ac:dyDescent="0.25">
      <c r="AT322" s="55" t="s">
        <v>106</v>
      </c>
      <c r="AU322" s="56">
        <f>_xll.qlInterestRateIndexFixingDate(IborIndex&amp;Tenor,AV322,Trigger)</f>
        <v>42590</v>
      </c>
      <c r="AV322" s="56">
        <f>_xll.qlCalendarAdvance(Calendar,AV321,AT322,"f",,Trigger)</f>
        <v>42592</v>
      </c>
      <c r="AW322" s="56">
        <f>_xll.qlInterestRateIndexMaturity(IborIndex&amp;Tenor,AV322,Trigger)</f>
        <v>42684</v>
      </c>
      <c r="AX322" s="102" t="e">
        <f>_xll.qlIndexFixing($Z$5,AU322,TRUE,Trigger)</f>
        <v>#VALUE!</v>
      </c>
      <c r="AY322" s="102">
        <f>_xll.qlIndexFixing($AZ$1,AU322,TRUE,Trigger)</f>
        <v>3.9872446638128633E-4</v>
      </c>
    </row>
    <row r="323" spans="46:51" ht="11.25" customHeight="1" x14ac:dyDescent="0.25">
      <c r="AT323" s="55" t="s">
        <v>106</v>
      </c>
      <c r="AU323" s="56">
        <f>_xll.qlInterestRateIndexFixingDate(IborIndex&amp;Tenor,AV323,Trigger)</f>
        <v>42591</v>
      </c>
      <c r="AV323" s="56">
        <f>_xll.qlCalendarAdvance(Calendar,AV322,AT323,"f",,Trigger)</f>
        <v>42593</v>
      </c>
      <c r="AW323" s="56">
        <f>_xll.qlInterestRateIndexMaturity(IborIndex&amp;Tenor,AV323,Trigger)</f>
        <v>42685</v>
      </c>
      <c r="AX323" s="102" t="e">
        <f>_xll.qlIndexFixing($Z$5,AU323,TRUE,Trigger)</f>
        <v>#VALUE!</v>
      </c>
      <c r="AY323" s="102">
        <f>_xll.qlIndexFixing($AZ$1,AU323,TRUE,Trigger)</f>
        <v>4.0198216024204311E-4</v>
      </c>
    </row>
    <row r="324" spans="46:51" ht="11.25" customHeight="1" x14ac:dyDescent="0.25">
      <c r="AT324" s="55" t="s">
        <v>106</v>
      </c>
      <c r="AU324" s="56">
        <f>_xll.qlInterestRateIndexFixingDate(IborIndex&amp;Tenor,AV324,Trigger)</f>
        <v>42592</v>
      </c>
      <c r="AV324" s="56">
        <f>_xll.qlCalendarAdvance(Calendar,AV323,AT324,"f",,Trigger)</f>
        <v>42594</v>
      </c>
      <c r="AW324" s="56">
        <f>_xll.qlInterestRateIndexMaturity(IborIndex&amp;Tenor,AV324,Trigger)</f>
        <v>42688</v>
      </c>
      <c r="AX324" s="102" t="e">
        <f>_xll.qlIndexFixing($Z$5,AU324,TRUE,Trigger)</f>
        <v>#VALUE!</v>
      </c>
      <c r="AY324" s="102">
        <f>_xll.qlIndexFixing($AZ$1,AU324,TRUE,Trigger)</f>
        <v>4.083885152382475E-4</v>
      </c>
    </row>
    <row r="325" spans="46:51" ht="11.25" customHeight="1" x14ac:dyDescent="0.25">
      <c r="AT325" s="55" t="s">
        <v>106</v>
      </c>
      <c r="AU325" s="56">
        <f>_xll.qlInterestRateIndexFixingDate(IborIndex&amp;Tenor,AV325,Trigger)</f>
        <v>42593</v>
      </c>
      <c r="AV325" s="56">
        <f>_xll.qlCalendarAdvance(Calendar,AV324,AT325,"f",,Trigger)</f>
        <v>42597</v>
      </c>
      <c r="AW325" s="56">
        <f>_xll.qlInterestRateIndexMaturity(IborIndex&amp;Tenor,AV325,Trigger)</f>
        <v>42689</v>
      </c>
      <c r="AX325" s="102" t="e">
        <f>_xll.qlIndexFixing($Z$5,AU325,TRUE,Trigger)</f>
        <v>#VALUE!</v>
      </c>
      <c r="AY325" s="102">
        <f>_xll.qlIndexFixing($AZ$1,AU325,TRUE,Trigger)</f>
        <v>4.1497190836613669E-4</v>
      </c>
    </row>
    <row r="326" spans="46:51" ht="11.25" customHeight="1" x14ac:dyDescent="0.25">
      <c r="AT326" s="55" t="s">
        <v>106</v>
      </c>
      <c r="AU326" s="56">
        <f>_xll.qlInterestRateIndexFixingDate(IborIndex&amp;Tenor,AV326,Trigger)</f>
        <v>42594</v>
      </c>
      <c r="AV326" s="56">
        <f>_xll.qlCalendarAdvance(Calendar,AV325,AT326,"f",,Trigger)</f>
        <v>42598</v>
      </c>
      <c r="AW326" s="56">
        <f>_xll.qlInterestRateIndexMaturity(IborIndex&amp;Tenor,AV326,Trigger)</f>
        <v>42690</v>
      </c>
      <c r="AX326" s="102" t="e">
        <f>_xll.qlIndexFixing($Z$5,AU326,TRUE,Trigger)</f>
        <v>#VALUE!</v>
      </c>
      <c r="AY326" s="102">
        <f>_xll.qlIndexFixing($AZ$1,AU326,TRUE,Trigger)</f>
        <v>4.1820646873090502E-4</v>
      </c>
    </row>
    <row r="327" spans="46:51" ht="11.25" customHeight="1" x14ac:dyDescent="0.25">
      <c r="AT327" s="55" t="s">
        <v>106</v>
      </c>
      <c r="AU327" s="56">
        <f>_xll.qlInterestRateIndexFixingDate(IborIndex&amp;Tenor,AV327,Trigger)</f>
        <v>42597</v>
      </c>
      <c r="AV327" s="56">
        <f>_xll.qlCalendarAdvance(Calendar,AV326,AT327,"f",,Trigger)</f>
        <v>42599</v>
      </c>
      <c r="AW327" s="56">
        <f>_xll.qlInterestRateIndexMaturity(IborIndex&amp;Tenor,AV327,Trigger)</f>
        <v>42691</v>
      </c>
      <c r="AX327" s="102" t="e">
        <f>_xll.qlIndexFixing($Z$5,AU327,TRUE,Trigger)</f>
        <v>#VALUE!</v>
      </c>
      <c r="AY327" s="102">
        <f>_xll.qlIndexFixing($AZ$1,AU327,TRUE,Trigger)</f>
        <v>4.2143481831943228E-4</v>
      </c>
    </row>
    <row r="328" spans="46:51" ht="11.25" customHeight="1" x14ac:dyDescent="0.25">
      <c r="AT328" s="55" t="s">
        <v>106</v>
      </c>
      <c r="AU328" s="56">
        <f>_xll.qlInterestRateIndexFixingDate(IborIndex&amp;Tenor,AV328,Trigger)</f>
        <v>42598</v>
      </c>
      <c r="AV328" s="56">
        <f>_xll.qlCalendarAdvance(Calendar,AV327,AT328,"f",,Trigger)</f>
        <v>42600</v>
      </c>
      <c r="AW328" s="56">
        <f>_xll.qlInterestRateIndexMaturity(IborIndex&amp;Tenor,AV328,Trigger)</f>
        <v>42692</v>
      </c>
      <c r="AX328" s="102" t="e">
        <f>_xll.qlIndexFixing($Z$5,AU328,TRUE,Trigger)</f>
        <v>#VALUE!</v>
      </c>
      <c r="AY328" s="102">
        <f>_xll.qlIndexFixing($AZ$1,AU328,TRUE,Trigger)</f>
        <v>4.2465642099275914E-4</v>
      </c>
    </row>
    <row r="329" spans="46:51" ht="11.25" customHeight="1" x14ac:dyDescent="0.25">
      <c r="AT329" s="55" t="s">
        <v>106</v>
      </c>
      <c r="AU329" s="56">
        <f>_xll.qlInterestRateIndexFixingDate(IborIndex&amp;Tenor,AV329,Trigger)</f>
        <v>42599</v>
      </c>
      <c r="AV329" s="56">
        <f>_xll.qlCalendarAdvance(Calendar,AV328,AT329,"f",,Trigger)</f>
        <v>42601</v>
      </c>
      <c r="AW329" s="56">
        <f>_xll.qlInterestRateIndexMaturity(IborIndex&amp;Tenor,AV329,Trigger)</f>
        <v>42695</v>
      </c>
      <c r="AX329" s="102" t="e">
        <f>_xll.qlIndexFixing($Z$5,AU329,TRUE,Trigger)</f>
        <v>#VALUE!</v>
      </c>
      <c r="AY329" s="102">
        <f>_xll.qlIndexFixing($AZ$1,AU329,TRUE,Trigger)</f>
        <v>4.3090513750538325E-4</v>
      </c>
    </row>
    <row r="330" spans="46:51" ht="11.25" customHeight="1" x14ac:dyDescent="0.25">
      <c r="AT330" s="55" t="s">
        <v>106</v>
      </c>
      <c r="AU330" s="56">
        <f>_xll.qlInterestRateIndexFixingDate(IborIndex&amp;Tenor,AV330,Trigger)</f>
        <v>42600</v>
      </c>
      <c r="AV330" s="56">
        <f>_xll.qlCalendarAdvance(Calendar,AV329,AT330,"f",,Trigger)</f>
        <v>42604</v>
      </c>
      <c r="AW330" s="56">
        <f>_xll.qlInterestRateIndexMaturity(IborIndex&amp;Tenor,AV330,Trigger)</f>
        <v>42696</v>
      </c>
      <c r="AX330" s="102" t="e">
        <f>_xll.qlIndexFixing($Z$5,AU330,TRUE,Trigger)</f>
        <v>#VALUE!</v>
      </c>
      <c r="AY330" s="102">
        <f>_xll.qlIndexFixing($AZ$1,AU330,TRUE,Trigger)</f>
        <v>4.3746451797229162E-4</v>
      </c>
    </row>
    <row r="331" spans="46:51" ht="11.25" customHeight="1" x14ac:dyDescent="0.25">
      <c r="AT331" s="55" t="s">
        <v>106</v>
      </c>
      <c r="AU331" s="56">
        <f>_xll.qlInterestRateIndexFixingDate(IborIndex&amp;Tenor,AV331,Trigger)</f>
        <v>42601</v>
      </c>
      <c r="AV331" s="56">
        <f>_xll.qlCalendarAdvance(Calendar,AV330,AT331,"f",,Trigger)</f>
        <v>42605</v>
      </c>
      <c r="AW331" s="56">
        <f>_xll.qlInterestRateIndexMaturity(IborIndex&amp;Tenor,AV331,Trigger)</f>
        <v>42697</v>
      </c>
      <c r="AX331" s="102" t="e">
        <f>_xll.qlIndexFixing($Z$5,AU331,TRUE,Trigger)</f>
        <v>#VALUE!</v>
      </c>
      <c r="AY331" s="102">
        <f>_xll.qlIndexFixing($AZ$1,AU331,TRUE,Trigger)</f>
        <v>4.4064422221393781E-4</v>
      </c>
    </row>
    <row r="332" spans="46:51" ht="11.25" customHeight="1" x14ac:dyDescent="0.25">
      <c r="AT332" s="55" t="s">
        <v>106</v>
      </c>
      <c r="AU332" s="56">
        <f>_xll.qlInterestRateIndexFixingDate(IborIndex&amp;Tenor,AV332,Trigger)</f>
        <v>42604</v>
      </c>
      <c r="AV332" s="56">
        <f>_xll.qlCalendarAdvance(Calendar,AV331,AT332,"f",,Trigger)</f>
        <v>42606</v>
      </c>
      <c r="AW332" s="56">
        <f>_xll.qlInterestRateIndexMaturity(IborIndex&amp;Tenor,AV332,Trigger)</f>
        <v>42698</v>
      </c>
      <c r="AX332" s="102" t="e">
        <f>_xll.qlIndexFixing($Z$5,AU332,TRUE,Trigger)</f>
        <v>#VALUE!</v>
      </c>
      <c r="AY332" s="102">
        <f>_xll.qlIndexFixing($AZ$1,AU332,TRUE,Trigger)</f>
        <v>4.4381388965028404E-4</v>
      </c>
    </row>
    <row r="333" spans="46:51" ht="11.25" customHeight="1" x14ac:dyDescent="0.25">
      <c r="AT333" s="55" t="s">
        <v>106</v>
      </c>
      <c r="AU333" s="56">
        <f>_xll.qlInterestRateIndexFixingDate(IborIndex&amp;Tenor,AV333,Trigger)</f>
        <v>42605</v>
      </c>
      <c r="AV333" s="56">
        <f>_xll.qlCalendarAdvance(Calendar,AV332,AT333,"f",,Trigger)</f>
        <v>42607</v>
      </c>
      <c r="AW333" s="56">
        <f>_xll.qlInterestRateIndexMaturity(IborIndex&amp;Tenor,AV333,Trigger)</f>
        <v>42699</v>
      </c>
      <c r="AX333" s="102" t="e">
        <f>_xll.qlIndexFixing($Z$5,AU333,TRUE,Trigger)</f>
        <v>#VALUE!</v>
      </c>
      <c r="AY333" s="102">
        <f>_xll.qlIndexFixing($AZ$1,AU333,TRUE,Trigger)</f>
        <v>4.4697295979575938E-4</v>
      </c>
    </row>
    <row r="334" spans="46:51" ht="11.25" customHeight="1" x14ac:dyDescent="0.25">
      <c r="AT334" s="55" t="s">
        <v>106</v>
      </c>
      <c r="AU334" s="56">
        <f>_xll.qlInterestRateIndexFixingDate(IborIndex&amp;Tenor,AV334,Trigger)</f>
        <v>42606</v>
      </c>
      <c r="AV334" s="56">
        <f>_xll.qlCalendarAdvance(Calendar,AV333,AT334,"f",,Trigger)</f>
        <v>42608</v>
      </c>
      <c r="AW334" s="56">
        <f>_xll.qlInterestRateIndexMaturity(IborIndex&amp;Tenor,AV334,Trigger)</f>
        <v>42702</v>
      </c>
      <c r="AX334" s="102" t="e">
        <f>_xll.qlIndexFixing($Z$5,AU334,TRUE,Trigger)</f>
        <v>#VALUE!</v>
      </c>
      <c r="AY334" s="102">
        <f>_xll.qlIndexFixing($AZ$1,AU334,TRUE,Trigger)</f>
        <v>4.5301634638115064E-4</v>
      </c>
    </row>
    <row r="335" spans="46:51" ht="11.25" customHeight="1" x14ac:dyDescent="0.25">
      <c r="AT335" s="55" t="s">
        <v>106</v>
      </c>
      <c r="AU335" s="56">
        <f>_xll.qlInterestRateIndexFixingDate(IborIndex&amp;Tenor,AV335,Trigger)</f>
        <v>42607</v>
      </c>
      <c r="AV335" s="56">
        <f>_xll.qlCalendarAdvance(Calendar,AV334,AT335,"f",,Trigger)</f>
        <v>42611</v>
      </c>
      <c r="AW335" s="56">
        <f>_xll.qlInterestRateIndexMaturity(IborIndex&amp;Tenor,AV335,Trigger)</f>
        <v>42703</v>
      </c>
      <c r="AX335" s="102" t="e">
        <f>_xll.qlIndexFixing($Z$5,AU335,TRUE,Trigger)</f>
        <v>#VALUE!</v>
      </c>
      <c r="AY335" s="102">
        <f>_xll.qlIndexFixing($AZ$1,AU335,TRUE,Trigger)</f>
        <v>4.5949193592715974E-4</v>
      </c>
    </row>
    <row r="336" spans="46:51" ht="11.25" customHeight="1" x14ac:dyDescent="0.25">
      <c r="AT336" s="55" t="s">
        <v>106</v>
      </c>
      <c r="AU336" s="56">
        <f>_xll.qlInterestRateIndexFixingDate(IborIndex&amp;Tenor,AV336,Trigger)</f>
        <v>42608</v>
      </c>
      <c r="AV336" s="56">
        <f>_xll.qlCalendarAdvance(Calendar,AV335,AT336,"f",,Trigger)</f>
        <v>42612</v>
      </c>
      <c r="AW336" s="56">
        <f>_xll.qlInterestRateIndexMaturity(IborIndex&amp;Tenor,AV336,Trigger)</f>
        <v>42704</v>
      </c>
      <c r="AX336" s="102" t="e">
        <f>_xll.qlIndexFixing($Z$5,AU336,TRUE,Trigger)</f>
        <v>#VALUE!</v>
      </c>
      <c r="AY336" s="102">
        <f>_xll.qlIndexFixing($AZ$1,AU336,TRUE,Trigger)</f>
        <v>4.6258949053649186E-4</v>
      </c>
    </row>
    <row r="337" spans="46:51" ht="11.25" customHeight="1" x14ac:dyDescent="0.25">
      <c r="AT337" s="55" t="s">
        <v>106</v>
      </c>
      <c r="AU337" s="56">
        <f>_xll.qlInterestRateIndexFixingDate(IborIndex&amp;Tenor,AV337,Trigger)</f>
        <v>42611</v>
      </c>
      <c r="AV337" s="56">
        <f>_xll.qlCalendarAdvance(Calendar,AV336,AT337,"f",,Trigger)</f>
        <v>42613</v>
      </c>
      <c r="AW337" s="56">
        <f>_xll.qlInterestRateIndexMaturity(IborIndex&amp;Tenor,AV337,Trigger)</f>
        <v>42704</v>
      </c>
      <c r="AX337" s="102" t="e">
        <f>_xll.qlIndexFixing($Z$5,AU337,TRUE,Trigger)</f>
        <v>#VALUE!</v>
      </c>
      <c r="AY337" s="102">
        <f>_xll.qlIndexFixing($AZ$1,AU337,TRUE,Trigger)</f>
        <v>4.6426795439739622E-4</v>
      </c>
    </row>
    <row r="338" spans="46:51" ht="11.25" customHeight="1" x14ac:dyDescent="0.25">
      <c r="AT338" s="55" t="s">
        <v>106</v>
      </c>
      <c r="AU338" s="56">
        <f>_xll.qlInterestRateIndexFixingDate(IborIndex&amp;Tenor,AV338,Trigger)</f>
        <v>42612</v>
      </c>
      <c r="AV338" s="56">
        <f>_xll.qlCalendarAdvance(Calendar,AV337,AT338,"f",,Trigger)</f>
        <v>42614</v>
      </c>
      <c r="AW338" s="56">
        <f>_xll.qlInterestRateIndexMaturity(IborIndex&amp;Tenor,AV338,Trigger)</f>
        <v>42705</v>
      </c>
      <c r="AX338" s="102" t="e">
        <f>_xll.qlIndexFixing($Z$5,AU338,TRUE,Trigger)</f>
        <v>#VALUE!</v>
      </c>
      <c r="AY338" s="102">
        <f>_xll.qlIndexFixing($AZ$1,AU338,TRUE,Trigger)</f>
        <v>4.6734833774271896E-4</v>
      </c>
    </row>
    <row r="339" spans="46:51" ht="11.25" customHeight="1" x14ac:dyDescent="0.25">
      <c r="AT339" s="55" t="s">
        <v>106</v>
      </c>
      <c r="AU339" s="56">
        <f>_xll.qlInterestRateIndexFixingDate(IborIndex&amp;Tenor,AV339,Trigger)</f>
        <v>42613</v>
      </c>
      <c r="AV339" s="56">
        <f>_xll.qlCalendarAdvance(Calendar,AV338,AT339,"f",,Trigger)</f>
        <v>42615</v>
      </c>
      <c r="AW339" s="56">
        <f>_xll.qlInterestRateIndexMaturity(IborIndex&amp;Tenor,AV339,Trigger)</f>
        <v>42706</v>
      </c>
      <c r="AX339" s="102" t="e">
        <f>_xll.qlIndexFixing($Z$5,AU339,TRUE,Trigger)</f>
        <v>#VALUE!</v>
      </c>
      <c r="AY339" s="102">
        <f>_xll.qlIndexFixing($AZ$1,AU339,TRUE,Trigger)</f>
        <v>4.7041368286594552E-4</v>
      </c>
    </row>
    <row r="340" spans="46:51" ht="11.25" customHeight="1" x14ac:dyDescent="0.25">
      <c r="AT340" s="55" t="s">
        <v>106</v>
      </c>
      <c r="AU340" s="56">
        <f>_xll.qlInterestRateIndexFixingDate(IborIndex&amp;Tenor,AV340,Trigger)</f>
        <v>42614</v>
      </c>
      <c r="AV340" s="56">
        <f>_xll.qlCalendarAdvance(Calendar,AV339,AT340,"f",,Trigger)</f>
        <v>42618</v>
      </c>
      <c r="AW340" s="56">
        <f>_xll.qlInterestRateIndexMaturity(IborIndex&amp;Tenor,AV340,Trigger)</f>
        <v>42709</v>
      </c>
      <c r="AX340" s="102" t="e">
        <f>_xll.qlIndexFixing($Z$5,AU340,TRUE,Trigger)</f>
        <v>#VALUE!</v>
      </c>
      <c r="AY340" s="102">
        <f>_xll.qlIndexFixing($AZ$1,AU340,TRUE,Trigger)</f>
        <v>4.7951351176250763E-4</v>
      </c>
    </row>
    <row r="341" spans="46:51" ht="11.25" customHeight="1" x14ac:dyDescent="0.25">
      <c r="AT341" s="55" t="s">
        <v>106</v>
      </c>
      <c r="AU341" s="56">
        <f>_xll.qlInterestRateIndexFixingDate(IborIndex&amp;Tenor,AV341,Trigger)</f>
        <v>42615</v>
      </c>
      <c r="AV341" s="56">
        <f>_xll.qlCalendarAdvance(Calendar,AV340,AT341,"f",,Trigger)</f>
        <v>42619</v>
      </c>
      <c r="AW341" s="56">
        <f>_xll.qlInterestRateIndexMaturity(IborIndex&amp;Tenor,AV341,Trigger)</f>
        <v>42710</v>
      </c>
      <c r="AX341" s="102" t="e">
        <f>_xll.qlIndexFixing($Z$5,AU341,TRUE,Trigger)</f>
        <v>#VALUE!</v>
      </c>
      <c r="AY341" s="102">
        <f>_xll.qlIndexFixing($AZ$1,AU341,TRUE,Trigger)</f>
        <v>4.8251270927614665E-4</v>
      </c>
    </row>
    <row r="342" spans="46:51" ht="11.25" customHeight="1" x14ac:dyDescent="0.25">
      <c r="AT342" s="55" t="s">
        <v>106</v>
      </c>
      <c r="AU342" s="56">
        <f>_xll.qlInterestRateIndexFixingDate(IborIndex&amp;Tenor,AV342,Trigger)</f>
        <v>42618</v>
      </c>
      <c r="AV342" s="56">
        <f>_xll.qlCalendarAdvance(Calendar,AV341,AT342,"f",,Trigger)</f>
        <v>42620</v>
      </c>
      <c r="AW342" s="56">
        <f>_xll.qlInterestRateIndexMaturity(IborIndex&amp;Tenor,AV342,Trigger)</f>
        <v>42711</v>
      </c>
      <c r="AX342" s="102" t="e">
        <f>_xll.qlIndexFixing($Z$5,AU342,TRUE,Trigger)</f>
        <v>#VALUE!</v>
      </c>
      <c r="AY342" s="102">
        <f>_xll.qlIndexFixing($AZ$1,AU342,TRUE,Trigger)</f>
        <v>4.854938536255474E-4</v>
      </c>
    </row>
    <row r="343" spans="46:51" ht="11.25" customHeight="1" x14ac:dyDescent="0.25">
      <c r="AT343" s="55" t="s">
        <v>106</v>
      </c>
      <c r="AU343" s="56">
        <f>_xll.qlInterestRateIndexFixingDate(IborIndex&amp;Tenor,AV343,Trigger)</f>
        <v>42619</v>
      </c>
      <c r="AV343" s="56">
        <f>_xll.qlCalendarAdvance(Calendar,AV342,AT343,"f",,Trigger)</f>
        <v>42621</v>
      </c>
      <c r="AW343" s="56">
        <f>_xll.qlInterestRateIndexMaturity(IborIndex&amp;Tenor,AV343,Trigger)</f>
        <v>42712</v>
      </c>
      <c r="AX343" s="102" t="e">
        <f>_xll.qlIndexFixing($Z$5,AU343,TRUE,Trigger)</f>
        <v>#VALUE!</v>
      </c>
      <c r="AY343" s="102">
        <f>_xll.qlIndexFixing($AZ$1,AU343,TRUE,Trigger)</f>
        <v>4.8845633127511396E-4</v>
      </c>
    </row>
    <row r="344" spans="46:51" ht="11.25" customHeight="1" x14ac:dyDescent="0.25">
      <c r="AT344" s="55" t="s">
        <v>106</v>
      </c>
      <c r="AU344" s="56">
        <f>_xll.qlInterestRateIndexFixingDate(IborIndex&amp;Tenor,AV344,Trigger)</f>
        <v>42620</v>
      </c>
      <c r="AV344" s="56">
        <f>_xll.qlCalendarAdvance(Calendar,AV343,AT344,"f",,Trigger)</f>
        <v>42622</v>
      </c>
      <c r="AW344" s="56">
        <f>_xll.qlInterestRateIndexMaturity(IborIndex&amp;Tenor,AV344,Trigger)</f>
        <v>42713</v>
      </c>
      <c r="AX344" s="102" t="e">
        <f>_xll.qlIndexFixing($Z$5,AU344,TRUE,Trigger)</f>
        <v>#VALUE!</v>
      </c>
      <c r="AY344" s="102">
        <f>_xll.qlIndexFixing($AZ$1,AU344,TRUE,Trigger)</f>
        <v>4.9139952517030698E-4</v>
      </c>
    </row>
    <row r="345" spans="46:51" ht="11.25" customHeight="1" x14ac:dyDescent="0.25">
      <c r="AT345" s="55" t="s">
        <v>106</v>
      </c>
      <c r="AU345" s="56">
        <f>_xll.qlInterestRateIndexFixingDate(IborIndex&amp;Tenor,AV345,Trigger)</f>
        <v>42621</v>
      </c>
      <c r="AV345" s="56">
        <f>_xll.qlCalendarAdvance(Calendar,AV344,AT345,"f",,Trigger)</f>
        <v>42625</v>
      </c>
      <c r="AW345" s="56">
        <f>_xll.qlInterestRateIndexMaturity(IborIndex&amp;Tenor,AV345,Trigger)</f>
        <v>42716</v>
      </c>
      <c r="AX345" s="102" t="e">
        <f>_xll.qlIndexFixing($Z$5,AU345,TRUE,Trigger)</f>
        <v>#VALUE!</v>
      </c>
      <c r="AY345" s="102">
        <f>_xll.qlIndexFixing($AZ$1,AU345,TRUE,Trigger)</f>
        <v>5.00107181051049E-4</v>
      </c>
    </row>
    <row r="346" spans="46:51" ht="11.25" customHeight="1" x14ac:dyDescent="0.25">
      <c r="AT346" s="55" t="s">
        <v>106</v>
      </c>
      <c r="AU346" s="56">
        <f>_xll.qlInterestRateIndexFixingDate(IborIndex&amp;Tenor,AV346,Trigger)</f>
        <v>42622</v>
      </c>
      <c r="AV346" s="56">
        <f>_xll.qlCalendarAdvance(Calendar,AV345,AT346,"f",,Trigger)</f>
        <v>42626</v>
      </c>
      <c r="AW346" s="56">
        <f>_xll.qlInterestRateIndexMaturity(IborIndex&amp;Tenor,AV346,Trigger)</f>
        <v>42717</v>
      </c>
      <c r="AX346" s="102" t="e">
        <f>_xll.qlIndexFixing($Z$5,AU346,TRUE,Trigger)</f>
        <v>#VALUE!</v>
      </c>
      <c r="AY346" s="102">
        <f>_xll.qlIndexFixing($AZ$1,AU346,TRUE,Trigger)</f>
        <v>5.0296699906773304E-4</v>
      </c>
    </row>
    <row r="347" spans="46:51" ht="11.25" customHeight="1" x14ac:dyDescent="0.25">
      <c r="AT347" s="55" t="s">
        <v>106</v>
      </c>
      <c r="AU347" s="56">
        <f>_xll.qlInterestRateIndexFixingDate(IborIndex&amp;Tenor,AV347,Trigger)</f>
        <v>42625</v>
      </c>
      <c r="AV347" s="56">
        <f>_xll.qlCalendarAdvance(Calendar,AV346,AT347,"f",,Trigger)</f>
        <v>42627</v>
      </c>
      <c r="AW347" s="56">
        <f>_xll.qlInterestRateIndexMaturity(IborIndex&amp;Tenor,AV347,Trigger)</f>
        <v>42718</v>
      </c>
      <c r="AX347" s="102" t="e">
        <f>_xll.qlIndexFixing($Z$5,AU347,TRUE,Trigger)</f>
        <v>#VALUE!</v>
      </c>
      <c r="AY347" s="102">
        <f>_xll.qlIndexFixing($AZ$1,AU347,TRUE,Trigger)</f>
        <v>5.0580439531887388E-4</v>
      </c>
    </row>
    <row r="348" spans="46:51" ht="11.25" customHeight="1" x14ac:dyDescent="0.25">
      <c r="AT348" s="55" t="s">
        <v>106</v>
      </c>
      <c r="AU348" s="56">
        <f>_xll.qlInterestRateIndexFixingDate(IborIndex&amp;Tenor,AV348,Trigger)</f>
        <v>42626</v>
      </c>
      <c r="AV348" s="56">
        <f>_xll.qlCalendarAdvance(Calendar,AV347,AT348,"f",,Trigger)</f>
        <v>42628</v>
      </c>
      <c r="AW348" s="56">
        <f>_xll.qlInterestRateIndexMaturity(IborIndex&amp;Tenor,AV348,Trigger)</f>
        <v>42719</v>
      </c>
      <c r="AX348" s="102" t="e">
        <f>_xll.qlIndexFixing($Z$5,AU348,TRUE,Trigger)</f>
        <v>#VALUE!</v>
      </c>
      <c r="AY348" s="102">
        <f>_xll.qlIndexFixing($AZ$1,AU348,TRUE,Trigger)</f>
        <v>5.0861873165296203E-4</v>
      </c>
    </row>
    <row r="349" spans="46:51" ht="11.25" customHeight="1" x14ac:dyDescent="0.25">
      <c r="AT349" s="55" t="s">
        <v>106</v>
      </c>
      <c r="AU349" s="56">
        <f>_xll.qlInterestRateIndexFixingDate(IborIndex&amp;Tenor,AV349,Trigger)</f>
        <v>42627</v>
      </c>
      <c r="AV349" s="56">
        <f>_xll.qlCalendarAdvance(Calendar,AV348,AT349,"f",,Trigger)</f>
        <v>42629</v>
      </c>
      <c r="AW349" s="56">
        <f>_xll.qlInterestRateIndexMaturity(IborIndex&amp;Tenor,AV349,Trigger)</f>
        <v>42720</v>
      </c>
      <c r="AX349" s="102" t="e">
        <f>_xll.qlIndexFixing($Z$5,AU349,TRUE,Trigger)</f>
        <v>#VALUE!</v>
      </c>
      <c r="AY349" s="102">
        <f>_xll.qlIndexFixing($AZ$1,AU349,TRUE,Trigger)</f>
        <v>5.1140943831037323E-4</v>
      </c>
    </row>
    <row r="350" spans="46:51" ht="11.25" customHeight="1" x14ac:dyDescent="0.25">
      <c r="AT350" s="55" t="s">
        <v>106</v>
      </c>
      <c r="AU350" s="56">
        <f>_xll.qlInterestRateIndexFixingDate(IborIndex&amp;Tenor,AV350,Trigger)</f>
        <v>42628</v>
      </c>
      <c r="AV350" s="56">
        <f>_xll.qlCalendarAdvance(Calendar,AV349,AT350,"f",,Trigger)</f>
        <v>42632</v>
      </c>
      <c r="AW350" s="56">
        <f>_xll.qlInterestRateIndexMaturity(IborIndex&amp;Tenor,AV350,Trigger)</f>
        <v>42723</v>
      </c>
      <c r="AX350" s="102" t="e">
        <f>_xll.qlIndexFixing($Z$5,AU350,TRUE,Trigger)</f>
        <v>#VALUE!</v>
      </c>
      <c r="AY350" s="102">
        <f>_xll.qlIndexFixing($AZ$1,AU350,TRUE,Trigger)</f>
        <v>5.1963722186638137E-4</v>
      </c>
    </row>
    <row r="351" spans="46:51" ht="11.25" customHeight="1" x14ac:dyDescent="0.25">
      <c r="AT351" s="55" t="s">
        <v>106</v>
      </c>
      <c r="AU351" s="56">
        <f>_xll.qlInterestRateIndexFixingDate(IborIndex&amp;Tenor,AV351,Trigger)</f>
        <v>42629</v>
      </c>
      <c r="AV351" s="56">
        <f>_xll.qlCalendarAdvance(Calendar,AV350,AT351,"f",,Trigger)</f>
        <v>42633</v>
      </c>
      <c r="AW351" s="56">
        <f>_xll.qlInterestRateIndexMaturity(IborIndex&amp;Tenor,AV351,Trigger)</f>
        <v>42724</v>
      </c>
      <c r="AX351" s="102" t="e">
        <f>_xll.qlIndexFixing($Z$5,AU351,TRUE,Trigger)</f>
        <v>#VALUE!</v>
      </c>
      <c r="AY351" s="102">
        <f>_xll.qlIndexFixing($AZ$1,AU351,TRUE,Trigger)</f>
        <v>5.2233099469315997E-4</v>
      </c>
    </row>
    <row r="352" spans="46:51" ht="11.25" customHeight="1" x14ac:dyDescent="0.25">
      <c r="AT352" s="55" t="s">
        <v>106</v>
      </c>
      <c r="AU352" s="56">
        <f>_xll.qlInterestRateIndexFixingDate(IborIndex&amp;Tenor,AV352,Trigger)</f>
        <v>42632</v>
      </c>
      <c r="AV352" s="56">
        <f>_xll.qlCalendarAdvance(Calendar,AV351,AT352,"f",,Trigger)</f>
        <v>42634</v>
      </c>
      <c r="AW352" s="56">
        <f>_xll.qlInterestRateIndexMaturity(IborIndex&amp;Tenor,AV352,Trigger)</f>
        <v>42725</v>
      </c>
      <c r="AX352" s="102" t="e">
        <f>_xll.qlIndexFixing($Z$5,AU352,TRUE,Trigger)</f>
        <v>#VALUE!</v>
      </c>
      <c r="AY352" s="102">
        <f>_xll.qlIndexFixing($AZ$1,AU352,TRUE,Trigger)</f>
        <v>5.2500000189566209E-4</v>
      </c>
    </row>
    <row r="353" spans="46:51" ht="11.25" customHeight="1" x14ac:dyDescent="0.25">
      <c r="AT353" s="55" t="s">
        <v>106</v>
      </c>
      <c r="AU353" s="56">
        <f>_xll.qlInterestRateIndexFixingDate(IborIndex&amp;Tenor,AV353,Trigger)</f>
        <v>42633</v>
      </c>
      <c r="AV353" s="56">
        <f>_xll.qlCalendarAdvance(Calendar,AV352,AT353,"f",,Trigger)</f>
        <v>42635</v>
      </c>
      <c r="AW353" s="56">
        <f>_xll.qlInterestRateIndexMaturity(IborIndex&amp;Tenor,AV353,Trigger)</f>
        <v>42726</v>
      </c>
      <c r="AX353" s="102" t="e">
        <f>_xll.qlIndexFixing($Z$5,AU353,TRUE,Trigger)</f>
        <v>#VALUE!</v>
      </c>
      <c r="AY353" s="102">
        <f>_xll.qlIndexFixing($AZ$1,AU353,TRUE,Trigger)</f>
        <v>5.27644209946421E-4</v>
      </c>
    </row>
    <row r="354" spans="46:51" ht="11.25" customHeight="1" x14ac:dyDescent="0.25">
      <c r="AT354" s="55" t="s">
        <v>106</v>
      </c>
      <c r="AU354" s="56">
        <f>_xll.qlInterestRateIndexFixingDate(IborIndex&amp;Tenor,AV354,Trigger)</f>
        <v>42634</v>
      </c>
      <c r="AV354" s="56">
        <f>_xll.qlCalendarAdvance(Calendar,AV353,AT354,"f",,Trigger)</f>
        <v>42636</v>
      </c>
      <c r="AW354" s="56">
        <f>_xll.qlInterestRateIndexMaturity(IborIndex&amp;Tenor,AV354,Trigger)</f>
        <v>42727</v>
      </c>
      <c r="AX354" s="102" t="e">
        <f>_xll.qlIndexFixing($Z$5,AU354,TRUE,Trigger)</f>
        <v>#VALUE!</v>
      </c>
      <c r="AY354" s="102">
        <f>_xll.qlIndexFixing($AZ$1,AU354,TRUE,Trigger)</f>
        <v>5.3026430509649268E-4</v>
      </c>
    </row>
    <row r="355" spans="46:51" ht="11.25" customHeight="1" x14ac:dyDescent="0.25">
      <c r="AT355" s="55" t="s">
        <v>106</v>
      </c>
      <c r="AU355" s="56">
        <f>_xll.qlInterestRateIndexFixingDate(IborIndex&amp;Tenor,AV355,Trigger)</f>
        <v>42635</v>
      </c>
      <c r="AV355" s="56">
        <f>_xll.qlCalendarAdvance(Calendar,AV354,AT355,"f",,Trigger)</f>
        <v>42639</v>
      </c>
      <c r="AW355" s="56">
        <f>_xll.qlInterestRateIndexMaturity(IborIndex&amp;Tenor,AV355,Trigger)</f>
        <v>42731</v>
      </c>
      <c r="AX355" s="102" t="e">
        <f>_xll.qlIndexFixing($Z$5,AU355,TRUE,Trigger)</f>
        <v>#VALUE!</v>
      </c>
      <c r="AY355" s="102">
        <f>_xll.qlIndexFixing($AZ$1,AU355,TRUE,Trigger)</f>
        <v>5.390669883032906E-4</v>
      </c>
    </row>
    <row r="356" spans="46:51" ht="11.25" customHeight="1" x14ac:dyDescent="0.25">
      <c r="AT356" s="55" t="s">
        <v>106</v>
      </c>
      <c r="AU356" s="56">
        <f>_xll.qlInterestRateIndexFixingDate(IborIndex&amp;Tenor,AV356,Trigger)</f>
        <v>42636</v>
      </c>
      <c r="AV356" s="56">
        <f>_xll.qlCalendarAdvance(Calendar,AV355,AT356,"f",,Trigger)</f>
        <v>42640</v>
      </c>
      <c r="AW356" s="56">
        <f>_xll.qlInterestRateIndexMaturity(IborIndex&amp;Tenor,AV356,Trigger)</f>
        <v>42731</v>
      </c>
      <c r="AX356" s="102" t="e">
        <f>_xll.qlIndexFixing($Z$5,AU356,TRUE,Trigger)</f>
        <v>#VALUE!</v>
      </c>
      <c r="AY356" s="102">
        <f>_xll.qlIndexFixing($AZ$1,AU356,TRUE,Trigger)</f>
        <v>5.4052111263342046E-4</v>
      </c>
    </row>
    <row r="357" spans="46:51" ht="11.25" customHeight="1" x14ac:dyDescent="0.25">
      <c r="AT357" s="55" t="s">
        <v>106</v>
      </c>
      <c r="AU357" s="56">
        <f>_xll.qlInterestRateIndexFixingDate(IborIndex&amp;Tenor,AV357,Trigger)</f>
        <v>42639</v>
      </c>
      <c r="AV357" s="56">
        <f>_xll.qlCalendarAdvance(Calendar,AV356,AT357,"f",,Trigger)</f>
        <v>42641</v>
      </c>
      <c r="AW357" s="56">
        <f>_xll.qlInterestRateIndexMaturity(IborIndex&amp;Tenor,AV357,Trigger)</f>
        <v>42732</v>
      </c>
      <c r="AX357" s="102" t="e">
        <f>_xll.qlIndexFixing($Z$5,AU357,TRUE,Trigger)</f>
        <v>#VALUE!</v>
      </c>
      <c r="AY357" s="102">
        <f>_xll.qlIndexFixing($AZ$1,AU357,TRUE,Trigger)</f>
        <v>5.4303387430336642E-4</v>
      </c>
    </row>
    <row r="358" spans="46:51" ht="11.25" customHeight="1" x14ac:dyDescent="0.25">
      <c r="AT358" s="55" t="s">
        <v>106</v>
      </c>
      <c r="AU358" s="56">
        <f>_xll.qlInterestRateIndexFixingDate(IborIndex&amp;Tenor,AV358,Trigger)</f>
        <v>42640</v>
      </c>
      <c r="AV358" s="56">
        <f>_xll.qlCalendarAdvance(Calendar,AV357,AT358,"f",,Trigger)</f>
        <v>42642</v>
      </c>
      <c r="AW358" s="56">
        <f>_xll.qlInterestRateIndexMaturity(IborIndex&amp;Tenor,AV358,Trigger)</f>
        <v>42733</v>
      </c>
      <c r="AX358" s="102" t="e">
        <f>_xll.qlIndexFixing($Z$5,AU358,TRUE,Trigger)</f>
        <v>#VALUE!</v>
      </c>
      <c r="AY358" s="102">
        <f>_xll.qlIndexFixing($AZ$1,AU358,TRUE,Trigger)</f>
        <v>5.4552786673747657E-4</v>
      </c>
    </row>
    <row r="359" spans="46:51" ht="11.25" customHeight="1" x14ac:dyDescent="0.25">
      <c r="AT359" s="55" t="s">
        <v>106</v>
      </c>
      <c r="AU359" s="56">
        <f>_xll.qlInterestRateIndexFixingDate(IborIndex&amp;Tenor,AV359,Trigger)</f>
        <v>42641</v>
      </c>
      <c r="AV359" s="56">
        <f>_xll.qlCalendarAdvance(Calendar,AV358,AT359,"f",,Trigger)</f>
        <v>42643</v>
      </c>
      <c r="AW359" s="56">
        <f>_xll.qlInterestRateIndexMaturity(IborIndex&amp;Tenor,AV359,Trigger)</f>
        <v>42734</v>
      </c>
      <c r="AX359" s="102" t="e">
        <f>_xll.qlIndexFixing($Z$5,AU359,TRUE,Trigger)</f>
        <v>#VALUE!</v>
      </c>
      <c r="AY359" s="102">
        <f>_xll.qlIndexFixing($AZ$1,AU359,TRUE,Trigger)</f>
        <v>5.4800400617689964E-4</v>
      </c>
    </row>
    <row r="360" spans="46:51" ht="11.25" customHeight="1" x14ac:dyDescent="0.25">
      <c r="AT360" s="55" t="s">
        <v>106</v>
      </c>
      <c r="AU360" s="56">
        <f>_xll.qlInterestRateIndexFixingDate(IborIndex&amp;Tenor,AV360,Trigger)</f>
        <v>42642</v>
      </c>
      <c r="AV360" s="56">
        <f>_xll.qlCalendarAdvance(Calendar,AV359,AT360,"f",,Trigger)</f>
        <v>42646</v>
      </c>
      <c r="AW360" s="56">
        <f>_xll.qlInterestRateIndexMaturity(IborIndex&amp;Tenor,AV360,Trigger)</f>
        <v>42738</v>
      </c>
      <c r="AX360" s="102" t="e">
        <f>_xll.qlIndexFixing($Z$5,AU360,TRUE,Trigger)</f>
        <v>#VALUE!</v>
      </c>
      <c r="AY360" s="102">
        <f>_xll.qlIndexFixing($AZ$1,AU360,TRUE,Trigger)</f>
        <v>6.8904906042161656E-4</v>
      </c>
    </row>
    <row r="361" spans="46:51" ht="11.25" customHeight="1" x14ac:dyDescent="0.25">
      <c r="AT361" s="55" t="s">
        <v>106</v>
      </c>
      <c r="AU361" s="56">
        <f>_xll.qlInterestRateIndexFixingDate(IborIndex&amp;Tenor,AV361,Trigger)</f>
        <v>42643</v>
      </c>
      <c r="AV361" s="56">
        <f>_xll.qlCalendarAdvance(Calendar,AV360,AT361,"f",,Trigger)</f>
        <v>42647</v>
      </c>
      <c r="AW361" s="56">
        <f>_xll.qlInterestRateIndexMaturity(IborIndex&amp;Tenor,AV361,Trigger)</f>
        <v>42739</v>
      </c>
      <c r="AX361" s="102" t="e">
        <f>_xll.qlIndexFixing($Z$5,AU361,TRUE,Trigger)</f>
        <v>#VALUE!</v>
      </c>
      <c r="AY361" s="102">
        <f>_xll.qlIndexFixing($AZ$1,AU361,TRUE,Trigger)</f>
        <v>6.9146119971166462E-4</v>
      </c>
    </row>
    <row r="362" spans="46:51" ht="11.25" customHeight="1" x14ac:dyDescent="0.25">
      <c r="AT362" s="55" t="s">
        <v>106</v>
      </c>
      <c r="AU362" s="56">
        <f>_xll.qlInterestRateIndexFixingDate(IborIndex&amp;Tenor,AV362,Trigger)</f>
        <v>42646</v>
      </c>
      <c r="AV362" s="56">
        <f>_xll.qlCalendarAdvance(Calendar,AV361,AT362,"f",,Trigger)</f>
        <v>42648</v>
      </c>
      <c r="AW362" s="56">
        <f>_xll.qlInterestRateIndexMaturity(IborIndex&amp;Tenor,AV362,Trigger)</f>
        <v>42740</v>
      </c>
      <c r="AX362" s="102" t="e">
        <f>_xll.qlIndexFixing($Z$5,AU362,TRUE,Trigger)</f>
        <v>#VALUE!</v>
      </c>
      <c r="AY362" s="102">
        <f>_xll.qlIndexFixing($AZ$1,AU362,TRUE,Trigger)</f>
        <v>6.9386107195085927E-4</v>
      </c>
    </row>
    <row r="363" spans="46:51" ht="11.25" customHeight="1" x14ac:dyDescent="0.25">
      <c r="AT363" s="55" t="s">
        <v>106</v>
      </c>
      <c r="AU363" s="56">
        <f>_xll.qlInterestRateIndexFixingDate(IborIndex&amp;Tenor,AV363,Trigger)</f>
        <v>42647</v>
      </c>
      <c r="AV363" s="56">
        <f>_xll.qlCalendarAdvance(Calendar,AV362,AT363,"f",,Trigger)</f>
        <v>42649</v>
      </c>
      <c r="AW363" s="56">
        <f>_xll.qlInterestRateIndexMaturity(IborIndex&amp;Tenor,AV363,Trigger)</f>
        <v>42741</v>
      </c>
      <c r="AX363" s="102" t="e">
        <f>_xll.qlIndexFixing($Z$5,AU363,TRUE,Trigger)</f>
        <v>#VALUE!</v>
      </c>
      <c r="AY363" s="102">
        <f>_xll.qlIndexFixing($AZ$1,AU363,TRUE,Trigger)</f>
        <v>6.9624963183812926E-4</v>
      </c>
    </row>
    <row r="364" spans="46:51" ht="11.25" customHeight="1" x14ac:dyDescent="0.25">
      <c r="AT364" s="55" t="s">
        <v>106</v>
      </c>
      <c r="AU364" s="56">
        <f>_xll.qlInterestRateIndexFixingDate(IborIndex&amp;Tenor,AV364,Trigger)</f>
        <v>42648</v>
      </c>
      <c r="AV364" s="56">
        <f>_xll.qlCalendarAdvance(Calendar,AV363,AT364,"f",,Trigger)</f>
        <v>42650</v>
      </c>
      <c r="AW364" s="56">
        <f>_xll.qlInterestRateIndexMaturity(IborIndex&amp;Tenor,AV364,Trigger)</f>
        <v>42744</v>
      </c>
      <c r="AX364" s="102" t="e">
        <f>_xll.qlIndexFixing($Z$5,AU364,TRUE,Trigger)</f>
        <v>#VALUE!</v>
      </c>
      <c r="AY364" s="102">
        <f>_xll.qlIndexFixing($AZ$1,AU364,TRUE,Trigger)</f>
        <v>6.978929825819214E-4</v>
      </c>
    </row>
    <row r="365" spans="46:51" ht="11.25" customHeight="1" x14ac:dyDescent="0.25">
      <c r="AT365" s="55" t="s">
        <v>106</v>
      </c>
      <c r="AU365" s="56">
        <f>_xll.qlInterestRateIndexFixingDate(IborIndex&amp;Tenor,AV365,Trigger)</f>
        <v>42649</v>
      </c>
      <c r="AV365" s="56">
        <f>_xll.qlCalendarAdvance(Calendar,AV364,AT365,"f",,Trigger)</f>
        <v>42653</v>
      </c>
      <c r="AW365" s="56">
        <f>_xll.qlInterestRateIndexMaturity(IborIndex&amp;Tenor,AV365,Trigger)</f>
        <v>42745</v>
      </c>
      <c r="AX365" s="102" t="e">
        <f>_xll.qlIndexFixing($Z$5,AU365,TRUE,Trigger)</f>
        <v>#VALUE!</v>
      </c>
      <c r="AY365" s="102">
        <f>_xll.qlIndexFixing($AZ$1,AU365,TRUE,Trigger)</f>
        <v>7.0571009536634722E-4</v>
      </c>
    </row>
    <row r="366" spans="46:51" ht="11.25" customHeight="1" x14ac:dyDescent="0.25">
      <c r="AT366" s="55" t="s">
        <v>106</v>
      </c>
      <c r="AU366" s="56">
        <f>_xll.qlInterestRateIndexFixingDate(IborIndex&amp;Tenor,AV366,Trigger)</f>
        <v>42650</v>
      </c>
      <c r="AV366" s="56">
        <f>_xll.qlCalendarAdvance(Calendar,AV365,AT366,"f",,Trigger)</f>
        <v>42654</v>
      </c>
      <c r="AW366" s="56">
        <f>_xll.qlInterestRateIndexMaturity(IborIndex&amp;Tenor,AV366,Trigger)</f>
        <v>42746</v>
      </c>
      <c r="AX366" s="102" t="e">
        <f>_xll.qlIndexFixing($Z$5,AU366,TRUE,Trigger)</f>
        <v>#VALUE!</v>
      </c>
      <c r="AY366" s="102">
        <f>_xll.qlIndexFixing($AZ$1,AU366,TRUE,Trigger)</f>
        <v>7.0805666749252304E-4</v>
      </c>
    </row>
    <row r="367" spans="46:51" ht="11.25" customHeight="1" x14ac:dyDescent="0.25">
      <c r="AT367" s="55" t="s">
        <v>106</v>
      </c>
      <c r="AU367" s="56">
        <f>_xll.qlInterestRateIndexFixingDate(IborIndex&amp;Tenor,AV367,Trigger)</f>
        <v>42653</v>
      </c>
      <c r="AV367" s="56">
        <f>_xll.qlCalendarAdvance(Calendar,AV366,AT367,"f",,Trigger)</f>
        <v>42655</v>
      </c>
      <c r="AW367" s="56">
        <f>_xll.qlInterestRateIndexMaturity(IborIndex&amp;Tenor,AV367,Trigger)</f>
        <v>42747</v>
      </c>
      <c r="AX367" s="102" t="e">
        <f>_xll.qlIndexFixing($Z$5,AU367,TRUE,Trigger)</f>
        <v>#VALUE!</v>
      </c>
      <c r="AY367" s="102">
        <f>_xll.qlIndexFixing($AZ$1,AU367,TRUE,Trigger)</f>
        <v>7.1039780756563067E-4</v>
      </c>
    </row>
    <row r="368" spans="46:51" ht="11.25" customHeight="1" x14ac:dyDescent="0.25">
      <c r="AT368" s="55" t="s">
        <v>106</v>
      </c>
      <c r="AU368" s="56">
        <f>_xll.qlInterestRateIndexFixingDate(IborIndex&amp;Tenor,AV368,Trigger)</f>
        <v>42654</v>
      </c>
      <c r="AV368" s="56">
        <f>_xll.qlCalendarAdvance(Calendar,AV367,AT368,"f",,Trigger)</f>
        <v>42656</v>
      </c>
      <c r="AW368" s="56">
        <f>_xll.qlInterestRateIndexMaturity(IborIndex&amp;Tenor,AV368,Trigger)</f>
        <v>42748</v>
      </c>
      <c r="AX368" s="102" t="e">
        <f>_xll.qlIndexFixing($Z$5,AU368,TRUE,Trigger)</f>
        <v>#VALUE!</v>
      </c>
      <c r="AY368" s="102">
        <f>_xll.qlIndexFixing($AZ$1,AU368,TRUE,Trigger)</f>
        <v>7.1273452098751877E-4</v>
      </c>
    </row>
    <row r="369" spans="46:51" ht="11.25" customHeight="1" x14ac:dyDescent="0.25">
      <c r="AT369" s="55" t="s">
        <v>106</v>
      </c>
      <c r="AU369" s="56">
        <f>_xll.qlInterestRateIndexFixingDate(IborIndex&amp;Tenor,AV369,Trigger)</f>
        <v>42655</v>
      </c>
      <c r="AV369" s="56">
        <f>_xll.qlCalendarAdvance(Calendar,AV368,AT369,"f",,Trigger)</f>
        <v>42657</v>
      </c>
      <c r="AW369" s="56">
        <f>_xll.qlInterestRateIndexMaturity(IborIndex&amp;Tenor,AV369,Trigger)</f>
        <v>42751</v>
      </c>
      <c r="AX369" s="102" t="e">
        <f>_xll.qlIndexFixing($Z$5,AU369,TRUE,Trigger)</f>
        <v>#VALUE!</v>
      </c>
      <c r="AY369" s="102">
        <f>_xll.qlIndexFixing($AZ$1,AU369,TRUE,Trigger)</f>
        <v>7.1440552682791407E-4</v>
      </c>
    </row>
    <row r="370" spans="46:51" ht="11.25" customHeight="1" x14ac:dyDescent="0.25">
      <c r="AT370" s="55" t="s">
        <v>106</v>
      </c>
      <c r="AU370" s="56">
        <f>_xll.qlInterestRateIndexFixingDate(IborIndex&amp;Tenor,AV370,Trigger)</f>
        <v>42656</v>
      </c>
      <c r="AV370" s="56">
        <f>_xll.qlCalendarAdvance(Calendar,AV369,AT370,"f",,Trigger)</f>
        <v>42660</v>
      </c>
      <c r="AW370" s="56">
        <f>_xll.qlInterestRateIndexMaturity(IborIndex&amp;Tenor,AV370,Trigger)</f>
        <v>42752</v>
      </c>
      <c r="AX370" s="102" t="e">
        <f>_xll.qlIndexFixing($Z$5,AU370,TRUE,Trigger)</f>
        <v>#VALUE!</v>
      </c>
      <c r="AY370" s="102">
        <f>_xll.qlIndexFixing($AZ$1,AU370,TRUE,Trigger)</f>
        <v>7.2205746968230337E-4</v>
      </c>
    </row>
    <row r="371" spans="46:51" ht="11.25" customHeight="1" x14ac:dyDescent="0.25">
      <c r="AT371" s="55" t="s">
        <v>106</v>
      </c>
      <c r="AU371" s="56">
        <f>_xll.qlInterestRateIndexFixingDate(IborIndex&amp;Tenor,AV371,Trigger)</f>
        <v>42657</v>
      </c>
      <c r="AV371" s="56">
        <f>_xll.qlCalendarAdvance(Calendar,AV370,AT371,"f",,Trigger)</f>
        <v>42661</v>
      </c>
      <c r="AW371" s="56">
        <f>_xll.qlInterestRateIndexMaturity(IborIndex&amp;Tenor,AV371,Trigger)</f>
        <v>42753</v>
      </c>
      <c r="AX371" s="102" t="e">
        <f>_xll.qlIndexFixing($Z$5,AU371,TRUE,Trigger)</f>
        <v>#VALUE!</v>
      </c>
      <c r="AY371" s="102">
        <f>_xll.qlIndexFixing($AZ$1,AU371,TRUE,Trigger)</f>
        <v>7.2438738436349064E-4</v>
      </c>
    </row>
    <row r="372" spans="46:51" ht="11.25" customHeight="1" x14ac:dyDescent="0.25">
      <c r="AT372" s="55" t="s">
        <v>106</v>
      </c>
      <c r="AU372" s="56">
        <f>_xll.qlInterestRateIndexFixingDate(IborIndex&amp;Tenor,AV372,Trigger)</f>
        <v>42660</v>
      </c>
      <c r="AV372" s="56">
        <f>_xll.qlCalendarAdvance(Calendar,AV371,AT372,"f",,Trigger)</f>
        <v>42662</v>
      </c>
      <c r="AW372" s="56">
        <f>_xll.qlInterestRateIndexMaturity(IborIndex&amp;Tenor,AV372,Trigger)</f>
        <v>42754</v>
      </c>
      <c r="AX372" s="102" t="e">
        <f>_xll.qlIndexFixing($Z$5,AU372,TRUE,Trigger)</f>
        <v>#VALUE!</v>
      </c>
      <c r="AY372" s="102">
        <f>_xll.qlIndexFixing($AZ$1,AU372,TRUE,Trigger)</f>
        <v>7.2671905690201578E-4</v>
      </c>
    </row>
    <row r="373" spans="46:51" ht="11.25" customHeight="1" x14ac:dyDescent="0.25">
      <c r="AT373" s="55" t="s">
        <v>106</v>
      </c>
      <c r="AU373" s="56">
        <f>_xll.qlInterestRateIndexFixingDate(IborIndex&amp;Tenor,AV373,Trigger)</f>
        <v>42661</v>
      </c>
      <c r="AV373" s="56">
        <f>_xll.qlCalendarAdvance(Calendar,AV372,AT373,"f",,Trigger)</f>
        <v>42663</v>
      </c>
      <c r="AW373" s="56">
        <f>_xll.qlInterestRateIndexMaturity(IborIndex&amp;Tenor,AV373,Trigger)</f>
        <v>42755</v>
      </c>
      <c r="AX373" s="102" t="e">
        <f>_xll.qlIndexFixing($Z$5,AU373,TRUE,Trigger)</f>
        <v>#VALUE!</v>
      </c>
      <c r="AY373" s="102">
        <f>_xll.qlIndexFixing($AZ$1,AU373,TRUE,Trigger)</f>
        <v>7.2905354340004123E-4</v>
      </c>
    </row>
    <row r="374" spans="46:51" ht="11.25" customHeight="1" x14ac:dyDescent="0.25">
      <c r="AT374" s="55" t="s">
        <v>106</v>
      </c>
      <c r="AU374" s="56">
        <f>_xll.qlInterestRateIndexFixingDate(IborIndex&amp;Tenor,AV374,Trigger)</f>
        <v>42662</v>
      </c>
      <c r="AV374" s="56">
        <f>_xll.qlCalendarAdvance(Calendar,AV373,AT374,"f",,Trigger)</f>
        <v>42664</v>
      </c>
      <c r="AW374" s="56">
        <f>_xll.qlInterestRateIndexMaturity(IborIndex&amp;Tenor,AV374,Trigger)</f>
        <v>42758</v>
      </c>
      <c r="AX374" s="102" t="e">
        <f>_xll.qlIndexFixing($Z$5,AU374,TRUE,Trigger)</f>
        <v>#VALUE!</v>
      </c>
      <c r="AY374" s="102">
        <f>_xll.qlIndexFixing($AZ$1,AU374,TRUE,Trigger)</f>
        <v>7.3088223887797304E-4</v>
      </c>
    </row>
    <row r="375" spans="46:51" ht="11.25" customHeight="1" x14ac:dyDescent="0.25">
      <c r="AT375" s="55" t="s">
        <v>106</v>
      </c>
      <c r="AU375" s="56">
        <f>_xll.qlInterestRateIndexFixingDate(IborIndex&amp;Tenor,AV375,Trigger)</f>
        <v>42663</v>
      </c>
      <c r="AV375" s="56">
        <f>_xll.qlCalendarAdvance(Calendar,AV374,AT375,"f",,Trigger)</f>
        <v>42667</v>
      </c>
      <c r="AW375" s="56">
        <f>_xll.qlInterestRateIndexMaturity(IborIndex&amp;Tenor,AV375,Trigger)</f>
        <v>42759</v>
      </c>
      <c r="AX375" s="102" t="e">
        <f>_xll.qlIndexFixing($Z$5,AU375,TRUE,Trigger)</f>
        <v>#VALUE!</v>
      </c>
      <c r="AY375" s="102">
        <f>_xll.qlIndexFixing($AZ$1,AU375,TRUE,Trigger)</f>
        <v>7.3844100454585919E-4</v>
      </c>
    </row>
    <row r="376" spans="46:51" ht="11.25" customHeight="1" x14ac:dyDescent="0.25">
      <c r="AT376" s="55" t="s">
        <v>106</v>
      </c>
      <c r="AU376" s="56">
        <f>_xll.qlInterestRateIndexFixingDate(IborIndex&amp;Tenor,AV376,Trigger)</f>
        <v>42664</v>
      </c>
      <c r="AV376" s="56">
        <f>_xll.qlCalendarAdvance(Calendar,AV375,AT376,"f",,Trigger)</f>
        <v>42668</v>
      </c>
      <c r="AW376" s="56">
        <f>_xll.qlInterestRateIndexMaturity(IborIndex&amp;Tenor,AV376,Trigger)</f>
        <v>42760</v>
      </c>
      <c r="AX376" s="102" t="e">
        <f>_xll.qlIndexFixing($Z$5,AU376,TRUE,Trigger)</f>
        <v>#VALUE!</v>
      </c>
      <c r="AY376" s="102">
        <f>_xll.qlIndexFixing($AZ$1,AU376,TRUE,Trigger)</f>
        <v>7.4080565588841994E-4</v>
      </c>
    </row>
    <row r="377" spans="46:51" ht="11.25" customHeight="1" x14ac:dyDescent="0.25">
      <c r="AT377" s="55" t="s">
        <v>106</v>
      </c>
      <c r="AU377" s="56">
        <f>_xll.qlInterestRateIndexFixingDate(IborIndex&amp;Tenor,AV377,Trigger)</f>
        <v>42667</v>
      </c>
      <c r="AV377" s="56">
        <f>_xll.qlCalendarAdvance(Calendar,AV376,AT377,"f",,Trigger)</f>
        <v>42669</v>
      </c>
      <c r="AW377" s="56">
        <f>_xll.qlInterestRateIndexMaturity(IborIndex&amp;Tenor,AV377,Trigger)</f>
        <v>42761</v>
      </c>
      <c r="AX377" s="102" t="e">
        <f>_xll.qlIndexFixing($Z$5,AU377,TRUE,Trigger)</f>
        <v>#VALUE!</v>
      </c>
      <c r="AY377" s="102">
        <f>_xll.qlIndexFixing($AZ$1,AU377,TRUE,Trigger)</f>
        <v>7.431796099139523E-4</v>
      </c>
    </row>
    <row r="378" spans="46:51" ht="11.25" customHeight="1" x14ac:dyDescent="0.25">
      <c r="AT378" s="55" t="s">
        <v>106</v>
      </c>
      <c r="AU378" s="56">
        <f>_xll.qlInterestRateIndexFixingDate(IborIndex&amp;Tenor,AV378,Trigger)</f>
        <v>42668</v>
      </c>
      <c r="AV378" s="56">
        <f>_xll.qlCalendarAdvance(Calendar,AV377,AT378,"f",,Trigger)</f>
        <v>42670</v>
      </c>
      <c r="AW378" s="56">
        <f>_xll.qlInterestRateIndexMaturity(IborIndex&amp;Tenor,AV378,Trigger)</f>
        <v>42762</v>
      </c>
      <c r="AX378" s="102" t="e">
        <f>_xll.qlIndexFixing($Z$5,AU378,TRUE,Trigger)</f>
        <v>#VALUE!</v>
      </c>
      <c r="AY378" s="102">
        <f>_xll.qlIndexFixing($AZ$1,AU378,TRUE,Trigger)</f>
        <v>7.4556397342667008E-4</v>
      </c>
    </row>
    <row r="379" spans="46:51" ht="11.25" customHeight="1" x14ac:dyDescent="0.25">
      <c r="AT379" s="55" t="s">
        <v>106</v>
      </c>
      <c r="AU379" s="56">
        <f>_xll.qlInterestRateIndexFixingDate(IborIndex&amp;Tenor,AV379,Trigger)</f>
        <v>42669</v>
      </c>
      <c r="AV379" s="56">
        <f>_xll.qlCalendarAdvance(Calendar,AV378,AT379,"f",,Trigger)</f>
        <v>42671</v>
      </c>
      <c r="AW379" s="56">
        <f>_xll.qlInterestRateIndexMaturity(IborIndex&amp;Tenor,AV379,Trigger)</f>
        <v>42765</v>
      </c>
      <c r="AX379" s="102" t="e">
        <f>_xll.qlIndexFixing($Z$5,AU379,TRUE,Trigger)</f>
        <v>#VALUE!</v>
      </c>
      <c r="AY379" s="102">
        <f>_xll.qlIndexFixing($AZ$1,AU379,TRUE,Trigger)</f>
        <v>7.4767853368998803E-4</v>
      </c>
    </row>
    <row r="380" spans="46:51" ht="11.25" customHeight="1" x14ac:dyDescent="0.25">
      <c r="AT380" s="55" t="s">
        <v>106</v>
      </c>
      <c r="AU380" s="56">
        <f>_xll.qlInterestRateIndexFixingDate(IborIndex&amp;Tenor,AV380,Trigger)</f>
        <v>42670</v>
      </c>
      <c r="AV380" s="56">
        <f>_xll.qlCalendarAdvance(Calendar,AV379,AT380,"f",,Trigger)</f>
        <v>42674</v>
      </c>
      <c r="AW380" s="56">
        <f>_xll.qlInterestRateIndexMaturity(IborIndex&amp;Tenor,AV380,Trigger)</f>
        <v>42766</v>
      </c>
      <c r="AX380" s="102" t="e">
        <f>_xll.qlIndexFixing($Z$5,AU380,TRUE,Trigger)</f>
        <v>#VALUE!</v>
      </c>
      <c r="AY380" s="102">
        <f>_xll.qlIndexFixing($AZ$1,AU380,TRUE,Trigger)</f>
        <v>7.5522791198215009E-4</v>
      </c>
    </row>
    <row r="381" spans="46:51" ht="11.25" customHeight="1" x14ac:dyDescent="0.25">
      <c r="AT381" s="55" t="s">
        <v>106</v>
      </c>
      <c r="AU381" s="56">
        <f>_xll.qlInterestRateIndexFixingDate(IborIndex&amp;Tenor,AV381,Trigger)</f>
        <v>42671</v>
      </c>
      <c r="AV381" s="56">
        <f>_xll.qlCalendarAdvance(Calendar,AV380,AT381,"f",,Trigger)</f>
        <v>42675</v>
      </c>
      <c r="AW381" s="56">
        <f>_xll.qlInterestRateIndexMaturity(IborIndex&amp;Tenor,AV381,Trigger)</f>
        <v>42767</v>
      </c>
      <c r="AX381" s="102" t="e">
        <f>_xll.qlIndexFixing($Z$5,AU381,TRUE,Trigger)</f>
        <v>#VALUE!</v>
      </c>
      <c r="AY381" s="102">
        <f>_xll.qlIndexFixing($AZ$1,AU381,TRUE,Trigger)</f>
        <v>7.5768117853640112E-4</v>
      </c>
    </row>
    <row r="382" spans="46:51" ht="11.25" customHeight="1" x14ac:dyDescent="0.25">
      <c r="AT382" s="55" t="s">
        <v>106</v>
      </c>
      <c r="AU382" s="56">
        <f>_xll.qlInterestRateIndexFixingDate(IborIndex&amp;Tenor,AV382,Trigger)</f>
        <v>42674</v>
      </c>
      <c r="AV382" s="56">
        <f>_xll.qlCalendarAdvance(Calendar,AV381,AT382,"f",,Trigger)</f>
        <v>42676</v>
      </c>
      <c r="AW382" s="56">
        <f>_xll.qlInterestRateIndexMaturity(IborIndex&amp;Tenor,AV382,Trigger)</f>
        <v>42768</v>
      </c>
      <c r="AX382" s="102" t="e">
        <f>_xll.qlIndexFixing($Z$5,AU382,TRUE,Trigger)</f>
        <v>#VALUE!</v>
      </c>
      <c r="AY382" s="102">
        <f>_xll.qlIndexFixing($AZ$1,AU382,TRUE,Trigger)</f>
        <v>7.601516475275184E-4</v>
      </c>
    </row>
    <row r="383" spans="46:51" ht="11.25" customHeight="1" x14ac:dyDescent="0.25">
      <c r="AT383" s="55" t="s">
        <v>106</v>
      </c>
      <c r="AU383" s="56">
        <f>_xll.qlInterestRateIndexFixingDate(IborIndex&amp;Tenor,AV383,Trigger)</f>
        <v>42675</v>
      </c>
      <c r="AV383" s="56">
        <f>_xll.qlCalendarAdvance(Calendar,AV382,AT383,"f",,Trigger)</f>
        <v>42677</v>
      </c>
      <c r="AW383" s="56">
        <f>_xll.qlInterestRateIndexMaturity(IborIndex&amp;Tenor,AV383,Trigger)</f>
        <v>42769</v>
      </c>
      <c r="AX383" s="102" t="e">
        <f>_xll.qlIndexFixing($Z$5,AU383,TRUE,Trigger)</f>
        <v>#VALUE!</v>
      </c>
      <c r="AY383" s="102">
        <f>_xll.qlIndexFixing($AZ$1,AU383,TRUE,Trigger)</f>
        <v>7.6264047646350437E-4</v>
      </c>
    </row>
    <row r="384" spans="46:51" ht="11.25" customHeight="1" x14ac:dyDescent="0.25">
      <c r="AT384" s="55" t="s">
        <v>106</v>
      </c>
      <c r="AU384" s="56">
        <f>_xll.qlInterestRateIndexFixingDate(IborIndex&amp;Tenor,AV384,Trigger)</f>
        <v>42676</v>
      </c>
      <c r="AV384" s="56">
        <f>_xll.qlCalendarAdvance(Calendar,AV383,AT384,"f",,Trigger)</f>
        <v>42678</v>
      </c>
      <c r="AW384" s="56">
        <f>_xll.qlInterestRateIndexMaturity(IborIndex&amp;Tenor,AV384,Trigger)</f>
        <v>42772</v>
      </c>
      <c r="AX384" s="102" t="e">
        <f>_xll.qlIndexFixing($Z$5,AU384,TRUE,Trigger)</f>
        <v>#VALUE!</v>
      </c>
      <c r="AY384" s="102">
        <f>_xll.qlIndexFixing($AZ$1,AU384,TRUE,Trigger)</f>
        <v>7.6516684769544136E-4</v>
      </c>
    </row>
    <row r="385" spans="46:51" ht="11.25" customHeight="1" x14ac:dyDescent="0.25">
      <c r="AT385" s="55" t="s">
        <v>106</v>
      </c>
      <c r="AU385" s="56">
        <f>_xll.qlInterestRateIndexFixingDate(IborIndex&amp;Tenor,AV385,Trigger)</f>
        <v>42677</v>
      </c>
      <c r="AV385" s="56">
        <f>_xll.qlCalendarAdvance(Calendar,AV384,AT385,"f",,Trigger)</f>
        <v>42681</v>
      </c>
      <c r="AW385" s="56">
        <f>_xll.qlInterestRateIndexMaturity(IborIndex&amp;Tenor,AV385,Trigger)</f>
        <v>42773</v>
      </c>
      <c r="AX385" s="102" t="e">
        <f>_xll.qlIndexFixing($Z$5,AU385,TRUE,Trigger)</f>
        <v>#VALUE!</v>
      </c>
      <c r="AY385" s="102">
        <f>_xll.qlIndexFixing($AZ$1,AU385,TRUE,Trigger)</f>
        <v>7.7280279543418234E-4</v>
      </c>
    </row>
    <row r="386" spans="46:51" ht="11.25" customHeight="1" x14ac:dyDescent="0.25">
      <c r="AT386" s="55" t="s">
        <v>106</v>
      </c>
      <c r="AU386" s="56">
        <f>_xll.qlInterestRateIndexFixingDate(IborIndex&amp;Tenor,AV386,Trigger)</f>
        <v>42678</v>
      </c>
      <c r="AV386" s="56">
        <f>_xll.qlCalendarAdvance(Calendar,AV385,AT386,"f",,Trigger)</f>
        <v>42682</v>
      </c>
      <c r="AW386" s="56">
        <f>_xll.qlInterestRateIndexMaturity(IborIndex&amp;Tenor,AV386,Trigger)</f>
        <v>42774</v>
      </c>
      <c r="AX386" s="102" t="e">
        <f>_xll.qlIndexFixing($Z$5,AU386,TRUE,Trigger)</f>
        <v>#VALUE!</v>
      </c>
      <c r="AY386" s="102">
        <f>_xll.qlIndexFixing($AZ$1,AU386,TRUE,Trigger)</f>
        <v>7.7540104030908625E-4</v>
      </c>
    </row>
    <row r="387" spans="46:51" ht="11.25" customHeight="1" x14ac:dyDescent="0.25">
      <c r="AT387" s="55" t="s">
        <v>106</v>
      </c>
      <c r="AU387" s="56">
        <f>_xll.qlInterestRateIndexFixingDate(IborIndex&amp;Tenor,AV387,Trigger)</f>
        <v>42681</v>
      </c>
      <c r="AV387" s="56">
        <f>_xll.qlCalendarAdvance(Calendar,AV386,AT387,"f",,Trigger)</f>
        <v>42683</v>
      </c>
      <c r="AW387" s="56">
        <f>_xll.qlInterestRateIndexMaturity(IborIndex&amp;Tenor,AV387,Trigger)</f>
        <v>42775</v>
      </c>
      <c r="AX387" s="102" t="e">
        <f>_xll.qlIndexFixing($Z$5,AU387,TRUE,Trigger)</f>
        <v>#VALUE!</v>
      </c>
      <c r="AY387" s="102">
        <f>_xll.qlIndexFixing($AZ$1,AU387,TRUE,Trigger)</f>
        <v>7.7802474232299571E-4</v>
      </c>
    </row>
    <row r="388" spans="46:51" ht="11.25" customHeight="1" x14ac:dyDescent="0.25">
      <c r="AT388" s="55" t="s">
        <v>106</v>
      </c>
      <c r="AU388" s="56">
        <f>_xll.qlInterestRateIndexFixingDate(IborIndex&amp;Tenor,AV388,Trigger)</f>
        <v>42682</v>
      </c>
      <c r="AV388" s="56">
        <f>_xll.qlCalendarAdvance(Calendar,AV387,AT388,"f",,Trigger)</f>
        <v>42684</v>
      </c>
      <c r="AW388" s="56">
        <f>_xll.qlInterestRateIndexMaturity(IborIndex&amp;Tenor,AV388,Trigger)</f>
        <v>42776</v>
      </c>
      <c r="AX388" s="102" t="e">
        <f>_xll.qlIndexFixing($Z$5,AU388,TRUE,Trigger)</f>
        <v>#VALUE!</v>
      </c>
      <c r="AY388" s="102">
        <f>_xll.qlIndexFixing($AZ$1,AU388,TRUE,Trigger)</f>
        <v>7.806751096946532E-4</v>
      </c>
    </row>
    <row r="389" spans="46:51" ht="11.25" customHeight="1" x14ac:dyDescent="0.25">
      <c r="AT389" s="55" t="s">
        <v>106</v>
      </c>
      <c r="AU389" s="56">
        <f>_xll.qlInterestRateIndexFixingDate(IborIndex&amp;Tenor,AV389,Trigger)</f>
        <v>42683</v>
      </c>
      <c r="AV389" s="56">
        <f>_xll.qlCalendarAdvance(Calendar,AV388,AT389,"f",,Trigger)</f>
        <v>42685</v>
      </c>
      <c r="AW389" s="56">
        <f>_xll.qlInterestRateIndexMaturity(IborIndex&amp;Tenor,AV389,Trigger)</f>
        <v>42779</v>
      </c>
      <c r="AX389" s="102" t="e">
        <f>_xll.qlIndexFixing($Z$5,AU389,TRUE,Trigger)</f>
        <v>#VALUE!</v>
      </c>
      <c r="AY389" s="102">
        <f>_xll.qlIndexFixing($AZ$1,AU389,TRUE,Trigger)</f>
        <v>7.8373663967105077E-4</v>
      </c>
    </row>
    <row r="390" spans="46:51" ht="11.25" customHeight="1" x14ac:dyDescent="0.25">
      <c r="AT390" s="55" t="s">
        <v>106</v>
      </c>
      <c r="AU390" s="56">
        <f>_xll.qlInterestRateIndexFixingDate(IborIndex&amp;Tenor,AV390,Trigger)</f>
        <v>42684</v>
      </c>
      <c r="AV390" s="56">
        <f>_xll.qlCalendarAdvance(Calendar,AV389,AT390,"f",,Trigger)</f>
        <v>42688</v>
      </c>
      <c r="AW390" s="56">
        <f>_xll.qlInterestRateIndexMaturity(IborIndex&amp;Tenor,AV390,Trigger)</f>
        <v>42780</v>
      </c>
      <c r="AX390" s="102" t="e">
        <f>_xll.qlIndexFixing($Z$5,AU390,TRUE,Trigger)</f>
        <v>#VALUE!</v>
      </c>
      <c r="AY390" s="102">
        <f>_xll.qlIndexFixing($AZ$1,AU390,TRUE,Trigger)</f>
        <v>7.9156765073944331E-4</v>
      </c>
    </row>
    <row r="391" spans="46:51" ht="11.25" customHeight="1" x14ac:dyDescent="0.25">
      <c r="AT391" s="55" t="s">
        <v>106</v>
      </c>
      <c r="AU391" s="56">
        <f>_xll.qlInterestRateIndexFixingDate(IborIndex&amp;Tenor,AV391,Trigger)</f>
        <v>42685</v>
      </c>
      <c r="AV391" s="56">
        <f>_xll.qlCalendarAdvance(Calendar,AV390,AT391,"f",,Trigger)</f>
        <v>42689</v>
      </c>
      <c r="AW391" s="56">
        <f>_xll.qlInterestRateIndexMaturity(IborIndex&amp;Tenor,AV391,Trigger)</f>
        <v>42781</v>
      </c>
      <c r="AX391" s="102" t="e">
        <f>_xll.qlIndexFixing($Z$5,AU391,TRUE,Trigger)</f>
        <v>#VALUE!</v>
      </c>
      <c r="AY391" s="102">
        <f>_xll.qlIndexFixing($AZ$1,AU391,TRUE,Trigger)</f>
        <v>7.9436972177551388E-4</v>
      </c>
    </row>
    <row r="392" spans="46:51" ht="11.25" customHeight="1" x14ac:dyDescent="0.25">
      <c r="AT392" s="55" t="s">
        <v>106</v>
      </c>
      <c r="AU392" s="56">
        <f>_xll.qlInterestRateIndexFixingDate(IborIndex&amp;Tenor,AV392,Trigger)</f>
        <v>42688</v>
      </c>
      <c r="AV392" s="56">
        <f>_xll.qlCalendarAdvance(Calendar,AV391,AT392,"f",,Trigger)</f>
        <v>42690</v>
      </c>
      <c r="AW392" s="56">
        <f>_xll.qlInterestRateIndexMaturity(IborIndex&amp;Tenor,AV392,Trigger)</f>
        <v>42782</v>
      </c>
      <c r="AX392" s="102" t="e">
        <f>_xll.qlIndexFixing($Z$5,AU392,TRUE,Trigger)</f>
        <v>#VALUE!</v>
      </c>
      <c r="AY392" s="102">
        <f>_xll.qlIndexFixing($AZ$1,AU392,TRUE,Trigger)</f>
        <v>7.9720585963138435E-4</v>
      </c>
    </row>
    <row r="393" spans="46:51" ht="11.25" customHeight="1" x14ac:dyDescent="0.25">
      <c r="AT393" s="55" t="s">
        <v>106</v>
      </c>
      <c r="AU393" s="56">
        <f>_xll.qlInterestRateIndexFixingDate(IborIndex&amp;Tenor,AV393,Trigger)</f>
        <v>42689</v>
      </c>
      <c r="AV393" s="56">
        <f>_xll.qlCalendarAdvance(Calendar,AV392,AT393,"f",,Trigger)</f>
        <v>42691</v>
      </c>
      <c r="AW393" s="56">
        <f>_xll.qlInterestRateIndexMaturity(IborIndex&amp;Tenor,AV393,Trigger)</f>
        <v>42783</v>
      </c>
      <c r="AX393" s="102" t="e">
        <f>_xll.qlIndexFixing($Z$5,AU393,TRUE,Trigger)</f>
        <v>#VALUE!</v>
      </c>
      <c r="AY393" s="102">
        <f>_xll.qlIndexFixing($AZ$1,AU393,TRUE,Trigger)</f>
        <v>8.0007732324348813E-4</v>
      </c>
    </row>
    <row r="394" spans="46:51" ht="11.25" customHeight="1" x14ac:dyDescent="0.25">
      <c r="AT394" s="55" t="s">
        <v>106</v>
      </c>
      <c r="AU394" s="56">
        <f>_xll.qlInterestRateIndexFixingDate(IborIndex&amp;Tenor,AV394,Trigger)</f>
        <v>42690</v>
      </c>
      <c r="AV394" s="56">
        <f>_xll.qlCalendarAdvance(Calendar,AV393,AT394,"f",,Trigger)</f>
        <v>42692</v>
      </c>
      <c r="AW394" s="56">
        <f>_xll.qlInterestRateIndexMaturity(IborIndex&amp;Tenor,AV394,Trigger)</f>
        <v>42786</v>
      </c>
      <c r="AX394" s="102" t="e">
        <f>_xll.qlIndexFixing($Z$5,AU394,TRUE,Trigger)</f>
        <v>#VALUE!</v>
      </c>
      <c r="AY394" s="102">
        <f>_xll.qlIndexFixing($AZ$1,AU394,TRUE,Trigger)</f>
        <v>8.0379439203305319E-4</v>
      </c>
    </row>
    <row r="395" spans="46:51" ht="11.25" customHeight="1" x14ac:dyDescent="0.25">
      <c r="AT395" s="55" t="s">
        <v>106</v>
      </c>
      <c r="AU395" s="56">
        <f>_xll.qlInterestRateIndexFixingDate(IborIndex&amp;Tenor,AV395,Trigger)</f>
        <v>42691</v>
      </c>
      <c r="AV395" s="56">
        <f>_xll.qlCalendarAdvance(Calendar,AV394,AT395,"f",,Trigger)</f>
        <v>42695</v>
      </c>
      <c r="AW395" s="56">
        <f>_xll.qlInterestRateIndexMaturity(IborIndex&amp;Tenor,AV395,Trigger)</f>
        <v>42787</v>
      </c>
      <c r="AX395" s="102" t="e">
        <f>_xll.qlIndexFixing($Z$5,AU395,TRUE,Trigger)</f>
        <v>#VALUE!</v>
      </c>
      <c r="AY395" s="102">
        <f>_xll.qlIndexFixing($AZ$1,AU395,TRUE,Trigger)</f>
        <v>8.1194186754007813E-4</v>
      </c>
    </row>
    <row r="396" spans="46:51" ht="11.25" customHeight="1" x14ac:dyDescent="0.25">
      <c r="AT396" s="55" t="s">
        <v>106</v>
      </c>
      <c r="AU396" s="56">
        <f>_xll.qlInterestRateIndexFixingDate(IborIndex&amp;Tenor,AV396,Trigger)</f>
        <v>42692</v>
      </c>
      <c r="AV396" s="56">
        <f>_xll.qlCalendarAdvance(Calendar,AV395,AT396,"f",,Trigger)</f>
        <v>42696</v>
      </c>
      <c r="AW396" s="56">
        <f>_xll.qlInterestRateIndexMaturity(IborIndex&amp;Tenor,AV396,Trigger)</f>
        <v>42788</v>
      </c>
      <c r="AX396" s="102" t="e">
        <f>_xll.qlIndexFixing($Z$5,AU396,TRUE,Trigger)</f>
        <v>#VALUE!</v>
      </c>
      <c r="AY396" s="102">
        <f>_xll.qlIndexFixing($AZ$1,AU396,TRUE,Trigger)</f>
        <v>8.1500909754831914E-4</v>
      </c>
    </row>
    <row r="397" spans="46:51" ht="11.25" customHeight="1" x14ac:dyDescent="0.25">
      <c r="AT397" s="55" t="s">
        <v>106</v>
      </c>
      <c r="AU397" s="56">
        <f>_xll.qlInterestRateIndexFixingDate(IborIndex&amp;Tenor,AV397,Trigger)</f>
        <v>42695</v>
      </c>
      <c r="AV397" s="56">
        <f>_xll.qlCalendarAdvance(Calendar,AV396,AT397,"f",,Trigger)</f>
        <v>42697</v>
      </c>
      <c r="AW397" s="56">
        <f>_xll.qlInterestRateIndexMaturity(IborIndex&amp;Tenor,AV397,Trigger)</f>
        <v>42789</v>
      </c>
      <c r="AX397" s="102" t="e">
        <f>_xll.qlIndexFixing($Z$5,AU397,TRUE,Trigger)</f>
        <v>#VALUE!</v>
      </c>
      <c r="AY397" s="102">
        <f>_xll.qlIndexFixing($AZ$1,AU397,TRUE,Trigger)</f>
        <v>8.181193590818597E-4</v>
      </c>
    </row>
    <row r="398" spans="46:51" ht="11.25" customHeight="1" x14ac:dyDescent="0.25">
      <c r="AT398" s="55" t="s">
        <v>106</v>
      </c>
      <c r="AU398" s="56">
        <f>_xll.qlInterestRateIndexFixingDate(IborIndex&amp;Tenor,AV398,Trigger)</f>
        <v>42696</v>
      </c>
      <c r="AV398" s="56">
        <f>_xll.qlCalendarAdvance(Calendar,AV397,AT398,"f",,Trigger)</f>
        <v>42698</v>
      </c>
      <c r="AW398" s="56">
        <f>_xll.qlInterestRateIndexMaturity(IborIndex&amp;Tenor,AV398,Trigger)</f>
        <v>42790</v>
      </c>
      <c r="AX398" s="102" t="e">
        <f>_xll.qlIndexFixing($Z$5,AU398,TRUE,Trigger)</f>
        <v>#VALUE!</v>
      </c>
      <c r="AY398" s="102">
        <f>_xll.qlIndexFixing($AZ$1,AU398,TRUE,Trigger)</f>
        <v>8.2127396179569308E-4</v>
      </c>
    </row>
    <row r="399" spans="46:51" ht="11.25" customHeight="1" x14ac:dyDescent="0.25">
      <c r="AT399" s="55" t="s">
        <v>106</v>
      </c>
      <c r="AU399" s="56">
        <f>_xll.qlInterestRateIndexFixingDate(IborIndex&amp;Tenor,AV399,Trigger)</f>
        <v>42697</v>
      </c>
      <c r="AV399" s="56">
        <f>_xll.qlCalendarAdvance(Calendar,AV398,AT399,"f",,Trigger)</f>
        <v>42699</v>
      </c>
      <c r="AW399" s="56">
        <f>_xll.qlInterestRateIndexMaturity(IborIndex&amp;Tenor,AV399,Trigger)</f>
        <v>42793</v>
      </c>
      <c r="AX399" s="102" t="e">
        <f>_xll.qlIndexFixing($Z$5,AU399,TRUE,Trigger)</f>
        <v>#VALUE!</v>
      </c>
      <c r="AY399" s="102">
        <f>_xll.qlIndexFixing($AZ$1,AU399,TRUE,Trigger)</f>
        <v>8.2576361263066427E-4</v>
      </c>
    </row>
    <row r="400" spans="46:51" ht="11.25" customHeight="1" x14ac:dyDescent="0.25">
      <c r="AT400" s="55" t="s">
        <v>106</v>
      </c>
      <c r="AU400" s="56">
        <f>_xll.qlInterestRateIndexFixingDate(IborIndex&amp;Tenor,AV400,Trigger)</f>
        <v>42698</v>
      </c>
      <c r="AV400" s="56">
        <f>_xll.qlCalendarAdvance(Calendar,AV399,AT400,"f",,Trigger)</f>
        <v>42702</v>
      </c>
      <c r="AW400" s="56">
        <f>_xll.qlInterestRateIndexMaturity(IborIndex&amp;Tenor,AV400,Trigger)</f>
        <v>42794</v>
      </c>
      <c r="AX400" s="102" t="e">
        <f>_xll.qlIndexFixing($Z$5,AU400,TRUE,Trigger)</f>
        <v>#VALUE!</v>
      </c>
      <c r="AY400" s="102">
        <f>_xll.qlIndexFixing($AZ$1,AU400,TRUE,Trigger)</f>
        <v>8.3436223120482986E-4</v>
      </c>
    </row>
    <row r="401" spans="46:51" ht="11.25" customHeight="1" x14ac:dyDescent="0.25">
      <c r="AT401" s="55" t="s">
        <v>106</v>
      </c>
      <c r="AU401" s="56">
        <f>_xll.qlInterestRateIndexFixingDate(IborIndex&amp;Tenor,AV401,Trigger)</f>
        <v>42699</v>
      </c>
      <c r="AV401" s="56">
        <f>_xll.qlCalendarAdvance(Calendar,AV400,AT401,"f",,Trigger)</f>
        <v>42703</v>
      </c>
      <c r="AW401" s="56">
        <f>_xll.qlInterestRateIndexMaturity(IborIndex&amp;Tenor,AV401,Trigger)</f>
        <v>42794</v>
      </c>
      <c r="AX401" s="102" t="e">
        <f>_xll.qlIndexFixing($Z$5,AU401,TRUE,Trigger)</f>
        <v>#VALUE!</v>
      </c>
      <c r="AY401" s="102">
        <f>_xll.qlIndexFixing($AZ$1,AU401,TRUE,Trigger)</f>
        <v>8.3705356793521929E-4</v>
      </c>
    </row>
    <row r="402" spans="46:51" ht="11.25" customHeight="1" x14ac:dyDescent="0.25">
      <c r="AT402" s="55" t="s">
        <v>106</v>
      </c>
      <c r="AU402" s="56">
        <f>_xll.qlInterestRateIndexFixingDate(IborIndex&amp;Tenor,AV402,Trigger)</f>
        <v>42702</v>
      </c>
      <c r="AV402" s="56">
        <f>_xll.qlCalendarAdvance(Calendar,AV401,AT402,"f",,Trigger)</f>
        <v>42704</v>
      </c>
      <c r="AW402" s="56">
        <f>_xll.qlInterestRateIndexMaturity(IborIndex&amp;Tenor,AV402,Trigger)</f>
        <v>42794</v>
      </c>
      <c r="AX402" s="102" t="e">
        <f>_xll.qlIndexFixing($Z$5,AU402,TRUE,Trigger)</f>
        <v>#VALUE!</v>
      </c>
      <c r="AY402" s="102">
        <f>_xll.qlIndexFixing($AZ$1,AU402,TRUE,Trigger)</f>
        <v>8.3978156368225143E-4</v>
      </c>
    </row>
    <row r="403" spans="46:51" ht="11.25" customHeight="1" x14ac:dyDescent="0.25">
      <c r="AT403" s="55" t="s">
        <v>106</v>
      </c>
      <c r="AU403" s="56">
        <f>_xll.qlInterestRateIndexFixingDate(IborIndex&amp;Tenor,AV403,Trigger)</f>
        <v>42703</v>
      </c>
      <c r="AV403" s="56">
        <f>_xll.qlCalendarAdvance(Calendar,AV402,AT403,"f",,Trigger)</f>
        <v>42705</v>
      </c>
      <c r="AW403" s="56">
        <f>_xll.qlInterestRateIndexMaturity(IborIndex&amp;Tenor,AV403,Trigger)</f>
        <v>42795</v>
      </c>
      <c r="AX403" s="102" t="e">
        <f>_xll.qlIndexFixing($Z$5,AU403,TRUE,Trigger)</f>
        <v>#VALUE!</v>
      </c>
      <c r="AY403" s="102">
        <f>_xll.qlIndexFixing($AZ$1,AU403,TRUE,Trigger)</f>
        <v>8.432072465778262E-4</v>
      </c>
    </row>
    <row r="404" spans="46:51" ht="11.25" customHeight="1" x14ac:dyDescent="0.25">
      <c r="AT404" s="55" t="s">
        <v>106</v>
      </c>
      <c r="AU404" s="56">
        <f>_xll.qlInterestRateIndexFixingDate(IborIndex&amp;Tenor,AV404,Trigger)</f>
        <v>42704</v>
      </c>
      <c r="AV404" s="56">
        <f>_xll.qlCalendarAdvance(Calendar,AV403,AT404,"f",,Trigger)</f>
        <v>42706</v>
      </c>
      <c r="AW404" s="56">
        <f>_xll.qlInterestRateIndexMaturity(IborIndex&amp;Tenor,AV404,Trigger)</f>
        <v>42796</v>
      </c>
      <c r="AX404" s="102" t="e">
        <f>_xll.qlIndexFixing($Z$5,AU404,TRUE,Trigger)</f>
        <v>#VALUE!</v>
      </c>
      <c r="AY404" s="102">
        <f>_xll.qlIndexFixing($AZ$1,AU404,TRUE,Trigger)</f>
        <v>8.466871149162003E-4</v>
      </c>
    </row>
    <row r="405" spans="46:51" ht="11.25" customHeight="1" x14ac:dyDescent="0.25">
      <c r="AT405" s="55" t="s">
        <v>106</v>
      </c>
      <c r="AU405" s="56">
        <f>_xll.qlInterestRateIndexFixingDate(IborIndex&amp;Tenor,AV405,Trigger)</f>
        <v>42705</v>
      </c>
      <c r="AV405" s="56">
        <f>_xll.qlCalendarAdvance(Calendar,AV404,AT405,"f",,Trigger)</f>
        <v>42709</v>
      </c>
      <c r="AW405" s="56">
        <f>_xll.qlInterestRateIndexMaturity(IborIndex&amp;Tenor,AV405,Trigger)</f>
        <v>42800</v>
      </c>
      <c r="AX405" s="102" t="e">
        <f>_xll.qlIndexFixing($Z$5,AU405,TRUE,Trigger)</f>
        <v>#VALUE!</v>
      </c>
      <c r="AY405" s="102">
        <f>_xll.qlIndexFixing($AZ$1,AU405,TRUE,Trigger)</f>
        <v>8.5834379423978333E-4</v>
      </c>
    </row>
    <row r="406" spans="46:51" ht="11.25" customHeight="1" x14ac:dyDescent="0.25">
      <c r="AT406" s="55" t="s">
        <v>106</v>
      </c>
      <c r="AU406" s="56">
        <f>_xll.qlInterestRateIndexFixingDate(IborIndex&amp;Tenor,AV406,Trigger)</f>
        <v>42706</v>
      </c>
      <c r="AV406" s="56">
        <f>_xll.qlCalendarAdvance(Calendar,AV405,AT406,"f",,Trigger)</f>
        <v>42710</v>
      </c>
      <c r="AW406" s="56">
        <f>_xll.qlInterestRateIndexMaturity(IborIndex&amp;Tenor,AV406,Trigger)</f>
        <v>42800</v>
      </c>
      <c r="AX406" s="102" t="e">
        <f>_xll.qlIndexFixing($Z$5,AU406,TRUE,Trigger)</f>
        <v>#VALUE!</v>
      </c>
      <c r="AY406" s="102">
        <f>_xll.qlIndexFixing($AZ$1,AU406,TRUE,Trigger)</f>
        <v>8.6117646067851439E-4</v>
      </c>
    </row>
    <row r="407" spans="46:51" ht="11.25" customHeight="1" x14ac:dyDescent="0.25">
      <c r="AT407" s="55" t="s">
        <v>106</v>
      </c>
      <c r="AU407" s="56">
        <f>_xll.qlInterestRateIndexFixingDate(IborIndex&amp;Tenor,AV407,Trigger)</f>
        <v>42709</v>
      </c>
      <c r="AV407" s="56">
        <f>_xll.qlCalendarAdvance(Calendar,AV406,AT407,"f",,Trigger)</f>
        <v>42711</v>
      </c>
      <c r="AW407" s="56">
        <f>_xll.qlInterestRateIndexMaturity(IborIndex&amp;Tenor,AV407,Trigger)</f>
        <v>42801</v>
      </c>
      <c r="AX407" s="102" t="e">
        <f>_xll.qlIndexFixing($Z$5,AU407,TRUE,Trigger)</f>
        <v>#VALUE!</v>
      </c>
      <c r="AY407" s="102">
        <f>_xll.qlIndexFixing($AZ$1,AU407,TRUE,Trigger)</f>
        <v>8.6494833454331399E-4</v>
      </c>
    </row>
    <row r="408" spans="46:51" ht="11.25" customHeight="1" x14ac:dyDescent="0.25">
      <c r="AT408" s="55" t="s">
        <v>106</v>
      </c>
      <c r="AU408" s="56">
        <f>_xll.qlInterestRateIndexFixingDate(IborIndex&amp;Tenor,AV408,Trigger)</f>
        <v>42710</v>
      </c>
      <c r="AV408" s="56">
        <f>_xll.qlCalendarAdvance(Calendar,AV407,AT408,"f",,Trigger)</f>
        <v>42712</v>
      </c>
      <c r="AW408" s="56">
        <f>_xll.qlInterestRateIndexMaturity(IborIndex&amp;Tenor,AV408,Trigger)</f>
        <v>42802</v>
      </c>
      <c r="AX408" s="102" t="e">
        <f>_xll.qlIndexFixing($Z$5,AU408,TRUE,Trigger)</f>
        <v>#VALUE!</v>
      </c>
      <c r="AY408" s="102">
        <f>_xll.qlIndexFixing($AZ$1,AU408,TRUE,Trigger)</f>
        <v>8.6878287704106327E-4</v>
      </c>
    </row>
    <row r="409" spans="46:51" ht="11.25" customHeight="1" x14ac:dyDescent="0.25">
      <c r="AT409" s="55" t="s">
        <v>106</v>
      </c>
      <c r="AU409" s="56">
        <f>_xll.qlInterestRateIndexFixingDate(IborIndex&amp;Tenor,AV409,Trigger)</f>
        <v>42711</v>
      </c>
      <c r="AV409" s="56">
        <f>_xll.qlCalendarAdvance(Calendar,AV408,AT409,"f",,Trigger)</f>
        <v>42713</v>
      </c>
      <c r="AW409" s="56">
        <f>_xll.qlInterestRateIndexMaturity(IborIndex&amp;Tenor,AV409,Trigger)</f>
        <v>42803</v>
      </c>
      <c r="AX409" s="102" t="e">
        <f>_xll.qlIndexFixing($Z$5,AU409,TRUE,Trigger)</f>
        <v>#VALUE!</v>
      </c>
      <c r="AY409" s="102">
        <f>_xll.qlIndexFixing($AZ$1,AU409,TRUE,Trigger)</f>
        <v>8.7268152797204124E-4</v>
      </c>
    </row>
    <row r="410" spans="46:51" ht="11.25" customHeight="1" x14ac:dyDescent="0.25">
      <c r="AT410" s="55" t="s">
        <v>106</v>
      </c>
      <c r="AU410" s="56">
        <f>_xll.qlInterestRateIndexFixingDate(IborIndex&amp;Tenor,AV410,Trigger)</f>
        <v>42712</v>
      </c>
      <c r="AV410" s="56">
        <f>_xll.qlCalendarAdvance(Calendar,AV409,AT410,"f",,Trigger)</f>
        <v>42716</v>
      </c>
      <c r="AW410" s="56">
        <f>_xll.qlInterestRateIndexMaturity(IborIndex&amp;Tenor,AV410,Trigger)</f>
        <v>42807</v>
      </c>
      <c r="AX410" s="102" t="e">
        <f>_xll.qlIndexFixing($Z$5,AU410,TRUE,Trigger)</f>
        <v>#VALUE!</v>
      </c>
      <c r="AY410" s="102">
        <f>_xll.qlIndexFixing($AZ$1,AU410,TRUE,Trigger)</f>
        <v>8.859449071602748E-4</v>
      </c>
    </row>
    <row r="411" spans="46:51" ht="11.25" customHeight="1" x14ac:dyDescent="0.25">
      <c r="AT411" s="55" t="s">
        <v>106</v>
      </c>
      <c r="AU411" s="56">
        <f>_xll.qlInterestRateIndexFixingDate(IborIndex&amp;Tenor,AV411,Trigger)</f>
        <v>42713</v>
      </c>
      <c r="AV411" s="56">
        <f>_xll.qlCalendarAdvance(Calendar,AV410,AT411,"f",,Trigger)</f>
        <v>42717</v>
      </c>
      <c r="AW411" s="56">
        <f>_xll.qlInterestRateIndexMaturity(IborIndex&amp;Tenor,AV411,Trigger)</f>
        <v>42807</v>
      </c>
      <c r="AX411" s="102" t="e">
        <f>_xll.qlIndexFixing($Z$5,AU411,TRUE,Trigger)</f>
        <v>#VALUE!</v>
      </c>
      <c r="AY411" s="102">
        <f>_xll.qlIndexFixing($AZ$1,AU411,TRUE,Trigger)</f>
        <v>8.8894627136681947E-4</v>
      </c>
    </row>
    <row r="412" spans="46:51" ht="11.25" customHeight="1" x14ac:dyDescent="0.25">
      <c r="AT412" s="55" t="s">
        <v>106</v>
      </c>
      <c r="AU412" s="56">
        <f>_xll.qlInterestRateIndexFixingDate(IborIndex&amp;Tenor,AV412,Trigger)</f>
        <v>42716</v>
      </c>
      <c r="AV412" s="56">
        <f>_xll.qlCalendarAdvance(Calendar,AV411,AT412,"f",,Trigger)</f>
        <v>42718</v>
      </c>
      <c r="AW412" s="56">
        <f>_xll.qlInterestRateIndexMaturity(IborIndex&amp;Tenor,AV412,Trigger)</f>
        <v>42808</v>
      </c>
      <c r="AX412" s="102" t="e">
        <f>_xll.qlIndexFixing($Z$5,AU412,TRUE,Trigger)</f>
        <v>#VALUE!</v>
      </c>
      <c r="AY412" s="102">
        <f>_xll.qlIndexFixing($AZ$1,AU412,TRUE,Trigger)</f>
        <v>8.9318732081977714E-4</v>
      </c>
    </row>
    <row r="413" spans="46:51" ht="11.25" customHeight="1" x14ac:dyDescent="0.25">
      <c r="AT413" s="55" t="s">
        <v>106</v>
      </c>
      <c r="AU413" s="56">
        <f>_xll.qlInterestRateIndexFixingDate(IborIndex&amp;Tenor,AV413,Trigger)</f>
        <v>42717</v>
      </c>
      <c r="AV413" s="56">
        <f>_xll.qlCalendarAdvance(Calendar,AV412,AT413,"f",,Trigger)</f>
        <v>42719</v>
      </c>
      <c r="AW413" s="56">
        <f>_xll.qlInterestRateIndexMaturity(IborIndex&amp;Tenor,AV413,Trigger)</f>
        <v>42809</v>
      </c>
      <c r="AX413" s="102" t="e">
        <f>_xll.qlIndexFixing($Z$5,AU413,TRUE,Trigger)</f>
        <v>#VALUE!</v>
      </c>
      <c r="AY413" s="102">
        <f>_xll.qlIndexFixing($AZ$1,AU413,TRUE,Trigger)</f>
        <v>8.9750127312893113E-4</v>
      </c>
    </row>
    <row r="414" spans="46:51" ht="11.25" customHeight="1" x14ac:dyDescent="0.25">
      <c r="AT414" s="55" t="s">
        <v>106</v>
      </c>
      <c r="AU414" s="56">
        <f>_xll.qlInterestRateIndexFixingDate(IborIndex&amp;Tenor,AV414,Trigger)</f>
        <v>42718</v>
      </c>
      <c r="AV414" s="56">
        <f>_xll.qlCalendarAdvance(Calendar,AV413,AT414,"f",,Trigger)</f>
        <v>42720</v>
      </c>
      <c r="AW414" s="56">
        <f>_xll.qlInterestRateIndexMaturity(IborIndex&amp;Tenor,AV414,Trigger)</f>
        <v>42810</v>
      </c>
      <c r="AX414" s="102" t="e">
        <f>_xll.qlIndexFixing($Z$5,AU414,TRUE,Trigger)</f>
        <v>#VALUE!</v>
      </c>
      <c r="AY414" s="102">
        <f>_xll.qlIndexFixing($AZ$1,AU414,TRUE,Trigger)</f>
        <v>9.0188961997217376E-4</v>
      </c>
    </row>
    <row r="415" spans="46:51" ht="11.25" customHeight="1" x14ac:dyDescent="0.25">
      <c r="AT415" s="55" t="s">
        <v>106</v>
      </c>
      <c r="AU415" s="56">
        <f>_xll.qlInterestRateIndexFixingDate(IborIndex&amp;Tenor,AV415,Trigger)</f>
        <v>42719</v>
      </c>
      <c r="AV415" s="56">
        <f>_xll.qlCalendarAdvance(Calendar,AV414,AT415,"f",,Trigger)</f>
        <v>42723</v>
      </c>
      <c r="AW415" s="56">
        <f>_xll.qlInterestRateIndexMaturity(IborIndex&amp;Tenor,AV415,Trigger)</f>
        <v>42814</v>
      </c>
      <c r="AX415" s="102" t="e">
        <f>_xll.qlIndexFixing($Z$5,AU415,TRUE,Trigger)</f>
        <v>#VALUE!</v>
      </c>
      <c r="AY415" s="102">
        <f>_xll.qlIndexFixing($AZ$1,AU415,TRUE,Trigger)</f>
        <v>9.1699082690824914E-4</v>
      </c>
    </row>
    <row r="416" spans="46:51" ht="11.25" customHeight="1" x14ac:dyDescent="0.25">
      <c r="AT416" s="55" t="s">
        <v>106</v>
      </c>
      <c r="AU416" s="56">
        <f>_xll.qlInterestRateIndexFixingDate(IborIndex&amp;Tenor,AV416,Trigger)</f>
        <v>42720</v>
      </c>
      <c r="AV416" s="56">
        <f>_xll.qlCalendarAdvance(Calendar,AV415,AT416,"f",,Trigger)</f>
        <v>42724</v>
      </c>
      <c r="AW416" s="56">
        <f>_xll.qlInterestRateIndexMaturity(IborIndex&amp;Tenor,AV416,Trigger)</f>
        <v>42814</v>
      </c>
      <c r="AX416" s="102" t="e">
        <f>_xll.qlIndexFixing($Z$5,AU416,TRUE,Trigger)</f>
        <v>#VALUE!</v>
      </c>
      <c r="AY416" s="102">
        <f>_xll.qlIndexFixing($AZ$1,AU416,TRUE,Trigger)</f>
        <v>9.2021704570033336E-4</v>
      </c>
    </row>
    <row r="417" spans="46:51" ht="11.25" customHeight="1" x14ac:dyDescent="0.25">
      <c r="AT417" s="55" t="s">
        <v>106</v>
      </c>
      <c r="AU417" s="56">
        <f>_xll.qlInterestRateIndexFixingDate(IborIndex&amp;Tenor,AV417,Trigger)</f>
        <v>42723</v>
      </c>
      <c r="AV417" s="56">
        <f>_xll.qlCalendarAdvance(Calendar,AV416,AT417,"f",,Trigger)</f>
        <v>42725</v>
      </c>
      <c r="AW417" s="56">
        <f>_xll.qlInterestRateIndexMaturity(IborIndex&amp;Tenor,AV417,Trigger)</f>
        <v>42815</v>
      </c>
      <c r="AX417" s="102" t="e">
        <f>_xll.qlIndexFixing($Z$5,AU417,TRUE,Trigger)</f>
        <v>#VALUE!</v>
      </c>
      <c r="AY417" s="102">
        <f>_xll.qlIndexFixing($AZ$1,AU417,TRUE,Trigger)</f>
        <v>9.2499999983974845E-4</v>
      </c>
    </row>
    <row r="418" spans="46:51" ht="11.25" customHeight="1" x14ac:dyDescent="0.25">
      <c r="AT418" s="55" t="s">
        <v>106</v>
      </c>
      <c r="AU418" s="56">
        <f>_xll.qlInterestRateIndexFixingDate(IborIndex&amp;Tenor,AV418,Trigger)</f>
        <v>42724</v>
      </c>
      <c r="AV418" s="56">
        <f>_xll.qlCalendarAdvance(Calendar,AV417,AT418,"f",,Trigger)</f>
        <v>42726</v>
      </c>
      <c r="AW418" s="56">
        <f>_xll.qlInterestRateIndexMaturity(IborIndex&amp;Tenor,AV418,Trigger)</f>
        <v>42816</v>
      </c>
      <c r="AX418" s="102" t="e">
        <f>_xll.qlIndexFixing($Z$5,AU418,TRUE,Trigger)</f>
        <v>#VALUE!</v>
      </c>
      <c r="AY418" s="102">
        <f>_xll.qlIndexFixing($AZ$1,AU418,TRUE,Trigger)</f>
        <v>9.2986602392475248E-4</v>
      </c>
    </row>
    <row r="419" spans="46:51" ht="11.25" customHeight="1" x14ac:dyDescent="0.25">
      <c r="AT419" s="55" t="s">
        <v>106</v>
      </c>
      <c r="AU419" s="56">
        <f>_xll.qlInterestRateIndexFixingDate(IborIndex&amp;Tenor,AV419,Trigger)</f>
        <v>42725</v>
      </c>
      <c r="AV419" s="56">
        <f>_xll.qlCalendarAdvance(Calendar,AV418,AT419,"f",,Trigger)</f>
        <v>42727</v>
      </c>
      <c r="AW419" s="56">
        <f>_xll.qlInterestRateIndexMaturity(IborIndex&amp;Tenor,AV419,Trigger)</f>
        <v>42817</v>
      </c>
      <c r="AX419" s="102" t="e">
        <f>_xll.qlIndexFixing($Z$5,AU419,TRUE,Trigger)</f>
        <v>#VALUE!</v>
      </c>
      <c r="AY419" s="102">
        <f>_xll.qlIndexFixing($AZ$1,AU419,TRUE,Trigger)</f>
        <v>9.3481450446475378E-4</v>
      </c>
    </row>
    <row r="420" spans="46:51" ht="11.25" customHeight="1" x14ac:dyDescent="0.25">
      <c r="AT420" s="55" t="s">
        <v>106</v>
      </c>
      <c r="AU420" s="56">
        <f>_xll.qlInterestRateIndexFixingDate(IborIndex&amp;Tenor,AV420,Trigger)</f>
        <v>42726</v>
      </c>
      <c r="AV420" s="56">
        <f>_xll.qlCalendarAdvance(Calendar,AV419,AT420,"f",,Trigger)</f>
        <v>42731</v>
      </c>
      <c r="AW420" s="56">
        <f>_xll.qlInterestRateIndexMaturity(IborIndex&amp;Tenor,AV420,Trigger)</f>
        <v>42821</v>
      </c>
      <c r="AX420" s="102" t="e">
        <f>_xll.qlIndexFixing($Z$5,AU420,TRUE,Trigger)</f>
        <v>#VALUE!</v>
      </c>
      <c r="AY420" s="102">
        <f>_xll.qlIndexFixing($AZ$1,AU420,TRUE,Trigger)</f>
        <v>9.5541183323977208E-4</v>
      </c>
    </row>
    <row r="421" spans="46:51" ht="11.25" customHeight="1" x14ac:dyDescent="0.25">
      <c r="AT421" s="55" t="s">
        <v>106</v>
      </c>
      <c r="AU421" s="56">
        <f>_xll.qlInterestRateIndexFixingDate(IborIndex&amp;Tenor,AV421,Trigger)</f>
        <v>42727</v>
      </c>
      <c r="AV421" s="56">
        <f>_xll.qlCalendarAdvance(Calendar,AV420,AT421,"f",,Trigger)</f>
        <v>42732</v>
      </c>
      <c r="AW421" s="56">
        <f>_xll.qlInterestRateIndexMaturity(IborIndex&amp;Tenor,AV421,Trigger)</f>
        <v>42822</v>
      </c>
      <c r="AX421" s="102" t="e">
        <f>_xll.qlIndexFixing($Z$5,AU421,TRUE,Trigger)</f>
        <v>#VALUE!</v>
      </c>
      <c r="AY421" s="102">
        <f>_xll.qlIndexFixing($AZ$1,AU421,TRUE,Trigger)</f>
        <v>9.6075665048100944E-4</v>
      </c>
    </row>
    <row r="422" spans="46:51" ht="11.25" customHeight="1" x14ac:dyDescent="0.25">
      <c r="AT422" s="55" t="s">
        <v>106</v>
      </c>
      <c r="AU422" s="56">
        <f>_xll.qlInterestRateIndexFixingDate(IborIndex&amp;Tenor,AV422,Trigger)</f>
        <v>42731</v>
      </c>
      <c r="AV422" s="56">
        <f>_xll.qlCalendarAdvance(Calendar,AV421,AT422,"f",,Trigger)</f>
        <v>42733</v>
      </c>
      <c r="AW422" s="56">
        <f>_xll.qlInterestRateIndexMaturity(IborIndex&amp;Tenor,AV422,Trigger)</f>
        <v>42823</v>
      </c>
      <c r="AX422" s="102" t="e">
        <f>_xll.qlIndexFixing($Z$5,AU422,TRUE,Trigger)</f>
        <v>#VALUE!</v>
      </c>
      <c r="AY422" s="102">
        <f>_xll.qlIndexFixing($AZ$1,AU422,TRUE,Trigger)</f>
        <v>9.6617748424776551E-4</v>
      </c>
    </row>
    <row r="423" spans="46:51" ht="11.25" customHeight="1" x14ac:dyDescent="0.25">
      <c r="AT423" s="55" t="s">
        <v>106</v>
      </c>
      <c r="AU423" s="56">
        <f>_xll.qlInterestRateIndexFixingDate(IborIndex&amp;Tenor,AV423,Trigger)</f>
        <v>42732</v>
      </c>
      <c r="AV423" s="56">
        <f>_xll.qlCalendarAdvance(Calendar,AV422,AT423,"f",,Trigger)</f>
        <v>42734</v>
      </c>
      <c r="AW423" s="56">
        <f>_xll.qlInterestRateIndexMaturity(IborIndex&amp;Tenor,AV423,Trigger)</f>
        <v>42825</v>
      </c>
      <c r="AX423" s="102" t="e">
        <f>_xll.qlIndexFixing($Z$5,AU423,TRUE,Trigger)</f>
        <v>#VALUE!</v>
      </c>
      <c r="AY423" s="102">
        <f>_xll.qlIndexFixing($AZ$1,AU423,TRUE,Trigger)</f>
        <v>9.7358846862878135E-4</v>
      </c>
    </row>
    <row r="424" spans="46:51" ht="11.25" customHeight="1" x14ac:dyDescent="0.25">
      <c r="AT424" s="55" t="s">
        <v>106</v>
      </c>
      <c r="AU424" s="56">
        <f>_xll.qlInterestRateIndexFixingDate(IborIndex&amp;Tenor,AV424,Trigger)</f>
        <v>42733</v>
      </c>
      <c r="AV424" s="56">
        <f>_xll.qlCalendarAdvance(Calendar,AV423,AT424,"f",,Trigger)</f>
        <v>42737</v>
      </c>
      <c r="AW424" s="56">
        <f>_xll.qlInterestRateIndexMaturity(IborIndex&amp;Tenor,AV424,Trigger)</f>
        <v>42828</v>
      </c>
      <c r="AX424" s="102" t="e">
        <f>_xll.qlIndexFixing($Z$5,AU424,TRUE,Trigger)</f>
        <v>#VALUE!</v>
      </c>
      <c r="AY424" s="102">
        <f>_xll.qlIndexFixing($AZ$1,AU424,TRUE,Trigger)</f>
        <v>8.5646590724838064E-4</v>
      </c>
    </row>
    <row r="425" spans="46:51" ht="11.25" customHeight="1" x14ac:dyDescent="0.25">
      <c r="AT425" s="55" t="s">
        <v>106</v>
      </c>
      <c r="AU425" s="56">
        <f>_xll.qlInterestRateIndexFixingDate(IborIndex&amp;Tenor,AV425,Trigger)</f>
        <v>42734</v>
      </c>
      <c r="AV425" s="56">
        <f>_xll.qlCalendarAdvance(Calendar,AV424,AT425,"f",,Trigger)</f>
        <v>42738</v>
      </c>
      <c r="AW425" s="56">
        <f>_xll.qlInterestRateIndexMaturity(IborIndex&amp;Tenor,AV425,Trigger)</f>
        <v>42828</v>
      </c>
      <c r="AX425" s="102" t="e">
        <f>_xll.qlIndexFixing($Z$5,AU425,TRUE,Trigger)</f>
        <v>#VALUE!</v>
      </c>
      <c r="AY425" s="102">
        <f>_xll.qlIndexFixing($AZ$1,AU425,TRUE,Trigger)</f>
        <v>8.5874923676776405E-4</v>
      </c>
    </row>
    <row r="426" spans="46:51" ht="11.25" customHeight="1" x14ac:dyDescent="0.25">
      <c r="AT426" s="55" t="s">
        <v>106</v>
      </c>
      <c r="AU426" s="56">
        <f>_xll.qlInterestRateIndexFixingDate(IborIndex&amp;Tenor,AV426,Trigger)</f>
        <v>42737</v>
      </c>
      <c r="AV426" s="56">
        <f>_xll.qlCalendarAdvance(Calendar,AV425,AT426,"f",,Trigger)</f>
        <v>42739</v>
      </c>
      <c r="AW426" s="56">
        <f>_xll.qlInterestRateIndexMaturity(IborIndex&amp;Tenor,AV426,Trigger)</f>
        <v>42829</v>
      </c>
      <c r="AX426" s="102" t="e">
        <f>_xll.qlIndexFixing($Z$5,AU426,TRUE,Trigger)</f>
        <v>#VALUE!</v>
      </c>
      <c r="AY426" s="102">
        <f>_xll.qlIndexFixing($AZ$1,AU426,TRUE,Trigger)</f>
        <v>8.6460247506359167E-4</v>
      </c>
    </row>
    <row r="427" spans="46:51" ht="11.25" customHeight="1" x14ac:dyDescent="0.25">
      <c r="AT427" s="55" t="s">
        <v>106</v>
      </c>
      <c r="AU427" s="56">
        <f>_xll.qlInterestRateIndexFixingDate(IborIndex&amp;Tenor,AV427,Trigger)</f>
        <v>42738</v>
      </c>
      <c r="AV427" s="56">
        <f>_xll.qlCalendarAdvance(Calendar,AV426,AT427,"f",,Trigger)</f>
        <v>42740</v>
      </c>
      <c r="AW427" s="56">
        <f>_xll.qlInterestRateIndexMaturity(IborIndex&amp;Tenor,AV427,Trigger)</f>
        <v>42830</v>
      </c>
      <c r="AX427" s="102" t="e">
        <f>_xll.qlIndexFixing($Z$5,AU427,TRUE,Trigger)</f>
        <v>#VALUE!</v>
      </c>
      <c r="AY427" s="102">
        <f>_xll.qlIndexFixing($AZ$1,AU427,TRUE,Trigger)</f>
        <v>8.7052381322827443E-4</v>
      </c>
    </row>
    <row r="428" spans="46:51" ht="11.25" customHeight="1" x14ac:dyDescent="0.25">
      <c r="AT428" s="55" t="s">
        <v>106</v>
      </c>
      <c r="AU428" s="56">
        <f>_xll.qlInterestRateIndexFixingDate(IborIndex&amp;Tenor,AV428,Trigger)</f>
        <v>42739</v>
      </c>
      <c r="AV428" s="56">
        <f>_xll.qlCalendarAdvance(Calendar,AV427,AT428,"f",,Trigger)</f>
        <v>42741</v>
      </c>
      <c r="AW428" s="56">
        <f>_xll.qlInterestRateIndexMaturity(IborIndex&amp;Tenor,AV428,Trigger)</f>
        <v>42831</v>
      </c>
      <c r="AX428" s="102" t="e">
        <f>_xll.qlIndexFixing($Z$5,AU428,TRUE,Trigger)</f>
        <v>#VALUE!</v>
      </c>
      <c r="AY428" s="102">
        <f>_xll.qlIndexFixing($AZ$1,AU428,TRUE,Trigger)</f>
        <v>8.7651208541394965E-4</v>
      </c>
    </row>
    <row r="429" spans="46:51" ht="11.25" customHeight="1" x14ac:dyDescent="0.25">
      <c r="AT429" s="55" t="s">
        <v>106</v>
      </c>
      <c r="AU429" s="56">
        <f>_xll.qlInterestRateIndexFixingDate(IborIndex&amp;Tenor,AV429,Trigger)</f>
        <v>42740</v>
      </c>
      <c r="AV429" s="56">
        <f>_xll.qlCalendarAdvance(Calendar,AV428,AT429,"f",,Trigger)</f>
        <v>42744</v>
      </c>
      <c r="AW429" s="56">
        <f>_xll.qlInterestRateIndexMaturity(IborIndex&amp;Tenor,AV429,Trigger)</f>
        <v>42835</v>
      </c>
      <c r="AX429" s="102" t="e">
        <f>_xll.qlIndexFixing($Z$5,AU429,TRUE,Trigger)</f>
        <v>#VALUE!</v>
      </c>
      <c r="AY429" s="102">
        <f>_xll.qlIndexFixing($AZ$1,AU429,TRUE,Trigger)</f>
        <v>8.985499444511449E-4</v>
      </c>
    </row>
    <row r="430" spans="46:51" ht="11.25" customHeight="1" x14ac:dyDescent="0.25">
      <c r="AT430" s="55" t="s">
        <v>106</v>
      </c>
      <c r="AU430" s="56">
        <f>_xll.qlInterestRateIndexFixingDate(IborIndex&amp;Tenor,AV430,Trigger)</f>
        <v>42741</v>
      </c>
      <c r="AV430" s="56">
        <f>_xll.qlCalendarAdvance(Calendar,AV429,AT430,"f",,Trigger)</f>
        <v>42745</v>
      </c>
      <c r="AW430" s="56">
        <f>_xll.qlInterestRateIndexMaturity(IborIndex&amp;Tenor,AV430,Trigger)</f>
        <v>42835</v>
      </c>
      <c r="AX430" s="102" t="e">
        <f>_xll.qlIndexFixing($Z$5,AU430,TRUE,Trigger)</f>
        <v>#VALUE!</v>
      </c>
      <c r="AY430" s="102">
        <f>_xll.qlIndexFixing($AZ$1,AU430,TRUE,Trigger)</f>
        <v>9.0111088879307744E-4</v>
      </c>
    </row>
    <row r="431" spans="46:51" ht="11.25" customHeight="1" x14ac:dyDescent="0.25">
      <c r="AT431" s="55" t="s">
        <v>106</v>
      </c>
      <c r="AU431" s="56">
        <f>_xll.qlInterestRateIndexFixingDate(IborIndex&amp;Tenor,AV431,Trigger)</f>
        <v>42744</v>
      </c>
      <c r="AV431" s="56">
        <f>_xll.qlCalendarAdvance(Calendar,AV430,AT431,"f",,Trigger)</f>
        <v>42746</v>
      </c>
      <c r="AW431" s="56">
        <f>_xll.qlInterestRateIndexMaturity(IborIndex&amp;Tenor,AV431,Trigger)</f>
        <v>42836</v>
      </c>
      <c r="AX431" s="102" t="e">
        <f>_xll.qlIndexFixing($Z$5,AU431,TRUE,Trigger)</f>
        <v>#VALUE!</v>
      </c>
      <c r="AY431" s="102">
        <f>_xll.qlIndexFixing($AZ$1,AU431,TRUE,Trigger)</f>
        <v>9.0741603475130717E-4</v>
      </c>
    </row>
    <row r="432" spans="46:51" ht="11.25" customHeight="1" x14ac:dyDescent="0.25">
      <c r="AT432" s="55" t="s">
        <v>106</v>
      </c>
      <c r="AU432" s="56">
        <f>_xll.qlInterestRateIndexFixingDate(IborIndex&amp;Tenor,AV432,Trigger)</f>
        <v>42745</v>
      </c>
      <c r="AV432" s="56">
        <f>_xll.qlCalendarAdvance(Calendar,AV431,AT432,"f",,Trigger)</f>
        <v>42747</v>
      </c>
      <c r="AW432" s="56">
        <f>_xll.qlInterestRateIndexMaturity(IborIndex&amp;Tenor,AV432,Trigger)</f>
        <v>42837</v>
      </c>
      <c r="AX432" s="102" t="e">
        <f>_xll.qlIndexFixing($Z$5,AU432,TRUE,Trigger)</f>
        <v>#VALUE!</v>
      </c>
      <c r="AY432" s="102">
        <f>_xll.qlIndexFixing($AZ$1,AU432,TRUE,Trigger)</f>
        <v>9.1378093447502806E-4</v>
      </c>
    </row>
    <row r="433" spans="46:51" ht="11.25" customHeight="1" x14ac:dyDescent="0.25">
      <c r="AT433" s="55" t="s">
        <v>106</v>
      </c>
      <c r="AU433" s="56">
        <f>_xll.qlInterestRateIndexFixingDate(IborIndex&amp;Tenor,AV433,Trigger)</f>
        <v>42746</v>
      </c>
      <c r="AV433" s="56">
        <f>_xll.qlCalendarAdvance(Calendar,AV432,AT433,"f",,Trigger)</f>
        <v>42748</v>
      </c>
      <c r="AW433" s="56">
        <f>_xll.qlInterestRateIndexMaturity(IborIndex&amp;Tenor,AV433,Trigger)</f>
        <v>42838</v>
      </c>
      <c r="AX433" s="102" t="e">
        <f>_xll.qlIndexFixing($Z$5,AU433,TRUE,Trigger)</f>
        <v>#VALUE!</v>
      </c>
      <c r="AY433" s="102">
        <f>_xll.qlIndexFixing($AZ$1,AU433,TRUE,Trigger)</f>
        <v>9.2020436038886544E-4</v>
      </c>
    </row>
    <row r="434" spans="46:51" ht="11.25" customHeight="1" x14ac:dyDescent="0.25">
      <c r="AT434" s="55" t="s">
        <v>106</v>
      </c>
      <c r="AU434" s="56">
        <f>_xll.qlInterestRateIndexFixingDate(IborIndex&amp;Tenor,AV434,Trigger)</f>
        <v>42747</v>
      </c>
      <c r="AV434" s="56">
        <f>_xll.qlCalendarAdvance(Calendar,AV433,AT434,"f",,Trigger)</f>
        <v>42751</v>
      </c>
      <c r="AW434" s="56">
        <f>_xll.qlInterestRateIndexMaturity(IborIndex&amp;Tenor,AV434,Trigger)</f>
        <v>42843</v>
      </c>
      <c r="AX434" s="102" t="e">
        <f>_xll.qlIndexFixing($Z$5,AU434,TRUE,Trigger)</f>
        <v>#VALUE!</v>
      </c>
      <c r="AY434" s="102">
        <f>_xll.qlIndexFixing($AZ$1,AU434,TRUE,Trigger)</f>
        <v>9.4744180827559927E-4</v>
      </c>
    </row>
    <row r="435" spans="46:51" ht="11.25" customHeight="1" x14ac:dyDescent="0.25">
      <c r="AT435" s="55" t="s">
        <v>106</v>
      </c>
      <c r="AU435" s="56">
        <f>_xll.qlInterestRateIndexFixingDate(IborIndex&amp;Tenor,AV435,Trigger)</f>
        <v>42748</v>
      </c>
      <c r="AV435" s="56">
        <f>_xll.qlCalendarAdvance(Calendar,AV434,AT435,"f",,Trigger)</f>
        <v>42752</v>
      </c>
      <c r="AW435" s="56">
        <f>_xll.qlInterestRateIndexMaturity(IborIndex&amp;Tenor,AV435,Trigger)</f>
        <v>42843</v>
      </c>
      <c r="AX435" s="102" t="e">
        <f>_xll.qlIndexFixing($Z$5,AU435,TRUE,Trigger)</f>
        <v>#VALUE!</v>
      </c>
      <c r="AY435" s="102">
        <f>_xll.qlIndexFixing($AZ$1,AU435,TRUE,Trigger)</f>
        <v>9.5028521506548629E-4</v>
      </c>
    </row>
    <row r="436" spans="46:51" ht="11.25" customHeight="1" x14ac:dyDescent="0.25">
      <c r="AT436" s="55" t="s">
        <v>106</v>
      </c>
      <c r="AU436" s="56">
        <f>_xll.qlInterestRateIndexFixingDate(IborIndex&amp;Tenor,AV436,Trigger)</f>
        <v>42751</v>
      </c>
      <c r="AV436" s="56">
        <f>_xll.qlCalendarAdvance(Calendar,AV435,AT436,"f",,Trigger)</f>
        <v>42753</v>
      </c>
      <c r="AW436" s="56">
        <f>_xll.qlInterestRateIndexMaturity(IborIndex&amp;Tenor,AV436,Trigger)</f>
        <v>42843</v>
      </c>
      <c r="AX436" s="102" t="e">
        <f>_xll.qlIndexFixing($Z$5,AU436,TRUE,Trigger)</f>
        <v>#VALUE!</v>
      </c>
      <c r="AY436" s="102">
        <f>_xll.qlIndexFixing($AZ$1,AU436,TRUE,Trigger)</f>
        <v>9.5315580043031645E-4</v>
      </c>
    </row>
    <row r="437" spans="46:51" ht="11.25" customHeight="1" x14ac:dyDescent="0.25">
      <c r="AT437" s="55" t="s">
        <v>106</v>
      </c>
      <c r="AU437" s="56">
        <f>_xll.qlInterestRateIndexFixingDate(IborIndex&amp;Tenor,AV437,Trigger)</f>
        <v>42752</v>
      </c>
      <c r="AV437" s="56">
        <f>_xll.qlCalendarAdvance(Calendar,AV436,AT437,"f",,Trigger)</f>
        <v>42754</v>
      </c>
      <c r="AW437" s="56">
        <f>_xll.qlInterestRateIndexMaturity(IborIndex&amp;Tenor,AV437,Trigger)</f>
        <v>42844</v>
      </c>
      <c r="AX437" s="102" t="e">
        <f>_xll.qlIndexFixing($Z$5,AU437,TRUE,Trigger)</f>
        <v>#VALUE!</v>
      </c>
      <c r="AY437" s="102">
        <f>_xll.qlIndexFixing($AZ$1,AU437,TRUE,Trigger)</f>
        <v>9.599041105818884E-4</v>
      </c>
    </row>
    <row r="438" spans="46:51" ht="11.25" customHeight="1" x14ac:dyDescent="0.25">
      <c r="AT438" s="55" t="s">
        <v>106</v>
      </c>
      <c r="AU438" s="56">
        <f>_xll.qlInterestRateIndexFixingDate(IborIndex&amp;Tenor,AV438,Trigger)</f>
        <v>42753</v>
      </c>
      <c r="AV438" s="56">
        <f>_xll.qlCalendarAdvance(Calendar,AV437,AT438,"f",,Trigger)</f>
        <v>42755</v>
      </c>
      <c r="AW438" s="56">
        <f>_xll.qlInterestRateIndexMaturity(IborIndex&amp;Tenor,AV438,Trigger)</f>
        <v>42845</v>
      </c>
      <c r="AX438" s="102" t="e">
        <f>_xll.qlIndexFixing($Z$5,AU438,TRUE,Trigger)</f>
        <v>#VALUE!</v>
      </c>
      <c r="AY438" s="102">
        <f>_xll.qlIndexFixing($AZ$1,AU438,TRUE,Trigger)</f>
        <v>9.6670210696991887E-4</v>
      </c>
    </row>
    <row r="439" spans="46:51" ht="11.25" customHeight="1" x14ac:dyDescent="0.25">
      <c r="AT439" s="55" t="s">
        <v>106</v>
      </c>
      <c r="AU439" s="56">
        <f>_xll.qlInterestRateIndexFixingDate(IborIndex&amp;Tenor,AV439,Trigger)</f>
        <v>42754</v>
      </c>
      <c r="AV439" s="56">
        <f>_xll.qlCalendarAdvance(Calendar,AV438,AT439,"f",,Trigger)</f>
        <v>42758</v>
      </c>
      <c r="AW439" s="56">
        <f>_xll.qlInterestRateIndexMaturity(IborIndex&amp;Tenor,AV439,Trigger)</f>
        <v>42849</v>
      </c>
      <c r="AX439" s="102" t="e">
        <f>_xll.qlIndexFixing($Z$5,AU439,TRUE,Trigger)</f>
        <v>#VALUE!</v>
      </c>
      <c r="AY439" s="102">
        <f>_xll.qlIndexFixing($AZ$1,AU439,TRUE,Trigger)</f>
        <v>9.91272882584859E-4</v>
      </c>
    </row>
    <row r="440" spans="46:51" ht="11.25" customHeight="1" x14ac:dyDescent="0.25">
      <c r="AT440" s="55" t="s">
        <v>106</v>
      </c>
      <c r="AU440" s="56">
        <f>_xll.qlInterestRateIndexFixingDate(IborIndex&amp;Tenor,AV440,Trigger)</f>
        <v>42755</v>
      </c>
      <c r="AV440" s="56">
        <f>_xll.qlCalendarAdvance(Calendar,AV439,AT440,"f",,Trigger)</f>
        <v>42759</v>
      </c>
      <c r="AW440" s="56">
        <f>_xll.qlInterestRateIndexMaturity(IborIndex&amp;Tenor,AV440,Trigger)</f>
        <v>42849</v>
      </c>
      <c r="AX440" s="102" t="e">
        <f>_xll.qlIndexFixing($Z$5,AU440,TRUE,Trigger)</f>
        <v>#VALUE!</v>
      </c>
      <c r="AY440" s="102">
        <f>_xll.qlIndexFixing($AZ$1,AU440,TRUE,Trigger)</f>
        <v>9.9436485995685331E-4</v>
      </c>
    </row>
    <row r="441" spans="46:51" ht="11.25" customHeight="1" x14ac:dyDescent="0.25">
      <c r="AT441" s="55" t="s">
        <v>106</v>
      </c>
      <c r="AU441" s="56">
        <f>_xll.qlInterestRateIndexFixingDate(IborIndex&amp;Tenor,AV441,Trigger)</f>
        <v>42758</v>
      </c>
      <c r="AV441" s="56">
        <f>_xll.qlCalendarAdvance(Calendar,AV440,AT441,"f",,Trigger)</f>
        <v>42760</v>
      </c>
      <c r="AW441" s="56">
        <f>_xll.qlInterestRateIndexMaturity(IborIndex&amp;Tenor,AV441,Trigger)</f>
        <v>42850</v>
      </c>
      <c r="AX441" s="102" t="e">
        <f>_xll.qlIndexFixing($Z$5,AU441,TRUE,Trigger)</f>
        <v>#VALUE!</v>
      </c>
      <c r="AY441" s="102">
        <f>_xll.qlIndexFixing($AZ$1,AU441,TRUE,Trigger)</f>
        <v>1.0013916391446998E-3</v>
      </c>
    </row>
    <row r="442" spans="46:51" ht="11.25" customHeight="1" x14ac:dyDescent="0.25">
      <c r="AT442" s="55" t="s">
        <v>106</v>
      </c>
      <c r="AU442" s="56">
        <f>_xll.qlInterestRateIndexFixingDate(IborIndex&amp;Tenor,AV442,Trigger)</f>
        <v>42759</v>
      </c>
      <c r="AV442" s="56">
        <f>_xll.qlCalendarAdvance(Calendar,AV441,AT442,"f",,Trigger)</f>
        <v>42761</v>
      </c>
      <c r="AW442" s="56">
        <f>_xll.qlInterestRateIndexMaturity(IborIndex&amp;Tenor,AV442,Trigger)</f>
        <v>42851</v>
      </c>
      <c r="AX442" s="102" t="e">
        <f>_xll.qlIndexFixing($Z$5,AU442,TRUE,Trigger)</f>
        <v>#VALUE!</v>
      </c>
      <c r="AY442" s="102">
        <f>_xll.qlIndexFixing($AZ$1,AU442,TRUE,Trigger)</f>
        <v>1.00846018346612E-3</v>
      </c>
    </row>
    <row r="443" spans="46:51" ht="11.25" customHeight="1" x14ac:dyDescent="0.25">
      <c r="AT443" s="55" t="s">
        <v>106</v>
      </c>
      <c r="AU443" s="56">
        <f>_xll.qlInterestRateIndexFixingDate(IborIndex&amp;Tenor,AV443,Trigger)</f>
        <v>42760</v>
      </c>
      <c r="AV443" s="56">
        <f>_xll.qlCalendarAdvance(Calendar,AV442,AT443,"f",,Trigger)</f>
        <v>42762</v>
      </c>
      <c r="AW443" s="56">
        <f>_xll.qlInterestRateIndexMaturity(IborIndex&amp;Tenor,AV443,Trigger)</f>
        <v>42852</v>
      </c>
      <c r="AX443" s="102" t="e">
        <f>_xll.qlIndexFixing($Z$5,AU443,TRUE,Trigger)</f>
        <v>#VALUE!</v>
      </c>
      <c r="AY443" s="102">
        <f>_xll.qlIndexFixing($AZ$1,AU443,TRUE,Trigger)</f>
        <v>1.0155691418622936E-3</v>
      </c>
    </row>
    <row r="444" spans="46:51" ht="11.25" customHeight="1" x14ac:dyDescent="0.25">
      <c r="AT444" s="55" t="s">
        <v>106</v>
      </c>
      <c r="AU444" s="56">
        <f>_xll.qlInterestRateIndexFixingDate(IborIndex&amp;Tenor,AV444,Trigger)</f>
        <v>42761</v>
      </c>
      <c r="AV444" s="56">
        <f>_xll.qlCalendarAdvance(Calendar,AV443,AT444,"f",,Trigger)</f>
        <v>42765</v>
      </c>
      <c r="AW444" s="56">
        <f>_xll.qlInterestRateIndexMaturity(IborIndex&amp;Tenor,AV444,Trigger)</f>
        <v>42853</v>
      </c>
      <c r="AX444" s="102" t="e">
        <f>_xll.qlIndexFixing($Z$5,AU444,TRUE,Trigger)</f>
        <v>#VALUE!</v>
      </c>
      <c r="AY444" s="102">
        <f>_xll.qlIndexFixing($AZ$1,AU444,TRUE,Trigger)</f>
        <v>1.029261137295189E-3</v>
      </c>
    </row>
    <row r="445" spans="46:51" ht="11.25" customHeight="1" x14ac:dyDescent="0.25">
      <c r="AT445" s="55" t="s">
        <v>106</v>
      </c>
      <c r="AU445" s="56">
        <f>_xll.qlInterestRateIndexFixingDate(IborIndex&amp;Tenor,AV445,Trigger)</f>
        <v>42762</v>
      </c>
      <c r="AV445" s="56">
        <f>_xll.qlCalendarAdvance(Calendar,AV444,AT445,"f",,Trigger)</f>
        <v>42766</v>
      </c>
      <c r="AW445" s="56">
        <f>_xll.qlInterestRateIndexMaturity(IborIndex&amp;Tenor,AV445,Trigger)</f>
        <v>42853</v>
      </c>
      <c r="AX445" s="102" t="e">
        <f>_xll.qlIndexFixing($Z$5,AU445,TRUE,Trigger)</f>
        <v>#VALUE!</v>
      </c>
      <c r="AY445" s="102">
        <f>_xll.qlIndexFixing($AZ$1,AU445,TRUE,Trigger)</f>
        <v>1.0325730032382356E-3</v>
      </c>
    </row>
    <row r="446" spans="46:51" ht="11.25" customHeight="1" x14ac:dyDescent="0.25">
      <c r="AT446" s="55" t="s">
        <v>106</v>
      </c>
      <c r="AU446" s="56">
        <f>_xll.qlInterestRateIndexFixingDate(IborIndex&amp;Tenor,AV446,Trigger)</f>
        <v>42765</v>
      </c>
      <c r="AV446" s="56">
        <f>_xll.qlCalendarAdvance(Calendar,AV445,AT446,"f",,Trigger)</f>
        <v>42767</v>
      </c>
      <c r="AW446" s="56">
        <f>_xll.qlInterestRateIndexMaturity(IborIndex&amp;Tenor,AV446,Trigger)</f>
        <v>42857</v>
      </c>
      <c r="AX446" s="102" t="e">
        <f>_xll.qlIndexFixing($Z$5,AU446,TRUE,Trigger)</f>
        <v>#VALUE!</v>
      </c>
      <c r="AY446" s="102">
        <f>_xll.qlIndexFixing($AZ$1,AU446,TRUE,Trigger)</f>
        <v>1.0516722403250967E-3</v>
      </c>
    </row>
    <row r="447" spans="46:51" ht="11.25" customHeight="1" x14ac:dyDescent="0.25">
      <c r="AT447" s="55" t="s">
        <v>106</v>
      </c>
      <c r="AU447" s="56">
        <f>_xll.qlInterestRateIndexFixingDate(IborIndex&amp;Tenor,AV447,Trigger)</f>
        <v>42766</v>
      </c>
      <c r="AV447" s="56">
        <f>_xll.qlCalendarAdvance(Calendar,AV446,AT447,"f",,Trigger)</f>
        <v>42768</v>
      </c>
      <c r="AW447" s="56">
        <f>_xll.qlInterestRateIndexMaturity(IborIndex&amp;Tenor,AV447,Trigger)</f>
        <v>42857</v>
      </c>
      <c r="AX447" s="102" t="e">
        <f>_xll.qlIndexFixing($Z$5,AU447,TRUE,Trigger)</f>
        <v>#VALUE!</v>
      </c>
      <c r="AY447" s="102">
        <f>_xll.qlIndexFixing($AZ$1,AU447,TRUE,Trigger)</f>
        <v>1.0550629213634186E-3</v>
      </c>
    </row>
    <row r="448" spans="46:51" ht="11.25" customHeight="1" x14ac:dyDescent="0.25">
      <c r="AT448" s="55" t="s">
        <v>106</v>
      </c>
      <c r="AU448" s="56">
        <f>_xll.qlInterestRateIndexFixingDate(IborIndex&amp;Tenor,AV448,Trigger)</f>
        <v>42767</v>
      </c>
      <c r="AV448" s="56">
        <f>_xll.qlCalendarAdvance(Calendar,AV447,AT448,"f",,Trigger)</f>
        <v>42769</v>
      </c>
      <c r="AW448" s="56">
        <f>_xll.qlInterestRateIndexMaturity(IborIndex&amp;Tenor,AV448,Trigger)</f>
        <v>42858</v>
      </c>
      <c r="AX448" s="102" t="e">
        <f>_xll.qlIndexFixing($Z$5,AU448,TRUE,Trigger)</f>
        <v>#VALUE!</v>
      </c>
      <c r="AY448" s="102">
        <f>_xll.qlIndexFixing($AZ$1,AU448,TRUE,Trigger)</f>
        <v>1.0624171345173781E-3</v>
      </c>
    </row>
    <row r="449" spans="46:51" ht="11.25" customHeight="1" x14ac:dyDescent="0.25">
      <c r="AT449" s="55" t="s">
        <v>106</v>
      </c>
      <c r="AU449" s="56">
        <f>_xll.qlInterestRateIndexFixingDate(IborIndex&amp;Tenor,AV449,Trigger)</f>
        <v>42768</v>
      </c>
      <c r="AV449" s="56">
        <f>_xll.qlCalendarAdvance(Calendar,AV448,AT449,"f",,Trigger)</f>
        <v>42772</v>
      </c>
      <c r="AW449" s="56">
        <f>_xll.qlInterestRateIndexMaturity(IborIndex&amp;Tenor,AV449,Trigger)</f>
        <v>42863</v>
      </c>
      <c r="AX449" s="102" t="e">
        <f>_xll.qlIndexFixing($Z$5,AU449,TRUE,Trigger)</f>
        <v>#VALUE!</v>
      </c>
      <c r="AY449" s="102">
        <f>_xll.qlIndexFixing($AZ$1,AU449,TRUE,Trigger)</f>
        <v>1.0924928828160241E-3</v>
      </c>
    </row>
    <row r="450" spans="46:51" ht="11.25" customHeight="1" x14ac:dyDescent="0.25">
      <c r="AT450" s="55" t="s">
        <v>106</v>
      </c>
      <c r="AU450" s="56">
        <f>_xll.qlInterestRateIndexFixingDate(IborIndex&amp;Tenor,AV450,Trigger)</f>
        <v>42769</v>
      </c>
      <c r="AV450" s="56">
        <f>_xll.qlCalendarAdvance(Calendar,AV449,AT450,"f",,Trigger)</f>
        <v>42773</v>
      </c>
      <c r="AW450" s="56">
        <f>_xll.qlInterestRateIndexMaturity(IborIndex&amp;Tenor,AV450,Trigger)</f>
        <v>42863</v>
      </c>
      <c r="AX450" s="102" t="e">
        <f>_xll.qlIndexFixing($Z$5,AU450,TRUE,Trigger)</f>
        <v>#VALUE!</v>
      </c>
      <c r="AY450" s="102">
        <f>_xll.qlIndexFixing($AZ$1,AU450,TRUE,Trigger)</f>
        <v>1.0960397787806997E-3</v>
      </c>
    </row>
    <row r="451" spans="46:51" ht="11.25" customHeight="1" x14ac:dyDescent="0.25">
      <c r="AT451" s="55" t="s">
        <v>106</v>
      </c>
      <c r="AU451" s="56">
        <f>_xll.qlInterestRateIndexFixingDate(IborIndex&amp;Tenor,AV451,Trigger)</f>
        <v>42772</v>
      </c>
      <c r="AV451" s="56">
        <f>_xll.qlCalendarAdvance(Calendar,AV450,AT451,"f",,Trigger)</f>
        <v>42774</v>
      </c>
      <c r="AW451" s="56">
        <f>_xll.qlInterestRateIndexMaturity(IborIndex&amp;Tenor,AV451,Trigger)</f>
        <v>42863</v>
      </c>
      <c r="AX451" s="102" t="e">
        <f>_xll.qlIndexFixing($Z$5,AU451,TRUE,Trigger)</f>
        <v>#VALUE!</v>
      </c>
      <c r="AY451" s="102">
        <f>_xll.qlIndexFixing($AZ$1,AU451,TRUE,Trigger)</f>
        <v>1.0996110707655847E-3</v>
      </c>
    </row>
    <row r="452" spans="46:51" ht="11.25" customHeight="1" x14ac:dyDescent="0.25">
      <c r="AT452" s="55" t="s">
        <v>106</v>
      </c>
      <c r="AU452" s="56">
        <f>_xll.qlInterestRateIndexFixingDate(IborIndex&amp;Tenor,AV452,Trigger)</f>
        <v>42773</v>
      </c>
      <c r="AV452" s="56">
        <f>_xll.qlCalendarAdvance(Calendar,AV451,AT452,"f",,Trigger)</f>
        <v>42775</v>
      </c>
      <c r="AW452" s="56">
        <f>_xll.qlInterestRateIndexMaturity(IborIndex&amp;Tenor,AV452,Trigger)</f>
        <v>42864</v>
      </c>
      <c r="AX452" s="102" t="e">
        <f>_xll.qlIndexFixing($Z$5,AU452,TRUE,Trigger)</f>
        <v>#VALUE!</v>
      </c>
      <c r="AY452" s="102">
        <f>_xll.qlIndexFixing($AZ$1,AU452,TRUE,Trigger)</f>
        <v>1.1071242081973269E-3</v>
      </c>
    </row>
    <row r="453" spans="46:51" ht="11.25" customHeight="1" x14ac:dyDescent="0.25">
      <c r="AT453" s="55" t="s">
        <v>106</v>
      </c>
      <c r="AU453" s="56">
        <f>_xll.qlInterestRateIndexFixingDate(IborIndex&amp;Tenor,AV453,Trigger)</f>
        <v>42774</v>
      </c>
      <c r="AV453" s="56">
        <f>_xll.qlCalendarAdvance(Calendar,AV452,AT453,"f",,Trigger)</f>
        <v>42776</v>
      </c>
      <c r="AW453" s="56">
        <f>_xll.qlInterestRateIndexMaturity(IborIndex&amp;Tenor,AV453,Trigger)</f>
        <v>42865</v>
      </c>
      <c r="AX453" s="102" t="e">
        <f>_xll.qlIndexFixing($Z$5,AU453,TRUE,Trigger)</f>
        <v>#VALUE!</v>
      </c>
      <c r="AY453" s="102">
        <f>_xll.qlIndexFixing($AZ$1,AU453,TRUE,Trigger)</f>
        <v>1.1146586794087557E-3</v>
      </c>
    </row>
    <row r="454" spans="46:51" ht="11.25" customHeight="1" x14ac:dyDescent="0.25">
      <c r="AT454" s="55" t="s">
        <v>106</v>
      </c>
      <c r="AU454" s="56">
        <f>_xll.qlInterestRateIndexFixingDate(IborIndex&amp;Tenor,AV454,Trigger)</f>
        <v>42775</v>
      </c>
      <c r="AV454" s="56">
        <f>_xll.qlCalendarAdvance(Calendar,AV453,AT454,"f",,Trigger)</f>
        <v>42779</v>
      </c>
      <c r="AW454" s="56">
        <f>_xll.qlInterestRateIndexMaturity(IborIndex&amp;Tenor,AV454,Trigger)</f>
        <v>42870</v>
      </c>
      <c r="AX454" s="102" t="e">
        <f>_xll.qlIndexFixing($Z$5,AU454,TRUE,Trigger)</f>
        <v>#VALUE!</v>
      </c>
      <c r="AY454" s="102">
        <f>_xll.qlIndexFixing($AZ$1,AU454,TRUE,Trigger)</f>
        <v>1.145119692589347E-3</v>
      </c>
    </row>
    <row r="455" spans="46:51" ht="11.25" customHeight="1" x14ac:dyDescent="0.25">
      <c r="AT455" s="55" t="s">
        <v>106</v>
      </c>
      <c r="AU455" s="56">
        <f>_xll.qlInterestRateIndexFixingDate(IborIndex&amp;Tenor,AV455,Trigger)</f>
        <v>42776</v>
      </c>
      <c r="AV455" s="56">
        <f>_xll.qlCalendarAdvance(Calendar,AV454,AT455,"f",,Trigger)</f>
        <v>42780</v>
      </c>
      <c r="AW455" s="56">
        <f>_xll.qlInterestRateIndexMaturity(IborIndex&amp;Tenor,AV455,Trigger)</f>
        <v>42870</v>
      </c>
      <c r="AX455" s="102" t="e">
        <f>_xll.qlIndexFixing($Z$5,AU455,TRUE,Trigger)</f>
        <v>#VALUE!</v>
      </c>
      <c r="AY455" s="102">
        <f>_xll.qlIndexFixing($AZ$1,AU455,TRUE,Trigger)</f>
        <v>1.1488481873325185E-3</v>
      </c>
    </row>
    <row r="456" spans="46:51" ht="11.25" customHeight="1" x14ac:dyDescent="0.25">
      <c r="AT456" s="55" t="s">
        <v>106</v>
      </c>
      <c r="AU456" s="56">
        <f>_xll.qlInterestRateIndexFixingDate(IborIndex&amp;Tenor,AV456,Trigger)</f>
        <v>42779</v>
      </c>
      <c r="AV456" s="56">
        <f>_xll.qlCalendarAdvance(Calendar,AV455,AT456,"f",,Trigger)</f>
        <v>42781</v>
      </c>
      <c r="AW456" s="56">
        <f>_xll.qlInterestRateIndexMaturity(IborIndex&amp;Tenor,AV456,Trigger)</f>
        <v>42870</v>
      </c>
      <c r="AX456" s="102" t="e">
        <f>_xll.qlIndexFixing($Z$5,AU456,TRUE,Trigger)</f>
        <v>#VALUE!</v>
      </c>
      <c r="AY456" s="102">
        <f>_xll.qlIndexFixing($AZ$1,AU456,TRUE,Trigger)</f>
        <v>1.1525983609777391E-3</v>
      </c>
    </row>
    <row r="457" spans="46:51" ht="11.25" customHeight="1" x14ac:dyDescent="0.25">
      <c r="AT457" s="55" t="s">
        <v>106</v>
      </c>
      <c r="AU457" s="56">
        <f>_xll.qlInterestRateIndexFixingDate(IborIndex&amp;Tenor,AV457,Trigger)</f>
        <v>42780</v>
      </c>
      <c r="AV457" s="56">
        <f>_xll.qlCalendarAdvance(Calendar,AV456,AT457,"f",,Trigger)</f>
        <v>42782</v>
      </c>
      <c r="AW457" s="56">
        <f>_xll.qlInterestRateIndexMaturity(IborIndex&amp;Tenor,AV457,Trigger)</f>
        <v>42871</v>
      </c>
      <c r="AX457" s="102" t="e">
        <f>_xll.qlIndexFixing($Z$5,AU457,TRUE,Trigger)</f>
        <v>#VALUE!</v>
      </c>
      <c r="AY457" s="102">
        <f>_xll.qlIndexFixing($AZ$1,AU457,TRUE,Trigger)</f>
        <v>1.1602291012160755E-3</v>
      </c>
    </row>
    <row r="458" spans="46:51" ht="11.25" customHeight="1" x14ac:dyDescent="0.25">
      <c r="AT458" s="55" t="s">
        <v>106</v>
      </c>
      <c r="AU458" s="56">
        <f>_xll.qlInterestRateIndexFixingDate(IborIndex&amp;Tenor,AV458,Trigger)</f>
        <v>42781</v>
      </c>
      <c r="AV458" s="56">
        <f>_xll.qlCalendarAdvance(Calendar,AV457,AT458,"f",,Trigger)</f>
        <v>42783</v>
      </c>
      <c r="AW458" s="56">
        <f>_xll.qlInterestRateIndexMaturity(IborIndex&amp;Tenor,AV458,Trigger)</f>
        <v>42872</v>
      </c>
      <c r="AX458" s="102" t="e">
        <f>_xll.qlIndexFixing($Z$5,AU458,TRUE,Trigger)</f>
        <v>#VALUE!</v>
      </c>
      <c r="AY458" s="102">
        <f>_xll.qlIndexFixing($AZ$1,AU458,TRUE,Trigger)</f>
        <v>1.1678705140560908E-3</v>
      </c>
    </row>
    <row r="459" spans="46:51" ht="11.25" customHeight="1" x14ac:dyDescent="0.25">
      <c r="AT459" s="55" t="s">
        <v>106</v>
      </c>
      <c r="AU459" s="56">
        <f>_xll.qlInterestRateIndexFixingDate(IborIndex&amp;Tenor,AV459,Trigger)</f>
        <v>42782</v>
      </c>
      <c r="AV459" s="56">
        <f>_xll.qlCalendarAdvance(Calendar,AV458,AT459,"f",,Trigger)</f>
        <v>42786</v>
      </c>
      <c r="AW459" s="56">
        <f>_xll.qlInterestRateIndexMaturity(IborIndex&amp;Tenor,AV459,Trigger)</f>
        <v>42877</v>
      </c>
      <c r="AX459" s="102" t="e">
        <f>_xll.qlIndexFixing($Z$5,AU459,TRUE,Trigger)</f>
        <v>#VALUE!</v>
      </c>
      <c r="AY459" s="102">
        <f>_xll.qlIndexFixing($AZ$1,AU459,TRUE,Trigger)</f>
        <v>1.1984253558863943E-3</v>
      </c>
    </row>
    <row r="460" spans="46:51" ht="11.25" customHeight="1" x14ac:dyDescent="0.25">
      <c r="AT460" s="55" t="s">
        <v>106</v>
      </c>
      <c r="AU460" s="56">
        <f>_xll.qlInterestRateIndexFixingDate(IborIndex&amp;Tenor,AV460,Trigger)</f>
        <v>42783</v>
      </c>
      <c r="AV460" s="56">
        <f>_xll.qlCalendarAdvance(Calendar,AV459,AT460,"f",,Trigger)</f>
        <v>42787</v>
      </c>
      <c r="AW460" s="56">
        <f>_xll.qlInterestRateIndexMaturity(IborIndex&amp;Tenor,AV460,Trigger)</f>
        <v>42877</v>
      </c>
      <c r="AX460" s="102" t="e">
        <f>_xll.qlIndexFixing($Z$5,AU460,TRUE,Trigger)</f>
        <v>#VALUE!</v>
      </c>
      <c r="AY460" s="102">
        <f>_xll.qlIndexFixing($AZ$1,AU460,TRUE,Trigger)</f>
        <v>1.2022951741181842E-3</v>
      </c>
    </row>
    <row r="461" spans="46:51" ht="11.25" customHeight="1" x14ac:dyDescent="0.25">
      <c r="AT461" s="55" t="s">
        <v>106</v>
      </c>
      <c r="AU461" s="56">
        <f>_xll.qlInterestRateIndexFixingDate(IborIndex&amp;Tenor,AV461,Trigger)</f>
        <v>42786</v>
      </c>
      <c r="AV461" s="56">
        <f>_xll.qlCalendarAdvance(Calendar,AV460,AT461,"f",,Trigger)</f>
        <v>42788</v>
      </c>
      <c r="AW461" s="56">
        <f>_xll.qlInterestRateIndexMaturity(IborIndex&amp;Tenor,AV461,Trigger)</f>
        <v>42877</v>
      </c>
      <c r="AX461" s="102" t="e">
        <f>_xll.qlIndexFixing($Z$5,AU461,TRUE,Trigger)</f>
        <v>#VALUE!</v>
      </c>
      <c r="AY461" s="102">
        <f>_xll.qlIndexFixing($AZ$1,AU461,TRUE,Trigger)</f>
        <v>1.2061827995862424E-3</v>
      </c>
    </row>
    <row r="462" spans="46:51" ht="11.25" customHeight="1" x14ac:dyDescent="0.25">
      <c r="AT462" s="55" t="s">
        <v>106</v>
      </c>
      <c r="AU462" s="56">
        <f>_xll.qlInterestRateIndexFixingDate(IborIndex&amp;Tenor,AV462,Trigger)</f>
        <v>42787</v>
      </c>
      <c r="AV462" s="56">
        <f>_xll.qlCalendarAdvance(Calendar,AV461,AT462,"f",,Trigger)</f>
        <v>42789</v>
      </c>
      <c r="AW462" s="56">
        <f>_xll.qlInterestRateIndexMaturity(IborIndex&amp;Tenor,AV462,Trigger)</f>
        <v>42878</v>
      </c>
      <c r="AX462" s="102" t="e">
        <f>_xll.qlIndexFixing($Z$5,AU462,TRUE,Trigger)</f>
        <v>#VALUE!</v>
      </c>
      <c r="AY462" s="102">
        <f>_xll.qlIndexFixing($AZ$1,AU462,TRUE,Trigger)</f>
        <v>1.2138552024673528E-3</v>
      </c>
    </row>
    <row r="463" spans="46:51" ht="11.25" customHeight="1" x14ac:dyDescent="0.25">
      <c r="AT463" s="55" t="s">
        <v>106</v>
      </c>
      <c r="AU463" s="56">
        <f>_xll.qlInterestRateIndexFixingDate(IborIndex&amp;Tenor,AV463,Trigger)</f>
        <v>42788</v>
      </c>
      <c r="AV463" s="56">
        <f>_xll.qlCalendarAdvance(Calendar,AV462,AT463,"f",,Trigger)</f>
        <v>42790</v>
      </c>
      <c r="AW463" s="56">
        <f>_xll.qlInterestRateIndexMaturity(IborIndex&amp;Tenor,AV463,Trigger)</f>
        <v>42879</v>
      </c>
      <c r="AX463" s="102" t="e">
        <f>_xll.qlIndexFixing($Z$5,AU463,TRUE,Trigger)</f>
        <v>#VALUE!</v>
      </c>
      <c r="AY463" s="102">
        <f>_xll.qlIndexFixing($AZ$1,AU463,TRUE,Trigger)</f>
        <v>1.221527179459925E-3</v>
      </c>
    </row>
    <row r="464" spans="46:51" ht="11.25" customHeight="1" x14ac:dyDescent="0.25">
      <c r="AT464" s="55" t="s">
        <v>106</v>
      </c>
      <c r="AU464" s="56">
        <f>_xll.qlInterestRateIndexFixingDate(IborIndex&amp;Tenor,AV464,Trigger)</f>
        <v>42789</v>
      </c>
      <c r="AV464" s="56">
        <f>_xll.qlCalendarAdvance(Calendar,AV463,AT464,"f",,Trigger)</f>
        <v>42793</v>
      </c>
      <c r="AW464" s="56">
        <f>_xll.qlInterestRateIndexMaturity(IborIndex&amp;Tenor,AV464,Trigger)</f>
        <v>42884</v>
      </c>
      <c r="AX464" s="102" t="e">
        <f>_xll.qlIndexFixing($Z$5,AU464,TRUE,Trigger)</f>
        <v>#VALUE!</v>
      </c>
      <c r="AY464" s="102">
        <f>_xll.qlIndexFixing($AZ$1,AU464,TRUE,Trigger)</f>
        <v>1.2518844120581072E-3</v>
      </c>
    </row>
    <row r="465" spans="46:51" ht="11.25" customHeight="1" x14ac:dyDescent="0.25">
      <c r="AT465" s="55" t="s">
        <v>106</v>
      </c>
      <c r="AU465" s="56">
        <f>_xll.qlInterestRateIndexFixingDate(IborIndex&amp;Tenor,AV465,Trigger)</f>
        <v>42790</v>
      </c>
      <c r="AV465" s="56">
        <f>_xll.qlCalendarAdvance(Calendar,AV464,AT465,"f",,Trigger)</f>
        <v>42794</v>
      </c>
      <c r="AW465" s="56">
        <f>_xll.qlInterestRateIndexMaturity(IborIndex&amp;Tenor,AV465,Trigger)</f>
        <v>42886</v>
      </c>
      <c r="AX465" s="102" t="e">
        <f>_xll.qlIndexFixing($Z$5,AU465,TRUE,Trigger)</f>
        <v>#VALUE!</v>
      </c>
      <c r="AY465" s="102">
        <f>_xll.qlIndexFixing($AZ$1,AU465,TRUE,Trigger)</f>
        <v>1.2631420614116629E-3</v>
      </c>
    </row>
    <row r="466" spans="46:51" ht="11.25" customHeight="1" x14ac:dyDescent="0.25">
      <c r="AT466" s="55" t="s">
        <v>106</v>
      </c>
      <c r="AU466" s="56">
        <f>_xll.qlInterestRateIndexFixingDate(IborIndex&amp;Tenor,AV466,Trigger)</f>
        <v>42793</v>
      </c>
      <c r="AV466" s="56">
        <f>_xll.qlCalendarAdvance(Calendar,AV465,AT466,"f",,Trigger)</f>
        <v>42795</v>
      </c>
      <c r="AW466" s="56">
        <f>_xll.qlInterestRateIndexMaturity(IborIndex&amp;Tenor,AV466,Trigger)</f>
        <v>42887</v>
      </c>
      <c r="AX466" s="102" t="e">
        <f>_xll.qlIndexFixing($Z$5,AU466,TRUE,Trigger)</f>
        <v>#VALUE!</v>
      </c>
      <c r="AY466" s="102">
        <f>_xll.qlIndexFixing($AZ$1,AU466,TRUE,Trigger)</f>
        <v>1.2707315816734809E-3</v>
      </c>
    </row>
    <row r="467" spans="46:51" ht="11.25" customHeight="1" x14ac:dyDescent="0.25">
      <c r="AT467" s="55" t="s">
        <v>106</v>
      </c>
      <c r="AU467" s="56">
        <f>_xll.qlInterestRateIndexFixingDate(IborIndex&amp;Tenor,AV467,Trigger)</f>
        <v>42794</v>
      </c>
      <c r="AV467" s="56">
        <f>_xll.qlCalendarAdvance(Calendar,AV466,AT467,"f",,Trigger)</f>
        <v>42796</v>
      </c>
      <c r="AW467" s="56">
        <f>_xll.qlInterestRateIndexMaturity(IborIndex&amp;Tenor,AV467,Trigger)</f>
        <v>42888</v>
      </c>
      <c r="AX467" s="102" t="e">
        <f>_xll.qlIndexFixing($Z$5,AU467,TRUE,Trigger)</f>
        <v>#VALUE!</v>
      </c>
      <c r="AY467" s="102">
        <f>_xll.qlIndexFixing($AZ$1,AU467,TRUE,Trigger)</f>
        <v>1.2783093794922823E-3</v>
      </c>
    </row>
    <row r="468" spans="46:51" ht="11.25" customHeight="1" x14ac:dyDescent="0.25">
      <c r="AT468" s="55" t="s">
        <v>106</v>
      </c>
      <c r="AU468" s="56">
        <f>_xll.qlInterestRateIndexFixingDate(IborIndex&amp;Tenor,AV468,Trigger)</f>
        <v>42795</v>
      </c>
      <c r="AV468" s="56">
        <f>_xll.qlCalendarAdvance(Calendar,AV467,AT468,"f",,Trigger)</f>
        <v>42797</v>
      </c>
      <c r="AW468" s="56">
        <f>_xll.qlInterestRateIndexMaturity(IborIndex&amp;Tenor,AV468,Trigger)</f>
        <v>42891</v>
      </c>
      <c r="AX468" s="102" t="e">
        <f>_xll.qlIndexFixing($Z$5,AU468,TRUE,Trigger)</f>
        <v>#VALUE!</v>
      </c>
      <c r="AY468" s="102">
        <f>_xll.qlIndexFixing($AZ$1,AU468,TRUE,Trigger)</f>
        <v>1.2929909530690772E-3</v>
      </c>
    </row>
    <row r="469" spans="46:51" ht="11.25" customHeight="1" x14ac:dyDescent="0.25">
      <c r="AT469" s="55" t="s">
        <v>106</v>
      </c>
      <c r="AU469" s="56">
        <f>_xll.qlInterestRateIndexFixingDate(IborIndex&amp;Tenor,AV469,Trigger)</f>
        <v>42796</v>
      </c>
      <c r="AV469" s="56">
        <f>_xll.qlCalendarAdvance(Calendar,AV468,AT469,"f",,Trigger)</f>
        <v>42800</v>
      </c>
      <c r="AW469" s="56">
        <f>_xll.qlInterestRateIndexMaturity(IborIndex&amp;Tenor,AV469,Trigger)</f>
        <v>42892</v>
      </c>
      <c r="AX469" s="102" t="e">
        <f>_xll.qlIndexFixing($Z$5,AU469,TRUE,Trigger)</f>
        <v>#VALUE!</v>
      </c>
      <c r="AY469" s="102">
        <f>_xll.qlIndexFixing($AZ$1,AU469,TRUE,Trigger)</f>
        <v>1.3084705915818958E-3</v>
      </c>
    </row>
    <row r="470" spans="46:51" ht="11.25" customHeight="1" x14ac:dyDescent="0.25">
      <c r="AT470" s="55" t="s">
        <v>106</v>
      </c>
      <c r="AU470" s="56">
        <f>_xll.qlInterestRateIndexFixingDate(IborIndex&amp;Tenor,AV470,Trigger)</f>
        <v>42797</v>
      </c>
      <c r="AV470" s="56">
        <f>_xll.qlCalendarAdvance(Calendar,AV469,AT470,"f",,Trigger)</f>
        <v>42801</v>
      </c>
      <c r="AW470" s="56">
        <f>_xll.qlInterestRateIndexMaturity(IborIndex&amp;Tenor,AV470,Trigger)</f>
        <v>42893</v>
      </c>
      <c r="AX470" s="102" t="e">
        <f>_xll.qlIndexFixing($Z$5,AU470,TRUE,Trigger)</f>
        <v>#VALUE!</v>
      </c>
      <c r="AY470" s="102">
        <f>_xll.qlIndexFixing($AZ$1,AU470,TRUE,Trigger)</f>
        <v>1.3159651355638294E-3</v>
      </c>
    </row>
    <row r="471" spans="46:51" ht="11.25" customHeight="1" x14ac:dyDescent="0.25">
      <c r="AT471" s="55" t="s">
        <v>106</v>
      </c>
      <c r="AU471" s="56">
        <f>_xll.qlInterestRateIndexFixingDate(IborIndex&amp;Tenor,AV471,Trigger)</f>
        <v>42800</v>
      </c>
      <c r="AV471" s="56">
        <f>_xll.qlCalendarAdvance(Calendar,AV470,AT471,"f",,Trigger)</f>
        <v>42802</v>
      </c>
      <c r="AW471" s="56">
        <f>_xll.qlInterestRateIndexMaturity(IborIndex&amp;Tenor,AV471,Trigger)</f>
        <v>42894</v>
      </c>
      <c r="AX471" s="102" t="e">
        <f>_xll.qlIndexFixing($Z$5,AU471,TRUE,Trigger)</f>
        <v>#VALUE!</v>
      </c>
      <c r="AY471" s="102">
        <f>_xll.qlIndexFixing($AZ$1,AU471,TRUE,Trigger)</f>
        <v>1.3234380400051688E-3</v>
      </c>
    </row>
    <row r="472" spans="46:51" ht="11.25" customHeight="1" x14ac:dyDescent="0.25">
      <c r="AT472" s="55" t="s">
        <v>106</v>
      </c>
      <c r="AU472" s="56">
        <f>_xll.qlInterestRateIndexFixingDate(IborIndex&amp;Tenor,AV472,Trigger)</f>
        <v>42801</v>
      </c>
      <c r="AV472" s="56">
        <f>_xll.qlCalendarAdvance(Calendar,AV471,AT472,"f",,Trigger)</f>
        <v>42803</v>
      </c>
      <c r="AW472" s="56">
        <f>_xll.qlInterestRateIndexMaturity(IborIndex&amp;Tenor,AV472,Trigger)</f>
        <v>42895</v>
      </c>
      <c r="AX472" s="102" t="e">
        <f>_xll.qlIndexFixing($Z$5,AU472,TRUE,Trigger)</f>
        <v>#VALUE!</v>
      </c>
      <c r="AY472" s="102">
        <f>_xll.qlIndexFixing($AZ$1,AU472,TRUE,Trigger)</f>
        <v>1.330887621835709E-3</v>
      </c>
    </row>
    <row r="473" spans="46:51" ht="11.25" customHeight="1" x14ac:dyDescent="0.25">
      <c r="AT473" s="55" t="s">
        <v>106</v>
      </c>
      <c r="AU473" s="56">
        <f>_xll.qlInterestRateIndexFixingDate(IborIndex&amp;Tenor,AV473,Trigger)</f>
        <v>42802</v>
      </c>
      <c r="AV473" s="56">
        <f>_xll.qlCalendarAdvance(Calendar,AV472,AT473,"f",,Trigger)</f>
        <v>42804</v>
      </c>
      <c r="AW473" s="56">
        <f>_xll.qlInterestRateIndexMaturity(IborIndex&amp;Tenor,AV473,Trigger)</f>
        <v>42898</v>
      </c>
      <c r="AX473" s="102" t="e">
        <f>_xll.qlIndexFixing($Z$5,AU473,TRUE,Trigger)</f>
        <v>#VALUE!</v>
      </c>
      <c r="AY473" s="102">
        <f>_xll.qlIndexFixing($AZ$1,AU473,TRUE,Trigger)</f>
        <v>1.3451268348697656E-3</v>
      </c>
    </row>
    <row r="474" spans="46:51" ht="11.25" customHeight="1" x14ac:dyDescent="0.25">
      <c r="AT474" s="55" t="s">
        <v>106</v>
      </c>
      <c r="AU474" s="56">
        <f>_xll.qlInterestRateIndexFixingDate(IborIndex&amp;Tenor,AV474,Trigger)</f>
        <v>42803</v>
      </c>
      <c r="AV474" s="56">
        <f>_xll.qlCalendarAdvance(Calendar,AV473,AT474,"f",,Trigger)</f>
        <v>42807</v>
      </c>
      <c r="AW474" s="56">
        <f>_xll.qlInterestRateIndexMaturity(IborIndex&amp;Tenor,AV474,Trigger)</f>
        <v>42899</v>
      </c>
      <c r="AX474" s="102" t="e">
        <f>_xll.qlIndexFixing($Z$5,AU474,TRUE,Trigger)</f>
        <v>#VALUE!</v>
      </c>
      <c r="AY474" s="102">
        <f>_xll.qlIndexFixing($AZ$1,AU474,TRUE,Trigger)</f>
        <v>1.3604187593415111E-3</v>
      </c>
    </row>
    <row r="475" spans="46:51" ht="11.25" customHeight="1" x14ac:dyDescent="0.25">
      <c r="AT475" s="55" t="s">
        <v>106</v>
      </c>
      <c r="AU475" s="56">
        <f>_xll.qlInterestRateIndexFixingDate(IborIndex&amp;Tenor,AV475,Trigger)</f>
        <v>42804</v>
      </c>
      <c r="AV475" s="56">
        <f>_xll.qlCalendarAdvance(Calendar,AV474,AT475,"f",,Trigger)</f>
        <v>42808</v>
      </c>
      <c r="AW475" s="56">
        <f>_xll.qlInterestRateIndexMaturity(IborIndex&amp;Tenor,AV475,Trigger)</f>
        <v>42900</v>
      </c>
      <c r="AX475" s="102" t="e">
        <f>_xll.qlIndexFixing($Z$5,AU475,TRUE,Trigger)</f>
        <v>#VALUE!</v>
      </c>
      <c r="AY475" s="102">
        <f>_xll.qlIndexFixing($AZ$1,AU475,TRUE,Trigger)</f>
        <v>1.3677261797798278E-3</v>
      </c>
    </row>
    <row r="476" spans="46:51" ht="11.25" customHeight="1" x14ac:dyDescent="0.25">
      <c r="AT476" s="55" t="s">
        <v>106</v>
      </c>
      <c r="AU476" s="56">
        <f>_xll.qlInterestRateIndexFixingDate(IborIndex&amp;Tenor,AV476,Trigger)</f>
        <v>42807</v>
      </c>
      <c r="AV476" s="56">
        <f>_xll.qlCalendarAdvance(Calendar,AV475,AT476,"f",,Trigger)</f>
        <v>42809</v>
      </c>
      <c r="AW476" s="56">
        <f>_xll.qlInterestRateIndexMaturity(IborIndex&amp;Tenor,AV476,Trigger)</f>
        <v>42901</v>
      </c>
      <c r="AX476" s="102" t="e">
        <f>_xll.qlIndexFixing($Z$5,AU476,TRUE,Trigger)</f>
        <v>#VALUE!</v>
      </c>
      <c r="AY476" s="102">
        <f>_xll.qlIndexFixing($AZ$1,AU476,TRUE,Trigger)</f>
        <v>1.3749999978285782E-3</v>
      </c>
    </row>
    <row r="477" spans="46:51" ht="11.25" customHeight="1" x14ac:dyDescent="0.25">
      <c r="AT477" s="55" t="s">
        <v>106</v>
      </c>
      <c r="AU477" s="56">
        <f>_xll.qlInterestRateIndexFixingDate(IborIndex&amp;Tenor,AV477,Trigger)</f>
        <v>42808</v>
      </c>
      <c r="AV477" s="56">
        <f>_xll.qlCalendarAdvance(Calendar,AV476,AT477,"f",,Trigger)</f>
        <v>42810</v>
      </c>
      <c r="AW477" s="56">
        <f>_xll.qlInterestRateIndexMaturity(IborIndex&amp;Tenor,AV477,Trigger)</f>
        <v>42902</v>
      </c>
      <c r="AX477" s="102" t="e">
        <f>_xll.qlIndexFixing($Z$5,AU477,TRUE,Trigger)</f>
        <v>#VALUE!</v>
      </c>
      <c r="AY477" s="102">
        <f>_xll.qlIndexFixing($AZ$1,AU477,TRUE,Trigger)</f>
        <v>1.3822385876048557E-3</v>
      </c>
    </row>
    <row r="478" spans="46:51" ht="11.25" customHeight="1" x14ac:dyDescent="0.25">
      <c r="AT478" s="55" t="s">
        <v>106</v>
      </c>
      <c r="AU478" s="56">
        <f>_xll.qlInterestRateIndexFixingDate(IborIndex&amp;Tenor,AV478,Trigger)</f>
        <v>42809</v>
      </c>
      <c r="AV478" s="56">
        <f>_xll.qlCalendarAdvance(Calendar,AV477,AT478,"f",,Trigger)</f>
        <v>42811</v>
      </c>
      <c r="AW478" s="56">
        <f>_xll.qlInterestRateIndexMaturity(IborIndex&amp;Tenor,AV478,Trigger)</f>
        <v>42905</v>
      </c>
      <c r="AX478" s="102" t="e">
        <f>_xll.qlIndexFixing($Z$5,AU478,TRUE,Trigger)</f>
        <v>#VALUE!</v>
      </c>
      <c r="AY478" s="102">
        <f>_xll.qlIndexFixing($AZ$1,AU478,TRUE,Trigger)</f>
        <v>1.395926584557419E-3</v>
      </c>
    </row>
    <row r="479" spans="46:51" ht="11.25" customHeight="1" x14ac:dyDescent="0.25">
      <c r="AT479" s="55" t="s">
        <v>106</v>
      </c>
      <c r="AU479" s="56">
        <f>_xll.qlInterestRateIndexFixingDate(IborIndex&amp;Tenor,AV479,Trigger)</f>
        <v>42810</v>
      </c>
      <c r="AV479" s="56">
        <f>_xll.qlCalendarAdvance(Calendar,AV478,AT479,"f",,Trigger)</f>
        <v>42814</v>
      </c>
      <c r="AW479" s="56">
        <f>_xll.qlInterestRateIndexMaturity(IborIndex&amp;Tenor,AV479,Trigger)</f>
        <v>42906</v>
      </c>
      <c r="AX479" s="102" t="e">
        <f>_xll.qlIndexFixing($Z$5,AU479,TRUE,Trigger)</f>
        <v>#VALUE!</v>
      </c>
      <c r="AY479" s="102">
        <f>_xll.qlIndexFixing($AZ$1,AU479,TRUE,Trigger)</f>
        <v>1.4108185088779204E-3</v>
      </c>
    </row>
    <row r="480" spans="46:51" ht="11.25" customHeight="1" x14ac:dyDescent="0.25">
      <c r="AT480" s="55" t="s">
        <v>106</v>
      </c>
      <c r="AU480" s="56">
        <f>_xll.qlInterestRateIndexFixingDate(IborIndex&amp;Tenor,AV480,Trigger)</f>
        <v>42811</v>
      </c>
      <c r="AV480" s="56">
        <f>_xll.qlCalendarAdvance(Calendar,AV479,AT480,"f",,Trigger)</f>
        <v>42815</v>
      </c>
      <c r="AW480" s="56">
        <f>_xll.qlInterestRateIndexMaturity(IborIndex&amp;Tenor,AV480,Trigger)</f>
        <v>42907</v>
      </c>
      <c r="AX480" s="102" t="e">
        <f>_xll.qlIndexFixing($Z$5,AU480,TRUE,Trigger)</f>
        <v>#VALUE!</v>
      </c>
      <c r="AY480" s="102">
        <f>_xll.qlIndexFixing($AZ$1,AU480,TRUE,Trigger)</f>
        <v>1.4178645911129854E-3</v>
      </c>
    </row>
    <row r="481" spans="46:51" ht="11.25" customHeight="1" x14ac:dyDescent="0.25">
      <c r="AT481" s="55" t="s">
        <v>106</v>
      </c>
      <c r="AU481" s="56">
        <f>_xll.qlInterestRateIndexFixingDate(IborIndex&amp;Tenor,AV481,Trigger)</f>
        <v>42814</v>
      </c>
      <c r="AV481" s="56">
        <f>_xll.qlCalendarAdvance(Calendar,AV480,AT481,"f",,Trigger)</f>
        <v>42816</v>
      </c>
      <c r="AW481" s="56">
        <f>_xll.qlInterestRateIndexMaturity(IborIndex&amp;Tenor,AV481,Trigger)</f>
        <v>42908</v>
      </c>
      <c r="AX481" s="102" t="e">
        <f>_xll.qlIndexFixing($Z$5,AU481,TRUE,Trigger)</f>
        <v>#VALUE!</v>
      </c>
      <c r="AY481" s="102">
        <f>_xll.qlIndexFixing($AZ$1,AU481,TRUE,Trigger)</f>
        <v>1.4248692249989496E-3</v>
      </c>
    </row>
    <row r="482" spans="46:51" ht="11.25" customHeight="1" x14ac:dyDescent="0.25">
      <c r="AT482" s="55" t="s">
        <v>106</v>
      </c>
      <c r="AU482" s="56">
        <f>_xll.qlInterestRateIndexFixingDate(IborIndex&amp;Tenor,AV482,Trigger)</f>
        <v>42815</v>
      </c>
      <c r="AV482" s="56">
        <f>_xll.qlCalendarAdvance(Calendar,AV481,AT482,"f",,Trigger)</f>
        <v>42817</v>
      </c>
      <c r="AW482" s="56">
        <f>_xll.qlInterestRateIndexMaturity(IborIndex&amp;Tenor,AV482,Trigger)</f>
        <v>42909</v>
      </c>
      <c r="AX482" s="102" t="e">
        <f>_xll.qlIndexFixing($Z$5,AU482,TRUE,Trigger)</f>
        <v>#VALUE!</v>
      </c>
      <c r="AY482" s="102">
        <f>_xll.qlIndexFixing($AZ$1,AU482,TRUE,Trigger)</f>
        <v>1.431832556437365E-3</v>
      </c>
    </row>
    <row r="483" spans="46:51" ht="11.25" customHeight="1" x14ac:dyDescent="0.25">
      <c r="AT483" s="55" t="s">
        <v>106</v>
      </c>
      <c r="AU483" s="56">
        <f>_xll.qlInterestRateIndexFixingDate(IborIndex&amp;Tenor,AV483,Trigger)</f>
        <v>42816</v>
      </c>
      <c r="AV483" s="56">
        <f>_xll.qlCalendarAdvance(Calendar,AV482,AT483,"f",,Trigger)</f>
        <v>42818</v>
      </c>
      <c r="AW483" s="56">
        <f>_xll.qlInterestRateIndexMaturity(IborIndex&amp;Tenor,AV483,Trigger)</f>
        <v>42912</v>
      </c>
      <c r="AX483" s="102" t="e">
        <f>_xll.qlIndexFixing($Z$5,AU483,TRUE,Trigger)</f>
        <v>#VALUE!</v>
      </c>
      <c r="AY483" s="102">
        <f>_xll.qlIndexFixing($AZ$1,AU483,TRUE,Trigger)</f>
        <v>1.4449448282453305E-3</v>
      </c>
    </row>
    <row r="484" spans="46:51" ht="11.25" customHeight="1" x14ac:dyDescent="0.25">
      <c r="AT484" s="55" t="s">
        <v>106</v>
      </c>
      <c r="AU484" s="56">
        <f>_xll.qlInterestRateIndexFixingDate(IborIndex&amp;Tenor,AV484,Trigger)</f>
        <v>42817</v>
      </c>
      <c r="AV484" s="56">
        <f>_xll.qlCalendarAdvance(Calendar,AV483,AT484,"f",,Trigger)</f>
        <v>42821</v>
      </c>
      <c r="AW484" s="56">
        <f>_xll.qlInterestRateIndexMaturity(IborIndex&amp;Tenor,AV484,Trigger)</f>
        <v>42913</v>
      </c>
      <c r="AX484" s="102" t="e">
        <f>_xll.qlIndexFixing($Z$5,AU484,TRUE,Trigger)</f>
        <v>#VALUE!</v>
      </c>
      <c r="AY484" s="102">
        <f>_xll.qlIndexFixing($AZ$1,AU484,TRUE,Trigger)</f>
        <v>1.459280762947657E-3</v>
      </c>
    </row>
    <row r="485" spans="46:51" ht="11.25" customHeight="1" x14ac:dyDescent="0.25">
      <c r="AT485" s="55" t="s">
        <v>106</v>
      </c>
      <c r="AU485" s="56">
        <f>_xll.qlInterestRateIndexFixingDate(IborIndex&amp;Tenor,AV485,Trigger)</f>
        <v>42818</v>
      </c>
      <c r="AV485" s="56">
        <f>_xll.qlCalendarAdvance(Calendar,AV484,AT485,"f",,Trigger)</f>
        <v>42822</v>
      </c>
      <c r="AW485" s="56">
        <f>_xll.qlInterestRateIndexMaturity(IborIndex&amp;Tenor,AV485,Trigger)</f>
        <v>42914</v>
      </c>
      <c r="AX485" s="102" t="e">
        <f>_xll.qlIndexFixing($Z$5,AU485,TRUE,Trigger)</f>
        <v>#VALUE!</v>
      </c>
      <c r="AY485" s="102">
        <f>_xll.qlIndexFixing($AZ$1,AU485,TRUE,Trigger)</f>
        <v>1.4660435434406564E-3</v>
      </c>
    </row>
    <row r="486" spans="46:51" ht="11.25" customHeight="1" x14ac:dyDescent="0.25">
      <c r="AT486" s="55" t="s">
        <v>106</v>
      </c>
      <c r="AU486" s="56">
        <f>_xll.qlInterestRateIndexFixingDate(IborIndex&amp;Tenor,AV486,Trigger)</f>
        <v>42821</v>
      </c>
      <c r="AV486" s="56">
        <f>_xll.qlCalendarAdvance(Calendar,AV485,AT486,"f",,Trigger)</f>
        <v>42823</v>
      </c>
      <c r="AW486" s="56">
        <f>_xll.qlInterestRateIndexMaturity(IborIndex&amp;Tenor,AV486,Trigger)</f>
        <v>42915</v>
      </c>
      <c r="AX486" s="102" t="e">
        <f>_xll.qlIndexFixing($Z$5,AU486,TRUE,Trigger)</f>
        <v>#VALUE!</v>
      </c>
      <c r="AY486" s="102">
        <f>_xll.qlIndexFixing($AZ$1,AU486,TRUE,Trigger)</f>
        <v>1.4727674319005835E-3</v>
      </c>
    </row>
    <row r="487" spans="46:51" ht="11.25" customHeight="1" x14ac:dyDescent="0.25">
      <c r="AT487" s="55" t="s">
        <v>106</v>
      </c>
      <c r="AU487" s="56">
        <f>_xll.qlInterestRateIndexFixingDate(IborIndex&amp;Tenor,AV487,Trigger)</f>
        <v>42822</v>
      </c>
      <c r="AV487" s="56">
        <f>_xll.qlCalendarAdvance(Calendar,AV486,AT487,"f",,Trigger)</f>
        <v>42824</v>
      </c>
      <c r="AW487" s="56">
        <f>_xll.qlInterestRateIndexMaturity(IborIndex&amp;Tenor,AV487,Trigger)</f>
        <v>42916</v>
      </c>
      <c r="AX487" s="102" t="e">
        <f>_xll.qlIndexFixing($Z$5,AU487,TRUE,Trigger)</f>
        <v>#VALUE!</v>
      </c>
      <c r="AY487" s="102">
        <f>_xll.qlIndexFixing($AZ$1,AU487,TRUE,Trigger)</f>
        <v>1.47945284300964E-3</v>
      </c>
    </row>
    <row r="488" spans="46:51" ht="11.25" customHeight="1" x14ac:dyDescent="0.25">
      <c r="AT488" s="55" t="s">
        <v>106</v>
      </c>
      <c r="AU488" s="56">
        <f>_xll.qlInterestRateIndexFixingDate(IborIndex&amp;Tenor,AV488,Trigger)</f>
        <v>42823</v>
      </c>
      <c r="AV488" s="56">
        <f>_xll.qlCalendarAdvance(Calendar,AV487,AT488,"f",,Trigger)</f>
        <v>42825</v>
      </c>
      <c r="AW488" s="56">
        <f>_xll.qlInterestRateIndexMaturity(IborIndex&amp;Tenor,AV488,Trigger)</f>
        <v>42916</v>
      </c>
      <c r="AX488" s="102" t="e">
        <f>_xll.qlIndexFixing($Z$5,AU488,TRUE,Trigger)</f>
        <v>#VALUE!</v>
      </c>
      <c r="AY488" s="102">
        <f>_xll.qlIndexFixing($AZ$1,AU488,TRUE,Trigger)</f>
        <v>1.4831159388694194E-3</v>
      </c>
    </row>
    <row r="489" spans="46:51" ht="11.25" customHeight="1" x14ac:dyDescent="0.25">
      <c r="AT489" s="55" t="s">
        <v>106</v>
      </c>
      <c r="AU489" s="56">
        <f>_xll.qlInterestRateIndexFixingDate(IborIndex&amp;Tenor,AV489,Trigger)</f>
        <v>42824</v>
      </c>
      <c r="AV489" s="56">
        <f>_xll.qlCalendarAdvance(Calendar,AV488,AT489,"f",,Trigger)</f>
        <v>42828</v>
      </c>
      <c r="AW489" s="56">
        <f>_xll.qlInterestRateIndexMaturity(IborIndex&amp;Tenor,AV489,Trigger)</f>
        <v>42919</v>
      </c>
      <c r="AX489" s="102" t="e">
        <f>_xll.qlIndexFixing($Z$5,AU489,TRUE,Trigger)</f>
        <v>#VALUE!</v>
      </c>
      <c r="AY489" s="102">
        <f>_xll.qlIndexFixing($AZ$1,AU489,TRUE,Trigger)</f>
        <v>1.5028820040311926E-3</v>
      </c>
    </row>
    <row r="490" spans="46:51" ht="11.25" customHeight="1" x14ac:dyDescent="0.25">
      <c r="AT490" s="55" t="s">
        <v>106</v>
      </c>
      <c r="AU490" s="56">
        <f>_xll.qlInterestRateIndexFixingDate(IborIndex&amp;Tenor,AV490,Trigger)</f>
        <v>42825</v>
      </c>
      <c r="AV490" s="56">
        <f>_xll.qlCalendarAdvance(Calendar,AV489,AT490,"f",,Trigger)</f>
        <v>42829</v>
      </c>
      <c r="AW490" s="56">
        <f>_xll.qlInterestRateIndexMaturity(IborIndex&amp;Tenor,AV490,Trigger)</f>
        <v>42920</v>
      </c>
      <c r="AX490" s="102" t="e">
        <f>_xll.qlIndexFixing($Z$5,AU490,TRUE,Trigger)</f>
        <v>#VALUE!</v>
      </c>
      <c r="AY490" s="102">
        <f>_xll.qlIndexFixing($AZ$1,AU490,TRUE,Trigger)</f>
        <v>1.5093964984687119E-3</v>
      </c>
    </row>
    <row r="491" spans="46:51" ht="11.25" customHeight="1" x14ac:dyDescent="0.25">
      <c r="AT491" s="55" t="s">
        <v>106</v>
      </c>
      <c r="AU491" s="56">
        <f>_xll.qlInterestRateIndexFixingDate(IborIndex&amp;Tenor,AV491,Trigger)</f>
        <v>42828</v>
      </c>
      <c r="AV491" s="56">
        <f>_xll.qlCalendarAdvance(Calendar,AV490,AT491,"f",,Trigger)</f>
        <v>42830</v>
      </c>
      <c r="AW491" s="56">
        <f>_xll.qlInterestRateIndexMaturity(IborIndex&amp;Tenor,AV491,Trigger)</f>
        <v>42921</v>
      </c>
      <c r="AX491" s="102" t="e">
        <f>_xll.qlIndexFixing($Z$5,AU491,TRUE,Trigger)</f>
        <v>#VALUE!</v>
      </c>
      <c r="AY491" s="102">
        <f>_xll.qlIndexFixing($AZ$1,AU491,TRUE,Trigger)</f>
        <v>1.515874628947354E-3</v>
      </c>
    </row>
    <row r="492" spans="46:51" ht="11.25" customHeight="1" x14ac:dyDescent="0.25">
      <c r="AT492" s="55" t="s">
        <v>106</v>
      </c>
      <c r="AU492" s="56">
        <f>_xll.qlInterestRateIndexFixingDate(IborIndex&amp;Tenor,AV492,Trigger)</f>
        <v>42829</v>
      </c>
      <c r="AV492" s="56">
        <f>_xll.qlCalendarAdvance(Calendar,AV491,AT492,"f",,Trigger)</f>
        <v>42831</v>
      </c>
      <c r="AW492" s="56">
        <f>_xll.qlInterestRateIndexMaturity(IborIndex&amp;Tenor,AV492,Trigger)</f>
        <v>42922</v>
      </c>
      <c r="AX492" s="102" t="e">
        <f>_xll.qlIndexFixing($Z$5,AU492,TRUE,Trigger)</f>
        <v>#VALUE!</v>
      </c>
      <c r="AY492" s="102">
        <f>_xll.qlIndexFixing($AZ$1,AU492,TRUE,Trigger)</f>
        <v>1.5223168408910366E-3</v>
      </c>
    </row>
    <row r="493" spans="46:51" ht="11.25" customHeight="1" x14ac:dyDescent="0.25">
      <c r="AT493" s="55" t="s">
        <v>106</v>
      </c>
      <c r="AU493" s="56">
        <f>_xll.qlInterestRateIndexFixingDate(IborIndex&amp;Tenor,AV493,Trigger)</f>
        <v>42830</v>
      </c>
      <c r="AV493" s="56">
        <f>_xll.qlCalendarAdvance(Calendar,AV492,AT493,"f",,Trigger)</f>
        <v>42832</v>
      </c>
      <c r="AW493" s="56">
        <f>_xll.qlInterestRateIndexMaturity(IborIndex&amp;Tenor,AV493,Trigger)</f>
        <v>42923</v>
      </c>
      <c r="AX493" s="102" t="e">
        <f>_xll.qlIndexFixing($Z$5,AU493,TRUE,Trigger)</f>
        <v>#VALUE!</v>
      </c>
      <c r="AY493" s="102">
        <f>_xll.qlIndexFixing($AZ$1,AU493,TRUE,Trigger)</f>
        <v>1.5287235834587117E-3</v>
      </c>
    </row>
    <row r="494" spans="46:51" ht="11.25" customHeight="1" x14ac:dyDescent="0.25">
      <c r="AT494" s="55" t="s">
        <v>106</v>
      </c>
      <c r="AU494" s="56">
        <f>_xll.qlInterestRateIndexFixingDate(IborIndex&amp;Tenor,AV494,Trigger)</f>
        <v>42831</v>
      </c>
      <c r="AV494" s="56">
        <f>_xll.qlCalendarAdvance(Calendar,AV493,AT494,"f",,Trigger)</f>
        <v>42835</v>
      </c>
      <c r="AW494" s="56">
        <f>_xll.qlInterestRateIndexMaturity(IborIndex&amp;Tenor,AV494,Trigger)</f>
        <v>42926</v>
      </c>
      <c r="AX494" s="102" t="e">
        <f>_xll.qlIndexFixing($Z$5,AU494,TRUE,Trigger)</f>
        <v>#VALUE!</v>
      </c>
      <c r="AY494" s="102">
        <f>_xll.qlIndexFixing($AZ$1,AU494,TRUE,Trigger)</f>
        <v>1.5477355426191048E-3</v>
      </c>
    </row>
    <row r="495" spans="46:51" ht="11.25" customHeight="1" x14ac:dyDescent="0.25">
      <c r="AT495" s="55" t="s">
        <v>106</v>
      </c>
      <c r="AU495" s="56">
        <f>_xll.qlInterestRateIndexFixingDate(IborIndex&amp;Tenor,AV495,Trigger)</f>
        <v>42832</v>
      </c>
      <c r="AV495" s="56">
        <f>_xll.qlCalendarAdvance(Calendar,AV494,AT495,"f",,Trigger)</f>
        <v>42836</v>
      </c>
      <c r="AW495" s="56">
        <f>_xll.qlInterestRateIndexMaturity(IborIndex&amp;Tenor,AV495,Trigger)</f>
        <v>42927</v>
      </c>
      <c r="AX495" s="102" t="e">
        <f>_xll.qlIndexFixing($Z$5,AU495,TRUE,Trigger)</f>
        <v>#VALUE!</v>
      </c>
      <c r="AY495" s="102">
        <f>_xll.qlIndexFixing($AZ$1,AU495,TRUE,Trigger)</f>
        <v>1.5540049740950521E-3</v>
      </c>
    </row>
    <row r="496" spans="46:51" ht="11.25" customHeight="1" x14ac:dyDescent="0.25">
      <c r="AT496" s="55" t="s">
        <v>106</v>
      </c>
      <c r="AU496" s="56">
        <f>_xll.qlInterestRateIndexFixingDate(IborIndex&amp;Tenor,AV496,Trigger)</f>
        <v>42835</v>
      </c>
      <c r="AV496" s="56">
        <f>_xll.qlCalendarAdvance(Calendar,AV495,AT496,"f",,Trigger)</f>
        <v>42837</v>
      </c>
      <c r="AW496" s="56">
        <f>_xll.qlInterestRateIndexMaturity(IborIndex&amp;Tenor,AV496,Trigger)</f>
        <v>42928</v>
      </c>
      <c r="AX496" s="102" t="e">
        <f>_xll.qlIndexFixing($Z$5,AU496,TRUE,Trigger)</f>
        <v>#VALUE!</v>
      </c>
      <c r="AY496" s="102">
        <f>_xll.qlIndexFixing($AZ$1,AU496,TRUE,Trigger)</f>
        <v>1.5602412381031064E-3</v>
      </c>
    </row>
    <row r="497" spans="46:51" ht="11.25" customHeight="1" x14ac:dyDescent="0.25">
      <c r="AT497" s="55" t="s">
        <v>106</v>
      </c>
      <c r="AU497" s="56">
        <f>_xll.qlInterestRateIndexFixingDate(IborIndex&amp;Tenor,AV497,Trigger)</f>
        <v>42836</v>
      </c>
      <c r="AV497" s="56">
        <f>_xll.qlCalendarAdvance(Calendar,AV496,AT497,"f",,Trigger)</f>
        <v>42838</v>
      </c>
      <c r="AW497" s="56">
        <f>_xll.qlInterestRateIndexMaturity(IborIndex&amp;Tenor,AV497,Trigger)</f>
        <v>42929</v>
      </c>
      <c r="AX497" s="102" t="e">
        <f>_xll.qlIndexFixing($Z$5,AU497,TRUE,Trigger)</f>
        <v>#VALUE!</v>
      </c>
      <c r="AY497" s="102">
        <f>_xll.qlIndexFixing($AZ$1,AU497,TRUE,Trigger)</f>
        <v>1.5664448062422912E-3</v>
      </c>
    </row>
    <row r="498" spans="46:51" ht="11.25" customHeight="1" x14ac:dyDescent="0.25">
      <c r="AT498" s="55" t="s">
        <v>106</v>
      </c>
      <c r="AU498" s="56">
        <f>_xll.qlInterestRateIndexFixingDate(IborIndex&amp;Tenor,AV498,Trigger)</f>
        <v>42837</v>
      </c>
      <c r="AV498" s="56">
        <f>_xll.qlCalendarAdvance(Calendar,AV497,AT498,"f",,Trigger)</f>
        <v>42843</v>
      </c>
      <c r="AW498" s="56">
        <f>_xll.qlInterestRateIndexMaturity(IborIndex&amp;Tenor,AV498,Trigger)</f>
        <v>42934</v>
      </c>
      <c r="AX498" s="102" t="e">
        <f>_xll.qlIndexFixing($Z$5,AU498,TRUE,Trigger)</f>
        <v>#VALUE!</v>
      </c>
      <c r="AY498" s="102">
        <f>_xll.qlIndexFixing($AZ$1,AU498,TRUE,Trigger)</f>
        <v>1.5969889767775381E-3</v>
      </c>
    </row>
    <row r="499" spans="46:51" ht="11.25" customHeight="1" x14ac:dyDescent="0.25">
      <c r="AT499" s="55" t="s">
        <v>106</v>
      </c>
      <c r="AU499" s="56">
        <f>_xll.qlInterestRateIndexFixingDate(IborIndex&amp;Tenor,AV499,Trigger)</f>
        <v>42838</v>
      </c>
      <c r="AV499" s="56">
        <f>_xll.qlCalendarAdvance(Calendar,AV498,AT499,"f",,Trigger)</f>
        <v>42844</v>
      </c>
      <c r="AW499" s="56">
        <f>_xll.qlInterestRateIndexMaturity(IborIndex&amp;Tenor,AV499,Trigger)</f>
        <v>42935</v>
      </c>
      <c r="AX499" s="102" t="e">
        <f>_xll.qlIndexFixing($Z$5,AU499,TRUE,Trigger)</f>
        <v>#VALUE!</v>
      </c>
      <c r="AY499" s="102">
        <f>_xll.qlIndexFixing($AZ$1,AU499,TRUE,Trigger)</f>
        <v>1.6030064827831105E-3</v>
      </c>
    </row>
    <row r="500" spans="46:51" ht="11.25" customHeight="1" x14ac:dyDescent="0.25">
      <c r="AT500" s="55" t="s">
        <v>106</v>
      </c>
      <c r="AU500" s="56">
        <f>_xll.qlInterestRateIndexFixingDate(IborIndex&amp;Tenor,AV500,Trigger)</f>
        <v>42843</v>
      </c>
      <c r="AV500" s="56">
        <f>_xll.qlCalendarAdvance(Calendar,AV499,AT500,"f",,Trigger)</f>
        <v>42845</v>
      </c>
      <c r="AW500" s="56">
        <f>_xll.qlInterestRateIndexMaturity(IborIndex&amp;Tenor,AV500,Trigger)</f>
        <v>42936</v>
      </c>
      <c r="AX500" s="102" t="e">
        <f>_xll.qlIndexFixing($Z$5,AU500,TRUE,Trigger)</f>
        <v>#VALUE!</v>
      </c>
      <c r="AY500" s="102">
        <f>_xll.qlIndexFixing($AZ$1,AU500,TRUE,Trigger)</f>
        <v>1.6089946988511745E-3</v>
      </c>
    </row>
    <row r="501" spans="46:51" ht="11.25" customHeight="1" x14ac:dyDescent="0.25">
      <c r="AT501" s="55" t="s">
        <v>106</v>
      </c>
      <c r="AU501" s="56">
        <f>_xll.qlInterestRateIndexFixingDate(IborIndex&amp;Tenor,AV501,Trigger)</f>
        <v>42844</v>
      </c>
      <c r="AV501" s="56">
        <f>_xll.qlCalendarAdvance(Calendar,AV500,AT501,"f",,Trigger)</f>
        <v>42846</v>
      </c>
      <c r="AW501" s="56">
        <f>_xll.qlInterestRateIndexMaturity(IborIndex&amp;Tenor,AV501,Trigger)</f>
        <v>42937</v>
      </c>
      <c r="AX501" s="102" t="e">
        <f>_xll.qlIndexFixing($Z$5,AU501,TRUE,Trigger)</f>
        <v>#VALUE!</v>
      </c>
      <c r="AY501" s="102">
        <f>_xll.qlIndexFixing($AZ$1,AU501,TRUE,Trigger)</f>
        <v>1.6149541265049487E-3</v>
      </c>
    </row>
    <row r="502" spans="46:51" ht="11.25" customHeight="1" x14ac:dyDescent="0.25">
      <c r="AT502" s="55" t="s">
        <v>106</v>
      </c>
      <c r="AU502" s="56">
        <f>_xll.qlInterestRateIndexFixingDate(IborIndex&amp;Tenor,AV502,Trigger)</f>
        <v>42845</v>
      </c>
      <c r="AV502" s="56">
        <f>_xll.qlCalendarAdvance(Calendar,AV501,AT502,"f",,Trigger)</f>
        <v>42849</v>
      </c>
      <c r="AW502" s="56">
        <f>_xll.qlInterestRateIndexMaturity(IborIndex&amp;Tenor,AV502,Trigger)</f>
        <v>42940</v>
      </c>
      <c r="AX502" s="102" t="e">
        <f>_xll.qlIndexFixing($Z$5,AU502,TRUE,Trigger)</f>
        <v>#VALUE!</v>
      </c>
      <c r="AY502" s="102">
        <f>_xll.qlIndexFixing($AZ$1,AU502,TRUE,Trigger)</f>
        <v>1.6326647502900588E-3</v>
      </c>
    </row>
    <row r="503" spans="46:51" ht="11.25" customHeight="1" x14ac:dyDescent="0.25">
      <c r="AT503" s="55" t="s">
        <v>106</v>
      </c>
      <c r="AU503" s="56">
        <f>_xll.qlInterestRateIndexFixingDate(IborIndex&amp;Tenor,AV503,Trigger)</f>
        <v>42846</v>
      </c>
      <c r="AV503" s="56">
        <f>_xll.qlCalendarAdvance(Calendar,AV502,AT503,"f",,Trigger)</f>
        <v>42850</v>
      </c>
      <c r="AW503" s="56">
        <f>_xll.qlInterestRateIndexMaturity(IborIndex&amp;Tenor,AV503,Trigger)</f>
        <v>42941</v>
      </c>
      <c r="AX503" s="102" t="e">
        <f>_xll.qlIndexFixing($Z$5,AU503,TRUE,Trigger)</f>
        <v>#VALUE!</v>
      </c>
      <c r="AY503" s="102">
        <f>_xll.qlIndexFixing($AZ$1,AU503,TRUE,Trigger)</f>
        <v>1.6385141142986023E-3</v>
      </c>
    </row>
    <row r="504" spans="46:51" ht="11.25" customHeight="1" x14ac:dyDescent="0.25">
      <c r="AT504" s="55" t="s">
        <v>106</v>
      </c>
      <c r="AU504" s="56">
        <f>_xll.qlInterestRateIndexFixingDate(IborIndex&amp;Tenor,AV504,Trigger)</f>
        <v>42849</v>
      </c>
      <c r="AV504" s="56">
        <f>_xll.qlCalendarAdvance(Calendar,AV503,AT504,"f",,Trigger)</f>
        <v>42851</v>
      </c>
      <c r="AW504" s="56">
        <f>_xll.qlInterestRateIndexMaturity(IborIndex&amp;Tenor,AV504,Trigger)</f>
        <v>42942</v>
      </c>
      <c r="AX504" s="102" t="e">
        <f>_xll.qlIndexFixing($Z$5,AU504,TRUE,Trigger)</f>
        <v>#VALUE!</v>
      </c>
      <c r="AY504" s="102">
        <f>_xll.qlIndexFixing($AZ$1,AU504,TRUE,Trigger)</f>
        <v>1.6443372535994657E-3</v>
      </c>
    </row>
    <row r="505" spans="46:51" ht="11.25" customHeight="1" x14ac:dyDescent="0.25">
      <c r="AT505" s="55" t="s">
        <v>106</v>
      </c>
      <c r="AU505" s="56">
        <f>_xll.qlInterestRateIndexFixingDate(IborIndex&amp;Tenor,AV505,Trigger)</f>
        <v>42850</v>
      </c>
      <c r="AV505" s="56">
        <f>_xll.qlCalendarAdvance(Calendar,AV504,AT505,"f",,Trigger)</f>
        <v>42852</v>
      </c>
      <c r="AW505" s="56">
        <f>_xll.qlInterestRateIndexMaturity(IborIndex&amp;Tenor,AV505,Trigger)</f>
        <v>42943</v>
      </c>
      <c r="AX505" s="102" t="e">
        <f>_xll.qlIndexFixing($Z$5,AU505,TRUE,Trigger)</f>
        <v>#VALUE!</v>
      </c>
      <c r="AY505" s="102">
        <f>_xll.qlIndexFixing($AZ$1,AU505,TRUE,Trigger)</f>
        <v>1.6501346921541822E-3</v>
      </c>
    </row>
    <row r="506" spans="46:51" ht="11.25" customHeight="1" x14ac:dyDescent="0.25">
      <c r="AT506" s="55" t="s">
        <v>106</v>
      </c>
      <c r="AU506" s="56">
        <f>_xll.qlInterestRateIndexFixingDate(IborIndex&amp;Tenor,AV506,Trigger)</f>
        <v>42851</v>
      </c>
      <c r="AV506" s="56">
        <f>_xll.qlCalendarAdvance(Calendar,AV505,AT506,"f",,Trigger)</f>
        <v>42853</v>
      </c>
      <c r="AW506" s="56">
        <f>_xll.qlInterestRateIndexMaturity(IborIndex&amp;Tenor,AV506,Trigger)</f>
        <v>42947</v>
      </c>
      <c r="AX506" s="102" t="e">
        <f>_xll.qlIndexFixing($Z$5,AU506,TRUE,Trigger)</f>
        <v>#VALUE!</v>
      </c>
      <c r="AY506" s="102">
        <f>_xll.qlIndexFixing($AZ$1,AU506,TRUE,Trigger)</f>
        <v>1.6639503521663932E-3</v>
      </c>
    </row>
    <row r="507" spans="46:51" ht="11.25" customHeight="1" x14ac:dyDescent="0.25">
      <c r="AT507" s="55" t="s">
        <v>106</v>
      </c>
      <c r="AU507" s="56">
        <f>_xll.qlInterestRateIndexFixingDate(IborIndex&amp;Tenor,AV507,Trigger)</f>
        <v>42852</v>
      </c>
      <c r="AV507" s="56">
        <f>_xll.qlCalendarAdvance(Calendar,AV506,AT507,"f",,Trigger)</f>
        <v>42857</v>
      </c>
      <c r="AW507" s="56">
        <f>_xll.qlInterestRateIndexMaturity(IborIndex&amp;Tenor,AV507,Trigger)</f>
        <v>42949</v>
      </c>
      <c r="AX507" s="102" t="e">
        <f>_xll.qlIndexFixing($Z$5,AU507,TRUE,Trigger)</f>
        <v>#VALUE!</v>
      </c>
      <c r="AY507" s="102">
        <f>_xll.qlIndexFixing($AZ$1,AU507,TRUE,Trigger)</f>
        <v>1.6814176429771539E-3</v>
      </c>
    </row>
    <row r="508" spans="46:51" ht="11.25" customHeight="1" x14ac:dyDescent="0.25">
      <c r="AT508" s="55" t="s">
        <v>106</v>
      </c>
      <c r="AU508" s="56">
        <f>_xll.qlInterestRateIndexFixingDate(IborIndex&amp;Tenor,AV508,Trigger)</f>
        <v>42853</v>
      </c>
      <c r="AV508" s="56">
        <f>_xll.qlCalendarAdvance(Calendar,AV507,AT508,"f",,Trigger)</f>
        <v>42858</v>
      </c>
      <c r="AW508" s="56">
        <f>_xll.qlInterestRateIndexMaturity(IborIndex&amp;Tenor,AV508,Trigger)</f>
        <v>42950</v>
      </c>
      <c r="AX508" s="102" t="e">
        <f>_xll.qlIndexFixing($Z$5,AU508,TRUE,Trigger)</f>
        <v>#VALUE!</v>
      </c>
      <c r="AY508" s="102">
        <f>_xll.qlIndexFixing($AZ$1,AU508,TRUE,Trigger)</f>
        <v>1.687067975578957E-3</v>
      </c>
    </row>
    <row r="509" spans="46:51" ht="11.25" customHeight="1" x14ac:dyDescent="0.25">
      <c r="AT509" s="55" t="s">
        <v>106</v>
      </c>
      <c r="AU509" s="56">
        <f>_xll.qlInterestRateIndexFixingDate(IborIndex&amp;Tenor,AV509,Trigger)</f>
        <v>42857</v>
      </c>
      <c r="AV509" s="56">
        <f>_xll.qlCalendarAdvance(Calendar,AV508,AT509,"f",,Trigger)</f>
        <v>42859</v>
      </c>
      <c r="AW509" s="56">
        <f>_xll.qlInterestRateIndexMaturity(IborIndex&amp;Tenor,AV509,Trigger)</f>
        <v>42951</v>
      </c>
      <c r="AX509" s="102" t="e">
        <f>_xll.qlIndexFixing($Z$5,AU509,TRUE,Trigger)</f>
        <v>#VALUE!</v>
      </c>
      <c r="AY509" s="102">
        <f>_xll.qlIndexFixing($AZ$1,AU509,TRUE,Trigger)</f>
        <v>1.6926966754347308E-3</v>
      </c>
    </row>
    <row r="510" spans="46:51" ht="11.25" customHeight="1" x14ac:dyDescent="0.25">
      <c r="AT510" s="55" t="s">
        <v>106</v>
      </c>
      <c r="AU510" s="56">
        <f>_xll.qlInterestRateIndexFixingDate(IborIndex&amp;Tenor,AV510,Trigger)</f>
        <v>42858</v>
      </c>
      <c r="AV510" s="56">
        <f>_xll.qlCalendarAdvance(Calendar,AV509,AT510,"f",,Trigger)</f>
        <v>42860</v>
      </c>
      <c r="AW510" s="56">
        <f>_xll.qlInterestRateIndexMaturity(IborIndex&amp;Tenor,AV510,Trigger)</f>
        <v>42954</v>
      </c>
      <c r="AX510" s="102" t="e">
        <f>_xll.qlIndexFixing($Z$5,AU510,TRUE,Trigger)</f>
        <v>#VALUE!</v>
      </c>
      <c r="AY510" s="102">
        <f>_xll.qlIndexFixing($AZ$1,AU510,TRUE,Trigger)</f>
        <v>1.7036066674490338E-3</v>
      </c>
    </row>
    <row r="511" spans="46:51" ht="11.25" customHeight="1" x14ac:dyDescent="0.25">
      <c r="AT511" s="55" t="s">
        <v>106</v>
      </c>
      <c r="AU511" s="56">
        <f>_xll.qlInterestRateIndexFixingDate(IborIndex&amp;Tenor,AV511,Trigger)</f>
        <v>42859</v>
      </c>
      <c r="AV511" s="56">
        <f>_xll.qlCalendarAdvance(Calendar,AV510,AT511,"f",,Trigger)</f>
        <v>42863</v>
      </c>
      <c r="AW511" s="56">
        <f>_xll.qlInterestRateIndexMaturity(IborIndex&amp;Tenor,AV511,Trigger)</f>
        <v>42955</v>
      </c>
      <c r="AX511" s="102" t="e">
        <f>_xll.qlIndexFixing($Z$5,AU511,TRUE,Trigger)</f>
        <v>#VALUE!</v>
      </c>
      <c r="AY511" s="102">
        <f>_xll.qlIndexFixing($AZ$1,AU511,TRUE,Trigger)</f>
        <v>1.7150061601647532E-3</v>
      </c>
    </row>
    <row r="512" spans="46:51" ht="11.25" customHeight="1" x14ac:dyDescent="0.25">
      <c r="AT512" s="55" t="s">
        <v>106</v>
      </c>
      <c r="AU512" s="56">
        <f>_xll.qlInterestRateIndexFixingDate(IborIndex&amp;Tenor,AV512,Trigger)</f>
        <v>42860</v>
      </c>
      <c r="AV512" s="56">
        <f>_xll.qlCalendarAdvance(Calendar,AV511,AT512,"f",,Trigger)</f>
        <v>42864</v>
      </c>
      <c r="AW512" s="56">
        <f>_xll.qlInterestRateIndexMaturity(IborIndex&amp;Tenor,AV512,Trigger)</f>
        <v>42956</v>
      </c>
      <c r="AX512" s="102" t="e">
        <f>_xll.qlIndexFixing($Z$5,AU512,TRUE,Trigger)</f>
        <v>#VALUE!</v>
      </c>
      <c r="AY512" s="102">
        <f>_xll.qlIndexFixing($AZ$1,AU512,TRUE,Trigger)</f>
        <v>1.7205349882305585E-3</v>
      </c>
    </row>
    <row r="513" spans="46:51" ht="11.25" customHeight="1" x14ac:dyDescent="0.25">
      <c r="AT513" s="57" t="s">
        <v>44</v>
      </c>
      <c r="AU513" s="56">
        <f>_xll.qlInterestRateIndexFixingDate(IborIndex&amp;Tenor,AV513,Trigger)</f>
        <v>42867</v>
      </c>
      <c r="AV513" s="56">
        <f>_xll.qlCalendarAdvance(Calendar,AV512,AT513,"f",,Trigger)</f>
        <v>42871</v>
      </c>
      <c r="AW513" s="56">
        <f>_xll.qlInterestRateIndexMaturity(IborIndex&amp;Tenor,AV513,Trigger)</f>
        <v>42963</v>
      </c>
      <c r="AX513" s="102" t="e">
        <f>_xll.qlIndexFixing($Z$5,AU513,TRUE,Trigger)</f>
        <v>#VALUE!</v>
      </c>
      <c r="AY513" s="102">
        <f>_xll.qlIndexFixing($AZ$1,AU513,TRUE,Trigger)</f>
        <v>1.7587568447642648E-3</v>
      </c>
    </row>
    <row r="514" spans="46:51" ht="11.25" customHeight="1" x14ac:dyDescent="0.25">
      <c r="AT514" s="57" t="s">
        <v>44</v>
      </c>
      <c r="AU514" s="56">
        <f>_xll.qlInterestRateIndexFixingDate(IborIndex&amp;Tenor,AV514,Trigger)</f>
        <v>42874</v>
      </c>
      <c r="AV514" s="56">
        <f>_xll.qlCalendarAdvance(Calendar,AV513,AT514,"f",,Trigger)</f>
        <v>42878</v>
      </c>
      <c r="AW514" s="56">
        <f>_xll.qlInterestRateIndexMaturity(IborIndex&amp;Tenor,AV514,Trigger)</f>
        <v>42970</v>
      </c>
      <c r="AX514" s="102" t="e">
        <f>_xll.qlIndexFixing($Z$5,AU514,TRUE,Trigger)</f>
        <v>#VALUE!</v>
      </c>
      <c r="AY514" s="102">
        <f>_xll.qlIndexFixing($AZ$1,AU514,TRUE,Trigger)</f>
        <v>1.7962825492758561E-3</v>
      </c>
    </row>
    <row r="515" spans="46:51" ht="11.25" customHeight="1" x14ac:dyDescent="0.25">
      <c r="AT515" s="57" t="s">
        <v>44</v>
      </c>
      <c r="AU515" s="56">
        <f>_xll.qlInterestRateIndexFixingDate(IborIndex&amp;Tenor,AV515,Trigger)</f>
        <v>42881</v>
      </c>
      <c r="AV515" s="56">
        <f>_xll.qlCalendarAdvance(Calendar,AV514,AT515,"f",,Trigger)</f>
        <v>42885</v>
      </c>
      <c r="AW515" s="56">
        <f>_xll.qlInterestRateIndexMaturity(IborIndex&amp;Tenor,AV515,Trigger)</f>
        <v>42977</v>
      </c>
      <c r="AX515" s="102" t="e">
        <f>_xll.qlIndexFixing($Z$5,AU515,TRUE,Trigger)</f>
        <v>#VALUE!</v>
      </c>
      <c r="AY515" s="102">
        <f>_xll.qlIndexFixing($AZ$1,AU515,TRUE,Trigger)</f>
        <v>1.8333203204710876E-3</v>
      </c>
    </row>
    <row r="516" spans="46:51" ht="11.25" customHeight="1" x14ac:dyDescent="0.25">
      <c r="AT516" s="57" t="s">
        <v>44</v>
      </c>
      <c r="AU516" s="56">
        <f>_xll.qlInterestRateIndexFixingDate(IborIndex&amp;Tenor,AV516,Trigger)</f>
        <v>42888</v>
      </c>
      <c r="AV516" s="56">
        <f>_xll.qlCalendarAdvance(Calendar,AV515,AT516,"f",,Trigger)</f>
        <v>42892</v>
      </c>
      <c r="AW516" s="56">
        <f>_xll.qlInterestRateIndexMaturity(IborIndex&amp;Tenor,AV516,Trigger)</f>
        <v>42984</v>
      </c>
      <c r="AX516" s="102" t="e">
        <f>_xll.qlIndexFixing($Z$5,AU516,TRUE,Trigger)</f>
        <v>#VALUE!</v>
      </c>
      <c r="AY516" s="102">
        <f>_xll.qlIndexFixing($AZ$1,AU516,TRUE,Trigger)</f>
        <v>1.8700872591785782E-3</v>
      </c>
    </row>
    <row r="517" spans="46:51" ht="11.25" customHeight="1" x14ac:dyDescent="0.25">
      <c r="AT517" s="57" t="s">
        <v>44</v>
      </c>
      <c r="AU517" s="56">
        <f>_xll.qlInterestRateIndexFixingDate(IborIndex&amp;Tenor,AV517,Trigger)</f>
        <v>42895</v>
      </c>
      <c r="AV517" s="56">
        <f>_xll.qlCalendarAdvance(Calendar,AV516,AT517,"f",,Trigger)</f>
        <v>42899</v>
      </c>
      <c r="AW517" s="56">
        <f>_xll.qlInterestRateIndexMaturity(IborIndex&amp;Tenor,AV517,Trigger)</f>
        <v>42991</v>
      </c>
      <c r="AX517" s="102" t="e">
        <f>_xll.qlIndexFixing($Z$5,AU517,TRUE,Trigger)</f>
        <v>#VALUE!</v>
      </c>
      <c r="AY517" s="102">
        <f>_xll.qlIndexFixing($AZ$1,AU517,TRUE,Trigger)</f>
        <v>1.9068093485600768E-3</v>
      </c>
    </row>
    <row r="518" spans="46:51" ht="11.25" customHeight="1" x14ac:dyDescent="0.25">
      <c r="AT518" s="57" t="s">
        <v>44</v>
      </c>
      <c r="AU518" s="56">
        <f>_xll.qlInterestRateIndexFixingDate(IborIndex&amp;Tenor,AV518,Trigger)</f>
        <v>42902</v>
      </c>
      <c r="AV518" s="56">
        <f>_xll.qlCalendarAdvance(Calendar,AV517,AT518,"f",,Trigger)</f>
        <v>42906</v>
      </c>
      <c r="AW518" s="56">
        <f>_xll.qlInterestRateIndexMaturity(IborIndex&amp;Tenor,AV518,Trigger)</f>
        <v>42998</v>
      </c>
      <c r="AX518" s="102" t="e">
        <f>_xll.qlIndexFixing($Z$5,AU518,TRUE,Trigger)</f>
        <v>#VALUE!</v>
      </c>
      <c r="AY518" s="102">
        <f>_xll.qlIndexFixing($AZ$1,AU518,TRUE,Trigger)</f>
        <v>1.9437066703293059E-3</v>
      </c>
    </row>
    <row r="519" spans="46:51" ht="11.25" customHeight="1" x14ac:dyDescent="0.25">
      <c r="AT519" s="57" t="s">
        <v>44</v>
      </c>
      <c r="AU519" s="56">
        <f>_xll.qlInterestRateIndexFixingDate(IborIndex&amp;Tenor,AV519,Trigger)</f>
        <v>42909</v>
      </c>
      <c r="AV519" s="56">
        <f>_xll.qlCalendarAdvance(Calendar,AV518,AT519,"f",,Trigger)</f>
        <v>42913</v>
      </c>
      <c r="AW519" s="56">
        <f>_xll.qlInterestRateIndexMaturity(IborIndex&amp;Tenor,AV519,Trigger)</f>
        <v>43005</v>
      </c>
      <c r="AX519" s="102" t="e">
        <f>_xll.qlIndexFixing($Z$5,AU519,TRUE,Trigger)</f>
        <v>#VALUE!</v>
      </c>
      <c r="AY519" s="102">
        <f>_xll.qlIndexFixing($AZ$1,AU519,TRUE,Trigger)</f>
        <v>1.9808610854468844E-3</v>
      </c>
    </row>
    <row r="520" spans="46:51" ht="11.25" customHeight="1" x14ac:dyDescent="0.25">
      <c r="AT520" s="57" t="s">
        <v>44</v>
      </c>
      <c r="AU520" s="56">
        <f>_xll.qlInterestRateIndexFixingDate(IborIndex&amp;Tenor,AV520,Trigger)</f>
        <v>42916</v>
      </c>
      <c r="AV520" s="56">
        <f>_xll.qlCalendarAdvance(Calendar,AV519,AT520,"f",,Trigger)</f>
        <v>42920</v>
      </c>
      <c r="AW520" s="56">
        <f>_xll.qlInterestRateIndexMaturity(IborIndex&amp;Tenor,AV520,Trigger)</f>
        <v>43012</v>
      </c>
      <c r="AX520" s="102" t="e">
        <f>_xll.qlIndexFixing($Z$5,AU520,TRUE,Trigger)</f>
        <v>#VALUE!</v>
      </c>
      <c r="AY520" s="102">
        <f>_xll.qlIndexFixing($AZ$1,AU520,TRUE,Trigger)</f>
        <v>2.0182735575159229E-3</v>
      </c>
    </row>
    <row r="521" spans="46:51" ht="11.25" customHeight="1" x14ac:dyDescent="0.25">
      <c r="AT521" s="57" t="s">
        <v>44</v>
      </c>
      <c r="AU521" s="56">
        <f>_xll.qlInterestRateIndexFixingDate(IborIndex&amp;Tenor,AV521,Trigger)</f>
        <v>42923</v>
      </c>
      <c r="AV521" s="56">
        <f>_xll.qlCalendarAdvance(Calendar,AV520,AT521,"f",,Trigger)</f>
        <v>42927</v>
      </c>
      <c r="AW521" s="56">
        <f>_xll.qlInterestRateIndexMaturity(IborIndex&amp;Tenor,AV521,Trigger)</f>
        <v>43019</v>
      </c>
      <c r="AX521" s="102" t="e">
        <f>_xll.qlIndexFixing($Z$5,AU521,TRUE,Trigger)</f>
        <v>#VALUE!</v>
      </c>
      <c r="AY521" s="102">
        <f>_xll.qlIndexFixing($AZ$1,AU521,TRUE,Trigger)</f>
        <v>2.0559441126390193E-3</v>
      </c>
    </row>
    <row r="522" spans="46:51" ht="11.25" customHeight="1" x14ac:dyDescent="0.25">
      <c r="AT522" s="57" t="s">
        <v>44</v>
      </c>
      <c r="AU522" s="56">
        <f>_xll.qlInterestRateIndexFixingDate(IborIndex&amp;Tenor,AV522,Trigger)</f>
        <v>42930</v>
      </c>
      <c r="AV522" s="56">
        <f>_xll.qlCalendarAdvance(Calendar,AV521,AT522,"f",,Trigger)</f>
        <v>42934</v>
      </c>
      <c r="AW522" s="56">
        <f>_xll.qlInterestRateIndexMaturity(IborIndex&amp;Tenor,AV522,Trigger)</f>
        <v>43026</v>
      </c>
      <c r="AX522" s="102" t="e">
        <f>_xll.qlIndexFixing($Z$5,AU522,TRUE,Trigger)</f>
        <v>#VALUE!</v>
      </c>
      <c r="AY522" s="102">
        <f>_xll.qlIndexFixing($AZ$1,AU522,TRUE,Trigger)</f>
        <v>2.0938727769709048E-3</v>
      </c>
    </row>
    <row r="523" spans="46:51" ht="11.25" customHeight="1" x14ac:dyDescent="0.25">
      <c r="AT523" s="57" t="s">
        <v>44</v>
      </c>
      <c r="AU523" s="56">
        <f>_xll.qlInterestRateIndexFixingDate(IborIndex&amp;Tenor,AV523,Trigger)</f>
        <v>42937</v>
      </c>
      <c r="AV523" s="56">
        <f>_xll.qlCalendarAdvance(Calendar,AV522,AT523,"f",,Trigger)</f>
        <v>42941</v>
      </c>
      <c r="AW523" s="56">
        <f>_xll.qlInterestRateIndexMaturity(IborIndex&amp;Tenor,AV523,Trigger)</f>
        <v>43033</v>
      </c>
      <c r="AX523" s="102" t="e">
        <f>_xll.qlIndexFixing($Z$5,AU523,TRUE,Trigger)</f>
        <v>#VALUE!</v>
      </c>
      <c r="AY523" s="102">
        <f>_xll.qlIndexFixing($AZ$1,AU523,TRUE,Trigger)</f>
        <v>2.1320595767193103E-3</v>
      </c>
    </row>
    <row r="524" spans="46:51" ht="11.25" customHeight="1" x14ac:dyDescent="0.25">
      <c r="AT524" s="57" t="s">
        <v>44</v>
      </c>
      <c r="AU524" s="56">
        <f>_xll.qlInterestRateIndexFixingDate(IborIndex&amp;Tenor,AV524,Trigger)</f>
        <v>42944</v>
      </c>
      <c r="AV524" s="56">
        <f>_xll.qlCalendarAdvance(Calendar,AV523,AT524,"f",,Trigger)</f>
        <v>42948</v>
      </c>
      <c r="AW524" s="56">
        <f>_xll.qlInterestRateIndexMaturity(IborIndex&amp;Tenor,AV524,Trigger)</f>
        <v>43040</v>
      </c>
      <c r="AX524" s="102" t="e">
        <f>_xll.qlIndexFixing($Z$5,AU524,TRUE,Trigger)</f>
        <v>#VALUE!</v>
      </c>
      <c r="AY524" s="102">
        <f>_xll.qlIndexFixing($AZ$1,AU524,TRUE,Trigger)</f>
        <v>2.1705045381423625E-3</v>
      </c>
    </row>
    <row r="525" spans="46:51" ht="11.25" customHeight="1" x14ac:dyDescent="0.25">
      <c r="AT525" s="57" t="s">
        <v>44</v>
      </c>
      <c r="AU525" s="56">
        <f>_xll.qlInterestRateIndexFixingDate(IborIndex&amp;Tenor,AV525,Trigger)</f>
        <v>42951</v>
      </c>
      <c r="AV525" s="56">
        <f>_xll.qlCalendarAdvance(Calendar,AV524,AT525,"f",,Trigger)</f>
        <v>42955</v>
      </c>
      <c r="AW525" s="56">
        <f>_xll.qlInterestRateIndexMaturity(IborIndex&amp;Tenor,AV525,Trigger)</f>
        <v>43047</v>
      </c>
      <c r="AX525" s="102" t="e">
        <f>_xll.qlIndexFixing($Z$5,AU525,TRUE,Trigger)</f>
        <v>#VALUE!</v>
      </c>
      <c r="AY525" s="102">
        <f>_xll.qlIndexFixing($AZ$1,AU525,TRUE,Trigger)</f>
        <v>2.2092076875511882E-3</v>
      </c>
    </row>
    <row r="526" spans="46:51" ht="11.25" customHeight="1" x14ac:dyDescent="0.25">
      <c r="AT526" s="57" t="s">
        <v>44</v>
      </c>
      <c r="AU526" s="56">
        <f>_xll.qlInterestRateIndexFixingDate(IborIndex&amp;Tenor,AV526,Trigger)</f>
        <v>42958</v>
      </c>
      <c r="AV526" s="56">
        <f>_xll.qlCalendarAdvance(Calendar,AV525,AT526,"f",,Trigger)</f>
        <v>42962</v>
      </c>
      <c r="AW526" s="56">
        <f>_xll.qlInterestRateIndexMaturity(IborIndex&amp;Tenor,AV526,Trigger)</f>
        <v>43054</v>
      </c>
      <c r="AX526" s="102" t="e">
        <f>_xll.qlIndexFixing($Z$5,AU526,TRUE,Trigger)</f>
        <v>#VALUE!</v>
      </c>
      <c r="AY526" s="102">
        <f>_xll.qlIndexFixing($AZ$1,AU526,TRUE,Trigger)</f>
        <v>2.2481690513064404E-3</v>
      </c>
    </row>
    <row r="527" spans="46:51" ht="11.25" customHeight="1" x14ac:dyDescent="0.25">
      <c r="AT527" s="57" t="s">
        <v>44</v>
      </c>
      <c r="AU527" s="56">
        <f>_xll.qlInterestRateIndexFixingDate(IborIndex&amp;Tenor,AV527,Trigger)</f>
        <v>42965</v>
      </c>
      <c r="AV527" s="56">
        <f>_xll.qlCalendarAdvance(Calendar,AV526,AT527,"f",,Trigger)</f>
        <v>42969</v>
      </c>
      <c r="AW527" s="56">
        <f>_xll.qlInterestRateIndexMaturity(IborIndex&amp;Tenor,AV527,Trigger)</f>
        <v>43061</v>
      </c>
      <c r="AX527" s="102" t="e">
        <f>_xll.qlIndexFixing($Z$5,AU527,TRUE,Trigger)</f>
        <v>#VALUE!</v>
      </c>
      <c r="AY527" s="102">
        <f>_xll.qlIndexFixing($AZ$1,AU527,TRUE,Trigger)</f>
        <v>2.2873886558243792E-3</v>
      </c>
    </row>
    <row r="528" spans="46:51" ht="11.25" customHeight="1" x14ac:dyDescent="0.25">
      <c r="AT528" s="57" t="s">
        <v>44</v>
      </c>
      <c r="AU528" s="56">
        <f>_xll.qlInterestRateIndexFixingDate(IborIndex&amp;Tenor,AV528,Trigger)</f>
        <v>42972</v>
      </c>
      <c r="AV528" s="56">
        <f>_xll.qlCalendarAdvance(Calendar,AV527,AT528,"f",,Trigger)</f>
        <v>42976</v>
      </c>
      <c r="AW528" s="56">
        <f>_xll.qlInterestRateIndexMaturity(IborIndex&amp;Tenor,AV528,Trigger)</f>
        <v>43068</v>
      </c>
      <c r="AX528" s="102" t="e">
        <f>_xll.qlIndexFixing($Z$5,AU528,TRUE,Trigger)</f>
        <v>#VALUE!</v>
      </c>
      <c r="AY528" s="102">
        <f>_xll.qlIndexFixing($AZ$1,AU528,TRUE,Trigger)</f>
        <v>2.3268665275699226E-3</v>
      </c>
    </row>
    <row r="529" spans="46:51" ht="11.25" customHeight="1" x14ac:dyDescent="0.25">
      <c r="AT529" s="57" t="s">
        <v>44</v>
      </c>
      <c r="AU529" s="56">
        <f>_xll.qlInterestRateIndexFixingDate(IborIndex&amp;Tenor,AV529,Trigger)</f>
        <v>42979</v>
      </c>
      <c r="AV529" s="56">
        <f>_xll.qlCalendarAdvance(Calendar,AV528,AT529,"f",,Trigger)</f>
        <v>42983</v>
      </c>
      <c r="AW529" s="56">
        <f>_xll.qlInterestRateIndexMaturity(IborIndex&amp;Tenor,AV529,Trigger)</f>
        <v>43074</v>
      </c>
      <c r="AX529" s="102" t="e">
        <f>_xll.qlIndexFixing($Z$5,AU529,TRUE,Trigger)</f>
        <v>#VALUE!</v>
      </c>
      <c r="AY529" s="102">
        <f>_xll.qlIndexFixing($AZ$1,AU529,TRUE,Trigger)</f>
        <v>2.3637079363370496E-3</v>
      </c>
    </row>
    <row r="530" spans="46:51" ht="11.25" customHeight="1" x14ac:dyDescent="0.25">
      <c r="AT530" s="57" t="s">
        <v>44</v>
      </c>
      <c r="AU530" s="56">
        <f>_xll.qlInterestRateIndexFixingDate(IborIndex&amp;Tenor,AV530,Trigger)</f>
        <v>42986</v>
      </c>
      <c r="AV530" s="56">
        <f>_xll.qlCalendarAdvance(Calendar,AV529,AT530,"f",,Trigger)</f>
        <v>42990</v>
      </c>
      <c r="AW530" s="56">
        <f>_xll.qlInterestRateIndexMaturity(IborIndex&amp;Tenor,AV530,Trigger)</f>
        <v>43081</v>
      </c>
      <c r="AX530" s="102" t="e">
        <f>_xll.qlIndexFixing($Z$5,AU530,TRUE,Trigger)</f>
        <v>#VALUE!</v>
      </c>
      <c r="AY530" s="102">
        <f>_xll.qlIndexFixing($AZ$1,AU530,TRUE,Trigger)</f>
        <v>2.4036837018718005E-3</v>
      </c>
    </row>
    <row r="531" spans="46:51" ht="11.25" customHeight="1" x14ac:dyDescent="0.25">
      <c r="AT531" s="57" t="s">
        <v>44</v>
      </c>
      <c r="AU531" s="56">
        <f>_xll.qlInterestRateIndexFixingDate(IborIndex&amp;Tenor,AV531,Trigger)</f>
        <v>42993</v>
      </c>
      <c r="AV531" s="56">
        <f>_xll.qlCalendarAdvance(Calendar,AV530,AT531,"f",,Trigger)</f>
        <v>42997</v>
      </c>
      <c r="AW531" s="56">
        <f>_xll.qlInterestRateIndexMaturity(IborIndex&amp;Tenor,AV531,Trigger)</f>
        <v>43088</v>
      </c>
      <c r="AX531" s="102" t="e">
        <f>_xll.qlIndexFixing($Z$5,AU531,TRUE,Trigger)</f>
        <v>#VALUE!</v>
      </c>
      <c r="AY531" s="102">
        <f>_xll.qlIndexFixing($AZ$1,AU531,TRUE,Trigger)</f>
        <v>2.4439178062478592E-3</v>
      </c>
    </row>
    <row r="532" spans="46:51" ht="11.25" customHeight="1" x14ac:dyDescent="0.25">
      <c r="AT532" s="57" t="s">
        <v>44</v>
      </c>
      <c r="AU532" s="56">
        <f>_xll.qlInterestRateIndexFixingDate(IborIndex&amp;Tenor,AV532,Trigger)</f>
        <v>43000</v>
      </c>
      <c r="AV532" s="56">
        <f>_xll.qlCalendarAdvance(Calendar,AV531,AT532,"f",,Trigger)</f>
        <v>43004</v>
      </c>
      <c r="AW532" s="56">
        <f>_xll.qlInterestRateIndexMaturity(IborIndex&amp;Tenor,AV532,Trigger)</f>
        <v>43096</v>
      </c>
      <c r="AX532" s="102" t="e">
        <f>_xll.qlIndexFixing($Z$5,AU532,TRUE,Trigger)</f>
        <v>#VALUE!</v>
      </c>
      <c r="AY532" s="102">
        <f>_xll.qlIndexFixing($AZ$1,AU532,TRUE,Trigger)</f>
        <v>2.4873612179615351E-3</v>
      </c>
    </row>
    <row r="533" spans="46:51" ht="11.25" customHeight="1" x14ac:dyDescent="0.25">
      <c r="AT533" s="57" t="s">
        <v>44</v>
      </c>
      <c r="AU533" s="56">
        <f>_xll.qlInterestRateIndexFixingDate(IborIndex&amp;Tenor,AV533,Trigger)</f>
        <v>43007</v>
      </c>
      <c r="AV533" s="56">
        <f>_xll.qlCalendarAdvance(Calendar,AV532,AT533,"f",,Trigger)</f>
        <v>43011</v>
      </c>
      <c r="AW533" s="56">
        <f>_xll.qlInterestRateIndexMaturity(IborIndex&amp;Tenor,AV533,Trigger)</f>
        <v>43103</v>
      </c>
      <c r="AX533" s="102" t="e">
        <f>_xll.qlIndexFixing($Z$5,AU533,TRUE,Trigger)</f>
        <v>#VALUE!</v>
      </c>
      <c r="AY533" s="102">
        <f>_xll.qlIndexFixing($AZ$1,AU533,TRUE,Trigger)</f>
        <v>2.5281308246495665E-3</v>
      </c>
    </row>
    <row r="534" spans="46:51" ht="11.25" customHeight="1" x14ac:dyDescent="0.25">
      <c r="AT534" s="57" t="s">
        <v>44</v>
      </c>
      <c r="AU534" s="56">
        <f>_xll.qlInterestRateIndexFixingDate(IborIndex&amp;Tenor,AV534,Trigger)</f>
        <v>43014</v>
      </c>
      <c r="AV534" s="56">
        <f>_xll.qlCalendarAdvance(Calendar,AV533,AT534,"f",,Trigger)</f>
        <v>43018</v>
      </c>
      <c r="AW534" s="56">
        <f>_xll.qlInterestRateIndexMaturity(IborIndex&amp;Tenor,AV534,Trigger)</f>
        <v>43110</v>
      </c>
      <c r="AX534" s="102" t="e">
        <f>_xll.qlIndexFixing($Z$5,AU534,TRUE,Trigger)</f>
        <v>#VALUE!</v>
      </c>
      <c r="AY534" s="102">
        <f>_xll.qlIndexFixing($AZ$1,AU534,TRUE,Trigger)</f>
        <v>2.5691588584503509E-3</v>
      </c>
    </row>
    <row r="535" spans="46:51" ht="11.25" customHeight="1" x14ac:dyDescent="0.25">
      <c r="AT535" s="57" t="s">
        <v>44</v>
      </c>
      <c r="AU535" s="56">
        <f>_xll.qlInterestRateIndexFixingDate(IborIndex&amp;Tenor,AV535,Trigger)</f>
        <v>43021</v>
      </c>
      <c r="AV535" s="56">
        <f>_xll.qlCalendarAdvance(Calendar,AV534,AT535,"f",,Trigger)</f>
        <v>43025</v>
      </c>
      <c r="AW535" s="56">
        <f>_xll.qlInterestRateIndexMaturity(IborIndex&amp;Tenor,AV535,Trigger)</f>
        <v>43117</v>
      </c>
      <c r="AX535" s="102" t="e">
        <f>_xll.qlIndexFixing($Z$5,AU535,TRUE,Trigger)</f>
        <v>#VALUE!</v>
      </c>
      <c r="AY535" s="102">
        <f>_xll.qlIndexFixing($AZ$1,AU535,TRUE,Trigger)</f>
        <v>2.6104453461937307E-3</v>
      </c>
    </row>
    <row r="536" spans="46:51" ht="11.25" customHeight="1" x14ac:dyDescent="0.25">
      <c r="AT536" s="57" t="s">
        <v>44</v>
      </c>
      <c r="AU536" s="56">
        <f>_xll.qlInterestRateIndexFixingDate(IborIndex&amp;Tenor,AV536,Trigger)</f>
        <v>43028</v>
      </c>
      <c r="AV536" s="56">
        <f>_xll.qlCalendarAdvance(Calendar,AV535,AT536,"f",,Trigger)</f>
        <v>43032</v>
      </c>
      <c r="AW536" s="56">
        <f>_xll.qlInterestRateIndexMaturity(IborIndex&amp;Tenor,AV536,Trigger)</f>
        <v>43124</v>
      </c>
      <c r="AX536" s="102" t="e">
        <f>_xll.qlIndexFixing($Z$5,AU536,TRUE,Trigger)</f>
        <v>#VALUE!</v>
      </c>
      <c r="AY536" s="102">
        <f>_xll.qlIndexFixing($AZ$1,AU536,TRUE,Trigger)</f>
        <v>2.6519903147599433E-3</v>
      </c>
    </row>
    <row r="537" spans="46:51" ht="11.25" customHeight="1" x14ac:dyDescent="0.25">
      <c r="AT537" s="57" t="s">
        <v>44</v>
      </c>
      <c r="AU537" s="56">
        <f>_xll.qlInterestRateIndexFixingDate(IborIndex&amp;Tenor,AV537,Trigger)</f>
        <v>43035</v>
      </c>
      <c r="AV537" s="56">
        <f>_xll.qlCalendarAdvance(Calendar,AV536,AT537,"f",,Trigger)</f>
        <v>43039</v>
      </c>
      <c r="AW537" s="56">
        <f>_xll.qlInterestRateIndexMaturity(IborIndex&amp;Tenor,AV537,Trigger)</f>
        <v>43131</v>
      </c>
      <c r="AX537" s="102" t="e">
        <f>_xll.qlIndexFixing($Z$5,AU537,TRUE,Trigger)</f>
        <v>#VALUE!</v>
      </c>
      <c r="AY537" s="102">
        <f>_xll.qlIndexFixing($AZ$1,AU537,TRUE,Trigger)</f>
        <v>2.6937937910830952E-3</v>
      </c>
    </row>
    <row r="538" spans="46:51" ht="11.25" customHeight="1" x14ac:dyDescent="0.25">
      <c r="AT538" s="57" t="s">
        <v>44</v>
      </c>
      <c r="AU538" s="56">
        <f>_xll.qlInterestRateIndexFixingDate(IborIndex&amp;Tenor,AV538,Trigger)</f>
        <v>43042</v>
      </c>
      <c r="AV538" s="56">
        <f>_xll.qlCalendarAdvance(Calendar,AV537,AT538,"f",,Trigger)</f>
        <v>43046</v>
      </c>
      <c r="AW538" s="56">
        <f>_xll.qlInterestRateIndexMaturity(IborIndex&amp;Tenor,AV538,Trigger)</f>
        <v>43138</v>
      </c>
      <c r="AX538" s="102" t="e">
        <f>_xll.qlIndexFixing($Z$5,AU538,TRUE,Trigger)</f>
        <v>#VALUE!</v>
      </c>
      <c r="AY538" s="102">
        <f>_xll.qlIndexFixing($AZ$1,AU538,TRUE,Trigger)</f>
        <v>2.7358558021485574E-3</v>
      </c>
    </row>
    <row r="539" spans="46:51" ht="11.25" customHeight="1" x14ac:dyDescent="0.25">
      <c r="AT539" s="57" t="s">
        <v>44</v>
      </c>
      <c r="AU539" s="56">
        <f>_xll.qlInterestRateIndexFixingDate(IborIndex&amp;Tenor,AV539,Trigger)</f>
        <v>43049</v>
      </c>
      <c r="AV539" s="56">
        <f>_xll.qlCalendarAdvance(Calendar,AV538,AT539,"f",,Trigger)</f>
        <v>43053</v>
      </c>
      <c r="AW539" s="56">
        <f>_xll.qlInterestRateIndexMaturity(IborIndex&amp;Tenor,AV539,Trigger)</f>
        <v>43145</v>
      </c>
      <c r="AX539" s="102" t="e">
        <f>_xll.qlIndexFixing($Z$5,AU539,TRUE,Trigger)</f>
        <v>#VALUE!</v>
      </c>
      <c r="AY539" s="102">
        <f>_xll.qlIndexFixing($AZ$1,AU539,TRUE,Trigger)</f>
        <v>2.7781763749929636E-3</v>
      </c>
    </row>
    <row r="540" spans="46:51" ht="11.25" customHeight="1" x14ac:dyDescent="0.25">
      <c r="AT540" s="57" t="s">
        <v>44</v>
      </c>
      <c r="AU540" s="56">
        <f>_xll.qlInterestRateIndexFixingDate(IborIndex&amp;Tenor,AV540,Trigger)</f>
        <v>43056</v>
      </c>
      <c r="AV540" s="56">
        <f>_xll.qlCalendarAdvance(Calendar,AV539,AT540,"f",,Trigger)</f>
        <v>43060</v>
      </c>
      <c r="AW540" s="56">
        <f>_xll.qlInterestRateIndexMaturity(IborIndex&amp;Tenor,AV540,Trigger)</f>
        <v>43152</v>
      </c>
      <c r="AX540" s="102" t="e">
        <f>_xll.qlIndexFixing($Z$5,AU540,TRUE,Trigger)</f>
        <v>#VALUE!</v>
      </c>
      <c r="AY540" s="102">
        <f>_xll.qlIndexFixing($AZ$1,AU540,TRUE,Trigger)</f>
        <v>2.8207555367059491E-3</v>
      </c>
    </row>
    <row r="541" spans="46:51" ht="11.25" customHeight="1" x14ac:dyDescent="0.25">
      <c r="AT541" s="57" t="s">
        <v>44</v>
      </c>
      <c r="AU541" s="56">
        <f>_xll.qlInterestRateIndexFixingDate(IborIndex&amp;Tenor,AV541,Trigger)</f>
        <v>43063</v>
      </c>
      <c r="AV541" s="56">
        <f>_xll.qlCalendarAdvance(Calendar,AV540,AT541,"f",,Trigger)</f>
        <v>43067</v>
      </c>
      <c r="AW541" s="56">
        <f>_xll.qlInterestRateIndexMaturity(IborIndex&amp;Tenor,AV541,Trigger)</f>
        <v>43159</v>
      </c>
      <c r="AX541" s="102" t="e">
        <f>_xll.qlIndexFixing($Z$5,AU541,TRUE,Trigger)</f>
        <v>#VALUE!</v>
      </c>
      <c r="AY541" s="102">
        <f>_xll.qlIndexFixing($AZ$1,AU541,TRUE,Trigger)</f>
        <v>2.8635933144275424E-3</v>
      </c>
    </row>
    <row r="542" spans="46:51" ht="11.25" customHeight="1" x14ac:dyDescent="0.25">
      <c r="AT542" s="57" t="s">
        <v>44</v>
      </c>
      <c r="AU542" s="56">
        <f>_xll.qlInterestRateIndexFixingDate(IborIndex&amp;Tenor,AV542,Trigger)</f>
        <v>43070</v>
      </c>
      <c r="AV542" s="56">
        <f>_xll.qlCalendarAdvance(Calendar,AV541,AT542,"f",,Trigger)</f>
        <v>43074</v>
      </c>
      <c r="AW542" s="56">
        <f>_xll.qlInterestRateIndexMaturity(IborIndex&amp;Tenor,AV542,Trigger)</f>
        <v>43164</v>
      </c>
      <c r="AX542" s="102" t="e">
        <f>_xll.qlIndexFixing($Z$5,AU542,TRUE,Trigger)</f>
        <v>#VALUE!</v>
      </c>
      <c r="AY542" s="102">
        <f>_xll.qlIndexFixing($AZ$1,AU542,TRUE,Trigger)</f>
        <v>2.9004139891819491E-3</v>
      </c>
    </row>
    <row r="543" spans="46:51" ht="11.25" customHeight="1" x14ac:dyDescent="0.25">
      <c r="AT543" s="57" t="s">
        <v>44</v>
      </c>
      <c r="AU543" s="56">
        <f>_xll.qlInterestRateIndexFixingDate(IborIndex&amp;Tenor,AV543,Trigger)</f>
        <v>43077</v>
      </c>
      <c r="AV543" s="56">
        <f>_xll.qlCalendarAdvance(Calendar,AV542,AT543,"f",,Trigger)</f>
        <v>43081</v>
      </c>
      <c r="AW543" s="56">
        <f>_xll.qlInterestRateIndexMaturity(IborIndex&amp;Tenor,AV543,Trigger)</f>
        <v>43171</v>
      </c>
      <c r="AX543" s="102" t="e">
        <f>_xll.qlIndexFixing($Z$5,AU543,TRUE,Trigger)</f>
        <v>#VALUE!</v>
      </c>
      <c r="AY543" s="102">
        <f>_xll.qlIndexFixing($AZ$1,AU543,TRUE,Trigger)</f>
        <v>2.9437314163347494E-3</v>
      </c>
    </row>
    <row r="544" spans="46:51" ht="11.25" customHeight="1" x14ac:dyDescent="0.25">
      <c r="AT544" s="57" t="s">
        <v>44</v>
      </c>
      <c r="AU544" s="56">
        <f>_xll.qlInterestRateIndexFixingDate(IborIndex&amp;Tenor,AV544,Trigger)</f>
        <v>43084</v>
      </c>
      <c r="AV544" s="56">
        <f>_xll.qlCalendarAdvance(Calendar,AV543,AT544,"f",,Trigger)</f>
        <v>43088</v>
      </c>
      <c r="AW544" s="56">
        <f>_xll.qlInterestRateIndexMaturity(IborIndex&amp;Tenor,AV544,Trigger)</f>
        <v>43178</v>
      </c>
      <c r="AX544" s="102" t="e">
        <f>_xll.qlIndexFixing($Z$5,AU544,TRUE,Trigger)</f>
        <v>#VALUE!</v>
      </c>
      <c r="AY544" s="102">
        <f>_xll.qlIndexFixing($AZ$1,AU544,TRUE,Trigger)</f>
        <v>2.9873075226163337E-3</v>
      </c>
    </row>
    <row r="545" spans="46:51" ht="11.25" customHeight="1" x14ac:dyDescent="0.25">
      <c r="AT545" s="57" t="s">
        <v>44</v>
      </c>
      <c r="AU545" s="56">
        <f>_xll.qlInterestRateIndexFixingDate(IborIndex&amp;Tenor,AV545,Trigger)</f>
        <v>43090</v>
      </c>
      <c r="AV545" s="56">
        <f>_xll.qlCalendarAdvance(Calendar,AV544,AT545,"f",,Trigger)</f>
        <v>43096</v>
      </c>
      <c r="AW545" s="56">
        <f>_xll.qlInterestRateIndexMaturity(IborIndex&amp;Tenor,AV545,Trigger)</f>
        <v>43186</v>
      </c>
      <c r="AX545" s="102" t="e">
        <f>_xll.qlIndexFixing($Z$5,AU545,TRUE,Trigger)</f>
        <v>#VALUE!</v>
      </c>
      <c r="AY545" s="102">
        <f>_xll.qlIndexFixing($AZ$1,AU545,TRUE,Trigger)</f>
        <v>3.0374255717298126E-3</v>
      </c>
    </row>
    <row r="546" spans="46:51" ht="11.25" customHeight="1" x14ac:dyDescent="0.25">
      <c r="AT546" s="57" t="s">
        <v>44</v>
      </c>
      <c r="AU546" s="56">
        <f>_xll.qlInterestRateIndexFixingDate(IborIndex&amp;Tenor,AV546,Trigger)</f>
        <v>43098</v>
      </c>
      <c r="AV546" s="56">
        <f>_xll.qlCalendarAdvance(Calendar,AV545,AT546,"f",,Trigger)</f>
        <v>43103</v>
      </c>
      <c r="AW546" s="56">
        <f>_xll.qlInterestRateIndexMaturity(IborIndex&amp;Tenor,AV546,Trigger)</f>
        <v>43193</v>
      </c>
      <c r="AX546" s="102" t="e">
        <f>_xll.qlIndexFixing($Z$5,AU546,TRUE,Trigger)</f>
        <v>#VALUE!</v>
      </c>
      <c r="AY546" s="102">
        <f>_xll.qlIndexFixing($AZ$1,AU546,TRUE,Trigger)</f>
        <v>3.081556081934167E-3</v>
      </c>
    </row>
    <row r="547" spans="46:51" ht="11.25" customHeight="1" x14ac:dyDescent="0.25">
      <c r="AT547" s="57" t="s">
        <v>44</v>
      </c>
      <c r="AU547" s="56">
        <f>_xll.qlInterestRateIndexFixingDate(IborIndex&amp;Tenor,AV547,Trigger)</f>
        <v>43108</v>
      </c>
      <c r="AV547" s="56">
        <f>_xll.qlCalendarAdvance(Calendar,AV546,AT547,"f",,Trigger)</f>
        <v>43110</v>
      </c>
      <c r="AW547" s="56">
        <f>_xll.qlInterestRateIndexMaturity(IborIndex&amp;Tenor,AV547,Trigger)</f>
        <v>43200</v>
      </c>
      <c r="AX547" s="102" t="e">
        <f>_xll.qlIndexFixing($Z$5,AU547,TRUE,Trigger)</f>
        <v>#VALUE!</v>
      </c>
      <c r="AY547" s="102">
        <f>_xll.qlIndexFixing($AZ$1,AU547,TRUE,Trigger)</f>
        <v>3.1259453567828999E-3</v>
      </c>
    </row>
    <row r="548" spans="46:51" ht="11.25" customHeight="1" x14ac:dyDescent="0.25">
      <c r="AT548" s="57" t="s">
        <v>44</v>
      </c>
      <c r="AU548" s="56">
        <f>_xll.qlInterestRateIndexFixingDate(IborIndex&amp;Tenor,AV548,Trigger)</f>
        <v>43115</v>
      </c>
      <c r="AV548" s="56">
        <f>_xll.qlCalendarAdvance(Calendar,AV547,AT548,"f",,Trigger)</f>
        <v>43117</v>
      </c>
      <c r="AW548" s="56">
        <f>_xll.qlInterestRateIndexMaturity(IborIndex&amp;Tenor,AV548,Trigger)</f>
        <v>43207</v>
      </c>
      <c r="AX548" s="102" t="e">
        <f>_xll.qlIndexFixing($Z$5,AU548,TRUE,Trigger)</f>
        <v>#VALUE!</v>
      </c>
      <c r="AY548" s="102">
        <f>_xll.qlIndexFixing($AZ$1,AU548,TRUE,Trigger)</f>
        <v>3.1705934235874977E-3</v>
      </c>
    </row>
    <row r="549" spans="46:51" ht="11.25" customHeight="1" x14ac:dyDescent="0.25">
      <c r="AT549" s="57" t="s">
        <v>44</v>
      </c>
      <c r="AU549" s="56">
        <f>_xll.qlInterestRateIndexFixingDate(IborIndex&amp;Tenor,AV549,Trigger)</f>
        <v>43122</v>
      </c>
      <c r="AV549" s="56">
        <f>_xll.qlCalendarAdvance(Calendar,AV548,AT549,"f",,Trigger)</f>
        <v>43124</v>
      </c>
      <c r="AW549" s="56">
        <f>_xll.qlInterestRateIndexMaturity(IborIndex&amp;Tenor,AV549,Trigger)</f>
        <v>43214</v>
      </c>
      <c r="AX549" s="102" t="e">
        <f>_xll.qlIndexFixing($Z$5,AU549,TRUE,Trigger)</f>
        <v>#VALUE!</v>
      </c>
      <c r="AY549" s="102">
        <f>_xll.qlIndexFixing($AZ$1,AU549,TRUE,Trigger)</f>
        <v>3.2155003097145141E-3</v>
      </c>
    </row>
    <row r="550" spans="46:51" ht="11.25" customHeight="1" x14ac:dyDescent="0.25">
      <c r="AT550" s="57" t="s">
        <v>44</v>
      </c>
      <c r="AU550" s="56">
        <f>_xll.qlInterestRateIndexFixingDate(IborIndex&amp;Tenor,AV550,Trigger)</f>
        <v>43129</v>
      </c>
      <c r="AV550" s="56">
        <f>_xll.qlCalendarAdvance(Calendar,AV549,AT550,"f",,Trigger)</f>
        <v>43131</v>
      </c>
      <c r="AW550" s="56">
        <f>_xll.qlInterestRateIndexMaturity(IborIndex&amp;Tenor,AV550,Trigger)</f>
        <v>43220</v>
      </c>
      <c r="AX550" s="102" t="e">
        <f>_xll.qlIndexFixing($Z$5,AU550,TRUE,Trigger)</f>
        <v>#VALUE!</v>
      </c>
      <c r="AY550" s="102">
        <f>_xll.qlIndexFixing($AZ$1,AU550,TRUE,Trigger)</f>
        <v>3.2573772758827248E-3</v>
      </c>
    </row>
    <row r="551" spans="46:51" ht="11.25" customHeight="1" x14ac:dyDescent="0.25">
      <c r="AT551" s="57" t="s">
        <v>44</v>
      </c>
      <c r="AU551" s="56">
        <f>_xll.qlInterestRateIndexFixingDate(IborIndex&amp;Tenor,AV551,Trigger)</f>
        <v>43136</v>
      </c>
      <c r="AV551" s="56">
        <f>_xll.qlCalendarAdvance(Calendar,AV550,AT551,"f",,Trigger)</f>
        <v>43138</v>
      </c>
      <c r="AW551" s="56">
        <f>_xll.qlInterestRateIndexMaturity(IborIndex&amp;Tenor,AV551,Trigger)</f>
        <v>43227</v>
      </c>
      <c r="AX551" s="102" t="e">
        <f>_xll.qlIndexFixing($Z$5,AU551,TRUE,Trigger)</f>
        <v>#VALUE!</v>
      </c>
      <c r="AY551" s="102">
        <f>_xll.qlIndexFixing($AZ$1,AU551,TRUE,Trigger)</f>
        <v>3.3027829741922813E-3</v>
      </c>
    </row>
    <row r="552" spans="46:51" ht="11.25" customHeight="1" x14ac:dyDescent="0.25">
      <c r="AT552" s="57" t="s">
        <v>44</v>
      </c>
      <c r="AU552" s="56">
        <f>_xll.qlInterestRateIndexFixingDate(IborIndex&amp;Tenor,AV552,Trigger)</f>
        <v>43143</v>
      </c>
      <c r="AV552" s="56">
        <f>_xll.qlCalendarAdvance(Calendar,AV551,AT552,"f",,Trigger)</f>
        <v>43145</v>
      </c>
      <c r="AW552" s="56">
        <f>_xll.qlInterestRateIndexMaturity(IborIndex&amp;Tenor,AV552,Trigger)</f>
        <v>43234</v>
      </c>
      <c r="AX552" s="102" t="e">
        <f>_xll.qlIndexFixing($Z$5,AU552,TRUE,Trigger)</f>
        <v>#VALUE!</v>
      </c>
      <c r="AY552" s="102">
        <f>_xll.qlIndexFixing($AZ$1,AU552,TRUE,Trigger)</f>
        <v>3.3484475641272788E-3</v>
      </c>
    </row>
    <row r="553" spans="46:51" ht="11.25" customHeight="1" x14ac:dyDescent="0.25">
      <c r="AT553" s="57" t="s">
        <v>44</v>
      </c>
      <c r="AU553" s="56">
        <f>_xll.qlInterestRateIndexFixingDate(IborIndex&amp;Tenor,AV553,Trigger)</f>
        <v>43150</v>
      </c>
      <c r="AV553" s="56">
        <f>_xll.qlCalendarAdvance(Calendar,AV552,AT553,"f",,Trigger)</f>
        <v>43152</v>
      </c>
      <c r="AW553" s="56">
        <f>_xll.qlInterestRateIndexMaturity(IborIndex&amp;Tenor,AV553,Trigger)</f>
        <v>43241</v>
      </c>
      <c r="AX553" s="102" t="e">
        <f>_xll.qlIndexFixing($Z$5,AU553,TRUE,Trigger)</f>
        <v>#VALUE!</v>
      </c>
      <c r="AY553" s="102">
        <f>_xll.qlIndexFixing($AZ$1,AU553,TRUE,Trigger)</f>
        <v>3.3943699495047976E-3</v>
      </c>
    </row>
    <row r="554" spans="46:51" ht="11.25" customHeight="1" x14ac:dyDescent="0.25">
      <c r="AT554" s="57" t="s">
        <v>44</v>
      </c>
      <c r="AU554" s="56">
        <f>_xll.qlInterestRateIndexFixingDate(IborIndex&amp;Tenor,AV554,Trigger)</f>
        <v>43157</v>
      </c>
      <c r="AV554" s="56">
        <f>_xll.qlCalendarAdvance(Calendar,AV553,AT554,"f",,Trigger)</f>
        <v>43159</v>
      </c>
      <c r="AW554" s="56">
        <f>_xll.qlInterestRateIndexMaturity(IborIndex&amp;Tenor,AV554,Trigger)</f>
        <v>43251</v>
      </c>
      <c r="AX554" s="102" t="e">
        <f>_xll.qlIndexFixing($Z$5,AU554,TRUE,Trigger)</f>
        <v>#VALUE!</v>
      </c>
      <c r="AY554" s="102">
        <f>_xll.qlIndexFixing($AZ$1,AU554,TRUE,Trigger)</f>
        <v>3.4506366820331934E-3</v>
      </c>
    </row>
    <row r="555" spans="46:51" ht="11.25" customHeight="1" x14ac:dyDescent="0.25">
      <c r="AT555" s="57" t="s">
        <v>44</v>
      </c>
      <c r="AU555" s="56">
        <f>_xll.qlInterestRateIndexFixingDate(IborIndex&amp;Tenor,AV555,Trigger)</f>
        <v>43164</v>
      </c>
      <c r="AV555" s="56">
        <f>_xll.qlCalendarAdvance(Calendar,AV554,AT555,"f",,Trigger)</f>
        <v>43166</v>
      </c>
      <c r="AW555" s="56">
        <f>_xll.qlInterestRateIndexMaturity(IborIndex&amp;Tenor,AV555,Trigger)</f>
        <v>43258</v>
      </c>
      <c r="AX555" s="102" t="e">
        <f>_xll.qlIndexFixing($Z$5,AU555,TRUE,Trigger)</f>
        <v>#VALUE!</v>
      </c>
      <c r="AY555" s="102">
        <f>_xll.qlIndexFixing($AZ$1,AU555,TRUE,Trigger)</f>
        <v>3.4971061895316962E-3</v>
      </c>
    </row>
    <row r="556" spans="46:51" ht="11.25" customHeight="1" x14ac:dyDescent="0.25">
      <c r="AT556" s="57" t="s">
        <v>44</v>
      </c>
      <c r="AU556" s="56">
        <f>_xll.qlInterestRateIndexFixingDate(IborIndex&amp;Tenor,AV556,Trigger)</f>
        <v>43171</v>
      </c>
      <c r="AV556" s="56">
        <f>_xll.qlCalendarAdvance(Calendar,AV555,AT556,"f",,Trigger)</f>
        <v>43173</v>
      </c>
      <c r="AW556" s="56">
        <f>_xll.qlInterestRateIndexMaturity(IborIndex&amp;Tenor,AV556,Trigger)</f>
        <v>43265</v>
      </c>
      <c r="AX556" s="102" t="e">
        <f>_xll.qlIndexFixing($Z$5,AU556,TRUE,Trigger)</f>
        <v>#VALUE!</v>
      </c>
      <c r="AY556" s="102">
        <f>_xll.qlIndexFixing($AZ$1,AU556,TRUE,Trigger)</f>
        <v>3.5438115218585598E-3</v>
      </c>
    </row>
    <row r="557" spans="46:51" ht="11.25" customHeight="1" x14ac:dyDescent="0.25">
      <c r="AT557" s="57" t="s">
        <v>44</v>
      </c>
      <c r="AU557" s="56">
        <f>_xll.qlInterestRateIndexFixingDate(IborIndex&amp;Tenor,AV557,Trigger)</f>
        <v>43178</v>
      </c>
      <c r="AV557" s="56">
        <f>_xll.qlCalendarAdvance(Calendar,AV556,AT557,"f",,Trigger)</f>
        <v>43180</v>
      </c>
      <c r="AW557" s="56">
        <f>_xll.qlInterestRateIndexMaturity(IborIndex&amp;Tenor,AV557,Trigger)</f>
        <v>43272</v>
      </c>
      <c r="AX557" s="102" t="e">
        <f>_xll.qlIndexFixing($Z$5,AU557,TRUE,Trigger)</f>
        <v>#VALUE!</v>
      </c>
      <c r="AY557" s="102">
        <f>_xll.qlIndexFixing($AZ$1,AU557,TRUE,Trigger)</f>
        <v>3.5907455745020226E-3</v>
      </c>
    </row>
    <row r="558" spans="46:51" ht="11.25" customHeight="1" x14ac:dyDescent="0.25">
      <c r="AT558" s="57" t="s">
        <v>44</v>
      </c>
      <c r="AU558" s="56">
        <f>_xll.qlInterestRateIndexFixingDate(IborIndex&amp;Tenor,AV558,Trigger)</f>
        <v>43185</v>
      </c>
      <c r="AV558" s="56">
        <f>_xll.qlCalendarAdvance(Calendar,AV557,AT558,"f",,Trigger)</f>
        <v>43187</v>
      </c>
      <c r="AW558" s="56">
        <f>_xll.qlInterestRateIndexMaturity(IborIndex&amp;Tenor,AV558,Trigger)</f>
        <v>43279</v>
      </c>
      <c r="AX558" s="102" t="e">
        <f>_xll.qlIndexFixing($Z$5,AU558,TRUE,Trigger)</f>
        <v>#VALUE!</v>
      </c>
      <c r="AY558" s="102">
        <f>_xll.qlIndexFixing($AZ$1,AU558,TRUE,Trigger)</f>
        <v>3.6379010770751837E-3</v>
      </c>
    </row>
    <row r="559" spans="46:51" ht="11.25" customHeight="1" x14ac:dyDescent="0.25">
      <c r="AT559" s="57" t="s">
        <v>44</v>
      </c>
      <c r="AU559" s="56">
        <f>_xll.qlInterestRateIndexFixingDate(IborIndex&amp;Tenor,AV559,Trigger)</f>
        <v>43188</v>
      </c>
      <c r="AV559" s="56">
        <f>_xll.qlCalendarAdvance(Calendar,AV558,AT559,"f",,Trigger)</f>
        <v>43194</v>
      </c>
      <c r="AW559" s="56">
        <f>_xll.qlInterestRateIndexMaturity(IborIndex&amp;Tenor,AV559,Trigger)</f>
        <v>43285</v>
      </c>
      <c r="AX559" s="102" t="e">
        <f>_xll.qlIndexFixing($Z$5,AU559,TRUE,Trigger)</f>
        <v>#VALUE!</v>
      </c>
      <c r="AY559" s="102">
        <f>_xll.qlIndexFixing($AZ$1,AU559,TRUE,Trigger)</f>
        <v>3.6818294397893245E-3</v>
      </c>
    </row>
    <row r="560" spans="46:51" ht="11.25" customHeight="1" x14ac:dyDescent="0.25">
      <c r="AT560" s="57" t="s">
        <v>44</v>
      </c>
      <c r="AU560" s="56">
        <f>_xll.qlInterestRateIndexFixingDate(IborIndex&amp;Tenor,AV560,Trigger)</f>
        <v>43199</v>
      </c>
      <c r="AV560" s="56">
        <f>_xll.qlCalendarAdvance(Calendar,AV559,AT560,"f",,Trigger)</f>
        <v>43201</v>
      </c>
      <c r="AW560" s="56">
        <f>_xll.qlInterestRateIndexMaturity(IborIndex&amp;Tenor,AV560,Trigger)</f>
        <v>43292</v>
      </c>
      <c r="AX560" s="102" t="e">
        <f>_xll.qlIndexFixing($Z$5,AU560,TRUE,Trigger)</f>
        <v>#VALUE!</v>
      </c>
      <c r="AY560" s="102">
        <f>_xll.qlIndexFixing($AZ$1,AU560,TRUE,Trigger)</f>
        <v>3.7293920646442017E-3</v>
      </c>
    </row>
    <row r="561" spans="46:51" ht="11.25" customHeight="1" x14ac:dyDescent="0.25">
      <c r="AT561" s="57" t="s">
        <v>44</v>
      </c>
      <c r="AU561" s="56">
        <f>_xll.qlInterestRateIndexFixingDate(IborIndex&amp;Tenor,AV561,Trigger)</f>
        <v>43206</v>
      </c>
      <c r="AV561" s="56">
        <f>_xll.qlCalendarAdvance(Calendar,AV560,AT561,"f",,Trigger)</f>
        <v>43208</v>
      </c>
      <c r="AW561" s="56">
        <f>_xll.qlInterestRateIndexMaturity(IborIndex&amp;Tenor,AV561,Trigger)</f>
        <v>43299</v>
      </c>
      <c r="AX561" s="102" t="e">
        <f>_xll.qlIndexFixing($Z$5,AU561,TRUE,Trigger)</f>
        <v>#VALUE!</v>
      </c>
      <c r="AY561" s="102">
        <f>_xll.qlIndexFixing($AZ$1,AU561,TRUE,Trigger)</f>
        <v>3.7771537935062062E-3</v>
      </c>
    </row>
    <row r="562" spans="46:51" ht="11.25" customHeight="1" x14ac:dyDescent="0.25">
      <c r="AT562" s="57" t="s">
        <v>44</v>
      </c>
      <c r="AU562" s="56">
        <f>_xll.qlInterestRateIndexFixingDate(IborIndex&amp;Tenor,AV562,Trigger)</f>
        <v>43213</v>
      </c>
      <c r="AV562" s="56">
        <f>_xll.qlCalendarAdvance(Calendar,AV561,AT562,"f",,Trigger)</f>
        <v>43215</v>
      </c>
      <c r="AW562" s="56">
        <f>_xll.qlInterestRateIndexMaturity(IborIndex&amp;Tenor,AV562,Trigger)</f>
        <v>43306</v>
      </c>
      <c r="AX562" s="102" t="e">
        <f>_xll.qlIndexFixing($Z$5,AU562,TRUE,Trigger)</f>
        <v>#VALUE!</v>
      </c>
      <c r="AY562" s="102">
        <f>_xll.qlIndexFixing($AZ$1,AU562,TRUE,Trigger)</f>
        <v>3.8251066287999891E-3</v>
      </c>
    </row>
    <row r="563" spans="46:51" ht="11.25" customHeight="1" x14ac:dyDescent="0.25">
      <c r="AT563" s="57" t="s">
        <v>44</v>
      </c>
      <c r="AU563" s="56">
        <f>_xll.qlInterestRateIndexFixingDate(IborIndex&amp;Tenor,AV563,Trigger)</f>
        <v>43217</v>
      </c>
      <c r="AV563" s="56">
        <f>_xll.qlCalendarAdvance(Calendar,AV562,AT563,"f",,Trigger)</f>
        <v>43222</v>
      </c>
      <c r="AW563" s="56">
        <f>_xll.qlInterestRateIndexMaturity(IborIndex&amp;Tenor,AV563,Trigger)</f>
        <v>43314</v>
      </c>
      <c r="AX563" s="102" t="e">
        <f>_xll.qlIndexFixing($Z$5,AU563,TRUE,Trigger)</f>
        <v>#VALUE!</v>
      </c>
      <c r="AY563" s="102">
        <f>_xll.qlIndexFixing($AZ$1,AU563,TRUE,Trigger)</f>
        <v>3.8767342619338155E-3</v>
      </c>
    </row>
    <row r="564" spans="46:51" ht="11.25" customHeight="1" x14ac:dyDescent="0.25">
      <c r="AT564" s="57" t="s">
        <v>44</v>
      </c>
      <c r="AU564" s="56">
        <f>_xll.qlInterestRateIndexFixingDate(IborIndex&amp;Tenor,AV564,Trigger)</f>
        <v>43227</v>
      </c>
      <c r="AV564" s="56">
        <f>_xll.qlCalendarAdvance(Calendar,AV563,AT564,"f",,Trigger)</f>
        <v>43229</v>
      </c>
      <c r="AW564" s="56">
        <f>_xll.qlInterestRateIndexMaturity(IborIndex&amp;Tenor,AV564,Trigger)</f>
        <v>43321</v>
      </c>
      <c r="AX564" s="102" t="e">
        <f>_xll.qlIndexFixing($Z$5,AU564,TRUE,Trigger)</f>
        <v>#VALUE!</v>
      </c>
      <c r="AY564" s="102">
        <f>_xll.qlIndexFixing($AZ$1,AU564,TRUE,Trigger)</f>
        <v>3.9250564948975376E-3</v>
      </c>
    </row>
    <row r="565" spans="46:51" ht="11.25" customHeight="1" x14ac:dyDescent="0.25">
      <c r="AT565" s="57" t="s">
        <v>44</v>
      </c>
      <c r="AU565" s="56">
        <f>_xll.qlInterestRateIndexFixingDate(IborIndex&amp;Tenor,AV565,Trigger)</f>
        <v>43234</v>
      </c>
      <c r="AV565" s="56">
        <f>_xll.qlCalendarAdvance(Calendar,AV564,AT565,"f",,Trigger)</f>
        <v>43236</v>
      </c>
      <c r="AW565" s="56">
        <f>_xll.qlInterestRateIndexMaturity(IborIndex&amp;Tenor,AV565,Trigger)</f>
        <v>43328</v>
      </c>
      <c r="AX565" s="102" t="e">
        <f>_xll.qlIndexFixing($Z$5,AU565,TRUE,Trigger)</f>
        <v>#VALUE!</v>
      </c>
      <c r="AY565" s="102">
        <f>_xll.qlIndexFixing($AZ$1,AU565,TRUE,Trigger)</f>
        <v>3.9735446645056856E-3</v>
      </c>
    </row>
    <row r="566" spans="46:51" ht="11.25" customHeight="1" x14ac:dyDescent="0.25">
      <c r="AT566" s="57" t="s">
        <v>44</v>
      </c>
      <c r="AU566" s="56">
        <f>_xll.qlInterestRateIndexFixingDate(IborIndex&amp;Tenor,AV566,Trigger)</f>
        <v>43241</v>
      </c>
      <c r="AV566" s="56">
        <f>_xll.qlCalendarAdvance(Calendar,AV565,AT566,"f",,Trigger)</f>
        <v>43243</v>
      </c>
      <c r="AW566" s="56">
        <f>_xll.qlInterestRateIndexMaturity(IborIndex&amp;Tenor,AV566,Trigger)</f>
        <v>43335</v>
      </c>
      <c r="AX566" s="102" t="e">
        <f>_xll.qlIndexFixing($Z$5,AU566,TRUE,Trigger)</f>
        <v>#VALUE!</v>
      </c>
      <c r="AY566" s="102">
        <f>_xll.qlIndexFixing($AZ$1,AU566,TRUE,Trigger)</f>
        <v>4.0221924120177671E-3</v>
      </c>
    </row>
    <row r="567" spans="46:51" ht="11.25" customHeight="1" x14ac:dyDescent="0.25">
      <c r="AT567" s="57" t="s">
        <v>44</v>
      </c>
      <c r="AU567" s="56">
        <f>_xll.qlInterestRateIndexFixingDate(IborIndex&amp;Tenor,AV567,Trigger)</f>
        <v>43248</v>
      </c>
      <c r="AV567" s="56">
        <f>_xll.qlCalendarAdvance(Calendar,AV566,AT567,"f",,Trigger)</f>
        <v>43250</v>
      </c>
      <c r="AW567" s="56">
        <f>_xll.qlInterestRateIndexMaturity(IborIndex&amp;Tenor,AV567,Trigger)</f>
        <v>43342</v>
      </c>
      <c r="AX567" s="102" t="e">
        <f>_xll.qlIndexFixing($Z$5,AU567,TRUE,Trigger)</f>
        <v>#VALUE!</v>
      </c>
      <c r="AY567" s="102">
        <f>_xll.qlIndexFixing($AZ$1,AU567,TRUE,Trigger)</f>
        <v>4.0709971937502587E-3</v>
      </c>
    </row>
    <row r="568" spans="46:51" ht="11.25" customHeight="1" x14ac:dyDescent="0.25">
      <c r="AT568" s="57" t="s">
        <v>44</v>
      </c>
      <c r="AU568" s="56">
        <f>_xll.qlInterestRateIndexFixingDate(IborIndex&amp;Tenor,AV568,Trigger)</f>
        <v>43255</v>
      </c>
      <c r="AV568" s="56">
        <f>_xll.qlCalendarAdvance(Calendar,AV567,AT568,"f",,Trigger)</f>
        <v>43257</v>
      </c>
      <c r="AW568" s="56">
        <f>_xll.qlInterestRateIndexMaturity(IborIndex&amp;Tenor,AV568,Trigger)</f>
        <v>43349</v>
      </c>
      <c r="AX568" s="102" t="e">
        <f>_xll.qlIndexFixing($Z$5,AU568,TRUE,Trigger)</f>
        <v>#VALUE!</v>
      </c>
      <c r="AY568" s="102">
        <f>_xll.qlIndexFixing($AZ$1,AU568,TRUE,Trigger)</f>
        <v>4.1199568578262225E-3</v>
      </c>
    </row>
    <row r="569" spans="46:51" ht="11.25" customHeight="1" x14ac:dyDescent="0.25">
      <c r="AT569" s="57" t="s">
        <v>44</v>
      </c>
      <c r="AU569" s="56">
        <f>_xll.qlInterestRateIndexFixingDate(IborIndex&amp;Tenor,AV569,Trigger)</f>
        <v>43262</v>
      </c>
      <c r="AV569" s="56">
        <f>_xll.qlCalendarAdvance(Calendar,AV568,AT569,"f",,Trigger)</f>
        <v>43264</v>
      </c>
      <c r="AW569" s="56">
        <f>_xll.qlInterestRateIndexMaturity(IborIndex&amp;Tenor,AV569,Trigger)</f>
        <v>43356</v>
      </c>
      <c r="AX569" s="102" t="e">
        <f>_xll.qlIndexFixing($Z$5,AU569,TRUE,Trigger)</f>
        <v>#VALUE!</v>
      </c>
      <c r="AY569" s="102">
        <f>_xll.qlIndexFixing($AZ$1,AU569,TRUE,Trigger)</f>
        <v>4.1690692522800971E-3</v>
      </c>
    </row>
    <row r="570" spans="46:51" ht="11.25" customHeight="1" x14ac:dyDescent="0.25">
      <c r="AT570" s="57" t="s">
        <v>44</v>
      </c>
      <c r="AU570" s="56">
        <f>_xll.qlInterestRateIndexFixingDate(IborIndex&amp;Tenor,AV570,Trigger)</f>
        <v>43269</v>
      </c>
      <c r="AV570" s="56">
        <f>_xll.qlCalendarAdvance(Calendar,AV569,AT570,"f",,Trigger)</f>
        <v>43271</v>
      </c>
      <c r="AW570" s="56">
        <f>_xll.qlInterestRateIndexMaturity(IborIndex&amp;Tenor,AV570,Trigger)</f>
        <v>43363</v>
      </c>
      <c r="AX570" s="102" t="e">
        <f>_xll.qlIndexFixing($Z$5,AU570,TRUE,Trigger)</f>
        <v>#VALUE!</v>
      </c>
      <c r="AY570" s="102">
        <f>_xll.qlIndexFixing($AZ$1,AU570,TRUE,Trigger)</f>
        <v>4.2183322250550874E-3</v>
      </c>
    </row>
    <row r="571" spans="46:51" ht="11.25" customHeight="1" x14ac:dyDescent="0.25">
      <c r="AT571" s="57" t="s">
        <v>44</v>
      </c>
      <c r="AU571" s="56">
        <f>_xll.qlInterestRateIndexFixingDate(IborIndex&amp;Tenor,AV571,Trigger)</f>
        <v>43276</v>
      </c>
      <c r="AV571" s="56">
        <f>_xll.qlCalendarAdvance(Calendar,AV570,AT571,"f",,Trigger)</f>
        <v>43278</v>
      </c>
      <c r="AW571" s="56">
        <f>_xll.qlInterestRateIndexMaturity(IborIndex&amp;Tenor,AV571,Trigger)</f>
        <v>43370</v>
      </c>
      <c r="AX571" s="102" t="e">
        <f>_xll.qlIndexFixing($Z$5,AU571,TRUE,Trigger)</f>
        <v>#VALUE!</v>
      </c>
      <c r="AY571" s="102">
        <f>_xll.qlIndexFixing($AZ$1,AU571,TRUE,Trigger)</f>
        <v>4.2677436240040377E-3</v>
      </c>
    </row>
    <row r="572" spans="46:51" ht="11.25" customHeight="1" x14ac:dyDescent="0.25">
      <c r="AT572" s="57" t="s">
        <v>44</v>
      </c>
      <c r="AU572" s="56">
        <f>_xll.qlInterestRateIndexFixingDate(IborIndex&amp;Tenor,AV572,Trigger)</f>
        <v>43283</v>
      </c>
      <c r="AV572" s="56">
        <f>_xll.qlCalendarAdvance(Calendar,AV571,AT572,"f",,Trigger)</f>
        <v>43285</v>
      </c>
      <c r="AW572" s="56">
        <f>_xll.qlInterestRateIndexMaturity(IborIndex&amp;Tenor,AV572,Trigger)</f>
        <v>43377</v>
      </c>
      <c r="AX572" s="102" t="e">
        <f>_xll.qlIndexFixing($Z$5,AU572,TRUE,Trigger)</f>
        <v>#VALUE!</v>
      </c>
      <c r="AY572" s="102">
        <f>_xll.qlIndexFixing($AZ$1,AU572,TRUE,Trigger)</f>
        <v>4.3173012968885606E-3</v>
      </c>
    </row>
    <row r="573" spans="46:51" ht="11.25" customHeight="1" x14ac:dyDescent="0.25">
      <c r="AT573" s="57" t="s">
        <v>44</v>
      </c>
      <c r="AU573" s="56">
        <f>_xll.qlInterestRateIndexFixingDate(IborIndex&amp;Tenor,AV573,Trigger)</f>
        <v>43290</v>
      </c>
      <c r="AV573" s="56">
        <f>_xll.qlCalendarAdvance(Calendar,AV572,AT573,"f",,Trigger)</f>
        <v>43292</v>
      </c>
      <c r="AW573" s="56">
        <f>_xll.qlInterestRateIndexMaturity(IborIndex&amp;Tenor,AV573,Trigger)</f>
        <v>43384</v>
      </c>
      <c r="AX573" s="102" t="e">
        <f>_xll.qlIndexFixing($Z$5,AU573,TRUE,Trigger)</f>
        <v>#VALUE!</v>
      </c>
      <c r="AY573" s="102">
        <f>_xll.qlIndexFixing($AZ$1,AU573,TRUE,Trigger)</f>
        <v>4.367003091375562E-3</v>
      </c>
    </row>
    <row r="574" spans="46:51" ht="11.25" customHeight="1" x14ac:dyDescent="0.25">
      <c r="AT574" s="57" t="s">
        <v>44</v>
      </c>
      <c r="AU574" s="56">
        <f>_xll.qlInterestRateIndexFixingDate(IborIndex&amp;Tenor,AV574,Trigger)</f>
        <v>43297</v>
      </c>
      <c r="AV574" s="56">
        <f>_xll.qlCalendarAdvance(Calendar,AV573,AT574,"f",,Trigger)</f>
        <v>43299</v>
      </c>
      <c r="AW574" s="56">
        <f>_xll.qlInterestRateIndexMaturity(IborIndex&amp;Tenor,AV574,Trigger)</f>
        <v>43391</v>
      </c>
      <c r="AX574" s="102" t="e">
        <f>_xll.qlIndexFixing($Z$5,AU574,TRUE,Trigger)</f>
        <v>#VALUE!</v>
      </c>
      <c r="AY574" s="102">
        <f>_xll.qlIndexFixing($AZ$1,AU574,TRUE,Trigger)</f>
        <v>4.4168468550415847E-3</v>
      </c>
    </row>
    <row r="575" spans="46:51" ht="11.25" customHeight="1" x14ac:dyDescent="0.25">
      <c r="AT575" s="57" t="s">
        <v>44</v>
      </c>
      <c r="AU575" s="56">
        <f>_xll.qlInterestRateIndexFixingDate(IborIndex&amp;Tenor,AV575,Trigger)</f>
        <v>43304</v>
      </c>
      <c r="AV575" s="56">
        <f>_xll.qlCalendarAdvance(Calendar,AV574,AT575,"f",,Trigger)</f>
        <v>43306</v>
      </c>
      <c r="AW575" s="56">
        <f>_xll.qlInterestRateIndexMaturity(IborIndex&amp;Tenor,AV575,Trigger)</f>
        <v>43398</v>
      </c>
      <c r="AX575" s="102" t="e">
        <f>_xll.qlIndexFixing($Z$5,AU575,TRUE,Trigger)</f>
        <v>#VALUE!</v>
      </c>
      <c r="AY575" s="102">
        <f>_xll.qlIndexFixing($AZ$1,AU575,TRUE,Trigger)</f>
        <v>4.4668304353658586E-3</v>
      </c>
    </row>
    <row r="576" spans="46:51" ht="11.25" customHeight="1" x14ac:dyDescent="0.25">
      <c r="AT576" s="57" t="s">
        <v>44</v>
      </c>
      <c r="AU576" s="56">
        <f>_xll.qlInterestRateIndexFixingDate(IborIndex&amp;Tenor,AV576,Trigger)</f>
        <v>43311</v>
      </c>
      <c r="AV576" s="56">
        <f>_xll.qlCalendarAdvance(Calendar,AV575,AT576,"f",,Trigger)</f>
        <v>43313</v>
      </c>
      <c r="AW576" s="56">
        <f>_xll.qlInterestRateIndexMaturity(IborIndex&amp;Tenor,AV576,Trigger)</f>
        <v>43405</v>
      </c>
      <c r="AX576" s="102" t="e">
        <f>_xll.qlIndexFixing($Z$5,AU576,TRUE,Trigger)</f>
        <v>#VALUE!</v>
      </c>
      <c r="AY576" s="102">
        <f>_xll.qlIndexFixing($AZ$1,AU576,TRUE,Trigger)</f>
        <v>4.5169516797337753E-3</v>
      </c>
    </row>
    <row r="577" spans="46:51" ht="11.25" customHeight="1" x14ac:dyDescent="0.25">
      <c r="AT577" s="57" t="s">
        <v>44</v>
      </c>
      <c r="AU577" s="56">
        <f>_xll.qlInterestRateIndexFixingDate(IborIndex&amp;Tenor,AV577,Trigger)</f>
        <v>43318</v>
      </c>
      <c r="AV577" s="56">
        <f>_xll.qlCalendarAdvance(Calendar,AV576,AT577,"f",,Trigger)</f>
        <v>43320</v>
      </c>
      <c r="AW577" s="56">
        <f>_xll.qlInterestRateIndexMaturity(IborIndex&amp;Tenor,AV577,Trigger)</f>
        <v>43412</v>
      </c>
      <c r="AX577" s="102" t="e">
        <f>_xll.qlIndexFixing($Z$5,AU577,TRUE,Trigger)</f>
        <v>#VALUE!</v>
      </c>
      <c r="AY577" s="102">
        <f>_xll.qlIndexFixing($AZ$1,AU577,TRUE,Trigger)</f>
        <v>4.5672084354377576E-3</v>
      </c>
    </row>
    <row r="578" spans="46:51" ht="11.25" customHeight="1" x14ac:dyDescent="0.25">
      <c r="AT578" s="57" t="s">
        <v>44</v>
      </c>
      <c r="AU578" s="56">
        <f>_xll.qlInterestRateIndexFixingDate(IborIndex&amp;Tenor,AV578,Trigger)</f>
        <v>43325</v>
      </c>
      <c r="AV578" s="56">
        <f>_xll.qlCalendarAdvance(Calendar,AV577,AT578,"f",,Trigger)</f>
        <v>43327</v>
      </c>
      <c r="AW578" s="56">
        <f>_xll.qlInterestRateIndexMaturity(IborIndex&amp;Tenor,AV578,Trigger)</f>
        <v>43419</v>
      </c>
      <c r="AX578" s="102" t="e">
        <f>_xll.qlIndexFixing($Z$5,AU578,TRUE,Trigger)</f>
        <v>#VALUE!</v>
      </c>
      <c r="AY578" s="102">
        <f>_xll.qlIndexFixing($AZ$1,AU578,TRUE,Trigger)</f>
        <v>4.6175985496677008E-3</v>
      </c>
    </row>
    <row r="579" spans="46:51" ht="11.25" customHeight="1" x14ac:dyDescent="0.25">
      <c r="AT579" s="57" t="s">
        <v>44</v>
      </c>
      <c r="AU579" s="56">
        <f>_xll.qlInterestRateIndexFixingDate(IborIndex&amp;Tenor,AV579,Trigger)</f>
        <v>43332</v>
      </c>
      <c r="AV579" s="56">
        <f>_xll.qlCalendarAdvance(Calendar,AV578,AT579,"f",,Trigger)</f>
        <v>43334</v>
      </c>
      <c r="AW579" s="56">
        <f>_xll.qlInterestRateIndexMaturity(IborIndex&amp;Tenor,AV579,Trigger)</f>
        <v>43426</v>
      </c>
      <c r="AX579" s="102" t="e">
        <f>_xll.qlIndexFixing($Z$5,AU579,TRUE,Trigger)</f>
        <v>#VALUE!</v>
      </c>
      <c r="AY579" s="102">
        <f>_xll.qlIndexFixing($AZ$1,AU579,TRUE,Trigger)</f>
        <v>4.668119869521402E-3</v>
      </c>
    </row>
    <row r="580" spans="46:51" ht="11.25" customHeight="1" x14ac:dyDescent="0.25">
      <c r="AT580" s="57" t="s">
        <v>44</v>
      </c>
      <c r="AU580" s="56">
        <f>_xll.qlInterestRateIndexFixingDate(IborIndex&amp;Tenor,AV580,Trigger)</f>
        <v>43339</v>
      </c>
      <c r="AV580" s="56">
        <f>_xll.qlCalendarAdvance(Calendar,AV579,AT580,"f",,Trigger)</f>
        <v>43341</v>
      </c>
      <c r="AW580" s="56">
        <f>_xll.qlInterestRateIndexMaturity(IborIndex&amp;Tenor,AV580,Trigger)</f>
        <v>43433</v>
      </c>
      <c r="AX580" s="102" t="e">
        <f>_xll.qlIndexFixing($Z$5,AU580,TRUE,Trigger)</f>
        <v>#VALUE!</v>
      </c>
      <c r="AY580" s="102">
        <f>_xll.qlIndexFixing($AZ$1,AU580,TRUE,Trigger)</f>
        <v>4.7187702419958658E-3</v>
      </c>
    </row>
    <row r="581" spans="46:51" ht="11.25" customHeight="1" x14ac:dyDescent="0.25">
      <c r="AT581" s="57" t="s">
        <v>44</v>
      </c>
      <c r="AU581" s="56">
        <f>_xll.qlInterestRateIndexFixingDate(IborIndex&amp;Tenor,AV581,Trigger)</f>
        <v>43346</v>
      </c>
      <c r="AV581" s="56">
        <f>_xll.qlCalendarAdvance(Calendar,AV580,AT581,"f",,Trigger)</f>
        <v>43348</v>
      </c>
      <c r="AW581" s="56">
        <f>_xll.qlInterestRateIndexMaturity(IborIndex&amp;Tenor,AV581,Trigger)</f>
        <v>43439</v>
      </c>
      <c r="AX581" s="102" t="e">
        <f>_xll.qlIndexFixing($Z$5,AU581,TRUE,Trigger)</f>
        <v>#VALUE!</v>
      </c>
      <c r="AY581" s="102">
        <f>_xll.qlIndexFixing($AZ$1,AU581,TRUE,Trigger)</f>
        <v>4.7658655361597219E-3</v>
      </c>
    </row>
    <row r="582" spans="46:51" ht="11.25" customHeight="1" x14ac:dyDescent="0.25">
      <c r="AT582" s="57" t="s">
        <v>44</v>
      </c>
      <c r="AU582" s="56">
        <f>_xll.qlInterestRateIndexFixingDate(IborIndex&amp;Tenor,AV582,Trigger)</f>
        <v>43353</v>
      </c>
      <c r="AV582" s="56">
        <f>_xll.qlCalendarAdvance(Calendar,AV581,AT582,"f",,Trigger)</f>
        <v>43355</v>
      </c>
      <c r="AW582" s="56">
        <f>_xll.qlInterestRateIndexMaturity(IborIndex&amp;Tenor,AV582,Trigger)</f>
        <v>43446</v>
      </c>
      <c r="AX582" s="102" t="e">
        <f>_xll.qlIndexFixing($Z$5,AU582,TRUE,Trigger)</f>
        <v>#VALUE!</v>
      </c>
      <c r="AY582" s="102">
        <f>_xll.qlIndexFixing($AZ$1,AU582,TRUE,Trigger)</f>
        <v>4.8167583740737615E-3</v>
      </c>
    </row>
    <row r="583" spans="46:51" ht="11.25" customHeight="1" x14ac:dyDescent="0.25">
      <c r="AT583" s="57" t="s">
        <v>44</v>
      </c>
      <c r="AU583" s="56">
        <f>_xll.qlInterestRateIndexFixingDate(IborIndex&amp;Tenor,AV583,Trigger)</f>
        <v>43360</v>
      </c>
      <c r="AV583" s="56">
        <f>_xll.qlCalendarAdvance(Calendar,AV582,AT583,"f",,Trigger)</f>
        <v>43362</v>
      </c>
      <c r="AW583" s="56">
        <f>_xll.qlInterestRateIndexMaturity(IborIndex&amp;Tenor,AV583,Trigger)</f>
        <v>43453</v>
      </c>
      <c r="AX583" s="102" t="e">
        <f>_xll.qlIndexFixing($Z$5,AU583,TRUE,Trigger)</f>
        <v>#VALUE!</v>
      </c>
      <c r="AY583" s="102">
        <f>_xll.qlIndexFixing($AZ$1,AU583,TRUE,Trigger)</f>
        <v>4.867773949983392E-3</v>
      </c>
    </row>
    <row r="584" spans="46:51" ht="11.25" customHeight="1" x14ac:dyDescent="0.25">
      <c r="AT584" s="57" t="s">
        <v>44</v>
      </c>
      <c r="AU584" s="56">
        <f>_xll.qlInterestRateIndexFixingDate(IborIndex&amp;Tenor,AV584,Trigger)</f>
        <v>43367</v>
      </c>
      <c r="AV584" s="56">
        <f>_xll.qlCalendarAdvance(Calendar,AV583,AT584,"f",,Trigger)</f>
        <v>43369</v>
      </c>
      <c r="AW584" s="56">
        <f>_xll.qlInterestRateIndexMaturity(IborIndex&amp;Tenor,AV584,Trigger)</f>
        <v>43461</v>
      </c>
      <c r="AX584" s="102" t="e">
        <f>_xll.qlIndexFixing($Z$5,AU584,TRUE,Trigger)</f>
        <v>#VALUE!</v>
      </c>
      <c r="AY584" s="102">
        <f>_xll.qlIndexFixing($AZ$1,AU584,TRUE,Trigger)</f>
        <v>4.9226191946025065E-3</v>
      </c>
    </row>
    <row r="585" spans="46:51" ht="11.25" customHeight="1" x14ac:dyDescent="0.25">
      <c r="AT585" s="57" t="s">
        <v>44</v>
      </c>
      <c r="AU585" s="56">
        <f>_xll.qlInterestRateIndexFixingDate(IborIndex&amp;Tenor,AV585,Trigger)</f>
        <v>43374</v>
      </c>
      <c r="AV585" s="56">
        <f>_xll.qlCalendarAdvance(Calendar,AV584,AT585,"f",,Trigger)</f>
        <v>43376</v>
      </c>
      <c r="AW585" s="56">
        <f>_xll.qlInterestRateIndexMaturity(IborIndex&amp;Tenor,AV585,Trigger)</f>
        <v>43468</v>
      </c>
      <c r="AX585" s="102" t="e">
        <f>_xll.qlIndexFixing($Z$5,AU585,TRUE,Trigger)</f>
        <v>#VALUE!</v>
      </c>
      <c r="AY585" s="102">
        <f>_xll.qlIndexFixing($AZ$1,AU585,TRUE,Trigger)</f>
        <v>4.9738825316751794E-3</v>
      </c>
    </row>
    <row r="586" spans="46:51" ht="11.25" customHeight="1" x14ac:dyDescent="0.25">
      <c r="AT586" s="57" t="s">
        <v>44</v>
      </c>
      <c r="AU586" s="56">
        <f>_xll.qlInterestRateIndexFixingDate(IborIndex&amp;Tenor,AV586,Trigger)</f>
        <v>43381</v>
      </c>
      <c r="AV586" s="56">
        <f>_xll.qlCalendarAdvance(Calendar,AV585,AT586,"f",,Trigger)</f>
        <v>43383</v>
      </c>
      <c r="AW586" s="56">
        <f>_xll.qlInterestRateIndexMaturity(IborIndex&amp;Tenor,AV586,Trigger)</f>
        <v>43475</v>
      </c>
      <c r="AX586" s="102" t="e">
        <f>_xll.qlIndexFixing($Z$5,AU586,TRUE,Trigger)</f>
        <v>#VALUE!</v>
      </c>
      <c r="AY586" s="102">
        <f>_xll.qlIndexFixing($AZ$1,AU586,TRUE,Trigger)</f>
        <v>5.0252620012618933E-3</v>
      </c>
    </row>
    <row r="587" spans="46:51" ht="11.25" customHeight="1" x14ac:dyDescent="0.25">
      <c r="AT587" s="57" t="s">
        <v>44</v>
      </c>
      <c r="AU587" s="56">
        <f>_xll.qlInterestRateIndexFixingDate(IborIndex&amp;Tenor,AV587,Trigger)</f>
        <v>43388</v>
      </c>
      <c r="AV587" s="56">
        <f>_xll.qlCalendarAdvance(Calendar,AV586,AT587,"f",,Trigger)</f>
        <v>43390</v>
      </c>
      <c r="AW587" s="56">
        <f>_xll.qlInterestRateIndexMaturity(IborIndex&amp;Tenor,AV587,Trigger)</f>
        <v>43482</v>
      </c>
      <c r="AX587" s="102" t="e">
        <f>_xll.qlIndexFixing($Z$5,AU587,TRUE,Trigger)</f>
        <v>#VALUE!</v>
      </c>
      <c r="AY587" s="102">
        <f>_xll.qlIndexFixing($AZ$1,AU587,TRUE,Trigger)</f>
        <v>5.0767554496541313E-3</v>
      </c>
    </row>
    <row r="588" spans="46:51" ht="11.25" customHeight="1" x14ac:dyDescent="0.25">
      <c r="AT588" s="57" t="s">
        <v>44</v>
      </c>
      <c r="AU588" s="56">
        <f>_xll.qlInterestRateIndexFixingDate(IborIndex&amp;Tenor,AV588,Trigger)</f>
        <v>43395</v>
      </c>
      <c r="AV588" s="56">
        <f>_xll.qlCalendarAdvance(Calendar,AV587,AT588,"f",,Trigger)</f>
        <v>43397</v>
      </c>
      <c r="AW588" s="56">
        <f>_xll.qlInterestRateIndexMaturity(IborIndex&amp;Tenor,AV588,Trigger)</f>
        <v>43489</v>
      </c>
      <c r="AX588" s="102" t="e">
        <f>_xll.qlIndexFixing($Z$5,AU588,TRUE,Trigger)</f>
        <v>#VALUE!</v>
      </c>
      <c r="AY588" s="102">
        <f>_xll.qlIndexFixing($AZ$1,AU588,TRUE,Trigger)</f>
        <v>5.1283607230399823E-3</v>
      </c>
    </row>
    <row r="589" spans="46:51" ht="11.25" customHeight="1" x14ac:dyDescent="0.25">
      <c r="AT589" s="57" t="s">
        <v>44</v>
      </c>
      <c r="AU589" s="56">
        <f>_xll.qlInterestRateIndexFixingDate(IborIndex&amp;Tenor,AV589,Trigger)</f>
        <v>43402</v>
      </c>
      <c r="AV589" s="56">
        <f>_xll.qlCalendarAdvance(Calendar,AV588,AT589,"f",,Trigger)</f>
        <v>43404</v>
      </c>
      <c r="AW589" s="56">
        <f>_xll.qlInterestRateIndexMaturity(IborIndex&amp;Tenor,AV589,Trigger)</f>
        <v>43496</v>
      </c>
      <c r="AX589" s="102" t="e">
        <f>_xll.qlIndexFixing($Z$5,AU589,TRUE,Trigger)</f>
        <v>#VALUE!</v>
      </c>
      <c r="AY589" s="102">
        <f>_xll.qlIndexFixing($AZ$1,AU589,TRUE,Trigger)</f>
        <v>5.1800756675067453E-3</v>
      </c>
    </row>
    <row r="590" spans="46:51" ht="11.25" customHeight="1" x14ac:dyDescent="0.25">
      <c r="AT590" s="57" t="s">
        <v>44</v>
      </c>
      <c r="AU590" s="56">
        <f>_xll.qlInterestRateIndexFixingDate(IborIndex&amp;Tenor,AV590,Trigger)</f>
        <v>43409</v>
      </c>
      <c r="AV590" s="56">
        <f>_xll.qlCalendarAdvance(Calendar,AV589,AT590,"f",,Trigger)</f>
        <v>43411</v>
      </c>
      <c r="AW590" s="56">
        <f>_xll.qlInterestRateIndexMaturity(IborIndex&amp;Tenor,AV590,Trigger)</f>
        <v>43503</v>
      </c>
      <c r="AX590" s="102" t="e">
        <f>_xll.qlIndexFixing($Z$5,AU590,TRUE,Trigger)</f>
        <v>#VALUE!</v>
      </c>
      <c r="AY590" s="102">
        <f>_xll.qlIndexFixing($AZ$1,AU590,TRUE,Trigger)</f>
        <v>5.2318981290339801E-3</v>
      </c>
    </row>
    <row r="591" spans="46:51" ht="11.25" customHeight="1" x14ac:dyDescent="0.25">
      <c r="AT591" s="57" t="s">
        <v>44</v>
      </c>
      <c r="AU591" s="56">
        <f>_xll.qlInterestRateIndexFixingDate(IborIndex&amp;Tenor,AV591,Trigger)</f>
        <v>43416</v>
      </c>
      <c r="AV591" s="56">
        <f>_xll.qlCalendarAdvance(Calendar,AV590,AT591,"f",,Trigger)</f>
        <v>43418</v>
      </c>
      <c r="AW591" s="56">
        <f>_xll.qlInterestRateIndexMaturity(IborIndex&amp;Tenor,AV591,Trigger)</f>
        <v>43510</v>
      </c>
      <c r="AX591" s="102" t="e">
        <f>_xll.qlIndexFixing($Z$5,AU591,TRUE,Trigger)</f>
        <v>#VALUE!</v>
      </c>
      <c r="AY591" s="102">
        <f>_xll.qlIndexFixing($AZ$1,AU591,TRUE,Trigger)</f>
        <v>5.2838259534978517E-3</v>
      </c>
    </row>
    <row r="592" spans="46:51" ht="11.25" customHeight="1" x14ac:dyDescent="0.25">
      <c r="AT592" s="57" t="s">
        <v>44</v>
      </c>
      <c r="AU592" s="56">
        <f>_xll.qlInterestRateIndexFixingDate(IborIndex&amp;Tenor,AV592,Trigger)</f>
        <v>43423</v>
      </c>
      <c r="AV592" s="56">
        <f>_xll.qlCalendarAdvance(Calendar,AV591,AT592,"f",,Trigger)</f>
        <v>43425</v>
      </c>
      <c r="AW592" s="56">
        <f>_xll.qlInterestRateIndexMaturity(IborIndex&amp;Tenor,AV592,Trigger)</f>
        <v>43517</v>
      </c>
      <c r="AX592" s="102" t="e">
        <f>_xll.qlIndexFixing($Z$5,AU592,TRUE,Trigger)</f>
        <v>#VALUE!</v>
      </c>
      <c r="AY592" s="102">
        <f>_xll.qlIndexFixing($AZ$1,AU592,TRUE,Trigger)</f>
        <v>5.3358569866676529E-3</v>
      </c>
    </row>
    <row r="593" spans="46:51" ht="11.25" customHeight="1" x14ac:dyDescent="0.25">
      <c r="AT593" s="57" t="s">
        <v>44</v>
      </c>
      <c r="AU593" s="56">
        <f>_xll.qlInterestRateIndexFixingDate(IborIndex&amp;Tenor,AV593,Trigger)</f>
        <v>43430</v>
      </c>
      <c r="AV593" s="56">
        <f>_xll.qlCalendarAdvance(Calendar,AV592,AT593,"f",,Trigger)</f>
        <v>43432</v>
      </c>
      <c r="AW593" s="56">
        <f>_xll.qlInterestRateIndexMaturity(IborIndex&amp;Tenor,AV593,Trigger)</f>
        <v>43524</v>
      </c>
      <c r="AX593" s="102" t="e">
        <f>_xll.qlIndexFixing($Z$5,AU593,TRUE,Trigger)</f>
        <v>#VALUE!</v>
      </c>
      <c r="AY593" s="102">
        <f>_xll.qlIndexFixing($AZ$1,AU593,TRUE,Trigger)</f>
        <v>5.3879890742066739E-3</v>
      </c>
    </row>
    <row r="594" spans="46:51" ht="11.25" customHeight="1" x14ac:dyDescent="0.25">
      <c r="AT594" s="57" t="s">
        <v>44</v>
      </c>
      <c r="AU594" s="56">
        <f>_xll.qlInterestRateIndexFixingDate(IborIndex&amp;Tenor,AV594,Trigger)</f>
        <v>43437</v>
      </c>
      <c r="AV594" s="56">
        <f>_xll.qlCalendarAdvance(Calendar,AV593,AT594,"f",,Trigger)</f>
        <v>43439</v>
      </c>
      <c r="AW594" s="56">
        <f>_xll.qlInterestRateIndexMaturity(IborIndex&amp;Tenor,AV594,Trigger)</f>
        <v>43529</v>
      </c>
      <c r="AX594" s="102" t="e">
        <f>_xll.qlIndexFixing($Z$5,AU594,TRUE,Trigger)</f>
        <v>#VALUE!</v>
      </c>
      <c r="AY594" s="102">
        <f>_xll.qlIndexFixing($AZ$1,AU594,TRUE,Trigger)</f>
        <v>5.4326407481886108E-3</v>
      </c>
    </row>
    <row r="595" spans="46:51" ht="11.25" customHeight="1" x14ac:dyDescent="0.25">
      <c r="AT595" s="57" t="s">
        <v>44</v>
      </c>
      <c r="AU595" s="56">
        <f>_xll.qlInterestRateIndexFixingDate(IborIndex&amp;Tenor,AV595,Trigger)</f>
        <v>43444</v>
      </c>
      <c r="AV595" s="56">
        <f>_xll.qlCalendarAdvance(Calendar,AV594,AT595,"f",,Trigger)</f>
        <v>43446</v>
      </c>
      <c r="AW595" s="56">
        <f>_xll.qlInterestRateIndexMaturity(IborIndex&amp;Tenor,AV595,Trigger)</f>
        <v>43536</v>
      </c>
      <c r="AX595" s="102" t="e">
        <f>_xll.qlIndexFixing($Z$5,AU595,TRUE,Trigger)</f>
        <v>#VALUE!</v>
      </c>
      <c r="AY595" s="102">
        <f>_xll.qlIndexFixing($AZ$1,AU595,TRUE,Trigger)</f>
        <v>5.4849538744559112E-3</v>
      </c>
    </row>
    <row r="596" spans="46:51" ht="11.25" customHeight="1" x14ac:dyDescent="0.25">
      <c r="AT596" s="57" t="s">
        <v>44</v>
      </c>
      <c r="AU596" s="56">
        <f>_xll.qlInterestRateIndexFixingDate(IborIndex&amp;Tenor,AV596,Trigger)</f>
        <v>43451</v>
      </c>
      <c r="AV596" s="56">
        <f>_xll.qlCalendarAdvance(Calendar,AV595,AT596,"f",,Trigger)</f>
        <v>43453</v>
      </c>
      <c r="AW596" s="56">
        <f>_xll.qlInterestRateIndexMaturity(IborIndex&amp;Tenor,AV596,Trigger)</f>
        <v>43543</v>
      </c>
      <c r="AX596" s="102" t="e">
        <f>_xll.qlIndexFixing($Z$5,AU596,TRUE,Trigger)</f>
        <v>#VALUE!</v>
      </c>
      <c r="AY596" s="102">
        <f>_xll.qlIndexFixing($AZ$1,AU596,TRUE,Trigger)</f>
        <v>5.5373618811698222E-3</v>
      </c>
    </row>
    <row r="597" spans="46:51" ht="11.25" customHeight="1" x14ac:dyDescent="0.25">
      <c r="AT597" s="57" t="s">
        <v>44</v>
      </c>
      <c r="AU597" s="56">
        <f>_xll.qlInterestRateIndexFixingDate(IborIndex&amp;Tenor,AV597,Trigger)</f>
        <v>43455</v>
      </c>
      <c r="AV597" s="56">
        <f>_xll.qlCalendarAdvance(Calendar,AV596,AT597,"f",,Trigger)</f>
        <v>43461</v>
      </c>
      <c r="AW597" s="56">
        <f>_xll.qlInterestRateIndexMaturity(IborIndex&amp;Tenor,AV597,Trigger)</f>
        <v>43551</v>
      </c>
      <c r="AX597" s="102" t="e">
        <f>_xll.qlIndexFixing($Z$5,AU597,TRUE,Trigger)</f>
        <v>#VALUE!</v>
      </c>
      <c r="AY597" s="102">
        <f>_xll.qlIndexFixing($AZ$1,AU597,TRUE,Trigger)</f>
        <v>5.5973701619880245E-3</v>
      </c>
    </row>
    <row r="598" spans="46:51" ht="11.25" customHeight="1" x14ac:dyDescent="0.25">
      <c r="AT598" s="57" t="s">
        <v>44</v>
      </c>
      <c r="AU598" s="56">
        <f>_xll.qlInterestRateIndexFixingDate(IborIndex&amp;Tenor,AV598,Trigger)</f>
        <v>43465</v>
      </c>
      <c r="AV598" s="56">
        <f>_xll.qlCalendarAdvance(Calendar,AV597,AT598,"f",,Trigger)</f>
        <v>43468</v>
      </c>
      <c r="AW598" s="56">
        <f>_xll.qlInterestRateIndexMaturity(IborIndex&amp;Tenor,AV598,Trigger)</f>
        <v>43558</v>
      </c>
      <c r="AX598" s="102" t="e">
        <f>_xll.qlIndexFixing($Z$5,AU598,TRUE,Trigger)</f>
        <v>#VALUE!</v>
      </c>
      <c r="AY598" s="102">
        <f>_xll.qlIndexFixing($AZ$1,AU598,TRUE,Trigger)</f>
        <v>5.6499742279596532E-3</v>
      </c>
    </row>
    <row r="599" spans="46:51" ht="11.25" customHeight="1" x14ac:dyDescent="0.25">
      <c r="AT599" s="57" t="s">
        <v>44</v>
      </c>
      <c r="AU599" s="56">
        <f>_xll.qlInterestRateIndexFixingDate(IborIndex&amp;Tenor,AV599,Trigger)</f>
        <v>43473</v>
      </c>
      <c r="AV599" s="56">
        <f>_xll.qlCalendarAdvance(Calendar,AV598,AT599,"f",,Trigger)</f>
        <v>43475</v>
      </c>
      <c r="AW599" s="56">
        <f>_xll.qlInterestRateIndexMaturity(IborIndex&amp;Tenor,AV599,Trigger)</f>
        <v>43565</v>
      </c>
      <c r="AX599" s="102" t="e">
        <f>_xll.qlIndexFixing($Z$5,AU599,TRUE,Trigger)</f>
        <v>#VALUE!</v>
      </c>
      <c r="AY599" s="102">
        <f>_xll.qlIndexFixing($AZ$1,AU599,TRUE,Trigger)</f>
        <v>5.7026664018922091E-3</v>
      </c>
    </row>
    <row r="600" spans="46:51" ht="11.25" customHeight="1" x14ac:dyDescent="0.25">
      <c r="AT600" s="57" t="s">
        <v>44</v>
      </c>
      <c r="AU600" s="56">
        <f>_xll.qlInterestRateIndexFixingDate(IborIndex&amp;Tenor,AV600,Trigger)</f>
        <v>43480</v>
      </c>
      <c r="AV600" s="56">
        <f>_xll.qlCalendarAdvance(Calendar,AV599,AT600,"f",,Trigger)</f>
        <v>43482</v>
      </c>
      <c r="AW600" s="56">
        <f>_xll.qlInterestRateIndexMaturity(IborIndex&amp;Tenor,AV600,Trigger)</f>
        <v>43572</v>
      </c>
      <c r="AX600" s="102" t="e">
        <f>_xll.qlIndexFixing($Z$5,AU600,TRUE,Trigger)</f>
        <v>#VALUE!</v>
      </c>
      <c r="AY600" s="102">
        <f>_xll.qlIndexFixing($AZ$1,AU600,TRUE,Trigger)</f>
        <v>5.755444528682041E-3</v>
      </c>
    </row>
    <row r="601" spans="46:51" ht="11.25" customHeight="1" x14ac:dyDescent="0.25">
      <c r="AT601" s="57" t="s">
        <v>44</v>
      </c>
      <c r="AU601" s="56">
        <f>_xll.qlInterestRateIndexFixingDate(IborIndex&amp;Tenor,AV601,Trigger)</f>
        <v>43487</v>
      </c>
      <c r="AV601" s="56">
        <f>_xll.qlCalendarAdvance(Calendar,AV600,AT601,"f",,Trigger)</f>
        <v>43489</v>
      </c>
      <c r="AW601" s="56">
        <f>_xll.qlInterestRateIndexMaturity(IborIndex&amp;Tenor,AV601,Trigger)</f>
        <v>43579</v>
      </c>
      <c r="AX601" s="102" t="e">
        <f>_xll.qlIndexFixing($Z$5,AU601,TRUE,Trigger)</f>
        <v>#VALUE!</v>
      </c>
      <c r="AY601" s="102">
        <f>_xll.qlIndexFixing($AZ$1,AU601,TRUE,Trigger)</f>
        <v>5.8083064531153639E-3</v>
      </c>
    </row>
    <row r="602" spans="46:51" ht="11.25" customHeight="1" x14ac:dyDescent="0.25">
      <c r="AT602" s="57" t="s">
        <v>44</v>
      </c>
      <c r="AU602" s="56">
        <f>_xll.qlInterestRateIndexFixingDate(IborIndex&amp;Tenor,AV602,Trigger)</f>
        <v>43494</v>
      </c>
      <c r="AV602" s="56">
        <f>_xll.qlCalendarAdvance(Calendar,AV601,AT602,"f",,Trigger)</f>
        <v>43496</v>
      </c>
      <c r="AW602" s="56">
        <f>_xll.qlInterestRateIndexMaturity(IborIndex&amp;Tenor,AV602,Trigger)</f>
        <v>43585</v>
      </c>
      <c r="AX602" s="102" t="e">
        <f>_xll.qlIndexFixing($Z$5,AU602,TRUE,Trigger)</f>
        <v>#VALUE!</v>
      </c>
      <c r="AY602" s="102">
        <f>_xll.qlIndexFixing($AZ$1,AU602,TRUE,Trigger)</f>
        <v>5.8574060304463667E-3</v>
      </c>
    </row>
    <row r="603" spans="46:51" ht="11.25" customHeight="1" x14ac:dyDescent="0.25">
      <c r="AT603" s="57" t="s">
        <v>44</v>
      </c>
      <c r="AU603" s="56">
        <f>_xll.qlInterestRateIndexFixingDate(IborIndex&amp;Tenor,AV603,Trigger)</f>
        <v>43501</v>
      </c>
      <c r="AV603" s="56">
        <f>_xll.qlCalendarAdvance(Calendar,AV602,AT603,"f",,Trigger)</f>
        <v>43503</v>
      </c>
      <c r="AW603" s="56">
        <f>_xll.qlInterestRateIndexMaturity(IborIndex&amp;Tenor,AV603,Trigger)</f>
        <v>43592</v>
      </c>
      <c r="AX603" s="102" t="e">
        <f>_xll.qlIndexFixing($Z$5,AU603,TRUE,Trigger)</f>
        <v>#VALUE!</v>
      </c>
      <c r="AY603" s="102">
        <f>_xll.qlIndexFixing($AZ$1,AU603,TRUE,Trigger)</f>
        <v>5.9104229404563719E-3</v>
      </c>
    </row>
    <row r="604" spans="46:51" ht="11.25" customHeight="1" x14ac:dyDescent="0.25">
      <c r="AT604" s="57" t="s">
        <v>44</v>
      </c>
      <c r="AU604" s="56">
        <f>_xll.qlInterestRateIndexFixingDate(IborIndex&amp;Tenor,AV604,Trigger)</f>
        <v>43508</v>
      </c>
      <c r="AV604" s="56">
        <f>_xll.qlCalendarAdvance(Calendar,AV603,AT604,"f",,Trigger)</f>
        <v>43510</v>
      </c>
      <c r="AW604" s="56">
        <f>_xll.qlInterestRateIndexMaturity(IborIndex&amp;Tenor,AV604,Trigger)</f>
        <v>43599</v>
      </c>
      <c r="AX604" s="102" t="e">
        <f>_xll.qlIndexFixing($Z$5,AU604,TRUE,Trigger)</f>
        <v>#VALUE!</v>
      </c>
      <c r="AY604" s="102">
        <f>_xll.qlIndexFixing($AZ$1,AU604,TRUE,Trigger)</f>
        <v>5.9635173267183076E-3</v>
      </c>
    </row>
    <row r="605" spans="46:51" ht="11.25" customHeight="1" x14ac:dyDescent="0.25">
      <c r="AT605" s="57" t="s">
        <v>44</v>
      </c>
      <c r="AU605" s="56">
        <f>_xll.qlInterestRateIndexFixingDate(IborIndex&amp;Tenor,AV605,Trigger)</f>
        <v>43515</v>
      </c>
      <c r="AV605" s="56">
        <f>_xll.qlCalendarAdvance(Calendar,AV604,AT605,"f",,Trigger)</f>
        <v>43517</v>
      </c>
      <c r="AW605" s="56">
        <f>_xll.qlInterestRateIndexMaturity(IborIndex&amp;Tenor,AV605,Trigger)</f>
        <v>43606</v>
      </c>
      <c r="AX605" s="102" t="e">
        <f>_xll.qlIndexFixing($Z$5,AU605,TRUE,Trigger)</f>
        <v>#VALUE!</v>
      </c>
      <c r="AY605" s="102">
        <f>_xll.qlIndexFixing($AZ$1,AU605,TRUE,Trigger)</f>
        <v>6.0166862714439162E-3</v>
      </c>
    </row>
    <row r="606" spans="46:51" ht="11.25" customHeight="1" x14ac:dyDescent="0.25">
      <c r="AT606" s="57" t="s">
        <v>44</v>
      </c>
      <c r="AU606" s="56">
        <f>_xll.qlInterestRateIndexFixingDate(IborIndex&amp;Tenor,AV606,Trigger)</f>
        <v>43522</v>
      </c>
      <c r="AV606" s="56">
        <f>_xll.qlCalendarAdvance(Calendar,AV605,AT606,"f",,Trigger)</f>
        <v>43524</v>
      </c>
      <c r="AW606" s="56">
        <f>_xll.qlInterestRateIndexMaturity(IborIndex&amp;Tenor,AV606,Trigger)</f>
        <v>43616</v>
      </c>
      <c r="AX606" s="102" t="e">
        <f>_xll.qlIndexFixing($Z$5,AU606,TRUE,Trigger)</f>
        <v>#VALUE!</v>
      </c>
      <c r="AY606" s="102">
        <f>_xll.qlIndexFixing($AZ$1,AU606,TRUE,Trigger)</f>
        <v>6.081524042947011E-3</v>
      </c>
    </row>
    <row r="607" spans="46:51" ht="11.25" customHeight="1" x14ac:dyDescent="0.25">
      <c r="AT607" s="57" t="s">
        <v>44</v>
      </c>
      <c r="AU607" s="56">
        <f>_xll.qlInterestRateIndexFixingDate(IborIndex&amp;Tenor,AV607,Trigger)</f>
        <v>43529</v>
      </c>
      <c r="AV607" s="56">
        <f>_xll.qlCalendarAdvance(Calendar,AV606,AT607,"f",,Trigger)</f>
        <v>43531</v>
      </c>
      <c r="AW607" s="56">
        <f>_xll.qlInterestRateIndexMaturity(IborIndex&amp;Tenor,AV607,Trigger)</f>
        <v>43623</v>
      </c>
      <c r="AX607" s="102" t="e">
        <f>_xll.qlIndexFixing($Z$5,AU607,TRUE,Trigger)</f>
        <v>#VALUE!</v>
      </c>
      <c r="AY607" s="102">
        <f>_xll.qlIndexFixing($AZ$1,AU607,TRUE,Trigger)</f>
        <v>6.1348351469504916E-3</v>
      </c>
    </row>
    <row r="608" spans="46:51" ht="11.25" customHeight="1" x14ac:dyDescent="0.25">
      <c r="AT608" s="57" t="s">
        <v>44</v>
      </c>
      <c r="AU608" s="56">
        <f>_xll.qlInterestRateIndexFixingDate(IborIndex&amp;Tenor,AV608,Trigger)</f>
        <v>43536</v>
      </c>
      <c r="AV608" s="56">
        <f>_xll.qlCalendarAdvance(Calendar,AV607,AT608,"f",,Trigger)</f>
        <v>43538</v>
      </c>
      <c r="AW608" s="56">
        <f>_xll.qlInterestRateIndexMaturity(IborIndex&amp;Tenor,AV608,Trigger)</f>
        <v>43630</v>
      </c>
      <c r="AX608" s="102" t="e">
        <f>_xll.qlIndexFixing($Z$5,AU608,TRUE,Trigger)</f>
        <v>#VALUE!</v>
      </c>
      <c r="AY608" s="102">
        <f>_xll.qlIndexFixing($AZ$1,AU608,TRUE,Trigger)</f>
        <v>6.1881990692593527E-3</v>
      </c>
    </row>
    <row r="609" spans="46:51" ht="11.25" customHeight="1" x14ac:dyDescent="0.25">
      <c r="AT609" s="57" t="s">
        <v>44</v>
      </c>
      <c r="AU609" s="56">
        <f>_xll.qlInterestRateIndexFixingDate(IborIndex&amp;Tenor,AV609,Trigger)</f>
        <v>43543</v>
      </c>
      <c r="AV609" s="56">
        <f>_xll.qlCalendarAdvance(Calendar,AV608,AT609,"f",,Trigger)</f>
        <v>43545</v>
      </c>
      <c r="AW609" s="56">
        <f>_xll.qlInterestRateIndexMaturity(IborIndex&amp;Tenor,AV609,Trigger)</f>
        <v>43637</v>
      </c>
      <c r="AX609" s="102" t="e">
        <f>_xll.qlIndexFixing($Z$5,AU609,TRUE,Trigger)</f>
        <v>#VALUE!</v>
      </c>
      <c r="AY609" s="102">
        <f>_xll.qlIndexFixing($AZ$1,AU609,TRUE,Trigger)</f>
        <v>6.2416089184322652E-3</v>
      </c>
    </row>
    <row r="610" spans="46:51" ht="11.25" customHeight="1" x14ac:dyDescent="0.25">
      <c r="AT610" s="57" t="s">
        <v>44</v>
      </c>
      <c r="AU610" s="56">
        <f>_xll.qlInterestRateIndexFixingDate(IborIndex&amp;Tenor,AV610,Trigger)</f>
        <v>43550</v>
      </c>
      <c r="AV610" s="56">
        <f>_xll.qlCalendarAdvance(Calendar,AV609,AT610,"f",,Trigger)</f>
        <v>43552</v>
      </c>
      <c r="AW610" s="56">
        <f>_xll.qlInterestRateIndexMaturity(IborIndex&amp;Tenor,AV610,Trigger)</f>
        <v>43644</v>
      </c>
      <c r="AX610" s="102" t="e">
        <f>_xll.qlIndexFixing($Z$5,AU610,TRUE,Trigger)</f>
        <v>#VALUE!</v>
      </c>
      <c r="AY610" s="102">
        <f>_xll.qlIndexFixing($AZ$1,AU610,TRUE,Trigger)</f>
        <v>6.2950577182661355E-3</v>
      </c>
    </row>
    <row r="611" spans="46:51" ht="11.25" customHeight="1" x14ac:dyDescent="0.25">
      <c r="AT611" s="57" t="s">
        <v>44</v>
      </c>
      <c r="AU611" s="56">
        <f>_xll.qlInterestRateIndexFixingDate(IborIndex&amp;Tenor,AV611,Trigger)</f>
        <v>43557</v>
      </c>
      <c r="AV611" s="56">
        <f>_xll.qlCalendarAdvance(Calendar,AV610,AT611,"f",,Trigger)</f>
        <v>43559</v>
      </c>
      <c r="AW611" s="56">
        <f>_xll.qlInterestRateIndexMaturity(IborIndex&amp;Tenor,AV611,Trigger)</f>
        <v>43650</v>
      </c>
      <c r="AX611" s="102" t="e">
        <f>_xll.qlIndexFixing($Z$5,AU611,TRUE,Trigger)</f>
        <v>#VALUE!</v>
      </c>
      <c r="AY611" s="102">
        <f>_xll.qlIndexFixing($AZ$1,AU611,TRUE,Trigger)</f>
        <v>6.3446579549625596E-3</v>
      </c>
    </row>
    <row r="612" spans="46:51" ht="11.25" customHeight="1" x14ac:dyDescent="0.25">
      <c r="AT612" s="57" t="s">
        <v>44</v>
      </c>
      <c r="AU612" s="56">
        <f>_xll.qlInterestRateIndexFixingDate(IborIndex&amp;Tenor,AV612,Trigger)</f>
        <v>43564</v>
      </c>
      <c r="AV612" s="56">
        <f>_xll.qlCalendarAdvance(Calendar,AV611,AT612,"f",,Trigger)</f>
        <v>43566</v>
      </c>
      <c r="AW612" s="56">
        <f>_xll.qlInterestRateIndexMaturity(IborIndex&amp;Tenor,AV612,Trigger)</f>
        <v>43657</v>
      </c>
      <c r="AX612" s="102" t="e">
        <f>_xll.qlIndexFixing($Z$5,AU612,TRUE,Trigger)</f>
        <v>#VALUE!</v>
      </c>
      <c r="AY612" s="102">
        <f>_xll.qlIndexFixing($AZ$1,AU612,TRUE,Trigger)</f>
        <v>6.3981623523279296E-3</v>
      </c>
    </row>
    <row r="613" spans="46:51" ht="11.25" customHeight="1" x14ac:dyDescent="0.25">
      <c r="AT613" s="57" t="s">
        <v>44</v>
      </c>
      <c r="AU613" s="56">
        <f>_xll.qlInterestRateIndexFixingDate(IborIndex&amp;Tenor,AV613,Trigger)</f>
        <v>43571</v>
      </c>
      <c r="AV613" s="56">
        <f>_xll.qlCalendarAdvance(Calendar,AV612,AT613,"f",,Trigger)</f>
        <v>43573</v>
      </c>
      <c r="AW613" s="56">
        <f>_xll.qlInterestRateIndexMaturity(IborIndex&amp;Tenor,AV613,Trigger)</f>
        <v>43664</v>
      </c>
      <c r="AX613" s="102" t="e">
        <f>_xll.qlIndexFixing($Z$5,AU613,TRUE,Trigger)</f>
        <v>#VALUE!</v>
      </c>
      <c r="AY613" s="102">
        <f>_xll.qlIndexFixing($AZ$1,AU613,TRUE,Trigger)</f>
        <v>6.4516847060110509E-3</v>
      </c>
    </row>
    <row r="614" spans="46:51" ht="11.25" customHeight="1" x14ac:dyDescent="0.25">
      <c r="AT614" s="57" t="s">
        <v>44</v>
      </c>
      <c r="AU614" s="56">
        <f>_xll.qlInterestRateIndexFixingDate(IborIndex&amp;Tenor,AV614,Trigger)</f>
        <v>43578</v>
      </c>
      <c r="AV614" s="56">
        <f>_xll.qlCalendarAdvance(Calendar,AV613,AT614,"f",,Trigger)</f>
        <v>43580</v>
      </c>
      <c r="AW614" s="56">
        <f>_xll.qlInterestRateIndexMaturity(IborIndex&amp;Tenor,AV614,Trigger)</f>
        <v>43671</v>
      </c>
      <c r="AX614" s="102" t="e">
        <f>_xll.qlIndexFixing($Z$5,AU614,TRUE,Trigger)</f>
        <v>#VALUE!</v>
      </c>
      <c r="AY614" s="102">
        <f>_xll.qlIndexFixing($AZ$1,AU614,TRUE,Trigger)</f>
        <v>6.5052176563667229E-3</v>
      </c>
    </row>
    <row r="615" spans="46:51" ht="11.25" customHeight="1" x14ac:dyDescent="0.25">
      <c r="AT615" s="57" t="s">
        <v>44</v>
      </c>
      <c r="AU615" s="56">
        <f>_xll.qlInterestRateIndexFixingDate(IborIndex&amp;Tenor,AV615,Trigger)</f>
        <v>43584</v>
      </c>
      <c r="AV615" s="56">
        <f>_xll.qlCalendarAdvance(Calendar,AV614,AT615,"f",,Trigger)</f>
        <v>43587</v>
      </c>
      <c r="AW615" s="56">
        <f>_xll.qlInterestRateIndexMaturity(IborIndex&amp;Tenor,AV615,Trigger)</f>
        <v>43679</v>
      </c>
      <c r="AX615" s="102" t="e">
        <f>_xll.qlIndexFixing($Z$5,AU615,TRUE,Trigger)</f>
        <v>#VALUE!</v>
      </c>
      <c r="AY615" s="102">
        <f>_xll.qlIndexFixing($AZ$1,AU615,TRUE,Trigger)</f>
        <v>6.5626358761405401E-3</v>
      </c>
    </row>
    <row r="616" spans="46:51" ht="11.25" customHeight="1" x14ac:dyDescent="0.25">
      <c r="AT616" s="57" t="s">
        <v>44</v>
      </c>
      <c r="AU616" s="56">
        <f>_xll.qlInterestRateIndexFixingDate(IborIndex&amp;Tenor,AV616,Trigger)</f>
        <v>43592</v>
      </c>
      <c r="AV616" s="56">
        <f>_xll.qlCalendarAdvance(Calendar,AV615,AT616,"f",,Trigger)</f>
        <v>43594</v>
      </c>
      <c r="AW616" s="56">
        <f>_xll.qlInterestRateIndexMaturity(IborIndex&amp;Tenor,AV616,Trigger)</f>
        <v>43686</v>
      </c>
      <c r="AX616" s="102" t="e">
        <f>_xll.qlIndexFixing($Z$5,AU616,TRUE,Trigger)</f>
        <v>#VALUE!</v>
      </c>
      <c r="AY616" s="102">
        <f>_xll.qlIndexFixing($AZ$1,AU616,TRUE,Trigger)</f>
        <v>6.6161671322327534E-3</v>
      </c>
    </row>
    <row r="617" spans="46:51" ht="11.25" customHeight="1" x14ac:dyDescent="0.25">
      <c r="AT617" s="57" t="s">
        <v>44</v>
      </c>
      <c r="AU617" s="56">
        <f>_xll.qlInterestRateIndexFixingDate(IborIndex&amp;Tenor,AV617,Trigger)</f>
        <v>43599</v>
      </c>
      <c r="AV617" s="56">
        <f>_xll.qlCalendarAdvance(Calendar,AV616,AT617,"f",,Trigger)</f>
        <v>43601</v>
      </c>
      <c r="AW617" s="56">
        <f>_xll.qlInterestRateIndexMaturity(IborIndex&amp;Tenor,AV617,Trigger)</f>
        <v>43693</v>
      </c>
      <c r="AX617" s="102" t="e">
        <f>_xll.qlIndexFixing($Z$5,AU617,TRUE,Trigger)</f>
        <v>#VALUE!</v>
      </c>
      <c r="AY617" s="102">
        <f>_xll.qlIndexFixing($AZ$1,AU617,TRUE,Trigger)</f>
        <v>6.6696861488537906E-3</v>
      </c>
    </row>
    <row r="618" spans="46:51" ht="11.25" customHeight="1" x14ac:dyDescent="0.25">
      <c r="AT618" s="57" t="s">
        <v>44</v>
      </c>
      <c r="AU618" s="56">
        <f>_xll.qlInterestRateIndexFixingDate(IborIndex&amp;Tenor,AV618,Trigger)</f>
        <v>43606</v>
      </c>
      <c r="AV618" s="56">
        <f>_xll.qlCalendarAdvance(Calendar,AV617,AT618,"f",,Trigger)</f>
        <v>43608</v>
      </c>
      <c r="AW618" s="56">
        <f>_xll.qlInterestRateIndexMaturity(IborIndex&amp;Tenor,AV618,Trigger)</f>
        <v>43700</v>
      </c>
      <c r="AX618" s="102" t="e">
        <f>_xll.qlIndexFixing($Z$5,AU618,TRUE,Trigger)</f>
        <v>#VALUE!</v>
      </c>
      <c r="AY618" s="102">
        <f>_xll.qlIndexFixing($AZ$1,AU618,TRUE,Trigger)</f>
        <v>6.7231867895809778E-3</v>
      </c>
    </row>
    <row r="619" spans="46:51" ht="11.25" customHeight="1" x14ac:dyDescent="0.25">
      <c r="AT619" s="57" t="s">
        <v>44</v>
      </c>
      <c r="AU619" s="56">
        <f>_xll.qlInterestRateIndexFixingDate(IborIndex&amp;Tenor,AV619,Trigger)</f>
        <v>43613</v>
      </c>
      <c r="AV619" s="56">
        <f>_xll.qlCalendarAdvance(Calendar,AV618,AT619,"f",,Trigger)</f>
        <v>43615</v>
      </c>
      <c r="AW619" s="56">
        <f>_xll.qlInterestRateIndexMaturity(IborIndex&amp;Tenor,AV619,Trigger)</f>
        <v>43707</v>
      </c>
      <c r="AX619" s="102" t="e">
        <f>_xll.qlIndexFixing($Z$5,AU619,TRUE,Trigger)</f>
        <v>#VALUE!</v>
      </c>
      <c r="AY619" s="102">
        <f>_xll.qlIndexFixing($AZ$1,AU619,TRUE,Trigger)</f>
        <v>6.7766655186548034E-3</v>
      </c>
    </row>
    <row r="620" spans="46:51" ht="11.25" customHeight="1" x14ac:dyDescent="0.25">
      <c r="AT620" s="57" t="s">
        <v>44</v>
      </c>
      <c r="AU620" s="56">
        <f>_xll.qlInterestRateIndexFixingDate(IborIndex&amp;Tenor,AV620,Trigger)</f>
        <v>43620</v>
      </c>
      <c r="AV620" s="56">
        <f>_xll.qlCalendarAdvance(Calendar,AV619,AT620,"f",,Trigger)</f>
        <v>43622</v>
      </c>
      <c r="AW620" s="56">
        <f>_xll.qlInterestRateIndexMaturity(IborIndex&amp;Tenor,AV620,Trigger)</f>
        <v>43714</v>
      </c>
      <c r="AX620" s="102" t="e">
        <f>_xll.qlIndexFixing($Z$5,AU620,TRUE,Trigger)</f>
        <v>#VALUE!</v>
      </c>
      <c r="AY620" s="102">
        <f>_xll.qlIndexFixing($AZ$1,AU620,TRUE,Trigger)</f>
        <v>6.8301190666896364E-3</v>
      </c>
    </row>
    <row r="621" spans="46:51" ht="11.25" customHeight="1" x14ac:dyDescent="0.25">
      <c r="AT621" s="57" t="s">
        <v>44</v>
      </c>
      <c r="AU621" s="56">
        <f>_xll.qlInterestRateIndexFixingDate(IborIndex&amp;Tenor,AV621,Trigger)</f>
        <v>43627</v>
      </c>
      <c r="AV621" s="56">
        <f>_xll.qlCalendarAdvance(Calendar,AV620,AT621,"f",,Trigger)</f>
        <v>43629</v>
      </c>
      <c r="AW621" s="56">
        <f>_xll.qlInterestRateIndexMaturity(IborIndex&amp;Tenor,AV621,Trigger)</f>
        <v>43721</v>
      </c>
      <c r="AX621" s="102" t="e">
        <f>_xll.qlIndexFixing($Z$5,AU621,TRUE,Trigger)</f>
        <v>#VALUE!</v>
      </c>
      <c r="AY621" s="102">
        <f>_xll.qlIndexFixing($AZ$1,AU621,TRUE,Trigger)</f>
        <v>6.883544164122595E-3</v>
      </c>
    </row>
    <row r="622" spans="46:51" ht="11.25" customHeight="1" x14ac:dyDescent="0.25">
      <c r="AT622" s="57" t="s">
        <v>44</v>
      </c>
      <c r="AU622" s="56">
        <f>_xll.qlInterestRateIndexFixingDate(IborIndex&amp;Tenor,AV622,Trigger)</f>
        <v>43634</v>
      </c>
      <c r="AV622" s="56">
        <f>_xll.qlCalendarAdvance(Calendar,AV621,AT622,"f",,Trigger)</f>
        <v>43636</v>
      </c>
      <c r="AW622" s="56">
        <f>_xll.qlInterestRateIndexMaturity(IborIndex&amp;Tenor,AV622,Trigger)</f>
        <v>43728</v>
      </c>
      <c r="AX622" s="102" t="e">
        <f>_xll.qlIndexFixing($Z$5,AU622,TRUE,Trigger)</f>
        <v>#VALUE!</v>
      </c>
      <c r="AY622" s="102">
        <f>_xll.qlIndexFixing($AZ$1,AU622,TRUE,Trigger)</f>
        <v>6.9369375412100731E-3</v>
      </c>
    </row>
    <row r="623" spans="46:51" ht="11.25" customHeight="1" x14ac:dyDescent="0.25">
      <c r="AT623" s="57" t="s">
        <v>44</v>
      </c>
      <c r="AU623" s="56">
        <f>_xll.qlInterestRateIndexFixingDate(IborIndex&amp;Tenor,AV623,Trigger)</f>
        <v>43641</v>
      </c>
      <c r="AV623" s="56">
        <f>_xll.qlCalendarAdvance(Calendar,AV622,AT623,"f",,Trigger)</f>
        <v>43643</v>
      </c>
      <c r="AW623" s="56">
        <f>_xll.qlInterestRateIndexMaturity(IborIndex&amp;Tenor,AV623,Trigger)</f>
        <v>43735</v>
      </c>
      <c r="AX623" s="102" t="e">
        <f>_xll.qlIndexFixing($Z$5,AU623,TRUE,Trigger)</f>
        <v>#VALUE!</v>
      </c>
      <c r="AY623" s="102">
        <f>_xll.qlIndexFixing($AZ$1,AU623,TRUE,Trigger)</f>
        <v>6.9902959280364278E-3</v>
      </c>
    </row>
    <row r="624" spans="46:51" ht="11.25" customHeight="1" x14ac:dyDescent="0.25">
      <c r="AT624" s="57" t="s">
        <v>44</v>
      </c>
      <c r="AU624" s="56">
        <f>_xll.qlInterestRateIndexFixingDate(IborIndex&amp;Tenor,AV624,Trigger)</f>
        <v>43648</v>
      </c>
      <c r="AV624" s="56">
        <f>_xll.qlCalendarAdvance(Calendar,AV623,AT624,"f",,Trigger)</f>
        <v>43650</v>
      </c>
      <c r="AW624" s="56">
        <f>_xll.qlInterestRateIndexMaturity(IborIndex&amp;Tenor,AV624,Trigger)</f>
        <v>43742</v>
      </c>
      <c r="AX624" s="102" t="e">
        <f>_xll.qlIndexFixing($Z$5,AU624,TRUE,Trigger)</f>
        <v>#VALUE!</v>
      </c>
      <c r="AY624" s="102">
        <f>_xll.qlIndexFixing($AZ$1,AU624,TRUE,Trigger)</f>
        <v>7.0436160545044217E-3</v>
      </c>
    </row>
    <row r="625" spans="46:51" ht="11.25" customHeight="1" x14ac:dyDescent="0.25">
      <c r="AT625" s="57" t="s">
        <v>44</v>
      </c>
      <c r="AU625" s="56">
        <f>_xll.qlInterestRateIndexFixingDate(IborIndex&amp;Tenor,AV625,Trigger)</f>
        <v>43655</v>
      </c>
      <c r="AV625" s="56">
        <f>_xll.qlCalendarAdvance(Calendar,AV624,AT625,"f",,Trigger)</f>
        <v>43657</v>
      </c>
      <c r="AW625" s="56">
        <f>_xll.qlInterestRateIndexMaturity(IborIndex&amp;Tenor,AV625,Trigger)</f>
        <v>43749</v>
      </c>
      <c r="AX625" s="102" t="e">
        <f>_xll.qlIndexFixing($Z$5,AU625,TRUE,Trigger)</f>
        <v>#VALUE!</v>
      </c>
      <c r="AY625" s="102">
        <f>_xll.qlIndexFixing($AZ$1,AU625,TRUE,Trigger)</f>
        <v>7.0968946503413089E-3</v>
      </c>
    </row>
    <row r="626" spans="46:51" ht="11.25" customHeight="1" x14ac:dyDescent="0.25">
      <c r="AT626" s="57" t="s">
        <v>44</v>
      </c>
      <c r="AU626" s="56">
        <f>_xll.qlInterestRateIndexFixingDate(IborIndex&amp;Tenor,AV626,Trigger)</f>
        <v>43662</v>
      </c>
      <c r="AV626" s="56">
        <f>_xll.qlCalendarAdvance(Calendar,AV625,AT626,"f",,Trigger)</f>
        <v>43664</v>
      </c>
      <c r="AW626" s="56">
        <f>_xll.qlInterestRateIndexMaturity(IborIndex&amp;Tenor,AV626,Trigger)</f>
        <v>43756</v>
      </c>
      <c r="AX626" s="102" t="e">
        <f>_xll.qlIndexFixing($Z$5,AU626,TRUE,Trigger)</f>
        <v>#VALUE!</v>
      </c>
      <c r="AY626" s="102">
        <f>_xll.qlIndexFixing($AZ$1,AU626,TRUE,Trigger)</f>
        <v>7.1501284450988271E-3</v>
      </c>
    </row>
    <row r="627" spans="46:51" ht="11.25" customHeight="1" x14ac:dyDescent="0.25">
      <c r="AT627" s="57" t="s">
        <v>44</v>
      </c>
      <c r="AU627" s="56">
        <f>_xll.qlInterestRateIndexFixingDate(IborIndex&amp;Tenor,AV627,Trigger)</f>
        <v>43669</v>
      </c>
      <c r="AV627" s="56">
        <f>_xll.qlCalendarAdvance(Calendar,AV626,AT627,"f",,Trigger)</f>
        <v>43671</v>
      </c>
      <c r="AW627" s="56">
        <f>_xll.qlInterestRateIndexMaturity(IborIndex&amp;Tenor,AV627,Trigger)</f>
        <v>43763</v>
      </c>
      <c r="AX627" s="102" t="e">
        <f>_xll.qlIndexFixing($Z$5,AU627,TRUE,Trigger)</f>
        <v>#VALUE!</v>
      </c>
      <c r="AY627" s="102">
        <f>_xll.qlIndexFixing($AZ$1,AU627,TRUE,Trigger)</f>
        <v>7.2033141681523373E-3</v>
      </c>
    </row>
    <row r="628" spans="46:51" ht="11.25" customHeight="1" x14ac:dyDescent="0.25">
      <c r="AT628" s="57" t="s">
        <v>44</v>
      </c>
      <c r="AU628" s="56">
        <f>_xll.qlInterestRateIndexFixingDate(IborIndex&amp;Tenor,AV628,Trigger)</f>
        <v>43676</v>
      </c>
      <c r="AV628" s="56">
        <f>_xll.qlCalendarAdvance(Calendar,AV627,AT628,"f",,Trigger)</f>
        <v>43678</v>
      </c>
      <c r="AW628" s="56">
        <f>_xll.qlInterestRateIndexMaturity(IborIndex&amp;Tenor,AV628,Trigger)</f>
        <v>43770</v>
      </c>
      <c r="AX628" s="102" t="e">
        <f>_xll.qlIndexFixing($Z$5,AU628,TRUE,Trigger)</f>
        <v>#VALUE!</v>
      </c>
      <c r="AY628" s="102">
        <f>_xll.qlIndexFixing($AZ$1,AU628,TRUE,Trigger)</f>
        <v>7.2564485486999479E-3</v>
      </c>
    </row>
    <row r="629" spans="46:51" ht="11.25" customHeight="1" x14ac:dyDescent="0.25">
      <c r="AT629" s="57" t="s">
        <v>44</v>
      </c>
      <c r="AU629" s="56">
        <f>_xll.qlInterestRateIndexFixingDate(IborIndex&amp;Tenor,AV629,Trigger)</f>
        <v>43683</v>
      </c>
      <c r="AV629" s="56">
        <f>_xll.qlCalendarAdvance(Calendar,AV628,AT629,"f",,Trigger)</f>
        <v>43685</v>
      </c>
      <c r="AW629" s="56">
        <f>_xll.qlInterestRateIndexMaturity(IborIndex&amp;Tenor,AV629,Trigger)</f>
        <v>43777</v>
      </c>
      <c r="AX629" s="102" t="e">
        <f>_xll.qlIndexFixing($Z$5,AU629,TRUE,Trigger)</f>
        <v>#VALUE!</v>
      </c>
      <c r="AY629" s="102">
        <f>_xll.qlIndexFixing($AZ$1,AU629,TRUE,Trigger)</f>
        <v>7.309528315767734E-3</v>
      </c>
    </row>
    <row r="630" spans="46:51" ht="11.25" customHeight="1" x14ac:dyDescent="0.25">
      <c r="AT630" s="57" t="s">
        <v>44</v>
      </c>
      <c r="AU630" s="56">
        <f>_xll.qlInterestRateIndexFixingDate(IborIndex&amp;Tenor,AV630,Trigger)</f>
        <v>43690</v>
      </c>
      <c r="AV630" s="56">
        <f>_xll.qlCalendarAdvance(Calendar,AV629,AT630,"f",,Trigger)</f>
        <v>43692</v>
      </c>
      <c r="AW630" s="56">
        <f>_xll.qlInterestRateIndexMaturity(IborIndex&amp;Tenor,AV630,Trigger)</f>
        <v>43784</v>
      </c>
      <c r="AX630" s="102" t="e">
        <f>_xll.qlIndexFixing($Z$5,AU630,TRUE,Trigger)</f>
        <v>#VALUE!</v>
      </c>
      <c r="AY630" s="102">
        <f>_xll.qlIndexFixing($AZ$1,AU630,TRUE,Trigger)</f>
        <v>7.3625501982027795E-3</v>
      </c>
    </row>
    <row r="631" spans="46:51" ht="11.25" customHeight="1" x14ac:dyDescent="0.25">
      <c r="AT631" s="57" t="s">
        <v>44</v>
      </c>
      <c r="AU631" s="56">
        <f>_xll.qlInterestRateIndexFixingDate(IborIndex&amp;Tenor,AV631,Trigger)</f>
        <v>43697</v>
      </c>
      <c r="AV631" s="56">
        <f>_xll.qlCalendarAdvance(Calendar,AV630,AT631,"f",,Trigger)</f>
        <v>43699</v>
      </c>
      <c r="AW631" s="56">
        <f>_xll.qlInterestRateIndexMaturity(IborIndex&amp;Tenor,AV631,Trigger)</f>
        <v>43791</v>
      </c>
      <c r="AX631" s="102" t="e">
        <f>_xll.qlIndexFixing($Z$5,AU631,TRUE,Trigger)</f>
        <v>#VALUE!</v>
      </c>
      <c r="AY631" s="102">
        <f>_xll.qlIndexFixing($AZ$1,AU631,TRUE,Trigger)</f>
        <v>7.4155109246810055E-3</v>
      </c>
    </row>
    <row r="632" spans="46:51" ht="11.25" customHeight="1" x14ac:dyDescent="0.25">
      <c r="AT632" s="57" t="s">
        <v>44</v>
      </c>
      <c r="AU632" s="56">
        <f>_xll.qlInterestRateIndexFixingDate(IborIndex&amp;Tenor,AV632,Trigger)</f>
        <v>43704</v>
      </c>
      <c r="AV632" s="56">
        <f>_xll.qlCalendarAdvance(Calendar,AV631,AT632,"f",,Trigger)</f>
        <v>43706</v>
      </c>
      <c r="AW632" s="56">
        <f>_xll.qlInterestRateIndexMaturity(IborIndex&amp;Tenor,AV632,Trigger)</f>
        <v>43798</v>
      </c>
      <c r="AX632" s="102" t="e">
        <f>_xll.qlIndexFixing($Z$5,AU632,TRUE,Trigger)</f>
        <v>#VALUE!</v>
      </c>
      <c r="AY632" s="102">
        <f>_xll.qlIndexFixing($AZ$1,AU632,TRUE,Trigger)</f>
        <v>7.4684072237028182E-3</v>
      </c>
    </row>
    <row r="633" spans="46:51" ht="11.25" customHeight="1" x14ac:dyDescent="0.25">
      <c r="AT633" s="57" t="s">
        <v>44</v>
      </c>
      <c r="AU633" s="56">
        <f>_xll.qlInterestRateIndexFixingDate(IborIndex&amp;Tenor,AV633,Trigger)</f>
        <v>43711</v>
      </c>
      <c r="AV633" s="56">
        <f>_xll.qlCalendarAdvance(Calendar,AV632,AT633,"f",,Trigger)</f>
        <v>43713</v>
      </c>
      <c r="AW633" s="56">
        <f>_xll.qlInterestRateIndexMaturity(IborIndex&amp;Tenor,AV633,Trigger)</f>
        <v>43804</v>
      </c>
      <c r="AX633" s="102" t="e">
        <f>_xll.qlIndexFixing($Z$5,AU633,TRUE,Trigger)</f>
        <v>#VALUE!</v>
      </c>
      <c r="AY633" s="102">
        <f>_xll.qlIndexFixing($AZ$1,AU633,TRUE,Trigger)</f>
        <v>7.5173973465387112E-3</v>
      </c>
    </row>
    <row r="634" spans="46:51" ht="11.25" customHeight="1" x14ac:dyDescent="0.25">
      <c r="AT634" s="57" t="s">
        <v>44</v>
      </c>
      <c r="AU634" s="56">
        <f>_xll.qlInterestRateIndexFixingDate(IborIndex&amp;Tenor,AV634,Trigger)</f>
        <v>43718</v>
      </c>
      <c r="AV634" s="56">
        <f>_xll.qlCalendarAdvance(Calendar,AV633,AT634,"f",,Trigger)</f>
        <v>43720</v>
      </c>
      <c r="AW634" s="56">
        <f>_xll.qlInterestRateIndexMaturity(IborIndex&amp;Tenor,AV634,Trigger)</f>
        <v>43811</v>
      </c>
      <c r="AX634" s="102" t="e">
        <f>_xll.qlIndexFixing($Z$5,AU634,TRUE,Trigger)</f>
        <v>#VALUE!</v>
      </c>
      <c r="AY634" s="102">
        <f>_xll.qlIndexFixing($AZ$1,AU634,TRUE,Trigger)</f>
        <v>7.5701595575943083E-3</v>
      </c>
    </row>
    <row r="635" spans="46:51" ht="11.25" customHeight="1" x14ac:dyDescent="0.25">
      <c r="AT635" s="57" t="s">
        <v>44</v>
      </c>
      <c r="AU635" s="56">
        <f>_xll.qlInterestRateIndexFixingDate(IborIndex&amp;Tenor,AV635,Trigger)</f>
        <v>43725</v>
      </c>
      <c r="AV635" s="56">
        <f>_xll.qlCalendarAdvance(Calendar,AV634,AT635,"f",,Trigger)</f>
        <v>43727</v>
      </c>
      <c r="AW635" s="56">
        <f>_xll.qlInterestRateIndexMaturity(IborIndex&amp;Tenor,AV635,Trigger)</f>
        <v>43818</v>
      </c>
      <c r="AX635" s="102" t="e">
        <f>_xll.qlIndexFixing($Z$5,AU635,TRUE,Trigger)</f>
        <v>#VALUE!</v>
      </c>
      <c r="AY635" s="102">
        <f>_xll.qlIndexFixing($AZ$1,AU635,TRUE,Trigger)</f>
        <v>7.6228477532407192E-3</v>
      </c>
    </row>
    <row r="636" spans="46:51" ht="11.25" customHeight="1" x14ac:dyDescent="0.25">
      <c r="AT636" s="57" t="s">
        <v>44</v>
      </c>
      <c r="AU636" s="56">
        <f>_xll.qlInterestRateIndexFixingDate(IborIndex&amp;Tenor,AV636,Trigger)</f>
        <v>43732</v>
      </c>
      <c r="AV636" s="56">
        <f>_xll.qlCalendarAdvance(Calendar,AV635,AT636,"f",,Trigger)</f>
        <v>43734</v>
      </c>
      <c r="AW636" s="56">
        <f>_xll.qlInterestRateIndexMaturity(IborIndex&amp;Tenor,AV636,Trigger)</f>
        <v>43826</v>
      </c>
      <c r="AX636" s="102" t="e">
        <f>_xll.qlIndexFixing($Z$5,AU636,TRUE,Trigger)</f>
        <v>#VALUE!</v>
      </c>
      <c r="AY636" s="102">
        <f>_xll.qlIndexFixing($AZ$1,AU636,TRUE,Trigger)</f>
        <v>7.6792827091928207E-3</v>
      </c>
    </row>
    <row r="637" spans="46:51" ht="11.25" customHeight="1" x14ac:dyDescent="0.25">
      <c r="AT637" s="57" t="s">
        <v>44</v>
      </c>
      <c r="AU637" s="56">
        <f>_xll.qlInterestRateIndexFixingDate(IborIndex&amp;Tenor,AV637,Trigger)</f>
        <v>43739</v>
      </c>
      <c r="AV637" s="56">
        <f>_xll.qlCalendarAdvance(Calendar,AV636,AT637,"f",,Trigger)</f>
        <v>43741</v>
      </c>
      <c r="AW637" s="56">
        <f>_xll.qlInterestRateIndexMaturity(IborIndex&amp;Tenor,AV637,Trigger)</f>
        <v>43833</v>
      </c>
      <c r="AX637" s="102" t="e">
        <f>_xll.qlIndexFixing($Z$5,AU637,TRUE,Trigger)</f>
        <v>#VALUE!</v>
      </c>
      <c r="AY637" s="102">
        <f>_xll.qlIndexFixing($AZ$1,AU637,TRUE,Trigger)</f>
        <v>7.7318077924008934E-3</v>
      </c>
    </row>
    <row r="638" spans="46:51" ht="11.25" customHeight="1" x14ac:dyDescent="0.25">
      <c r="AT638" s="57" t="s">
        <v>44</v>
      </c>
      <c r="AU638" s="56">
        <f>_xll.qlInterestRateIndexFixingDate(IborIndex&amp;Tenor,AV638,Trigger)</f>
        <v>43746</v>
      </c>
      <c r="AV638" s="56">
        <f>_xll.qlCalendarAdvance(Calendar,AV637,AT638,"f",,Trigger)</f>
        <v>43748</v>
      </c>
      <c r="AW638" s="56">
        <f>_xll.qlInterestRateIndexMaturity(IborIndex&amp;Tenor,AV638,Trigger)</f>
        <v>43840</v>
      </c>
      <c r="AX638" s="102" t="e">
        <f>_xll.qlIndexFixing($Z$5,AU638,TRUE,Trigger)</f>
        <v>#VALUE!</v>
      </c>
      <c r="AY638" s="102">
        <f>_xll.qlIndexFixing($AZ$1,AU638,TRUE,Trigger)</f>
        <v>7.784248815538756E-3</v>
      </c>
    </row>
    <row r="639" spans="46:51" ht="11.25" customHeight="1" x14ac:dyDescent="0.25">
      <c r="AT639" s="57" t="s">
        <v>44</v>
      </c>
      <c r="AU639" s="56">
        <f>_xll.qlInterestRateIndexFixingDate(IborIndex&amp;Tenor,AV639,Trigger)</f>
        <v>43753</v>
      </c>
      <c r="AV639" s="56">
        <f>_xll.qlCalendarAdvance(Calendar,AV638,AT639,"f",,Trigger)</f>
        <v>43755</v>
      </c>
      <c r="AW639" s="56">
        <f>_xll.qlInterestRateIndexMaturity(IborIndex&amp;Tenor,AV639,Trigger)</f>
        <v>43847</v>
      </c>
      <c r="AX639" s="102" t="e">
        <f>_xll.qlIndexFixing($Z$5,AU639,TRUE,Trigger)</f>
        <v>#VALUE!</v>
      </c>
      <c r="AY639" s="102">
        <f>_xll.qlIndexFixing($AZ$1,AU639,TRUE,Trigger)</f>
        <v>7.83660250590517E-3</v>
      </c>
    </row>
    <row r="640" spans="46:51" ht="11.25" customHeight="1" x14ac:dyDescent="0.25">
      <c r="AT640" s="57" t="s">
        <v>44</v>
      </c>
      <c r="AU640" s="56">
        <f>_xll.qlInterestRateIndexFixingDate(IborIndex&amp;Tenor,AV640,Trigger)</f>
        <v>43760</v>
      </c>
      <c r="AV640" s="56">
        <f>_xll.qlCalendarAdvance(Calendar,AV639,AT640,"f",,Trigger)</f>
        <v>43762</v>
      </c>
      <c r="AW640" s="56">
        <f>_xll.qlInterestRateIndexMaturity(IborIndex&amp;Tenor,AV640,Trigger)</f>
        <v>43854</v>
      </c>
      <c r="AX640" s="102" t="e">
        <f>_xll.qlIndexFixing($Z$5,AU640,TRUE,Trigger)</f>
        <v>#VALUE!</v>
      </c>
      <c r="AY640" s="102">
        <f>_xll.qlIndexFixing($AZ$1,AU640,TRUE,Trigger)</f>
        <v>7.8888655906329402E-3</v>
      </c>
    </row>
    <row r="641" spans="46:51" ht="11.25" customHeight="1" x14ac:dyDescent="0.25">
      <c r="AT641" s="57" t="s">
        <v>44</v>
      </c>
      <c r="AU641" s="56">
        <f>_xll.qlInterestRateIndexFixingDate(IborIndex&amp;Tenor,AV641,Trigger)</f>
        <v>43767</v>
      </c>
      <c r="AV641" s="56">
        <f>_xll.qlCalendarAdvance(Calendar,AV640,AT641,"f",,Trigger)</f>
        <v>43769</v>
      </c>
      <c r="AW641" s="56">
        <f>_xll.qlInterestRateIndexMaturity(IborIndex&amp;Tenor,AV641,Trigger)</f>
        <v>43861</v>
      </c>
      <c r="AX641" s="102" t="e">
        <f>_xll.qlIndexFixing($Z$5,AU641,TRUE,Trigger)</f>
        <v>#VALUE!</v>
      </c>
      <c r="AY641" s="102">
        <f>_xll.qlIndexFixing($AZ$1,AU641,TRUE,Trigger)</f>
        <v>7.9410347966845738E-3</v>
      </c>
    </row>
    <row r="642" spans="46:51" ht="11.25" customHeight="1" x14ac:dyDescent="0.25">
      <c r="AT642" s="57" t="s">
        <v>44</v>
      </c>
      <c r="AU642" s="56">
        <f>_xll.qlInterestRateIndexFixingDate(IborIndex&amp;Tenor,AV642,Trigger)</f>
        <v>43774</v>
      </c>
      <c r="AV642" s="56">
        <f>_xll.qlCalendarAdvance(Calendar,AV641,AT642,"f",,Trigger)</f>
        <v>43776</v>
      </c>
      <c r="AW642" s="56">
        <f>_xll.qlInterestRateIndexMaturity(IborIndex&amp;Tenor,AV642,Trigger)</f>
        <v>43868</v>
      </c>
      <c r="AX642" s="102" t="e">
        <f>_xll.qlIndexFixing($Z$5,AU642,TRUE,Trigger)</f>
        <v>#VALUE!</v>
      </c>
      <c r="AY642" s="102">
        <f>_xll.qlIndexFixing($AZ$1,AU642,TRUE,Trigger)</f>
        <v>7.9931068508540138E-3</v>
      </c>
    </row>
    <row r="643" spans="46:51" ht="11.25" customHeight="1" x14ac:dyDescent="0.25">
      <c r="AT643" s="57" t="s">
        <v>44</v>
      </c>
      <c r="AU643" s="56">
        <f>_xll.qlInterestRateIndexFixingDate(IborIndex&amp;Tenor,AV643,Trigger)</f>
        <v>43781</v>
      </c>
      <c r="AV643" s="56">
        <f>_xll.qlCalendarAdvance(Calendar,AV642,AT643,"f",,Trigger)</f>
        <v>43783</v>
      </c>
      <c r="AW643" s="56">
        <f>_xll.qlInterestRateIndexMaturity(IborIndex&amp;Tenor,AV643,Trigger)</f>
        <v>43875</v>
      </c>
      <c r="AX643" s="102" t="e">
        <f>_xll.qlIndexFixing($Z$5,AU643,TRUE,Trigger)</f>
        <v>#VALUE!</v>
      </c>
      <c r="AY643" s="102">
        <f>_xll.qlIndexFixing($AZ$1,AU643,TRUE,Trigger)</f>
        <v>8.0450784797718635E-3</v>
      </c>
    </row>
    <row r="644" spans="46:51" ht="11.25" customHeight="1" x14ac:dyDescent="0.25">
      <c r="AT644" s="57" t="s">
        <v>44</v>
      </c>
      <c r="AU644" s="56">
        <f>_xll.qlInterestRateIndexFixingDate(IborIndex&amp;Tenor,AV644,Trigger)</f>
        <v>43788</v>
      </c>
      <c r="AV644" s="56">
        <f>_xll.qlCalendarAdvance(Calendar,AV643,AT644,"f",,Trigger)</f>
        <v>43790</v>
      </c>
      <c r="AW644" s="56">
        <f>_xll.qlInterestRateIndexMaturity(IborIndex&amp;Tenor,AV644,Trigger)</f>
        <v>43882</v>
      </c>
      <c r="AX644" s="102" t="e">
        <f>_xll.qlIndexFixing($Z$5,AU644,TRUE,Trigger)</f>
        <v>#VALUE!</v>
      </c>
      <c r="AY644" s="102">
        <f>_xll.qlIndexFixing($AZ$1,AU644,TRUE,Trigger)</f>
        <v>8.0969464099001562E-3</v>
      </c>
    </row>
    <row r="645" spans="46:51" ht="11.25" customHeight="1" x14ac:dyDescent="0.25">
      <c r="AT645" s="57" t="s">
        <v>44</v>
      </c>
      <c r="AU645" s="56">
        <f>_xll.qlInterestRateIndexFixingDate(IborIndex&amp;Tenor,AV645,Trigger)</f>
        <v>43795</v>
      </c>
      <c r="AV645" s="56">
        <f>_xll.qlCalendarAdvance(Calendar,AV644,AT645,"f",,Trigger)</f>
        <v>43797</v>
      </c>
      <c r="AW645" s="56">
        <f>_xll.qlInterestRateIndexMaturity(IborIndex&amp;Tenor,AV645,Trigger)</f>
        <v>43889</v>
      </c>
      <c r="AX645" s="102" t="e">
        <f>_xll.qlIndexFixing($Z$5,AU645,TRUE,Trigger)</f>
        <v>#VALUE!</v>
      </c>
      <c r="AY645" s="102">
        <f>_xll.qlIndexFixing($AZ$1,AU645,TRUE,Trigger)</f>
        <v>8.1487073675375853E-3</v>
      </c>
    </row>
    <row r="646" spans="46:51" ht="11.25" customHeight="1" x14ac:dyDescent="0.25">
      <c r="AT646" s="57" t="s">
        <v>44</v>
      </c>
      <c r="AU646" s="56">
        <f>_xll.qlInterestRateIndexFixingDate(IborIndex&amp;Tenor,AV646,Trigger)</f>
        <v>43802</v>
      </c>
      <c r="AV646" s="56">
        <f>_xll.qlCalendarAdvance(Calendar,AV645,AT646,"f",,Trigger)</f>
        <v>43804</v>
      </c>
      <c r="AW646" s="56">
        <f>_xll.qlInterestRateIndexMaturity(IborIndex&amp;Tenor,AV646,Trigger)</f>
        <v>43895</v>
      </c>
      <c r="AX646" s="102" t="e">
        <f>_xll.qlIndexFixing($Z$5,AU646,TRUE,Trigger)</f>
        <v>#VALUE!</v>
      </c>
      <c r="AY646" s="102">
        <f>_xll.qlIndexFixing($AZ$1,AU646,TRUE,Trigger)</f>
        <v>8.196596954946473E-3</v>
      </c>
    </row>
    <row r="647" spans="46:51" ht="11.25" customHeight="1" x14ac:dyDescent="0.25">
      <c r="AT647" s="57" t="s">
        <v>44</v>
      </c>
      <c r="AU647" s="56">
        <f>_xll.qlInterestRateIndexFixingDate(IborIndex&amp;Tenor,AV647,Trigger)</f>
        <v>43809</v>
      </c>
      <c r="AV647" s="56">
        <f>_xll.qlCalendarAdvance(Calendar,AV646,AT647,"f",,Trigger)</f>
        <v>43811</v>
      </c>
      <c r="AW647" s="56">
        <f>_xll.qlInterestRateIndexMaturity(IborIndex&amp;Tenor,AV647,Trigger)</f>
        <v>43902</v>
      </c>
      <c r="AX647" s="102" t="e">
        <f>_xll.qlIndexFixing($Z$5,AU647,TRUE,Trigger)</f>
        <v>#VALUE!</v>
      </c>
      <c r="AY647" s="102">
        <f>_xll.qlIndexFixing($AZ$1,AU647,TRUE,Trigger)</f>
        <v>8.2481416959836445E-3</v>
      </c>
    </row>
    <row r="648" spans="46:51" ht="11.25" customHeight="1" x14ac:dyDescent="0.25">
      <c r="AT648" s="57" t="s">
        <v>44</v>
      </c>
      <c r="AU648" s="56">
        <f>_xll.qlInterestRateIndexFixingDate(IborIndex&amp;Tenor,AV648,Trigger)</f>
        <v>43816</v>
      </c>
      <c r="AV648" s="56">
        <f>_xll.qlCalendarAdvance(Calendar,AV647,AT648,"f",,Trigger)</f>
        <v>43818</v>
      </c>
      <c r="AW648" s="56">
        <f>_xll.qlInterestRateIndexMaturity(IborIndex&amp;Tenor,AV648,Trigger)</f>
        <v>43909</v>
      </c>
      <c r="AX648" s="102" t="e">
        <f>_xll.qlIndexFixing($Z$5,AU648,TRUE,Trigger)</f>
        <v>#VALUE!</v>
      </c>
      <c r="AY648" s="102">
        <f>_xll.qlIndexFixing($AZ$1,AU648,TRUE,Trigger)</f>
        <v>8.2995698716524687E-3</v>
      </c>
    </row>
    <row r="649" spans="46:51" ht="11.25" customHeight="1" x14ac:dyDescent="0.25">
      <c r="AT649" s="57" t="s">
        <v>44</v>
      </c>
      <c r="AU649" s="56">
        <f>_xll.qlInterestRateIndexFixingDate(IborIndex&amp;Tenor,AV649,Trigger)</f>
        <v>43822</v>
      </c>
      <c r="AV649" s="56">
        <f>_xll.qlCalendarAdvance(Calendar,AV648,AT649,"f",,Trigger)</f>
        <v>43826</v>
      </c>
      <c r="AW649" s="56">
        <f>_xll.qlInterestRateIndexMaturity(IborIndex&amp;Tenor,AV649,Trigger)</f>
        <v>43917</v>
      </c>
      <c r="AX649" s="102" t="e">
        <f>_xll.qlIndexFixing($Z$5,AU649,TRUE,Trigger)</f>
        <v>#VALUE!</v>
      </c>
      <c r="AY649" s="102">
        <f>_xll.qlIndexFixing($AZ$1,AU649,TRUE,Trigger)</f>
        <v>8.3581979962862353E-3</v>
      </c>
    </row>
    <row r="650" spans="46:51" ht="11.25" customHeight="1" x14ac:dyDescent="0.25">
      <c r="AT650" s="57" t="s">
        <v>44</v>
      </c>
      <c r="AU650" s="56">
        <f>_xll.qlInterestRateIndexFixingDate(IborIndex&amp;Tenor,AV650,Trigger)</f>
        <v>43830</v>
      </c>
      <c r="AV650" s="56">
        <f>_xll.qlCalendarAdvance(Calendar,AV649,AT650,"f",,Trigger)</f>
        <v>43833</v>
      </c>
      <c r="AW650" s="56">
        <f>_xll.qlInterestRateIndexMaturity(IborIndex&amp;Tenor,AV650,Trigger)</f>
        <v>43924</v>
      </c>
      <c r="AX650" s="102" t="e">
        <f>_xll.qlIndexFixing($Z$5,AU650,TRUE,Trigger)</f>
        <v>#VALUE!</v>
      </c>
      <c r="AY650" s="102">
        <f>_xll.qlIndexFixing($AZ$1,AU650,TRUE,Trigger)</f>
        <v>8.4093653634005269E-3</v>
      </c>
    </row>
    <row r="651" spans="46:51" ht="11.25" customHeight="1" x14ac:dyDescent="0.25">
      <c r="AT651" s="57" t="s">
        <v>44</v>
      </c>
      <c r="AU651" s="56">
        <f>_xll.qlInterestRateIndexFixingDate(IborIndex&amp;Tenor,AV651,Trigger)</f>
        <v>43838</v>
      </c>
      <c r="AV651" s="56">
        <f>_xll.qlCalendarAdvance(Calendar,AV650,AT651,"f",,Trigger)</f>
        <v>43840</v>
      </c>
      <c r="AW651" s="56">
        <f>_xll.qlInterestRateIndexMaturity(IborIndex&amp;Tenor,AV651,Trigger)</f>
        <v>43935</v>
      </c>
      <c r="AX651" s="102" t="e">
        <f>_xll.qlIndexFixing($Z$5,AU651,TRUE,Trigger)</f>
        <v>#VALUE!</v>
      </c>
      <c r="AY651" s="102">
        <f>_xll.qlIndexFixing($AZ$1,AU651,TRUE,Trigger)</f>
        <v>8.4752805331229294E-3</v>
      </c>
    </row>
    <row r="652" spans="46:51" ht="11.25" customHeight="1" x14ac:dyDescent="0.25">
      <c r="AT652" s="57" t="s">
        <v>44</v>
      </c>
      <c r="AU652" s="56">
        <f>_xll.qlInterestRateIndexFixingDate(IborIndex&amp;Tenor,AV652,Trigger)</f>
        <v>43845</v>
      </c>
      <c r="AV652" s="56">
        <f>_xll.qlCalendarAdvance(Calendar,AV651,AT652,"f",,Trigger)</f>
        <v>43847</v>
      </c>
      <c r="AW652" s="56">
        <f>_xll.qlInterestRateIndexMaturity(IborIndex&amp;Tenor,AV652,Trigger)</f>
        <v>43938</v>
      </c>
      <c r="AX652" s="102" t="e">
        <f>_xll.qlIndexFixing($Z$5,AU652,TRUE,Trigger)</f>
        <v>#VALUE!</v>
      </c>
      <c r="AY652" s="102">
        <f>_xll.qlIndexFixing($AZ$1,AU652,TRUE,Trigger)</f>
        <v>8.5113162540392286E-3</v>
      </c>
    </row>
    <row r="653" spans="46:51" ht="11.25" customHeight="1" x14ac:dyDescent="0.25">
      <c r="AT653" s="57" t="s">
        <v>44</v>
      </c>
      <c r="AU653" s="56">
        <f>_xll.qlInterestRateIndexFixingDate(IborIndex&amp;Tenor,AV653,Trigger)</f>
        <v>43852</v>
      </c>
      <c r="AV653" s="56">
        <f>_xll.qlCalendarAdvance(Calendar,AV652,AT653,"f",,Trigger)</f>
        <v>43854</v>
      </c>
      <c r="AW653" s="56">
        <f>_xll.qlInterestRateIndexMaturity(IborIndex&amp;Tenor,AV653,Trigger)</f>
        <v>43945</v>
      </c>
      <c r="AX653" s="102" t="e">
        <f>_xll.qlIndexFixing($Z$5,AU653,TRUE,Trigger)</f>
        <v>#VALUE!</v>
      </c>
      <c r="AY653" s="102">
        <f>_xll.qlIndexFixing($AZ$1,AU653,TRUE,Trigger)</f>
        <v>8.5620932279904492E-3</v>
      </c>
    </row>
    <row r="654" spans="46:51" ht="11.25" customHeight="1" x14ac:dyDescent="0.25">
      <c r="AT654" s="57" t="s">
        <v>44</v>
      </c>
      <c r="AU654" s="56">
        <f>_xll.qlInterestRateIndexFixingDate(IborIndex&amp;Tenor,AV654,Trigger)</f>
        <v>43859</v>
      </c>
      <c r="AV654" s="56">
        <f>_xll.qlCalendarAdvance(Calendar,AV653,AT654,"f",,Trigger)</f>
        <v>43861</v>
      </c>
      <c r="AW654" s="56">
        <f>_xll.qlInterestRateIndexMaturity(IborIndex&amp;Tenor,AV654,Trigger)</f>
        <v>43951</v>
      </c>
      <c r="AX654" s="102" t="e">
        <f>_xll.qlIndexFixing($Z$5,AU654,TRUE,Trigger)</f>
        <v>#VALUE!</v>
      </c>
      <c r="AY654" s="102">
        <f>_xll.qlIndexFixing($AZ$1,AU654,TRUE,Trigger)</f>
        <v>8.6090396987046347E-3</v>
      </c>
    </row>
    <row r="655" spans="46:51" ht="11.25" customHeight="1" x14ac:dyDescent="0.25">
      <c r="AT655" s="57" t="s">
        <v>44</v>
      </c>
      <c r="AU655" s="56">
        <f>_xll.qlInterestRateIndexFixingDate(IborIndex&amp;Tenor,AV655,Trigger)</f>
        <v>43866</v>
      </c>
      <c r="AV655" s="56">
        <f>_xll.qlCalendarAdvance(Calendar,AV654,AT655,"f",,Trigger)</f>
        <v>43868</v>
      </c>
      <c r="AW655" s="56">
        <f>_xll.qlInterestRateIndexMaturity(IborIndex&amp;Tenor,AV655,Trigger)</f>
        <v>43958</v>
      </c>
      <c r="AX655" s="102" t="e">
        <f>_xll.qlIndexFixing($Z$5,AU655,TRUE,Trigger)</f>
        <v>#VALUE!</v>
      </c>
      <c r="AY655" s="102">
        <f>_xll.qlIndexFixing($AZ$1,AU655,TRUE,Trigger)</f>
        <v>8.6595494345971247E-3</v>
      </c>
    </row>
    <row r="656" spans="46:51" ht="11.25" customHeight="1" x14ac:dyDescent="0.25">
      <c r="AT656" s="57" t="s">
        <v>44</v>
      </c>
      <c r="AU656" s="56">
        <f>_xll.qlInterestRateIndexFixingDate(IborIndex&amp;Tenor,AV656,Trigger)</f>
        <v>43873</v>
      </c>
      <c r="AV656" s="56">
        <f>_xll.qlCalendarAdvance(Calendar,AV655,AT656,"f",,Trigger)</f>
        <v>43875</v>
      </c>
      <c r="AW656" s="56">
        <f>_xll.qlInterestRateIndexMaturity(IborIndex&amp;Tenor,AV656,Trigger)</f>
        <v>43965</v>
      </c>
      <c r="AX656" s="102" t="e">
        <f>_xll.qlIndexFixing($Z$5,AU656,TRUE,Trigger)</f>
        <v>#VALUE!</v>
      </c>
      <c r="AY656" s="102">
        <f>_xll.qlIndexFixing($AZ$1,AU656,TRUE,Trigger)</f>
        <v>8.7099161694563776E-3</v>
      </c>
    </row>
    <row r="657" spans="46:51" ht="11.25" customHeight="1" x14ac:dyDescent="0.25">
      <c r="AT657" s="57" t="s">
        <v>44</v>
      </c>
      <c r="AU657" s="56">
        <f>_xll.qlInterestRateIndexFixingDate(IborIndex&amp;Tenor,AV657,Trigger)</f>
        <v>43880</v>
      </c>
      <c r="AV657" s="56">
        <f>_xll.qlCalendarAdvance(Calendar,AV656,AT657,"f",,Trigger)</f>
        <v>43882</v>
      </c>
      <c r="AW657" s="56">
        <f>_xll.qlInterestRateIndexMaturity(IborIndex&amp;Tenor,AV657,Trigger)</f>
        <v>43972</v>
      </c>
      <c r="AX657" s="102" t="e">
        <f>_xll.qlIndexFixing($Z$5,AU657,TRUE,Trigger)</f>
        <v>#VALUE!</v>
      </c>
      <c r="AY657" s="102">
        <f>_xll.qlIndexFixing($AZ$1,AU657,TRUE,Trigger)</f>
        <v>8.7601387304463429E-3</v>
      </c>
    </row>
    <row r="658" spans="46:51" ht="11.25" customHeight="1" x14ac:dyDescent="0.25">
      <c r="AT658" s="57" t="s">
        <v>44</v>
      </c>
      <c r="AU658" s="56">
        <f>_xll.qlInterestRateIndexFixingDate(IborIndex&amp;Tenor,AV658,Trigger)</f>
        <v>43887</v>
      </c>
      <c r="AV658" s="56">
        <f>_xll.qlCalendarAdvance(Calendar,AV657,AT658,"f",,Trigger)</f>
        <v>43889</v>
      </c>
      <c r="AW658" s="56">
        <f>_xll.qlInterestRateIndexMaturity(IborIndex&amp;Tenor,AV658,Trigger)</f>
        <v>43980</v>
      </c>
      <c r="AX658" s="102" t="e">
        <f>_xll.qlIndexFixing($Z$5,AU658,TRUE,Trigger)</f>
        <v>#VALUE!</v>
      </c>
      <c r="AY658" s="102">
        <f>_xll.qlIndexFixing($AZ$1,AU658,TRUE,Trigger)</f>
        <v>8.8138829291391479E-3</v>
      </c>
    </row>
    <row r="659" spans="46:51" ht="11.25" customHeight="1" x14ac:dyDescent="0.25">
      <c r="AT659" s="57" t="s">
        <v>44</v>
      </c>
      <c r="AU659" s="56">
        <f>_xll.qlInterestRateIndexFixingDate(IborIndex&amp;Tenor,AV659,Trigger)</f>
        <v>43894</v>
      </c>
      <c r="AV659" s="56">
        <f>_xll.qlCalendarAdvance(Calendar,AV658,AT659,"f",,Trigger)</f>
        <v>43896</v>
      </c>
      <c r="AW659" s="56">
        <f>_xll.qlInterestRateIndexMaturity(IborIndex&amp;Tenor,AV659,Trigger)</f>
        <v>43990</v>
      </c>
      <c r="AX659" s="102" t="e">
        <f>_xll.qlIndexFixing($Z$5,AU659,TRUE,Trigger)</f>
        <v>#VALUE!</v>
      </c>
      <c r="AY659" s="102">
        <f>_xll.qlIndexFixing($AZ$1,AU659,TRUE,Trigger)</f>
        <v>8.8747905412348768E-3</v>
      </c>
    </row>
    <row r="660" spans="46:51" ht="11.25" customHeight="1" x14ac:dyDescent="0.25">
      <c r="AT660" s="57" t="s">
        <v>44</v>
      </c>
      <c r="AU660" s="56">
        <f>_xll.qlInterestRateIndexFixingDate(IborIndex&amp;Tenor,AV660,Trigger)</f>
        <v>43901</v>
      </c>
      <c r="AV660" s="56">
        <f>_xll.qlCalendarAdvance(Calendar,AV659,AT660,"f",,Trigger)</f>
        <v>43903</v>
      </c>
      <c r="AW660" s="56">
        <f>_xll.qlInterestRateIndexMaturity(IborIndex&amp;Tenor,AV660,Trigger)</f>
        <v>43997</v>
      </c>
      <c r="AX660" s="102" t="e">
        <f>_xll.qlIndexFixing($Z$5,AU660,TRUE,Trigger)</f>
        <v>#VALUE!</v>
      </c>
      <c r="AY660" s="102">
        <f>_xll.qlIndexFixing($AZ$1,AU660,TRUE,Trigger)</f>
        <v>8.9246125243782042E-3</v>
      </c>
    </row>
    <row r="661" spans="46:51" ht="11.25" customHeight="1" x14ac:dyDescent="0.25">
      <c r="AT661" s="57" t="s">
        <v>44</v>
      </c>
      <c r="AU661" s="56">
        <f>_xll.qlInterestRateIndexFixingDate(IborIndex&amp;Tenor,AV661,Trigger)</f>
        <v>43908</v>
      </c>
      <c r="AV661" s="56">
        <f>_xll.qlCalendarAdvance(Calendar,AV660,AT661,"f",,Trigger)</f>
        <v>43910</v>
      </c>
      <c r="AW661" s="56">
        <f>_xll.qlInterestRateIndexMaturity(IborIndex&amp;Tenor,AV661,Trigger)</f>
        <v>44004</v>
      </c>
      <c r="AX661" s="102" t="e">
        <f>_xll.qlIndexFixing($Z$5,AU661,TRUE,Trigger)</f>
        <v>#VALUE!</v>
      </c>
      <c r="AY661" s="102">
        <f>_xll.qlIndexFixing($AZ$1,AU661,TRUE,Trigger)</f>
        <v>8.974331160865193E-3</v>
      </c>
    </row>
    <row r="662" spans="46:51" ht="11.25" customHeight="1" x14ac:dyDescent="0.25">
      <c r="AT662" s="57" t="s">
        <v>44</v>
      </c>
      <c r="AU662" s="56">
        <f>_xll.qlInterestRateIndexFixingDate(IborIndex&amp;Tenor,AV662,Trigger)</f>
        <v>43915</v>
      </c>
      <c r="AV662" s="56">
        <f>_xll.qlCalendarAdvance(Calendar,AV661,AT662,"f",,Trigger)</f>
        <v>43917</v>
      </c>
      <c r="AW662" s="56">
        <f>_xll.qlInterestRateIndexMaturity(IborIndex&amp;Tenor,AV662,Trigger)</f>
        <v>44011</v>
      </c>
      <c r="AX662" s="102" t="e">
        <f>_xll.qlIndexFixing($Z$5,AU662,TRUE,Trigger)</f>
        <v>#VALUE!</v>
      </c>
      <c r="AY662" s="102">
        <f>_xll.qlIndexFixing($AZ$1,AU662,TRUE,Trigger)</f>
        <v>9.0239561455526737E-3</v>
      </c>
    </row>
    <row r="663" spans="46:51" ht="11.25" customHeight="1" x14ac:dyDescent="0.25">
      <c r="AT663" s="57" t="s">
        <v>44</v>
      </c>
      <c r="AU663" s="56">
        <f>_xll.qlInterestRateIndexFixingDate(IborIndex&amp;Tenor,AV663,Trigger)</f>
        <v>43922</v>
      </c>
      <c r="AV663" s="56">
        <f>_xll.qlCalendarAdvance(Calendar,AV662,AT663,"f",,Trigger)</f>
        <v>43924</v>
      </c>
      <c r="AW663" s="56">
        <f>_xll.qlInterestRateIndexMaturity(IborIndex&amp;Tenor,AV663,Trigger)</f>
        <v>44015</v>
      </c>
      <c r="AX663" s="102" t="e">
        <f>_xll.qlIndexFixing($Z$5,AU663,TRUE,Trigger)</f>
        <v>#VALUE!</v>
      </c>
      <c r="AY663" s="102">
        <f>_xll.qlIndexFixing($AZ$1,AU663,TRUE,Trigger)</f>
        <v>9.0625807042768007E-3</v>
      </c>
    </row>
    <row r="664" spans="46:51" ht="11.25" customHeight="1" x14ac:dyDescent="0.25">
      <c r="AT664" s="57" t="s">
        <v>44</v>
      </c>
      <c r="AU664" s="56">
        <f>_xll.qlInterestRateIndexFixingDate(IborIndex&amp;Tenor,AV664,Trigger)</f>
        <v>43929</v>
      </c>
      <c r="AV664" s="56">
        <f>_xll.qlCalendarAdvance(Calendar,AV663,AT664,"f",,Trigger)</f>
        <v>43935</v>
      </c>
      <c r="AW664" s="56">
        <f>_xll.qlInterestRateIndexMaturity(IborIndex&amp;Tenor,AV664,Trigger)</f>
        <v>44026</v>
      </c>
      <c r="AX664" s="102" t="e">
        <f>_xll.qlIndexFixing($Z$5,AU664,TRUE,Trigger)</f>
        <v>#VALUE!</v>
      </c>
      <c r="AY664" s="102">
        <f>_xll.qlIndexFixing($AZ$1,AU664,TRUE,Trigger)</f>
        <v>9.1402911071173706E-3</v>
      </c>
    </row>
    <row r="665" spans="46:51" ht="11.25" customHeight="1" x14ac:dyDescent="0.25">
      <c r="AT665" s="57" t="s">
        <v>44</v>
      </c>
      <c r="AU665" s="56">
        <f>_xll.qlInterestRateIndexFixingDate(IborIndex&amp;Tenor,AV665,Trigger)</f>
        <v>43938</v>
      </c>
      <c r="AV665" s="56">
        <f>_xll.qlCalendarAdvance(Calendar,AV664,AT665,"f",,Trigger)</f>
        <v>43942</v>
      </c>
      <c r="AW665" s="56">
        <f>_xll.qlInterestRateIndexMaturity(IborIndex&amp;Tenor,AV665,Trigger)</f>
        <v>44033</v>
      </c>
      <c r="AX665" s="102" t="e">
        <f>_xll.qlIndexFixing($Z$5,AU665,TRUE,Trigger)</f>
        <v>#VALUE!</v>
      </c>
      <c r="AY665" s="102">
        <f>_xll.qlIndexFixing($AZ$1,AU665,TRUE,Trigger)</f>
        <v>9.1896646848192692E-3</v>
      </c>
    </row>
    <row r="666" spans="46:51" ht="11.25" customHeight="1" x14ac:dyDescent="0.25">
      <c r="AT666" s="57" t="s">
        <v>44</v>
      </c>
      <c r="AU666" s="56">
        <f>_xll.qlInterestRateIndexFixingDate(IborIndex&amp;Tenor,AV666,Trigger)</f>
        <v>43945</v>
      </c>
      <c r="AV666" s="56">
        <f>_xll.qlCalendarAdvance(Calendar,AV665,AT666,"f",,Trigger)</f>
        <v>43949</v>
      </c>
      <c r="AW666" s="56">
        <f>_xll.qlInterestRateIndexMaturity(IborIndex&amp;Tenor,AV666,Trigger)</f>
        <v>44040</v>
      </c>
      <c r="AX666" s="102" t="e">
        <f>_xll.qlIndexFixing($Z$5,AU666,TRUE,Trigger)</f>
        <v>#VALUE!</v>
      </c>
      <c r="AY666" s="102">
        <f>_xll.qlIndexFixing($AZ$1,AU666,TRUE,Trigger)</f>
        <v>9.2389901689120726E-3</v>
      </c>
    </row>
    <row r="667" spans="46:51" ht="11.25" customHeight="1" x14ac:dyDescent="0.25">
      <c r="AT667" s="57" t="s">
        <v>44</v>
      </c>
      <c r="AU667" s="56">
        <f>_xll.qlInterestRateIndexFixingDate(IborIndex&amp;Tenor,AV667,Trigger)</f>
        <v>43951</v>
      </c>
      <c r="AV667" s="56">
        <f>_xll.qlCalendarAdvance(Calendar,AV666,AT667,"f",,Trigger)</f>
        <v>43956</v>
      </c>
      <c r="AW667" s="56">
        <f>_xll.qlInterestRateIndexMaturity(IborIndex&amp;Tenor,AV667,Trigger)</f>
        <v>44048</v>
      </c>
      <c r="AX667" s="102" t="e">
        <f>_xll.qlIndexFixing($Z$5,AU667,TRUE,Trigger)</f>
        <v>#VALUE!</v>
      </c>
      <c r="AY667" s="102">
        <f>_xll.qlIndexFixing($AZ$1,AU667,TRUE,Trigger)</f>
        <v>9.2919156886102187E-3</v>
      </c>
    </row>
    <row r="668" spans="46:51" ht="11.25" customHeight="1" x14ac:dyDescent="0.25">
      <c r="AT668" s="57" t="s">
        <v>44</v>
      </c>
      <c r="AU668" s="56">
        <f>_xll.qlInterestRateIndexFixingDate(IborIndex&amp;Tenor,AV668,Trigger)</f>
        <v>43959</v>
      </c>
      <c r="AV668" s="56">
        <f>_xll.qlCalendarAdvance(Calendar,AV667,AT668,"f",,Trigger)</f>
        <v>43963</v>
      </c>
      <c r="AW668" s="56">
        <f>_xll.qlInterestRateIndexMaturity(IborIndex&amp;Tenor,AV668,Trigger)</f>
        <v>44055</v>
      </c>
      <c r="AX668" s="102" t="e">
        <f>_xll.qlIndexFixing($Z$5,AU668,TRUE,Trigger)</f>
        <v>#VALUE!</v>
      </c>
      <c r="AY668" s="102">
        <f>_xll.qlIndexFixing($AZ$1,AU668,TRUE,Trigger)</f>
        <v>9.3411788557175857E-3</v>
      </c>
    </row>
    <row r="669" spans="46:51" ht="11.25" customHeight="1" x14ac:dyDescent="0.25">
      <c r="AT669" s="57" t="s">
        <v>44</v>
      </c>
      <c r="AU669" s="56">
        <f>_xll.qlInterestRateIndexFixingDate(IborIndex&amp;Tenor,AV669,Trigger)</f>
        <v>43966</v>
      </c>
      <c r="AV669" s="56">
        <f>_xll.qlCalendarAdvance(Calendar,AV668,AT669,"f",,Trigger)</f>
        <v>43970</v>
      </c>
      <c r="AW669" s="56">
        <f>_xll.qlInterestRateIndexMaturity(IborIndex&amp;Tenor,AV669,Trigger)</f>
        <v>44062</v>
      </c>
      <c r="AX669" s="102" t="e">
        <f>_xll.qlIndexFixing($Z$5,AU669,TRUE,Trigger)</f>
        <v>#VALUE!</v>
      </c>
      <c r="AY669" s="102">
        <f>_xll.qlIndexFixing($AZ$1,AU669,TRUE,Trigger)</f>
        <v>9.3904270544210439E-3</v>
      </c>
    </row>
    <row r="670" spans="46:51" ht="11.25" customHeight="1" x14ac:dyDescent="0.25">
      <c r="AT670" s="57" t="s">
        <v>44</v>
      </c>
      <c r="AU670" s="56">
        <f>_xll.qlInterestRateIndexFixingDate(IborIndex&amp;Tenor,AV670,Trigger)</f>
        <v>43973</v>
      </c>
      <c r="AV670" s="56">
        <f>_xll.qlCalendarAdvance(Calendar,AV669,AT670,"f",,Trigger)</f>
        <v>43977</v>
      </c>
      <c r="AW670" s="56">
        <f>_xll.qlInterestRateIndexMaturity(IborIndex&amp;Tenor,AV670,Trigger)</f>
        <v>44069</v>
      </c>
      <c r="AX670" s="102" t="e">
        <f>_xll.qlIndexFixing($Z$5,AU670,TRUE,Trigger)</f>
        <v>#VALUE!</v>
      </c>
      <c r="AY670" s="102">
        <f>_xll.qlIndexFixing($AZ$1,AU670,TRUE,Trigger)</f>
        <v>9.4396636812619037E-3</v>
      </c>
    </row>
    <row r="671" spans="46:51" ht="11.25" customHeight="1" x14ac:dyDescent="0.25">
      <c r="AT671" s="57" t="s">
        <v>44</v>
      </c>
      <c r="AU671" s="56">
        <f>_xll.qlInterestRateIndexFixingDate(IborIndex&amp;Tenor,AV671,Trigger)</f>
        <v>43980</v>
      </c>
      <c r="AV671" s="56">
        <f>_xll.qlCalendarAdvance(Calendar,AV670,AT671,"f",,Trigger)</f>
        <v>43984</v>
      </c>
      <c r="AW671" s="56">
        <f>_xll.qlInterestRateIndexMaturity(IborIndex&amp;Tenor,AV671,Trigger)</f>
        <v>44076</v>
      </c>
      <c r="AX671" s="102" t="e">
        <f>_xll.qlIndexFixing($Z$5,AU671,TRUE,Trigger)</f>
        <v>#VALUE!</v>
      </c>
      <c r="AY671" s="102">
        <f>_xll.qlIndexFixing($AZ$1,AU671,TRUE,Trigger)</f>
        <v>9.4888879896434675E-3</v>
      </c>
    </row>
    <row r="672" spans="46:51" ht="11.25" customHeight="1" x14ac:dyDescent="0.25">
      <c r="AT672" s="57" t="s">
        <v>44</v>
      </c>
      <c r="AU672" s="56">
        <f>_xll.qlInterestRateIndexFixingDate(IborIndex&amp;Tenor,AV672,Trigger)</f>
        <v>43987</v>
      </c>
      <c r="AV672" s="56">
        <f>_xll.qlCalendarAdvance(Calendar,AV671,AT672,"f",,Trigger)</f>
        <v>43991</v>
      </c>
      <c r="AW672" s="56">
        <f>_xll.qlInterestRateIndexMaturity(IborIndex&amp;Tenor,AV672,Trigger)</f>
        <v>44083</v>
      </c>
      <c r="AX672" s="102" t="e">
        <f>_xll.qlIndexFixing($Z$5,AU672,TRUE,Trigger)</f>
        <v>#VALUE!</v>
      </c>
      <c r="AY672" s="102">
        <f>_xll.qlIndexFixing($AZ$1,AU672,TRUE,Trigger)</f>
        <v>9.5380991851889974E-3</v>
      </c>
    </row>
    <row r="673" spans="46:51" ht="11.25" customHeight="1" x14ac:dyDescent="0.25">
      <c r="AT673" s="57" t="s">
        <v>44</v>
      </c>
      <c r="AU673" s="56">
        <f>_xll.qlInterestRateIndexFixingDate(IborIndex&amp;Tenor,AV673,Trigger)</f>
        <v>43994</v>
      </c>
      <c r="AV673" s="56">
        <f>_xll.qlCalendarAdvance(Calendar,AV672,AT673,"f",,Trigger)</f>
        <v>43998</v>
      </c>
      <c r="AW673" s="56">
        <f>_xll.qlInterestRateIndexMaturity(IborIndex&amp;Tenor,AV673,Trigger)</f>
        <v>44090</v>
      </c>
      <c r="AX673" s="102" t="e">
        <f>_xll.qlIndexFixing($Z$5,AU673,TRUE,Trigger)</f>
        <v>#VALUE!</v>
      </c>
      <c r="AY673" s="102">
        <f>_xll.qlIndexFixing($AZ$1,AU673,TRUE,Trigger)</f>
        <v>9.5872964734757052E-3</v>
      </c>
    </row>
    <row r="674" spans="46:51" ht="11.25" customHeight="1" x14ac:dyDescent="0.25">
      <c r="AT674" s="57" t="s">
        <v>44</v>
      </c>
      <c r="AU674" s="56">
        <f>_xll.qlInterestRateIndexFixingDate(IborIndex&amp;Tenor,AV674,Trigger)</f>
        <v>44001</v>
      </c>
      <c r="AV674" s="56">
        <f>_xll.qlCalendarAdvance(Calendar,AV673,AT674,"f",,Trigger)</f>
        <v>44005</v>
      </c>
      <c r="AW674" s="56">
        <f>_xll.qlInterestRateIndexMaturity(IborIndex&amp;Tenor,AV674,Trigger)</f>
        <v>44097</v>
      </c>
      <c r="AX674" s="102" t="e">
        <f>_xll.qlIndexFixing($Z$5,AU674,TRUE,Trigger)</f>
        <v>#VALUE!</v>
      </c>
      <c r="AY674" s="102">
        <f>_xll.qlIndexFixing($AZ$1,AU674,TRUE,Trigger)</f>
        <v>9.636479060045177E-3</v>
      </c>
    </row>
    <row r="675" spans="46:51" ht="11.25" customHeight="1" x14ac:dyDescent="0.25">
      <c r="AT675" s="57" t="s">
        <v>44</v>
      </c>
      <c r="AU675" s="56">
        <f>_xll.qlInterestRateIndexFixingDate(IborIndex&amp;Tenor,AV675,Trigger)</f>
        <v>44008</v>
      </c>
      <c r="AV675" s="56">
        <f>_xll.qlCalendarAdvance(Calendar,AV674,AT675,"f",,Trigger)</f>
        <v>44012</v>
      </c>
      <c r="AW675" s="56">
        <f>_xll.qlInterestRateIndexMaturity(IborIndex&amp;Tenor,AV675,Trigger)</f>
        <v>44104</v>
      </c>
      <c r="AX675" s="102" t="e">
        <f>_xll.qlIndexFixing($Z$5,AU675,TRUE,Trigger)</f>
        <v>#VALUE!</v>
      </c>
      <c r="AY675" s="102">
        <f>_xll.qlIndexFixing($AZ$1,AU675,TRUE,Trigger)</f>
        <v>9.6856461504007726E-3</v>
      </c>
    </row>
    <row r="676" spans="46:51" ht="11.25" customHeight="1" x14ac:dyDescent="0.25">
      <c r="AT676" s="57" t="s">
        <v>44</v>
      </c>
      <c r="AU676" s="56">
        <f>_xll.qlInterestRateIndexFixingDate(IborIndex&amp;Tenor,AV676,Trigger)</f>
        <v>44015</v>
      </c>
      <c r="AV676" s="56">
        <f>_xll.qlCalendarAdvance(Calendar,AV675,AT676,"f",,Trigger)</f>
        <v>44019</v>
      </c>
      <c r="AW676" s="56">
        <f>_xll.qlInterestRateIndexMaturity(IborIndex&amp;Tenor,AV676,Trigger)</f>
        <v>44111</v>
      </c>
      <c r="AX676" s="102" t="e">
        <f>_xll.qlIndexFixing($Z$5,AU676,TRUE,Trigger)</f>
        <v>#VALUE!</v>
      </c>
      <c r="AY676" s="102">
        <f>_xll.qlIndexFixing($AZ$1,AU676,TRUE,Trigger)</f>
        <v>9.7347969500024036E-3</v>
      </c>
    </row>
    <row r="677" spans="46:51" ht="11.25" customHeight="1" x14ac:dyDescent="0.25">
      <c r="AT677" s="57" t="s">
        <v>44</v>
      </c>
      <c r="AU677" s="56">
        <f>_xll.qlInterestRateIndexFixingDate(IborIndex&amp;Tenor,AV677,Trigger)</f>
        <v>44022</v>
      </c>
      <c r="AV677" s="56">
        <f>_xll.qlCalendarAdvance(Calendar,AV676,AT677,"f",,Trigger)</f>
        <v>44026</v>
      </c>
      <c r="AW677" s="56">
        <f>_xll.qlInterestRateIndexMaturity(IborIndex&amp;Tenor,AV677,Trigger)</f>
        <v>44118</v>
      </c>
      <c r="AX677" s="102" t="e">
        <f>_xll.qlIndexFixing($Z$5,AU677,TRUE,Trigger)</f>
        <v>#VALUE!</v>
      </c>
      <c r="AY677" s="102">
        <f>_xll.qlIndexFixing($AZ$1,AU677,TRUE,Trigger)</f>
        <v>9.7839306642726245E-3</v>
      </c>
    </row>
    <row r="678" spans="46:51" ht="11.25" customHeight="1" x14ac:dyDescent="0.25">
      <c r="AT678" s="57" t="s">
        <v>44</v>
      </c>
      <c r="AU678" s="56">
        <f>_xll.qlInterestRateIndexFixingDate(IborIndex&amp;Tenor,AV678,Trigger)</f>
        <v>44029</v>
      </c>
      <c r="AV678" s="56">
        <f>_xll.qlCalendarAdvance(Calendar,AV677,AT678,"f",,Trigger)</f>
        <v>44033</v>
      </c>
      <c r="AW678" s="56">
        <f>_xll.qlInterestRateIndexMaturity(IborIndex&amp;Tenor,AV678,Trigger)</f>
        <v>44125</v>
      </c>
      <c r="AX678" s="102" t="e">
        <f>_xll.qlIndexFixing($Z$5,AU678,TRUE,Trigger)</f>
        <v>#VALUE!</v>
      </c>
      <c r="AY678" s="102">
        <f>_xll.qlIndexFixing($AZ$1,AU678,TRUE,Trigger)</f>
        <v>9.8330464985931509E-3</v>
      </c>
    </row>
    <row r="679" spans="46:51" ht="11.25" customHeight="1" x14ac:dyDescent="0.25">
      <c r="AT679" s="57" t="s">
        <v>44</v>
      </c>
      <c r="AU679" s="56">
        <f>_xll.qlInterestRateIndexFixingDate(IborIndex&amp;Tenor,AV679,Trigger)</f>
        <v>44036</v>
      </c>
      <c r="AV679" s="56">
        <f>_xll.qlCalendarAdvance(Calendar,AV678,AT679,"f",,Trigger)</f>
        <v>44040</v>
      </c>
      <c r="AW679" s="56">
        <f>_xll.qlInterestRateIndexMaturity(IborIndex&amp;Tenor,AV679,Trigger)</f>
        <v>44132</v>
      </c>
      <c r="AX679" s="102" t="e">
        <f>_xll.qlIndexFixing($Z$5,AU679,TRUE,Trigger)</f>
        <v>#VALUE!</v>
      </c>
      <c r="AY679" s="102">
        <f>_xll.qlIndexFixing($AZ$1,AU679,TRUE,Trigger)</f>
        <v>9.8821436583092052E-3</v>
      </c>
    </row>
    <row r="680" spans="46:51" ht="11.25" customHeight="1" x14ac:dyDescent="0.25">
      <c r="AT680" s="57" t="s">
        <v>44</v>
      </c>
      <c r="AU680" s="56">
        <f>_xll.qlInterestRateIndexFixingDate(IborIndex&amp;Tenor,AV680,Trigger)</f>
        <v>44043</v>
      </c>
      <c r="AV680" s="56">
        <f>_xll.qlCalendarAdvance(Calendar,AV679,AT680,"f",,Trigger)</f>
        <v>44047</v>
      </c>
      <c r="AW680" s="56">
        <f>_xll.qlInterestRateIndexMaturity(IborIndex&amp;Tenor,AV680,Trigger)</f>
        <v>44139</v>
      </c>
      <c r="AX680" s="102" t="e">
        <f>_xll.qlIndexFixing($Z$5,AU680,TRUE,Trigger)</f>
        <v>#VALUE!</v>
      </c>
      <c r="AY680" s="102">
        <f>_xll.qlIndexFixing($AZ$1,AU680,TRUE,Trigger)</f>
        <v>9.9312213487208305E-3</v>
      </c>
    </row>
    <row r="681" spans="46:51" ht="11.25" customHeight="1" x14ac:dyDescent="0.25">
      <c r="AT681" s="57" t="s">
        <v>44</v>
      </c>
      <c r="AU681" s="56">
        <f>_xll.qlInterestRateIndexFixingDate(IborIndex&amp;Tenor,AV681,Trigger)</f>
        <v>44050</v>
      </c>
      <c r="AV681" s="56">
        <f>_xll.qlCalendarAdvance(Calendar,AV680,AT681,"f",,Trigger)</f>
        <v>44054</v>
      </c>
      <c r="AW681" s="56">
        <f>_xll.qlInterestRateIndexMaturity(IborIndex&amp;Tenor,AV681,Trigger)</f>
        <v>44146</v>
      </c>
      <c r="AX681" s="102" t="e">
        <f>_xll.qlIndexFixing($Z$5,AU681,TRUE,Trigger)</f>
        <v>#VALUE!</v>
      </c>
      <c r="AY681" s="102">
        <f>_xll.qlIndexFixing($AZ$1,AU681,TRUE,Trigger)</f>
        <v>9.980278775094182E-3</v>
      </c>
    </row>
    <row r="682" spans="46:51" ht="11.25" customHeight="1" x14ac:dyDescent="0.25">
      <c r="AT682" s="57" t="s">
        <v>44</v>
      </c>
      <c r="AU682" s="56">
        <f>_xll.qlInterestRateIndexFixingDate(IborIndex&amp;Tenor,AV682,Trigger)</f>
        <v>44057</v>
      </c>
      <c r="AV682" s="56">
        <f>_xll.qlCalendarAdvance(Calendar,AV681,AT682,"f",,Trigger)</f>
        <v>44061</v>
      </c>
      <c r="AW682" s="56">
        <f>_xll.qlInterestRateIndexMaturity(IborIndex&amp;Tenor,AV682,Trigger)</f>
        <v>44153</v>
      </c>
      <c r="AX682" s="102" t="e">
        <f>_xll.qlIndexFixing($Z$5,AU682,TRUE,Trigger)</f>
        <v>#VALUE!</v>
      </c>
      <c r="AY682" s="102">
        <f>_xll.qlIndexFixing($AZ$1,AU682,TRUE,Trigger)</f>
        <v>1.002931514265458E-2</v>
      </c>
    </row>
    <row r="683" spans="46:51" ht="11.25" customHeight="1" x14ac:dyDescent="0.25">
      <c r="AT683" s="57" t="s">
        <v>44</v>
      </c>
      <c r="AU683" s="56">
        <f>_xll.qlInterestRateIndexFixingDate(IborIndex&amp;Tenor,AV683,Trigger)</f>
        <v>44064</v>
      </c>
      <c r="AV683" s="56">
        <f>_xll.qlCalendarAdvance(Calendar,AV682,AT683,"f",,Trigger)</f>
        <v>44068</v>
      </c>
      <c r="AW683" s="56">
        <f>_xll.qlInterestRateIndexMaturity(IborIndex&amp;Tenor,AV683,Trigger)</f>
        <v>44160</v>
      </c>
      <c r="AX683" s="102" t="e">
        <f>_xll.qlIndexFixing($Z$5,AU683,TRUE,Trigger)</f>
        <v>#VALUE!</v>
      </c>
      <c r="AY683" s="102">
        <f>_xll.qlIndexFixing($AZ$1,AU683,TRUE,Trigger)</f>
        <v>1.0078329656585637E-2</v>
      </c>
    </row>
    <row r="684" spans="46:51" ht="11.25" customHeight="1" x14ac:dyDescent="0.25">
      <c r="AT684" s="57" t="s">
        <v>44</v>
      </c>
      <c r="AU684" s="56">
        <f>_xll.qlInterestRateIndexFixingDate(IborIndex&amp;Tenor,AV684,Trigger)</f>
        <v>44071</v>
      </c>
      <c r="AV684" s="56">
        <f>_xll.qlCalendarAdvance(Calendar,AV683,AT684,"f",,Trigger)</f>
        <v>44075</v>
      </c>
      <c r="AW684" s="56">
        <f>_xll.qlInterestRateIndexMaturity(IborIndex&amp;Tenor,AV684,Trigger)</f>
        <v>44166</v>
      </c>
      <c r="AX684" s="102" t="e">
        <f>_xll.qlIndexFixing($Z$5,AU684,TRUE,Trigger)</f>
        <v>#VALUE!</v>
      </c>
      <c r="AY684" s="102">
        <f>_xll.qlIndexFixing($AZ$1,AU684,TRUE,Trigger)</f>
        <v>1.0123684379645923E-2</v>
      </c>
    </row>
    <row r="685" spans="46:51" ht="11.25" customHeight="1" x14ac:dyDescent="0.25">
      <c r="AT685" s="57" t="s">
        <v>44</v>
      </c>
      <c r="AU685" s="56">
        <f>_xll.qlInterestRateIndexFixingDate(IborIndex&amp;Tenor,AV685,Trigger)</f>
        <v>44078</v>
      </c>
      <c r="AV685" s="56">
        <f>_xll.qlCalendarAdvance(Calendar,AV684,AT685,"f",,Trigger)</f>
        <v>44082</v>
      </c>
      <c r="AW685" s="56">
        <f>_xll.qlInterestRateIndexMaturity(IborIndex&amp;Tenor,AV685,Trigger)</f>
        <v>44173</v>
      </c>
      <c r="AX685" s="102" t="e">
        <f>_xll.qlIndexFixing($Z$5,AU685,TRUE,Trigger)</f>
        <v>#VALUE!</v>
      </c>
      <c r="AY685" s="102">
        <f>_xll.qlIndexFixing($AZ$1,AU685,TRUE,Trigger)</f>
        <v>1.0172653247560382E-2</v>
      </c>
    </row>
    <row r="686" spans="46:51" ht="11.25" customHeight="1" x14ac:dyDescent="0.25">
      <c r="AT686" s="57" t="s">
        <v>44</v>
      </c>
      <c r="AU686" s="56">
        <f>_xll.qlInterestRateIndexFixingDate(IborIndex&amp;Tenor,AV686,Trigger)</f>
        <v>44085</v>
      </c>
      <c r="AV686" s="56">
        <f>_xll.qlCalendarAdvance(Calendar,AV685,AT686,"f",,Trigger)</f>
        <v>44089</v>
      </c>
      <c r="AW686" s="56">
        <f>_xll.qlInterestRateIndexMaturity(IborIndex&amp;Tenor,AV686,Trigger)</f>
        <v>44180</v>
      </c>
      <c r="AX686" s="102" t="e">
        <f>_xll.qlIndexFixing($Z$5,AU686,TRUE,Trigger)</f>
        <v>#VALUE!</v>
      </c>
      <c r="AY686" s="102">
        <f>_xll.qlIndexFixing($AZ$1,AU686,TRUE,Trigger)</f>
        <v>1.0221597927994689E-2</v>
      </c>
    </row>
    <row r="687" spans="46:51" ht="11.25" customHeight="1" x14ac:dyDescent="0.25">
      <c r="AT687" s="57" t="s">
        <v>44</v>
      </c>
      <c r="AU687" s="56">
        <f>_xll.qlInterestRateIndexFixingDate(IborIndex&amp;Tenor,AV687,Trigger)</f>
        <v>44092</v>
      </c>
      <c r="AV687" s="56">
        <f>_xll.qlCalendarAdvance(Calendar,AV686,AT687,"f",,Trigger)</f>
        <v>44096</v>
      </c>
      <c r="AW687" s="56">
        <f>_xll.qlInterestRateIndexMaturity(IborIndex&amp;Tenor,AV687,Trigger)</f>
        <v>44187</v>
      </c>
      <c r="AX687" s="102" t="e">
        <f>_xll.qlIndexFixing($Z$5,AU687,TRUE,Trigger)</f>
        <v>#VALUE!</v>
      </c>
      <c r="AY687" s="102">
        <f>_xll.qlIndexFixing($AZ$1,AU687,TRUE,Trigger)</f>
        <v>1.0270517626009347E-2</v>
      </c>
    </row>
    <row r="688" spans="46:51" ht="11.25" customHeight="1" x14ac:dyDescent="0.25">
      <c r="AT688" s="57" t="s">
        <v>44</v>
      </c>
      <c r="AU688" s="56">
        <f>_xll.qlInterestRateIndexFixingDate(IborIndex&amp;Tenor,AV688,Trigger)</f>
        <v>44099</v>
      </c>
      <c r="AV688" s="56">
        <f>_xll.qlCalendarAdvance(Calendar,AV687,AT688,"f",,Trigger)</f>
        <v>44103</v>
      </c>
      <c r="AW688" s="56">
        <f>_xll.qlInterestRateIndexMaturity(IborIndex&amp;Tenor,AV688,Trigger)</f>
        <v>44194</v>
      </c>
      <c r="AX688" s="102" t="e">
        <f>_xll.qlIndexFixing($Z$5,AU688,TRUE,Trigger)</f>
        <v>#VALUE!</v>
      </c>
      <c r="AY688" s="102">
        <f>_xll.qlIndexFixing($AZ$1,AU688,TRUE,Trigger)</f>
        <v>1.0319411546630597E-2</v>
      </c>
    </row>
    <row r="689" spans="46:51" ht="11.25" customHeight="1" x14ac:dyDescent="0.25">
      <c r="AT689" s="57" t="s">
        <v>44</v>
      </c>
      <c r="AU689" s="56">
        <f>_xll.qlInterestRateIndexFixingDate(IborIndex&amp;Tenor,AV689,Trigger)</f>
        <v>44106</v>
      </c>
      <c r="AV689" s="56">
        <f>_xll.qlCalendarAdvance(Calendar,AV688,AT689,"f",,Trigger)</f>
        <v>44110</v>
      </c>
      <c r="AW689" s="56">
        <f>_xll.qlInterestRateIndexMaturity(IborIndex&amp;Tenor,AV689,Trigger)</f>
        <v>44202</v>
      </c>
      <c r="AX689" s="102" t="e">
        <f>_xll.qlIndexFixing($Z$5,AU689,TRUE,Trigger)</f>
        <v>#VALUE!</v>
      </c>
      <c r="AY689" s="102">
        <f>_xll.qlIndexFixing($AZ$1,AU689,TRUE,Trigger)</f>
        <v>1.0371913299389869E-2</v>
      </c>
    </row>
    <row r="690" spans="46:51" ht="11.25" customHeight="1" x14ac:dyDescent="0.25">
      <c r="AT690" s="57" t="s">
        <v>44</v>
      </c>
      <c r="AU690" s="56">
        <f>_xll.qlInterestRateIndexFixingDate(IborIndex&amp;Tenor,AV690,Trigger)</f>
        <v>44113</v>
      </c>
      <c r="AV690" s="56">
        <f>_xll.qlCalendarAdvance(Calendar,AV689,AT690,"f",,Trigger)</f>
        <v>44117</v>
      </c>
      <c r="AW690" s="56">
        <f>_xll.qlInterestRateIndexMaturity(IborIndex&amp;Tenor,AV690,Trigger)</f>
        <v>44209</v>
      </c>
      <c r="AX690" s="102" t="e">
        <f>_xll.qlIndexFixing($Z$5,AU690,TRUE,Trigger)</f>
        <v>#VALUE!</v>
      </c>
      <c r="AY690" s="102">
        <f>_xll.qlIndexFixing($AZ$1,AU690,TRUE,Trigger)</f>
        <v>1.0420752579808009E-2</v>
      </c>
    </row>
    <row r="691" spans="46:51" ht="11.25" customHeight="1" x14ac:dyDescent="0.25">
      <c r="AT691" s="57" t="s">
        <v>44</v>
      </c>
      <c r="AU691" s="56">
        <f>_xll.qlInterestRateIndexFixingDate(IborIndex&amp;Tenor,AV691,Trigger)</f>
        <v>44120</v>
      </c>
      <c r="AV691" s="56">
        <f>_xll.qlCalendarAdvance(Calendar,AV690,AT691,"f",,Trigger)</f>
        <v>44124</v>
      </c>
      <c r="AW691" s="56">
        <f>_xll.qlInterestRateIndexMaturity(IborIndex&amp;Tenor,AV691,Trigger)</f>
        <v>44216</v>
      </c>
      <c r="AX691" s="102" t="e">
        <f>_xll.qlIndexFixing($Z$5,AU691,TRUE,Trigger)</f>
        <v>#VALUE!</v>
      </c>
      <c r="AY691" s="102">
        <f>_xll.qlIndexFixing($AZ$1,AU691,TRUE,Trigger)</f>
        <v>1.0469563646668571E-2</v>
      </c>
    </row>
    <row r="692" spans="46:51" ht="11.25" customHeight="1" x14ac:dyDescent="0.25">
      <c r="AT692" s="57" t="s">
        <v>44</v>
      </c>
      <c r="AU692" s="56">
        <f>_xll.qlInterestRateIndexFixingDate(IborIndex&amp;Tenor,AV692,Trigger)</f>
        <v>44127</v>
      </c>
      <c r="AV692" s="56">
        <f>_xll.qlCalendarAdvance(Calendar,AV691,AT692,"f",,Trigger)</f>
        <v>44131</v>
      </c>
      <c r="AW692" s="56">
        <f>_xll.qlInterestRateIndexMaturity(IborIndex&amp;Tenor,AV692,Trigger)</f>
        <v>44223</v>
      </c>
      <c r="AX692" s="102" t="e">
        <f>_xll.qlIndexFixing($Z$5,AU692,TRUE,Trigger)</f>
        <v>#VALUE!</v>
      </c>
      <c r="AY692" s="102">
        <f>_xll.qlIndexFixing($AZ$1,AU692,TRUE,Trigger)</f>
        <v>1.0518345704802408E-2</v>
      </c>
    </row>
    <row r="693" spans="46:51" ht="11.25" customHeight="1" x14ac:dyDescent="0.25">
      <c r="AT693" s="57" t="s">
        <v>44</v>
      </c>
      <c r="AU693" s="56">
        <f>_xll.qlInterestRateIndexFixingDate(IborIndex&amp;Tenor,AV693,Trigger)</f>
        <v>44134</v>
      </c>
      <c r="AV693" s="56">
        <f>_xll.qlCalendarAdvance(Calendar,AV692,AT693,"f",,Trigger)</f>
        <v>44138</v>
      </c>
      <c r="AW693" s="56">
        <f>_xll.qlInterestRateIndexMaturity(IborIndex&amp;Tenor,AV693,Trigger)</f>
        <v>44230</v>
      </c>
      <c r="AX693" s="102" t="e">
        <f>_xll.qlIndexFixing($Z$5,AU693,TRUE,Trigger)</f>
        <v>#VALUE!</v>
      </c>
      <c r="AY693" s="102">
        <f>_xll.qlIndexFixing($AZ$1,AU693,TRUE,Trigger)</f>
        <v>1.0567097959004746E-2</v>
      </c>
    </row>
    <row r="694" spans="46:51" ht="11.25" customHeight="1" x14ac:dyDescent="0.25">
      <c r="AT694" s="57" t="s">
        <v>44</v>
      </c>
      <c r="AU694" s="56">
        <f>_xll.qlInterestRateIndexFixingDate(IborIndex&amp;Tenor,AV694,Trigger)</f>
        <v>44141</v>
      </c>
      <c r="AV694" s="56">
        <f>_xll.qlCalendarAdvance(Calendar,AV693,AT694,"f",,Trigger)</f>
        <v>44145</v>
      </c>
      <c r="AW694" s="56">
        <f>_xll.qlInterestRateIndexMaturity(IborIndex&amp;Tenor,AV694,Trigger)</f>
        <v>44237</v>
      </c>
      <c r="AX694" s="102" t="e">
        <f>_xll.qlIndexFixing($Z$5,AU694,TRUE,Trigger)</f>
        <v>#VALUE!</v>
      </c>
      <c r="AY694" s="102">
        <f>_xll.qlIndexFixing($AZ$1,AU694,TRUE,Trigger)</f>
        <v>1.061581961403172E-2</v>
      </c>
    </row>
    <row r="695" spans="46:51" ht="11.25" customHeight="1" x14ac:dyDescent="0.25">
      <c r="AT695" s="57" t="s">
        <v>44</v>
      </c>
      <c r="AU695" s="56">
        <f>_xll.qlInterestRateIndexFixingDate(IborIndex&amp;Tenor,AV695,Trigger)</f>
        <v>44148</v>
      </c>
      <c r="AV695" s="56">
        <f>_xll.qlCalendarAdvance(Calendar,AV694,AT695,"f",,Trigger)</f>
        <v>44152</v>
      </c>
      <c r="AW695" s="56">
        <f>_xll.qlInterestRateIndexMaturity(IborIndex&amp;Tenor,AV695,Trigger)</f>
        <v>44244</v>
      </c>
      <c r="AX695" s="102" t="e">
        <f>_xll.qlIndexFixing($Z$5,AU695,TRUE,Trigger)</f>
        <v>#VALUE!</v>
      </c>
      <c r="AY695" s="102">
        <f>_xll.qlIndexFixing($AZ$1,AU695,TRUE,Trigger)</f>
        <v>1.0664509874599486E-2</v>
      </c>
    </row>
    <row r="696" spans="46:51" ht="11.25" customHeight="1" x14ac:dyDescent="0.25">
      <c r="AT696" s="57" t="s">
        <v>44</v>
      </c>
      <c r="AU696" s="56">
        <f>_xll.qlInterestRateIndexFixingDate(IborIndex&amp;Tenor,AV696,Trigger)</f>
        <v>44155</v>
      </c>
      <c r="AV696" s="56">
        <f>_xll.qlCalendarAdvance(Calendar,AV695,AT696,"f",,Trigger)</f>
        <v>44159</v>
      </c>
      <c r="AW696" s="56">
        <f>_xll.qlInterestRateIndexMaturity(IborIndex&amp;Tenor,AV696,Trigger)</f>
        <v>44251</v>
      </c>
      <c r="AX696" s="102" t="e">
        <f>_xll.qlIndexFixing($Z$5,AU696,TRUE,Trigger)</f>
        <v>#VALUE!</v>
      </c>
      <c r="AY696" s="102">
        <f>_xll.qlIndexFixing($AZ$1,AU696,TRUE,Trigger)</f>
        <v>1.0713167945385977E-2</v>
      </c>
    </row>
    <row r="697" spans="46:51" ht="11.25" customHeight="1" x14ac:dyDescent="0.25">
      <c r="AT697" s="57" t="s">
        <v>44</v>
      </c>
      <c r="AU697" s="56">
        <f>_xll.qlInterestRateIndexFixingDate(IborIndex&amp;Tenor,AV697,Trigger)</f>
        <v>44162</v>
      </c>
      <c r="AV697" s="56">
        <f>_xll.qlCalendarAdvance(Calendar,AV696,AT697,"f",,Trigger)</f>
        <v>44166</v>
      </c>
      <c r="AW697" s="56">
        <f>_xll.qlInterestRateIndexMaturity(IborIndex&amp;Tenor,AV697,Trigger)</f>
        <v>44256</v>
      </c>
      <c r="AX697" s="102" t="e">
        <f>_xll.qlIndexFixing($Z$5,AU697,TRUE,Trigger)</f>
        <v>#VALUE!</v>
      </c>
      <c r="AY697" s="102">
        <f>_xll.qlIndexFixing($AZ$1,AU697,TRUE,Trigger)</f>
        <v>1.0754538250123957E-2</v>
      </c>
    </row>
    <row r="698" spans="46:51" ht="11.25" customHeight="1" x14ac:dyDescent="0.25">
      <c r="AT698" s="57" t="s">
        <v>44</v>
      </c>
      <c r="AU698" s="56">
        <f>_xll.qlInterestRateIndexFixingDate(IborIndex&amp;Tenor,AV698,Trigger)</f>
        <v>44169</v>
      </c>
      <c r="AV698" s="56">
        <f>_xll.qlCalendarAdvance(Calendar,AV697,AT698,"f",,Trigger)</f>
        <v>44173</v>
      </c>
      <c r="AW698" s="56">
        <f>_xll.qlInterestRateIndexMaturity(IborIndex&amp;Tenor,AV698,Trigger)</f>
        <v>44263</v>
      </c>
      <c r="AX698" s="102" t="e">
        <f>_xll.qlIndexFixing($Z$5,AU698,TRUE,Trigger)</f>
        <v>#VALUE!</v>
      </c>
      <c r="AY698" s="102">
        <f>_xll.qlIndexFixing($AZ$1,AU698,TRUE,Trigger)</f>
        <v>1.0803131769589136E-2</v>
      </c>
    </row>
    <row r="699" spans="46:51" ht="11.25" customHeight="1" x14ac:dyDescent="0.25">
      <c r="AT699" s="57" t="s">
        <v>44</v>
      </c>
      <c r="AU699" s="56">
        <f>_xll.qlInterestRateIndexFixingDate(IborIndex&amp;Tenor,AV699,Trigger)</f>
        <v>44176</v>
      </c>
      <c r="AV699" s="56">
        <f>_xll.qlCalendarAdvance(Calendar,AV698,AT699,"f",,Trigger)</f>
        <v>44180</v>
      </c>
      <c r="AW699" s="56">
        <f>_xll.qlInterestRateIndexMaturity(IborIndex&amp;Tenor,AV699,Trigger)</f>
        <v>44270</v>
      </c>
      <c r="AX699" s="102" t="e">
        <f>_xll.qlIndexFixing($Z$5,AU699,TRUE,Trigger)</f>
        <v>#VALUE!</v>
      </c>
      <c r="AY699" s="102">
        <f>_xll.qlIndexFixing($AZ$1,AU699,TRUE,Trigger)</f>
        <v>1.0851690815709247E-2</v>
      </c>
    </row>
    <row r="700" spans="46:51" ht="11.25" customHeight="1" x14ac:dyDescent="0.25">
      <c r="AT700" s="57" t="s">
        <v>44</v>
      </c>
      <c r="AU700" s="56">
        <f>_xll.qlInterestRateIndexFixingDate(IborIndex&amp;Tenor,AV700,Trigger)</f>
        <v>44183</v>
      </c>
      <c r="AV700" s="56">
        <f>_xll.qlCalendarAdvance(Calendar,AV699,AT700,"f",,Trigger)</f>
        <v>44187</v>
      </c>
      <c r="AW700" s="56">
        <f>_xll.qlInterestRateIndexMaturity(IborIndex&amp;Tenor,AV700,Trigger)</f>
        <v>44277</v>
      </c>
      <c r="AX700" s="102" t="e">
        <f>_xll.qlIndexFixing($Z$5,AU700,TRUE,Trigger)</f>
        <v>#VALUE!</v>
      </c>
      <c r="AY700" s="102">
        <f>_xll.qlIndexFixing($AZ$1,AU700,TRUE,Trigger)</f>
        <v>1.0900214593091206E-2</v>
      </c>
    </row>
    <row r="701" spans="46:51" ht="11.25" customHeight="1" x14ac:dyDescent="0.25">
      <c r="AT701" s="57" t="s">
        <v>44</v>
      </c>
      <c r="AU701" s="56">
        <f>_xll.qlInterestRateIndexFixingDate(IborIndex&amp;Tenor,AV701,Trigger)</f>
        <v>44189</v>
      </c>
      <c r="AV701" s="56">
        <f>_xll.qlCalendarAdvance(Calendar,AV700,AT701,"f",,Trigger)</f>
        <v>44194</v>
      </c>
      <c r="AW701" s="56">
        <f>_xll.qlInterestRateIndexMaturity(IborIndex&amp;Tenor,AV701,Trigger)</f>
        <v>44284</v>
      </c>
      <c r="AX701" s="102" t="e">
        <f>_xll.qlIndexFixing($Z$5,AU701,TRUE,Trigger)</f>
        <v>#VALUE!</v>
      </c>
      <c r="AY701" s="102">
        <f>_xll.qlIndexFixing($AZ$1,AU701,TRUE,Trigger)</f>
        <v>1.0948702306300184E-2</v>
      </c>
    </row>
    <row r="702" spans="46:51" ht="11.25" customHeight="1" x14ac:dyDescent="0.25">
      <c r="AT702" s="57" t="s">
        <v>44</v>
      </c>
      <c r="AU702" s="56">
        <f>_xll.qlInterestRateIndexFixingDate(IborIndex&amp;Tenor,AV702,Trigger)</f>
        <v>44196</v>
      </c>
      <c r="AV702" s="56">
        <f>_xll.qlCalendarAdvance(Calendar,AV701,AT702,"f",,Trigger)</f>
        <v>44201</v>
      </c>
      <c r="AW702" s="56">
        <f>_xll.qlInterestRateIndexMaturity(IborIndex&amp;Tenor,AV702,Trigger)</f>
        <v>44292</v>
      </c>
      <c r="AX702" s="102" t="e">
        <f>_xll.qlIndexFixing($Z$5,AU702,TRUE,Trigger)</f>
        <v>#VALUE!</v>
      </c>
      <c r="AY702" s="102">
        <f>_xll.qlIndexFixing($AZ$1,AU702,TRUE,Trigger)</f>
        <v>1.1000774531289248E-2</v>
      </c>
    </row>
    <row r="703" spans="46:51" ht="11.25" customHeight="1" x14ac:dyDescent="0.25">
      <c r="AT703" s="57" t="s">
        <v>44</v>
      </c>
      <c r="AU703" s="56">
        <f>_xll.qlInterestRateIndexFixingDate(IborIndex&amp;Tenor,AV703,Trigger)</f>
        <v>44204</v>
      </c>
      <c r="AV703" s="56">
        <f>_xll.qlCalendarAdvance(Calendar,AV702,AT703,"f",,Trigger)</f>
        <v>44208</v>
      </c>
      <c r="AW703" s="56">
        <f>_xll.qlInterestRateIndexMaturity(IborIndex&amp;Tenor,AV703,Trigger)</f>
        <v>44298</v>
      </c>
      <c r="AX703" s="102" t="e">
        <f>_xll.qlIndexFixing($Z$5,AU703,TRUE,Trigger)</f>
        <v>#VALUE!</v>
      </c>
      <c r="AY703" s="102">
        <f>_xll.qlIndexFixing($AZ$1,AU703,TRUE,Trigger)</f>
        <v>1.1045566358291126E-2</v>
      </c>
    </row>
    <row r="704" spans="46:51" ht="11.25" customHeight="1" x14ac:dyDescent="0.25">
      <c r="AT704" s="57" t="s">
        <v>44</v>
      </c>
      <c r="AU704" s="56">
        <f>_xll.qlInterestRateIndexFixingDate(IborIndex&amp;Tenor,AV704,Trigger)</f>
        <v>44211</v>
      </c>
      <c r="AV704" s="56">
        <f>_xll.qlCalendarAdvance(Calendar,AV703,AT704,"f",,Trigger)</f>
        <v>44215</v>
      </c>
      <c r="AW704" s="56">
        <f>_xll.qlInterestRateIndexMaturity(IborIndex&amp;Tenor,AV704,Trigger)</f>
        <v>44305</v>
      </c>
      <c r="AX704" s="102" t="e">
        <f>_xll.qlIndexFixing($Z$5,AU704,TRUE,Trigger)</f>
        <v>#VALUE!</v>
      </c>
      <c r="AY704" s="102">
        <f>_xll.qlIndexFixing($AZ$1,AU704,TRUE,Trigger)</f>
        <v>1.1093941106021354E-2</v>
      </c>
    </row>
    <row r="705" spans="46:51" ht="11.25" customHeight="1" x14ac:dyDescent="0.25">
      <c r="AT705" s="57" t="s">
        <v>44</v>
      </c>
      <c r="AU705" s="56">
        <f>_xll.qlInterestRateIndexFixingDate(IborIndex&amp;Tenor,AV705,Trigger)</f>
        <v>44218</v>
      </c>
      <c r="AV705" s="56">
        <f>_xll.qlCalendarAdvance(Calendar,AV704,AT705,"f",,Trigger)</f>
        <v>44222</v>
      </c>
      <c r="AW705" s="56">
        <f>_xll.qlInterestRateIndexMaturity(IborIndex&amp;Tenor,AV705,Trigger)</f>
        <v>44312</v>
      </c>
      <c r="AX705" s="102" t="e">
        <f>_xll.qlIndexFixing($Z$5,AU705,TRUE,Trigger)</f>
        <v>#VALUE!</v>
      </c>
      <c r="AY705" s="102">
        <f>_xll.qlIndexFixing($AZ$1,AU705,TRUE,Trigger)</f>
        <v>1.1142276607476909E-2</v>
      </c>
    </row>
    <row r="706" spans="46:51" ht="11.25" customHeight="1" x14ac:dyDescent="0.25">
      <c r="AT706" s="57" t="s">
        <v>44</v>
      </c>
      <c r="AU706" s="56">
        <f>_xll.qlInterestRateIndexFixingDate(IborIndex&amp;Tenor,AV706,Trigger)</f>
        <v>44225</v>
      </c>
      <c r="AV706" s="56">
        <f>_xll.qlCalendarAdvance(Calendar,AV705,AT706,"f",,Trigger)</f>
        <v>44229</v>
      </c>
      <c r="AW706" s="56">
        <f>_xll.qlInterestRateIndexMaturity(IborIndex&amp;Tenor,AV706,Trigger)</f>
        <v>44319</v>
      </c>
      <c r="AX706" s="102" t="e">
        <f>_xll.qlIndexFixing($Z$5,AU706,TRUE,Trigger)</f>
        <v>#VALUE!</v>
      </c>
      <c r="AY706" s="102">
        <f>_xll.qlIndexFixing($AZ$1,AU706,TRUE,Trigger)</f>
        <v>1.1190572067041771E-2</v>
      </c>
    </row>
    <row r="707" spans="46:51" ht="11.25" customHeight="1" x14ac:dyDescent="0.25">
      <c r="AT707" s="57" t="s">
        <v>44</v>
      </c>
      <c r="AU707" s="56">
        <f>_xll.qlInterestRateIndexFixingDate(IborIndex&amp;Tenor,AV707,Trigger)</f>
        <v>44232</v>
      </c>
      <c r="AV707" s="56">
        <f>_xll.qlCalendarAdvance(Calendar,AV706,AT707,"f",,Trigger)</f>
        <v>44236</v>
      </c>
      <c r="AW707" s="56">
        <f>_xll.qlInterestRateIndexMaturity(IborIndex&amp;Tenor,AV707,Trigger)</f>
        <v>44326</v>
      </c>
      <c r="AX707" s="102" t="e">
        <f>_xll.qlIndexFixing($Z$5,AU707,TRUE,Trigger)</f>
        <v>#VALUE!</v>
      </c>
      <c r="AY707" s="102">
        <f>_xll.qlIndexFixing($AZ$1,AU707,TRUE,Trigger)</f>
        <v>1.1238826689059955E-2</v>
      </c>
    </row>
    <row r="708" spans="46:51" ht="11.25" customHeight="1" x14ac:dyDescent="0.25">
      <c r="AT708" s="57" t="s">
        <v>44</v>
      </c>
      <c r="AU708" s="56">
        <f>_xll.qlInterestRateIndexFixingDate(IborIndex&amp;Tenor,AV708,Trigger)</f>
        <v>44239</v>
      </c>
      <c r="AV708" s="56">
        <f>_xll.qlCalendarAdvance(Calendar,AV707,AT708,"f",,Trigger)</f>
        <v>44243</v>
      </c>
      <c r="AW708" s="56">
        <f>_xll.qlInterestRateIndexMaturity(IborIndex&amp;Tenor,AV708,Trigger)</f>
        <v>44333</v>
      </c>
      <c r="AX708" s="102" t="e">
        <f>_xll.qlIndexFixing($Z$5,AU708,TRUE,Trigger)</f>
        <v>#VALUE!</v>
      </c>
      <c r="AY708" s="102">
        <f>_xll.qlIndexFixing($AZ$1,AU708,TRUE,Trigger)</f>
        <v>1.1287039478116156E-2</v>
      </c>
    </row>
    <row r="709" spans="46:51" ht="11.25" customHeight="1" x14ac:dyDescent="0.25">
      <c r="AT709" s="57" t="s">
        <v>44</v>
      </c>
      <c r="AU709" s="56">
        <f>_xll.qlInterestRateIndexFixingDate(IborIndex&amp;Tenor,AV709,Trigger)</f>
        <v>44246</v>
      </c>
      <c r="AV709" s="56">
        <f>_xll.qlCalendarAdvance(Calendar,AV708,AT709,"f",,Trigger)</f>
        <v>44250</v>
      </c>
      <c r="AW709" s="56">
        <f>_xll.qlInterestRateIndexMaturity(IborIndex&amp;Tenor,AV709,Trigger)</f>
        <v>44340</v>
      </c>
      <c r="AX709" s="102" t="e">
        <f>_xll.qlIndexFixing($Z$5,AU709,TRUE,Trigger)</f>
        <v>#VALUE!</v>
      </c>
      <c r="AY709" s="102">
        <f>_xll.qlIndexFixing($AZ$1,AU709,TRUE,Trigger)</f>
        <v>1.1335202816852963E-2</v>
      </c>
    </row>
    <row r="710" spans="46:51" ht="11.25" customHeight="1" x14ac:dyDescent="0.25">
      <c r="AT710" s="57" t="s">
        <v>44</v>
      </c>
      <c r="AU710" s="56">
        <f>_xll.qlInterestRateIndexFixingDate(IborIndex&amp;Tenor,AV710,Trigger)</f>
        <v>44253</v>
      </c>
      <c r="AV710" s="56">
        <f>_xll.qlCalendarAdvance(Calendar,AV709,AT710,"f",,Trigger)</f>
        <v>44257</v>
      </c>
      <c r="AW710" s="56">
        <f>_xll.qlInterestRateIndexMaturity(IborIndex&amp;Tenor,AV710,Trigger)</f>
        <v>44349</v>
      </c>
      <c r="AX710" s="102" t="e">
        <f>_xll.qlIndexFixing($Z$5,AU710,TRUE,Trigger)</f>
        <v>#VALUE!</v>
      </c>
      <c r="AY710" s="102">
        <f>_xll.qlIndexFixing($AZ$1,AU710,TRUE,Trigger)</f>
        <v>1.1390505537480295E-2</v>
      </c>
    </row>
    <row r="711" spans="46:51" ht="11.25" customHeight="1" x14ac:dyDescent="0.25">
      <c r="AT711" s="57" t="s">
        <v>44</v>
      </c>
      <c r="AU711" s="56">
        <f>_xll.qlInterestRateIndexFixingDate(IborIndex&amp;Tenor,AV711,Trigger)</f>
        <v>44260</v>
      </c>
      <c r="AV711" s="56">
        <f>_xll.qlCalendarAdvance(Calendar,AV710,AT711,"f",,Trigger)</f>
        <v>44264</v>
      </c>
      <c r="AW711" s="56">
        <f>_xll.qlInterestRateIndexMaturity(IborIndex&amp;Tenor,AV711,Trigger)</f>
        <v>44356</v>
      </c>
      <c r="AX711" s="102" t="e">
        <f>_xll.qlIndexFixing($Z$5,AU711,TRUE,Trigger)</f>
        <v>#VALUE!</v>
      </c>
      <c r="AY711" s="102">
        <f>_xll.qlIndexFixing($AZ$1,AU711,TRUE,Trigger)</f>
        <v>1.1438506765838512E-2</v>
      </c>
    </row>
    <row r="712" spans="46:51" ht="11.25" customHeight="1" x14ac:dyDescent="0.25">
      <c r="AT712" s="57" t="s">
        <v>44</v>
      </c>
      <c r="AU712" s="56">
        <f>_xll.qlInterestRateIndexFixingDate(IborIndex&amp;Tenor,AV712,Trigger)</f>
        <v>44267</v>
      </c>
      <c r="AV712" s="56">
        <f>_xll.qlCalendarAdvance(Calendar,AV711,AT712,"f",,Trigger)</f>
        <v>44271</v>
      </c>
      <c r="AW712" s="56">
        <f>_xll.qlInterestRateIndexMaturity(IborIndex&amp;Tenor,AV712,Trigger)</f>
        <v>44363</v>
      </c>
      <c r="AX712" s="102" t="e">
        <f>_xll.qlIndexFixing($Z$5,AU712,TRUE,Trigger)</f>
        <v>#VALUE!</v>
      </c>
      <c r="AY712" s="102">
        <f>_xll.qlIndexFixing($AZ$1,AU712,TRUE,Trigger)</f>
        <v>1.1486406500743087E-2</v>
      </c>
    </row>
    <row r="713" spans="46:51" ht="11.25" customHeight="1" x14ac:dyDescent="0.25">
      <c r="AT713" s="57" t="s">
        <v>44</v>
      </c>
      <c r="AU713" s="56">
        <f>_xll.qlInterestRateIndexFixingDate(IborIndex&amp;Tenor,AV713,Trigger)</f>
        <v>44274</v>
      </c>
      <c r="AV713" s="56">
        <f>_xll.qlCalendarAdvance(Calendar,AV712,AT713,"f",,Trigger)</f>
        <v>44278</v>
      </c>
      <c r="AW713" s="56">
        <f>_xll.qlInterestRateIndexMaturity(IborIndex&amp;Tenor,AV713,Trigger)</f>
        <v>44370</v>
      </c>
      <c r="AX713" s="102" t="e">
        <f>_xll.qlIndexFixing($Z$5,AU713,TRUE,Trigger)</f>
        <v>#VALUE!</v>
      </c>
      <c r="AY713" s="102">
        <f>_xll.qlIndexFixing($AZ$1,AU713,TRUE,Trigger)</f>
        <v>1.1534188269633315E-2</v>
      </c>
    </row>
    <row r="714" spans="46:51" ht="11.25" customHeight="1" x14ac:dyDescent="0.25">
      <c r="AT714" s="57" t="s">
        <v>44</v>
      </c>
      <c r="AU714" s="56">
        <f>_xll.qlInterestRateIndexFixingDate(IborIndex&amp;Tenor,AV714,Trigger)</f>
        <v>44281</v>
      </c>
      <c r="AV714" s="56">
        <f>_xll.qlCalendarAdvance(Calendar,AV713,AT714,"f",,Trigger)</f>
        <v>44285</v>
      </c>
      <c r="AW714" s="56">
        <f>_xll.qlInterestRateIndexMaturity(IborIndex&amp;Tenor,AV714,Trigger)</f>
        <v>44377</v>
      </c>
      <c r="AX714" s="102" t="e">
        <f>_xll.qlIndexFixing($Z$5,AU714,TRUE,Trigger)</f>
        <v>#VALUE!</v>
      </c>
      <c r="AY714" s="102">
        <f>_xll.qlIndexFixing($AZ$1,AU714,TRUE,Trigger)</f>
        <v>1.1581835409156757E-2</v>
      </c>
    </row>
    <row r="715" spans="46:51" ht="11.25" customHeight="1" x14ac:dyDescent="0.25">
      <c r="AT715" s="57" t="s">
        <v>44</v>
      </c>
      <c r="AU715" s="56">
        <f>_xll.qlInterestRateIndexFixingDate(IborIndex&amp;Tenor,AV715,Trigger)</f>
        <v>44286</v>
      </c>
      <c r="AV715" s="56">
        <f>_xll.qlCalendarAdvance(Calendar,AV714,AT715,"f",,Trigger)</f>
        <v>44292</v>
      </c>
      <c r="AW715" s="56">
        <f>_xll.qlInterestRateIndexMaturity(IborIndex&amp;Tenor,AV715,Trigger)</f>
        <v>44383</v>
      </c>
      <c r="AX715" s="102" t="e">
        <f>_xll.qlIndexFixing($Z$5,AU715,TRUE,Trigger)</f>
        <v>#VALUE!</v>
      </c>
      <c r="AY715" s="102">
        <f>_xll.qlIndexFixing($AZ$1,AU715,TRUE,Trigger)</f>
        <v>1.162578355974221E-2</v>
      </c>
    </row>
    <row r="716" spans="46:51" ht="11.25" customHeight="1" x14ac:dyDescent="0.25">
      <c r="AT716" s="57" t="s">
        <v>44</v>
      </c>
      <c r="AU716" s="56">
        <f>_xll.qlInterestRateIndexFixingDate(IborIndex&amp;Tenor,AV716,Trigger)</f>
        <v>44295</v>
      </c>
      <c r="AV716" s="56">
        <f>_xll.qlCalendarAdvance(Calendar,AV715,AT716,"f",,Trigger)</f>
        <v>44299</v>
      </c>
      <c r="AW716" s="56">
        <f>_xll.qlInterestRateIndexMaturity(IborIndex&amp;Tenor,AV716,Trigger)</f>
        <v>44390</v>
      </c>
      <c r="AX716" s="102" t="e">
        <f>_xll.qlIndexFixing($Z$5,AU716,TRUE,Trigger)</f>
        <v>#VALUE!</v>
      </c>
      <c r="AY716" s="102">
        <f>_xll.qlIndexFixing($AZ$1,AU716,TRUE,Trigger)</f>
        <v>1.1673125433749156E-2</v>
      </c>
    </row>
    <row r="717" spans="46:51" ht="11.25" customHeight="1" x14ac:dyDescent="0.25">
      <c r="AT717" s="57" t="s">
        <v>44</v>
      </c>
      <c r="AU717" s="56">
        <f>_xll.qlInterestRateIndexFixingDate(IborIndex&amp;Tenor,AV717,Trigger)</f>
        <v>44302</v>
      </c>
      <c r="AV717" s="56">
        <f>_xll.qlCalendarAdvance(Calendar,AV716,AT717,"f",,Trigger)</f>
        <v>44306</v>
      </c>
      <c r="AW717" s="56">
        <f>_xll.qlInterestRateIndexMaturity(IborIndex&amp;Tenor,AV717,Trigger)</f>
        <v>44397</v>
      </c>
      <c r="AX717" s="102" t="e">
        <f>_xll.qlIndexFixing($Z$5,AU717,TRUE,Trigger)</f>
        <v>#VALUE!</v>
      </c>
      <c r="AY717" s="102">
        <f>_xll.qlIndexFixing($AZ$1,AU717,TRUE,Trigger)</f>
        <v>1.1720282482238574E-2</v>
      </c>
    </row>
    <row r="718" spans="46:51" ht="11.25" customHeight="1" x14ac:dyDescent="0.25">
      <c r="AT718" s="57" t="s">
        <v>44</v>
      </c>
      <c r="AU718" s="56">
        <f>_xll.qlInterestRateIndexFixingDate(IborIndex&amp;Tenor,AV718,Trigger)</f>
        <v>44309</v>
      </c>
      <c r="AV718" s="56">
        <f>_xll.qlCalendarAdvance(Calendar,AV717,AT718,"f",,Trigger)</f>
        <v>44313</v>
      </c>
      <c r="AW718" s="56">
        <f>_xll.qlInterestRateIndexMaturity(IborIndex&amp;Tenor,AV718,Trigger)</f>
        <v>44404</v>
      </c>
      <c r="AX718" s="102" t="e">
        <f>_xll.qlIndexFixing($Z$5,AU718,TRUE,Trigger)</f>
        <v>#VALUE!</v>
      </c>
      <c r="AY718" s="102">
        <f>_xll.qlIndexFixing($AZ$1,AU718,TRUE,Trigger)</f>
        <v>1.176723712408358E-2</v>
      </c>
    </row>
    <row r="719" spans="46:51" ht="11.25" customHeight="1" x14ac:dyDescent="0.25">
      <c r="AT719" s="57" t="s">
        <v>44</v>
      </c>
      <c r="AU719" s="56">
        <f>_xll.qlInterestRateIndexFixingDate(IborIndex&amp;Tenor,AV719,Trigger)</f>
        <v>44316</v>
      </c>
      <c r="AV719" s="56">
        <f>_xll.qlCalendarAdvance(Calendar,AV718,AT719,"f",,Trigger)</f>
        <v>44320</v>
      </c>
      <c r="AW719" s="56">
        <f>_xll.qlInterestRateIndexMaturity(IborIndex&amp;Tenor,AV719,Trigger)</f>
        <v>44412</v>
      </c>
      <c r="AX719" s="102" t="e">
        <f>_xll.qlIndexFixing($Z$5,AU719,TRUE,Trigger)</f>
        <v>#VALUE!</v>
      </c>
      <c r="AY719" s="102">
        <f>_xll.qlIndexFixing($AZ$1,AU719,TRUE,Trigger)</f>
        <v>1.181745509306744E-2</v>
      </c>
    </row>
    <row r="720" spans="46:51" ht="11.25" customHeight="1" x14ac:dyDescent="0.25">
      <c r="AT720" s="57" t="s">
        <v>44</v>
      </c>
      <c r="AU720" s="56">
        <f>_xll.qlInterestRateIndexFixingDate(IborIndex&amp;Tenor,AV720,Trigger)</f>
        <v>44323</v>
      </c>
      <c r="AV720" s="56">
        <f>_xll.qlCalendarAdvance(Calendar,AV719,AT720,"f",,Trigger)</f>
        <v>44327</v>
      </c>
      <c r="AW720" s="56">
        <f>_xll.qlInterestRateIndexMaturity(IborIndex&amp;Tenor,AV720,Trigger)</f>
        <v>44419</v>
      </c>
      <c r="AX720" s="102" t="e">
        <f>_xll.qlIndexFixing($Z$5,AU720,TRUE,Trigger)</f>
        <v>#VALUE!</v>
      </c>
      <c r="AY720" s="102">
        <f>_xll.qlIndexFixing($AZ$1,AU720,TRUE,Trigger)</f>
        <v>1.1863933841171615E-2</v>
      </c>
    </row>
    <row r="721" spans="46:51" ht="11.25" customHeight="1" x14ac:dyDescent="0.25">
      <c r="AT721" s="57" t="s">
        <v>44</v>
      </c>
      <c r="AU721" s="56">
        <f>_xll.qlInterestRateIndexFixingDate(IborIndex&amp;Tenor,AV721,Trigger)</f>
        <v>44330</v>
      </c>
      <c r="AV721" s="56">
        <f>_xll.qlCalendarAdvance(Calendar,AV720,AT721,"f",,Trigger)</f>
        <v>44334</v>
      </c>
      <c r="AW721" s="56">
        <f>_xll.qlInterestRateIndexMaturity(IborIndex&amp;Tenor,AV721,Trigger)</f>
        <v>44426</v>
      </c>
      <c r="AX721" s="102" t="e">
        <f>_xll.qlIndexFixing($Z$5,AU721,TRUE,Trigger)</f>
        <v>#VALUE!</v>
      </c>
      <c r="AY721" s="102">
        <f>_xll.qlIndexFixing($AZ$1,AU721,TRUE,Trigger)</f>
        <v>1.1910156437384786E-2</v>
      </c>
    </row>
    <row r="722" spans="46:51" ht="11.25" customHeight="1" x14ac:dyDescent="0.25">
      <c r="AT722" s="57" t="s">
        <v>44</v>
      </c>
      <c r="AU722" s="56">
        <f>_xll.qlInterestRateIndexFixingDate(IborIndex&amp;Tenor,AV722,Trigger)</f>
        <v>44337</v>
      </c>
      <c r="AV722" s="56">
        <f>_xll.qlCalendarAdvance(Calendar,AV721,AT722,"f",,Trigger)</f>
        <v>44341</v>
      </c>
      <c r="AW722" s="56">
        <f>_xll.qlInterestRateIndexMaturity(IborIndex&amp;Tenor,AV722,Trigger)</f>
        <v>44433</v>
      </c>
      <c r="AX722" s="102" t="e">
        <f>_xll.qlIndexFixing($Z$5,AU722,TRUE,Trigger)</f>
        <v>#VALUE!</v>
      </c>
      <c r="AY722" s="102">
        <f>_xll.qlIndexFixing($AZ$1,AU722,TRUE,Trigger)</f>
        <v>1.1956112970469907E-2</v>
      </c>
    </row>
    <row r="723" spans="46:51" ht="11.25" customHeight="1" x14ac:dyDescent="0.25">
      <c r="AT723" s="57" t="s">
        <v>44</v>
      </c>
      <c r="AU723" s="56">
        <f>_xll.qlInterestRateIndexFixingDate(IborIndex&amp;Tenor,AV723,Trigger)</f>
        <v>44344</v>
      </c>
      <c r="AV723" s="56">
        <f>_xll.qlCalendarAdvance(Calendar,AV722,AT723,"f",,Trigger)</f>
        <v>44348</v>
      </c>
      <c r="AW723" s="56">
        <f>_xll.qlInterestRateIndexMaturity(IborIndex&amp;Tenor,AV723,Trigger)</f>
        <v>44440</v>
      </c>
      <c r="AX723" s="102" t="e">
        <f>_xll.qlIndexFixing($Z$5,AU723,TRUE,Trigger)</f>
        <v>#VALUE!</v>
      </c>
      <c r="AY723" s="102">
        <f>_xll.qlIndexFixing($AZ$1,AU723,TRUE,Trigger)</f>
        <v>1.2001799944406113E-2</v>
      </c>
    </row>
    <row r="724" spans="46:51" ht="11.25" customHeight="1" x14ac:dyDescent="0.25">
      <c r="AT724" s="57" t="s">
        <v>44</v>
      </c>
      <c r="AU724" s="56">
        <f>_xll.qlInterestRateIndexFixingDate(IborIndex&amp;Tenor,AV724,Trigger)</f>
        <v>44351</v>
      </c>
      <c r="AV724" s="56">
        <f>_xll.qlCalendarAdvance(Calendar,AV723,AT724,"f",,Trigger)</f>
        <v>44355</v>
      </c>
      <c r="AW724" s="56">
        <f>_xll.qlInterestRateIndexMaturity(IborIndex&amp;Tenor,AV724,Trigger)</f>
        <v>44447</v>
      </c>
      <c r="AX724" s="102" t="e">
        <f>_xll.qlIndexFixing($Z$5,AU724,TRUE,Trigger)</f>
        <v>#VALUE!</v>
      </c>
      <c r="AY724" s="102">
        <f>_xll.qlIndexFixing($AZ$1,AU724,TRUE,Trigger)</f>
        <v>1.2047214057968892E-2</v>
      </c>
    </row>
    <row r="725" spans="46:51" ht="11.25" customHeight="1" x14ac:dyDescent="0.25">
      <c r="AT725" s="57" t="s">
        <v>44</v>
      </c>
      <c r="AU725" s="56">
        <f>_xll.qlInterestRateIndexFixingDate(IborIndex&amp;Tenor,AV725,Trigger)</f>
        <v>44358</v>
      </c>
      <c r="AV725" s="56">
        <f>_xll.qlCalendarAdvance(Calendar,AV724,AT725,"f",,Trigger)</f>
        <v>44362</v>
      </c>
      <c r="AW725" s="56">
        <f>_xll.qlInterestRateIndexMaturity(IborIndex&amp;Tenor,AV725,Trigger)</f>
        <v>44454</v>
      </c>
      <c r="AX725" s="102" t="e">
        <f>_xll.qlIndexFixing($Z$5,AU725,TRUE,Trigger)</f>
        <v>#VALUE!</v>
      </c>
      <c r="AY725" s="102">
        <f>_xll.qlIndexFixing($AZ$1,AU725,TRUE,Trigger)</f>
        <v>1.2092352009832946E-2</v>
      </c>
    </row>
    <row r="726" spans="46:51" ht="11.25" customHeight="1" x14ac:dyDescent="0.25">
      <c r="AT726" s="57" t="s">
        <v>44</v>
      </c>
      <c r="AU726" s="56">
        <f>_xll.qlInterestRateIndexFixingDate(IborIndex&amp;Tenor,AV726,Trigger)</f>
        <v>44365</v>
      </c>
      <c r="AV726" s="56">
        <f>_xll.qlCalendarAdvance(Calendar,AV725,AT726,"f",,Trigger)</f>
        <v>44369</v>
      </c>
      <c r="AW726" s="56">
        <f>_xll.qlInterestRateIndexMaturity(IborIndex&amp;Tenor,AV726,Trigger)</f>
        <v>44461</v>
      </c>
      <c r="AX726" s="102" t="e">
        <f>_xll.qlIndexFixing($Z$5,AU726,TRUE,Trigger)</f>
        <v>#VALUE!</v>
      </c>
      <c r="AY726" s="102">
        <f>_xll.qlIndexFixing($AZ$1,AU726,TRUE,Trigger)</f>
        <v>1.2137210498581743E-2</v>
      </c>
    </row>
    <row r="727" spans="46:51" ht="11.25" customHeight="1" x14ac:dyDescent="0.25">
      <c r="AT727" s="57" t="s">
        <v>44</v>
      </c>
      <c r="AU727" s="56">
        <f>_xll.qlInterestRateIndexFixingDate(IborIndex&amp;Tenor,AV727,Trigger)</f>
        <v>44372</v>
      </c>
      <c r="AV727" s="56">
        <f>_xll.qlCalendarAdvance(Calendar,AV726,AT727,"f",,Trigger)</f>
        <v>44376</v>
      </c>
      <c r="AW727" s="56">
        <f>_xll.qlInterestRateIndexMaturity(IborIndex&amp;Tenor,AV727,Trigger)</f>
        <v>44468</v>
      </c>
      <c r="AX727" s="102" t="e">
        <f>_xll.qlIndexFixing($Z$5,AU727,TRUE,Trigger)</f>
        <v>#VALUE!</v>
      </c>
      <c r="AY727" s="102">
        <f>_xll.qlIndexFixing($AZ$1,AU727,TRUE,Trigger)</f>
        <v>1.2181786222706648E-2</v>
      </c>
    </row>
    <row r="728" spans="46:51" ht="11.25" customHeight="1" x14ac:dyDescent="0.25">
      <c r="AT728" s="57" t="s">
        <v>44</v>
      </c>
      <c r="AU728" s="56">
        <f>_xll.qlInterestRateIndexFixingDate(IborIndex&amp;Tenor,AV728,Trigger)</f>
        <v>44379</v>
      </c>
      <c r="AV728" s="56">
        <f>_xll.qlCalendarAdvance(Calendar,AV727,AT728,"f",,Trigger)</f>
        <v>44383</v>
      </c>
      <c r="AW728" s="56">
        <f>_xll.qlInterestRateIndexMaturity(IborIndex&amp;Tenor,AV728,Trigger)</f>
        <v>44475</v>
      </c>
      <c r="AX728" s="102" t="e">
        <f>_xll.qlIndexFixing($Z$5,AU728,TRUE,Trigger)</f>
        <v>#VALUE!</v>
      </c>
      <c r="AY728" s="102">
        <f>_xll.qlIndexFixing($AZ$1,AU728,TRUE,Trigger)</f>
        <v>1.2226075880609538E-2</v>
      </c>
    </row>
    <row r="729" spans="46:51" ht="11.25" customHeight="1" x14ac:dyDescent="0.25">
      <c r="AT729" s="57" t="s">
        <v>44</v>
      </c>
      <c r="AU729" s="56">
        <f>_xll.qlInterestRateIndexFixingDate(IborIndex&amp;Tenor,AV729,Trigger)</f>
        <v>44386</v>
      </c>
      <c r="AV729" s="56">
        <f>_xll.qlCalendarAdvance(Calendar,AV728,AT729,"f",,Trigger)</f>
        <v>44390</v>
      </c>
      <c r="AW729" s="56">
        <f>_xll.qlInterestRateIndexMaturity(IborIndex&amp;Tenor,AV729,Trigger)</f>
        <v>44482</v>
      </c>
      <c r="AX729" s="102" t="e">
        <f>_xll.qlIndexFixing($Z$5,AU729,TRUE,Trigger)</f>
        <v>#VALUE!</v>
      </c>
      <c r="AY729" s="102">
        <f>_xll.qlIndexFixing($AZ$1,AU729,TRUE,Trigger)</f>
        <v>1.2270076170609746E-2</v>
      </c>
    </row>
    <row r="730" spans="46:51" ht="11.25" customHeight="1" x14ac:dyDescent="0.25">
      <c r="AT730" s="57" t="s">
        <v>44</v>
      </c>
      <c r="AU730" s="56">
        <f>_xll.qlInterestRateIndexFixingDate(IborIndex&amp;Tenor,AV730,Trigger)</f>
        <v>44393</v>
      </c>
      <c r="AV730" s="56">
        <f>_xll.qlCalendarAdvance(Calendar,AV729,AT730,"f",,Trigger)</f>
        <v>44397</v>
      </c>
      <c r="AW730" s="56">
        <f>_xll.qlInterestRateIndexMaturity(IborIndex&amp;Tenor,AV730,Trigger)</f>
        <v>44489</v>
      </c>
      <c r="AX730" s="102" t="e">
        <f>_xll.qlIndexFixing($Z$5,AU730,TRUE,Trigger)</f>
        <v>#VALUE!</v>
      </c>
      <c r="AY730" s="102">
        <f>_xll.qlIndexFixing($AZ$1,AU730,TRUE,Trigger)</f>
        <v>1.2313783790935373E-2</v>
      </c>
    </row>
    <row r="731" spans="46:51" ht="11.25" customHeight="1" x14ac:dyDescent="0.25">
      <c r="AT731" s="57" t="s">
        <v>44</v>
      </c>
      <c r="AU731" s="56">
        <f>_xll.qlInterestRateIndexFixingDate(IborIndex&amp;Tenor,AV731,Trigger)</f>
        <v>44400</v>
      </c>
      <c r="AV731" s="56">
        <f>_xll.qlCalendarAdvance(Calendar,AV730,AT731,"f",,Trigger)</f>
        <v>44404</v>
      </c>
      <c r="AW731" s="56">
        <f>_xll.qlInterestRateIndexMaturity(IborIndex&amp;Tenor,AV731,Trigger)</f>
        <v>44496</v>
      </c>
      <c r="AX731" s="102" t="e">
        <f>_xll.qlIndexFixing($Z$5,AU731,TRUE,Trigger)</f>
        <v>#VALUE!</v>
      </c>
      <c r="AY731" s="102">
        <f>_xll.qlIndexFixing($AZ$1,AU731,TRUE,Trigger)</f>
        <v>1.2357195439739793E-2</v>
      </c>
    </row>
    <row r="732" spans="46:51" ht="11.25" customHeight="1" x14ac:dyDescent="0.25">
      <c r="AT732" s="57" t="s">
        <v>44</v>
      </c>
      <c r="AU732" s="56">
        <f>_xll.qlInterestRateIndexFixingDate(IborIndex&amp;Tenor,AV732,Trigger)</f>
        <v>44407</v>
      </c>
      <c r="AV732" s="56">
        <f>_xll.qlCalendarAdvance(Calendar,AV731,AT732,"f",,Trigger)</f>
        <v>44411</v>
      </c>
      <c r="AW732" s="56">
        <f>_xll.qlInterestRateIndexMaturity(IborIndex&amp;Tenor,AV732,Trigger)</f>
        <v>44503</v>
      </c>
      <c r="AX732" s="102" t="e">
        <f>_xll.qlIndexFixing($Z$5,AU732,TRUE,Trigger)</f>
        <v>#VALUE!</v>
      </c>
      <c r="AY732" s="102">
        <f>_xll.qlIndexFixing($AZ$1,AU732,TRUE,Trigger)</f>
        <v>1.2400307815092108E-2</v>
      </c>
    </row>
    <row r="733" spans="46:51" ht="11.25" customHeight="1" x14ac:dyDescent="0.25">
      <c r="AT733" s="57" t="s">
        <v>44</v>
      </c>
      <c r="AU733" s="56">
        <f>_xll.qlInterestRateIndexFixingDate(IborIndex&amp;Tenor,AV733,Trigger)</f>
        <v>44414</v>
      </c>
      <c r="AV733" s="56">
        <f>_xll.qlCalendarAdvance(Calendar,AV732,AT733,"f",,Trigger)</f>
        <v>44418</v>
      </c>
      <c r="AW733" s="56">
        <f>_xll.qlInterestRateIndexMaturity(IborIndex&amp;Tenor,AV733,Trigger)</f>
        <v>44510</v>
      </c>
      <c r="AX733" s="102" t="e">
        <f>_xll.qlIndexFixing($Z$5,AU733,TRUE,Trigger)</f>
        <v>#VALUE!</v>
      </c>
      <c r="AY733" s="102">
        <f>_xll.qlIndexFixing($AZ$1,AU733,TRUE,Trigger)</f>
        <v>1.2443117614988427E-2</v>
      </c>
    </row>
    <row r="734" spans="46:51" ht="11.25" customHeight="1" x14ac:dyDescent="0.25">
      <c r="AT734" s="57" t="s">
        <v>44</v>
      </c>
      <c r="AU734" s="56">
        <f>_xll.qlInterestRateIndexFixingDate(IborIndex&amp;Tenor,AV734,Trigger)</f>
        <v>44421</v>
      </c>
      <c r="AV734" s="56">
        <f>_xll.qlCalendarAdvance(Calendar,AV733,AT734,"f",,Trigger)</f>
        <v>44425</v>
      </c>
      <c r="AW734" s="56">
        <f>_xll.qlInterestRateIndexMaturity(IborIndex&amp;Tenor,AV734,Trigger)</f>
        <v>44517</v>
      </c>
      <c r="AX734" s="102" t="e">
        <f>_xll.qlIndexFixing($Z$5,AU734,TRUE,Trigger)</f>
        <v>#VALUE!</v>
      </c>
      <c r="AY734" s="102">
        <f>_xll.qlIndexFixing($AZ$1,AU734,TRUE,Trigger)</f>
        <v>1.2485621537349272E-2</v>
      </c>
    </row>
    <row r="735" spans="46:51" ht="11.25" customHeight="1" x14ac:dyDescent="0.25">
      <c r="AT735" s="57" t="s">
        <v>44</v>
      </c>
      <c r="AU735" s="56">
        <f>_xll.qlInterestRateIndexFixingDate(IborIndex&amp;Tenor,AV735,Trigger)</f>
        <v>44428</v>
      </c>
      <c r="AV735" s="56">
        <f>_xll.qlCalendarAdvance(Calendar,AV734,AT735,"f",,Trigger)</f>
        <v>44432</v>
      </c>
      <c r="AW735" s="56">
        <f>_xll.qlInterestRateIndexMaturity(IborIndex&amp;Tenor,AV735,Trigger)</f>
        <v>44524</v>
      </c>
      <c r="AX735" s="102" t="e">
        <f>_xll.qlIndexFixing($Z$5,AU735,TRUE,Trigger)</f>
        <v>#VALUE!</v>
      </c>
      <c r="AY735" s="102">
        <f>_xll.qlIndexFixing($AZ$1,AU735,TRUE,Trigger)</f>
        <v>1.2527816280022178E-2</v>
      </c>
    </row>
    <row r="736" spans="46:51" ht="11.25" customHeight="1" x14ac:dyDescent="0.25">
      <c r="AT736" s="57" t="s">
        <v>44</v>
      </c>
      <c r="AU736" s="56">
        <f>_xll.qlInterestRateIndexFixingDate(IborIndex&amp;Tenor,AV736,Trigger)</f>
        <v>44435</v>
      </c>
      <c r="AV736" s="56">
        <f>_xll.qlCalendarAdvance(Calendar,AV735,AT736,"f",,Trigger)</f>
        <v>44439</v>
      </c>
      <c r="AW736" s="56">
        <f>_xll.qlInterestRateIndexMaturity(IborIndex&amp;Tenor,AV736,Trigger)</f>
        <v>44530</v>
      </c>
      <c r="AX736" s="102" t="e">
        <f>_xll.qlIndexFixing($Z$5,AU736,TRUE,Trigger)</f>
        <v>#VALUE!</v>
      </c>
      <c r="AY736" s="102">
        <f>_xll.qlIndexFixing($AZ$1,AU736,TRUE,Trigger)</f>
        <v>1.2566547454932752E-2</v>
      </c>
    </row>
    <row r="737" spans="46:51" ht="11.25" customHeight="1" x14ac:dyDescent="0.25">
      <c r="AT737" s="57" t="s">
        <v>44</v>
      </c>
      <c r="AU737" s="56">
        <f>_xll.qlInterestRateIndexFixingDate(IborIndex&amp;Tenor,AV737,Trigger)</f>
        <v>44442</v>
      </c>
      <c r="AV737" s="56">
        <f>_xll.qlCalendarAdvance(Calendar,AV736,AT737,"f",,Trigger)</f>
        <v>44446</v>
      </c>
      <c r="AW737" s="56">
        <f>_xll.qlInterestRateIndexMaturity(IborIndex&amp;Tenor,AV737,Trigger)</f>
        <v>44537</v>
      </c>
      <c r="AX737" s="102" t="e">
        <f>_xll.qlIndexFixing($Z$5,AU737,TRUE,Trigger)</f>
        <v>#VALUE!</v>
      </c>
      <c r="AY737" s="102">
        <f>_xll.qlIndexFixing($AZ$1,AU737,TRUE,Trigger)</f>
        <v>1.2608135658032069E-2</v>
      </c>
    </row>
    <row r="738" spans="46:51" ht="11.25" customHeight="1" x14ac:dyDescent="0.25">
      <c r="AT738" s="57" t="s">
        <v>44</v>
      </c>
      <c r="AU738" s="56">
        <f>_xll.qlInterestRateIndexFixingDate(IborIndex&amp;Tenor,AV738,Trigger)</f>
        <v>44449</v>
      </c>
      <c r="AV738" s="56">
        <f>_xll.qlCalendarAdvance(Calendar,AV737,AT738,"f",,Trigger)</f>
        <v>44453</v>
      </c>
      <c r="AW738" s="56">
        <f>_xll.qlInterestRateIndexMaturity(IborIndex&amp;Tenor,AV738,Trigger)</f>
        <v>44544</v>
      </c>
      <c r="AX738" s="102" t="e">
        <f>_xll.qlIndexFixing($Z$5,AU738,TRUE,Trigger)</f>
        <v>#VALUE!</v>
      </c>
      <c r="AY738" s="102">
        <f>_xll.qlIndexFixing($AZ$1,AU738,TRUE,Trigger)</f>
        <v>1.2649405016874896E-2</v>
      </c>
    </row>
    <row r="739" spans="46:51" ht="11.25" customHeight="1" x14ac:dyDescent="0.25">
      <c r="AT739" s="57" t="s">
        <v>44</v>
      </c>
      <c r="AU739" s="56">
        <f>_xll.qlInterestRateIndexFixingDate(IborIndex&amp;Tenor,AV739,Trigger)</f>
        <v>44456</v>
      </c>
      <c r="AV739" s="56">
        <f>_xll.qlCalendarAdvance(Calendar,AV738,AT739,"f",,Trigger)</f>
        <v>44460</v>
      </c>
      <c r="AW739" s="56">
        <f>_xll.qlInterestRateIndexMaturity(IborIndex&amp;Tenor,AV739,Trigger)</f>
        <v>44551</v>
      </c>
      <c r="AX739" s="102" t="e">
        <f>_xll.qlIndexFixing($Z$5,AU739,TRUE,Trigger)</f>
        <v>#VALUE!</v>
      </c>
      <c r="AY739" s="102">
        <f>_xll.qlIndexFixing($AZ$1,AU739,TRUE,Trigger)</f>
        <v>1.2690352229279845E-2</v>
      </c>
    </row>
    <row r="740" spans="46:51" ht="11.25" customHeight="1" x14ac:dyDescent="0.25">
      <c r="AT740" s="57" t="s">
        <v>44</v>
      </c>
      <c r="AU740" s="56">
        <f>_xll.qlInterestRateIndexFixingDate(IborIndex&amp;Tenor,AV740,Trigger)</f>
        <v>44463</v>
      </c>
      <c r="AV740" s="56">
        <f>_xll.qlCalendarAdvance(Calendar,AV739,AT740,"f",,Trigger)</f>
        <v>44467</v>
      </c>
      <c r="AW740" s="56">
        <f>_xll.qlInterestRateIndexMaturity(IborIndex&amp;Tenor,AV740,Trigger)</f>
        <v>44558</v>
      </c>
      <c r="AX740" s="102" t="e">
        <f>_xll.qlIndexFixing($Z$5,AU740,TRUE,Trigger)</f>
        <v>#VALUE!</v>
      </c>
      <c r="AY740" s="102">
        <f>_xll.qlIndexFixing($AZ$1,AU740,TRUE,Trigger)</f>
        <v>1.2730973993006678E-2</v>
      </c>
    </row>
    <row r="741" spans="46:51" ht="11.25" customHeight="1" x14ac:dyDescent="0.25">
      <c r="AT741" s="57" t="s">
        <v>44</v>
      </c>
      <c r="AU741" s="56">
        <f>_xll.qlInterestRateIndexFixingDate(IborIndex&amp;Tenor,AV741,Trigger)</f>
        <v>44470</v>
      </c>
      <c r="AV741" s="56">
        <f>_xll.qlCalendarAdvance(Calendar,AV740,AT741,"f",,Trigger)</f>
        <v>44474</v>
      </c>
      <c r="AW741" s="56">
        <f>_xll.qlInterestRateIndexMaturity(IborIndex&amp;Tenor,AV741,Trigger)</f>
        <v>44566</v>
      </c>
      <c r="AX741" s="102" t="e">
        <f>_xll.qlIndexFixing($Z$5,AU741,TRUE,Trigger)</f>
        <v>#VALUE!</v>
      </c>
      <c r="AY741" s="102">
        <f>_xll.qlIndexFixing($AZ$1,AU741,TRUE,Trigger)</f>
        <v>1.2774307033806723E-2</v>
      </c>
    </row>
    <row r="742" spans="46:51" ht="11.25" customHeight="1" x14ac:dyDescent="0.25">
      <c r="AT742" s="57" t="s">
        <v>44</v>
      </c>
      <c r="AU742" s="56">
        <f>_xll.qlInterestRateIndexFixingDate(IborIndex&amp;Tenor,AV742,Trigger)</f>
        <v>44477</v>
      </c>
      <c r="AV742" s="56">
        <f>_xll.qlCalendarAdvance(Calendar,AV741,AT742,"f",,Trigger)</f>
        <v>44481</v>
      </c>
      <c r="AW742" s="56">
        <f>_xll.qlInterestRateIndexMaturity(IborIndex&amp;Tenor,AV742,Trigger)</f>
        <v>44573</v>
      </c>
      <c r="AX742" s="102" t="e">
        <f>_xll.qlIndexFixing($Z$5,AU742,TRUE,Trigger)</f>
        <v>#VALUE!</v>
      </c>
      <c r="AY742" s="102">
        <f>_xll.qlIndexFixing($AZ$1,AU742,TRUE,Trigger)</f>
        <v>1.2814245052974172E-2</v>
      </c>
    </row>
    <row r="743" spans="46:51" ht="11.25" customHeight="1" x14ac:dyDescent="0.25">
      <c r="AT743" s="57" t="s">
        <v>44</v>
      </c>
      <c r="AU743" s="56">
        <f>_xll.qlInterestRateIndexFixingDate(IborIndex&amp;Tenor,AV743,Trigger)</f>
        <v>44484</v>
      </c>
      <c r="AV743" s="56">
        <f>_xll.qlCalendarAdvance(Calendar,AV742,AT743,"f",,Trigger)</f>
        <v>44488</v>
      </c>
      <c r="AW743" s="56">
        <f>_xll.qlInterestRateIndexMaturity(IborIndex&amp;Tenor,AV743,Trigger)</f>
        <v>44580</v>
      </c>
      <c r="AX743" s="102" t="e">
        <f>_xll.qlIndexFixing($Z$5,AU743,TRUE,Trigger)</f>
        <v>#VALUE!</v>
      </c>
      <c r="AY743" s="102">
        <f>_xll.qlIndexFixing($AZ$1,AU743,TRUE,Trigger)</f>
        <v>1.285384747298446E-2</v>
      </c>
    </row>
    <row r="744" spans="46:51" ht="11.25" customHeight="1" x14ac:dyDescent="0.25">
      <c r="AT744" s="57" t="s">
        <v>44</v>
      </c>
      <c r="AU744" s="56">
        <f>_xll.qlInterestRateIndexFixingDate(IborIndex&amp;Tenor,AV744,Trigger)</f>
        <v>44491</v>
      </c>
      <c r="AV744" s="56">
        <f>_xll.qlCalendarAdvance(Calendar,AV743,AT744,"f",,Trigger)</f>
        <v>44495</v>
      </c>
      <c r="AW744" s="56">
        <f>_xll.qlInterestRateIndexMaturity(IborIndex&amp;Tenor,AV744,Trigger)</f>
        <v>44587</v>
      </c>
      <c r="AX744" s="102" t="e">
        <f>_xll.qlIndexFixing($Z$5,AU744,TRUE,Trigger)</f>
        <v>#VALUE!</v>
      </c>
      <c r="AY744" s="102">
        <f>_xll.qlIndexFixing($AZ$1,AU744,TRUE,Trigger)</f>
        <v>1.2893110991161196E-2</v>
      </c>
    </row>
    <row r="745" spans="46:51" ht="11.25" customHeight="1" x14ac:dyDescent="0.25">
      <c r="AT745" s="57" t="s">
        <v>44</v>
      </c>
      <c r="AU745" s="56">
        <f>_xll.qlInterestRateIndexFixingDate(IborIndex&amp;Tenor,AV745,Trigger)</f>
        <v>44498</v>
      </c>
      <c r="AV745" s="56">
        <f>_xll.qlCalendarAdvance(Calendar,AV744,AT745,"f",,Trigger)</f>
        <v>44502</v>
      </c>
      <c r="AW745" s="56">
        <f>_xll.qlInterestRateIndexMaturity(IborIndex&amp;Tenor,AV745,Trigger)</f>
        <v>44594</v>
      </c>
      <c r="AX745" s="102" t="e">
        <f>_xll.qlIndexFixing($Z$5,AU745,TRUE,Trigger)</f>
        <v>#VALUE!</v>
      </c>
      <c r="AY745" s="102">
        <f>_xll.qlIndexFixing($AZ$1,AU745,TRUE,Trigger)</f>
        <v>1.2932032304783672E-2</v>
      </c>
    </row>
    <row r="746" spans="46:51" ht="11.25" customHeight="1" x14ac:dyDescent="0.25">
      <c r="AT746" s="57" t="s">
        <v>44</v>
      </c>
      <c r="AU746" s="56">
        <f>_xll.qlInterestRateIndexFixingDate(IborIndex&amp;Tenor,AV746,Trigger)</f>
        <v>44505</v>
      </c>
      <c r="AV746" s="56">
        <f>_xll.qlCalendarAdvance(Calendar,AV745,AT746,"f",,Trigger)</f>
        <v>44509</v>
      </c>
      <c r="AW746" s="56">
        <f>_xll.qlInterestRateIndexMaturity(IborIndex&amp;Tenor,AV746,Trigger)</f>
        <v>44601</v>
      </c>
      <c r="AX746" s="102" t="e">
        <f>_xll.qlIndexFixing($Z$5,AU746,TRUE,Trigger)</f>
        <v>#VALUE!</v>
      </c>
      <c r="AY746" s="102">
        <f>_xll.qlIndexFixing($AZ$1,AU746,TRUE,Trigger)</f>
        <v>1.2970608111090347E-2</v>
      </c>
    </row>
    <row r="747" spans="46:51" ht="11.25" customHeight="1" x14ac:dyDescent="0.25">
      <c r="AT747" s="57" t="s">
        <v>44</v>
      </c>
      <c r="AU747" s="56">
        <f>_xll.qlInterestRateIndexFixingDate(IborIndex&amp;Tenor,AV747,Trigger)</f>
        <v>44512</v>
      </c>
      <c r="AV747" s="56">
        <f>_xll.qlCalendarAdvance(Calendar,AV746,AT747,"f",,Trigger)</f>
        <v>44516</v>
      </c>
      <c r="AW747" s="56">
        <f>_xll.qlInterestRateIndexMaturity(IborIndex&amp;Tenor,AV747,Trigger)</f>
        <v>44608</v>
      </c>
      <c r="AX747" s="102" t="e">
        <f>_xll.qlIndexFixing($Z$5,AU747,TRUE,Trigger)</f>
        <v>#VALUE!</v>
      </c>
      <c r="AY747" s="102">
        <f>_xll.qlIndexFixing($AZ$1,AU747,TRUE,Trigger)</f>
        <v>1.300883510728058E-2</v>
      </c>
    </row>
    <row r="748" spans="46:51" ht="11.25" customHeight="1" x14ac:dyDescent="0.25">
      <c r="AT748" s="57" t="s">
        <v>44</v>
      </c>
      <c r="AU748" s="56">
        <f>_xll.qlInterestRateIndexFixingDate(IborIndex&amp;Tenor,AV748,Trigger)</f>
        <v>44519</v>
      </c>
      <c r="AV748" s="56">
        <f>_xll.qlCalendarAdvance(Calendar,AV747,AT748,"f",,Trigger)</f>
        <v>44523</v>
      </c>
      <c r="AW748" s="56">
        <f>_xll.qlInterestRateIndexMaturity(IborIndex&amp;Tenor,AV748,Trigger)</f>
        <v>44615</v>
      </c>
      <c r="AX748" s="102" t="e">
        <f>_xll.qlIndexFixing($Z$5,AU748,TRUE,Trigger)</f>
        <v>#VALUE!</v>
      </c>
      <c r="AY748" s="102">
        <f>_xll.qlIndexFixing($AZ$1,AU748,TRUE,Trigger)</f>
        <v>1.3046709990516367E-2</v>
      </c>
    </row>
    <row r="749" spans="46:51" ht="11.25" customHeight="1" x14ac:dyDescent="0.25">
      <c r="AT749" s="57" t="s">
        <v>44</v>
      </c>
      <c r="AU749" s="56">
        <f>_xll.qlInterestRateIndexFixingDate(IborIndex&amp;Tenor,AV749,Trigger)</f>
        <v>44526</v>
      </c>
      <c r="AV749" s="56">
        <f>_xll.qlCalendarAdvance(Calendar,AV748,AT749,"f",,Trigger)</f>
        <v>44530</v>
      </c>
      <c r="AW749" s="56">
        <f>_xll.qlInterestRateIndexMaturity(IborIndex&amp;Tenor,AV749,Trigger)</f>
        <v>44620</v>
      </c>
      <c r="AX749" s="102" t="e">
        <f>_xll.qlIndexFixing($Z$5,AU749,TRUE,Trigger)</f>
        <v>#VALUE!</v>
      </c>
      <c r="AY749" s="102">
        <f>_xll.qlIndexFixing($AZ$1,AU749,TRUE,Trigger)</f>
        <v>1.3078527788000116E-2</v>
      </c>
    </row>
    <row r="750" spans="46:51" ht="11.25" customHeight="1" x14ac:dyDescent="0.25">
      <c r="AT750" s="57" t="s">
        <v>44</v>
      </c>
      <c r="AU750" s="56">
        <f>_xll.qlInterestRateIndexFixingDate(IborIndex&amp;Tenor,AV750,Trigger)</f>
        <v>44533</v>
      </c>
      <c r="AV750" s="56">
        <f>_xll.qlCalendarAdvance(Calendar,AV749,AT750,"f",,Trigger)</f>
        <v>44537</v>
      </c>
      <c r="AW750" s="56">
        <f>_xll.qlInterestRateIndexMaturity(IborIndex&amp;Tenor,AV750,Trigger)</f>
        <v>44627</v>
      </c>
      <c r="AX750" s="102" t="e">
        <f>_xll.qlIndexFixing($Z$5,AU750,TRUE,Trigger)</f>
        <v>#VALUE!</v>
      </c>
      <c r="AY750" s="102">
        <f>_xll.qlIndexFixing($AZ$1,AU750,TRUE,Trigger)</f>
        <v>1.3115738301481272E-2</v>
      </c>
    </row>
    <row r="751" spans="46:51" ht="11.25" customHeight="1" x14ac:dyDescent="0.25">
      <c r="AT751" s="57" t="s">
        <v>44</v>
      </c>
      <c r="AU751" s="56">
        <f>_xll.qlInterestRateIndexFixingDate(IborIndex&amp;Tenor,AV751,Trigger)</f>
        <v>44540</v>
      </c>
      <c r="AV751" s="56">
        <f>_xll.qlCalendarAdvance(Calendar,AV750,AT751,"f",,Trigger)</f>
        <v>44544</v>
      </c>
      <c r="AW751" s="56">
        <f>_xll.qlInterestRateIndexMaturity(IborIndex&amp;Tenor,AV751,Trigger)</f>
        <v>44634</v>
      </c>
      <c r="AX751" s="102" t="e">
        <f>_xll.qlIndexFixing($Z$5,AU751,TRUE,Trigger)</f>
        <v>#VALUE!</v>
      </c>
      <c r="AY751" s="102">
        <f>_xll.qlIndexFixing($AZ$1,AU751,TRUE,Trigger)</f>
        <v>1.3152587283878248E-2</v>
      </c>
    </row>
    <row r="752" spans="46:51" ht="11.25" customHeight="1" x14ac:dyDescent="0.25">
      <c r="AT752" s="57" t="s">
        <v>44</v>
      </c>
      <c r="AU752" s="56">
        <f>_xll.qlInterestRateIndexFixingDate(IborIndex&amp;Tenor,AV752,Trigger)</f>
        <v>44547</v>
      </c>
      <c r="AV752" s="56">
        <f>_xll.qlCalendarAdvance(Calendar,AV751,AT752,"f",,Trigger)</f>
        <v>44551</v>
      </c>
      <c r="AW752" s="56">
        <f>_xll.qlInterestRateIndexMaturity(IborIndex&amp;Tenor,AV752,Trigger)</f>
        <v>44641</v>
      </c>
      <c r="AX752" s="102" t="e">
        <f>_xll.qlIndexFixing($Z$5,AU752,TRUE,Trigger)</f>
        <v>#VALUE!</v>
      </c>
      <c r="AY752" s="102">
        <f>_xll.qlIndexFixing($AZ$1,AU752,TRUE,Trigger)</f>
        <v>1.3189071432705646E-2</v>
      </c>
    </row>
    <row r="753" spans="46:51" ht="11.25" customHeight="1" x14ac:dyDescent="0.25">
      <c r="AT753" s="57" t="s">
        <v>44</v>
      </c>
      <c r="AU753" s="56">
        <f>_xll.qlInterestRateIndexFixingDate(IborIndex&amp;Tenor,AV753,Trigger)</f>
        <v>44554</v>
      </c>
      <c r="AV753" s="56">
        <f>_xll.qlCalendarAdvance(Calendar,AV752,AT753,"f",,Trigger)</f>
        <v>44558</v>
      </c>
      <c r="AW753" s="56">
        <f>_xll.qlInterestRateIndexMaturity(IborIndex&amp;Tenor,AV753,Trigger)</f>
        <v>44648</v>
      </c>
      <c r="AX753" s="102" t="e">
        <f>_xll.qlIndexFixing($Z$5,AU753,TRUE,Trigger)</f>
        <v>#VALUE!</v>
      </c>
      <c r="AY753" s="102">
        <f>_xll.qlIndexFixing($AZ$1,AU753,TRUE,Trigger)</f>
        <v>1.3225187445457642E-2</v>
      </c>
    </row>
    <row r="754" spans="46:51" ht="11.25" customHeight="1" x14ac:dyDescent="0.25">
      <c r="AT754" s="57" t="s">
        <v>44</v>
      </c>
      <c r="AU754" s="56">
        <f>_xll.qlInterestRateIndexFixingDate(IborIndex&amp;Tenor,AV754,Trigger)</f>
        <v>44561</v>
      </c>
      <c r="AV754" s="56">
        <f>_xll.qlCalendarAdvance(Calendar,AV753,AT754,"f",,Trigger)</f>
        <v>44565</v>
      </c>
      <c r="AW754" s="56">
        <f>_xll.qlInterestRateIndexMaturity(IborIndex&amp;Tenor,AV754,Trigger)</f>
        <v>44655</v>
      </c>
      <c r="AX754" s="102" t="e">
        <f>_xll.qlIndexFixing($Z$5,AU754,TRUE,Trigger)</f>
        <v>#VALUE!</v>
      </c>
      <c r="AY754" s="102">
        <f>_xll.qlIndexFixing($AZ$1,AU754,TRUE,Trigger)</f>
        <v>1.3260932019613314E-2</v>
      </c>
    </row>
    <row r="755" spans="46:51" ht="11.25" customHeight="1" x14ac:dyDescent="0.25">
      <c r="AT755" s="57" t="s">
        <v>44</v>
      </c>
      <c r="AU755" s="56">
        <f>_xll.qlInterestRateIndexFixingDate(IborIndex&amp;Tenor,AV755,Trigger)</f>
        <v>44568</v>
      </c>
      <c r="AV755" s="56">
        <f>_xll.qlCalendarAdvance(Calendar,AV754,AT755,"f",,Trigger)</f>
        <v>44572</v>
      </c>
      <c r="AW755" s="56">
        <f>_xll.qlInterestRateIndexMaturity(IborIndex&amp;Tenor,AV755,Trigger)</f>
        <v>44662</v>
      </c>
      <c r="AX755" s="102" t="e">
        <f>_xll.qlIndexFixing($Z$5,AU755,TRUE,Trigger)</f>
        <v>#VALUE!</v>
      </c>
      <c r="AY755" s="102">
        <f>_xll.qlIndexFixing($AZ$1,AU755,TRUE,Trigger)</f>
        <v>1.3296301852632197E-2</v>
      </c>
    </row>
    <row r="756" spans="46:51" ht="11.25" customHeight="1" x14ac:dyDescent="0.25">
      <c r="AT756" s="57" t="s">
        <v>44</v>
      </c>
      <c r="AU756" s="56">
        <f>_xll.qlInterestRateIndexFixingDate(IborIndex&amp;Tenor,AV756,Trigger)</f>
        <v>44575</v>
      </c>
      <c r="AV756" s="56">
        <f>_xll.qlCalendarAdvance(Calendar,AV755,AT756,"f",,Trigger)</f>
        <v>44579</v>
      </c>
      <c r="AW756" s="56">
        <f>_xll.qlInterestRateIndexMaturity(IborIndex&amp;Tenor,AV756,Trigger)</f>
        <v>44670</v>
      </c>
      <c r="AX756" s="102" t="e">
        <f>_xll.qlIndexFixing($Z$5,AU756,TRUE,Trigger)</f>
        <v>#VALUE!</v>
      </c>
      <c r="AY756" s="102">
        <f>_xll.qlIndexFixing($AZ$1,AU756,TRUE,Trigger)</f>
        <v>1.3333966383013211E-2</v>
      </c>
    </row>
    <row r="757" spans="46:51" ht="11.25" customHeight="1" x14ac:dyDescent="0.25">
      <c r="AT757" s="57" t="s">
        <v>44</v>
      </c>
      <c r="AU757" s="56">
        <f>_xll.qlInterestRateIndexFixingDate(IborIndex&amp;Tenor,AV757,Trigger)</f>
        <v>44582</v>
      </c>
      <c r="AV757" s="56">
        <f>_xll.qlCalendarAdvance(Calendar,AV756,AT757,"f",,Trigger)</f>
        <v>44586</v>
      </c>
      <c r="AW757" s="56">
        <f>_xll.qlInterestRateIndexMaturity(IborIndex&amp;Tenor,AV757,Trigger)</f>
        <v>44676</v>
      </c>
      <c r="AX757" s="102" t="e">
        <f>_xll.qlIndexFixing($Z$5,AU757,TRUE,Trigger)</f>
        <v>#VALUE!</v>
      </c>
      <c r="AY757" s="102">
        <f>_xll.qlIndexFixing($AZ$1,AU757,TRUE,Trigger)</f>
        <v>1.336590408505689E-2</v>
      </c>
    </row>
    <row r="758" spans="46:51" ht="11.25" customHeight="1" x14ac:dyDescent="0.25">
      <c r="AT758" s="57" t="s">
        <v>44</v>
      </c>
      <c r="AU758" s="56">
        <f>_xll.qlInterestRateIndexFixingDate(IborIndex&amp;Tenor,AV758,Trigger)</f>
        <v>44589</v>
      </c>
      <c r="AV758" s="56">
        <f>_xll.qlCalendarAdvance(Calendar,AV757,AT758,"f",,Trigger)</f>
        <v>44593</v>
      </c>
      <c r="AW758" s="56">
        <f>_xll.qlInterestRateIndexMaturity(IborIndex&amp;Tenor,AV758,Trigger)</f>
        <v>44683</v>
      </c>
      <c r="AX758" s="102" t="e">
        <f>_xll.qlIndexFixing($Z$5,AU758,TRUE,Trigger)</f>
        <v>#VALUE!</v>
      </c>
      <c r="AY758" s="102">
        <f>_xll.qlIndexFixing($AZ$1,AU758,TRUE,Trigger)</f>
        <v>1.3400129879340028E-2</v>
      </c>
    </row>
    <row r="759" spans="46:51" ht="11.25" customHeight="1" x14ac:dyDescent="0.25">
      <c r="AT759" s="57" t="s">
        <v>44</v>
      </c>
      <c r="AU759" s="56">
        <f>_xll.qlInterestRateIndexFixingDate(IborIndex&amp;Tenor,AV759,Trigger)</f>
        <v>44596</v>
      </c>
      <c r="AV759" s="56">
        <f>_xll.qlCalendarAdvance(Calendar,AV758,AT759,"f",,Trigger)</f>
        <v>44600</v>
      </c>
      <c r="AW759" s="56">
        <f>_xll.qlInterestRateIndexMaturity(IborIndex&amp;Tenor,AV759,Trigger)</f>
        <v>44690</v>
      </c>
      <c r="AX759" s="102" t="e">
        <f>_xll.qlIndexFixing($Z$5,AU759,TRUE,Trigger)</f>
        <v>#VALUE!</v>
      </c>
      <c r="AY759" s="102">
        <f>_xll.qlIndexFixing($AZ$1,AU759,TRUE,Trigger)</f>
        <v>1.3433967722249918E-2</v>
      </c>
    </row>
    <row r="760" spans="46:51" ht="11.25" customHeight="1" x14ac:dyDescent="0.25">
      <c r="AT760" s="57" t="s">
        <v>44</v>
      </c>
      <c r="AU760" s="56">
        <f>_xll.qlInterestRateIndexFixingDate(IborIndex&amp;Tenor,AV760,Trigger)</f>
        <v>44603</v>
      </c>
      <c r="AV760" s="56">
        <f>_xll.qlCalendarAdvance(Calendar,AV759,AT760,"f",,Trigger)</f>
        <v>44607</v>
      </c>
      <c r="AW760" s="56">
        <f>_xll.qlInterestRateIndexMaturity(IborIndex&amp;Tenor,AV760,Trigger)</f>
        <v>44697</v>
      </c>
      <c r="AX760" s="102" t="e">
        <f>_xll.qlIndexFixing($Z$5,AU760,TRUE,Trigger)</f>
        <v>#VALUE!</v>
      </c>
      <c r="AY760" s="102">
        <f>_xll.qlIndexFixing($AZ$1,AU760,TRUE,Trigger)</f>
        <v>1.3467414311221226E-2</v>
      </c>
    </row>
    <row r="761" spans="46:51" ht="11.25" customHeight="1" x14ac:dyDescent="0.25">
      <c r="AT761" s="57" t="s">
        <v>44</v>
      </c>
      <c r="AU761" s="56">
        <f>_xll.qlInterestRateIndexFixingDate(IborIndex&amp;Tenor,AV761,Trigger)</f>
        <v>44610</v>
      </c>
      <c r="AV761" s="56">
        <f>_xll.qlCalendarAdvance(Calendar,AV760,AT761,"f",,Trigger)</f>
        <v>44614</v>
      </c>
      <c r="AW761" s="56">
        <f>_xll.qlInterestRateIndexMaturity(IborIndex&amp;Tenor,AV761,Trigger)</f>
        <v>44704</v>
      </c>
      <c r="AX761" s="102" t="e">
        <f>_xll.qlIndexFixing($Z$5,AU761,TRUE,Trigger)</f>
        <v>#VALUE!</v>
      </c>
      <c r="AY761" s="102">
        <f>_xll.qlIndexFixing($AZ$1,AU761,TRUE,Trigger)</f>
        <v>1.3500470170113132E-2</v>
      </c>
    </row>
    <row r="762" spans="46:51" ht="11.25" customHeight="1" x14ac:dyDescent="0.25">
      <c r="AT762" s="57" t="s">
        <v>44</v>
      </c>
      <c r="AU762" s="56">
        <f>_xll.qlInterestRateIndexFixingDate(IborIndex&amp;Tenor,AV762,Trigger)</f>
        <v>44617</v>
      </c>
      <c r="AV762" s="56">
        <f>_xll.qlCalendarAdvance(Calendar,AV761,AT762,"f",,Trigger)</f>
        <v>44621</v>
      </c>
      <c r="AW762" s="56">
        <f>_xll.qlInterestRateIndexMaturity(IborIndex&amp;Tenor,AV762,Trigger)</f>
        <v>44713</v>
      </c>
      <c r="AX762" s="102" t="e">
        <f>_xll.qlIndexFixing($Z$5,AU762,TRUE,Trigger)</f>
        <v>#VALUE!</v>
      </c>
      <c r="AY762" s="102">
        <f>_xll.qlIndexFixing($AZ$1,AU762,TRUE,Trigger)</f>
        <v>1.353818170874669E-2</v>
      </c>
    </row>
    <row r="763" spans="46:51" ht="11.25" customHeight="1" x14ac:dyDescent="0.25">
      <c r="AT763" s="57" t="s">
        <v>44</v>
      </c>
      <c r="AU763" s="56">
        <f>_xll.qlInterestRateIndexFixingDate(IborIndex&amp;Tenor,AV763,Trigger)</f>
        <v>44624</v>
      </c>
      <c r="AV763" s="56">
        <f>_xll.qlCalendarAdvance(Calendar,AV762,AT763,"f",,Trigger)</f>
        <v>44628</v>
      </c>
      <c r="AW763" s="56">
        <f>_xll.qlInterestRateIndexMaturity(IborIndex&amp;Tenor,AV763,Trigger)</f>
        <v>44720</v>
      </c>
      <c r="AX763" s="102" t="e">
        <f>_xll.qlIndexFixing($Z$5,AU763,TRUE,Trigger)</f>
        <v>#VALUE!</v>
      </c>
      <c r="AY763" s="102">
        <f>_xll.qlIndexFixing($AZ$1,AU763,TRUE,Trigger)</f>
        <v>1.3570467302586816E-2</v>
      </c>
    </row>
    <row r="764" spans="46:51" ht="11.25" customHeight="1" x14ac:dyDescent="0.25">
      <c r="AT764" s="57" t="s">
        <v>44</v>
      </c>
      <c r="AU764" s="56">
        <f>_xll.qlInterestRateIndexFixingDate(IborIndex&amp;Tenor,AV764,Trigger)</f>
        <v>44631</v>
      </c>
      <c r="AV764" s="56">
        <f>_xll.qlCalendarAdvance(Calendar,AV763,AT764,"f",,Trigger)</f>
        <v>44635</v>
      </c>
      <c r="AW764" s="56">
        <f>_xll.qlInterestRateIndexMaturity(IborIndex&amp;Tenor,AV764,Trigger)</f>
        <v>44727</v>
      </c>
      <c r="AX764" s="102" t="e">
        <f>_xll.qlIndexFixing($Z$5,AU764,TRUE,Trigger)</f>
        <v>#VALUE!</v>
      </c>
      <c r="AY764" s="102">
        <f>_xll.qlIndexFixing($AZ$1,AU764,TRUE,Trigger)</f>
        <v>1.3602422881974654E-2</v>
      </c>
    </row>
    <row r="765" spans="46:51" ht="11.25" customHeight="1" x14ac:dyDescent="0.25">
      <c r="AT765" s="57" t="s">
        <v>44</v>
      </c>
      <c r="AU765" s="56">
        <f>_xll.qlInterestRateIndexFixingDate(IborIndex&amp;Tenor,AV765,Trigger)</f>
        <v>44638</v>
      </c>
      <c r="AV765" s="56">
        <f>_xll.qlCalendarAdvance(Calendar,AV764,AT765,"f",,Trigger)</f>
        <v>44642</v>
      </c>
      <c r="AW765" s="56">
        <f>_xll.qlInterestRateIndexMaturity(IborIndex&amp;Tenor,AV765,Trigger)</f>
        <v>44734</v>
      </c>
      <c r="AX765" s="102" t="e">
        <f>_xll.qlIndexFixing($Z$5,AU765,TRUE,Trigger)</f>
        <v>#VALUE!</v>
      </c>
      <c r="AY765" s="102">
        <f>_xll.qlIndexFixing($AZ$1,AU765,TRUE,Trigger)</f>
        <v>1.3634068474199597E-2</v>
      </c>
    </row>
    <row r="766" spans="46:51" ht="11.25" customHeight="1" x14ac:dyDescent="0.25">
      <c r="AT766" s="57" t="s">
        <v>44</v>
      </c>
      <c r="AU766" s="56">
        <f>_xll.qlInterestRateIndexFixingDate(IborIndex&amp;Tenor,AV766,Trigger)</f>
        <v>44645</v>
      </c>
      <c r="AV766" s="56">
        <f>_xll.qlCalendarAdvance(Calendar,AV765,AT766,"f",,Trigger)</f>
        <v>44649</v>
      </c>
      <c r="AW766" s="56">
        <f>_xll.qlInterestRateIndexMaturity(IborIndex&amp;Tenor,AV766,Trigger)</f>
        <v>44741</v>
      </c>
      <c r="AX766" s="102" t="e">
        <f>_xll.qlIndexFixing($Z$5,AU766,TRUE,Trigger)</f>
        <v>#VALUE!</v>
      </c>
      <c r="AY766" s="102">
        <f>_xll.qlIndexFixing($AZ$1,AU766,TRUE,Trigger)</f>
        <v>1.3665424352383089E-2</v>
      </c>
    </row>
    <row r="767" spans="46:51" ht="11.25" customHeight="1" x14ac:dyDescent="0.25">
      <c r="AT767" s="57" t="s">
        <v>44</v>
      </c>
      <c r="AU767" s="56">
        <f>_xll.qlInterestRateIndexFixingDate(IborIndex&amp;Tenor,AV767,Trigger)</f>
        <v>44652</v>
      </c>
      <c r="AV767" s="56">
        <f>_xll.qlCalendarAdvance(Calendar,AV766,AT767,"f",,Trigger)</f>
        <v>44656</v>
      </c>
      <c r="AW767" s="56">
        <f>_xll.qlInterestRateIndexMaturity(IborIndex&amp;Tenor,AV767,Trigger)</f>
        <v>44747</v>
      </c>
      <c r="AX767" s="102" t="e">
        <f>_xll.qlIndexFixing($Z$5,AU767,TRUE,Trigger)</f>
        <v>#VALUE!</v>
      </c>
      <c r="AY767" s="102">
        <f>_xll.qlIndexFixing($AZ$1,AU767,TRUE,Trigger)</f>
        <v>1.3694076895140383E-2</v>
      </c>
    </row>
    <row r="768" spans="46:51" ht="11.25" customHeight="1" x14ac:dyDescent="0.25">
      <c r="AT768" s="57" t="s">
        <v>44</v>
      </c>
      <c r="AU768" s="56">
        <f>_xll.qlInterestRateIndexFixingDate(IborIndex&amp;Tenor,AV768,Trigger)</f>
        <v>44659</v>
      </c>
      <c r="AV768" s="56">
        <f>_xll.qlCalendarAdvance(Calendar,AV767,AT768,"f",,Trigger)</f>
        <v>44663</v>
      </c>
      <c r="AW768" s="56">
        <f>_xll.qlInterestRateIndexMaturity(IborIndex&amp;Tenor,AV768,Trigger)</f>
        <v>44754</v>
      </c>
      <c r="AX768" s="102" t="e">
        <f>_xll.qlIndexFixing($Z$5,AU768,TRUE,Trigger)</f>
        <v>#VALUE!</v>
      </c>
      <c r="AY768" s="102">
        <f>_xll.qlIndexFixing($AZ$1,AU768,TRUE,Trigger)</f>
        <v>1.3724926137025788E-2</v>
      </c>
    </row>
    <row r="769" spans="46:51" ht="11.25" customHeight="1" x14ac:dyDescent="0.25">
      <c r="AT769" s="57" t="s">
        <v>44</v>
      </c>
      <c r="AU769" s="56">
        <f>_xll.qlInterestRateIndexFixingDate(IborIndex&amp;Tenor,AV769,Trigger)</f>
        <v>44664</v>
      </c>
      <c r="AV769" s="56">
        <f>_xll.qlCalendarAdvance(Calendar,AV768,AT769,"f",,Trigger)</f>
        <v>44670</v>
      </c>
      <c r="AW769" s="56">
        <f>_xll.qlInterestRateIndexMaturity(IborIndex&amp;Tenor,AV769,Trigger)</f>
        <v>44761</v>
      </c>
      <c r="AX769" s="102" t="e">
        <f>_xll.qlIndexFixing($Z$5,AU769,TRUE,Trigger)</f>
        <v>#VALUE!</v>
      </c>
      <c r="AY769" s="102">
        <f>_xll.qlIndexFixing($AZ$1,AU769,TRUE,Trigger)</f>
        <v>1.3755546806986731E-2</v>
      </c>
    </row>
    <row r="770" spans="46:51" ht="11.25" customHeight="1" x14ac:dyDescent="0.25">
      <c r="AT770" s="57" t="s">
        <v>44</v>
      </c>
      <c r="AU770" s="56">
        <f>_xll.qlInterestRateIndexFixingDate(IborIndex&amp;Tenor,AV770,Trigger)</f>
        <v>44673</v>
      </c>
      <c r="AV770" s="56">
        <f>_xll.qlCalendarAdvance(Calendar,AV769,AT770,"f",,Trigger)</f>
        <v>44677</v>
      </c>
      <c r="AW770" s="56">
        <f>_xll.qlInterestRateIndexMaturity(IborIndex&amp;Tenor,AV770,Trigger)</f>
        <v>44768</v>
      </c>
      <c r="AX770" s="102" t="e">
        <f>_xll.qlIndexFixing($Z$5,AU770,TRUE,Trigger)</f>
        <v>#VALUE!</v>
      </c>
      <c r="AY770" s="102">
        <f>_xll.qlIndexFixing($AZ$1,AU770,TRUE,Trigger)</f>
        <v>1.3785960395028588E-2</v>
      </c>
    </row>
    <row r="771" spans="46:51" ht="11.25" customHeight="1" x14ac:dyDescent="0.25">
      <c r="AT771" s="57" t="s">
        <v>44</v>
      </c>
      <c r="AU771" s="56">
        <f>_xll.qlInterestRateIndexFixingDate(IborIndex&amp;Tenor,AV771,Trigger)</f>
        <v>44680</v>
      </c>
      <c r="AV771" s="56">
        <f>_xll.qlCalendarAdvance(Calendar,AV770,AT771,"f",,Trigger)</f>
        <v>44684</v>
      </c>
      <c r="AW771" s="56">
        <f>_xll.qlInterestRateIndexMaturity(IborIndex&amp;Tenor,AV771,Trigger)</f>
        <v>44776</v>
      </c>
      <c r="AX771" s="102" t="e">
        <f>_xll.qlIndexFixing($Z$5,AU771,TRUE,Trigger)</f>
        <v>#VALUE!</v>
      </c>
      <c r="AY771" s="102">
        <f>_xll.qlIndexFixing($AZ$1,AU771,TRUE,Trigger)</f>
        <v>1.3818584799062348E-2</v>
      </c>
    </row>
    <row r="772" spans="46:51" ht="11.25" customHeight="1" x14ac:dyDescent="0.25">
      <c r="AT772" s="57" t="s">
        <v>44</v>
      </c>
      <c r="AU772" s="56">
        <f>_xll.qlInterestRateIndexFixingDate(IborIndex&amp;Tenor,AV772,Trigger)</f>
        <v>44687</v>
      </c>
      <c r="AV772" s="56">
        <f>_xll.qlCalendarAdvance(Calendar,AV771,AT772,"f",,Trigger)</f>
        <v>44691</v>
      </c>
      <c r="AW772" s="56">
        <f>_xll.qlInterestRateIndexMaturity(IborIndex&amp;Tenor,AV772,Trigger)</f>
        <v>44783</v>
      </c>
      <c r="AX772" s="102" t="e">
        <f>_xll.qlIndexFixing($Z$5,AU772,TRUE,Trigger)</f>
        <v>#VALUE!</v>
      </c>
      <c r="AY772" s="102">
        <f>_xll.qlIndexFixing($AZ$1,AU772,TRUE,Trigger)</f>
        <v>1.3848641894183869E-2</v>
      </c>
    </row>
    <row r="773" spans="46:51" ht="11.25" customHeight="1" x14ac:dyDescent="0.25">
      <c r="AT773" s="57" t="s">
        <v>44</v>
      </c>
      <c r="AU773" s="56">
        <f>_xll.qlInterestRateIndexFixingDate(IborIndex&amp;Tenor,AV773,Trigger)</f>
        <v>44694</v>
      </c>
      <c r="AV773" s="56">
        <f>_xll.qlCalendarAdvance(Calendar,AV772,AT773,"f",,Trigger)</f>
        <v>44698</v>
      </c>
      <c r="AW773" s="56">
        <f>_xll.qlInterestRateIndexMaturity(IborIndex&amp;Tenor,AV773,Trigger)</f>
        <v>44790</v>
      </c>
      <c r="AX773" s="102" t="e">
        <f>_xll.qlIndexFixing($Z$5,AU773,TRUE,Trigger)</f>
        <v>#VALUE!</v>
      </c>
      <c r="AY773" s="102">
        <f>_xll.qlIndexFixing($AZ$1,AU773,TRUE,Trigger)</f>
        <v>1.3878558058988412E-2</v>
      </c>
    </row>
    <row r="774" spans="46:51" ht="11.25" customHeight="1" x14ac:dyDescent="0.25">
      <c r="AT774" s="57" t="s">
        <v>44</v>
      </c>
      <c r="AU774" s="56">
        <f>_xll.qlInterestRateIndexFixingDate(IborIndex&amp;Tenor,AV774,Trigger)</f>
        <v>44701</v>
      </c>
      <c r="AV774" s="56">
        <f>_xll.qlCalendarAdvance(Calendar,AV773,AT774,"f",,Trigger)</f>
        <v>44705</v>
      </c>
      <c r="AW774" s="56">
        <f>_xll.qlInterestRateIndexMaturity(IborIndex&amp;Tenor,AV774,Trigger)</f>
        <v>44797</v>
      </c>
      <c r="AX774" s="102" t="e">
        <f>_xll.qlIndexFixing($Z$5,AU774,TRUE,Trigger)</f>
        <v>#VALUE!</v>
      </c>
      <c r="AY774" s="102">
        <f>_xll.qlIndexFixing($AZ$1,AU774,TRUE,Trigger)</f>
        <v>1.390834997499996E-2</v>
      </c>
    </row>
    <row r="775" spans="46:51" ht="11.25" customHeight="1" x14ac:dyDescent="0.25">
      <c r="AT775" s="57" t="s">
        <v>44</v>
      </c>
      <c r="AU775" s="56">
        <f>_xll.qlInterestRateIndexFixingDate(IborIndex&amp;Tenor,AV775,Trigger)</f>
        <v>44708</v>
      </c>
      <c r="AV775" s="56">
        <f>_xll.qlCalendarAdvance(Calendar,AV774,AT775,"f",,Trigger)</f>
        <v>44712</v>
      </c>
      <c r="AW775" s="56">
        <f>_xll.qlInterestRateIndexMaturity(IborIndex&amp;Tenor,AV775,Trigger)</f>
        <v>44804</v>
      </c>
      <c r="AX775" s="102" t="e">
        <f>_xll.qlIndexFixing($Z$5,AU775,TRUE,Trigger)</f>
        <v>#VALUE!</v>
      </c>
      <c r="AY775" s="102">
        <f>_xll.qlIndexFixing($AZ$1,AU775,TRUE,Trigger)</f>
        <v>1.3938019913343541E-2</v>
      </c>
    </row>
    <row r="776" spans="46:51" ht="11.25" customHeight="1" x14ac:dyDescent="0.25">
      <c r="AT776" s="57" t="s">
        <v>44</v>
      </c>
      <c r="AU776" s="56">
        <f>_xll.qlInterestRateIndexFixingDate(IborIndex&amp;Tenor,AV776,Trigger)</f>
        <v>44715</v>
      </c>
      <c r="AV776" s="56">
        <f>_xll.qlCalendarAdvance(Calendar,AV775,AT776,"f",,Trigger)</f>
        <v>44719</v>
      </c>
      <c r="AW776" s="56">
        <f>_xll.qlInterestRateIndexMaturity(IborIndex&amp;Tenor,AV776,Trigger)</f>
        <v>44811</v>
      </c>
      <c r="AX776" s="102" t="e">
        <f>_xll.qlIndexFixing($Z$5,AU776,TRUE,Trigger)</f>
        <v>#VALUE!</v>
      </c>
      <c r="AY776" s="102">
        <f>_xll.qlIndexFixing($AZ$1,AU776,TRUE,Trigger)</f>
        <v>1.3967567799455323E-2</v>
      </c>
    </row>
    <row r="777" spans="46:51" ht="11.25" customHeight="1" x14ac:dyDescent="0.25">
      <c r="AT777" s="57" t="s">
        <v>44</v>
      </c>
      <c r="AU777" s="56">
        <f>_xll.qlInterestRateIndexFixingDate(IborIndex&amp;Tenor,AV777,Trigger)</f>
        <v>44722</v>
      </c>
      <c r="AV777" s="56">
        <f>_xll.qlCalendarAdvance(Calendar,AV776,AT777,"f",,Trigger)</f>
        <v>44726</v>
      </c>
      <c r="AW777" s="56">
        <f>_xll.qlInterestRateIndexMaturity(IborIndex&amp;Tenor,AV777,Trigger)</f>
        <v>44818</v>
      </c>
      <c r="AX777" s="102" t="e">
        <f>_xll.qlIndexFixing($Z$5,AU777,TRUE,Trigger)</f>
        <v>#VALUE!</v>
      </c>
      <c r="AY777" s="102">
        <f>_xll.qlIndexFixing($AZ$1,AU777,TRUE,Trigger)</f>
        <v>1.3996993558784506E-2</v>
      </c>
    </row>
    <row r="778" spans="46:51" ht="11.25" customHeight="1" x14ac:dyDescent="0.25">
      <c r="AT778" s="57" t="s">
        <v>44</v>
      </c>
      <c r="AU778" s="56">
        <f>_xll.qlInterestRateIndexFixingDate(IborIndex&amp;Tenor,AV778,Trigger)</f>
        <v>44729</v>
      </c>
      <c r="AV778" s="56">
        <f>_xll.qlCalendarAdvance(Calendar,AV777,AT778,"f",,Trigger)</f>
        <v>44733</v>
      </c>
      <c r="AW778" s="56">
        <f>_xll.qlInterestRateIndexMaturity(IborIndex&amp;Tenor,AV778,Trigger)</f>
        <v>44825</v>
      </c>
      <c r="AX778" s="102" t="e">
        <f>_xll.qlIndexFixing($Z$5,AU778,TRUE,Trigger)</f>
        <v>#VALUE!</v>
      </c>
      <c r="AY778" s="102">
        <f>_xll.qlIndexFixing($AZ$1,AU778,TRUE,Trigger)</f>
        <v>1.4026297116783763E-2</v>
      </c>
    </row>
    <row r="779" spans="46:51" ht="11.25" customHeight="1" x14ac:dyDescent="0.25">
      <c r="AT779" s="57" t="s">
        <v>44</v>
      </c>
      <c r="AU779" s="56">
        <f>_xll.qlInterestRateIndexFixingDate(IborIndex&amp;Tenor,AV779,Trigger)</f>
        <v>44736</v>
      </c>
      <c r="AV779" s="56">
        <f>_xll.qlCalendarAdvance(Calendar,AV778,AT779,"f",,Trigger)</f>
        <v>44740</v>
      </c>
      <c r="AW779" s="56">
        <f>_xll.qlInterestRateIndexMaturity(IborIndex&amp;Tenor,AV779,Trigger)</f>
        <v>44832</v>
      </c>
      <c r="AX779" s="102" t="e">
        <f>_xll.qlIndexFixing($Z$5,AU779,TRUE,Trigger)</f>
        <v>#VALUE!</v>
      </c>
      <c r="AY779" s="102">
        <f>_xll.qlIndexFixing($AZ$1,AU779,TRUE,Trigger)</f>
        <v>1.4055478398920544E-2</v>
      </c>
    </row>
    <row r="780" spans="46:51" ht="11.25" customHeight="1" x14ac:dyDescent="0.25">
      <c r="AT780" s="57" t="s">
        <v>44</v>
      </c>
      <c r="AU780" s="56">
        <f>_xll.qlInterestRateIndexFixingDate(IborIndex&amp;Tenor,AV780,Trigger)</f>
        <v>44743</v>
      </c>
      <c r="AV780" s="56">
        <f>_xll.qlCalendarAdvance(Calendar,AV779,AT780,"f",,Trigger)</f>
        <v>44747</v>
      </c>
      <c r="AW780" s="56">
        <f>_xll.qlInterestRateIndexMaturity(IborIndex&amp;Tenor,AV780,Trigger)</f>
        <v>44839</v>
      </c>
      <c r="AX780" s="102" t="e">
        <f>_xll.qlIndexFixing($Z$5,AU780,TRUE,Trigger)</f>
        <v>#VALUE!</v>
      </c>
      <c r="AY780" s="102">
        <f>_xll.qlIndexFixing($AZ$1,AU780,TRUE,Trigger)</f>
        <v>1.4084537330667503E-2</v>
      </c>
    </row>
    <row r="781" spans="46:51" ht="11.25" customHeight="1" x14ac:dyDescent="0.25">
      <c r="AT781" s="57" t="s">
        <v>44</v>
      </c>
      <c r="AU781" s="56">
        <f>_xll.qlInterestRateIndexFixingDate(IborIndex&amp;Tenor,AV781,Trigger)</f>
        <v>44750</v>
      </c>
      <c r="AV781" s="56">
        <f>_xll.qlCalendarAdvance(Calendar,AV780,AT781,"f",,Trigger)</f>
        <v>44754</v>
      </c>
      <c r="AW781" s="56">
        <f>_xll.qlInterestRateIndexMaturity(IborIndex&amp;Tenor,AV781,Trigger)</f>
        <v>44846</v>
      </c>
      <c r="AX781" s="102" t="e">
        <f>_xll.qlIndexFixing($Z$5,AU781,TRUE,Trigger)</f>
        <v>#VALUE!</v>
      </c>
      <c r="AY781" s="102">
        <f>_xll.qlIndexFixing($AZ$1,AU781,TRUE,Trigger)</f>
        <v>1.4113473837508597E-2</v>
      </c>
    </row>
    <row r="782" spans="46:51" ht="11.25" customHeight="1" x14ac:dyDescent="0.25">
      <c r="AT782" s="57" t="s">
        <v>44</v>
      </c>
      <c r="AU782" s="56">
        <f>_xll.qlInterestRateIndexFixingDate(IborIndex&amp;Tenor,AV782,Trigger)</f>
        <v>44757</v>
      </c>
      <c r="AV782" s="56">
        <f>_xll.qlCalendarAdvance(Calendar,AV781,AT782,"f",,Trigger)</f>
        <v>44761</v>
      </c>
      <c r="AW782" s="56">
        <f>_xll.qlInterestRateIndexMaturity(IborIndex&amp;Tenor,AV782,Trigger)</f>
        <v>44853</v>
      </c>
      <c r="AX782" s="102" t="e">
        <f>_xll.qlIndexFixing($Z$5,AU782,TRUE,Trigger)</f>
        <v>#VALUE!</v>
      </c>
      <c r="AY782" s="102">
        <f>_xll.qlIndexFixing($AZ$1,AU782,TRUE,Trigger)</f>
        <v>1.414228784493647E-2</v>
      </c>
    </row>
    <row r="783" spans="46:51" ht="11.25" customHeight="1" x14ac:dyDescent="0.25">
      <c r="AT783" s="57" t="s">
        <v>44</v>
      </c>
      <c r="AU783" s="56">
        <f>_xll.qlInterestRateIndexFixingDate(IborIndex&amp;Tenor,AV783,Trigger)</f>
        <v>44764</v>
      </c>
      <c r="AV783" s="56">
        <f>_xll.qlCalendarAdvance(Calendar,AV782,AT783,"f",,Trigger)</f>
        <v>44768</v>
      </c>
      <c r="AW783" s="56">
        <f>_xll.qlInterestRateIndexMaturity(IborIndex&amp;Tenor,AV783,Trigger)</f>
        <v>44860</v>
      </c>
      <c r="AX783" s="102" t="e">
        <f>_xll.qlIndexFixing($Z$5,AU783,TRUE,Trigger)</f>
        <v>#VALUE!</v>
      </c>
      <c r="AY783" s="102">
        <f>_xll.qlIndexFixing($AZ$1,AU783,TRUE,Trigger)</f>
        <v>1.4170979278453321E-2</v>
      </c>
    </row>
    <row r="784" spans="46:51" ht="11.25" customHeight="1" x14ac:dyDescent="0.25">
      <c r="AT784" s="57" t="s">
        <v>44</v>
      </c>
      <c r="AU784" s="56">
        <f>_xll.qlInterestRateIndexFixingDate(IborIndex&amp;Tenor,AV784,Trigger)</f>
        <v>44771</v>
      </c>
      <c r="AV784" s="56">
        <f>_xll.qlCalendarAdvance(Calendar,AV783,AT784,"f",,Trigger)</f>
        <v>44775</v>
      </c>
      <c r="AW784" s="56">
        <f>_xll.qlInterestRateIndexMaturity(IborIndex&amp;Tenor,AV784,Trigger)</f>
        <v>44867</v>
      </c>
      <c r="AX784" s="102" t="e">
        <f>_xll.qlIndexFixing($Z$5,AU784,TRUE,Trigger)</f>
        <v>#VALUE!</v>
      </c>
      <c r="AY784" s="102">
        <f>_xll.qlIndexFixing($AZ$1,AU784,TRUE,Trigger)</f>
        <v>1.419954806357091E-2</v>
      </c>
    </row>
    <row r="785" spans="46:51" ht="11.25" customHeight="1" x14ac:dyDescent="0.25">
      <c r="AT785" s="57" t="s">
        <v>44</v>
      </c>
      <c r="AU785" s="56">
        <f>_xll.qlInterestRateIndexFixingDate(IborIndex&amp;Tenor,AV785,Trigger)</f>
        <v>44778</v>
      </c>
      <c r="AV785" s="56">
        <f>_xll.qlCalendarAdvance(Calendar,AV784,AT785,"f",,Trigger)</f>
        <v>44782</v>
      </c>
      <c r="AW785" s="56">
        <f>_xll.qlInterestRateIndexMaturity(IborIndex&amp;Tenor,AV785,Trigger)</f>
        <v>44874</v>
      </c>
      <c r="AX785" s="102" t="e">
        <f>_xll.qlIndexFixing($Z$5,AU785,TRUE,Trigger)</f>
        <v>#VALUE!</v>
      </c>
      <c r="AY785" s="102">
        <f>_xll.qlIndexFixing($AZ$1,AU785,TRUE,Trigger)</f>
        <v>1.4227994125809683E-2</v>
      </c>
    </row>
    <row r="786" spans="46:51" ht="11.25" customHeight="1" x14ac:dyDescent="0.25">
      <c r="AT786" s="57" t="s">
        <v>44</v>
      </c>
      <c r="AU786" s="56">
        <f>_xll.qlInterestRateIndexFixingDate(IborIndex&amp;Tenor,AV786,Trigger)</f>
        <v>44785</v>
      </c>
      <c r="AV786" s="56">
        <f>_xll.qlCalendarAdvance(Calendar,AV785,AT786,"f",,Trigger)</f>
        <v>44789</v>
      </c>
      <c r="AW786" s="56">
        <f>_xll.qlInterestRateIndexMaturity(IborIndex&amp;Tenor,AV786,Trigger)</f>
        <v>44881</v>
      </c>
      <c r="AX786" s="102" t="e">
        <f>_xll.qlIndexFixing($Z$5,AU786,TRUE,Trigger)</f>
        <v>#VALUE!</v>
      </c>
      <c r="AY786" s="102">
        <f>_xll.qlIndexFixing($AZ$1,AU786,TRUE,Trigger)</f>
        <v>1.4256317390700513E-2</v>
      </c>
    </row>
    <row r="787" spans="46:51" ht="11.25" customHeight="1" x14ac:dyDescent="0.25">
      <c r="AT787" s="57" t="s">
        <v>44</v>
      </c>
      <c r="AU787" s="56">
        <f>_xll.qlInterestRateIndexFixingDate(IborIndex&amp;Tenor,AV787,Trigger)</f>
        <v>44792</v>
      </c>
      <c r="AV787" s="56">
        <f>_xll.qlCalendarAdvance(Calendar,AV786,AT787,"f",,Trigger)</f>
        <v>44796</v>
      </c>
      <c r="AW787" s="56">
        <f>_xll.qlInterestRateIndexMaturity(IborIndex&amp;Tenor,AV787,Trigger)</f>
        <v>44888</v>
      </c>
      <c r="AX787" s="102" t="e">
        <f>_xll.qlIndexFixing($Z$5,AU787,TRUE,Trigger)</f>
        <v>#VALUE!</v>
      </c>
      <c r="AY787" s="102">
        <f>_xll.qlIndexFixing($AZ$1,AU787,TRUE,Trigger)</f>
        <v>1.4284517783782964E-2</v>
      </c>
    </row>
    <row r="788" spans="46:51" ht="11.25" customHeight="1" x14ac:dyDescent="0.25">
      <c r="AT788" s="57" t="s">
        <v>44</v>
      </c>
      <c r="AU788" s="56">
        <f>_xll.qlInterestRateIndexFixingDate(IborIndex&amp;Tenor,AV788,Trigger)</f>
        <v>44799</v>
      </c>
      <c r="AV788" s="56">
        <f>_xll.qlCalendarAdvance(Calendar,AV787,AT788,"f",,Trigger)</f>
        <v>44803</v>
      </c>
      <c r="AW788" s="56">
        <f>_xll.qlInterestRateIndexMaturity(IborIndex&amp;Tenor,AV788,Trigger)</f>
        <v>44895</v>
      </c>
      <c r="AX788" s="102" t="e">
        <f>_xll.qlIndexFixing($Z$5,AU788,TRUE,Trigger)</f>
        <v>#VALUE!</v>
      </c>
      <c r="AY788" s="102">
        <f>_xll.qlIndexFixing($AZ$1,AU788,TRUE,Trigger)</f>
        <v>1.4312595230606155E-2</v>
      </c>
    </row>
    <row r="789" spans="46:51" ht="11.25" customHeight="1" x14ac:dyDescent="0.25">
      <c r="AT789" s="57" t="s">
        <v>44</v>
      </c>
      <c r="AU789" s="56">
        <f>_xll.qlInterestRateIndexFixingDate(IborIndex&amp;Tenor,AV789,Trigger)</f>
        <v>44806</v>
      </c>
      <c r="AV789" s="56">
        <f>_xll.qlCalendarAdvance(Calendar,AV788,AT789,"f",,Trigger)</f>
        <v>44810</v>
      </c>
      <c r="AW789" s="56">
        <f>_xll.qlInterestRateIndexMaturity(IborIndex&amp;Tenor,AV789,Trigger)</f>
        <v>44901</v>
      </c>
      <c r="AX789" s="102" t="e">
        <f>_xll.qlIndexFixing($Z$5,AU789,TRUE,Trigger)</f>
        <v>#VALUE!</v>
      </c>
      <c r="AY789" s="102">
        <f>_xll.qlIndexFixing($AZ$1,AU789,TRUE,Trigger)</f>
        <v>1.4338290982124078E-2</v>
      </c>
    </row>
    <row r="790" spans="46:51" ht="11.25" customHeight="1" x14ac:dyDescent="0.25">
      <c r="AT790" s="57" t="s">
        <v>44</v>
      </c>
      <c r="AU790" s="56">
        <f>_xll.qlInterestRateIndexFixingDate(IborIndex&amp;Tenor,AV790,Trigger)</f>
        <v>44813</v>
      </c>
      <c r="AV790" s="56">
        <f>_xll.qlCalendarAdvance(Calendar,AV789,AT790,"f",,Trigger)</f>
        <v>44817</v>
      </c>
      <c r="AW790" s="56">
        <f>_xll.qlInterestRateIndexMaturity(IborIndex&amp;Tenor,AV790,Trigger)</f>
        <v>44908</v>
      </c>
      <c r="AX790" s="102" t="e">
        <f>_xll.qlIndexFixing($Z$5,AU790,TRUE,Trigger)</f>
        <v>#VALUE!</v>
      </c>
      <c r="AY790" s="102">
        <f>_xll.qlIndexFixing($AZ$1,AU790,TRUE,Trigger)</f>
        <v>1.4366130011522297E-2</v>
      </c>
    </row>
    <row r="791" spans="46:51" ht="11.25" customHeight="1" x14ac:dyDescent="0.25">
      <c r="AT791" s="57" t="s">
        <v>44</v>
      </c>
      <c r="AU791" s="56">
        <f>_xll.qlInterestRateIndexFixingDate(IborIndex&amp;Tenor,AV791,Trigger)</f>
        <v>44820</v>
      </c>
      <c r="AV791" s="56">
        <f>_xll.qlCalendarAdvance(Calendar,AV790,AT791,"f",,Trigger)</f>
        <v>44824</v>
      </c>
      <c r="AW791" s="56">
        <f>_xll.qlInterestRateIndexMaturity(IborIndex&amp;Tenor,AV791,Trigger)</f>
        <v>44915</v>
      </c>
      <c r="AX791" s="102" t="e">
        <f>_xll.qlIndexFixing($Z$5,AU791,TRUE,Trigger)</f>
        <v>#VALUE!</v>
      </c>
      <c r="AY791" s="102">
        <f>_xll.qlIndexFixing($AZ$1,AU791,TRUE,Trigger)</f>
        <v>1.4393845879452678E-2</v>
      </c>
    </row>
    <row r="792" spans="46:51" ht="11.25" customHeight="1" x14ac:dyDescent="0.25">
      <c r="AT792" s="57" t="s">
        <v>44</v>
      </c>
      <c r="AU792" s="56">
        <f>_xll.qlInterestRateIndexFixingDate(IborIndex&amp;Tenor,AV792,Trigger)</f>
        <v>44827</v>
      </c>
      <c r="AV792" s="56">
        <f>_xll.qlCalendarAdvance(Calendar,AV791,AT792,"f",,Trigger)</f>
        <v>44831</v>
      </c>
      <c r="AW792" s="56">
        <f>_xll.qlInterestRateIndexMaturity(IborIndex&amp;Tenor,AV792,Trigger)</f>
        <v>44922</v>
      </c>
      <c r="AX792" s="102" t="e">
        <f>_xll.qlIndexFixing($Z$5,AU792,TRUE,Trigger)</f>
        <v>#VALUE!</v>
      </c>
      <c r="AY792" s="102">
        <f>_xll.qlIndexFixing($AZ$1,AU792,TRUE,Trigger)</f>
        <v>1.4421438511531647E-2</v>
      </c>
    </row>
    <row r="793" spans="46:51" ht="11.25" customHeight="1" x14ac:dyDescent="0.25">
      <c r="AT793" s="57" t="s">
        <v>44</v>
      </c>
      <c r="AU793" s="56">
        <f>_xll.qlInterestRateIndexFixingDate(IborIndex&amp;Tenor,AV793,Trigger)</f>
        <v>44834</v>
      </c>
      <c r="AV793" s="56">
        <f>_xll.qlCalendarAdvance(Calendar,AV792,AT793,"f",,Trigger)</f>
        <v>44838</v>
      </c>
      <c r="AW793" s="56">
        <f>_xll.qlInterestRateIndexMaturity(IborIndex&amp;Tenor,AV793,Trigger)</f>
        <v>44930</v>
      </c>
      <c r="AX793" s="102" t="e">
        <f>_xll.qlIndexFixing($Z$5,AU793,TRUE,Trigger)</f>
        <v>#VALUE!</v>
      </c>
      <c r="AY793" s="102">
        <f>_xll.qlIndexFixing($AZ$1,AU793,TRUE,Trigger)</f>
        <v>1.4451135665726636E-2</v>
      </c>
    </row>
    <row r="794" spans="46:51" ht="11.25" customHeight="1" x14ac:dyDescent="0.25">
      <c r="AT794" s="57" t="s">
        <v>44</v>
      </c>
      <c r="AU794" s="56">
        <f>_xll.qlInterestRateIndexFixingDate(IborIndex&amp;Tenor,AV794,Trigger)</f>
        <v>44841</v>
      </c>
      <c r="AV794" s="56">
        <f>_xll.qlCalendarAdvance(Calendar,AV793,AT794,"f",,Trigger)</f>
        <v>44845</v>
      </c>
      <c r="AW794" s="56">
        <f>_xll.qlInterestRateIndexMaturity(IborIndex&amp;Tenor,AV794,Trigger)</f>
        <v>44937</v>
      </c>
      <c r="AX794" s="102" t="e">
        <f>_xll.qlIndexFixing($Z$5,AU794,TRUE,Trigger)</f>
        <v>#VALUE!</v>
      </c>
      <c r="AY794" s="102">
        <f>_xll.qlIndexFixing($AZ$1,AU794,TRUE,Trigger)</f>
        <v>1.447847387206274E-2</v>
      </c>
    </row>
    <row r="795" spans="46:51" ht="11.25" customHeight="1" x14ac:dyDescent="0.25">
      <c r="AT795" s="57" t="s">
        <v>44</v>
      </c>
      <c r="AU795" s="56">
        <f>_xll.qlInterestRateIndexFixingDate(IborIndex&amp;Tenor,AV795,Trigger)</f>
        <v>44848</v>
      </c>
      <c r="AV795" s="56">
        <f>_xll.qlCalendarAdvance(Calendar,AV794,AT795,"f",,Trigger)</f>
        <v>44852</v>
      </c>
      <c r="AW795" s="56">
        <f>_xll.qlInterestRateIndexMaturity(IborIndex&amp;Tenor,AV795,Trigger)</f>
        <v>44944</v>
      </c>
      <c r="AX795" s="102" t="e">
        <f>_xll.qlIndexFixing($Z$5,AU795,TRUE,Trigger)</f>
        <v>#VALUE!</v>
      </c>
      <c r="AY795" s="102">
        <f>_xll.qlIndexFixing($AZ$1,AU795,TRUE,Trigger)</f>
        <v>1.4505688611251904E-2</v>
      </c>
    </row>
    <row r="796" spans="46:51" ht="11.25" customHeight="1" x14ac:dyDescent="0.25">
      <c r="AT796" s="57" t="s">
        <v>44</v>
      </c>
      <c r="AU796" s="56">
        <f>_xll.qlInterestRateIndexFixingDate(IborIndex&amp;Tenor,AV796,Trigger)</f>
        <v>44855</v>
      </c>
      <c r="AV796" s="56">
        <f>_xll.qlCalendarAdvance(Calendar,AV795,AT796,"f",,Trigger)</f>
        <v>44859</v>
      </c>
      <c r="AW796" s="56">
        <f>_xll.qlInterestRateIndexMaturity(IborIndex&amp;Tenor,AV796,Trigger)</f>
        <v>44951</v>
      </c>
      <c r="AX796" s="102" t="e">
        <f>_xll.qlIndexFixing($Z$5,AU796,TRUE,Trigger)</f>
        <v>#VALUE!</v>
      </c>
      <c r="AY796" s="102">
        <f>_xll.qlIndexFixing($AZ$1,AU796,TRUE,Trigger)</f>
        <v>1.4532779808918839E-2</v>
      </c>
    </row>
    <row r="797" spans="46:51" ht="11.25" customHeight="1" x14ac:dyDescent="0.25">
      <c r="AT797" s="57" t="s">
        <v>44</v>
      </c>
      <c r="AU797" s="56">
        <f>_xll.qlInterestRateIndexFixingDate(IborIndex&amp;Tenor,AV797,Trigger)</f>
        <v>44862</v>
      </c>
      <c r="AV797" s="56">
        <f>_xll.qlCalendarAdvance(Calendar,AV796,AT797,"f",,Trigger)</f>
        <v>44866</v>
      </c>
      <c r="AW797" s="56">
        <f>_xll.qlInterestRateIndexMaturity(IborIndex&amp;Tenor,AV797,Trigger)</f>
        <v>44958</v>
      </c>
      <c r="AX797" s="102" t="e">
        <f>_xll.qlIndexFixing($Z$5,AU797,TRUE,Trigger)</f>
        <v>#VALUE!</v>
      </c>
      <c r="AY797" s="102">
        <f>_xll.qlIndexFixing($AZ$1,AU797,TRUE,Trigger)</f>
        <v>1.4559747390701289E-2</v>
      </c>
    </row>
    <row r="798" spans="46:51" ht="11.25" customHeight="1" x14ac:dyDescent="0.25">
      <c r="AT798" s="57" t="s">
        <v>44</v>
      </c>
      <c r="AU798" s="56">
        <f>_xll.qlInterestRateIndexFixingDate(IborIndex&amp;Tenor,AV798,Trigger)</f>
        <v>44869</v>
      </c>
      <c r="AV798" s="56">
        <f>_xll.qlCalendarAdvance(Calendar,AV797,AT798,"f",,Trigger)</f>
        <v>44873</v>
      </c>
      <c r="AW798" s="56">
        <f>_xll.qlInterestRateIndexMaturity(IborIndex&amp;Tenor,AV798,Trigger)</f>
        <v>44965</v>
      </c>
      <c r="AX798" s="102" t="e">
        <f>_xll.qlIndexFixing($Z$5,AU798,TRUE,Trigger)</f>
        <v>#VALUE!</v>
      </c>
      <c r="AY798" s="102">
        <f>_xll.qlIndexFixing($AZ$1,AU798,TRUE,Trigger)</f>
        <v>1.4586591282241341E-2</v>
      </c>
    </row>
    <row r="799" spans="46:51" ht="11.25" customHeight="1" x14ac:dyDescent="0.25">
      <c r="AT799" s="57" t="s">
        <v>44</v>
      </c>
      <c r="AU799" s="56">
        <f>_xll.qlInterestRateIndexFixingDate(IborIndex&amp;Tenor,AV799,Trigger)</f>
        <v>44876</v>
      </c>
      <c r="AV799" s="56">
        <f>_xll.qlCalendarAdvance(Calendar,AV798,AT799,"f",,Trigger)</f>
        <v>44880</v>
      </c>
      <c r="AW799" s="56">
        <f>_xll.qlInterestRateIndexMaturity(IborIndex&amp;Tenor,AV799,Trigger)</f>
        <v>44972</v>
      </c>
      <c r="AX799" s="102" t="e">
        <f>_xll.qlIndexFixing($Z$5,AU799,TRUE,Trigger)</f>
        <v>#VALUE!</v>
      </c>
      <c r="AY799" s="102">
        <f>_xll.qlIndexFixing($AZ$1,AU799,TRUE,Trigger)</f>
        <v>1.4613311409195858E-2</v>
      </c>
    </row>
    <row r="800" spans="46:51" ht="11.25" customHeight="1" x14ac:dyDescent="0.25">
      <c r="AT800" s="57" t="s">
        <v>44</v>
      </c>
      <c r="AU800" s="56">
        <f>_xll.qlInterestRateIndexFixingDate(IborIndex&amp;Tenor,AV800,Trigger)</f>
        <v>44883</v>
      </c>
      <c r="AV800" s="56">
        <f>_xll.qlCalendarAdvance(Calendar,AV799,AT800,"f",,Trigger)</f>
        <v>44887</v>
      </c>
      <c r="AW800" s="56">
        <f>_xll.qlInterestRateIndexMaturity(IborIndex&amp;Tenor,AV800,Trigger)</f>
        <v>44979</v>
      </c>
      <c r="AX800" s="102" t="e">
        <f>_xll.qlIndexFixing($Z$5,AU800,TRUE,Trigger)</f>
        <v>#VALUE!</v>
      </c>
      <c r="AY800" s="102">
        <f>_xll.qlIndexFixing($AZ$1,AU800,TRUE,Trigger)</f>
        <v>1.4639907697230385E-2</v>
      </c>
    </row>
    <row r="801" spans="46:51" ht="11.25" customHeight="1" x14ac:dyDescent="0.25">
      <c r="AT801" s="57" t="s">
        <v>44</v>
      </c>
      <c r="AU801" s="56">
        <f>_xll.qlInterestRateIndexFixingDate(IborIndex&amp;Tenor,AV801,Trigger)</f>
        <v>44890</v>
      </c>
      <c r="AV801" s="56">
        <f>_xll.qlCalendarAdvance(Calendar,AV800,AT801,"f",,Trigger)</f>
        <v>44894</v>
      </c>
      <c r="AW801" s="56">
        <f>_xll.qlInterestRateIndexMaturity(IborIndex&amp;Tenor,AV801,Trigger)</f>
        <v>44985</v>
      </c>
      <c r="AX801" s="102" t="e">
        <f>_xll.qlIndexFixing($Z$5,AU801,TRUE,Trigger)</f>
        <v>#VALUE!</v>
      </c>
      <c r="AY801" s="102">
        <f>_xll.qlIndexFixing($AZ$1,AU801,TRUE,Trigger)</f>
        <v>1.4664214318639499E-2</v>
      </c>
    </row>
    <row r="802" spans="46:51" ht="11.25" customHeight="1" x14ac:dyDescent="0.25">
      <c r="AT802" s="57" t="s">
        <v>44</v>
      </c>
      <c r="AU802" s="56">
        <f>_xll.qlInterestRateIndexFixingDate(IborIndex&amp;Tenor,AV802,Trigger)</f>
        <v>44897</v>
      </c>
      <c r="AV802" s="56">
        <f>_xll.qlCalendarAdvance(Calendar,AV801,AT802,"f",,Trigger)</f>
        <v>44901</v>
      </c>
      <c r="AW802" s="56">
        <f>_xll.qlInterestRateIndexMaturity(IborIndex&amp;Tenor,AV802,Trigger)</f>
        <v>44991</v>
      </c>
      <c r="AX802" s="102" t="e">
        <f>_xll.qlIndexFixing($Z$5,AU802,TRUE,Trigger)</f>
        <v>#VALUE!</v>
      </c>
      <c r="AY802" s="102">
        <f>_xll.qlIndexFixing($AZ$1,AU802,TRUE,Trigger)</f>
        <v>1.4688411861117245E-2</v>
      </c>
    </row>
    <row r="803" spans="46:51" ht="11.25" customHeight="1" x14ac:dyDescent="0.25">
      <c r="AT803" s="57" t="s">
        <v>44</v>
      </c>
      <c r="AU803" s="56">
        <f>_xll.qlInterestRateIndexFixingDate(IborIndex&amp;Tenor,AV803,Trigger)</f>
        <v>44904</v>
      </c>
      <c r="AV803" s="56">
        <f>_xll.qlCalendarAdvance(Calendar,AV802,AT803,"f",,Trigger)</f>
        <v>44908</v>
      </c>
      <c r="AW803" s="56">
        <f>_xll.qlInterestRateIndexMaturity(IborIndex&amp;Tenor,AV803,Trigger)</f>
        <v>44998</v>
      </c>
      <c r="AX803" s="102" t="e">
        <f>_xll.qlIndexFixing($Z$5,AU803,TRUE,Trigger)</f>
        <v>#VALUE!</v>
      </c>
      <c r="AY803" s="102">
        <f>_xll.qlIndexFixing($AZ$1,AU803,TRUE,Trigger)</f>
        <v>1.4714651797318901E-2</v>
      </c>
    </row>
    <row r="804" spans="46:51" ht="11.25" customHeight="1" x14ac:dyDescent="0.25">
      <c r="AT804" s="57" t="s">
        <v>44</v>
      </c>
      <c r="AU804" s="56">
        <f>_xll.qlInterestRateIndexFixingDate(IborIndex&amp;Tenor,AV804,Trigger)</f>
        <v>44911</v>
      </c>
      <c r="AV804" s="56">
        <f>_xll.qlCalendarAdvance(Calendar,AV803,AT804,"f",,Trigger)</f>
        <v>44915</v>
      </c>
      <c r="AW804" s="56">
        <f>_xll.qlInterestRateIndexMaturity(IborIndex&amp;Tenor,AV804,Trigger)</f>
        <v>45005</v>
      </c>
      <c r="AX804" s="102" t="e">
        <f>_xll.qlIndexFixing($Z$5,AU804,TRUE,Trigger)</f>
        <v>#VALUE!</v>
      </c>
      <c r="AY804" s="102">
        <f>_xll.qlIndexFixing($AZ$1,AU804,TRUE,Trigger)</f>
        <v>1.4740767614303429E-2</v>
      </c>
    </row>
    <row r="805" spans="46:51" ht="11.25" customHeight="1" x14ac:dyDescent="0.25">
      <c r="AT805" s="57" t="s">
        <v>44</v>
      </c>
      <c r="AU805" s="56">
        <f>_xll.qlInterestRateIndexFixingDate(IborIndex&amp;Tenor,AV805,Trigger)</f>
        <v>44917</v>
      </c>
      <c r="AV805" s="56">
        <f>_xll.qlCalendarAdvance(Calendar,AV804,AT805,"f",,Trigger)</f>
        <v>44922</v>
      </c>
      <c r="AW805" s="56">
        <f>_xll.qlInterestRateIndexMaturity(IborIndex&amp;Tenor,AV805,Trigger)</f>
        <v>45012</v>
      </c>
      <c r="AX805" s="102" t="e">
        <f>_xll.qlIndexFixing($Z$5,AU805,TRUE,Trigger)</f>
        <v>#VALUE!</v>
      </c>
      <c r="AY805" s="102">
        <f>_xll.qlIndexFixing($AZ$1,AU805,TRUE,Trigger)</f>
        <v>1.4766759237842209E-2</v>
      </c>
    </row>
    <row r="806" spans="46:51" ht="11.25" customHeight="1" x14ac:dyDescent="0.25">
      <c r="AT806" s="57" t="s">
        <v>44</v>
      </c>
      <c r="AU806" s="56">
        <f>_xll.qlInterestRateIndexFixingDate(IborIndex&amp;Tenor,AV806,Trigger)</f>
        <v>44925</v>
      </c>
      <c r="AV806" s="56">
        <f>_xll.qlCalendarAdvance(Calendar,AV805,AT806,"f",,Trigger)</f>
        <v>44929</v>
      </c>
      <c r="AW806" s="56">
        <f>_xll.qlInterestRateIndexMaturity(IborIndex&amp;Tenor,AV806,Trigger)</f>
        <v>45019</v>
      </c>
      <c r="AX806" s="102" t="e">
        <f>_xll.qlIndexFixing($Z$5,AU806,TRUE,Trigger)</f>
        <v>#VALUE!</v>
      </c>
      <c r="AY806" s="102">
        <f>_xll.qlIndexFixing($AZ$1,AU806,TRUE,Trigger)</f>
        <v>1.4792626593717273E-2</v>
      </c>
    </row>
    <row r="807" spans="46:51" ht="11.25" customHeight="1" x14ac:dyDescent="0.25">
      <c r="AT807" s="57" t="s">
        <v>44</v>
      </c>
      <c r="AU807" s="56">
        <f>_xll.qlInterestRateIndexFixingDate(IborIndex&amp;Tenor,AV807,Trigger)</f>
        <v>44932</v>
      </c>
      <c r="AV807" s="56">
        <f>_xll.qlCalendarAdvance(Calendar,AV806,AT807,"f",,Trigger)</f>
        <v>44936</v>
      </c>
      <c r="AW807" s="56">
        <f>_xll.qlInterestRateIndexMaturity(IborIndex&amp;Tenor,AV807,Trigger)</f>
        <v>45027</v>
      </c>
      <c r="AX807" s="102" t="e">
        <f>_xll.qlIndexFixing($Z$5,AU807,TRUE,Trigger)</f>
        <v>#VALUE!</v>
      </c>
      <c r="AY807" s="102">
        <f>_xll.qlIndexFixing($AZ$1,AU807,TRUE,Trigger)</f>
        <v>1.4820489140061403E-2</v>
      </c>
    </row>
    <row r="808" spans="46:51" ht="11.25" customHeight="1" x14ac:dyDescent="0.25">
      <c r="AT808" s="57" t="s">
        <v>44</v>
      </c>
      <c r="AU808" s="56">
        <f>_xll.qlInterestRateIndexFixingDate(IborIndex&amp;Tenor,AV808,Trigger)</f>
        <v>44939</v>
      </c>
      <c r="AV808" s="56">
        <f>_xll.qlCalendarAdvance(Calendar,AV807,AT808,"f",,Trigger)</f>
        <v>44943</v>
      </c>
      <c r="AW808" s="56">
        <f>_xll.qlInterestRateIndexMaturity(IborIndex&amp;Tenor,AV808,Trigger)</f>
        <v>45033</v>
      </c>
      <c r="AX808" s="102" t="e">
        <f>_xll.qlIndexFixing($Z$5,AU808,TRUE,Trigger)</f>
        <v>#VALUE!</v>
      </c>
      <c r="AY808" s="102">
        <f>_xll.qlIndexFixing($AZ$1,AU808,TRUE,Trigger)</f>
        <v>1.4843988205652359E-2</v>
      </c>
    </row>
    <row r="809" spans="46:51" ht="11.25" customHeight="1" x14ac:dyDescent="0.25">
      <c r="AT809" s="57" t="s">
        <v>44</v>
      </c>
      <c r="AU809" s="56">
        <f>_xll.qlInterestRateIndexFixingDate(IborIndex&amp;Tenor,AV809,Trigger)</f>
        <v>44946</v>
      </c>
      <c r="AV809" s="56">
        <f>_xll.qlCalendarAdvance(Calendar,AV808,AT809,"f",,Trigger)</f>
        <v>44950</v>
      </c>
      <c r="AW809" s="56">
        <f>_xll.qlInterestRateIndexMaturity(IborIndex&amp;Tenor,AV809,Trigger)</f>
        <v>45040</v>
      </c>
      <c r="AX809" s="102" t="e">
        <f>_xll.qlIndexFixing($Z$5,AU809,TRUE,Trigger)</f>
        <v>#VALUE!</v>
      </c>
      <c r="AY809" s="102">
        <f>_xll.qlIndexFixing($AZ$1,AU809,TRUE,Trigger)</f>
        <v>1.4869482313324411E-2</v>
      </c>
    </row>
    <row r="810" spans="46:51" ht="11.25" customHeight="1" x14ac:dyDescent="0.25">
      <c r="AT810" s="57" t="s">
        <v>44</v>
      </c>
      <c r="AU810" s="56">
        <f>_xll.qlInterestRateIndexFixingDate(IborIndex&amp;Tenor,AV810,Trigger)</f>
        <v>44953</v>
      </c>
      <c r="AV810" s="56">
        <f>_xll.qlCalendarAdvance(Calendar,AV809,AT810,"f",,Trigger)</f>
        <v>44957</v>
      </c>
      <c r="AW810" s="56">
        <f>_xll.qlInterestRateIndexMaturity(IborIndex&amp;Tenor,AV810,Trigger)</f>
        <v>45044</v>
      </c>
      <c r="AX810" s="102" t="e">
        <f>_xll.qlIndexFixing($Z$5,AU810,TRUE,Trigger)</f>
        <v>#VALUE!</v>
      </c>
      <c r="AY810" s="102">
        <f>_xll.qlIndexFixing($AZ$1,AU810,TRUE,Trigger)</f>
        <v>1.4888559804971219E-2</v>
      </c>
    </row>
    <row r="811" spans="46:51" ht="11.25" customHeight="1" x14ac:dyDescent="0.25">
      <c r="AT811" s="57" t="s">
        <v>44</v>
      </c>
      <c r="AU811" s="56">
        <f>_xll.qlInterestRateIndexFixingDate(IborIndex&amp;Tenor,AV811,Trigger)</f>
        <v>44960</v>
      </c>
      <c r="AV811" s="56">
        <f>_xll.qlCalendarAdvance(Calendar,AV810,AT811,"f",,Trigger)</f>
        <v>44964</v>
      </c>
      <c r="AW811" s="56">
        <f>_xll.qlInterestRateIndexMaturity(IborIndex&amp;Tenor,AV811,Trigger)</f>
        <v>45054</v>
      </c>
      <c r="AX811" s="102" t="e">
        <f>_xll.qlIndexFixing($Z$5,AU811,TRUE,Trigger)</f>
        <v>#VALUE!</v>
      </c>
      <c r="AY811" s="102">
        <f>_xll.qlIndexFixing($AZ$1,AU811,TRUE,Trigger)</f>
        <v>1.4920096761182222E-2</v>
      </c>
    </row>
    <row r="812" spans="46:51" ht="11.25" customHeight="1" x14ac:dyDescent="0.25">
      <c r="AT812" s="57" t="s">
        <v>44</v>
      </c>
      <c r="AU812" s="56">
        <f>_xll.qlInterestRateIndexFixingDate(IborIndex&amp;Tenor,AV812,Trigger)</f>
        <v>44967</v>
      </c>
      <c r="AV812" s="56">
        <f>_xll.qlCalendarAdvance(Calendar,AV811,AT812,"f",,Trigger)</f>
        <v>44971</v>
      </c>
      <c r="AW812" s="56">
        <f>_xll.qlInterestRateIndexMaturity(IborIndex&amp;Tenor,AV812,Trigger)</f>
        <v>45061</v>
      </c>
      <c r="AX812" s="102" t="e">
        <f>_xll.qlIndexFixing($Z$5,AU812,TRUE,Trigger)</f>
        <v>#VALUE!</v>
      </c>
      <c r="AY812" s="102">
        <f>_xll.qlIndexFixing($AZ$1,AU812,TRUE,Trigger)</f>
        <v>1.4945216953038631E-2</v>
      </c>
    </row>
    <row r="813" spans="46:51" ht="11.25" customHeight="1" x14ac:dyDescent="0.25">
      <c r="AT813" s="57" t="s">
        <v>44</v>
      </c>
      <c r="AU813" s="56">
        <f>_xll.qlInterestRateIndexFixingDate(IborIndex&amp;Tenor,AV813,Trigger)</f>
        <v>44974</v>
      </c>
      <c r="AV813" s="56">
        <f>_xll.qlCalendarAdvance(Calendar,AV812,AT813,"f",,Trigger)</f>
        <v>44978</v>
      </c>
      <c r="AW813" s="56">
        <f>_xll.qlInterestRateIndexMaturity(IborIndex&amp;Tenor,AV813,Trigger)</f>
        <v>45068</v>
      </c>
      <c r="AX813" s="102" t="e">
        <f>_xll.qlIndexFixing($Z$5,AU813,TRUE,Trigger)</f>
        <v>#VALUE!</v>
      </c>
      <c r="AY813" s="102">
        <f>_xll.qlIndexFixing($AZ$1,AU813,TRUE,Trigger)</f>
        <v>1.4970209073369212E-2</v>
      </c>
    </row>
    <row r="814" spans="46:51" ht="11.25" customHeight="1" x14ac:dyDescent="0.25">
      <c r="AT814" s="57" t="s">
        <v>44</v>
      </c>
      <c r="AU814" s="56">
        <f>_xll.qlInterestRateIndexFixingDate(IborIndex&amp;Tenor,AV814,Trigger)</f>
        <v>44981</v>
      </c>
      <c r="AV814" s="56">
        <f>_xll.qlCalendarAdvance(Calendar,AV813,AT814,"f",,Trigger)</f>
        <v>44985</v>
      </c>
      <c r="AW814" s="56">
        <f>_xll.qlInterestRateIndexMaturity(IborIndex&amp;Tenor,AV814,Trigger)</f>
        <v>45077</v>
      </c>
      <c r="AX814" s="102" t="e">
        <f>_xll.qlIndexFixing($Z$5,AU814,TRUE,Trigger)</f>
        <v>#VALUE!</v>
      </c>
      <c r="AY814" s="102">
        <f>_xll.qlIndexFixing($AZ$1,AU814,TRUE,Trigger)</f>
        <v>1.4999172546140742E-2</v>
      </c>
    </row>
    <row r="815" spans="46:51" ht="11.25" customHeight="1" x14ac:dyDescent="0.25">
      <c r="AT815" s="57" t="s">
        <v>44</v>
      </c>
      <c r="AU815" s="56">
        <f>_xll.qlInterestRateIndexFixingDate(IborIndex&amp;Tenor,AV815,Trigger)</f>
        <v>44988</v>
      </c>
      <c r="AV815" s="56">
        <f>_xll.qlCalendarAdvance(Calendar,AV814,AT815,"f",,Trigger)</f>
        <v>44992</v>
      </c>
      <c r="AW815" s="56">
        <f>_xll.qlInterestRateIndexMaturity(IborIndex&amp;Tenor,AV815,Trigger)</f>
        <v>45084</v>
      </c>
      <c r="AX815" s="102" t="e">
        <f>_xll.qlIndexFixing($Z$5,AU815,TRUE,Trigger)</f>
        <v>#VALUE!</v>
      </c>
      <c r="AY815" s="102">
        <f>_xll.qlIndexFixing($AZ$1,AU815,TRUE,Trigger)</f>
        <v>1.5023826216037615E-2</v>
      </c>
    </row>
    <row r="816" spans="46:51" ht="11.25" customHeight="1" x14ac:dyDescent="0.25">
      <c r="AT816" s="57" t="s">
        <v>44</v>
      </c>
      <c r="AU816" s="56">
        <f>_xll.qlInterestRateIndexFixingDate(IborIndex&amp;Tenor,AV816,Trigger)</f>
        <v>44995</v>
      </c>
      <c r="AV816" s="56">
        <f>_xll.qlCalendarAdvance(Calendar,AV815,AT816,"f",,Trigger)</f>
        <v>44999</v>
      </c>
      <c r="AW816" s="56">
        <f>_xll.qlInterestRateIndexMaturity(IborIndex&amp;Tenor,AV816,Trigger)</f>
        <v>45091</v>
      </c>
      <c r="AX816" s="102" t="e">
        <f>_xll.qlIndexFixing($Z$5,AU816,TRUE,Trigger)</f>
        <v>#VALUE!</v>
      </c>
      <c r="AY816" s="102">
        <f>_xll.qlIndexFixing($AZ$1,AU816,TRUE,Trigger)</f>
        <v>1.5048290646919595E-2</v>
      </c>
    </row>
    <row r="817" spans="46:51" ht="11.25" customHeight="1" x14ac:dyDescent="0.25">
      <c r="AT817" s="57" t="s">
        <v>44</v>
      </c>
      <c r="AU817" s="56">
        <f>_xll.qlInterestRateIndexFixingDate(IborIndex&amp;Tenor,AV817,Trigger)</f>
        <v>45002</v>
      </c>
      <c r="AV817" s="56">
        <f>_xll.qlCalendarAdvance(Calendar,AV816,AT817,"f",,Trigger)</f>
        <v>45006</v>
      </c>
      <c r="AW817" s="56">
        <f>_xll.qlInterestRateIndexMaturity(IborIndex&amp;Tenor,AV817,Trigger)</f>
        <v>45098</v>
      </c>
      <c r="AX817" s="102" t="e">
        <f>_xll.qlIndexFixing($Z$5,AU817,TRUE,Trigger)</f>
        <v>#VALUE!</v>
      </c>
      <c r="AY817" s="102">
        <f>_xll.qlIndexFixing($AZ$1,AU817,TRUE,Trigger)</f>
        <v>1.5072545830633286E-2</v>
      </c>
    </row>
    <row r="818" spans="46:51" ht="11.25" customHeight="1" x14ac:dyDescent="0.25">
      <c r="AT818" s="57" t="s">
        <v>44</v>
      </c>
      <c r="AU818" s="56">
        <f>_xll.qlInterestRateIndexFixingDate(IborIndex&amp;Tenor,AV818,Trigger)</f>
        <v>45009</v>
      </c>
      <c r="AV818" s="56">
        <f>_xll.qlCalendarAdvance(Calendar,AV817,AT818,"f",,Trigger)</f>
        <v>45013</v>
      </c>
      <c r="AW818" s="56">
        <f>_xll.qlInterestRateIndexMaturity(IborIndex&amp;Tenor,AV818,Trigger)</f>
        <v>45105</v>
      </c>
      <c r="AX818" s="102" t="e">
        <f>_xll.qlIndexFixing($Z$5,AU818,TRUE,Trigger)</f>
        <v>#VALUE!</v>
      </c>
      <c r="AY818" s="102">
        <f>_xll.qlIndexFixing($AZ$1,AU818,TRUE,Trigger)</f>
        <v>1.5096571574301753E-2</v>
      </c>
    </row>
    <row r="819" spans="46:51" ht="11.25" customHeight="1" x14ac:dyDescent="0.25">
      <c r="AT819" s="57" t="s">
        <v>44</v>
      </c>
      <c r="AU819" s="56">
        <f>_xll.qlInterestRateIndexFixingDate(IborIndex&amp;Tenor,AV819,Trigger)</f>
        <v>45016</v>
      </c>
      <c r="AV819" s="56">
        <f>_xll.qlCalendarAdvance(Calendar,AV818,AT819,"f",,Trigger)</f>
        <v>45020</v>
      </c>
      <c r="AW819" s="56">
        <f>_xll.qlInterestRateIndexMaturity(IborIndex&amp;Tenor,AV819,Trigger)</f>
        <v>45111</v>
      </c>
      <c r="AX819" s="102" t="e">
        <f>_xll.qlIndexFixing($Z$5,AU819,TRUE,Trigger)</f>
        <v>#VALUE!</v>
      </c>
      <c r="AY819" s="102">
        <f>_xll.qlIndexFixing($AZ$1,AU819,TRUE,Trigger)</f>
        <v>1.5118383568012149E-2</v>
      </c>
    </row>
    <row r="820" spans="46:51" ht="11.25" customHeight="1" x14ac:dyDescent="0.25">
      <c r="AT820" s="57" t="s">
        <v>44</v>
      </c>
      <c r="AU820" s="56">
        <f>_xll.qlInterestRateIndexFixingDate(IborIndex&amp;Tenor,AV820,Trigger)</f>
        <v>45021</v>
      </c>
      <c r="AV820" s="56">
        <f>_xll.qlCalendarAdvance(Calendar,AV819,AT820,"f",,Trigger)</f>
        <v>45027</v>
      </c>
      <c r="AW820" s="56">
        <f>_xll.qlInterestRateIndexMaturity(IborIndex&amp;Tenor,AV820,Trigger)</f>
        <v>45118</v>
      </c>
      <c r="AX820" s="102" t="e">
        <f>_xll.qlIndexFixing($Z$5,AU820,TRUE,Trigger)</f>
        <v>#VALUE!</v>
      </c>
      <c r="AY820" s="102">
        <f>_xll.qlIndexFixing($AZ$1,AU820,TRUE,Trigger)</f>
        <v>1.5141912742085874E-2</v>
      </c>
    </row>
    <row r="821" spans="46:51" ht="11.25" customHeight="1" x14ac:dyDescent="0.25">
      <c r="AT821" s="57" t="s">
        <v>44</v>
      </c>
      <c r="AU821" s="56">
        <f>_xll.qlInterestRateIndexFixingDate(IborIndex&amp;Tenor,AV821,Trigger)</f>
        <v>45030</v>
      </c>
      <c r="AV821" s="56">
        <f>_xll.qlCalendarAdvance(Calendar,AV820,AT821,"f",,Trigger)</f>
        <v>45034</v>
      </c>
      <c r="AW821" s="56">
        <f>_xll.qlInterestRateIndexMaturity(IborIndex&amp;Tenor,AV821,Trigger)</f>
        <v>45125</v>
      </c>
      <c r="AX821" s="102" t="e">
        <f>_xll.qlIndexFixing($Z$5,AU821,TRUE,Trigger)</f>
        <v>#VALUE!</v>
      </c>
      <c r="AY821" s="102">
        <f>_xll.qlIndexFixing($AZ$1,AU821,TRUE,Trigger)</f>
        <v>1.5165151981055103E-2</v>
      </c>
    </row>
    <row r="822" spans="46:51" ht="11.25" customHeight="1" x14ac:dyDescent="0.25">
      <c r="AT822" s="57" t="s">
        <v>44</v>
      </c>
      <c r="AU822" s="56">
        <f>_xll.qlInterestRateIndexFixingDate(IborIndex&amp;Tenor,AV822,Trigger)</f>
        <v>45037</v>
      </c>
      <c r="AV822" s="56">
        <f>_xll.qlCalendarAdvance(Calendar,AV821,AT822,"f",,Trigger)</f>
        <v>45041</v>
      </c>
      <c r="AW822" s="56">
        <f>_xll.qlInterestRateIndexMaturity(IborIndex&amp;Tenor,AV822,Trigger)</f>
        <v>45132</v>
      </c>
      <c r="AX822" s="102" t="e">
        <f>_xll.qlIndexFixing($Z$5,AU822,TRUE,Trigger)</f>
        <v>#VALUE!</v>
      </c>
      <c r="AY822" s="102">
        <f>_xll.qlIndexFixing($AZ$1,AU822,TRUE,Trigger)</f>
        <v>1.5188080151629556E-2</v>
      </c>
    </row>
    <row r="823" spans="46:51" ht="11.25" customHeight="1" x14ac:dyDescent="0.25">
      <c r="AT823" s="57" t="s">
        <v>44</v>
      </c>
      <c r="AU823" s="56">
        <f>_xll.qlInterestRateIndexFixingDate(IborIndex&amp;Tenor,AV823,Trigger)</f>
        <v>45043</v>
      </c>
      <c r="AV823" s="56">
        <f>_xll.qlCalendarAdvance(Calendar,AV822,AT823,"f",,Trigger)</f>
        <v>45048</v>
      </c>
      <c r="AW823" s="56">
        <f>_xll.qlInterestRateIndexMaturity(IborIndex&amp;Tenor,AV823,Trigger)</f>
        <v>45140</v>
      </c>
      <c r="AX823" s="102" t="e">
        <f>_xll.qlIndexFixing($Z$5,AU823,TRUE,Trigger)</f>
        <v>#VALUE!</v>
      </c>
      <c r="AY823" s="102">
        <f>_xll.qlIndexFixing($AZ$1,AU823,TRUE,Trigger)</f>
        <v>1.5212539011559159E-2</v>
      </c>
    </row>
    <row r="824" spans="46:51" ht="11.25" customHeight="1" x14ac:dyDescent="0.25">
      <c r="AT824" s="57" t="s">
        <v>44</v>
      </c>
      <c r="AU824" s="56">
        <f>_xll.qlInterestRateIndexFixingDate(IborIndex&amp;Tenor,AV824,Trigger)</f>
        <v>45051</v>
      </c>
      <c r="AV824" s="56">
        <f>_xll.qlCalendarAdvance(Calendar,AV823,AT824,"f",,Trigger)</f>
        <v>45055</v>
      </c>
      <c r="AW824" s="56">
        <f>_xll.qlInterestRateIndexMaturity(IborIndex&amp;Tenor,AV824,Trigger)</f>
        <v>45147</v>
      </c>
      <c r="AX824" s="102" t="e">
        <f>_xll.qlIndexFixing($Z$5,AU824,TRUE,Trigger)</f>
        <v>#VALUE!</v>
      </c>
      <c r="AY824" s="102">
        <f>_xll.qlIndexFixing($AZ$1,AU824,TRUE,Trigger)</f>
        <v>1.5234753720976366E-2</v>
      </c>
    </row>
    <row r="825" spans="46:51" ht="11.25" customHeight="1" x14ac:dyDescent="0.25">
      <c r="AT825" s="57" t="s">
        <v>44</v>
      </c>
      <c r="AU825" s="56">
        <f>_xll.qlInterestRateIndexFixingDate(IborIndex&amp;Tenor,AV825,Trigger)</f>
        <v>45058</v>
      </c>
      <c r="AV825" s="56">
        <f>_xll.qlCalendarAdvance(Calendar,AV824,AT825,"f",,Trigger)</f>
        <v>45062</v>
      </c>
      <c r="AW825" s="56">
        <f>_xll.qlInterestRateIndexMaturity(IborIndex&amp;Tenor,AV825,Trigger)</f>
        <v>45154</v>
      </c>
      <c r="AX825" s="102" t="e">
        <f>_xll.qlIndexFixing($Z$5,AU825,TRUE,Trigger)</f>
        <v>#VALUE!</v>
      </c>
      <c r="AY825" s="102">
        <f>_xll.qlIndexFixing($AZ$1,AU825,TRUE,Trigger)</f>
        <v>1.5256592477973074E-2</v>
      </c>
    </row>
    <row r="826" spans="46:51" ht="11.25" customHeight="1" x14ac:dyDescent="0.25">
      <c r="AT826" s="57" t="s">
        <v>44</v>
      </c>
      <c r="AU826" s="56">
        <f>_xll.qlInterestRateIndexFixingDate(IborIndex&amp;Tenor,AV826,Trigger)</f>
        <v>45065</v>
      </c>
      <c r="AV826" s="56">
        <f>_xll.qlCalendarAdvance(Calendar,AV825,AT826,"f",,Trigger)</f>
        <v>45069</v>
      </c>
      <c r="AW826" s="56">
        <f>_xll.qlInterestRateIndexMaturity(IborIndex&amp;Tenor,AV826,Trigger)</f>
        <v>45161</v>
      </c>
      <c r="AX826" s="102" t="e">
        <f>_xll.qlIndexFixing($Z$5,AU826,TRUE,Trigger)</f>
        <v>#VALUE!</v>
      </c>
      <c r="AY826" s="102">
        <f>_xll.qlIndexFixing($AZ$1,AU826,TRUE,Trigger)</f>
        <v>1.5278038382945827E-2</v>
      </c>
    </row>
    <row r="827" spans="46:51" ht="11.25" customHeight="1" x14ac:dyDescent="0.25">
      <c r="AT827" s="57" t="s">
        <v>44</v>
      </c>
      <c r="AU827" s="56">
        <f>_xll.qlInterestRateIndexFixingDate(IborIndex&amp;Tenor,AV827,Trigger)</f>
        <v>45072</v>
      </c>
      <c r="AV827" s="56">
        <f>_xll.qlCalendarAdvance(Calendar,AV826,AT827,"f",,Trigger)</f>
        <v>45076</v>
      </c>
      <c r="AW827" s="56">
        <f>_xll.qlInterestRateIndexMaturity(IborIndex&amp;Tenor,AV827,Trigger)</f>
        <v>45168</v>
      </c>
      <c r="AX827" s="102" t="e">
        <f>_xll.qlIndexFixing($Z$5,AU827,TRUE,Trigger)</f>
        <v>#VALUE!</v>
      </c>
      <c r="AY827" s="102">
        <f>_xll.qlIndexFixing($AZ$1,AU827,TRUE,Trigger)</f>
        <v>1.5299086920987916E-2</v>
      </c>
    </row>
    <row r="828" spans="46:51" ht="11.25" customHeight="1" x14ac:dyDescent="0.25">
      <c r="AT828" s="57" t="s">
        <v>44</v>
      </c>
      <c r="AU828" s="56">
        <f>_xll.qlInterestRateIndexFixingDate(IborIndex&amp;Tenor,AV828,Trigger)</f>
        <v>45079</v>
      </c>
      <c r="AV828" s="56">
        <f>_xll.qlCalendarAdvance(Calendar,AV827,AT828,"f",,Trigger)</f>
        <v>45083</v>
      </c>
      <c r="AW828" s="56">
        <f>_xll.qlInterestRateIndexMaturity(IborIndex&amp;Tenor,AV828,Trigger)</f>
        <v>45175</v>
      </c>
      <c r="AX828" s="102" t="e">
        <f>_xll.qlIndexFixing($Z$5,AU828,TRUE,Trigger)</f>
        <v>#VALUE!</v>
      </c>
      <c r="AY828" s="102">
        <f>_xll.qlIndexFixing($AZ$1,AU828,TRUE,Trigger)</f>
        <v>1.5319735592058296E-2</v>
      </c>
    </row>
    <row r="829" spans="46:51" ht="11.25" customHeight="1" x14ac:dyDescent="0.25">
      <c r="AT829" s="57" t="s">
        <v>44</v>
      </c>
      <c r="AU829" s="56">
        <f>_xll.qlInterestRateIndexFixingDate(IborIndex&amp;Tenor,AV829,Trigger)</f>
        <v>45086</v>
      </c>
      <c r="AV829" s="56">
        <f>_xll.qlCalendarAdvance(Calendar,AV828,AT829,"f",,Trigger)</f>
        <v>45090</v>
      </c>
      <c r="AW829" s="56">
        <f>_xll.qlInterestRateIndexMaturity(IborIndex&amp;Tenor,AV829,Trigger)</f>
        <v>45182</v>
      </c>
      <c r="AX829" s="102" t="e">
        <f>_xll.qlIndexFixing($Z$5,AU829,TRUE,Trigger)</f>
        <v>#VALUE!</v>
      </c>
      <c r="AY829" s="102">
        <f>_xll.qlIndexFixing($AZ$1,AU829,TRUE,Trigger)</f>
        <v>1.5339981896183696E-2</v>
      </c>
    </row>
    <row r="830" spans="46:51" ht="11.25" customHeight="1" x14ac:dyDescent="0.25">
      <c r="AT830" s="57" t="s">
        <v>44</v>
      </c>
      <c r="AU830" s="56">
        <f>_xll.qlInterestRateIndexFixingDate(IborIndex&amp;Tenor,AV830,Trigger)</f>
        <v>45093</v>
      </c>
      <c r="AV830" s="56">
        <f>_xll.qlCalendarAdvance(Calendar,AV829,AT830,"f",,Trigger)</f>
        <v>45097</v>
      </c>
      <c r="AW830" s="56">
        <f>_xll.qlInterestRateIndexMaturity(IborIndex&amp;Tenor,AV830,Trigger)</f>
        <v>45189</v>
      </c>
      <c r="AX830" s="102" t="e">
        <f>_xll.qlIndexFixing($Z$5,AU830,TRUE,Trigger)</f>
        <v>#VALUE!</v>
      </c>
      <c r="AY830" s="102">
        <f>_xll.qlIndexFixing($AZ$1,AU830,TRUE,Trigger)</f>
        <v>1.5359823333465568E-2</v>
      </c>
    </row>
    <row r="831" spans="46:51" ht="11.25" customHeight="1" x14ac:dyDescent="0.25">
      <c r="AT831" s="57" t="s">
        <v>44</v>
      </c>
      <c r="AU831" s="56">
        <f>_xll.qlInterestRateIndexFixingDate(IborIndex&amp;Tenor,AV831,Trigger)</f>
        <v>45100</v>
      </c>
      <c r="AV831" s="56">
        <f>_xll.qlCalendarAdvance(Calendar,AV830,AT831,"f",,Trigger)</f>
        <v>45104</v>
      </c>
      <c r="AW831" s="56">
        <f>_xll.qlInterestRateIndexMaturity(IborIndex&amp;Tenor,AV831,Trigger)</f>
        <v>45196</v>
      </c>
      <c r="AX831" s="102" t="e">
        <f>_xll.qlIndexFixing($Z$5,AU831,TRUE,Trigger)</f>
        <v>#VALUE!</v>
      </c>
      <c r="AY831" s="102">
        <f>_xll.qlIndexFixing($AZ$1,AU831,TRUE,Trigger)</f>
        <v>1.5379257404078346E-2</v>
      </c>
    </row>
    <row r="832" spans="46:51" ht="11.25" customHeight="1" x14ac:dyDescent="0.25">
      <c r="AT832" s="57" t="s">
        <v>44</v>
      </c>
      <c r="AU832" s="56">
        <f>_xll.qlInterestRateIndexFixingDate(IborIndex&amp;Tenor,AV832,Trigger)</f>
        <v>45107</v>
      </c>
      <c r="AV832" s="56">
        <f>_xll.qlCalendarAdvance(Calendar,AV831,AT832,"f",,Trigger)</f>
        <v>45111</v>
      </c>
      <c r="AW832" s="56">
        <f>_xll.qlInterestRateIndexMaturity(IborIndex&amp;Tenor,AV832,Trigger)</f>
        <v>45203</v>
      </c>
      <c r="AX832" s="102" t="e">
        <f>_xll.qlIndexFixing($Z$5,AU832,TRUE,Trigger)</f>
        <v>#VALUE!</v>
      </c>
      <c r="AY832" s="102">
        <f>_xll.qlIndexFixing($AZ$1,AU832,TRUE,Trigger)</f>
        <v>1.5398281608269452E-2</v>
      </c>
    </row>
    <row r="833" spans="46:51" ht="11.25" customHeight="1" x14ac:dyDescent="0.25">
      <c r="AT833" s="57" t="s">
        <v>44</v>
      </c>
      <c r="AU833" s="56">
        <f>_xll.qlInterestRateIndexFixingDate(IborIndex&amp;Tenor,AV833,Trigger)</f>
        <v>45114</v>
      </c>
      <c r="AV833" s="56">
        <f>_xll.qlCalendarAdvance(Calendar,AV832,AT833,"f",,Trigger)</f>
        <v>45118</v>
      </c>
      <c r="AW833" s="56">
        <f>_xll.qlInterestRateIndexMaturity(IborIndex&amp;Tenor,AV833,Trigger)</f>
        <v>45210</v>
      </c>
      <c r="AX833" s="102" t="e">
        <f>_xll.qlIndexFixing($Z$5,AU833,TRUE,Trigger)</f>
        <v>#VALUE!</v>
      </c>
      <c r="AY833" s="102">
        <f>_xll.qlIndexFixing($AZ$1,AU833,TRUE,Trigger)</f>
        <v>1.5416893446373195E-2</v>
      </c>
    </row>
    <row r="834" spans="46:51" ht="11.25" customHeight="1" x14ac:dyDescent="0.25">
      <c r="AT834" s="57" t="s">
        <v>44</v>
      </c>
      <c r="AU834" s="56">
        <f>_xll.qlInterestRateIndexFixingDate(IborIndex&amp;Tenor,AV834,Trigger)</f>
        <v>45121</v>
      </c>
      <c r="AV834" s="56">
        <f>_xll.qlCalendarAdvance(Calendar,AV833,AT834,"f",,Trigger)</f>
        <v>45125</v>
      </c>
      <c r="AW834" s="56">
        <f>_xll.qlInterestRateIndexMaturity(IborIndex&amp;Tenor,AV834,Trigger)</f>
        <v>45217</v>
      </c>
      <c r="AX834" s="102" t="e">
        <f>_xll.qlIndexFixing($Z$5,AU834,TRUE,Trigger)</f>
        <v>#VALUE!</v>
      </c>
      <c r="AY834" s="102">
        <f>_xll.qlIndexFixing($AZ$1,AU834,TRUE,Trigger)</f>
        <v>1.5435090418801211E-2</v>
      </c>
    </row>
    <row r="835" spans="46:51" ht="11.25" customHeight="1" x14ac:dyDescent="0.25">
      <c r="AT835" s="57" t="s">
        <v>44</v>
      </c>
      <c r="AU835" s="56">
        <f>_xll.qlInterestRateIndexFixingDate(IborIndex&amp;Tenor,AV835,Trigger)</f>
        <v>45128</v>
      </c>
      <c r="AV835" s="56">
        <f>_xll.qlCalendarAdvance(Calendar,AV834,AT835,"f",,Trigger)</f>
        <v>45132</v>
      </c>
      <c r="AW835" s="56">
        <f>_xll.qlInterestRateIndexMaturity(IborIndex&amp;Tenor,AV835,Trigger)</f>
        <v>45224</v>
      </c>
      <c r="AX835" s="102" t="e">
        <f>_xll.qlIndexFixing($Z$5,AU835,TRUE,Trigger)</f>
        <v>#VALUE!</v>
      </c>
      <c r="AY835" s="102">
        <f>_xll.qlIndexFixing($AZ$1,AU835,TRUE,Trigger)</f>
        <v>1.545287002604942E-2</v>
      </c>
    </row>
    <row r="836" spans="46:51" ht="11.25" customHeight="1" x14ac:dyDescent="0.25">
      <c r="AT836" s="57" t="s">
        <v>44</v>
      </c>
      <c r="AU836" s="56">
        <f>_xll.qlInterestRateIndexFixingDate(IborIndex&amp;Tenor,AV836,Trigger)</f>
        <v>45135</v>
      </c>
      <c r="AV836" s="56">
        <f>_xll.qlCalendarAdvance(Calendar,AV835,AT836,"f",,Trigger)</f>
        <v>45139</v>
      </c>
      <c r="AW836" s="56">
        <f>_xll.qlInterestRateIndexMaturity(IborIndex&amp;Tenor,AV836,Trigger)</f>
        <v>45231</v>
      </c>
      <c r="AX836" s="102" t="e">
        <f>_xll.qlIndexFixing($Z$5,AU836,TRUE,Trigger)</f>
        <v>#VALUE!</v>
      </c>
      <c r="AY836" s="102">
        <f>_xll.qlIndexFixing($AZ$1,AU836,TRUE,Trigger)</f>
        <v>1.5470229768701495E-2</v>
      </c>
    </row>
    <row r="837" spans="46:51" ht="11.25" customHeight="1" x14ac:dyDescent="0.25">
      <c r="AT837" s="57" t="s">
        <v>44</v>
      </c>
      <c r="AU837" s="56">
        <f>_xll.qlInterestRateIndexFixingDate(IborIndex&amp;Tenor,AV837,Trigger)</f>
        <v>45142</v>
      </c>
      <c r="AV837" s="56">
        <f>_xll.qlCalendarAdvance(Calendar,AV836,AT837,"f",,Trigger)</f>
        <v>45146</v>
      </c>
      <c r="AW837" s="56">
        <f>_xll.qlInterestRateIndexMaturity(IborIndex&amp;Tenor,AV837,Trigger)</f>
        <v>45238</v>
      </c>
      <c r="AX837" s="102" t="e">
        <f>_xll.qlIndexFixing($Z$5,AU837,TRUE,Trigger)</f>
        <v>#VALUE!</v>
      </c>
      <c r="AY837" s="102">
        <f>_xll.qlIndexFixing($AZ$1,AU837,TRUE,Trigger)</f>
        <v>1.5487167147434078E-2</v>
      </c>
    </row>
    <row r="838" spans="46:51" ht="11.25" customHeight="1" x14ac:dyDescent="0.25">
      <c r="AT838" s="57" t="s">
        <v>44</v>
      </c>
      <c r="AU838" s="56">
        <f>_xll.qlInterestRateIndexFixingDate(IborIndex&amp;Tenor,AV838,Trigger)</f>
        <v>45149</v>
      </c>
      <c r="AV838" s="56">
        <f>_xll.qlCalendarAdvance(Calendar,AV837,AT838,"f",,Trigger)</f>
        <v>45153</v>
      </c>
      <c r="AW838" s="56">
        <f>_xll.qlInterestRateIndexMaturity(IborIndex&amp;Tenor,AV838,Trigger)</f>
        <v>45245</v>
      </c>
      <c r="AX838" s="102" t="e">
        <f>_xll.qlIndexFixing($Z$5,AU838,TRUE,Trigger)</f>
        <v>#VALUE!</v>
      </c>
      <c r="AY838" s="102">
        <f>_xll.qlIndexFixing($AZ$1,AU838,TRUE,Trigger)</f>
        <v>1.5503679663012438E-2</v>
      </c>
    </row>
    <row r="839" spans="46:51" ht="11.25" customHeight="1" x14ac:dyDescent="0.25">
      <c r="AT839" s="57" t="s">
        <v>44</v>
      </c>
      <c r="AU839" s="56">
        <f>_xll.qlInterestRateIndexFixingDate(IborIndex&amp;Tenor,AV839,Trigger)</f>
        <v>45156</v>
      </c>
      <c r="AV839" s="56">
        <f>_xll.qlCalendarAdvance(Calendar,AV838,AT839,"f",,Trigger)</f>
        <v>45160</v>
      </c>
      <c r="AW839" s="56">
        <f>_xll.qlInterestRateIndexMaturity(IborIndex&amp;Tenor,AV839,Trigger)</f>
        <v>45252</v>
      </c>
      <c r="AX839" s="102" t="e">
        <f>_xll.qlIndexFixing($Z$5,AU839,TRUE,Trigger)</f>
        <v>#VALUE!</v>
      </c>
      <c r="AY839" s="102">
        <f>_xll.qlIndexFixing($AZ$1,AU839,TRUE,Trigger)</f>
        <v>1.5519764816301762E-2</v>
      </c>
    </row>
    <row r="840" spans="46:51" ht="11.25" customHeight="1" x14ac:dyDescent="0.25">
      <c r="AT840" s="57" t="s">
        <v>44</v>
      </c>
      <c r="AU840" s="56">
        <f>_xll.qlInterestRateIndexFixingDate(IborIndex&amp;Tenor,AV840,Trigger)</f>
        <v>45163</v>
      </c>
      <c r="AV840" s="56">
        <f>_xll.qlCalendarAdvance(Calendar,AV839,AT840,"f",,Trigger)</f>
        <v>45167</v>
      </c>
      <c r="AW840" s="56">
        <f>_xll.qlInterestRateIndexMaturity(IborIndex&amp;Tenor,AV840,Trigger)</f>
        <v>45259</v>
      </c>
      <c r="AX840" s="102" t="e">
        <f>_xll.qlIndexFixing($Z$5,AU840,TRUE,Trigger)</f>
        <v>#VALUE!</v>
      </c>
      <c r="AY840" s="102">
        <f>_xll.qlIndexFixing($AZ$1,AU840,TRUE,Trigger)</f>
        <v>1.553542010825934E-2</v>
      </c>
    </row>
    <row r="841" spans="46:51" ht="11.25" customHeight="1" x14ac:dyDescent="0.25">
      <c r="AT841" s="57" t="s">
        <v>44</v>
      </c>
      <c r="AU841" s="56">
        <f>_xll.qlInterestRateIndexFixingDate(IborIndex&amp;Tenor,AV841,Trigger)</f>
        <v>45170</v>
      </c>
      <c r="AV841" s="56">
        <f>_xll.qlCalendarAdvance(Calendar,AV840,AT841,"f",,Trigger)</f>
        <v>45174</v>
      </c>
      <c r="AW841" s="56">
        <f>_xll.qlInterestRateIndexMaturity(IborIndex&amp;Tenor,AV841,Trigger)</f>
        <v>45265</v>
      </c>
      <c r="AX841" s="102" t="e">
        <f>_xll.qlIndexFixing($Z$5,AU841,TRUE,Trigger)</f>
        <v>#VALUE!</v>
      </c>
      <c r="AY841" s="102">
        <f>_xll.qlIndexFixing($AZ$1,AU841,TRUE,Trigger)</f>
        <v>1.5549302357633901E-2</v>
      </c>
    </row>
    <row r="842" spans="46:51" ht="11.25" customHeight="1" x14ac:dyDescent="0.25">
      <c r="AT842" s="57" t="s">
        <v>44</v>
      </c>
      <c r="AU842" s="56">
        <f>_xll.qlInterestRateIndexFixingDate(IborIndex&amp;Tenor,AV842,Trigger)</f>
        <v>45177</v>
      </c>
      <c r="AV842" s="56">
        <f>_xll.qlCalendarAdvance(Calendar,AV841,AT842,"f",,Trigger)</f>
        <v>45181</v>
      </c>
      <c r="AW842" s="56">
        <f>_xll.qlInterestRateIndexMaturity(IborIndex&amp;Tenor,AV842,Trigger)</f>
        <v>45272</v>
      </c>
      <c r="AX842" s="102" t="e">
        <f>_xll.qlIndexFixing($Z$5,AU842,TRUE,Trigger)</f>
        <v>#VALUE!</v>
      </c>
      <c r="AY842" s="102">
        <f>_xll.qlIndexFixing($AZ$1,AU842,TRUE,Trigger)</f>
        <v>1.5564121323641609E-2</v>
      </c>
    </row>
    <row r="843" spans="46:51" ht="11.25" customHeight="1" x14ac:dyDescent="0.25">
      <c r="AT843" s="57" t="s">
        <v>44</v>
      </c>
      <c r="AU843" s="56">
        <f>_xll.qlInterestRateIndexFixingDate(IborIndex&amp;Tenor,AV843,Trigger)</f>
        <v>45184</v>
      </c>
      <c r="AV843" s="56">
        <f>_xll.qlCalendarAdvance(Calendar,AV842,AT843,"f",,Trigger)</f>
        <v>45188</v>
      </c>
      <c r="AW843" s="56">
        <f>_xll.qlInterestRateIndexMaturity(IborIndex&amp;Tenor,AV843,Trigger)</f>
        <v>45279</v>
      </c>
      <c r="AX843" s="102" t="e">
        <f>_xll.qlIndexFixing($Z$5,AU843,TRUE,Trigger)</f>
        <v>#VALUE!</v>
      </c>
      <c r="AY843" s="102">
        <f>_xll.qlIndexFixing($AZ$1,AU843,TRUE,Trigger)</f>
        <v>1.5578503128564842E-2</v>
      </c>
    </row>
    <row r="844" spans="46:51" ht="11.25" customHeight="1" x14ac:dyDescent="0.25">
      <c r="AT844" s="57" t="s">
        <v>44</v>
      </c>
      <c r="AU844" s="56">
        <f>_xll.qlInterestRateIndexFixingDate(IborIndex&amp;Tenor,AV844,Trigger)</f>
        <v>45191</v>
      </c>
      <c r="AV844" s="56">
        <f>_xll.qlCalendarAdvance(Calendar,AV843,AT844,"f",,Trigger)</f>
        <v>45195</v>
      </c>
      <c r="AW844" s="56">
        <f>_xll.qlInterestRateIndexMaturity(IborIndex&amp;Tenor,AV844,Trigger)</f>
        <v>45287</v>
      </c>
      <c r="AX844" s="102" t="e">
        <f>_xll.qlIndexFixing($Z$5,AU844,TRUE,Trigger)</f>
        <v>#VALUE!</v>
      </c>
      <c r="AY844" s="102">
        <f>_xll.qlIndexFixing($AZ$1,AU844,TRUE,Trigger)</f>
        <v>1.5593692685592391E-2</v>
      </c>
    </row>
    <row r="845" spans="46:51" ht="11.25" customHeight="1" x14ac:dyDescent="0.25">
      <c r="AT845" s="57" t="s">
        <v>44</v>
      </c>
      <c r="AU845" s="56">
        <f>_xll.qlInterestRateIndexFixingDate(IborIndex&amp;Tenor,AV845,Trigger)</f>
        <v>45198</v>
      </c>
      <c r="AV845" s="56">
        <f>_xll.qlCalendarAdvance(Calendar,AV844,AT845,"f",,Trigger)</f>
        <v>45202</v>
      </c>
      <c r="AW845" s="56">
        <f>_xll.qlInterestRateIndexMaturity(IborIndex&amp;Tenor,AV845,Trigger)</f>
        <v>45294</v>
      </c>
      <c r="AX845" s="102" t="e">
        <f>_xll.qlIndexFixing($Z$5,AU845,TRUE,Trigger)</f>
        <v>#VALUE!</v>
      </c>
      <c r="AY845" s="102">
        <f>_xll.qlIndexFixing($AZ$1,AU845,TRUE,Trigger)</f>
        <v>1.5607161188934562E-2</v>
      </c>
    </row>
    <row r="846" spans="46:51" ht="11.25" customHeight="1" x14ac:dyDescent="0.25">
      <c r="AT846" s="57" t="s">
        <v>44</v>
      </c>
      <c r="AU846" s="56">
        <f>_xll.qlInterestRateIndexFixingDate(IborIndex&amp;Tenor,AV846,Trigger)</f>
        <v>45205</v>
      </c>
      <c r="AV846" s="56">
        <f>_xll.qlCalendarAdvance(Calendar,AV845,AT846,"f",,Trigger)</f>
        <v>45209</v>
      </c>
      <c r="AW846" s="56">
        <f>_xll.qlInterestRateIndexMaturity(IborIndex&amp;Tenor,AV846,Trigger)</f>
        <v>45301</v>
      </c>
      <c r="AX846" s="102" t="e">
        <f>_xll.qlIndexFixing($Z$5,AU846,TRUE,Trigger)</f>
        <v>#VALUE!</v>
      </c>
      <c r="AY846" s="102">
        <f>_xll.qlIndexFixing($AZ$1,AU846,TRUE,Trigger)</f>
        <v>1.562018483892345E-2</v>
      </c>
    </row>
    <row r="847" spans="46:51" ht="11.25" customHeight="1" x14ac:dyDescent="0.25">
      <c r="AT847" s="57" t="s">
        <v>44</v>
      </c>
      <c r="AU847" s="56">
        <f>_xll.qlInterestRateIndexFixingDate(IborIndex&amp;Tenor,AV847,Trigger)</f>
        <v>45212</v>
      </c>
      <c r="AV847" s="56">
        <f>_xll.qlCalendarAdvance(Calendar,AV846,AT847,"f",,Trigger)</f>
        <v>45216</v>
      </c>
      <c r="AW847" s="56">
        <f>_xll.qlInterestRateIndexMaturity(IborIndex&amp;Tenor,AV847,Trigger)</f>
        <v>45308</v>
      </c>
      <c r="AX847" s="102" t="e">
        <f>_xll.qlIndexFixing($Z$5,AU847,TRUE,Trigger)</f>
        <v>#VALUE!</v>
      </c>
      <c r="AY847" s="102">
        <f>_xll.qlIndexFixing($AZ$1,AU847,TRUE,Trigger)</f>
        <v>1.5632761137285289E-2</v>
      </c>
    </row>
    <row r="848" spans="46:51" ht="11.25" customHeight="1" x14ac:dyDescent="0.25">
      <c r="AT848" s="57" t="s">
        <v>44</v>
      </c>
      <c r="AU848" s="56">
        <f>_xll.qlInterestRateIndexFixingDate(IborIndex&amp;Tenor,AV848,Trigger)</f>
        <v>45219</v>
      </c>
      <c r="AV848" s="56">
        <f>_xll.qlCalendarAdvance(Calendar,AV847,AT848,"f",,Trigger)</f>
        <v>45223</v>
      </c>
      <c r="AW848" s="56">
        <f>_xll.qlInterestRateIndexMaturity(IborIndex&amp;Tenor,AV848,Trigger)</f>
        <v>45315</v>
      </c>
      <c r="AX848" s="102" t="e">
        <f>_xll.qlIndexFixing($Z$5,AU848,TRUE,Trigger)</f>
        <v>#VALUE!</v>
      </c>
      <c r="AY848" s="102">
        <f>_xll.qlIndexFixing($AZ$1,AU848,TRUE,Trigger)</f>
        <v>1.5644887585863621E-2</v>
      </c>
    </row>
    <row r="849" spans="46:51" ht="11.25" customHeight="1" x14ac:dyDescent="0.25">
      <c r="AT849" s="57" t="s">
        <v>44</v>
      </c>
      <c r="AU849" s="56">
        <f>_xll.qlInterestRateIndexFixingDate(IborIndex&amp;Tenor,AV849,Trigger)</f>
        <v>45226</v>
      </c>
      <c r="AV849" s="56">
        <f>_xll.qlCalendarAdvance(Calendar,AV848,AT849,"f",,Trigger)</f>
        <v>45230</v>
      </c>
      <c r="AW849" s="56">
        <f>_xll.qlInterestRateIndexMaturity(IborIndex&amp;Tenor,AV849,Trigger)</f>
        <v>45322</v>
      </c>
      <c r="AX849" s="102" t="e">
        <f>_xll.qlIndexFixing($Z$5,AU849,TRUE,Trigger)</f>
        <v>#VALUE!</v>
      </c>
      <c r="AY849" s="102">
        <f>_xll.qlIndexFixing($AZ$1,AU849,TRUE,Trigger)</f>
        <v>1.5656561686626224E-2</v>
      </c>
    </row>
    <row r="850" spans="46:51" ht="11.25" customHeight="1" x14ac:dyDescent="0.25">
      <c r="AT850" s="57" t="s">
        <v>44</v>
      </c>
      <c r="AU850" s="56">
        <f>_xll.qlInterestRateIndexFixingDate(IborIndex&amp;Tenor,AV850,Trigger)</f>
        <v>45233</v>
      </c>
      <c r="AV850" s="56">
        <f>_xll.qlCalendarAdvance(Calendar,AV849,AT850,"f",,Trigger)</f>
        <v>45237</v>
      </c>
      <c r="AW850" s="56">
        <f>_xll.qlInterestRateIndexMaturity(IborIndex&amp;Tenor,AV850,Trigger)</f>
        <v>45329</v>
      </c>
      <c r="AX850" s="102" t="e">
        <f>_xll.qlIndexFixing($Z$5,AU850,TRUE,Trigger)</f>
        <v>#VALUE!</v>
      </c>
      <c r="AY850" s="102">
        <f>_xll.qlIndexFixing($AZ$1,AU850,TRUE,Trigger)</f>
        <v>1.5667780941666005E-2</v>
      </c>
    </row>
    <row r="851" spans="46:51" ht="11.25" customHeight="1" x14ac:dyDescent="0.25">
      <c r="AT851" s="57" t="s">
        <v>44</v>
      </c>
      <c r="AU851" s="56">
        <f>_xll.qlInterestRateIndexFixingDate(IborIndex&amp;Tenor,AV851,Trigger)</f>
        <v>45240</v>
      </c>
      <c r="AV851" s="56">
        <f>_xll.qlCalendarAdvance(Calendar,AV850,AT851,"f",,Trigger)</f>
        <v>45244</v>
      </c>
      <c r="AW851" s="56">
        <f>_xll.qlInterestRateIndexMaturity(IborIndex&amp;Tenor,AV851,Trigger)</f>
        <v>45336</v>
      </c>
      <c r="AX851" s="102" t="e">
        <f>_xll.qlIndexFixing($Z$5,AU851,TRUE,Trigger)</f>
        <v>#VALUE!</v>
      </c>
      <c r="AY851" s="102">
        <f>_xll.qlIndexFixing($AZ$1,AU851,TRUE,Trigger)</f>
        <v>1.5678542853207057E-2</v>
      </c>
    </row>
    <row r="852" spans="46:51" ht="11.25" customHeight="1" x14ac:dyDescent="0.25">
      <c r="AT852" s="57" t="s">
        <v>44</v>
      </c>
      <c r="AU852" s="56">
        <f>_xll.qlInterestRateIndexFixingDate(IborIndex&amp;Tenor,AV852,Trigger)</f>
        <v>45247</v>
      </c>
      <c r="AV852" s="56">
        <f>_xll.qlCalendarAdvance(Calendar,AV851,AT852,"f",,Trigger)</f>
        <v>45251</v>
      </c>
      <c r="AW852" s="56">
        <f>_xll.qlInterestRateIndexMaturity(IborIndex&amp;Tenor,AV852,Trigger)</f>
        <v>45343</v>
      </c>
      <c r="AX852" s="102" t="e">
        <f>_xll.qlIndexFixing($Z$5,AU852,TRUE,Trigger)</f>
        <v>#VALUE!</v>
      </c>
      <c r="AY852" s="102">
        <f>_xll.qlIndexFixing($AZ$1,AU852,TRUE,Trigger)</f>
        <v>1.568884492360469E-2</v>
      </c>
    </row>
    <row r="853" spans="46:51" ht="11.25" customHeight="1" x14ac:dyDescent="0.25">
      <c r="AT853" s="57" t="s">
        <v>44</v>
      </c>
      <c r="AU853" s="56">
        <f>_xll.qlInterestRateIndexFixingDate(IborIndex&amp;Tenor,AV853,Trigger)</f>
        <v>45254</v>
      </c>
      <c r="AV853" s="56">
        <f>_xll.qlCalendarAdvance(Calendar,AV852,AT853,"f",,Trigger)</f>
        <v>45258</v>
      </c>
      <c r="AW853" s="56">
        <f>_xll.qlInterestRateIndexMaturity(IborIndex&amp;Tenor,AV853,Trigger)</f>
        <v>45350</v>
      </c>
      <c r="AX853" s="102" t="e">
        <f>_xll.qlIndexFixing($Z$5,AU853,TRUE,Trigger)</f>
        <v>#VALUE!</v>
      </c>
      <c r="AY853" s="102">
        <f>_xll.qlIndexFixing($AZ$1,AU853,TRUE,Trigger)</f>
        <v>1.5698684655347132E-2</v>
      </c>
    </row>
    <row r="854" spans="46:51" ht="11.25" customHeight="1" x14ac:dyDescent="0.25">
      <c r="AT854" s="57" t="s">
        <v>44</v>
      </c>
      <c r="AU854" s="56">
        <f>_xll.qlInterestRateIndexFixingDate(IborIndex&amp;Tenor,AV854,Trigger)</f>
        <v>45261</v>
      </c>
      <c r="AV854" s="56">
        <f>_xll.qlCalendarAdvance(Calendar,AV853,AT854,"f",,Trigger)</f>
        <v>45265</v>
      </c>
      <c r="AW854" s="56">
        <f>_xll.qlInterestRateIndexMaturity(IborIndex&amp;Tenor,AV854,Trigger)</f>
        <v>45356</v>
      </c>
      <c r="AX854" s="102" t="e">
        <f>_xll.qlIndexFixing($Z$5,AU854,TRUE,Trigger)</f>
        <v>#VALUE!</v>
      </c>
      <c r="AY854" s="102">
        <f>_xll.qlIndexFixing($AZ$1,AU854,TRUE,Trigger)</f>
        <v>1.5707135871867547E-2</v>
      </c>
    </row>
    <row r="855" spans="46:51" ht="11.25" customHeight="1" x14ac:dyDescent="0.25">
      <c r="AT855" s="57" t="s">
        <v>44</v>
      </c>
      <c r="AU855" s="56">
        <f>_xll.qlInterestRateIndexFixingDate(IborIndex&amp;Tenor,AV855,Trigger)</f>
        <v>45268</v>
      </c>
      <c r="AV855" s="56">
        <f>_xll.qlCalendarAdvance(Calendar,AV854,AT855,"f",,Trigger)</f>
        <v>45272</v>
      </c>
      <c r="AW855" s="56">
        <f>_xll.qlInterestRateIndexMaturity(IborIndex&amp;Tenor,AV855,Trigger)</f>
        <v>45363</v>
      </c>
      <c r="AX855" s="102" t="e">
        <f>_xll.qlIndexFixing($Z$5,AU855,TRUE,Trigger)</f>
        <v>#VALUE!</v>
      </c>
      <c r="AY855" s="102">
        <f>_xll.qlIndexFixing($AZ$1,AU855,TRUE,Trigger)</f>
        <v>1.5716076896878026E-2</v>
      </c>
    </row>
    <row r="856" spans="46:51" ht="11.25" customHeight="1" x14ac:dyDescent="0.25">
      <c r="AT856" s="57" t="s">
        <v>44</v>
      </c>
      <c r="AU856" s="56">
        <f>_xll.qlInterestRateIndexFixingDate(IborIndex&amp;Tenor,AV856,Trigger)</f>
        <v>45275</v>
      </c>
      <c r="AV856" s="56">
        <f>_xll.qlCalendarAdvance(Calendar,AV855,AT856,"f",,Trigger)</f>
        <v>45279</v>
      </c>
      <c r="AW856" s="56">
        <f>_xll.qlInterestRateIndexMaturity(IborIndex&amp;Tenor,AV856,Trigger)</f>
        <v>45370</v>
      </c>
      <c r="AX856" s="102" t="e">
        <f>_xll.qlIndexFixing($Z$5,AU856,TRUE,Trigger)</f>
        <v>#VALUE!</v>
      </c>
      <c r="AY856" s="102">
        <f>_xll.qlIndexFixing($AZ$1,AU856,TRUE,Trigger)</f>
        <v>1.5724548290143144E-2</v>
      </c>
    </row>
    <row r="857" spans="46:51" ht="11.25" customHeight="1" x14ac:dyDescent="0.25">
      <c r="AT857" s="57" t="s">
        <v>44</v>
      </c>
      <c r="AU857" s="56">
        <f>_xll.qlInterestRateIndexFixingDate(IborIndex&amp;Tenor,AV857,Trigger)</f>
        <v>45281</v>
      </c>
      <c r="AV857" s="56">
        <f>_xll.qlCalendarAdvance(Calendar,AV856,AT857,"f",,Trigger)</f>
        <v>45287</v>
      </c>
      <c r="AW857" s="56">
        <f>_xll.qlInterestRateIndexMaturity(IborIndex&amp;Tenor,AV857,Trigger)</f>
        <v>45378</v>
      </c>
      <c r="AX857" s="102" t="e">
        <f>_xll.qlIndexFixing($Z$5,AU857,TRUE,Trigger)</f>
        <v>#VALUE!</v>
      </c>
      <c r="AY857" s="102">
        <f>_xll.qlIndexFixing($AZ$1,AU857,TRUE,Trigger)</f>
        <v>1.5733651620266267E-2</v>
      </c>
    </row>
    <row r="858" spans="46:51" ht="11.25" customHeight="1" x14ac:dyDescent="0.25">
      <c r="AT858" s="57" t="s">
        <v>44</v>
      </c>
      <c r="AU858" s="56">
        <f>_xll.qlInterestRateIndexFixingDate(IborIndex&amp;Tenor,AV858,Trigger)</f>
        <v>45289</v>
      </c>
      <c r="AV858" s="56">
        <f>_xll.qlCalendarAdvance(Calendar,AV857,AT858,"f",,Trigger)</f>
        <v>45294</v>
      </c>
      <c r="AW858" s="56">
        <f>_xll.qlInterestRateIndexMaturity(IborIndex&amp;Tenor,AV858,Trigger)</f>
        <v>45385</v>
      </c>
      <c r="AX858" s="102" t="e">
        <f>_xll.qlIndexFixing($Z$5,AU858,TRUE,Trigger)</f>
        <v>#VALUE!</v>
      </c>
      <c r="AY858" s="102">
        <f>_xll.qlIndexFixing($AZ$1,AU858,TRUE,Trigger)</f>
        <v>1.5741108252352559E-2</v>
      </c>
    </row>
    <row r="859" spans="46:51" ht="11.25" customHeight="1" x14ac:dyDescent="0.25">
      <c r="AT859" s="57" t="s">
        <v>44</v>
      </c>
      <c r="AU859" s="56">
        <f>_xll.qlInterestRateIndexFixingDate(IborIndex&amp;Tenor,AV859,Trigger)</f>
        <v>45299</v>
      </c>
      <c r="AV859" s="56">
        <f>_xll.qlCalendarAdvance(Calendar,AV858,AT859,"f",,Trigger)</f>
        <v>45301</v>
      </c>
      <c r="AW859" s="56">
        <f>_xll.qlInterestRateIndexMaturity(IborIndex&amp;Tenor,AV859,Trigger)</f>
        <v>45392</v>
      </c>
      <c r="AX859" s="102" t="e">
        <f>_xll.qlIndexFixing($Z$5,AU859,TRUE,Trigger)</f>
        <v>#VALUE!</v>
      </c>
      <c r="AY859" s="102">
        <f>_xll.qlIndexFixing($AZ$1,AU859,TRUE,Trigger)</f>
        <v>1.5748087406073436E-2</v>
      </c>
    </row>
    <row r="860" spans="46:51" ht="11.25" customHeight="1" x14ac:dyDescent="0.25">
      <c r="AT860" s="57" t="s">
        <v>44</v>
      </c>
      <c r="AU860" s="56">
        <f>_xll.qlInterestRateIndexFixingDate(IborIndex&amp;Tenor,AV860,Trigger)</f>
        <v>45306</v>
      </c>
      <c r="AV860" s="56">
        <f>_xll.qlCalendarAdvance(Calendar,AV859,AT860,"f",,Trigger)</f>
        <v>45308</v>
      </c>
      <c r="AW860" s="56">
        <f>_xll.qlInterestRateIndexMaturity(IborIndex&amp;Tenor,AV860,Trigger)</f>
        <v>45399</v>
      </c>
      <c r="AX860" s="102" t="e">
        <f>_xll.qlIndexFixing($Z$5,AU860,TRUE,Trigger)</f>
        <v>#VALUE!</v>
      </c>
      <c r="AY860" s="102">
        <f>_xll.qlIndexFixing($AZ$1,AU860,TRUE,Trigger)</f>
        <v>1.5754586585092573E-2</v>
      </c>
    </row>
    <row r="861" spans="46:51" ht="11.25" customHeight="1" x14ac:dyDescent="0.25">
      <c r="AT861" s="57" t="s">
        <v>44</v>
      </c>
      <c r="AU861" s="56">
        <f>_xll.qlInterestRateIndexFixingDate(IborIndex&amp;Tenor,AV861,Trigger)</f>
        <v>45313</v>
      </c>
      <c r="AV861" s="56">
        <f>_xll.qlCalendarAdvance(Calendar,AV860,AT861,"f",,Trigger)</f>
        <v>45315</v>
      </c>
      <c r="AW861" s="56">
        <f>_xll.qlInterestRateIndexMaturity(IborIndex&amp;Tenor,AV861,Trigger)</f>
        <v>45406</v>
      </c>
      <c r="AX861" s="102" t="e">
        <f>_xll.qlIndexFixing($Z$5,AU861,TRUE,Trigger)</f>
        <v>#VALUE!</v>
      </c>
      <c r="AY861" s="102">
        <f>_xll.qlIndexFixing($AZ$1,AU861,TRUE,Trigger)</f>
        <v>1.5760603293230001E-2</v>
      </c>
    </row>
    <row r="862" spans="46:51" ht="11.25" customHeight="1" x14ac:dyDescent="0.25">
      <c r="AT862" s="57" t="s">
        <v>44</v>
      </c>
      <c r="AU862" s="56">
        <f>_xll.qlInterestRateIndexFixingDate(IborIndex&amp;Tenor,AV862,Trigger)</f>
        <v>45320</v>
      </c>
      <c r="AV862" s="56">
        <f>_xll.qlCalendarAdvance(Calendar,AV861,AT862,"f",,Trigger)</f>
        <v>45322</v>
      </c>
      <c r="AW862" s="56">
        <f>_xll.qlInterestRateIndexMaturity(IborIndex&amp;Tenor,AV862,Trigger)</f>
        <v>45412</v>
      </c>
      <c r="AX862" s="102" t="e">
        <f>_xll.qlIndexFixing($Z$5,AU862,TRUE,Trigger)</f>
        <v>#VALUE!</v>
      </c>
      <c r="AY862" s="102">
        <f>_xll.qlIndexFixing($AZ$1,AU862,TRUE,Trigger)</f>
        <v>1.5765486284716523E-2</v>
      </c>
    </row>
    <row r="863" spans="46:51" ht="11.25" customHeight="1" x14ac:dyDescent="0.25">
      <c r="AT863" s="57" t="s">
        <v>44</v>
      </c>
      <c r="AU863" s="56">
        <f>_xll.qlInterestRateIndexFixingDate(IborIndex&amp;Tenor,AV863,Trigger)</f>
        <v>45327</v>
      </c>
      <c r="AV863" s="56">
        <f>_xll.qlCalendarAdvance(Calendar,AV862,AT863,"f",,Trigger)</f>
        <v>45329</v>
      </c>
      <c r="AW863" s="56">
        <f>_xll.qlInterestRateIndexMaturity(IborIndex&amp;Tenor,AV863,Trigger)</f>
        <v>45419</v>
      </c>
      <c r="AX863" s="102" t="e">
        <f>_xll.qlIndexFixing($Z$5,AU863,TRUE,Trigger)</f>
        <v>#VALUE!</v>
      </c>
      <c r="AY863" s="102">
        <f>_xll.qlIndexFixing($AZ$1,AU863,TRUE,Trigger)</f>
        <v>1.5770565626613831E-2</v>
      </c>
    </row>
    <row r="864" spans="46:51" ht="11.25" customHeight="1" x14ac:dyDescent="0.25">
      <c r="AT864" s="57" t="s">
        <v>44</v>
      </c>
      <c r="AU864" s="56">
        <f>_xll.qlInterestRateIndexFixingDate(IborIndex&amp;Tenor,AV864,Trigger)</f>
        <v>45334</v>
      </c>
      <c r="AV864" s="56">
        <f>_xll.qlCalendarAdvance(Calendar,AV863,AT864,"f",,Trigger)</f>
        <v>45336</v>
      </c>
      <c r="AW864" s="56">
        <f>_xll.qlInterestRateIndexMaturity(IborIndex&amp;Tenor,AV864,Trigger)</f>
        <v>45426</v>
      </c>
      <c r="AX864" s="102" t="e">
        <f>_xll.qlIndexFixing($Z$5,AU864,TRUE,Trigger)</f>
        <v>#VALUE!</v>
      </c>
      <c r="AY864" s="102">
        <f>_xll.qlIndexFixing($AZ$1,AU864,TRUE,Trigger)</f>
        <v>1.5775155209659886E-2</v>
      </c>
    </row>
    <row r="865" spans="46:51" ht="11.25" customHeight="1" x14ac:dyDescent="0.25">
      <c r="AT865" s="57" t="s">
        <v>44</v>
      </c>
      <c r="AU865" s="56">
        <f>_xll.qlInterestRateIndexFixingDate(IborIndex&amp;Tenor,AV865,Trigger)</f>
        <v>45341</v>
      </c>
      <c r="AV865" s="56">
        <f>_xll.qlCalendarAdvance(Calendar,AV864,AT865,"f",,Trigger)</f>
        <v>45343</v>
      </c>
      <c r="AW865" s="56">
        <f>_xll.qlInterestRateIndexMaturity(IborIndex&amp;Tenor,AV865,Trigger)</f>
        <v>45433</v>
      </c>
      <c r="AX865" s="102" t="e">
        <f>_xll.qlIndexFixing($Z$5,AU865,TRUE,Trigger)</f>
        <v>#VALUE!</v>
      </c>
      <c r="AY865" s="102">
        <f>_xll.qlIndexFixing($AZ$1,AU865,TRUE,Trigger)</f>
        <v>1.5779262667773963E-2</v>
      </c>
    </row>
    <row r="866" spans="46:51" ht="11.25" customHeight="1" x14ac:dyDescent="0.25">
      <c r="AT866" s="57" t="s">
        <v>44</v>
      </c>
      <c r="AU866" s="56">
        <f>_xll.qlInterestRateIndexFixingDate(IborIndex&amp;Tenor,AV866,Trigger)</f>
        <v>45348</v>
      </c>
      <c r="AV866" s="56">
        <f>_xll.qlCalendarAdvance(Calendar,AV865,AT866,"f",,Trigger)</f>
        <v>45350</v>
      </c>
      <c r="AW866" s="56">
        <f>_xll.qlInterestRateIndexMaturity(IborIndex&amp;Tenor,AV866,Trigger)</f>
        <v>45440</v>
      </c>
      <c r="AX866" s="102" t="e">
        <f>_xll.qlIndexFixing($Z$5,AU866,TRUE,Trigger)</f>
        <v>#VALUE!</v>
      </c>
      <c r="AY866" s="102">
        <f>_xll.qlIndexFixing($AZ$1,AU866,TRUE,Trigger)</f>
        <v>1.5782936324558072E-2</v>
      </c>
    </row>
    <row r="867" spans="46:51" ht="11.25" customHeight="1" x14ac:dyDescent="0.25">
      <c r="AT867" s="57" t="s">
        <v>44</v>
      </c>
      <c r="AU867" s="56">
        <f>_xll.qlInterestRateIndexFixingDate(IborIndex&amp;Tenor,AV867,Trigger)</f>
        <v>45355</v>
      </c>
      <c r="AV867" s="56">
        <f>_xll.qlCalendarAdvance(Calendar,AV866,AT867,"f",,Trigger)</f>
        <v>45357</v>
      </c>
      <c r="AW867" s="56">
        <f>_xll.qlInterestRateIndexMaturity(IborIndex&amp;Tenor,AV867,Trigger)</f>
        <v>45449</v>
      </c>
      <c r="AX867" s="102" t="e">
        <f>_xll.qlIndexFixing($Z$5,AU867,TRUE,Trigger)</f>
        <v>#VALUE!</v>
      </c>
      <c r="AY867" s="102">
        <f>_xll.qlIndexFixing($AZ$1,AU867,TRUE,Trigger)</f>
        <v>1.5787253126100232E-2</v>
      </c>
    </row>
    <row r="868" spans="46:51" ht="11.25" customHeight="1" x14ac:dyDescent="0.25">
      <c r="AT868" s="57" t="s">
        <v>44</v>
      </c>
      <c r="AU868" s="56">
        <f>_xll.qlInterestRateIndexFixingDate(IborIndex&amp;Tenor,AV868,Trigger)</f>
        <v>45362</v>
      </c>
      <c r="AV868" s="56">
        <f>_xll.qlCalendarAdvance(Calendar,AV867,AT868,"f",,Trigger)</f>
        <v>45364</v>
      </c>
      <c r="AW868" s="56">
        <f>_xll.qlInterestRateIndexMaturity(IborIndex&amp;Tenor,AV868,Trigger)</f>
        <v>45456</v>
      </c>
      <c r="AX868" s="102" t="e">
        <f>_xll.qlIndexFixing($Z$5,AU868,TRUE,Trigger)</f>
        <v>#VALUE!</v>
      </c>
      <c r="AY868" s="102">
        <f>_xll.qlIndexFixing($AZ$1,AU868,TRUE,Trigger)</f>
        <v>1.5790218872144633E-2</v>
      </c>
    </row>
    <row r="869" spans="46:51" ht="11.25" customHeight="1" x14ac:dyDescent="0.25">
      <c r="AT869" s="57" t="s">
        <v>44</v>
      </c>
      <c r="AU869" s="56">
        <f>_xll.qlInterestRateIndexFixingDate(IborIndex&amp;Tenor,AV869,Trigger)</f>
        <v>45369</v>
      </c>
      <c r="AV869" s="56">
        <f>_xll.qlCalendarAdvance(Calendar,AV868,AT869,"f",,Trigger)</f>
        <v>45371</v>
      </c>
      <c r="AW869" s="56">
        <f>_xll.qlInterestRateIndexMaturity(IborIndex&amp;Tenor,AV869,Trigger)</f>
        <v>45463</v>
      </c>
      <c r="AX869" s="102" t="e">
        <f>_xll.qlIndexFixing($Z$5,AU869,TRUE,Trigger)</f>
        <v>#VALUE!</v>
      </c>
      <c r="AY869" s="102">
        <f>_xll.qlIndexFixing($AZ$1,AU869,TRUE,Trigger)</f>
        <v>1.5792940954263472E-2</v>
      </c>
    </row>
    <row r="870" spans="46:51" ht="11.25" customHeight="1" x14ac:dyDescent="0.25">
      <c r="AT870" s="57" t="s">
        <v>44</v>
      </c>
      <c r="AU870" s="56">
        <f>_xll.qlInterestRateIndexFixingDate(IborIndex&amp;Tenor,AV870,Trigger)</f>
        <v>45376</v>
      </c>
      <c r="AV870" s="56">
        <f>_xll.qlCalendarAdvance(Calendar,AV869,AT870,"f",,Trigger)</f>
        <v>45378</v>
      </c>
      <c r="AW870" s="56">
        <f>_xll.qlInterestRateIndexMaturity(IborIndex&amp;Tenor,AV870,Trigger)</f>
        <v>45470</v>
      </c>
      <c r="AX870" s="102" t="e">
        <f>_xll.qlIndexFixing($Z$5,AU870,TRUE,Trigger)</f>
        <v>#VALUE!</v>
      </c>
      <c r="AY870" s="102">
        <f>_xll.qlIndexFixing($AZ$1,AU870,TRUE,Trigger)</f>
        <v>1.5795478629940893E-2</v>
      </c>
    </row>
    <row r="871" spans="46:51" ht="11.25" customHeight="1" x14ac:dyDescent="0.25">
      <c r="AT871" s="57" t="s">
        <v>44</v>
      </c>
      <c r="AU871" s="56">
        <f>_xll.qlInterestRateIndexFixingDate(IborIndex&amp;Tenor,AV871,Trigger)</f>
        <v>45379</v>
      </c>
      <c r="AV871" s="56">
        <f>_xll.qlCalendarAdvance(Calendar,AV870,AT871,"f",,Trigger)</f>
        <v>45385</v>
      </c>
      <c r="AW871" s="56">
        <f>_xll.qlInterestRateIndexMaturity(IborIndex&amp;Tenor,AV871,Trigger)</f>
        <v>45476</v>
      </c>
      <c r="AX871" s="102" t="e">
        <f>_xll.qlIndexFixing($Z$5,AU871,TRUE,Trigger)</f>
        <v>#VALUE!</v>
      </c>
      <c r="AY871" s="102">
        <f>_xll.qlIndexFixing($AZ$1,AU871,TRUE,Trigger)</f>
        <v>1.5797384134632903E-2</v>
      </c>
    </row>
    <row r="872" spans="46:51" ht="11.25" customHeight="1" x14ac:dyDescent="0.25">
      <c r="AT872" s="57" t="s">
        <v>44</v>
      </c>
      <c r="AU872" s="56">
        <f>_xll.qlInterestRateIndexFixingDate(IborIndex&amp;Tenor,AV872,Trigger)</f>
        <v>45390</v>
      </c>
      <c r="AV872" s="56">
        <f>_xll.qlCalendarAdvance(Calendar,AV871,AT872,"f",,Trigger)</f>
        <v>45392</v>
      </c>
      <c r="AW872" s="56">
        <f>_xll.qlInterestRateIndexMaturity(IborIndex&amp;Tenor,AV872,Trigger)</f>
        <v>45483</v>
      </c>
      <c r="AX872" s="102" t="e">
        <f>_xll.qlIndexFixing($Z$5,AU872,TRUE,Trigger)</f>
        <v>#VALUE!</v>
      </c>
      <c r="AY872" s="102">
        <f>_xll.qlIndexFixing($AZ$1,AU872,TRUE,Trigger)</f>
        <v>1.5799721543269654E-2</v>
      </c>
    </row>
    <row r="873" spans="46:51" ht="11.25" customHeight="1" x14ac:dyDescent="0.25">
      <c r="AT873" s="57" t="s">
        <v>44</v>
      </c>
      <c r="AU873" s="56">
        <f>_xll.qlInterestRateIndexFixingDate(IborIndex&amp;Tenor,AV873,Trigger)</f>
        <v>45397</v>
      </c>
      <c r="AV873" s="56">
        <f>_xll.qlCalendarAdvance(Calendar,AV872,AT873,"f",,Trigger)</f>
        <v>45399</v>
      </c>
      <c r="AW873" s="56">
        <f>_xll.qlInterestRateIndexMaturity(IborIndex&amp;Tenor,AV873,Trigger)</f>
        <v>45490</v>
      </c>
      <c r="AX873" s="102" t="e">
        <f>_xll.qlIndexFixing($Z$5,AU873,TRUE,Trigger)</f>
        <v>#VALUE!</v>
      </c>
      <c r="AY873" s="102">
        <f>_xll.qlIndexFixing($AZ$1,AU873,TRUE,Trigger)</f>
        <v>1.5802051953679355E-2</v>
      </c>
    </row>
    <row r="874" spans="46:51" ht="11.25" customHeight="1" x14ac:dyDescent="0.25">
      <c r="AT874" s="57" t="s">
        <v>44</v>
      </c>
      <c r="AU874" s="56">
        <f>_xll.qlInterestRateIndexFixingDate(IborIndex&amp;Tenor,AV874,Trigger)</f>
        <v>45404</v>
      </c>
      <c r="AV874" s="56">
        <f>_xll.qlCalendarAdvance(Calendar,AV873,AT874,"f",,Trigger)</f>
        <v>45406</v>
      </c>
      <c r="AW874" s="56">
        <f>_xll.qlInterestRateIndexMaturity(IborIndex&amp;Tenor,AV874,Trigger)</f>
        <v>45497</v>
      </c>
      <c r="AX874" s="102" t="e">
        <f>_xll.qlIndexFixing($Z$5,AU874,TRUE,Trigger)</f>
        <v>#VALUE!</v>
      </c>
      <c r="AY874" s="102">
        <f>_xll.qlIndexFixing($AZ$1,AU874,TRUE,Trigger)</f>
        <v>1.5804437270205633E-2</v>
      </c>
    </row>
    <row r="875" spans="46:51" ht="11.25" customHeight="1" x14ac:dyDescent="0.25">
      <c r="AT875" s="57" t="s">
        <v>44</v>
      </c>
      <c r="AU875" s="56">
        <f>_xll.qlInterestRateIndexFixingDate(IborIndex&amp;Tenor,AV875,Trigger)</f>
        <v>45411</v>
      </c>
      <c r="AV875" s="56">
        <f>_xll.qlCalendarAdvance(Calendar,AV874,AT875,"f",,Trigger)</f>
        <v>45414</v>
      </c>
      <c r="AW875" s="56">
        <f>_xll.qlInterestRateIndexMaturity(IborIndex&amp;Tenor,AV875,Trigger)</f>
        <v>45506</v>
      </c>
      <c r="AX875" s="102" t="e">
        <f>_xll.qlIndexFixing($Z$5,AU875,TRUE,Trigger)</f>
        <v>#VALUE!</v>
      </c>
      <c r="AY875" s="102">
        <f>_xll.qlIndexFixing($AZ$1,AU875,TRUE,Trigger)</f>
        <v>1.5807883996511403E-2</v>
      </c>
    </row>
    <row r="876" spans="46:51" ht="11.25" customHeight="1" x14ac:dyDescent="0.25">
      <c r="AT876" s="57" t="s">
        <v>44</v>
      </c>
      <c r="AU876" s="56">
        <f>_xll.qlInterestRateIndexFixingDate(IborIndex&amp;Tenor,AV876,Trigger)</f>
        <v>45419</v>
      </c>
      <c r="AV876" s="56">
        <f>_xll.qlCalendarAdvance(Calendar,AV875,AT876,"f",,Trigger)</f>
        <v>45421</v>
      </c>
      <c r="AW876" s="56">
        <f>_xll.qlInterestRateIndexMaturity(IborIndex&amp;Tenor,AV876,Trigger)</f>
        <v>45513</v>
      </c>
      <c r="AX876" s="102" t="e">
        <f>_xll.qlIndexFixing($Z$5,AU876,TRUE,Trigger)</f>
        <v>#VALUE!</v>
      </c>
      <c r="AY876" s="102">
        <f>_xll.qlIndexFixing($AZ$1,AU876,TRUE,Trigger)</f>
        <v>1.5810619024565004E-2</v>
      </c>
    </row>
    <row r="877" spans="46:51" ht="11.25" customHeight="1" x14ac:dyDescent="0.25">
      <c r="AT877" s="57" t="s">
        <v>44</v>
      </c>
      <c r="AU877" s="56">
        <f>_xll.qlInterestRateIndexFixingDate(IborIndex&amp;Tenor,AV877,Trigger)</f>
        <v>45426</v>
      </c>
      <c r="AV877" s="56">
        <f>_xll.qlCalendarAdvance(Calendar,AV876,AT877,"f",,Trigger)</f>
        <v>45428</v>
      </c>
      <c r="AW877" s="56">
        <f>_xll.qlInterestRateIndexMaturity(IborIndex&amp;Tenor,AV877,Trigger)</f>
        <v>45520</v>
      </c>
      <c r="AX877" s="102" t="e">
        <f>_xll.qlIndexFixing($Z$5,AU877,TRUE,Trigger)</f>
        <v>#VALUE!</v>
      </c>
      <c r="AY877" s="102">
        <f>_xll.qlIndexFixing($AZ$1,AU877,TRUE,Trigger)</f>
        <v>1.5813607382176804E-2</v>
      </c>
    </row>
    <row r="878" spans="46:51" ht="11.25" customHeight="1" x14ac:dyDescent="0.25">
      <c r="AT878" s="57" t="s">
        <v>44</v>
      </c>
      <c r="AU878" s="56">
        <f>_xll.qlInterestRateIndexFixingDate(IborIndex&amp;Tenor,AV878,Trigger)</f>
        <v>45433</v>
      </c>
      <c r="AV878" s="56">
        <f>_xll.qlCalendarAdvance(Calendar,AV877,AT878,"f",,Trigger)</f>
        <v>45435</v>
      </c>
      <c r="AW878" s="56">
        <f>_xll.qlInterestRateIndexMaturity(IborIndex&amp;Tenor,AV878,Trigger)</f>
        <v>45527</v>
      </c>
      <c r="AX878" s="102" t="e">
        <f>_xll.qlIndexFixing($Z$5,AU878,TRUE,Trigger)</f>
        <v>#VALUE!</v>
      </c>
      <c r="AY878" s="102">
        <f>_xll.qlIndexFixing($AZ$1,AU878,TRUE,Trigger)</f>
        <v>1.5816892059698957E-2</v>
      </c>
    </row>
    <row r="879" spans="46:51" ht="11.25" customHeight="1" x14ac:dyDescent="0.25">
      <c r="AT879" s="57" t="s">
        <v>44</v>
      </c>
      <c r="AU879" s="56">
        <f>_xll.qlInterestRateIndexFixingDate(IborIndex&amp;Tenor,AV879,Trigger)</f>
        <v>45440</v>
      </c>
      <c r="AV879" s="56">
        <f>_xll.qlCalendarAdvance(Calendar,AV878,AT879,"f",,Trigger)</f>
        <v>45442</v>
      </c>
      <c r="AW879" s="56">
        <f>_xll.qlInterestRateIndexMaturity(IborIndex&amp;Tenor,AV879,Trigger)</f>
        <v>45534</v>
      </c>
      <c r="AX879" s="102" t="e">
        <f>_xll.qlIndexFixing($Z$5,AU879,TRUE,Trigger)</f>
        <v>#VALUE!</v>
      </c>
      <c r="AY879" s="102">
        <f>_xll.qlIndexFixing($AZ$1,AU879,TRUE,Trigger)</f>
        <v>1.5820480803111832E-2</v>
      </c>
    </row>
    <row r="880" spans="46:51" ht="11.25" customHeight="1" x14ac:dyDescent="0.25">
      <c r="AT880" s="57" t="s">
        <v>44</v>
      </c>
      <c r="AU880" s="56">
        <f>_xll.qlInterestRateIndexFixingDate(IborIndex&amp;Tenor,AV880,Trigger)</f>
        <v>45447</v>
      </c>
      <c r="AV880" s="56">
        <f>_xll.qlCalendarAdvance(Calendar,AV879,AT880,"f",,Trigger)</f>
        <v>45449</v>
      </c>
      <c r="AW880" s="56">
        <f>_xll.qlInterestRateIndexMaturity(IborIndex&amp;Tenor,AV880,Trigger)</f>
        <v>45541</v>
      </c>
      <c r="AX880" s="102" t="e">
        <f>_xll.qlIndexFixing($Z$5,AU880,TRUE,Trigger)</f>
        <v>#VALUE!</v>
      </c>
      <c r="AY880" s="102">
        <f>_xll.qlIndexFixing($AZ$1,AU880,TRUE,Trigger)</f>
        <v>1.5824377760093288E-2</v>
      </c>
    </row>
    <row r="881" spans="46:51" ht="11.25" customHeight="1" x14ac:dyDescent="0.25">
      <c r="AT881" s="57" t="s">
        <v>44</v>
      </c>
      <c r="AU881" s="56">
        <f>_xll.qlInterestRateIndexFixingDate(IborIndex&amp;Tenor,AV881,Trigger)</f>
        <v>45454</v>
      </c>
      <c r="AV881" s="56">
        <f>_xll.qlCalendarAdvance(Calendar,AV880,AT881,"f",,Trigger)</f>
        <v>45456</v>
      </c>
      <c r="AW881" s="56">
        <f>_xll.qlInterestRateIndexMaturity(IborIndex&amp;Tenor,AV881,Trigger)</f>
        <v>45548</v>
      </c>
      <c r="AX881" s="102" t="e">
        <f>_xll.qlIndexFixing($Z$5,AU881,TRUE,Trigger)</f>
        <v>#VALUE!</v>
      </c>
      <c r="AY881" s="102">
        <f>_xll.qlIndexFixing($AZ$1,AU881,TRUE,Trigger)</f>
        <v>1.5828587078414145E-2</v>
      </c>
    </row>
    <row r="882" spans="46:51" ht="11.25" customHeight="1" x14ac:dyDescent="0.25">
      <c r="AT882" s="57" t="s">
        <v>44</v>
      </c>
      <c r="AU882" s="56">
        <f>_xll.qlInterestRateIndexFixingDate(IborIndex&amp;Tenor,AV882,Trigger)</f>
        <v>45461</v>
      </c>
      <c r="AV882" s="56">
        <f>_xll.qlCalendarAdvance(Calendar,AV881,AT882,"f",,Trigger)</f>
        <v>45463</v>
      </c>
      <c r="AW882" s="56">
        <f>_xll.qlInterestRateIndexMaturity(IborIndex&amp;Tenor,AV882,Trigger)</f>
        <v>45555</v>
      </c>
      <c r="AX882" s="102" t="e">
        <f>_xll.qlIndexFixing($Z$5,AU882,TRUE,Trigger)</f>
        <v>#VALUE!</v>
      </c>
      <c r="AY882" s="102">
        <f>_xll.qlIndexFixing($AZ$1,AU882,TRUE,Trigger)</f>
        <v>1.583311290593125E-2</v>
      </c>
    </row>
    <row r="883" spans="46:51" ht="11.25" customHeight="1" x14ac:dyDescent="0.25">
      <c r="AT883" s="57" t="s">
        <v>44</v>
      </c>
      <c r="AU883" s="56">
        <f>_xll.qlInterestRateIndexFixingDate(IborIndex&amp;Tenor,AV883,Trigger)</f>
        <v>45468</v>
      </c>
      <c r="AV883" s="56">
        <f>_xll.qlCalendarAdvance(Calendar,AV882,AT883,"f",,Trigger)</f>
        <v>45470</v>
      </c>
      <c r="AW883" s="56">
        <f>_xll.qlInterestRateIndexMaturity(IborIndex&amp;Tenor,AV883,Trigger)</f>
        <v>45562</v>
      </c>
      <c r="AX883" s="102" t="e">
        <f>_xll.qlIndexFixing($Z$5,AU883,TRUE,Trigger)</f>
        <v>#VALUE!</v>
      </c>
      <c r="AY883" s="102">
        <f>_xll.qlIndexFixing($AZ$1,AU883,TRUE,Trigger)</f>
        <v>1.5837959390600485E-2</v>
      </c>
    </row>
    <row r="884" spans="46:51" ht="11.25" customHeight="1" x14ac:dyDescent="0.25">
      <c r="AT884" s="57" t="s">
        <v>44</v>
      </c>
      <c r="AU884" s="56">
        <f>_xll.qlInterestRateIndexFixingDate(IborIndex&amp;Tenor,AV884,Trigger)</f>
        <v>45475</v>
      </c>
      <c r="AV884" s="56">
        <f>_xll.qlCalendarAdvance(Calendar,AV883,AT884,"f",,Trigger)</f>
        <v>45477</v>
      </c>
      <c r="AW884" s="56">
        <f>_xll.qlInterestRateIndexMaturity(IborIndex&amp;Tenor,AV884,Trigger)</f>
        <v>45569</v>
      </c>
      <c r="AX884" s="102" t="e">
        <f>_xll.qlIndexFixing($Z$5,AU884,TRUE,Trigger)</f>
        <v>#VALUE!</v>
      </c>
      <c r="AY884" s="102">
        <f>_xll.qlIndexFixing($AZ$1,AU884,TRUE,Trigger)</f>
        <v>1.5843130680473327E-2</v>
      </c>
    </row>
    <row r="885" spans="46:51" ht="11.25" customHeight="1" x14ac:dyDescent="0.25">
      <c r="AT885" s="57" t="s">
        <v>44</v>
      </c>
      <c r="AU885" s="56">
        <f>_xll.qlInterestRateIndexFixingDate(IborIndex&amp;Tenor,AV885,Trigger)</f>
        <v>45482</v>
      </c>
      <c r="AV885" s="56">
        <f>_xll.qlCalendarAdvance(Calendar,AV884,AT885,"f",,Trigger)</f>
        <v>45484</v>
      </c>
      <c r="AW885" s="56">
        <f>_xll.qlInterestRateIndexMaturity(IborIndex&amp;Tenor,AV885,Trigger)</f>
        <v>45576</v>
      </c>
      <c r="AX885" s="102" t="e">
        <f>_xll.qlIndexFixing($Z$5,AU885,TRUE,Trigger)</f>
        <v>#VALUE!</v>
      </c>
      <c r="AY885" s="102">
        <f>_xll.qlIndexFixing($AZ$1,AU885,TRUE,Trigger)</f>
        <v>1.5848630923704633E-2</v>
      </c>
    </row>
    <row r="886" spans="46:51" ht="11.25" customHeight="1" x14ac:dyDescent="0.25">
      <c r="AT886" s="57" t="s">
        <v>44</v>
      </c>
      <c r="AU886" s="56">
        <f>_xll.qlInterestRateIndexFixingDate(IborIndex&amp;Tenor,AV886,Trigger)</f>
        <v>45489</v>
      </c>
      <c r="AV886" s="56">
        <f>_xll.qlCalendarAdvance(Calendar,AV885,AT886,"f",,Trigger)</f>
        <v>45491</v>
      </c>
      <c r="AW886" s="56">
        <f>_xll.qlInterestRateIndexMaturity(IborIndex&amp;Tenor,AV886,Trigger)</f>
        <v>45583</v>
      </c>
      <c r="AX886" s="102" t="e">
        <f>_xll.qlIndexFixing($Z$5,AU886,TRUE,Trigger)</f>
        <v>#VALUE!</v>
      </c>
      <c r="AY886" s="102">
        <f>_xll.qlIndexFixing($AZ$1,AU886,TRUE,Trigger)</f>
        <v>1.5854464268553532E-2</v>
      </c>
    </row>
    <row r="887" spans="46:51" ht="11.25" customHeight="1" x14ac:dyDescent="0.25">
      <c r="AT887" s="57" t="s">
        <v>44</v>
      </c>
      <c r="AU887" s="56">
        <f>_xll.qlInterestRateIndexFixingDate(IborIndex&amp;Tenor,AV887,Trigger)</f>
        <v>45496</v>
      </c>
      <c r="AV887" s="56">
        <f>_xll.qlCalendarAdvance(Calendar,AV886,AT887,"f",,Trigger)</f>
        <v>45498</v>
      </c>
      <c r="AW887" s="56">
        <f>_xll.qlInterestRateIndexMaturity(IborIndex&amp;Tenor,AV887,Trigger)</f>
        <v>45590</v>
      </c>
      <c r="AX887" s="102" t="e">
        <f>_xll.qlIndexFixing($Z$5,AU887,TRUE,Trigger)</f>
        <v>#VALUE!</v>
      </c>
      <c r="AY887" s="102">
        <f>_xll.qlIndexFixing($AZ$1,AU887,TRUE,Trigger)</f>
        <v>1.5860634863389497E-2</v>
      </c>
    </row>
    <row r="888" spans="46:51" ht="11.25" customHeight="1" x14ac:dyDescent="0.25">
      <c r="AT888" s="57" t="s">
        <v>44</v>
      </c>
      <c r="AU888" s="56">
        <f>_xll.qlInterestRateIndexFixingDate(IborIndex&amp;Tenor,AV888,Trigger)</f>
        <v>45503</v>
      </c>
      <c r="AV888" s="56">
        <f>_xll.qlCalendarAdvance(Calendar,AV887,AT888,"f",,Trigger)</f>
        <v>45505</v>
      </c>
      <c r="AW888" s="56">
        <f>_xll.qlInterestRateIndexMaturity(IborIndex&amp;Tenor,AV888,Trigger)</f>
        <v>45597</v>
      </c>
      <c r="AX888" s="102" t="e">
        <f>_xll.qlIndexFixing($Z$5,AU888,TRUE,Trigger)</f>
        <v>#VALUE!</v>
      </c>
      <c r="AY888" s="102">
        <f>_xll.qlIndexFixing($AZ$1,AU888,TRUE,Trigger)</f>
        <v>1.5867146856690613E-2</v>
      </c>
    </row>
    <row r="889" spans="46:51" ht="11.25" customHeight="1" x14ac:dyDescent="0.25">
      <c r="AT889" s="57" t="s">
        <v>44</v>
      </c>
      <c r="AU889" s="56">
        <f>_xll.qlInterestRateIndexFixingDate(IborIndex&amp;Tenor,AV889,Trigger)</f>
        <v>45510</v>
      </c>
      <c r="AV889" s="56">
        <f>_xll.qlCalendarAdvance(Calendar,AV888,AT889,"f",,Trigger)</f>
        <v>45512</v>
      </c>
      <c r="AW889" s="56">
        <f>_xll.qlInterestRateIndexMaturity(IborIndex&amp;Tenor,AV889,Trigger)</f>
        <v>45604</v>
      </c>
      <c r="AX889" s="102" t="e">
        <f>_xll.qlIndexFixing($Z$5,AU889,TRUE,Trigger)</f>
        <v>#VALUE!</v>
      </c>
      <c r="AY889" s="102">
        <f>_xll.qlIndexFixing($AZ$1,AU889,TRUE,Trigger)</f>
        <v>1.5874004397053998E-2</v>
      </c>
    </row>
    <row r="890" spans="46:51" ht="11.25" customHeight="1" x14ac:dyDescent="0.25">
      <c r="AT890" s="57" t="s">
        <v>44</v>
      </c>
      <c r="AU890" s="56">
        <f>_xll.qlInterestRateIndexFixingDate(IborIndex&amp;Tenor,AV890,Trigger)</f>
        <v>45517</v>
      </c>
      <c r="AV890" s="56">
        <f>_xll.qlCalendarAdvance(Calendar,AV889,AT890,"f",,Trigger)</f>
        <v>45519</v>
      </c>
      <c r="AW890" s="56">
        <f>_xll.qlInterestRateIndexMaturity(IborIndex&amp;Tenor,AV890,Trigger)</f>
        <v>45611</v>
      </c>
      <c r="AX890" s="102" t="e">
        <f>_xll.qlIndexFixing($Z$5,AU890,TRUE,Trigger)</f>
        <v>#VALUE!</v>
      </c>
      <c r="AY890" s="102">
        <f>_xll.qlIndexFixing($AZ$1,AU890,TRUE,Trigger)</f>
        <v>1.5881211633195804E-2</v>
      </c>
    </row>
    <row r="891" spans="46:51" ht="11.25" customHeight="1" x14ac:dyDescent="0.25">
      <c r="AT891" s="57" t="s">
        <v>44</v>
      </c>
      <c r="AU891" s="56">
        <f>_xll.qlInterestRateIndexFixingDate(IborIndex&amp;Tenor,AV891,Trigger)</f>
        <v>45524</v>
      </c>
      <c r="AV891" s="56">
        <f>_xll.qlCalendarAdvance(Calendar,AV890,AT891,"f",,Trigger)</f>
        <v>45526</v>
      </c>
      <c r="AW891" s="56">
        <f>_xll.qlInterestRateIndexMaturity(IborIndex&amp;Tenor,AV891,Trigger)</f>
        <v>45618</v>
      </c>
      <c r="AX891" s="102" t="e">
        <f>_xll.qlIndexFixing($Z$5,AU891,TRUE,Trigger)</f>
        <v>#VALUE!</v>
      </c>
      <c r="AY891" s="102">
        <f>_xll.qlIndexFixing($AZ$1,AU891,TRUE,Trigger)</f>
        <v>1.5888772713953829E-2</v>
      </c>
    </row>
    <row r="892" spans="46:51" ht="11.25" customHeight="1" x14ac:dyDescent="0.25">
      <c r="AT892" s="57" t="s">
        <v>44</v>
      </c>
      <c r="AU892" s="56">
        <f>_xll.qlInterestRateIndexFixingDate(IborIndex&amp;Tenor,AV892,Trigger)</f>
        <v>45531</v>
      </c>
      <c r="AV892" s="56">
        <f>_xll.qlCalendarAdvance(Calendar,AV891,AT892,"f",,Trigger)</f>
        <v>45533</v>
      </c>
      <c r="AW892" s="56">
        <f>_xll.qlInterestRateIndexMaturity(IborIndex&amp;Tenor,AV892,Trigger)</f>
        <v>45625</v>
      </c>
      <c r="AX892" s="102" t="e">
        <f>_xll.qlIndexFixing($Z$5,AU892,TRUE,Trigger)</f>
        <v>#VALUE!</v>
      </c>
      <c r="AY892" s="102">
        <f>_xll.qlIndexFixing($AZ$1,AU892,TRUE,Trigger)</f>
        <v>1.5896691788293584E-2</v>
      </c>
    </row>
    <row r="893" spans="46:51" ht="11.25" customHeight="1" x14ac:dyDescent="0.25">
      <c r="AT893" s="57" t="s">
        <v>44</v>
      </c>
      <c r="AU893" s="56">
        <f>_xll.qlInterestRateIndexFixingDate(IborIndex&amp;Tenor,AV893,Trigger)</f>
        <v>45538</v>
      </c>
      <c r="AV893" s="56">
        <f>_xll.qlCalendarAdvance(Calendar,AV892,AT893,"f",,Trigger)</f>
        <v>45540</v>
      </c>
      <c r="AW893" s="56">
        <f>_xll.qlInterestRateIndexMaturity(IborIndex&amp;Tenor,AV893,Trigger)</f>
        <v>45631</v>
      </c>
      <c r="AX893" s="102" t="e">
        <f>_xll.qlIndexFixing($Z$5,AU893,TRUE,Trigger)</f>
        <v>#VALUE!</v>
      </c>
      <c r="AY893" s="102">
        <f>_xll.qlIndexFixing($AZ$1,AU893,TRUE,Trigger)</f>
        <v>1.5903961605621204E-2</v>
      </c>
    </row>
    <row r="894" spans="46:51" ht="11.25" customHeight="1" x14ac:dyDescent="0.25">
      <c r="AT894" s="57" t="s">
        <v>44</v>
      </c>
      <c r="AU894" s="56">
        <f>_xll.qlInterestRateIndexFixingDate(IborIndex&amp;Tenor,AV894,Trigger)</f>
        <v>45545</v>
      </c>
      <c r="AV894" s="56">
        <f>_xll.qlCalendarAdvance(Calendar,AV893,AT894,"f",,Trigger)</f>
        <v>45547</v>
      </c>
      <c r="AW894" s="56">
        <f>_xll.qlInterestRateIndexMaturity(IborIndex&amp;Tenor,AV894,Trigger)</f>
        <v>45638</v>
      </c>
      <c r="AX894" s="102" t="e">
        <f>_xll.qlIndexFixing($Z$5,AU894,TRUE,Trigger)</f>
        <v>#VALUE!</v>
      </c>
      <c r="AY894" s="102">
        <f>_xll.qlIndexFixing($AZ$1,AU894,TRUE,Trigger)</f>
        <v>1.5912581787626771E-2</v>
      </c>
    </row>
    <row r="895" spans="46:51" ht="11.25" customHeight="1" x14ac:dyDescent="0.25">
      <c r="AT895" s="57" t="s">
        <v>44</v>
      </c>
      <c r="AU895" s="56">
        <f>_xll.qlInterestRateIndexFixingDate(IborIndex&amp;Tenor,AV895,Trigger)</f>
        <v>45552</v>
      </c>
      <c r="AV895" s="56">
        <f>_xll.qlCalendarAdvance(Calendar,AV894,AT895,"f",,Trigger)</f>
        <v>45554</v>
      </c>
      <c r="AW895" s="56">
        <f>_xll.qlInterestRateIndexMaturity(IborIndex&amp;Tenor,AV895,Trigger)</f>
        <v>45645</v>
      </c>
      <c r="AX895" s="102" t="e">
        <f>_xll.qlIndexFixing($Z$5,AU895,TRUE,Trigger)</f>
        <v>#VALUE!</v>
      </c>
      <c r="AY895" s="102">
        <f>_xll.qlIndexFixing($AZ$1,AU895,TRUE,Trigger)</f>
        <v>1.5921572097969107E-2</v>
      </c>
    </row>
    <row r="896" spans="46:51" ht="11.25" customHeight="1" x14ac:dyDescent="0.25">
      <c r="AT896" s="57" t="s">
        <v>44</v>
      </c>
      <c r="AU896" s="56">
        <f>_xll.qlInterestRateIndexFixingDate(IborIndex&amp;Tenor,AV896,Trigger)</f>
        <v>45559</v>
      </c>
      <c r="AV896" s="56">
        <f>_xll.qlCalendarAdvance(Calendar,AV895,AT896,"f",,Trigger)</f>
        <v>45561</v>
      </c>
      <c r="AW896" s="56">
        <f>_xll.qlInterestRateIndexMaturity(IborIndex&amp;Tenor,AV896,Trigger)</f>
        <v>45653</v>
      </c>
      <c r="AX896" s="102" t="e">
        <f>_xll.qlIndexFixing($Z$5,AU896,TRUE,Trigger)</f>
        <v>#VALUE!</v>
      </c>
      <c r="AY896" s="102">
        <f>_xll.qlIndexFixing($AZ$1,AU896,TRUE,Trigger)</f>
        <v>1.5932031005424459E-2</v>
      </c>
    </row>
    <row r="897" spans="46:51" ht="11.25" customHeight="1" x14ac:dyDescent="0.25">
      <c r="AT897" s="57" t="s">
        <v>44</v>
      </c>
      <c r="AU897" s="56">
        <f>_xll.qlInterestRateIndexFixingDate(IborIndex&amp;Tenor,AV897,Trigger)</f>
        <v>45566</v>
      </c>
      <c r="AV897" s="56">
        <f>_xll.qlCalendarAdvance(Calendar,AV896,AT897,"f",,Trigger)</f>
        <v>45568</v>
      </c>
      <c r="AW897" s="56">
        <f>_xll.qlInterestRateIndexMaturity(IborIndex&amp;Tenor,AV897,Trigger)</f>
        <v>45660</v>
      </c>
      <c r="AX897" s="102" t="e">
        <f>_xll.qlIndexFixing($Z$5,AU897,TRUE,Trigger)</f>
        <v>#VALUE!</v>
      </c>
      <c r="AY897" s="102">
        <f>_xll.qlIndexFixing($AZ$1,AU897,TRUE,Trigger)</f>
        <v>1.5941802286855399E-2</v>
      </c>
    </row>
    <row r="898" spans="46:51" ht="11.25" customHeight="1" x14ac:dyDescent="0.25">
      <c r="AT898" s="57" t="s">
        <v>44</v>
      </c>
      <c r="AU898" s="56">
        <f>_xll.qlInterestRateIndexFixingDate(IborIndex&amp;Tenor,AV898,Trigger)</f>
        <v>45573</v>
      </c>
      <c r="AV898" s="56">
        <f>_xll.qlCalendarAdvance(Calendar,AV897,AT898,"f",,Trigger)</f>
        <v>45575</v>
      </c>
      <c r="AW898" s="56">
        <f>_xll.qlInterestRateIndexMaturity(IborIndex&amp;Tenor,AV898,Trigger)</f>
        <v>45667</v>
      </c>
      <c r="AX898" s="102" t="e">
        <f>_xll.qlIndexFixing($Z$5,AU898,TRUE,Trigger)</f>
        <v>#VALUE!</v>
      </c>
      <c r="AY898" s="102">
        <f>_xll.qlIndexFixing($AZ$1,AU898,TRUE,Trigger)</f>
        <v>1.5951956458536278E-2</v>
      </c>
    </row>
    <row r="899" spans="46:51" ht="11.25" customHeight="1" x14ac:dyDescent="0.25">
      <c r="AT899" s="57" t="s">
        <v>44</v>
      </c>
      <c r="AU899" s="56">
        <f>_xll.qlInterestRateIndexFixingDate(IborIndex&amp;Tenor,AV899,Trigger)</f>
        <v>45580</v>
      </c>
      <c r="AV899" s="56">
        <f>_xll.qlCalendarAdvance(Calendar,AV898,AT899,"f",,Trigger)</f>
        <v>45582</v>
      </c>
      <c r="AW899" s="56">
        <f>_xll.qlInterestRateIndexMaturity(IborIndex&amp;Tenor,AV899,Trigger)</f>
        <v>45674</v>
      </c>
      <c r="AX899" s="102" t="e">
        <f>_xll.qlIndexFixing($Z$5,AU899,TRUE,Trigger)</f>
        <v>#VALUE!</v>
      </c>
      <c r="AY899" s="102">
        <f>_xll.qlIndexFixing($AZ$1,AU899,TRUE,Trigger)</f>
        <v>1.5962497670427473E-2</v>
      </c>
    </row>
    <row r="900" spans="46:51" ht="11.25" customHeight="1" x14ac:dyDescent="0.25">
      <c r="AT900" s="57" t="s">
        <v>44</v>
      </c>
      <c r="AU900" s="56">
        <f>_xll.qlInterestRateIndexFixingDate(IborIndex&amp;Tenor,AV900,Trigger)</f>
        <v>45587</v>
      </c>
      <c r="AV900" s="56">
        <f>_xll.qlCalendarAdvance(Calendar,AV899,AT900,"f",,Trigger)</f>
        <v>45589</v>
      </c>
      <c r="AW900" s="56">
        <f>_xll.qlInterestRateIndexMaturity(IborIndex&amp;Tenor,AV900,Trigger)</f>
        <v>45681</v>
      </c>
      <c r="AX900" s="102" t="e">
        <f>_xll.qlIndexFixing($Z$5,AU900,TRUE,Trigger)</f>
        <v>#VALUE!</v>
      </c>
      <c r="AY900" s="102">
        <f>_xll.qlIndexFixing($AZ$1,AU900,TRUE,Trigger)</f>
        <v>1.5973430072646622E-2</v>
      </c>
    </row>
    <row r="901" spans="46:51" ht="11.25" customHeight="1" x14ac:dyDescent="0.25">
      <c r="AT901" s="57" t="s">
        <v>44</v>
      </c>
      <c r="AU901" s="56">
        <f>_xll.qlInterestRateIndexFixingDate(IborIndex&amp;Tenor,AV901,Trigger)</f>
        <v>45594</v>
      </c>
      <c r="AV901" s="56">
        <f>_xll.qlCalendarAdvance(Calendar,AV900,AT901,"f",,Trigger)</f>
        <v>45596</v>
      </c>
      <c r="AW901" s="56">
        <f>_xll.qlInterestRateIndexMaturity(IborIndex&amp;Tenor,AV901,Trigger)</f>
        <v>45688</v>
      </c>
      <c r="AX901" s="102" t="e">
        <f>_xll.qlIndexFixing($Z$5,AU901,TRUE,Trigger)</f>
        <v>#VALUE!</v>
      </c>
      <c r="AY901" s="102">
        <f>_xll.qlIndexFixing($AZ$1,AU901,TRUE,Trigger)</f>
        <v>1.5984757815474721E-2</v>
      </c>
    </row>
    <row r="902" spans="46:51" ht="11.25" customHeight="1" x14ac:dyDescent="0.25">
      <c r="AT902" s="57" t="s">
        <v>44</v>
      </c>
      <c r="AU902" s="56">
        <f>_xll.qlInterestRateIndexFixingDate(IborIndex&amp;Tenor,AV902,Trigger)</f>
        <v>45601</v>
      </c>
      <c r="AV902" s="56">
        <f>_xll.qlCalendarAdvance(Calendar,AV901,AT902,"f",,Trigger)</f>
        <v>45603</v>
      </c>
      <c r="AW902" s="56">
        <f>_xll.qlInterestRateIndexMaturity(IborIndex&amp;Tenor,AV902,Trigger)</f>
        <v>45695</v>
      </c>
      <c r="AX902" s="102" t="e">
        <f>_xll.qlIndexFixing($Z$5,AU902,TRUE,Trigger)</f>
        <v>#VALUE!</v>
      </c>
      <c r="AY902" s="102">
        <f>_xll.qlIndexFixing($AZ$1,AU902,TRUE,Trigger)</f>
        <v>1.5996485049360441E-2</v>
      </c>
    </row>
    <row r="903" spans="46:51" ht="11.25" customHeight="1" x14ac:dyDescent="0.25">
      <c r="AT903" s="57" t="s">
        <v>44</v>
      </c>
      <c r="AU903" s="56">
        <f>_xll.qlInterestRateIndexFixingDate(IborIndex&amp;Tenor,AV903,Trigger)</f>
        <v>45608</v>
      </c>
      <c r="AV903" s="56">
        <f>_xll.qlCalendarAdvance(Calendar,AV902,AT903,"f",,Trigger)</f>
        <v>45610</v>
      </c>
      <c r="AW903" s="56">
        <f>_xll.qlInterestRateIndexMaturity(IborIndex&amp;Tenor,AV903,Trigger)</f>
        <v>45702</v>
      </c>
      <c r="AX903" s="102" t="e">
        <f>_xll.qlIndexFixing($Z$5,AU903,TRUE,Trigger)</f>
        <v>#VALUE!</v>
      </c>
      <c r="AY903" s="102">
        <f>_xll.qlIndexFixing($AZ$1,AU903,TRUE,Trigger)</f>
        <v>1.6008615924920162E-2</v>
      </c>
    </row>
    <row r="904" spans="46:51" ht="11.25" customHeight="1" x14ac:dyDescent="0.25">
      <c r="AT904" s="57" t="s">
        <v>44</v>
      </c>
      <c r="AU904" s="56">
        <f>_xll.qlInterestRateIndexFixingDate(IborIndex&amp;Tenor,AV904,Trigger)</f>
        <v>45615</v>
      </c>
      <c r="AV904" s="56">
        <f>_xll.qlCalendarAdvance(Calendar,AV903,AT904,"f",,Trigger)</f>
        <v>45617</v>
      </c>
      <c r="AW904" s="56">
        <f>_xll.qlInterestRateIndexMaturity(IborIndex&amp;Tenor,AV904,Trigger)</f>
        <v>45709</v>
      </c>
      <c r="AX904" s="102" t="e">
        <f>_xll.qlIndexFixing($Z$5,AU904,TRUE,Trigger)</f>
        <v>#VALUE!</v>
      </c>
      <c r="AY904" s="102">
        <f>_xll.qlIndexFixing($AZ$1,AU904,TRUE,Trigger)</f>
        <v>1.6021154592944897E-2</v>
      </c>
    </row>
    <row r="905" spans="46:51" ht="11.25" customHeight="1" x14ac:dyDescent="0.25">
      <c r="AT905" s="57" t="s">
        <v>44</v>
      </c>
      <c r="AU905" s="56">
        <f>_xll.qlInterestRateIndexFixingDate(IborIndex&amp;Tenor,AV905,Trigger)</f>
        <v>45622</v>
      </c>
      <c r="AV905" s="56">
        <f>_xll.qlCalendarAdvance(Calendar,AV904,AT905,"f",,Trigger)</f>
        <v>45624</v>
      </c>
      <c r="AW905" s="56">
        <f>_xll.qlInterestRateIndexMaturity(IborIndex&amp;Tenor,AV905,Trigger)</f>
        <v>45716</v>
      </c>
      <c r="AX905" s="102" t="e">
        <f>_xll.qlIndexFixing($Z$5,AU905,TRUE,Trigger)</f>
        <v>#VALUE!</v>
      </c>
      <c r="AY905" s="102">
        <f>_xll.qlIndexFixing($AZ$1,AU905,TRUE,Trigger)</f>
        <v>1.603410520440899E-2</v>
      </c>
    </row>
    <row r="906" spans="46:51" ht="11.25" customHeight="1" x14ac:dyDescent="0.25">
      <c r="AT906" s="57" t="s">
        <v>44</v>
      </c>
      <c r="AU906" s="56">
        <f>_xll.qlInterestRateIndexFixingDate(IborIndex&amp;Tenor,AV906,Trigger)</f>
        <v>45629</v>
      </c>
      <c r="AV906" s="56">
        <f>_xll.qlCalendarAdvance(Calendar,AV905,AT906,"f",,Trigger)</f>
        <v>45631</v>
      </c>
      <c r="AW906" s="56">
        <f>_xll.qlInterestRateIndexMaturity(IborIndex&amp;Tenor,AV906,Trigger)</f>
        <v>45721</v>
      </c>
      <c r="AX906" s="102" t="e">
        <f>_xll.qlIndexFixing($Z$5,AU906,TRUE,Trigger)</f>
        <v>#VALUE!</v>
      </c>
      <c r="AY906" s="102">
        <f>_xll.qlIndexFixing($AZ$1,AU906,TRUE,Trigger)</f>
        <v>1.6044692714028308E-2</v>
      </c>
    </row>
    <row r="907" spans="46:51" ht="11.25" customHeight="1" x14ac:dyDescent="0.25">
      <c r="AT907" s="57" t="s">
        <v>44</v>
      </c>
      <c r="AU907" s="56">
        <f>_xll.qlInterestRateIndexFixingDate(IborIndex&amp;Tenor,AV907,Trigger)</f>
        <v>45636</v>
      </c>
      <c r="AV907" s="56">
        <f>_xll.qlCalendarAdvance(Calendar,AV906,AT907,"f",,Trigger)</f>
        <v>45638</v>
      </c>
      <c r="AW907" s="56">
        <f>_xll.qlInterestRateIndexMaturity(IborIndex&amp;Tenor,AV907,Trigger)</f>
        <v>45728</v>
      </c>
      <c r="AX907" s="102" t="e">
        <f>_xll.qlIndexFixing($Z$5,AU907,TRUE,Trigger)</f>
        <v>#VALUE!</v>
      </c>
      <c r="AY907" s="102">
        <f>_xll.qlIndexFixing($AZ$1,AU907,TRUE,Trigger)</f>
        <v>1.6058416871175929E-2</v>
      </c>
    </row>
    <row r="908" spans="46:51" ht="11.25" customHeight="1" x14ac:dyDescent="0.25">
      <c r="AT908" s="57" t="s">
        <v>44</v>
      </c>
      <c r="AU908" s="56">
        <f>_xll.qlInterestRateIndexFixingDate(IborIndex&amp;Tenor,AV908,Trigger)</f>
        <v>45643</v>
      </c>
      <c r="AV908" s="56">
        <f>_xll.qlCalendarAdvance(Calendar,AV907,AT908,"f",,Trigger)</f>
        <v>45645</v>
      </c>
      <c r="AW908" s="56">
        <f>_xll.qlInterestRateIndexMaturity(IborIndex&amp;Tenor,AV908,Trigger)</f>
        <v>45735</v>
      </c>
      <c r="AX908" s="102" t="e">
        <f>_xll.qlIndexFixing($Z$5,AU908,TRUE,Trigger)</f>
        <v>#VALUE!</v>
      </c>
      <c r="AY908" s="102">
        <f>_xll.qlIndexFixing($AZ$1,AU908,TRUE,Trigger)</f>
        <v>1.6072564793875088E-2</v>
      </c>
    </row>
    <row r="909" spans="46:51" ht="11.25" customHeight="1" x14ac:dyDescent="0.25">
      <c r="AT909" s="57" t="s">
        <v>44</v>
      </c>
      <c r="AU909" s="56">
        <f>_xll.qlInterestRateIndexFixingDate(IborIndex&amp;Tenor,AV909,Trigger)</f>
        <v>45649</v>
      </c>
      <c r="AV909" s="56">
        <f>_xll.qlCalendarAdvance(Calendar,AV908,AT909,"f",,Trigger)</f>
        <v>45653</v>
      </c>
      <c r="AW909" s="56">
        <f>_xll.qlInterestRateIndexMaturity(IborIndex&amp;Tenor,AV909,Trigger)</f>
        <v>45743</v>
      </c>
      <c r="AX909" s="102" t="e">
        <f>_xll.qlIndexFixing($Z$5,AU909,TRUE,Trigger)</f>
        <v>#VALUE!</v>
      </c>
      <c r="AY909" s="102">
        <f>_xll.qlIndexFixing($AZ$1,AU909,TRUE,Trigger)</f>
        <v>1.6089258070187462E-2</v>
      </c>
    </row>
    <row r="910" spans="46:51" ht="11.25" customHeight="1" x14ac:dyDescent="0.25">
      <c r="AT910" s="57" t="s">
        <v>44</v>
      </c>
      <c r="AU910" s="56">
        <f>_xll.qlInterestRateIndexFixingDate(IborIndex&amp;Tenor,AV910,Trigger)</f>
        <v>45657</v>
      </c>
      <c r="AV910" s="56">
        <f>_xll.qlCalendarAdvance(Calendar,AV909,AT910,"f",,Trigger)</f>
        <v>45660</v>
      </c>
      <c r="AW910" s="56">
        <f>_xll.qlInterestRateIndexMaturity(IborIndex&amp;Tenor,AV910,Trigger)</f>
        <v>45750</v>
      </c>
      <c r="AX910" s="102" t="e">
        <f>_xll.qlIndexFixing($Z$5,AU910,TRUE,Trigger)</f>
        <v>#VALUE!</v>
      </c>
      <c r="AY910" s="102">
        <f>_xll.qlIndexFixing($AZ$1,AU910,TRUE,Trigger)</f>
        <v>1.6104328040818849E-2</v>
      </c>
    </row>
    <row r="911" spans="46:51" ht="11.25" customHeight="1" x14ac:dyDescent="0.25">
      <c r="AT911" s="57" t="s">
        <v>44</v>
      </c>
      <c r="AU911" s="56">
        <f>_xll.qlInterestRateIndexFixingDate(IborIndex&amp;Tenor,AV911,Trigger)</f>
        <v>45665</v>
      </c>
      <c r="AV911" s="56">
        <f>_xll.qlCalendarAdvance(Calendar,AV910,AT911,"f",,Trigger)</f>
        <v>45667</v>
      </c>
      <c r="AW911" s="56">
        <f>_xll.qlInterestRateIndexMaturity(IborIndex&amp;Tenor,AV911,Trigger)</f>
        <v>45757</v>
      </c>
      <c r="AX911" s="102" t="e">
        <f>_xll.qlIndexFixing($Z$5,AU911,TRUE,Trigger)</f>
        <v>#VALUE!</v>
      </c>
      <c r="AY911" s="102">
        <f>_xll.qlIndexFixing($AZ$1,AU911,TRUE,Trigger)</f>
        <v>1.6119834824398716E-2</v>
      </c>
    </row>
    <row r="912" spans="46:51" ht="11.25" customHeight="1" x14ac:dyDescent="0.25">
      <c r="AT912" s="57" t="s">
        <v>44</v>
      </c>
      <c r="AU912" s="56">
        <f>_xll.qlInterestRateIndexFixingDate(IborIndex&amp;Tenor,AV912,Trigger)</f>
        <v>45672</v>
      </c>
      <c r="AV912" s="56">
        <f>_xll.qlCalendarAdvance(Calendar,AV911,AT912,"f",,Trigger)</f>
        <v>45674</v>
      </c>
      <c r="AW912" s="56">
        <f>_xll.qlInterestRateIndexMaturity(IborIndex&amp;Tenor,AV912,Trigger)</f>
        <v>45764</v>
      </c>
      <c r="AX912" s="102" t="e">
        <f>_xll.qlIndexFixing($Z$5,AU912,TRUE,Trigger)</f>
        <v>#VALUE!</v>
      </c>
      <c r="AY912" s="102">
        <f>_xll.qlIndexFixing($AZ$1,AU912,TRUE,Trigger)</f>
        <v>1.613578257279169E-2</v>
      </c>
    </row>
    <row r="913" spans="46:51" ht="11.25" customHeight="1" x14ac:dyDescent="0.25">
      <c r="AT913" s="57" t="s">
        <v>44</v>
      </c>
      <c r="AU913" s="56">
        <f>_xll.qlInterestRateIndexFixingDate(IborIndex&amp;Tenor,AV913,Trigger)</f>
        <v>45679</v>
      </c>
      <c r="AV913" s="56">
        <f>_xll.qlCalendarAdvance(Calendar,AV912,AT913,"f",,Trigger)</f>
        <v>45681</v>
      </c>
      <c r="AW913" s="56">
        <f>_xll.qlInterestRateIndexMaturity(IborIndex&amp;Tenor,AV913,Trigger)</f>
        <v>45771</v>
      </c>
      <c r="AX913" s="102" t="e">
        <f>_xll.qlIndexFixing($Z$5,AU913,TRUE,Trigger)</f>
        <v>#VALUE!</v>
      </c>
      <c r="AY913" s="102">
        <f>_xll.qlIndexFixing($AZ$1,AU913,TRUE,Trigger)</f>
        <v>1.6152175438071126E-2</v>
      </c>
    </row>
    <row r="914" spans="46:51" ht="11.25" customHeight="1" x14ac:dyDescent="0.25">
      <c r="AT914" s="57" t="s">
        <v>44</v>
      </c>
      <c r="AU914" s="56">
        <f>_xll.qlInterestRateIndexFixingDate(IborIndex&amp;Tenor,AV914,Trigger)</f>
        <v>45686</v>
      </c>
      <c r="AV914" s="56">
        <f>_xll.qlCalendarAdvance(Calendar,AV913,AT914,"f",,Trigger)</f>
        <v>45688</v>
      </c>
      <c r="AW914" s="56">
        <f>_xll.qlInterestRateIndexMaturity(IborIndex&amp;Tenor,AV914,Trigger)</f>
        <v>45777</v>
      </c>
      <c r="AX914" s="102" t="e">
        <f>_xll.qlIndexFixing($Z$5,AU914,TRUE,Trigger)</f>
        <v>#VALUE!</v>
      </c>
      <c r="AY914" s="102">
        <f>_xll.qlIndexFixing($AZ$1,AU914,TRUE,Trigger)</f>
        <v>1.6167368059847882E-2</v>
      </c>
    </row>
    <row r="915" spans="46:51" ht="11.25" customHeight="1" x14ac:dyDescent="0.25">
      <c r="AT915" s="57" t="s">
        <v>44</v>
      </c>
      <c r="AU915" s="56">
        <f>_xll.qlInterestRateIndexFixingDate(IborIndex&amp;Tenor,AV915,Trigger)</f>
        <v>45693</v>
      </c>
      <c r="AV915" s="56">
        <f>_xll.qlCalendarAdvance(Calendar,AV914,AT915,"f",,Trigger)</f>
        <v>45695</v>
      </c>
      <c r="AW915" s="56">
        <f>_xll.qlInterestRateIndexMaturity(IborIndex&amp;Tenor,AV915,Trigger)</f>
        <v>45784</v>
      </c>
      <c r="AX915" s="102" t="e">
        <f>_xll.qlIndexFixing($Z$5,AU915,TRUE,Trigger)</f>
        <v>#VALUE!</v>
      </c>
      <c r="AY915" s="102">
        <f>_xll.qlIndexFixing($AZ$1,AU915,TRUE,Trigger)</f>
        <v>1.6184629685423987E-2</v>
      </c>
    </row>
    <row r="916" spans="46:51" ht="11.25" customHeight="1" x14ac:dyDescent="0.25">
      <c r="AT916" s="57" t="s">
        <v>44</v>
      </c>
      <c r="AU916" s="56">
        <f>_xll.qlInterestRateIndexFixingDate(IborIndex&amp;Tenor,AV916,Trigger)</f>
        <v>45700</v>
      </c>
      <c r="AV916" s="56">
        <f>_xll.qlCalendarAdvance(Calendar,AV915,AT916,"f",,Trigger)</f>
        <v>45702</v>
      </c>
      <c r="AW916" s="56">
        <f>_xll.qlInterestRateIndexMaturity(IborIndex&amp;Tenor,AV916,Trigger)</f>
        <v>45791</v>
      </c>
      <c r="AX916" s="102" t="e">
        <f>_xll.qlIndexFixing($Z$5,AU916,TRUE,Trigger)</f>
        <v>#VALUE!</v>
      </c>
      <c r="AY916" s="102">
        <f>_xll.qlIndexFixing($AZ$1,AU916,TRUE,Trigger)</f>
        <v>1.6202348567408112E-2</v>
      </c>
    </row>
    <row r="917" spans="46:51" ht="11.25" customHeight="1" x14ac:dyDescent="0.25">
      <c r="AT917" s="57" t="s">
        <v>44</v>
      </c>
      <c r="AU917" s="56">
        <f>_xll.qlInterestRateIndexFixingDate(IborIndex&amp;Tenor,AV917,Trigger)</f>
        <v>45707</v>
      </c>
      <c r="AV917" s="56">
        <f>_xll.qlCalendarAdvance(Calendar,AV916,AT917,"f",,Trigger)</f>
        <v>45709</v>
      </c>
      <c r="AW917" s="56">
        <f>_xll.qlInterestRateIndexMaturity(IborIndex&amp;Tenor,AV917,Trigger)</f>
        <v>45798</v>
      </c>
      <c r="AX917" s="102" t="e">
        <f>_xll.qlIndexFixing($Z$5,AU917,TRUE,Trigger)</f>
        <v>#VALUE!</v>
      </c>
      <c r="AY917" s="102">
        <f>_xll.qlIndexFixing($AZ$1,AU917,TRUE,Trigger)</f>
        <v>1.6220520330417501E-2</v>
      </c>
    </row>
    <row r="918" spans="46:51" ht="11.25" customHeight="1" x14ac:dyDescent="0.25">
      <c r="AT918" s="57" t="s">
        <v>44</v>
      </c>
      <c r="AU918" s="56">
        <f>_xll.qlInterestRateIndexFixingDate(IborIndex&amp;Tenor,AV918,Trigger)</f>
        <v>45714</v>
      </c>
      <c r="AV918" s="56">
        <f>_xll.qlCalendarAdvance(Calendar,AV917,AT918,"f",,Trigger)</f>
        <v>45716</v>
      </c>
      <c r="AW918" s="56">
        <f>_xll.qlInterestRateIndexMaturity(IborIndex&amp;Tenor,AV918,Trigger)</f>
        <v>45807</v>
      </c>
      <c r="AX918" s="102" t="e">
        <f>_xll.qlIndexFixing($Z$5,AU918,TRUE,Trigger)</f>
        <v>#VALUE!</v>
      </c>
      <c r="AY918" s="102">
        <f>_xll.qlIndexFixing($AZ$1,AU918,TRUE,Trigger)</f>
        <v>1.6242652571082799E-2</v>
      </c>
    </row>
    <row r="919" spans="46:51" ht="11.25" customHeight="1" x14ac:dyDescent="0.25">
      <c r="AT919" s="57" t="s">
        <v>44</v>
      </c>
      <c r="AU919" s="56">
        <f>_xll.qlInterestRateIndexFixingDate(IborIndex&amp;Tenor,AV919,Trigger)</f>
        <v>45721</v>
      </c>
      <c r="AV919" s="56">
        <f>_xll.qlCalendarAdvance(Calendar,AV918,AT919,"f",,Trigger)</f>
        <v>45723</v>
      </c>
      <c r="AW919" s="56">
        <f>_xll.qlInterestRateIndexMaturity(IborIndex&amp;Tenor,AV919,Trigger)</f>
        <v>45817</v>
      </c>
      <c r="AX919" s="102" t="e">
        <f>_xll.qlIndexFixing($Z$5,AU919,TRUE,Trigger)</f>
        <v>#VALUE!</v>
      </c>
      <c r="AY919" s="102">
        <f>_xll.qlIndexFixing($AZ$1,AU919,TRUE,Trigger)</f>
        <v>1.6267020646457093E-2</v>
      </c>
    </row>
    <row r="920" spans="46:51" ht="11.25" customHeight="1" x14ac:dyDescent="0.25">
      <c r="AT920" s="57" t="s">
        <v>44</v>
      </c>
      <c r="AU920" s="56">
        <f>_xll.qlInterestRateIndexFixingDate(IborIndex&amp;Tenor,AV920,Trigger)</f>
        <v>45728</v>
      </c>
      <c r="AV920" s="56">
        <f>_xll.qlCalendarAdvance(Calendar,AV919,AT920,"f",,Trigger)</f>
        <v>45730</v>
      </c>
      <c r="AW920" s="56">
        <f>_xll.qlInterestRateIndexMaturity(IborIndex&amp;Tenor,AV920,Trigger)</f>
        <v>45824</v>
      </c>
      <c r="AX920" s="102" t="e">
        <f>_xll.qlIndexFixing($Z$5,AU920,TRUE,Trigger)</f>
        <v>#VALUE!</v>
      </c>
      <c r="AY920" s="102">
        <f>_xll.qlIndexFixing($AZ$1,AU920,TRUE,Trigger)</f>
        <v>1.6286351816004758E-2</v>
      </c>
    </row>
    <row r="921" spans="46:51" ht="11.25" customHeight="1" x14ac:dyDescent="0.25">
      <c r="AT921" s="57" t="s">
        <v>44</v>
      </c>
      <c r="AU921" s="56">
        <f>_xll.qlInterestRateIndexFixingDate(IborIndex&amp;Tenor,AV921,Trigger)</f>
        <v>45735</v>
      </c>
      <c r="AV921" s="56">
        <f>_xll.qlCalendarAdvance(Calendar,AV920,AT921,"f",,Trigger)</f>
        <v>45737</v>
      </c>
      <c r="AW921" s="56">
        <f>_xll.qlInterestRateIndexMaturity(IborIndex&amp;Tenor,AV921,Trigger)</f>
        <v>45831</v>
      </c>
      <c r="AX921" s="102" t="e">
        <f>_xll.qlIndexFixing($Z$5,AU921,TRUE,Trigger)</f>
        <v>#VALUE!</v>
      </c>
      <c r="AY921" s="102">
        <f>_xll.qlIndexFixing($AZ$1,AU921,TRUE,Trigger)</f>
        <v>1.6305930438943815E-2</v>
      </c>
    </row>
    <row r="922" spans="46:51" ht="11.25" customHeight="1" x14ac:dyDescent="0.25">
      <c r="AT922" s="57" t="s">
        <v>44</v>
      </c>
      <c r="AU922" s="56">
        <f>_xll.qlInterestRateIndexFixingDate(IborIndex&amp;Tenor,AV922,Trigger)</f>
        <v>45742</v>
      </c>
      <c r="AV922" s="56">
        <f>_xll.qlCalendarAdvance(Calendar,AV921,AT922,"f",,Trigger)</f>
        <v>45744</v>
      </c>
      <c r="AW922" s="56">
        <f>_xll.qlInterestRateIndexMaturity(IborIndex&amp;Tenor,AV922,Trigger)</f>
        <v>45838</v>
      </c>
      <c r="AX922" s="102" t="e">
        <f>_xll.qlIndexFixing($Z$5,AU922,TRUE,Trigger)</f>
        <v>#VALUE!</v>
      </c>
      <c r="AY922" s="102">
        <f>_xll.qlIndexFixing($AZ$1,AU922,TRUE,Trigger)</f>
        <v>1.6325710367489948E-2</v>
      </c>
    </row>
    <row r="923" spans="46:51" ht="11.25" customHeight="1" x14ac:dyDescent="0.25">
      <c r="AT923" s="57" t="s">
        <v>44</v>
      </c>
      <c r="AU923" s="56">
        <f>_xll.qlInterestRateIndexFixingDate(IborIndex&amp;Tenor,AV923,Trigger)</f>
        <v>45749</v>
      </c>
      <c r="AV923" s="56">
        <f>_xll.qlCalendarAdvance(Calendar,AV922,AT923,"f",,Trigger)</f>
        <v>45751</v>
      </c>
      <c r="AW923" s="56">
        <f>_xll.qlInterestRateIndexMaturity(IborIndex&amp;Tenor,AV923,Trigger)</f>
        <v>45842</v>
      </c>
      <c r="AX923" s="102" t="e">
        <f>_xll.qlIndexFixing($Z$5,AU923,TRUE,Trigger)</f>
        <v>#VALUE!</v>
      </c>
      <c r="AY923" s="102">
        <f>_xll.qlIndexFixing($AZ$1,AU923,TRUE,Trigger)</f>
        <v>1.6340204267480965E-2</v>
      </c>
    </row>
    <row r="924" spans="46:51" ht="11.25" customHeight="1" x14ac:dyDescent="0.25">
      <c r="AT924" s="57" t="s">
        <v>44</v>
      </c>
      <c r="AU924" s="56">
        <f>_xll.qlInterestRateIndexFixingDate(IborIndex&amp;Tenor,AV924,Trigger)</f>
        <v>45756</v>
      </c>
      <c r="AV924" s="56">
        <f>_xll.qlCalendarAdvance(Calendar,AV923,AT924,"f",,Trigger)</f>
        <v>45758</v>
      </c>
      <c r="AW924" s="56">
        <f>_xll.qlInterestRateIndexMaturity(IborIndex&amp;Tenor,AV924,Trigger)</f>
        <v>45849</v>
      </c>
      <c r="AX924" s="102" t="e">
        <f>_xll.qlIndexFixing($Z$5,AU924,TRUE,Trigger)</f>
        <v>#VALUE!</v>
      </c>
      <c r="AY924" s="102">
        <f>_xll.qlIndexFixing($AZ$1,AU924,TRUE,Trigger)</f>
        <v>1.6360257961078969E-2</v>
      </c>
    </row>
    <row r="925" spans="46:51" ht="11.25" customHeight="1" x14ac:dyDescent="0.25">
      <c r="AT925" s="57" t="s">
        <v>44</v>
      </c>
      <c r="AU925" s="56">
        <f>_xll.qlInterestRateIndexFixingDate(IborIndex&amp;Tenor,AV925,Trigger)</f>
        <v>45763</v>
      </c>
      <c r="AV925" s="56">
        <f>_xll.qlCalendarAdvance(Calendar,AV924,AT925,"f",,Trigger)</f>
        <v>45769</v>
      </c>
      <c r="AW925" s="56">
        <f>_xll.qlInterestRateIndexMaturity(IborIndex&amp;Tenor,AV925,Trigger)</f>
        <v>45860</v>
      </c>
      <c r="AX925" s="102" t="e">
        <f>_xll.qlIndexFixing($Z$5,AU925,TRUE,Trigger)</f>
        <v>#VALUE!</v>
      </c>
      <c r="AY925" s="102">
        <f>_xll.qlIndexFixing($AZ$1,AU925,TRUE,Trigger)</f>
        <v>1.6391889748370435E-2</v>
      </c>
    </row>
    <row r="926" spans="46:51" ht="11.25" customHeight="1" x14ac:dyDescent="0.25">
      <c r="AT926" s="57" t="s">
        <v>44</v>
      </c>
      <c r="AU926" s="56">
        <f>_xll.qlInterestRateIndexFixingDate(IborIndex&amp;Tenor,AV926,Trigger)</f>
        <v>45772</v>
      </c>
      <c r="AV926" s="56">
        <f>_xll.qlCalendarAdvance(Calendar,AV925,AT926,"f",,Trigger)</f>
        <v>45776</v>
      </c>
      <c r="AW926" s="56">
        <f>_xll.qlInterestRateIndexMaturity(IborIndex&amp;Tenor,AV926,Trigger)</f>
        <v>45867</v>
      </c>
      <c r="AX926" s="102" t="e">
        <f>_xll.qlIndexFixing($Z$5,AU926,TRUE,Trigger)</f>
        <v>#VALUE!</v>
      </c>
      <c r="AY926" s="102">
        <f>_xll.qlIndexFixing($AZ$1,AU926,TRUE,Trigger)</f>
        <v>1.6412019264026523E-2</v>
      </c>
    </row>
    <row r="927" spans="46:51" ht="11.25" customHeight="1" x14ac:dyDescent="0.25">
      <c r="AT927" s="57" t="s">
        <v>44</v>
      </c>
      <c r="AU927" s="56">
        <f>_xll.qlInterestRateIndexFixingDate(IborIndex&amp;Tenor,AV927,Trigger)</f>
        <v>45779</v>
      </c>
      <c r="AV927" s="56">
        <f>_xll.qlCalendarAdvance(Calendar,AV926,AT927,"f",,Trigger)</f>
        <v>45783</v>
      </c>
      <c r="AW927" s="56">
        <f>_xll.qlInterestRateIndexMaturity(IborIndex&amp;Tenor,AV927,Trigger)</f>
        <v>45875</v>
      </c>
      <c r="AX927" s="102" t="e">
        <f>_xll.qlIndexFixing($Z$5,AU927,TRUE,Trigger)</f>
        <v>#VALUE!</v>
      </c>
      <c r="AY927" s="102">
        <f>_xll.qlIndexFixing($AZ$1,AU927,TRUE,Trigger)</f>
        <v>1.6433870526691746E-2</v>
      </c>
    </row>
    <row r="928" spans="46:51" ht="11.25" customHeight="1" x14ac:dyDescent="0.25">
      <c r="AT928" s="57" t="s">
        <v>44</v>
      </c>
      <c r="AU928" s="56">
        <f>_xll.qlInterestRateIndexFixingDate(IborIndex&amp;Tenor,AV928,Trigger)</f>
        <v>45786</v>
      </c>
      <c r="AV928" s="56">
        <f>_xll.qlCalendarAdvance(Calendar,AV927,AT928,"f",,Trigger)</f>
        <v>45790</v>
      </c>
      <c r="AW928" s="56">
        <f>_xll.qlInterestRateIndexMaturity(IborIndex&amp;Tenor,AV928,Trigger)</f>
        <v>45882</v>
      </c>
      <c r="AX928" s="102" t="e">
        <f>_xll.qlIndexFixing($Z$5,AU928,TRUE,Trigger)</f>
        <v>#VALUE!</v>
      </c>
      <c r="AY928" s="102">
        <f>_xll.qlIndexFixing($AZ$1,AU928,TRUE,Trigger)</f>
        <v>1.6453820836520246E-2</v>
      </c>
    </row>
    <row r="929" spans="46:51" ht="11.25" customHeight="1" x14ac:dyDescent="0.25">
      <c r="AT929" s="57" t="s">
        <v>44</v>
      </c>
      <c r="AU929" s="56">
        <f>_xll.qlInterestRateIndexFixingDate(IborIndex&amp;Tenor,AV929,Trigger)</f>
        <v>45793</v>
      </c>
      <c r="AV929" s="56">
        <f>_xll.qlCalendarAdvance(Calendar,AV928,AT929,"f",,Trigger)</f>
        <v>45797</v>
      </c>
      <c r="AW929" s="56">
        <f>_xll.qlInterestRateIndexMaturity(IborIndex&amp;Tenor,AV929,Trigger)</f>
        <v>45889</v>
      </c>
      <c r="AX929" s="102" t="e">
        <f>_xll.qlIndexFixing($Z$5,AU929,TRUE,Trigger)</f>
        <v>#VALUE!</v>
      </c>
      <c r="AY929" s="102">
        <f>_xll.qlIndexFixing($AZ$1,AU929,TRUE,Trigger)</f>
        <v>1.6473616462198911E-2</v>
      </c>
    </row>
    <row r="930" spans="46:51" ht="11.25" customHeight="1" x14ac:dyDescent="0.25">
      <c r="AT930" s="57" t="s">
        <v>44</v>
      </c>
      <c r="AU930" s="56">
        <f>_xll.qlInterestRateIndexFixingDate(IborIndex&amp;Tenor,AV930,Trigger)</f>
        <v>45800</v>
      </c>
      <c r="AV930" s="56">
        <f>_xll.qlCalendarAdvance(Calendar,AV929,AT930,"f",,Trigger)</f>
        <v>45804</v>
      </c>
      <c r="AW930" s="56">
        <f>_xll.qlInterestRateIndexMaturity(IborIndex&amp;Tenor,AV930,Trigger)</f>
        <v>45896</v>
      </c>
      <c r="AX930" s="102" t="e">
        <f>_xll.qlIndexFixing($Z$5,AU930,TRUE,Trigger)</f>
        <v>#VALUE!</v>
      </c>
      <c r="AY930" s="102">
        <f>_xll.qlIndexFixing($AZ$1,AU930,TRUE,Trigger)</f>
        <v>1.6493244376016656E-2</v>
      </c>
    </row>
    <row r="931" spans="46:51" ht="11.25" customHeight="1" x14ac:dyDescent="0.25">
      <c r="AT931" s="57" t="s">
        <v>44</v>
      </c>
      <c r="AU931" s="56">
        <f>_xll.qlInterestRateIndexFixingDate(IborIndex&amp;Tenor,AV931,Trigger)</f>
        <v>45807</v>
      </c>
      <c r="AV931" s="56">
        <f>_xll.qlCalendarAdvance(Calendar,AV930,AT931,"f",,Trigger)</f>
        <v>45811</v>
      </c>
      <c r="AW931" s="56">
        <f>_xll.qlInterestRateIndexMaturity(IborIndex&amp;Tenor,AV931,Trigger)</f>
        <v>45903</v>
      </c>
      <c r="AX931" s="102" t="e">
        <f>_xll.qlIndexFixing($Z$5,AU931,TRUE,Trigger)</f>
        <v>#VALUE!</v>
      </c>
      <c r="AY931" s="102">
        <f>_xll.qlIndexFixing($AZ$1,AU931,TRUE,Trigger)</f>
        <v>1.6512703720943378E-2</v>
      </c>
    </row>
    <row r="932" spans="46:51" ht="11.25" customHeight="1" x14ac:dyDescent="0.25">
      <c r="AT932" s="57" t="s">
        <v>44</v>
      </c>
      <c r="AU932" s="56">
        <f>_xll.qlInterestRateIndexFixingDate(IborIndex&amp;Tenor,AV932,Trigger)</f>
        <v>45814</v>
      </c>
      <c r="AV932" s="56">
        <f>_xll.qlCalendarAdvance(Calendar,AV931,AT932,"f",,Trigger)</f>
        <v>45818</v>
      </c>
      <c r="AW932" s="56">
        <f>_xll.qlInterestRateIndexMaturity(IborIndex&amp;Tenor,AV932,Trigger)</f>
        <v>45910</v>
      </c>
      <c r="AX932" s="102" t="e">
        <f>_xll.qlIndexFixing($Z$5,AU932,TRUE,Trigger)</f>
        <v>#VALUE!</v>
      </c>
      <c r="AY932" s="102">
        <f>_xll.qlIndexFixing($AZ$1,AU932,TRUE,Trigger)</f>
        <v>1.6531993663964555E-2</v>
      </c>
    </row>
    <row r="933" spans="46:51" ht="11.25" customHeight="1" x14ac:dyDescent="0.25">
      <c r="AT933" s="57" t="s">
        <v>44</v>
      </c>
      <c r="AU933" s="56">
        <f>_xll.qlInterestRateIndexFixingDate(IborIndex&amp;Tenor,AV933,Trigger)</f>
        <v>45821</v>
      </c>
      <c r="AV933" s="56">
        <f>_xll.qlCalendarAdvance(Calendar,AV932,AT933,"f",,Trigger)</f>
        <v>45825</v>
      </c>
      <c r="AW933" s="56">
        <f>_xll.qlInterestRateIndexMaturity(IborIndex&amp;Tenor,AV933,Trigger)</f>
        <v>45917</v>
      </c>
      <c r="AX933" s="102" t="e">
        <f>_xll.qlIndexFixing($Z$5,AU933,TRUE,Trigger)</f>
        <v>#VALUE!</v>
      </c>
      <c r="AY933" s="102">
        <f>_xll.qlIndexFixing($AZ$1,AU933,TRUE,Trigger)</f>
        <v>1.6551113372064791E-2</v>
      </c>
    </row>
    <row r="934" spans="46:51" ht="11.25" customHeight="1" x14ac:dyDescent="0.25">
      <c r="AT934" s="57" t="s">
        <v>44</v>
      </c>
      <c r="AU934" s="56">
        <f>_xll.qlInterestRateIndexFixingDate(IborIndex&amp;Tenor,AV934,Trigger)</f>
        <v>45828</v>
      </c>
      <c r="AV934" s="56">
        <f>_xll.qlCalendarAdvance(Calendar,AV933,AT934,"f",,Trigger)</f>
        <v>45832</v>
      </c>
      <c r="AW934" s="56">
        <f>_xll.qlInterestRateIndexMaturity(IborIndex&amp;Tenor,AV934,Trigger)</f>
        <v>45924</v>
      </c>
      <c r="AX934" s="102" t="e">
        <f>_xll.qlIndexFixing($Z$5,AU934,TRUE,Trigger)</f>
        <v>#VALUE!</v>
      </c>
      <c r="AY934" s="102">
        <f>_xll.qlIndexFixing($AZ$1,AU934,TRUE,Trigger)</f>
        <v>1.6570062012238245E-2</v>
      </c>
    </row>
    <row r="935" spans="46:51" ht="11.25" customHeight="1" x14ac:dyDescent="0.25">
      <c r="AT935" s="57" t="s">
        <v>44</v>
      </c>
      <c r="AU935" s="56">
        <f>_xll.qlInterestRateIndexFixingDate(IborIndex&amp;Tenor,AV935,Trigger)</f>
        <v>45835</v>
      </c>
      <c r="AV935" s="56">
        <f>_xll.qlCalendarAdvance(Calendar,AV934,AT935,"f",,Trigger)</f>
        <v>45839</v>
      </c>
      <c r="AW935" s="56">
        <f>_xll.qlInterestRateIndexMaturity(IborIndex&amp;Tenor,AV935,Trigger)</f>
        <v>45931</v>
      </c>
      <c r="AX935" s="102" t="e">
        <f>_xll.qlIndexFixing($Z$5,AU935,TRUE,Trigger)</f>
        <v>#VALUE!</v>
      </c>
      <c r="AY935" s="102">
        <f>_xll.qlIndexFixing($AZ$1,AU935,TRUE,Trigger)</f>
        <v>1.6588838751483426E-2</v>
      </c>
    </row>
    <row r="936" spans="46:51" ht="11.25" customHeight="1" x14ac:dyDescent="0.25">
      <c r="AT936" s="57" t="s">
        <v>44</v>
      </c>
      <c r="AU936" s="56">
        <f>_xll.qlInterestRateIndexFixingDate(IborIndex&amp;Tenor,AV936,Trigger)</f>
        <v>45842</v>
      </c>
      <c r="AV936" s="56">
        <f>_xll.qlCalendarAdvance(Calendar,AV935,AT936,"f",,Trigger)</f>
        <v>45846</v>
      </c>
      <c r="AW936" s="56">
        <f>_xll.qlInterestRateIndexMaturity(IborIndex&amp;Tenor,AV936,Trigger)</f>
        <v>45938</v>
      </c>
      <c r="AX936" s="102" t="e">
        <f>_xll.qlIndexFixing($Z$5,AU936,TRUE,Trigger)</f>
        <v>#VALUE!</v>
      </c>
      <c r="AY936" s="102">
        <f>_xll.qlIndexFixing($AZ$1,AU936,TRUE,Trigger)</f>
        <v>1.6607442756807526E-2</v>
      </c>
    </row>
    <row r="937" spans="46:51" ht="11.25" customHeight="1" x14ac:dyDescent="0.25">
      <c r="AT937" s="57" t="s">
        <v>44</v>
      </c>
      <c r="AU937" s="56">
        <f>_xll.qlInterestRateIndexFixingDate(IborIndex&amp;Tenor,AV937,Trigger)</f>
        <v>45849</v>
      </c>
      <c r="AV937" s="56">
        <f>_xll.qlCalendarAdvance(Calendar,AV936,AT937,"f",,Trigger)</f>
        <v>45853</v>
      </c>
      <c r="AW937" s="56">
        <f>_xll.qlInterestRateIndexMaturity(IborIndex&amp;Tenor,AV937,Trigger)</f>
        <v>45945</v>
      </c>
      <c r="AX937" s="102" t="e">
        <f>_xll.qlIndexFixing($Z$5,AU937,TRUE,Trigger)</f>
        <v>#VALUE!</v>
      </c>
      <c r="AY937" s="102">
        <f>_xll.qlIndexFixing($AZ$1,AU937,TRUE,Trigger)</f>
        <v>1.6625873195222088E-2</v>
      </c>
    </row>
    <row r="938" spans="46:51" ht="11.25" customHeight="1" x14ac:dyDescent="0.25">
      <c r="AT938" s="57" t="s">
        <v>44</v>
      </c>
      <c r="AU938" s="56">
        <f>_xll.qlInterestRateIndexFixingDate(IborIndex&amp;Tenor,AV938,Trigger)</f>
        <v>45856</v>
      </c>
      <c r="AV938" s="56">
        <f>_xll.qlCalendarAdvance(Calendar,AV937,AT938,"f",,Trigger)</f>
        <v>45860</v>
      </c>
      <c r="AW938" s="56">
        <f>_xll.qlInterestRateIndexMaturity(IborIndex&amp;Tenor,AV938,Trigger)</f>
        <v>45952</v>
      </c>
      <c r="AX938" s="102" t="e">
        <f>_xll.qlIndexFixing($Z$5,AU938,TRUE,Trigger)</f>
        <v>#VALUE!</v>
      </c>
      <c r="AY938" s="102">
        <f>_xll.qlIndexFixing($AZ$1,AU938,TRUE,Trigger)</f>
        <v>1.6644129233748202E-2</v>
      </c>
    </row>
    <row r="939" spans="46:51" ht="11.25" customHeight="1" x14ac:dyDescent="0.25">
      <c r="AT939" s="57" t="s">
        <v>44</v>
      </c>
      <c r="AU939" s="56">
        <f>_xll.qlInterestRateIndexFixingDate(IborIndex&amp;Tenor,AV939,Trigger)</f>
        <v>45863</v>
      </c>
      <c r="AV939" s="56">
        <f>_xll.qlCalendarAdvance(Calendar,AV938,AT939,"f",,Trigger)</f>
        <v>45867</v>
      </c>
      <c r="AW939" s="56">
        <f>_xll.qlInterestRateIndexMaturity(IborIndex&amp;Tenor,AV939,Trigger)</f>
        <v>45959</v>
      </c>
      <c r="AX939" s="102" t="e">
        <f>_xll.qlIndexFixing($Z$5,AU939,TRUE,Trigger)</f>
        <v>#VALUE!</v>
      </c>
      <c r="AY939" s="102">
        <f>_xll.qlIndexFixing($AZ$1,AU939,TRUE,Trigger)</f>
        <v>1.6662210039413924E-2</v>
      </c>
    </row>
    <row r="940" spans="46:51" ht="11.25" customHeight="1" x14ac:dyDescent="0.25">
      <c r="AT940" s="57" t="s">
        <v>44</v>
      </c>
      <c r="AU940" s="56">
        <f>_xll.qlInterestRateIndexFixingDate(IborIndex&amp;Tenor,AV940,Trigger)</f>
        <v>45870</v>
      </c>
      <c r="AV940" s="56">
        <f>_xll.qlCalendarAdvance(Calendar,AV939,AT940,"f",,Trigger)</f>
        <v>45874</v>
      </c>
      <c r="AW940" s="56">
        <f>_xll.qlInterestRateIndexMaturity(IborIndex&amp;Tenor,AV940,Trigger)</f>
        <v>45966</v>
      </c>
      <c r="AX940" s="102" t="e">
        <f>_xll.qlIndexFixing($Z$5,AU940,TRUE,Trigger)</f>
        <v>#VALUE!</v>
      </c>
      <c r="AY940" s="102">
        <f>_xll.qlIndexFixing($AZ$1,AU940,TRUE,Trigger)</f>
        <v>1.6680114779255985E-2</v>
      </c>
    </row>
    <row r="941" spans="46:51" ht="11.25" customHeight="1" x14ac:dyDescent="0.25">
      <c r="AT941" s="57" t="s">
        <v>44</v>
      </c>
      <c r="AU941" s="56">
        <f>_xll.qlInterestRateIndexFixingDate(IborIndex&amp;Tenor,AV941,Trigger)</f>
        <v>45877</v>
      </c>
      <c r="AV941" s="56">
        <f>_xll.qlCalendarAdvance(Calendar,AV940,AT941,"f",,Trigger)</f>
        <v>45881</v>
      </c>
      <c r="AW941" s="56">
        <f>_xll.qlInterestRateIndexMaturity(IborIndex&amp;Tenor,AV941,Trigger)</f>
        <v>45973</v>
      </c>
      <c r="AX941" s="102" t="e">
        <f>_xll.qlIndexFixing($Z$5,AU941,TRUE,Trigger)</f>
        <v>#VALUE!</v>
      </c>
      <c r="AY941" s="102">
        <f>_xll.qlIndexFixing($AZ$1,AU941,TRUE,Trigger)</f>
        <v>1.6697842620316334E-2</v>
      </c>
    </row>
    <row r="942" spans="46:51" ht="11.25" customHeight="1" x14ac:dyDescent="0.25">
      <c r="AT942" s="57" t="s">
        <v>44</v>
      </c>
      <c r="AU942" s="56">
        <f>_xll.qlInterestRateIndexFixingDate(IborIndex&amp;Tenor,AV942,Trigger)</f>
        <v>45884</v>
      </c>
      <c r="AV942" s="56">
        <f>_xll.qlCalendarAdvance(Calendar,AV941,AT942,"f",,Trigger)</f>
        <v>45888</v>
      </c>
      <c r="AW942" s="56">
        <f>_xll.qlInterestRateIndexMaturity(IborIndex&amp;Tenor,AV942,Trigger)</f>
        <v>45980</v>
      </c>
      <c r="AX942" s="102" t="e">
        <f>_xll.qlIndexFixing($Z$5,AU942,TRUE,Trigger)</f>
        <v>#VALUE!</v>
      </c>
      <c r="AY942" s="102">
        <f>_xll.qlIndexFixing($AZ$1,AU942,TRUE,Trigger)</f>
        <v>1.6715392729649958E-2</v>
      </c>
    </row>
    <row r="943" spans="46:51" ht="11.25" customHeight="1" x14ac:dyDescent="0.25">
      <c r="AT943" s="57" t="s">
        <v>44</v>
      </c>
      <c r="AU943" s="56">
        <f>_xll.qlInterestRateIndexFixingDate(IborIndex&amp;Tenor,AV943,Trigger)</f>
        <v>45891</v>
      </c>
      <c r="AV943" s="56">
        <f>_xll.qlCalendarAdvance(Calendar,AV942,AT943,"f",,Trigger)</f>
        <v>45895</v>
      </c>
      <c r="AW943" s="56">
        <f>_xll.qlInterestRateIndexMaturity(IborIndex&amp;Tenor,AV943,Trigger)</f>
        <v>45987</v>
      </c>
      <c r="AX943" s="102" t="e">
        <f>_xll.qlIndexFixing($Z$5,AU943,TRUE,Trigger)</f>
        <v>#VALUE!</v>
      </c>
      <c r="AY943" s="102">
        <f>_xll.qlIndexFixing($AZ$1,AU943,TRUE,Trigger)</f>
        <v>1.6732764274320525E-2</v>
      </c>
    </row>
    <row r="944" spans="46:51" ht="11.25" customHeight="1" x14ac:dyDescent="0.25">
      <c r="AT944" s="57" t="s">
        <v>44</v>
      </c>
      <c r="AU944" s="56">
        <f>_xll.qlInterestRateIndexFixingDate(IborIndex&amp;Tenor,AV944,Trigger)</f>
        <v>45898</v>
      </c>
      <c r="AV944" s="56">
        <f>_xll.qlCalendarAdvance(Calendar,AV943,AT944,"f",,Trigger)</f>
        <v>45902</v>
      </c>
      <c r="AW944" s="56">
        <f>_xll.qlInterestRateIndexMaturity(IborIndex&amp;Tenor,AV944,Trigger)</f>
        <v>45993</v>
      </c>
      <c r="AX944" s="102" t="e">
        <f>_xll.qlIndexFixing($Z$5,AU944,TRUE,Trigger)</f>
        <v>#VALUE!</v>
      </c>
      <c r="AY944" s="102">
        <f>_xll.qlIndexFixing($AZ$1,AU944,TRUE,Trigger)</f>
        <v>1.6748373374630806E-2</v>
      </c>
    </row>
    <row r="945" spans="46:51" ht="11.25" customHeight="1" x14ac:dyDescent="0.25">
      <c r="AT945" s="57" t="s">
        <v>44</v>
      </c>
      <c r="AU945" s="56">
        <f>_xll.qlInterestRateIndexFixingDate(IborIndex&amp;Tenor,AV945,Trigger)</f>
        <v>45905</v>
      </c>
      <c r="AV945" s="56">
        <f>_xll.qlCalendarAdvance(Calendar,AV944,AT945,"f",,Trigger)</f>
        <v>45909</v>
      </c>
      <c r="AW945" s="56">
        <f>_xll.qlInterestRateIndexMaturity(IborIndex&amp;Tenor,AV945,Trigger)</f>
        <v>46000</v>
      </c>
      <c r="AX945" s="102" t="e">
        <f>_xll.qlIndexFixing($Z$5,AU945,TRUE,Trigger)</f>
        <v>#VALUE!</v>
      </c>
      <c r="AY945" s="102">
        <f>_xll.qlIndexFixing($AZ$1,AU945,TRUE,Trigger)</f>
        <v>1.6765397531029246E-2</v>
      </c>
    </row>
    <row r="946" spans="46:51" ht="11.25" customHeight="1" x14ac:dyDescent="0.25">
      <c r="AT946" s="57" t="s">
        <v>44</v>
      </c>
      <c r="AU946" s="56">
        <f>_xll.qlInterestRateIndexFixingDate(IborIndex&amp;Tenor,AV946,Trigger)</f>
        <v>45912</v>
      </c>
      <c r="AV946" s="56">
        <f>_xll.qlCalendarAdvance(Calendar,AV945,AT946,"f",,Trigger)</f>
        <v>45916</v>
      </c>
      <c r="AW946" s="56">
        <f>_xll.qlInterestRateIndexMaturity(IborIndex&amp;Tenor,AV946,Trigger)</f>
        <v>46007</v>
      </c>
      <c r="AX946" s="102" t="e">
        <f>_xll.qlIndexFixing($Z$5,AU946,TRUE,Trigger)</f>
        <v>#VALUE!</v>
      </c>
      <c r="AY946" s="102">
        <f>_xll.qlIndexFixing($AZ$1,AU946,TRUE,Trigger)</f>
        <v>1.678224069112139E-2</v>
      </c>
    </row>
    <row r="947" spans="46:51" ht="11.25" customHeight="1" x14ac:dyDescent="0.25">
      <c r="AT947" s="57" t="s">
        <v>44</v>
      </c>
      <c r="AU947" s="56">
        <f>_xll.qlInterestRateIndexFixingDate(IborIndex&amp;Tenor,AV947,Trigger)</f>
        <v>45919</v>
      </c>
      <c r="AV947" s="56">
        <f>_xll.qlCalendarAdvance(Calendar,AV946,AT947,"f",,Trigger)</f>
        <v>45923</v>
      </c>
      <c r="AW947" s="56">
        <f>_xll.qlInterestRateIndexMaturity(IborIndex&amp;Tenor,AV947,Trigger)</f>
        <v>46014</v>
      </c>
      <c r="AX947" s="102" t="e">
        <f>_xll.qlIndexFixing($Z$5,AU947,TRUE,Trigger)</f>
        <v>#VALUE!</v>
      </c>
      <c r="AY947" s="102">
        <f>_xll.qlIndexFixing($AZ$1,AU947,TRUE,Trigger)</f>
        <v>1.6798902022074538E-2</v>
      </c>
    </row>
    <row r="948" spans="46:51" ht="11.25" customHeight="1" x14ac:dyDescent="0.25">
      <c r="AT948" s="57" t="s">
        <v>44</v>
      </c>
      <c r="AU948" s="56">
        <f>_xll.qlInterestRateIndexFixingDate(IborIndex&amp;Tenor,AV948,Trigger)</f>
        <v>45926</v>
      </c>
      <c r="AV948" s="56">
        <f>_xll.qlCalendarAdvance(Calendar,AV947,AT948,"f",,Trigger)</f>
        <v>45930</v>
      </c>
      <c r="AW948" s="56">
        <f>_xll.qlInterestRateIndexMaturity(IborIndex&amp;Tenor,AV948,Trigger)</f>
        <v>46022</v>
      </c>
      <c r="AX948" s="102" t="e">
        <f>_xll.qlIndexFixing($Z$5,AU948,TRUE,Trigger)</f>
        <v>#VALUE!</v>
      </c>
      <c r="AY948" s="102">
        <f>_xll.qlIndexFixing($AZ$1,AU948,TRUE,Trigger)</f>
        <v>1.681691437558943E-2</v>
      </c>
    </row>
    <row r="949" spans="46:51" ht="11.25" customHeight="1" x14ac:dyDescent="0.25">
      <c r="AT949" s="57" t="s">
        <v>44</v>
      </c>
      <c r="AU949" s="56">
        <f>_xll.qlInterestRateIndexFixingDate(IborIndex&amp;Tenor,AV949,Trigger)</f>
        <v>45933</v>
      </c>
      <c r="AV949" s="56">
        <f>_xll.qlCalendarAdvance(Calendar,AV948,AT949,"f",,Trigger)</f>
        <v>45937</v>
      </c>
      <c r="AW949" s="56">
        <f>_xll.qlInterestRateIndexMaturity(IborIndex&amp;Tenor,AV949,Trigger)</f>
        <v>46029</v>
      </c>
      <c r="AX949" s="102" t="e">
        <f>_xll.qlIndexFixing($Z$5,AU949,TRUE,Trigger)</f>
        <v>#VALUE!</v>
      </c>
      <c r="AY949" s="102">
        <f>_xll.qlIndexFixing($AZ$1,AU949,TRUE,Trigger)</f>
        <v>1.6833197041152246E-2</v>
      </c>
    </row>
    <row r="950" spans="46:51" ht="11.25" customHeight="1" x14ac:dyDescent="0.25">
      <c r="AT950" s="57" t="s">
        <v>44</v>
      </c>
      <c r="AU950" s="56">
        <f>_xll.qlInterestRateIndexFixingDate(IborIndex&amp;Tenor,AV950,Trigger)</f>
        <v>45940</v>
      </c>
      <c r="AV950" s="56">
        <f>_xll.qlCalendarAdvance(Calendar,AV949,AT950,"f",,Trigger)</f>
        <v>45944</v>
      </c>
      <c r="AW950" s="56">
        <f>_xll.qlInterestRateIndexMaturity(IborIndex&amp;Tenor,AV950,Trigger)</f>
        <v>46036</v>
      </c>
      <c r="AX950" s="102" t="e">
        <f>_xll.qlIndexFixing($Z$5,AU950,TRUE,Trigger)</f>
        <v>#VALUE!</v>
      </c>
      <c r="AY950" s="102">
        <f>_xll.qlIndexFixing($AZ$1,AU950,TRUE,Trigger)</f>
        <v>1.6849295311777486E-2</v>
      </c>
    </row>
    <row r="951" spans="46:51" ht="11.25" customHeight="1" x14ac:dyDescent="0.25">
      <c r="AT951" s="57" t="s">
        <v>44</v>
      </c>
      <c r="AU951" s="56">
        <f>_xll.qlInterestRateIndexFixingDate(IborIndex&amp;Tenor,AV951,Trigger)</f>
        <v>45947</v>
      </c>
      <c r="AV951" s="56">
        <f>_xll.qlCalendarAdvance(Calendar,AV950,AT951,"f",,Trigger)</f>
        <v>45951</v>
      </c>
      <c r="AW951" s="56">
        <f>_xll.qlInterestRateIndexMaturity(IborIndex&amp;Tenor,AV951,Trigger)</f>
        <v>46043</v>
      </c>
      <c r="AX951" s="102" t="e">
        <f>_xll.qlIndexFixing($Z$5,AU951,TRUE,Trigger)</f>
        <v>#VALUE!</v>
      </c>
      <c r="AY951" s="102">
        <f>_xll.qlIndexFixing($AZ$1,AU951,TRUE,Trigger)</f>
        <v>1.6865208354616572E-2</v>
      </c>
    </row>
    <row r="952" spans="46:51" ht="11.25" customHeight="1" x14ac:dyDescent="0.25">
      <c r="AT952" s="57" t="s">
        <v>44</v>
      </c>
      <c r="AU952" s="56">
        <f>_xll.qlInterestRateIndexFixingDate(IborIndex&amp;Tenor,AV952,Trigger)</f>
        <v>45954</v>
      </c>
      <c r="AV952" s="56">
        <f>_xll.qlCalendarAdvance(Calendar,AV951,AT952,"f",,Trigger)</f>
        <v>45958</v>
      </c>
      <c r="AW952" s="56">
        <f>_xll.qlInterestRateIndexMaturity(IborIndex&amp;Tenor,AV952,Trigger)</f>
        <v>46050</v>
      </c>
      <c r="AX952" s="102" t="e">
        <f>_xll.qlIndexFixing($Z$5,AU952,TRUE,Trigger)</f>
        <v>#VALUE!</v>
      </c>
      <c r="AY952" s="102">
        <f>_xll.qlIndexFixing($AZ$1,AU952,TRUE,Trigger)</f>
        <v>1.6880935336831358E-2</v>
      </c>
    </row>
    <row r="953" spans="46:51" ht="11.25" customHeight="1" x14ac:dyDescent="0.25">
      <c r="AT953" s="57" t="s">
        <v>44</v>
      </c>
      <c r="AU953" s="56">
        <f>_xll.qlInterestRateIndexFixingDate(IborIndex&amp;Tenor,AV953,Trigger)</f>
        <v>45961</v>
      </c>
      <c r="AV953" s="56">
        <f>_xll.qlCalendarAdvance(Calendar,AV952,AT953,"f",,Trigger)</f>
        <v>45965</v>
      </c>
      <c r="AW953" s="56">
        <f>_xll.qlInterestRateIndexMaturity(IborIndex&amp;Tenor,AV953,Trigger)</f>
        <v>46057</v>
      </c>
      <c r="AX953" s="102" t="e">
        <f>_xll.qlIndexFixing($Z$5,AU953,TRUE,Trigger)</f>
        <v>#VALUE!</v>
      </c>
      <c r="AY953" s="102">
        <f>_xll.qlIndexFixing($AZ$1,AU953,TRUE,Trigger)</f>
        <v>1.6896475425596733E-2</v>
      </c>
    </row>
    <row r="954" spans="46:51" ht="11.25" customHeight="1" x14ac:dyDescent="0.25">
      <c r="AT954" s="57" t="s">
        <v>44</v>
      </c>
      <c r="AU954" s="56">
        <f>_xll.qlInterestRateIndexFixingDate(IborIndex&amp;Tenor,AV954,Trigger)</f>
        <v>45968</v>
      </c>
      <c r="AV954" s="56">
        <f>_xll.qlCalendarAdvance(Calendar,AV953,AT954,"f",,Trigger)</f>
        <v>45972</v>
      </c>
      <c r="AW954" s="56">
        <f>_xll.qlInterestRateIndexMaturity(IborIndex&amp;Tenor,AV954,Trigger)</f>
        <v>46064</v>
      </c>
      <c r="AX954" s="102" t="e">
        <f>_xll.qlIndexFixing($Z$5,AU954,TRUE,Trigger)</f>
        <v>#VALUE!</v>
      </c>
      <c r="AY954" s="102">
        <f>_xll.qlIndexFixing($AZ$1,AU954,TRUE,Trigger)</f>
        <v>1.6911827788103219E-2</v>
      </c>
    </row>
    <row r="955" spans="46:51" ht="11.25" customHeight="1" x14ac:dyDescent="0.25">
      <c r="AT955" s="57" t="s">
        <v>44</v>
      </c>
      <c r="AU955" s="56">
        <f>_xll.qlInterestRateIndexFixingDate(IborIndex&amp;Tenor,AV955,Trigger)</f>
        <v>45975</v>
      </c>
      <c r="AV955" s="56">
        <f>_xll.qlCalendarAdvance(Calendar,AV954,AT955,"f",,Trigger)</f>
        <v>45979</v>
      </c>
      <c r="AW955" s="56">
        <f>_xll.qlInterestRateIndexMaturity(IborIndex&amp;Tenor,AV955,Trigger)</f>
        <v>46071</v>
      </c>
      <c r="AX955" s="102" t="e">
        <f>_xll.qlIndexFixing($Z$5,AU955,TRUE,Trigger)</f>
        <v>#VALUE!</v>
      </c>
      <c r="AY955" s="102">
        <f>_xll.qlIndexFixing($AZ$1,AU955,TRUE,Trigger)</f>
        <v>1.6926991591553513E-2</v>
      </c>
    </row>
    <row r="956" spans="46:51" ht="11.25" customHeight="1" x14ac:dyDescent="0.25">
      <c r="AT956" s="57" t="s">
        <v>44</v>
      </c>
      <c r="AU956" s="56">
        <f>_xll.qlInterestRateIndexFixingDate(IborIndex&amp;Tenor,AV956,Trigger)</f>
        <v>45982</v>
      </c>
      <c r="AV956" s="56">
        <f>_xll.qlCalendarAdvance(Calendar,AV955,AT956,"f",,Trigger)</f>
        <v>45986</v>
      </c>
      <c r="AW956" s="56">
        <f>_xll.qlInterestRateIndexMaturity(IborIndex&amp;Tenor,AV956,Trigger)</f>
        <v>46078</v>
      </c>
      <c r="AX956" s="102" t="e">
        <f>_xll.qlIndexFixing($Z$5,AU956,TRUE,Trigger)</f>
        <v>#VALUE!</v>
      </c>
      <c r="AY956" s="102">
        <f>_xll.qlIndexFixing($AZ$1,AU956,TRUE,Trigger)</f>
        <v>1.6941966003163333E-2</v>
      </c>
    </row>
    <row r="957" spans="46:51" ht="11.25" customHeight="1" x14ac:dyDescent="0.25">
      <c r="AT957" s="57" t="s">
        <v>44</v>
      </c>
      <c r="AU957" s="56">
        <f>_xll.qlInterestRateIndexFixingDate(IborIndex&amp;Tenor,AV957,Trigger)</f>
        <v>45989</v>
      </c>
      <c r="AV957" s="56">
        <f>_xll.qlCalendarAdvance(Calendar,AV956,AT957,"f",,Trigger)</f>
        <v>45993</v>
      </c>
      <c r="AW957" s="56">
        <f>_xll.qlInterestRateIndexMaturity(IborIndex&amp;Tenor,AV957,Trigger)</f>
        <v>46083</v>
      </c>
      <c r="AX957" s="102" t="e">
        <f>_xll.qlIndexFixing($Z$5,AU957,TRUE,Trigger)</f>
        <v>#VALUE!</v>
      </c>
      <c r="AY957" s="102">
        <f>_xll.qlIndexFixing($AZ$1,AU957,TRUE,Trigger)</f>
        <v>1.6953911628238671E-2</v>
      </c>
    </row>
    <row r="958" spans="46:51" ht="11.25" customHeight="1" x14ac:dyDescent="0.25">
      <c r="AT958" s="57" t="s">
        <v>44</v>
      </c>
      <c r="AU958" s="56">
        <f>_xll.qlInterestRateIndexFixingDate(IborIndex&amp;Tenor,AV958,Trigger)</f>
        <v>45996</v>
      </c>
      <c r="AV958" s="56">
        <f>_xll.qlCalendarAdvance(Calendar,AV957,AT958,"f",,Trigger)</f>
        <v>46000</v>
      </c>
      <c r="AW958" s="56">
        <f>_xll.qlInterestRateIndexMaturity(IborIndex&amp;Tenor,AV958,Trigger)</f>
        <v>46090</v>
      </c>
      <c r="AX958" s="102" t="e">
        <f>_xll.qlIndexFixing($Z$5,AU958,TRUE,Trigger)</f>
        <v>#VALUE!</v>
      </c>
      <c r="AY958" s="102">
        <f>_xll.qlIndexFixing($AZ$1,AU958,TRUE,Trigger)</f>
        <v>1.6968530985366215E-2</v>
      </c>
    </row>
    <row r="959" spans="46:51" ht="11.25" customHeight="1" x14ac:dyDescent="0.25">
      <c r="AT959" s="57" t="s">
        <v>44</v>
      </c>
      <c r="AU959" s="56">
        <f>_xll.qlInterestRateIndexFixingDate(IborIndex&amp;Tenor,AV959,Trigger)</f>
        <v>46003</v>
      </c>
      <c r="AV959" s="56">
        <f>_xll.qlCalendarAdvance(Calendar,AV958,AT959,"f",,Trigger)</f>
        <v>46007</v>
      </c>
      <c r="AW959" s="56">
        <f>_xll.qlInterestRateIndexMaturity(IborIndex&amp;Tenor,AV959,Trigger)</f>
        <v>46097</v>
      </c>
      <c r="AX959" s="102" t="e">
        <f>_xll.qlIndexFixing($Z$5,AU959,TRUE,Trigger)</f>
        <v>#VALUE!</v>
      </c>
      <c r="AY959" s="102">
        <f>_xll.qlIndexFixing($AZ$1,AU959,TRUE,Trigger)</f>
        <v>1.6982958588227959E-2</v>
      </c>
    </row>
    <row r="960" spans="46:51" ht="11.25" customHeight="1" x14ac:dyDescent="0.25">
      <c r="AT960" s="57" t="s">
        <v>44</v>
      </c>
      <c r="AU960" s="56">
        <f>_xll.qlInterestRateIndexFixingDate(IborIndex&amp;Tenor,AV960,Trigger)</f>
        <v>46010</v>
      </c>
      <c r="AV960" s="56">
        <f>_xll.qlCalendarAdvance(Calendar,AV959,AT960,"f",,Trigger)</f>
        <v>46014</v>
      </c>
      <c r="AW960" s="56">
        <f>_xll.qlInterestRateIndexMaturity(IborIndex&amp;Tenor,AV960,Trigger)</f>
        <v>46104</v>
      </c>
      <c r="AX960" s="102" t="e">
        <f>_xll.qlIndexFixing($Z$5,AU960,TRUE,Trigger)</f>
        <v>#VALUE!</v>
      </c>
      <c r="AY960" s="102">
        <f>_xll.qlIndexFixing($AZ$1,AU960,TRUE,Trigger)</f>
        <v>1.6997193604223249E-2</v>
      </c>
    </row>
    <row r="961" spans="46:51" ht="11.25" customHeight="1" x14ac:dyDescent="0.25">
      <c r="AT961" s="57" t="s">
        <v>44</v>
      </c>
      <c r="AU961" s="56">
        <f>_xll.qlInterestRateIndexFixingDate(IborIndex&amp;Tenor,AV961,Trigger)</f>
        <v>46015</v>
      </c>
      <c r="AV961" s="56">
        <f>_xll.qlCalendarAdvance(Calendar,AV960,AT961,"f",,Trigger)</f>
        <v>46021</v>
      </c>
      <c r="AW961" s="56">
        <f>_xll.qlInterestRateIndexMaturity(IborIndex&amp;Tenor,AV961,Trigger)</f>
        <v>46111</v>
      </c>
      <c r="AX961" s="102" t="e">
        <f>_xll.qlIndexFixing($Z$5,AU961,TRUE,Trigger)</f>
        <v>#VALUE!</v>
      </c>
      <c r="AY961" s="102">
        <f>_xll.qlIndexFixing($AZ$1,AU961,TRUE,Trigger)</f>
        <v>1.7011235200770081E-2</v>
      </c>
    </row>
    <row r="962" spans="46:51" ht="11.25" customHeight="1" x14ac:dyDescent="0.25">
      <c r="AT962" s="57" t="s">
        <v>44</v>
      </c>
      <c r="AU962" s="56">
        <f>_xll.qlInterestRateIndexFixingDate(IborIndex&amp;Tenor,AV962,Trigger)</f>
        <v>46024</v>
      </c>
      <c r="AV962" s="56">
        <f>_xll.qlCalendarAdvance(Calendar,AV961,AT962,"f",,Trigger)</f>
        <v>46028</v>
      </c>
      <c r="AW962" s="56">
        <f>_xll.qlInterestRateIndexMaturity(IborIndex&amp;Tenor,AV962,Trigger)</f>
        <v>46119</v>
      </c>
      <c r="AX962" s="102" t="e">
        <f>_xll.qlIndexFixing($Z$5,AU962,TRUE,Trigger)</f>
        <v>#VALUE!</v>
      </c>
      <c r="AY962" s="102">
        <f>_xll.qlIndexFixing($AZ$1,AU962,TRUE,Trigger)</f>
        <v>1.7026436199582645E-2</v>
      </c>
    </row>
    <row r="963" spans="46:51" ht="11.25" customHeight="1" x14ac:dyDescent="0.25">
      <c r="AT963" s="57" t="s">
        <v>44</v>
      </c>
      <c r="AU963" s="56">
        <f>_xll.qlInterestRateIndexFixingDate(IborIndex&amp;Tenor,AV963,Trigger)</f>
        <v>46031</v>
      </c>
      <c r="AV963" s="56">
        <f>_xll.qlCalendarAdvance(Calendar,AV962,AT963,"f",,Trigger)</f>
        <v>46035</v>
      </c>
      <c r="AW963" s="56">
        <f>_xll.qlInterestRateIndexMaturity(IborIndex&amp;Tenor,AV963,Trigger)</f>
        <v>46125</v>
      </c>
      <c r="AX963" s="102" t="e">
        <f>_xll.qlIndexFixing($Z$5,AU963,TRUE,Trigger)</f>
        <v>#VALUE!</v>
      </c>
      <c r="AY963" s="102">
        <f>_xll.qlIndexFixing($AZ$1,AU963,TRUE,Trigger)</f>
        <v>1.7038734805258748E-2</v>
      </c>
    </row>
    <row r="964" spans="46:51" ht="11.25" customHeight="1" x14ac:dyDescent="0.25">
      <c r="AT964" s="57" t="s">
        <v>44</v>
      </c>
      <c r="AU964" s="56">
        <f>_xll.qlInterestRateIndexFixingDate(IborIndex&amp;Tenor,AV964,Trigger)</f>
        <v>46038</v>
      </c>
      <c r="AV964" s="56">
        <f>_xll.qlCalendarAdvance(Calendar,AV963,AT964,"f",,Trigger)</f>
        <v>46042</v>
      </c>
      <c r="AW964" s="56">
        <f>_xll.qlInterestRateIndexMaturity(IborIndex&amp;Tenor,AV964,Trigger)</f>
        <v>46132</v>
      </c>
      <c r="AX964" s="102" t="e">
        <f>_xll.qlIndexFixing($Z$5,AU964,TRUE,Trigger)</f>
        <v>#VALUE!</v>
      </c>
      <c r="AY964" s="102">
        <f>_xll.qlIndexFixing($AZ$1,AU964,TRUE,Trigger)</f>
        <v>1.7052191148117402E-2</v>
      </c>
    </row>
    <row r="965" spans="46:51" ht="11.25" customHeight="1" x14ac:dyDescent="0.25">
      <c r="AT965" s="57" t="s">
        <v>44</v>
      </c>
      <c r="AU965" s="56">
        <f>_xll.qlInterestRateIndexFixingDate(IborIndex&amp;Tenor,AV965,Trigger)</f>
        <v>46045</v>
      </c>
      <c r="AV965" s="56">
        <f>_xll.qlCalendarAdvance(Calendar,AV964,AT965,"f",,Trigger)</f>
        <v>46049</v>
      </c>
      <c r="AW965" s="56">
        <f>_xll.qlInterestRateIndexMaturity(IborIndex&amp;Tenor,AV965,Trigger)</f>
        <v>46139</v>
      </c>
      <c r="AX965" s="102" t="e">
        <f>_xll.qlIndexFixing($Z$5,AU965,TRUE,Trigger)</f>
        <v>#VALUE!</v>
      </c>
      <c r="AY965" s="102">
        <f>_xll.qlIndexFixing($AZ$1,AU965,TRUE,Trigger)</f>
        <v>1.7065450741356791E-2</v>
      </c>
    </row>
    <row r="966" spans="46:51" ht="11.25" customHeight="1" x14ac:dyDescent="0.25">
      <c r="AT966" s="57" t="s">
        <v>44</v>
      </c>
      <c r="AU966" s="56">
        <f>_xll.qlInterestRateIndexFixingDate(IborIndex&amp;Tenor,AV966,Trigger)</f>
        <v>46052</v>
      </c>
      <c r="AV966" s="56">
        <f>_xll.qlCalendarAdvance(Calendar,AV965,AT966,"f",,Trigger)</f>
        <v>46056</v>
      </c>
      <c r="AW966" s="56">
        <f>_xll.qlInterestRateIndexMaturity(IborIndex&amp;Tenor,AV966,Trigger)</f>
        <v>46146</v>
      </c>
      <c r="AX966" s="102" t="e">
        <f>_xll.qlIndexFixing($Z$5,AU966,TRUE,Trigger)</f>
        <v>#VALUE!</v>
      </c>
      <c r="AY966" s="102">
        <f>_xll.qlIndexFixing($AZ$1,AU966,TRUE,Trigger)</f>
        <v>1.7078512752476627E-2</v>
      </c>
    </row>
    <row r="967" spans="46:51" ht="11.25" customHeight="1" x14ac:dyDescent="0.25">
      <c r="AT967" s="57" t="s">
        <v>44</v>
      </c>
      <c r="AU967" s="56">
        <f>_xll.qlInterestRateIndexFixingDate(IborIndex&amp;Tenor,AV967,Trigger)</f>
        <v>46059</v>
      </c>
      <c r="AV967" s="56">
        <f>_xll.qlCalendarAdvance(Calendar,AV966,AT967,"f",,Trigger)</f>
        <v>46063</v>
      </c>
      <c r="AW967" s="56">
        <f>_xll.qlInterestRateIndexMaturity(IborIndex&amp;Tenor,AV967,Trigger)</f>
        <v>46153</v>
      </c>
      <c r="AX967" s="102" t="e">
        <f>_xll.qlIndexFixing($Z$5,AU967,TRUE,Trigger)</f>
        <v>#VALUE!</v>
      </c>
      <c r="AY967" s="102">
        <f>_xll.qlIndexFixing($AZ$1,AU967,TRUE,Trigger)</f>
        <v>1.7091376349000598E-2</v>
      </c>
    </row>
    <row r="968" spans="46:51" ht="11.25" customHeight="1" x14ac:dyDescent="0.25">
      <c r="AT968" s="57" t="s">
        <v>44</v>
      </c>
      <c r="AU968" s="56">
        <f>_xll.qlInterestRateIndexFixingDate(IborIndex&amp;Tenor,AV968,Trigger)</f>
        <v>46066</v>
      </c>
      <c r="AV968" s="56">
        <f>_xll.qlCalendarAdvance(Calendar,AV967,AT968,"f",,Trigger)</f>
        <v>46070</v>
      </c>
      <c r="AW968" s="56">
        <f>_xll.qlInterestRateIndexMaturity(IborIndex&amp;Tenor,AV968,Trigger)</f>
        <v>46160</v>
      </c>
      <c r="AX968" s="102" t="e">
        <f>_xll.qlIndexFixing($Z$5,AU968,TRUE,Trigger)</f>
        <v>#VALUE!</v>
      </c>
      <c r="AY968" s="102">
        <f>_xll.qlIndexFixing($AZ$1,AU968,TRUE,Trigger)</f>
        <v>1.710404069846394E-2</v>
      </c>
    </row>
    <row r="969" spans="46:51" ht="11.25" customHeight="1" x14ac:dyDescent="0.25">
      <c r="AT969" s="57" t="s">
        <v>44</v>
      </c>
      <c r="AU969" s="56">
        <f>_xll.qlInterestRateIndexFixingDate(IborIndex&amp;Tenor,AV969,Trigger)</f>
        <v>46073</v>
      </c>
      <c r="AV969" s="56">
        <f>_xll.qlCalendarAdvance(Calendar,AV968,AT969,"f",,Trigger)</f>
        <v>46077</v>
      </c>
      <c r="AW969" s="56">
        <f>_xll.qlInterestRateIndexMaturity(IborIndex&amp;Tenor,AV969,Trigger)</f>
        <v>46167</v>
      </c>
      <c r="AX969" s="102" t="e">
        <f>_xll.qlIndexFixing($Z$5,AU969,TRUE,Trigger)</f>
        <v>#VALUE!</v>
      </c>
      <c r="AY969" s="102">
        <f>_xll.qlIndexFixing($AZ$1,AU969,TRUE,Trigger)</f>
        <v>1.7116504968424984E-2</v>
      </c>
    </row>
    <row r="970" spans="46:51" ht="11.25" customHeight="1" x14ac:dyDescent="0.25">
      <c r="AT970" s="57" t="s">
        <v>44</v>
      </c>
      <c r="AU970" s="56">
        <f>_xll.qlInterestRateIndexFixingDate(IborIndex&amp;Tenor,AV970,Trigger)</f>
        <v>46080</v>
      </c>
      <c r="AV970" s="56">
        <f>_xll.qlCalendarAdvance(Calendar,AV969,AT970,"f",,Trigger)</f>
        <v>46084</v>
      </c>
      <c r="AW970" s="56">
        <f>_xll.qlInterestRateIndexMaturity(IborIndex&amp;Tenor,AV970,Trigger)</f>
        <v>46176</v>
      </c>
      <c r="AX970" s="102" t="e">
        <f>_xll.qlIndexFixing($Z$5,AU970,TRUE,Trigger)</f>
        <v>#VALUE!</v>
      </c>
      <c r="AY970" s="102">
        <f>_xll.qlIndexFixing($AZ$1,AU970,TRUE,Trigger)</f>
        <v>1.7131255301525997E-2</v>
      </c>
    </row>
    <row r="971" spans="46:51" ht="11.25" customHeight="1" x14ac:dyDescent="0.25">
      <c r="AT971" s="57" t="s">
        <v>44</v>
      </c>
      <c r="AU971" s="56">
        <f>_xll.qlInterestRateIndexFixingDate(IborIndex&amp;Tenor,AV971,Trigger)</f>
        <v>46087</v>
      </c>
      <c r="AV971" s="56">
        <f>_xll.qlCalendarAdvance(Calendar,AV970,AT971,"f",,Trigger)</f>
        <v>46091</v>
      </c>
      <c r="AW971" s="56">
        <f>_xll.qlInterestRateIndexMaturity(IborIndex&amp;Tenor,AV971,Trigger)</f>
        <v>46183</v>
      </c>
      <c r="AX971" s="102" t="e">
        <f>_xll.qlIndexFixing($Z$5,AU971,TRUE,Trigger)</f>
        <v>#VALUE!</v>
      </c>
      <c r="AY971" s="102">
        <f>_xll.qlIndexFixing($AZ$1,AU971,TRUE,Trigger)</f>
        <v>1.7143288912525832E-2</v>
      </c>
    </row>
    <row r="972" spans="46:51" ht="11.25" customHeight="1" x14ac:dyDescent="0.25">
      <c r="AT972" s="57" t="s">
        <v>44</v>
      </c>
      <c r="AU972" s="56">
        <f>_xll.qlInterestRateIndexFixingDate(IborIndex&amp;Tenor,AV972,Trigger)</f>
        <v>46094</v>
      </c>
      <c r="AV972" s="56">
        <f>_xll.qlCalendarAdvance(Calendar,AV971,AT972,"f",,Trigger)</f>
        <v>46098</v>
      </c>
      <c r="AW972" s="56">
        <f>_xll.qlInterestRateIndexMaturity(IborIndex&amp;Tenor,AV972,Trigger)</f>
        <v>46190</v>
      </c>
      <c r="AX972" s="102" t="e">
        <f>_xll.qlIndexFixing($Z$5,AU972,TRUE,Trigger)</f>
        <v>#VALUE!</v>
      </c>
      <c r="AY972" s="102">
        <f>_xll.qlIndexFixing($AZ$1,AU972,TRUE,Trigger)</f>
        <v>1.7155119809429725E-2</v>
      </c>
    </row>
    <row r="973" spans="46:51" ht="11.25" customHeight="1" x14ac:dyDescent="0.25">
      <c r="AT973" s="57" t="s">
        <v>44</v>
      </c>
      <c r="AU973" s="56">
        <f>_xll.qlInterestRateIndexFixingDate(IborIndex&amp;Tenor,AV973,Trigger)</f>
        <v>46101</v>
      </c>
      <c r="AV973" s="56">
        <f>_xll.qlCalendarAdvance(Calendar,AV972,AT973,"f",,Trigger)</f>
        <v>46105</v>
      </c>
      <c r="AW973" s="56">
        <f>_xll.qlInterestRateIndexMaturity(IborIndex&amp;Tenor,AV973,Trigger)</f>
        <v>46197</v>
      </c>
      <c r="AX973" s="102" t="e">
        <f>_xll.qlIndexFixing($Z$5,AU973,TRUE,Trigger)</f>
        <v>#VALUE!</v>
      </c>
      <c r="AY973" s="102">
        <f>_xll.qlIndexFixing($AZ$1,AU973,TRUE,Trigger)</f>
        <v>1.7166747159760107E-2</v>
      </c>
    </row>
    <row r="974" spans="46:51" ht="11.25" customHeight="1" x14ac:dyDescent="0.25">
      <c r="AT974" s="57" t="s">
        <v>44</v>
      </c>
      <c r="AU974" s="56">
        <f>_xll.qlInterestRateIndexFixingDate(IborIndex&amp;Tenor,AV974,Trigger)</f>
        <v>46108</v>
      </c>
      <c r="AV974" s="56">
        <f>_xll.qlCalendarAdvance(Calendar,AV973,AT974,"f",,Trigger)</f>
        <v>46112</v>
      </c>
      <c r="AW974" s="56">
        <f>_xll.qlInterestRateIndexMaturity(IborIndex&amp;Tenor,AV974,Trigger)</f>
        <v>46203</v>
      </c>
      <c r="AX974" s="102" t="e">
        <f>_xll.qlIndexFixing($Z$5,AU974,TRUE,Trigger)</f>
        <v>#VALUE!</v>
      </c>
      <c r="AY974" s="102">
        <f>_xll.qlIndexFixing($AZ$1,AU974,TRUE,Trigger)</f>
        <v>1.7176983724769914E-2</v>
      </c>
    </row>
    <row r="975" spans="46:51" ht="11.25" customHeight="1" x14ac:dyDescent="0.25">
      <c r="AT975" s="57" t="s">
        <v>44</v>
      </c>
      <c r="AU975" s="56">
        <f>_xll.qlInterestRateIndexFixingDate(IborIndex&amp;Tenor,AV975,Trigger)</f>
        <v>46113</v>
      </c>
      <c r="AV975" s="56">
        <f>_xll.qlCalendarAdvance(Calendar,AV974,AT975,"f",,Trigger)</f>
        <v>46119</v>
      </c>
      <c r="AW975" s="56">
        <f>_xll.qlInterestRateIndexMaturity(IborIndex&amp;Tenor,AV975,Trigger)</f>
        <v>46210</v>
      </c>
      <c r="AX975" s="102" t="e">
        <f>_xll.qlIndexFixing($Z$5,AU975,TRUE,Trigger)</f>
        <v>#VALUE!</v>
      </c>
      <c r="AY975" s="102">
        <f>_xll.qlIndexFixing($AZ$1,AU975,TRUE,Trigger)</f>
        <v>1.7188215764571017E-2</v>
      </c>
    </row>
    <row r="976" spans="46:51" ht="11.25" customHeight="1" x14ac:dyDescent="0.25">
      <c r="AT976" s="57" t="s">
        <v>44</v>
      </c>
      <c r="AU976" s="56">
        <f>_xll.qlInterestRateIndexFixingDate(IborIndex&amp;Tenor,AV976,Trigger)</f>
        <v>46122</v>
      </c>
      <c r="AV976" s="56">
        <f>_xll.qlCalendarAdvance(Calendar,AV975,AT976,"f",,Trigger)</f>
        <v>46126</v>
      </c>
      <c r="AW976" s="56">
        <f>_xll.qlInterestRateIndexMaturity(IborIndex&amp;Tenor,AV976,Trigger)</f>
        <v>46217</v>
      </c>
      <c r="AX976" s="102" t="e">
        <f>_xll.qlIndexFixing($Z$5,AU976,TRUE,Trigger)</f>
        <v>#VALUE!</v>
      </c>
      <c r="AY976" s="102">
        <f>_xll.qlIndexFixing($AZ$1,AU976,TRUE,Trigger)</f>
        <v>1.7199241829421619E-2</v>
      </c>
    </row>
    <row r="977" spans="46:51" ht="11.25" customHeight="1" x14ac:dyDescent="0.25">
      <c r="AT977" s="57" t="s">
        <v>44</v>
      </c>
      <c r="AU977" s="56">
        <f>_xll.qlInterestRateIndexFixingDate(IborIndex&amp;Tenor,AV977,Trigger)</f>
        <v>46129</v>
      </c>
      <c r="AV977" s="56">
        <f>_xll.qlCalendarAdvance(Calendar,AV976,AT977,"f",,Trigger)</f>
        <v>46133</v>
      </c>
      <c r="AW977" s="56">
        <f>_xll.qlInterestRateIndexMaturity(IborIndex&amp;Tenor,AV977,Trigger)</f>
        <v>46224</v>
      </c>
      <c r="AX977" s="102" t="e">
        <f>_xll.qlIndexFixing($Z$5,AU977,TRUE,Trigger)</f>
        <v>#VALUE!</v>
      </c>
      <c r="AY977" s="102">
        <f>_xll.qlIndexFixing($AZ$1,AU977,TRUE,Trigger)</f>
        <v>1.7210061086991468E-2</v>
      </c>
    </row>
    <row r="978" spans="46:51" ht="11.25" customHeight="1" x14ac:dyDescent="0.25">
      <c r="AT978" s="57" t="s">
        <v>44</v>
      </c>
      <c r="AU978" s="56">
        <f>_xll.qlInterestRateIndexFixingDate(IborIndex&amp;Tenor,AV978,Trigger)</f>
        <v>46136</v>
      </c>
      <c r="AV978" s="56">
        <f>_xll.qlCalendarAdvance(Calendar,AV977,AT978,"f",,Trigger)</f>
        <v>46140</v>
      </c>
      <c r="AW978" s="56">
        <f>_xll.qlInterestRateIndexMaturity(IborIndex&amp;Tenor,AV978,Trigger)</f>
        <v>46231</v>
      </c>
      <c r="AX978" s="102" t="e">
        <f>_xll.qlIndexFixing($Z$5,AU978,TRUE,Trigger)</f>
        <v>#VALUE!</v>
      </c>
      <c r="AY978" s="102">
        <f>_xll.qlIndexFixing($AZ$1,AU978,TRUE,Trigger)</f>
        <v>1.7220672704969641E-2</v>
      </c>
    </row>
    <row r="979" spans="46:51" ht="11.25" customHeight="1" x14ac:dyDescent="0.25">
      <c r="AT979" s="57" t="s">
        <v>44</v>
      </c>
      <c r="AU979" s="56">
        <f>_xll.qlInterestRateIndexFixingDate(IborIndex&amp;Tenor,AV979,Trigger)</f>
        <v>46142</v>
      </c>
      <c r="AV979" s="56">
        <f>_xll.qlCalendarAdvance(Calendar,AV978,AT979,"f",,Trigger)</f>
        <v>46147</v>
      </c>
      <c r="AW979" s="56">
        <f>_xll.qlInterestRateIndexMaturity(IborIndex&amp;Tenor,AV979,Trigger)</f>
        <v>46239</v>
      </c>
      <c r="AX979" s="102" t="e">
        <f>_xll.qlIndexFixing($Z$5,AU979,TRUE,Trigger)</f>
        <v>#VALUE!</v>
      </c>
      <c r="AY979" s="102">
        <f>_xll.qlIndexFixing($AZ$1,AU979,TRUE,Trigger)</f>
        <v>1.7232190167686789E-2</v>
      </c>
    </row>
    <row r="980" spans="46:51" ht="11.25" customHeight="1" x14ac:dyDescent="0.25">
      <c r="AT980" s="57" t="s">
        <v>44</v>
      </c>
      <c r="AU980" s="56">
        <f>_xll.qlInterestRateIndexFixingDate(IborIndex&amp;Tenor,AV980,Trigger)</f>
        <v>46150</v>
      </c>
      <c r="AV980" s="56">
        <f>_xll.qlCalendarAdvance(Calendar,AV979,AT980,"f",,Trigger)</f>
        <v>46154</v>
      </c>
      <c r="AW980" s="56">
        <f>_xll.qlInterestRateIndexMaturity(IborIndex&amp;Tenor,AV980,Trigger)</f>
        <v>46246</v>
      </c>
      <c r="AX980" s="102" t="e">
        <f>_xll.qlIndexFixing($Z$5,AU980,TRUE,Trigger)</f>
        <v>#VALUE!</v>
      </c>
      <c r="AY980" s="102">
        <f>_xll.qlIndexFixing($AZ$1,AU980,TRUE,Trigger)</f>
        <v>1.7242369384485819E-2</v>
      </c>
    </row>
    <row r="981" spans="46:51" ht="11.25" customHeight="1" x14ac:dyDescent="0.25">
      <c r="AT981" s="57" t="s">
        <v>44</v>
      </c>
      <c r="AU981" s="56">
        <f>_xll.qlInterestRateIndexFixingDate(IborIndex&amp;Tenor,AV981,Trigger)</f>
        <v>46157</v>
      </c>
      <c r="AV981" s="56">
        <f>_xll.qlCalendarAdvance(Calendar,AV980,AT981,"f",,Trigger)</f>
        <v>46161</v>
      </c>
      <c r="AW981" s="56">
        <f>_xll.qlInterestRateIndexMaturity(IborIndex&amp;Tenor,AV981,Trigger)</f>
        <v>46253</v>
      </c>
      <c r="AX981" s="102" t="e">
        <f>_xll.qlIndexFixing($Z$5,AU981,TRUE,Trigger)</f>
        <v>#VALUE!</v>
      </c>
      <c r="AY981" s="102">
        <f>_xll.qlIndexFixing($AZ$1,AU981,TRUE,Trigger)</f>
        <v>1.7252338395704083E-2</v>
      </c>
    </row>
    <row r="982" spans="46:51" ht="11.25" customHeight="1" x14ac:dyDescent="0.25">
      <c r="AT982" s="57" t="s">
        <v>44</v>
      </c>
      <c r="AU982" s="56">
        <f>_xll.qlInterestRateIndexFixingDate(IborIndex&amp;Tenor,AV982,Trigger)</f>
        <v>46164</v>
      </c>
      <c r="AV982" s="56">
        <f>_xll.qlCalendarAdvance(Calendar,AV981,AT982,"f",,Trigger)</f>
        <v>46168</v>
      </c>
      <c r="AW982" s="56">
        <f>_xll.qlInterestRateIndexMaturity(IborIndex&amp;Tenor,AV982,Trigger)</f>
        <v>46260</v>
      </c>
      <c r="AX982" s="102" t="e">
        <f>_xll.qlIndexFixing($Z$5,AU982,TRUE,Trigger)</f>
        <v>#VALUE!</v>
      </c>
      <c r="AY982" s="102">
        <f>_xll.qlIndexFixing($AZ$1,AU982,TRUE,Trigger)</f>
        <v>1.7262096369072544E-2</v>
      </c>
    </row>
    <row r="983" spans="46:51" ht="11.25" customHeight="1" x14ac:dyDescent="0.25">
      <c r="AT983" s="57" t="s">
        <v>44</v>
      </c>
      <c r="AU983" s="56">
        <f>_xll.qlInterestRateIndexFixingDate(IborIndex&amp;Tenor,AV983,Trigger)</f>
        <v>46171</v>
      </c>
      <c r="AV983" s="56">
        <f>_xll.qlCalendarAdvance(Calendar,AV982,AT983,"f",,Trigger)</f>
        <v>46175</v>
      </c>
      <c r="AW983" s="56">
        <f>_xll.qlInterestRateIndexMaturity(IborIndex&amp;Tenor,AV983,Trigger)</f>
        <v>46267</v>
      </c>
      <c r="AX983" s="102" t="e">
        <f>_xll.qlIndexFixing($Z$5,AU983,TRUE,Trigger)</f>
        <v>#VALUE!</v>
      </c>
      <c r="AY983" s="102">
        <f>_xll.qlIndexFixing($AZ$1,AU983,TRUE,Trigger)</f>
        <v>1.7271642472352574E-2</v>
      </c>
    </row>
    <row r="984" spans="46:51" ht="11.25" customHeight="1" x14ac:dyDescent="0.25">
      <c r="AT984" s="57" t="s">
        <v>44</v>
      </c>
      <c r="AU984" s="56">
        <f>_xll.qlInterestRateIndexFixingDate(IborIndex&amp;Tenor,AV984,Trigger)</f>
        <v>46178</v>
      </c>
      <c r="AV984" s="56">
        <f>_xll.qlCalendarAdvance(Calendar,AV983,AT984,"f",,Trigger)</f>
        <v>46182</v>
      </c>
      <c r="AW984" s="56">
        <f>_xll.qlInterestRateIndexMaturity(IborIndex&amp;Tenor,AV984,Trigger)</f>
        <v>46274</v>
      </c>
      <c r="AX984" s="102" t="e">
        <f>_xll.qlIndexFixing($Z$5,AU984,TRUE,Trigger)</f>
        <v>#VALUE!</v>
      </c>
      <c r="AY984" s="102">
        <f>_xll.qlIndexFixing($AZ$1,AU984,TRUE,Trigger)</f>
        <v>1.7280975873327269E-2</v>
      </c>
    </row>
    <row r="985" spans="46:51" ht="11.25" customHeight="1" x14ac:dyDescent="0.25">
      <c r="AT985" s="57" t="s">
        <v>44</v>
      </c>
      <c r="AU985" s="56">
        <f>_xll.qlInterestRateIndexFixingDate(IborIndex&amp;Tenor,AV985,Trigger)</f>
        <v>46185</v>
      </c>
      <c r="AV985" s="56">
        <f>_xll.qlCalendarAdvance(Calendar,AV984,AT985,"f",,Trigger)</f>
        <v>46189</v>
      </c>
      <c r="AW985" s="56">
        <f>_xll.qlInterestRateIndexMaturity(IborIndex&amp;Tenor,AV985,Trigger)</f>
        <v>46281</v>
      </c>
      <c r="AX985" s="102" t="e">
        <f>_xll.qlIndexFixing($Z$5,AU985,TRUE,Trigger)</f>
        <v>#VALUE!</v>
      </c>
      <c r="AY985" s="102">
        <f>_xll.qlIndexFixing($AZ$1,AU985,TRUE,Trigger)</f>
        <v>1.729009573980753E-2</v>
      </c>
    </row>
    <row r="986" spans="46:51" ht="11.25" customHeight="1" x14ac:dyDescent="0.25">
      <c r="AT986" s="57" t="s">
        <v>44</v>
      </c>
      <c r="AU986" s="56">
        <f>_xll.qlInterestRateIndexFixingDate(IborIndex&amp;Tenor,AV986,Trigger)</f>
        <v>46192</v>
      </c>
      <c r="AV986" s="56">
        <f>_xll.qlCalendarAdvance(Calendar,AV985,AT986,"f",,Trigger)</f>
        <v>46196</v>
      </c>
      <c r="AW986" s="56">
        <f>_xll.qlInterestRateIndexMaturity(IborIndex&amp;Tenor,AV986,Trigger)</f>
        <v>46288</v>
      </c>
      <c r="AX986" s="102" t="e">
        <f>_xll.qlIndexFixing($Z$5,AU986,TRUE,Trigger)</f>
        <v>#VALUE!</v>
      </c>
      <c r="AY986" s="102">
        <f>_xll.qlIndexFixing($AZ$1,AU986,TRUE,Trigger)</f>
        <v>1.7299001239632929E-2</v>
      </c>
    </row>
    <row r="987" spans="46:51" ht="11.25" customHeight="1" x14ac:dyDescent="0.25">
      <c r="AT987" s="57" t="s">
        <v>44</v>
      </c>
      <c r="AU987" s="56">
        <f>_xll.qlInterestRateIndexFixingDate(IborIndex&amp;Tenor,AV987,Trigger)</f>
        <v>46199</v>
      </c>
      <c r="AV987" s="56">
        <f>_xll.qlCalendarAdvance(Calendar,AV986,AT987,"f",,Trigger)</f>
        <v>46203</v>
      </c>
      <c r="AW987" s="56">
        <f>_xll.qlInterestRateIndexMaturity(IborIndex&amp;Tenor,AV987,Trigger)</f>
        <v>46295</v>
      </c>
      <c r="AX987" s="102" t="e">
        <f>_xll.qlIndexFixing($Z$5,AU987,TRUE,Trigger)</f>
        <v>#VALUE!</v>
      </c>
      <c r="AY987" s="102">
        <f>_xll.qlIndexFixing($AZ$1,AU987,TRUE,Trigger)</f>
        <v>1.7307691540668239E-2</v>
      </c>
    </row>
    <row r="988" spans="46:51" ht="11.25" customHeight="1" x14ac:dyDescent="0.25">
      <c r="AT988" s="57" t="s">
        <v>44</v>
      </c>
      <c r="AU988" s="56">
        <f>_xll.qlInterestRateIndexFixingDate(IborIndex&amp;Tenor,AV988,Trigger)</f>
        <v>46206</v>
      </c>
      <c r="AV988" s="56">
        <f>_xll.qlCalendarAdvance(Calendar,AV987,AT988,"f",,Trigger)</f>
        <v>46210</v>
      </c>
      <c r="AW988" s="56">
        <f>_xll.qlInterestRateIndexMaturity(IborIndex&amp;Tenor,AV988,Trigger)</f>
        <v>46302</v>
      </c>
      <c r="AX988" s="102" t="e">
        <f>_xll.qlIndexFixing($Z$5,AU988,TRUE,Trigger)</f>
        <v>#VALUE!</v>
      </c>
      <c r="AY988" s="102">
        <f>_xll.qlIndexFixing($AZ$1,AU988,TRUE,Trigger)</f>
        <v>1.7316165810807766E-2</v>
      </c>
    </row>
    <row r="989" spans="46:51" ht="11.25" customHeight="1" x14ac:dyDescent="0.25">
      <c r="AT989" s="57" t="s">
        <v>44</v>
      </c>
      <c r="AU989" s="56">
        <f>_xll.qlInterestRateIndexFixingDate(IborIndex&amp;Tenor,AV989,Trigger)</f>
        <v>46213</v>
      </c>
      <c r="AV989" s="56">
        <f>_xll.qlCalendarAdvance(Calendar,AV988,AT989,"f",,Trigger)</f>
        <v>46217</v>
      </c>
      <c r="AW989" s="56">
        <f>_xll.qlInterestRateIndexMaturity(IborIndex&amp;Tenor,AV989,Trigger)</f>
        <v>46309</v>
      </c>
      <c r="AX989" s="102" t="e">
        <f>_xll.qlIndexFixing($Z$5,AU989,TRUE,Trigger)</f>
        <v>#VALUE!</v>
      </c>
      <c r="AY989" s="102">
        <f>_xll.qlIndexFixing($AZ$1,AU989,TRUE,Trigger)</f>
        <v>1.7324423217971889E-2</v>
      </c>
    </row>
    <row r="990" spans="46:51" ht="11.25" customHeight="1" x14ac:dyDescent="0.25">
      <c r="AT990" s="57" t="s">
        <v>44</v>
      </c>
      <c r="AU990" s="56">
        <f>_xll.qlInterestRateIndexFixingDate(IborIndex&amp;Tenor,AV990,Trigger)</f>
        <v>46220</v>
      </c>
      <c r="AV990" s="56">
        <f>_xll.qlCalendarAdvance(Calendar,AV989,AT990,"f",,Trigger)</f>
        <v>46224</v>
      </c>
      <c r="AW990" s="56">
        <f>_xll.qlInterestRateIndexMaturity(IborIndex&amp;Tenor,AV990,Trigger)</f>
        <v>46316</v>
      </c>
      <c r="AX990" s="102" t="e">
        <f>_xll.qlIndexFixing($Z$5,AU990,TRUE,Trigger)</f>
        <v>#VALUE!</v>
      </c>
      <c r="AY990" s="102">
        <f>_xll.qlIndexFixing($AZ$1,AU990,TRUE,Trigger)</f>
        <v>1.7332462930114003E-2</v>
      </c>
    </row>
    <row r="991" spans="46:51" ht="11.25" customHeight="1" x14ac:dyDescent="0.25">
      <c r="AT991" s="57" t="s">
        <v>44</v>
      </c>
      <c r="AU991" s="56">
        <f>_xll.qlInterestRateIndexFixingDate(IborIndex&amp;Tenor,AV991,Trigger)</f>
        <v>46227</v>
      </c>
      <c r="AV991" s="56">
        <f>_xll.qlCalendarAdvance(Calendar,AV990,AT991,"f",,Trigger)</f>
        <v>46231</v>
      </c>
      <c r="AW991" s="56">
        <f>_xll.qlInterestRateIndexMaturity(IborIndex&amp;Tenor,AV991,Trigger)</f>
        <v>46323</v>
      </c>
      <c r="AX991" s="102" t="e">
        <f>_xll.qlIndexFixing($Z$5,AU991,TRUE,Trigger)</f>
        <v>#VALUE!</v>
      </c>
      <c r="AY991" s="102">
        <f>_xll.qlIndexFixing($AZ$1,AU991,TRUE,Trigger)</f>
        <v>1.7340284115212698E-2</v>
      </c>
    </row>
    <row r="992" spans="46:51" ht="11.25" customHeight="1" x14ac:dyDescent="0.25">
      <c r="AT992" s="57" t="s">
        <v>44</v>
      </c>
      <c r="AU992" s="56">
        <f>_xll.qlInterestRateIndexFixingDate(IborIndex&amp;Tenor,AV992,Trigger)</f>
        <v>46234</v>
      </c>
      <c r="AV992" s="56">
        <f>_xll.qlCalendarAdvance(Calendar,AV991,AT992,"f",,Trigger)</f>
        <v>46238</v>
      </c>
      <c r="AW992" s="56">
        <f>_xll.qlInterestRateIndexMaturity(IborIndex&amp;Tenor,AV992,Trigger)</f>
        <v>46330</v>
      </c>
      <c r="AX992" s="102" t="e">
        <f>_xll.qlIndexFixing($Z$5,AU992,TRUE,Trigger)</f>
        <v>#VALUE!</v>
      </c>
      <c r="AY992" s="102">
        <f>_xll.qlIndexFixing($AZ$1,AU992,TRUE,Trigger)</f>
        <v>1.7347885941278719E-2</v>
      </c>
    </row>
    <row r="993" spans="46:51" ht="11.25" customHeight="1" x14ac:dyDescent="0.25">
      <c r="AT993" s="57" t="s">
        <v>44</v>
      </c>
      <c r="AU993" s="56">
        <f>_xll.qlInterestRateIndexFixingDate(IborIndex&amp;Tenor,AV993,Trigger)</f>
        <v>46241</v>
      </c>
      <c r="AV993" s="56">
        <f>_xll.qlCalendarAdvance(Calendar,AV992,AT993,"f",,Trigger)</f>
        <v>46245</v>
      </c>
      <c r="AW993" s="56">
        <f>_xll.qlInterestRateIndexMaturity(IborIndex&amp;Tenor,AV993,Trigger)</f>
        <v>46337</v>
      </c>
      <c r="AX993" s="102" t="e">
        <f>_xll.qlIndexFixing($Z$5,AU993,TRUE,Trigger)</f>
        <v>#VALUE!</v>
      </c>
      <c r="AY993" s="102">
        <f>_xll.qlIndexFixing($AZ$1,AU993,TRUE,Trigger)</f>
        <v>1.7355267576350603E-2</v>
      </c>
    </row>
    <row r="994" spans="46:51" ht="11.25" customHeight="1" x14ac:dyDescent="0.25">
      <c r="AT994" s="57" t="s">
        <v>44</v>
      </c>
      <c r="AU994" s="56">
        <f>_xll.qlInterestRateIndexFixingDate(IborIndex&amp;Tenor,AV994,Trigger)</f>
        <v>46248</v>
      </c>
      <c r="AV994" s="56">
        <f>_xll.qlCalendarAdvance(Calendar,AV993,AT994,"f",,Trigger)</f>
        <v>46252</v>
      </c>
      <c r="AW994" s="56">
        <f>_xll.qlInterestRateIndexMaturity(IborIndex&amp;Tenor,AV994,Trigger)</f>
        <v>46344</v>
      </c>
      <c r="AX994" s="102" t="e">
        <f>_xll.qlIndexFixing($Z$5,AU994,TRUE,Trigger)</f>
        <v>#VALUE!</v>
      </c>
      <c r="AY994" s="102">
        <f>_xll.qlIndexFixing($AZ$1,AU994,TRUE,Trigger)</f>
        <v>1.7362428188499916E-2</v>
      </c>
    </row>
    <row r="995" spans="46:51" ht="11.25" customHeight="1" x14ac:dyDescent="0.25">
      <c r="AT995" s="57" t="s">
        <v>44</v>
      </c>
      <c r="AU995" s="56">
        <f>_xll.qlInterestRateIndexFixingDate(IborIndex&amp;Tenor,AV995,Trigger)</f>
        <v>46255</v>
      </c>
      <c r="AV995" s="56">
        <f>_xll.qlCalendarAdvance(Calendar,AV994,AT995,"f",,Trigger)</f>
        <v>46259</v>
      </c>
      <c r="AW995" s="56">
        <f>_xll.qlInterestRateIndexMaturity(IborIndex&amp;Tenor,AV995,Trigger)</f>
        <v>46351</v>
      </c>
      <c r="AX995" s="102" t="e">
        <f>_xll.qlIndexFixing($Z$5,AU995,TRUE,Trigger)</f>
        <v>#VALUE!</v>
      </c>
      <c r="AY995" s="102">
        <f>_xll.qlIndexFixing($AZ$1,AU995,TRUE,Trigger)</f>
        <v>1.7369366945829499E-2</v>
      </c>
    </row>
    <row r="996" spans="46:51" ht="11.25" customHeight="1" x14ac:dyDescent="0.25">
      <c r="AT996" s="57" t="s">
        <v>44</v>
      </c>
      <c r="AU996" s="56">
        <f>_xll.qlInterestRateIndexFixingDate(IborIndex&amp;Tenor,AV996,Trigger)</f>
        <v>46262</v>
      </c>
      <c r="AV996" s="56">
        <f>_xll.qlCalendarAdvance(Calendar,AV995,AT996,"f",,Trigger)</f>
        <v>46266</v>
      </c>
      <c r="AW996" s="56">
        <f>_xll.qlInterestRateIndexMaturity(IborIndex&amp;Tenor,AV996,Trigger)</f>
        <v>46357</v>
      </c>
      <c r="AX996" s="102" t="e">
        <f>_xll.qlIndexFixing($Z$5,AU996,TRUE,Trigger)</f>
        <v>#VALUE!</v>
      </c>
      <c r="AY996" s="102">
        <f>_xll.qlIndexFixing($AZ$1,AU996,TRUE,Trigger)</f>
        <v>1.7375226776923356E-2</v>
      </c>
    </row>
    <row r="997" spans="46:51" ht="11.25" customHeight="1" x14ac:dyDescent="0.25">
      <c r="AT997" s="57" t="s">
        <v>44</v>
      </c>
      <c r="AU997" s="56">
        <f>_xll.qlInterestRateIndexFixingDate(IborIndex&amp;Tenor,AV997,Trigger)</f>
        <v>46269</v>
      </c>
      <c r="AV997" s="56">
        <f>_xll.qlCalendarAdvance(Calendar,AV996,AT997,"f",,Trigger)</f>
        <v>46273</v>
      </c>
      <c r="AW997" s="56">
        <f>_xll.qlInterestRateIndexMaturity(IborIndex&amp;Tenor,AV997,Trigger)</f>
        <v>46364</v>
      </c>
      <c r="AX997" s="102" t="e">
        <f>_xll.qlIndexFixing($Z$5,AU997,TRUE,Trigger)</f>
        <v>#VALUE!</v>
      </c>
      <c r="AY997" s="102">
        <f>_xll.qlIndexFixing($AZ$1,AU997,TRUE,Trigger)</f>
        <v>1.7381735138060416E-2</v>
      </c>
    </row>
    <row r="998" spans="46:51" ht="11.25" customHeight="1" x14ac:dyDescent="0.25">
      <c r="AT998" s="57" t="s">
        <v>44</v>
      </c>
      <c r="AU998" s="56">
        <f>_xll.qlInterestRateIndexFixingDate(IborIndex&amp;Tenor,AV998,Trigger)</f>
        <v>46276</v>
      </c>
      <c r="AV998" s="56">
        <f>_xll.qlCalendarAdvance(Calendar,AV997,AT998,"f",,Trigger)</f>
        <v>46280</v>
      </c>
      <c r="AW998" s="56">
        <f>_xll.qlInterestRateIndexMaturity(IborIndex&amp;Tenor,AV998,Trigger)</f>
        <v>46371</v>
      </c>
      <c r="AX998" s="102" t="e">
        <f>_xll.qlIndexFixing($Z$5,AU998,TRUE,Trigger)</f>
        <v>#VALUE!</v>
      </c>
      <c r="AY998" s="102">
        <f>_xll.qlIndexFixing($AZ$1,AU998,TRUE,Trigger)</f>
        <v>1.7388019218978461E-2</v>
      </c>
    </row>
    <row r="999" spans="46:51" ht="11.25" customHeight="1" x14ac:dyDescent="0.25">
      <c r="AT999" s="57" t="s">
        <v>44</v>
      </c>
      <c r="AU999" s="56">
        <f>_xll.qlInterestRateIndexFixingDate(IborIndex&amp;Tenor,AV999,Trigger)</f>
        <v>46283</v>
      </c>
      <c r="AV999" s="56">
        <f>_xll.qlCalendarAdvance(Calendar,AV998,AT999,"f",,Trigger)</f>
        <v>46287</v>
      </c>
      <c r="AW999" s="56">
        <f>_xll.qlInterestRateIndexMaturity(IborIndex&amp;Tenor,AV999,Trigger)</f>
        <v>46378</v>
      </c>
      <c r="AX999" s="102" t="e">
        <f>_xll.qlIndexFixing($Z$5,AU999,TRUE,Trigger)</f>
        <v>#VALUE!</v>
      </c>
      <c r="AY999" s="102">
        <f>_xll.qlIndexFixing($AZ$1,AU999,TRUE,Trigger)</f>
        <v>1.7394078187957747E-2</v>
      </c>
    </row>
    <row r="1000" spans="46:51" ht="11.25" customHeight="1" x14ac:dyDescent="0.25">
      <c r="AT1000" s="57" t="s">
        <v>44</v>
      </c>
      <c r="AU1000" s="56">
        <f>_xll.qlInterestRateIndexFixingDate(IborIndex&amp;Tenor,AV1000,Trigger)</f>
        <v>46290</v>
      </c>
      <c r="AV1000" s="56">
        <f>_xll.qlCalendarAdvance(Calendar,AV999,AT1000,"f",,Trigger)</f>
        <v>46294</v>
      </c>
      <c r="AW1000" s="56">
        <f>_xll.qlInterestRateIndexMaturity(IborIndex&amp;Tenor,AV1000,Trigger)</f>
        <v>46385</v>
      </c>
      <c r="AX1000" s="102" t="e">
        <f>_xll.qlIndexFixing($Z$5,AU1000,TRUE,Trigger)</f>
        <v>#VALUE!</v>
      </c>
      <c r="AY1000" s="102">
        <f>_xll.qlIndexFixing($AZ$1,AU1000,TRUE,Trigger)</f>
        <v>1.7399911213311026E-2</v>
      </c>
    </row>
    <row r="1001" spans="46:51" ht="11.25" customHeight="1" x14ac:dyDescent="0.25">
      <c r="AT1001" s="57" t="s">
        <v>44</v>
      </c>
      <c r="AU1001" s="56">
        <f>_xll.qlInterestRateIndexFixingDate(IborIndex&amp;Tenor,AV1001,Trigger)</f>
        <v>46297</v>
      </c>
      <c r="AV1001" s="56">
        <f>_xll.qlCalendarAdvance(Calendar,AV1000,AT1001,"f",,Trigger)</f>
        <v>46301</v>
      </c>
      <c r="AW1001" s="56">
        <f>_xll.qlInterestRateIndexMaturity(IborIndex&amp;Tenor,AV1001,Trigger)</f>
        <v>46393</v>
      </c>
      <c r="AX1001" s="102" t="e">
        <f>_xll.qlIndexFixing($Z$5,AU1001,TRUE,Trigger)</f>
        <v>#VALUE!</v>
      </c>
      <c r="AY1001" s="102">
        <f>_xll.qlIndexFixing($AZ$1,AU1001,TRUE,Trigger)</f>
        <v>1.7406293956321511E-2</v>
      </c>
    </row>
    <row r="1002" spans="46:51" ht="11.25" customHeight="1" x14ac:dyDescent="0.25">
      <c r="AT1002" s="57" t="s">
        <v>44</v>
      </c>
      <c r="AU1002" s="56">
        <f>_xll.qlInterestRateIndexFixingDate(IborIndex&amp;Tenor,AV1002,Trigger)</f>
        <v>46304</v>
      </c>
      <c r="AV1002" s="56">
        <f>_xll.qlCalendarAdvance(Calendar,AV1001,AT1002,"f",,Trigger)</f>
        <v>46308</v>
      </c>
      <c r="AW1002" s="56">
        <f>_xll.qlInterestRateIndexMaturity(IborIndex&amp;Tenor,AV1002,Trigger)</f>
        <v>46400</v>
      </c>
      <c r="AX1002" s="102" t="e">
        <f>_xll.qlIndexFixing($Z$5,AU1002,TRUE,Trigger)</f>
        <v>#VALUE!</v>
      </c>
      <c r="AY1002" s="102">
        <f>_xll.qlIndexFixing($AZ$1,AU1002,TRUE,Trigger)</f>
        <v>1.7411656439473819E-2</v>
      </c>
    </row>
    <row r="1003" spans="46:51" ht="11.25" customHeight="1" x14ac:dyDescent="0.25">
      <c r="AT1003" s="57" t="s">
        <v>44</v>
      </c>
      <c r="AU1003" s="56">
        <f>_xll.qlInterestRateIndexFixingDate(IborIndex&amp;Tenor,AV1003,Trigger)</f>
        <v>46311</v>
      </c>
      <c r="AV1003" s="56">
        <f>_xll.qlCalendarAdvance(Calendar,AV1002,AT1003,"f",,Trigger)</f>
        <v>46315</v>
      </c>
      <c r="AW1003" s="56">
        <f>_xll.qlInterestRateIndexMaturity(IborIndex&amp;Tenor,AV1003,Trigger)</f>
        <v>46407</v>
      </c>
      <c r="AX1003" s="102" t="e">
        <f>_xll.qlIndexFixing($Z$5,AU1003,TRUE,Trigger)</f>
        <v>#VALUE!</v>
      </c>
      <c r="AY1003" s="102">
        <f>_xll.qlIndexFixing($AZ$1,AU1003,TRUE,Trigger)</f>
        <v>1.7416790413799486E-2</v>
      </c>
    </row>
    <row r="1004" spans="46:51" ht="11.25" customHeight="1" x14ac:dyDescent="0.25">
      <c r="AT1004" s="57" t="s">
        <v>44</v>
      </c>
      <c r="AU1004" s="56">
        <f>_xll.qlInterestRateIndexFixingDate(IborIndex&amp;Tenor,AV1004,Trigger)</f>
        <v>46318</v>
      </c>
      <c r="AV1004" s="56">
        <f>_xll.qlCalendarAdvance(Calendar,AV1003,AT1004,"f",,Trigger)</f>
        <v>46322</v>
      </c>
      <c r="AW1004" s="56">
        <f>_xll.qlInterestRateIndexMaturity(IborIndex&amp;Tenor,AV1004,Trigger)</f>
        <v>46414</v>
      </c>
      <c r="AX1004" s="102" t="e">
        <f>_xll.qlIndexFixing($Z$5,AU1004,TRUE,Trigger)</f>
        <v>#VALUE!</v>
      </c>
      <c r="AY1004" s="102">
        <f>_xll.qlIndexFixing($AZ$1,AU1004,TRUE,Trigger)</f>
        <v>1.7421695047699373E-2</v>
      </c>
    </row>
    <row r="1005" spans="46:51" ht="11.25" customHeight="1" x14ac:dyDescent="0.25">
      <c r="AT1005" s="57" t="s">
        <v>44</v>
      </c>
      <c r="AU1005" s="56">
        <f>_xll.qlInterestRateIndexFixingDate(IborIndex&amp;Tenor,AV1005,Trigger)</f>
        <v>46325</v>
      </c>
      <c r="AV1005" s="56">
        <f>_xll.qlCalendarAdvance(Calendar,AV1004,AT1005,"f",,Trigger)</f>
        <v>46329</v>
      </c>
      <c r="AW1005" s="56">
        <f>_xll.qlInterestRateIndexMaturity(IborIndex&amp;Tenor,AV1005,Trigger)</f>
        <v>46421</v>
      </c>
      <c r="AX1005" s="102" t="e">
        <f>_xll.qlIndexFixing($Z$5,AU1005,TRUE,Trigger)</f>
        <v>#VALUE!</v>
      </c>
      <c r="AY1005" s="102">
        <f>_xll.qlIndexFixing($AZ$1,AU1005,TRUE,Trigger)</f>
        <v>1.7426369509615177E-2</v>
      </c>
    </row>
    <row r="1006" spans="46:51" ht="11.25" customHeight="1" x14ac:dyDescent="0.25">
      <c r="AT1006" s="57" t="s">
        <v>44</v>
      </c>
      <c r="AU1006" s="56">
        <f>_xll.qlInterestRateIndexFixingDate(IborIndex&amp;Tenor,AV1006,Trigger)</f>
        <v>46332</v>
      </c>
      <c r="AV1006" s="56">
        <f>_xll.qlCalendarAdvance(Calendar,AV1005,AT1006,"f",,Trigger)</f>
        <v>46336</v>
      </c>
      <c r="AW1006" s="56">
        <f>_xll.qlInterestRateIndexMaturity(IborIndex&amp;Tenor,AV1006,Trigger)</f>
        <v>46428</v>
      </c>
      <c r="AX1006" s="102" t="e">
        <f>_xll.qlIndexFixing($Z$5,AU1006,TRUE,Trigger)</f>
        <v>#VALUE!</v>
      </c>
      <c r="AY1006" s="102">
        <f>_xll.qlIndexFixing($AZ$1,AU1006,TRUE,Trigger)</f>
        <v>1.7430812968020747E-2</v>
      </c>
    </row>
    <row r="1007" spans="46:51" ht="11.25" customHeight="1" x14ac:dyDescent="0.25">
      <c r="AT1007" s="57" t="s">
        <v>44</v>
      </c>
      <c r="AU1007" s="56">
        <f>_xll.qlInterestRateIndexFixingDate(IborIndex&amp;Tenor,AV1007,Trigger)</f>
        <v>46339</v>
      </c>
      <c r="AV1007" s="56">
        <f>_xll.qlCalendarAdvance(Calendar,AV1006,AT1007,"f",,Trigger)</f>
        <v>46343</v>
      </c>
      <c r="AW1007" s="56">
        <f>_xll.qlInterestRateIndexMaturity(IborIndex&amp;Tenor,AV1007,Trigger)</f>
        <v>46435</v>
      </c>
      <c r="AX1007" s="102" t="e">
        <f>_xll.qlIndexFixing($Z$5,AU1007,TRUE,Trigger)</f>
        <v>#VALUE!</v>
      </c>
      <c r="AY1007" s="102">
        <f>_xll.qlIndexFixing($AZ$1,AU1007,TRUE,Trigger)</f>
        <v>1.7435024591430769E-2</v>
      </c>
    </row>
    <row r="1008" spans="46:51" ht="11.25" customHeight="1" x14ac:dyDescent="0.25">
      <c r="AT1008" s="57" t="s">
        <v>44</v>
      </c>
      <c r="AU1008" s="56">
        <f>_xll.qlInterestRateIndexFixingDate(IborIndex&amp;Tenor,AV1008,Trigger)</f>
        <v>46346</v>
      </c>
      <c r="AV1008" s="56">
        <f>_xll.qlCalendarAdvance(Calendar,AV1007,AT1008,"f",,Trigger)</f>
        <v>46350</v>
      </c>
      <c r="AW1008" s="56">
        <f>_xll.qlInterestRateIndexMaturity(IborIndex&amp;Tenor,AV1008,Trigger)</f>
        <v>46442</v>
      </c>
      <c r="AX1008" s="102" t="e">
        <f>_xll.qlIndexFixing($Z$5,AU1008,TRUE,Trigger)</f>
        <v>#VALUE!</v>
      </c>
      <c r="AY1008" s="102">
        <f>_xll.qlIndexFixing($AZ$1,AU1008,TRUE,Trigger)</f>
        <v>1.7439003548393815E-2</v>
      </c>
    </row>
    <row r="1009" spans="46:51" ht="11.25" customHeight="1" x14ac:dyDescent="0.25">
      <c r="AT1009" s="57" t="s">
        <v>44</v>
      </c>
      <c r="AU1009" s="56">
        <f>_xll.qlInterestRateIndexFixingDate(IborIndex&amp;Tenor,AV1009,Trigger)</f>
        <v>46353</v>
      </c>
      <c r="AV1009" s="56">
        <f>_xll.qlCalendarAdvance(Calendar,AV1008,AT1009,"f",,Trigger)</f>
        <v>46357</v>
      </c>
      <c r="AW1009" s="56">
        <f>_xll.qlInterestRateIndexMaturity(IborIndex&amp;Tenor,AV1009,Trigger)</f>
        <v>46447</v>
      </c>
      <c r="AX1009" s="102" t="e">
        <f>_xll.qlIndexFixing($Z$5,AU1009,TRUE,Trigger)</f>
        <v>#VALUE!</v>
      </c>
      <c r="AY1009" s="102">
        <f>_xll.qlIndexFixing($AZ$1,AU1009,TRUE,Trigger)</f>
        <v>1.7441456950015422E-2</v>
      </c>
    </row>
    <row r="1010" spans="46:51" ht="11.25" customHeight="1" x14ac:dyDescent="0.25">
      <c r="AT1010" s="57" t="s">
        <v>44</v>
      </c>
      <c r="AU1010" s="56">
        <f>_xll.qlInterestRateIndexFixingDate(IborIndex&amp;Tenor,AV1010,Trigger)</f>
        <v>46360</v>
      </c>
      <c r="AV1010" s="56">
        <f>_xll.qlCalendarAdvance(Calendar,AV1009,AT1010,"f",,Trigger)</f>
        <v>46364</v>
      </c>
      <c r="AW1010" s="56">
        <f>_xll.qlInterestRateIndexMaturity(IborIndex&amp;Tenor,AV1010,Trigger)</f>
        <v>46454</v>
      </c>
      <c r="AX1010" s="102" t="e">
        <f>_xll.qlIndexFixing($Z$5,AU1010,TRUE,Trigger)</f>
        <v>#VALUE!</v>
      </c>
      <c r="AY1010" s="102">
        <f>_xll.qlIndexFixing($AZ$1,AU1010,TRUE,Trigger)</f>
        <v>1.744500152081585E-2</v>
      </c>
    </row>
    <row r="1011" spans="46:51" ht="11.25" customHeight="1" x14ac:dyDescent="0.25">
      <c r="AT1011" s="57" t="s">
        <v>44</v>
      </c>
      <c r="AU1011" s="56">
        <f>_xll.qlInterestRateIndexFixingDate(IborIndex&amp;Tenor,AV1011,Trigger)</f>
        <v>46367</v>
      </c>
      <c r="AV1011" s="56">
        <f>_xll.qlCalendarAdvance(Calendar,AV1010,AT1011,"f",,Trigger)</f>
        <v>46371</v>
      </c>
      <c r="AW1011" s="56">
        <f>_xll.qlInterestRateIndexMaturity(IborIndex&amp;Tenor,AV1011,Trigger)</f>
        <v>46461</v>
      </c>
      <c r="AX1011" s="102" t="e">
        <f>_xll.qlIndexFixing($Z$5,AU1011,TRUE,Trigger)</f>
        <v>#VALUE!</v>
      </c>
      <c r="AY1011" s="102">
        <f>_xll.qlIndexFixing($AZ$1,AU1011,TRUE,Trigger)</f>
        <v>1.7448311072469025E-2</v>
      </c>
    </row>
    <row r="1012" spans="46:51" ht="11.25" customHeight="1" x14ac:dyDescent="0.25">
      <c r="AT1012" s="57" t="s">
        <v>44</v>
      </c>
      <c r="AU1012" s="56">
        <f>_xll.qlInterestRateIndexFixingDate(IborIndex&amp;Tenor,AV1012,Trigger)</f>
        <v>46374</v>
      </c>
      <c r="AV1012" s="56">
        <f>_xll.qlCalendarAdvance(Calendar,AV1011,AT1012,"f",,Trigger)</f>
        <v>46378</v>
      </c>
      <c r="AW1012" s="56">
        <f>_xll.qlInterestRateIndexMaturity(IborIndex&amp;Tenor,AV1012,Trigger)</f>
        <v>46468</v>
      </c>
      <c r="AX1012" s="102" t="e">
        <f>_xll.qlIndexFixing($Z$5,AU1012,TRUE,Trigger)</f>
        <v>#VALUE!</v>
      </c>
      <c r="AY1012" s="102">
        <f>_xll.qlIndexFixing($AZ$1,AU1012,TRUE,Trigger)</f>
        <v>1.7451384773765177E-2</v>
      </c>
    </row>
    <row r="1013" spans="46:51" ht="11.25" customHeight="1" x14ac:dyDescent="0.25">
      <c r="AT1013" s="57" t="s">
        <v>44</v>
      </c>
      <c r="AU1013" s="56">
        <f>_xll.qlInterestRateIndexFixingDate(IborIndex&amp;Tenor,AV1013,Trigger)</f>
        <v>46380</v>
      </c>
      <c r="AV1013" s="56">
        <f>_xll.qlCalendarAdvance(Calendar,AV1012,AT1013,"f",,Trigger)</f>
        <v>46385</v>
      </c>
      <c r="AW1013" s="56">
        <f>_xll.qlInterestRateIndexMaturity(IborIndex&amp;Tenor,AV1013,Trigger)</f>
        <v>46476</v>
      </c>
      <c r="AX1013" s="102" t="e">
        <f>_xll.qlIndexFixing($Z$5,AU1013,TRUE,Trigger)</f>
        <v>#VALUE!</v>
      </c>
      <c r="AY1013" s="102">
        <f>_xll.qlIndexFixing($AZ$1,AU1013,TRUE,Trigger)</f>
        <v>1.7454801318904999E-2</v>
      </c>
    </row>
    <row r="1014" spans="46:51" ht="11.25" customHeight="1" x14ac:dyDescent="0.25">
      <c r="AT1014" s="57" t="s">
        <v>44</v>
      </c>
      <c r="AU1014" s="56">
        <f>_xll.qlInterestRateIndexFixingDate(IborIndex&amp;Tenor,AV1014,Trigger)</f>
        <v>46387</v>
      </c>
      <c r="AV1014" s="56">
        <f>_xll.qlCalendarAdvance(Calendar,AV1013,AT1014,"f",,Trigger)</f>
        <v>46392</v>
      </c>
      <c r="AW1014" s="56">
        <f>_xll.qlInterestRateIndexMaturity(IborIndex&amp;Tenor,AV1014,Trigger)</f>
        <v>46482</v>
      </c>
      <c r="AX1014" s="102" t="e">
        <f>_xll.qlIndexFixing($Z$5,AU1014,TRUE,Trigger)</f>
        <v>#VALUE!</v>
      </c>
      <c r="AY1014" s="102">
        <f>_xll.qlIndexFixing($AZ$1,AU1014,TRUE,Trigger)</f>
        <v>1.7456821300652514E-2</v>
      </c>
    </row>
    <row r="1015" spans="46:51" ht="11.25" customHeight="1" x14ac:dyDescent="0.25">
      <c r="AT1015" s="57" t="s">
        <v>44</v>
      </c>
      <c r="AU1015" s="56">
        <f>_xll.qlInterestRateIndexFixingDate(IborIndex&amp;Tenor,AV1015,Trigger)</f>
        <v>46395</v>
      </c>
      <c r="AV1015" s="56">
        <f>_xll.qlCalendarAdvance(Calendar,AV1014,AT1015,"f",,Trigger)</f>
        <v>46399</v>
      </c>
      <c r="AW1015" s="56">
        <f>_xll.qlInterestRateIndexMaturity(IborIndex&amp;Tenor,AV1015,Trigger)</f>
        <v>46489</v>
      </c>
      <c r="AX1015" s="102" t="e">
        <f>_xll.qlIndexFixing($Z$5,AU1015,TRUE,Trigger)</f>
        <v>#VALUE!</v>
      </c>
      <c r="AY1015" s="102">
        <f>_xll.qlIndexFixing($AZ$1,AU1015,TRUE,Trigger)</f>
        <v>1.7459182464024892E-2</v>
      </c>
    </row>
    <row r="1016" spans="46:51" ht="11.25" customHeight="1" x14ac:dyDescent="0.25">
      <c r="AT1016" s="57" t="s">
        <v>44</v>
      </c>
      <c r="AU1016" s="56">
        <f>_xll.qlInterestRateIndexFixingDate(IborIndex&amp;Tenor,AV1016,Trigger)</f>
        <v>46402</v>
      </c>
      <c r="AV1016" s="56">
        <f>_xll.qlCalendarAdvance(Calendar,AV1015,AT1016,"f",,Trigger)</f>
        <v>46406</v>
      </c>
      <c r="AW1016" s="56">
        <f>_xll.qlInterestRateIndexMaturity(IborIndex&amp;Tenor,AV1016,Trigger)</f>
        <v>46496</v>
      </c>
      <c r="AX1016" s="102" t="e">
        <f>_xll.qlIndexFixing($Z$5,AU1016,TRUE,Trigger)</f>
        <v>#VALUE!</v>
      </c>
      <c r="AY1016" s="102">
        <f>_xll.qlIndexFixing($AZ$1,AU1016,TRUE,Trigger)</f>
        <v>1.7461304452602633E-2</v>
      </c>
    </row>
    <row r="1017" spans="46:51" ht="11.25" customHeight="1" x14ac:dyDescent="0.25">
      <c r="AT1017" s="57" t="s">
        <v>44</v>
      </c>
      <c r="AU1017" s="56">
        <f>_xll.qlInterestRateIndexFixingDate(IborIndex&amp;Tenor,AV1017,Trigger)</f>
        <v>46409</v>
      </c>
      <c r="AV1017" s="56">
        <f>_xll.qlCalendarAdvance(Calendar,AV1016,AT1017,"f",,Trigger)</f>
        <v>46413</v>
      </c>
      <c r="AW1017" s="56">
        <f>_xll.qlInterestRateIndexMaturity(IborIndex&amp;Tenor,AV1017,Trigger)</f>
        <v>46503</v>
      </c>
      <c r="AX1017" s="102" t="e">
        <f>_xll.qlIndexFixing($Z$5,AU1017,TRUE,Trigger)</f>
        <v>#VALUE!</v>
      </c>
      <c r="AY1017" s="102">
        <f>_xll.qlIndexFixing($AZ$1,AU1017,TRUE,Trigger)</f>
        <v>1.7463186435376699E-2</v>
      </c>
    </row>
    <row r="1018" spans="46:51" ht="11.25" customHeight="1" x14ac:dyDescent="0.25">
      <c r="AT1018" s="57" t="s">
        <v>44</v>
      </c>
      <c r="AU1018" s="56">
        <f>_xll.qlInterestRateIndexFixingDate(IborIndex&amp;Tenor,AV1018,Trigger)</f>
        <v>46416</v>
      </c>
      <c r="AV1018" s="56">
        <f>_xll.qlCalendarAdvance(Calendar,AV1017,AT1018,"f",,Trigger)</f>
        <v>46420</v>
      </c>
      <c r="AW1018" s="56">
        <f>_xll.qlInterestRateIndexMaturity(IborIndex&amp;Tenor,AV1018,Trigger)</f>
        <v>46510</v>
      </c>
      <c r="AX1018" s="102" t="e">
        <f>_xll.qlIndexFixing($Z$5,AU1018,TRUE,Trigger)</f>
        <v>#VALUE!</v>
      </c>
      <c r="AY1018" s="102">
        <f>_xll.qlIndexFixing($AZ$1,AU1018,TRUE,Trigger)</f>
        <v>1.7464827581380682E-2</v>
      </c>
    </row>
    <row r="1019" spans="46:51" ht="11.25" customHeight="1" x14ac:dyDescent="0.25">
      <c r="AT1019" s="57" t="s">
        <v>44</v>
      </c>
      <c r="AU1019" s="56">
        <f>_xll.qlInterestRateIndexFixingDate(IborIndex&amp;Tenor,AV1019,Trigger)</f>
        <v>46423</v>
      </c>
      <c r="AV1019" s="56">
        <f>_xll.qlCalendarAdvance(Calendar,AV1018,AT1019,"f",,Trigger)</f>
        <v>46427</v>
      </c>
      <c r="AW1019" s="56">
        <f>_xll.qlInterestRateIndexMaturity(IborIndex&amp;Tenor,AV1019,Trigger)</f>
        <v>46517</v>
      </c>
      <c r="AX1019" s="102" t="e">
        <f>_xll.qlIndexFixing($Z$5,AU1019,TRUE,Trigger)</f>
        <v>#VALUE!</v>
      </c>
      <c r="AY1019" s="102">
        <f>_xll.qlIndexFixing($AZ$1,AU1019,TRUE,Trigger)</f>
        <v>1.7466227059689032E-2</v>
      </c>
    </row>
    <row r="1020" spans="46:51" ht="11.25" customHeight="1" x14ac:dyDescent="0.25">
      <c r="AT1020" s="57" t="s">
        <v>44</v>
      </c>
      <c r="AU1020" s="56">
        <f>_xll.qlInterestRateIndexFixingDate(IborIndex&amp;Tenor,AV1020,Trigger)</f>
        <v>46430</v>
      </c>
      <c r="AV1020" s="56">
        <f>_xll.qlCalendarAdvance(Calendar,AV1019,AT1020,"f",,Trigger)</f>
        <v>46434</v>
      </c>
      <c r="AW1020" s="56">
        <f>_xll.qlInterestRateIndexMaturity(IborIndex&amp;Tenor,AV1020,Trigger)</f>
        <v>46524</v>
      </c>
      <c r="AX1020" s="102" t="e">
        <f>_xll.qlIndexFixing($Z$5,AU1020,TRUE,Trigger)</f>
        <v>#VALUE!</v>
      </c>
      <c r="AY1020" s="102">
        <f>_xll.qlIndexFixing($AZ$1,AU1020,TRUE,Trigger)</f>
        <v>1.7467384239397532E-2</v>
      </c>
    </row>
    <row r="1021" spans="46:51" ht="11.25" customHeight="1" x14ac:dyDescent="0.25">
      <c r="AT1021" s="57" t="s">
        <v>44</v>
      </c>
      <c r="AU1021" s="56">
        <f>_xll.qlInterestRateIndexFixingDate(IborIndex&amp;Tenor,AV1021,Trigger)</f>
        <v>46437</v>
      </c>
      <c r="AV1021" s="56">
        <f>_xll.qlCalendarAdvance(Calendar,AV1020,AT1021,"f",,Trigger)</f>
        <v>46441</v>
      </c>
      <c r="AW1021" s="56">
        <f>_xll.qlInterestRateIndexMaturity(IborIndex&amp;Tenor,AV1021,Trigger)</f>
        <v>46531</v>
      </c>
      <c r="AX1021" s="102" t="e">
        <f>_xll.qlIndexFixing($Z$5,AU1021,TRUE,Trigger)</f>
        <v>#VALUE!</v>
      </c>
      <c r="AY1021" s="102">
        <f>_xll.qlIndexFixing($AZ$1,AU1021,TRUE,Trigger)</f>
        <v>1.7468305108113924E-2</v>
      </c>
    </row>
    <row r="1022" spans="46:51" ht="11.25" customHeight="1" x14ac:dyDescent="0.25">
      <c r="AT1022" s="57" t="s">
        <v>44</v>
      </c>
      <c r="AU1022" s="56">
        <f>_xll.qlInterestRateIndexFixingDate(IborIndex&amp;Tenor,AV1022,Trigger)</f>
        <v>46444</v>
      </c>
      <c r="AV1022" s="56">
        <f>_xll.qlCalendarAdvance(Calendar,AV1021,AT1022,"f",,Trigger)</f>
        <v>46448</v>
      </c>
      <c r="AW1022" s="56">
        <f>_xll.qlInterestRateIndexMaturity(IborIndex&amp;Tenor,AV1022,Trigger)</f>
        <v>46540</v>
      </c>
      <c r="AX1022" s="102" t="e">
        <f>_xll.qlIndexFixing($Z$5,AU1022,TRUE,Trigger)</f>
        <v>#VALUE!</v>
      </c>
      <c r="AY1022" s="102">
        <f>_xll.qlIndexFixing($AZ$1,AU1022,TRUE,Trigger)</f>
        <v>1.7469863333483743E-2</v>
      </c>
    </row>
    <row r="1023" spans="46:51" ht="11.25" customHeight="1" x14ac:dyDescent="0.25">
      <c r="AT1023" s="57" t="s">
        <v>44</v>
      </c>
      <c r="AU1023" s="56">
        <f>_xll.qlInterestRateIndexFixingDate(IborIndex&amp;Tenor,AV1023,Trigger)</f>
        <v>46451</v>
      </c>
      <c r="AV1023" s="56">
        <f>_xll.qlCalendarAdvance(Calendar,AV1022,AT1023,"f",,Trigger)</f>
        <v>46455</v>
      </c>
      <c r="AW1023" s="56">
        <f>_xll.qlInterestRateIndexMaturity(IborIndex&amp;Tenor,AV1023,Trigger)</f>
        <v>46547</v>
      </c>
      <c r="AX1023" s="102" t="e">
        <f>_xll.qlIndexFixing($Z$5,AU1023,TRUE,Trigger)</f>
        <v>#VALUE!</v>
      </c>
      <c r="AY1023" s="102">
        <f>_xll.qlIndexFixing($AZ$1,AU1023,TRUE,Trigger)</f>
        <v>1.7470330691334423E-2</v>
      </c>
    </row>
    <row r="1024" spans="46:51" ht="11.25" customHeight="1" x14ac:dyDescent="0.25">
      <c r="AT1024" s="57" t="s">
        <v>44</v>
      </c>
      <c r="AU1024" s="56">
        <f>_xll.qlInterestRateIndexFixingDate(IborIndex&amp;Tenor,AV1024,Trigger)</f>
        <v>46458</v>
      </c>
      <c r="AV1024" s="56">
        <f>_xll.qlCalendarAdvance(Calendar,AV1023,AT1024,"f",,Trigger)</f>
        <v>46462</v>
      </c>
      <c r="AW1024" s="56">
        <f>_xll.qlInterestRateIndexMaturity(IborIndex&amp;Tenor,AV1024,Trigger)</f>
        <v>46554</v>
      </c>
      <c r="AX1024" s="102" t="e">
        <f>_xll.qlIndexFixing($Z$5,AU1024,TRUE,Trigger)</f>
        <v>#VALUE!</v>
      </c>
      <c r="AY1024" s="102">
        <f>_xll.qlIndexFixing($AZ$1,AU1024,TRUE,Trigger)</f>
        <v>1.7470608102148743E-2</v>
      </c>
    </row>
    <row r="1025" spans="46:51" ht="11.25" customHeight="1" x14ac:dyDescent="0.25">
      <c r="AT1025" s="57" t="s">
        <v>44</v>
      </c>
      <c r="AU1025" s="56">
        <f>_xll.qlInterestRateIndexFixingDate(IborIndex&amp;Tenor,AV1025,Trigger)</f>
        <v>46465</v>
      </c>
      <c r="AV1025" s="56">
        <f>_xll.qlCalendarAdvance(Calendar,AV1024,AT1025,"f",,Trigger)</f>
        <v>46469</v>
      </c>
      <c r="AW1025" s="56">
        <f>_xll.qlInterestRateIndexMaturity(IborIndex&amp;Tenor,AV1025,Trigger)</f>
        <v>46561</v>
      </c>
      <c r="AX1025" s="102" t="e">
        <f>_xll.qlIndexFixing($Z$5,AU1025,TRUE,Trigger)</f>
        <v>#VALUE!</v>
      </c>
      <c r="AY1025" s="102">
        <f>_xll.qlIndexFixing($AZ$1,AU1025,TRUE,Trigger)</f>
        <v>1.7470710038975549E-2</v>
      </c>
    </row>
    <row r="1026" spans="46:51" ht="11.25" customHeight="1" x14ac:dyDescent="0.25">
      <c r="AT1026" s="57" t="s">
        <v>44</v>
      </c>
      <c r="AU1026" s="56">
        <f>_xll.qlInterestRateIndexFixingDate(IborIndex&amp;Tenor,AV1026,Trigger)</f>
        <v>46470</v>
      </c>
      <c r="AV1026" s="56">
        <f>_xll.qlCalendarAdvance(Calendar,AV1025,AT1026,"f",,Trigger)</f>
        <v>46476</v>
      </c>
      <c r="AW1026" s="56">
        <f>_xll.qlInterestRateIndexMaturity(IborIndex&amp;Tenor,AV1026,Trigger)</f>
        <v>46568</v>
      </c>
      <c r="AX1026" s="102" t="e">
        <f>_xll.qlIndexFixing($Z$5,AU1026,TRUE,Trigger)</f>
        <v>#VALUE!</v>
      </c>
      <c r="AY1026" s="102">
        <f>_xll.qlIndexFixing($AZ$1,AU1026,TRUE,Trigger)</f>
        <v>1.7470651070095336E-2</v>
      </c>
    </row>
    <row r="1027" spans="46:51" ht="11.25" customHeight="1" x14ac:dyDescent="0.25">
      <c r="AT1027" s="57" t="s">
        <v>44</v>
      </c>
      <c r="AU1027" s="56">
        <f>_xll.qlInterestRateIndexFixingDate(IborIndex&amp;Tenor,AV1027,Trigger)</f>
        <v>46479</v>
      </c>
      <c r="AV1027" s="56">
        <f>_xll.qlCalendarAdvance(Calendar,AV1026,AT1027,"f",,Trigger)</f>
        <v>46483</v>
      </c>
      <c r="AW1027" s="56">
        <f>_xll.qlInterestRateIndexMaturity(IborIndex&amp;Tenor,AV1027,Trigger)</f>
        <v>46574</v>
      </c>
      <c r="AX1027" s="102" t="e">
        <f>_xll.qlIndexFixing($Z$5,AU1027,TRUE,Trigger)</f>
        <v>#VALUE!</v>
      </c>
      <c r="AY1027" s="102">
        <f>_xll.qlIndexFixing($AZ$1,AU1027,TRUE,Trigger)</f>
        <v>1.7470061249459344E-2</v>
      </c>
    </row>
    <row r="1028" spans="46:51" ht="11.25" customHeight="1" x14ac:dyDescent="0.25">
      <c r="AT1028" s="57" t="s">
        <v>44</v>
      </c>
      <c r="AU1028" s="56">
        <f>_xll.qlInterestRateIndexFixingDate(IborIndex&amp;Tenor,AV1028,Trigger)</f>
        <v>46486</v>
      </c>
      <c r="AV1028" s="56">
        <f>_xll.qlCalendarAdvance(Calendar,AV1027,AT1028,"f",,Trigger)</f>
        <v>46490</v>
      </c>
      <c r="AW1028" s="56">
        <f>_xll.qlInterestRateIndexMaturity(IborIndex&amp;Tenor,AV1028,Trigger)</f>
        <v>46581</v>
      </c>
      <c r="AX1028" s="102" t="e">
        <f>_xll.qlIndexFixing($Z$5,AU1028,TRUE,Trigger)</f>
        <v>#VALUE!</v>
      </c>
      <c r="AY1028" s="102">
        <f>_xll.qlIndexFixing($AZ$1,AU1028,TRUE,Trigger)</f>
        <v>1.7469730180142327E-2</v>
      </c>
    </row>
    <row r="1029" spans="46:51" ht="11.25" customHeight="1" x14ac:dyDescent="0.25">
      <c r="AT1029" s="57" t="s">
        <v>44</v>
      </c>
      <c r="AU1029" s="56">
        <f>_xll.qlInterestRateIndexFixingDate(IborIndex&amp;Tenor,AV1029,Trigger)</f>
        <v>46493</v>
      </c>
      <c r="AV1029" s="56">
        <f>_xll.qlCalendarAdvance(Calendar,AV1028,AT1029,"f",,Trigger)</f>
        <v>46497</v>
      </c>
      <c r="AW1029" s="56">
        <f>_xll.qlInterestRateIndexMaturity(IborIndex&amp;Tenor,AV1029,Trigger)</f>
        <v>46588</v>
      </c>
      <c r="AX1029" s="102" t="e">
        <f>_xll.qlIndexFixing($Z$5,AU1029,TRUE,Trigger)</f>
        <v>#VALUE!</v>
      </c>
      <c r="AY1029" s="102">
        <f>_xll.qlIndexFixing($AZ$1,AU1029,TRUE,Trigger)</f>
        <v>1.7469281742014377E-2</v>
      </c>
    </row>
    <row r="1030" spans="46:51" ht="11.25" customHeight="1" x14ac:dyDescent="0.25">
      <c r="AT1030" s="57" t="s">
        <v>44</v>
      </c>
      <c r="AU1030" s="56">
        <f>_xll.qlInterestRateIndexFixingDate(IborIndex&amp;Tenor,AV1030,Trigger)</f>
        <v>46500</v>
      </c>
      <c r="AV1030" s="56">
        <f>_xll.qlCalendarAdvance(Calendar,AV1029,AT1030,"f",,Trigger)</f>
        <v>46504</v>
      </c>
      <c r="AW1030" s="56">
        <f>_xll.qlInterestRateIndexMaturity(IborIndex&amp;Tenor,AV1030,Trigger)</f>
        <v>46595</v>
      </c>
      <c r="AX1030" s="102" t="e">
        <f>_xll.qlIndexFixing($Z$5,AU1030,TRUE,Trigger)</f>
        <v>#VALUE!</v>
      </c>
      <c r="AY1030" s="102">
        <f>_xll.qlIndexFixing($AZ$1,AU1030,TRUE,Trigger)</f>
        <v>1.7468731043135351E-2</v>
      </c>
    </row>
    <row r="1031" spans="46:51" ht="11.25" customHeight="1" x14ac:dyDescent="0.25">
      <c r="AT1031" s="57" t="s">
        <v>44</v>
      </c>
      <c r="AU1031" s="56">
        <f>_xll.qlInterestRateIndexFixingDate(IborIndex&amp;Tenor,AV1031,Trigger)</f>
        <v>46507</v>
      </c>
      <c r="AV1031" s="56">
        <f>_xll.qlCalendarAdvance(Calendar,AV1030,AT1031,"f",,Trigger)</f>
        <v>46511</v>
      </c>
      <c r="AW1031" s="56">
        <f>_xll.qlInterestRateIndexMaturity(IborIndex&amp;Tenor,AV1031,Trigger)</f>
        <v>46603</v>
      </c>
      <c r="AX1031" s="102" t="e">
        <f>_xll.qlIndexFixing($Z$5,AU1031,TRUE,Trigger)</f>
        <v>#VALUE!</v>
      </c>
      <c r="AY1031" s="102">
        <f>_xll.qlIndexFixing($AZ$1,AU1031,TRUE,Trigger)</f>
        <v>1.7468459195132933E-2</v>
      </c>
    </row>
    <row r="1032" spans="46:51" ht="11.25" customHeight="1" x14ac:dyDescent="0.25">
      <c r="AT1032" s="57" t="s">
        <v>44</v>
      </c>
      <c r="AU1032" s="56">
        <f>_xll.qlInterestRateIndexFixingDate(IborIndex&amp;Tenor,AV1032,Trigger)</f>
        <v>46514</v>
      </c>
      <c r="AV1032" s="56">
        <f>_xll.qlCalendarAdvance(Calendar,AV1031,AT1032,"f",,Trigger)</f>
        <v>46518</v>
      </c>
      <c r="AW1032" s="56">
        <f>_xll.qlInterestRateIndexMaturity(IborIndex&amp;Tenor,AV1032,Trigger)</f>
        <v>46610</v>
      </c>
      <c r="AX1032" s="102" t="e">
        <f>_xll.qlIndexFixing($Z$5,AU1032,TRUE,Trigger)</f>
        <v>#VALUE!</v>
      </c>
      <c r="AY1032" s="102">
        <f>_xll.qlIndexFixing($AZ$1,AU1032,TRUE,Trigger)</f>
        <v>1.7467746057966225E-2</v>
      </c>
    </row>
    <row r="1033" spans="46:51" ht="11.25" customHeight="1" x14ac:dyDescent="0.25">
      <c r="AT1033" s="57" t="s">
        <v>44</v>
      </c>
      <c r="AU1033" s="56">
        <f>_xll.qlInterestRateIndexFixingDate(IborIndex&amp;Tenor,AV1033,Trigger)</f>
        <v>46521</v>
      </c>
      <c r="AV1033" s="56">
        <f>_xll.qlCalendarAdvance(Calendar,AV1032,AT1033,"f",,Trigger)</f>
        <v>46525</v>
      </c>
      <c r="AW1033" s="56">
        <f>_xll.qlInterestRateIndexMaturity(IborIndex&amp;Tenor,AV1033,Trigger)</f>
        <v>46617</v>
      </c>
      <c r="AX1033" s="102" t="e">
        <f>_xll.qlIndexFixing($Z$5,AU1033,TRUE,Trigger)</f>
        <v>#VALUE!</v>
      </c>
      <c r="AY1033" s="102">
        <f>_xll.qlIndexFixing($AZ$1,AU1033,TRUE,Trigger)</f>
        <v>1.7466976195130133E-2</v>
      </c>
    </row>
    <row r="1034" spans="46:51" ht="11.25" customHeight="1" x14ac:dyDescent="0.25">
      <c r="AT1034" s="57" t="s">
        <v>44</v>
      </c>
      <c r="AU1034" s="56">
        <f>_xll.qlInterestRateIndexFixingDate(IborIndex&amp;Tenor,AV1034,Trigger)</f>
        <v>46528</v>
      </c>
      <c r="AV1034" s="56">
        <f>_xll.qlCalendarAdvance(Calendar,AV1033,AT1034,"f",,Trigger)</f>
        <v>46532</v>
      </c>
      <c r="AW1034" s="56">
        <f>_xll.qlInterestRateIndexMaturity(IborIndex&amp;Tenor,AV1034,Trigger)</f>
        <v>46624</v>
      </c>
      <c r="AX1034" s="102" t="e">
        <f>_xll.qlIndexFixing($Z$5,AU1034,TRUE,Trigger)</f>
        <v>#VALUE!</v>
      </c>
      <c r="AY1034" s="102">
        <f>_xll.qlIndexFixing($AZ$1,AU1034,TRUE,Trigger)</f>
        <v>1.7466156665803995E-2</v>
      </c>
    </row>
    <row r="1035" spans="46:51" ht="11.25" customHeight="1" x14ac:dyDescent="0.25">
      <c r="AT1035" s="57" t="s">
        <v>44</v>
      </c>
      <c r="AU1035" s="56">
        <f>_xll.qlInterestRateIndexFixingDate(IborIndex&amp;Tenor,AV1035,Trigger)</f>
        <v>46535</v>
      </c>
      <c r="AV1035" s="56">
        <f>_xll.qlCalendarAdvance(Calendar,AV1034,AT1035,"f",,Trigger)</f>
        <v>46539</v>
      </c>
      <c r="AW1035" s="56">
        <f>_xll.qlInterestRateIndexMaturity(IborIndex&amp;Tenor,AV1035,Trigger)</f>
        <v>46631</v>
      </c>
      <c r="AX1035" s="102" t="e">
        <f>_xll.qlIndexFixing($Z$5,AU1035,TRUE,Trigger)</f>
        <v>#VALUE!</v>
      </c>
      <c r="AY1035" s="102">
        <f>_xll.qlIndexFixing($AZ$1,AU1035,TRUE,Trigger)</f>
        <v>1.7465288085920325E-2</v>
      </c>
    </row>
    <row r="1036" spans="46:51" ht="11.25" customHeight="1" x14ac:dyDescent="0.25">
      <c r="AT1036" s="57" t="s">
        <v>44</v>
      </c>
      <c r="AU1036" s="56">
        <f>_xll.qlInterestRateIndexFixingDate(IborIndex&amp;Tenor,AV1036,Trigger)</f>
        <v>46542</v>
      </c>
      <c r="AV1036" s="56">
        <f>_xll.qlCalendarAdvance(Calendar,AV1035,AT1036,"f",,Trigger)</f>
        <v>46546</v>
      </c>
      <c r="AW1036" s="56">
        <f>_xll.qlInterestRateIndexMaturity(IborIndex&amp;Tenor,AV1036,Trigger)</f>
        <v>46638</v>
      </c>
      <c r="AX1036" s="102" t="e">
        <f>_xll.qlIndexFixing($Z$5,AU1036,TRUE,Trigger)</f>
        <v>#VALUE!</v>
      </c>
      <c r="AY1036" s="102">
        <f>_xll.qlIndexFixing($AZ$1,AU1036,TRUE,Trigger)</f>
        <v>1.7464370876032285E-2</v>
      </c>
    </row>
    <row r="1037" spans="46:51" ht="11.25" customHeight="1" x14ac:dyDescent="0.25">
      <c r="AT1037" s="57" t="s">
        <v>44</v>
      </c>
      <c r="AU1037" s="56">
        <f>_xll.qlInterestRateIndexFixingDate(IborIndex&amp;Tenor,AV1037,Trigger)</f>
        <v>46549</v>
      </c>
      <c r="AV1037" s="56">
        <f>_xll.qlCalendarAdvance(Calendar,AV1036,AT1037,"f",,Trigger)</f>
        <v>46553</v>
      </c>
      <c r="AW1037" s="56">
        <f>_xll.qlInterestRateIndexMaturity(IborIndex&amp;Tenor,AV1037,Trigger)</f>
        <v>46645</v>
      </c>
      <c r="AX1037" s="102" t="e">
        <f>_xll.qlIndexFixing($Z$5,AU1037,TRUE,Trigger)</f>
        <v>#VALUE!</v>
      </c>
      <c r="AY1037" s="102">
        <f>_xll.qlIndexFixing($AZ$1,AU1037,TRUE,Trigger)</f>
        <v>1.7463405456694767E-2</v>
      </c>
    </row>
    <row r="1038" spans="46:51" ht="11.25" customHeight="1" x14ac:dyDescent="0.25">
      <c r="AT1038" s="57" t="s">
        <v>44</v>
      </c>
      <c r="AU1038" s="56">
        <f>_xll.qlInterestRateIndexFixingDate(IborIndex&amp;Tenor,AV1038,Trigger)</f>
        <v>46556</v>
      </c>
      <c r="AV1038" s="56">
        <f>_xll.qlCalendarAdvance(Calendar,AV1037,AT1038,"f",,Trigger)</f>
        <v>46560</v>
      </c>
      <c r="AW1038" s="56">
        <f>_xll.qlInterestRateIndexMaturity(IborIndex&amp;Tenor,AV1038,Trigger)</f>
        <v>46652</v>
      </c>
      <c r="AX1038" s="102" t="e">
        <f>_xll.qlIndexFixing($Z$5,AU1038,TRUE,Trigger)</f>
        <v>#VALUE!</v>
      </c>
      <c r="AY1038" s="102">
        <f>_xll.qlIndexFixing($AZ$1,AU1038,TRUE,Trigger)</f>
        <v>1.7462392248464409E-2</v>
      </c>
    </row>
    <row r="1039" spans="46:51" ht="11.25" customHeight="1" x14ac:dyDescent="0.25">
      <c r="AT1039" s="57" t="s">
        <v>44</v>
      </c>
      <c r="AU1039" s="56">
        <f>_xll.qlInterestRateIndexFixingDate(IborIndex&amp;Tenor,AV1039,Trigger)</f>
        <v>46563</v>
      </c>
      <c r="AV1039" s="56">
        <f>_xll.qlCalendarAdvance(Calendar,AV1038,AT1039,"f",,Trigger)</f>
        <v>46567</v>
      </c>
      <c r="AW1039" s="56">
        <f>_xll.qlInterestRateIndexMaturity(IborIndex&amp;Tenor,AV1039,Trigger)</f>
        <v>46659</v>
      </c>
      <c r="AX1039" s="102" t="e">
        <f>_xll.qlIndexFixing($Z$5,AU1039,TRUE,Trigger)</f>
        <v>#VALUE!</v>
      </c>
      <c r="AY1039" s="102">
        <f>_xll.qlIndexFixing($AZ$1,AU1039,TRUE,Trigger)</f>
        <v>1.746133167189784E-2</v>
      </c>
    </row>
    <row r="1040" spans="46:51" ht="11.25" customHeight="1" x14ac:dyDescent="0.25">
      <c r="AT1040" s="57" t="s">
        <v>44</v>
      </c>
      <c r="AU1040" s="56">
        <f>_xll.qlInterestRateIndexFixingDate(IborIndex&amp;Tenor,AV1040,Trigger)</f>
        <v>46570</v>
      </c>
      <c r="AV1040" s="56">
        <f>_xll.qlCalendarAdvance(Calendar,AV1039,AT1040,"f",,Trigger)</f>
        <v>46574</v>
      </c>
      <c r="AW1040" s="56">
        <f>_xll.qlInterestRateIndexMaturity(IborIndex&amp;Tenor,AV1040,Trigger)</f>
        <v>46666</v>
      </c>
      <c r="AX1040" s="102" t="e">
        <f>_xll.qlIndexFixing($Z$5,AU1040,TRUE,Trigger)</f>
        <v>#VALUE!</v>
      </c>
      <c r="AY1040" s="102">
        <f>_xll.qlIndexFixing($AZ$1,AU1040,TRUE,Trigger)</f>
        <v>1.7460224147554299E-2</v>
      </c>
    </row>
    <row r="1041" spans="46:51" ht="11.25" customHeight="1" x14ac:dyDescent="0.25">
      <c r="AT1041" s="57" t="s">
        <v>44</v>
      </c>
      <c r="AU1041" s="56">
        <f>_xll.qlInterestRateIndexFixingDate(IborIndex&amp;Tenor,AV1041,Trigger)</f>
        <v>46577</v>
      </c>
      <c r="AV1041" s="56">
        <f>_xll.qlCalendarAdvance(Calendar,AV1040,AT1041,"f",,Trigger)</f>
        <v>46581</v>
      </c>
      <c r="AW1041" s="56">
        <f>_xll.qlInterestRateIndexMaturity(IborIndex&amp;Tenor,AV1041,Trigger)</f>
        <v>46673</v>
      </c>
      <c r="AX1041" s="102" t="e">
        <f>_xll.qlIndexFixing($Z$5,AU1041,TRUE,Trigger)</f>
        <v>#VALUE!</v>
      </c>
      <c r="AY1041" s="102">
        <f>_xll.qlIndexFixing($AZ$1,AU1041,TRUE,Trigger)</f>
        <v>1.745907009599303E-2</v>
      </c>
    </row>
    <row r="1042" spans="46:51" ht="11.25" customHeight="1" x14ac:dyDescent="0.25">
      <c r="AT1042" s="57" t="s">
        <v>44</v>
      </c>
      <c r="AU1042" s="56">
        <f>_xll.qlInterestRateIndexFixingDate(IborIndex&amp;Tenor,AV1042,Trigger)</f>
        <v>46584</v>
      </c>
      <c r="AV1042" s="56">
        <f>_xll.qlCalendarAdvance(Calendar,AV1041,AT1042,"f",,Trigger)</f>
        <v>46588</v>
      </c>
      <c r="AW1042" s="56">
        <f>_xll.qlInterestRateIndexMaturity(IborIndex&amp;Tenor,AV1042,Trigger)</f>
        <v>46680</v>
      </c>
      <c r="AX1042" s="102" t="e">
        <f>_xll.qlIndexFixing($Z$5,AU1042,TRUE,Trigger)</f>
        <v>#VALUE!</v>
      </c>
      <c r="AY1042" s="102">
        <f>_xll.qlIndexFixing($AZ$1,AU1042,TRUE,Trigger)</f>
        <v>1.7457869937775004E-2</v>
      </c>
    </row>
    <row r="1043" spans="46:51" ht="11.25" customHeight="1" x14ac:dyDescent="0.25">
      <c r="AT1043" s="57" t="s">
        <v>44</v>
      </c>
      <c r="AU1043" s="56">
        <f>_xll.qlInterestRateIndexFixingDate(IborIndex&amp;Tenor,AV1043,Trigger)</f>
        <v>46591</v>
      </c>
      <c r="AV1043" s="56">
        <f>_xll.qlCalendarAdvance(Calendar,AV1042,AT1043,"f",,Trigger)</f>
        <v>46595</v>
      </c>
      <c r="AW1043" s="56">
        <f>_xll.qlInterestRateIndexMaturity(IborIndex&amp;Tenor,AV1043,Trigger)</f>
        <v>46687</v>
      </c>
      <c r="AX1043" s="102" t="e">
        <f>_xll.qlIndexFixing($Z$5,AU1043,TRUE,Trigger)</f>
        <v>#VALUE!</v>
      </c>
      <c r="AY1043" s="102">
        <f>_xll.qlIndexFixing($AZ$1,AU1043,TRUE,Trigger)</f>
        <v>1.745662409346381E-2</v>
      </c>
    </row>
    <row r="1044" spans="46:51" ht="11.25" customHeight="1" x14ac:dyDescent="0.25">
      <c r="AT1044" s="57" t="s">
        <v>44</v>
      </c>
      <c r="AU1044" s="56">
        <f>_xll.qlInterestRateIndexFixingDate(IborIndex&amp;Tenor,AV1044,Trigger)</f>
        <v>46598</v>
      </c>
      <c r="AV1044" s="56">
        <f>_xll.qlCalendarAdvance(Calendar,AV1043,AT1044,"f",,Trigger)</f>
        <v>46602</v>
      </c>
      <c r="AW1044" s="56">
        <f>_xll.qlInterestRateIndexMaturity(IborIndex&amp;Tenor,AV1044,Trigger)</f>
        <v>46694</v>
      </c>
      <c r="AX1044" s="102" t="e">
        <f>_xll.qlIndexFixing($Z$5,AU1044,TRUE,Trigger)</f>
        <v>#VALUE!</v>
      </c>
      <c r="AY1044" s="102">
        <f>_xll.qlIndexFixing($AZ$1,AU1044,TRUE,Trigger)</f>
        <v>1.7455332983620425E-2</v>
      </c>
    </row>
    <row r="1045" spans="46:51" ht="11.25" customHeight="1" x14ac:dyDescent="0.25">
      <c r="AT1045" s="57" t="s">
        <v>44</v>
      </c>
      <c r="AU1045" s="56">
        <f>_xll.qlInterestRateIndexFixingDate(IborIndex&amp;Tenor,AV1045,Trigger)</f>
        <v>46605</v>
      </c>
      <c r="AV1045" s="56">
        <f>_xll.qlCalendarAdvance(Calendar,AV1044,AT1045,"f",,Trigger)</f>
        <v>46609</v>
      </c>
      <c r="AW1045" s="56">
        <f>_xll.qlInterestRateIndexMaturity(IborIndex&amp;Tenor,AV1045,Trigger)</f>
        <v>46701</v>
      </c>
      <c r="AX1045" s="102" t="e">
        <f>_xll.qlIndexFixing($Z$5,AU1045,TRUE,Trigger)</f>
        <v>#VALUE!</v>
      </c>
      <c r="AY1045" s="102">
        <f>_xll.qlIndexFixing($AZ$1,AU1045,TRUE,Trigger)</f>
        <v>1.7453997028811039E-2</v>
      </c>
    </row>
    <row r="1046" spans="46:51" ht="11.25" customHeight="1" x14ac:dyDescent="0.25">
      <c r="AT1046" s="57" t="s">
        <v>44</v>
      </c>
      <c r="AU1046" s="56">
        <f>_xll.qlInterestRateIndexFixingDate(IborIndex&amp;Tenor,AV1046,Trigger)</f>
        <v>46612</v>
      </c>
      <c r="AV1046" s="56">
        <f>_xll.qlCalendarAdvance(Calendar,AV1045,AT1046,"f",,Trigger)</f>
        <v>46616</v>
      </c>
      <c r="AW1046" s="56">
        <f>_xll.qlInterestRateIndexMaturity(IborIndex&amp;Tenor,AV1046,Trigger)</f>
        <v>46708</v>
      </c>
      <c r="AX1046" s="102" t="e">
        <f>_xll.qlIndexFixing($Z$5,AU1046,TRUE,Trigger)</f>
        <v>#VALUE!</v>
      </c>
      <c r="AY1046" s="102">
        <f>_xll.qlIndexFixing($AZ$1,AU1046,TRUE,Trigger)</f>
        <v>1.7452616649599233E-2</v>
      </c>
    </row>
    <row r="1047" spans="46:51" ht="11.25" customHeight="1" x14ac:dyDescent="0.25">
      <c r="AT1047" s="57" t="s">
        <v>44</v>
      </c>
      <c r="AU1047" s="56">
        <f>_xll.qlInterestRateIndexFixingDate(IborIndex&amp;Tenor,AV1047,Trigger)</f>
        <v>46619</v>
      </c>
      <c r="AV1047" s="56">
        <f>_xll.qlCalendarAdvance(Calendar,AV1046,AT1047,"f",,Trigger)</f>
        <v>46623</v>
      </c>
      <c r="AW1047" s="56">
        <f>_xll.qlInterestRateIndexMaturity(IborIndex&amp;Tenor,AV1047,Trigger)</f>
        <v>46715</v>
      </c>
      <c r="AX1047" s="102" t="e">
        <f>_xll.qlIndexFixing($Z$5,AU1047,TRUE,Trigger)</f>
        <v>#VALUE!</v>
      </c>
      <c r="AY1047" s="102">
        <f>_xll.qlIndexFixing($AZ$1,AU1047,TRUE,Trigger)</f>
        <v>1.7451192266552069E-2</v>
      </c>
    </row>
    <row r="1048" spans="46:51" ht="11.25" customHeight="1" x14ac:dyDescent="0.25">
      <c r="AT1048" s="57" t="s">
        <v>44</v>
      </c>
      <c r="AU1048" s="56">
        <f>_xll.qlInterestRateIndexFixingDate(IborIndex&amp;Tenor,AV1048,Trigger)</f>
        <v>46626</v>
      </c>
      <c r="AV1048" s="56">
        <f>_xll.qlCalendarAdvance(Calendar,AV1047,AT1048,"f",,Trigger)</f>
        <v>46630</v>
      </c>
      <c r="AW1048" s="56">
        <f>_xll.qlInterestRateIndexMaturity(IborIndex&amp;Tenor,AV1048,Trigger)</f>
        <v>46721</v>
      </c>
      <c r="AX1048" s="102" t="e">
        <f>_xll.qlIndexFixing($Z$5,AU1048,TRUE,Trigger)</f>
        <v>#VALUE!</v>
      </c>
      <c r="AY1048" s="102">
        <f>_xll.qlIndexFixing($AZ$1,AU1048,TRUE,Trigger)</f>
        <v>1.7449415034581823E-2</v>
      </c>
    </row>
    <row r="1049" spans="46:51" ht="11.25" customHeight="1" x14ac:dyDescent="0.25">
      <c r="AT1049" s="57" t="s">
        <v>44</v>
      </c>
      <c r="AU1049" s="56">
        <f>_xll.qlInterestRateIndexFixingDate(IborIndex&amp;Tenor,AV1049,Trigger)</f>
        <v>46633</v>
      </c>
      <c r="AV1049" s="56">
        <f>_xll.qlCalendarAdvance(Calendar,AV1048,AT1049,"f",,Trigger)</f>
        <v>46637</v>
      </c>
      <c r="AW1049" s="56">
        <f>_xll.qlInterestRateIndexMaturity(IborIndex&amp;Tenor,AV1049,Trigger)</f>
        <v>46728</v>
      </c>
      <c r="AX1049" s="102" t="e">
        <f>_xll.qlIndexFixing($Z$5,AU1049,TRUE,Trigger)</f>
        <v>#VALUE!</v>
      </c>
      <c r="AY1049" s="102">
        <f>_xll.qlIndexFixing($AZ$1,AU1049,TRUE,Trigger)</f>
        <v>1.7447906982163058E-2</v>
      </c>
    </row>
    <row r="1050" spans="46:51" ht="11.25" customHeight="1" x14ac:dyDescent="0.25">
      <c r="AT1050" s="57" t="s">
        <v>44</v>
      </c>
      <c r="AU1050" s="56">
        <f>_xll.qlInterestRateIndexFixingDate(IborIndex&amp;Tenor,AV1050,Trigger)</f>
        <v>46640</v>
      </c>
      <c r="AV1050" s="56">
        <f>_xll.qlCalendarAdvance(Calendar,AV1049,AT1050,"f",,Trigger)</f>
        <v>46644</v>
      </c>
      <c r="AW1050" s="56">
        <f>_xll.qlInterestRateIndexMaturity(IborIndex&amp;Tenor,AV1050,Trigger)</f>
        <v>46735</v>
      </c>
      <c r="AX1050" s="102" t="e">
        <f>_xll.qlIndexFixing($Z$5,AU1050,TRUE,Trigger)</f>
        <v>#VALUE!</v>
      </c>
      <c r="AY1050" s="102">
        <f>_xll.qlIndexFixing($AZ$1,AU1050,TRUE,Trigger)</f>
        <v>1.7446356159632442E-2</v>
      </c>
    </row>
    <row r="1051" spans="46:51" ht="11.25" customHeight="1" x14ac:dyDescent="0.25">
      <c r="AT1051" s="57" t="s">
        <v>44</v>
      </c>
      <c r="AU1051" s="56">
        <f>_xll.qlInterestRateIndexFixingDate(IborIndex&amp;Tenor,AV1051,Trigger)</f>
        <v>46647</v>
      </c>
      <c r="AV1051" s="56">
        <f>_xll.qlCalendarAdvance(Calendar,AV1050,AT1051,"f",,Trigger)</f>
        <v>46651</v>
      </c>
      <c r="AW1051" s="56">
        <f>_xll.qlInterestRateIndexMaturity(IborIndex&amp;Tenor,AV1051,Trigger)</f>
        <v>46742</v>
      </c>
      <c r="AX1051" s="102" t="e">
        <f>_xll.qlIndexFixing($Z$5,AU1051,TRUE,Trigger)</f>
        <v>#VALUE!</v>
      </c>
      <c r="AY1051" s="102">
        <f>_xll.qlIndexFixing($AZ$1,AU1051,TRUE,Trigger)</f>
        <v>1.744476298753973E-2</v>
      </c>
    </row>
    <row r="1052" spans="46:51" ht="11.25" customHeight="1" x14ac:dyDescent="0.25">
      <c r="AT1052" s="57" t="s">
        <v>44</v>
      </c>
      <c r="AU1052" s="56">
        <f>_xll.qlInterestRateIndexFixingDate(IborIndex&amp;Tenor,AV1052,Trigger)</f>
        <v>46654</v>
      </c>
      <c r="AV1052" s="56">
        <f>_xll.qlCalendarAdvance(Calendar,AV1051,AT1052,"f",,Trigger)</f>
        <v>46658</v>
      </c>
      <c r="AW1052" s="56">
        <f>_xll.qlInterestRateIndexMaturity(IborIndex&amp;Tenor,AV1052,Trigger)</f>
        <v>46749</v>
      </c>
      <c r="AX1052" s="102" t="e">
        <f>_xll.qlIndexFixing($Z$5,AU1052,TRUE,Trigger)</f>
        <v>#VALUE!</v>
      </c>
      <c r="AY1052" s="102">
        <f>_xll.qlIndexFixing($AZ$1,AU1052,TRUE,Trigger)</f>
        <v>1.7443127886432912E-2</v>
      </c>
    </row>
    <row r="1053" spans="46:51" ht="11.25" customHeight="1" x14ac:dyDescent="0.25">
      <c r="AT1053" s="57" t="s">
        <v>44</v>
      </c>
      <c r="AU1053" s="56">
        <f>_xll.qlInterestRateIndexFixingDate(IborIndex&amp;Tenor,AV1053,Trigger)</f>
        <v>46661</v>
      </c>
      <c r="AV1053" s="56">
        <f>_xll.qlCalendarAdvance(Calendar,AV1052,AT1053,"f",,Trigger)</f>
        <v>46665</v>
      </c>
      <c r="AW1053" s="56">
        <f>_xll.qlInterestRateIndexMaturity(IborIndex&amp;Tenor,AV1053,Trigger)</f>
        <v>46757</v>
      </c>
      <c r="AX1053" s="102" t="e">
        <f>_xll.qlIndexFixing($Z$5,AU1053,TRUE,Trigger)</f>
        <v>#VALUE!</v>
      </c>
      <c r="AY1053" s="102">
        <f>_xll.qlIndexFixing($AZ$1,AU1053,TRUE,Trigger)</f>
        <v>1.7441745439533165E-2</v>
      </c>
    </row>
    <row r="1054" spans="46:51" ht="11.25" customHeight="1" x14ac:dyDescent="0.25">
      <c r="AT1054" s="57" t="s">
        <v>44</v>
      </c>
      <c r="AU1054" s="56">
        <f>_xll.qlInterestRateIndexFixingDate(IborIndex&amp;Tenor,AV1054,Trigger)</f>
        <v>46668</v>
      </c>
      <c r="AV1054" s="56">
        <f>_xll.qlCalendarAdvance(Calendar,AV1053,AT1054,"f",,Trigger)</f>
        <v>46672</v>
      </c>
      <c r="AW1054" s="56">
        <f>_xll.qlInterestRateIndexMaturity(IborIndex&amp;Tenor,AV1054,Trigger)</f>
        <v>46764</v>
      </c>
      <c r="AX1054" s="102" t="e">
        <f>_xll.qlIndexFixing($Z$5,AU1054,TRUE,Trigger)</f>
        <v>#VALUE!</v>
      </c>
      <c r="AY1054" s="102">
        <f>_xll.qlIndexFixing($AZ$1,AU1054,TRUE,Trigger)</f>
        <v>1.7440024805558736E-2</v>
      </c>
    </row>
    <row r="1055" spans="46:51" ht="11.25" customHeight="1" x14ac:dyDescent="0.25">
      <c r="AT1055" s="57" t="s">
        <v>44</v>
      </c>
      <c r="AU1055" s="56">
        <f>_xll.qlInterestRateIndexFixingDate(IborIndex&amp;Tenor,AV1055,Trigger)</f>
        <v>46675</v>
      </c>
      <c r="AV1055" s="56">
        <f>_xll.qlCalendarAdvance(Calendar,AV1054,AT1055,"f",,Trigger)</f>
        <v>46679</v>
      </c>
      <c r="AW1055" s="56">
        <f>_xll.qlInterestRateIndexMaturity(IborIndex&amp;Tenor,AV1055,Trigger)</f>
        <v>46771</v>
      </c>
      <c r="AX1055" s="102" t="e">
        <f>_xll.qlIndexFixing($Z$5,AU1055,TRUE,Trigger)</f>
        <v>#VALUE!</v>
      </c>
      <c r="AY1055" s="102">
        <f>_xll.qlIndexFixing($AZ$1,AU1055,TRUE,Trigger)</f>
        <v>1.7438263532303669E-2</v>
      </c>
    </row>
    <row r="1056" spans="46:51" ht="11.25" customHeight="1" x14ac:dyDescent="0.25">
      <c r="AT1056" s="57" t="s">
        <v>44</v>
      </c>
      <c r="AU1056" s="56">
        <f>_xll.qlInterestRateIndexFixingDate(IborIndex&amp;Tenor,AV1056,Trigger)</f>
        <v>46682</v>
      </c>
      <c r="AV1056" s="56">
        <f>_xll.qlCalendarAdvance(Calendar,AV1055,AT1056,"f",,Trigger)</f>
        <v>46686</v>
      </c>
      <c r="AW1056" s="56">
        <f>_xll.qlInterestRateIndexMaturity(IborIndex&amp;Tenor,AV1056,Trigger)</f>
        <v>46778</v>
      </c>
      <c r="AX1056" s="102" t="e">
        <f>_xll.qlIndexFixing($Z$5,AU1056,TRUE,Trigger)</f>
        <v>#VALUE!</v>
      </c>
      <c r="AY1056" s="102">
        <f>_xll.qlIndexFixing($AZ$1,AU1056,TRUE,Trigger)</f>
        <v>1.7436462040343714E-2</v>
      </c>
    </row>
    <row r="1057" spans="46:51" ht="11.25" customHeight="1" x14ac:dyDescent="0.25">
      <c r="AT1057" s="57" t="s">
        <v>44</v>
      </c>
      <c r="AU1057" s="56">
        <f>_xll.qlInterestRateIndexFixingDate(IborIndex&amp;Tenor,AV1057,Trigger)</f>
        <v>46689</v>
      </c>
      <c r="AV1057" s="56">
        <f>_xll.qlCalendarAdvance(Calendar,AV1056,AT1057,"f",,Trigger)</f>
        <v>46693</v>
      </c>
      <c r="AW1057" s="56">
        <f>_xll.qlInterestRateIndexMaturity(IborIndex&amp;Tenor,AV1057,Trigger)</f>
        <v>46785</v>
      </c>
      <c r="AX1057" s="102" t="e">
        <f>_xll.qlIndexFixing($Z$5,AU1057,TRUE,Trigger)</f>
        <v>#VALUE!</v>
      </c>
      <c r="AY1057" s="102">
        <f>_xll.qlIndexFixing($AZ$1,AU1057,TRUE,Trigger)</f>
        <v>1.7434620750249406E-2</v>
      </c>
    </row>
    <row r="1058" spans="46:51" ht="11.25" customHeight="1" x14ac:dyDescent="0.25">
      <c r="AT1058" s="57" t="s">
        <v>44</v>
      </c>
      <c r="AU1058" s="56">
        <f>_xll.qlInterestRateIndexFixingDate(IborIndex&amp;Tenor,AV1058,Trigger)</f>
        <v>46696</v>
      </c>
      <c r="AV1058" s="56">
        <f>_xll.qlCalendarAdvance(Calendar,AV1057,AT1058,"f",,Trigger)</f>
        <v>46700</v>
      </c>
      <c r="AW1058" s="56">
        <f>_xll.qlInterestRateIndexMaturity(IborIndex&amp;Tenor,AV1058,Trigger)</f>
        <v>46792</v>
      </c>
      <c r="AX1058" s="102" t="e">
        <f>_xll.qlIndexFixing($Z$5,AU1058,TRUE,Trigger)</f>
        <v>#VALUE!</v>
      </c>
      <c r="AY1058" s="102">
        <f>_xll.qlIndexFixing($AZ$1,AU1058,TRUE,Trigger)</f>
        <v>1.7432740082596491E-2</v>
      </c>
    </row>
    <row r="1059" spans="46:51" ht="11.25" customHeight="1" x14ac:dyDescent="0.25">
      <c r="AT1059" s="57" t="s">
        <v>44</v>
      </c>
      <c r="AU1059" s="56">
        <f>_xll.qlInterestRateIndexFixingDate(IborIndex&amp;Tenor,AV1059,Trigger)</f>
        <v>46703</v>
      </c>
      <c r="AV1059" s="56">
        <f>_xll.qlCalendarAdvance(Calendar,AV1058,AT1059,"f",,Trigger)</f>
        <v>46707</v>
      </c>
      <c r="AW1059" s="56">
        <f>_xll.qlInterestRateIndexMaturity(IborIndex&amp;Tenor,AV1059,Trigger)</f>
        <v>46799</v>
      </c>
      <c r="AX1059" s="102" t="e">
        <f>_xll.qlIndexFixing($Z$5,AU1059,TRUE,Trigger)</f>
        <v>#VALUE!</v>
      </c>
      <c r="AY1059" s="102">
        <f>_xll.qlIndexFixing($AZ$1,AU1059,TRUE,Trigger)</f>
        <v>1.7430820457955506E-2</v>
      </c>
    </row>
    <row r="1060" spans="46:51" ht="11.25" customHeight="1" x14ac:dyDescent="0.25">
      <c r="AT1060" s="57" t="s">
        <v>44</v>
      </c>
      <c r="AU1060" s="56">
        <f>_xll.qlInterestRateIndexFixingDate(IborIndex&amp;Tenor,AV1060,Trigger)</f>
        <v>46710</v>
      </c>
      <c r="AV1060" s="56">
        <f>_xll.qlCalendarAdvance(Calendar,AV1059,AT1060,"f",,Trigger)</f>
        <v>46714</v>
      </c>
      <c r="AW1060" s="56">
        <f>_xll.qlInterestRateIndexMaturity(IborIndex&amp;Tenor,AV1060,Trigger)</f>
        <v>46806</v>
      </c>
      <c r="AX1060" s="102" t="e">
        <f>_xll.qlIndexFixing($Z$5,AU1060,TRUE,Trigger)</f>
        <v>#VALUE!</v>
      </c>
      <c r="AY1060" s="102">
        <f>_xll.qlIndexFixing($AZ$1,AU1060,TRUE,Trigger)</f>
        <v>1.7428862296902201E-2</v>
      </c>
    </row>
    <row r="1061" spans="46:51" ht="11.25" customHeight="1" x14ac:dyDescent="0.25">
      <c r="AT1061" s="57" t="s">
        <v>44</v>
      </c>
      <c r="AU1061" s="56">
        <f>_xll.qlInterestRateIndexFixingDate(IborIndex&amp;Tenor,AV1061,Trigger)</f>
        <v>46717</v>
      </c>
      <c r="AV1061" s="56">
        <f>_xll.qlCalendarAdvance(Calendar,AV1060,AT1061,"f",,Trigger)</f>
        <v>46721</v>
      </c>
      <c r="AW1061" s="56">
        <f>_xll.qlInterestRateIndexMaturity(IborIndex&amp;Tenor,AV1061,Trigger)</f>
        <v>46812</v>
      </c>
      <c r="AX1061" s="102" t="e">
        <f>_xll.qlIndexFixing($Z$5,AU1061,TRUE,Trigger)</f>
        <v>#VALUE!</v>
      </c>
      <c r="AY1061" s="102">
        <f>_xll.qlIndexFixing($AZ$1,AU1061,TRUE,Trigger)</f>
        <v>1.7426594561778072E-2</v>
      </c>
    </row>
    <row r="1062" spans="46:51" ht="11.25" customHeight="1" x14ac:dyDescent="0.25">
      <c r="AT1062" s="57" t="s">
        <v>44</v>
      </c>
      <c r="AU1062" s="56">
        <f>_xll.qlInterestRateIndexFixingDate(IborIndex&amp;Tenor,AV1062,Trigger)</f>
        <v>46724</v>
      </c>
      <c r="AV1062" s="56">
        <f>_xll.qlCalendarAdvance(Calendar,AV1061,AT1062,"f",,Trigger)</f>
        <v>46728</v>
      </c>
      <c r="AW1062" s="56">
        <f>_xll.qlInterestRateIndexMaturity(IborIndex&amp;Tenor,AV1062,Trigger)</f>
        <v>46819</v>
      </c>
      <c r="AX1062" s="102" t="e">
        <f>_xll.qlIndexFixing($Z$5,AU1062,TRUE,Trigger)</f>
        <v>#VALUE!</v>
      </c>
      <c r="AY1062" s="102">
        <f>_xll.qlIndexFixing($AZ$1,AU1062,TRUE,Trigger)</f>
        <v>1.742456330086212E-2</v>
      </c>
    </row>
    <row r="1063" spans="46:51" ht="11.25" customHeight="1" x14ac:dyDescent="0.25">
      <c r="AT1063" s="57" t="s">
        <v>44</v>
      </c>
      <c r="AU1063" s="56">
        <f>_xll.qlInterestRateIndexFixingDate(IborIndex&amp;Tenor,AV1063,Trigger)</f>
        <v>46731</v>
      </c>
      <c r="AV1063" s="56">
        <f>_xll.qlCalendarAdvance(Calendar,AV1062,AT1063,"f",,Trigger)</f>
        <v>46735</v>
      </c>
      <c r="AW1063" s="56">
        <f>_xll.qlInterestRateIndexMaturity(IborIndex&amp;Tenor,AV1063,Trigger)</f>
        <v>46826</v>
      </c>
      <c r="AX1063" s="102" t="e">
        <f>_xll.qlIndexFixing($Z$5,AU1063,TRUE,Trigger)</f>
        <v>#VALUE!</v>
      </c>
      <c r="AY1063" s="102">
        <f>_xll.qlIndexFixing($AZ$1,AU1063,TRUE,Trigger)</f>
        <v>1.7422494737006529E-2</v>
      </c>
    </row>
    <row r="1064" spans="46:51" ht="11.25" customHeight="1" x14ac:dyDescent="0.25">
      <c r="AT1064" s="57" t="s">
        <v>44</v>
      </c>
      <c r="AU1064" s="56">
        <f>_xll.qlInterestRateIndexFixingDate(IborIndex&amp;Tenor,AV1064,Trigger)</f>
        <v>46738</v>
      </c>
      <c r="AV1064" s="56">
        <f>_xll.qlCalendarAdvance(Calendar,AV1063,AT1064,"f",,Trigger)</f>
        <v>46742</v>
      </c>
      <c r="AW1064" s="56">
        <f>_xll.qlInterestRateIndexMaturity(IborIndex&amp;Tenor,AV1064,Trigger)</f>
        <v>46833</v>
      </c>
      <c r="AX1064" s="102" t="e">
        <f>_xll.qlIndexFixing($Z$5,AU1064,TRUE,Trigger)</f>
        <v>#VALUE!</v>
      </c>
      <c r="AY1064" s="102">
        <f>_xll.qlIndexFixing($AZ$1,AU1064,TRUE,Trigger)</f>
        <v>1.7420389290764563E-2</v>
      </c>
    </row>
    <row r="1065" spans="46:51" ht="11.25" customHeight="1" x14ac:dyDescent="0.25">
      <c r="AT1065" s="57" t="s">
        <v>44</v>
      </c>
      <c r="AU1065" s="56">
        <f>_xll.qlInterestRateIndexFixingDate(IborIndex&amp;Tenor,AV1065,Trigger)</f>
        <v>46745</v>
      </c>
      <c r="AV1065" s="56">
        <f>_xll.qlCalendarAdvance(Calendar,AV1064,AT1065,"f",,Trigger)</f>
        <v>46749</v>
      </c>
      <c r="AW1065" s="56">
        <f>_xll.qlInterestRateIndexMaturity(IborIndex&amp;Tenor,AV1065,Trigger)</f>
        <v>46840</v>
      </c>
      <c r="AX1065" s="102" t="e">
        <f>_xll.qlIndexFixing($Z$5,AU1065,TRUE,Trigger)</f>
        <v>#VALUE!</v>
      </c>
      <c r="AY1065" s="102">
        <f>_xll.qlIndexFixing($AZ$1,AU1065,TRUE,Trigger)</f>
        <v>1.7418247382692119E-2</v>
      </c>
    </row>
    <row r="1066" spans="46:51" ht="11.25" customHeight="1" x14ac:dyDescent="0.25">
      <c r="AT1066" s="57" t="s">
        <v>44</v>
      </c>
      <c r="AU1066" s="56">
        <f>_xll.qlInterestRateIndexFixingDate(IborIndex&amp;Tenor,AV1066,Trigger)</f>
        <v>46752</v>
      </c>
      <c r="AV1066" s="56">
        <f>_xll.qlCalendarAdvance(Calendar,AV1065,AT1066,"f",,Trigger)</f>
        <v>46756</v>
      </c>
      <c r="AW1066" s="56">
        <f>_xll.qlInterestRateIndexMaturity(IborIndex&amp;Tenor,AV1066,Trigger)</f>
        <v>46847</v>
      </c>
      <c r="AX1066" s="102" t="e">
        <f>_xll.qlIndexFixing($Z$5,AU1066,TRUE,Trigger)</f>
        <v>#VALUE!</v>
      </c>
      <c r="AY1066" s="102">
        <f>_xll.qlIndexFixing($AZ$1,AU1066,TRUE,Trigger)</f>
        <v>1.7416069433342458E-2</v>
      </c>
    </row>
    <row r="1067" spans="46:51" ht="11.25" customHeight="1" x14ac:dyDescent="0.25">
      <c r="AT1067" s="57" t="s">
        <v>44</v>
      </c>
      <c r="AU1067" s="56">
        <f>_xll.qlInterestRateIndexFixingDate(IborIndex&amp;Tenor,AV1067,Trigger)</f>
        <v>46759</v>
      </c>
      <c r="AV1067" s="56">
        <f>_xll.qlCalendarAdvance(Calendar,AV1066,AT1067,"f",,Trigger)</f>
        <v>46763</v>
      </c>
      <c r="AW1067" s="56">
        <f>_xll.qlInterestRateIndexMaturity(IborIndex&amp;Tenor,AV1067,Trigger)</f>
        <v>46854</v>
      </c>
      <c r="AX1067" s="102" t="e">
        <f>_xll.qlIndexFixing($Z$5,AU1067,TRUE,Trigger)</f>
        <v>#VALUE!</v>
      </c>
      <c r="AY1067" s="102">
        <f>_xll.qlIndexFixing($AZ$1,AU1067,TRUE,Trigger)</f>
        <v>1.7413855863269725E-2</v>
      </c>
    </row>
    <row r="1068" spans="46:51" ht="11.25" customHeight="1" x14ac:dyDescent="0.25">
      <c r="AT1068" s="57" t="s">
        <v>44</v>
      </c>
      <c r="AU1068" s="56">
        <f>_xll.qlInterestRateIndexFixingDate(IborIndex&amp;Tenor,AV1068,Trigger)</f>
        <v>46766</v>
      </c>
      <c r="AV1068" s="56">
        <f>_xll.qlCalendarAdvance(Calendar,AV1067,AT1068,"f",,Trigger)</f>
        <v>46770</v>
      </c>
      <c r="AW1068" s="56">
        <f>_xll.qlInterestRateIndexMaturity(IborIndex&amp;Tenor,AV1068,Trigger)</f>
        <v>46861</v>
      </c>
      <c r="AX1068" s="102" t="e">
        <f>_xll.qlIndexFixing($Z$5,AU1068,TRUE,Trigger)</f>
        <v>#VALUE!</v>
      </c>
      <c r="AY1068" s="102">
        <f>_xll.qlIndexFixing($AZ$1,AU1068,TRUE,Trigger)</f>
        <v>1.7411607093028057E-2</v>
      </c>
    </row>
    <row r="1069" spans="46:51" ht="11.25" customHeight="1" x14ac:dyDescent="0.25">
      <c r="AT1069" s="57" t="s">
        <v>44</v>
      </c>
      <c r="AU1069" s="56">
        <f>_xll.qlInterestRateIndexFixingDate(IborIndex&amp;Tenor,AV1069,Trigger)</f>
        <v>46773</v>
      </c>
      <c r="AV1069" s="56">
        <f>_xll.qlCalendarAdvance(Calendar,AV1068,AT1069,"f",,Trigger)</f>
        <v>46777</v>
      </c>
      <c r="AW1069" s="56">
        <f>_xll.qlInterestRateIndexMaturity(IborIndex&amp;Tenor,AV1069,Trigger)</f>
        <v>46868</v>
      </c>
      <c r="AX1069" s="102" t="e">
        <f>_xll.qlIndexFixing($Z$5,AU1069,TRUE,Trigger)</f>
        <v>#VALUE!</v>
      </c>
      <c r="AY1069" s="102">
        <f>_xll.qlIndexFixing($AZ$1,AU1069,TRUE,Trigger)</f>
        <v>1.7409323543172473E-2</v>
      </c>
    </row>
    <row r="1070" spans="46:51" ht="11.25" customHeight="1" x14ac:dyDescent="0.25">
      <c r="AT1070" s="57" t="s">
        <v>44</v>
      </c>
      <c r="AU1070" s="56">
        <f>_xll.qlInterestRateIndexFixingDate(IborIndex&amp;Tenor,AV1070,Trigger)</f>
        <v>46780</v>
      </c>
      <c r="AV1070" s="56">
        <f>_xll.qlCalendarAdvance(Calendar,AV1069,AT1070,"f",,Trigger)</f>
        <v>46784</v>
      </c>
      <c r="AW1070" s="56">
        <f>_xll.qlInterestRateIndexMaturity(IborIndex&amp;Tenor,AV1070,Trigger)</f>
        <v>46875</v>
      </c>
      <c r="AX1070" s="102" t="e">
        <f>_xll.qlIndexFixing($Z$5,AU1070,TRUE,Trigger)</f>
        <v>#VALUE!</v>
      </c>
      <c r="AY1070" s="102">
        <f>_xll.qlIndexFixing($AZ$1,AU1070,TRUE,Trigger)</f>
        <v>1.7407005634256241E-2</v>
      </c>
    </row>
    <row r="1071" spans="46:51" ht="11.25" customHeight="1" x14ac:dyDescent="0.25">
      <c r="AT1071" s="57" t="s">
        <v>44</v>
      </c>
      <c r="AU1071" s="56">
        <f>_xll.qlInterestRateIndexFixingDate(IborIndex&amp;Tenor,AV1071,Trigger)</f>
        <v>46787</v>
      </c>
      <c r="AV1071" s="56">
        <f>_xll.qlCalendarAdvance(Calendar,AV1070,AT1071,"f",,Trigger)</f>
        <v>46791</v>
      </c>
      <c r="AW1071" s="56">
        <f>_xll.qlInterestRateIndexMaturity(IborIndex&amp;Tenor,AV1071,Trigger)</f>
        <v>46881</v>
      </c>
      <c r="AX1071" s="102" t="e">
        <f>_xll.qlIndexFixing($Z$5,AU1071,TRUE,Trigger)</f>
        <v>#VALUE!</v>
      </c>
      <c r="AY1071" s="102">
        <f>_xll.qlIndexFixing($AZ$1,AU1071,TRUE,Trigger)</f>
        <v>1.74044079451523E-2</v>
      </c>
    </row>
    <row r="1072" spans="46:51" ht="11.25" customHeight="1" x14ac:dyDescent="0.25">
      <c r="AT1072" s="57" t="s">
        <v>44</v>
      </c>
      <c r="AU1072" s="56">
        <f>_xll.qlInterestRateIndexFixingDate(IborIndex&amp;Tenor,AV1072,Trigger)</f>
        <v>46794</v>
      </c>
      <c r="AV1072" s="56">
        <f>_xll.qlCalendarAdvance(Calendar,AV1071,AT1072,"f",,Trigger)</f>
        <v>46798</v>
      </c>
      <c r="AW1072" s="56">
        <f>_xll.qlInterestRateIndexMaturity(IborIndex&amp;Tenor,AV1072,Trigger)</f>
        <v>46888</v>
      </c>
      <c r="AX1072" s="102" t="e">
        <f>_xll.qlIndexFixing($Z$5,AU1072,TRUE,Trigger)</f>
        <v>#VALUE!</v>
      </c>
      <c r="AY1072" s="102">
        <f>_xll.qlIndexFixing($AZ$1,AU1072,TRUE,Trigger)</f>
        <v>1.7402025010199829E-2</v>
      </c>
    </row>
    <row r="1073" spans="46:51" ht="11.25" customHeight="1" x14ac:dyDescent="0.25">
      <c r="AT1073" s="57" t="s">
        <v>44</v>
      </c>
      <c r="AU1073" s="56">
        <f>_xll.qlInterestRateIndexFixingDate(IborIndex&amp;Tenor,AV1073,Trigger)</f>
        <v>46801</v>
      </c>
      <c r="AV1073" s="56">
        <f>_xll.qlCalendarAdvance(Calendar,AV1072,AT1073,"f",,Trigger)</f>
        <v>46805</v>
      </c>
      <c r="AW1073" s="56">
        <f>_xll.qlInterestRateIndexMaturity(IborIndex&amp;Tenor,AV1073,Trigger)</f>
        <v>46895</v>
      </c>
      <c r="AX1073" s="102" t="e">
        <f>_xll.qlIndexFixing($Z$5,AU1073,TRUE,Trigger)</f>
        <v>#VALUE!</v>
      </c>
      <c r="AY1073" s="102">
        <f>_xll.qlIndexFixing($AZ$1,AU1073,TRUE,Trigger)</f>
        <v>1.7399608949392409E-2</v>
      </c>
    </row>
    <row r="1074" spans="46:51" ht="11.25" customHeight="1" x14ac:dyDescent="0.25">
      <c r="AT1074" s="57" t="s">
        <v>44</v>
      </c>
      <c r="AU1074" s="56">
        <f>_xll.qlInterestRateIndexFixingDate(IborIndex&amp;Tenor,AV1074,Trigger)</f>
        <v>46808</v>
      </c>
      <c r="AV1074" s="56">
        <f>_xll.qlCalendarAdvance(Calendar,AV1073,AT1074,"f",,Trigger)</f>
        <v>46812</v>
      </c>
      <c r="AW1074" s="56">
        <f>_xll.qlInterestRateIndexMaturity(IborIndex&amp;Tenor,AV1074,Trigger)</f>
        <v>46904</v>
      </c>
      <c r="AX1074" s="102" t="e">
        <f>_xll.qlIndexFixing($Z$5,AU1074,TRUE,Trigger)</f>
        <v>#VALUE!</v>
      </c>
      <c r="AY1074" s="102">
        <f>_xll.qlIndexFixing($AZ$1,AU1074,TRUE,Trigger)</f>
        <v>1.7397637240781458E-2</v>
      </c>
    </row>
    <row r="1075" spans="46:51" ht="11.25" customHeight="1" x14ac:dyDescent="0.25">
      <c r="AT1075" s="57" t="s">
        <v>44</v>
      </c>
      <c r="AU1075" s="56">
        <f>_xll.qlInterestRateIndexFixingDate(IborIndex&amp;Tenor,AV1075,Trigger)</f>
        <v>46815</v>
      </c>
      <c r="AV1075" s="56">
        <f>_xll.qlCalendarAdvance(Calendar,AV1074,AT1075,"f",,Trigger)</f>
        <v>46819</v>
      </c>
      <c r="AW1075" s="56">
        <f>_xll.qlInterestRateIndexMaturity(IborIndex&amp;Tenor,AV1075,Trigger)</f>
        <v>46911</v>
      </c>
      <c r="AX1075" s="102" t="e">
        <f>_xll.qlIndexFixing($Z$5,AU1075,TRUE,Trigger)</f>
        <v>#VALUE!</v>
      </c>
      <c r="AY1075" s="102">
        <f>_xll.qlIndexFixing($AZ$1,AU1075,TRUE,Trigger)</f>
        <v>1.7395151502535785E-2</v>
      </c>
    </row>
    <row r="1076" spans="46:51" ht="11.25" customHeight="1" x14ac:dyDescent="0.25">
      <c r="AT1076" s="57" t="s">
        <v>44</v>
      </c>
      <c r="AU1076" s="56">
        <f>_xll.qlInterestRateIndexFixingDate(IborIndex&amp;Tenor,AV1076,Trigger)</f>
        <v>46822</v>
      </c>
      <c r="AV1076" s="56">
        <f>_xll.qlCalendarAdvance(Calendar,AV1075,AT1076,"f",,Trigger)</f>
        <v>46826</v>
      </c>
      <c r="AW1076" s="56">
        <f>_xll.qlInterestRateIndexMaturity(IborIndex&amp;Tenor,AV1076,Trigger)</f>
        <v>46918</v>
      </c>
      <c r="AX1076" s="102" t="e">
        <f>_xll.qlIndexFixing($Z$5,AU1076,TRUE,Trigger)</f>
        <v>#VALUE!</v>
      </c>
      <c r="AY1076" s="102">
        <f>_xll.qlIndexFixing($AZ$1,AU1076,TRUE,Trigger)</f>
        <v>1.7392633957077595E-2</v>
      </c>
    </row>
    <row r="1077" spans="46:51" ht="11.25" customHeight="1" x14ac:dyDescent="0.25">
      <c r="AT1077" s="57" t="s">
        <v>44</v>
      </c>
      <c r="AU1077" s="56">
        <f>_xll.qlInterestRateIndexFixingDate(IborIndex&amp;Tenor,AV1077,Trigger)</f>
        <v>46829</v>
      </c>
      <c r="AV1077" s="56">
        <f>_xll.qlCalendarAdvance(Calendar,AV1076,AT1077,"f",,Trigger)</f>
        <v>46833</v>
      </c>
      <c r="AW1077" s="56">
        <f>_xll.qlInterestRateIndexMaturity(IborIndex&amp;Tenor,AV1077,Trigger)</f>
        <v>46925</v>
      </c>
      <c r="AX1077" s="102" t="e">
        <f>_xll.qlIndexFixing($Z$5,AU1077,TRUE,Trigger)</f>
        <v>#VALUE!</v>
      </c>
      <c r="AY1077" s="102">
        <f>_xll.qlIndexFixing($AZ$1,AU1077,TRUE,Trigger)</f>
        <v>1.7390085024979161E-2</v>
      </c>
    </row>
    <row r="1078" spans="46:51" ht="11.25" customHeight="1" x14ac:dyDescent="0.25">
      <c r="AT1078" s="57" t="s">
        <v>44</v>
      </c>
      <c r="AU1078" s="56">
        <f>_xll.qlInterestRateIndexFixingDate(IborIndex&amp;Tenor,AV1078,Trigger)</f>
        <v>46836</v>
      </c>
      <c r="AV1078" s="56">
        <f>_xll.qlCalendarAdvance(Calendar,AV1077,AT1078,"f",,Trigger)</f>
        <v>46840</v>
      </c>
      <c r="AW1078" s="56">
        <f>_xll.qlInterestRateIndexMaturity(IborIndex&amp;Tenor,AV1078,Trigger)</f>
        <v>46932</v>
      </c>
      <c r="AX1078" s="102" t="e">
        <f>_xll.qlIndexFixing($Z$5,AU1078,TRUE,Trigger)</f>
        <v>#VALUE!</v>
      </c>
      <c r="AY1078" s="102">
        <f>_xll.qlIndexFixing($AZ$1,AU1078,TRUE,Trigger)</f>
        <v>1.7387505126815365E-2</v>
      </c>
    </row>
    <row r="1079" spans="46:51" ht="11.25" customHeight="1" x14ac:dyDescent="0.25">
      <c r="AT1079" s="57" t="s">
        <v>44</v>
      </c>
      <c r="AU1079" s="56">
        <f>_xll.qlInterestRateIndexFixingDate(IborIndex&amp;Tenor,AV1079,Trigger)</f>
        <v>46843</v>
      </c>
      <c r="AV1079" s="56">
        <f>_xll.qlCalendarAdvance(Calendar,AV1078,AT1079,"f",,Trigger)</f>
        <v>46847</v>
      </c>
      <c r="AW1079" s="56">
        <f>_xll.qlInterestRateIndexMaturity(IborIndex&amp;Tenor,AV1079,Trigger)</f>
        <v>46938</v>
      </c>
      <c r="AX1079" s="102" t="e">
        <f>_xll.qlIndexFixing($Z$5,AU1079,TRUE,Trigger)</f>
        <v>#VALUE!</v>
      </c>
      <c r="AY1079" s="102">
        <f>_xll.qlIndexFixing($AZ$1,AU1079,TRUE,Trigger)</f>
        <v>1.7384667687718468E-2</v>
      </c>
    </row>
    <row r="1080" spans="46:51" ht="11.25" customHeight="1" x14ac:dyDescent="0.25">
      <c r="AT1080" s="57" t="s">
        <v>44</v>
      </c>
      <c r="AU1080" s="56">
        <f>_xll.qlInterestRateIndexFixingDate(IborIndex&amp;Tenor,AV1080,Trigger)</f>
        <v>46850</v>
      </c>
      <c r="AV1080" s="56">
        <f>_xll.qlCalendarAdvance(Calendar,AV1079,AT1080,"f",,Trigger)</f>
        <v>46854</v>
      </c>
      <c r="AW1080" s="56">
        <f>_xll.qlInterestRateIndexMaturity(IborIndex&amp;Tenor,AV1080,Trigger)</f>
        <v>46945</v>
      </c>
      <c r="AX1080" s="102" t="e">
        <f>_xll.qlIndexFixing($Z$5,AU1080,TRUE,Trigger)</f>
        <v>#VALUE!</v>
      </c>
      <c r="AY1080" s="102">
        <f>_xll.qlIndexFixing($AZ$1,AU1080,TRUE,Trigger)</f>
        <v>1.738202931865766E-2</v>
      </c>
    </row>
    <row r="1081" spans="46:51" ht="11.25" customHeight="1" x14ac:dyDescent="0.25">
      <c r="AT1081" s="57" t="s">
        <v>44</v>
      </c>
      <c r="AU1081" s="56">
        <f>_xll.qlInterestRateIndexFixingDate(IborIndex&amp;Tenor,AV1081,Trigger)</f>
        <v>46855</v>
      </c>
      <c r="AV1081" s="56">
        <f>_xll.qlCalendarAdvance(Calendar,AV1080,AT1081,"f",,Trigger)</f>
        <v>46861</v>
      </c>
      <c r="AW1081" s="56">
        <f>_xll.qlInterestRateIndexMaturity(IborIndex&amp;Tenor,AV1081,Trigger)</f>
        <v>46952</v>
      </c>
      <c r="AX1081" s="102" t="e">
        <f>_xll.qlIndexFixing($Z$5,AU1081,TRUE,Trigger)</f>
        <v>#VALUE!</v>
      </c>
      <c r="AY1081" s="102">
        <f>_xll.qlIndexFixing($AZ$1,AU1081,TRUE,Trigger)</f>
        <v>1.7379361216619454E-2</v>
      </c>
    </row>
    <row r="1082" spans="46:51" ht="11.25" customHeight="1" x14ac:dyDescent="0.25">
      <c r="AT1082" s="57" t="s">
        <v>44</v>
      </c>
      <c r="AU1082" s="56">
        <f>_xll.qlInterestRateIndexFixingDate(IborIndex&amp;Tenor,AV1082,Trigger)</f>
        <v>46864</v>
      </c>
      <c r="AV1082" s="56">
        <f>_xll.qlCalendarAdvance(Calendar,AV1081,AT1082,"f",,Trigger)</f>
        <v>46868</v>
      </c>
      <c r="AW1082" s="56">
        <f>_xll.qlInterestRateIndexMaturity(IborIndex&amp;Tenor,AV1082,Trigger)</f>
        <v>46959</v>
      </c>
      <c r="AX1082" s="102" t="e">
        <f>_xll.qlIndexFixing($Z$5,AU1082,TRUE,Trigger)</f>
        <v>#VALUE!</v>
      </c>
      <c r="AY1082" s="102">
        <f>_xll.qlIndexFixing($AZ$1,AU1082,TRUE,Trigger)</f>
        <v>1.7376663802157109E-2</v>
      </c>
    </row>
    <row r="1083" spans="46:51" ht="11.25" customHeight="1" x14ac:dyDescent="0.25">
      <c r="AT1083" s="57" t="s">
        <v>44</v>
      </c>
      <c r="AU1083" s="56">
        <f>_xll.qlInterestRateIndexFixingDate(IborIndex&amp;Tenor,AV1083,Trigger)</f>
        <v>46870</v>
      </c>
      <c r="AV1083" s="56">
        <f>_xll.qlCalendarAdvance(Calendar,AV1082,AT1083,"f",,Trigger)</f>
        <v>46875</v>
      </c>
      <c r="AW1083" s="56">
        <f>_xll.qlInterestRateIndexMaturity(IborIndex&amp;Tenor,AV1083,Trigger)</f>
        <v>46967</v>
      </c>
      <c r="AX1083" s="102" t="e">
        <f>_xll.qlIndexFixing($Z$5,AU1083,TRUE,Trigger)</f>
        <v>#VALUE!</v>
      </c>
      <c r="AY1083" s="102">
        <f>_xll.qlIndexFixing($AZ$1,AU1083,TRUE,Trigger)</f>
        <v>1.7374155865048937E-2</v>
      </c>
    </row>
    <row r="1084" spans="46:51" ht="11.25" customHeight="1" x14ac:dyDescent="0.25">
      <c r="AT1084" s="57" t="s">
        <v>44</v>
      </c>
      <c r="AU1084" s="56">
        <f>_xll.qlInterestRateIndexFixingDate(IborIndex&amp;Tenor,AV1084,Trigger)</f>
        <v>46878</v>
      </c>
      <c r="AV1084" s="56">
        <f>_xll.qlCalendarAdvance(Calendar,AV1083,AT1084,"f",,Trigger)</f>
        <v>46882</v>
      </c>
      <c r="AW1084" s="56">
        <f>_xll.qlInterestRateIndexMaturity(IborIndex&amp;Tenor,AV1084,Trigger)</f>
        <v>46974</v>
      </c>
      <c r="AX1084" s="102" t="e">
        <f>_xll.qlIndexFixing($Z$5,AU1084,TRUE,Trigger)</f>
        <v>#VALUE!</v>
      </c>
      <c r="AY1084" s="102">
        <f>_xll.qlIndexFixing($AZ$1,AU1084,TRUE,Trigger)</f>
        <v>1.7371399002510682E-2</v>
      </c>
    </row>
    <row r="1085" spans="46:51" ht="11.25" customHeight="1" x14ac:dyDescent="0.25">
      <c r="AT1085" s="57" t="s">
        <v>44</v>
      </c>
      <c r="AU1085" s="56">
        <f>_xll.qlInterestRateIndexFixingDate(IborIndex&amp;Tenor,AV1085,Trigger)</f>
        <v>46885</v>
      </c>
      <c r="AV1085" s="56">
        <f>_xll.qlCalendarAdvance(Calendar,AV1084,AT1085,"f",,Trigger)</f>
        <v>46889</v>
      </c>
      <c r="AW1085" s="56">
        <f>_xll.qlInterestRateIndexMaturity(IborIndex&amp;Tenor,AV1085,Trigger)</f>
        <v>46981</v>
      </c>
      <c r="AX1085" s="102" t="e">
        <f>_xll.qlIndexFixing($Z$5,AU1085,TRUE,Trigger)</f>
        <v>#VALUE!</v>
      </c>
      <c r="AY1085" s="102">
        <f>_xll.qlIndexFixing($AZ$1,AU1085,TRUE,Trigger)</f>
        <v>1.7368614117908625E-2</v>
      </c>
    </row>
    <row r="1086" spans="46:51" ht="11.25" customHeight="1" x14ac:dyDescent="0.25">
      <c r="AT1086" s="57" t="s">
        <v>44</v>
      </c>
      <c r="AU1086" s="56">
        <f>_xll.qlInterestRateIndexFixingDate(IborIndex&amp;Tenor,AV1086,Trigger)</f>
        <v>46892</v>
      </c>
      <c r="AV1086" s="56">
        <f>_xll.qlCalendarAdvance(Calendar,AV1085,AT1086,"f",,Trigger)</f>
        <v>46896</v>
      </c>
      <c r="AW1086" s="56">
        <f>_xll.qlInterestRateIndexMaturity(IborIndex&amp;Tenor,AV1086,Trigger)</f>
        <v>46988</v>
      </c>
      <c r="AX1086" s="102" t="e">
        <f>_xll.qlIndexFixing($Z$5,AU1086,TRUE,Trigger)</f>
        <v>#VALUE!</v>
      </c>
      <c r="AY1086" s="102">
        <f>_xll.qlIndexFixing($AZ$1,AU1086,TRUE,Trigger)</f>
        <v>1.7365801631813307E-2</v>
      </c>
    </row>
    <row r="1087" spans="46:51" ht="11.25" customHeight="1" x14ac:dyDescent="0.25">
      <c r="AT1087" s="57" t="s">
        <v>44</v>
      </c>
      <c r="AU1087" s="56">
        <f>_xll.qlInterestRateIndexFixingDate(IborIndex&amp;Tenor,AV1087,Trigger)</f>
        <v>46899</v>
      </c>
      <c r="AV1087" s="56">
        <f>_xll.qlCalendarAdvance(Calendar,AV1086,AT1087,"f",,Trigger)</f>
        <v>46903</v>
      </c>
      <c r="AW1087" s="56">
        <f>_xll.qlInterestRateIndexMaturity(IborIndex&amp;Tenor,AV1087,Trigger)</f>
        <v>46995</v>
      </c>
      <c r="AX1087" s="102" t="e">
        <f>_xll.qlIndexFixing($Z$5,AU1087,TRUE,Trigger)</f>
        <v>#VALUE!</v>
      </c>
      <c r="AY1087" s="102">
        <f>_xll.qlIndexFixing($AZ$1,AU1087,TRUE,Trigger)</f>
        <v>1.7362961964794386E-2</v>
      </c>
    </row>
    <row r="1088" spans="46:51" ht="11.25" customHeight="1" x14ac:dyDescent="0.25">
      <c r="AT1088" s="57" t="s">
        <v>44</v>
      </c>
      <c r="AU1088" s="56">
        <f>_xll.qlInterestRateIndexFixingDate(IborIndex&amp;Tenor,AV1088,Trigger)</f>
        <v>46906</v>
      </c>
      <c r="AV1088" s="56">
        <f>_xll.qlCalendarAdvance(Calendar,AV1087,AT1088,"f",,Trigger)</f>
        <v>46910</v>
      </c>
      <c r="AW1088" s="56">
        <f>_xll.qlInterestRateIndexMaturity(IborIndex&amp;Tenor,AV1088,Trigger)</f>
        <v>47002</v>
      </c>
      <c r="AX1088" s="102" t="e">
        <f>_xll.qlIndexFixing($Z$5,AU1088,TRUE,Trigger)</f>
        <v>#VALUE!</v>
      </c>
      <c r="AY1088" s="102">
        <f>_xll.qlIndexFixing($AZ$1,AU1088,TRUE,Trigger)</f>
        <v>1.7360095537418928E-2</v>
      </c>
    </row>
    <row r="1089" spans="46:51" ht="11.25" customHeight="1" x14ac:dyDescent="0.25">
      <c r="AT1089" s="57" t="s">
        <v>44</v>
      </c>
      <c r="AU1089" s="56">
        <f>_xll.qlInterestRateIndexFixingDate(IborIndex&amp;Tenor,AV1089,Trigger)</f>
        <v>46913</v>
      </c>
      <c r="AV1089" s="56">
        <f>_xll.qlCalendarAdvance(Calendar,AV1088,AT1089,"f",,Trigger)</f>
        <v>46917</v>
      </c>
      <c r="AW1089" s="56">
        <f>_xll.qlInterestRateIndexMaturity(IborIndex&amp;Tenor,AV1089,Trigger)</f>
        <v>47009</v>
      </c>
      <c r="AX1089" s="102" t="e">
        <f>_xll.qlIndexFixing($Z$5,AU1089,TRUE,Trigger)</f>
        <v>#VALUE!</v>
      </c>
      <c r="AY1089" s="102">
        <f>_xll.qlIndexFixing($AZ$1,AU1089,TRUE,Trigger)</f>
        <v>1.7357202770256597E-2</v>
      </c>
    </row>
    <row r="1090" spans="46:51" ht="11.25" customHeight="1" x14ac:dyDescent="0.25">
      <c r="AT1090" s="57" t="s">
        <v>44</v>
      </c>
      <c r="AU1090" s="56">
        <f>_xll.qlInterestRateIndexFixingDate(IborIndex&amp;Tenor,AV1090,Trigger)</f>
        <v>46920</v>
      </c>
      <c r="AV1090" s="56">
        <f>_xll.qlCalendarAdvance(Calendar,AV1089,AT1090,"f",,Trigger)</f>
        <v>46924</v>
      </c>
      <c r="AW1090" s="56">
        <f>_xll.qlInterestRateIndexMaturity(IborIndex&amp;Tenor,AV1090,Trigger)</f>
        <v>47016</v>
      </c>
      <c r="AX1090" s="102" t="e">
        <f>_xll.qlIndexFixing($Z$5,AU1090,TRUE,Trigger)</f>
        <v>#VALUE!</v>
      </c>
      <c r="AY1090" s="102">
        <f>_xll.qlIndexFixing($AZ$1,AU1090,TRUE,Trigger)</f>
        <v>1.7354284083872712E-2</v>
      </c>
    </row>
    <row r="1091" spans="46:51" ht="11.25" customHeight="1" x14ac:dyDescent="0.25">
      <c r="AT1091" s="57" t="s">
        <v>44</v>
      </c>
      <c r="AU1091" s="56">
        <f>_xll.qlInterestRateIndexFixingDate(IborIndex&amp;Tenor,AV1091,Trigger)</f>
        <v>46927</v>
      </c>
      <c r="AV1091" s="56">
        <f>_xll.qlCalendarAdvance(Calendar,AV1090,AT1091,"f",,Trigger)</f>
        <v>46931</v>
      </c>
      <c r="AW1091" s="56">
        <f>_xll.qlInterestRateIndexMaturity(IborIndex&amp;Tenor,AV1091,Trigger)</f>
        <v>47023</v>
      </c>
      <c r="AX1091" s="102" t="e">
        <f>_xll.qlIndexFixing($Z$5,AU1091,TRUE,Trigger)</f>
        <v>#VALUE!</v>
      </c>
      <c r="AY1091" s="102">
        <f>_xll.qlIndexFixing($AZ$1,AU1091,TRUE,Trigger)</f>
        <v>1.7351339898836075E-2</v>
      </c>
    </row>
    <row r="1092" spans="46:51" ht="11.25" customHeight="1" x14ac:dyDescent="0.25">
      <c r="AT1092" s="57" t="s">
        <v>44</v>
      </c>
      <c r="AU1092" s="56">
        <f>_xll.qlInterestRateIndexFixingDate(IborIndex&amp;Tenor,AV1092,Trigger)</f>
        <v>46934</v>
      </c>
      <c r="AV1092" s="56">
        <f>_xll.qlCalendarAdvance(Calendar,AV1091,AT1092,"f",,Trigger)</f>
        <v>46938</v>
      </c>
      <c r="AW1092" s="56">
        <f>_xll.qlInterestRateIndexMaturity(IborIndex&amp;Tenor,AV1092,Trigger)</f>
        <v>47030</v>
      </c>
      <c r="AX1092" s="102" t="e">
        <f>_xll.qlIndexFixing($Z$5,AU1092,TRUE,Trigger)</f>
        <v>#VALUE!</v>
      </c>
      <c r="AY1092" s="102">
        <f>_xll.qlIndexFixing($AZ$1,AU1092,TRUE,Trigger)</f>
        <v>1.7348370635709397E-2</v>
      </c>
    </row>
    <row r="1093" spans="46:51" ht="11.25" customHeight="1" x14ac:dyDescent="0.25">
      <c r="AT1093" s="57" t="s">
        <v>44</v>
      </c>
      <c r="AU1093" s="56">
        <f>_xll.qlInterestRateIndexFixingDate(IborIndex&amp;Tenor,AV1093,Trigger)</f>
        <v>46941</v>
      </c>
      <c r="AV1093" s="56">
        <f>_xll.qlCalendarAdvance(Calendar,AV1092,AT1093,"f",,Trigger)</f>
        <v>46945</v>
      </c>
      <c r="AW1093" s="56">
        <f>_xll.qlInterestRateIndexMaturity(IborIndex&amp;Tenor,AV1093,Trigger)</f>
        <v>47037</v>
      </c>
      <c r="AX1093" s="102" t="e">
        <f>_xll.qlIndexFixing($Z$5,AU1093,TRUE,Trigger)</f>
        <v>#VALUE!</v>
      </c>
      <c r="AY1093" s="102">
        <f>_xll.qlIndexFixing($AZ$1,AU1093,TRUE,Trigger)</f>
        <v>1.734537671505974E-2</v>
      </c>
    </row>
    <row r="1094" spans="46:51" ht="11.25" customHeight="1" x14ac:dyDescent="0.25">
      <c r="AT1094" s="57" t="s">
        <v>44</v>
      </c>
      <c r="AU1094" s="56">
        <f>_xll.qlInterestRateIndexFixingDate(IborIndex&amp;Tenor,AV1094,Trigger)</f>
        <v>46948</v>
      </c>
      <c r="AV1094" s="56">
        <f>_xll.qlCalendarAdvance(Calendar,AV1093,AT1094,"f",,Trigger)</f>
        <v>46952</v>
      </c>
      <c r="AW1094" s="56">
        <f>_xll.qlInterestRateIndexMaturity(IborIndex&amp;Tenor,AV1094,Trigger)</f>
        <v>47044</v>
      </c>
      <c r="AX1094" s="102" t="e">
        <f>_xll.qlIndexFixing($Z$5,AU1094,TRUE,Trigger)</f>
        <v>#VALUE!</v>
      </c>
      <c r="AY1094" s="102">
        <f>_xll.qlIndexFixing($AZ$1,AU1094,TRUE,Trigger)</f>
        <v>1.7342358557449818E-2</v>
      </c>
    </row>
    <row r="1095" spans="46:51" ht="11.25" customHeight="1" x14ac:dyDescent="0.25">
      <c r="AT1095" s="57" t="s">
        <v>44</v>
      </c>
      <c r="AU1095" s="56">
        <f>_xll.qlInterestRateIndexFixingDate(IborIndex&amp;Tenor,AV1095,Trigger)</f>
        <v>46955</v>
      </c>
      <c r="AV1095" s="56">
        <f>_xll.qlCalendarAdvance(Calendar,AV1094,AT1095,"f",,Trigger)</f>
        <v>46959</v>
      </c>
      <c r="AW1095" s="56">
        <f>_xll.qlInterestRateIndexMaturity(IborIndex&amp;Tenor,AV1095,Trigger)</f>
        <v>47051</v>
      </c>
      <c r="AX1095" s="102" t="e">
        <f>_xll.qlIndexFixing($Z$5,AU1095,TRUE,Trigger)</f>
        <v>#VALUE!</v>
      </c>
      <c r="AY1095" s="102">
        <f>_xll.qlIndexFixing($AZ$1,AU1095,TRUE,Trigger)</f>
        <v>1.7339316583442344E-2</v>
      </c>
    </row>
    <row r="1096" spans="46:51" ht="11.25" customHeight="1" x14ac:dyDescent="0.25">
      <c r="AT1096" s="57" t="s">
        <v>44</v>
      </c>
      <c r="AU1096" s="56">
        <f>_xll.qlInterestRateIndexFixingDate(IborIndex&amp;Tenor,AV1096,Trigger)</f>
        <v>46962</v>
      </c>
      <c r="AV1096" s="56">
        <f>_xll.qlCalendarAdvance(Calendar,AV1095,AT1096,"f",,Trigger)</f>
        <v>46966</v>
      </c>
      <c r="AW1096" s="56">
        <f>_xll.qlInterestRateIndexMaturity(IborIndex&amp;Tenor,AV1096,Trigger)</f>
        <v>47058</v>
      </c>
      <c r="AX1096" s="102" t="e">
        <f>_xll.qlIndexFixing($Z$5,AU1096,TRUE,Trigger)</f>
        <v>#VALUE!</v>
      </c>
      <c r="AY1096" s="102">
        <f>_xll.qlIndexFixing($AZ$1,AU1096,TRUE,Trigger)</f>
        <v>1.7336251213602646E-2</v>
      </c>
    </row>
    <row r="1097" spans="46:51" ht="11.25" customHeight="1" x14ac:dyDescent="0.25">
      <c r="AT1097" s="57" t="s">
        <v>44</v>
      </c>
      <c r="AU1097" s="56">
        <f>_xll.qlInterestRateIndexFixingDate(IborIndex&amp;Tenor,AV1097,Trigger)</f>
        <v>46969</v>
      </c>
      <c r="AV1097" s="56">
        <f>_xll.qlCalendarAdvance(Calendar,AV1096,AT1097,"f",,Trigger)</f>
        <v>46973</v>
      </c>
      <c r="AW1097" s="56">
        <f>_xll.qlInterestRateIndexMaturity(IborIndex&amp;Tenor,AV1097,Trigger)</f>
        <v>47065</v>
      </c>
      <c r="AX1097" s="102" t="e">
        <f>_xll.qlIndexFixing($Z$5,AU1097,TRUE,Trigger)</f>
        <v>#VALUE!</v>
      </c>
      <c r="AY1097" s="102">
        <f>_xll.qlIndexFixing($AZ$1,AU1097,TRUE,Trigger)</f>
        <v>1.7333162868489089E-2</v>
      </c>
    </row>
    <row r="1098" spans="46:51" ht="11.25" customHeight="1" x14ac:dyDescent="0.25">
      <c r="AT1098" s="57" t="s">
        <v>44</v>
      </c>
      <c r="AU1098" s="56">
        <f>_xll.qlInterestRateIndexFixingDate(IborIndex&amp;Tenor,AV1098,Trigger)</f>
        <v>46976</v>
      </c>
      <c r="AV1098" s="56">
        <f>_xll.qlCalendarAdvance(Calendar,AV1097,AT1098,"f",,Trigger)</f>
        <v>46980</v>
      </c>
      <c r="AW1098" s="56">
        <f>_xll.qlInterestRateIndexMaturity(IborIndex&amp;Tenor,AV1098,Trigger)</f>
        <v>47072</v>
      </c>
      <c r="AX1098" s="102" t="e">
        <f>_xll.qlIndexFixing($Z$5,AU1098,TRUE,Trigger)</f>
        <v>#VALUE!</v>
      </c>
      <c r="AY1098" s="102">
        <f>_xll.qlIndexFixing($AZ$1,AU1098,TRUE,Trigger)</f>
        <v>1.7330051968662649E-2</v>
      </c>
    </row>
    <row r="1099" spans="46:51" ht="11.25" customHeight="1" x14ac:dyDescent="0.25">
      <c r="AT1099" s="57" t="s">
        <v>44</v>
      </c>
      <c r="AU1099" s="56">
        <f>_xll.qlInterestRateIndexFixingDate(IborIndex&amp;Tenor,AV1099,Trigger)</f>
        <v>46983</v>
      </c>
      <c r="AV1099" s="56">
        <f>_xll.qlCalendarAdvance(Calendar,AV1098,AT1099,"f",,Trigger)</f>
        <v>46987</v>
      </c>
      <c r="AW1099" s="56">
        <f>_xll.qlInterestRateIndexMaturity(IborIndex&amp;Tenor,AV1099,Trigger)</f>
        <v>47079</v>
      </c>
      <c r="AX1099" s="102" t="e">
        <f>_xll.qlIndexFixing($Z$5,AU1099,TRUE,Trigger)</f>
        <v>#VALUE!</v>
      </c>
      <c r="AY1099" s="102">
        <f>_xll.qlIndexFixing($AZ$1,AU1099,TRUE,Trigger)</f>
        <v>1.7326918934684309E-2</v>
      </c>
    </row>
    <row r="1100" spans="46:51" ht="11.25" customHeight="1" x14ac:dyDescent="0.25">
      <c r="AT1100" s="57" t="s">
        <v>44</v>
      </c>
      <c r="AU1100" s="56">
        <f>_xll.qlInterestRateIndexFixingDate(IborIndex&amp;Tenor,AV1100,Trigger)</f>
        <v>46990</v>
      </c>
      <c r="AV1100" s="56">
        <f>_xll.qlCalendarAdvance(Calendar,AV1099,AT1100,"f",,Trigger)</f>
        <v>46994</v>
      </c>
      <c r="AW1100" s="56">
        <f>_xll.qlInterestRateIndexMaturity(IborIndex&amp;Tenor,AV1100,Trigger)</f>
        <v>47086</v>
      </c>
      <c r="AX1100" s="102" t="e">
        <f>_xll.qlIndexFixing($Z$5,AU1100,TRUE,Trigger)</f>
        <v>#VALUE!</v>
      </c>
      <c r="AY1100" s="102">
        <f>_xll.qlIndexFixing($AZ$1,AU1100,TRUE,Trigger)</f>
        <v>1.7323764187111568E-2</v>
      </c>
    </row>
    <row r="1101" spans="46:51" ht="11.25" customHeight="1" x14ac:dyDescent="0.25">
      <c r="AT1101" s="57" t="s">
        <v>44</v>
      </c>
      <c r="AU1101" s="56">
        <f>_xll.qlInterestRateIndexFixingDate(IborIndex&amp;Tenor,AV1101,Trigger)</f>
        <v>46997</v>
      </c>
      <c r="AV1101" s="56">
        <f>_xll.qlCalendarAdvance(Calendar,AV1100,AT1101,"f",,Trigger)</f>
        <v>47001</v>
      </c>
      <c r="AW1101" s="56">
        <f>_xll.qlInterestRateIndexMaturity(IborIndex&amp;Tenor,AV1101,Trigger)</f>
        <v>47092</v>
      </c>
      <c r="AX1101" s="102" t="e">
        <f>_xll.qlIndexFixing($Z$5,AU1101,TRUE,Trigger)</f>
        <v>#VALUE!</v>
      </c>
      <c r="AY1101" s="102">
        <f>_xll.qlIndexFixing($AZ$1,AU1101,TRUE,Trigger)</f>
        <v>1.7320402895300745E-2</v>
      </c>
    </row>
    <row r="1102" spans="46:51" ht="11.25" customHeight="1" x14ac:dyDescent="0.25">
      <c r="AT1102" s="57" t="s">
        <v>44</v>
      </c>
      <c r="AU1102" s="56">
        <f>_xll.qlInterestRateIndexFixingDate(IborIndex&amp;Tenor,AV1102,Trigger)</f>
        <v>47004</v>
      </c>
      <c r="AV1102" s="56">
        <f>_xll.qlCalendarAdvance(Calendar,AV1101,AT1102,"f",,Trigger)</f>
        <v>47008</v>
      </c>
      <c r="AW1102" s="56">
        <f>_xll.qlInterestRateIndexMaturity(IborIndex&amp;Tenor,AV1102,Trigger)</f>
        <v>47099</v>
      </c>
      <c r="AX1102" s="102" t="e">
        <f>_xll.qlIndexFixing($Z$5,AU1102,TRUE,Trigger)</f>
        <v>#VALUE!</v>
      </c>
      <c r="AY1102" s="102">
        <f>_xll.qlIndexFixing($AZ$1,AU1102,TRUE,Trigger)</f>
        <v>1.7317207547106354E-2</v>
      </c>
    </row>
    <row r="1103" spans="46:51" ht="11.25" customHeight="1" x14ac:dyDescent="0.25">
      <c r="AT1103" s="57" t="s">
        <v>44</v>
      </c>
      <c r="AU1103" s="56">
        <f>_xll.qlInterestRateIndexFixingDate(IborIndex&amp;Tenor,AV1103,Trigger)</f>
        <v>47011</v>
      </c>
      <c r="AV1103" s="56">
        <f>_xll.qlCalendarAdvance(Calendar,AV1102,AT1103,"f",,Trigger)</f>
        <v>47015</v>
      </c>
      <c r="AW1103" s="56">
        <f>_xll.qlInterestRateIndexMaturity(IborIndex&amp;Tenor,AV1103,Trigger)</f>
        <v>47106</v>
      </c>
      <c r="AX1103" s="102" t="e">
        <f>_xll.qlIndexFixing($Z$5,AU1103,TRUE,Trigger)</f>
        <v>#VALUE!</v>
      </c>
      <c r="AY1103" s="102">
        <f>_xll.qlIndexFixing($AZ$1,AU1103,TRUE,Trigger)</f>
        <v>1.7313991717904303E-2</v>
      </c>
    </row>
    <row r="1104" spans="46:51" ht="11.25" customHeight="1" x14ac:dyDescent="0.25">
      <c r="AT1104" s="57" t="s">
        <v>44</v>
      </c>
      <c r="AU1104" s="56">
        <f>_xll.qlInterestRateIndexFixingDate(IborIndex&amp;Tenor,AV1104,Trigger)</f>
        <v>47018</v>
      </c>
      <c r="AV1104" s="56">
        <f>_xll.qlCalendarAdvance(Calendar,AV1103,AT1104,"f",,Trigger)</f>
        <v>47022</v>
      </c>
      <c r="AW1104" s="56">
        <f>_xll.qlInterestRateIndexMaturity(IborIndex&amp;Tenor,AV1104,Trigger)</f>
        <v>47114</v>
      </c>
      <c r="AX1104" s="102" t="e">
        <f>_xll.qlIndexFixing($Z$5,AU1104,TRUE,Trigger)</f>
        <v>#VALUE!</v>
      </c>
      <c r="AY1104" s="102">
        <f>_xll.qlIndexFixing($AZ$1,AU1104,TRUE,Trigger)</f>
        <v>1.7310936472018815E-2</v>
      </c>
    </row>
    <row r="1105" spans="46:51" ht="11.25" customHeight="1" x14ac:dyDescent="0.25">
      <c r="AT1105" s="57" t="s">
        <v>44</v>
      </c>
      <c r="AU1105" s="56">
        <f>_xll.qlInterestRateIndexFixingDate(IborIndex&amp;Tenor,AV1105,Trigger)</f>
        <v>47025</v>
      </c>
      <c r="AV1105" s="56">
        <f>_xll.qlCalendarAdvance(Calendar,AV1104,AT1105,"f",,Trigger)</f>
        <v>47029</v>
      </c>
      <c r="AW1105" s="56">
        <f>_xll.qlInterestRateIndexMaturity(IborIndex&amp;Tenor,AV1105,Trigger)</f>
        <v>47121</v>
      </c>
      <c r="AX1105" s="102" t="e">
        <f>_xll.qlIndexFixing($Z$5,AU1105,TRUE,Trigger)</f>
        <v>#VALUE!</v>
      </c>
      <c r="AY1105" s="102">
        <f>_xll.qlIndexFixing($AZ$1,AU1105,TRUE,Trigger)</f>
        <v>1.7307679464820092E-2</v>
      </c>
    </row>
    <row r="1106" spans="46:51" ht="11.25" customHeight="1" x14ac:dyDescent="0.25">
      <c r="AT1106" s="57" t="s">
        <v>44</v>
      </c>
      <c r="AU1106" s="56">
        <f>_xll.qlInterestRateIndexFixingDate(IborIndex&amp;Tenor,AV1106,Trigger)</f>
        <v>47032</v>
      </c>
      <c r="AV1106" s="56">
        <f>_xll.qlCalendarAdvance(Calendar,AV1105,AT1106,"f",,Trigger)</f>
        <v>47036</v>
      </c>
      <c r="AW1106" s="56">
        <f>_xll.qlInterestRateIndexMaturity(IborIndex&amp;Tenor,AV1106,Trigger)</f>
        <v>47128</v>
      </c>
      <c r="AX1106" s="102" t="e">
        <f>_xll.qlIndexFixing($Z$5,AU1106,TRUE,Trigger)</f>
        <v>#VALUE!</v>
      </c>
      <c r="AY1106" s="102">
        <f>_xll.qlIndexFixing($AZ$1,AU1106,TRUE,Trigger)</f>
        <v>1.7304403267358073E-2</v>
      </c>
    </row>
    <row r="1107" spans="46:51" ht="11.25" customHeight="1" x14ac:dyDescent="0.25">
      <c r="AT1107" s="57" t="s">
        <v>44</v>
      </c>
      <c r="AU1107" s="56">
        <f>_xll.qlInterestRateIndexFixingDate(IborIndex&amp;Tenor,AV1107,Trigger)</f>
        <v>47039</v>
      </c>
      <c r="AV1107" s="56">
        <f>_xll.qlCalendarAdvance(Calendar,AV1106,AT1107,"f",,Trigger)</f>
        <v>47043</v>
      </c>
      <c r="AW1107" s="56">
        <f>_xll.qlInterestRateIndexMaturity(IborIndex&amp;Tenor,AV1107,Trigger)</f>
        <v>47135</v>
      </c>
      <c r="AX1107" s="102" t="e">
        <f>_xll.qlIndexFixing($Z$5,AU1107,TRUE,Trigger)</f>
        <v>#VALUE!</v>
      </c>
      <c r="AY1107" s="102">
        <f>_xll.qlIndexFixing($AZ$1,AU1107,TRUE,Trigger)</f>
        <v>1.7301108300183318E-2</v>
      </c>
    </row>
    <row r="1108" spans="46:51" ht="11.25" customHeight="1" x14ac:dyDescent="0.25">
      <c r="AT1108" s="57" t="s">
        <v>44</v>
      </c>
      <c r="AU1108" s="56">
        <f>_xll.qlInterestRateIndexFixingDate(IborIndex&amp;Tenor,AV1108,Trigger)</f>
        <v>47046</v>
      </c>
      <c r="AV1108" s="56">
        <f>_xll.qlCalendarAdvance(Calendar,AV1107,AT1108,"f",,Trigger)</f>
        <v>47050</v>
      </c>
      <c r="AW1108" s="56">
        <f>_xll.qlInterestRateIndexMaturity(IborIndex&amp;Tenor,AV1108,Trigger)</f>
        <v>47142</v>
      </c>
      <c r="AX1108" s="102" t="e">
        <f>_xll.qlIndexFixing($Z$5,AU1108,TRUE,Trigger)</f>
        <v>#VALUE!</v>
      </c>
      <c r="AY1108" s="102">
        <f>_xll.qlIndexFixing($AZ$1,AU1108,TRUE,Trigger)</f>
        <v>1.7297794983846371E-2</v>
      </c>
    </row>
    <row r="1109" spans="46:51" ht="11.25" customHeight="1" x14ac:dyDescent="0.25">
      <c r="AT1109" s="57" t="s">
        <v>44</v>
      </c>
      <c r="AU1109" s="56">
        <f>_xll.qlInterestRateIndexFixingDate(IborIndex&amp;Tenor,AV1109,Trigger)</f>
        <v>47053</v>
      </c>
      <c r="AV1109" s="56">
        <f>_xll.qlCalendarAdvance(Calendar,AV1108,AT1109,"f",,Trigger)</f>
        <v>47057</v>
      </c>
      <c r="AW1109" s="56">
        <f>_xll.qlInterestRateIndexMaturity(IborIndex&amp;Tenor,AV1109,Trigger)</f>
        <v>47149</v>
      </c>
      <c r="AX1109" s="102" t="e">
        <f>_xll.qlIndexFixing($Z$5,AU1109,TRUE,Trigger)</f>
        <v>#VALUE!</v>
      </c>
      <c r="AY1109" s="102">
        <f>_xll.qlIndexFixing($AZ$1,AU1109,TRUE,Trigger)</f>
        <v>1.7294463738896045E-2</v>
      </c>
    </row>
    <row r="1110" spans="46:51" ht="11.25" customHeight="1" x14ac:dyDescent="0.25">
      <c r="AT1110" s="57" t="s">
        <v>44</v>
      </c>
      <c r="AU1110" s="56">
        <f>_xll.qlInterestRateIndexFixingDate(IborIndex&amp;Tenor,AV1110,Trigger)</f>
        <v>47060</v>
      </c>
      <c r="AV1110" s="56">
        <f>_xll.qlCalendarAdvance(Calendar,AV1109,AT1110,"f",,Trigger)</f>
        <v>47064</v>
      </c>
      <c r="AW1110" s="56">
        <f>_xll.qlInterestRateIndexMaturity(IborIndex&amp;Tenor,AV1110,Trigger)</f>
        <v>47156</v>
      </c>
      <c r="AX1110" s="102" t="e">
        <f>_xll.qlIndexFixing($Z$5,AU1110,TRUE,Trigger)</f>
        <v>#VALUE!</v>
      </c>
      <c r="AY1110" s="102">
        <f>_xll.qlIndexFixing($AZ$1,AU1110,TRUE,Trigger)</f>
        <v>1.7291114985879423E-2</v>
      </c>
    </row>
    <row r="1111" spans="46:51" ht="11.25" customHeight="1" x14ac:dyDescent="0.25">
      <c r="AT1111" s="57" t="s">
        <v>44</v>
      </c>
      <c r="AU1111" s="56">
        <f>_xll.qlInterestRateIndexFixingDate(IborIndex&amp;Tenor,AV1111,Trigger)</f>
        <v>47067</v>
      </c>
      <c r="AV1111" s="56">
        <f>_xll.qlCalendarAdvance(Calendar,AV1110,AT1111,"f",,Trigger)</f>
        <v>47071</v>
      </c>
      <c r="AW1111" s="56">
        <f>_xll.qlInterestRateIndexMaturity(IborIndex&amp;Tenor,AV1111,Trigger)</f>
        <v>47163</v>
      </c>
      <c r="AX1111" s="102" t="e">
        <f>_xll.qlIndexFixing($Z$5,AU1111,TRUE,Trigger)</f>
        <v>#VALUE!</v>
      </c>
      <c r="AY1111" s="102">
        <f>_xll.qlIndexFixing($AZ$1,AU1111,TRUE,Trigger)</f>
        <v>1.728774914534531E-2</v>
      </c>
    </row>
    <row r="1112" spans="46:51" ht="11.25" customHeight="1" x14ac:dyDescent="0.25">
      <c r="AT1112" s="57" t="s">
        <v>44</v>
      </c>
      <c r="AU1112" s="56">
        <f>_xll.qlInterestRateIndexFixingDate(IborIndex&amp;Tenor,AV1112,Trigger)</f>
        <v>47074</v>
      </c>
      <c r="AV1112" s="56">
        <f>_xll.qlCalendarAdvance(Calendar,AV1111,AT1112,"f",,Trigger)</f>
        <v>47078</v>
      </c>
      <c r="AW1112" s="56">
        <f>_xll.qlInterestRateIndexMaturity(IborIndex&amp;Tenor,AV1112,Trigger)</f>
        <v>47170</v>
      </c>
      <c r="AX1112" s="102" t="e">
        <f>_xll.qlIndexFixing($Z$5,AU1112,TRUE,Trigger)</f>
        <v>#VALUE!</v>
      </c>
      <c r="AY1112" s="102">
        <f>_xll.qlIndexFixing($AZ$1,AU1112,TRUE,Trigger)</f>
        <v>1.7284366637835571E-2</v>
      </c>
    </row>
    <row r="1113" spans="46:51" ht="11.25" customHeight="1" x14ac:dyDescent="0.25">
      <c r="AT1113" s="57" t="s">
        <v>44</v>
      </c>
      <c r="AU1113" s="56">
        <f>_xll.qlInterestRateIndexFixingDate(IborIndex&amp;Tenor,AV1113,Trigger)</f>
        <v>47081</v>
      </c>
      <c r="AV1113" s="56">
        <f>_xll.qlCalendarAdvance(Calendar,AV1112,AT1113,"f",,Trigger)</f>
        <v>47085</v>
      </c>
      <c r="AW1113" s="56">
        <f>_xll.qlInterestRateIndexMaturity(IborIndex&amp;Tenor,AV1113,Trigger)</f>
        <v>47177</v>
      </c>
      <c r="AX1113" s="102" t="e">
        <f>_xll.qlIndexFixing($Z$5,AU1113,TRUE,Trigger)</f>
        <v>#VALUE!</v>
      </c>
      <c r="AY1113" s="102">
        <f>_xll.qlIndexFixing($AZ$1,AU1113,TRUE,Trigger)</f>
        <v>1.728096788389815E-2</v>
      </c>
    </row>
    <row r="1114" spans="46:51" ht="11.25" customHeight="1" x14ac:dyDescent="0.25">
      <c r="AT1114" s="57" t="s">
        <v>44</v>
      </c>
      <c r="AU1114" s="56">
        <f>_xll.qlInterestRateIndexFixingDate(IborIndex&amp;Tenor,AV1114,Trigger)</f>
        <v>47088</v>
      </c>
      <c r="AV1114" s="56">
        <f>_xll.qlCalendarAdvance(Calendar,AV1113,AT1114,"f",,Trigger)</f>
        <v>47092</v>
      </c>
      <c r="AW1114" s="56">
        <f>_xll.qlInterestRateIndexMaturity(IborIndex&amp;Tenor,AV1114,Trigger)</f>
        <v>47182</v>
      </c>
      <c r="AX1114" s="102" t="e">
        <f>_xll.qlIndexFixing($Z$5,AU1114,TRUE,Trigger)</f>
        <v>#VALUE!</v>
      </c>
      <c r="AY1114" s="102">
        <f>_xll.qlIndexFixing($AZ$1,AU1114,TRUE,Trigger)</f>
        <v>1.7277218833794628E-2</v>
      </c>
    </row>
    <row r="1115" spans="46:51" ht="11.25" customHeight="1" x14ac:dyDescent="0.25">
      <c r="AT1115" s="57" t="s">
        <v>44</v>
      </c>
      <c r="AU1115" s="56">
        <f>_xll.qlInterestRateIndexFixingDate(IborIndex&amp;Tenor,AV1115,Trigger)</f>
        <v>47095</v>
      </c>
      <c r="AV1115" s="56">
        <f>_xll.qlCalendarAdvance(Calendar,AV1114,AT1115,"f",,Trigger)</f>
        <v>47099</v>
      </c>
      <c r="AW1115" s="56">
        <f>_xll.qlInterestRateIndexMaturity(IborIndex&amp;Tenor,AV1115,Trigger)</f>
        <v>47189</v>
      </c>
      <c r="AX1115" s="102" t="e">
        <f>_xll.qlIndexFixing($Z$5,AU1115,TRUE,Trigger)</f>
        <v>#VALUE!</v>
      </c>
      <c r="AY1115" s="102">
        <f>_xll.qlIndexFixing($AZ$1,AU1115,TRUE,Trigger)</f>
        <v>1.7273791221753321E-2</v>
      </c>
    </row>
    <row r="1116" spans="46:51" ht="11.25" customHeight="1" x14ac:dyDescent="0.25">
      <c r="AT1116" s="57" t="s">
        <v>44</v>
      </c>
      <c r="AU1116" s="56">
        <f>_xll.qlInterestRateIndexFixingDate(IborIndex&amp;Tenor,AV1116,Trigger)</f>
        <v>47102</v>
      </c>
      <c r="AV1116" s="56">
        <f>_xll.qlCalendarAdvance(Calendar,AV1115,AT1116,"f",,Trigger)</f>
        <v>47106</v>
      </c>
      <c r="AW1116" s="56">
        <f>_xll.qlInterestRateIndexMaturity(IborIndex&amp;Tenor,AV1116,Trigger)</f>
        <v>47196</v>
      </c>
      <c r="AX1116" s="102" t="e">
        <f>_xll.qlIndexFixing($Z$5,AU1116,TRUE,Trigger)</f>
        <v>#VALUE!</v>
      </c>
      <c r="AY1116" s="102">
        <f>_xll.qlIndexFixing($AZ$1,AU1116,TRUE,Trigger)</f>
        <v>1.7270348566207794E-2</v>
      </c>
    </row>
    <row r="1117" spans="46:51" ht="11.25" customHeight="1" x14ac:dyDescent="0.25">
      <c r="AT1117" s="57" t="s">
        <v>44</v>
      </c>
      <c r="AU1117" s="56">
        <f>_xll.qlInterestRateIndexFixingDate(IborIndex&amp;Tenor,AV1117,Trigger)</f>
        <v>47108</v>
      </c>
      <c r="AV1117" s="56">
        <f>_xll.qlCalendarAdvance(Calendar,AV1116,AT1117,"f",,Trigger)</f>
        <v>47114</v>
      </c>
      <c r="AW1117" s="56">
        <f>_xll.qlInterestRateIndexMaturity(IborIndex&amp;Tenor,AV1117,Trigger)</f>
        <v>47204</v>
      </c>
      <c r="AX1117" s="102" t="e">
        <f>_xll.qlIndexFixing($Z$5,AU1117,TRUE,Trigger)</f>
        <v>#VALUE!</v>
      </c>
      <c r="AY1117" s="102">
        <f>_xll.qlIndexFixing($AZ$1,AU1117,TRUE,Trigger)</f>
        <v>1.7266396221521596E-2</v>
      </c>
    </row>
    <row r="1118" spans="46:51" ht="11.25" customHeight="1" x14ac:dyDescent="0.25">
      <c r="AT1118" s="57" t="s">
        <v>44</v>
      </c>
      <c r="AU1118" s="56">
        <f>_xll.qlInterestRateIndexFixingDate(IborIndex&amp;Tenor,AV1118,Trigger)</f>
        <v>47116</v>
      </c>
      <c r="AV1118" s="56">
        <f>_xll.qlCalendarAdvance(Calendar,AV1117,AT1118,"f",,Trigger)</f>
        <v>47121</v>
      </c>
      <c r="AW1118" s="56">
        <f>_xll.qlInterestRateIndexMaturity(IborIndex&amp;Tenor,AV1118,Trigger)</f>
        <v>47211</v>
      </c>
      <c r="AX1118" s="102" t="e">
        <f>_xll.qlIndexFixing($Z$5,AU1118,TRUE,Trigger)</f>
        <v>#VALUE!</v>
      </c>
      <c r="AY1118" s="102">
        <f>_xll.qlIndexFixing($AZ$1,AU1118,TRUE,Trigger)</f>
        <v>1.7262922745852727E-2</v>
      </c>
    </row>
    <row r="1119" spans="46:51" ht="11.25" customHeight="1" x14ac:dyDescent="0.25">
      <c r="AT1119" s="57" t="s">
        <v>44</v>
      </c>
      <c r="AU1119" s="56">
        <f>_xll.qlInterestRateIndexFixingDate(IborIndex&amp;Tenor,AV1119,Trigger)</f>
        <v>47126</v>
      </c>
      <c r="AV1119" s="56">
        <f>_xll.qlCalendarAdvance(Calendar,AV1118,AT1119,"f",,Trigger)</f>
        <v>47128</v>
      </c>
      <c r="AW1119" s="56">
        <f>_xll.qlInterestRateIndexMaturity(IborIndex&amp;Tenor,AV1119,Trigger)</f>
        <v>47218</v>
      </c>
      <c r="AX1119" s="102" t="e">
        <f>_xll.qlIndexFixing($Z$5,AU1119,TRUE,Trigger)</f>
        <v>#VALUE!</v>
      </c>
      <c r="AY1119" s="102">
        <f>_xll.qlIndexFixing($AZ$1,AU1119,TRUE,Trigger)</f>
        <v>1.72594355482385E-2</v>
      </c>
    </row>
    <row r="1120" spans="46:51" ht="11.25" customHeight="1" x14ac:dyDescent="0.25">
      <c r="AT1120" s="57" t="s">
        <v>44</v>
      </c>
      <c r="AU1120" s="56">
        <f>_xll.qlInterestRateIndexFixingDate(IborIndex&amp;Tenor,AV1120,Trigger)</f>
        <v>47133</v>
      </c>
      <c r="AV1120" s="56">
        <f>_xll.qlCalendarAdvance(Calendar,AV1119,AT1120,"f",,Trigger)</f>
        <v>47135</v>
      </c>
      <c r="AW1120" s="56">
        <f>_xll.qlInterestRateIndexMaturity(IborIndex&amp;Tenor,AV1120,Trigger)</f>
        <v>47225</v>
      </c>
      <c r="AX1120" s="102" t="e">
        <f>_xll.qlIndexFixing($Z$5,AU1120,TRUE,Trigger)</f>
        <v>#VALUE!</v>
      </c>
      <c r="AY1120" s="102">
        <f>_xll.qlIndexFixing($AZ$1,AU1120,TRUE,Trigger)</f>
        <v>1.7255935049174553E-2</v>
      </c>
    </row>
    <row r="1121" spans="46:51" ht="11.25" customHeight="1" x14ac:dyDescent="0.25">
      <c r="AT1121" s="57" t="s">
        <v>44</v>
      </c>
      <c r="AU1121" s="56">
        <f>_xll.qlInterestRateIndexFixingDate(IborIndex&amp;Tenor,AV1121,Trigger)</f>
        <v>47140</v>
      </c>
      <c r="AV1121" s="56">
        <f>_xll.qlCalendarAdvance(Calendar,AV1120,AT1121,"f",,Trigger)</f>
        <v>47142</v>
      </c>
      <c r="AW1121" s="56">
        <f>_xll.qlInterestRateIndexMaturity(IborIndex&amp;Tenor,AV1121,Trigger)</f>
        <v>47232</v>
      </c>
      <c r="AX1121" s="102" t="e">
        <f>_xll.qlIndexFixing($Z$5,AU1121,TRUE,Trigger)</f>
        <v>#VALUE!</v>
      </c>
      <c r="AY1121" s="102">
        <f>_xll.qlIndexFixing($AZ$1,AU1121,TRUE,Trigger)</f>
        <v>1.7252421669151197E-2</v>
      </c>
    </row>
    <row r="1122" spans="46:51" ht="11.25" customHeight="1" x14ac:dyDescent="0.25">
      <c r="AT1122" s="57" t="s">
        <v>44</v>
      </c>
      <c r="AU1122" s="56">
        <f>_xll.qlInterestRateIndexFixingDate(IborIndex&amp;Tenor,AV1122,Trigger)</f>
        <v>47147</v>
      </c>
      <c r="AV1122" s="56">
        <f>_xll.qlCalendarAdvance(Calendar,AV1121,AT1122,"f",,Trigger)</f>
        <v>47149</v>
      </c>
      <c r="AW1122" s="56">
        <f>_xll.qlInterestRateIndexMaturity(IborIndex&amp;Tenor,AV1122,Trigger)</f>
        <v>47238</v>
      </c>
      <c r="AX1122" s="102" t="e">
        <f>_xll.qlIndexFixing($Z$5,AU1122,TRUE,Trigger)</f>
        <v>#VALUE!</v>
      </c>
      <c r="AY1122" s="102">
        <f>_xll.qlIndexFixing($AZ$1,AU1122,TRUE,Trigger)</f>
        <v>1.7248737275123941E-2</v>
      </c>
    </row>
    <row r="1123" spans="46:51" ht="11.25" customHeight="1" x14ac:dyDescent="0.25">
      <c r="AT1123" s="57" t="s">
        <v>44</v>
      </c>
      <c r="AU1123" s="56">
        <f>_xll.qlInterestRateIndexFixingDate(IborIndex&amp;Tenor,AV1123,Trigger)</f>
        <v>47154</v>
      </c>
      <c r="AV1123" s="56">
        <f>_xll.qlCalendarAdvance(Calendar,AV1122,AT1123,"f",,Trigger)</f>
        <v>47156</v>
      </c>
      <c r="AW1123" s="56">
        <f>_xll.qlInterestRateIndexMaturity(IborIndex&amp;Tenor,AV1123,Trigger)</f>
        <v>47245</v>
      </c>
      <c r="AX1123" s="102" t="e">
        <f>_xll.qlIndexFixing($Z$5,AU1123,TRUE,Trigger)</f>
        <v>#VALUE!</v>
      </c>
      <c r="AY1123" s="102">
        <f>_xll.qlIndexFixing($AZ$1,AU1123,TRUE,Trigger)</f>
        <v>1.7245200345802833E-2</v>
      </c>
    </row>
    <row r="1124" spans="46:51" ht="11.25" customHeight="1" x14ac:dyDescent="0.25">
      <c r="AT1124" s="57" t="s">
        <v>44</v>
      </c>
      <c r="AU1124" s="56">
        <f>_xll.qlInterestRateIndexFixingDate(IborIndex&amp;Tenor,AV1124,Trigger)</f>
        <v>47161</v>
      </c>
      <c r="AV1124" s="56">
        <f>_xll.qlCalendarAdvance(Calendar,AV1123,AT1124,"f",,Trigger)</f>
        <v>47163</v>
      </c>
      <c r="AW1124" s="56">
        <f>_xll.qlInterestRateIndexMaturity(IborIndex&amp;Tenor,AV1124,Trigger)</f>
        <v>47252</v>
      </c>
      <c r="AX1124" s="102" t="e">
        <f>_xll.qlIndexFixing($Z$5,AU1124,TRUE,Trigger)</f>
        <v>#VALUE!</v>
      </c>
      <c r="AY1124" s="102">
        <f>_xll.qlIndexFixing($AZ$1,AU1124,TRUE,Trigger)</f>
        <v>1.7241651767481755E-2</v>
      </c>
    </row>
    <row r="1125" spans="46:51" ht="11.25" customHeight="1" x14ac:dyDescent="0.25">
      <c r="AT1125" s="57" t="s">
        <v>44</v>
      </c>
      <c r="AU1125" s="56">
        <f>_xll.qlInterestRateIndexFixingDate(IborIndex&amp;Tenor,AV1125,Trigger)</f>
        <v>47168</v>
      </c>
      <c r="AV1125" s="56">
        <f>_xll.qlCalendarAdvance(Calendar,AV1124,AT1125,"f",,Trigger)</f>
        <v>47170</v>
      </c>
      <c r="AW1125" s="56">
        <f>_xll.qlInterestRateIndexMaturity(IborIndex&amp;Tenor,AV1125,Trigger)</f>
        <v>47259</v>
      </c>
      <c r="AX1125" s="102" t="e">
        <f>_xll.qlIndexFixing($Z$5,AU1125,TRUE,Trigger)</f>
        <v>#VALUE!</v>
      </c>
      <c r="AY1125" s="102">
        <f>_xll.qlIndexFixing($AZ$1,AU1125,TRUE,Trigger)</f>
        <v>1.7238091960627071E-2</v>
      </c>
    </row>
    <row r="1126" spans="46:51" ht="11.25" customHeight="1" x14ac:dyDescent="0.25">
      <c r="AT1126" s="57" t="s">
        <v>44</v>
      </c>
      <c r="AU1126" s="56">
        <f>_xll.qlInterestRateIndexFixingDate(IborIndex&amp;Tenor,AV1126,Trigger)</f>
        <v>47175</v>
      </c>
      <c r="AV1126" s="56">
        <f>_xll.qlCalendarAdvance(Calendar,AV1125,AT1126,"f",,Trigger)</f>
        <v>47177</v>
      </c>
      <c r="AW1126" s="56">
        <f>_xll.qlInterestRateIndexMaturity(IborIndex&amp;Tenor,AV1126,Trigger)</f>
        <v>47269</v>
      </c>
      <c r="AX1126" s="102" t="e">
        <f>_xll.qlIndexFixing($Z$5,AU1126,TRUE,Trigger)</f>
        <v>#VALUE!</v>
      </c>
      <c r="AY1126" s="102">
        <f>_xll.qlIndexFixing($AZ$1,AU1126,TRUE,Trigger)</f>
        <v>1.7234985906206608E-2</v>
      </c>
    </row>
    <row r="1127" spans="46:51" ht="11.25" customHeight="1" x14ac:dyDescent="0.25">
      <c r="AT1127" s="57" t="s">
        <v>44</v>
      </c>
      <c r="AU1127" s="56">
        <f>_xll.qlInterestRateIndexFixingDate(IborIndex&amp;Tenor,AV1127,Trigger)</f>
        <v>47182</v>
      </c>
      <c r="AV1127" s="56">
        <f>_xll.qlCalendarAdvance(Calendar,AV1126,AT1127,"f",,Trigger)</f>
        <v>47184</v>
      </c>
      <c r="AW1127" s="56">
        <f>_xll.qlInterestRateIndexMaturity(IborIndex&amp;Tenor,AV1127,Trigger)</f>
        <v>47276</v>
      </c>
      <c r="AX1127" s="102" t="e">
        <f>_xll.qlIndexFixing($Z$5,AU1127,TRUE,Trigger)</f>
        <v>#VALUE!</v>
      </c>
      <c r="AY1127" s="102">
        <f>_xll.qlIndexFixing($AZ$1,AU1127,TRUE,Trigger)</f>
        <v>1.7231402413143453E-2</v>
      </c>
    </row>
    <row r="1128" spans="46:51" ht="11.25" customHeight="1" x14ac:dyDescent="0.25">
      <c r="AT1128" s="57" t="s">
        <v>44</v>
      </c>
      <c r="AU1128" s="56">
        <f>_xll.qlInterestRateIndexFixingDate(IborIndex&amp;Tenor,AV1128,Trigger)</f>
        <v>47189</v>
      </c>
      <c r="AV1128" s="56">
        <f>_xll.qlCalendarAdvance(Calendar,AV1127,AT1128,"f",,Trigger)</f>
        <v>47191</v>
      </c>
      <c r="AW1128" s="56">
        <f>_xll.qlInterestRateIndexMaturity(IborIndex&amp;Tenor,AV1128,Trigger)</f>
        <v>47283</v>
      </c>
      <c r="AX1128" s="102" t="e">
        <f>_xll.qlIndexFixing($Z$5,AU1128,TRUE,Trigger)</f>
        <v>#VALUE!</v>
      </c>
      <c r="AY1128" s="102">
        <f>_xll.qlIndexFixing($AZ$1,AU1128,TRUE,Trigger)</f>
        <v>1.7227809041727379E-2</v>
      </c>
    </row>
    <row r="1129" spans="46:51" ht="11.25" customHeight="1" x14ac:dyDescent="0.25">
      <c r="AT1129" s="57" t="s">
        <v>44</v>
      </c>
      <c r="AU1129" s="56">
        <f>_xll.qlInterestRateIndexFixingDate(IborIndex&amp;Tenor,AV1129,Trigger)</f>
        <v>47196</v>
      </c>
      <c r="AV1129" s="56">
        <f>_xll.qlCalendarAdvance(Calendar,AV1128,AT1129,"f",,Trigger)</f>
        <v>47198</v>
      </c>
      <c r="AW1129" s="56">
        <f>_xll.qlInterestRateIndexMaturity(IborIndex&amp;Tenor,AV1129,Trigger)</f>
        <v>47290</v>
      </c>
      <c r="AX1129" s="102" t="e">
        <f>_xll.qlIndexFixing($Z$5,AU1129,TRUE,Trigger)</f>
        <v>#VALUE!</v>
      </c>
      <c r="AY1129" s="102">
        <f>_xll.qlIndexFixing($AZ$1,AU1129,TRUE,Trigger)</f>
        <v>1.722420621248287E-2</v>
      </c>
    </row>
    <row r="1130" spans="46:51" ht="11.25" customHeight="1" x14ac:dyDescent="0.25">
      <c r="AT1130" s="57" t="s">
        <v>44</v>
      </c>
      <c r="AU1130" s="56">
        <f>_xll.qlInterestRateIndexFixingDate(IborIndex&amp;Tenor,AV1130,Trigger)</f>
        <v>47203</v>
      </c>
      <c r="AV1130" s="56">
        <f>_xll.qlCalendarAdvance(Calendar,AV1129,AT1130,"f",,Trigger)</f>
        <v>47205</v>
      </c>
      <c r="AW1130" s="56">
        <f>_xll.qlInterestRateIndexMaturity(IborIndex&amp;Tenor,AV1130,Trigger)</f>
        <v>47297</v>
      </c>
      <c r="AX1130" s="102" t="e">
        <f>_xll.qlIndexFixing($Z$5,AU1130,TRUE,Trigger)</f>
        <v>#VALUE!</v>
      </c>
      <c r="AY1130" s="102">
        <f>_xll.qlIndexFixing($AZ$1,AU1130,TRUE,Trigger)</f>
        <v>1.7220594345930939E-2</v>
      </c>
    </row>
    <row r="1131" spans="46:51" ht="11.25" customHeight="1" x14ac:dyDescent="0.25">
      <c r="AT1131" s="57" t="s">
        <v>44</v>
      </c>
      <c r="AU1131" s="56">
        <f>_xll.qlInterestRateIndexFixingDate(IborIndex&amp;Tenor,AV1131,Trigger)</f>
        <v>47206</v>
      </c>
      <c r="AV1131" s="56">
        <f>_xll.qlCalendarAdvance(Calendar,AV1130,AT1131,"f",,Trigger)</f>
        <v>47212</v>
      </c>
      <c r="AW1131" s="56">
        <f>_xll.qlInterestRateIndexMaturity(IborIndex&amp;Tenor,AV1131,Trigger)</f>
        <v>47303</v>
      </c>
      <c r="AX1131" s="102" t="e">
        <f>_xll.qlIndexFixing($Z$5,AU1131,TRUE,Trigger)</f>
        <v>#VALUE!</v>
      </c>
      <c r="AY1131" s="102">
        <f>_xll.qlIndexFixing($AZ$1,AU1131,TRUE,Trigger)</f>
        <v>1.7216822922324005E-2</v>
      </c>
    </row>
    <row r="1132" spans="46:51" ht="11.25" customHeight="1" x14ac:dyDescent="0.25">
      <c r="AT1132" s="57" t="s">
        <v>44</v>
      </c>
      <c r="AU1132" s="56">
        <f>_xll.qlInterestRateIndexFixingDate(IborIndex&amp;Tenor,AV1132,Trigger)</f>
        <v>47217</v>
      </c>
      <c r="AV1132" s="56">
        <f>_xll.qlCalendarAdvance(Calendar,AV1131,AT1132,"f",,Trigger)</f>
        <v>47219</v>
      </c>
      <c r="AW1132" s="56">
        <f>_xll.qlInterestRateIndexMaturity(IborIndex&amp;Tenor,AV1132,Trigger)</f>
        <v>47310</v>
      </c>
      <c r="AX1132" s="102" t="e">
        <f>_xll.qlIndexFixing($Z$5,AU1132,TRUE,Trigger)</f>
        <v>#VALUE!</v>
      </c>
      <c r="AY1132" s="102">
        <f>_xll.qlIndexFixing($AZ$1,AU1132,TRUE,Trigger)</f>
        <v>1.7213194921894694E-2</v>
      </c>
    </row>
    <row r="1133" spans="46:51" ht="11.25" customHeight="1" x14ac:dyDescent="0.25">
      <c r="AT1133" s="57" t="s">
        <v>44</v>
      </c>
      <c r="AU1133" s="56">
        <f>_xll.qlInterestRateIndexFixingDate(IborIndex&amp;Tenor,AV1133,Trigger)</f>
        <v>47224</v>
      </c>
      <c r="AV1133" s="56">
        <f>_xll.qlCalendarAdvance(Calendar,AV1132,AT1133,"f",,Trigger)</f>
        <v>47226</v>
      </c>
      <c r="AW1133" s="56">
        <f>_xll.qlInterestRateIndexMaturity(IborIndex&amp;Tenor,AV1133,Trigger)</f>
        <v>47317</v>
      </c>
      <c r="AX1133" s="102" t="e">
        <f>_xll.qlIndexFixing($Z$5,AU1133,TRUE,Trigger)</f>
        <v>#VALUE!</v>
      </c>
      <c r="AY1133" s="102">
        <f>_xll.qlIndexFixing($AZ$1,AU1133,TRUE,Trigger)</f>
        <v>1.7209559116008886E-2</v>
      </c>
    </row>
    <row r="1134" spans="46:51" ht="11.25" customHeight="1" x14ac:dyDescent="0.25">
      <c r="AT1134" s="57" t="s">
        <v>44</v>
      </c>
      <c r="AU1134" s="56">
        <f>_xll.qlInterestRateIndexFixingDate(IborIndex&amp;Tenor,AV1134,Trigger)</f>
        <v>47231</v>
      </c>
      <c r="AV1134" s="56">
        <f>_xll.qlCalendarAdvance(Calendar,AV1133,AT1134,"f",,Trigger)</f>
        <v>47233</v>
      </c>
      <c r="AW1134" s="56">
        <f>_xll.qlInterestRateIndexMaturity(IborIndex&amp;Tenor,AV1134,Trigger)</f>
        <v>47324</v>
      </c>
      <c r="AX1134" s="102" t="e">
        <f>_xll.qlIndexFixing($Z$5,AU1134,TRUE,Trigger)</f>
        <v>#VALUE!</v>
      </c>
      <c r="AY1134" s="102">
        <f>_xll.qlIndexFixing($AZ$1,AU1134,TRUE,Trigger)</f>
        <v>1.7205915925163618E-2</v>
      </c>
    </row>
    <row r="1135" spans="46:51" ht="11.25" customHeight="1" x14ac:dyDescent="0.25">
      <c r="AT1135" s="57" t="s">
        <v>44</v>
      </c>
      <c r="AU1135" s="56">
        <f>_xll.qlInterestRateIndexFixingDate(IborIndex&amp;Tenor,AV1135,Trigger)</f>
        <v>47235</v>
      </c>
      <c r="AV1135" s="56">
        <f>_xll.qlCalendarAdvance(Calendar,AV1134,AT1135,"f",,Trigger)</f>
        <v>47240</v>
      </c>
      <c r="AW1135" s="56">
        <f>_xll.qlInterestRateIndexMaturity(IborIndex&amp;Tenor,AV1135,Trigger)</f>
        <v>47332</v>
      </c>
      <c r="AX1135" s="102" t="e">
        <f>_xll.qlIndexFixing($Z$5,AU1135,TRUE,Trigger)</f>
        <v>#VALUE!</v>
      </c>
      <c r="AY1135" s="102">
        <f>_xll.qlIndexFixing($AZ$1,AU1135,TRUE,Trigger)</f>
        <v>1.7202414171663176E-2</v>
      </c>
    </row>
    <row r="1136" spans="46:51" ht="11.25" customHeight="1" x14ac:dyDescent="0.25">
      <c r="AT1136" s="57" t="s">
        <v>44</v>
      </c>
      <c r="AU1136" s="56">
        <f>_xll.qlInterestRateIndexFixingDate(IborIndex&amp;Tenor,AV1136,Trigger)</f>
        <v>47245</v>
      </c>
      <c r="AV1136" s="56">
        <f>_xll.qlCalendarAdvance(Calendar,AV1135,AT1136,"f",,Trigger)</f>
        <v>47247</v>
      </c>
      <c r="AW1136" s="56">
        <f>_xll.qlInterestRateIndexMaturity(IborIndex&amp;Tenor,AV1136,Trigger)</f>
        <v>47339</v>
      </c>
      <c r="AX1136" s="102" t="e">
        <f>_xll.qlIndexFixing($Z$5,AU1136,TRUE,Trigger)</f>
        <v>#VALUE!</v>
      </c>
      <c r="AY1136" s="102">
        <f>_xll.qlIndexFixing($AZ$1,AU1136,TRUE,Trigger)</f>
        <v>1.7198756912111451E-2</v>
      </c>
    </row>
    <row r="1137" spans="46:51" ht="11.25" customHeight="1" x14ac:dyDescent="0.25">
      <c r="AT1137" s="57" t="s">
        <v>44</v>
      </c>
      <c r="AU1137" s="56">
        <f>_xll.qlInterestRateIndexFixingDate(IborIndex&amp;Tenor,AV1137,Trigger)</f>
        <v>47252</v>
      </c>
      <c r="AV1137" s="56">
        <f>_xll.qlCalendarAdvance(Calendar,AV1136,AT1137,"f",,Trigger)</f>
        <v>47254</v>
      </c>
      <c r="AW1137" s="56">
        <f>_xll.qlInterestRateIndexMaturity(IborIndex&amp;Tenor,AV1137,Trigger)</f>
        <v>47346</v>
      </c>
      <c r="AX1137" s="102" t="e">
        <f>_xll.qlIndexFixing($Z$5,AU1137,TRUE,Trigger)</f>
        <v>#VALUE!</v>
      </c>
      <c r="AY1137" s="102">
        <f>_xll.qlIndexFixing($AZ$1,AU1137,TRUE,Trigger)</f>
        <v>1.7195093558853316E-2</v>
      </c>
    </row>
    <row r="1138" spans="46:51" ht="11.25" customHeight="1" x14ac:dyDescent="0.25">
      <c r="AT1138" s="57" t="s">
        <v>44</v>
      </c>
      <c r="AU1138" s="56">
        <f>_xll.qlInterestRateIndexFixingDate(IborIndex&amp;Tenor,AV1138,Trigger)</f>
        <v>47259</v>
      </c>
      <c r="AV1138" s="56">
        <f>_xll.qlCalendarAdvance(Calendar,AV1137,AT1138,"f",,Trigger)</f>
        <v>47261</v>
      </c>
      <c r="AW1138" s="56">
        <f>_xll.qlInterestRateIndexMaturity(IborIndex&amp;Tenor,AV1138,Trigger)</f>
        <v>47353</v>
      </c>
      <c r="AX1138" s="102" t="e">
        <f>_xll.qlIndexFixing($Z$5,AU1138,TRUE,Trigger)</f>
        <v>#VALUE!</v>
      </c>
      <c r="AY1138" s="102">
        <f>_xll.qlIndexFixing($AZ$1,AU1138,TRUE,Trigger)</f>
        <v>1.7191424532399358E-2</v>
      </c>
    </row>
    <row r="1139" spans="46:51" ht="11.25" customHeight="1" x14ac:dyDescent="0.25">
      <c r="AT1139" s="57" t="s">
        <v>44</v>
      </c>
      <c r="AU1139" s="56">
        <f>_xll.qlInterestRateIndexFixingDate(IborIndex&amp;Tenor,AV1139,Trigger)</f>
        <v>47266</v>
      </c>
      <c r="AV1139" s="56">
        <f>_xll.qlCalendarAdvance(Calendar,AV1138,AT1139,"f",,Trigger)</f>
        <v>47268</v>
      </c>
      <c r="AW1139" s="56">
        <f>_xll.qlInterestRateIndexMaturity(IborIndex&amp;Tenor,AV1139,Trigger)</f>
        <v>47360</v>
      </c>
      <c r="AX1139" s="102" t="e">
        <f>_xll.qlIndexFixing($Z$5,AU1139,TRUE,Trigger)</f>
        <v>#VALUE!</v>
      </c>
      <c r="AY1139" s="102">
        <f>_xll.qlIndexFixing($AZ$1,AU1139,TRUE,Trigger)</f>
        <v>1.7187750253255807E-2</v>
      </c>
    </row>
    <row r="1140" spans="46:51" ht="11.25" customHeight="1" x14ac:dyDescent="0.25">
      <c r="AT1140" s="57" t="s">
        <v>44</v>
      </c>
      <c r="AU1140" s="56">
        <f>_xll.qlInterestRateIndexFixingDate(IborIndex&amp;Tenor,AV1140,Trigger)</f>
        <v>47273</v>
      </c>
      <c r="AV1140" s="56">
        <f>_xll.qlCalendarAdvance(Calendar,AV1139,AT1140,"f",,Trigger)</f>
        <v>47275</v>
      </c>
      <c r="AW1140" s="56">
        <f>_xll.qlInterestRateIndexMaturity(IborIndex&amp;Tenor,AV1140,Trigger)</f>
        <v>47367</v>
      </c>
      <c r="AX1140" s="102" t="e">
        <f>_xll.qlIndexFixing($Z$5,AU1140,TRUE,Trigger)</f>
        <v>#VALUE!</v>
      </c>
      <c r="AY1140" s="102">
        <f>_xll.qlIndexFixing($AZ$1,AU1140,TRUE,Trigger)</f>
        <v>1.7184071141927174E-2</v>
      </c>
    </row>
    <row r="1141" spans="46:51" ht="11.25" customHeight="1" x14ac:dyDescent="0.25">
      <c r="AT1141" s="57" t="s">
        <v>44</v>
      </c>
      <c r="AU1141" s="56">
        <f>_xll.qlInterestRateIndexFixingDate(IborIndex&amp;Tenor,AV1141,Trigger)</f>
        <v>47280</v>
      </c>
      <c r="AV1141" s="56">
        <f>_xll.qlCalendarAdvance(Calendar,AV1140,AT1141,"f",,Trigger)</f>
        <v>47282</v>
      </c>
      <c r="AW1141" s="56">
        <f>_xll.qlInterestRateIndexMaturity(IborIndex&amp;Tenor,AV1141,Trigger)</f>
        <v>47374</v>
      </c>
      <c r="AX1141" s="102" t="e">
        <f>_xll.qlIndexFixing($Z$5,AU1141,TRUE,Trigger)</f>
        <v>#VALUE!</v>
      </c>
      <c r="AY1141" s="102">
        <f>_xll.qlIndexFixing($AZ$1,AU1141,TRUE,Trigger)</f>
        <v>1.7180387618917953E-2</v>
      </c>
    </row>
    <row r="1142" spans="46:51" ht="11.25" customHeight="1" x14ac:dyDescent="0.25">
      <c r="AT1142" s="57" t="s">
        <v>44</v>
      </c>
      <c r="AU1142" s="56">
        <f>_xll.qlInterestRateIndexFixingDate(IborIndex&amp;Tenor,AV1142,Trigger)</f>
        <v>47287</v>
      </c>
      <c r="AV1142" s="56">
        <f>_xll.qlCalendarAdvance(Calendar,AV1141,AT1142,"f",,Trigger)</f>
        <v>47289</v>
      </c>
      <c r="AW1142" s="56">
        <f>_xll.qlInterestRateIndexMaturity(IborIndex&amp;Tenor,AV1142,Trigger)</f>
        <v>47381</v>
      </c>
      <c r="AX1142" s="102" t="e">
        <f>_xll.qlIndexFixing($Z$5,AU1142,TRUE,Trigger)</f>
        <v>#VALUE!</v>
      </c>
      <c r="AY1142" s="102">
        <f>_xll.qlIndexFixing($AZ$1,AU1142,TRUE,Trigger)</f>
        <v>1.717670010473004E-2</v>
      </c>
    </row>
    <row r="1143" spans="46:51" ht="11.25" customHeight="1" x14ac:dyDescent="0.25">
      <c r="AT1143" s="57" t="s">
        <v>44</v>
      </c>
      <c r="AU1143" s="56">
        <f>_xll.qlInterestRateIndexFixingDate(IborIndex&amp;Tenor,AV1143,Trigger)</f>
        <v>47294</v>
      </c>
      <c r="AV1143" s="56">
        <f>_xll.qlCalendarAdvance(Calendar,AV1142,AT1143,"f",,Trigger)</f>
        <v>47296</v>
      </c>
      <c r="AW1143" s="56">
        <f>_xll.qlInterestRateIndexMaturity(IborIndex&amp;Tenor,AV1143,Trigger)</f>
        <v>47388</v>
      </c>
      <c r="AX1143" s="102" t="e">
        <f>_xll.qlIndexFixing($Z$5,AU1143,TRUE,Trigger)</f>
        <v>#VALUE!</v>
      </c>
      <c r="AY1143" s="102">
        <f>_xll.qlIndexFixing($AZ$1,AU1143,TRUE,Trigger)</f>
        <v>1.7173009019865328E-2</v>
      </c>
    </row>
    <row r="1144" spans="46:51" ht="11.25" customHeight="1" x14ac:dyDescent="0.25">
      <c r="AT1144" s="57" t="s">
        <v>44</v>
      </c>
      <c r="AU1144" s="56">
        <f>_xll.qlInterestRateIndexFixingDate(IborIndex&amp;Tenor,AV1144,Trigger)</f>
        <v>47301</v>
      </c>
      <c r="AV1144" s="56">
        <f>_xll.qlCalendarAdvance(Calendar,AV1143,AT1144,"f",,Trigger)</f>
        <v>47303</v>
      </c>
      <c r="AW1144" s="56">
        <f>_xll.qlInterestRateIndexMaturity(IborIndex&amp;Tenor,AV1144,Trigger)</f>
        <v>47395</v>
      </c>
      <c r="AX1144" s="102" t="e">
        <f>_xll.qlIndexFixing($Z$5,AU1144,TRUE,Trigger)</f>
        <v>#VALUE!</v>
      </c>
      <c r="AY1144" s="102">
        <f>_xll.qlIndexFixing($AZ$1,AU1144,TRUE,Trigger)</f>
        <v>1.7169314784823107E-2</v>
      </c>
    </row>
    <row r="1145" spans="46:51" ht="11.25" customHeight="1" x14ac:dyDescent="0.25">
      <c r="AT1145" s="57" t="s">
        <v>44</v>
      </c>
      <c r="AU1145" s="56">
        <f>_xll.qlInterestRateIndexFixingDate(IborIndex&amp;Tenor,AV1145,Trigger)</f>
        <v>47308</v>
      </c>
      <c r="AV1145" s="56">
        <f>_xll.qlCalendarAdvance(Calendar,AV1144,AT1145,"f",,Trigger)</f>
        <v>47310</v>
      </c>
      <c r="AW1145" s="56">
        <f>_xll.qlInterestRateIndexMaturity(IborIndex&amp;Tenor,AV1145,Trigger)</f>
        <v>47402</v>
      </c>
      <c r="AX1145" s="102" t="e">
        <f>_xll.qlIndexFixing($Z$5,AU1145,TRUE,Trigger)</f>
        <v>#VALUE!</v>
      </c>
      <c r="AY1145" s="102">
        <f>_xll.qlIndexFixing($AZ$1,AU1145,TRUE,Trigger)</f>
        <v>1.7165617820100058E-2</v>
      </c>
    </row>
    <row r="1146" spans="46:51" ht="11.25" customHeight="1" x14ac:dyDescent="0.25">
      <c r="AT1146" s="57" t="s">
        <v>44</v>
      </c>
      <c r="AU1146" s="56">
        <f>_xll.qlInterestRateIndexFixingDate(IborIndex&amp;Tenor,AV1146,Trigger)</f>
        <v>47315</v>
      </c>
      <c r="AV1146" s="56">
        <f>_xll.qlCalendarAdvance(Calendar,AV1145,AT1146,"f",,Trigger)</f>
        <v>47317</v>
      </c>
      <c r="AW1146" s="56">
        <f>_xll.qlInterestRateIndexMaturity(IborIndex&amp;Tenor,AV1146,Trigger)</f>
        <v>47409</v>
      </c>
      <c r="AX1146" s="102" t="e">
        <f>_xll.qlIndexFixing($Z$5,AU1146,TRUE,Trigger)</f>
        <v>#VALUE!</v>
      </c>
      <c r="AY1146" s="102">
        <f>_xll.qlIndexFixing($AZ$1,AU1146,TRUE,Trigger)</f>
        <v>1.716191854619286E-2</v>
      </c>
    </row>
    <row r="1147" spans="46:51" ht="11.25" customHeight="1" x14ac:dyDescent="0.25">
      <c r="AT1147" s="57" t="s">
        <v>44</v>
      </c>
      <c r="AU1147" s="56">
        <f>_xll.qlInterestRateIndexFixingDate(IborIndex&amp;Tenor,AV1147,Trigger)</f>
        <v>47322</v>
      </c>
      <c r="AV1147" s="56">
        <f>_xll.qlCalendarAdvance(Calendar,AV1146,AT1147,"f",,Trigger)</f>
        <v>47324</v>
      </c>
      <c r="AW1147" s="56">
        <f>_xll.qlInterestRateIndexMaturity(IborIndex&amp;Tenor,AV1147,Trigger)</f>
        <v>47416</v>
      </c>
      <c r="AX1147" s="102" t="e">
        <f>_xll.qlIndexFixing($Z$5,AU1147,TRUE,Trigger)</f>
        <v>#VALUE!</v>
      </c>
      <c r="AY1147" s="102">
        <f>_xll.qlIndexFixing($AZ$1,AU1147,TRUE,Trigger)</f>
        <v>1.7158217383594718E-2</v>
      </c>
    </row>
    <row r="1148" spans="46:51" ht="11.25" customHeight="1" x14ac:dyDescent="0.25">
      <c r="AT1148" s="57" t="s">
        <v>44</v>
      </c>
      <c r="AU1148" s="56">
        <f>_xll.qlInterestRateIndexFixingDate(IborIndex&amp;Tenor,AV1148,Trigger)</f>
        <v>47329</v>
      </c>
      <c r="AV1148" s="56">
        <f>_xll.qlCalendarAdvance(Calendar,AV1147,AT1148,"f",,Trigger)</f>
        <v>47331</v>
      </c>
      <c r="AW1148" s="56">
        <f>_xll.qlInterestRateIndexMaturity(IborIndex&amp;Tenor,AV1148,Trigger)</f>
        <v>47423</v>
      </c>
      <c r="AX1148" s="102" t="e">
        <f>_xll.qlIndexFixing($Z$5,AU1148,TRUE,Trigger)</f>
        <v>#VALUE!</v>
      </c>
      <c r="AY1148" s="102">
        <f>_xll.qlIndexFixing($AZ$1,AU1148,TRUE,Trigger)</f>
        <v>1.7154514752801445E-2</v>
      </c>
    </row>
    <row r="1149" spans="46:51" ht="11.25" customHeight="1" x14ac:dyDescent="0.25">
      <c r="AT1149" s="57" t="s">
        <v>44</v>
      </c>
      <c r="AU1149" s="56">
        <f>_xll.qlInterestRateIndexFixingDate(IborIndex&amp;Tenor,AV1149,Trigger)</f>
        <v>47336</v>
      </c>
      <c r="AV1149" s="56">
        <f>_xll.qlCalendarAdvance(Calendar,AV1148,AT1149,"f",,Trigger)</f>
        <v>47338</v>
      </c>
      <c r="AW1149" s="56">
        <f>_xll.qlInterestRateIndexMaturity(IborIndex&amp;Tenor,AV1149,Trigger)</f>
        <v>47430</v>
      </c>
      <c r="AX1149" s="102" t="e">
        <f>_xll.qlIndexFixing($Z$5,AU1149,TRUE,Trigger)</f>
        <v>#VALUE!</v>
      </c>
      <c r="AY1149" s="102">
        <f>_xll.qlIndexFixing($AZ$1,AU1149,TRUE,Trigger)</f>
        <v>1.7150811074301036E-2</v>
      </c>
    </row>
    <row r="1150" spans="46:51" ht="11.25" customHeight="1" x14ac:dyDescent="0.25">
      <c r="AT1150" s="57" t="s">
        <v>44</v>
      </c>
      <c r="AU1150" s="56">
        <f>_xll.qlInterestRateIndexFixingDate(IborIndex&amp;Tenor,AV1150,Trigger)</f>
        <v>47343</v>
      </c>
      <c r="AV1150" s="56">
        <f>_xll.qlCalendarAdvance(Calendar,AV1149,AT1150,"f",,Trigger)</f>
        <v>47345</v>
      </c>
      <c r="AW1150" s="56">
        <f>_xll.qlInterestRateIndexMaturity(IborIndex&amp;Tenor,AV1150,Trigger)</f>
        <v>47437</v>
      </c>
      <c r="AX1150" s="102" t="e">
        <f>_xll.qlIndexFixing($Z$5,AU1150,TRUE,Trigger)</f>
        <v>#VALUE!</v>
      </c>
      <c r="AY1150" s="102">
        <f>_xll.qlIndexFixing($AZ$1,AU1150,TRUE,Trigger)</f>
        <v>1.7147106768585822E-2</v>
      </c>
    </row>
    <row r="1151" spans="46:51" ht="11.25" customHeight="1" x14ac:dyDescent="0.25">
      <c r="AT1151" s="57" t="s">
        <v>44</v>
      </c>
      <c r="AU1151" s="56">
        <f>_xll.qlInterestRateIndexFixingDate(IborIndex&amp;Tenor,AV1151,Trigger)</f>
        <v>47350</v>
      </c>
      <c r="AV1151" s="56">
        <f>_xll.qlCalendarAdvance(Calendar,AV1150,AT1151,"f",,Trigger)</f>
        <v>47352</v>
      </c>
      <c r="AW1151" s="56">
        <f>_xll.qlInterestRateIndexMaturity(IborIndex&amp;Tenor,AV1151,Trigger)</f>
        <v>47444</v>
      </c>
      <c r="AX1151" s="102" t="e">
        <f>_xll.qlIndexFixing($Z$5,AU1151,TRUE,Trigger)</f>
        <v>#VALUE!</v>
      </c>
      <c r="AY1151" s="102">
        <f>_xll.qlIndexFixing($AZ$1,AU1151,TRUE,Trigger)</f>
        <v>1.7143402256142064E-2</v>
      </c>
    </row>
    <row r="1152" spans="46:51" ht="11.25" customHeight="1" x14ac:dyDescent="0.25">
      <c r="AT1152" s="57" t="s">
        <v>44</v>
      </c>
      <c r="AU1152" s="56">
        <f>_xll.qlInterestRateIndexFixingDate(IborIndex&amp;Tenor,AV1152,Trigger)</f>
        <v>47357</v>
      </c>
      <c r="AV1152" s="56">
        <f>_xll.qlCalendarAdvance(Calendar,AV1151,AT1152,"f",,Trigger)</f>
        <v>47359</v>
      </c>
      <c r="AW1152" s="56">
        <f>_xll.qlInterestRateIndexMaturity(IborIndex&amp;Tenor,AV1152,Trigger)</f>
        <v>47451</v>
      </c>
      <c r="AX1152" s="102" t="e">
        <f>_xll.qlIndexFixing($Z$5,AU1152,TRUE,Trigger)</f>
        <v>#VALUE!</v>
      </c>
      <c r="AY1152" s="102">
        <f>_xll.qlIndexFixing($AZ$1,AU1152,TRUE,Trigger)</f>
        <v>1.7139697957458618E-2</v>
      </c>
    </row>
    <row r="1153" spans="46:51" ht="11.25" customHeight="1" x14ac:dyDescent="0.25">
      <c r="AT1153" s="57" t="s">
        <v>44</v>
      </c>
      <c r="AU1153" s="56">
        <f>_xll.qlInterestRateIndexFixingDate(IborIndex&amp;Tenor,AV1153,Trigger)</f>
        <v>47364</v>
      </c>
      <c r="AV1153" s="56">
        <f>_xll.qlCalendarAdvance(Calendar,AV1152,AT1153,"f",,Trigger)</f>
        <v>47366</v>
      </c>
      <c r="AW1153" s="56">
        <f>_xll.qlInterestRateIndexMaturity(IborIndex&amp;Tenor,AV1153,Trigger)</f>
        <v>47457</v>
      </c>
      <c r="AX1153" s="102" t="e">
        <f>_xll.qlIndexFixing($Z$5,AU1153,TRUE,Trigger)</f>
        <v>#VALUE!</v>
      </c>
      <c r="AY1153" s="102">
        <f>_xll.qlIndexFixing($AZ$1,AU1153,TRUE,Trigger)</f>
        <v>1.7135851402967264E-2</v>
      </c>
    </row>
    <row r="1154" spans="46:51" ht="11.25" customHeight="1" x14ac:dyDescent="0.25">
      <c r="AT1154" s="57" t="s">
        <v>44</v>
      </c>
      <c r="AU1154" s="56">
        <f>_xll.qlInterestRateIndexFixingDate(IborIndex&amp;Tenor,AV1154,Trigger)</f>
        <v>47371</v>
      </c>
      <c r="AV1154" s="56">
        <f>_xll.qlCalendarAdvance(Calendar,AV1153,AT1154,"f",,Trigger)</f>
        <v>47373</v>
      </c>
      <c r="AW1154" s="56">
        <f>_xll.qlInterestRateIndexMaturity(IborIndex&amp;Tenor,AV1154,Trigger)</f>
        <v>47464</v>
      </c>
      <c r="AX1154" s="102" t="e">
        <f>_xll.qlIndexFixing($Z$5,AU1154,TRUE,Trigger)</f>
        <v>#VALUE!</v>
      </c>
      <c r="AY1154" s="102">
        <f>_xll.qlIndexFixing($AZ$1,AU1154,TRUE,Trigger)</f>
        <v>1.7132148814386038E-2</v>
      </c>
    </row>
    <row r="1155" spans="46:51" ht="11.25" customHeight="1" x14ac:dyDescent="0.25">
      <c r="AT1155" s="57" t="s">
        <v>44</v>
      </c>
      <c r="AU1155" s="56">
        <f>_xll.qlInterestRateIndexFixingDate(IborIndex&amp;Tenor,AV1155,Trigger)</f>
        <v>47378</v>
      </c>
      <c r="AV1155" s="56">
        <f>_xll.qlCalendarAdvance(Calendar,AV1154,AT1155,"f",,Trigger)</f>
        <v>47380</v>
      </c>
      <c r="AW1155" s="56">
        <f>_xll.qlInterestRateIndexMaturity(IborIndex&amp;Tenor,AV1155,Trigger)</f>
        <v>47471</v>
      </c>
      <c r="AX1155" s="102" t="e">
        <f>_xll.qlIndexFixing($Z$5,AU1155,TRUE,Trigger)</f>
        <v>#VALUE!</v>
      </c>
      <c r="AY1155" s="102">
        <f>_xll.qlIndexFixing($AZ$1,AU1155,TRUE,Trigger)</f>
        <v>1.712844767087305E-2</v>
      </c>
    </row>
    <row r="1156" spans="46:51" ht="11.25" customHeight="1" x14ac:dyDescent="0.25">
      <c r="AT1156" s="57" t="s">
        <v>44</v>
      </c>
      <c r="AU1156" s="56">
        <f>_xll.qlInterestRateIndexFixingDate(IborIndex&amp;Tenor,AV1156,Trigger)</f>
        <v>47385</v>
      </c>
      <c r="AV1156" s="56">
        <f>_xll.qlCalendarAdvance(Calendar,AV1155,AT1156,"f",,Trigger)</f>
        <v>47387</v>
      </c>
      <c r="AW1156" s="56">
        <f>_xll.qlInterestRateIndexMaturity(IborIndex&amp;Tenor,AV1156,Trigger)</f>
        <v>47479</v>
      </c>
      <c r="AX1156" s="102" t="e">
        <f>_xll.qlIndexFixing($Z$5,AU1156,TRUE,Trigger)</f>
        <v>#VALUE!</v>
      </c>
      <c r="AY1156" s="102">
        <f>_xll.qlIndexFixing($AZ$1,AU1156,TRUE,Trigger)</f>
        <v>1.7124891309989638E-2</v>
      </c>
    </row>
    <row r="1157" spans="46:51" ht="11.25" customHeight="1" x14ac:dyDescent="0.25">
      <c r="AT1157" s="57" t="s">
        <v>44</v>
      </c>
      <c r="AU1157" s="56">
        <f>_xll.qlInterestRateIndexFixingDate(IborIndex&amp;Tenor,AV1157,Trigger)</f>
        <v>47392</v>
      </c>
      <c r="AV1157" s="56">
        <f>_xll.qlCalendarAdvance(Calendar,AV1156,AT1157,"f",,Trigger)</f>
        <v>47394</v>
      </c>
      <c r="AW1157" s="56">
        <f>_xll.qlInterestRateIndexMaturity(IborIndex&amp;Tenor,AV1157,Trigger)</f>
        <v>47486</v>
      </c>
      <c r="AX1157" s="102" t="e">
        <f>_xll.qlIndexFixing($Z$5,AU1157,TRUE,Trigger)</f>
        <v>#VALUE!</v>
      </c>
      <c r="AY1157" s="102">
        <f>_xll.qlIndexFixing($AZ$1,AU1157,TRUE,Trigger)</f>
        <v>1.7121194387344232E-2</v>
      </c>
    </row>
    <row r="1158" spans="46:51" ht="11.25" customHeight="1" x14ac:dyDescent="0.25">
      <c r="AT1158" s="57" t="s">
        <v>44</v>
      </c>
      <c r="AU1158" s="56">
        <f>_xll.qlInterestRateIndexFixingDate(IborIndex&amp;Tenor,AV1158,Trigger)</f>
        <v>47399</v>
      </c>
      <c r="AV1158" s="56">
        <f>_xll.qlCalendarAdvance(Calendar,AV1157,AT1158,"f",,Trigger)</f>
        <v>47401</v>
      </c>
      <c r="AW1158" s="56">
        <f>_xll.qlInterestRateIndexMaturity(IborIndex&amp;Tenor,AV1158,Trigger)</f>
        <v>47493</v>
      </c>
      <c r="AX1158" s="102" t="e">
        <f>_xll.qlIndexFixing($Z$5,AU1158,TRUE,Trigger)</f>
        <v>#VALUE!</v>
      </c>
      <c r="AY1158" s="102">
        <f>_xll.qlIndexFixing($AZ$1,AU1158,TRUE,Trigger)</f>
        <v>1.7117500201343651E-2</v>
      </c>
    </row>
    <row r="1159" spans="46:51" ht="11.25" customHeight="1" x14ac:dyDescent="0.25">
      <c r="AT1159" s="57" t="s">
        <v>44</v>
      </c>
      <c r="AU1159" s="56">
        <f>_xll.qlInterestRateIndexFixingDate(IborIndex&amp;Tenor,AV1159,Trigger)</f>
        <v>47406</v>
      </c>
      <c r="AV1159" s="56">
        <f>_xll.qlCalendarAdvance(Calendar,AV1158,AT1159,"f",,Trigger)</f>
        <v>47408</v>
      </c>
      <c r="AW1159" s="56">
        <f>_xll.qlInterestRateIndexMaturity(IborIndex&amp;Tenor,AV1159,Trigger)</f>
        <v>47500</v>
      </c>
      <c r="AX1159" s="102" t="e">
        <f>_xll.qlIndexFixing($Z$5,AU1159,TRUE,Trigger)</f>
        <v>#VALUE!</v>
      </c>
      <c r="AY1159" s="102">
        <f>_xll.qlIndexFixing($AZ$1,AU1159,TRUE,Trigger)</f>
        <v>1.7113809172464592E-2</v>
      </c>
    </row>
    <row r="1160" spans="46:51" ht="11.25" customHeight="1" x14ac:dyDescent="0.25">
      <c r="AT1160" s="57" t="s">
        <v>44</v>
      </c>
      <c r="AU1160" s="56">
        <f>_xll.qlInterestRateIndexFixingDate(IborIndex&amp;Tenor,AV1160,Trigger)</f>
        <v>47413</v>
      </c>
      <c r="AV1160" s="56">
        <f>_xll.qlCalendarAdvance(Calendar,AV1159,AT1160,"f",,Trigger)</f>
        <v>47415</v>
      </c>
      <c r="AW1160" s="56">
        <f>_xll.qlInterestRateIndexMaturity(IborIndex&amp;Tenor,AV1160,Trigger)</f>
        <v>47507</v>
      </c>
      <c r="AX1160" s="102" t="e">
        <f>_xll.qlIndexFixing($Z$5,AU1160,TRUE,Trigger)</f>
        <v>#VALUE!</v>
      </c>
      <c r="AY1160" s="102">
        <f>_xll.qlIndexFixing($AZ$1,AU1160,TRUE,Trigger)</f>
        <v>1.7110121721180274E-2</v>
      </c>
    </row>
    <row r="1161" spans="46:51" ht="11.25" customHeight="1" x14ac:dyDescent="0.25">
      <c r="AT1161" s="57" t="s">
        <v>44</v>
      </c>
      <c r="AU1161" s="56">
        <f>_xll.qlInterestRateIndexFixingDate(IborIndex&amp;Tenor,AV1161,Trigger)</f>
        <v>47420</v>
      </c>
      <c r="AV1161" s="56">
        <f>_xll.qlCalendarAdvance(Calendar,AV1160,AT1161,"f",,Trigger)</f>
        <v>47422</v>
      </c>
      <c r="AW1161" s="56">
        <f>_xll.qlInterestRateIndexMaturity(IborIndex&amp;Tenor,AV1161,Trigger)</f>
        <v>47514</v>
      </c>
      <c r="AX1161" s="102" t="e">
        <f>_xll.qlIndexFixing($Z$5,AU1161,TRUE,Trigger)</f>
        <v>#VALUE!</v>
      </c>
      <c r="AY1161" s="102">
        <f>_xll.qlIndexFixing($AZ$1,AU1161,TRUE,Trigger)</f>
        <v>1.7106438267963049E-2</v>
      </c>
    </row>
    <row r="1162" spans="46:51" ht="11.25" customHeight="1" x14ac:dyDescent="0.25">
      <c r="AT1162" s="57" t="s">
        <v>44</v>
      </c>
      <c r="AU1162" s="56">
        <f>_xll.qlInterestRateIndexFixingDate(IborIndex&amp;Tenor,AV1162,Trigger)</f>
        <v>47427</v>
      </c>
      <c r="AV1162" s="56">
        <f>_xll.qlCalendarAdvance(Calendar,AV1161,AT1162,"f",,Trigger)</f>
        <v>47429</v>
      </c>
      <c r="AW1162" s="56">
        <f>_xll.qlInterestRateIndexMaturity(IborIndex&amp;Tenor,AV1162,Trigger)</f>
        <v>47521</v>
      </c>
      <c r="AX1162" s="102" t="e">
        <f>_xll.qlIndexFixing($Z$5,AU1162,TRUE,Trigger)</f>
        <v>#VALUE!</v>
      </c>
      <c r="AY1162" s="102">
        <f>_xll.qlIndexFixing($AZ$1,AU1162,TRUE,Trigger)</f>
        <v>1.710275923328267E-2</v>
      </c>
    </row>
    <row r="1163" spans="46:51" ht="11.25" customHeight="1" x14ac:dyDescent="0.25">
      <c r="AT1163" s="57" t="s">
        <v>44</v>
      </c>
      <c r="AU1163" s="56">
        <f>_xll.qlInterestRateIndexFixingDate(IborIndex&amp;Tenor,AV1163,Trigger)</f>
        <v>47434</v>
      </c>
      <c r="AV1163" s="56">
        <f>_xll.qlCalendarAdvance(Calendar,AV1162,AT1163,"f",,Trigger)</f>
        <v>47436</v>
      </c>
      <c r="AW1163" s="56">
        <f>_xll.qlInterestRateIndexMaturity(IborIndex&amp;Tenor,AV1163,Trigger)</f>
        <v>47528</v>
      </c>
      <c r="AX1163" s="102" t="e">
        <f>_xll.qlIndexFixing($Z$5,AU1163,TRUE,Trigger)</f>
        <v>#VALUE!</v>
      </c>
      <c r="AY1163" s="102">
        <f>_xll.qlIndexFixing($AZ$1,AU1163,TRUE,Trigger)</f>
        <v>1.7099085037610613E-2</v>
      </c>
    </row>
    <row r="1164" spans="46:51" ht="11.25" customHeight="1" x14ac:dyDescent="0.25">
      <c r="AT1164" s="57" t="s">
        <v>44</v>
      </c>
      <c r="AU1164" s="56">
        <f>_xll.qlInterestRateIndexFixingDate(IborIndex&amp;Tenor,AV1164,Trigger)</f>
        <v>47441</v>
      </c>
      <c r="AV1164" s="56">
        <f>_xll.qlCalendarAdvance(Calendar,AV1163,AT1164,"f",,Trigger)</f>
        <v>47443</v>
      </c>
      <c r="AW1164" s="56">
        <f>_xll.qlInterestRateIndexMaturity(IborIndex&amp;Tenor,AV1164,Trigger)</f>
        <v>47535</v>
      </c>
      <c r="AX1164" s="102" t="e">
        <f>_xll.qlIndexFixing($Z$5,AU1164,TRUE,Trigger)</f>
        <v>#VALUE!</v>
      </c>
      <c r="AY1164" s="102">
        <f>_xll.qlIndexFixing($AZ$1,AU1164,TRUE,Trigger)</f>
        <v>1.7095416101414018E-2</v>
      </c>
    </row>
    <row r="1165" spans="46:51" ht="11.25" customHeight="1" x14ac:dyDescent="0.25">
      <c r="AT1165" s="57" t="s">
        <v>44</v>
      </c>
      <c r="AU1165" s="56">
        <f>_xll.qlInterestRateIndexFixingDate(IborIndex&amp;Tenor,AV1165,Trigger)</f>
        <v>47448</v>
      </c>
      <c r="AV1165" s="56">
        <f>_xll.qlCalendarAdvance(Calendar,AV1164,AT1165,"f",,Trigger)</f>
        <v>47450</v>
      </c>
      <c r="AW1165" s="56">
        <f>_xll.qlInterestRateIndexMaturity(IborIndex&amp;Tenor,AV1165,Trigger)</f>
        <v>47542</v>
      </c>
      <c r="AX1165" s="102" t="e">
        <f>_xll.qlIndexFixing($Z$5,AU1165,TRUE,Trigger)</f>
        <v>#VALUE!</v>
      </c>
      <c r="AY1165" s="102">
        <f>_xll.qlIndexFixing($AZ$1,AU1165,TRUE,Trigger)</f>
        <v>1.7091752845157421E-2</v>
      </c>
    </row>
    <row r="1166" spans="46:51" ht="11.25" customHeight="1" x14ac:dyDescent="0.25">
      <c r="AT1166" s="57" t="s">
        <v>44</v>
      </c>
      <c r="AU1166" s="56">
        <f>_xll.qlInterestRateIndexFixingDate(IborIndex&amp;Tenor,AV1166,Trigger)</f>
        <v>47455</v>
      </c>
      <c r="AV1166" s="56">
        <f>_xll.qlCalendarAdvance(Calendar,AV1165,AT1166,"f",,Trigger)</f>
        <v>47457</v>
      </c>
      <c r="AW1166" s="56">
        <f>_xll.qlInterestRateIndexMaturity(IborIndex&amp;Tenor,AV1166,Trigger)</f>
        <v>47547</v>
      </c>
      <c r="AX1166" s="102" t="e">
        <f>_xll.qlIndexFixing($Z$5,AU1166,TRUE,Trigger)</f>
        <v>#VALUE!</v>
      </c>
      <c r="AY1166" s="102">
        <f>_xll.qlIndexFixing($AZ$1,AU1166,TRUE,Trigger)</f>
        <v>1.7087805786966115E-2</v>
      </c>
    </row>
    <row r="1167" spans="46:51" ht="11.25" customHeight="1" x14ac:dyDescent="0.25">
      <c r="AT1167" s="57" t="s">
        <v>44</v>
      </c>
      <c r="AU1167" s="56">
        <f>_xll.qlInterestRateIndexFixingDate(IborIndex&amp;Tenor,AV1167,Trigger)</f>
        <v>47462</v>
      </c>
      <c r="AV1167" s="56">
        <f>_xll.qlCalendarAdvance(Calendar,AV1166,AT1167,"f",,Trigger)</f>
        <v>47464</v>
      </c>
      <c r="AW1167" s="56">
        <f>_xll.qlInterestRateIndexMaturity(IborIndex&amp;Tenor,AV1167,Trigger)</f>
        <v>47554</v>
      </c>
      <c r="AX1167" s="102" t="e">
        <f>_xll.qlIndexFixing($Z$5,AU1167,TRUE,Trigger)</f>
        <v>#VALUE!</v>
      </c>
      <c r="AY1167" s="102">
        <f>_xll.qlIndexFixing($AZ$1,AU1167,TRUE,Trigger)</f>
        <v>1.708415441041744E-2</v>
      </c>
    </row>
    <row r="1168" spans="46:51" ht="11.25" customHeight="1" x14ac:dyDescent="0.25">
      <c r="AT1168" s="57" t="s">
        <v>44</v>
      </c>
      <c r="AU1168" s="56">
        <f>_xll.qlInterestRateIndexFixingDate(IborIndex&amp;Tenor,AV1168,Trigger)</f>
        <v>47469</v>
      </c>
      <c r="AV1168" s="56">
        <f>_xll.qlCalendarAdvance(Calendar,AV1167,AT1168,"f",,Trigger)</f>
        <v>47471</v>
      </c>
      <c r="AW1168" s="56">
        <f>_xll.qlInterestRateIndexMaturity(IborIndex&amp;Tenor,AV1168,Trigger)</f>
        <v>47561</v>
      </c>
      <c r="AX1168" s="102" t="e">
        <f>_xll.qlIndexFixing($Z$5,AU1168,TRUE,Trigger)</f>
        <v>#VALUE!</v>
      </c>
      <c r="AY1168" s="102">
        <f>_xll.qlIndexFixing($AZ$1,AU1168,TRUE,Trigger)</f>
        <v>1.7080509914407571E-2</v>
      </c>
    </row>
    <row r="1169" spans="46:51" ht="11.25" customHeight="1" x14ac:dyDescent="0.25">
      <c r="AT1169" s="57" t="s">
        <v>44</v>
      </c>
      <c r="AU1169" s="56">
        <f>_xll.qlInterestRateIndexFixingDate(IborIndex&amp;Tenor,AV1169,Trigger)</f>
        <v>47473</v>
      </c>
      <c r="AV1169" s="56">
        <f>_xll.qlCalendarAdvance(Calendar,AV1168,AT1169,"f",,Trigger)</f>
        <v>47479</v>
      </c>
      <c r="AW1169" s="56">
        <f>_xll.qlInterestRateIndexMaturity(IborIndex&amp;Tenor,AV1169,Trigger)</f>
        <v>47569</v>
      </c>
      <c r="AX1169" s="102" t="e">
        <f>_xll.qlIndexFixing($Z$5,AU1169,TRUE,Trigger)</f>
        <v>#VALUE!</v>
      </c>
      <c r="AY1169" s="102">
        <f>_xll.qlIndexFixing($AZ$1,AU1169,TRUE,Trigger)</f>
        <v>1.70763537405767E-2</v>
      </c>
    </row>
    <row r="1170" spans="46:51" ht="11.25" customHeight="1" x14ac:dyDescent="0.25">
      <c r="AT1170" s="57" t="s">
        <v>44</v>
      </c>
      <c r="AU1170" s="56">
        <f>_xll.qlInterestRateIndexFixingDate(IborIndex&amp;Tenor,AV1170,Trigger)</f>
        <v>47483</v>
      </c>
      <c r="AV1170" s="56">
        <f>_xll.qlCalendarAdvance(Calendar,AV1169,AT1170,"f",,Trigger)</f>
        <v>47486</v>
      </c>
      <c r="AW1170" s="56">
        <f>_xll.qlInterestRateIndexMaturity(IborIndex&amp;Tenor,AV1170,Trigger)</f>
        <v>47576</v>
      </c>
      <c r="AX1170" s="102" t="e">
        <f>_xll.qlIndexFixing($Z$5,AU1170,TRUE,Trigger)</f>
        <v>#VALUE!</v>
      </c>
      <c r="AY1170" s="102">
        <f>_xll.qlIndexFixing($AZ$1,AU1170,TRUE,Trigger)</f>
        <v>1.7072725404280398E-2</v>
      </c>
    </row>
    <row r="1171" spans="46:51" ht="11.25" customHeight="1" x14ac:dyDescent="0.25">
      <c r="AT1171" s="57" t="s">
        <v>44</v>
      </c>
      <c r="AU1171" s="56">
        <f>_xll.qlInterestRateIndexFixingDate(IborIndex&amp;Tenor,AV1171,Trigger)</f>
        <v>47491</v>
      </c>
      <c r="AV1171" s="56">
        <f>_xll.qlCalendarAdvance(Calendar,AV1170,AT1171,"f",,Trigger)</f>
        <v>47493</v>
      </c>
      <c r="AW1171" s="56">
        <f>_xll.qlInterestRateIndexMaturity(IborIndex&amp;Tenor,AV1171,Trigger)</f>
        <v>47583</v>
      </c>
      <c r="AX1171" s="102" t="e">
        <f>_xll.qlIndexFixing($Z$5,AU1171,TRUE,Trigger)</f>
        <v>#VALUE!</v>
      </c>
      <c r="AY1171" s="102">
        <f>_xll.qlIndexFixing($AZ$1,AU1171,TRUE,Trigger)</f>
        <v>1.7069105269841955E-2</v>
      </c>
    </row>
    <row r="1172" spans="46:51" ht="11.25" customHeight="1" x14ac:dyDescent="0.25">
      <c r="AT1172" s="57" t="s">
        <v>44</v>
      </c>
      <c r="AU1172" s="56">
        <f>_xll.qlInterestRateIndexFixingDate(IborIndex&amp;Tenor,AV1172,Trigger)</f>
        <v>47498</v>
      </c>
      <c r="AV1172" s="56">
        <f>_xll.qlCalendarAdvance(Calendar,AV1171,AT1172,"f",,Trigger)</f>
        <v>47500</v>
      </c>
      <c r="AW1172" s="56">
        <f>_xll.qlInterestRateIndexMaturity(IborIndex&amp;Tenor,AV1172,Trigger)</f>
        <v>47590</v>
      </c>
      <c r="AX1172" s="102" t="e">
        <f>_xll.qlIndexFixing($Z$5,AU1172,TRUE,Trigger)</f>
        <v>#VALUE!</v>
      </c>
      <c r="AY1172" s="102">
        <f>_xll.qlIndexFixing($AZ$1,AU1172,TRUE,Trigger)</f>
        <v>1.7065493757677075E-2</v>
      </c>
    </row>
    <row r="1173" spans="46:51" ht="11.25" customHeight="1" x14ac:dyDescent="0.25">
      <c r="AT1173" s="57" t="s">
        <v>44</v>
      </c>
      <c r="AU1173" s="56">
        <f>_xll.qlInterestRateIndexFixingDate(IborIndex&amp;Tenor,AV1173,Trigger)</f>
        <v>47505</v>
      </c>
      <c r="AV1173" s="56">
        <f>_xll.qlCalendarAdvance(Calendar,AV1172,AT1173,"f",,Trigger)</f>
        <v>47507</v>
      </c>
      <c r="AW1173" s="56">
        <f>_xll.qlInterestRateIndexMaturity(IborIndex&amp;Tenor,AV1173,Trigger)</f>
        <v>47597</v>
      </c>
      <c r="AX1173" s="102" t="e">
        <f>_xll.qlIndexFixing($Z$5,AU1173,TRUE,Trigger)</f>
        <v>#VALUE!</v>
      </c>
      <c r="AY1173" s="102">
        <f>_xll.qlIndexFixing($AZ$1,AU1173,TRUE,Trigger)</f>
        <v>1.706189128820057E-2</v>
      </c>
    </row>
    <row r="1174" spans="46:51" ht="11.25" customHeight="1" x14ac:dyDescent="0.25">
      <c r="AT1174" s="57" t="s">
        <v>44</v>
      </c>
      <c r="AU1174" s="56">
        <f>_xll.qlInterestRateIndexFixingDate(IborIndex&amp;Tenor,AV1174,Trigger)</f>
        <v>47512</v>
      </c>
      <c r="AV1174" s="56">
        <f>_xll.qlCalendarAdvance(Calendar,AV1173,AT1174,"f",,Trigger)</f>
        <v>47514</v>
      </c>
      <c r="AW1174" s="56">
        <f>_xll.qlInterestRateIndexMaturity(IborIndex&amp;Tenor,AV1174,Trigger)</f>
        <v>47603</v>
      </c>
      <c r="AX1174" s="102" t="e">
        <f>_xll.qlIndexFixing($Z$5,AU1174,TRUE,Trigger)</f>
        <v>#VALUE!</v>
      </c>
      <c r="AY1174" s="102">
        <f>_xll.qlIndexFixing($AZ$1,AU1174,TRUE,Trigger)</f>
        <v>1.7058149524039973E-2</v>
      </c>
    </row>
    <row r="1175" spans="46:51" ht="11.25" customHeight="1" x14ac:dyDescent="0.25">
      <c r="AT1175" s="57" t="s">
        <v>44</v>
      </c>
      <c r="AU1175" s="56">
        <f>_xll.qlInterestRateIndexFixingDate(IborIndex&amp;Tenor,AV1175,Trigger)</f>
        <v>47519</v>
      </c>
      <c r="AV1175" s="56">
        <f>_xll.qlCalendarAdvance(Calendar,AV1174,AT1175,"f",,Trigger)</f>
        <v>47521</v>
      </c>
      <c r="AW1175" s="56">
        <f>_xll.qlInterestRateIndexMaturity(IborIndex&amp;Tenor,AV1175,Trigger)</f>
        <v>47610</v>
      </c>
      <c r="AX1175" s="102" t="e">
        <f>_xll.qlIndexFixing($Z$5,AU1175,TRUE,Trigger)</f>
        <v>#VALUE!</v>
      </c>
      <c r="AY1175" s="102">
        <f>_xll.qlIndexFixing($AZ$1,AU1175,TRUE,Trigger)</f>
        <v>1.7054565786715995E-2</v>
      </c>
    </row>
    <row r="1176" spans="46:51" ht="11.25" customHeight="1" x14ac:dyDescent="0.25">
      <c r="AT1176" s="57" t="s">
        <v>44</v>
      </c>
      <c r="AU1176" s="56">
        <f>_xll.qlInterestRateIndexFixingDate(IborIndex&amp;Tenor,AV1176,Trigger)</f>
        <v>47526</v>
      </c>
      <c r="AV1176" s="56">
        <f>_xll.qlCalendarAdvance(Calendar,AV1175,AT1176,"f",,Trigger)</f>
        <v>47528</v>
      </c>
      <c r="AW1176" s="56">
        <f>_xll.qlInterestRateIndexMaturity(IborIndex&amp;Tenor,AV1176,Trigger)</f>
        <v>47617</v>
      </c>
      <c r="AX1176" s="102" t="e">
        <f>_xll.qlIndexFixing($Z$5,AU1176,TRUE,Trigger)</f>
        <v>#VALUE!</v>
      </c>
      <c r="AY1176" s="102">
        <f>_xll.qlIndexFixing($AZ$1,AU1176,TRUE,Trigger)</f>
        <v>1.7050992322766082E-2</v>
      </c>
    </row>
    <row r="1177" spans="46:51" ht="11.25" customHeight="1" x14ac:dyDescent="0.25">
      <c r="AT1177" s="57" t="s">
        <v>44</v>
      </c>
      <c r="AU1177" s="56">
        <f>_xll.qlInterestRateIndexFixingDate(IborIndex&amp;Tenor,AV1177,Trigger)</f>
        <v>47533</v>
      </c>
      <c r="AV1177" s="56">
        <f>_xll.qlCalendarAdvance(Calendar,AV1176,AT1177,"f",,Trigger)</f>
        <v>47535</v>
      </c>
      <c r="AW1177" s="56">
        <f>_xll.qlInterestRateIndexMaturity(IborIndex&amp;Tenor,AV1177,Trigger)</f>
        <v>47624</v>
      </c>
      <c r="AX1177" s="102" t="e">
        <f>_xll.qlIndexFixing($Z$5,AU1177,TRUE,Trigger)</f>
        <v>#VALUE!</v>
      </c>
      <c r="AY1177" s="102">
        <f>_xll.qlIndexFixing($AZ$1,AU1177,TRUE,Trigger)</f>
        <v>1.7047428874506915E-2</v>
      </c>
    </row>
    <row r="1178" spans="46:51" ht="11.25" customHeight="1" x14ac:dyDescent="0.25">
      <c r="AT1178" s="57" t="s">
        <v>44</v>
      </c>
      <c r="AU1178" s="56">
        <f>_xll.qlInterestRateIndexFixingDate(IborIndex&amp;Tenor,AV1178,Trigger)</f>
        <v>47540</v>
      </c>
      <c r="AV1178" s="56">
        <f>_xll.qlCalendarAdvance(Calendar,AV1177,AT1178,"f",,Trigger)</f>
        <v>47542</v>
      </c>
      <c r="AW1178" s="56">
        <f>_xll.qlInterestRateIndexMaturity(IborIndex&amp;Tenor,AV1178,Trigger)</f>
        <v>47634</v>
      </c>
      <c r="AX1178" s="102" t="e">
        <f>_xll.qlIndexFixing($Z$5,AU1178,TRUE,Trigger)</f>
        <v>#VALUE!</v>
      </c>
      <c r="AY1178" s="102">
        <f>_xll.qlIndexFixing($AZ$1,AU1178,TRUE,Trigger)</f>
        <v>1.7044322910099694E-2</v>
      </c>
    </row>
    <row r="1179" spans="46:51" ht="11.25" customHeight="1" x14ac:dyDescent="0.25">
      <c r="AT1179" s="57" t="s">
        <v>44</v>
      </c>
      <c r="AU1179" s="56">
        <f>_xll.qlInterestRateIndexFixingDate(IborIndex&amp;Tenor,AV1179,Trigger)</f>
        <v>47547</v>
      </c>
      <c r="AV1179" s="56">
        <f>_xll.qlCalendarAdvance(Calendar,AV1178,AT1179,"f",,Trigger)</f>
        <v>47549</v>
      </c>
      <c r="AW1179" s="56">
        <f>_xll.qlInterestRateIndexMaturity(IborIndex&amp;Tenor,AV1179,Trigger)</f>
        <v>47641</v>
      </c>
      <c r="AX1179" s="102" t="e">
        <f>_xll.qlIndexFixing($Z$5,AU1179,TRUE,Trigger)</f>
        <v>#VALUE!</v>
      </c>
      <c r="AY1179" s="102">
        <f>_xll.qlIndexFixing($AZ$1,AU1179,TRUE,Trigger)</f>
        <v>1.7040767899005497E-2</v>
      </c>
    </row>
    <row r="1180" spans="46:51" ht="11.25" customHeight="1" x14ac:dyDescent="0.25">
      <c r="AT1180" s="57" t="s">
        <v>44</v>
      </c>
      <c r="AU1180" s="56">
        <f>_xll.qlInterestRateIndexFixingDate(IborIndex&amp;Tenor,AV1180,Trigger)</f>
        <v>47554</v>
      </c>
      <c r="AV1180" s="56">
        <f>_xll.qlCalendarAdvance(Calendar,AV1179,AT1180,"f",,Trigger)</f>
        <v>47556</v>
      </c>
      <c r="AW1180" s="56">
        <f>_xll.qlInterestRateIndexMaturity(IborIndex&amp;Tenor,AV1180,Trigger)</f>
        <v>47648</v>
      </c>
      <c r="AX1180" s="102" t="e">
        <f>_xll.qlIndexFixing($Z$5,AU1180,TRUE,Trigger)</f>
        <v>#VALUE!</v>
      </c>
      <c r="AY1180" s="102">
        <f>_xll.qlIndexFixing($AZ$1,AU1180,TRUE,Trigger)</f>
        <v>1.7037211336309841E-2</v>
      </c>
    </row>
    <row r="1181" spans="46:51" ht="11.25" customHeight="1" x14ac:dyDescent="0.25">
      <c r="AT1181" s="57" t="s">
        <v>44</v>
      </c>
      <c r="AU1181" s="56">
        <f>_xll.qlInterestRateIndexFixingDate(IborIndex&amp;Tenor,AV1181,Trigger)</f>
        <v>47561</v>
      </c>
      <c r="AV1181" s="56">
        <f>_xll.qlCalendarAdvance(Calendar,AV1180,AT1181,"f",,Trigger)</f>
        <v>47563</v>
      </c>
      <c r="AW1181" s="56">
        <f>_xll.qlInterestRateIndexMaturity(IborIndex&amp;Tenor,AV1181,Trigger)</f>
        <v>47655</v>
      </c>
      <c r="AX1181" s="102" t="e">
        <f>_xll.qlIndexFixing($Z$5,AU1181,TRUE,Trigger)</f>
        <v>#VALUE!</v>
      </c>
      <c r="AY1181" s="102">
        <f>_xll.qlIndexFixing($AZ$1,AU1181,TRUE,Trigger)</f>
        <v>1.7033649632279872E-2</v>
      </c>
    </row>
    <row r="1182" spans="46:51" ht="11.25" customHeight="1" x14ac:dyDescent="0.25">
      <c r="AT1182" s="57" t="s">
        <v>44</v>
      </c>
      <c r="AU1182" s="56">
        <f>_xll.qlInterestRateIndexFixingDate(IborIndex&amp;Tenor,AV1182,Trigger)</f>
        <v>47568</v>
      </c>
      <c r="AV1182" s="56">
        <f>_xll.qlCalendarAdvance(Calendar,AV1181,AT1182,"f",,Trigger)</f>
        <v>47570</v>
      </c>
      <c r="AW1182" s="56">
        <f>_xll.qlInterestRateIndexMaturity(IborIndex&amp;Tenor,AV1182,Trigger)</f>
        <v>47662</v>
      </c>
      <c r="AX1182" s="102" t="e">
        <f>_xll.qlIndexFixing($Z$5,AU1182,TRUE,Trigger)</f>
        <v>#VALUE!</v>
      </c>
      <c r="AY1182" s="102">
        <f>_xll.qlIndexFixing($AZ$1,AU1182,TRUE,Trigger)</f>
        <v>1.7030079177110091E-2</v>
      </c>
    </row>
    <row r="1183" spans="46:51" ht="11.25" customHeight="1" x14ac:dyDescent="0.25">
      <c r="AT1183" s="57" t="s">
        <v>44</v>
      </c>
      <c r="AU1183" s="56">
        <f>_xll.qlInterestRateIndexFixingDate(IborIndex&amp;Tenor,AV1183,Trigger)</f>
        <v>47575</v>
      </c>
      <c r="AV1183" s="56">
        <f>_xll.qlCalendarAdvance(Calendar,AV1182,AT1183,"f",,Trigger)</f>
        <v>47577</v>
      </c>
      <c r="AW1183" s="56">
        <f>_xll.qlInterestRateIndexMaturity(IborIndex&amp;Tenor,AV1183,Trigger)</f>
        <v>47668</v>
      </c>
      <c r="AX1183" s="102" t="e">
        <f>_xll.qlIndexFixing($Z$5,AU1183,TRUE,Trigger)</f>
        <v>#VALUE!</v>
      </c>
      <c r="AY1183" s="102">
        <f>_xll.qlIndexFixing($AZ$1,AU1183,TRUE,Trigger)</f>
        <v>1.7026353360136571E-2</v>
      </c>
    </row>
    <row r="1184" spans="46:51" ht="11.25" customHeight="1" x14ac:dyDescent="0.25">
      <c r="AT1184" s="57" t="s">
        <v>44</v>
      </c>
      <c r="AU1184" s="56">
        <f>_xll.qlInterestRateIndexFixingDate(IborIndex&amp;Tenor,AV1184,Trigger)</f>
        <v>47582</v>
      </c>
      <c r="AV1184" s="56">
        <f>_xll.qlCalendarAdvance(Calendar,AV1183,AT1184,"f",,Trigger)</f>
        <v>47584</v>
      </c>
      <c r="AW1184" s="56">
        <f>_xll.qlInterestRateIndexMaturity(IborIndex&amp;Tenor,AV1184,Trigger)</f>
        <v>47675</v>
      </c>
      <c r="AX1184" s="102" t="e">
        <f>_xll.qlIndexFixing($Z$5,AU1184,TRUE,Trigger)</f>
        <v>#VALUE!</v>
      </c>
      <c r="AY1184" s="102">
        <f>_xll.qlIndexFixing($AZ$1,AU1184,TRUE,Trigger)</f>
        <v>1.702275677544321E-2</v>
      </c>
    </row>
    <row r="1185" spans="46:51" ht="11.25" customHeight="1" x14ac:dyDescent="0.25">
      <c r="AT1185" s="57" t="s">
        <v>44</v>
      </c>
      <c r="AU1185" s="56">
        <f>_xll.qlInterestRateIndexFixingDate(IborIndex&amp;Tenor,AV1185,Trigger)</f>
        <v>47589</v>
      </c>
      <c r="AV1185" s="56">
        <f>_xll.qlCalendarAdvance(Calendar,AV1184,AT1185,"f",,Trigger)</f>
        <v>47591</v>
      </c>
      <c r="AW1185" s="56">
        <f>_xll.qlInterestRateIndexMaturity(IborIndex&amp;Tenor,AV1185,Trigger)</f>
        <v>47682</v>
      </c>
      <c r="AX1185" s="102" t="e">
        <f>_xll.qlIndexFixing($Z$5,AU1185,TRUE,Trigger)</f>
        <v>#VALUE!</v>
      </c>
      <c r="AY1185" s="102">
        <f>_xll.qlIndexFixing($AZ$1,AU1185,TRUE,Trigger)</f>
        <v>1.7019140680618314E-2</v>
      </c>
    </row>
    <row r="1186" spans="46:51" ht="11.25" customHeight="1" x14ac:dyDescent="0.25">
      <c r="AT1186" s="57" t="s">
        <v>44</v>
      </c>
      <c r="AU1186" s="56">
        <f>_xll.qlInterestRateIndexFixingDate(IborIndex&amp;Tenor,AV1186,Trigger)</f>
        <v>47596</v>
      </c>
      <c r="AV1186" s="56">
        <f>_xll.qlCalendarAdvance(Calendar,AV1185,AT1186,"f",,Trigger)</f>
        <v>47598</v>
      </c>
      <c r="AW1186" s="56">
        <f>_xll.qlInterestRateIndexMaturity(IborIndex&amp;Tenor,AV1186,Trigger)</f>
        <v>47689</v>
      </c>
      <c r="AX1186" s="102" t="e">
        <f>_xll.qlIndexFixing($Z$5,AU1186,TRUE,Trigger)</f>
        <v>#VALUE!</v>
      </c>
      <c r="AY1186" s="102">
        <f>_xll.qlIndexFixing($AZ$1,AU1186,TRUE,Trigger)</f>
        <v>1.7015501343451742E-2</v>
      </c>
    </row>
    <row r="1187" spans="46:51" ht="11.25" customHeight="1" x14ac:dyDescent="0.25">
      <c r="AT1187" s="57" t="s">
        <v>44</v>
      </c>
      <c r="AU1187" s="56">
        <f>_xll.qlInterestRateIndexFixingDate(IborIndex&amp;Tenor,AV1187,Trigger)</f>
        <v>47602</v>
      </c>
      <c r="AV1187" s="56">
        <f>_xll.qlCalendarAdvance(Calendar,AV1186,AT1187,"f",,Trigger)</f>
        <v>47605</v>
      </c>
      <c r="AW1187" s="56">
        <f>_xll.qlInterestRateIndexMaturity(IborIndex&amp;Tenor,AV1187,Trigger)</f>
        <v>47697</v>
      </c>
      <c r="AX1187" s="102" t="e">
        <f>_xll.qlIndexFixing($Z$5,AU1187,TRUE,Trigger)</f>
        <v>#VALUE!</v>
      </c>
      <c r="AY1187" s="102">
        <f>_xll.qlIndexFixing($AZ$1,AU1187,TRUE,Trigger)</f>
        <v>1.7011967885495822E-2</v>
      </c>
    </row>
    <row r="1188" spans="46:51" ht="11.25" customHeight="1" x14ac:dyDescent="0.25">
      <c r="AT1188" s="57" t="s">
        <v>44</v>
      </c>
      <c r="AU1188" s="56">
        <f>_xll.qlInterestRateIndexFixingDate(IborIndex&amp;Tenor,AV1188,Trigger)</f>
        <v>47610</v>
      </c>
      <c r="AV1188" s="56">
        <f>_xll.qlCalendarAdvance(Calendar,AV1187,AT1188,"f",,Trigger)</f>
        <v>47612</v>
      </c>
      <c r="AW1188" s="56">
        <f>_xll.qlInterestRateIndexMaturity(IborIndex&amp;Tenor,AV1188,Trigger)</f>
        <v>47704</v>
      </c>
      <c r="AX1188" s="102" t="e">
        <f>_xll.qlIndexFixing($Z$5,AU1188,TRUE,Trigger)</f>
        <v>#VALUE!</v>
      </c>
      <c r="AY1188" s="102">
        <f>_xll.qlIndexFixing($AZ$1,AU1188,TRUE,Trigger)</f>
        <v>1.7008267993213706E-2</v>
      </c>
    </row>
    <row r="1189" spans="46:51" ht="11.25" customHeight="1" x14ac:dyDescent="0.25">
      <c r="AT1189" s="57" t="s">
        <v>44</v>
      </c>
      <c r="AU1189" s="56">
        <f>_xll.qlInterestRateIndexFixingDate(IborIndex&amp;Tenor,AV1189,Trigger)</f>
        <v>47617</v>
      </c>
      <c r="AV1189" s="56">
        <f>_xll.qlCalendarAdvance(Calendar,AV1188,AT1189,"f",,Trigger)</f>
        <v>47619</v>
      </c>
      <c r="AW1189" s="56">
        <f>_xll.qlInterestRateIndexMaturity(IborIndex&amp;Tenor,AV1189,Trigger)</f>
        <v>47711</v>
      </c>
      <c r="AX1189" s="102" t="e">
        <f>_xll.qlIndexFixing($Z$5,AU1189,TRUE,Trigger)</f>
        <v>#VALUE!</v>
      </c>
      <c r="AY1189" s="102">
        <f>_xll.qlIndexFixing($AZ$1,AU1189,TRUE,Trigger)</f>
        <v>1.7004533534276837E-2</v>
      </c>
    </row>
    <row r="1190" spans="46:51" ht="11.25" customHeight="1" x14ac:dyDescent="0.25">
      <c r="AT1190" s="57" t="s">
        <v>44</v>
      </c>
      <c r="AU1190" s="56">
        <f>_xll.qlInterestRateIndexFixingDate(IborIndex&amp;Tenor,AV1190,Trigger)</f>
        <v>47624</v>
      </c>
      <c r="AV1190" s="56">
        <f>_xll.qlCalendarAdvance(Calendar,AV1189,AT1190,"f",,Trigger)</f>
        <v>47626</v>
      </c>
      <c r="AW1190" s="56">
        <f>_xll.qlInterestRateIndexMaturity(IborIndex&amp;Tenor,AV1190,Trigger)</f>
        <v>47718</v>
      </c>
      <c r="AX1190" s="102" t="e">
        <f>_xll.qlIndexFixing($Z$5,AU1190,TRUE,Trigger)</f>
        <v>#VALUE!</v>
      </c>
      <c r="AY1190" s="102">
        <f>_xll.qlIndexFixing($AZ$1,AU1190,TRUE,Trigger)</f>
        <v>1.7000762087247379E-2</v>
      </c>
    </row>
    <row r="1191" spans="46:51" ht="11.25" customHeight="1" x14ac:dyDescent="0.25">
      <c r="AT1191" s="57" t="s">
        <v>44</v>
      </c>
      <c r="AU1191" s="56">
        <f>_xll.qlInterestRateIndexFixingDate(IborIndex&amp;Tenor,AV1191,Trigger)</f>
        <v>47631</v>
      </c>
      <c r="AV1191" s="56">
        <f>_xll.qlCalendarAdvance(Calendar,AV1190,AT1191,"f",,Trigger)</f>
        <v>47633</v>
      </c>
      <c r="AW1191" s="56">
        <f>_xll.qlInterestRateIndexMaturity(IborIndex&amp;Tenor,AV1191,Trigger)</f>
        <v>47725</v>
      </c>
      <c r="AX1191" s="102" t="e">
        <f>_xll.qlIndexFixing($Z$5,AU1191,TRUE,Trigger)</f>
        <v>#VALUE!</v>
      </c>
      <c r="AY1191" s="102">
        <f>_xll.qlIndexFixing($AZ$1,AU1191,TRUE,Trigger)</f>
        <v>1.6996953570096163E-2</v>
      </c>
    </row>
    <row r="1192" spans="46:51" ht="11.25" customHeight="1" x14ac:dyDescent="0.25">
      <c r="AT1192" s="57" t="s">
        <v>44</v>
      </c>
      <c r="AU1192" s="56">
        <f>_xll.qlInterestRateIndexFixingDate(IborIndex&amp;Tenor,AV1192,Trigger)</f>
        <v>47638</v>
      </c>
      <c r="AV1192" s="56">
        <f>_xll.qlCalendarAdvance(Calendar,AV1191,AT1192,"f",,Trigger)</f>
        <v>47640</v>
      </c>
      <c r="AW1192" s="56">
        <f>_xll.qlInterestRateIndexMaturity(IborIndex&amp;Tenor,AV1192,Trigger)</f>
        <v>47732</v>
      </c>
      <c r="AX1192" s="102" t="e">
        <f>_xll.qlIndexFixing($Z$5,AU1192,TRUE,Trigger)</f>
        <v>#VALUE!</v>
      </c>
      <c r="AY1192" s="102">
        <f>_xll.qlIndexFixing($AZ$1,AU1192,TRUE,Trigger)</f>
        <v>1.6993108139359718E-2</v>
      </c>
    </row>
    <row r="1193" spans="46:51" ht="11.25" customHeight="1" x14ac:dyDescent="0.25">
      <c r="AT1193" s="57" t="s">
        <v>44</v>
      </c>
      <c r="AU1193" s="56">
        <f>_xll.qlInterestRateIndexFixingDate(IborIndex&amp;Tenor,AV1193,Trigger)</f>
        <v>47645</v>
      </c>
      <c r="AV1193" s="56">
        <f>_xll.qlCalendarAdvance(Calendar,AV1192,AT1193,"f",,Trigger)</f>
        <v>47647</v>
      </c>
      <c r="AW1193" s="56">
        <f>_xll.qlInterestRateIndexMaturity(IborIndex&amp;Tenor,AV1193,Trigger)</f>
        <v>47739</v>
      </c>
      <c r="AX1193" s="102" t="e">
        <f>_xll.qlIndexFixing($Z$5,AU1193,TRUE,Trigger)</f>
        <v>#VALUE!</v>
      </c>
      <c r="AY1193" s="102">
        <f>_xll.qlIndexFixing($AZ$1,AU1193,TRUE,Trigger)</f>
        <v>1.6989225951571086E-2</v>
      </c>
    </row>
    <row r="1194" spans="46:51" ht="11.25" customHeight="1" x14ac:dyDescent="0.25">
      <c r="AT1194" s="57" t="s">
        <v>44</v>
      </c>
      <c r="AU1194" s="56">
        <f>_xll.qlInterestRateIndexFixingDate(IborIndex&amp;Tenor,AV1194,Trigger)</f>
        <v>47652</v>
      </c>
      <c r="AV1194" s="56">
        <f>_xll.qlCalendarAdvance(Calendar,AV1193,AT1194,"f",,Trigger)</f>
        <v>47654</v>
      </c>
      <c r="AW1194" s="56">
        <f>_xll.qlInterestRateIndexMaturity(IborIndex&amp;Tenor,AV1194,Trigger)</f>
        <v>47746</v>
      </c>
      <c r="AX1194" s="102" t="e">
        <f>_xll.qlIndexFixing($Z$5,AU1194,TRUE,Trigger)</f>
        <v>#VALUE!</v>
      </c>
      <c r="AY1194" s="102">
        <f>_xll.qlIndexFixing($AZ$1,AU1194,TRUE,Trigger)</f>
        <v>1.6985307163265056E-2</v>
      </c>
    </row>
    <row r="1195" spans="46:51" ht="11.25" customHeight="1" x14ac:dyDescent="0.25">
      <c r="AT1195" s="57" t="s">
        <v>44</v>
      </c>
      <c r="AU1195" s="56">
        <f>_xll.qlInterestRateIndexFixingDate(IborIndex&amp;Tenor,AV1195,Trigger)</f>
        <v>47659</v>
      </c>
      <c r="AV1195" s="56">
        <f>_xll.qlCalendarAdvance(Calendar,AV1194,AT1195,"f",,Trigger)</f>
        <v>47661</v>
      </c>
      <c r="AW1195" s="56">
        <f>_xll.qlInterestRateIndexMaturity(IborIndex&amp;Tenor,AV1195,Trigger)</f>
        <v>47753</v>
      </c>
      <c r="AX1195" s="102" t="e">
        <f>_xll.qlIndexFixing($Z$5,AU1195,TRUE,Trigger)</f>
        <v>#VALUE!</v>
      </c>
      <c r="AY1195" s="102">
        <f>_xll.qlIndexFixing($AZ$1,AU1195,TRUE,Trigger)</f>
        <v>1.6981351930979018E-2</v>
      </c>
    </row>
    <row r="1196" spans="46:51" ht="11.25" customHeight="1" x14ac:dyDescent="0.25">
      <c r="AT1196" s="57" t="s">
        <v>44</v>
      </c>
      <c r="AU1196" s="56">
        <f>_xll.qlInterestRateIndexFixingDate(IborIndex&amp;Tenor,AV1196,Trigger)</f>
        <v>47666</v>
      </c>
      <c r="AV1196" s="56">
        <f>_xll.qlCalendarAdvance(Calendar,AV1195,AT1196,"f",,Trigger)</f>
        <v>47668</v>
      </c>
      <c r="AW1196" s="56">
        <f>_xll.qlInterestRateIndexMaturity(IborIndex&amp;Tenor,AV1196,Trigger)</f>
        <v>47760</v>
      </c>
      <c r="AX1196" s="102" t="e">
        <f>_xll.qlIndexFixing($Z$5,AU1196,TRUE,Trigger)</f>
        <v>#VALUE!</v>
      </c>
      <c r="AY1196" s="102">
        <f>_xll.qlIndexFixing($AZ$1,AU1196,TRUE,Trigger)</f>
        <v>1.6977360411246888E-2</v>
      </c>
    </row>
    <row r="1197" spans="46:51" ht="11.25" customHeight="1" x14ac:dyDescent="0.25">
      <c r="AT1197" s="57" t="s">
        <v>44</v>
      </c>
      <c r="AU1197" s="56">
        <f>_xll.qlInterestRateIndexFixingDate(IborIndex&amp;Tenor,AV1197,Trigger)</f>
        <v>47673</v>
      </c>
      <c r="AV1197" s="56">
        <f>_xll.qlCalendarAdvance(Calendar,AV1196,AT1197,"f",,Trigger)</f>
        <v>47675</v>
      </c>
      <c r="AW1197" s="56">
        <f>_xll.qlInterestRateIndexMaturity(IborIndex&amp;Tenor,AV1197,Trigger)</f>
        <v>47767</v>
      </c>
      <c r="AX1197" s="102" t="e">
        <f>_xll.qlIndexFixing($Z$5,AU1197,TRUE,Trigger)</f>
        <v>#VALUE!</v>
      </c>
      <c r="AY1197" s="102">
        <f>_xll.qlIndexFixing($AZ$1,AU1197,TRUE,Trigger)</f>
        <v>1.6973332760605191E-2</v>
      </c>
    </row>
    <row r="1198" spans="46:51" ht="11.25" customHeight="1" x14ac:dyDescent="0.25">
      <c r="AT1198" s="57" t="s">
        <v>44</v>
      </c>
      <c r="AU1198" s="56">
        <f>_xll.qlInterestRateIndexFixingDate(IborIndex&amp;Tenor,AV1198,Trigger)</f>
        <v>47680</v>
      </c>
      <c r="AV1198" s="56">
        <f>_xll.qlCalendarAdvance(Calendar,AV1197,AT1198,"f",,Trigger)</f>
        <v>47682</v>
      </c>
      <c r="AW1198" s="56">
        <f>_xll.qlInterestRateIndexMaturity(IborIndex&amp;Tenor,AV1198,Trigger)</f>
        <v>47774</v>
      </c>
      <c r="AX1198" s="102" t="e">
        <f>_xll.qlIndexFixing($Z$5,AU1198,TRUE,Trigger)</f>
        <v>#VALUE!</v>
      </c>
      <c r="AY1198" s="102">
        <f>_xll.qlIndexFixing($AZ$1,AU1198,TRUE,Trigger)</f>
        <v>1.6969269135590444E-2</v>
      </c>
    </row>
    <row r="1199" spans="46:51" ht="11.25" customHeight="1" x14ac:dyDescent="0.25">
      <c r="AT1199" s="57" t="s">
        <v>44</v>
      </c>
      <c r="AU1199" s="56">
        <f>_xll.qlInterestRateIndexFixingDate(IborIndex&amp;Tenor,AV1199,Trigger)</f>
        <v>47687</v>
      </c>
      <c r="AV1199" s="56">
        <f>_xll.qlCalendarAdvance(Calendar,AV1198,AT1199,"f",,Trigger)</f>
        <v>47689</v>
      </c>
      <c r="AW1199" s="56">
        <f>_xll.qlInterestRateIndexMaturity(IborIndex&amp;Tenor,AV1199,Trigger)</f>
        <v>47781</v>
      </c>
      <c r="AX1199" s="102" t="e">
        <f>_xll.qlIndexFixing($Z$5,AU1199,TRUE,Trigger)</f>
        <v>#VALUE!</v>
      </c>
      <c r="AY1199" s="102">
        <f>_xll.qlIndexFixing($AZ$1,AU1199,TRUE,Trigger)</f>
        <v>1.6965169692740915E-2</v>
      </c>
    </row>
    <row r="1200" spans="46:51" ht="11.25" customHeight="1" x14ac:dyDescent="0.25">
      <c r="AT1200" s="57" t="s">
        <v>44</v>
      </c>
      <c r="AU1200" s="56">
        <f>_xll.qlInterestRateIndexFixingDate(IborIndex&amp;Tenor,AV1200,Trigger)</f>
        <v>47694</v>
      </c>
      <c r="AV1200" s="56">
        <f>_xll.qlCalendarAdvance(Calendar,AV1199,AT1200,"f",,Trigger)</f>
        <v>47696</v>
      </c>
      <c r="AW1200" s="56">
        <f>_xll.qlInterestRateIndexMaturity(IborIndex&amp;Tenor,AV1200,Trigger)</f>
        <v>47788</v>
      </c>
      <c r="AX1200" s="102" t="e">
        <f>_xll.qlIndexFixing($Z$5,AU1200,TRUE,Trigger)</f>
        <v>#VALUE!</v>
      </c>
      <c r="AY1200" s="102">
        <f>_xll.qlIndexFixing($AZ$1,AU1200,TRUE,Trigger)</f>
        <v>1.6961034588592258E-2</v>
      </c>
    </row>
    <row r="1201" spans="46:51" ht="11.25" customHeight="1" x14ac:dyDescent="0.25">
      <c r="AT1201" s="57" t="s">
        <v>44</v>
      </c>
      <c r="AU1201" s="56">
        <f>_xll.qlInterestRateIndexFixingDate(IborIndex&amp;Tenor,AV1201,Trigger)</f>
        <v>47701</v>
      </c>
      <c r="AV1201" s="56">
        <f>_xll.qlCalendarAdvance(Calendar,AV1200,AT1201,"f",,Trigger)</f>
        <v>47703</v>
      </c>
      <c r="AW1201" s="56">
        <f>_xll.qlInterestRateIndexMaturity(IborIndex&amp;Tenor,AV1201,Trigger)</f>
        <v>47795</v>
      </c>
      <c r="AX1201" s="102" t="e">
        <f>_xll.qlIndexFixing($Z$5,AU1201,TRUE,Trigger)</f>
        <v>#VALUE!</v>
      </c>
      <c r="AY1201" s="102">
        <f>_xll.qlIndexFixing($AZ$1,AU1201,TRUE,Trigger)</f>
        <v>1.6956863979680988E-2</v>
      </c>
    </row>
    <row r="1202" spans="46:51" ht="11.25" customHeight="1" x14ac:dyDescent="0.25">
      <c r="AT1202" s="57" t="s">
        <v>44</v>
      </c>
      <c r="AU1202" s="56">
        <f>_xll.qlInterestRateIndexFixingDate(IborIndex&amp;Tenor,AV1202,Trigger)</f>
        <v>47708</v>
      </c>
      <c r="AV1202" s="56">
        <f>_xll.qlCalendarAdvance(Calendar,AV1201,AT1202,"f",,Trigger)</f>
        <v>47710</v>
      </c>
      <c r="AW1202" s="56">
        <f>_xll.qlInterestRateIndexMaturity(IborIndex&amp;Tenor,AV1202,Trigger)</f>
        <v>47802</v>
      </c>
      <c r="AX1202" s="102" t="e">
        <f>_xll.qlIndexFixing($Z$5,AU1202,TRUE,Trigger)</f>
        <v>#VALUE!</v>
      </c>
      <c r="AY1202" s="102">
        <f>_xll.qlIndexFixing($AZ$1,AU1202,TRUE,Trigger)</f>
        <v>1.6952658022547109E-2</v>
      </c>
    </row>
    <row r="1203" spans="46:51" ht="11.25" customHeight="1" x14ac:dyDescent="0.25">
      <c r="AT1203" s="57" t="s">
        <v>44</v>
      </c>
      <c r="AU1203" s="56">
        <f>_xll.qlInterestRateIndexFixingDate(IborIndex&amp;Tenor,AV1203,Trigger)</f>
        <v>47715</v>
      </c>
      <c r="AV1203" s="56">
        <f>_xll.qlCalendarAdvance(Calendar,AV1202,AT1203,"f",,Trigger)</f>
        <v>47717</v>
      </c>
      <c r="AW1203" s="56">
        <f>_xll.qlInterestRateIndexMaturity(IborIndex&amp;Tenor,AV1203,Trigger)</f>
        <v>47809</v>
      </c>
      <c r="AX1203" s="102" t="e">
        <f>_xll.qlIndexFixing($Z$5,AU1203,TRUE,Trigger)</f>
        <v>#VALUE!</v>
      </c>
      <c r="AY1203" s="102">
        <f>_xll.qlIndexFixing($AZ$1,AU1203,TRUE,Trigger)</f>
        <v>1.6948416873728014E-2</v>
      </c>
    </row>
    <row r="1204" spans="46:51" ht="11.25" customHeight="1" x14ac:dyDescent="0.25">
      <c r="AT1204" s="57" t="s">
        <v>44</v>
      </c>
      <c r="AU1204" s="56">
        <f>_xll.qlInterestRateIndexFixingDate(IborIndex&amp;Tenor,AV1204,Trigger)</f>
        <v>47722</v>
      </c>
      <c r="AV1204" s="56">
        <f>_xll.qlCalendarAdvance(Calendar,AV1203,AT1204,"f",,Trigger)</f>
        <v>47724</v>
      </c>
      <c r="AW1204" s="56">
        <f>_xll.qlInterestRateIndexMaturity(IborIndex&amp;Tenor,AV1204,Trigger)</f>
        <v>47816</v>
      </c>
      <c r="AX1204" s="102" t="e">
        <f>_xll.qlIndexFixing($Z$5,AU1204,TRUE,Trigger)</f>
        <v>#VALUE!</v>
      </c>
      <c r="AY1204" s="102">
        <f>_xll.qlIndexFixing($AZ$1,AU1204,TRUE,Trigger)</f>
        <v>1.694414068976283E-2</v>
      </c>
    </row>
    <row r="1205" spans="46:51" ht="11.25" customHeight="1" x14ac:dyDescent="0.25">
      <c r="AT1205" s="57" t="s">
        <v>44</v>
      </c>
      <c r="AU1205" s="56">
        <f>_xll.qlInterestRateIndexFixingDate(IborIndex&amp;Tenor,AV1205,Trigger)</f>
        <v>47729</v>
      </c>
      <c r="AV1205" s="56">
        <f>_xll.qlCalendarAdvance(Calendar,AV1204,AT1205,"f",,Trigger)</f>
        <v>47731</v>
      </c>
      <c r="AW1205" s="56">
        <f>_xll.qlInterestRateIndexMaturity(IborIndex&amp;Tenor,AV1205,Trigger)</f>
        <v>47822</v>
      </c>
      <c r="AX1205" s="102" t="e">
        <f>_xll.qlIndexFixing($Z$5,AU1205,TRUE,Trigger)</f>
        <v>#VALUE!</v>
      </c>
      <c r="AY1205" s="102">
        <f>_xll.qlIndexFixing($AZ$1,AU1205,TRUE,Trigger)</f>
        <v>1.6939746132045859E-2</v>
      </c>
    </row>
    <row r="1206" spans="46:51" ht="11.25" customHeight="1" x14ac:dyDescent="0.25">
      <c r="AT1206" s="57" t="s">
        <v>44</v>
      </c>
      <c r="AU1206" s="56">
        <f>_xll.qlInterestRateIndexFixingDate(IborIndex&amp;Tenor,AV1206,Trigger)</f>
        <v>47736</v>
      </c>
      <c r="AV1206" s="56">
        <f>_xll.qlCalendarAdvance(Calendar,AV1205,AT1206,"f",,Trigger)</f>
        <v>47738</v>
      </c>
      <c r="AW1206" s="56">
        <f>_xll.qlInterestRateIndexMaturity(IborIndex&amp;Tenor,AV1206,Trigger)</f>
        <v>47829</v>
      </c>
      <c r="AX1206" s="102" t="e">
        <f>_xll.qlIndexFixing($Z$5,AU1206,TRUE,Trigger)</f>
        <v>#VALUE!</v>
      </c>
      <c r="AY1206" s="102">
        <f>_xll.qlIndexFixing($AZ$1,AU1206,TRUE,Trigger)</f>
        <v>1.6935403001917794E-2</v>
      </c>
    </row>
    <row r="1207" spans="46:51" ht="11.25" customHeight="1" x14ac:dyDescent="0.25">
      <c r="AT1207" s="57" t="s">
        <v>44</v>
      </c>
      <c r="AU1207" s="56">
        <f>_xll.qlInterestRateIndexFixingDate(IborIndex&amp;Tenor,AV1207,Trigger)</f>
        <v>47743</v>
      </c>
      <c r="AV1207" s="56">
        <f>_xll.qlCalendarAdvance(Calendar,AV1206,AT1207,"f",,Trigger)</f>
        <v>47745</v>
      </c>
      <c r="AW1207" s="56">
        <f>_xll.qlInterestRateIndexMaturity(IborIndex&amp;Tenor,AV1207,Trigger)</f>
        <v>47836</v>
      </c>
      <c r="AX1207" s="102" t="e">
        <f>_xll.qlIndexFixing($Z$5,AU1207,TRUE,Trigger)</f>
        <v>#VALUE!</v>
      </c>
      <c r="AY1207" s="102">
        <f>_xll.qlIndexFixing($AZ$1,AU1207,TRUE,Trigger)</f>
        <v>1.6931025296649617E-2</v>
      </c>
    </row>
    <row r="1208" spans="46:51" ht="11.25" customHeight="1" x14ac:dyDescent="0.25">
      <c r="AT1208" s="57" t="s">
        <v>44</v>
      </c>
      <c r="AU1208" s="56">
        <f>_xll.qlInterestRateIndexFixingDate(IborIndex&amp;Tenor,AV1208,Trigger)</f>
        <v>47750</v>
      </c>
      <c r="AV1208" s="56">
        <f>_xll.qlCalendarAdvance(Calendar,AV1207,AT1208,"f",,Trigger)</f>
        <v>47752</v>
      </c>
      <c r="AW1208" s="56">
        <f>_xll.qlInterestRateIndexMaturity(IborIndex&amp;Tenor,AV1208,Trigger)</f>
        <v>47844</v>
      </c>
      <c r="AX1208" s="102" t="e">
        <f>_xll.qlIndexFixing($Z$5,AU1208,TRUE,Trigger)</f>
        <v>#VALUE!</v>
      </c>
      <c r="AY1208" s="102">
        <f>_xll.qlIndexFixing($AZ$1,AU1208,TRUE,Trigger)</f>
        <v>1.692668873320468E-2</v>
      </c>
    </row>
    <row r="1209" spans="46:51" ht="11.25" customHeight="1" x14ac:dyDescent="0.25">
      <c r="AT1209" s="57" t="s">
        <v>44</v>
      </c>
      <c r="AU1209" s="56">
        <f>_xll.qlInterestRateIndexFixingDate(IborIndex&amp;Tenor,AV1209,Trigger)</f>
        <v>47757</v>
      </c>
      <c r="AV1209" s="56">
        <f>_xll.qlCalendarAdvance(Calendar,AV1208,AT1209,"f",,Trigger)</f>
        <v>47759</v>
      </c>
      <c r="AW1209" s="56">
        <f>_xll.qlInterestRateIndexMaturity(IborIndex&amp;Tenor,AV1209,Trigger)</f>
        <v>47851</v>
      </c>
      <c r="AX1209" s="102" t="e">
        <f>_xll.qlIndexFixing($Z$5,AU1209,TRUE,Trigger)</f>
        <v>#VALUE!</v>
      </c>
      <c r="AY1209" s="102">
        <f>_xll.qlIndexFixing($AZ$1,AU1209,TRUE,Trigger)</f>
        <v>1.6922239721588173E-2</v>
      </c>
    </row>
    <row r="1210" spans="46:51" ht="11.25" customHeight="1" x14ac:dyDescent="0.25">
      <c r="AT1210" s="57" t="s">
        <v>44</v>
      </c>
      <c r="AU1210" s="56">
        <f>_xll.qlInterestRateIndexFixingDate(IborIndex&amp;Tenor,AV1210,Trigger)</f>
        <v>47764</v>
      </c>
      <c r="AV1210" s="56">
        <f>_xll.qlCalendarAdvance(Calendar,AV1209,AT1210,"f",,Trigger)</f>
        <v>47766</v>
      </c>
      <c r="AW1210" s="56">
        <f>_xll.qlInterestRateIndexMaturity(IborIndex&amp;Tenor,AV1210,Trigger)</f>
        <v>47858</v>
      </c>
      <c r="AX1210" s="102" t="e">
        <f>_xll.qlIndexFixing($Z$5,AU1210,TRUE,Trigger)</f>
        <v>#VALUE!</v>
      </c>
      <c r="AY1210" s="102">
        <f>_xll.qlIndexFixing($AZ$1,AU1210,TRUE,Trigger)</f>
        <v>1.6917756614060357E-2</v>
      </c>
    </row>
    <row r="1211" spans="46:51" ht="11.25" customHeight="1" x14ac:dyDescent="0.25">
      <c r="AT1211" s="57" t="s">
        <v>44</v>
      </c>
      <c r="AU1211" s="56">
        <f>_xll.qlInterestRateIndexFixingDate(IborIndex&amp;Tenor,AV1211,Trigger)</f>
        <v>47771</v>
      </c>
      <c r="AV1211" s="56">
        <f>_xll.qlCalendarAdvance(Calendar,AV1210,AT1211,"f",,Trigger)</f>
        <v>47773</v>
      </c>
      <c r="AW1211" s="56">
        <f>_xll.qlInterestRateIndexMaturity(IborIndex&amp;Tenor,AV1211,Trigger)</f>
        <v>47865</v>
      </c>
      <c r="AX1211" s="102" t="e">
        <f>_xll.qlIndexFixing($Z$5,AU1211,TRUE,Trigger)</f>
        <v>#VALUE!</v>
      </c>
      <c r="AY1211" s="102">
        <f>_xll.qlIndexFixing($AZ$1,AU1211,TRUE,Trigger)</f>
        <v>1.6913239567159486E-2</v>
      </c>
    </row>
    <row r="1212" spans="46:51" ht="11.25" customHeight="1" x14ac:dyDescent="0.25">
      <c r="AT1212" s="57" t="s">
        <v>44</v>
      </c>
      <c r="AU1212" s="56">
        <f>_xll.qlInterestRateIndexFixingDate(IborIndex&amp;Tenor,AV1212,Trigger)</f>
        <v>47778</v>
      </c>
      <c r="AV1212" s="56">
        <f>_xll.qlCalendarAdvance(Calendar,AV1211,AT1212,"f",,Trigger)</f>
        <v>47780</v>
      </c>
      <c r="AW1212" s="56">
        <f>_xll.qlInterestRateIndexMaturity(IborIndex&amp;Tenor,AV1212,Trigger)</f>
        <v>47872</v>
      </c>
      <c r="AX1212" s="102" t="e">
        <f>_xll.qlIndexFixing($Z$5,AU1212,TRUE,Trigger)</f>
        <v>#VALUE!</v>
      </c>
      <c r="AY1212" s="102">
        <f>_xll.qlIndexFixing($AZ$1,AU1212,TRUE,Trigger)</f>
        <v>1.6908688737428172E-2</v>
      </c>
    </row>
    <row r="1213" spans="46:51" ht="11.25" customHeight="1" x14ac:dyDescent="0.25">
      <c r="AT1213" s="57" t="s">
        <v>44</v>
      </c>
      <c r="AU1213" s="56">
        <f>_xll.qlInterestRateIndexFixingDate(IborIndex&amp;Tenor,AV1213,Trigger)</f>
        <v>47785</v>
      </c>
      <c r="AV1213" s="56">
        <f>_xll.qlCalendarAdvance(Calendar,AV1212,AT1213,"f",,Trigger)</f>
        <v>47787</v>
      </c>
      <c r="AW1213" s="56">
        <f>_xll.qlInterestRateIndexMaturity(IborIndex&amp;Tenor,AV1213,Trigger)</f>
        <v>47879</v>
      </c>
      <c r="AX1213" s="102" t="e">
        <f>_xll.qlIndexFixing($Z$5,AU1213,TRUE,Trigger)</f>
        <v>#VALUE!</v>
      </c>
      <c r="AY1213" s="102">
        <f>_xll.qlIndexFixing($AZ$1,AU1213,TRUE,Trigger)</f>
        <v>1.6904104281404674E-2</v>
      </c>
    </row>
    <row r="1214" spans="46:51" ht="11.25" customHeight="1" x14ac:dyDescent="0.25">
      <c r="AT1214" s="57" t="s">
        <v>44</v>
      </c>
      <c r="AU1214" s="56">
        <f>_xll.qlInterestRateIndexFixingDate(IborIndex&amp;Tenor,AV1214,Trigger)</f>
        <v>47792</v>
      </c>
      <c r="AV1214" s="56">
        <f>_xll.qlCalendarAdvance(Calendar,AV1213,AT1214,"f",,Trigger)</f>
        <v>47794</v>
      </c>
      <c r="AW1214" s="56">
        <f>_xll.qlInterestRateIndexMaturity(IborIndex&amp;Tenor,AV1214,Trigger)</f>
        <v>47886</v>
      </c>
      <c r="AX1214" s="102" t="e">
        <f>_xll.qlIndexFixing($Z$5,AU1214,TRUE,Trigger)</f>
        <v>#VALUE!</v>
      </c>
      <c r="AY1214" s="102">
        <f>_xll.qlIndexFixing($AZ$1,AU1214,TRUE,Trigger)</f>
        <v>1.6899486355629854E-2</v>
      </c>
    </row>
    <row r="1215" spans="46:51" ht="11.25" customHeight="1" x14ac:dyDescent="0.25">
      <c r="AT1215" s="57" t="s">
        <v>44</v>
      </c>
      <c r="AU1215" s="56">
        <f>_xll.qlInterestRateIndexFixingDate(IborIndex&amp;Tenor,AV1215,Trigger)</f>
        <v>47799</v>
      </c>
      <c r="AV1215" s="56">
        <f>_xll.qlCalendarAdvance(Calendar,AV1214,AT1215,"f",,Trigger)</f>
        <v>47801</v>
      </c>
      <c r="AW1215" s="56">
        <f>_xll.qlInterestRateIndexMaturity(IborIndex&amp;Tenor,AV1215,Trigger)</f>
        <v>47893</v>
      </c>
      <c r="AX1215" s="102" t="e">
        <f>_xll.qlIndexFixing($Z$5,AU1215,TRUE,Trigger)</f>
        <v>#VALUE!</v>
      </c>
      <c r="AY1215" s="102">
        <f>_xll.qlIndexFixing($AZ$1,AU1215,TRUE,Trigger)</f>
        <v>1.6894835116643716E-2</v>
      </c>
    </row>
    <row r="1216" spans="46:51" ht="11.25" customHeight="1" x14ac:dyDescent="0.25">
      <c r="AT1216" s="57" t="s">
        <v>44</v>
      </c>
      <c r="AU1216" s="56">
        <f>_xll.qlInterestRateIndexFixingDate(IborIndex&amp;Tenor,AV1216,Trigger)</f>
        <v>47806</v>
      </c>
      <c r="AV1216" s="56">
        <f>_xll.qlCalendarAdvance(Calendar,AV1215,AT1216,"f",,Trigger)</f>
        <v>47808</v>
      </c>
      <c r="AW1216" s="56">
        <f>_xll.qlInterestRateIndexMaturity(IborIndex&amp;Tenor,AV1216,Trigger)</f>
        <v>47900</v>
      </c>
      <c r="AX1216" s="102" t="e">
        <f>_xll.qlIndexFixing($Z$5,AU1216,TRUE,Trigger)</f>
        <v>#VALUE!</v>
      </c>
      <c r="AY1216" s="102">
        <f>_xll.qlIndexFixing($AZ$1,AU1216,TRUE,Trigger)</f>
        <v>1.6890150720987995E-2</v>
      </c>
    </row>
    <row r="1217" spans="46:51" ht="11.25" customHeight="1" x14ac:dyDescent="0.25">
      <c r="AT1217" s="57" t="s">
        <v>44</v>
      </c>
      <c r="AU1217" s="56">
        <f>_xll.qlInterestRateIndexFixingDate(IborIndex&amp;Tenor,AV1217,Trigger)</f>
        <v>47813</v>
      </c>
      <c r="AV1217" s="56">
        <f>_xll.qlCalendarAdvance(Calendar,AV1216,AT1217,"f",,Trigger)</f>
        <v>47815</v>
      </c>
      <c r="AW1217" s="56">
        <f>_xll.qlInterestRateIndexMaturity(IborIndex&amp;Tenor,AV1217,Trigger)</f>
        <v>47907</v>
      </c>
      <c r="AX1217" s="102" t="e">
        <f>_xll.qlIndexFixing($Z$5,AU1217,TRUE,Trigger)</f>
        <v>#VALUE!</v>
      </c>
      <c r="AY1217" s="102">
        <f>_xll.qlIndexFixing($AZ$1,AU1217,TRUE,Trigger)</f>
        <v>1.6885433325202689E-2</v>
      </c>
    </row>
    <row r="1218" spans="46:51" ht="11.25" customHeight="1" x14ac:dyDescent="0.25">
      <c r="AT1218" s="57" t="s">
        <v>44</v>
      </c>
      <c r="AU1218" s="56">
        <f>_xll.qlInterestRateIndexFixingDate(IborIndex&amp;Tenor,AV1218,Trigger)</f>
        <v>47820</v>
      </c>
      <c r="AV1218" s="56">
        <f>_xll.qlCalendarAdvance(Calendar,AV1217,AT1218,"f",,Trigger)</f>
        <v>47822</v>
      </c>
      <c r="AW1218" s="56">
        <f>_xll.qlInterestRateIndexMaturity(IborIndex&amp;Tenor,AV1218,Trigger)</f>
        <v>47912</v>
      </c>
      <c r="AX1218" s="102" t="e">
        <f>_xll.qlIndexFixing($Z$5,AU1218,TRUE,Trigger)</f>
        <v>#VALUE!</v>
      </c>
      <c r="AY1218" s="102">
        <f>_xll.qlIndexFixing($AZ$1,AU1218,TRUE,Trigger)</f>
        <v>1.6880583369787594E-2</v>
      </c>
    </row>
    <row r="1219" spans="46:51" ht="11.25" customHeight="1" x14ac:dyDescent="0.25">
      <c r="AT1219" s="57" t="s">
        <v>44</v>
      </c>
      <c r="AU1219" s="56">
        <f>_xll.qlInterestRateIndexFixingDate(IborIndex&amp;Tenor,AV1219,Trigger)</f>
        <v>47827</v>
      </c>
      <c r="AV1219" s="56">
        <f>_xll.qlCalendarAdvance(Calendar,AV1218,AT1219,"f",,Trigger)</f>
        <v>47829</v>
      </c>
      <c r="AW1219" s="56">
        <f>_xll.qlInterestRateIndexMaturity(IborIndex&amp;Tenor,AV1219,Trigger)</f>
        <v>47919</v>
      </c>
      <c r="AX1219" s="102" t="e">
        <f>_xll.qlIndexFixing($Z$5,AU1219,TRUE,Trigger)</f>
        <v>#VALUE!</v>
      </c>
      <c r="AY1219" s="102">
        <f>_xll.qlIndexFixing($AZ$1,AU1219,TRUE,Trigger)</f>
        <v>1.6875805502020391E-2</v>
      </c>
    </row>
    <row r="1220" spans="46:51" ht="11.25" customHeight="1" x14ac:dyDescent="0.25">
      <c r="AT1220" s="57" t="s">
        <v>44</v>
      </c>
      <c r="AU1220" s="56">
        <f>_xll.qlInterestRateIndexFixingDate(IborIndex&amp;Tenor,AV1220,Trigger)</f>
        <v>47834</v>
      </c>
      <c r="AV1220" s="56">
        <f>_xll.qlCalendarAdvance(Calendar,AV1219,AT1220,"f",,Trigger)</f>
        <v>47836</v>
      </c>
      <c r="AW1220" s="56">
        <f>_xll.qlInterestRateIndexMaturity(IborIndex&amp;Tenor,AV1220,Trigger)</f>
        <v>47926</v>
      </c>
      <c r="AX1220" s="102" t="e">
        <f>_xll.qlIndexFixing($Z$5,AU1220,TRUE,Trigger)</f>
        <v>#VALUE!</v>
      </c>
      <c r="AY1220" s="102">
        <f>_xll.qlIndexFixing($AZ$1,AU1220,TRUE,Trigger)</f>
        <v>1.6870995084299345E-2</v>
      </c>
    </row>
    <row r="1221" spans="46:51" ht="11.25" customHeight="1" x14ac:dyDescent="0.25">
      <c r="AT1221" s="57" t="s">
        <v>44</v>
      </c>
      <c r="AU1221" s="56">
        <f>_xll.qlInterestRateIndexFixingDate(IborIndex&amp;Tenor,AV1221,Trigger)</f>
        <v>47840</v>
      </c>
      <c r="AV1221" s="56">
        <f>_xll.qlCalendarAdvance(Calendar,AV1220,AT1221,"f",,Trigger)</f>
        <v>47844</v>
      </c>
      <c r="AW1221" s="56">
        <f>_xll.qlInterestRateIndexMaturity(IborIndex&amp;Tenor,AV1221,Trigger)</f>
        <v>47934</v>
      </c>
      <c r="AX1221" s="102" t="e">
        <f>_xll.qlIndexFixing($Z$5,AU1221,TRUE,Trigger)</f>
        <v>#VALUE!</v>
      </c>
      <c r="AY1221" s="102">
        <f>_xll.qlIndexFixing($AZ$1,AU1221,TRUE,Trigger)</f>
        <v>1.6865457807752726E-2</v>
      </c>
    </row>
    <row r="1222" spans="46:51" ht="11.25" customHeight="1" x14ac:dyDescent="0.25">
      <c r="AT1222" s="57" t="s">
        <v>44</v>
      </c>
      <c r="AU1222" s="56">
        <f>_xll.qlInterestRateIndexFixingDate(IborIndex&amp;Tenor,AV1222,Trigger)</f>
        <v>47848</v>
      </c>
      <c r="AV1222" s="56">
        <f>_xll.qlCalendarAdvance(Calendar,AV1221,AT1222,"f",,Trigger)</f>
        <v>47851</v>
      </c>
      <c r="AW1222" s="56">
        <f>_xll.qlInterestRateIndexMaturity(IborIndex&amp;Tenor,AV1222,Trigger)</f>
        <v>47941</v>
      </c>
      <c r="AX1222" s="102" t="e">
        <f>_xll.qlIndexFixing($Z$5,AU1222,TRUE,Trigger)</f>
        <v>#VALUE!</v>
      </c>
      <c r="AY1222" s="102">
        <f>_xll.qlIndexFixing($AZ$1,AU1222,TRUE,Trigger)</f>
        <v>1.6860578167205986E-2</v>
      </c>
    </row>
    <row r="1223" spans="46:51" ht="11.25" customHeight="1" x14ac:dyDescent="0.25">
      <c r="AT1223" s="57" t="s">
        <v>44</v>
      </c>
      <c r="AU1223" s="56">
        <f>_xll.qlInterestRateIndexFixingDate(IborIndex&amp;Tenor,AV1223,Trigger)</f>
        <v>47856</v>
      </c>
      <c r="AV1223" s="56">
        <f>_xll.qlCalendarAdvance(Calendar,AV1222,AT1223,"f",,Trigger)</f>
        <v>47858</v>
      </c>
      <c r="AW1223" s="56">
        <f>_xll.qlInterestRateIndexMaturity(IborIndex&amp;Tenor,AV1223,Trigger)</f>
        <v>47948</v>
      </c>
      <c r="AX1223" s="102" t="e">
        <f>_xll.qlIndexFixing($Z$5,AU1223,TRUE,Trigger)</f>
        <v>#VALUE!</v>
      </c>
      <c r="AY1223" s="102">
        <f>_xll.qlIndexFixing($AZ$1,AU1223,TRUE,Trigger)</f>
        <v>1.685566646863812E-2</v>
      </c>
    </row>
    <row r="1224" spans="46:51" ht="11.25" customHeight="1" x14ac:dyDescent="0.25">
      <c r="AT1224" s="57" t="s">
        <v>44</v>
      </c>
      <c r="AU1224" s="56">
        <f>_xll.qlInterestRateIndexFixingDate(IborIndex&amp;Tenor,AV1224,Trigger)</f>
        <v>47863</v>
      </c>
      <c r="AV1224" s="56">
        <f>_xll.qlCalendarAdvance(Calendar,AV1223,AT1224,"f",,Trigger)</f>
        <v>47865</v>
      </c>
      <c r="AW1224" s="56">
        <f>_xll.qlInterestRateIndexMaturity(IborIndex&amp;Tenor,AV1224,Trigger)</f>
        <v>47955</v>
      </c>
      <c r="AX1224" s="102" t="e">
        <f>_xll.qlIndexFixing($Z$5,AU1224,TRUE,Trigger)</f>
        <v>#VALUE!</v>
      </c>
      <c r="AY1224" s="102">
        <f>_xll.qlIndexFixing($AZ$1,AU1224,TRUE,Trigger)</f>
        <v>1.6850722868575474E-2</v>
      </c>
    </row>
    <row r="1225" spans="46:51" ht="11.25" customHeight="1" x14ac:dyDescent="0.25">
      <c r="AT1225" s="57" t="s">
        <v>44</v>
      </c>
      <c r="AU1225" s="56">
        <f>_xll.qlInterestRateIndexFixingDate(IborIndex&amp;Tenor,AV1225,Trigger)</f>
        <v>47870</v>
      </c>
      <c r="AV1225" s="56">
        <f>_xll.qlCalendarAdvance(Calendar,AV1224,AT1225,"f",,Trigger)</f>
        <v>47872</v>
      </c>
      <c r="AW1225" s="56">
        <f>_xll.qlInterestRateIndexMaturity(IborIndex&amp;Tenor,AV1225,Trigger)</f>
        <v>47962</v>
      </c>
      <c r="AX1225" s="102" t="e">
        <f>_xll.qlIndexFixing($Z$5,AU1225,TRUE,Trigger)</f>
        <v>#VALUE!</v>
      </c>
      <c r="AY1225" s="102">
        <f>_xll.qlIndexFixing($AZ$1,AU1225,TRUE,Trigger)</f>
        <v>1.6845747523538179E-2</v>
      </c>
    </row>
    <row r="1226" spans="46:51" ht="11.25" customHeight="1" x14ac:dyDescent="0.25">
      <c r="AT1226" s="57" t="s">
        <v>44</v>
      </c>
      <c r="AU1226" s="56">
        <f>_xll.qlInterestRateIndexFixingDate(IborIndex&amp;Tenor,AV1226,Trigger)</f>
        <v>47877</v>
      </c>
      <c r="AV1226" s="56">
        <f>_xll.qlCalendarAdvance(Calendar,AV1225,AT1226,"f",,Trigger)</f>
        <v>47879</v>
      </c>
      <c r="AW1226" s="56">
        <f>_xll.qlInterestRateIndexMaturity(IborIndex&amp;Tenor,AV1226,Trigger)</f>
        <v>47968</v>
      </c>
      <c r="AX1226" s="102" t="e">
        <f>_xll.qlIndexFixing($Z$5,AU1226,TRUE,Trigger)</f>
        <v>#VALUE!</v>
      </c>
      <c r="AY1226" s="102">
        <f>_xll.qlIndexFixing($AZ$1,AU1226,TRUE,Trigger)</f>
        <v>1.6840710696601282E-2</v>
      </c>
    </row>
    <row r="1227" spans="46:51" ht="11.25" customHeight="1" x14ac:dyDescent="0.25">
      <c r="AT1227" s="57" t="s">
        <v>44</v>
      </c>
      <c r="AU1227" s="56">
        <f>_xll.qlInterestRateIndexFixingDate(IborIndex&amp;Tenor,AV1227,Trigger)</f>
        <v>47884</v>
      </c>
      <c r="AV1227" s="56">
        <f>_xll.qlCalendarAdvance(Calendar,AV1226,AT1227,"f",,Trigger)</f>
        <v>47886</v>
      </c>
      <c r="AW1227" s="56">
        <f>_xll.qlInterestRateIndexMaturity(IborIndex&amp;Tenor,AV1227,Trigger)</f>
        <v>47975</v>
      </c>
      <c r="AX1227" s="102" t="e">
        <f>_xll.qlIndexFixing($Z$5,AU1227,TRUE,Trigger)</f>
        <v>#VALUE!</v>
      </c>
      <c r="AY1227" s="102">
        <f>_xll.qlIndexFixing($AZ$1,AU1227,TRUE,Trigger)</f>
        <v>1.6835674782385311E-2</v>
      </c>
    </row>
    <row r="1228" spans="46:51" ht="11.25" customHeight="1" x14ac:dyDescent="0.25">
      <c r="AT1228" s="57" t="s">
        <v>44</v>
      </c>
      <c r="AU1228" s="56">
        <f>_xll.qlInterestRateIndexFixingDate(IborIndex&amp;Tenor,AV1228,Trigger)</f>
        <v>47891</v>
      </c>
      <c r="AV1228" s="56">
        <f>_xll.qlCalendarAdvance(Calendar,AV1227,AT1228,"f",,Trigger)</f>
        <v>47893</v>
      </c>
      <c r="AW1228" s="56">
        <f>_xll.qlInterestRateIndexMaturity(IborIndex&amp;Tenor,AV1228,Trigger)</f>
        <v>47982</v>
      </c>
      <c r="AX1228" s="102" t="e">
        <f>_xll.qlIndexFixing($Z$5,AU1228,TRUE,Trigger)</f>
        <v>#VALUE!</v>
      </c>
      <c r="AY1228" s="102">
        <f>_xll.qlIndexFixing($AZ$1,AU1228,TRUE,Trigger)</f>
        <v>1.6830607582976477E-2</v>
      </c>
    </row>
    <row r="1229" spans="46:51" ht="11.25" customHeight="1" x14ac:dyDescent="0.25">
      <c r="AT1229" s="57" t="s">
        <v>44</v>
      </c>
      <c r="AU1229" s="56">
        <f>_xll.qlInterestRateIndexFixingDate(IborIndex&amp;Tenor,AV1229,Trigger)</f>
        <v>47898</v>
      </c>
      <c r="AV1229" s="56">
        <f>_xll.qlCalendarAdvance(Calendar,AV1228,AT1229,"f",,Trigger)</f>
        <v>47900</v>
      </c>
      <c r="AW1229" s="56">
        <f>_xll.qlInterestRateIndexMaturity(IborIndex&amp;Tenor,AV1229,Trigger)</f>
        <v>47989</v>
      </c>
      <c r="AX1229" s="102" t="e">
        <f>_xll.qlIndexFixing($Z$5,AU1229,TRUE,Trigger)</f>
        <v>#VALUE!</v>
      </c>
      <c r="AY1229" s="102">
        <f>_xll.qlIndexFixing($AZ$1,AU1229,TRUE,Trigger)</f>
        <v>1.6825509254891378E-2</v>
      </c>
    </row>
    <row r="1230" spans="46:51" ht="11.25" customHeight="1" x14ac:dyDescent="0.25">
      <c r="AT1230" s="57" t="s">
        <v>44</v>
      </c>
      <c r="AU1230" s="56">
        <f>_xll.qlInterestRateIndexFixingDate(IborIndex&amp;Tenor,AV1230,Trigger)</f>
        <v>47905</v>
      </c>
      <c r="AV1230" s="56">
        <f>_xll.qlCalendarAdvance(Calendar,AV1229,AT1230,"f",,Trigger)</f>
        <v>47907</v>
      </c>
      <c r="AW1230" s="56">
        <f>_xll.qlInterestRateIndexMaturity(IborIndex&amp;Tenor,AV1230,Trigger)</f>
        <v>47998</v>
      </c>
      <c r="AX1230" s="102" t="e">
        <f>_xll.qlIndexFixing($Z$5,AU1230,TRUE,Trigger)</f>
        <v>#VALUE!</v>
      </c>
      <c r="AY1230" s="102">
        <f>_xll.qlIndexFixing($AZ$1,AU1230,TRUE,Trigger)</f>
        <v>1.6820420020875349E-2</v>
      </c>
    </row>
    <row r="1231" spans="46:51" ht="11.25" customHeight="1" x14ac:dyDescent="0.25">
      <c r="AT1231" s="57" t="s">
        <v>44</v>
      </c>
      <c r="AU1231" s="56">
        <f>_xll.qlInterestRateIndexFixingDate(IborIndex&amp;Tenor,AV1231,Trigger)</f>
        <v>47912</v>
      </c>
      <c r="AV1231" s="56">
        <f>_xll.qlCalendarAdvance(Calendar,AV1230,AT1231,"f",,Trigger)</f>
        <v>47914</v>
      </c>
      <c r="AW1231" s="56">
        <f>_xll.qlInterestRateIndexMaturity(IborIndex&amp;Tenor,AV1231,Trigger)</f>
        <v>48008</v>
      </c>
      <c r="AX1231" s="102" t="e">
        <f>_xll.qlIndexFixing($Z$5,AU1231,TRUE,Trigger)</f>
        <v>#VALUE!</v>
      </c>
      <c r="AY1231" s="102">
        <f>_xll.qlIndexFixing($AZ$1,AU1231,TRUE,Trigger)</f>
        <v>1.681530623882314E-2</v>
      </c>
    </row>
    <row r="1232" spans="46:51" ht="11.25" customHeight="1" x14ac:dyDescent="0.25">
      <c r="AT1232" s="57" t="s">
        <v>44</v>
      </c>
      <c r="AU1232" s="56">
        <f>_xll.qlInterestRateIndexFixingDate(IborIndex&amp;Tenor,AV1232,Trigger)</f>
        <v>47919</v>
      </c>
      <c r="AV1232" s="56">
        <f>_xll.qlCalendarAdvance(Calendar,AV1231,AT1232,"f",,Trigger)</f>
        <v>47921</v>
      </c>
      <c r="AW1232" s="56">
        <f>_xll.qlInterestRateIndexMaturity(IborIndex&amp;Tenor,AV1232,Trigger)</f>
        <v>48015</v>
      </c>
      <c r="AX1232" s="102" t="e">
        <f>_xll.qlIndexFixing($Z$5,AU1232,TRUE,Trigger)</f>
        <v>#VALUE!</v>
      </c>
      <c r="AY1232" s="102">
        <f>_xll.qlIndexFixing($AZ$1,AU1232,TRUE,Trigger)</f>
        <v>1.6810103461653202E-2</v>
      </c>
    </row>
    <row r="1233" spans="46:51" ht="11.25" customHeight="1" x14ac:dyDescent="0.25">
      <c r="AT1233" s="57" t="s">
        <v>44</v>
      </c>
      <c r="AU1233" s="56">
        <f>_xll.qlInterestRateIndexFixingDate(IborIndex&amp;Tenor,AV1233,Trigger)</f>
        <v>47926</v>
      </c>
      <c r="AV1233" s="56">
        <f>_xll.qlCalendarAdvance(Calendar,AV1232,AT1233,"f",,Trigger)</f>
        <v>47928</v>
      </c>
      <c r="AW1233" s="56">
        <f>_xll.qlInterestRateIndexMaturity(IborIndex&amp;Tenor,AV1233,Trigger)</f>
        <v>48022</v>
      </c>
      <c r="AX1233" s="102" t="e">
        <f>_xll.qlIndexFixing($Z$5,AU1233,TRUE,Trigger)</f>
        <v>#VALUE!</v>
      </c>
      <c r="AY1233" s="102">
        <f>_xll.qlIndexFixing($AZ$1,AU1233,TRUE,Trigger)</f>
        <v>1.6804870231045193E-2</v>
      </c>
    </row>
    <row r="1234" spans="46:51" ht="11.25" customHeight="1" x14ac:dyDescent="0.25">
      <c r="AT1234" s="57" t="s">
        <v>44</v>
      </c>
      <c r="AU1234" s="56">
        <f>_xll.qlInterestRateIndexFixingDate(IborIndex&amp;Tenor,AV1234,Trigger)</f>
        <v>47933</v>
      </c>
      <c r="AV1234" s="56">
        <f>_xll.qlCalendarAdvance(Calendar,AV1233,AT1234,"f",,Trigger)</f>
        <v>47935</v>
      </c>
      <c r="AW1234" s="56">
        <f>_xll.qlInterestRateIndexMaturity(IborIndex&amp;Tenor,AV1234,Trigger)</f>
        <v>48029</v>
      </c>
      <c r="AX1234" s="102" t="e">
        <f>_xll.qlIndexFixing($Z$5,AU1234,TRUE,Trigger)</f>
        <v>#VALUE!</v>
      </c>
      <c r="AY1234" s="102">
        <f>_xll.qlIndexFixing($AZ$1,AU1234,TRUE,Trigger)</f>
        <v>1.6799606703557287E-2</v>
      </c>
    </row>
    <row r="1235" spans="46:51" ht="11.25" customHeight="1" x14ac:dyDescent="0.25">
      <c r="AT1235" s="57" t="s">
        <v>44</v>
      </c>
      <c r="AU1235" s="56">
        <f>_xll.qlInterestRateIndexFixingDate(IborIndex&amp;Tenor,AV1235,Trigger)</f>
        <v>47940</v>
      </c>
      <c r="AV1235" s="56">
        <f>_xll.qlCalendarAdvance(Calendar,AV1234,AT1235,"f",,Trigger)</f>
        <v>47942</v>
      </c>
      <c r="AW1235" s="56">
        <f>_xll.qlInterestRateIndexMaturity(IborIndex&amp;Tenor,AV1235,Trigger)</f>
        <v>48033</v>
      </c>
      <c r="AX1235" s="102" t="e">
        <f>_xll.qlIndexFixing($Z$5,AU1235,TRUE,Trigger)</f>
        <v>#VALUE!</v>
      </c>
      <c r="AY1235" s="102">
        <f>_xll.qlIndexFixing($AZ$1,AU1235,TRUE,Trigger)</f>
        <v>1.6794290496413861E-2</v>
      </c>
    </row>
    <row r="1236" spans="46:51" ht="11.25" customHeight="1" x14ac:dyDescent="0.25">
      <c r="AT1236" s="57" t="s">
        <v>44</v>
      </c>
      <c r="AU1236" s="56">
        <f>_xll.qlInterestRateIndexFixingDate(IborIndex&amp;Tenor,AV1236,Trigger)</f>
        <v>47947</v>
      </c>
      <c r="AV1236" s="56">
        <f>_xll.qlCalendarAdvance(Calendar,AV1235,AT1236,"f",,Trigger)</f>
        <v>47953</v>
      </c>
      <c r="AW1236" s="56">
        <f>_xll.qlInterestRateIndexMaturity(IborIndex&amp;Tenor,AV1236,Trigger)</f>
        <v>48044</v>
      </c>
      <c r="AX1236" s="102" t="e">
        <f>_xll.qlIndexFixing($Z$5,AU1236,TRUE,Trigger)</f>
        <v>#VALUE!</v>
      </c>
      <c r="AY1236" s="102">
        <f>_xll.qlIndexFixing($AZ$1,AU1236,TRUE,Trigger)</f>
        <v>1.6785922469568344E-2</v>
      </c>
    </row>
    <row r="1237" spans="46:51" ht="11.25" customHeight="1" x14ac:dyDescent="0.25">
      <c r="AT1237" s="57" t="s">
        <v>44</v>
      </c>
      <c r="AU1237" s="56">
        <f>_xll.qlInterestRateIndexFixingDate(IborIndex&amp;Tenor,AV1237,Trigger)</f>
        <v>47956</v>
      </c>
      <c r="AV1237" s="56">
        <f>_xll.qlCalendarAdvance(Calendar,AV1236,AT1237,"f",,Trigger)</f>
        <v>47960</v>
      </c>
      <c r="AW1237" s="56">
        <f>_xll.qlInterestRateIndexMaturity(IborIndex&amp;Tenor,AV1237,Trigger)</f>
        <v>48051</v>
      </c>
      <c r="AX1237" s="102" t="e">
        <f>_xll.qlIndexFixing($Z$5,AU1237,TRUE,Trigger)</f>
        <v>#VALUE!</v>
      </c>
      <c r="AY1237" s="102">
        <f>_xll.qlIndexFixing($AZ$1,AU1237,TRUE,Trigger)</f>
        <v>1.6780559050900031E-2</v>
      </c>
    </row>
    <row r="1238" spans="46:51" ht="11.25" customHeight="1" x14ac:dyDescent="0.25">
      <c r="AT1238" s="57" t="s">
        <v>44</v>
      </c>
      <c r="AU1238" s="56">
        <f>_xll.qlInterestRateIndexFixingDate(IborIndex&amp;Tenor,AV1238,Trigger)</f>
        <v>47963</v>
      </c>
      <c r="AV1238" s="56">
        <f>_xll.qlCalendarAdvance(Calendar,AV1237,AT1238,"f",,Trigger)</f>
        <v>47967</v>
      </c>
      <c r="AW1238" s="56">
        <f>_xll.qlInterestRateIndexMaturity(IborIndex&amp;Tenor,AV1238,Trigger)</f>
        <v>48058</v>
      </c>
      <c r="AX1238" s="102" t="e">
        <f>_xll.qlIndexFixing($Z$5,AU1238,TRUE,Trigger)</f>
        <v>#VALUE!</v>
      </c>
      <c r="AY1238" s="102">
        <f>_xll.qlIndexFixing($AZ$1,AU1238,TRUE,Trigger)</f>
        <v>1.6775166021385197E-2</v>
      </c>
    </row>
    <row r="1239" spans="46:51" ht="11.25" customHeight="1" x14ac:dyDescent="0.25">
      <c r="AT1239" s="57" t="s">
        <v>44</v>
      </c>
      <c r="AU1239" s="56">
        <f>_xll.qlInterestRateIndexFixingDate(IborIndex&amp;Tenor,AV1239,Trigger)</f>
        <v>47970</v>
      </c>
      <c r="AV1239" s="56">
        <f>_xll.qlCalendarAdvance(Calendar,AV1238,AT1239,"f",,Trigger)</f>
        <v>47974</v>
      </c>
      <c r="AW1239" s="56">
        <f>_xll.qlInterestRateIndexMaturity(IborIndex&amp;Tenor,AV1239,Trigger)</f>
        <v>48066</v>
      </c>
      <c r="AX1239" s="102" t="e">
        <f>_xll.qlIndexFixing($Z$5,AU1239,TRUE,Trigger)</f>
        <v>#VALUE!</v>
      </c>
      <c r="AY1239" s="102">
        <f>_xll.qlIndexFixing($AZ$1,AU1239,TRUE,Trigger)</f>
        <v>1.6769740562167779E-2</v>
      </c>
    </row>
    <row r="1240" spans="46:51" ht="11.25" customHeight="1" x14ac:dyDescent="0.25">
      <c r="AT1240" s="57" t="s">
        <v>44</v>
      </c>
      <c r="AU1240" s="56">
        <f>_xll.qlInterestRateIndexFixingDate(IborIndex&amp;Tenor,AV1240,Trigger)</f>
        <v>47977</v>
      </c>
      <c r="AV1240" s="56">
        <f>_xll.qlCalendarAdvance(Calendar,AV1239,AT1240,"f",,Trigger)</f>
        <v>47981</v>
      </c>
      <c r="AW1240" s="56">
        <f>_xll.qlInterestRateIndexMaturity(IborIndex&amp;Tenor,AV1240,Trigger)</f>
        <v>48073</v>
      </c>
      <c r="AX1240" s="102" t="e">
        <f>_xll.qlIndexFixing($Z$5,AU1240,TRUE,Trigger)</f>
        <v>#VALUE!</v>
      </c>
      <c r="AY1240" s="102">
        <f>_xll.qlIndexFixing($AZ$1,AU1240,TRUE,Trigger)</f>
        <v>1.6764286464713236E-2</v>
      </c>
    </row>
    <row r="1241" spans="46:51" ht="11.25" customHeight="1" x14ac:dyDescent="0.25">
      <c r="AT1241" s="57" t="s">
        <v>44</v>
      </c>
      <c r="AU1241" s="56">
        <f>_xll.qlInterestRateIndexFixingDate(IborIndex&amp;Tenor,AV1241,Trigger)</f>
        <v>47984</v>
      </c>
      <c r="AV1241" s="56">
        <f>_xll.qlCalendarAdvance(Calendar,AV1240,AT1241,"f",,Trigger)</f>
        <v>47988</v>
      </c>
      <c r="AW1241" s="56">
        <f>_xll.qlInterestRateIndexMaturity(IborIndex&amp;Tenor,AV1241,Trigger)</f>
        <v>48080</v>
      </c>
      <c r="AX1241" s="102" t="e">
        <f>_xll.qlIndexFixing($Z$5,AU1241,TRUE,Trigger)</f>
        <v>#VALUE!</v>
      </c>
      <c r="AY1241" s="102">
        <f>_xll.qlIndexFixing($AZ$1,AU1241,TRUE,Trigger)</f>
        <v>1.6758803235914405E-2</v>
      </c>
    </row>
    <row r="1242" spans="46:51" ht="11.25" customHeight="1" x14ac:dyDescent="0.25">
      <c r="AT1242" s="57" t="s">
        <v>44</v>
      </c>
      <c r="AU1242" s="56">
        <f>_xll.qlInterestRateIndexFixingDate(IborIndex&amp;Tenor,AV1242,Trigger)</f>
        <v>47991</v>
      </c>
      <c r="AV1242" s="56">
        <f>_xll.qlCalendarAdvance(Calendar,AV1241,AT1242,"f",,Trigger)</f>
        <v>47995</v>
      </c>
      <c r="AW1242" s="56">
        <f>_xll.qlInterestRateIndexMaturity(IborIndex&amp;Tenor,AV1242,Trigger)</f>
        <v>48087</v>
      </c>
      <c r="AX1242" s="102" t="e">
        <f>_xll.qlIndexFixing($Z$5,AU1242,TRUE,Trigger)</f>
        <v>#VALUE!</v>
      </c>
      <c r="AY1242" s="102">
        <f>_xll.qlIndexFixing($AZ$1,AU1242,TRUE,Trigger)</f>
        <v>1.6753291032309537E-2</v>
      </c>
    </row>
    <row r="1243" spans="46:51" ht="11.25" customHeight="1" x14ac:dyDescent="0.25">
      <c r="AT1243" s="57" t="s">
        <v>44</v>
      </c>
      <c r="AU1243" s="56">
        <f>_xll.qlInterestRateIndexFixingDate(IborIndex&amp;Tenor,AV1243,Trigger)</f>
        <v>47998</v>
      </c>
      <c r="AV1243" s="56">
        <f>_xll.qlCalendarAdvance(Calendar,AV1242,AT1243,"f",,Trigger)</f>
        <v>48002</v>
      </c>
      <c r="AW1243" s="56">
        <f>_xll.qlInterestRateIndexMaturity(IborIndex&amp;Tenor,AV1243,Trigger)</f>
        <v>48094</v>
      </c>
      <c r="AX1243" s="102" t="e">
        <f>_xll.qlIndexFixing($Z$5,AU1243,TRUE,Trigger)</f>
        <v>#VALUE!</v>
      </c>
      <c r="AY1243" s="102">
        <f>_xll.qlIndexFixing($AZ$1,AU1243,TRUE,Trigger)</f>
        <v>1.6747750010438635E-2</v>
      </c>
    </row>
    <row r="1244" spans="46:51" ht="11.25" customHeight="1" x14ac:dyDescent="0.25">
      <c r="AT1244" s="57" t="s">
        <v>44</v>
      </c>
      <c r="AU1244" s="56">
        <f>_xll.qlInterestRateIndexFixingDate(IborIndex&amp;Tenor,AV1244,Trigger)</f>
        <v>48005</v>
      </c>
      <c r="AV1244" s="56">
        <f>_xll.qlCalendarAdvance(Calendar,AV1243,AT1244,"f",,Trigger)</f>
        <v>48009</v>
      </c>
      <c r="AW1244" s="56">
        <f>_xll.qlInterestRateIndexMaturity(IborIndex&amp;Tenor,AV1244,Trigger)</f>
        <v>48101</v>
      </c>
      <c r="AX1244" s="102" t="e">
        <f>_xll.qlIndexFixing($Z$5,AU1244,TRUE,Trigger)</f>
        <v>#VALUE!</v>
      </c>
      <c r="AY1244" s="102">
        <f>_xll.qlIndexFixing($AZ$1,AU1244,TRUE,Trigger)</f>
        <v>1.6742180326838222E-2</v>
      </c>
    </row>
    <row r="1245" spans="46:51" ht="11.25" customHeight="1" x14ac:dyDescent="0.25">
      <c r="AT1245" s="57" t="s">
        <v>44</v>
      </c>
      <c r="AU1245" s="56">
        <f>_xll.qlInterestRateIndexFixingDate(IborIndex&amp;Tenor,AV1245,Trigger)</f>
        <v>48012</v>
      </c>
      <c r="AV1245" s="56">
        <f>_xll.qlCalendarAdvance(Calendar,AV1244,AT1245,"f",,Trigger)</f>
        <v>48016</v>
      </c>
      <c r="AW1245" s="56">
        <f>_xll.qlInterestRateIndexMaturity(IborIndex&amp;Tenor,AV1245,Trigger)</f>
        <v>48108</v>
      </c>
      <c r="AX1245" s="102" t="e">
        <f>_xll.qlIndexFixing($Z$5,AU1245,TRUE,Trigger)</f>
        <v>#VALUE!</v>
      </c>
      <c r="AY1245" s="102">
        <f>_xll.qlIndexFixing($AZ$1,AU1245,TRUE,Trigger)</f>
        <v>1.6736582138048295E-2</v>
      </c>
    </row>
    <row r="1246" spans="46:51" ht="11.25" customHeight="1" x14ac:dyDescent="0.25">
      <c r="AT1246" s="57" t="s">
        <v>44</v>
      </c>
      <c r="AU1246" s="56">
        <f>_xll.qlInterestRateIndexFixingDate(IborIndex&amp;Tenor,AV1246,Trigger)</f>
        <v>48019</v>
      </c>
      <c r="AV1246" s="56">
        <f>_xll.qlCalendarAdvance(Calendar,AV1245,AT1246,"f",,Trigger)</f>
        <v>48023</v>
      </c>
      <c r="AW1246" s="56">
        <f>_xll.qlInterestRateIndexMaturity(IborIndex&amp;Tenor,AV1246,Trigger)</f>
        <v>48115</v>
      </c>
      <c r="AX1246" s="102" t="e">
        <f>_xll.qlIndexFixing($Z$5,AU1246,TRUE,Trigger)</f>
        <v>#VALUE!</v>
      </c>
      <c r="AY1246" s="102">
        <f>_xll.qlIndexFixing($AZ$1,AU1246,TRUE,Trigger)</f>
        <v>1.6730955600604509E-2</v>
      </c>
    </row>
    <row r="1247" spans="46:51" ht="11.25" customHeight="1" x14ac:dyDescent="0.25">
      <c r="AT1247" s="57" t="s">
        <v>44</v>
      </c>
      <c r="AU1247" s="56">
        <f>_xll.qlInterestRateIndexFixingDate(IborIndex&amp;Tenor,AV1247,Trigger)</f>
        <v>48026</v>
      </c>
      <c r="AV1247" s="56">
        <f>_xll.qlCalendarAdvance(Calendar,AV1246,AT1247,"f",,Trigger)</f>
        <v>48030</v>
      </c>
      <c r="AW1247" s="56">
        <f>_xll.qlInterestRateIndexMaturity(IborIndex&amp;Tenor,AV1247,Trigger)</f>
        <v>48122</v>
      </c>
      <c r="AX1247" s="102" t="e">
        <f>_xll.qlIndexFixing($Z$5,AU1247,TRUE,Trigger)</f>
        <v>#VALUE!</v>
      </c>
      <c r="AY1247" s="102">
        <f>_xll.qlIndexFixing($AZ$1,AU1247,TRUE,Trigger)</f>
        <v>1.6725300871045998E-2</v>
      </c>
    </row>
    <row r="1248" spans="46:51" ht="11.25" customHeight="1" x14ac:dyDescent="0.25">
      <c r="AT1248" s="57" t="s">
        <v>44</v>
      </c>
      <c r="AU1248" s="56">
        <f>_xll.qlInterestRateIndexFixingDate(IborIndex&amp;Tenor,AV1248,Trigger)</f>
        <v>48033</v>
      </c>
      <c r="AV1248" s="56">
        <f>_xll.qlCalendarAdvance(Calendar,AV1247,AT1248,"f",,Trigger)</f>
        <v>48037</v>
      </c>
      <c r="AW1248" s="56">
        <f>_xll.qlInterestRateIndexMaturity(IborIndex&amp;Tenor,AV1248,Trigger)</f>
        <v>48129</v>
      </c>
      <c r="AX1248" s="102" t="e">
        <f>_xll.qlIndexFixing($Z$5,AU1248,TRUE,Trigger)</f>
        <v>#VALUE!</v>
      </c>
      <c r="AY1248" s="102">
        <f>_xll.qlIndexFixing($AZ$1,AU1248,TRUE,Trigger)</f>
        <v>1.6719618105909273E-2</v>
      </c>
    </row>
    <row r="1249" spans="46:51" ht="11.25" customHeight="1" x14ac:dyDescent="0.25">
      <c r="AT1249" s="57" t="s">
        <v>44</v>
      </c>
      <c r="AU1249" s="56">
        <f>_xll.qlInterestRateIndexFixingDate(IborIndex&amp;Tenor,AV1249,Trigger)</f>
        <v>48040</v>
      </c>
      <c r="AV1249" s="56">
        <f>_xll.qlCalendarAdvance(Calendar,AV1248,AT1249,"f",,Trigger)</f>
        <v>48044</v>
      </c>
      <c r="AW1249" s="56">
        <f>_xll.qlInterestRateIndexMaturity(IborIndex&amp;Tenor,AV1249,Trigger)</f>
        <v>48136</v>
      </c>
      <c r="AX1249" s="102" t="e">
        <f>_xll.qlIndexFixing($Z$5,AU1249,TRUE,Trigger)</f>
        <v>#VALUE!</v>
      </c>
      <c r="AY1249" s="102">
        <f>_xll.qlIndexFixing($AZ$1,AU1249,TRUE,Trigger)</f>
        <v>1.6713907461730869E-2</v>
      </c>
    </row>
    <row r="1250" spans="46:51" ht="11.25" customHeight="1" x14ac:dyDescent="0.25">
      <c r="AT1250" s="57" t="s">
        <v>44</v>
      </c>
      <c r="AU1250" s="56">
        <f>_xll.qlInterestRateIndexFixingDate(IborIndex&amp;Tenor,AV1250,Trigger)</f>
        <v>48047</v>
      </c>
      <c r="AV1250" s="56">
        <f>_xll.qlCalendarAdvance(Calendar,AV1249,AT1250,"f",,Trigger)</f>
        <v>48051</v>
      </c>
      <c r="AW1250" s="56">
        <f>_xll.qlInterestRateIndexMaturity(IborIndex&amp;Tenor,AV1250,Trigger)</f>
        <v>48143</v>
      </c>
      <c r="AX1250" s="102" t="e">
        <f>_xll.qlIndexFixing($Z$5,AU1250,TRUE,Trigger)</f>
        <v>#VALUE!</v>
      </c>
      <c r="AY1250" s="102">
        <f>_xll.qlIndexFixing($AZ$1,AU1250,TRUE,Trigger)</f>
        <v>1.6708169095048173E-2</v>
      </c>
    </row>
    <row r="1251" spans="46:51" ht="11.25" customHeight="1" x14ac:dyDescent="0.25">
      <c r="AT1251" s="57" t="s">
        <v>44</v>
      </c>
      <c r="AU1251" s="56">
        <f>_xll.qlInterestRateIndexFixingDate(IborIndex&amp;Tenor,AV1251,Trigger)</f>
        <v>48054</v>
      </c>
      <c r="AV1251" s="56">
        <f>_xll.qlCalendarAdvance(Calendar,AV1250,AT1251,"f",,Trigger)</f>
        <v>48058</v>
      </c>
      <c r="AW1251" s="56">
        <f>_xll.qlInterestRateIndexMaturity(IborIndex&amp;Tenor,AV1251,Trigger)</f>
        <v>48150</v>
      </c>
      <c r="AX1251" s="102" t="e">
        <f>_xll.qlIndexFixing($Z$5,AU1251,TRUE,Trigger)</f>
        <v>#VALUE!</v>
      </c>
      <c r="AY1251" s="102">
        <f>_xll.qlIndexFixing($AZ$1,AU1251,TRUE,Trigger)</f>
        <v>1.6702403162396837E-2</v>
      </c>
    </row>
    <row r="1252" spans="46:51" ht="11.25" customHeight="1" x14ac:dyDescent="0.25">
      <c r="AT1252" s="57" t="s">
        <v>44</v>
      </c>
      <c r="AU1252" s="56">
        <f>_xll.qlInterestRateIndexFixingDate(IborIndex&amp;Tenor,AV1252,Trigger)</f>
        <v>48061</v>
      </c>
      <c r="AV1252" s="56">
        <f>_xll.qlCalendarAdvance(Calendar,AV1251,AT1252,"f",,Trigger)</f>
        <v>48065</v>
      </c>
      <c r="AW1252" s="56">
        <f>_xll.qlInterestRateIndexMaturity(IborIndex&amp;Tenor,AV1252,Trigger)</f>
        <v>48157</v>
      </c>
      <c r="AX1252" s="102" t="e">
        <f>_xll.qlIndexFixing($Z$5,AU1252,TRUE,Trigger)</f>
        <v>#VALUE!</v>
      </c>
      <c r="AY1252" s="102">
        <f>_xll.qlIndexFixing($AZ$1,AU1252,TRUE,Trigger)</f>
        <v>1.6696609820314252E-2</v>
      </c>
    </row>
    <row r="1253" spans="46:51" ht="11.25" customHeight="1" x14ac:dyDescent="0.25">
      <c r="AT1253" s="57" t="s">
        <v>44</v>
      </c>
      <c r="AU1253" s="56">
        <f>_xll.qlInterestRateIndexFixingDate(IborIndex&amp;Tenor,AV1253,Trigger)</f>
        <v>48068</v>
      </c>
      <c r="AV1253" s="56">
        <f>_xll.qlCalendarAdvance(Calendar,AV1252,AT1253,"f",,Trigger)</f>
        <v>48072</v>
      </c>
      <c r="AW1253" s="56">
        <f>_xll.qlInterestRateIndexMaturity(IborIndex&amp;Tenor,AV1253,Trigger)</f>
        <v>48164</v>
      </c>
      <c r="AX1253" s="102" t="e">
        <f>_xll.qlIndexFixing($Z$5,AU1253,TRUE,Trigger)</f>
        <v>#VALUE!</v>
      </c>
      <c r="AY1253" s="102">
        <f>_xll.qlIndexFixing($AZ$1,AU1253,TRUE,Trigger)</f>
        <v>1.6690789225333472E-2</v>
      </c>
    </row>
    <row r="1254" spans="46:51" ht="11.25" customHeight="1" x14ac:dyDescent="0.25">
      <c r="AT1254" s="57" t="s">
        <v>44</v>
      </c>
      <c r="AU1254" s="56">
        <f>_xll.qlInterestRateIndexFixingDate(IborIndex&amp;Tenor,AV1254,Trigger)</f>
        <v>48075</v>
      </c>
      <c r="AV1254" s="56">
        <f>_xll.qlCalendarAdvance(Calendar,AV1253,AT1254,"f",,Trigger)</f>
        <v>48079</v>
      </c>
      <c r="AW1254" s="56">
        <f>_xll.qlInterestRateIndexMaturity(IborIndex&amp;Tenor,AV1254,Trigger)</f>
        <v>48171</v>
      </c>
      <c r="AX1254" s="102" t="e">
        <f>_xll.qlIndexFixing($Z$5,AU1254,TRUE,Trigger)</f>
        <v>#VALUE!</v>
      </c>
      <c r="AY1254" s="102">
        <f>_xll.qlIndexFixing($AZ$1,AU1254,TRUE,Trigger)</f>
        <v>1.6684941533991884E-2</v>
      </c>
    </row>
    <row r="1255" spans="46:51" ht="11.25" customHeight="1" x14ac:dyDescent="0.25">
      <c r="AT1255" s="57" t="s">
        <v>44</v>
      </c>
      <c r="AU1255" s="56">
        <f>_xll.qlInterestRateIndexFixingDate(IborIndex&amp;Tenor,AV1255,Trigger)</f>
        <v>48082</v>
      </c>
      <c r="AV1255" s="56">
        <f>_xll.qlCalendarAdvance(Calendar,AV1254,AT1255,"f",,Trigger)</f>
        <v>48086</v>
      </c>
      <c r="AW1255" s="56">
        <f>_xll.qlInterestRateIndexMaturity(IborIndex&amp;Tenor,AV1255,Trigger)</f>
        <v>48178</v>
      </c>
      <c r="AX1255" s="102" t="e">
        <f>_xll.qlIndexFixing($Z$5,AU1255,TRUE,Trigger)</f>
        <v>#VALUE!</v>
      </c>
      <c r="AY1255" s="102">
        <f>_xll.qlIndexFixing($AZ$1,AU1255,TRUE,Trigger)</f>
        <v>1.6679066902824273E-2</v>
      </c>
    </row>
    <row r="1256" spans="46:51" ht="11.25" customHeight="1" x14ac:dyDescent="0.25">
      <c r="AT1256" s="57" t="s">
        <v>44</v>
      </c>
      <c r="AU1256" s="56">
        <f>_xll.qlInterestRateIndexFixingDate(IborIndex&amp;Tenor,AV1256,Trigger)</f>
        <v>48089</v>
      </c>
      <c r="AV1256" s="56">
        <f>_xll.qlCalendarAdvance(Calendar,AV1255,AT1256,"f",,Trigger)</f>
        <v>48093</v>
      </c>
      <c r="AW1256" s="56">
        <f>_xll.qlInterestRateIndexMaturity(IborIndex&amp;Tenor,AV1256,Trigger)</f>
        <v>48184</v>
      </c>
      <c r="AX1256" s="102" t="e">
        <f>_xll.qlIndexFixing($Z$5,AU1256,TRUE,Trigger)</f>
        <v>#VALUE!</v>
      </c>
      <c r="AY1256" s="102">
        <f>_xll.qlIndexFixing($AZ$1,AU1256,TRUE,Trigger)</f>
        <v>1.6673206479475147E-2</v>
      </c>
    </row>
    <row r="1257" spans="46:51" ht="11.25" customHeight="1" x14ac:dyDescent="0.25">
      <c r="AT1257" s="57" t="s">
        <v>44</v>
      </c>
      <c r="AU1257" s="56">
        <f>_xll.qlInterestRateIndexFixingDate(IborIndex&amp;Tenor,AV1257,Trigger)</f>
        <v>48096</v>
      </c>
      <c r="AV1257" s="56">
        <f>_xll.qlCalendarAdvance(Calendar,AV1256,AT1257,"f",,Trigger)</f>
        <v>48100</v>
      </c>
      <c r="AW1257" s="56">
        <f>_xll.qlInterestRateIndexMaturity(IborIndex&amp;Tenor,AV1257,Trigger)</f>
        <v>48191</v>
      </c>
      <c r="AX1257" s="102" t="e">
        <f>_xll.qlIndexFixing($Z$5,AU1257,TRUE,Trigger)</f>
        <v>#VALUE!</v>
      </c>
      <c r="AY1257" s="102">
        <f>_xll.qlIndexFixing($AZ$1,AU1257,TRUE,Trigger)</f>
        <v>1.6667280584465285E-2</v>
      </c>
    </row>
    <row r="1258" spans="46:51" ht="11.25" customHeight="1" x14ac:dyDescent="0.25">
      <c r="AT1258" s="57" t="s">
        <v>44</v>
      </c>
      <c r="AU1258" s="56">
        <f>_xll.qlInterestRateIndexFixingDate(IborIndex&amp;Tenor,AV1258,Trigger)</f>
        <v>48103</v>
      </c>
      <c r="AV1258" s="56">
        <f>_xll.qlCalendarAdvance(Calendar,AV1257,AT1258,"f",,Trigger)</f>
        <v>48107</v>
      </c>
      <c r="AW1258" s="56">
        <f>_xll.qlInterestRateIndexMaturity(IborIndex&amp;Tenor,AV1258,Trigger)</f>
        <v>48198</v>
      </c>
      <c r="AX1258" s="102" t="e">
        <f>_xll.qlIndexFixing($Z$5,AU1258,TRUE,Trigger)</f>
        <v>#VALUE!</v>
      </c>
      <c r="AY1258" s="102">
        <f>_xll.qlIndexFixing($AZ$1,AU1258,TRUE,Trigger)</f>
        <v>1.6661328209177238E-2</v>
      </c>
    </row>
    <row r="1259" spans="46:51" ht="11.25" customHeight="1" x14ac:dyDescent="0.25">
      <c r="AT1259" s="57" t="s">
        <v>44</v>
      </c>
      <c r="AU1259" s="56">
        <f>_xll.qlInterestRateIndexFixingDate(IborIndex&amp;Tenor,AV1259,Trigger)</f>
        <v>48110</v>
      </c>
      <c r="AV1259" s="56">
        <f>_xll.qlCalendarAdvance(Calendar,AV1258,AT1259,"f",,Trigger)</f>
        <v>48114</v>
      </c>
      <c r="AW1259" s="56">
        <f>_xll.qlInterestRateIndexMaturity(IborIndex&amp;Tenor,AV1259,Trigger)</f>
        <v>48205</v>
      </c>
      <c r="AX1259" s="102" t="e">
        <f>_xll.qlIndexFixing($Z$5,AU1259,TRUE,Trigger)</f>
        <v>#VALUE!</v>
      </c>
      <c r="AY1259" s="102">
        <f>_xll.qlIndexFixing($AZ$1,AU1259,TRUE,Trigger)</f>
        <v>1.665534951013458E-2</v>
      </c>
    </row>
    <row r="1260" spans="46:51" ht="11.25" customHeight="1" x14ac:dyDescent="0.25">
      <c r="AT1260" s="57" t="s">
        <v>44</v>
      </c>
      <c r="AU1260" s="56">
        <f>_xll.qlInterestRateIndexFixingDate(IborIndex&amp;Tenor,AV1260,Trigger)</f>
        <v>48117</v>
      </c>
      <c r="AV1260" s="56">
        <f>_xll.qlCalendarAdvance(Calendar,AV1259,AT1260,"f",,Trigger)</f>
        <v>48121</v>
      </c>
      <c r="AW1260" s="56">
        <f>_xll.qlInterestRateIndexMaturity(IborIndex&amp;Tenor,AV1260,Trigger)</f>
        <v>48213</v>
      </c>
      <c r="AX1260" s="102" t="e">
        <f>_xll.qlIndexFixing($Z$5,AU1260,TRUE,Trigger)</f>
        <v>#VALUE!</v>
      </c>
      <c r="AY1260" s="102">
        <f>_xll.qlIndexFixing($AZ$1,AU1260,TRUE,Trigger)</f>
        <v>1.6649295128275135E-2</v>
      </c>
    </row>
    <row r="1261" spans="46:51" ht="11.25" customHeight="1" x14ac:dyDescent="0.25">
      <c r="AT1261" s="57" t="s">
        <v>44</v>
      </c>
      <c r="AU1261" s="56">
        <f>_xll.qlInterestRateIndexFixingDate(IborIndex&amp;Tenor,AV1261,Trigger)</f>
        <v>48124</v>
      </c>
      <c r="AV1261" s="56">
        <f>_xll.qlCalendarAdvance(Calendar,AV1260,AT1261,"f",,Trigger)</f>
        <v>48128</v>
      </c>
      <c r="AW1261" s="56">
        <f>_xll.qlInterestRateIndexMaturity(IborIndex&amp;Tenor,AV1261,Trigger)</f>
        <v>48220</v>
      </c>
      <c r="AX1261" s="102" t="e">
        <f>_xll.qlIndexFixing($Z$5,AU1261,TRUE,Trigger)</f>
        <v>#VALUE!</v>
      </c>
      <c r="AY1261" s="102">
        <f>_xll.qlIndexFixing($AZ$1,AU1261,TRUE,Trigger)</f>
        <v>1.6643262145357551E-2</v>
      </c>
    </row>
    <row r="1262" spans="46:51" ht="11.25" customHeight="1" x14ac:dyDescent="0.25">
      <c r="AT1262" s="57" t="s">
        <v>44</v>
      </c>
      <c r="AU1262" s="56">
        <f>_xll.qlInterestRateIndexFixingDate(IborIndex&amp;Tenor,AV1262,Trigger)</f>
        <v>48131</v>
      </c>
      <c r="AV1262" s="56">
        <f>_xll.qlCalendarAdvance(Calendar,AV1261,AT1262,"f",,Trigger)</f>
        <v>48135</v>
      </c>
      <c r="AW1262" s="56">
        <f>_xll.qlInterestRateIndexMaturity(IborIndex&amp;Tenor,AV1262,Trigger)</f>
        <v>48227</v>
      </c>
      <c r="AX1262" s="102" t="e">
        <f>_xll.qlIndexFixing($Z$5,AU1262,TRUE,Trigger)</f>
        <v>#VALUE!</v>
      </c>
      <c r="AY1262" s="102">
        <f>_xll.qlIndexFixing($AZ$1,AU1262,TRUE,Trigger)</f>
        <v>1.6637203318345277E-2</v>
      </c>
    </row>
    <row r="1263" spans="46:51" ht="11.25" customHeight="1" x14ac:dyDescent="0.25">
      <c r="AT1263" s="57" t="s">
        <v>44</v>
      </c>
      <c r="AU1263" s="56">
        <f>_xll.qlInterestRateIndexFixingDate(IborIndex&amp;Tenor,AV1263,Trigger)</f>
        <v>48138</v>
      </c>
      <c r="AV1263" s="56">
        <f>_xll.qlCalendarAdvance(Calendar,AV1262,AT1263,"f",,Trigger)</f>
        <v>48142</v>
      </c>
      <c r="AW1263" s="56">
        <f>_xll.qlInterestRateIndexMaturity(IborIndex&amp;Tenor,AV1263,Trigger)</f>
        <v>48234</v>
      </c>
      <c r="AX1263" s="102" t="e">
        <f>_xll.qlIndexFixing($Z$5,AU1263,TRUE,Trigger)</f>
        <v>#VALUE!</v>
      </c>
      <c r="AY1263" s="102">
        <f>_xll.qlIndexFixing($AZ$1,AU1263,TRUE,Trigger)</f>
        <v>1.6631118803771359E-2</v>
      </c>
    </row>
    <row r="1264" spans="46:51" ht="11.25" customHeight="1" x14ac:dyDescent="0.25">
      <c r="AT1264" s="57" t="s">
        <v>44</v>
      </c>
      <c r="AU1264" s="56">
        <f>_xll.qlInterestRateIndexFixingDate(IborIndex&amp;Tenor,AV1264,Trigger)</f>
        <v>48145</v>
      </c>
      <c r="AV1264" s="56">
        <f>_xll.qlCalendarAdvance(Calendar,AV1263,AT1264,"f",,Trigger)</f>
        <v>48149</v>
      </c>
      <c r="AW1264" s="56">
        <f>_xll.qlInterestRateIndexMaturity(IborIndex&amp;Tenor,AV1264,Trigger)</f>
        <v>48241</v>
      </c>
      <c r="AX1264" s="102" t="e">
        <f>_xll.qlIndexFixing($Z$5,AU1264,TRUE,Trigger)</f>
        <v>#VALUE!</v>
      </c>
      <c r="AY1264" s="102">
        <f>_xll.qlIndexFixing($AZ$1,AU1264,TRUE,Trigger)</f>
        <v>1.6625008758166238E-2</v>
      </c>
    </row>
    <row r="1265" spans="46:51" ht="11.25" customHeight="1" x14ac:dyDescent="0.25">
      <c r="AT1265" s="57" t="s">
        <v>44</v>
      </c>
      <c r="AU1265" s="56">
        <f>_xll.qlInterestRateIndexFixingDate(IborIndex&amp;Tenor,AV1265,Trigger)</f>
        <v>48152</v>
      </c>
      <c r="AV1265" s="56">
        <f>_xll.qlCalendarAdvance(Calendar,AV1264,AT1265,"f",,Trigger)</f>
        <v>48156</v>
      </c>
      <c r="AW1265" s="56">
        <f>_xll.qlInterestRateIndexMaturity(IborIndex&amp;Tenor,AV1265,Trigger)</f>
        <v>48248</v>
      </c>
      <c r="AX1265" s="102" t="e">
        <f>_xll.qlIndexFixing($Z$5,AU1265,TRUE,Trigger)</f>
        <v>#VALUE!</v>
      </c>
      <c r="AY1265" s="102">
        <f>_xll.qlIndexFixing($AZ$1,AU1265,TRUE,Trigger)</f>
        <v>1.6618873338060357E-2</v>
      </c>
    </row>
    <row r="1266" spans="46:51" ht="11.25" customHeight="1" x14ac:dyDescent="0.25">
      <c r="AT1266" s="57" t="s">
        <v>44</v>
      </c>
      <c r="AU1266" s="56">
        <f>_xll.qlInterestRateIndexFixingDate(IborIndex&amp;Tenor,AV1266,Trigger)</f>
        <v>48159</v>
      </c>
      <c r="AV1266" s="56">
        <f>_xll.qlCalendarAdvance(Calendar,AV1265,AT1266,"f",,Trigger)</f>
        <v>48163</v>
      </c>
      <c r="AW1266" s="56">
        <f>_xll.qlInterestRateIndexMaturity(IborIndex&amp;Tenor,AV1266,Trigger)</f>
        <v>48255</v>
      </c>
      <c r="AX1266" s="102" t="e">
        <f>_xll.qlIndexFixing($Z$5,AU1266,TRUE,Trigger)</f>
        <v>#VALUE!</v>
      </c>
      <c r="AY1266" s="102">
        <f>_xll.qlIndexFixing($AZ$1,AU1266,TRUE,Trigger)</f>
        <v>1.6612712699983285E-2</v>
      </c>
    </row>
    <row r="1267" spans="46:51" ht="11.25" customHeight="1" x14ac:dyDescent="0.25">
      <c r="AT1267" s="57" t="s">
        <v>44</v>
      </c>
      <c r="AU1267" s="56">
        <f>_xll.qlInterestRateIndexFixingDate(IborIndex&amp;Tenor,AV1267,Trigger)</f>
        <v>48166</v>
      </c>
      <c r="AV1267" s="56">
        <f>_xll.qlCalendarAdvance(Calendar,AV1266,AT1267,"f",,Trigger)</f>
        <v>48170</v>
      </c>
      <c r="AW1267" s="56">
        <f>_xll.qlInterestRateIndexMaturity(IborIndex&amp;Tenor,AV1267,Trigger)</f>
        <v>48262</v>
      </c>
      <c r="AX1267" s="102" t="e">
        <f>_xll.qlIndexFixing($Z$5,AU1267,TRUE,Trigger)</f>
        <v>#VALUE!</v>
      </c>
      <c r="AY1267" s="102">
        <f>_xll.qlIndexFixing($AZ$1,AU1267,TRUE,Trigger)</f>
        <v>1.6606527000466335E-2</v>
      </c>
    </row>
    <row r="1268" spans="46:51" ht="11.25" customHeight="1" x14ac:dyDescent="0.25">
      <c r="AT1268" s="57" t="s">
        <v>44</v>
      </c>
      <c r="AU1268" s="56">
        <f>_xll.qlInterestRateIndexFixingDate(IborIndex&amp;Tenor,AV1268,Trigger)</f>
        <v>48173</v>
      </c>
      <c r="AV1268" s="56">
        <f>_xll.qlCalendarAdvance(Calendar,AV1267,AT1268,"f",,Trigger)</f>
        <v>48177</v>
      </c>
      <c r="AW1268" s="56">
        <f>_xll.qlInterestRateIndexMaturity(IborIndex&amp;Tenor,AV1268,Trigger)</f>
        <v>48269</v>
      </c>
      <c r="AX1268" s="102" t="e">
        <f>_xll.qlIndexFixing($Z$5,AU1268,TRUE,Trigger)</f>
        <v>#VALUE!</v>
      </c>
      <c r="AY1268" s="102">
        <f>_xll.qlIndexFixing($AZ$1,AU1268,TRUE,Trigger)</f>
        <v>1.6600316396038206E-2</v>
      </c>
    </row>
    <row r="1269" spans="46:51" ht="11.25" customHeight="1" x14ac:dyDescent="0.25">
      <c r="AT1269" s="57" t="s">
        <v>44</v>
      </c>
      <c r="AU1269" s="56">
        <f>_xll.qlInterestRateIndexFixingDate(IborIndex&amp;Tenor,AV1269,Trigger)</f>
        <v>48180</v>
      </c>
      <c r="AV1269" s="56">
        <f>_xll.qlCalendarAdvance(Calendar,AV1268,AT1269,"f",,Trigger)</f>
        <v>48184</v>
      </c>
      <c r="AW1269" s="56">
        <f>_xll.qlInterestRateIndexMaturity(IborIndex&amp;Tenor,AV1269,Trigger)</f>
        <v>48275</v>
      </c>
      <c r="AX1269" s="102" t="e">
        <f>_xll.qlIndexFixing($Z$5,AU1269,TRUE,Trigger)</f>
        <v>#VALUE!</v>
      </c>
      <c r="AY1269" s="102">
        <f>_xll.qlIndexFixing($AZ$1,AU1269,TRUE,Trigger)</f>
        <v>1.6594149148339961E-2</v>
      </c>
    </row>
    <row r="1270" spans="46:51" ht="11.25" customHeight="1" x14ac:dyDescent="0.25">
      <c r="AT1270" s="57" t="s">
        <v>44</v>
      </c>
      <c r="AU1270" s="56">
        <f>_xll.qlInterestRateIndexFixingDate(IborIndex&amp;Tenor,AV1270,Trigger)</f>
        <v>48187</v>
      </c>
      <c r="AV1270" s="56">
        <f>_xll.qlCalendarAdvance(Calendar,AV1269,AT1270,"f",,Trigger)</f>
        <v>48191</v>
      </c>
      <c r="AW1270" s="56">
        <f>_xll.qlInterestRateIndexMaturity(IborIndex&amp;Tenor,AV1270,Trigger)</f>
        <v>48282</v>
      </c>
      <c r="AX1270" s="102" t="e">
        <f>_xll.qlIndexFixing($Z$5,AU1270,TRUE,Trigger)</f>
        <v>#VALUE!</v>
      </c>
      <c r="AY1270" s="102">
        <f>_xll.qlIndexFixing($AZ$1,AU1270,TRUE,Trigger)</f>
        <v>1.6587891218504975E-2</v>
      </c>
    </row>
    <row r="1271" spans="46:51" ht="11.25" customHeight="1" x14ac:dyDescent="0.25">
      <c r="AT1271" s="57" t="s">
        <v>44</v>
      </c>
      <c r="AU1271" s="56">
        <f>_xll.qlInterestRateIndexFixingDate(IborIndex&amp;Tenor,AV1271,Trigger)</f>
        <v>48194</v>
      </c>
      <c r="AV1271" s="56">
        <f>_xll.qlCalendarAdvance(Calendar,AV1270,AT1271,"f",,Trigger)</f>
        <v>48198</v>
      </c>
      <c r="AW1271" s="56">
        <f>_xll.qlInterestRateIndexMaturity(IborIndex&amp;Tenor,AV1271,Trigger)</f>
        <v>48289</v>
      </c>
      <c r="AX1271" s="102" t="e">
        <f>_xll.qlIndexFixing($Z$5,AU1271,TRUE,Trigger)</f>
        <v>#VALUE!</v>
      </c>
      <c r="AY1271" s="102">
        <f>_xll.qlIndexFixing($AZ$1,AU1271,TRUE,Trigger)</f>
        <v>1.6581608843178199E-2</v>
      </c>
    </row>
    <row r="1272" spans="46:51" ht="11.25" customHeight="1" x14ac:dyDescent="0.25">
      <c r="AT1272" s="57" t="s">
        <v>44</v>
      </c>
      <c r="AU1272" s="56">
        <f>_xll.qlInterestRateIndexFixingDate(IborIndex&amp;Tenor,AV1272,Trigger)</f>
        <v>48201</v>
      </c>
      <c r="AV1272" s="56">
        <f>_xll.qlCalendarAdvance(Calendar,AV1271,AT1272,"f",,Trigger)</f>
        <v>48205</v>
      </c>
      <c r="AW1272" s="56">
        <f>_xll.qlInterestRateIndexMaturity(IborIndex&amp;Tenor,AV1272,Trigger)</f>
        <v>48296</v>
      </c>
      <c r="AX1272" s="102" t="e">
        <f>_xll.qlIndexFixing($Z$5,AU1272,TRUE,Trigger)</f>
        <v>#VALUE!</v>
      </c>
      <c r="AY1272" s="102">
        <f>_xll.qlIndexFixing($AZ$1,AU1272,TRUE,Trigger)</f>
        <v>1.6575302178877076E-2</v>
      </c>
    </row>
    <row r="1273" spans="46:51" ht="11.25" customHeight="1" x14ac:dyDescent="0.25">
      <c r="AT1273" s="57" t="s">
        <v>44</v>
      </c>
      <c r="AU1273" s="56">
        <f>_xll.qlInterestRateIndexFixingDate(IborIndex&amp;Tenor,AV1273,Trigger)</f>
        <v>48206</v>
      </c>
      <c r="AV1273" s="56">
        <f>_xll.qlCalendarAdvance(Calendar,AV1272,AT1273,"f",,Trigger)</f>
        <v>48212</v>
      </c>
      <c r="AW1273" s="56">
        <f>_xll.qlInterestRateIndexMaturity(IborIndex&amp;Tenor,AV1273,Trigger)</f>
        <v>48303</v>
      </c>
      <c r="AX1273" s="102" t="e">
        <f>_xll.qlIndexFixing($Z$5,AU1273,TRUE,Trigger)</f>
        <v>#VALUE!</v>
      </c>
      <c r="AY1273" s="102">
        <f>_xll.qlIndexFixing($AZ$1,AU1273,TRUE,Trigger)</f>
        <v>1.6568971382118165E-2</v>
      </c>
    </row>
    <row r="1274" spans="46:51" ht="11.25" customHeight="1" x14ac:dyDescent="0.25">
      <c r="AT1274" s="57" t="s">
        <v>44</v>
      </c>
      <c r="AU1274" s="56">
        <f>_xll.qlInterestRateIndexFixingDate(IborIndex&amp;Tenor,AV1274,Trigger)</f>
        <v>48215</v>
      </c>
      <c r="AV1274" s="56">
        <f>_xll.qlCalendarAdvance(Calendar,AV1273,AT1274,"f",,Trigger)</f>
        <v>48219</v>
      </c>
      <c r="AW1274" s="56">
        <f>_xll.qlInterestRateIndexMaturity(IborIndex&amp;Tenor,AV1274,Trigger)</f>
        <v>48310</v>
      </c>
      <c r="AX1274" s="102" t="e">
        <f>_xll.qlIndexFixing($Z$5,AU1274,TRUE,Trigger)</f>
        <v>#VALUE!</v>
      </c>
      <c r="AY1274" s="102">
        <f>_xll.qlIndexFixing($AZ$1,AU1274,TRUE,Trigger)</f>
        <v>1.6562616609422414E-2</v>
      </c>
    </row>
    <row r="1275" spans="46:51" ht="11.25" customHeight="1" x14ac:dyDescent="0.25">
      <c r="AT1275" s="57" t="s">
        <v>44</v>
      </c>
      <c r="AU1275" s="56">
        <f>_xll.qlInterestRateIndexFixingDate(IborIndex&amp;Tenor,AV1275,Trigger)</f>
        <v>48222</v>
      </c>
      <c r="AV1275" s="56">
        <f>_xll.qlCalendarAdvance(Calendar,AV1274,AT1275,"f",,Trigger)</f>
        <v>48226</v>
      </c>
      <c r="AW1275" s="56">
        <f>_xll.qlInterestRateIndexMaturity(IborIndex&amp;Tenor,AV1275,Trigger)</f>
        <v>48317</v>
      </c>
      <c r="AX1275" s="102" t="e">
        <f>_xll.qlIndexFixing($Z$5,AU1275,TRUE,Trigger)</f>
        <v>#VALUE!</v>
      </c>
      <c r="AY1275" s="102">
        <f>_xll.qlIndexFixing($AZ$1,AU1275,TRUE,Trigger)</f>
        <v>1.6556238017303743E-2</v>
      </c>
    </row>
    <row r="1276" spans="46:51" ht="11.25" customHeight="1" x14ac:dyDescent="0.25">
      <c r="AT1276" s="57" t="s">
        <v>44</v>
      </c>
      <c r="AU1276" s="56">
        <f>_xll.qlInterestRateIndexFixingDate(IborIndex&amp;Tenor,AV1276,Trigger)</f>
        <v>48229</v>
      </c>
      <c r="AV1276" s="56">
        <f>_xll.qlCalendarAdvance(Calendar,AV1275,AT1276,"f",,Trigger)</f>
        <v>48233</v>
      </c>
      <c r="AW1276" s="56">
        <f>_xll.qlInterestRateIndexMaturity(IborIndex&amp;Tenor,AV1276,Trigger)</f>
        <v>48324</v>
      </c>
      <c r="AX1276" s="102" t="e">
        <f>_xll.qlIndexFixing($Z$5,AU1276,TRUE,Trigger)</f>
        <v>#VALUE!</v>
      </c>
      <c r="AY1276" s="102">
        <f>_xll.qlIndexFixing($AZ$1,AU1276,TRUE,Trigger)</f>
        <v>1.6549835762281348E-2</v>
      </c>
    </row>
    <row r="1277" spans="46:51" ht="11.25" customHeight="1" x14ac:dyDescent="0.25">
      <c r="AT1277" s="57" t="s">
        <v>44</v>
      </c>
      <c r="AU1277" s="56">
        <f>_xll.qlInterestRateIndexFixingDate(IborIndex&amp;Tenor,AV1277,Trigger)</f>
        <v>48236</v>
      </c>
      <c r="AV1277" s="56">
        <f>_xll.qlCalendarAdvance(Calendar,AV1276,AT1277,"f",,Trigger)</f>
        <v>48240</v>
      </c>
      <c r="AW1277" s="56">
        <f>_xll.qlInterestRateIndexMaturity(IborIndex&amp;Tenor,AV1277,Trigger)</f>
        <v>48331</v>
      </c>
      <c r="AX1277" s="102" t="e">
        <f>_xll.qlIndexFixing($Z$5,AU1277,TRUE,Trigger)</f>
        <v>#VALUE!</v>
      </c>
      <c r="AY1277" s="102">
        <f>_xll.qlIndexFixing($AZ$1,AU1277,TRUE,Trigger)</f>
        <v>1.6543410000869153E-2</v>
      </c>
    </row>
    <row r="1278" spans="46:51" ht="11.25" customHeight="1" x14ac:dyDescent="0.25">
      <c r="AT1278" s="57" t="s">
        <v>44</v>
      </c>
      <c r="AU1278" s="56">
        <f>_xll.qlInterestRateIndexFixingDate(IborIndex&amp;Tenor,AV1278,Trigger)</f>
        <v>48243</v>
      </c>
      <c r="AV1278" s="56">
        <f>_xll.qlCalendarAdvance(Calendar,AV1277,AT1278,"f",,Trigger)</f>
        <v>48247</v>
      </c>
      <c r="AW1278" s="56">
        <f>_xll.qlInterestRateIndexMaturity(IborIndex&amp;Tenor,AV1278,Trigger)</f>
        <v>48337</v>
      </c>
      <c r="AX1278" s="102" t="e">
        <f>_xll.qlIndexFixing($Z$5,AU1278,TRUE,Trigger)</f>
        <v>#VALUE!</v>
      </c>
      <c r="AY1278" s="102">
        <f>_xll.qlIndexFixing($AZ$1,AU1278,TRUE,Trigger)</f>
        <v>1.653704657615318E-2</v>
      </c>
    </row>
    <row r="1279" spans="46:51" ht="11.25" customHeight="1" x14ac:dyDescent="0.25">
      <c r="AT1279" s="57" t="s">
        <v>44</v>
      </c>
      <c r="AU1279" s="56">
        <f>_xll.qlInterestRateIndexFixingDate(IborIndex&amp;Tenor,AV1279,Trigger)</f>
        <v>48250</v>
      </c>
      <c r="AV1279" s="56">
        <f>_xll.qlCalendarAdvance(Calendar,AV1278,AT1279,"f",,Trigger)</f>
        <v>48254</v>
      </c>
      <c r="AW1279" s="56">
        <f>_xll.qlInterestRateIndexMaturity(IborIndex&amp;Tenor,AV1279,Trigger)</f>
        <v>48344</v>
      </c>
      <c r="AX1279" s="102" t="e">
        <f>_xll.qlIndexFixing($Z$5,AU1279,TRUE,Trigger)</f>
        <v>#VALUE!</v>
      </c>
      <c r="AY1279" s="102">
        <f>_xll.qlIndexFixing($AZ$1,AU1279,TRUE,Trigger)</f>
        <v>1.6530576195468605E-2</v>
      </c>
    </row>
    <row r="1280" spans="46:51" ht="11.25" customHeight="1" x14ac:dyDescent="0.25">
      <c r="AT1280" s="57" t="s">
        <v>44</v>
      </c>
      <c r="AU1280" s="56">
        <f>_xll.qlInterestRateIndexFixingDate(IborIndex&amp;Tenor,AV1280,Trigger)</f>
        <v>48257</v>
      </c>
      <c r="AV1280" s="56">
        <f>_xll.qlCalendarAdvance(Calendar,AV1279,AT1280,"f",,Trigger)</f>
        <v>48261</v>
      </c>
      <c r="AW1280" s="56">
        <f>_xll.qlInterestRateIndexMaturity(IborIndex&amp;Tenor,AV1280,Trigger)</f>
        <v>48351</v>
      </c>
      <c r="AX1280" s="102" t="e">
        <f>_xll.qlIndexFixing($Z$5,AU1280,TRUE,Trigger)</f>
        <v>#VALUE!</v>
      </c>
      <c r="AY1280" s="102">
        <f>_xll.qlIndexFixing($AZ$1,AU1280,TRUE,Trigger)</f>
        <v>1.6524082767697124E-2</v>
      </c>
    </row>
    <row r="1281" spans="46:51" ht="11.25" customHeight="1" x14ac:dyDescent="0.25">
      <c r="AT1281" s="57" t="s">
        <v>44</v>
      </c>
      <c r="AU1281" s="56">
        <f>_xll.qlInterestRateIndexFixingDate(IborIndex&amp;Tenor,AV1281,Trigger)</f>
        <v>48264</v>
      </c>
      <c r="AV1281" s="56">
        <f>_xll.qlCalendarAdvance(Calendar,AV1280,AT1281,"f",,Trigger)</f>
        <v>48268</v>
      </c>
      <c r="AW1281" s="56">
        <f>_xll.qlInterestRateIndexMaturity(IborIndex&amp;Tenor,AV1281,Trigger)</f>
        <v>48358</v>
      </c>
      <c r="AX1281" s="102" t="e">
        <f>_xll.qlIndexFixing($Z$5,AU1281,TRUE,Trigger)</f>
        <v>#VALUE!</v>
      </c>
      <c r="AY1281" s="102">
        <f>_xll.qlIndexFixing($AZ$1,AU1281,TRUE,Trigger)</f>
        <v>1.6517566449347321E-2</v>
      </c>
    </row>
    <row r="1282" spans="46:51" ht="11.25" customHeight="1" x14ac:dyDescent="0.25">
      <c r="AT1282" s="57" t="s">
        <v>44</v>
      </c>
      <c r="AU1282" s="56">
        <f>_xll.qlInterestRateIndexFixingDate(IborIndex&amp;Tenor,AV1282,Trigger)</f>
        <v>48271</v>
      </c>
      <c r="AV1282" s="56">
        <f>_xll.qlCalendarAdvance(Calendar,AV1281,AT1282,"f",,Trigger)</f>
        <v>48275</v>
      </c>
      <c r="AW1282" s="56">
        <f>_xll.qlInterestRateIndexMaturity(IborIndex&amp;Tenor,AV1282,Trigger)</f>
        <v>48367</v>
      </c>
      <c r="AX1282" s="102" t="e">
        <f>_xll.qlIndexFixing($Z$5,AU1282,TRUE,Trigger)</f>
        <v>#VALUE!</v>
      </c>
      <c r="AY1282" s="102">
        <f>_xll.qlIndexFixing($AZ$1,AU1282,TRUE,Trigger)</f>
        <v>1.6510840573328928E-2</v>
      </c>
    </row>
    <row r="1283" spans="46:51" ht="11.25" customHeight="1" x14ac:dyDescent="0.25">
      <c r="AT1283" s="57" t="s">
        <v>44</v>
      </c>
      <c r="AU1283" s="56">
        <f>_xll.qlInterestRateIndexFixingDate(IborIndex&amp;Tenor,AV1283,Trigger)</f>
        <v>48278</v>
      </c>
      <c r="AV1283" s="56">
        <f>_xll.qlCalendarAdvance(Calendar,AV1282,AT1283,"f",,Trigger)</f>
        <v>48282</v>
      </c>
      <c r="AW1283" s="56">
        <f>_xll.qlInterestRateIndexMaturity(IborIndex&amp;Tenor,AV1283,Trigger)</f>
        <v>48374</v>
      </c>
      <c r="AX1283" s="102" t="e">
        <f>_xll.qlIndexFixing($Z$5,AU1283,TRUE,Trigger)</f>
        <v>#VALUE!</v>
      </c>
      <c r="AY1283" s="102">
        <f>_xll.qlIndexFixing($AZ$1,AU1283,TRUE,Trigger)</f>
        <v>1.6504275178347343E-2</v>
      </c>
    </row>
    <row r="1284" spans="46:51" ht="11.25" customHeight="1" x14ac:dyDescent="0.25">
      <c r="AT1284" s="57" t="s">
        <v>44</v>
      </c>
      <c r="AU1284" s="56">
        <f>_xll.qlInterestRateIndexFixingDate(IborIndex&amp;Tenor,AV1284,Trigger)</f>
        <v>48285</v>
      </c>
      <c r="AV1284" s="56">
        <f>_xll.qlCalendarAdvance(Calendar,AV1283,AT1284,"f",,Trigger)</f>
        <v>48289</v>
      </c>
      <c r="AW1284" s="56">
        <f>_xll.qlInterestRateIndexMaturity(IborIndex&amp;Tenor,AV1284,Trigger)</f>
        <v>48381</v>
      </c>
      <c r="AX1284" s="102" t="e">
        <f>_xll.qlIndexFixing($Z$5,AU1284,TRUE,Trigger)</f>
        <v>#VALUE!</v>
      </c>
      <c r="AY1284" s="102">
        <f>_xll.qlIndexFixing($AZ$1,AU1284,TRUE,Trigger)</f>
        <v>1.6497687382842581E-2</v>
      </c>
    </row>
    <row r="1285" spans="46:51" ht="11.25" customHeight="1" x14ac:dyDescent="0.25">
      <c r="AT1285" s="57" t="s">
        <v>44</v>
      </c>
      <c r="AU1285" s="56">
        <f>_xll.qlInterestRateIndexFixingDate(IborIndex&amp;Tenor,AV1285,Trigger)</f>
        <v>48292</v>
      </c>
      <c r="AV1285" s="56">
        <f>_xll.qlCalendarAdvance(Calendar,AV1284,AT1285,"f",,Trigger)</f>
        <v>48296</v>
      </c>
      <c r="AW1285" s="56">
        <f>_xll.qlInterestRateIndexMaturity(IborIndex&amp;Tenor,AV1285,Trigger)</f>
        <v>48388</v>
      </c>
      <c r="AX1285" s="102" t="e">
        <f>_xll.qlIndexFixing($Z$5,AU1285,TRUE,Trigger)</f>
        <v>#VALUE!</v>
      </c>
      <c r="AY1285" s="102">
        <f>_xll.qlIndexFixing($AZ$1,AU1285,TRUE,Trigger)</f>
        <v>1.649107734333553E-2</v>
      </c>
    </row>
    <row r="1286" spans="46:51" ht="11.25" customHeight="1" x14ac:dyDescent="0.25">
      <c r="AT1286" s="57" t="s">
        <v>44</v>
      </c>
      <c r="AU1286" s="56">
        <f>_xll.qlInterestRateIndexFixingDate(IborIndex&amp;Tenor,AV1286,Trigger)</f>
        <v>48297</v>
      </c>
      <c r="AV1286" s="56">
        <f>_xll.qlCalendarAdvance(Calendar,AV1285,AT1286,"f",,Trigger)</f>
        <v>48303</v>
      </c>
      <c r="AW1286" s="56">
        <f>_xll.qlInterestRateIndexMaturity(IborIndex&amp;Tenor,AV1286,Trigger)</f>
        <v>48395</v>
      </c>
      <c r="AX1286" s="102" t="e">
        <f>_xll.qlIndexFixing($Z$5,AU1286,TRUE,Trigger)</f>
        <v>#VALUE!</v>
      </c>
      <c r="AY1286" s="102">
        <f>_xll.qlIndexFixing($AZ$1,AU1286,TRUE,Trigger)</f>
        <v>1.648444521634446E-2</v>
      </c>
    </row>
    <row r="1287" spans="46:51" ht="11.25" customHeight="1" x14ac:dyDescent="0.25">
      <c r="AT1287" s="57" t="s">
        <v>44</v>
      </c>
      <c r="AU1287" s="56">
        <f>_xll.qlInterestRateIndexFixingDate(IborIndex&amp;Tenor,AV1287,Trigger)</f>
        <v>48306</v>
      </c>
      <c r="AV1287" s="56">
        <f>_xll.qlCalendarAdvance(Calendar,AV1286,AT1287,"f",,Trigger)</f>
        <v>48310</v>
      </c>
      <c r="AW1287" s="56">
        <f>_xll.qlInterestRateIndexMaturity(IborIndex&amp;Tenor,AV1287,Trigger)</f>
        <v>48401</v>
      </c>
      <c r="AX1287" s="102" t="e">
        <f>_xll.qlIndexFixing($Z$5,AU1287,TRUE,Trigger)</f>
        <v>#VALUE!</v>
      </c>
      <c r="AY1287" s="102">
        <f>_xll.qlIndexFixing($AZ$1,AU1287,TRUE,Trigger)</f>
        <v>1.6477893968353523E-2</v>
      </c>
    </row>
    <row r="1288" spans="46:51" ht="11.25" customHeight="1" x14ac:dyDescent="0.25">
      <c r="AT1288" s="57" t="s">
        <v>44</v>
      </c>
      <c r="AU1288" s="56">
        <f>_xll.qlInterestRateIndexFixingDate(IborIndex&amp;Tenor,AV1288,Trigger)</f>
        <v>48313</v>
      </c>
      <c r="AV1288" s="56">
        <f>_xll.qlCalendarAdvance(Calendar,AV1287,AT1288,"f",,Trigger)</f>
        <v>48317</v>
      </c>
      <c r="AW1288" s="56">
        <f>_xll.qlInterestRateIndexMaturity(IborIndex&amp;Tenor,AV1288,Trigger)</f>
        <v>48408</v>
      </c>
      <c r="AX1288" s="102" t="e">
        <f>_xll.qlIndexFixing($Z$5,AU1288,TRUE,Trigger)</f>
        <v>#VALUE!</v>
      </c>
      <c r="AY1288" s="102">
        <f>_xll.qlIndexFixing($AZ$1,AU1288,TRUE,Trigger)</f>
        <v>1.6471219966520581E-2</v>
      </c>
    </row>
    <row r="1289" spans="46:51" ht="11.25" customHeight="1" x14ac:dyDescent="0.25">
      <c r="AT1289" s="57" t="s">
        <v>44</v>
      </c>
      <c r="AU1289" s="56">
        <f>_xll.qlInterestRateIndexFixingDate(IborIndex&amp;Tenor,AV1289,Trigger)</f>
        <v>48320</v>
      </c>
      <c r="AV1289" s="56">
        <f>_xll.qlCalendarAdvance(Calendar,AV1288,AT1289,"f",,Trigger)</f>
        <v>48324</v>
      </c>
      <c r="AW1289" s="56">
        <f>_xll.qlInterestRateIndexMaturity(IborIndex&amp;Tenor,AV1289,Trigger)</f>
        <v>48415</v>
      </c>
      <c r="AX1289" s="102" t="e">
        <f>_xll.qlIndexFixing($Z$5,AU1289,TRUE,Trigger)</f>
        <v>#VALUE!</v>
      </c>
      <c r="AY1289" s="102">
        <f>_xll.qlIndexFixing($AZ$1,AU1289,TRUE,Trigger)</f>
        <v>1.6464524336438555E-2</v>
      </c>
    </row>
    <row r="1290" spans="46:51" ht="11.25" customHeight="1" x14ac:dyDescent="0.25">
      <c r="AT1290" s="57" t="s">
        <v>44</v>
      </c>
      <c r="AU1290" s="56">
        <f>_xll.qlInterestRateIndexFixingDate(IborIndex&amp;Tenor,AV1290,Trigger)</f>
        <v>48327</v>
      </c>
      <c r="AV1290" s="56">
        <f>_xll.qlCalendarAdvance(Calendar,AV1289,AT1290,"f",,Trigger)</f>
        <v>48331</v>
      </c>
      <c r="AW1290" s="56">
        <f>_xll.qlInterestRateIndexMaturity(IborIndex&amp;Tenor,AV1290,Trigger)</f>
        <v>48422</v>
      </c>
      <c r="AX1290" s="102" t="e">
        <f>_xll.qlIndexFixing($Z$5,AU1290,TRUE,Trigger)</f>
        <v>#VALUE!</v>
      </c>
      <c r="AY1290" s="102">
        <f>_xll.qlIndexFixing($AZ$1,AU1290,TRUE,Trigger)</f>
        <v>1.6457807234614347E-2</v>
      </c>
    </row>
    <row r="1291" spans="46:51" ht="11.25" customHeight="1" x14ac:dyDescent="0.25">
      <c r="AT1291" s="57" t="s">
        <v>44</v>
      </c>
      <c r="AU1291" s="56">
        <f>_xll.qlInterestRateIndexFixingDate(IborIndex&amp;Tenor,AV1291,Trigger)</f>
        <v>48334</v>
      </c>
      <c r="AV1291" s="56">
        <f>_xll.qlCalendarAdvance(Calendar,AV1290,AT1291,"f",,Trigger)</f>
        <v>48338</v>
      </c>
      <c r="AW1291" s="56">
        <f>_xll.qlInterestRateIndexMaturity(IborIndex&amp;Tenor,AV1291,Trigger)</f>
        <v>48430</v>
      </c>
      <c r="AX1291" s="102" t="e">
        <f>_xll.qlIndexFixing($Z$5,AU1291,TRUE,Trigger)</f>
        <v>#VALUE!</v>
      </c>
      <c r="AY1291" s="102">
        <f>_xll.qlIndexFixing($AZ$1,AU1291,TRUE,Trigger)</f>
        <v>1.6450958747211215E-2</v>
      </c>
    </row>
    <row r="1292" spans="46:51" ht="11.25" customHeight="1" x14ac:dyDescent="0.25">
      <c r="AT1292" s="57" t="s">
        <v>44</v>
      </c>
      <c r="AU1292" s="56">
        <f>_xll.qlInterestRateIndexFixingDate(IborIndex&amp;Tenor,AV1292,Trigger)</f>
        <v>48341</v>
      </c>
      <c r="AV1292" s="56">
        <f>_xll.qlCalendarAdvance(Calendar,AV1291,AT1292,"f",,Trigger)</f>
        <v>48345</v>
      </c>
      <c r="AW1292" s="56">
        <f>_xll.qlInterestRateIndexMaturity(IborIndex&amp;Tenor,AV1292,Trigger)</f>
        <v>48437</v>
      </c>
      <c r="AX1292" s="102" t="e">
        <f>_xll.qlIndexFixing($Z$5,AU1292,TRUE,Trigger)</f>
        <v>#VALUE!</v>
      </c>
      <c r="AY1292" s="102">
        <f>_xll.qlIndexFixing($AZ$1,AU1292,TRUE,Trigger)</f>
        <v>1.6444197382160762E-2</v>
      </c>
    </row>
    <row r="1293" spans="46:51" ht="11.25" customHeight="1" x14ac:dyDescent="0.25">
      <c r="AT1293" s="57" t="s">
        <v>44</v>
      </c>
      <c r="AU1293" s="56">
        <f>_xll.qlInterestRateIndexFixingDate(IborIndex&amp;Tenor,AV1293,Trigger)</f>
        <v>48348</v>
      </c>
      <c r="AV1293" s="56">
        <f>_xll.qlCalendarAdvance(Calendar,AV1292,AT1293,"f",,Trigger)</f>
        <v>48352</v>
      </c>
      <c r="AW1293" s="56">
        <f>_xll.qlInterestRateIndexMaturity(IborIndex&amp;Tenor,AV1293,Trigger)</f>
        <v>48444</v>
      </c>
      <c r="AX1293" s="102" t="e">
        <f>_xll.qlIndexFixing($Z$5,AU1293,TRUE,Trigger)</f>
        <v>#VALUE!</v>
      </c>
      <c r="AY1293" s="102">
        <f>_xll.qlIndexFixing($AZ$1,AU1293,TRUE,Trigger)</f>
        <v>1.6437415025234246E-2</v>
      </c>
    </row>
    <row r="1294" spans="46:51" ht="11.25" customHeight="1" x14ac:dyDescent="0.25">
      <c r="AT1294" s="57" t="s">
        <v>44</v>
      </c>
      <c r="AU1294" s="56">
        <f>_xll.qlInterestRateIndexFixingDate(IborIndex&amp;Tenor,AV1294,Trigger)</f>
        <v>48355</v>
      </c>
      <c r="AV1294" s="56">
        <f>_xll.qlCalendarAdvance(Calendar,AV1293,AT1294,"f",,Trigger)</f>
        <v>48359</v>
      </c>
      <c r="AW1294" s="56">
        <f>_xll.qlInterestRateIndexMaturity(IborIndex&amp;Tenor,AV1294,Trigger)</f>
        <v>48451</v>
      </c>
      <c r="AX1294" s="102" t="e">
        <f>_xll.qlIndexFixing($Z$5,AU1294,TRUE,Trigger)</f>
        <v>#VALUE!</v>
      </c>
      <c r="AY1294" s="102">
        <f>_xll.qlIndexFixing($AZ$1,AU1294,TRUE,Trigger)</f>
        <v>1.6430611832944728E-2</v>
      </c>
    </row>
    <row r="1295" spans="46:51" ht="11.25" customHeight="1" x14ac:dyDescent="0.25">
      <c r="AT1295" s="57" t="s">
        <v>44</v>
      </c>
      <c r="AU1295" s="56">
        <f>_xll.qlInterestRateIndexFixingDate(IborIndex&amp;Tenor,AV1295,Trigger)</f>
        <v>48362</v>
      </c>
      <c r="AV1295" s="56">
        <f>_xll.qlCalendarAdvance(Calendar,AV1294,AT1295,"f",,Trigger)</f>
        <v>48366</v>
      </c>
      <c r="AW1295" s="56">
        <f>_xll.qlInterestRateIndexMaturity(IborIndex&amp;Tenor,AV1295,Trigger)</f>
        <v>48458</v>
      </c>
      <c r="AX1295" s="102" t="e">
        <f>_xll.qlIndexFixing($Z$5,AU1295,TRUE,Trigger)</f>
        <v>#VALUE!</v>
      </c>
      <c r="AY1295" s="102">
        <f>_xll.qlIndexFixing($AZ$1,AU1295,TRUE,Trigger)</f>
        <v>1.6423787961805273E-2</v>
      </c>
    </row>
    <row r="1296" spans="46:51" ht="11.25" customHeight="1" x14ac:dyDescent="0.25">
      <c r="AT1296" s="57" t="s">
        <v>44</v>
      </c>
      <c r="AU1296" s="56">
        <f>_xll.qlInterestRateIndexFixingDate(IborIndex&amp;Tenor,AV1296,Trigger)</f>
        <v>48369</v>
      </c>
      <c r="AV1296" s="56">
        <f>_xll.qlCalendarAdvance(Calendar,AV1295,AT1296,"f",,Trigger)</f>
        <v>48373</v>
      </c>
      <c r="AW1296" s="56">
        <f>_xll.qlInterestRateIndexMaturity(IborIndex&amp;Tenor,AV1296,Trigger)</f>
        <v>48465</v>
      </c>
      <c r="AX1296" s="102" t="e">
        <f>_xll.qlIndexFixing($Z$5,AU1296,TRUE,Trigger)</f>
        <v>#VALUE!</v>
      </c>
      <c r="AY1296" s="102">
        <f>_xll.qlIndexFixing($AZ$1,AU1296,TRUE,Trigger)</f>
        <v>1.641694356832547E-2</v>
      </c>
    </row>
    <row r="1297" spans="46:51" ht="11.25" customHeight="1" x14ac:dyDescent="0.25">
      <c r="AT1297" s="57" t="s">
        <v>44</v>
      </c>
      <c r="AU1297" s="56">
        <f>_xll.qlInterestRateIndexFixingDate(IborIndex&amp;Tenor,AV1297,Trigger)</f>
        <v>48376</v>
      </c>
      <c r="AV1297" s="56">
        <f>_xll.qlCalendarAdvance(Calendar,AV1296,AT1297,"f",,Trigger)</f>
        <v>48380</v>
      </c>
      <c r="AW1297" s="56">
        <f>_xll.qlInterestRateIndexMaturity(IborIndex&amp;Tenor,AV1297,Trigger)</f>
        <v>48472</v>
      </c>
      <c r="AX1297" s="102" t="e">
        <f>_xll.qlIndexFixing($Z$5,AU1297,TRUE,Trigger)</f>
        <v>#VALUE!</v>
      </c>
      <c r="AY1297" s="102">
        <f>_xll.qlIndexFixing($AZ$1,AU1297,TRUE,Trigger)</f>
        <v>1.6410078809017514E-2</v>
      </c>
    </row>
    <row r="1298" spans="46:51" ht="11.25" customHeight="1" x14ac:dyDescent="0.25">
      <c r="AT1298" s="57" t="s">
        <v>44</v>
      </c>
      <c r="AU1298" s="56">
        <f>_xll.qlInterestRateIndexFixingDate(IborIndex&amp;Tenor,AV1298,Trigger)</f>
        <v>48383</v>
      </c>
      <c r="AV1298" s="56">
        <f>_xll.qlCalendarAdvance(Calendar,AV1297,AT1298,"f",,Trigger)</f>
        <v>48387</v>
      </c>
      <c r="AW1298" s="56">
        <f>_xll.qlInterestRateIndexMaturity(IborIndex&amp;Tenor,AV1298,Trigger)</f>
        <v>48479</v>
      </c>
      <c r="AX1298" s="102" t="e">
        <f>_xll.qlIndexFixing($Z$5,AU1298,TRUE,Trigger)</f>
        <v>#VALUE!</v>
      </c>
      <c r="AY1298" s="102">
        <f>_xll.qlIndexFixing($AZ$1,AU1298,TRUE,Trigger)</f>
        <v>1.6403193840390989E-2</v>
      </c>
    </row>
    <row r="1299" spans="46:51" ht="11.25" customHeight="1" x14ac:dyDescent="0.25">
      <c r="AT1299" s="57" t="s">
        <v>44</v>
      </c>
      <c r="AU1299" s="56">
        <f>_xll.qlInterestRateIndexFixingDate(IborIndex&amp;Tenor,AV1299,Trigger)</f>
        <v>48390</v>
      </c>
      <c r="AV1299" s="56">
        <f>_xll.qlCalendarAdvance(Calendar,AV1298,AT1299,"f",,Trigger)</f>
        <v>48394</v>
      </c>
      <c r="AW1299" s="56">
        <f>_xll.qlInterestRateIndexMaturity(IborIndex&amp;Tenor,AV1299,Trigger)</f>
        <v>48486</v>
      </c>
      <c r="AX1299" s="102" t="e">
        <f>_xll.qlIndexFixing($Z$5,AU1299,TRUE,Trigger)</f>
        <v>#VALUE!</v>
      </c>
      <c r="AY1299" s="102">
        <f>_xll.qlIndexFixing($AZ$1,AU1299,TRUE,Trigger)</f>
        <v>1.6396288818954618E-2</v>
      </c>
    </row>
    <row r="1300" spans="46:51" ht="11.25" customHeight="1" x14ac:dyDescent="0.25">
      <c r="AT1300" s="57" t="s">
        <v>44</v>
      </c>
      <c r="AU1300" s="56">
        <f>_xll.qlInterestRateIndexFixingDate(IborIndex&amp;Tenor,AV1300,Trigger)</f>
        <v>48397</v>
      </c>
      <c r="AV1300" s="56">
        <f>_xll.qlCalendarAdvance(Calendar,AV1299,AT1300,"f",,Trigger)</f>
        <v>48401</v>
      </c>
      <c r="AW1300" s="56">
        <f>_xll.qlInterestRateIndexMaturity(IborIndex&amp;Tenor,AV1300,Trigger)</f>
        <v>48493</v>
      </c>
      <c r="AX1300" s="102" t="e">
        <f>_xll.qlIndexFixing($Z$5,AU1300,TRUE,Trigger)</f>
        <v>#VALUE!</v>
      </c>
      <c r="AY1300" s="102">
        <f>_xll.qlIndexFixing($AZ$1,AU1300,TRUE,Trigger)</f>
        <v>1.6389363901213642E-2</v>
      </c>
    </row>
    <row r="1301" spans="46:51" ht="11.25" customHeight="1" x14ac:dyDescent="0.25">
      <c r="AT1301" s="57" t="s">
        <v>44</v>
      </c>
      <c r="AU1301" s="56">
        <f>_xll.qlInterestRateIndexFixingDate(IborIndex&amp;Tenor,AV1301,Trigger)</f>
        <v>48404</v>
      </c>
      <c r="AV1301" s="56">
        <f>_xll.qlCalendarAdvance(Calendar,AV1300,AT1301,"f",,Trigger)</f>
        <v>48408</v>
      </c>
      <c r="AW1301" s="56">
        <f>_xll.qlInterestRateIndexMaturity(IborIndex&amp;Tenor,AV1301,Trigger)</f>
        <v>48500</v>
      </c>
      <c r="AX1301" s="102" t="e">
        <f>_xll.qlIndexFixing($Z$5,AU1301,TRUE,Trigger)</f>
        <v>#VALUE!</v>
      </c>
      <c r="AY1301" s="102">
        <f>_xll.qlIndexFixing($AZ$1,AU1301,TRUE,Trigger)</f>
        <v>1.6382419243680259E-2</v>
      </c>
    </row>
    <row r="1302" spans="46:51" ht="11.25" customHeight="1" x14ac:dyDescent="0.25">
      <c r="AT1302" s="57" t="s">
        <v>44</v>
      </c>
      <c r="AU1302" s="56">
        <f>_xll.qlInterestRateIndexFixingDate(IborIndex&amp;Tenor,AV1302,Trigger)</f>
        <v>48411</v>
      </c>
      <c r="AV1302" s="56">
        <f>_xll.qlCalendarAdvance(Calendar,AV1301,AT1302,"f",,Trigger)</f>
        <v>48415</v>
      </c>
      <c r="AW1302" s="56">
        <f>_xll.qlInterestRateIndexMaturity(IborIndex&amp;Tenor,AV1302,Trigger)</f>
        <v>48507</v>
      </c>
      <c r="AX1302" s="102" t="e">
        <f>_xll.qlIndexFixing($Z$5,AU1302,TRUE,Trigger)</f>
        <v>#VALUE!</v>
      </c>
      <c r="AY1302" s="102">
        <f>_xll.qlIndexFixing($AZ$1,AU1302,TRUE,Trigger)</f>
        <v>1.6375455002857104E-2</v>
      </c>
    </row>
    <row r="1303" spans="46:51" ht="11.25" customHeight="1" x14ac:dyDescent="0.25">
      <c r="AT1303" s="57" t="s">
        <v>44</v>
      </c>
      <c r="AU1303" s="56">
        <f>_xll.qlInterestRateIndexFixingDate(IborIndex&amp;Tenor,AV1303,Trigger)</f>
        <v>48418</v>
      </c>
      <c r="AV1303" s="56">
        <f>_xll.qlCalendarAdvance(Calendar,AV1302,AT1303,"f",,Trigger)</f>
        <v>48422</v>
      </c>
      <c r="AW1303" s="56">
        <f>_xll.qlInterestRateIndexMaturity(IborIndex&amp;Tenor,AV1303,Trigger)</f>
        <v>48514</v>
      </c>
      <c r="AX1303" s="102" t="e">
        <f>_xll.qlIndexFixing($Z$5,AU1303,TRUE,Trigger)</f>
        <v>#VALUE!</v>
      </c>
      <c r="AY1303" s="102">
        <f>_xll.qlIndexFixing($AZ$1,AU1303,TRUE,Trigger)</f>
        <v>1.6368471335252023E-2</v>
      </c>
    </row>
    <row r="1304" spans="46:51" ht="11.25" customHeight="1" x14ac:dyDescent="0.25">
      <c r="AT1304" s="57" t="s">
        <v>44</v>
      </c>
      <c r="AU1304" s="56">
        <f>_xll.qlInterestRateIndexFixingDate(IborIndex&amp;Tenor,AV1304,Trigger)</f>
        <v>48425</v>
      </c>
      <c r="AV1304" s="56">
        <f>_xll.qlCalendarAdvance(Calendar,AV1303,AT1304,"f",,Trigger)</f>
        <v>48429</v>
      </c>
      <c r="AW1304" s="56">
        <f>_xll.qlInterestRateIndexMaturity(IborIndex&amp;Tenor,AV1304,Trigger)</f>
        <v>48521</v>
      </c>
      <c r="AX1304" s="102" t="e">
        <f>_xll.qlIndexFixing($Z$5,AU1304,TRUE,Trigger)</f>
        <v>#VALUE!</v>
      </c>
      <c r="AY1304" s="102">
        <f>_xll.qlIndexFixing($AZ$1,AU1304,TRUE,Trigger)</f>
        <v>1.6361468397369398E-2</v>
      </c>
    </row>
    <row r="1305" spans="46:51" ht="11.25" customHeight="1" x14ac:dyDescent="0.25">
      <c r="AT1305" s="57" t="s">
        <v>44</v>
      </c>
      <c r="AU1305" s="56">
        <f>_xll.qlInterestRateIndexFixingDate(IborIndex&amp;Tenor,AV1305,Trigger)</f>
        <v>48432</v>
      </c>
      <c r="AV1305" s="56">
        <f>_xll.qlCalendarAdvance(Calendar,AV1304,AT1305,"f",,Trigger)</f>
        <v>48436</v>
      </c>
      <c r="AW1305" s="56">
        <f>_xll.qlInterestRateIndexMaturity(IborIndex&amp;Tenor,AV1305,Trigger)</f>
        <v>48528</v>
      </c>
      <c r="AX1305" s="102" t="e">
        <f>_xll.qlIndexFixing($Z$5,AU1305,TRUE,Trigger)</f>
        <v>#VALUE!</v>
      </c>
      <c r="AY1305" s="102">
        <f>_xll.qlIndexFixing($AZ$1,AU1305,TRUE,Trigger)</f>
        <v>1.635444634571186E-2</v>
      </c>
    </row>
    <row r="1306" spans="46:51" ht="11.25" customHeight="1" x14ac:dyDescent="0.25">
      <c r="AT1306" s="57" t="s">
        <v>44</v>
      </c>
      <c r="AU1306" s="56">
        <f>_xll.qlInterestRateIndexFixingDate(IborIndex&amp;Tenor,AV1306,Trigger)</f>
        <v>48439</v>
      </c>
      <c r="AV1306" s="56">
        <f>_xll.qlCalendarAdvance(Calendar,AV1305,AT1306,"f",,Trigger)</f>
        <v>48443</v>
      </c>
      <c r="AW1306" s="56">
        <f>_xll.qlInterestRateIndexMaturity(IborIndex&amp;Tenor,AV1306,Trigger)</f>
        <v>48535</v>
      </c>
      <c r="AX1306" s="102" t="e">
        <f>_xll.qlIndexFixing($Z$5,AU1306,TRUE,Trigger)</f>
        <v>#VALUE!</v>
      </c>
      <c r="AY1306" s="102">
        <f>_xll.qlIndexFixing($AZ$1,AU1306,TRUE,Trigger)</f>
        <v>1.6347405336783787E-2</v>
      </c>
    </row>
    <row r="1307" spans="46:51" ht="11.25" customHeight="1" x14ac:dyDescent="0.25">
      <c r="AT1307" s="57" t="s">
        <v>44</v>
      </c>
      <c r="AU1307" s="56">
        <f>_xll.qlInterestRateIndexFixingDate(IborIndex&amp;Tenor,AV1307,Trigger)</f>
        <v>48446</v>
      </c>
      <c r="AV1307" s="56">
        <f>_xll.qlCalendarAdvance(Calendar,AV1306,AT1307,"f",,Trigger)</f>
        <v>48450</v>
      </c>
      <c r="AW1307" s="56">
        <f>_xll.qlInterestRateIndexMaturity(IborIndex&amp;Tenor,AV1307,Trigger)</f>
        <v>48542</v>
      </c>
      <c r="AX1307" s="102" t="e">
        <f>_xll.qlIndexFixing($Z$5,AU1307,TRUE,Trigger)</f>
        <v>#VALUE!</v>
      </c>
      <c r="AY1307" s="102">
        <f>_xll.qlIndexFixing($AZ$1,AU1307,TRUE,Trigger)</f>
        <v>1.6340345527087814E-2</v>
      </c>
    </row>
    <row r="1308" spans="46:51" ht="11.25" customHeight="1" x14ac:dyDescent="0.25">
      <c r="AT1308" s="57" t="s">
        <v>44</v>
      </c>
      <c r="AU1308" s="56">
        <f>_xll.qlInterestRateIndexFixingDate(IborIndex&amp;Tenor,AV1308,Trigger)</f>
        <v>48453</v>
      </c>
      <c r="AV1308" s="56">
        <f>_xll.qlCalendarAdvance(Calendar,AV1307,AT1308,"f",,Trigger)</f>
        <v>48457</v>
      </c>
      <c r="AW1308" s="56">
        <f>_xll.qlInterestRateIndexMaturity(IborIndex&amp;Tenor,AV1308,Trigger)</f>
        <v>48548</v>
      </c>
      <c r="AX1308" s="102" t="e">
        <f>_xll.qlIndexFixing($Z$5,AU1308,TRUE,Trigger)</f>
        <v>#VALUE!</v>
      </c>
      <c r="AY1308" s="102">
        <f>_xll.qlIndexFixing($AZ$1,AU1308,TRUE,Trigger)</f>
        <v>1.6333406147903368E-2</v>
      </c>
    </row>
    <row r="1309" spans="46:51" ht="11.25" customHeight="1" x14ac:dyDescent="0.25">
      <c r="AT1309" s="57" t="s">
        <v>44</v>
      </c>
      <c r="AU1309" s="56">
        <f>_xll.qlInterestRateIndexFixingDate(IborIndex&amp;Tenor,AV1309,Trigger)</f>
        <v>48460</v>
      </c>
      <c r="AV1309" s="56">
        <f>_xll.qlCalendarAdvance(Calendar,AV1308,AT1309,"f",,Trigger)</f>
        <v>48464</v>
      </c>
      <c r="AW1309" s="56">
        <f>_xll.qlInterestRateIndexMaturity(IborIndex&amp;Tenor,AV1309,Trigger)</f>
        <v>48555</v>
      </c>
      <c r="AX1309" s="102" t="e">
        <f>_xll.qlIndexFixing($Z$5,AU1309,TRUE,Trigger)</f>
        <v>#VALUE!</v>
      </c>
      <c r="AY1309" s="102">
        <f>_xll.qlIndexFixing($AZ$1,AU1309,TRUE,Trigger)</f>
        <v>1.6326310818389988E-2</v>
      </c>
    </row>
    <row r="1310" spans="46:51" ht="11.25" customHeight="1" x14ac:dyDescent="0.25">
      <c r="AT1310" s="57" t="s">
        <v>44</v>
      </c>
      <c r="AU1310" s="56">
        <f>_xll.qlInterestRateIndexFixingDate(IborIndex&amp;Tenor,AV1310,Trigger)</f>
        <v>48467</v>
      </c>
      <c r="AV1310" s="56">
        <f>_xll.qlCalendarAdvance(Calendar,AV1309,AT1310,"f",,Trigger)</f>
        <v>48471</v>
      </c>
      <c r="AW1310" s="56">
        <f>_xll.qlInterestRateIndexMaturity(IborIndex&amp;Tenor,AV1310,Trigger)</f>
        <v>48562</v>
      </c>
      <c r="AX1310" s="102" t="e">
        <f>_xll.qlIndexFixing($Z$5,AU1310,TRUE,Trigger)</f>
        <v>#VALUE!</v>
      </c>
      <c r="AY1310" s="102">
        <f>_xll.qlIndexFixing($AZ$1,AU1310,TRUE,Trigger)</f>
        <v>1.6319197147123876E-2</v>
      </c>
    </row>
    <row r="1311" spans="46:51" ht="11.25" customHeight="1" x14ac:dyDescent="0.25">
      <c r="AT1311" s="57" t="s">
        <v>44</v>
      </c>
      <c r="AU1311" s="56">
        <f>_xll.qlInterestRateIndexFixingDate(IborIndex&amp;Tenor,AV1311,Trigger)</f>
        <v>48474</v>
      </c>
      <c r="AV1311" s="56">
        <f>_xll.qlCalendarAdvance(Calendar,AV1310,AT1311,"f",,Trigger)</f>
        <v>48478</v>
      </c>
      <c r="AW1311" s="56">
        <f>_xll.qlInterestRateIndexMaturity(IborIndex&amp;Tenor,AV1311,Trigger)</f>
        <v>48569</v>
      </c>
      <c r="AX1311" s="102" t="e">
        <f>_xll.qlIndexFixing($Z$5,AU1311,TRUE,Trigger)</f>
        <v>#VALUE!</v>
      </c>
      <c r="AY1311" s="102">
        <f>_xll.qlIndexFixing($AZ$1,AU1311,TRUE,Trigger)</f>
        <v>1.6312065290592603E-2</v>
      </c>
    </row>
    <row r="1312" spans="46:51" ht="11.25" customHeight="1" x14ac:dyDescent="0.25">
      <c r="AT1312" s="57" t="s">
        <v>44</v>
      </c>
      <c r="AU1312" s="56">
        <f>_xll.qlInterestRateIndexFixingDate(IborIndex&amp;Tenor,AV1312,Trigger)</f>
        <v>48481</v>
      </c>
      <c r="AV1312" s="56">
        <f>_xll.qlCalendarAdvance(Calendar,AV1311,AT1312,"f",,Trigger)</f>
        <v>48485</v>
      </c>
      <c r="AW1312" s="56">
        <f>_xll.qlInterestRateIndexMaturity(IborIndex&amp;Tenor,AV1312,Trigger)</f>
        <v>48576</v>
      </c>
      <c r="AX1312" s="102" t="e">
        <f>_xll.qlIndexFixing($Z$5,AU1312,TRUE,Trigger)</f>
        <v>#VALUE!</v>
      </c>
      <c r="AY1312" s="102">
        <f>_xll.qlIndexFixing($AZ$1,AU1312,TRUE,Trigger)</f>
        <v>1.6304915405288129E-2</v>
      </c>
    </row>
    <row r="1313" spans="46:51" ht="11.25" customHeight="1" x14ac:dyDescent="0.25">
      <c r="AT1313" s="57" t="s">
        <v>44</v>
      </c>
      <c r="AU1313" s="56">
        <f>_xll.qlInterestRateIndexFixingDate(IborIndex&amp;Tenor,AV1313,Trigger)</f>
        <v>48488</v>
      </c>
      <c r="AV1313" s="56">
        <f>_xll.qlCalendarAdvance(Calendar,AV1312,AT1313,"f",,Trigger)</f>
        <v>48492</v>
      </c>
      <c r="AW1313" s="56">
        <f>_xll.qlInterestRateIndexMaturity(IborIndex&amp;Tenor,AV1313,Trigger)</f>
        <v>48584</v>
      </c>
      <c r="AX1313" s="102" t="e">
        <f>_xll.qlIndexFixing($Z$5,AU1313,TRUE,Trigger)</f>
        <v>#VALUE!</v>
      </c>
      <c r="AY1313" s="102">
        <f>_xll.qlIndexFixing($AZ$1,AU1313,TRUE,Trigger)</f>
        <v>1.629760061680257E-2</v>
      </c>
    </row>
    <row r="1314" spans="46:51" ht="11.25" customHeight="1" x14ac:dyDescent="0.25">
      <c r="AT1314" s="57" t="s">
        <v>44</v>
      </c>
      <c r="AU1314" s="56">
        <f>_xll.qlInterestRateIndexFixingDate(IborIndex&amp;Tenor,AV1314,Trigger)</f>
        <v>48495</v>
      </c>
      <c r="AV1314" s="56">
        <f>_xll.qlCalendarAdvance(Calendar,AV1313,AT1314,"f",,Trigger)</f>
        <v>48499</v>
      </c>
      <c r="AW1314" s="56">
        <f>_xll.qlInterestRateIndexMaturity(IborIndex&amp;Tenor,AV1314,Trigger)</f>
        <v>48591</v>
      </c>
      <c r="AX1314" s="102" t="e">
        <f>_xll.qlIndexFixing($Z$5,AU1314,TRUE,Trigger)</f>
        <v>#VALUE!</v>
      </c>
      <c r="AY1314" s="102">
        <f>_xll.qlIndexFixing($AZ$1,AU1314,TRUE,Trigger)</f>
        <v>1.6290413583722598E-2</v>
      </c>
    </row>
    <row r="1315" spans="46:51" ht="11.25" customHeight="1" x14ac:dyDescent="0.25">
      <c r="AT1315" s="57" t="s">
        <v>44</v>
      </c>
      <c r="AU1315" s="56">
        <f>_xll.qlInterestRateIndexFixingDate(IborIndex&amp;Tenor,AV1315,Trigger)</f>
        <v>48502</v>
      </c>
      <c r="AV1315" s="56">
        <f>_xll.qlCalendarAdvance(Calendar,AV1314,AT1315,"f",,Trigger)</f>
        <v>48506</v>
      </c>
      <c r="AW1315" s="56">
        <f>_xll.qlInterestRateIndexMaturity(IborIndex&amp;Tenor,AV1315,Trigger)</f>
        <v>48598</v>
      </c>
      <c r="AX1315" s="102" t="e">
        <f>_xll.qlIndexFixing($Z$5,AU1315,TRUE,Trigger)</f>
        <v>#VALUE!</v>
      </c>
      <c r="AY1315" s="102">
        <f>_xll.qlIndexFixing($AZ$1,AU1315,TRUE,Trigger)</f>
        <v>1.6283209001861934E-2</v>
      </c>
    </row>
    <row r="1316" spans="46:51" ht="11.25" customHeight="1" x14ac:dyDescent="0.25">
      <c r="AT1316" s="57" t="s">
        <v>44</v>
      </c>
      <c r="AU1316" s="56">
        <f>_xll.qlInterestRateIndexFixingDate(IborIndex&amp;Tenor,AV1316,Trigger)</f>
        <v>48509</v>
      </c>
      <c r="AV1316" s="56">
        <f>_xll.qlCalendarAdvance(Calendar,AV1315,AT1316,"f",,Trigger)</f>
        <v>48513</v>
      </c>
      <c r="AW1316" s="56">
        <f>_xll.qlInterestRateIndexMaturity(IborIndex&amp;Tenor,AV1316,Trigger)</f>
        <v>48605</v>
      </c>
      <c r="AX1316" s="102" t="e">
        <f>_xll.qlIndexFixing($Z$5,AU1316,TRUE,Trigger)</f>
        <v>#VALUE!</v>
      </c>
      <c r="AY1316" s="102">
        <f>_xll.qlIndexFixing($AZ$1,AU1316,TRUE,Trigger)</f>
        <v>1.627598702771366E-2</v>
      </c>
    </row>
    <row r="1317" spans="46:51" ht="11.25" customHeight="1" x14ac:dyDescent="0.25">
      <c r="AT1317" s="57" t="s">
        <v>44</v>
      </c>
      <c r="AU1317" s="56">
        <f>_xll.qlInterestRateIndexFixingDate(IborIndex&amp;Tenor,AV1317,Trigger)</f>
        <v>48516</v>
      </c>
      <c r="AV1317" s="56">
        <f>_xll.qlCalendarAdvance(Calendar,AV1316,AT1317,"f",,Trigger)</f>
        <v>48520</v>
      </c>
      <c r="AW1317" s="56">
        <f>_xll.qlInterestRateIndexMaturity(IborIndex&amp;Tenor,AV1317,Trigger)</f>
        <v>48612</v>
      </c>
      <c r="AX1317" s="102" t="e">
        <f>_xll.qlIndexFixing($Z$5,AU1317,TRUE,Trigger)</f>
        <v>#VALUE!</v>
      </c>
      <c r="AY1317" s="102">
        <f>_xll.qlIndexFixing($AZ$1,AU1317,TRUE,Trigger)</f>
        <v>1.6268747817773464E-2</v>
      </c>
    </row>
    <row r="1318" spans="46:51" ht="11.25" customHeight="1" x14ac:dyDescent="0.25">
      <c r="AT1318" s="57" t="s">
        <v>44</v>
      </c>
      <c r="AU1318" s="56">
        <f>_xll.qlInterestRateIndexFixingDate(IborIndex&amp;Tenor,AV1318,Trigger)</f>
        <v>48523</v>
      </c>
      <c r="AV1318" s="56">
        <f>_xll.qlCalendarAdvance(Calendar,AV1317,AT1318,"f",,Trigger)</f>
        <v>48527</v>
      </c>
      <c r="AW1318" s="56">
        <f>_xll.qlInterestRateIndexMaturity(IborIndex&amp;Tenor,AV1318,Trigger)</f>
        <v>48619</v>
      </c>
      <c r="AX1318" s="102" t="e">
        <f>_xll.qlIndexFixing($Z$5,AU1318,TRUE,Trigger)</f>
        <v>#VALUE!</v>
      </c>
      <c r="AY1318" s="102">
        <f>_xll.qlIndexFixing($AZ$1,AU1318,TRUE,Trigger)</f>
        <v>1.6261491528532682E-2</v>
      </c>
    </row>
    <row r="1319" spans="46:51" ht="11.25" customHeight="1" x14ac:dyDescent="0.25">
      <c r="AT1319" s="57" t="s">
        <v>44</v>
      </c>
      <c r="AU1319" s="56">
        <f>_xll.qlInterestRateIndexFixingDate(IborIndex&amp;Tenor,AV1319,Trigger)</f>
        <v>48530</v>
      </c>
      <c r="AV1319" s="56">
        <f>_xll.qlCalendarAdvance(Calendar,AV1318,AT1319,"f",,Trigger)</f>
        <v>48534</v>
      </c>
      <c r="AW1319" s="56">
        <f>_xll.qlInterestRateIndexMaturity(IborIndex&amp;Tenor,AV1319,Trigger)</f>
        <v>48626</v>
      </c>
      <c r="AX1319" s="102" t="e">
        <f>_xll.qlIndexFixing($Z$5,AU1319,TRUE,Trigger)</f>
        <v>#VALUE!</v>
      </c>
      <c r="AY1319" s="102">
        <f>_xll.qlIndexFixing($AZ$1,AU1319,TRUE,Trigger)</f>
        <v>1.6254218316484399E-2</v>
      </c>
    </row>
    <row r="1320" spans="46:51" ht="11.25" customHeight="1" x14ac:dyDescent="0.25">
      <c r="AT1320" s="57" t="s">
        <v>44</v>
      </c>
      <c r="AU1320" s="56">
        <f>_xll.qlInterestRateIndexFixingDate(IborIndex&amp;Tenor,AV1320,Trigger)</f>
        <v>48537</v>
      </c>
      <c r="AV1320" s="56">
        <f>_xll.qlCalendarAdvance(Calendar,AV1319,AT1320,"f",,Trigger)</f>
        <v>48541</v>
      </c>
      <c r="AW1320" s="56">
        <f>_xll.qlInterestRateIndexMaturity(IborIndex&amp;Tenor,AV1320,Trigger)</f>
        <v>48633</v>
      </c>
      <c r="AX1320" s="102" t="e">
        <f>_xll.qlIndexFixing($Z$5,AU1320,TRUE,Trigger)</f>
        <v>#VALUE!</v>
      </c>
      <c r="AY1320" s="102">
        <f>_xll.qlIndexFixing($AZ$1,AU1320,TRUE,Trigger)</f>
        <v>1.624692833811648E-2</v>
      </c>
    </row>
    <row r="1321" spans="46:51" ht="11.25" customHeight="1" x14ac:dyDescent="0.25">
      <c r="AT1321" s="57" t="s">
        <v>44</v>
      </c>
      <c r="AU1321" s="56">
        <f>_xll.qlInterestRateIndexFixingDate(IborIndex&amp;Tenor,AV1321,Trigger)</f>
        <v>48544</v>
      </c>
      <c r="AV1321" s="56">
        <f>_xll.qlCalendarAdvance(Calendar,AV1320,AT1321,"f",,Trigger)</f>
        <v>48548</v>
      </c>
      <c r="AW1321" s="56">
        <f>_xll.qlInterestRateIndexMaturity(IborIndex&amp;Tenor,AV1321,Trigger)</f>
        <v>48638</v>
      </c>
      <c r="AX1321" s="102" t="e">
        <f>_xll.qlIndexFixing($Z$5,AU1321,TRUE,Trigger)</f>
        <v>#VALUE!</v>
      </c>
      <c r="AY1321" s="102">
        <f>_xll.qlIndexFixing($AZ$1,AU1321,TRUE,Trigger)</f>
        <v>1.6239940031503863E-2</v>
      </c>
    </row>
    <row r="1322" spans="46:51" ht="11.25" customHeight="1" x14ac:dyDescent="0.25">
      <c r="AT1322" s="57" t="s">
        <v>44</v>
      </c>
      <c r="AU1322" s="56">
        <f>_xll.qlInterestRateIndexFixingDate(IborIndex&amp;Tenor,AV1322,Trigger)</f>
        <v>48551</v>
      </c>
      <c r="AV1322" s="56">
        <f>_xll.qlCalendarAdvance(Calendar,AV1321,AT1322,"f",,Trigger)</f>
        <v>48555</v>
      </c>
      <c r="AW1322" s="56">
        <f>_xll.qlInterestRateIndexMaturity(IborIndex&amp;Tenor,AV1322,Trigger)</f>
        <v>48645</v>
      </c>
      <c r="AX1322" s="102" t="e">
        <f>_xll.qlIndexFixing($Z$5,AU1322,TRUE,Trigger)</f>
        <v>#VALUE!</v>
      </c>
      <c r="AY1322" s="102">
        <f>_xll.qlIndexFixing($AZ$1,AU1322,TRUE,Trigger)</f>
        <v>1.6232619941424886E-2</v>
      </c>
    </row>
    <row r="1323" spans="46:51" ht="11.25" customHeight="1" x14ac:dyDescent="0.25">
      <c r="AT1323" s="57" t="s">
        <v>44</v>
      </c>
      <c r="AU1323" s="56">
        <f>_xll.qlInterestRateIndexFixingDate(IborIndex&amp;Tenor,AV1323,Trigger)</f>
        <v>48558</v>
      </c>
      <c r="AV1323" s="56">
        <f>_xll.qlCalendarAdvance(Calendar,AV1322,AT1323,"f",,Trigger)</f>
        <v>48562</v>
      </c>
      <c r="AW1323" s="56">
        <f>_xll.qlInterestRateIndexMaturity(IborIndex&amp;Tenor,AV1323,Trigger)</f>
        <v>48652</v>
      </c>
      <c r="AX1323" s="102" t="e">
        <f>_xll.qlIndexFixing($Z$5,AU1323,TRUE,Trigger)</f>
        <v>#VALUE!</v>
      </c>
      <c r="AY1323" s="102">
        <f>_xll.qlIndexFixing($AZ$1,AU1323,TRUE,Trigger)</f>
        <v>1.6225283533309209E-2</v>
      </c>
    </row>
    <row r="1324" spans="46:51" ht="11.25" customHeight="1" x14ac:dyDescent="0.25">
      <c r="AT1324" s="57" t="s">
        <v>44</v>
      </c>
      <c r="AU1324" s="56">
        <f>_xll.qlInterestRateIndexFixingDate(IborIndex&amp;Tenor,AV1324,Trigger)</f>
        <v>48565</v>
      </c>
      <c r="AV1324" s="56">
        <f>_xll.qlCalendarAdvance(Calendar,AV1323,AT1324,"f",,Trigger)</f>
        <v>48569</v>
      </c>
      <c r="AW1324" s="56">
        <f>_xll.qlInterestRateIndexMaturity(IborIndex&amp;Tenor,AV1324,Trigger)</f>
        <v>48659</v>
      </c>
      <c r="AX1324" s="102" t="e">
        <f>_xll.qlIndexFixing($Z$5,AU1324,TRUE,Trigger)</f>
        <v>#VALUE!</v>
      </c>
      <c r="AY1324" s="102">
        <f>_xll.qlIndexFixing($AZ$1,AU1324,TRUE,Trigger)</f>
        <v>1.621793096362989E-2</v>
      </c>
    </row>
    <row r="1325" spans="46:51" ht="11.25" customHeight="1" x14ac:dyDescent="0.25">
      <c r="AT1325" s="57" t="s">
        <v>44</v>
      </c>
      <c r="AU1325" s="56">
        <f>_xll.qlInterestRateIndexFixingDate(IborIndex&amp;Tenor,AV1325,Trigger)</f>
        <v>48572</v>
      </c>
      <c r="AV1325" s="56">
        <f>_xll.qlCalendarAdvance(Calendar,AV1324,AT1325,"f",,Trigger)</f>
        <v>48576</v>
      </c>
      <c r="AW1325" s="56">
        <f>_xll.qlInterestRateIndexMaturity(IborIndex&amp;Tenor,AV1325,Trigger)</f>
        <v>48666</v>
      </c>
      <c r="AX1325" s="102" t="e">
        <f>_xll.qlIndexFixing($Z$5,AU1325,TRUE,Trigger)</f>
        <v>#VALUE!</v>
      </c>
      <c r="AY1325" s="102">
        <f>_xll.qlIndexFixing($AZ$1,AU1325,TRUE,Trigger)</f>
        <v>1.6210562388856431E-2</v>
      </c>
    </row>
    <row r="1326" spans="46:51" ht="11.25" customHeight="1" x14ac:dyDescent="0.25">
      <c r="AT1326" s="57" t="s">
        <v>44</v>
      </c>
      <c r="AU1326" s="56">
        <f>_xll.qlInterestRateIndexFixingDate(IborIndex&amp;Tenor,AV1326,Trigger)</f>
        <v>48579</v>
      </c>
      <c r="AV1326" s="56">
        <f>_xll.qlCalendarAdvance(Calendar,AV1325,AT1326,"f",,Trigger)</f>
        <v>48583</v>
      </c>
      <c r="AW1326" s="56">
        <f>_xll.qlInterestRateIndexMaturity(IborIndex&amp;Tenor,AV1326,Trigger)</f>
        <v>48673</v>
      </c>
      <c r="AX1326" s="102" t="e">
        <f>_xll.qlIndexFixing($Z$5,AU1326,TRUE,Trigger)</f>
        <v>#VALUE!</v>
      </c>
      <c r="AY1326" s="102">
        <f>_xll.qlIndexFixing($AZ$1,AU1326,TRUE,Trigger)</f>
        <v>1.6203177965457449E-2</v>
      </c>
    </row>
    <row r="1327" spans="46:51" ht="11.25" customHeight="1" x14ac:dyDescent="0.25">
      <c r="AT1327" s="57" t="s">
        <v>44</v>
      </c>
      <c r="AU1327" s="56">
        <f>_xll.qlInterestRateIndexFixingDate(IborIndex&amp;Tenor,AV1327,Trigger)</f>
        <v>48586</v>
      </c>
      <c r="AV1327" s="56">
        <f>_xll.qlCalendarAdvance(Calendar,AV1326,AT1327,"f",,Trigger)</f>
        <v>48590</v>
      </c>
      <c r="AW1327" s="56">
        <f>_xll.qlInterestRateIndexMaturity(IborIndex&amp;Tenor,AV1327,Trigger)</f>
        <v>48680</v>
      </c>
      <c r="AX1327" s="102" t="e">
        <f>_xll.qlIndexFixing($Z$5,AU1327,TRUE,Trigger)</f>
        <v>#VALUE!</v>
      </c>
      <c r="AY1327" s="102">
        <f>_xll.qlIndexFixing($AZ$1,AU1327,TRUE,Trigger)</f>
        <v>1.6195777849900672E-2</v>
      </c>
    </row>
    <row r="1328" spans="46:51" ht="11.25" customHeight="1" x14ac:dyDescent="0.25">
      <c r="AT1328" s="57" t="s">
        <v>44</v>
      </c>
      <c r="AU1328" s="56">
        <f>_xll.qlInterestRateIndexFixingDate(IborIndex&amp;Tenor,AV1328,Trigger)</f>
        <v>48593</v>
      </c>
      <c r="AV1328" s="56">
        <f>_xll.qlCalendarAdvance(Calendar,AV1327,AT1328,"f",,Trigger)</f>
        <v>48597</v>
      </c>
      <c r="AW1328" s="56">
        <f>_xll.qlInterestRateIndexMaturity(IborIndex&amp;Tenor,AV1328,Trigger)</f>
        <v>48688</v>
      </c>
      <c r="AX1328" s="102" t="e">
        <f>_xll.qlIndexFixing($Z$5,AU1328,TRUE,Trigger)</f>
        <v>#VALUE!</v>
      </c>
      <c r="AY1328" s="102">
        <f>_xll.qlIndexFixing($AZ$1,AU1328,TRUE,Trigger)</f>
        <v>1.6188193019504124E-2</v>
      </c>
    </row>
    <row r="1329" spans="46:51" ht="11.25" customHeight="1" x14ac:dyDescent="0.25">
      <c r="AT1329" s="57" t="s">
        <v>44</v>
      </c>
      <c r="AU1329" s="56">
        <f>_xll.qlInterestRateIndexFixingDate(IborIndex&amp;Tenor,AV1329,Trigger)</f>
        <v>48600</v>
      </c>
      <c r="AV1329" s="56">
        <f>_xll.qlCalendarAdvance(Calendar,AV1328,AT1329,"f",,Trigger)</f>
        <v>48604</v>
      </c>
      <c r="AW1329" s="56">
        <f>_xll.qlInterestRateIndexMaturity(IborIndex&amp;Tenor,AV1329,Trigger)</f>
        <v>48694</v>
      </c>
      <c r="AX1329" s="102" t="e">
        <f>_xll.qlIndexFixing($Z$5,AU1329,TRUE,Trigger)</f>
        <v>#VALUE!</v>
      </c>
      <c r="AY1329" s="102">
        <f>_xll.qlIndexFixing($AZ$1,AU1329,TRUE,Trigger)</f>
        <v>1.6180931168186419E-2</v>
      </c>
    </row>
    <row r="1330" spans="46:51" ht="11.25" customHeight="1" x14ac:dyDescent="0.25">
      <c r="AT1330" s="57" t="s">
        <v>44</v>
      </c>
      <c r="AU1330" s="56">
        <f>_xll.qlInterestRateIndexFixingDate(IborIndex&amp;Tenor,AV1330,Trigger)</f>
        <v>48607</v>
      </c>
      <c r="AV1330" s="56">
        <f>_xll.qlCalendarAdvance(Calendar,AV1329,AT1330,"f",,Trigger)</f>
        <v>48611</v>
      </c>
      <c r="AW1330" s="56">
        <f>_xll.qlInterestRateIndexMaturity(IborIndex&amp;Tenor,AV1330,Trigger)</f>
        <v>48701</v>
      </c>
      <c r="AX1330" s="102" t="e">
        <f>_xll.qlIndexFixing($Z$5,AU1330,TRUE,Trigger)</f>
        <v>#VALUE!</v>
      </c>
      <c r="AY1330" s="102">
        <f>_xll.qlIndexFixing($AZ$1,AU1330,TRUE,Trigger)</f>
        <v>1.6173484914957292E-2</v>
      </c>
    </row>
    <row r="1331" spans="46:51" ht="11.25" customHeight="1" x14ac:dyDescent="0.25">
      <c r="AT1331" s="57" t="s">
        <v>44</v>
      </c>
      <c r="AU1331" s="56">
        <f>_xll.qlInterestRateIndexFixingDate(IborIndex&amp;Tenor,AV1331,Trigger)</f>
        <v>48614</v>
      </c>
      <c r="AV1331" s="56">
        <f>_xll.qlCalendarAdvance(Calendar,AV1330,AT1331,"f",,Trigger)</f>
        <v>48618</v>
      </c>
      <c r="AW1331" s="56">
        <f>_xll.qlInterestRateIndexMaturity(IborIndex&amp;Tenor,AV1331,Trigger)</f>
        <v>48708</v>
      </c>
      <c r="AX1331" s="102" t="e">
        <f>_xll.qlIndexFixing($Z$5,AU1331,TRUE,Trigger)</f>
        <v>#VALUE!</v>
      </c>
      <c r="AY1331" s="102">
        <f>_xll.qlIndexFixing($AZ$1,AU1331,TRUE,Trigger)</f>
        <v>1.6166023595434176E-2</v>
      </c>
    </row>
    <row r="1332" spans="46:51" ht="11.25" customHeight="1" x14ac:dyDescent="0.25">
      <c r="AT1332" s="57" t="s">
        <v>44</v>
      </c>
      <c r="AU1332" s="56">
        <f>_xll.qlInterestRateIndexFixingDate(IborIndex&amp;Tenor,AV1332,Trigger)</f>
        <v>48621</v>
      </c>
      <c r="AV1332" s="56">
        <f>_xll.qlCalendarAdvance(Calendar,AV1331,AT1332,"f",,Trigger)</f>
        <v>48625</v>
      </c>
      <c r="AW1332" s="56">
        <f>_xll.qlInterestRateIndexMaturity(IborIndex&amp;Tenor,AV1332,Trigger)</f>
        <v>48715</v>
      </c>
      <c r="AX1332" s="102" t="e">
        <f>_xll.qlIndexFixing($Z$5,AU1332,TRUE,Trigger)</f>
        <v>#VALUE!</v>
      </c>
      <c r="AY1332" s="102">
        <f>_xll.qlIndexFixing($AZ$1,AU1332,TRUE,Trigger)</f>
        <v>1.6158547366081244E-2</v>
      </c>
    </row>
    <row r="1333" spans="46:51" ht="11.25" customHeight="1" x14ac:dyDescent="0.25">
      <c r="AT1333" s="57" t="s">
        <v>44</v>
      </c>
      <c r="AU1333" s="56">
        <f>_xll.qlInterestRateIndexFixingDate(IborIndex&amp;Tenor,AV1333,Trigger)</f>
        <v>48628</v>
      </c>
      <c r="AV1333" s="56">
        <f>_xll.qlCalendarAdvance(Calendar,AV1332,AT1333,"f",,Trigger)</f>
        <v>48632</v>
      </c>
      <c r="AW1333" s="56">
        <f>_xll.qlInterestRateIndexMaturity(IborIndex&amp;Tenor,AV1333,Trigger)</f>
        <v>48722</v>
      </c>
      <c r="AX1333" s="102" t="e">
        <f>_xll.qlIndexFixing($Z$5,AU1333,TRUE,Trigger)</f>
        <v>#VALUE!</v>
      </c>
      <c r="AY1333" s="102">
        <f>_xll.qlIndexFixing($AZ$1,AU1333,TRUE,Trigger)</f>
        <v>1.6151056383358231E-2</v>
      </c>
    </row>
    <row r="1334" spans="46:51" ht="11.25" customHeight="1" x14ac:dyDescent="0.25">
      <c r="AT1334" s="57" t="s">
        <v>44</v>
      </c>
      <c r="AU1334" s="56">
        <f>_xll.qlInterestRateIndexFixingDate(IborIndex&amp;Tenor,AV1334,Trigger)</f>
        <v>48635</v>
      </c>
      <c r="AV1334" s="56">
        <f>_xll.qlCalendarAdvance(Calendar,AV1333,AT1334,"f",,Trigger)</f>
        <v>48639</v>
      </c>
      <c r="AW1334" s="56">
        <f>_xll.qlInterestRateIndexMaturity(IborIndex&amp;Tenor,AV1334,Trigger)</f>
        <v>48731</v>
      </c>
      <c r="AX1334" s="102" t="e">
        <f>_xll.qlIndexFixing($Z$5,AU1334,TRUE,Trigger)</f>
        <v>#VALUE!</v>
      </c>
      <c r="AY1334" s="102">
        <f>_xll.qlIndexFixing($AZ$1,AU1334,TRUE,Trigger)</f>
        <v>1.614319581009525E-2</v>
      </c>
    </row>
    <row r="1335" spans="46:51" ht="11.25" customHeight="1" x14ac:dyDescent="0.25">
      <c r="AT1335" s="57" t="s">
        <v>44</v>
      </c>
      <c r="AU1335" s="56">
        <f>_xll.qlInterestRateIndexFixingDate(IborIndex&amp;Tenor,AV1335,Trigger)</f>
        <v>48642</v>
      </c>
      <c r="AV1335" s="56">
        <f>_xll.qlCalendarAdvance(Calendar,AV1334,AT1335,"f",,Trigger)</f>
        <v>48646</v>
      </c>
      <c r="AW1335" s="56">
        <f>_xll.qlInterestRateIndexMaturity(IborIndex&amp;Tenor,AV1335,Trigger)</f>
        <v>48738</v>
      </c>
      <c r="AX1335" s="102" t="e">
        <f>_xll.qlIndexFixing($Z$5,AU1335,TRUE,Trigger)</f>
        <v>#VALUE!</v>
      </c>
      <c r="AY1335" s="102">
        <f>_xll.qlIndexFixing($AZ$1,AU1335,TRUE,Trigger)</f>
        <v>1.6135673115185638E-2</v>
      </c>
    </row>
    <row r="1336" spans="46:51" ht="11.25" customHeight="1" x14ac:dyDescent="0.25">
      <c r="AT1336" s="57" t="s">
        <v>44</v>
      </c>
      <c r="AU1336" s="56">
        <f>_xll.qlInterestRateIndexFixingDate(IborIndex&amp;Tenor,AV1336,Trigger)</f>
        <v>48649</v>
      </c>
      <c r="AV1336" s="56">
        <f>_xll.qlCalendarAdvance(Calendar,AV1335,AT1336,"f",,Trigger)</f>
        <v>48653</v>
      </c>
      <c r="AW1336" s="56">
        <f>_xll.qlInterestRateIndexMaturity(IborIndex&amp;Tenor,AV1336,Trigger)</f>
        <v>48745</v>
      </c>
      <c r="AX1336" s="102" t="e">
        <f>_xll.qlIndexFixing($Z$5,AU1336,TRUE,Trigger)</f>
        <v>#VALUE!</v>
      </c>
      <c r="AY1336" s="102">
        <f>_xll.qlIndexFixing($AZ$1,AU1336,TRUE,Trigger)</f>
        <v>1.6128136157675364E-2</v>
      </c>
    </row>
    <row r="1337" spans="46:51" ht="11.25" customHeight="1" x14ac:dyDescent="0.25">
      <c r="AT1337" s="57" t="s">
        <v>44</v>
      </c>
      <c r="AU1337" s="56">
        <f>_xll.qlInterestRateIndexFixingDate(IborIndex&amp;Tenor,AV1337,Trigger)</f>
        <v>48656</v>
      </c>
      <c r="AV1337" s="56">
        <f>_xll.qlCalendarAdvance(Calendar,AV1336,AT1337,"f",,Trigger)</f>
        <v>48660</v>
      </c>
      <c r="AW1337" s="56">
        <f>_xll.qlInterestRateIndexMaturity(IborIndex&amp;Tenor,AV1337,Trigger)</f>
        <v>48752</v>
      </c>
      <c r="AX1337" s="102" t="e">
        <f>_xll.qlIndexFixing($Z$5,AU1337,TRUE,Trigger)</f>
        <v>#VALUE!</v>
      </c>
      <c r="AY1337" s="102">
        <f>_xll.qlIndexFixing($AZ$1,AU1337,TRUE,Trigger)</f>
        <v>1.6120585094040126E-2</v>
      </c>
    </row>
    <row r="1338" spans="46:51" ht="11.25" customHeight="1" x14ac:dyDescent="0.25">
      <c r="AT1338" s="57" t="s">
        <v>44</v>
      </c>
      <c r="AU1338" s="56">
        <f>_xll.qlInterestRateIndexFixingDate(IborIndex&amp;Tenor,AV1338,Trigger)</f>
        <v>48663</v>
      </c>
      <c r="AV1338" s="56">
        <f>_xll.qlCalendarAdvance(Calendar,AV1337,AT1338,"f",,Trigger)</f>
        <v>48667</v>
      </c>
      <c r="AW1338" s="56">
        <f>_xll.qlInterestRateIndexMaturity(IborIndex&amp;Tenor,AV1338,Trigger)</f>
        <v>48759</v>
      </c>
      <c r="AX1338" s="102" t="e">
        <f>_xll.qlIndexFixing($Z$5,AU1338,TRUE,Trigger)</f>
        <v>#VALUE!</v>
      </c>
      <c r="AY1338" s="102">
        <f>_xll.qlIndexFixing($AZ$1,AU1338,TRUE,Trigger)</f>
        <v>1.6113020080751279E-2</v>
      </c>
    </row>
    <row r="1339" spans="46:51" ht="11.25" customHeight="1" x14ac:dyDescent="0.25">
      <c r="AT1339" s="57" t="s">
        <v>44</v>
      </c>
      <c r="AU1339" s="56">
        <f>_xll.qlInterestRateIndexFixingDate(IborIndex&amp;Tenor,AV1339,Trigger)</f>
        <v>48670</v>
      </c>
      <c r="AV1339" s="56">
        <f>_xll.qlCalendarAdvance(Calendar,AV1338,AT1339,"f",,Trigger)</f>
        <v>48674</v>
      </c>
      <c r="AW1339" s="56">
        <f>_xll.qlInterestRateIndexMaturity(IborIndex&amp;Tenor,AV1339,Trigger)</f>
        <v>48765</v>
      </c>
      <c r="AX1339" s="102" t="e">
        <f>_xll.qlIndexFixing($Z$5,AU1339,TRUE,Trigger)</f>
        <v>#VALUE!</v>
      </c>
      <c r="AY1339" s="102">
        <f>_xll.qlIndexFixing($AZ$1,AU1339,TRUE,Trigger)</f>
        <v>1.6105625414784167E-2</v>
      </c>
    </row>
    <row r="1340" spans="46:51" ht="11.25" customHeight="1" x14ac:dyDescent="0.25">
      <c r="AT1340" s="57" t="s">
        <v>44</v>
      </c>
      <c r="AU1340" s="56">
        <f>_xll.qlInterestRateIndexFixingDate(IborIndex&amp;Tenor,AV1340,Trigger)</f>
        <v>48677</v>
      </c>
      <c r="AV1340" s="56">
        <f>_xll.qlCalendarAdvance(Calendar,AV1339,AT1340,"f",,Trigger)</f>
        <v>48681</v>
      </c>
      <c r="AW1340" s="56">
        <f>_xll.qlInterestRateIndexMaturity(IborIndex&amp;Tenor,AV1340,Trigger)</f>
        <v>48772</v>
      </c>
      <c r="AX1340" s="102" t="e">
        <f>_xll.qlIndexFixing($Z$5,AU1340,TRUE,Trigger)</f>
        <v>#VALUE!</v>
      </c>
      <c r="AY1340" s="102">
        <f>_xll.qlIndexFixing($AZ$1,AU1340,TRUE,Trigger)</f>
        <v>1.6098034254975285E-2</v>
      </c>
    </row>
    <row r="1341" spans="46:51" ht="11.25" customHeight="1" x14ac:dyDescent="0.25">
      <c r="AT1341" s="57" t="s">
        <v>44</v>
      </c>
      <c r="AU1341" s="56">
        <f>_xll.qlInterestRateIndexFixingDate(IborIndex&amp;Tenor,AV1341,Trigger)</f>
        <v>48682</v>
      </c>
      <c r="AV1341" s="56">
        <f>_xll.qlCalendarAdvance(Calendar,AV1340,AT1341,"f",,Trigger)</f>
        <v>48688</v>
      </c>
      <c r="AW1341" s="56">
        <f>_xll.qlInterestRateIndexMaturity(IborIndex&amp;Tenor,AV1341,Trigger)</f>
        <v>48779</v>
      </c>
      <c r="AX1341" s="102" t="e">
        <f>_xll.qlIndexFixing($Z$5,AU1341,TRUE,Trigger)</f>
        <v>#VALUE!</v>
      </c>
      <c r="AY1341" s="102">
        <f>_xll.qlIndexFixing($AZ$1,AU1341,TRUE,Trigger)</f>
        <v>1.6090429604191034E-2</v>
      </c>
    </row>
    <row r="1342" spans="46:51" ht="11.25" customHeight="1" x14ac:dyDescent="0.25">
      <c r="AT1342" s="57" t="s">
        <v>44</v>
      </c>
      <c r="AU1342" s="56">
        <f>_xll.qlInterestRateIndexFixingDate(IborIndex&amp;Tenor,AV1342,Trigger)</f>
        <v>48691</v>
      </c>
      <c r="AV1342" s="56">
        <f>_xll.qlCalendarAdvance(Calendar,AV1341,AT1342,"f",,Trigger)</f>
        <v>48695</v>
      </c>
      <c r="AW1342" s="56">
        <f>_xll.qlInterestRateIndexMaturity(IborIndex&amp;Tenor,AV1342,Trigger)</f>
        <v>48786</v>
      </c>
      <c r="AX1342" s="102" t="e">
        <f>_xll.qlIndexFixing($Z$5,AU1342,TRUE,Trigger)</f>
        <v>#VALUE!</v>
      </c>
      <c r="AY1342" s="102">
        <f>_xll.qlIndexFixing($AZ$1,AU1342,TRUE,Trigger)</f>
        <v>1.6082811618891749E-2</v>
      </c>
    </row>
    <row r="1343" spans="46:51" ht="11.25" customHeight="1" x14ac:dyDescent="0.25">
      <c r="AT1343" s="57" t="s">
        <v>44</v>
      </c>
      <c r="AU1343" s="56">
        <f>_xll.qlInterestRateIndexFixingDate(IborIndex&amp;Tenor,AV1343,Trigger)</f>
        <v>48698</v>
      </c>
      <c r="AV1343" s="56">
        <f>_xll.qlCalendarAdvance(Calendar,AV1342,AT1343,"f",,Trigger)</f>
        <v>48702</v>
      </c>
      <c r="AW1343" s="56">
        <f>_xll.qlInterestRateIndexMaturity(IborIndex&amp;Tenor,AV1343,Trigger)</f>
        <v>48794</v>
      </c>
      <c r="AX1343" s="102" t="e">
        <f>_xll.qlIndexFixing($Z$5,AU1343,TRUE,Trigger)</f>
        <v>#VALUE!</v>
      </c>
      <c r="AY1343" s="102">
        <f>_xll.qlIndexFixing($AZ$1,AU1343,TRUE,Trigger)</f>
        <v>1.607499124598484E-2</v>
      </c>
    </row>
    <row r="1344" spans="46:51" ht="11.25" customHeight="1" x14ac:dyDescent="0.25">
      <c r="AT1344" s="57" t="s">
        <v>44</v>
      </c>
      <c r="AU1344" s="56">
        <f>_xll.qlInterestRateIndexFixingDate(IborIndex&amp;Tenor,AV1344,Trigger)</f>
        <v>48705</v>
      </c>
      <c r="AV1344" s="56">
        <f>_xll.qlCalendarAdvance(Calendar,AV1343,AT1344,"f",,Trigger)</f>
        <v>48709</v>
      </c>
      <c r="AW1344" s="56">
        <f>_xll.qlInterestRateIndexMaturity(IborIndex&amp;Tenor,AV1344,Trigger)</f>
        <v>48801</v>
      </c>
      <c r="AX1344" s="102" t="e">
        <f>_xll.qlIndexFixing($Z$5,AU1344,TRUE,Trigger)</f>
        <v>#VALUE!</v>
      </c>
      <c r="AY1344" s="102">
        <f>_xll.qlIndexFixing($AZ$1,AU1344,TRUE,Trigger)</f>
        <v>1.6067345820645933E-2</v>
      </c>
    </row>
    <row r="1345" spans="46:51" ht="11.25" customHeight="1" x14ac:dyDescent="0.25">
      <c r="AT1345" s="57" t="s">
        <v>44</v>
      </c>
      <c r="AU1345" s="56">
        <f>_xll.qlInterestRateIndexFixingDate(IborIndex&amp;Tenor,AV1345,Trigger)</f>
        <v>48712</v>
      </c>
      <c r="AV1345" s="56">
        <f>_xll.qlCalendarAdvance(Calendar,AV1344,AT1345,"f",,Trigger)</f>
        <v>48716</v>
      </c>
      <c r="AW1345" s="56">
        <f>_xll.qlInterestRateIndexMaturity(IborIndex&amp;Tenor,AV1345,Trigger)</f>
        <v>48808</v>
      </c>
      <c r="AX1345" s="102" t="e">
        <f>_xll.qlIndexFixing($Z$5,AU1345,TRUE,Trigger)</f>
        <v>#VALUE!</v>
      </c>
      <c r="AY1345" s="102">
        <f>_xll.qlIndexFixing($AZ$1,AU1345,TRUE,Trigger)</f>
        <v>1.6059687540933808E-2</v>
      </c>
    </row>
    <row r="1346" spans="46:51" ht="11.25" customHeight="1" x14ac:dyDescent="0.25">
      <c r="AT1346" s="57" t="s">
        <v>44</v>
      </c>
      <c r="AU1346" s="56">
        <f>_xll.qlInterestRateIndexFixingDate(IborIndex&amp;Tenor,AV1346,Trigger)</f>
        <v>48719</v>
      </c>
      <c r="AV1346" s="56">
        <f>_xll.qlCalendarAdvance(Calendar,AV1345,AT1346,"f",,Trigger)</f>
        <v>48723</v>
      </c>
      <c r="AW1346" s="56">
        <f>_xll.qlInterestRateIndexMaturity(IborIndex&amp;Tenor,AV1346,Trigger)</f>
        <v>48815</v>
      </c>
      <c r="AX1346" s="102" t="e">
        <f>_xll.qlIndexFixing($Z$5,AU1346,TRUE,Trigger)</f>
        <v>#VALUE!</v>
      </c>
      <c r="AY1346" s="102">
        <f>_xll.qlIndexFixing($AZ$1,AU1346,TRUE,Trigger)</f>
        <v>1.6052016563312003E-2</v>
      </c>
    </row>
    <row r="1347" spans="46:51" ht="11.25" customHeight="1" x14ac:dyDescent="0.25">
      <c r="AT1347" s="57" t="s">
        <v>44</v>
      </c>
      <c r="AU1347" s="56">
        <f>_xll.qlInterestRateIndexFixingDate(IborIndex&amp;Tenor,AV1347,Trigger)</f>
        <v>48726</v>
      </c>
      <c r="AV1347" s="56">
        <f>_xll.qlCalendarAdvance(Calendar,AV1346,AT1347,"f",,Trigger)</f>
        <v>48730</v>
      </c>
      <c r="AW1347" s="56">
        <f>_xll.qlInterestRateIndexMaturity(IborIndex&amp;Tenor,AV1347,Trigger)</f>
        <v>48822</v>
      </c>
      <c r="AX1347" s="102" t="e">
        <f>_xll.qlIndexFixing($Z$5,AU1347,TRUE,Trigger)</f>
        <v>#VALUE!</v>
      </c>
      <c r="AY1347" s="102">
        <f>_xll.qlIndexFixing($AZ$1,AU1347,TRUE,Trigger)</f>
        <v>1.6044333044242316E-2</v>
      </c>
    </row>
    <row r="1348" spans="46:51" ht="11.25" customHeight="1" x14ac:dyDescent="0.25">
      <c r="AT1348" s="57" t="s">
        <v>44</v>
      </c>
      <c r="AU1348" s="56">
        <f>_xll.qlInterestRateIndexFixingDate(IborIndex&amp;Tenor,AV1348,Trigger)</f>
        <v>48733</v>
      </c>
      <c r="AV1348" s="56">
        <f>_xll.qlCalendarAdvance(Calendar,AV1347,AT1348,"f",,Trigger)</f>
        <v>48737</v>
      </c>
      <c r="AW1348" s="56">
        <f>_xll.qlInterestRateIndexMaturity(IborIndex&amp;Tenor,AV1348,Trigger)</f>
        <v>48829</v>
      </c>
      <c r="AX1348" s="102" t="e">
        <f>_xll.qlIndexFixing($Z$5,AU1348,TRUE,Trigger)</f>
        <v>#VALUE!</v>
      </c>
      <c r="AY1348" s="102">
        <f>_xll.qlIndexFixing($AZ$1,AU1348,TRUE,Trigger)</f>
        <v>1.6036637140189158E-2</v>
      </c>
    </row>
    <row r="1349" spans="46:51" ht="11.25" customHeight="1" x14ac:dyDescent="0.25">
      <c r="AT1349" s="57" t="s">
        <v>44</v>
      </c>
      <c r="AU1349" s="56">
        <f>_xll.qlInterestRateIndexFixingDate(IborIndex&amp;Tenor,AV1349,Trigger)</f>
        <v>48740</v>
      </c>
      <c r="AV1349" s="56">
        <f>_xll.qlCalendarAdvance(Calendar,AV1348,AT1349,"f",,Trigger)</f>
        <v>48744</v>
      </c>
      <c r="AW1349" s="56">
        <f>_xll.qlInterestRateIndexMaturity(IborIndex&amp;Tenor,AV1349,Trigger)</f>
        <v>48836</v>
      </c>
      <c r="AX1349" s="102" t="e">
        <f>_xll.qlIndexFixing($Z$5,AU1349,TRUE,Trigger)</f>
        <v>#VALUE!</v>
      </c>
      <c r="AY1349" s="102">
        <f>_xll.qlIndexFixing($AZ$1,AU1349,TRUE,Trigger)</f>
        <v>1.602892900761085E-2</v>
      </c>
    </row>
    <row r="1350" spans="46:51" ht="11.25" customHeight="1" x14ac:dyDescent="0.25">
      <c r="AT1350" s="57" t="s">
        <v>44</v>
      </c>
      <c r="AU1350" s="56">
        <f>_xll.qlInterestRateIndexFixingDate(IborIndex&amp;Tenor,AV1350,Trigger)</f>
        <v>48747</v>
      </c>
      <c r="AV1350" s="56">
        <f>_xll.qlCalendarAdvance(Calendar,AV1349,AT1350,"f",,Trigger)</f>
        <v>48751</v>
      </c>
      <c r="AW1350" s="56">
        <f>_xll.qlInterestRateIndexMaturity(IborIndex&amp;Tenor,AV1350,Trigger)</f>
        <v>48843</v>
      </c>
      <c r="AX1350" s="102" t="e">
        <f>_xll.qlIndexFixing($Z$5,AU1350,TRUE,Trigger)</f>
        <v>#VALUE!</v>
      </c>
      <c r="AY1350" s="102">
        <f>_xll.qlIndexFixing($AZ$1,AU1350,TRUE,Trigger)</f>
        <v>1.6021208802970061E-2</v>
      </c>
    </row>
    <row r="1351" spans="46:51" ht="11.25" customHeight="1" x14ac:dyDescent="0.25">
      <c r="AT1351" s="57" t="s">
        <v>44</v>
      </c>
      <c r="AU1351" s="56">
        <f>_xll.qlInterestRateIndexFixingDate(IborIndex&amp;Tenor,AV1351,Trigger)</f>
        <v>48754</v>
      </c>
      <c r="AV1351" s="56">
        <f>_xll.qlCalendarAdvance(Calendar,AV1350,AT1351,"f",,Trigger)</f>
        <v>48758</v>
      </c>
      <c r="AW1351" s="56">
        <f>_xll.qlInterestRateIndexMaturity(IborIndex&amp;Tenor,AV1351,Trigger)</f>
        <v>48850</v>
      </c>
      <c r="AX1351" s="102" t="e">
        <f>_xll.qlIndexFixing($Z$5,AU1351,TRUE,Trigger)</f>
        <v>#VALUE!</v>
      </c>
      <c r="AY1351" s="102">
        <f>_xll.qlIndexFixing($AZ$1,AU1351,TRUE,Trigger)</f>
        <v>1.601347668272338E-2</v>
      </c>
    </row>
    <row r="1352" spans="46:51" ht="11.25" customHeight="1" x14ac:dyDescent="0.25">
      <c r="AT1352" s="57" t="s">
        <v>44</v>
      </c>
      <c r="AU1352" s="56">
        <f>_xll.qlInterestRateIndexFixingDate(IborIndex&amp;Tenor,AV1352,Trigger)</f>
        <v>48761</v>
      </c>
      <c r="AV1352" s="56">
        <f>_xll.qlCalendarAdvance(Calendar,AV1351,AT1352,"f",,Trigger)</f>
        <v>48765</v>
      </c>
      <c r="AW1352" s="56">
        <f>_xll.qlInterestRateIndexMaturity(IborIndex&amp;Tenor,AV1352,Trigger)</f>
        <v>48857</v>
      </c>
      <c r="AX1352" s="102" t="e">
        <f>_xll.qlIndexFixing($Z$5,AU1352,TRUE,Trigger)</f>
        <v>#VALUE!</v>
      </c>
      <c r="AY1352" s="102">
        <f>_xll.qlIndexFixing($AZ$1,AU1352,TRUE,Trigger)</f>
        <v>1.600573280332826E-2</v>
      </c>
    </row>
    <row r="1353" spans="46:51" ht="11.25" customHeight="1" x14ac:dyDescent="0.25">
      <c r="AT1353" s="57" t="s">
        <v>44</v>
      </c>
      <c r="AU1353" s="56">
        <f>_xll.qlInterestRateIndexFixingDate(IborIndex&amp;Tenor,AV1353,Trigger)</f>
        <v>48768</v>
      </c>
      <c r="AV1353" s="56">
        <f>_xll.qlCalendarAdvance(Calendar,AV1352,AT1353,"f",,Trigger)</f>
        <v>48772</v>
      </c>
      <c r="AW1353" s="56">
        <f>_xll.qlInterestRateIndexMaturity(IborIndex&amp;Tenor,AV1353,Trigger)</f>
        <v>48864</v>
      </c>
      <c r="AX1353" s="102" t="e">
        <f>_xll.qlIndexFixing($Z$5,AU1353,TRUE,Trigger)</f>
        <v>#VALUE!</v>
      </c>
      <c r="AY1353" s="102">
        <f>_xll.qlIndexFixing($AZ$1,AU1353,TRUE,Trigger)</f>
        <v>1.5997977321242158E-2</v>
      </c>
    </row>
    <row r="1354" spans="46:51" ht="11.25" customHeight="1" x14ac:dyDescent="0.25">
      <c r="AT1354" s="57" t="s">
        <v>44</v>
      </c>
      <c r="AU1354" s="56">
        <f>_xll.qlInterestRateIndexFixingDate(IborIndex&amp;Tenor,AV1354,Trigger)</f>
        <v>48775</v>
      </c>
      <c r="AV1354" s="56">
        <f>_xll.qlCalendarAdvance(Calendar,AV1353,AT1354,"f",,Trigger)</f>
        <v>48779</v>
      </c>
      <c r="AW1354" s="56">
        <f>_xll.qlInterestRateIndexMaturity(IborIndex&amp;Tenor,AV1354,Trigger)</f>
        <v>48871</v>
      </c>
      <c r="AX1354" s="102" t="e">
        <f>_xll.qlIndexFixing($Z$5,AU1354,TRUE,Trigger)</f>
        <v>#VALUE!</v>
      </c>
      <c r="AY1354" s="102">
        <f>_xll.qlIndexFixing($AZ$1,AU1354,TRUE,Trigger)</f>
        <v>1.5990210392919056E-2</v>
      </c>
    </row>
    <row r="1355" spans="46:51" ht="11.25" customHeight="1" x14ac:dyDescent="0.25">
      <c r="AT1355" s="57" t="s">
        <v>44</v>
      </c>
      <c r="AU1355" s="56">
        <f>_xll.qlInterestRateIndexFixingDate(IborIndex&amp;Tenor,AV1355,Trigger)</f>
        <v>48782</v>
      </c>
      <c r="AV1355" s="56">
        <f>_xll.qlCalendarAdvance(Calendar,AV1354,AT1355,"f",,Trigger)</f>
        <v>48786</v>
      </c>
      <c r="AW1355" s="56">
        <f>_xll.qlInterestRateIndexMaturity(IborIndex&amp;Tenor,AV1355,Trigger)</f>
        <v>48878</v>
      </c>
      <c r="AX1355" s="102" t="e">
        <f>_xll.qlIndexFixing($Z$5,AU1355,TRUE,Trigger)</f>
        <v>#VALUE!</v>
      </c>
      <c r="AY1355" s="102">
        <f>_xll.qlIndexFixing($AZ$1,AU1355,TRUE,Trigger)</f>
        <v>1.5982432174814671E-2</v>
      </c>
    </row>
    <row r="1356" spans="46:51" ht="11.25" customHeight="1" x14ac:dyDescent="0.25">
      <c r="AT1356" s="57" t="s">
        <v>44</v>
      </c>
      <c r="AU1356" s="56">
        <f>_xll.qlInterestRateIndexFixingDate(IborIndex&amp;Tenor,AV1356,Trigger)</f>
        <v>48789</v>
      </c>
      <c r="AV1356" s="56">
        <f>_xll.qlCalendarAdvance(Calendar,AV1355,AT1356,"f",,Trigger)</f>
        <v>48793</v>
      </c>
      <c r="AW1356" s="56">
        <f>_xll.qlInterestRateIndexMaturity(IborIndex&amp;Tenor,AV1356,Trigger)</f>
        <v>48885</v>
      </c>
      <c r="AX1356" s="102" t="e">
        <f>_xll.qlIndexFixing($Z$5,AU1356,TRUE,Trigger)</f>
        <v>#VALUE!</v>
      </c>
      <c r="AY1356" s="102">
        <f>_xll.qlIndexFixing($AZ$1,AU1356,TRUE,Trigger)</f>
        <v>1.5974642823379504E-2</v>
      </c>
    </row>
    <row r="1357" spans="46:51" ht="11.25" customHeight="1" x14ac:dyDescent="0.25">
      <c r="AT1357" s="57" t="s">
        <v>44</v>
      </c>
      <c r="AU1357" s="56">
        <f>_xll.qlInterestRateIndexFixingDate(IborIndex&amp;Tenor,AV1357,Trigger)</f>
        <v>48796</v>
      </c>
      <c r="AV1357" s="56">
        <f>_xll.qlCalendarAdvance(Calendar,AV1356,AT1357,"f",,Trigger)</f>
        <v>48800</v>
      </c>
      <c r="AW1357" s="56">
        <f>_xll.qlInterestRateIndexMaturity(IborIndex&amp;Tenor,AV1357,Trigger)</f>
        <v>48892</v>
      </c>
      <c r="AX1357" s="102" t="e">
        <f>_xll.qlIndexFixing($Z$5,AU1357,TRUE,Trigger)</f>
        <v>#VALUE!</v>
      </c>
      <c r="AY1357" s="102">
        <f>_xll.qlIndexFixing($AZ$1,AU1357,TRUE,Trigger)</f>
        <v>1.5966842495067541E-2</v>
      </c>
    </row>
    <row r="1358" spans="46:51" ht="11.25" customHeight="1" x14ac:dyDescent="0.25">
      <c r="AT1358" s="57" t="s">
        <v>44</v>
      </c>
      <c r="AU1358" s="56">
        <f>_xll.qlInterestRateIndexFixingDate(IborIndex&amp;Tenor,AV1358,Trigger)</f>
        <v>48803</v>
      </c>
      <c r="AV1358" s="56">
        <f>_xll.qlCalendarAdvance(Calendar,AV1357,AT1358,"f",,Trigger)</f>
        <v>48807</v>
      </c>
      <c r="AW1358" s="56">
        <f>_xll.qlInterestRateIndexMaturity(IborIndex&amp;Tenor,AV1358,Trigger)</f>
        <v>48899</v>
      </c>
      <c r="AX1358" s="102" t="e">
        <f>_xll.qlIndexFixing($Z$5,AU1358,TRUE,Trigger)</f>
        <v>#VALUE!</v>
      </c>
      <c r="AY1358" s="102">
        <f>_xll.qlIndexFixing($AZ$1,AU1358,TRUE,Trigger)</f>
        <v>1.5959031346328412E-2</v>
      </c>
    </row>
    <row r="1359" spans="46:51" ht="11.25" customHeight="1" x14ac:dyDescent="0.25">
      <c r="AT1359" s="57" t="s">
        <v>44</v>
      </c>
      <c r="AU1359" s="56">
        <f>_xll.qlInterestRateIndexFixingDate(IborIndex&amp;Tenor,AV1359,Trigger)</f>
        <v>48810</v>
      </c>
      <c r="AV1359" s="56">
        <f>_xll.qlCalendarAdvance(Calendar,AV1358,AT1359,"f",,Trigger)</f>
        <v>48814</v>
      </c>
      <c r="AW1359" s="56">
        <f>_xll.qlInterestRateIndexMaturity(IborIndex&amp;Tenor,AV1359,Trigger)</f>
        <v>48906</v>
      </c>
      <c r="AX1359" s="102" t="e">
        <f>_xll.qlIndexFixing($Z$5,AU1359,TRUE,Trigger)</f>
        <v>#VALUE!</v>
      </c>
      <c r="AY1359" s="102">
        <f>_xll.qlIndexFixing($AZ$1,AU1359,TRUE,Trigger)</f>
        <v>1.5951209533611756E-2</v>
      </c>
    </row>
    <row r="1360" spans="46:51" ht="11.25" customHeight="1" x14ac:dyDescent="0.25">
      <c r="AT1360" s="57" t="s">
        <v>44</v>
      </c>
      <c r="AU1360" s="56">
        <f>_xll.qlInterestRateIndexFixingDate(IborIndex&amp;Tenor,AV1360,Trigger)</f>
        <v>48817</v>
      </c>
      <c r="AV1360" s="56">
        <f>_xll.qlCalendarAdvance(Calendar,AV1359,AT1360,"f",,Trigger)</f>
        <v>48821</v>
      </c>
      <c r="AW1360" s="56">
        <f>_xll.qlInterestRateIndexMaturity(IborIndex&amp;Tenor,AV1360,Trigger)</f>
        <v>48913</v>
      </c>
      <c r="AX1360" s="102" t="e">
        <f>_xll.qlIndexFixing($Z$5,AU1360,TRUE,Trigger)</f>
        <v>#VALUE!</v>
      </c>
      <c r="AY1360" s="102">
        <f>_xll.qlIndexFixing($AZ$1,AU1360,TRUE,Trigger)</f>
        <v>1.5943377213367211E-2</v>
      </c>
    </row>
    <row r="1361" spans="46:51" ht="11.25" customHeight="1" x14ac:dyDescent="0.25">
      <c r="AT1361" s="57" t="s">
        <v>44</v>
      </c>
      <c r="AU1361" s="56">
        <f>_xll.qlInterestRateIndexFixingDate(IborIndex&amp;Tenor,AV1361,Trigger)</f>
        <v>48824</v>
      </c>
      <c r="AV1361" s="56">
        <f>_xll.qlCalendarAdvance(Calendar,AV1360,AT1361,"f",,Trigger)</f>
        <v>48828</v>
      </c>
      <c r="AW1361" s="56">
        <f>_xll.qlInterestRateIndexMaturity(IborIndex&amp;Tenor,AV1361,Trigger)</f>
        <v>48919</v>
      </c>
      <c r="AX1361" s="102" t="e">
        <f>_xll.qlIndexFixing($Z$5,AU1361,TRUE,Trigger)</f>
        <v>#VALUE!</v>
      </c>
      <c r="AY1361" s="102">
        <f>_xll.qlIndexFixing($AZ$1,AU1361,TRUE,Trigger)</f>
        <v>1.5935744425339675E-2</v>
      </c>
    </row>
    <row r="1362" spans="46:51" ht="11.25" customHeight="1" x14ac:dyDescent="0.25">
      <c r="AT1362" s="57" t="s">
        <v>44</v>
      </c>
      <c r="AU1362" s="56">
        <f>_xll.qlInterestRateIndexFixingDate(IborIndex&amp;Tenor,AV1362,Trigger)</f>
        <v>48831</v>
      </c>
      <c r="AV1362" s="56">
        <f>_xll.qlCalendarAdvance(Calendar,AV1361,AT1362,"f",,Trigger)</f>
        <v>48835</v>
      </c>
      <c r="AW1362" s="56">
        <f>_xll.qlInterestRateIndexMaturity(IborIndex&amp;Tenor,AV1362,Trigger)</f>
        <v>48926</v>
      </c>
      <c r="AX1362" s="102" t="e">
        <f>_xll.qlIndexFixing($Z$5,AU1362,TRUE,Trigger)</f>
        <v>#VALUE!</v>
      </c>
      <c r="AY1362" s="102">
        <f>_xll.qlIndexFixing($AZ$1,AU1362,TRUE,Trigger)</f>
        <v>1.5927892604829855E-2</v>
      </c>
    </row>
    <row r="1363" spans="46:51" ht="11.25" customHeight="1" x14ac:dyDescent="0.25">
      <c r="AT1363" s="57" t="s">
        <v>44</v>
      </c>
      <c r="AU1363" s="56">
        <f>_xll.qlInterestRateIndexFixingDate(IborIndex&amp;Tenor,AV1363,Trigger)</f>
        <v>48838</v>
      </c>
      <c r="AV1363" s="56">
        <f>_xll.qlCalendarAdvance(Calendar,AV1362,AT1363,"f",,Trigger)</f>
        <v>48842</v>
      </c>
      <c r="AW1363" s="56">
        <f>_xll.qlInterestRateIndexMaturity(IborIndex&amp;Tenor,AV1363,Trigger)</f>
        <v>48933</v>
      </c>
      <c r="AX1363" s="102" t="e">
        <f>_xll.qlIndexFixing($Z$5,AU1363,TRUE,Trigger)</f>
        <v>#VALUE!</v>
      </c>
      <c r="AY1363" s="102">
        <f>_xll.qlIndexFixing($AZ$1,AU1363,TRUE,Trigger)</f>
        <v>1.5920030735228807E-2</v>
      </c>
    </row>
    <row r="1364" spans="46:51" ht="11.25" customHeight="1" x14ac:dyDescent="0.25">
      <c r="AT1364" s="57" t="s">
        <v>44</v>
      </c>
      <c r="AU1364" s="56">
        <f>_xll.qlInterestRateIndexFixingDate(IborIndex&amp;Tenor,AV1364,Trigger)</f>
        <v>48845</v>
      </c>
      <c r="AV1364" s="56">
        <f>_xll.qlCalendarAdvance(Calendar,AV1363,AT1364,"f",,Trigger)</f>
        <v>48849</v>
      </c>
      <c r="AW1364" s="56">
        <f>_xll.qlInterestRateIndexMaturity(IborIndex&amp;Tenor,AV1364,Trigger)</f>
        <v>48940</v>
      </c>
      <c r="AX1364" s="102" t="e">
        <f>_xll.qlIndexFixing($Z$5,AU1364,TRUE,Trigger)</f>
        <v>#VALUE!</v>
      </c>
      <c r="AY1364" s="102">
        <f>_xll.qlIndexFixing($AZ$1,AU1364,TRUE,Trigger)</f>
        <v>1.5912158972971394E-2</v>
      </c>
    </row>
    <row r="1365" spans="46:51" ht="11.25" customHeight="1" x14ac:dyDescent="0.25">
      <c r="AT1365" s="57" t="s">
        <v>44</v>
      </c>
      <c r="AU1365" s="56">
        <f>_xll.qlInterestRateIndexFixingDate(IborIndex&amp;Tenor,AV1365,Trigger)</f>
        <v>48852</v>
      </c>
      <c r="AV1365" s="56">
        <f>_xll.qlCalendarAdvance(Calendar,AV1364,AT1365,"f",,Trigger)</f>
        <v>48856</v>
      </c>
      <c r="AW1365" s="56">
        <f>_xll.qlInterestRateIndexMaturity(IborIndex&amp;Tenor,AV1365,Trigger)</f>
        <v>48948</v>
      </c>
      <c r="AX1365" s="102" t="e">
        <f>_xll.qlIndexFixing($Z$5,AU1365,TRUE,Trigger)</f>
        <v>#VALUE!</v>
      </c>
      <c r="AY1365" s="102">
        <f>_xll.qlIndexFixing($AZ$1,AU1365,TRUE,Trigger)</f>
        <v>1.5904063474814791E-2</v>
      </c>
    </row>
    <row r="1366" spans="46:51" ht="11.25" customHeight="1" x14ac:dyDescent="0.25">
      <c r="AT1366" s="57" t="s">
        <v>44</v>
      </c>
      <c r="AU1366" s="56">
        <f>_xll.qlInterestRateIndexFixingDate(IborIndex&amp;Tenor,AV1366,Trigger)</f>
        <v>48859</v>
      </c>
      <c r="AV1366" s="56">
        <f>_xll.qlCalendarAdvance(Calendar,AV1365,AT1366,"f",,Trigger)</f>
        <v>48863</v>
      </c>
      <c r="AW1366" s="56">
        <f>_xll.qlInterestRateIndexMaturity(IborIndex&amp;Tenor,AV1366,Trigger)</f>
        <v>48955</v>
      </c>
      <c r="AX1366" s="102" t="e">
        <f>_xll.qlIndexFixing($Z$5,AU1366,TRUE,Trigger)</f>
        <v>#VALUE!</v>
      </c>
      <c r="AY1366" s="102">
        <f>_xll.qlIndexFixing($AZ$1,AU1366,TRUE,Trigger)</f>
        <v>1.5896171394745331E-2</v>
      </c>
    </row>
    <row r="1367" spans="46:51" ht="11.25" customHeight="1" x14ac:dyDescent="0.25">
      <c r="AT1367" s="57" t="s">
        <v>44</v>
      </c>
      <c r="AU1367" s="56">
        <f>_xll.qlInterestRateIndexFixingDate(IborIndex&amp;Tenor,AV1367,Trigger)</f>
        <v>48866</v>
      </c>
      <c r="AV1367" s="56">
        <f>_xll.qlCalendarAdvance(Calendar,AV1366,AT1367,"f",,Trigger)</f>
        <v>48870</v>
      </c>
      <c r="AW1367" s="56">
        <f>_xll.qlInterestRateIndexMaturity(IborIndex&amp;Tenor,AV1367,Trigger)</f>
        <v>48962</v>
      </c>
      <c r="AX1367" s="102" t="e">
        <f>_xll.qlIndexFixing($Z$5,AU1367,TRUE,Trigger)</f>
        <v>#VALUE!</v>
      </c>
      <c r="AY1367" s="102">
        <f>_xll.qlIndexFixing($AZ$1,AU1367,TRUE,Trigger)</f>
        <v>1.5888269902251988E-2</v>
      </c>
    </row>
    <row r="1368" spans="46:51" ht="11.25" customHeight="1" x14ac:dyDescent="0.25">
      <c r="AT1368" s="57" t="s">
        <v>44</v>
      </c>
      <c r="AU1368" s="56">
        <f>_xll.qlInterestRateIndexFixingDate(IborIndex&amp;Tenor,AV1368,Trigger)</f>
        <v>48873</v>
      </c>
      <c r="AV1368" s="56">
        <f>_xll.qlCalendarAdvance(Calendar,AV1367,AT1368,"f",,Trigger)</f>
        <v>48877</v>
      </c>
      <c r="AW1368" s="56">
        <f>_xll.qlInterestRateIndexMaturity(IborIndex&amp;Tenor,AV1368,Trigger)</f>
        <v>48969</v>
      </c>
      <c r="AX1368" s="102" t="e">
        <f>_xll.qlIndexFixing($Z$5,AU1368,TRUE,Trigger)</f>
        <v>#VALUE!</v>
      </c>
      <c r="AY1368" s="102">
        <f>_xll.qlIndexFixing($AZ$1,AU1368,TRUE,Trigger)</f>
        <v>1.5880359153774837E-2</v>
      </c>
    </row>
    <row r="1369" spans="46:51" ht="11.25" customHeight="1" x14ac:dyDescent="0.25">
      <c r="AT1369" s="57" t="s">
        <v>44</v>
      </c>
      <c r="AU1369" s="56">
        <f>_xll.qlInterestRateIndexFixingDate(IborIndex&amp;Tenor,AV1369,Trigger)</f>
        <v>48880</v>
      </c>
      <c r="AV1369" s="56">
        <f>_xll.qlCalendarAdvance(Calendar,AV1368,AT1369,"f",,Trigger)</f>
        <v>48884</v>
      </c>
      <c r="AW1369" s="56">
        <f>_xll.qlInterestRateIndexMaturity(IborIndex&amp;Tenor,AV1369,Trigger)</f>
        <v>48976</v>
      </c>
      <c r="AX1369" s="102" t="e">
        <f>_xll.qlIndexFixing($Z$5,AU1369,TRUE,Trigger)</f>
        <v>#VALUE!</v>
      </c>
      <c r="AY1369" s="102">
        <f>_xll.qlIndexFixing($AZ$1,AU1369,TRUE,Trigger)</f>
        <v>1.5872439305750486E-2</v>
      </c>
    </row>
    <row r="1370" spans="46:51" ht="11.25" customHeight="1" x14ac:dyDescent="0.25">
      <c r="AT1370" s="57" t="s">
        <v>44</v>
      </c>
      <c r="AU1370" s="56">
        <f>_xll.qlInterestRateIndexFixingDate(IborIndex&amp;Tenor,AV1370,Trigger)</f>
        <v>48887</v>
      </c>
      <c r="AV1370" s="56">
        <f>_xll.qlCalendarAdvance(Calendar,AV1369,AT1370,"f",,Trigger)</f>
        <v>48891</v>
      </c>
      <c r="AW1370" s="56">
        <f>_xll.qlInterestRateIndexMaturity(IborIndex&amp;Tenor,AV1370,Trigger)</f>
        <v>48983</v>
      </c>
      <c r="AX1370" s="102" t="e">
        <f>_xll.qlIndexFixing($Z$5,AU1370,TRUE,Trigger)</f>
        <v>#VALUE!</v>
      </c>
      <c r="AY1370" s="102">
        <f>_xll.qlIndexFixing($AZ$1,AU1370,TRUE,Trigger)</f>
        <v>1.5864510514616403E-2</v>
      </c>
    </row>
    <row r="1371" spans="46:51" ht="11.25" customHeight="1" x14ac:dyDescent="0.25">
      <c r="AT1371" s="57" t="s">
        <v>44</v>
      </c>
      <c r="AU1371" s="56">
        <f>_xll.qlInterestRateIndexFixingDate(IborIndex&amp;Tenor,AV1371,Trigger)</f>
        <v>48894</v>
      </c>
      <c r="AV1371" s="56">
        <f>_xll.qlCalendarAdvance(Calendar,AV1370,AT1371,"f",,Trigger)</f>
        <v>48898</v>
      </c>
      <c r="AW1371" s="56">
        <f>_xll.qlInterestRateIndexMaturity(IborIndex&amp;Tenor,AV1371,Trigger)</f>
        <v>48990</v>
      </c>
      <c r="AX1371" s="102" t="e">
        <f>_xll.qlIndexFixing($Z$5,AU1371,TRUE,Trigger)</f>
        <v>#VALUE!</v>
      </c>
      <c r="AY1371" s="102">
        <f>_xll.qlIndexFixing($AZ$1,AU1371,TRUE,Trigger)</f>
        <v>1.5856572936807454E-2</v>
      </c>
    </row>
    <row r="1372" spans="46:51" ht="11.25" customHeight="1" x14ac:dyDescent="0.25">
      <c r="AT1372" s="57" t="s">
        <v>44</v>
      </c>
      <c r="AU1372" s="56">
        <f>_xll.qlInterestRateIndexFixingDate(IborIndex&amp;Tenor,AV1372,Trigger)</f>
        <v>48901</v>
      </c>
      <c r="AV1372" s="56">
        <f>_xll.qlCalendarAdvance(Calendar,AV1371,AT1372,"f",,Trigger)</f>
        <v>48905</v>
      </c>
      <c r="AW1372" s="56">
        <f>_xll.qlInterestRateIndexMaturity(IborIndex&amp;Tenor,AV1372,Trigger)</f>
        <v>48997</v>
      </c>
      <c r="AX1372" s="102" t="e">
        <f>_xll.qlIndexFixing($Z$5,AU1372,TRUE,Trigger)</f>
        <v>#VALUE!</v>
      </c>
      <c r="AY1372" s="102">
        <f>_xll.qlIndexFixing($AZ$1,AU1372,TRUE,Trigger)</f>
        <v>1.5848626728757635E-2</v>
      </c>
    </row>
    <row r="1373" spans="46:51" ht="11.25" customHeight="1" x14ac:dyDescent="0.25">
      <c r="AT1373" s="57" t="s">
        <v>44</v>
      </c>
      <c r="AU1373" s="56">
        <f>_xll.qlInterestRateIndexFixingDate(IborIndex&amp;Tenor,AV1373,Trigger)</f>
        <v>48908</v>
      </c>
      <c r="AV1373" s="56">
        <f>_xll.qlCalendarAdvance(Calendar,AV1372,AT1373,"f",,Trigger)</f>
        <v>48912</v>
      </c>
      <c r="AW1373" s="56">
        <f>_xll.qlInterestRateIndexMaturity(IborIndex&amp;Tenor,AV1373,Trigger)</f>
        <v>49003</v>
      </c>
      <c r="AX1373" s="102" t="e">
        <f>_xll.qlIndexFixing($Z$5,AU1373,TRUE,Trigger)</f>
        <v>#VALUE!</v>
      </c>
      <c r="AY1373" s="102">
        <f>_xll.qlIndexFixing($AZ$1,AU1373,TRUE,Trigger)</f>
        <v>1.5840893754509991E-2</v>
      </c>
    </row>
    <row r="1374" spans="46:51" ht="11.25" customHeight="1" x14ac:dyDescent="0.25">
      <c r="AT1374" s="57" t="s">
        <v>44</v>
      </c>
      <c r="AU1374" s="56">
        <f>_xll.qlInterestRateIndexFixingDate(IborIndex&amp;Tenor,AV1374,Trigger)</f>
        <v>48915</v>
      </c>
      <c r="AV1374" s="56">
        <f>_xll.qlCalendarAdvance(Calendar,AV1373,AT1374,"f",,Trigger)</f>
        <v>48919</v>
      </c>
      <c r="AW1374" s="56">
        <f>_xll.qlInterestRateIndexMaturity(IborIndex&amp;Tenor,AV1374,Trigger)</f>
        <v>49009</v>
      </c>
      <c r="AX1374" s="102" t="e">
        <f>_xll.qlIndexFixing($Z$5,AU1374,TRUE,Trigger)</f>
        <v>#VALUE!</v>
      </c>
      <c r="AY1374" s="102">
        <f>_xll.qlIndexFixing($AZ$1,AU1374,TRUE,Trigger)</f>
        <v>1.5833154199130561E-2</v>
      </c>
    </row>
    <row r="1375" spans="46:51" ht="11.25" customHeight="1" x14ac:dyDescent="0.25">
      <c r="AT1375" s="57" t="s">
        <v>44</v>
      </c>
      <c r="AU1375" s="56">
        <f>_xll.qlInterestRateIndexFixingDate(IborIndex&amp;Tenor,AV1375,Trigger)</f>
        <v>48922</v>
      </c>
      <c r="AV1375" s="56">
        <f>_xll.qlCalendarAdvance(Calendar,AV1374,AT1375,"f",,Trigger)</f>
        <v>48926</v>
      </c>
      <c r="AW1375" s="56">
        <f>_xll.qlInterestRateIndexMaturity(IborIndex&amp;Tenor,AV1375,Trigger)</f>
        <v>49016</v>
      </c>
      <c r="AX1375" s="102" t="e">
        <f>_xll.qlIndexFixing($Z$5,AU1375,TRUE,Trigger)</f>
        <v>#VALUE!</v>
      </c>
      <c r="AY1375" s="102">
        <f>_xll.qlIndexFixing($AZ$1,AU1375,TRUE,Trigger)</f>
        <v>1.5825184846288032E-2</v>
      </c>
    </row>
    <row r="1376" spans="46:51" ht="11.25" customHeight="1" x14ac:dyDescent="0.25">
      <c r="AT1376" s="57" t="s">
        <v>44</v>
      </c>
      <c r="AU1376" s="56">
        <f>_xll.qlInterestRateIndexFixingDate(IborIndex&amp;Tenor,AV1376,Trigger)</f>
        <v>48929</v>
      </c>
      <c r="AV1376" s="56">
        <f>_xll.qlCalendarAdvance(Calendar,AV1375,AT1376,"f",,Trigger)</f>
        <v>48933</v>
      </c>
      <c r="AW1376" s="56">
        <f>_xll.qlInterestRateIndexMaturity(IborIndex&amp;Tenor,AV1376,Trigger)</f>
        <v>49023</v>
      </c>
      <c r="AX1376" s="102" t="e">
        <f>_xll.qlIndexFixing($Z$5,AU1376,TRUE,Trigger)</f>
        <v>#VALUE!</v>
      </c>
      <c r="AY1376" s="102">
        <f>_xll.qlIndexFixing($AZ$1,AU1376,TRUE,Trigger)</f>
        <v>1.5817207466932715E-2</v>
      </c>
    </row>
    <row r="1377" spans="46:51" ht="11.25" customHeight="1" x14ac:dyDescent="0.25">
      <c r="AT1377" s="57" t="s">
        <v>44</v>
      </c>
      <c r="AU1377" s="56">
        <f>_xll.qlInterestRateIndexFixingDate(IborIndex&amp;Tenor,AV1377,Trigger)</f>
        <v>48935</v>
      </c>
      <c r="AV1377" s="56">
        <f>_xll.qlCalendarAdvance(Calendar,AV1376,AT1377,"f",,Trigger)</f>
        <v>48940</v>
      </c>
      <c r="AW1377" s="56">
        <f>_xll.qlInterestRateIndexMaturity(IborIndex&amp;Tenor,AV1377,Trigger)</f>
        <v>49030</v>
      </c>
      <c r="AX1377" s="102" t="e">
        <f>_xll.qlIndexFixing($Z$5,AU1377,TRUE,Trigger)</f>
        <v>#VALUE!</v>
      </c>
      <c r="AY1377" s="102">
        <f>_xll.qlIndexFixing($AZ$1,AU1377,TRUE,Trigger)</f>
        <v>1.5809222217481711E-2</v>
      </c>
    </row>
    <row r="1378" spans="46:51" ht="11.25" customHeight="1" x14ac:dyDescent="0.25">
      <c r="AT1378" s="57" t="s">
        <v>44</v>
      </c>
      <c r="AU1378" s="56">
        <f>_xll.qlInterestRateIndexFixingDate(IborIndex&amp;Tenor,AV1378,Trigger)</f>
        <v>48943</v>
      </c>
      <c r="AV1378" s="56">
        <f>_xll.qlCalendarAdvance(Calendar,AV1377,AT1378,"f",,Trigger)</f>
        <v>48947</v>
      </c>
      <c r="AW1378" s="56">
        <f>_xll.qlInterestRateIndexMaturity(IborIndex&amp;Tenor,AV1378,Trigger)</f>
        <v>49037</v>
      </c>
      <c r="AX1378" s="102" t="e">
        <f>_xll.qlIndexFixing($Z$5,AU1378,TRUE,Trigger)</f>
        <v>#VALUE!</v>
      </c>
      <c r="AY1378" s="102">
        <f>_xll.qlIndexFixing($AZ$1,AU1378,TRUE,Trigger)</f>
        <v>1.5801229254345017E-2</v>
      </c>
    </row>
    <row r="1379" spans="46:51" ht="11.25" customHeight="1" x14ac:dyDescent="0.25">
      <c r="AT1379" s="57" t="s">
        <v>44</v>
      </c>
      <c r="AU1379" s="56">
        <f>_xll.qlInterestRateIndexFixingDate(IborIndex&amp;Tenor,AV1379,Trigger)</f>
        <v>48950</v>
      </c>
      <c r="AV1379" s="56">
        <f>_xll.qlCalendarAdvance(Calendar,AV1378,AT1379,"f",,Trigger)</f>
        <v>48954</v>
      </c>
      <c r="AW1379" s="56">
        <f>_xll.qlInterestRateIndexMaturity(IborIndex&amp;Tenor,AV1379,Trigger)</f>
        <v>49045</v>
      </c>
      <c r="AX1379" s="102" t="e">
        <f>_xll.qlIndexFixing($Z$5,AU1379,TRUE,Trigger)</f>
        <v>#VALUE!</v>
      </c>
      <c r="AY1379" s="102">
        <f>_xll.qlIndexFixing($AZ$1,AU1379,TRUE,Trigger)</f>
        <v>1.5793001793365007E-2</v>
      </c>
    </row>
    <row r="1380" spans="46:51" ht="11.25" customHeight="1" x14ac:dyDescent="0.25">
      <c r="AT1380" s="57" t="s">
        <v>44</v>
      </c>
      <c r="AU1380" s="56">
        <f>_xll.qlInterestRateIndexFixingDate(IborIndex&amp;Tenor,AV1380,Trigger)</f>
        <v>48957</v>
      </c>
      <c r="AV1380" s="56">
        <f>_xll.qlCalendarAdvance(Calendar,AV1379,AT1380,"f",,Trigger)</f>
        <v>48961</v>
      </c>
      <c r="AW1380" s="56">
        <f>_xll.qlInterestRateIndexMaturity(IborIndex&amp;Tenor,AV1380,Trigger)</f>
        <v>49051</v>
      </c>
      <c r="AX1380" s="102" t="e">
        <f>_xll.qlIndexFixing($Z$5,AU1380,TRUE,Trigger)</f>
        <v>#VALUE!</v>
      </c>
      <c r="AY1380" s="102">
        <f>_xll.qlIndexFixing($AZ$1,AU1380,TRUE,Trigger)</f>
        <v>1.5785220812661649E-2</v>
      </c>
    </row>
    <row r="1381" spans="46:51" ht="11.25" customHeight="1" x14ac:dyDescent="0.25">
      <c r="AT1381" s="57" t="s">
        <v>44</v>
      </c>
      <c r="AU1381" s="56">
        <f>_xll.qlInterestRateIndexFixingDate(IborIndex&amp;Tenor,AV1381,Trigger)</f>
        <v>48964</v>
      </c>
      <c r="AV1381" s="56">
        <f>_xll.qlCalendarAdvance(Calendar,AV1380,AT1381,"f",,Trigger)</f>
        <v>48968</v>
      </c>
      <c r="AW1381" s="56">
        <f>_xll.qlInterestRateIndexMaturity(IborIndex&amp;Tenor,AV1381,Trigger)</f>
        <v>49058</v>
      </c>
      <c r="AX1381" s="102" t="e">
        <f>_xll.qlIndexFixing($Z$5,AU1381,TRUE,Trigger)</f>
        <v>#VALUE!</v>
      </c>
      <c r="AY1381" s="102">
        <f>_xll.qlIndexFixing($AZ$1,AU1381,TRUE,Trigger)</f>
        <v>1.577720564693319E-2</v>
      </c>
    </row>
    <row r="1382" spans="46:51" ht="11.25" customHeight="1" x14ac:dyDescent="0.25">
      <c r="AT1382" s="57" t="s">
        <v>44</v>
      </c>
      <c r="AU1382" s="56">
        <f>_xll.qlInterestRateIndexFixingDate(IborIndex&amp;Tenor,AV1382,Trigger)</f>
        <v>48971</v>
      </c>
      <c r="AV1382" s="56">
        <f>_xll.qlCalendarAdvance(Calendar,AV1381,AT1382,"f",,Trigger)</f>
        <v>48975</v>
      </c>
      <c r="AW1382" s="56">
        <f>_xll.qlInterestRateIndexMaturity(IborIndex&amp;Tenor,AV1382,Trigger)</f>
        <v>49062</v>
      </c>
      <c r="AX1382" s="102" t="e">
        <f>_xll.qlIndexFixing($Z$5,AU1382,TRUE,Trigger)</f>
        <v>#VALUE!</v>
      </c>
      <c r="AY1382" s="102">
        <f>_xll.qlIndexFixing($AZ$1,AU1382,TRUE,Trigger)</f>
        <v>1.5769871253698189E-2</v>
      </c>
    </row>
    <row r="1383" spans="46:51" ht="11.25" customHeight="1" x14ac:dyDescent="0.25">
      <c r="AT1383" s="57" t="s">
        <v>44</v>
      </c>
      <c r="AU1383" s="56">
        <f>_xll.qlInterestRateIndexFixingDate(IborIndex&amp;Tenor,AV1383,Trigger)</f>
        <v>48978</v>
      </c>
      <c r="AV1383" s="56">
        <f>_xll.qlCalendarAdvance(Calendar,AV1382,AT1383,"f",,Trigger)</f>
        <v>48982</v>
      </c>
      <c r="AW1383" s="56">
        <f>_xll.qlInterestRateIndexMaturity(IborIndex&amp;Tenor,AV1383,Trigger)</f>
        <v>49072</v>
      </c>
      <c r="AX1383" s="102" t="e">
        <f>_xll.qlIndexFixing($Z$5,AU1383,TRUE,Trigger)</f>
        <v>#VALUE!</v>
      </c>
      <c r="AY1383" s="102">
        <f>_xll.qlIndexFixing($AZ$1,AU1383,TRUE,Trigger)</f>
        <v>1.5761154207738493E-2</v>
      </c>
    </row>
    <row r="1384" spans="46:51" ht="11.25" customHeight="1" x14ac:dyDescent="0.25">
      <c r="AT1384" s="57" t="s">
        <v>44</v>
      </c>
      <c r="AU1384" s="56">
        <f>_xll.qlInterestRateIndexFixingDate(IborIndex&amp;Tenor,AV1384,Trigger)</f>
        <v>48985</v>
      </c>
      <c r="AV1384" s="56">
        <f>_xll.qlCalendarAdvance(Calendar,AV1383,AT1384,"f",,Trigger)</f>
        <v>48989</v>
      </c>
      <c r="AW1384" s="56">
        <f>_xll.qlInterestRateIndexMaturity(IborIndex&amp;Tenor,AV1384,Trigger)</f>
        <v>49079</v>
      </c>
      <c r="AX1384" s="102" t="e">
        <f>_xll.qlIndexFixing($Z$5,AU1384,TRUE,Trigger)</f>
        <v>#VALUE!</v>
      </c>
      <c r="AY1384" s="102">
        <f>_xll.qlIndexFixing($AZ$1,AU1384,TRUE,Trigger)</f>
        <v>1.5753118247085141E-2</v>
      </c>
    </row>
    <row r="1385" spans="46:51" ht="11.25" customHeight="1" x14ac:dyDescent="0.25">
      <c r="AT1385" s="57" t="s">
        <v>44</v>
      </c>
      <c r="AU1385" s="56">
        <f>_xll.qlInterestRateIndexFixingDate(IborIndex&amp;Tenor,AV1385,Trigger)</f>
        <v>48992</v>
      </c>
      <c r="AV1385" s="56">
        <f>_xll.qlCalendarAdvance(Calendar,AV1384,AT1385,"f",,Trigger)</f>
        <v>48996</v>
      </c>
      <c r="AW1385" s="56">
        <f>_xll.qlInterestRateIndexMaturity(IborIndex&amp;Tenor,AV1385,Trigger)</f>
        <v>49086</v>
      </c>
      <c r="AX1385" s="102" t="e">
        <f>_xll.qlIndexFixing($Z$5,AU1385,TRUE,Trigger)</f>
        <v>#VALUE!</v>
      </c>
      <c r="AY1385" s="102">
        <f>_xll.qlIndexFixing($AZ$1,AU1385,TRUE,Trigger)</f>
        <v>1.5745075667598307E-2</v>
      </c>
    </row>
    <row r="1386" spans="46:51" ht="11.25" customHeight="1" x14ac:dyDescent="0.25">
      <c r="AT1386" s="57" t="s">
        <v>44</v>
      </c>
      <c r="AU1386" s="56">
        <f>_xll.qlInterestRateIndexFixingDate(IborIndex&amp;Tenor,AV1386,Trigger)</f>
        <v>48999</v>
      </c>
      <c r="AV1386" s="56">
        <f>_xll.qlCalendarAdvance(Calendar,AV1385,AT1386,"f",,Trigger)</f>
        <v>49003</v>
      </c>
      <c r="AW1386" s="56">
        <f>_xll.qlInterestRateIndexMaturity(IborIndex&amp;Tenor,AV1386,Trigger)</f>
        <v>49095</v>
      </c>
      <c r="AX1386" s="102" t="e">
        <f>_xll.qlIndexFixing($Z$5,AU1386,TRUE,Trigger)</f>
        <v>#VALUE!</v>
      </c>
      <c r="AY1386" s="102">
        <f>_xll.qlIndexFixing($AZ$1,AU1386,TRUE,Trigger)</f>
        <v>1.5736561241023714E-2</v>
      </c>
    </row>
    <row r="1387" spans="46:51" ht="11.25" customHeight="1" x14ac:dyDescent="0.25">
      <c r="AT1387" s="57" t="s">
        <v>44</v>
      </c>
      <c r="AU1387" s="56">
        <f>_xll.qlInterestRateIndexFixingDate(IborIndex&amp;Tenor,AV1387,Trigger)</f>
        <v>49006</v>
      </c>
      <c r="AV1387" s="56">
        <f>_xll.qlCalendarAdvance(Calendar,AV1386,AT1387,"f",,Trigger)</f>
        <v>49010</v>
      </c>
      <c r="AW1387" s="56">
        <f>_xll.qlInterestRateIndexMaturity(IborIndex&amp;Tenor,AV1387,Trigger)</f>
        <v>49102</v>
      </c>
      <c r="AX1387" s="102" t="e">
        <f>_xll.qlIndexFixing($Z$5,AU1387,TRUE,Trigger)</f>
        <v>#VALUE!</v>
      </c>
      <c r="AY1387" s="102">
        <f>_xll.qlIndexFixing($AZ$1,AU1387,TRUE,Trigger)</f>
        <v>1.5728504350633214E-2</v>
      </c>
    </row>
    <row r="1388" spans="46:51" ht="11.25" customHeight="1" x14ac:dyDescent="0.25">
      <c r="AT1388" s="57" t="s">
        <v>44</v>
      </c>
      <c r="AU1388" s="56">
        <f>_xll.qlInterestRateIndexFixingDate(IborIndex&amp;Tenor,AV1388,Trigger)</f>
        <v>49013</v>
      </c>
      <c r="AV1388" s="56">
        <f>_xll.qlCalendarAdvance(Calendar,AV1387,AT1388,"f",,Trigger)</f>
        <v>49017</v>
      </c>
      <c r="AW1388" s="56">
        <f>_xll.qlInterestRateIndexMaturity(IborIndex&amp;Tenor,AV1388,Trigger)</f>
        <v>49109</v>
      </c>
      <c r="AX1388" s="102" t="e">
        <f>_xll.qlIndexFixing($Z$5,AU1388,TRUE,Trigger)</f>
        <v>#VALUE!</v>
      </c>
      <c r="AY1388" s="102">
        <f>_xll.qlIndexFixing($AZ$1,AU1388,TRUE,Trigger)</f>
        <v>1.5720441332781561E-2</v>
      </c>
    </row>
    <row r="1389" spans="46:51" ht="11.25" customHeight="1" x14ac:dyDescent="0.25">
      <c r="AT1389" s="57" t="s">
        <v>44</v>
      </c>
      <c r="AU1389" s="56">
        <f>_xll.qlInterestRateIndexFixingDate(IborIndex&amp;Tenor,AV1389,Trigger)</f>
        <v>49020</v>
      </c>
      <c r="AV1389" s="56">
        <f>_xll.qlCalendarAdvance(Calendar,AV1388,AT1389,"f",,Trigger)</f>
        <v>49024</v>
      </c>
      <c r="AW1389" s="56">
        <f>_xll.qlInterestRateIndexMaturity(IborIndex&amp;Tenor,AV1389,Trigger)</f>
        <v>49116</v>
      </c>
      <c r="AX1389" s="102" t="e">
        <f>_xll.qlIndexFixing($Z$5,AU1389,TRUE,Trigger)</f>
        <v>#VALUE!</v>
      </c>
      <c r="AY1389" s="102">
        <f>_xll.qlIndexFixing($AZ$1,AU1389,TRUE,Trigger)</f>
        <v>1.5712372343882779E-2</v>
      </c>
    </row>
    <row r="1390" spans="46:51" ht="11.25" customHeight="1" x14ac:dyDescent="0.25">
      <c r="AT1390" s="57" t="s">
        <v>44</v>
      </c>
      <c r="AU1390" s="56">
        <f>_xll.qlInterestRateIndexFixingDate(IborIndex&amp;Tenor,AV1390,Trigger)</f>
        <v>49027</v>
      </c>
      <c r="AV1390" s="56">
        <f>_xll.qlCalendarAdvance(Calendar,AV1389,AT1390,"f",,Trigger)</f>
        <v>49031</v>
      </c>
      <c r="AW1390" s="56">
        <f>_xll.qlInterestRateIndexMaturity(IborIndex&amp;Tenor,AV1390,Trigger)</f>
        <v>49123</v>
      </c>
      <c r="AX1390" s="102" t="e">
        <f>_xll.qlIndexFixing($Z$5,AU1390,TRUE,Trigger)</f>
        <v>#VALUE!</v>
      </c>
      <c r="AY1390" s="102">
        <f>_xll.qlIndexFixing($AZ$1,AU1390,TRUE,Trigger)</f>
        <v>1.5704297540348262E-2</v>
      </c>
    </row>
    <row r="1391" spans="46:51" ht="11.25" customHeight="1" x14ac:dyDescent="0.25">
      <c r="AT1391" s="57" t="s">
        <v>44</v>
      </c>
      <c r="AU1391" s="56">
        <f>_xll.qlInterestRateIndexFixingDate(IborIndex&amp;Tenor,AV1391,Trigger)</f>
        <v>49034</v>
      </c>
      <c r="AV1391" s="56">
        <f>_xll.qlCalendarAdvance(Calendar,AV1390,AT1391,"f",,Trigger)</f>
        <v>49038</v>
      </c>
      <c r="AW1391" s="56">
        <f>_xll.qlInterestRateIndexMaturity(IborIndex&amp;Tenor,AV1391,Trigger)</f>
        <v>49129</v>
      </c>
      <c r="AX1391" s="102" t="e">
        <f>_xll.qlIndexFixing($Z$5,AU1391,TRUE,Trigger)</f>
        <v>#VALUE!</v>
      </c>
      <c r="AY1391" s="102">
        <f>_xll.qlIndexFixing($AZ$1,AU1391,TRUE,Trigger)</f>
        <v>1.5696453553360863E-2</v>
      </c>
    </row>
    <row r="1392" spans="46:51" ht="11.25" customHeight="1" x14ac:dyDescent="0.25">
      <c r="AT1392" s="57" t="s">
        <v>44</v>
      </c>
      <c r="AU1392" s="56">
        <f>_xll.qlInterestRateIndexFixingDate(IborIndex&amp;Tenor,AV1392,Trigger)</f>
        <v>49039</v>
      </c>
      <c r="AV1392" s="56">
        <f>_xll.qlCalendarAdvance(Calendar,AV1391,AT1392,"f",,Trigger)</f>
        <v>49045</v>
      </c>
      <c r="AW1392" s="56">
        <f>_xll.qlInterestRateIndexMaturity(IborIndex&amp;Tenor,AV1392,Trigger)</f>
        <v>49136</v>
      </c>
      <c r="AX1392" s="102" t="e">
        <f>_xll.qlIndexFixing($Z$5,AU1392,TRUE,Trigger)</f>
        <v>#VALUE!</v>
      </c>
      <c r="AY1392" s="102">
        <f>_xll.qlIndexFixing($AZ$1,AU1392,TRUE,Trigger)</f>
        <v>1.5688368304996418E-2</v>
      </c>
    </row>
    <row r="1393" spans="46:51" ht="11.25" customHeight="1" x14ac:dyDescent="0.25">
      <c r="AT1393" s="57" t="s">
        <v>44</v>
      </c>
      <c r="AU1393" s="56">
        <f>_xll.qlInterestRateIndexFixingDate(IborIndex&amp;Tenor,AV1393,Trigger)</f>
        <v>49048</v>
      </c>
      <c r="AV1393" s="56">
        <f>_xll.qlCalendarAdvance(Calendar,AV1392,AT1393,"f",,Trigger)</f>
        <v>49052</v>
      </c>
      <c r="AW1393" s="56">
        <f>_xll.qlInterestRateIndexMaturity(IborIndex&amp;Tenor,AV1393,Trigger)</f>
        <v>49143</v>
      </c>
      <c r="AX1393" s="102" t="e">
        <f>_xll.qlIndexFixing($Z$5,AU1393,TRUE,Trigger)</f>
        <v>#VALUE!</v>
      </c>
      <c r="AY1393" s="102">
        <f>_xll.qlIndexFixing($AZ$1,AU1393,TRUE,Trigger)</f>
        <v>1.568027770010532E-2</v>
      </c>
    </row>
    <row r="1394" spans="46:51" ht="11.25" customHeight="1" x14ac:dyDescent="0.25">
      <c r="AT1394" s="57" t="s">
        <v>44</v>
      </c>
      <c r="AU1394" s="56">
        <f>_xll.qlInterestRateIndexFixingDate(IborIndex&amp;Tenor,AV1394,Trigger)</f>
        <v>49055</v>
      </c>
      <c r="AV1394" s="56">
        <f>_xll.qlCalendarAdvance(Calendar,AV1393,AT1394,"f",,Trigger)</f>
        <v>49059</v>
      </c>
      <c r="AW1394" s="56">
        <f>_xll.qlInterestRateIndexMaturity(IborIndex&amp;Tenor,AV1394,Trigger)</f>
        <v>49150</v>
      </c>
      <c r="AX1394" s="102" t="e">
        <f>_xll.qlIndexFixing($Z$5,AU1394,TRUE,Trigger)</f>
        <v>#VALUE!</v>
      </c>
      <c r="AY1394" s="102">
        <f>_xll.qlIndexFixing($AZ$1,AU1394,TRUE,Trigger)</f>
        <v>1.5672181895088181E-2</v>
      </c>
    </row>
    <row r="1395" spans="46:51" ht="11.25" customHeight="1" x14ac:dyDescent="0.25">
      <c r="AT1395" s="57" t="s">
        <v>44</v>
      </c>
      <c r="AU1395" s="56">
        <f>_xll.qlInterestRateIndexFixingDate(IborIndex&amp;Tenor,AV1395,Trigger)</f>
        <v>49061</v>
      </c>
      <c r="AV1395" s="56">
        <f>_xll.qlCalendarAdvance(Calendar,AV1394,AT1395,"f",,Trigger)</f>
        <v>49066</v>
      </c>
      <c r="AW1395" s="56">
        <f>_xll.qlInterestRateIndexMaturity(IborIndex&amp;Tenor,AV1395,Trigger)</f>
        <v>49158</v>
      </c>
      <c r="AX1395" s="102" t="e">
        <f>_xll.qlIndexFixing($Z$5,AU1395,TRUE,Trigger)</f>
        <v>#VALUE!</v>
      </c>
      <c r="AY1395" s="102">
        <f>_xll.qlIndexFixing($AZ$1,AU1395,TRUE,Trigger)</f>
        <v>1.5663841777472907E-2</v>
      </c>
    </row>
    <row r="1396" spans="46:51" ht="11.25" customHeight="1" x14ac:dyDescent="0.25">
      <c r="AT1396" s="57" t="s">
        <v>44</v>
      </c>
      <c r="AU1396" s="56">
        <f>_xll.qlInterestRateIndexFixingDate(IborIndex&amp;Tenor,AV1396,Trigger)</f>
        <v>49069</v>
      </c>
      <c r="AV1396" s="56">
        <f>_xll.qlCalendarAdvance(Calendar,AV1395,AT1396,"f",,Trigger)</f>
        <v>49073</v>
      </c>
      <c r="AW1396" s="56">
        <f>_xll.qlInterestRateIndexMaturity(IborIndex&amp;Tenor,AV1396,Trigger)</f>
        <v>49165</v>
      </c>
      <c r="AX1396" s="102" t="e">
        <f>_xll.qlIndexFixing($Z$5,AU1396,TRUE,Trigger)</f>
        <v>#VALUE!</v>
      </c>
      <c r="AY1396" s="102">
        <f>_xll.qlIndexFixing($AZ$1,AU1396,TRUE,Trigger)</f>
        <v>1.565573537070445E-2</v>
      </c>
    </row>
    <row r="1397" spans="46:51" ht="11.25" customHeight="1" x14ac:dyDescent="0.25">
      <c r="AT1397" s="57" t="s">
        <v>44</v>
      </c>
      <c r="AU1397" s="56">
        <f>_xll.qlInterestRateIndexFixingDate(IborIndex&amp;Tenor,AV1397,Trigger)</f>
        <v>49076</v>
      </c>
      <c r="AV1397" s="56">
        <f>_xll.qlCalendarAdvance(Calendar,AV1396,AT1397,"f",,Trigger)</f>
        <v>49080</v>
      </c>
      <c r="AW1397" s="56">
        <f>_xll.qlInterestRateIndexMaturity(IborIndex&amp;Tenor,AV1397,Trigger)</f>
        <v>49172</v>
      </c>
      <c r="AX1397" s="102" t="e">
        <f>_xll.qlIndexFixing($Z$5,AU1397,TRUE,Trigger)</f>
        <v>#VALUE!</v>
      </c>
      <c r="AY1397" s="102">
        <f>_xll.qlIndexFixing($AZ$1,AU1397,TRUE,Trigger)</f>
        <v>1.5647624244149692E-2</v>
      </c>
    </row>
    <row r="1398" spans="46:51" ht="11.25" customHeight="1" x14ac:dyDescent="0.25">
      <c r="AT1398" s="57" t="s">
        <v>44</v>
      </c>
      <c r="AU1398" s="56">
        <f>_xll.qlInterestRateIndexFixingDate(IborIndex&amp;Tenor,AV1398,Trigger)</f>
        <v>49083</v>
      </c>
      <c r="AV1398" s="56">
        <f>_xll.qlCalendarAdvance(Calendar,AV1397,AT1398,"f",,Trigger)</f>
        <v>49087</v>
      </c>
      <c r="AW1398" s="56">
        <f>_xll.qlInterestRateIndexMaturity(IborIndex&amp;Tenor,AV1398,Trigger)</f>
        <v>49179</v>
      </c>
      <c r="AX1398" s="102" t="e">
        <f>_xll.qlIndexFixing($Z$5,AU1398,TRUE,Trigger)</f>
        <v>#VALUE!</v>
      </c>
      <c r="AY1398" s="102">
        <f>_xll.qlIndexFixing($AZ$1,AU1398,TRUE,Trigger)</f>
        <v>1.5639508554208741E-2</v>
      </c>
    </row>
    <row r="1399" spans="46:51" ht="11.25" customHeight="1" x14ac:dyDescent="0.25">
      <c r="AT1399" s="57" t="s">
        <v>44</v>
      </c>
      <c r="AU1399" s="56">
        <f>_xll.qlInterestRateIndexFixingDate(IborIndex&amp;Tenor,AV1399,Trigger)</f>
        <v>49090</v>
      </c>
      <c r="AV1399" s="56">
        <f>_xll.qlCalendarAdvance(Calendar,AV1398,AT1399,"f",,Trigger)</f>
        <v>49094</v>
      </c>
      <c r="AW1399" s="56">
        <f>_xll.qlInterestRateIndexMaturity(IborIndex&amp;Tenor,AV1399,Trigger)</f>
        <v>49186</v>
      </c>
      <c r="AX1399" s="102" t="e">
        <f>_xll.qlIndexFixing($Z$5,AU1399,TRUE,Trigger)</f>
        <v>#VALUE!</v>
      </c>
      <c r="AY1399" s="102">
        <f>_xll.qlIndexFixing($AZ$1,AU1399,TRUE,Trigger)</f>
        <v>1.5631388457282583E-2</v>
      </c>
    </row>
    <row r="1400" spans="46:51" ht="11.25" customHeight="1" x14ac:dyDescent="0.25">
      <c r="AT1400" s="57" t="s">
        <v>44</v>
      </c>
      <c r="AU1400" s="56">
        <f>_xll.qlInterestRateIndexFixingDate(IborIndex&amp;Tenor,AV1400,Trigger)</f>
        <v>49097</v>
      </c>
      <c r="AV1400" s="56">
        <f>_xll.qlCalendarAdvance(Calendar,AV1399,AT1400,"f",,Trigger)</f>
        <v>49101</v>
      </c>
      <c r="AW1400" s="56">
        <f>_xll.qlInterestRateIndexMaturity(IborIndex&amp;Tenor,AV1400,Trigger)</f>
        <v>49193</v>
      </c>
      <c r="AX1400" s="102" t="e">
        <f>_xll.qlIndexFixing($Z$5,AU1400,TRUE,Trigger)</f>
        <v>#VALUE!</v>
      </c>
      <c r="AY1400" s="102">
        <f>_xll.qlIndexFixing($AZ$1,AU1400,TRUE,Trigger)</f>
        <v>1.562326410977132E-2</v>
      </c>
    </row>
    <row r="1401" spans="46:51" ht="11.25" customHeight="1" x14ac:dyDescent="0.25">
      <c r="AT1401" s="57" t="s">
        <v>44</v>
      </c>
      <c r="AU1401" s="56">
        <f>_xll.qlInterestRateIndexFixingDate(IborIndex&amp;Tenor,AV1401,Trigger)</f>
        <v>49104</v>
      </c>
      <c r="AV1401" s="56">
        <f>_xll.qlCalendarAdvance(Calendar,AV1400,AT1401,"f",,Trigger)</f>
        <v>49108</v>
      </c>
      <c r="AW1401" s="56">
        <f>_xll.qlInterestRateIndexMaturity(IborIndex&amp;Tenor,AV1401,Trigger)</f>
        <v>49200</v>
      </c>
      <c r="AX1401" s="102" t="e">
        <f>_xll.qlIndexFixing($Z$5,AU1401,TRUE,Trigger)</f>
        <v>#VALUE!</v>
      </c>
      <c r="AY1401" s="102">
        <f>_xll.qlIndexFixing($AZ$1,AU1401,TRUE,Trigger)</f>
        <v>1.5615135668071592E-2</v>
      </c>
    </row>
    <row r="1402" spans="46:51" ht="11.25" customHeight="1" x14ac:dyDescent="0.25">
      <c r="AT1402" s="57" t="s">
        <v>44</v>
      </c>
      <c r="AU1402" s="56">
        <f>_xll.qlInterestRateIndexFixingDate(IborIndex&amp;Tenor,AV1402,Trigger)</f>
        <v>49111</v>
      </c>
      <c r="AV1402" s="56">
        <f>_xll.qlCalendarAdvance(Calendar,AV1401,AT1402,"f",,Trigger)</f>
        <v>49115</v>
      </c>
      <c r="AW1402" s="56">
        <f>_xll.qlInterestRateIndexMaturity(IborIndex&amp;Tenor,AV1402,Trigger)</f>
        <v>49207</v>
      </c>
      <c r="AX1402" s="102" t="e">
        <f>_xll.qlIndexFixing($Z$5,AU1402,TRUE,Trigger)</f>
        <v>#VALUE!</v>
      </c>
      <c r="AY1402" s="102">
        <f>_xll.qlIndexFixing($AZ$1,AU1402,TRUE,Trigger)</f>
        <v>1.56070032885809E-2</v>
      </c>
    </row>
    <row r="1403" spans="46:51" ht="11.25" customHeight="1" x14ac:dyDescent="0.25">
      <c r="AT1403" s="57" t="s">
        <v>44</v>
      </c>
      <c r="AU1403" s="56">
        <f>_xll.qlInterestRateIndexFixingDate(IborIndex&amp;Tenor,AV1403,Trigger)</f>
        <v>49118</v>
      </c>
      <c r="AV1403" s="56">
        <f>_xll.qlCalendarAdvance(Calendar,AV1402,AT1403,"f",,Trigger)</f>
        <v>49122</v>
      </c>
      <c r="AW1403" s="56">
        <f>_xll.qlInterestRateIndexMaturity(IborIndex&amp;Tenor,AV1403,Trigger)</f>
        <v>49214</v>
      </c>
      <c r="AX1403" s="102" t="e">
        <f>_xll.qlIndexFixing($Z$5,AU1403,TRUE,Trigger)</f>
        <v>#VALUE!</v>
      </c>
      <c r="AY1403" s="102">
        <f>_xll.qlIndexFixing($AZ$1,AU1403,TRUE,Trigger)</f>
        <v>1.5598867127695011E-2</v>
      </c>
    </row>
    <row r="1404" spans="46:51" ht="11.25" customHeight="1" x14ac:dyDescent="0.25">
      <c r="AT1404" s="57" t="s">
        <v>44</v>
      </c>
      <c r="AU1404" s="56">
        <f>_xll.qlInterestRateIndexFixingDate(IborIndex&amp;Tenor,AV1404,Trigger)</f>
        <v>49125</v>
      </c>
      <c r="AV1404" s="56">
        <f>_xll.qlCalendarAdvance(Calendar,AV1403,AT1404,"f",,Trigger)</f>
        <v>49129</v>
      </c>
      <c r="AW1404" s="56">
        <f>_xll.qlInterestRateIndexMaturity(IborIndex&amp;Tenor,AV1404,Trigger)</f>
        <v>49221</v>
      </c>
      <c r="AX1404" s="102" t="e">
        <f>_xll.qlIndexFixing($Z$5,AU1404,TRUE,Trigger)</f>
        <v>#VALUE!</v>
      </c>
      <c r="AY1404" s="102">
        <f>_xll.qlIndexFixing($AZ$1,AU1404,TRUE,Trigger)</f>
        <v>1.5590727341807087E-2</v>
      </c>
    </row>
    <row r="1405" spans="46:51" ht="11.25" customHeight="1" x14ac:dyDescent="0.25">
      <c r="AT1405" s="57" t="s">
        <v>44</v>
      </c>
      <c r="AU1405" s="56">
        <f>_xll.qlInterestRateIndexFixingDate(IborIndex&amp;Tenor,AV1405,Trigger)</f>
        <v>49132</v>
      </c>
      <c r="AV1405" s="56">
        <f>_xll.qlCalendarAdvance(Calendar,AV1404,AT1405,"f",,Trigger)</f>
        <v>49136</v>
      </c>
      <c r="AW1405" s="56">
        <f>_xll.qlInterestRateIndexMaturity(IborIndex&amp;Tenor,AV1405,Trigger)</f>
        <v>49228</v>
      </c>
      <c r="AX1405" s="102" t="e">
        <f>_xll.qlIndexFixing($Z$5,AU1405,TRUE,Trigger)</f>
        <v>#VALUE!</v>
      </c>
      <c r="AY1405" s="102">
        <f>_xll.qlIndexFixing($AZ$1,AU1405,TRUE,Trigger)</f>
        <v>1.5582584087310282E-2</v>
      </c>
    </row>
    <row r="1406" spans="46:51" ht="11.25" customHeight="1" x14ac:dyDescent="0.25">
      <c r="AT1406" s="57" t="s">
        <v>44</v>
      </c>
      <c r="AU1406" s="56">
        <f>_xll.qlInterestRateIndexFixingDate(IborIndex&amp;Tenor,AV1406,Trigger)</f>
        <v>49139</v>
      </c>
      <c r="AV1406" s="56">
        <f>_xll.qlCalendarAdvance(Calendar,AV1405,AT1406,"f",,Trigger)</f>
        <v>49143</v>
      </c>
      <c r="AW1406" s="56">
        <f>_xll.qlInterestRateIndexMaturity(IborIndex&amp;Tenor,AV1406,Trigger)</f>
        <v>49235</v>
      </c>
      <c r="AX1406" s="102" t="e">
        <f>_xll.qlIndexFixing($Z$5,AU1406,TRUE,Trigger)</f>
        <v>#VALUE!</v>
      </c>
      <c r="AY1406" s="102">
        <f>_xll.qlIndexFixing($AZ$1,AU1406,TRUE,Trigger)</f>
        <v>1.5574437520596021E-2</v>
      </c>
    </row>
    <row r="1407" spans="46:51" ht="11.25" customHeight="1" x14ac:dyDescent="0.25">
      <c r="AT1407" s="57" t="s">
        <v>44</v>
      </c>
      <c r="AU1407" s="56">
        <f>_xll.qlInterestRateIndexFixingDate(IborIndex&amp;Tenor,AV1407,Trigger)</f>
        <v>49146</v>
      </c>
      <c r="AV1407" s="56">
        <f>_xll.qlCalendarAdvance(Calendar,AV1406,AT1407,"f",,Trigger)</f>
        <v>49150</v>
      </c>
      <c r="AW1407" s="56">
        <f>_xll.qlInterestRateIndexMaturity(IborIndex&amp;Tenor,AV1407,Trigger)</f>
        <v>49242</v>
      </c>
      <c r="AX1407" s="102" t="e">
        <f>_xll.qlIndexFixing($Z$5,AU1407,TRUE,Trigger)</f>
        <v>#VALUE!</v>
      </c>
      <c r="AY1407" s="102">
        <f>_xll.qlIndexFixing($AZ$1,AU1407,TRUE,Trigger)</f>
        <v>1.5566287798055724E-2</v>
      </c>
    </row>
    <row r="1408" spans="46:51" ht="11.25" customHeight="1" x14ac:dyDescent="0.25">
      <c r="AT1408" s="57" t="s">
        <v>44</v>
      </c>
      <c r="AU1408" s="56">
        <f>_xll.qlInterestRateIndexFixingDate(IborIndex&amp;Tenor,AV1408,Trigger)</f>
        <v>49153</v>
      </c>
      <c r="AV1408" s="56">
        <f>_xll.qlCalendarAdvance(Calendar,AV1407,AT1408,"f",,Trigger)</f>
        <v>49157</v>
      </c>
      <c r="AW1408" s="56">
        <f>_xll.qlInterestRateIndexMaturity(IborIndex&amp;Tenor,AV1408,Trigger)</f>
        <v>49249</v>
      </c>
      <c r="AX1408" s="102" t="e">
        <f>_xll.qlIndexFixing($Z$5,AU1408,TRUE,Trigger)</f>
        <v>#VALUE!</v>
      </c>
      <c r="AY1408" s="102">
        <f>_xll.qlIndexFixing($AZ$1,AU1408,TRUE,Trigger)</f>
        <v>1.5558135076077338E-2</v>
      </c>
    </row>
    <row r="1409" spans="46:51" ht="11.25" customHeight="1" x14ac:dyDescent="0.25">
      <c r="AT1409" s="57" t="s">
        <v>44</v>
      </c>
      <c r="AU1409" s="56">
        <f>_xll.qlInterestRateIndexFixingDate(IborIndex&amp;Tenor,AV1409,Trigger)</f>
        <v>49160</v>
      </c>
      <c r="AV1409" s="56">
        <f>_xll.qlCalendarAdvance(Calendar,AV1408,AT1409,"f",,Trigger)</f>
        <v>49164</v>
      </c>
      <c r="AW1409" s="56">
        <f>_xll.qlInterestRateIndexMaturity(IborIndex&amp;Tenor,AV1409,Trigger)</f>
        <v>49256</v>
      </c>
      <c r="AX1409" s="102" t="e">
        <f>_xll.qlIndexFixing($Z$5,AU1409,TRUE,Trigger)</f>
        <v>#VALUE!</v>
      </c>
      <c r="AY1409" s="102">
        <f>_xll.qlIndexFixing($AZ$1,AU1409,TRUE,Trigger)</f>
        <v>1.5549979511048809E-2</v>
      </c>
    </row>
    <row r="1410" spans="46:51" ht="11.25" customHeight="1" x14ac:dyDescent="0.25">
      <c r="AT1410" s="57" t="s">
        <v>44</v>
      </c>
      <c r="AU1410" s="56">
        <f>_xll.qlInterestRateIndexFixingDate(IborIndex&amp;Tenor,AV1410,Trigger)</f>
        <v>49167</v>
      </c>
      <c r="AV1410" s="56">
        <f>_xll.qlCalendarAdvance(Calendar,AV1409,AT1410,"f",,Trigger)</f>
        <v>49171</v>
      </c>
      <c r="AW1410" s="56">
        <f>_xll.qlInterestRateIndexMaturity(IborIndex&amp;Tenor,AV1410,Trigger)</f>
        <v>49263</v>
      </c>
      <c r="AX1410" s="102" t="e">
        <f>_xll.qlIndexFixing($Z$5,AU1410,TRUE,Trigger)</f>
        <v>#VALUE!</v>
      </c>
      <c r="AY1410" s="102">
        <f>_xll.qlIndexFixing($AZ$1,AU1410,TRUE,Trigger)</f>
        <v>1.5541821259354608E-2</v>
      </c>
    </row>
    <row r="1411" spans="46:51" ht="11.25" customHeight="1" x14ac:dyDescent="0.25">
      <c r="AT1411" s="57" t="s">
        <v>44</v>
      </c>
      <c r="AU1411" s="56">
        <f>_xll.qlInterestRateIndexFixingDate(IborIndex&amp;Tenor,AV1411,Trigger)</f>
        <v>49174</v>
      </c>
      <c r="AV1411" s="56">
        <f>_xll.qlCalendarAdvance(Calendar,AV1410,AT1411,"f",,Trigger)</f>
        <v>49178</v>
      </c>
      <c r="AW1411" s="56">
        <f>_xll.qlInterestRateIndexMaturity(IborIndex&amp;Tenor,AV1411,Trigger)</f>
        <v>49270</v>
      </c>
      <c r="AX1411" s="102" t="e">
        <f>_xll.qlIndexFixing($Z$5,AU1411,TRUE,Trigger)</f>
        <v>#VALUE!</v>
      </c>
      <c r="AY1411" s="102">
        <f>_xll.qlIndexFixing($AZ$1,AU1411,TRUE,Trigger)</f>
        <v>1.5533660477383549E-2</v>
      </c>
    </row>
    <row r="1412" spans="46:51" ht="11.25" customHeight="1" x14ac:dyDescent="0.25">
      <c r="AT1412" s="57" t="s">
        <v>44</v>
      </c>
      <c r="AU1412" s="56">
        <f>_xll.qlInterestRateIndexFixingDate(IborIndex&amp;Tenor,AV1412,Trigger)</f>
        <v>49181</v>
      </c>
      <c r="AV1412" s="56">
        <f>_xll.qlCalendarAdvance(Calendar,AV1411,AT1412,"f",,Trigger)</f>
        <v>49185</v>
      </c>
      <c r="AW1412" s="56">
        <f>_xll.qlInterestRateIndexMaturity(IborIndex&amp;Tenor,AV1412,Trigger)</f>
        <v>49277</v>
      </c>
      <c r="AX1412" s="102" t="e">
        <f>_xll.qlIndexFixing($Z$5,AU1412,TRUE,Trigger)</f>
        <v>#VALUE!</v>
      </c>
      <c r="AY1412" s="102">
        <f>_xll.qlIndexFixing($AZ$1,AU1412,TRUE,Trigger)</f>
        <v>1.5525497321515759E-2</v>
      </c>
    </row>
    <row r="1413" spans="46:51" ht="11.25" customHeight="1" x14ac:dyDescent="0.25">
      <c r="AT1413" s="57" t="s">
        <v>44</v>
      </c>
      <c r="AU1413" s="56">
        <f>_xll.qlInterestRateIndexFixingDate(IborIndex&amp;Tenor,AV1413,Trigger)</f>
        <v>49188</v>
      </c>
      <c r="AV1413" s="56">
        <f>_xll.qlCalendarAdvance(Calendar,AV1412,AT1413,"f",,Trigger)</f>
        <v>49192</v>
      </c>
      <c r="AW1413" s="56">
        <f>_xll.qlInterestRateIndexMaturity(IborIndex&amp;Tenor,AV1413,Trigger)</f>
        <v>49283</v>
      </c>
      <c r="AX1413" s="102" t="e">
        <f>_xll.qlIndexFixing($Z$5,AU1413,TRUE,Trigger)</f>
        <v>#VALUE!</v>
      </c>
      <c r="AY1413" s="102">
        <f>_xll.qlIndexFixing($AZ$1,AU1413,TRUE,Trigger)</f>
        <v>1.5517581578077451E-2</v>
      </c>
    </row>
    <row r="1414" spans="46:51" ht="11.25" customHeight="1" x14ac:dyDescent="0.25">
      <c r="AT1414" s="57" t="s">
        <v>44</v>
      </c>
      <c r="AU1414" s="56">
        <f>_xll.qlInterestRateIndexFixingDate(IborIndex&amp;Tenor,AV1414,Trigger)</f>
        <v>49195</v>
      </c>
      <c r="AV1414" s="56">
        <f>_xll.qlCalendarAdvance(Calendar,AV1413,AT1414,"f",,Trigger)</f>
        <v>49199</v>
      </c>
      <c r="AW1414" s="56">
        <f>_xll.qlInterestRateIndexMaturity(IborIndex&amp;Tenor,AV1414,Trigger)</f>
        <v>49290</v>
      </c>
      <c r="AX1414" s="102" t="e">
        <f>_xll.qlIndexFixing($Z$5,AU1414,TRUE,Trigger)</f>
        <v>#VALUE!</v>
      </c>
      <c r="AY1414" s="102">
        <f>_xll.qlIndexFixing($AZ$1,AU1414,TRUE,Trigger)</f>
        <v>1.5509414612529655E-2</v>
      </c>
    </row>
    <row r="1415" spans="46:51" ht="11.25" customHeight="1" x14ac:dyDescent="0.25">
      <c r="AT1415" s="57" t="s">
        <v>44</v>
      </c>
      <c r="AU1415" s="56">
        <f>_xll.qlInterestRateIndexFixingDate(IborIndex&amp;Tenor,AV1415,Trigger)</f>
        <v>49202</v>
      </c>
      <c r="AV1415" s="56">
        <f>_xll.qlCalendarAdvance(Calendar,AV1414,AT1415,"f",,Trigger)</f>
        <v>49206</v>
      </c>
      <c r="AW1415" s="56">
        <f>_xll.qlInterestRateIndexMaturity(IborIndex&amp;Tenor,AV1415,Trigger)</f>
        <v>49297</v>
      </c>
      <c r="AX1415" s="102" t="e">
        <f>_xll.qlIndexFixing($Z$5,AU1415,TRUE,Trigger)</f>
        <v>#VALUE!</v>
      </c>
      <c r="AY1415" s="102">
        <f>_xll.qlIndexFixing($AZ$1,AU1415,TRUE,Trigger)</f>
        <v>1.5501245730958475E-2</v>
      </c>
    </row>
    <row r="1416" spans="46:51" ht="11.25" customHeight="1" x14ac:dyDescent="0.25">
      <c r="AT1416" s="57" t="s">
        <v>44</v>
      </c>
      <c r="AU1416" s="56">
        <f>_xll.qlInterestRateIndexFixingDate(IborIndex&amp;Tenor,AV1416,Trigger)</f>
        <v>49209</v>
      </c>
      <c r="AV1416" s="56">
        <f>_xll.qlCalendarAdvance(Calendar,AV1415,AT1416,"f",,Trigger)</f>
        <v>49213</v>
      </c>
      <c r="AW1416" s="56">
        <f>_xll.qlInterestRateIndexMaturity(IborIndex&amp;Tenor,AV1416,Trigger)</f>
        <v>49305</v>
      </c>
      <c r="AX1416" s="102" t="e">
        <f>_xll.qlIndexFixing($Z$5,AU1416,TRUE,Trigger)</f>
        <v>#VALUE!</v>
      </c>
      <c r="AY1416" s="102">
        <f>_xll.qlIndexFixing($AZ$1,AU1416,TRUE,Trigger)</f>
        <v>1.5492824086729334E-2</v>
      </c>
    </row>
    <row r="1417" spans="46:51" ht="11.25" customHeight="1" x14ac:dyDescent="0.25">
      <c r="AT1417" s="57" t="s">
        <v>44</v>
      </c>
      <c r="AU1417" s="56">
        <f>_xll.qlInterestRateIndexFixingDate(IborIndex&amp;Tenor,AV1417,Trigger)</f>
        <v>49216</v>
      </c>
      <c r="AV1417" s="56">
        <f>_xll.qlCalendarAdvance(Calendar,AV1416,AT1417,"f",,Trigger)</f>
        <v>49220</v>
      </c>
      <c r="AW1417" s="56">
        <f>_xll.qlInterestRateIndexMaturity(IborIndex&amp;Tenor,AV1417,Trigger)</f>
        <v>49312</v>
      </c>
      <c r="AX1417" s="102" t="e">
        <f>_xll.qlIndexFixing($Z$5,AU1417,TRUE,Trigger)</f>
        <v>#VALUE!</v>
      </c>
      <c r="AY1417" s="102">
        <f>_xll.qlIndexFixing($AZ$1,AU1417,TRUE,Trigger)</f>
        <v>1.5484651407098897E-2</v>
      </c>
    </row>
    <row r="1418" spans="46:51" ht="11.25" customHeight="1" x14ac:dyDescent="0.25">
      <c r="AT1418" s="57" t="s">
        <v>44</v>
      </c>
      <c r="AU1418" s="56">
        <f>_xll.qlInterestRateIndexFixingDate(IborIndex&amp;Tenor,AV1418,Trigger)</f>
        <v>49223</v>
      </c>
      <c r="AV1418" s="56">
        <f>_xll.qlCalendarAdvance(Calendar,AV1417,AT1418,"f",,Trigger)</f>
        <v>49227</v>
      </c>
      <c r="AW1418" s="56">
        <f>_xll.qlInterestRateIndexMaturity(IborIndex&amp;Tenor,AV1418,Trigger)</f>
        <v>49319</v>
      </c>
      <c r="AX1418" s="102" t="e">
        <f>_xll.qlIndexFixing($Z$5,AU1418,TRUE,Trigger)</f>
        <v>#VALUE!</v>
      </c>
      <c r="AY1418" s="102">
        <f>_xll.qlIndexFixing($AZ$1,AU1418,TRUE,Trigger)</f>
        <v>1.5476477291849007E-2</v>
      </c>
    </row>
    <row r="1419" spans="46:51" ht="11.25" customHeight="1" x14ac:dyDescent="0.25">
      <c r="AT1419" s="57" t="s">
        <v>44</v>
      </c>
      <c r="AU1419" s="56">
        <f>_xll.qlInterestRateIndexFixingDate(IborIndex&amp;Tenor,AV1419,Trigger)</f>
        <v>49230</v>
      </c>
      <c r="AV1419" s="56">
        <f>_xll.qlCalendarAdvance(Calendar,AV1418,AT1419,"f",,Trigger)</f>
        <v>49234</v>
      </c>
      <c r="AW1419" s="56">
        <f>_xll.qlInterestRateIndexMaturity(IborIndex&amp;Tenor,AV1419,Trigger)</f>
        <v>49326</v>
      </c>
      <c r="AX1419" s="102" t="e">
        <f>_xll.qlIndexFixing($Z$5,AU1419,TRUE,Trigger)</f>
        <v>#VALUE!</v>
      </c>
      <c r="AY1419" s="102">
        <f>_xll.qlIndexFixing($AZ$1,AU1419,TRUE,Trigger)</f>
        <v>1.5468301897354583E-2</v>
      </c>
    </row>
    <row r="1420" spans="46:51" ht="11.25" customHeight="1" x14ac:dyDescent="0.25">
      <c r="AT1420" s="57" t="s">
        <v>44</v>
      </c>
      <c r="AU1420" s="56">
        <f>_xll.qlInterestRateIndexFixingDate(IborIndex&amp;Tenor,AV1420,Trigger)</f>
        <v>49237</v>
      </c>
      <c r="AV1420" s="56">
        <f>_xll.qlCalendarAdvance(Calendar,AV1419,AT1420,"f",,Trigger)</f>
        <v>49241</v>
      </c>
      <c r="AW1420" s="56">
        <f>_xll.qlInterestRateIndexMaturity(IborIndex&amp;Tenor,AV1420,Trigger)</f>
        <v>49333</v>
      </c>
      <c r="AX1420" s="102" t="e">
        <f>_xll.qlIndexFixing($Z$5,AU1420,TRUE,Trigger)</f>
        <v>#VALUE!</v>
      </c>
      <c r="AY1420" s="102">
        <f>_xll.qlIndexFixing($AZ$1,AU1420,TRUE,Trigger)</f>
        <v>1.5460125379988799E-2</v>
      </c>
    </row>
    <row r="1421" spans="46:51" ht="11.25" customHeight="1" x14ac:dyDescent="0.25">
      <c r="AT1421" s="57" t="s">
        <v>44</v>
      </c>
      <c r="AU1421" s="56">
        <f>_xll.qlInterestRateIndexFixingDate(IborIndex&amp;Tenor,AV1421,Trigger)</f>
        <v>49244</v>
      </c>
      <c r="AV1421" s="56">
        <f>_xll.qlCalendarAdvance(Calendar,AV1420,AT1421,"f",,Trigger)</f>
        <v>49248</v>
      </c>
      <c r="AW1421" s="56">
        <f>_xll.qlInterestRateIndexMaturity(IborIndex&amp;Tenor,AV1421,Trigger)</f>
        <v>49340</v>
      </c>
      <c r="AX1421" s="102" t="e">
        <f>_xll.qlIndexFixing($Z$5,AU1421,TRUE,Trigger)</f>
        <v>#VALUE!</v>
      </c>
      <c r="AY1421" s="102">
        <f>_xll.qlIndexFixing($AZ$1,AU1421,TRUE,Trigger)</f>
        <v>1.5451947896124828E-2</v>
      </c>
    </row>
    <row r="1422" spans="46:51" ht="11.25" customHeight="1" x14ac:dyDescent="0.25">
      <c r="AT1422" s="57" t="s">
        <v>44</v>
      </c>
      <c r="AU1422" s="56">
        <f>_xll.qlInterestRateIndexFixingDate(IborIndex&amp;Tenor,AV1422,Trigger)</f>
        <v>49251</v>
      </c>
      <c r="AV1422" s="56">
        <f>_xll.qlCalendarAdvance(Calendar,AV1421,AT1422,"f",,Trigger)</f>
        <v>49255</v>
      </c>
      <c r="AW1422" s="56">
        <f>_xll.qlInterestRateIndexMaturity(IborIndex&amp;Tenor,AV1422,Trigger)</f>
        <v>49347</v>
      </c>
      <c r="AX1422" s="102" t="e">
        <f>_xll.qlIndexFixing($Z$5,AU1422,TRUE,Trigger)</f>
        <v>#VALUE!</v>
      </c>
      <c r="AY1422" s="102">
        <f>_xll.qlIndexFixing($AZ$1,AU1422,TRUE,Trigger)</f>
        <v>1.5443769602130633E-2</v>
      </c>
    </row>
    <row r="1423" spans="46:51" ht="11.25" customHeight="1" x14ac:dyDescent="0.25">
      <c r="AT1423" s="57" t="s">
        <v>44</v>
      </c>
      <c r="AU1423" s="56">
        <f>_xll.qlInterestRateIndexFixingDate(IborIndex&amp;Tenor,AV1423,Trigger)</f>
        <v>49258</v>
      </c>
      <c r="AV1423" s="56">
        <f>_xll.qlCalendarAdvance(Calendar,AV1422,AT1423,"f",,Trigger)</f>
        <v>49262</v>
      </c>
      <c r="AW1423" s="56">
        <f>_xll.qlInterestRateIndexMaturity(IborIndex&amp;Tenor,AV1423,Trigger)</f>
        <v>49354</v>
      </c>
      <c r="AX1423" s="102" t="e">
        <f>_xll.qlIndexFixing($Z$5,AU1423,TRUE,Trigger)</f>
        <v>#VALUE!</v>
      </c>
      <c r="AY1423" s="102">
        <f>_xll.qlIndexFixing($AZ$1,AU1423,TRUE,Trigger)</f>
        <v>1.5435590654378521E-2</v>
      </c>
    </row>
    <row r="1424" spans="46:51" ht="11.25" customHeight="1" x14ac:dyDescent="0.25">
      <c r="AT1424" s="57" t="s">
        <v>44</v>
      </c>
      <c r="AU1424" s="56">
        <f>_xll.qlInterestRateIndexFixingDate(IborIndex&amp;Tenor,AV1424,Trigger)</f>
        <v>49265</v>
      </c>
      <c r="AV1424" s="56">
        <f>_xll.qlCalendarAdvance(Calendar,AV1423,AT1424,"f",,Trigger)</f>
        <v>49269</v>
      </c>
      <c r="AW1424" s="56">
        <f>_xll.qlInterestRateIndexMaturity(IborIndex&amp;Tenor,AV1424,Trigger)</f>
        <v>49361</v>
      </c>
      <c r="AX1424" s="102" t="e">
        <f>_xll.qlIndexFixing($Z$5,AU1424,TRUE,Trigger)</f>
        <v>#VALUE!</v>
      </c>
      <c r="AY1424" s="102">
        <f>_xll.qlIndexFixing($AZ$1,AU1424,TRUE,Trigger)</f>
        <v>1.5427411209236453E-2</v>
      </c>
    </row>
    <row r="1425" spans="46:51" ht="11.25" customHeight="1" x14ac:dyDescent="0.25">
      <c r="AT1425" s="57" t="s">
        <v>44</v>
      </c>
      <c r="AU1425" s="56">
        <f>_xll.qlInterestRateIndexFixingDate(IborIndex&amp;Tenor,AV1425,Trigger)</f>
        <v>49272</v>
      </c>
      <c r="AV1425" s="56">
        <f>_xll.qlCalendarAdvance(Calendar,AV1424,AT1425,"f",,Trigger)</f>
        <v>49276</v>
      </c>
      <c r="AW1425" s="56">
        <f>_xll.qlInterestRateIndexMaturity(IborIndex&amp;Tenor,AV1425,Trigger)</f>
        <v>49368</v>
      </c>
      <c r="AX1425" s="102" t="e">
        <f>_xll.qlIndexFixing($Z$5,AU1425,TRUE,Trigger)</f>
        <v>#VALUE!</v>
      </c>
      <c r="AY1425" s="102">
        <f>_xll.qlIndexFixing($AZ$1,AU1425,TRUE,Trigger)</f>
        <v>1.5419231423069784E-2</v>
      </c>
    </row>
    <row r="1426" spans="46:51" ht="11.25" customHeight="1" x14ac:dyDescent="0.25">
      <c r="AT1426" s="57" t="s">
        <v>44</v>
      </c>
      <c r="AU1426" s="56">
        <f>_xll.qlInterestRateIndexFixingDate(IborIndex&amp;Tenor,AV1426,Trigger)</f>
        <v>49279</v>
      </c>
      <c r="AV1426" s="56">
        <f>_xll.qlCalendarAdvance(Calendar,AV1425,AT1426,"f",,Trigger)</f>
        <v>49283</v>
      </c>
      <c r="AW1426" s="56">
        <f>_xll.qlInterestRateIndexMaturity(IborIndex&amp;Tenor,AV1426,Trigger)</f>
        <v>49373</v>
      </c>
      <c r="AX1426" s="102" t="e">
        <f>_xll.qlIndexFixing($Z$5,AU1426,TRUE,Trigger)</f>
        <v>#VALUE!</v>
      </c>
      <c r="AY1426" s="102">
        <f>_xll.qlIndexFixing($AZ$1,AU1426,TRUE,Trigger)</f>
        <v>1.5411561105494798E-2</v>
      </c>
    </row>
    <row r="1427" spans="46:51" ht="11.25" customHeight="1" x14ac:dyDescent="0.25">
      <c r="AT1427" s="57" t="s">
        <v>44</v>
      </c>
      <c r="AU1427" s="56">
        <f>_xll.qlInterestRateIndexFixingDate(IborIndex&amp;Tenor,AV1427,Trigger)</f>
        <v>49286</v>
      </c>
      <c r="AV1427" s="56">
        <f>_xll.qlCalendarAdvance(Calendar,AV1426,AT1427,"f",,Trigger)</f>
        <v>49290</v>
      </c>
      <c r="AW1427" s="56">
        <f>_xll.qlInterestRateIndexMaturity(IborIndex&amp;Tenor,AV1427,Trigger)</f>
        <v>49380</v>
      </c>
      <c r="AX1427" s="102" t="e">
        <f>_xll.qlIndexFixing($Z$5,AU1427,TRUE,Trigger)</f>
        <v>#VALUE!</v>
      </c>
      <c r="AY1427" s="102">
        <f>_xll.qlIndexFixing($AZ$1,AU1427,TRUE,Trigger)</f>
        <v>1.5403381751261769E-2</v>
      </c>
    </row>
    <row r="1428" spans="46:51" ht="11.25" customHeight="1" x14ac:dyDescent="0.25">
      <c r="AT1428" s="57" t="s">
        <v>44</v>
      </c>
      <c r="AU1428" s="56">
        <f>_xll.qlInterestRateIndexFixingDate(IborIndex&amp;Tenor,AV1428,Trigger)</f>
        <v>49293</v>
      </c>
      <c r="AV1428" s="56">
        <f>_xll.qlCalendarAdvance(Calendar,AV1427,AT1428,"f",,Trigger)</f>
        <v>49297</v>
      </c>
      <c r="AW1428" s="56">
        <f>_xll.qlInterestRateIndexMaturity(IborIndex&amp;Tenor,AV1428,Trigger)</f>
        <v>49387</v>
      </c>
      <c r="AX1428" s="102" t="e">
        <f>_xll.qlIndexFixing($Z$5,AU1428,TRUE,Trigger)</f>
        <v>#VALUE!</v>
      </c>
      <c r="AY1428" s="102">
        <f>_xll.qlIndexFixing($AZ$1,AU1428,TRUE,Trigger)</f>
        <v>1.5395202502380023E-2</v>
      </c>
    </row>
    <row r="1429" spans="46:51" ht="11.25" customHeight="1" x14ac:dyDescent="0.25">
      <c r="AT1429" s="57" t="s">
        <v>44</v>
      </c>
      <c r="AU1429" s="56">
        <f>_xll.qlInterestRateIndexFixingDate(IborIndex&amp;Tenor,AV1429,Trigger)</f>
        <v>49299</v>
      </c>
      <c r="AV1429" s="56">
        <f>_xll.qlCalendarAdvance(Calendar,AV1428,AT1429,"f",,Trigger)</f>
        <v>49305</v>
      </c>
      <c r="AW1429" s="56">
        <f>_xll.qlInterestRateIndexMaturity(IborIndex&amp;Tenor,AV1429,Trigger)</f>
        <v>49395</v>
      </c>
      <c r="AX1429" s="102" t="e">
        <f>_xll.qlIndexFixing($Z$5,AU1429,TRUE,Trigger)</f>
        <v>#VALUE!</v>
      </c>
      <c r="AY1429" s="102">
        <f>_xll.qlIndexFixing($AZ$1,AU1429,TRUE,Trigger)</f>
        <v>1.5385855118939418E-2</v>
      </c>
    </row>
    <row r="1430" spans="46:51" ht="11.25" customHeight="1" x14ac:dyDescent="0.25">
      <c r="AT1430" s="57" t="s">
        <v>44</v>
      </c>
      <c r="AU1430" s="56">
        <f>_xll.qlInterestRateIndexFixingDate(IborIndex&amp;Tenor,AV1430,Trigger)</f>
        <v>49307</v>
      </c>
      <c r="AV1430" s="56">
        <f>_xll.qlCalendarAdvance(Calendar,AV1429,AT1430,"f",,Trigger)</f>
        <v>49312</v>
      </c>
      <c r="AW1430" s="56">
        <f>_xll.qlInterestRateIndexMaturity(IborIndex&amp;Tenor,AV1430,Trigger)</f>
        <v>49402</v>
      </c>
      <c r="AX1430" s="102" t="e">
        <f>_xll.qlIndexFixing($Z$5,AU1430,TRUE,Trigger)</f>
        <v>#VALUE!</v>
      </c>
      <c r="AY1430" s="102">
        <f>_xll.qlIndexFixing($AZ$1,AU1430,TRUE,Trigger)</f>
        <v>1.5377676622292391E-2</v>
      </c>
    </row>
    <row r="1431" spans="46:51" ht="11.25" customHeight="1" x14ac:dyDescent="0.25">
      <c r="AT1431" s="57" t="s">
        <v>44</v>
      </c>
      <c r="AU1431" s="56">
        <f>_xll.qlInterestRateIndexFixingDate(IborIndex&amp;Tenor,AV1431,Trigger)</f>
        <v>49317</v>
      </c>
      <c r="AV1431" s="56">
        <f>_xll.qlCalendarAdvance(Calendar,AV1430,AT1431,"f",,Trigger)</f>
        <v>49319</v>
      </c>
      <c r="AW1431" s="56">
        <f>_xll.qlInterestRateIndexMaturity(IborIndex&amp;Tenor,AV1431,Trigger)</f>
        <v>49409</v>
      </c>
      <c r="AX1431" s="102" t="e">
        <f>_xll.qlIndexFixing($Z$5,AU1431,TRUE,Trigger)</f>
        <v>#VALUE!</v>
      </c>
      <c r="AY1431" s="102">
        <f>_xll.qlIndexFixing($AZ$1,AU1431,TRUE,Trigger)</f>
        <v>1.5369498722374253E-2</v>
      </c>
    </row>
    <row r="1432" spans="46:51" ht="11.25" customHeight="1" x14ac:dyDescent="0.25">
      <c r="AT1432" s="57" t="s">
        <v>44</v>
      </c>
      <c r="AU1432" s="56">
        <f>_xll.qlInterestRateIndexFixingDate(IborIndex&amp;Tenor,AV1432,Trigger)</f>
        <v>49324</v>
      </c>
      <c r="AV1432" s="56">
        <f>_xll.qlCalendarAdvance(Calendar,AV1431,AT1432,"f",,Trigger)</f>
        <v>49326</v>
      </c>
      <c r="AW1432" s="56">
        <f>_xll.qlInterestRateIndexMaturity(IborIndex&amp;Tenor,AV1432,Trigger)</f>
        <v>49416</v>
      </c>
      <c r="AX1432" s="102" t="e">
        <f>_xll.qlIndexFixing($Z$5,AU1432,TRUE,Trigger)</f>
        <v>#VALUE!</v>
      </c>
      <c r="AY1432" s="102">
        <f>_xll.qlIndexFixing($AZ$1,AU1432,TRUE,Trigger)</f>
        <v>1.5361321575530162E-2</v>
      </c>
    </row>
    <row r="1433" spans="46:51" ht="11.25" customHeight="1" x14ac:dyDescent="0.25">
      <c r="AT1433" s="57" t="s">
        <v>44</v>
      </c>
      <c r="AU1433" s="56">
        <f>_xll.qlInterestRateIndexFixingDate(IborIndex&amp;Tenor,AV1433,Trigger)</f>
        <v>49331</v>
      </c>
      <c r="AV1433" s="56">
        <f>_xll.qlCalendarAdvance(Calendar,AV1432,AT1433,"f",,Trigger)</f>
        <v>49333</v>
      </c>
      <c r="AW1433" s="56">
        <f>_xll.qlInterestRateIndexMaturity(IborIndex&amp;Tenor,AV1433,Trigger)</f>
        <v>49423</v>
      </c>
      <c r="AX1433" s="102" t="e">
        <f>_xll.qlIndexFixing($Z$5,AU1433,TRUE,Trigger)</f>
        <v>#VALUE!</v>
      </c>
      <c r="AY1433" s="102">
        <f>_xll.qlIndexFixing($AZ$1,AU1433,TRUE,Trigger)</f>
        <v>1.5353145338103502E-2</v>
      </c>
    </row>
    <row r="1434" spans="46:51" ht="11.25" customHeight="1" x14ac:dyDescent="0.25">
      <c r="AT1434" s="57" t="s">
        <v>44</v>
      </c>
      <c r="AU1434" s="56">
        <f>_xll.qlInterestRateIndexFixingDate(IborIndex&amp;Tenor,AV1434,Trigger)</f>
        <v>49338</v>
      </c>
      <c r="AV1434" s="56">
        <f>_xll.qlCalendarAdvance(Calendar,AV1433,AT1434,"f",,Trigger)</f>
        <v>49340</v>
      </c>
      <c r="AW1434" s="56">
        <f>_xll.qlInterestRateIndexMaturity(IborIndex&amp;Tenor,AV1434,Trigger)</f>
        <v>49429</v>
      </c>
      <c r="AX1434" s="102" t="e">
        <f>_xll.qlIndexFixing($Z$5,AU1434,TRUE,Trigger)</f>
        <v>#VALUE!</v>
      </c>
      <c r="AY1434" s="102">
        <f>_xll.qlIndexFixing($AZ$1,AU1434,TRUE,Trigger)</f>
        <v>1.5345227244967653E-2</v>
      </c>
    </row>
    <row r="1435" spans="46:51" ht="11.25" customHeight="1" x14ac:dyDescent="0.25">
      <c r="AT1435" s="57" t="s">
        <v>44</v>
      </c>
      <c r="AU1435" s="56">
        <f>_xll.qlInterestRateIndexFixingDate(IborIndex&amp;Tenor,AV1435,Trigger)</f>
        <v>49345</v>
      </c>
      <c r="AV1435" s="56">
        <f>_xll.qlCalendarAdvance(Calendar,AV1434,AT1435,"f",,Trigger)</f>
        <v>49347</v>
      </c>
      <c r="AW1435" s="56">
        <f>_xll.qlInterestRateIndexMaturity(IborIndex&amp;Tenor,AV1435,Trigger)</f>
        <v>49436</v>
      </c>
      <c r="AX1435" s="102" t="e">
        <f>_xll.qlIndexFixing($Z$5,AU1435,TRUE,Trigger)</f>
        <v>#VALUE!</v>
      </c>
      <c r="AY1435" s="102">
        <f>_xll.qlIndexFixing($AZ$1,AU1435,TRUE,Trigger)</f>
        <v>1.5337053526791648E-2</v>
      </c>
    </row>
    <row r="1436" spans="46:51" ht="11.25" customHeight="1" x14ac:dyDescent="0.25">
      <c r="AT1436" s="57" t="s">
        <v>44</v>
      </c>
      <c r="AU1436" s="56">
        <f>_xll.qlInterestRateIndexFixingDate(IborIndex&amp;Tenor,AV1436,Trigger)</f>
        <v>49352</v>
      </c>
      <c r="AV1436" s="56">
        <f>_xll.qlCalendarAdvance(Calendar,AV1435,AT1436,"f",,Trigger)</f>
        <v>49354</v>
      </c>
      <c r="AW1436" s="56">
        <f>_xll.qlInterestRateIndexMaturity(IborIndex&amp;Tenor,AV1436,Trigger)</f>
        <v>49443</v>
      </c>
      <c r="AX1436" s="102" t="e">
        <f>_xll.qlIndexFixing($Z$5,AU1436,TRUE,Trigger)</f>
        <v>#VALUE!</v>
      </c>
      <c r="AY1436" s="102">
        <f>_xll.qlIndexFixing($AZ$1,AU1436,TRUE,Trigger)</f>
        <v>1.5328881175644382E-2</v>
      </c>
    </row>
    <row r="1437" spans="46:51" ht="11.25" customHeight="1" x14ac:dyDescent="0.25">
      <c r="AT1437" s="57" t="s">
        <v>44</v>
      </c>
      <c r="AU1437" s="56">
        <f>_xll.qlInterestRateIndexFixingDate(IborIndex&amp;Tenor,AV1437,Trigger)</f>
        <v>49359</v>
      </c>
      <c r="AV1437" s="56">
        <f>_xll.qlCalendarAdvance(Calendar,AV1436,AT1437,"f",,Trigger)</f>
        <v>49361</v>
      </c>
      <c r="AW1437" s="56">
        <f>_xll.qlInterestRateIndexMaturity(IborIndex&amp;Tenor,AV1437,Trigger)</f>
        <v>49450</v>
      </c>
      <c r="AX1437" s="102" t="e">
        <f>_xll.qlIndexFixing($Z$5,AU1437,TRUE,Trigger)</f>
        <v>#VALUE!</v>
      </c>
      <c r="AY1437" s="102">
        <f>_xll.qlIndexFixing($AZ$1,AU1437,TRUE,Trigger)</f>
        <v>1.5320710501219695E-2</v>
      </c>
    </row>
    <row r="1438" spans="46:51" ht="11.25" customHeight="1" x14ac:dyDescent="0.25">
      <c r="AT1438" s="57" t="s">
        <v>44</v>
      </c>
      <c r="AU1438" s="56">
        <f>_xll.qlInterestRateIndexFixingDate(IborIndex&amp;Tenor,AV1438,Trigger)</f>
        <v>49366</v>
      </c>
      <c r="AV1438" s="56">
        <f>_xll.qlCalendarAdvance(Calendar,AV1437,AT1438,"f",,Trigger)</f>
        <v>49368</v>
      </c>
      <c r="AW1438" s="56">
        <f>_xll.qlInterestRateIndexMaturity(IborIndex&amp;Tenor,AV1438,Trigger)</f>
        <v>49460</v>
      </c>
      <c r="AX1438" s="102" t="e">
        <f>_xll.qlIndexFixing($Z$5,AU1438,TRUE,Trigger)</f>
        <v>#VALUE!</v>
      </c>
      <c r="AY1438" s="102">
        <f>_xll.qlIndexFixing($AZ$1,AU1438,TRUE,Trigger)</f>
        <v>1.5311769448218935E-2</v>
      </c>
    </row>
    <row r="1439" spans="46:51" ht="11.25" customHeight="1" x14ac:dyDescent="0.25">
      <c r="AT1439" s="57" t="s">
        <v>44</v>
      </c>
      <c r="AU1439" s="56">
        <f>_xll.qlInterestRateIndexFixingDate(IborIndex&amp;Tenor,AV1439,Trigger)</f>
        <v>49373</v>
      </c>
      <c r="AV1439" s="56">
        <f>_xll.qlCalendarAdvance(Calendar,AV1438,AT1439,"f",,Trigger)</f>
        <v>49375</v>
      </c>
      <c r="AW1439" s="56">
        <f>_xll.qlInterestRateIndexMaturity(IborIndex&amp;Tenor,AV1439,Trigger)</f>
        <v>49467</v>
      </c>
      <c r="AX1439" s="102" t="e">
        <f>_xll.qlIndexFixing($Z$5,AU1439,TRUE,Trigger)</f>
        <v>#VALUE!</v>
      </c>
      <c r="AY1439" s="102">
        <f>_xll.qlIndexFixing($AZ$1,AU1439,TRUE,Trigger)</f>
        <v>1.5303605448051733E-2</v>
      </c>
    </row>
    <row r="1440" spans="46:51" ht="11.25" customHeight="1" x14ac:dyDescent="0.25">
      <c r="AT1440" s="57" t="s">
        <v>44</v>
      </c>
      <c r="AU1440" s="56">
        <f>_xll.qlInterestRateIndexFixingDate(IborIndex&amp;Tenor,AV1440,Trigger)</f>
        <v>49380</v>
      </c>
      <c r="AV1440" s="56">
        <f>_xll.qlCalendarAdvance(Calendar,AV1439,AT1440,"f",,Trigger)</f>
        <v>49382</v>
      </c>
      <c r="AW1440" s="56">
        <f>_xll.qlInterestRateIndexMaturity(IborIndex&amp;Tenor,AV1440,Trigger)</f>
        <v>49474</v>
      </c>
      <c r="AX1440" s="102" t="e">
        <f>_xll.qlIndexFixing($Z$5,AU1440,TRUE,Trigger)</f>
        <v>#VALUE!</v>
      </c>
      <c r="AY1440" s="102">
        <f>_xll.qlIndexFixing($AZ$1,AU1440,TRUE,Trigger)</f>
        <v>1.5295446544254812E-2</v>
      </c>
    </row>
    <row r="1441" spans="46:51" ht="11.25" customHeight="1" x14ac:dyDescent="0.25">
      <c r="AT1441" s="57" t="s">
        <v>44</v>
      </c>
      <c r="AU1441" s="56">
        <f>_xll.qlInterestRateIndexFixingDate(IborIndex&amp;Tenor,AV1441,Trigger)</f>
        <v>49387</v>
      </c>
      <c r="AV1441" s="56">
        <f>_xll.qlCalendarAdvance(Calendar,AV1440,AT1441,"f",,Trigger)</f>
        <v>49389</v>
      </c>
      <c r="AW1441" s="56">
        <f>_xll.qlInterestRateIndexMaturity(IborIndex&amp;Tenor,AV1441,Trigger)</f>
        <v>49481</v>
      </c>
      <c r="AX1441" s="102" t="e">
        <f>_xll.qlIndexFixing($Z$5,AU1441,TRUE,Trigger)</f>
        <v>#VALUE!</v>
      </c>
      <c r="AY1441" s="102">
        <f>_xll.qlIndexFixing($AZ$1,AU1441,TRUE,Trigger)</f>
        <v>1.5287293795955741E-2</v>
      </c>
    </row>
    <row r="1442" spans="46:51" ht="11.25" customHeight="1" x14ac:dyDescent="0.25">
      <c r="AT1442" s="57" t="s">
        <v>44</v>
      </c>
      <c r="AU1442" s="56">
        <f>_xll.qlInterestRateIndexFixingDate(IborIndex&amp;Tenor,AV1442,Trigger)</f>
        <v>49390</v>
      </c>
      <c r="AV1442" s="56">
        <f>_xll.qlCalendarAdvance(Calendar,AV1441,AT1442,"f",,Trigger)</f>
        <v>49396</v>
      </c>
      <c r="AW1442" s="56">
        <f>_xll.qlInterestRateIndexMaturity(IborIndex&amp;Tenor,AV1442,Trigger)</f>
        <v>49488</v>
      </c>
      <c r="AX1442" s="102" t="e">
        <f>_xll.qlIndexFixing($Z$5,AU1442,TRUE,Trigger)</f>
        <v>#VALUE!</v>
      </c>
      <c r="AY1442" s="102">
        <f>_xll.qlIndexFixing($AZ$1,AU1442,TRUE,Trigger)</f>
        <v>1.5279148265681979E-2</v>
      </c>
    </row>
    <row r="1443" spans="46:51" ht="11.25" customHeight="1" x14ac:dyDescent="0.25">
      <c r="AT1443" s="57" t="s">
        <v>44</v>
      </c>
      <c r="AU1443" s="56">
        <f>_xll.qlInterestRateIndexFixingDate(IborIndex&amp;Tenor,AV1443,Trigger)</f>
        <v>49401</v>
      </c>
      <c r="AV1443" s="56">
        <f>_xll.qlCalendarAdvance(Calendar,AV1442,AT1443,"f",,Trigger)</f>
        <v>49403</v>
      </c>
      <c r="AW1443" s="56">
        <f>_xll.qlInterestRateIndexMaturity(IborIndex&amp;Tenor,AV1443,Trigger)</f>
        <v>49494</v>
      </c>
      <c r="AX1443" s="102" t="e">
        <f>_xll.qlIndexFixing($Z$5,AU1443,TRUE,Trigger)</f>
        <v>#VALUE!</v>
      </c>
      <c r="AY1443" s="102">
        <f>_xll.qlIndexFixing($AZ$1,AU1443,TRUE,Trigger)</f>
        <v>1.5271266967599699E-2</v>
      </c>
    </row>
    <row r="1444" spans="46:51" ht="11.25" customHeight="1" x14ac:dyDescent="0.25">
      <c r="AT1444" s="57" t="s">
        <v>44</v>
      </c>
      <c r="AU1444" s="56">
        <f>_xll.qlInterestRateIndexFixingDate(IborIndex&amp;Tenor,AV1444,Trigger)</f>
        <v>49408</v>
      </c>
      <c r="AV1444" s="56">
        <f>_xll.qlCalendarAdvance(Calendar,AV1443,AT1444,"f",,Trigger)</f>
        <v>49410</v>
      </c>
      <c r="AW1444" s="56">
        <f>_xll.qlInterestRateIndexMaturity(IborIndex&amp;Tenor,AV1444,Trigger)</f>
        <v>49501</v>
      </c>
      <c r="AX1444" s="102" t="e">
        <f>_xll.qlIndexFixing($Z$5,AU1444,TRUE,Trigger)</f>
        <v>#VALUE!</v>
      </c>
      <c r="AY1444" s="102">
        <f>_xll.qlIndexFixing($AZ$1,AU1444,TRUE,Trigger)</f>
        <v>1.5263138485920301E-2</v>
      </c>
    </row>
    <row r="1445" spans="46:51" ht="11.25" customHeight="1" x14ac:dyDescent="0.25">
      <c r="AT1445" s="57" t="s">
        <v>44</v>
      </c>
      <c r="AU1445" s="56">
        <f>_xll.qlInterestRateIndexFixingDate(IborIndex&amp;Tenor,AV1445,Trigger)</f>
        <v>49415</v>
      </c>
      <c r="AV1445" s="56">
        <f>_xll.qlCalendarAdvance(Calendar,AV1444,AT1445,"f",,Trigger)</f>
        <v>49417</v>
      </c>
      <c r="AW1445" s="56">
        <f>_xll.qlInterestRateIndexMaturity(IborIndex&amp;Tenor,AV1445,Trigger)</f>
        <v>49508</v>
      </c>
      <c r="AX1445" s="102" t="e">
        <f>_xll.qlIndexFixing($Z$5,AU1445,TRUE,Trigger)</f>
        <v>#VALUE!</v>
      </c>
      <c r="AY1445" s="102">
        <f>_xll.qlIndexFixing($AZ$1,AU1445,TRUE,Trigger)</f>
        <v>1.5255020369611884E-2</v>
      </c>
    </row>
    <row r="1446" spans="46:51" ht="11.25" customHeight="1" x14ac:dyDescent="0.25">
      <c r="AT1446" s="57" t="s">
        <v>44</v>
      </c>
      <c r="AU1446" s="56">
        <f>_xll.qlInterestRateIndexFixingDate(IborIndex&amp;Tenor,AV1446,Trigger)</f>
        <v>49422</v>
      </c>
      <c r="AV1446" s="56">
        <f>_xll.qlCalendarAdvance(Calendar,AV1445,AT1446,"f",,Trigger)</f>
        <v>49424</v>
      </c>
      <c r="AW1446" s="56">
        <f>_xll.qlInterestRateIndexMaturity(IborIndex&amp;Tenor,AV1446,Trigger)</f>
        <v>49515</v>
      </c>
      <c r="AX1446" s="102" t="e">
        <f>_xll.qlIndexFixing($Z$5,AU1446,TRUE,Trigger)</f>
        <v>#VALUE!</v>
      </c>
      <c r="AY1446" s="102">
        <f>_xll.qlIndexFixing($AZ$1,AU1446,TRUE,Trigger)</f>
        <v>1.5246913704375645E-2</v>
      </c>
    </row>
    <row r="1447" spans="46:51" ht="11.25" customHeight="1" x14ac:dyDescent="0.25">
      <c r="AT1447" s="57" t="s">
        <v>44</v>
      </c>
      <c r="AU1447" s="56">
        <f>_xll.qlInterestRateIndexFixingDate(IborIndex&amp;Tenor,AV1447,Trigger)</f>
        <v>49426</v>
      </c>
      <c r="AV1447" s="56">
        <f>_xll.qlCalendarAdvance(Calendar,AV1446,AT1447,"f",,Trigger)</f>
        <v>49431</v>
      </c>
      <c r="AW1447" s="56">
        <f>_xll.qlInterestRateIndexMaturity(IborIndex&amp;Tenor,AV1447,Trigger)</f>
        <v>49523</v>
      </c>
      <c r="AX1447" s="102" t="e">
        <f>_xll.qlIndexFixing($Z$5,AU1447,TRUE,Trigger)</f>
        <v>#VALUE!</v>
      </c>
      <c r="AY1447" s="102">
        <f>_xll.qlIndexFixing($AZ$1,AU1447,TRUE,Trigger)</f>
        <v>1.523856631120424E-2</v>
      </c>
    </row>
    <row r="1448" spans="46:51" ht="11.25" customHeight="1" x14ac:dyDescent="0.25">
      <c r="AT1448" s="57" t="s">
        <v>44</v>
      </c>
      <c r="AU1448" s="56">
        <f>_xll.qlInterestRateIndexFixingDate(IborIndex&amp;Tenor,AV1448,Trigger)</f>
        <v>49436</v>
      </c>
      <c r="AV1448" s="56">
        <f>_xll.qlCalendarAdvance(Calendar,AV1447,AT1448,"f",,Trigger)</f>
        <v>49438</v>
      </c>
      <c r="AW1448" s="56">
        <f>_xll.qlInterestRateIndexMaturity(IborIndex&amp;Tenor,AV1448,Trigger)</f>
        <v>49530</v>
      </c>
      <c r="AX1448" s="102" t="e">
        <f>_xll.qlIndexFixing($Z$5,AU1448,TRUE,Trigger)</f>
        <v>#VALUE!</v>
      </c>
      <c r="AY1448" s="102">
        <f>_xll.qlIndexFixing($AZ$1,AU1448,TRUE,Trigger)</f>
        <v>1.5230486592590946E-2</v>
      </c>
    </row>
    <row r="1449" spans="46:51" ht="11.25" customHeight="1" x14ac:dyDescent="0.25">
      <c r="AT1449" s="57" t="s">
        <v>44</v>
      </c>
      <c r="AU1449" s="56">
        <f>_xll.qlInterestRateIndexFixingDate(IborIndex&amp;Tenor,AV1449,Trigger)</f>
        <v>49443</v>
      </c>
      <c r="AV1449" s="56">
        <f>_xll.qlCalendarAdvance(Calendar,AV1448,AT1449,"f",,Trigger)</f>
        <v>49445</v>
      </c>
      <c r="AW1449" s="56">
        <f>_xll.qlInterestRateIndexMaturity(IborIndex&amp;Tenor,AV1449,Trigger)</f>
        <v>49537</v>
      </c>
      <c r="AX1449" s="102" t="e">
        <f>_xll.qlIndexFixing($Z$5,AU1449,TRUE,Trigger)</f>
        <v>#VALUE!</v>
      </c>
      <c r="AY1449" s="102">
        <f>_xll.qlIndexFixing($AZ$1,AU1449,TRUE,Trigger)</f>
        <v>1.522242162145046E-2</v>
      </c>
    </row>
    <row r="1450" spans="46:51" ht="11.25" customHeight="1" x14ac:dyDescent="0.25">
      <c r="AT1450" s="57" t="s">
        <v>44</v>
      </c>
      <c r="AU1450" s="56">
        <f>_xll.qlInterestRateIndexFixingDate(IborIndex&amp;Tenor,AV1450,Trigger)</f>
        <v>49450</v>
      </c>
      <c r="AV1450" s="56">
        <f>_xll.qlCalendarAdvance(Calendar,AV1449,AT1450,"f",,Trigger)</f>
        <v>49452</v>
      </c>
      <c r="AW1450" s="56">
        <f>_xll.qlInterestRateIndexMaturity(IborIndex&amp;Tenor,AV1450,Trigger)</f>
        <v>49544</v>
      </c>
      <c r="AX1450" s="102" t="e">
        <f>_xll.qlIndexFixing($Z$5,AU1450,TRUE,Trigger)</f>
        <v>#VALUE!</v>
      </c>
      <c r="AY1450" s="102">
        <f>_xll.qlIndexFixing($AZ$1,AU1450,TRUE,Trigger)</f>
        <v>1.5214372182450767E-2</v>
      </c>
    </row>
    <row r="1451" spans="46:51" ht="11.25" customHeight="1" x14ac:dyDescent="0.25">
      <c r="AT1451" s="57" t="s">
        <v>44</v>
      </c>
      <c r="AU1451" s="56">
        <f>_xll.qlInterestRateIndexFixingDate(IborIndex&amp;Tenor,AV1451,Trigger)</f>
        <v>49457</v>
      </c>
      <c r="AV1451" s="56">
        <f>_xll.qlCalendarAdvance(Calendar,AV1450,AT1451,"f",,Trigger)</f>
        <v>49459</v>
      </c>
      <c r="AW1451" s="56">
        <f>_xll.qlInterestRateIndexMaturity(IborIndex&amp;Tenor,AV1451,Trigger)</f>
        <v>49551</v>
      </c>
      <c r="AX1451" s="102" t="e">
        <f>_xll.qlIndexFixing($Z$5,AU1451,TRUE,Trigger)</f>
        <v>#VALUE!</v>
      </c>
      <c r="AY1451" s="102">
        <f>_xll.qlIndexFixing($AZ$1,AU1451,TRUE,Trigger)</f>
        <v>1.5206338530642625E-2</v>
      </c>
    </row>
    <row r="1452" spans="46:51" ht="11.25" customHeight="1" x14ac:dyDescent="0.25">
      <c r="AT1452" s="57" t="s">
        <v>44</v>
      </c>
      <c r="AU1452" s="56">
        <f>_xll.qlInterestRateIndexFixingDate(IborIndex&amp;Tenor,AV1452,Trigger)</f>
        <v>49464</v>
      </c>
      <c r="AV1452" s="56">
        <f>_xll.qlCalendarAdvance(Calendar,AV1451,AT1452,"f",,Trigger)</f>
        <v>49466</v>
      </c>
      <c r="AW1452" s="56">
        <f>_xll.qlInterestRateIndexMaturity(IborIndex&amp;Tenor,AV1452,Trigger)</f>
        <v>49558</v>
      </c>
      <c r="AX1452" s="102" t="e">
        <f>_xll.qlIndexFixing($Z$5,AU1452,TRUE,Trigger)</f>
        <v>#VALUE!</v>
      </c>
      <c r="AY1452" s="102">
        <f>_xll.qlIndexFixing($AZ$1,AU1452,TRUE,Trigger)</f>
        <v>1.5198320867085209E-2</v>
      </c>
    </row>
    <row r="1453" spans="46:51" ht="11.25" customHeight="1" x14ac:dyDescent="0.25">
      <c r="AT1453" s="57" t="s">
        <v>44</v>
      </c>
      <c r="AU1453" s="56">
        <f>_xll.qlInterestRateIndexFixingDate(IborIndex&amp;Tenor,AV1453,Trigger)</f>
        <v>49471</v>
      </c>
      <c r="AV1453" s="56">
        <f>_xll.qlCalendarAdvance(Calendar,AV1452,AT1453,"f",,Trigger)</f>
        <v>49473</v>
      </c>
      <c r="AW1453" s="56">
        <f>_xll.qlInterestRateIndexMaturity(IborIndex&amp;Tenor,AV1453,Trigger)</f>
        <v>49565</v>
      </c>
      <c r="AX1453" s="102" t="e">
        <f>_xll.qlIndexFixing($Z$5,AU1453,TRUE,Trigger)</f>
        <v>#VALUE!</v>
      </c>
      <c r="AY1453" s="102">
        <f>_xll.qlIndexFixing($AZ$1,AU1453,TRUE,Trigger)</f>
        <v>1.519031939284116E-2</v>
      </c>
    </row>
    <row r="1454" spans="46:51" ht="11.25" customHeight="1" x14ac:dyDescent="0.25">
      <c r="AT1454" s="57" t="s">
        <v>44</v>
      </c>
      <c r="AU1454" s="56">
        <f>_xll.qlInterestRateIndexFixingDate(IborIndex&amp;Tenor,AV1454,Trigger)</f>
        <v>49478</v>
      </c>
      <c r="AV1454" s="56">
        <f>_xll.qlCalendarAdvance(Calendar,AV1453,AT1454,"f",,Trigger)</f>
        <v>49480</v>
      </c>
      <c r="AW1454" s="56">
        <f>_xll.qlInterestRateIndexMaturity(IborIndex&amp;Tenor,AV1454,Trigger)</f>
        <v>49572</v>
      </c>
      <c r="AX1454" s="102" t="e">
        <f>_xll.qlIndexFixing($Z$5,AU1454,TRUE,Trigger)</f>
        <v>#VALUE!</v>
      </c>
      <c r="AY1454" s="102">
        <f>_xll.qlIndexFixing($AZ$1,AU1454,TRUE,Trigger)</f>
        <v>1.5182334308969649E-2</v>
      </c>
    </row>
    <row r="1455" spans="46:51" ht="11.25" customHeight="1" x14ac:dyDescent="0.25">
      <c r="AT1455" s="57" t="s">
        <v>44</v>
      </c>
      <c r="AU1455" s="56">
        <f>_xll.qlInterestRateIndexFixingDate(IborIndex&amp;Tenor,AV1455,Trigger)</f>
        <v>49485</v>
      </c>
      <c r="AV1455" s="56">
        <f>_xll.qlCalendarAdvance(Calendar,AV1454,AT1455,"f",,Trigger)</f>
        <v>49487</v>
      </c>
      <c r="AW1455" s="56">
        <f>_xll.qlInterestRateIndexMaturity(IborIndex&amp;Tenor,AV1455,Trigger)</f>
        <v>49579</v>
      </c>
      <c r="AX1455" s="102" t="e">
        <f>_xll.qlIndexFixing($Z$5,AU1455,TRUE,Trigger)</f>
        <v>#VALUE!</v>
      </c>
      <c r="AY1455" s="102">
        <f>_xll.qlIndexFixing($AZ$1,AU1455,TRUE,Trigger)</f>
        <v>1.5174365816528106E-2</v>
      </c>
    </row>
    <row r="1456" spans="46:51" ht="11.25" customHeight="1" x14ac:dyDescent="0.25">
      <c r="AT1456" s="57" t="s">
        <v>44</v>
      </c>
      <c r="AU1456" s="56">
        <f>_xll.qlInterestRateIndexFixingDate(IborIndex&amp;Tenor,AV1456,Trigger)</f>
        <v>49492</v>
      </c>
      <c r="AV1456" s="56">
        <f>_xll.qlCalendarAdvance(Calendar,AV1455,AT1456,"f",,Trigger)</f>
        <v>49494</v>
      </c>
      <c r="AW1456" s="56">
        <f>_xll.qlInterestRateIndexMaturity(IborIndex&amp;Tenor,AV1456,Trigger)</f>
        <v>49586</v>
      </c>
      <c r="AX1456" s="102" t="e">
        <f>_xll.qlIndexFixing($Z$5,AU1456,TRUE,Trigger)</f>
        <v>#VALUE!</v>
      </c>
      <c r="AY1456" s="102">
        <f>_xll.qlIndexFixing($AZ$1,AU1456,TRUE,Trigger)</f>
        <v>1.5166414116573964E-2</v>
      </c>
    </row>
    <row r="1457" spans="46:51" ht="11.25" customHeight="1" x14ac:dyDescent="0.25">
      <c r="AT1457" s="57" t="s">
        <v>44</v>
      </c>
      <c r="AU1457" s="56">
        <f>_xll.qlInterestRateIndexFixingDate(IborIndex&amp;Tenor,AV1457,Trigger)</f>
        <v>49499</v>
      </c>
      <c r="AV1457" s="56">
        <f>_xll.qlCalendarAdvance(Calendar,AV1456,AT1457,"f",,Trigger)</f>
        <v>49501</v>
      </c>
      <c r="AW1457" s="56">
        <f>_xll.qlInterestRateIndexMaturity(IborIndex&amp;Tenor,AV1457,Trigger)</f>
        <v>49593</v>
      </c>
      <c r="AX1457" s="102" t="e">
        <f>_xll.qlIndexFixing($Z$5,AU1457,TRUE,Trigger)</f>
        <v>#VALUE!</v>
      </c>
      <c r="AY1457" s="102">
        <f>_xll.qlIndexFixing($AZ$1,AU1457,TRUE,Trigger)</f>
        <v>1.5158479410160311E-2</v>
      </c>
    </row>
    <row r="1458" spans="46:51" ht="11.25" customHeight="1" x14ac:dyDescent="0.25">
      <c r="AT1458" s="57" t="s">
        <v>44</v>
      </c>
      <c r="AU1458" s="56">
        <f>_xll.qlInterestRateIndexFixingDate(IborIndex&amp;Tenor,AV1458,Trigger)</f>
        <v>49506</v>
      </c>
      <c r="AV1458" s="56">
        <f>_xll.qlCalendarAdvance(Calendar,AV1457,AT1458,"f",,Trigger)</f>
        <v>49508</v>
      </c>
      <c r="AW1458" s="56">
        <f>_xll.qlInterestRateIndexMaturity(IborIndex&amp;Tenor,AV1458,Trigger)</f>
        <v>49600</v>
      </c>
      <c r="AX1458" s="102" t="e">
        <f>_xll.qlIndexFixing($Z$5,AU1458,TRUE,Trigger)</f>
        <v>#VALUE!</v>
      </c>
      <c r="AY1458" s="102">
        <f>_xll.qlIndexFixing($AZ$1,AU1458,TRUE,Trigger)</f>
        <v>1.5150561898345445E-2</v>
      </c>
    </row>
    <row r="1459" spans="46:51" ht="11.25" customHeight="1" x14ac:dyDescent="0.25">
      <c r="AT1459" s="57" t="s">
        <v>44</v>
      </c>
      <c r="AU1459" s="56">
        <f>_xll.qlInterestRateIndexFixingDate(IborIndex&amp;Tenor,AV1459,Trigger)</f>
        <v>49513</v>
      </c>
      <c r="AV1459" s="56">
        <f>_xll.qlCalendarAdvance(Calendar,AV1458,AT1459,"f",,Trigger)</f>
        <v>49515</v>
      </c>
      <c r="AW1459" s="56">
        <f>_xll.qlInterestRateIndexMaturity(IborIndex&amp;Tenor,AV1459,Trigger)</f>
        <v>49607</v>
      </c>
      <c r="AX1459" s="102" t="e">
        <f>_xll.qlIndexFixing($Z$5,AU1459,TRUE,Trigger)</f>
        <v>#VALUE!</v>
      </c>
      <c r="AY1459" s="102">
        <f>_xll.qlIndexFixing($AZ$1,AU1459,TRUE,Trigger)</f>
        <v>1.5142661782177241E-2</v>
      </c>
    </row>
    <row r="1460" spans="46:51" ht="11.25" customHeight="1" x14ac:dyDescent="0.25">
      <c r="AT1460" s="57" t="s">
        <v>44</v>
      </c>
      <c r="AU1460" s="56">
        <f>_xll.qlInterestRateIndexFixingDate(IborIndex&amp;Tenor,AV1460,Trigger)</f>
        <v>49520</v>
      </c>
      <c r="AV1460" s="56">
        <f>_xll.qlCalendarAdvance(Calendar,AV1459,AT1460,"f",,Trigger)</f>
        <v>49522</v>
      </c>
      <c r="AW1460" s="56">
        <f>_xll.qlInterestRateIndexMaturity(IborIndex&amp;Tenor,AV1460,Trigger)</f>
        <v>49614</v>
      </c>
      <c r="AX1460" s="102" t="e">
        <f>_xll.qlIndexFixing($Z$5,AU1460,TRUE,Trigger)</f>
        <v>#VALUE!</v>
      </c>
      <c r="AY1460" s="102">
        <f>_xll.qlIndexFixing($AZ$1,AU1460,TRUE,Trigger)</f>
        <v>1.5134779262708788E-2</v>
      </c>
    </row>
    <row r="1461" spans="46:51" ht="11.25" customHeight="1" x14ac:dyDescent="0.25">
      <c r="AT1461" s="57" t="s">
        <v>44</v>
      </c>
      <c r="AU1461" s="56">
        <f>_xll.qlInterestRateIndexFixingDate(IborIndex&amp;Tenor,AV1461,Trigger)</f>
        <v>49527</v>
      </c>
      <c r="AV1461" s="56">
        <f>_xll.qlCalendarAdvance(Calendar,AV1460,AT1461,"f",,Trigger)</f>
        <v>49529</v>
      </c>
      <c r="AW1461" s="56">
        <f>_xll.qlInterestRateIndexMaturity(IborIndex&amp;Tenor,AV1461,Trigger)</f>
        <v>49621</v>
      </c>
      <c r="AX1461" s="102" t="e">
        <f>_xll.qlIndexFixing($Z$5,AU1461,TRUE,Trigger)</f>
        <v>#VALUE!</v>
      </c>
      <c r="AY1461" s="102">
        <f>_xll.qlIndexFixing($AZ$1,AU1461,TRUE,Trigger)</f>
        <v>1.5126914540989694E-2</v>
      </c>
    </row>
    <row r="1462" spans="46:51" ht="11.25" customHeight="1" x14ac:dyDescent="0.25">
      <c r="AT1462" s="57" t="s">
        <v>44</v>
      </c>
      <c r="AU1462" s="56">
        <f>_xll.qlInterestRateIndexFixingDate(IborIndex&amp;Tenor,AV1462,Trigger)</f>
        <v>49534</v>
      </c>
      <c r="AV1462" s="56">
        <f>_xll.qlCalendarAdvance(Calendar,AV1461,AT1462,"f",,Trigger)</f>
        <v>49536</v>
      </c>
      <c r="AW1462" s="56">
        <f>_xll.qlInterestRateIndexMaturity(IborIndex&amp;Tenor,AV1462,Trigger)</f>
        <v>49628</v>
      </c>
      <c r="AX1462" s="102" t="e">
        <f>_xll.qlIndexFixing($Z$5,AU1462,TRUE,Trigger)</f>
        <v>#VALUE!</v>
      </c>
      <c r="AY1462" s="102">
        <f>_xll.qlIndexFixing($AZ$1,AU1462,TRUE,Trigger)</f>
        <v>1.5119067818066968E-2</v>
      </c>
    </row>
    <row r="1463" spans="46:51" ht="11.25" customHeight="1" x14ac:dyDescent="0.25">
      <c r="AT1463" s="57" t="s">
        <v>44</v>
      </c>
      <c r="AU1463" s="56">
        <f>_xll.qlInterestRateIndexFixingDate(IborIndex&amp;Tenor,AV1463,Trigger)</f>
        <v>49541</v>
      </c>
      <c r="AV1463" s="56">
        <f>_xll.qlCalendarAdvance(Calendar,AV1462,AT1463,"f",,Trigger)</f>
        <v>49543</v>
      </c>
      <c r="AW1463" s="56">
        <f>_xll.qlInterestRateIndexMaturity(IborIndex&amp;Tenor,AV1463,Trigger)</f>
        <v>49635</v>
      </c>
      <c r="AX1463" s="102" t="e">
        <f>_xll.qlIndexFixing($Z$5,AU1463,TRUE,Trigger)</f>
        <v>#VALUE!</v>
      </c>
      <c r="AY1463" s="102">
        <f>_xll.qlIndexFixing($AZ$1,AU1463,TRUE,Trigger)</f>
        <v>1.5111239294989351E-2</v>
      </c>
    </row>
    <row r="1464" spans="46:51" ht="11.25" customHeight="1" x14ac:dyDescent="0.25">
      <c r="AT1464" s="57" t="s">
        <v>44</v>
      </c>
      <c r="AU1464" s="56">
        <f>_xll.qlInterestRateIndexFixingDate(IborIndex&amp;Tenor,AV1464,Trigger)</f>
        <v>49548</v>
      </c>
      <c r="AV1464" s="56">
        <f>_xll.qlCalendarAdvance(Calendar,AV1463,AT1464,"f",,Trigger)</f>
        <v>49550</v>
      </c>
      <c r="AW1464" s="56">
        <f>_xll.qlInterestRateIndexMaturity(IborIndex&amp;Tenor,AV1464,Trigger)</f>
        <v>49642</v>
      </c>
      <c r="AX1464" s="102" t="e">
        <f>_xll.qlIndexFixing($Z$5,AU1464,TRUE,Trigger)</f>
        <v>#VALUE!</v>
      </c>
      <c r="AY1464" s="102">
        <f>_xll.qlIndexFixing($AZ$1,AU1464,TRUE,Trigger)</f>
        <v>1.5103429172802111E-2</v>
      </c>
    </row>
    <row r="1465" spans="46:51" ht="11.25" customHeight="1" x14ac:dyDescent="0.25">
      <c r="AT1465" s="57" t="s">
        <v>44</v>
      </c>
      <c r="AU1465" s="56">
        <f>_xll.qlInterestRateIndexFixingDate(IborIndex&amp;Tenor,AV1465,Trigger)</f>
        <v>49555</v>
      </c>
      <c r="AV1465" s="56">
        <f>_xll.qlCalendarAdvance(Calendar,AV1464,AT1465,"f",,Trigger)</f>
        <v>49557</v>
      </c>
      <c r="AW1465" s="56">
        <f>_xll.qlInterestRateIndexMaturity(IborIndex&amp;Tenor,AV1465,Trigger)</f>
        <v>49648</v>
      </c>
      <c r="AX1465" s="102" t="e">
        <f>_xll.qlIndexFixing($Z$5,AU1465,TRUE,Trigger)</f>
        <v>#VALUE!</v>
      </c>
      <c r="AY1465" s="102">
        <f>_xll.qlIndexFixing($AZ$1,AU1465,TRUE,Trigger)</f>
        <v>1.5095874537053021E-2</v>
      </c>
    </row>
    <row r="1466" spans="46:51" ht="11.25" customHeight="1" x14ac:dyDescent="0.25">
      <c r="AT1466" s="57" t="s">
        <v>44</v>
      </c>
      <c r="AU1466" s="56">
        <f>_xll.qlInterestRateIndexFixingDate(IborIndex&amp;Tenor,AV1466,Trigger)</f>
        <v>49562</v>
      </c>
      <c r="AV1466" s="56">
        <f>_xll.qlCalendarAdvance(Calendar,AV1465,AT1466,"f",,Trigger)</f>
        <v>49564</v>
      </c>
      <c r="AW1466" s="56">
        <f>_xll.qlInterestRateIndexMaturity(IborIndex&amp;Tenor,AV1466,Trigger)</f>
        <v>49655</v>
      </c>
      <c r="AX1466" s="102" t="e">
        <f>_xll.qlIndexFixing($Z$5,AU1466,TRUE,Trigger)</f>
        <v>#VALUE!</v>
      </c>
      <c r="AY1466" s="102">
        <f>_xll.qlIndexFixing($AZ$1,AU1466,TRUE,Trigger)</f>
        <v>1.5088100764023768E-2</v>
      </c>
    </row>
    <row r="1467" spans="46:51" ht="11.25" customHeight="1" x14ac:dyDescent="0.25">
      <c r="AT1467" s="57" t="s">
        <v>44</v>
      </c>
      <c r="AU1467" s="56">
        <f>_xll.qlInterestRateIndexFixingDate(IborIndex&amp;Tenor,AV1467,Trigger)</f>
        <v>49569</v>
      </c>
      <c r="AV1467" s="56">
        <f>_xll.qlCalendarAdvance(Calendar,AV1466,AT1467,"f",,Trigger)</f>
        <v>49571</v>
      </c>
      <c r="AW1467" s="56">
        <f>_xll.qlInterestRateIndexMaturity(IborIndex&amp;Tenor,AV1467,Trigger)</f>
        <v>49662</v>
      </c>
      <c r="AX1467" s="102" t="e">
        <f>_xll.qlIndexFixing($Z$5,AU1467,TRUE,Trigger)</f>
        <v>#VALUE!</v>
      </c>
      <c r="AY1467" s="102">
        <f>_xll.qlIndexFixing($AZ$1,AU1467,TRUE,Trigger)</f>
        <v>1.5080345979690846E-2</v>
      </c>
    </row>
    <row r="1468" spans="46:51" ht="11.25" customHeight="1" x14ac:dyDescent="0.25">
      <c r="AT1468" s="57" t="s">
        <v>44</v>
      </c>
      <c r="AU1468" s="56">
        <f>_xll.qlInterestRateIndexFixingDate(IborIndex&amp;Tenor,AV1468,Trigger)</f>
        <v>49576</v>
      </c>
      <c r="AV1468" s="56">
        <f>_xll.qlCalendarAdvance(Calendar,AV1467,AT1468,"f",,Trigger)</f>
        <v>49578</v>
      </c>
      <c r="AW1468" s="56">
        <f>_xll.qlInterestRateIndexMaturity(IborIndex&amp;Tenor,AV1468,Trigger)</f>
        <v>49670</v>
      </c>
      <c r="AX1468" s="102" t="e">
        <f>_xll.qlIndexFixing($Z$5,AU1468,TRUE,Trigger)</f>
        <v>#VALUE!</v>
      </c>
      <c r="AY1468" s="102">
        <f>_xll.qlIndexFixing($AZ$1,AU1468,TRUE,Trigger)</f>
        <v>1.5072376713811E-2</v>
      </c>
    </row>
    <row r="1469" spans="46:51" ht="11.25" customHeight="1" x14ac:dyDescent="0.25">
      <c r="AT1469" s="57" t="s">
        <v>44</v>
      </c>
      <c r="AU1469" s="56">
        <f>_xll.qlInterestRateIndexFixingDate(IborIndex&amp;Tenor,AV1469,Trigger)</f>
        <v>49583</v>
      </c>
      <c r="AV1469" s="56">
        <f>_xll.qlCalendarAdvance(Calendar,AV1468,AT1469,"f",,Trigger)</f>
        <v>49585</v>
      </c>
      <c r="AW1469" s="56">
        <f>_xll.qlInterestRateIndexMaturity(IborIndex&amp;Tenor,AV1469,Trigger)</f>
        <v>49677</v>
      </c>
      <c r="AX1469" s="102" t="e">
        <f>_xll.qlIndexFixing($Z$5,AU1469,TRUE,Trigger)</f>
        <v>#VALUE!</v>
      </c>
      <c r="AY1469" s="102">
        <f>_xll.qlIndexFixing($AZ$1,AU1469,TRUE,Trigger)</f>
        <v>1.5064661611708604E-2</v>
      </c>
    </row>
    <row r="1470" spans="46:51" ht="11.25" customHeight="1" x14ac:dyDescent="0.25">
      <c r="AT1470" s="57" t="s">
        <v>44</v>
      </c>
      <c r="AU1470" s="56">
        <f>_xll.qlInterestRateIndexFixingDate(IborIndex&amp;Tenor,AV1470,Trigger)</f>
        <v>49590</v>
      </c>
      <c r="AV1470" s="56">
        <f>_xll.qlCalendarAdvance(Calendar,AV1469,AT1470,"f",,Trigger)</f>
        <v>49592</v>
      </c>
      <c r="AW1470" s="56">
        <f>_xll.qlInterestRateIndexMaturity(IborIndex&amp;Tenor,AV1470,Trigger)</f>
        <v>49684</v>
      </c>
      <c r="AX1470" s="102" t="e">
        <f>_xll.qlIndexFixing($Z$5,AU1470,TRUE,Trigger)</f>
        <v>#VALUE!</v>
      </c>
      <c r="AY1470" s="102">
        <f>_xll.qlIndexFixing($AZ$1,AU1470,TRUE,Trigger)</f>
        <v>1.5056966116741254E-2</v>
      </c>
    </row>
    <row r="1471" spans="46:51" ht="11.25" customHeight="1" x14ac:dyDescent="0.25">
      <c r="AT1471" s="57" t="s">
        <v>44</v>
      </c>
      <c r="AU1471" s="56">
        <f>_xll.qlInterestRateIndexFixingDate(IborIndex&amp;Tenor,AV1471,Trigger)</f>
        <v>49597</v>
      </c>
      <c r="AV1471" s="56">
        <f>_xll.qlCalendarAdvance(Calendar,AV1470,AT1471,"f",,Trigger)</f>
        <v>49599</v>
      </c>
      <c r="AW1471" s="56">
        <f>_xll.qlInterestRateIndexMaturity(IborIndex&amp;Tenor,AV1471,Trigger)</f>
        <v>49691</v>
      </c>
      <c r="AX1471" s="102" t="e">
        <f>_xll.qlIndexFixing($Z$5,AU1471,TRUE,Trigger)</f>
        <v>#VALUE!</v>
      </c>
      <c r="AY1471" s="102">
        <f>_xll.qlIndexFixing($AZ$1,AU1471,TRUE,Trigger)</f>
        <v>1.5049290429944658E-2</v>
      </c>
    </row>
    <row r="1472" spans="46:51" ht="11.25" customHeight="1" x14ac:dyDescent="0.25">
      <c r="AT1472" s="57" t="s">
        <v>44</v>
      </c>
      <c r="AU1472" s="56">
        <f>_xll.qlInterestRateIndexFixingDate(IborIndex&amp;Tenor,AV1472,Trigger)</f>
        <v>49604</v>
      </c>
      <c r="AV1472" s="56">
        <f>_xll.qlCalendarAdvance(Calendar,AV1471,AT1472,"f",,Trigger)</f>
        <v>49606</v>
      </c>
      <c r="AW1472" s="56">
        <f>_xll.qlInterestRateIndexMaturity(IborIndex&amp;Tenor,AV1472,Trigger)</f>
        <v>49698</v>
      </c>
      <c r="AX1472" s="102" t="e">
        <f>_xll.qlIndexFixing($Z$5,AU1472,TRUE,Trigger)</f>
        <v>#VALUE!</v>
      </c>
      <c r="AY1472" s="102">
        <f>_xll.qlIndexFixing($AZ$1,AU1472,TRUE,Trigger)</f>
        <v>1.5041634752355398E-2</v>
      </c>
    </row>
    <row r="1473" spans="46:51" ht="11.25" customHeight="1" x14ac:dyDescent="0.25">
      <c r="AT1473" s="57" t="s">
        <v>44</v>
      </c>
      <c r="AU1473" s="56">
        <f>_xll.qlInterestRateIndexFixingDate(IborIndex&amp;Tenor,AV1473,Trigger)</f>
        <v>49611</v>
      </c>
      <c r="AV1473" s="56">
        <f>_xll.qlCalendarAdvance(Calendar,AV1472,AT1473,"f",,Trigger)</f>
        <v>49613</v>
      </c>
      <c r="AW1473" s="56">
        <f>_xll.qlInterestRateIndexMaturity(IborIndex&amp;Tenor,AV1473,Trigger)</f>
        <v>49705</v>
      </c>
      <c r="AX1473" s="102" t="e">
        <f>_xll.qlIndexFixing($Z$5,AU1473,TRUE,Trigger)</f>
        <v>#VALUE!</v>
      </c>
      <c r="AY1473" s="102">
        <f>_xll.qlIndexFixing($AZ$1,AU1473,TRUE,Trigger)</f>
        <v>1.5033999285006577E-2</v>
      </c>
    </row>
    <row r="1474" spans="46:51" ht="11.25" customHeight="1" x14ac:dyDescent="0.25">
      <c r="AT1474" s="57" t="s">
        <v>44</v>
      </c>
      <c r="AU1474" s="56">
        <f>_xll.qlInterestRateIndexFixingDate(IborIndex&amp;Tenor,AV1474,Trigger)</f>
        <v>49618</v>
      </c>
      <c r="AV1474" s="56">
        <f>_xll.qlCalendarAdvance(Calendar,AV1473,AT1474,"f",,Trigger)</f>
        <v>49620</v>
      </c>
      <c r="AW1474" s="56">
        <f>_xll.qlInterestRateIndexMaturity(IborIndex&amp;Tenor,AV1474,Trigger)</f>
        <v>49712</v>
      </c>
      <c r="AX1474" s="102" t="e">
        <f>_xll.qlIndexFixing($Z$5,AU1474,TRUE,Trigger)</f>
        <v>#VALUE!</v>
      </c>
      <c r="AY1474" s="102">
        <f>_xll.qlIndexFixing($AZ$1,AU1474,TRUE,Trigger)</f>
        <v>1.5026384228929556E-2</v>
      </c>
    </row>
    <row r="1475" spans="46:51" ht="11.25" customHeight="1" x14ac:dyDescent="0.25">
      <c r="AT1475" s="57" t="s">
        <v>44</v>
      </c>
      <c r="AU1475" s="56">
        <f>_xll.qlInterestRateIndexFixingDate(IborIndex&amp;Tenor,AV1475,Trigger)</f>
        <v>49625</v>
      </c>
      <c r="AV1475" s="56">
        <f>_xll.qlCalendarAdvance(Calendar,AV1474,AT1475,"f",,Trigger)</f>
        <v>49627</v>
      </c>
      <c r="AW1475" s="56">
        <f>_xll.qlInterestRateIndexMaturity(IborIndex&amp;Tenor,AV1475,Trigger)</f>
        <v>49719</v>
      </c>
      <c r="AX1475" s="102" t="e">
        <f>_xll.qlIndexFixing($Z$5,AU1475,TRUE,Trigger)</f>
        <v>#VALUE!</v>
      </c>
      <c r="AY1475" s="102">
        <f>_xll.qlIndexFixing($AZ$1,AU1475,TRUE,Trigger)</f>
        <v>1.5018789785157444E-2</v>
      </c>
    </row>
    <row r="1476" spans="46:51" ht="11.25" customHeight="1" x14ac:dyDescent="0.25">
      <c r="AT1476" s="57" t="s">
        <v>44</v>
      </c>
      <c r="AU1476" s="56">
        <f>_xll.qlInterestRateIndexFixingDate(IborIndex&amp;Tenor,AV1476,Trigger)</f>
        <v>49632</v>
      </c>
      <c r="AV1476" s="56">
        <f>_xll.qlCalendarAdvance(Calendar,AV1475,AT1476,"f",,Trigger)</f>
        <v>49634</v>
      </c>
      <c r="AW1476" s="56">
        <f>_xll.qlInterestRateIndexMaturity(IborIndex&amp;Tenor,AV1476,Trigger)</f>
        <v>49726</v>
      </c>
      <c r="AX1476" s="102" t="e">
        <f>_xll.qlIndexFixing($Z$5,AU1476,TRUE,Trigger)</f>
        <v>#VALUE!</v>
      </c>
      <c r="AY1476" s="102">
        <f>_xll.qlIndexFixing($AZ$1,AU1476,TRUE,Trigger)</f>
        <v>1.5011216154720734E-2</v>
      </c>
    </row>
    <row r="1477" spans="46:51" ht="11.25" customHeight="1" x14ac:dyDescent="0.25">
      <c r="AT1477" s="57" t="s">
        <v>44</v>
      </c>
      <c r="AU1477" s="56">
        <f>_xll.qlInterestRateIndexFixingDate(IborIndex&amp;Tenor,AV1477,Trigger)</f>
        <v>49639</v>
      </c>
      <c r="AV1477" s="56">
        <f>_xll.qlCalendarAdvance(Calendar,AV1476,AT1477,"f",,Trigger)</f>
        <v>49641</v>
      </c>
      <c r="AW1477" s="56">
        <f>_xll.qlInterestRateIndexMaturity(IborIndex&amp;Tenor,AV1477,Trigger)</f>
        <v>49733</v>
      </c>
      <c r="AX1477" s="102" t="e">
        <f>_xll.qlIndexFixing($Z$5,AU1477,TRUE,Trigger)</f>
        <v>#VALUE!</v>
      </c>
      <c r="AY1477" s="102">
        <f>_xll.qlIndexFixing($AZ$1,AU1477,TRUE,Trigger)</f>
        <v>1.5003663538645578E-2</v>
      </c>
    </row>
    <row r="1478" spans="46:51" ht="11.25" customHeight="1" x14ac:dyDescent="0.25">
      <c r="AT1478" s="57" t="s">
        <v>44</v>
      </c>
      <c r="AU1478" s="56">
        <f>_xll.qlInterestRateIndexFixingDate(IborIndex&amp;Tenor,AV1478,Trigger)</f>
        <v>49646</v>
      </c>
      <c r="AV1478" s="56">
        <f>_xll.qlCalendarAdvance(Calendar,AV1477,AT1478,"f",,Trigger)</f>
        <v>49648</v>
      </c>
      <c r="AW1478" s="56">
        <f>_xll.qlInterestRateIndexMaturity(IborIndex&amp;Tenor,AV1478,Trigger)</f>
        <v>49739</v>
      </c>
      <c r="AX1478" s="102" t="e">
        <f>_xll.qlIndexFixing($Z$5,AU1478,TRUE,Trigger)</f>
        <v>#VALUE!</v>
      </c>
      <c r="AY1478" s="102">
        <f>_xll.qlIndexFixing($AZ$1,AU1478,TRUE,Trigger)</f>
        <v>1.499635410061617E-2</v>
      </c>
    </row>
    <row r="1479" spans="46:51" ht="11.25" customHeight="1" x14ac:dyDescent="0.25">
      <c r="AT1479" s="57" t="s">
        <v>44</v>
      </c>
      <c r="AU1479" s="56">
        <f>_xll.qlInterestRateIndexFixingDate(IborIndex&amp;Tenor,AV1479,Trigger)</f>
        <v>49653</v>
      </c>
      <c r="AV1479" s="56">
        <f>_xll.qlCalendarAdvance(Calendar,AV1478,AT1479,"f",,Trigger)</f>
        <v>49655</v>
      </c>
      <c r="AW1479" s="56">
        <f>_xll.qlInterestRateIndexMaturity(IborIndex&amp;Tenor,AV1479,Trigger)</f>
        <v>49746</v>
      </c>
      <c r="AX1479" s="102" t="e">
        <f>_xll.qlIndexFixing($Z$5,AU1479,TRUE,Trigger)</f>
        <v>#VALUE!</v>
      </c>
      <c r="AY1479" s="102">
        <f>_xll.qlIndexFixing($AZ$1,AU1479,TRUE,Trigger)</f>
        <v>1.4988842860872579E-2</v>
      </c>
    </row>
    <row r="1480" spans="46:51" ht="11.25" customHeight="1" x14ac:dyDescent="0.25">
      <c r="AT1480" s="57" t="s">
        <v>44</v>
      </c>
      <c r="AU1480" s="56">
        <f>_xll.qlInterestRateIndexFixingDate(IborIndex&amp;Tenor,AV1480,Trigger)</f>
        <v>49660</v>
      </c>
      <c r="AV1480" s="56">
        <f>_xll.qlCalendarAdvance(Calendar,AV1479,AT1480,"f",,Trigger)</f>
        <v>49662</v>
      </c>
      <c r="AW1480" s="56">
        <f>_xll.qlInterestRateIndexMaturity(IborIndex&amp;Tenor,AV1480,Trigger)</f>
        <v>49753</v>
      </c>
      <c r="AX1480" s="102" t="e">
        <f>_xll.qlIndexFixing($Z$5,AU1480,TRUE,Trigger)</f>
        <v>#VALUE!</v>
      </c>
      <c r="AY1480" s="102">
        <f>_xll.qlIndexFixing($AZ$1,AU1480,TRUE,Trigger)</f>
        <v>1.498135322315992E-2</v>
      </c>
    </row>
    <row r="1481" spans="46:51" ht="11.25" customHeight="1" x14ac:dyDescent="0.25">
      <c r="AT1481" s="57" t="s">
        <v>44</v>
      </c>
      <c r="AU1481" s="56">
        <f>_xll.qlInterestRateIndexFixingDate(IborIndex&amp;Tenor,AV1481,Trigger)</f>
        <v>49664</v>
      </c>
      <c r="AV1481" s="56">
        <f>_xll.qlCalendarAdvance(Calendar,AV1480,AT1481,"f",,Trigger)</f>
        <v>49670</v>
      </c>
      <c r="AW1481" s="56">
        <f>_xll.qlInterestRateIndexMaturity(IborIndex&amp;Tenor,AV1481,Trigger)</f>
        <v>49761</v>
      </c>
      <c r="AX1481" s="102" t="e">
        <f>_xll.qlIndexFixing($Z$5,AU1481,TRUE,Trigger)</f>
        <v>#VALUE!</v>
      </c>
      <c r="AY1481" s="102">
        <f>_xll.qlIndexFixing($AZ$1,AU1481,TRUE,Trigger)</f>
        <v>1.4972820346533983E-2</v>
      </c>
    </row>
    <row r="1482" spans="46:51" ht="11.25" customHeight="1" x14ac:dyDescent="0.25">
      <c r="AT1482" s="57" t="s">
        <v>44</v>
      </c>
      <c r="AU1482" s="56">
        <f>_xll.qlInterestRateIndexFixingDate(IborIndex&amp;Tenor,AV1482,Trigger)</f>
        <v>49674</v>
      </c>
      <c r="AV1482" s="56">
        <f>_xll.qlCalendarAdvance(Calendar,AV1481,AT1482,"f",,Trigger)</f>
        <v>49677</v>
      </c>
      <c r="AW1482" s="56">
        <f>_xll.qlInterestRateIndexMaturity(IborIndex&amp;Tenor,AV1482,Trigger)</f>
        <v>49768</v>
      </c>
      <c r="AX1482" s="102" t="e">
        <f>_xll.qlIndexFixing($Z$5,AU1482,TRUE,Trigger)</f>
        <v>#VALUE!</v>
      </c>
      <c r="AY1482" s="102">
        <f>_xll.qlIndexFixing($AZ$1,AU1482,TRUE,Trigger)</f>
        <v>1.496537767577912E-2</v>
      </c>
    </row>
    <row r="1483" spans="46:51" ht="11.25" customHeight="1" x14ac:dyDescent="0.25">
      <c r="AT1483" s="57" t="s">
        <v>44</v>
      </c>
      <c r="AU1483" s="56">
        <f>_xll.qlInterestRateIndexFixingDate(IborIndex&amp;Tenor,AV1483,Trigger)</f>
        <v>49682</v>
      </c>
      <c r="AV1483" s="56">
        <f>_xll.qlCalendarAdvance(Calendar,AV1482,AT1483,"f",,Trigger)</f>
        <v>49684</v>
      </c>
      <c r="AW1483" s="56">
        <f>_xll.qlInterestRateIndexMaturity(IborIndex&amp;Tenor,AV1483,Trigger)</f>
        <v>49775</v>
      </c>
      <c r="AX1483" s="102" t="e">
        <f>_xll.qlIndexFixing($Z$5,AU1483,TRUE,Trigger)</f>
        <v>#VALUE!</v>
      </c>
      <c r="AY1483" s="102">
        <f>_xll.qlIndexFixing($AZ$1,AU1483,TRUE,Trigger)</f>
        <v>1.4957957238818842E-2</v>
      </c>
    </row>
    <row r="1484" spans="46:51" ht="11.25" customHeight="1" x14ac:dyDescent="0.25">
      <c r="AT1484" s="57" t="s">
        <v>44</v>
      </c>
      <c r="AU1484" s="56">
        <f>_xll.qlInterestRateIndexFixingDate(IborIndex&amp;Tenor,AV1484,Trigger)</f>
        <v>49689</v>
      </c>
      <c r="AV1484" s="56">
        <f>_xll.qlCalendarAdvance(Calendar,AV1483,AT1484,"f",,Trigger)</f>
        <v>49691</v>
      </c>
      <c r="AW1484" s="56">
        <f>_xll.qlInterestRateIndexMaturity(IborIndex&amp;Tenor,AV1484,Trigger)</f>
        <v>49782</v>
      </c>
      <c r="AX1484" s="102" t="e">
        <f>_xll.qlIndexFixing($Z$5,AU1484,TRUE,Trigger)</f>
        <v>#VALUE!</v>
      </c>
      <c r="AY1484" s="102">
        <f>_xll.qlIndexFixing($AZ$1,AU1484,TRUE,Trigger)</f>
        <v>1.4950559236666862E-2</v>
      </c>
    </row>
    <row r="1485" spans="46:51" ht="11.25" customHeight="1" x14ac:dyDescent="0.25">
      <c r="AT1485" s="57" t="s">
        <v>44</v>
      </c>
      <c r="AU1485" s="56">
        <f>_xll.qlInterestRateIndexFixingDate(IborIndex&amp;Tenor,AV1485,Trigger)</f>
        <v>49696</v>
      </c>
      <c r="AV1485" s="56">
        <f>_xll.qlCalendarAdvance(Calendar,AV1484,AT1485,"f",,Trigger)</f>
        <v>49698</v>
      </c>
      <c r="AW1485" s="56">
        <f>_xll.qlInterestRateIndexMaturity(IborIndex&amp;Tenor,AV1485,Trigger)</f>
        <v>49789</v>
      </c>
      <c r="AX1485" s="102" t="e">
        <f>_xll.qlIndexFixing($Z$5,AU1485,TRUE,Trigger)</f>
        <v>#VALUE!</v>
      </c>
      <c r="AY1485" s="102">
        <f>_xll.qlIndexFixing($AZ$1,AU1485,TRUE,Trigger)</f>
        <v>1.4943183870335133E-2</v>
      </c>
    </row>
    <row r="1486" spans="46:51" ht="11.25" customHeight="1" x14ac:dyDescent="0.25">
      <c r="AT1486" s="57" t="s">
        <v>44</v>
      </c>
      <c r="AU1486" s="56">
        <f>_xll.qlInterestRateIndexFixingDate(IborIndex&amp;Tenor,AV1486,Trigger)</f>
        <v>49703</v>
      </c>
      <c r="AV1486" s="56">
        <f>_xll.qlCalendarAdvance(Calendar,AV1485,AT1486,"f",,Trigger)</f>
        <v>49705</v>
      </c>
      <c r="AW1486" s="56">
        <f>_xll.qlInterestRateIndexMaturity(IborIndex&amp;Tenor,AV1486,Trigger)</f>
        <v>49795</v>
      </c>
      <c r="AX1486" s="102" t="e">
        <f>_xll.qlIndexFixing($Z$5,AU1486,TRUE,Trigger)</f>
        <v>#VALUE!</v>
      </c>
      <c r="AY1486" s="102">
        <f>_xll.qlIndexFixing($AZ$1,AU1486,TRUE,Trigger)</f>
        <v>1.4936042758256107E-2</v>
      </c>
    </row>
    <row r="1487" spans="46:51" ht="11.25" customHeight="1" x14ac:dyDescent="0.25">
      <c r="AT1487" s="57" t="s">
        <v>44</v>
      </c>
      <c r="AU1487" s="56">
        <f>_xll.qlInterestRateIndexFixingDate(IborIndex&amp;Tenor,AV1487,Trigger)</f>
        <v>49710</v>
      </c>
      <c r="AV1487" s="56">
        <f>_xll.qlCalendarAdvance(Calendar,AV1486,AT1487,"f",,Trigger)</f>
        <v>49712</v>
      </c>
      <c r="AW1487" s="56">
        <f>_xll.qlInterestRateIndexMaturity(IborIndex&amp;Tenor,AV1487,Trigger)</f>
        <v>49802</v>
      </c>
      <c r="AX1487" s="102" t="e">
        <f>_xll.qlIndexFixing($Z$5,AU1487,TRUE,Trigger)</f>
        <v>#VALUE!</v>
      </c>
      <c r="AY1487" s="102">
        <f>_xll.qlIndexFixing($AZ$1,AU1487,TRUE,Trigger)</f>
        <v>1.4928711886939006E-2</v>
      </c>
    </row>
    <row r="1488" spans="46:51" ht="11.25" customHeight="1" x14ac:dyDescent="0.25">
      <c r="AT1488" s="57" t="s">
        <v>44</v>
      </c>
      <c r="AU1488" s="56">
        <f>_xll.qlInterestRateIndexFixingDate(IborIndex&amp;Tenor,AV1488,Trigger)</f>
        <v>49717</v>
      </c>
      <c r="AV1488" s="56">
        <f>_xll.qlCalendarAdvance(Calendar,AV1487,AT1488,"f",,Trigger)</f>
        <v>49719</v>
      </c>
      <c r="AW1488" s="56">
        <f>_xll.qlInterestRateIndexMaturity(IborIndex&amp;Tenor,AV1488,Trigger)</f>
        <v>49809</v>
      </c>
      <c r="AX1488" s="102" t="e">
        <f>_xll.qlIndexFixing($Z$5,AU1488,TRUE,Trigger)</f>
        <v>#VALUE!</v>
      </c>
      <c r="AY1488" s="102">
        <f>_xll.qlIndexFixing($AZ$1,AU1488,TRUE,Trigger)</f>
        <v>1.4921404239004232E-2</v>
      </c>
    </row>
    <row r="1489" spans="46:51" ht="11.25" customHeight="1" x14ac:dyDescent="0.25">
      <c r="AT1489" s="57" t="s">
        <v>44</v>
      </c>
      <c r="AU1489" s="56">
        <f>_xll.qlInterestRateIndexFixingDate(IborIndex&amp;Tenor,AV1489,Trigger)</f>
        <v>49724</v>
      </c>
      <c r="AV1489" s="56">
        <f>_xll.qlCalendarAdvance(Calendar,AV1488,AT1489,"f",,Trigger)</f>
        <v>49726</v>
      </c>
      <c r="AW1489" s="56">
        <f>_xll.qlInterestRateIndexMaturity(IborIndex&amp;Tenor,AV1489,Trigger)</f>
        <v>49816</v>
      </c>
      <c r="AX1489" s="102" t="e">
        <f>_xll.qlIndexFixing($Z$5,AU1489,TRUE,Trigger)</f>
        <v>#VALUE!</v>
      </c>
      <c r="AY1489" s="102">
        <f>_xll.qlIndexFixing($AZ$1,AU1489,TRUE,Trigger)</f>
        <v>1.4914120015454557E-2</v>
      </c>
    </row>
    <row r="1490" spans="46:51" ht="11.25" customHeight="1" x14ac:dyDescent="0.25">
      <c r="AT1490" s="57" t="s">
        <v>44</v>
      </c>
      <c r="AU1490" s="56">
        <f>_xll.qlInterestRateIndexFixingDate(IborIndex&amp;Tenor,AV1490,Trigger)</f>
        <v>49731</v>
      </c>
      <c r="AV1490" s="56">
        <f>_xll.qlCalendarAdvance(Calendar,AV1489,AT1490,"f",,Trigger)</f>
        <v>49733</v>
      </c>
      <c r="AW1490" s="56">
        <f>_xll.qlInterestRateIndexMaturity(IborIndex&amp;Tenor,AV1490,Trigger)</f>
        <v>49823</v>
      </c>
      <c r="AX1490" s="102" t="e">
        <f>_xll.qlIndexFixing($Z$5,AU1490,TRUE,Trigger)</f>
        <v>#VALUE!</v>
      </c>
      <c r="AY1490" s="102">
        <f>_xll.qlIndexFixing($AZ$1,AU1490,TRUE,Trigger)</f>
        <v>1.4906859417291862E-2</v>
      </c>
    </row>
    <row r="1491" spans="46:51" ht="11.25" customHeight="1" x14ac:dyDescent="0.25">
      <c r="AT1491" s="57" t="s">
        <v>44</v>
      </c>
      <c r="AU1491" s="56">
        <f>_xll.qlInterestRateIndexFixingDate(IborIndex&amp;Tenor,AV1491,Trigger)</f>
        <v>49738</v>
      </c>
      <c r="AV1491" s="56">
        <f>_xll.qlCalendarAdvance(Calendar,AV1490,AT1491,"f",,Trigger)</f>
        <v>49740</v>
      </c>
      <c r="AW1491" s="56">
        <f>_xll.qlInterestRateIndexMaturity(IborIndex&amp;Tenor,AV1491,Trigger)</f>
        <v>49832</v>
      </c>
      <c r="AX1491" s="102" t="e">
        <f>_xll.qlIndexFixing($Z$5,AU1491,TRUE,Trigger)</f>
        <v>#VALUE!</v>
      </c>
      <c r="AY1491" s="102">
        <f>_xll.qlIndexFixing($AZ$1,AU1491,TRUE,Trigger)</f>
        <v>1.489921405090493E-2</v>
      </c>
    </row>
    <row r="1492" spans="46:51" ht="11.25" customHeight="1" x14ac:dyDescent="0.25">
      <c r="AT1492" s="57" t="s">
        <v>44</v>
      </c>
      <c r="AU1492" s="56">
        <f>_xll.qlInterestRateIndexFixingDate(IborIndex&amp;Tenor,AV1492,Trigger)</f>
        <v>49745</v>
      </c>
      <c r="AV1492" s="56">
        <f>_xll.qlCalendarAdvance(Calendar,AV1491,AT1492,"f",,Trigger)</f>
        <v>49747</v>
      </c>
      <c r="AW1492" s="56">
        <f>_xll.qlInterestRateIndexMaturity(IborIndex&amp;Tenor,AV1492,Trigger)</f>
        <v>49839</v>
      </c>
      <c r="AX1492" s="102" t="e">
        <f>_xll.qlIndexFixing($Z$5,AU1492,TRUE,Trigger)</f>
        <v>#VALUE!</v>
      </c>
      <c r="AY1492" s="102">
        <f>_xll.qlIndexFixing($AZ$1,AU1492,TRUE,Trigger)</f>
        <v>1.4892004222161338E-2</v>
      </c>
    </row>
    <row r="1493" spans="46:51" ht="11.25" customHeight="1" x14ac:dyDescent="0.25">
      <c r="AT1493" s="57" t="s">
        <v>44</v>
      </c>
      <c r="AU1493" s="56">
        <f>_xll.qlInterestRateIndexFixingDate(IborIndex&amp;Tenor,AV1493,Trigger)</f>
        <v>49752</v>
      </c>
      <c r="AV1493" s="56">
        <f>_xll.qlCalendarAdvance(Calendar,AV1492,AT1493,"f",,Trigger)</f>
        <v>49754</v>
      </c>
      <c r="AW1493" s="56">
        <f>_xll.qlInterestRateIndexMaturity(IborIndex&amp;Tenor,AV1493,Trigger)</f>
        <v>49846</v>
      </c>
      <c r="AX1493" s="102" t="e">
        <f>_xll.qlIndexFixing($Z$5,AU1493,TRUE,Trigger)</f>
        <v>#VALUE!</v>
      </c>
      <c r="AY1493" s="102">
        <f>_xll.qlIndexFixing($AZ$1,AU1493,TRUE,Trigger)</f>
        <v>1.4884818652799208E-2</v>
      </c>
    </row>
    <row r="1494" spans="46:51" ht="11.25" customHeight="1" x14ac:dyDescent="0.25">
      <c r="AT1494" s="57" t="s">
        <v>44</v>
      </c>
      <c r="AU1494" s="56">
        <f>_xll.qlInterestRateIndexFixingDate(IborIndex&amp;Tenor,AV1494,Trigger)</f>
        <v>49759</v>
      </c>
      <c r="AV1494" s="56">
        <f>_xll.qlCalendarAdvance(Calendar,AV1493,AT1494,"f",,Trigger)</f>
        <v>49761</v>
      </c>
      <c r="AW1494" s="56">
        <f>_xll.qlInterestRateIndexMaturity(IborIndex&amp;Tenor,AV1494,Trigger)</f>
        <v>49853</v>
      </c>
      <c r="AX1494" s="102" t="e">
        <f>_xll.qlIndexFixing($Z$5,AU1494,TRUE,Trigger)</f>
        <v>#VALUE!</v>
      </c>
      <c r="AY1494" s="102">
        <f>_xll.qlIndexFixing($AZ$1,AU1494,TRUE,Trigger)</f>
        <v>1.4877657543830787E-2</v>
      </c>
    </row>
    <row r="1495" spans="46:51" ht="11.25" customHeight="1" x14ac:dyDescent="0.25">
      <c r="AT1495" s="57" t="s">
        <v>44</v>
      </c>
      <c r="AU1495" s="56">
        <f>_xll.qlInterestRateIndexFixingDate(IborIndex&amp;Tenor,AV1495,Trigger)</f>
        <v>49766</v>
      </c>
      <c r="AV1495" s="56">
        <f>_xll.qlCalendarAdvance(Calendar,AV1494,AT1495,"f",,Trigger)</f>
        <v>49768</v>
      </c>
      <c r="AW1495" s="56">
        <f>_xll.qlInterestRateIndexMaturity(IborIndex&amp;Tenor,AV1495,Trigger)</f>
        <v>49859</v>
      </c>
      <c r="AX1495" s="102" t="e">
        <f>_xll.qlIndexFixing($Z$5,AU1495,TRUE,Trigger)</f>
        <v>#VALUE!</v>
      </c>
      <c r="AY1495" s="102">
        <f>_xll.qlIndexFixing($AZ$1,AU1495,TRUE,Trigger)</f>
        <v>1.48707193991107E-2</v>
      </c>
    </row>
    <row r="1496" spans="46:51" ht="11.25" customHeight="1" x14ac:dyDescent="0.25">
      <c r="AT1496" s="57" t="s">
        <v>44</v>
      </c>
      <c r="AU1496" s="56">
        <f>_xll.qlInterestRateIndexFixingDate(IborIndex&amp;Tenor,AV1496,Trigger)</f>
        <v>49773</v>
      </c>
      <c r="AV1496" s="56">
        <f>_xll.qlCalendarAdvance(Calendar,AV1495,AT1496,"f",,Trigger)</f>
        <v>49775</v>
      </c>
      <c r="AW1496" s="56">
        <f>_xll.qlInterestRateIndexMaturity(IborIndex&amp;Tenor,AV1496,Trigger)</f>
        <v>49866</v>
      </c>
      <c r="AX1496" s="102" t="e">
        <f>_xll.qlIndexFixing($Z$5,AU1496,TRUE,Trigger)</f>
        <v>#VALUE!</v>
      </c>
      <c r="AY1496" s="102">
        <f>_xll.qlIndexFixing($AZ$1,AU1496,TRUE,Trigger)</f>
        <v>1.4863606293318411E-2</v>
      </c>
    </row>
    <row r="1497" spans="46:51" ht="11.25" customHeight="1" x14ac:dyDescent="0.25">
      <c r="AT1497" s="57" t="s">
        <v>44</v>
      </c>
      <c r="AU1497" s="56">
        <f>_xll.qlInterestRateIndexFixingDate(IborIndex&amp;Tenor,AV1497,Trigger)</f>
        <v>49780</v>
      </c>
      <c r="AV1497" s="56">
        <f>_xll.qlCalendarAdvance(Calendar,AV1496,AT1497,"f",,Trigger)</f>
        <v>49782</v>
      </c>
      <c r="AW1497" s="56">
        <f>_xll.qlInterestRateIndexMaturity(IborIndex&amp;Tenor,AV1497,Trigger)</f>
        <v>49873</v>
      </c>
      <c r="AX1497" s="102" t="e">
        <f>_xll.qlIndexFixing($Z$5,AU1497,TRUE,Trigger)</f>
        <v>#VALUE!</v>
      </c>
      <c r="AY1497" s="102">
        <f>_xll.qlIndexFixing($AZ$1,AU1497,TRUE,Trigger)</f>
        <v>1.4856518235412522E-2</v>
      </c>
    </row>
    <row r="1498" spans="46:51" ht="11.25" customHeight="1" x14ac:dyDescent="0.25">
      <c r="AT1498" s="57" t="s">
        <v>44</v>
      </c>
      <c r="AU1498" s="56">
        <f>_xll.qlInterestRateIndexFixingDate(IborIndex&amp;Tenor,AV1498,Trigger)</f>
        <v>49787</v>
      </c>
      <c r="AV1498" s="56">
        <f>_xll.qlCalendarAdvance(Calendar,AV1497,AT1498,"f",,Trigger)</f>
        <v>49789</v>
      </c>
      <c r="AW1498" s="56">
        <f>_xll.qlInterestRateIndexMaturity(IborIndex&amp;Tenor,AV1498,Trigger)</f>
        <v>49880</v>
      </c>
      <c r="AX1498" s="102" t="e">
        <f>_xll.qlIndexFixing($Z$5,AU1498,TRUE,Trigger)</f>
        <v>#VALUE!</v>
      </c>
      <c r="AY1498" s="102">
        <f>_xll.qlIndexFixing($AZ$1,AU1498,TRUE,Trigger)</f>
        <v>1.4849455426390937E-2</v>
      </c>
    </row>
    <row r="1499" spans="46:51" ht="11.25" customHeight="1" x14ac:dyDescent="0.25">
      <c r="AT1499" s="57" t="s">
        <v>44</v>
      </c>
      <c r="AU1499" s="56">
        <f>_xll.qlInterestRateIndexFixingDate(IborIndex&amp;Tenor,AV1499,Trigger)</f>
        <v>49794</v>
      </c>
      <c r="AV1499" s="56">
        <f>_xll.qlCalendarAdvance(Calendar,AV1498,AT1499,"f",,Trigger)</f>
        <v>49797</v>
      </c>
      <c r="AW1499" s="56">
        <f>_xll.qlInterestRateIndexMaturity(IborIndex&amp;Tenor,AV1499,Trigger)</f>
        <v>49891</v>
      </c>
      <c r="AX1499" s="102" t="e">
        <f>_xll.qlIndexFixing($Z$5,AU1499,TRUE,Trigger)</f>
        <v>#VALUE!</v>
      </c>
      <c r="AY1499" s="102">
        <f>_xll.qlIndexFixing($AZ$1,AU1499,TRUE,Trigger)</f>
        <v>1.4840839554007525E-2</v>
      </c>
    </row>
    <row r="1500" spans="46:51" ht="11.25" customHeight="1" x14ac:dyDescent="0.25">
      <c r="AT1500" s="57" t="s">
        <v>44</v>
      </c>
      <c r="AU1500" s="56">
        <f>_xll.qlInterestRateIndexFixingDate(IborIndex&amp;Tenor,AV1500,Trigger)</f>
        <v>49802</v>
      </c>
      <c r="AV1500" s="56">
        <f>_xll.qlCalendarAdvance(Calendar,AV1499,AT1500,"f",,Trigger)</f>
        <v>49804</v>
      </c>
      <c r="AW1500" s="56">
        <f>_xll.qlInterestRateIndexMaturity(IborIndex&amp;Tenor,AV1500,Trigger)</f>
        <v>49898</v>
      </c>
      <c r="AX1500" s="102" t="e">
        <f>_xll.qlIndexFixing($Z$5,AU1500,TRUE,Trigger)</f>
        <v>#VALUE!</v>
      </c>
      <c r="AY1500" s="102">
        <f>_xll.qlIndexFixing($AZ$1,AU1500,TRUE,Trigger)</f>
        <v>1.4833836286201853E-2</v>
      </c>
    </row>
    <row r="1501" spans="46:51" ht="11.25" customHeight="1" x14ac:dyDescent="0.25">
      <c r="AT1501" s="57" t="s">
        <v>44</v>
      </c>
      <c r="AU1501" s="56">
        <f>_xll.qlInterestRateIndexFixingDate(IborIndex&amp;Tenor,AV1501,Trigger)</f>
        <v>49809</v>
      </c>
      <c r="AV1501" s="56">
        <f>_xll.qlCalendarAdvance(Calendar,AV1500,AT1501,"f",,Trigger)</f>
        <v>49811</v>
      </c>
      <c r="AW1501" s="56">
        <f>_xll.qlInterestRateIndexMaturity(IborIndex&amp;Tenor,AV1501,Trigger)</f>
        <v>49905</v>
      </c>
      <c r="AX1501" s="102" t="e">
        <f>_xll.qlIndexFixing($Z$5,AU1501,TRUE,Trigger)</f>
        <v>#VALUE!</v>
      </c>
      <c r="AY1501" s="102">
        <f>_xll.qlIndexFixing($AZ$1,AU1501,TRUE,Trigger)</f>
        <v>1.4826858945660774E-2</v>
      </c>
    </row>
    <row r="1502" spans="46:51" ht="11.25" customHeight="1" x14ac:dyDescent="0.25">
      <c r="AT1502" s="57" t="s">
        <v>44</v>
      </c>
      <c r="AU1502" s="56">
        <f>_xll.qlInterestRateIndexFixingDate(IborIndex&amp;Tenor,AV1502,Trigger)</f>
        <v>49816</v>
      </c>
      <c r="AV1502" s="56">
        <f>_xll.qlCalendarAdvance(Calendar,AV1501,AT1502,"f",,Trigger)</f>
        <v>49818</v>
      </c>
      <c r="AW1502" s="56">
        <f>_xll.qlInterestRateIndexMaturity(IborIndex&amp;Tenor,AV1502,Trigger)</f>
        <v>49912</v>
      </c>
      <c r="AX1502" s="102" t="e">
        <f>_xll.qlIndexFixing($Z$5,AU1502,TRUE,Trigger)</f>
        <v>#VALUE!</v>
      </c>
      <c r="AY1502" s="102">
        <f>_xll.qlIndexFixing($AZ$1,AU1502,TRUE,Trigger)</f>
        <v>1.4819907733400507E-2</v>
      </c>
    </row>
    <row r="1503" spans="46:51" ht="11.25" customHeight="1" x14ac:dyDescent="0.25">
      <c r="AT1503" s="57" t="s">
        <v>44</v>
      </c>
      <c r="AU1503" s="56">
        <f>_xll.qlInterestRateIndexFixingDate(IborIndex&amp;Tenor,AV1503,Trigger)</f>
        <v>49823</v>
      </c>
      <c r="AV1503" s="56">
        <f>_xll.qlCalendarAdvance(Calendar,AV1502,AT1503,"f",,Trigger)</f>
        <v>49825</v>
      </c>
      <c r="AW1503" s="56">
        <f>_xll.qlInterestRateIndexMaturity(IborIndex&amp;Tenor,AV1503,Trigger)</f>
        <v>49916</v>
      </c>
      <c r="AX1503" s="102" t="e">
        <f>_xll.qlIndexFixing($Z$5,AU1503,TRUE,Trigger)</f>
        <v>#VALUE!</v>
      </c>
      <c r="AY1503" s="102">
        <f>_xll.qlIndexFixing($AZ$1,AU1503,TRUE,Trigger)</f>
        <v>1.4813538797266039E-2</v>
      </c>
    </row>
    <row r="1504" spans="46:51" ht="11.25" customHeight="1" x14ac:dyDescent="0.25">
      <c r="AT1504" s="57" t="s">
        <v>44</v>
      </c>
      <c r="AU1504" s="56">
        <f>_xll.qlInterestRateIndexFixingDate(IborIndex&amp;Tenor,AV1504,Trigger)</f>
        <v>49830</v>
      </c>
      <c r="AV1504" s="56">
        <f>_xll.qlCalendarAdvance(Calendar,AV1503,AT1504,"f",,Trigger)</f>
        <v>49832</v>
      </c>
      <c r="AW1504" s="56">
        <f>_xll.qlInterestRateIndexMaturity(IborIndex&amp;Tenor,AV1504,Trigger)</f>
        <v>49926</v>
      </c>
      <c r="AX1504" s="102" t="e">
        <f>_xll.qlIndexFixing($Z$5,AU1504,TRUE,Trigger)</f>
        <v>#VALUE!</v>
      </c>
      <c r="AY1504" s="102">
        <f>_xll.qlIndexFixing($AZ$1,AU1504,TRUE,Trigger)</f>
        <v>1.4806084497774565E-2</v>
      </c>
    </row>
    <row r="1505" spans="46:51" ht="11.25" customHeight="1" x14ac:dyDescent="0.25">
      <c r="AT1505" s="57" t="s">
        <v>44</v>
      </c>
      <c r="AU1505" s="56">
        <f>_xll.qlInterestRateIndexFixingDate(IborIndex&amp;Tenor,AV1505,Trigger)</f>
        <v>49837</v>
      </c>
      <c r="AV1505" s="56">
        <f>_xll.qlCalendarAdvance(Calendar,AV1504,AT1505,"f",,Trigger)</f>
        <v>49839</v>
      </c>
      <c r="AW1505" s="56">
        <f>_xll.qlInterestRateIndexMaturity(IborIndex&amp;Tenor,AV1505,Trigger)</f>
        <v>49933</v>
      </c>
      <c r="AX1505" s="102" t="e">
        <f>_xll.qlIndexFixing($Z$5,AU1505,TRUE,Trigger)</f>
        <v>#VALUE!</v>
      </c>
      <c r="AY1505" s="102">
        <f>_xll.qlIndexFixing($AZ$1,AU1505,TRUE,Trigger)</f>
        <v>1.4799212876434537E-2</v>
      </c>
    </row>
    <row r="1506" spans="46:51" ht="11.25" customHeight="1" x14ac:dyDescent="0.25">
      <c r="AT1506" s="57" t="s">
        <v>44</v>
      </c>
      <c r="AU1506" s="56">
        <f>_xll.qlInterestRateIndexFixingDate(IborIndex&amp;Tenor,AV1506,Trigger)</f>
        <v>49844</v>
      </c>
      <c r="AV1506" s="56">
        <f>_xll.qlCalendarAdvance(Calendar,AV1505,AT1506,"f",,Trigger)</f>
        <v>49846</v>
      </c>
      <c r="AW1506" s="56">
        <f>_xll.qlInterestRateIndexMaturity(IborIndex&amp;Tenor,AV1506,Trigger)</f>
        <v>49940</v>
      </c>
      <c r="AX1506" s="102" t="e">
        <f>_xll.qlIndexFixing($Z$5,AU1506,TRUE,Trigger)</f>
        <v>#VALUE!</v>
      </c>
      <c r="AY1506" s="102">
        <f>_xll.qlIndexFixing($AZ$1,AU1506,TRUE,Trigger)</f>
        <v>1.4792368187426618E-2</v>
      </c>
    </row>
    <row r="1507" spans="46:51" ht="11.25" customHeight="1" x14ac:dyDescent="0.25">
      <c r="AT1507" s="57" t="s">
        <v>44</v>
      </c>
      <c r="AU1507" s="56">
        <f>_xll.qlInterestRateIndexFixingDate(IborIndex&amp;Tenor,AV1507,Trigger)</f>
        <v>49851</v>
      </c>
      <c r="AV1507" s="56">
        <f>_xll.qlCalendarAdvance(Calendar,AV1506,AT1507,"f",,Trigger)</f>
        <v>49853</v>
      </c>
      <c r="AW1507" s="56">
        <f>_xll.qlInterestRateIndexMaturity(IborIndex&amp;Tenor,AV1507,Trigger)</f>
        <v>49947</v>
      </c>
      <c r="AX1507" s="102" t="e">
        <f>_xll.qlIndexFixing($Z$5,AU1507,TRUE,Trigger)</f>
        <v>#VALUE!</v>
      </c>
      <c r="AY1507" s="102">
        <f>_xll.qlIndexFixing($AZ$1,AU1507,TRUE,Trigger)</f>
        <v>1.4785550631761081E-2</v>
      </c>
    </row>
    <row r="1508" spans="46:51" ht="11.25" customHeight="1" x14ac:dyDescent="0.25">
      <c r="AT1508" s="57" t="s">
        <v>44</v>
      </c>
      <c r="AU1508" s="56">
        <f>_xll.qlInterestRateIndexFixingDate(IborIndex&amp;Tenor,AV1508,Trigger)</f>
        <v>49858</v>
      </c>
      <c r="AV1508" s="56">
        <f>_xll.qlCalendarAdvance(Calendar,AV1507,AT1508,"f",,Trigger)</f>
        <v>49860</v>
      </c>
      <c r="AW1508" s="56">
        <f>_xll.qlInterestRateIndexMaturity(IborIndex&amp;Tenor,AV1508,Trigger)</f>
        <v>49954</v>
      </c>
      <c r="AX1508" s="102" t="e">
        <f>_xll.qlIndexFixing($Z$5,AU1508,TRUE,Trigger)</f>
        <v>#VALUE!</v>
      </c>
      <c r="AY1508" s="102">
        <f>_xll.qlIndexFixing($AZ$1,AU1508,TRUE,Trigger)</f>
        <v>1.4778760410447346E-2</v>
      </c>
    </row>
    <row r="1509" spans="46:51" ht="11.25" customHeight="1" x14ac:dyDescent="0.25">
      <c r="AT1509" s="57" t="s">
        <v>44</v>
      </c>
      <c r="AU1509" s="56">
        <f>_xll.qlInterestRateIndexFixingDate(IborIndex&amp;Tenor,AV1509,Trigger)</f>
        <v>49865</v>
      </c>
      <c r="AV1509" s="56">
        <f>_xll.qlCalendarAdvance(Calendar,AV1508,AT1509,"f",,Trigger)</f>
        <v>49867</v>
      </c>
      <c r="AW1509" s="56">
        <f>_xll.qlInterestRateIndexMaturity(IborIndex&amp;Tenor,AV1509,Trigger)</f>
        <v>49961</v>
      </c>
      <c r="AX1509" s="102" t="e">
        <f>_xll.qlIndexFixing($Z$5,AU1509,TRUE,Trigger)</f>
        <v>#VALUE!</v>
      </c>
      <c r="AY1509" s="102">
        <f>_xll.qlIndexFixing($AZ$1,AU1509,TRUE,Trigger)</f>
        <v>1.4771997724494838E-2</v>
      </c>
    </row>
    <row r="1510" spans="46:51" ht="11.25" customHeight="1" x14ac:dyDescent="0.25">
      <c r="AT1510" s="57" t="s">
        <v>44</v>
      </c>
      <c r="AU1510" s="56">
        <f>_xll.qlInterestRateIndexFixingDate(IborIndex&amp;Tenor,AV1510,Trigger)</f>
        <v>49872</v>
      </c>
      <c r="AV1510" s="56">
        <f>_xll.qlCalendarAdvance(Calendar,AV1509,AT1510,"f",,Trigger)</f>
        <v>49874</v>
      </c>
      <c r="AW1510" s="56">
        <f>_xll.qlInterestRateIndexMaturity(IborIndex&amp;Tenor,AV1510,Trigger)</f>
        <v>49968</v>
      </c>
      <c r="AX1510" s="102" t="e">
        <f>_xll.qlIndexFixing($Z$5,AU1510,TRUE,Trigger)</f>
        <v>#VALUE!</v>
      </c>
      <c r="AY1510" s="102">
        <f>_xll.qlIndexFixing($AZ$1,AU1510,TRUE,Trigger)</f>
        <v>1.4765262774909573E-2</v>
      </c>
    </row>
    <row r="1511" spans="46:51" ht="11.25" customHeight="1" x14ac:dyDescent="0.25">
      <c r="AT1511" s="57" t="s">
        <v>44</v>
      </c>
      <c r="AU1511" s="56">
        <f>_xll.qlInterestRateIndexFixingDate(IborIndex&amp;Tenor,AV1511,Trigger)</f>
        <v>49879</v>
      </c>
      <c r="AV1511" s="56">
        <f>_xll.qlCalendarAdvance(Calendar,AV1510,AT1511,"f",,Trigger)</f>
        <v>49881</v>
      </c>
      <c r="AW1511" s="56">
        <f>_xll.qlInterestRateIndexMaturity(IborIndex&amp;Tenor,AV1511,Trigger)</f>
        <v>49975</v>
      </c>
      <c r="AX1511" s="102" t="e">
        <f>_xll.qlIndexFixing($Z$5,AU1511,TRUE,Trigger)</f>
        <v>#VALUE!</v>
      </c>
      <c r="AY1511" s="102">
        <f>_xll.qlIndexFixing($AZ$1,AU1511,TRUE,Trigger)</f>
        <v>1.4758555762703528E-2</v>
      </c>
    </row>
    <row r="1512" spans="46:51" ht="11.25" customHeight="1" x14ac:dyDescent="0.25">
      <c r="AT1512" s="57" t="s">
        <v>44</v>
      </c>
      <c r="AU1512" s="56">
        <f>_xll.qlInterestRateIndexFixingDate(IborIndex&amp;Tenor,AV1512,Trigger)</f>
        <v>49886</v>
      </c>
      <c r="AV1512" s="56">
        <f>_xll.qlCalendarAdvance(Calendar,AV1511,AT1512,"f",,Trigger)</f>
        <v>49888</v>
      </c>
      <c r="AW1512" s="56">
        <f>_xll.qlInterestRateIndexMaturity(IborIndex&amp;Tenor,AV1512,Trigger)</f>
        <v>49982</v>
      </c>
      <c r="AX1512" s="102" t="e">
        <f>_xll.qlIndexFixing($Z$5,AU1512,TRUE,Trigger)</f>
        <v>#VALUE!</v>
      </c>
      <c r="AY1512" s="102">
        <f>_xll.qlIndexFixing($AZ$1,AU1512,TRUE,Trigger)</f>
        <v>1.475187688887847E-2</v>
      </c>
    </row>
    <row r="1513" spans="46:51" ht="11.25" customHeight="1" x14ac:dyDescent="0.25">
      <c r="AT1513" s="57" t="s">
        <v>44</v>
      </c>
      <c r="AU1513" s="56">
        <f>_xll.qlInterestRateIndexFixingDate(IborIndex&amp;Tenor,AV1513,Trigger)</f>
        <v>49893</v>
      </c>
      <c r="AV1513" s="56">
        <f>_xll.qlCalendarAdvance(Calendar,AV1512,AT1513,"f",,Trigger)</f>
        <v>49895</v>
      </c>
      <c r="AW1513" s="56">
        <f>_xll.qlInterestRateIndexMaturity(IborIndex&amp;Tenor,AV1513,Trigger)</f>
        <v>49989</v>
      </c>
      <c r="AX1513" s="102" t="e">
        <f>_xll.qlIndexFixing($Z$5,AU1513,TRUE,Trigger)</f>
        <v>#VALUE!</v>
      </c>
      <c r="AY1513" s="102">
        <f>_xll.qlIndexFixing($AZ$1,AU1513,TRUE,Trigger)</f>
        <v>1.474522635444382E-2</v>
      </c>
    </row>
    <row r="1514" spans="46:51" ht="11.25" customHeight="1" x14ac:dyDescent="0.25">
      <c r="AT1514" s="57" t="s">
        <v>44</v>
      </c>
      <c r="AU1514" s="56">
        <f>_xll.qlInterestRateIndexFixingDate(IborIndex&amp;Tenor,AV1514,Trigger)</f>
        <v>49900</v>
      </c>
      <c r="AV1514" s="56">
        <f>_xll.qlCalendarAdvance(Calendar,AV1513,AT1514,"f",,Trigger)</f>
        <v>49902</v>
      </c>
      <c r="AW1514" s="56">
        <f>_xll.qlInterestRateIndexMaturity(IborIndex&amp;Tenor,AV1514,Trigger)</f>
        <v>49996</v>
      </c>
      <c r="AX1514" s="102" t="e">
        <f>_xll.qlIndexFixing($Z$5,AU1514,TRUE,Trigger)</f>
        <v>#VALUE!</v>
      </c>
      <c r="AY1514" s="102">
        <f>_xll.qlIndexFixing($AZ$1,AU1514,TRUE,Trigger)</f>
        <v>1.4738604360401348E-2</v>
      </c>
    </row>
    <row r="1515" spans="46:51" ht="11.25" customHeight="1" x14ac:dyDescent="0.25">
      <c r="AT1515" s="57" t="s">
        <v>44</v>
      </c>
      <c r="AU1515" s="56">
        <f>_xll.qlInterestRateIndexFixingDate(IborIndex&amp;Tenor,AV1515,Trigger)</f>
        <v>49907</v>
      </c>
      <c r="AV1515" s="56">
        <f>_xll.qlCalendarAdvance(Calendar,AV1514,AT1515,"f",,Trigger)</f>
        <v>49909</v>
      </c>
      <c r="AW1515" s="56">
        <f>_xll.qlInterestRateIndexMaturity(IborIndex&amp;Tenor,AV1515,Trigger)</f>
        <v>50003</v>
      </c>
      <c r="AX1515" s="102" t="e">
        <f>_xll.qlIndexFixing($Z$5,AU1515,TRUE,Trigger)</f>
        <v>#VALUE!</v>
      </c>
      <c r="AY1515" s="102">
        <f>_xll.qlIndexFixing($AZ$1,AU1515,TRUE,Trigger)</f>
        <v>1.4732011107757074E-2</v>
      </c>
    </row>
    <row r="1516" spans="46:51" ht="11.25" customHeight="1" x14ac:dyDescent="0.25">
      <c r="AT1516" s="57" t="s">
        <v>44</v>
      </c>
      <c r="AU1516" s="56">
        <f>_xll.qlInterestRateIndexFixingDate(IborIndex&amp;Tenor,AV1516,Trigger)</f>
        <v>49914</v>
      </c>
      <c r="AV1516" s="56">
        <f>_xll.qlCalendarAdvance(Calendar,AV1515,AT1516,"f",,Trigger)</f>
        <v>49916</v>
      </c>
      <c r="AW1516" s="56">
        <f>_xll.qlInterestRateIndexMaturity(IborIndex&amp;Tenor,AV1516,Trigger)</f>
        <v>50007</v>
      </c>
      <c r="AX1516" s="102" t="e">
        <f>_xll.qlIndexFixing($Z$5,AU1516,TRUE,Trigger)</f>
        <v>#VALUE!</v>
      </c>
      <c r="AY1516" s="102">
        <f>_xll.qlIndexFixing($AZ$1,AU1516,TRUE,Trigger)</f>
        <v>1.4725934787948097E-2</v>
      </c>
    </row>
    <row r="1517" spans="46:51" ht="11.25" customHeight="1" x14ac:dyDescent="0.25">
      <c r="AT1517" s="57" t="s">
        <v>44</v>
      </c>
      <c r="AU1517" s="56">
        <f>_xll.qlInterestRateIndexFixingDate(IborIndex&amp;Tenor,AV1517,Trigger)</f>
        <v>49921</v>
      </c>
      <c r="AV1517" s="56">
        <f>_xll.qlCalendarAdvance(Calendar,AV1516,AT1517,"f",,Trigger)</f>
        <v>49923</v>
      </c>
      <c r="AW1517" s="56">
        <f>_xll.qlInterestRateIndexMaturity(IborIndex&amp;Tenor,AV1517,Trigger)</f>
        <v>50014</v>
      </c>
      <c r="AX1517" s="102" t="e">
        <f>_xll.qlIndexFixing($Z$5,AU1517,TRUE,Trigger)</f>
        <v>#VALUE!</v>
      </c>
      <c r="AY1517" s="102">
        <f>_xll.qlIndexFixing($AZ$1,AU1517,TRUE,Trigger)</f>
        <v>1.4719394065298888E-2</v>
      </c>
    </row>
    <row r="1518" spans="46:51" ht="11.25" customHeight="1" x14ac:dyDescent="0.25">
      <c r="AT1518" s="57" t="s">
        <v>44</v>
      </c>
      <c r="AU1518" s="56">
        <f>_xll.qlInterestRateIndexFixingDate(IborIndex&amp;Tenor,AV1518,Trigger)</f>
        <v>49928</v>
      </c>
      <c r="AV1518" s="56">
        <f>_xll.qlCalendarAdvance(Calendar,AV1517,AT1518,"f",,Trigger)</f>
        <v>49930</v>
      </c>
      <c r="AW1518" s="56">
        <f>_xll.qlInterestRateIndexMaturity(IborIndex&amp;Tenor,AV1518,Trigger)</f>
        <v>50021</v>
      </c>
      <c r="AX1518" s="102" t="e">
        <f>_xll.qlIndexFixing($Z$5,AU1518,TRUE,Trigger)</f>
        <v>#VALUE!</v>
      </c>
      <c r="AY1518" s="102">
        <f>_xll.qlIndexFixing($AZ$1,AU1518,TRUE,Trigger)</f>
        <v>1.4712882640044079E-2</v>
      </c>
    </row>
    <row r="1519" spans="46:51" ht="11.25" customHeight="1" x14ac:dyDescent="0.25">
      <c r="AT1519" s="57" t="s">
        <v>44</v>
      </c>
      <c r="AU1519" s="56">
        <f>_xll.qlInterestRateIndexFixingDate(IborIndex&amp;Tenor,AV1519,Trigger)</f>
        <v>49935</v>
      </c>
      <c r="AV1519" s="56">
        <f>_xll.qlCalendarAdvance(Calendar,AV1518,AT1519,"f",,Trigger)</f>
        <v>49937</v>
      </c>
      <c r="AW1519" s="56">
        <f>_xll.qlInterestRateIndexMaturity(IborIndex&amp;Tenor,AV1519,Trigger)</f>
        <v>50028</v>
      </c>
      <c r="AX1519" s="102" t="e">
        <f>_xll.qlIndexFixing($Z$5,AU1519,TRUE,Trigger)</f>
        <v>#VALUE!</v>
      </c>
      <c r="AY1519" s="102">
        <f>_xll.qlIndexFixing($AZ$1,AU1519,TRUE,Trigger)</f>
        <v>1.4706400713164881E-2</v>
      </c>
    </row>
    <row r="1520" spans="46:51" ht="11.25" customHeight="1" x14ac:dyDescent="0.25">
      <c r="AT1520" s="57" t="s">
        <v>44</v>
      </c>
      <c r="AU1520" s="56">
        <f>_xll.qlInterestRateIndexFixingDate(IborIndex&amp;Tenor,AV1520,Trigger)</f>
        <v>49942</v>
      </c>
      <c r="AV1520" s="56">
        <f>_xll.qlCalendarAdvance(Calendar,AV1519,AT1520,"f",,Trigger)</f>
        <v>49944</v>
      </c>
      <c r="AW1520" s="56">
        <f>_xll.qlInterestRateIndexMaturity(IborIndex&amp;Tenor,AV1520,Trigger)</f>
        <v>50038</v>
      </c>
      <c r="AX1520" s="102" t="e">
        <f>_xll.qlIndexFixing($Z$5,AU1520,TRUE,Trigger)</f>
        <v>#VALUE!</v>
      </c>
      <c r="AY1520" s="102">
        <f>_xll.qlIndexFixing($AZ$1,AU1520,TRUE,Trigger)</f>
        <v>1.4699483000603723E-2</v>
      </c>
    </row>
    <row r="1521" spans="46:51" ht="11.25" customHeight="1" x14ac:dyDescent="0.25">
      <c r="AT1521" s="57" t="s">
        <v>44</v>
      </c>
      <c r="AU1521" s="56">
        <f>_xll.qlInterestRateIndexFixingDate(IborIndex&amp;Tenor,AV1521,Trigger)</f>
        <v>49949</v>
      </c>
      <c r="AV1521" s="56">
        <f>_xll.qlCalendarAdvance(Calendar,AV1520,AT1521,"f",,Trigger)</f>
        <v>49951</v>
      </c>
      <c r="AW1521" s="56">
        <f>_xll.qlInterestRateIndexMaturity(IborIndex&amp;Tenor,AV1521,Trigger)</f>
        <v>50045</v>
      </c>
      <c r="AX1521" s="102" t="e">
        <f>_xll.qlIndexFixing($Z$5,AU1521,TRUE,Trigger)</f>
        <v>#VALUE!</v>
      </c>
      <c r="AY1521" s="102">
        <f>_xll.qlIndexFixing($AZ$1,AU1521,TRUE,Trigger)</f>
        <v>1.4693066417395975E-2</v>
      </c>
    </row>
    <row r="1522" spans="46:51" ht="11.25" customHeight="1" x14ac:dyDescent="0.25">
      <c r="AT1522" s="57" t="s">
        <v>44</v>
      </c>
      <c r="AU1522" s="56">
        <f>_xll.qlInterestRateIndexFixingDate(IborIndex&amp;Tenor,AV1522,Trigger)</f>
        <v>49956</v>
      </c>
      <c r="AV1522" s="56">
        <f>_xll.qlCalendarAdvance(Calendar,AV1521,AT1522,"f",,Trigger)</f>
        <v>49958</v>
      </c>
      <c r="AW1522" s="56">
        <f>_xll.qlInterestRateIndexMaturity(IborIndex&amp;Tenor,AV1522,Trigger)</f>
        <v>50052</v>
      </c>
      <c r="AX1522" s="102" t="e">
        <f>_xll.qlIndexFixing($Z$5,AU1522,TRUE,Trigger)</f>
        <v>#VALUE!</v>
      </c>
      <c r="AY1522" s="102">
        <f>_xll.qlIndexFixing($AZ$1,AU1522,TRUE,Trigger)</f>
        <v>1.4686679982596254E-2</v>
      </c>
    </row>
    <row r="1523" spans="46:51" ht="11.25" customHeight="1" x14ac:dyDescent="0.25">
      <c r="AT1523" s="57" t="s">
        <v>44</v>
      </c>
      <c r="AU1523" s="56">
        <f>_xll.qlInterestRateIndexFixingDate(IborIndex&amp;Tenor,AV1523,Trigger)</f>
        <v>49963</v>
      </c>
      <c r="AV1523" s="56">
        <f>_xll.qlCalendarAdvance(Calendar,AV1522,AT1523,"f",,Trigger)</f>
        <v>49965</v>
      </c>
      <c r="AW1523" s="56">
        <f>_xll.qlInterestRateIndexMaturity(IborIndex&amp;Tenor,AV1523,Trigger)</f>
        <v>50059</v>
      </c>
      <c r="AX1523" s="102" t="e">
        <f>_xll.qlIndexFixing($Z$5,AU1523,TRUE,Trigger)</f>
        <v>#VALUE!</v>
      </c>
      <c r="AY1523" s="102">
        <f>_xll.qlIndexFixing($AZ$1,AU1523,TRUE,Trigger)</f>
        <v>1.4680323897202073E-2</v>
      </c>
    </row>
    <row r="1524" spans="46:51" ht="11.25" customHeight="1" x14ac:dyDescent="0.25">
      <c r="AT1524" s="57" t="s">
        <v>44</v>
      </c>
      <c r="AU1524" s="56">
        <f>_xll.qlInterestRateIndexFixingDate(IborIndex&amp;Tenor,AV1524,Trigger)</f>
        <v>49970</v>
      </c>
      <c r="AV1524" s="56">
        <f>_xll.qlCalendarAdvance(Calendar,AV1523,AT1524,"f",,Trigger)</f>
        <v>49972</v>
      </c>
      <c r="AW1524" s="56">
        <f>_xll.qlInterestRateIndexMaturity(IborIndex&amp;Tenor,AV1524,Trigger)</f>
        <v>50066</v>
      </c>
      <c r="AX1524" s="102" t="e">
        <f>_xll.qlIndexFixing($Z$5,AU1524,TRUE,Trigger)</f>
        <v>#VALUE!</v>
      </c>
      <c r="AY1524" s="102">
        <f>_xll.qlIndexFixing($AZ$1,AU1524,TRUE,Trigger)</f>
        <v>1.4673998362214353E-2</v>
      </c>
    </row>
    <row r="1525" spans="46:51" ht="11.25" customHeight="1" x14ac:dyDescent="0.25">
      <c r="AT1525" s="57" t="s">
        <v>44</v>
      </c>
      <c r="AU1525" s="56">
        <f>_xll.qlInterestRateIndexFixingDate(IborIndex&amp;Tenor,AV1525,Trigger)</f>
        <v>49977</v>
      </c>
      <c r="AV1525" s="56">
        <f>_xll.qlCalendarAdvance(Calendar,AV1524,AT1525,"f",,Trigger)</f>
        <v>49979</v>
      </c>
      <c r="AW1525" s="56">
        <f>_xll.qlInterestRateIndexMaturity(IborIndex&amp;Tenor,AV1525,Trigger)</f>
        <v>50070</v>
      </c>
      <c r="AX1525" s="102" t="e">
        <f>_xll.qlIndexFixing($Z$5,AU1525,TRUE,Trigger)</f>
        <v>#VALUE!</v>
      </c>
      <c r="AY1525" s="102">
        <f>_xll.qlIndexFixing($AZ$1,AU1525,TRUE,Trigger)</f>
        <v>1.4668139872665515E-2</v>
      </c>
    </row>
    <row r="1526" spans="46:51" ht="11.25" customHeight="1" x14ac:dyDescent="0.25">
      <c r="AT1526" s="57" t="s">
        <v>44</v>
      </c>
      <c r="AU1526" s="56">
        <f>_xll.qlInterestRateIndexFixingDate(IborIndex&amp;Tenor,AV1526,Trigger)</f>
        <v>49984</v>
      </c>
      <c r="AV1526" s="56">
        <f>_xll.qlCalendarAdvance(Calendar,AV1525,AT1526,"f",,Trigger)</f>
        <v>49986</v>
      </c>
      <c r="AW1526" s="56">
        <f>_xll.qlInterestRateIndexMaturity(IborIndex&amp;Tenor,AV1526,Trigger)</f>
        <v>50080</v>
      </c>
      <c r="AX1526" s="102" t="e">
        <f>_xll.qlIndexFixing($Z$5,AU1526,TRUE,Trigger)</f>
        <v>#VALUE!</v>
      </c>
      <c r="AY1526" s="102">
        <f>_xll.qlIndexFixing($AZ$1,AU1526,TRUE,Trigger)</f>
        <v>1.4661439747440703E-2</v>
      </c>
    </row>
    <row r="1527" spans="46:51" ht="11.25" customHeight="1" x14ac:dyDescent="0.25">
      <c r="AT1527" s="57" t="s">
        <v>44</v>
      </c>
      <c r="AU1527" s="56">
        <f>_xll.qlInterestRateIndexFixingDate(IborIndex&amp;Tenor,AV1527,Trigger)</f>
        <v>49991</v>
      </c>
      <c r="AV1527" s="56">
        <f>_xll.qlCalendarAdvance(Calendar,AV1526,AT1527,"f",,Trigger)</f>
        <v>49993</v>
      </c>
      <c r="AW1527" s="56">
        <f>_xll.qlInterestRateIndexMaturity(IborIndex&amp;Tenor,AV1527,Trigger)</f>
        <v>50087</v>
      </c>
      <c r="AX1527" s="102" t="e">
        <f>_xll.qlIndexFixing($Z$5,AU1527,TRUE,Trigger)</f>
        <v>#VALUE!</v>
      </c>
      <c r="AY1527" s="102">
        <f>_xll.qlIndexFixing($AZ$1,AU1527,TRUE,Trigger)</f>
        <v>1.4655207069648108E-2</v>
      </c>
    </row>
    <row r="1528" spans="46:51" ht="11.25" customHeight="1" x14ac:dyDescent="0.25">
      <c r="AT1528" s="57" t="s">
        <v>44</v>
      </c>
      <c r="AU1528" s="56">
        <f>_xll.qlInterestRateIndexFixingDate(IborIndex&amp;Tenor,AV1528,Trigger)</f>
        <v>49998</v>
      </c>
      <c r="AV1528" s="56">
        <f>_xll.qlCalendarAdvance(Calendar,AV1527,AT1528,"f",,Trigger)</f>
        <v>50000</v>
      </c>
      <c r="AW1528" s="56">
        <f>_xll.qlInterestRateIndexMaturity(IborIndex&amp;Tenor,AV1528,Trigger)</f>
        <v>50094</v>
      </c>
      <c r="AX1528" s="102" t="e">
        <f>_xll.qlIndexFixing($Z$5,AU1528,TRUE,Trigger)</f>
        <v>#VALUE!</v>
      </c>
      <c r="AY1528" s="102">
        <f>_xll.qlIndexFixing($AZ$1,AU1528,TRUE,Trigger)</f>
        <v>1.4649005746248635E-2</v>
      </c>
    </row>
    <row r="1529" spans="46:51" ht="11.25" customHeight="1" x14ac:dyDescent="0.25">
      <c r="AT1529" s="57" t="s">
        <v>44</v>
      </c>
      <c r="AU1529" s="56">
        <f>_xll.qlInterestRateIndexFixingDate(IborIndex&amp;Tenor,AV1529,Trigger)</f>
        <v>50005</v>
      </c>
      <c r="AV1529" s="56">
        <f>_xll.qlCalendarAdvance(Calendar,AV1528,AT1529,"f",,Trigger)</f>
        <v>50007</v>
      </c>
      <c r="AW1529" s="56">
        <f>_xll.qlInterestRateIndexMaturity(IborIndex&amp;Tenor,AV1529,Trigger)</f>
        <v>50098</v>
      </c>
      <c r="AX1529" s="102" t="e">
        <f>_xll.qlIndexFixing($Z$5,AU1529,TRUE,Trigger)</f>
        <v>#VALUE!</v>
      </c>
      <c r="AY1529" s="102">
        <f>_xll.qlIndexFixing($AZ$1,AU1529,TRUE,Trigger)</f>
        <v>1.4643248070540956E-2</v>
      </c>
    </row>
    <row r="1530" spans="46:51" ht="11.25" customHeight="1" x14ac:dyDescent="0.25">
      <c r="AT1530" s="57" t="s">
        <v>44</v>
      </c>
      <c r="AU1530" s="56">
        <f>_xll.qlInterestRateIndexFixingDate(IborIndex&amp;Tenor,AV1530,Trigger)</f>
        <v>50012</v>
      </c>
      <c r="AV1530" s="56">
        <f>_xll.qlCalendarAdvance(Calendar,AV1529,AT1530,"f",,Trigger)</f>
        <v>50014</v>
      </c>
      <c r="AW1530" s="56">
        <f>_xll.qlInterestRateIndexMaturity(IborIndex&amp;Tenor,AV1530,Trigger)</f>
        <v>50104</v>
      </c>
      <c r="AX1530" s="102" t="e">
        <f>_xll.qlIndexFixing($Z$5,AU1530,TRUE,Trigger)</f>
        <v>#VALUE!</v>
      </c>
      <c r="AY1530" s="102">
        <f>_xll.qlIndexFixing($AZ$1,AU1530,TRUE,Trigger)</f>
        <v>1.4637239587409923E-2</v>
      </c>
    </row>
    <row r="1531" spans="46:51" ht="11.25" customHeight="1" x14ac:dyDescent="0.25">
      <c r="AT1531" s="57" t="s">
        <v>44</v>
      </c>
      <c r="AU1531" s="56">
        <f>_xll.qlInterestRateIndexFixingDate(IborIndex&amp;Tenor,AV1531,Trigger)</f>
        <v>50019</v>
      </c>
      <c r="AV1531" s="56">
        <f>_xll.qlCalendarAdvance(Calendar,AV1530,AT1531,"f",,Trigger)</f>
        <v>50021</v>
      </c>
      <c r="AW1531" s="56">
        <f>_xll.qlInterestRateIndexMaturity(IborIndex&amp;Tenor,AV1531,Trigger)</f>
        <v>50111</v>
      </c>
      <c r="AX1531" s="102" t="e">
        <f>_xll.qlIndexFixing($Z$5,AU1531,TRUE,Trigger)</f>
        <v>#VALUE!</v>
      </c>
      <c r="AY1531" s="102">
        <f>_xll.qlIndexFixing($AZ$1,AU1531,TRUE,Trigger)</f>
        <v>1.4631125248580013E-2</v>
      </c>
    </row>
    <row r="1532" spans="46:51" ht="11.25" customHeight="1" x14ac:dyDescent="0.25">
      <c r="AT1532" s="57" t="s">
        <v>44</v>
      </c>
      <c r="AU1532" s="56">
        <f>_xll.qlInterestRateIndexFixingDate(IborIndex&amp;Tenor,AV1532,Trigger)</f>
        <v>50026</v>
      </c>
      <c r="AV1532" s="56">
        <f>_xll.qlCalendarAdvance(Calendar,AV1531,AT1532,"f",,Trigger)</f>
        <v>50028</v>
      </c>
      <c r="AW1532" s="56">
        <f>_xll.qlInterestRateIndexMaturity(IborIndex&amp;Tenor,AV1532,Trigger)</f>
        <v>50118</v>
      </c>
      <c r="AX1532" s="102" t="e">
        <f>_xll.qlIndexFixing($Z$5,AU1532,TRUE,Trigger)</f>
        <v>#VALUE!</v>
      </c>
      <c r="AY1532" s="102">
        <f>_xll.qlIndexFixing($AZ$1,AU1532,TRUE,Trigger)</f>
        <v>1.4625043005072946E-2</v>
      </c>
    </row>
    <row r="1533" spans="46:51" ht="11.25" customHeight="1" x14ac:dyDescent="0.25">
      <c r="AT1533" s="57" t="s">
        <v>44</v>
      </c>
      <c r="AU1533" s="56">
        <f>_xll.qlInterestRateIndexFixingDate(IborIndex&amp;Tenor,AV1533,Trigger)</f>
        <v>50032</v>
      </c>
      <c r="AV1533" s="56">
        <f>_xll.qlCalendarAdvance(Calendar,AV1532,AT1533,"f",,Trigger)</f>
        <v>50038</v>
      </c>
      <c r="AW1533" s="56">
        <f>_xll.qlInterestRateIndexMaturity(IborIndex&amp;Tenor,AV1533,Trigger)</f>
        <v>50129</v>
      </c>
      <c r="AX1533" s="102" t="e">
        <f>_xll.qlIndexFixing($Z$5,AU1533,TRUE,Trigger)</f>
        <v>#VALUE!</v>
      </c>
      <c r="AY1533" s="102">
        <f>_xll.qlIndexFixing($AZ$1,AU1533,TRUE,Trigger)</f>
        <v>1.4616281621418903E-2</v>
      </c>
    </row>
    <row r="1534" spans="46:51" ht="11.25" customHeight="1" x14ac:dyDescent="0.25">
      <c r="AT1534" s="57" t="s">
        <v>44</v>
      </c>
      <c r="AU1534" s="56">
        <f>_xll.qlInterestRateIndexFixingDate(IborIndex&amp;Tenor,AV1534,Trigger)</f>
        <v>50040</v>
      </c>
      <c r="AV1534" s="56">
        <f>_xll.qlCalendarAdvance(Calendar,AV1533,AT1534,"f",,Trigger)</f>
        <v>50045</v>
      </c>
      <c r="AW1534" s="56">
        <f>_xll.qlInterestRateIndexMaturity(IborIndex&amp;Tenor,AV1534,Trigger)</f>
        <v>50137</v>
      </c>
      <c r="AX1534" s="102" t="e">
        <f>_xll.qlIndexFixing($Z$5,AU1534,TRUE,Trigger)</f>
        <v>#VALUE!</v>
      </c>
      <c r="AY1534" s="102">
        <f>_xll.qlIndexFixing($AZ$1,AU1534,TRUE,Trigger)</f>
        <v>1.4610154069104743E-2</v>
      </c>
    </row>
    <row r="1535" spans="46:51" ht="11.25" customHeight="1" x14ac:dyDescent="0.25">
      <c r="AT1535" s="57" t="s">
        <v>44</v>
      </c>
      <c r="AU1535" s="56">
        <f>_xll.qlInterestRateIndexFixingDate(IborIndex&amp;Tenor,AV1535,Trigger)</f>
        <v>50048</v>
      </c>
      <c r="AV1535" s="56">
        <f>_xll.qlCalendarAdvance(Calendar,AV1534,AT1535,"f",,Trigger)</f>
        <v>50052</v>
      </c>
      <c r="AW1535" s="56">
        <f>_xll.qlInterestRateIndexMaturity(IborIndex&amp;Tenor,AV1535,Trigger)</f>
        <v>50143</v>
      </c>
      <c r="AX1535" s="102" t="e">
        <f>_xll.qlIndexFixing($Z$5,AU1535,TRUE,Trigger)</f>
        <v>#VALUE!</v>
      </c>
      <c r="AY1535" s="102">
        <f>_xll.qlIndexFixing($AZ$1,AU1535,TRUE,Trigger)</f>
        <v>1.4604311745196389E-2</v>
      </c>
    </row>
    <row r="1536" spans="46:51" ht="11.25" customHeight="1" x14ac:dyDescent="0.25">
      <c r="AT1536" s="57" t="s">
        <v>44</v>
      </c>
      <c r="AU1536" s="56">
        <f>_xll.qlInterestRateIndexFixingDate(IborIndex&amp;Tenor,AV1536,Trigger)</f>
        <v>50055</v>
      </c>
      <c r="AV1536" s="56">
        <f>_xll.qlCalendarAdvance(Calendar,AV1535,AT1536,"f",,Trigger)</f>
        <v>50059</v>
      </c>
      <c r="AW1536" s="56">
        <f>_xll.qlInterestRateIndexMaturity(IborIndex&amp;Tenor,AV1536,Trigger)</f>
        <v>50150</v>
      </c>
      <c r="AX1536" s="102" t="e">
        <f>_xll.qlIndexFixing($Z$5,AU1536,TRUE,Trigger)</f>
        <v>#VALUE!</v>
      </c>
      <c r="AY1536" s="102">
        <f>_xll.qlIndexFixing($AZ$1,AU1536,TRUE,Trigger)</f>
        <v>1.4598376208259711E-2</v>
      </c>
    </row>
    <row r="1537" spans="46:51" ht="11.25" customHeight="1" x14ac:dyDescent="0.25">
      <c r="AT1537" s="57" t="s">
        <v>44</v>
      </c>
      <c r="AU1537" s="56">
        <f>_xll.qlInterestRateIndexFixingDate(IborIndex&amp;Tenor,AV1537,Trigger)</f>
        <v>50062</v>
      </c>
      <c r="AV1537" s="56">
        <f>_xll.qlCalendarAdvance(Calendar,AV1536,AT1537,"f",,Trigger)</f>
        <v>50066</v>
      </c>
      <c r="AW1537" s="56">
        <f>_xll.qlInterestRateIndexMaturity(IborIndex&amp;Tenor,AV1537,Trigger)</f>
        <v>50157</v>
      </c>
      <c r="AX1537" s="102" t="e">
        <f>_xll.qlIndexFixing($Z$5,AU1537,TRUE,Trigger)</f>
        <v>#VALUE!</v>
      </c>
      <c r="AY1537" s="102">
        <f>_xll.qlIndexFixing($AZ$1,AU1537,TRUE,Trigger)</f>
        <v>1.4592473873402361E-2</v>
      </c>
    </row>
    <row r="1538" spans="46:51" ht="11.25" customHeight="1" x14ac:dyDescent="0.25">
      <c r="AT1538" s="57" t="s">
        <v>44</v>
      </c>
      <c r="AU1538" s="56">
        <f>_xll.qlInterestRateIndexFixingDate(IborIndex&amp;Tenor,AV1538,Trigger)</f>
        <v>50069</v>
      </c>
      <c r="AV1538" s="56">
        <f>_xll.qlCalendarAdvance(Calendar,AV1537,AT1538,"f",,Trigger)</f>
        <v>50073</v>
      </c>
      <c r="AW1538" s="56">
        <f>_xll.qlInterestRateIndexMaturity(IborIndex&amp;Tenor,AV1538,Trigger)</f>
        <v>50164</v>
      </c>
      <c r="AX1538" s="102" t="e">
        <f>_xll.qlIndexFixing($Z$5,AU1538,TRUE,Trigger)</f>
        <v>#VALUE!</v>
      </c>
      <c r="AY1538" s="102">
        <f>_xll.qlIndexFixing($AZ$1,AU1538,TRUE,Trigger)</f>
        <v>1.4586604941595008E-2</v>
      </c>
    </row>
    <row r="1539" spans="46:51" ht="11.25" customHeight="1" x14ac:dyDescent="0.25">
      <c r="AT1539" s="57" t="s">
        <v>44</v>
      </c>
      <c r="AU1539" s="56">
        <f>_xll.qlInterestRateIndexFixingDate(IborIndex&amp;Tenor,AV1539,Trigger)</f>
        <v>50076</v>
      </c>
      <c r="AV1539" s="56">
        <f>_xll.qlCalendarAdvance(Calendar,AV1538,AT1539,"f",,Trigger)</f>
        <v>50080</v>
      </c>
      <c r="AW1539" s="56">
        <f>_xll.qlInterestRateIndexMaturity(IborIndex&amp;Tenor,AV1539,Trigger)</f>
        <v>50171</v>
      </c>
      <c r="AX1539" s="102" t="e">
        <f>_xll.qlIndexFixing($Z$5,AU1539,TRUE,Trigger)</f>
        <v>#VALUE!</v>
      </c>
      <c r="AY1539" s="102">
        <f>_xll.qlIndexFixing($AZ$1,AU1539,TRUE,Trigger)</f>
        <v>1.4580769613809198E-2</v>
      </c>
    </row>
    <row r="1540" spans="46:51" ht="11.25" customHeight="1" x14ac:dyDescent="0.25">
      <c r="AT1540" s="57" t="s">
        <v>44</v>
      </c>
      <c r="AU1540" s="56">
        <f>_xll.qlInterestRateIndexFixingDate(IborIndex&amp;Tenor,AV1540,Trigger)</f>
        <v>50083</v>
      </c>
      <c r="AV1540" s="56">
        <f>_xll.qlCalendarAdvance(Calendar,AV1539,AT1540,"f",,Trigger)</f>
        <v>50087</v>
      </c>
      <c r="AW1540" s="56">
        <f>_xll.qlInterestRateIndexMaturity(IborIndex&amp;Tenor,AV1540,Trigger)</f>
        <v>50178</v>
      </c>
      <c r="AX1540" s="102" t="e">
        <f>_xll.qlIndexFixing($Z$5,AU1540,TRUE,Trigger)</f>
        <v>#VALUE!</v>
      </c>
      <c r="AY1540" s="102">
        <f>_xll.qlIndexFixing($AZ$1,AU1540,TRUE,Trigger)</f>
        <v>1.4574968091017357E-2</v>
      </c>
    </row>
    <row r="1541" spans="46:51" ht="11.25" customHeight="1" x14ac:dyDescent="0.25">
      <c r="AT1541" s="57" t="s">
        <v>44</v>
      </c>
      <c r="AU1541" s="56">
        <f>_xll.qlInterestRateIndexFixingDate(IborIndex&amp;Tenor,AV1541,Trigger)</f>
        <v>50090</v>
      </c>
      <c r="AV1541" s="56">
        <f>_xll.qlCalendarAdvance(Calendar,AV1540,AT1541,"f",,Trigger)</f>
        <v>50094</v>
      </c>
      <c r="AW1541" s="56">
        <f>_xll.qlInterestRateIndexMaturity(IborIndex&amp;Tenor,AV1541,Trigger)</f>
        <v>50185</v>
      </c>
      <c r="AX1541" s="102" t="e">
        <f>_xll.qlIndexFixing($Z$5,AU1541,TRUE,Trigger)</f>
        <v>#VALUE!</v>
      </c>
      <c r="AY1541" s="102">
        <f>_xll.qlIndexFixing($AZ$1,AU1541,TRUE,Trigger)</f>
        <v>1.4569200574188397E-2</v>
      </c>
    </row>
    <row r="1542" spans="46:51" ht="11.25" customHeight="1" x14ac:dyDescent="0.25">
      <c r="AT1542" s="57" t="s">
        <v>44</v>
      </c>
      <c r="AU1542" s="56">
        <f>_xll.qlInterestRateIndexFixingDate(IborIndex&amp;Tenor,AV1542,Trigger)</f>
        <v>50097</v>
      </c>
      <c r="AV1542" s="56">
        <f>_xll.qlCalendarAdvance(Calendar,AV1541,AT1542,"f",,Trigger)</f>
        <v>50101</v>
      </c>
      <c r="AW1542" s="56">
        <f>_xll.qlInterestRateIndexMaturity(IborIndex&amp;Tenor,AV1542,Trigger)</f>
        <v>50193</v>
      </c>
      <c r="AX1542" s="102" t="e">
        <f>_xll.qlIndexFixing($Z$5,AU1542,TRUE,Trigger)</f>
        <v>#VALUE!</v>
      </c>
      <c r="AY1542" s="102">
        <f>_xll.qlIndexFixing($AZ$1,AU1542,TRUE,Trigger)</f>
        <v>1.4563358614337933E-2</v>
      </c>
    </row>
    <row r="1543" spans="46:51" ht="11.25" customHeight="1" x14ac:dyDescent="0.25">
      <c r="AT1543" s="57" t="s">
        <v>44</v>
      </c>
      <c r="AU1543" s="56">
        <f>_xll.qlInterestRateIndexFixingDate(IborIndex&amp;Tenor,AV1543,Trigger)</f>
        <v>50104</v>
      </c>
      <c r="AV1543" s="56">
        <f>_xll.qlCalendarAdvance(Calendar,AV1542,AT1543,"f",,Trigger)</f>
        <v>50108</v>
      </c>
      <c r="AW1543" s="56">
        <f>_xll.qlInterestRateIndexMaturity(IborIndex&amp;Tenor,AV1543,Trigger)</f>
        <v>50200</v>
      </c>
      <c r="AX1543" s="102" t="e">
        <f>_xll.qlIndexFixing($Z$5,AU1543,TRUE,Trigger)</f>
        <v>#VALUE!</v>
      </c>
      <c r="AY1543" s="102">
        <f>_xll.qlIndexFixing($AZ$1,AU1543,TRUE,Trigger)</f>
        <v>1.4557661979060525E-2</v>
      </c>
    </row>
    <row r="1544" spans="46:51" ht="11.25" customHeight="1" x14ac:dyDescent="0.25">
      <c r="AT1544" s="57" t="s">
        <v>44</v>
      </c>
      <c r="AU1544" s="56">
        <f>_xll.qlInterestRateIndexFixingDate(IborIndex&amp;Tenor,AV1544,Trigger)</f>
        <v>50111</v>
      </c>
      <c r="AV1544" s="56">
        <f>_xll.qlCalendarAdvance(Calendar,AV1543,AT1544,"f",,Trigger)</f>
        <v>50115</v>
      </c>
      <c r="AW1544" s="56">
        <f>_xll.qlInterestRateIndexMaturity(IborIndex&amp;Tenor,AV1544,Trigger)</f>
        <v>50207</v>
      </c>
      <c r="AX1544" s="102" t="e">
        <f>_xll.qlIndexFixing($Z$5,AU1544,TRUE,Trigger)</f>
        <v>#VALUE!</v>
      </c>
      <c r="AY1544" s="102">
        <f>_xll.qlIndexFixing($AZ$1,AU1544,TRUE,Trigger)</f>
        <v>1.4551999968499253E-2</v>
      </c>
    </row>
    <row r="1545" spans="46:51" ht="11.25" customHeight="1" x14ac:dyDescent="0.25">
      <c r="AT1545" s="57" t="s">
        <v>44</v>
      </c>
      <c r="AU1545" s="56">
        <f>_xll.qlInterestRateIndexFixingDate(IborIndex&amp;Tenor,AV1545,Trigger)</f>
        <v>50118</v>
      </c>
      <c r="AV1545" s="56">
        <f>_xll.qlCalendarAdvance(Calendar,AV1544,AT1545,"f",,Trigger)</f>
        <v>50122</v>
      </c>
      <c r="AW1545" s="56">
        <f>_xll.qlInterestRateIndexMaturity(IborIndex&amp;Tenor,AV1545,Trigger)</f>
        <v>50214</v>
      </c>
      <c r="AX1545" s="102" t="e">
        <f>_xll.qlIndexFixing($Z$5,AU1545,TRUE,Trigger)</f>
        <v>#VALUE!</v>
      </c>
      <c r="AY1545" s="102">
        <f>_xll.qlIndexFixing($AZ$1,AU1545,TRUE,Trigger)</f>
        <v>1.4546372783628138E-2</v>
      </c>
    </row>
    <row r="1546" spans="46:51" ht="11.25" customHeight="1" x14ac:dyDescent="0.25">
      <c r="AT1546" s="57" t="s">
        <v>44</v>
      </c>
      <c r="AU1546" s="56">
        <f>_xll.qlInterestRateIndexFixingDate(IborIndex&amp;Tenor,AV1546,Trigger)</f>
        <v>50125</v>
      </c>
      <c r="AV1546" s="56">
        <f>_xll.qlCalendarAdvance(Calendar,AV1545,AT1546,"f",,Trigger)</f>
        <v>50129</v>
      </c>
      <c r="AW1546" s="56">
        <f>_xll.qlInterestRateIndexMaturity(IborIndex&amp;Tenor,AV1546,Trigger)</f>
        <v>50221</v>
      </c>
      <c r="AX1546" s="102" t="e">
        <f>_xll.qlIndexFixing($Z$5,AU1546,TRUE,Trigger)</f>
        <v>#VALUE!</v>
      </c>
      <c r="AY1546" s="102">
        <f>_xll.qlIndexFixing($AZ$1,AU1546,TRUE,Trigger)</f>
        <v>1.4540780625425546E-2</v>
      </c>
    </row>
    <row r="1547" spans="46:51" ht="11.25" customHeight="1" x14ac:dyDescent="0.25">
      <c r="AT1547" s="57" t="s">
        <v>44</v>
      </c>
      <c r="AU1547" s="56">
        <f>_xll.qlInterestRateIndexFixingDate(IborIndex&amp;Tenor,AV1547,Trigger)</f>
        <v>50131</v>
      </c>
      <c r="AV1547" s="56">
        <f>_xll.qlCalendarAdvance(Calendar,AV1546,AT1547,"f",,Trigger)</f>
        <v>50137</v>
      </c>
      <c r="AW1547" s="56">
        <f>_xll.qlInterestRateIndexMaturity(IborIndex&amp;Tenor,AV1547,Trigger)</f>
        <v>50228</v>
      </c>
      <c r="AX1547" s="102" t="e">
        <f>_xll.qlIndexFixing($Z$5,AU1547,TRUE,Trigger)</f>
        <v>#VALUE!</v>
      </c>
      <c r="AY1547" s="102">
        <f>_xll.qlIndexFixing($AZ$1,AU1547,TRUE,Trigger)</f>
        <v>1.4534529558824207E-2</v>
      </c>
    </row>
    <row r="1548" spans="46:51" ht="11.25" customHeight="1" x14ac:dyDescent="0.25">
      <c r="AT1548" s="57" t="s">
        <v>44</v>
      </c>
      <c r="AU1548" s="56">
        <f>_xll.qlInterestRateIndexFixingDate(IborIndex&amp;Tenor,AV1548,Trigger)</f>
        <v>50140</v>
      </c>
      <c r="AV1548" s="56">
        <f>_xll.qlCalendarAdvance(Calendar,AV1547,AT1548,"f",,Trigger)</f>
        <v>50144</v>
      </c>
      <c r="AW1548" s="56">
        <f>_xll.qlInterestRateIndexMaturity(IborIndex&amp;Tenor,AV1548,Trigger)</f>
        <v>50235</v>
      </c>
      <c r="AX1548" s="102" t="e">
        <f>_xll.qlIndexFixing($Z$5,AU1548,TRUE,Trigger)</f>
        <v>#VALUE!</v>
      </c>
      <c r="AY1548" s="102">
        <f>_xll.qlIndexFixing($AZ$1,AU1548,TRUE,Trigger)</f>
        <v>1.452901078626702E-2</v>
      </c>
    </row>
    <row r="1549" spans="46:51" ht="11.25" customHeight="1" x14ac:dyDescent="0.25">
      <c r="AT1549" s="57" t="s">
        <v>44</v>
      </c>
      <c r="AU1549" s="56">
        <f>_xll.qlInterestRateIndexFixingDate(IborIndex&amp;Tenor,AV1549,Trigger)</f>
        <v>50147</v>
      </c>
      <c r="AV1549" s="56">
        <f>_xll.qlCalendarAdvance(Calendar,AV1548,AT1549,"f",,Trigger)</f>
        <v>50151</v>
      </c>
      <c r="AW1549" s="56">
        <f>_xll.qlInterestRateIndexMaturity(IborIndex&amp;Tenor,AV1549,Trigger)</f>
        <v>50242</v>
      </c>
      <c r="AX1549" s="102" t="e">
        <f>_xll.qlIndexFixing($Z$5,AU1549,TRUE,Trigger)</f>
        <v>#VALUE!</v>
      </c>
      <c r="AY1549" s="102">
        <f>_xll.qlIndexFixing($AZ$1,AU1549,TRUE,Trigger)</f>
        <v>1.4523527656137744E-2</v>
      </c>
    </row>
    <row r="1550" spans="46:51" ht="11.25" customHeight="1" x14ac:dyDescent="0.25">
      <c r="AT1550" s="57" t="s">
        <v>44</v>
      </c>
      <c r="AU1550" s="56">
        <f>_xll.qlInterestRateIndexFixingDate(IborIndex&amp;Tenor,AV1550,Trigger)</f>
        <v>50154</v>
      </c>
      <c r="AV1550" s="56">
        <f>_xll.qlCalendarAdvance(Calendar,AV1549,AT1550,"f",,Trigger)</f>
        <v>50158</v>
      </c>
      <c r="AW1550" s="56">
        <f>_xll.qlInterestRateIndexMaturity(IborIndex&amp;Tenor,AV1550,Trigger)</f>
        <v>50249</v>
      </c>
      <c r="AX1550" s="102" t="e">
        <f>_xll.qlIndexFixing($Z$5,AU1550,TRUE,Trigger)</f>
        <v>#VALUE!</v>
      </c>
      <c r="AY1550" s="102">
        <f>_xll.qlIndexFixing($AZ$1,AU1550,TRUE,Trigger)</f>
        <v>1.4518080369408803E-2</v>
      </c>
    </row>
    <row r="1551" spans="46:51" ht="11.25" customHeight="1" x14ac:dyDescent="0.25">
      <c r="AT1551" s="57" t="s">
        <v>44</v>
      </c>
      <c r="AU1551" s="56">
        <f>_xll.qlInterestRateIndexFixingDate(IborIndex&amp;Tenor,AV1551,Trigger)</f>
        <v>50160</v>
      </c>
      <c r="AV1551" s="56">
        <f>_xll.qlCalendarAdvance(Calendar,AV1550,AT1551,"f",,Trigger)</f>
        <v>50165</v>
      </c>
      <c r="AW1551" s="56">
        <f>_xll.qlInterestRateIndexMaturity(IborIndex&amp;Tenor,AV1551,Trigger)</f>
        <v>50257</v>
      </c>
      <c r="AX1551" s="102" t="e">
        <f>_xll.qlIndexFixing($Z$5,AU1551,TRUE,Trigger)</f>
        <v>#VALUE!</v>
      </c>
      <c r="AY1551" s="102">
        <f>_xll.qlIndexFixing($AZ$1,AU1551,TRUE,Trigger)</f>
        <v>1.4512581791598428E-2</v>
      </c>
    </row>
    <row r="1552" spans="46:51" ht="11.25" customHeight="1" x14ac:dyDescent="0.25">
      <c r="AT1552" s="57" t="s">
        <v>44</v>
      </c>
      <c r="AU1552" s="56">
        <f>_xll.qlInterestRateIndexFixingDate(IborIndex&amp;Tenor,AV1552,Trigger)</f>
        <v>50168</v>
      </c>
      <c r="AV1552" s="56">
        <f>_xll.qlCalendarAdvance(Calendar,AV1551,AT1552,"f",,Trigger)</f>
        <v>50172</v>
      </c>
      <c r="AW1552" s="56">
        <f>_xll.qlInterestRateIndexMaturity(IborIndex&amp;Tenor,AV1552,Trigger)</f>
        <v>50264</v>
      </c>
      <c r="AX1552" s="102" t="e">
        <f>_xll.qlIndexFixing($Z$5,AU1552,TRUE,Trigger)</f>
        <v>#VALUE!</v>
      </c>
      <c r="AY1552" s="102">
        <f>_xll.qlIndexFixing($AZ$1,AU1552,TRUE,Trigger)</f>
        <v>1.4507209206361732E-2</v>
      </c>
    </row>
    <row r="1553" spans="46:51" ht="11.25" customHeight="1" x14ac:dyDescent="0.25">
      <c r="AT1553" s="57" t="s">
        <v>44</v>
      </c>
      <c r="AU1553" s="56">
        <f>_xll.qlInterestRateIndexFixingDate(IborIndex&amp;Tenor,AV1553,Trigger)</f>
        <v>50175</v>
      </c>
      <c r="AV1553" s="56">
        <f>_xll.qlCalendarAdvance(Calendar,AV1552,AT1553,"f",,Trigger)</f>
        <v>50179</v>
      </c>
      <c r="AW1553" s="56">
        <f>_xll.qlInterestRateIndexMaturity(IborIndex&amp;Tenor,AV1553,Trigger)</f>
        <v>50271</v>
      </c>
      <c r="AX1553" s="102" t="e">
        <f>_xll.qlIndexFixing($Z$5,AU1553,TRUE,Trigger)</f>
        <v>#VALUE!</v>
      </c>
      <c r="AY1553" s="102">
        <f>_xll.qlIndexFixing($AZ$1,AU1553,TRUE,Trigger)</f>
        <v>1.4501873083330466E-2</v>
      </c>
    </row>
    <row r="1554" spans="46:51" ht="11.25" customHeight="1" x14ac:dyDescent="0.25">
      <c r="AT1554" s="57" t="s">
        <v>44</v>
      </c>
      <c r="AU1554" s="56">
        <f>_xll.qlInterestRateIndexFixingDate(IborIndex&amp;Tenor,AV1554,Trigger)</f>
        <v>50182</v>
      </c>
      <c r="AV1554" s="56">
        <f>_xll.qlCalendarAdvance(Calendar,AV1553,AT1554,"f",,Trigger)</f>
        <v>50186</v>
      </c>
      <c r="AW1554" s="56">
        <f>_xll.qlInterestRateIndexMaturity(IborIndex&amp;Tenor,AV1554,Trigger)</f>
        <v>50278</v>
      </c>
      <c r="AX1554" s="102" t="e">
        <f>_xll.qlIndexFixing($Z$5,AU1554,TRUE,Trigger)</f>
        <v>#VALUE!</v>
      </c>
      <c r="AY1554" s="102">
        <f>_xll.qlIndexFixing($AZ$1,AU1554,TRUE,Trigger)</f>
        <v>1.449657362347604E-2</v>
      </c>
    </row>
    <row r="1555" spans="46:51" ht="11.25" customHeight="1" x14ac:dyDescent="0.25">
      <c r="AT1555" s="57" t="s">
        <v>44</v>
      </c>
      <c r="AU1555" s="56">
        <f>_xll.qlInterestRateIndexFixingDate(IborIndex&amp;Tenor,AV1555,Trigger)</f>
        <v>50189</v>
      </c>
      <c r="AV1555" s="56">
        <f>_xll.qlCalendarAdvance(Calendar,AV1554,AT1555,"f",,Trigger)</f>
        <v>50193</v>
      </c>
      <c r="AW1555" s="56">
        <f>_xll.qlInterestRateIndexMaturity(IborIndex&amp;Tenor,AV1555,Trigger)</f>
        <v>50285</v>
      </c>
      <c r="AX1555" s="102" t="e">
        <f>_xll.qlIndexFixing($Z$5,AU1555,TRUE,Trigger)</f>
        <v>#VALUE!</v>
      </c>
      <c r="AY1555" s="102">
        <f>_xll.qlIndexFixing($AZ$1,AU1555,TRUE,Trigger)</f>
        <v>1.4491311027775084E-2</v>
      </c>
    </row>
    <row r="1556" spans="46:51" ht="11.25" customHeight="1" x14ac:dyDescent="0.25">
      <c r="AT1556" s="57" t="s">
        <v>44</v>
      </c>
      <c r="AU1556" s="56">
        <f>_xll.qlInterestRateIndexFixingDate(IborIndex&amp;Tenor,AV1556,Trigger)</f>
        <v>50196</v>
      </c>
      <c r="AV1556" s="56">
        <f>_xll.qlCalendarAdvance(Calendar,AV1555,AT1556,"f",,Trigger)</f>
        <v>50200</v>
      </c>
      <c r="AW1556" s="56">
        <f>_xll.qlInterestRateIndexMaturity(IborIndex&amp;Tenor,AV1556,Trigger)</f>
        <v>50292</v>
      </c>
      <c r="AX1556" s="102" t="e">
        <f>_xll.qlIndexFixing($Z$5,AU1556,TRUE,Trigger)</f>
        <v>#VALUE!</v>
      </c>
      <c r="AY1556" s="102">
        <f>_xll.qlIndexFixing($AZ$1,AU1556,TRUE,Trigger)</f>
        <v>1.4486085497202487E-2</v>
      </c>
    </row>
    <row r="1557" spans="46:51" ht="11.25" customHeight="1" x14ac:dyDescent="0.25">
      <c r="AT1557" s="57" t="s">
        <v>44</v>
      </c>
      <c r="AU1557" s="56">
        <f>_xll.qlInterestRateIndexFixingDate(IborIndex&amp;Tenor,AV1557,Trigger)</f>
        <v>50203</v>
      </c>
      <c r="AV1557" s="56">
        <f>_xll.qlCalendarAdvance(Calendar,AV1556,AT1557,"f",,Trigger)</f>
        <v>50207</v>
      </c>
      <c r="AW1557" s="56">
        <f>_xll.qlInterestRateIndexMaturity(IborIndex&amp;Tenor,AV1557,Trigger)</f>
        <v>50299</v>
      </c>
      <c r="AX1557" s="102" t="e">
        <f>_xll.qlIndexFixing($Z$5,AU1557,TRUE,Trigger)</f>
        <v>#VALUE!</v>
      </c>
      <c r="AY1557" s="102">
        <f>_xll.qlIndexFixing($AZ$1,AU1557,TRUE,Trigger)</f>
        <v>1.4480897232731398E-2</v>
      </c>
    </row>
    <row r="1558" spans="46:51" ht="11.25" customHeight="1" x14ac:dyDescent="0.25">
      <c r="AT1558" s="57" t="s">
        <v>44</v>
      </c>
      <c r="AU1558" s="56">
        <f>_xll.qlInterestRateIndexFixingDate(IborIndex&amp;Tenor,AV1558,Trigger)</f>
        <v>50210</v>
      </c>
      <c r="AV1558" s="56">
        <f>_xll.qlCalendarAdvance(Calendar,AV1557,AT1558,"f",,Trigger)</f>
        <v>50214</v>
      </c>
      <c r="AW1558" s="56">
        <f>_xll.qlInterestRateIndexMaturity(IborIndex&amp;Tenor,AV1558,Trigger)</f>
        <v>50306</v>
      </c>
      <c r="AX1558" s="102" t="e">
        <f>_xll.qlIndexFixing($Z$5,AU1558,TRUE,Trigger)</f>
        <v>#VALUE!</v>
      </c>
      <c r="AY1558" s="102">
        <f>_xll.qlIndexFixing($AZ$1,AU1558,TRUE,Trigger)</f>
        <v>1.4475746435337576E-2</v>
      </c>
    </row>
    <row r="1559" spans="46:51" ht="11.25" customHeight="1" x14ac:dyDescent="0.25">
      <c r="AT1559" s="57" t="s">
        <v>44</v>
      </c>
      <c r="AU1559" s="56">
        <f>_xll.qlInterestRateIndexFixingDate(IborIndex&amp;Tenor,AV1559,Trigger)</f>
        <v>50217</v>
      </c>
      <c r="AV1559" s="56">
        <f>_xll.qlCalendarAdvance(Calendar,AV1558,AT1559,"f",,Trigger)</f>
        <v>50221</v>
      </c>
      <c r="AW1559" s="56">
        <f>_xll.qlInterestRateIndexMaturity(IborIndex&amp;Tenor,AV1559,Trigger)</f>
        <v>50313</v>
      </c>
      <c r="AX1559" s="102" t="e">
        <f>_xll.qlIndexFixing($Z$5,AU1559,TRUE,Trigger)</f>
        <v>#VALUE!</v>
      </c>
      <c r="AY1559" s="102">
        <f>_xll.qlIndexFixing($AZ$1,AU1559,TRUE,Trigger)</f>
        <v>1.4470633305994171E-2</v>
      </c>
    </row>
    <row r="1560" spans="46:51" ht="11.25" customHeight="1" x14ac:dyDescent="0.25">
      <c r="AT1560" s="57" t="s">
        <v>44</v>
      </c>
      <c r="AU1560" s="56">
        <f>_xll.qlInterestRateIndexFixingDate(IborIndex&amp;Tenor,AV1560,Trigger)</f>
        <v>50224</v>
      </c>
      <c r="AV1560" s="56">
        <f>_xll.qlCalendarAdvance(Calendar,AV1559,AT1560,"f",,Trigger)</f>
        <v>50228</v>
      </c>
      <c r="AW1560" s="56">
        <f>_xll.qlInterestRateIndexMaturity(IborIndex&amp;Tenor,AV1560,Trigger)</f>
        <v>50320</v>
      </c>
      <c r="AX1560" s="102" t="e">
        <f>_xll.qlIndexFixing($Z$5,AU1560,TRUE,Trigger)</f>
        <v>#VALUE!</v>
      </c>
      <c r="AY1560" s="102">
        <f>_xll.qlIndexFixing($AZ$1,AU1560,TRUE,Trigger)</f>
        <v>1.4465558045677812E-2</v>
      </c>
    </row>
    <row r="1561" spans="46:51" ht="11.25" customHeight="1" x14ac:dyDescent="0.25">
      <c r="AT1561" s="57" t="s">
        <v>44</v>
      </c>
      <c r="AU1561" s="56">
        <f>_xll.qlInterestRateIndexFixingDate(IborIndex&amp;Tenor,AV1561,Trigger)</f>
        <v>50231</v>
      </c>
      <c r="AV1561" s="56">
        <f>_xll.qlCalendarAdvance(Calendar,AV1560,AT1561,"f",,Trigger)</f>
        <v>50235</v>
      </c>
      <c r="AW1561" s="56">
        <f>_xll.qlInterestRateIndexMaturity(IborIndex&amp;Tenor,AV1561,Trigger)</f>
        <v>50327</v>
      </c>
      <c r="AX1561" s="102" t="e">
        <f>_xll.qlIndexFixing($Z$5,AU1561,TRUE,Trigger)</f>
        <v>#VALUE!</v>
      </c>
      <c r="AY1561" s="102">
        <f>_xll.qlIndexFixing($AZ$1,AU1561,TRUE,Trigger)</f>
        <v>1.4460520855359911E-2</v>
      </c>
    </row>
    <row r="1562" spans="46:51" ht="11.25" customHeight="1" x14ac:dyDescent="0.25">
      <c r="AT1562" s="57" t="s">
        <v>44</v>
      </c>
      <c r="AU1562" s="56">
        <f>_xll.qlInterestRateIndexFixingDate(IborIndex&amp;Tenor,AV1562,Trigger)</f>
        <v>50238</v>
      </c>
      <c r="AV1562" s="56">
        <f>_xll.qlCalendarAdvance(Calendar,AV1561,AT1562,"f",,Trigger)</f>
        <v>50242</v>
      </c>
      <c r="AW1562" s="56">
        <f>_xll.qlInterestRateIndexMaturity(IborIndex&amp;Tenor,AV1562,Trigger)</f>
        <v>50334</v>
      </c>
      <c r="AX1562" s="102" t="e">
        <f>_xll.qlIndexFixing($Z$5,AU1562,TRUE,Trigger)</f>
        <v>#VALUE!</v>
      </c>
      <c r="AY1562" s="102">
        <f>_xll.qlIndexFixing($AZ$1,AU1562,TRUE,Trigger)</f>
        <v>1.4455521936018831E-2</v>
      </c>
    </row>
    <row r="1563" spans="46:51" ht="11.25" customHeight="1" x14ac:dyDescent="0.25">
      <c r="AT1563" s="57" t="s">
        <v>44</v>
      </c>
      <c r="AU1563" s="56">
        <f>_xll.qlInterestRateIndexFixingDate(IborIndex&amp;Tenor,AV1563,Trigger)</f>
        <v>50245</v>
      </c>
      <c r="AV1563" s="56">
        <f>_xll.qlCalendarAdvance(Calendar,AV1562,AT1563,"f",,Trigger)</f>
        <v>50249</v>
      </c>
      <c r="AW1563" s="56">
        <f>_xll.qlInterestRateIndexMaturity(IborIndex&amp;Tenor,AV1563,Trigger)</f>
        <v>50341</v>
      </c>
      <c r="AX1563" s="102" t="e">
        <f>_xll.qlIndexFixing($Z$5,AU1563,TRUE,Trigger)</f>
        <v>#VALUE!</v>
      </c>
      <c r="AY1563" s="102">
        <f>_xll.qlIndexFixing($AZ$1,AU1563,TRUE,Trigger)</f>
        <v>1.4450561488625118E-2</v>
      </c>
    </row>
    <row r="1564" spans="46:51" ht="11.25" customHeight="1" x14ac:dyDescent="0.25">
      <c r="AT1564" s="57" t="s">
        <v>44</v>
      </c>
      <c r="AU1564" s="56">
        <f>_xll.qlInterestRateIndexFixingDate(IborIndex&amp;Tenor,AV1564,Trigger)</f>
        <v>50252</v>
      </c>
      <c r="AV1564" s="56">
        <f>_xll.qlCalendarAdvance(Calendar,AV1563,AT1564,"f",,Trigger)</f>
        <v>50256</v>
      </c>
      <c r="AW1564" s="56">
        <f>_xll.qlInterestRateIndexMaturity(IborIndex&amp;Tenor,AV1564,Trigger)</f>
        <v>50348</v>
      </c>
      <c r="AX1564" s="102" t="e">
        <f>_xll.qlIndexFixing($Z$5,AU1564,TRUE,Trigger)</f>
        <v>#VALUE!</v>
      </c>
      <c r="AY1564" s="102">
        <f>_xll.qlIndexFixing($AZ$1,AU1564,TRUE,Trigger)</f>
        <v>1.4445639714158007E-2</v>
      </c>
    </row>
    <row r="1565" spans="46:51" ht="11.25" customHeight="1" x14ac:dyDescent="0.25">
      <c r="AT1565" s="57" t="s">
        <v>44</v>
      </c>
      <c r="AU1565" s="56">
        <f>_xll.qlInterestRateIndexFixingDate(IborIndex&amp;Tenor,AV1565,Trigger)</f>
        <v>50259</v>
      </c>
      <c r="AV1565" s="56">
        <f>_xll.qlCalendarAdvance(Calendar,AV1564,AT1565,"f",,Trigger)</f>
        <v>50263</v>
      </c>
      <c r="AW1565" s="56">
        <f>_xll.qlInterestRateIndexMaturity(IborIndex&amp;Tenor,AV1565,Trigger)</f>
        <v>50355</v>
      </c>
      <c r="AX1565" s="102" t="e">
        <f>_xll.qlIndexFixing($Z$5,AU1565,TRUE,Trigger)</f>
        <v>#VALUE!</v>
      </c>
      <c r="AY1565" s="102">
        <f>_xll.qlIndexFixing($AZ$1,AU1565,TRUE,Trigger)</f>
        <v>1.444075681358804E-2</v>
      </c>
    </row>
    <row r="1566" spans="46:51" ht="11.25" customHeight="1" x14ac:dyDescent="0.25">
      <c r="AT1566" s="57" t="s">
        <v>44</v>
      </c>
      <c r="AU1566" s="56">
        <f>_xll.qlInterestRateIndexFixingDate(IborIndex&amp;Tenor,AV1566,Trigger)</f>
        <v>50266</v>
      </c>
      <c r="AV1566" s="56">
        <f>_xll.qlCalendarAdvance(Calendar,AV1565,AT1566,"f",,Trigger)</f>
        <v>50270</v>
      </c>
      <c r="AW1566" s="56">
        <f>_xll.qlInterestRateIndexMaturity(IborIndex&amp;Tenor,AV1566,Trigger)</f>
        <v>50362</v>
      </c>
      <c r="AX1566" s="102" t="e">
        <f>_xll.qlIndexFixing($Z$5,AU1566,TRUE,Trigger)</f>
        <v>#VALUE!</v>
      </c>
      <c r="AY1566" s="102">
        <f>_xll.qlIndexFixing($AZ$1,AU1566,TRUE,Trigger)</f>
        <v>1.4435912987894451E-2</v>
      </c>
    </row>
    <row r="1567" spans="46:51" ht="11.25" customHeight="1" x14ac:dyDescent="0.25">
      <c r="AT1567" s="57" t="s">
        <v>44</v>
      </c>
      <c r="AU1567" s="56">
        <f>_xll.qlInterestRateIndexFixingDate(IborIndex&amp;Tenor,AV1567,Trigger)</f>
        <v>50273</v>
      </c>
      <c r="AV1567" s="56">
        <f>_xll.qlCalendarAdvance(Calendar,AV1566,AT1567,"f",,Trigger)</f>
        <v>50277</v>
      </c>
      <c r="AW1567" s="56">
        <f>_xll.qlInterestRateIndexMaturity(IborIndex&amp;Tenor,AV1567,Trigger)</f>
        <v>50369</v>
      </c>
      <c r="AX1567" s="102" t="e">
        <f>_xll.qlIndexFixing($Z$5,AU1567,TRUE,Trigger)</f>
        <v>#VALUE!</v>
      </c>
      <c r="AY1567" s="102">
        <f>_xll.qlIndexFixing($AZ$1,AU1567,TRUE,Trigger)</f>
        <v>1.4431108438050391E-2</v>
      </c>
    </row>
    <row r="1568" spans="46:51" ht="11.25" customHeight="1" x14ac:dyDescent="0.25">
      <c r="AT1568" s="57" t="s">
        <v>44</v>
      </c>
      <c r="AU1568" s="56">
        <f>_xll.qlInterestRateIndexFixingDate(IborIndex&amp;Tenor,AV1568,Trigger)</f>
        <v>50280</v>
      </c>
      <c r="AV1568" s="56">
        <f>_xll.qlCalendarAdvance(Calendar,AV1567,AT1568,"f",,Trigger)</f>
        <v>50284</v>
      </c>
      <c r="AW1568" s="56">
        <f>_xll.qlInterestRateIndexMaturity(IborIndex&amp;Tenor,AV1568,Trigger)</f>
        <v>50375</v>
      </c>
      <c r="AX1568" s="102" t="e">
        <f>_xll.qlIndexFixing($Z$5,AU1568,TRUE,Trigger)</f>
        <v>#VALUE!</v>
      </c>
      <c r="AY1568" s="102">
        <f>_xll.qlIndexFixing($AZ$1,AU1568,TRUE,Trigger)</f>
        <v>1.4426387533106615E-2</v>
      </c>
    </row>
    <row r="1569" spans="46:51" ht="11.25" customHeight="1" x14ac:dyDescent="0.25">
      <c r="AT1569" s="57" t="s">
        <v>44</v>
      </c>
      <c r="AU1569" s="56">
        <f>_xll.qlInterestRateIndexFixingDate(IborIndex&amp;Tenor,AV1569,Trigger)</f>
        <v>50287</v>
      </c>
      <c r="AV1569" s="56">
        <f>_xll.qlCalendarAdvance(Calendar,AV1568,AT1569,"f",,Trigger)</f>
        <v>50291</v>
      </c>
      <c r="AW1569" s="56">
        <f>_xll.qlInterestRateIndexMaturity(IborIndex&amp;Tenor,AV1569,Trigger)</f>
        <v>50382</v>
      </c>
      <c r="AX1569" s="102" t="e">
        <f>_xll.qlIndexFixing($Z$5,AU1569,TRUE,Trigger)</f>
        <v>#VALUE!</v>
      </c>
      <c r="AY1569" s="102">
        <f>_xll.qlIndexFixing($AZ$1,AU1569,TRUE,Trigger)</f>
        <v>1.4421659454904255E-2</v>
      </c>
    </row>
    <row r="1570" spans="46:51" ht="11.25" customHeight="1" x14ac:dyDescent="0.25">
      <c r="AT1570" s="57" t="s">
        <v>44</v>
      </c>
      <c r="AU1570" s="56">
        <f>_xll.qlInterestRateIndexFixingDate(IborIndex&amp;Tenor,AV1570,Trigger)</f>
        <v>50294</v>
      </c>
      <c r="AV1570" s="56">
        <f>_xll.qlCalendarAdvance(Calendar,AV1569,AT1570,"f",,Trigger)</f>
        <v>50298</v>
      </c>
      <c r="AW1570" s="56">
        <f>_xll.qlInterestRateIndexMaturity(IborIndex&amp;Tenor,AV1570,Trigger)</f>
        <v>50389</v>
      </c>
      <c r="AX1570" s="102" t="e">
        <f>_xll.qlIndexFixing($Z$5,AU1570,TRUE,Trigger)</f>
        <v>#VALUE!</v>
      </c>
      <c r="AY1570" s="102">
        <f>_xll.qlIndexFixing($AZ$1,AU1570,TRUE,Trigger)</f>
        <v>1.4416971239468168E-2</v>
      </c>
    </row>
    <row r="1571" spans="46:51" ht="11.25" customHeight="1" x14ac:dyDescent="0.25">
      <c r="AT1571" s="57" t="s">
        <v>44</v>
      </c>
      <c r="AU1571" s="56">
        <f>_xll.qlInterestRateIndexFixingDate(IborIndex&amp;Tenor,AV1571,Trigger)</f>
        <v>50301</v>
      </c>
      <c r="AV1571" s="56">
        <f>_xll.qlCalendarAdvance(Calendar,AV1570,AT1571,"f",,Trigger)</f>
        <v>50305</v>
      </c>
      <c r="AW1571" s="56">
        <f>_xll.qlInterestRateIndexMaturity(IborIndex&amp;Tenor,AV1571,Trigger)</f>
        <v>50396</v>
      </c>
      <c r="AX1571" s="102" t="e">
        <f>_xll.qlIndexFixing($Z$5,AU1571,TRUE,Trigger)</f>
        <v>#VALUE!</v>
      </c>
      <c r="AY1571" s="102">
        <f>_xll.qlIndexFixing($AZ$1,AU1571,TRUE,Trigger)</f>
        <v>1.4412323087767269E-2</v>
      </c>
    </row>
    <row r="1572" spans="46:51" ht="11.25" customHeight="1" x14ac:dyDescent="0.25">
      <c r="AT1572" s="57" t="s">
        <v>44</v>
      </c>
      <c r="AU1572" s="56">
        <f>_xll.qlInterestRateIndexFixingDate(IborIndex&amp;Tenor,AV1572,Trigger)</f>
        <v>50308</v>
      </c>
      <c r="AV1572" s="56">
        <f>_xll.qlCalendarAdvance(Calendar,AV1571,AT1572,"f",,Trigger)</f>
        <v>50312</v>
      </c>
      <c r="AW1572" s="56">
        <f>_xll.qlInterestRateIndexMaturity(IborIndex&amp;Tenor,AV1572,Trigger)</f>
        <v>50403</v>
      </c>
      <c r="AX1572" s="102" t="e">
        <f>_xll.qlIndexFixing($Z$5,AU1572,TRUE,Trigger)</f>
        <v>#VALUE!</v>
      </c>
      <c r="AY1572" s="102">
        <f>_xll.qlIndexFixing($AZ$1,AU1572,TRUE,Trigger)</f>
        <v>1.4407715200773104E-2</v>
      </c>
    </row>
    <row r="1573" spans="46:51" ht="11.25" customHeight="1" x14ac:dyDescent="0.25">
      <c r="AT1573" s="57" t="s">
        <v>44</v>
      </c>
      <c r="AU1573" s="56">
        <f>_xll.qlInterestRateIndexFixingDate(IborIndex&amp;Tenor,AV1573,Trigger)</f>
        <v>50315</v>
      </c>
      <c r="AV1573" s="56">
        <f>_xll.qlCalendarAdvance(Calendar,AV1572,AT1573,"f",,Trigger)</f>
        <v>50319</v>
      </c>
      <c r="AW1573" s="56">
        <f>_xll.qlInterestRateIndexMaturity(IborIndex&amp;Tenor,AV1573,Trigger)</f>
        <v>50411</v>
      </c>
      <c r="AX1573" s="102" t="e">
        <f>_xll.qlIndexFixing($Z$5,AU1573,TRUE,Trigger)</f>
        <v>#VALUE!</v>
      </c>
      <c r="AY1573" s="102">
        <f>_xll.qlIndexFixing($AZ$1,AU1573,TRUE,Trigger)</f>
        <v>1.4403117186478137E-2</v>
      </c>
    </row>
    <row r="1574" spans="46:51" ht="11.25" customHeight="1" x14ac:dyDescent="0.25">
      <c r="AT1574" s="57" t="s">
        <v>44</v>
      </c>
      <c r="AU1574" s="56">
        <f>_xll.qlInterestRateIndexFixingDate(IborIndex&amp;Tenor,AV1574,Trigger)</f>
        <v>50322</v>
      </c>
      <c r="AV1574" s="56">
        <f>_xll.qlCalendarAdvance(Calendar,AV1573,AT1574,"f",,Trigger)</f>
        <v>50326</v>
      </c>
      <c r="AW1574" s="56">
        <f>_xll.qlInterestRateIndexMaturity(IborIndex&amp;Tenor,AV1574,Trigger)</f>
        <v>50418</v>
      </c>
      <c r="AX1574" s="102" t="e">
        <f>_xll.qlIndexFixing($Z$5,AU1574,TRUE,Trigger)</f>
        <v>#VALUE!</v>
      </c>
      <c r="AY1574" s="102">
        <f>_xll.qlIndexFixing($AZ$1,AU1574,TRUE,Trigger)</f>
        <v>1.4398593194909819E-2</v>
      </c>
    </row>
    <row r="1575" spans="46:51" ht="11.25" customHeight="1" x14ac:dyDescent="0.25">
      <c r="AT1575" s="57" t="s">
        <v>44</v>
      </c>
      <c r="AU1575" s="56">
        <f>_xll.qlInterestRateIndexFixingDate(IborIndex&amp;Tenor,AV1575,Trigger)</f>
        <v>50329</v>
      </c>
      <c r="AV1575" s="56">
        <f>_xll.qlCalendarAdvance(Calendar,AV1574,AT1575,"f",,Trigger)</f>
        <v>50333</v>
      </c>
      <c r="AW1575" s="56">
        <f>_xll.qlInterestRateIndexMaturity(IborIndex&amp;Tenor,AV1575,Trigger)</f>
        <v>50425</v>
      </c>
      <c r="AX1575" s="102" t="e">
        <f>_xll.qlIndexFixing($Z$5,AU1575,TRUE,Trigger)</f>
        <v>#VALUE!</v>
      </c>
      <c r="AY1575" s="102">
        <f>_xll.qlIndexFixing($AZ$1,AU1575,TRUE,Trigger)</f>
        <v>1.4394110087004044E-2</v>
      </c>
    </row>
    <row r="1576" spans="46:51" ht="11.25" customHeight="1" x14ac:dyDescent="0.25">
      <c r="AT1576" s="57" t="s">
        <v>44</v>
      </c>
      <c r="AU1576" s="56">
        <f>_xll.qlInterestRateIndexFixingDate(IborIndex&amp;Tenor,AV1576,Trigger)</f>
        <v>50336</v>
      </c>
      <c r="AV1576" s="56">
        <f>_xll.qlCalendarAdvance(Calendar,AV1575,AT1576,"f",,Trigger)</f>
        <v>50340</v>
      </c>
      <c r="AW1576" s="56">
        <f>_xll.qlInterestRateIndexMaturity(IborIndex&amp;Tenor,AV1576,Trigger)</f>
        <v>50432</v>
      </c>
      <c r="AX1576" s="102" t="e">
        <f>_xll.qlIndexFixing($Z$5,AU1576,TRUE,Trigger)</f>
        <v>#VALUE!</v>
      </c>
      <c r="AY1576" s="102">
        <f>_xll.qlIndexFixing($AZ$1,AU1576,TRUE,Trigger)</f>
        <v>1.4389668063735699E-2</v>
      </c>
    </row>
    <row r="1577" spans="46:51" ht="11.25" customHeight="1" x14ac:dyDescent="0.25">
      <c r="AT1577" s="57" t="s">
        <v>44</v>
      </c>
      <c r="AU1577" s="56">
        <f>_xll.qlInterestRateIndexFixingDate(IborIndex&amp;Tenor,AV1577,Trigger)</f>
        <v>50343</v>
      </c>
      <c r="AV1577" s="56">
        <f>_xll.qlCalendarAdvance(Calendar,AV1576,AT1577,"f",,Trigger)</f>
        <v>50347</v>
      </c>
      <c r="AW1577" s="56">
        <f>_xll.qlInterestRateIndexMaturity(IborIndex&amp;Tenor,AV1577,Trigger)</f>
        <v>50439</v>
      </c>
      <c r="AX1577" s="102" t="e">
        <f>_xll.qlIndexFixing($Z$5,AU1577,TRUE,Trigger)</f>
        <v>#VALUE!</v>
      </c>
      <c r="AY1577" s="102">
        <f>_xll.qlIndexFixing($AZ$1,AU1577,TRUE,Trigger)</f>
        <v>1.4385267326084888E-2</v>
      </c>
    </row>
    <row r="1578" spans="46:51" ht="11.25" customHeight="1" x14ac:dyDescent="0.25">
      <c r="AT1578" s="57" t="s">
        <v>44</v>
      </c>
      <c r="AU1578" s="56">
        <f>_xll.qlInterestRateIndexFixingDate(IborIndex&amp;Tenor,AV1578,Trigger)</f>
        <v>50350</v>
      </c>
      <c r="AV1578" s="56">
        <f>_xll.qlCalendarAdvance(Calendar,AV1577,AT1578,"f",,Trigger)</f>
        <v>50354</v>
      </c>
      <c r="AW1578" s="56">
        <f>_xll.qlInterestRateIndexMaturity(IborIndex&amp;Tenor,AV1578,Trigger)</f>
        <v>50446</v>
      </c>
      <c r="AX1578" s="102" t="e">
        <f>_xll.qlIndexFixing($Z$5,AU1578,TRUE,Trigger)</f>
        <v>#VALUE!</v>
      </c>
      <c r="AY1578" s="102">
        <f>_xll.qlIndexFixing($AZ$1,AU1578,TRUE,Trigger)</f>
        <v>1.4380908075029106E-2</v>
      </c>
    </row>
    <row r="1579" spans="46:51" ht="11.25" customHeight="1" x14ac:dyDescent="0.25">
      <c r="AT1579" s="57" t="s">
        <v>44</v>
      </c>
      <c r="AU1579" s="56">
        <f>_xll.qlInterestRateIndexFixingDate(IborIndex&amp;Tenor,AV1579,Trigger)</f>
        <v>50357</v>
      </c>
      <c r="AV1579" s="56">
        <f>_xll.qlCalendarAdvance(Calendar,AV1578,AT1579,"f",,Trigger)</f>
        <v>50361</v>
      </c>
      <c r="AW1579" s="56">
        <f>_xll.qlInterestRateIndexMaturity(IborIndex&amp;Tenor,AV1579,Trigger)</f>
        <v>50453</v>
      </c>
      <c r="AX1579" s="102" t="e">
        <f>_xll.qlIndexFixing($Z$5,AU1579,TRUE,Trigger)</f>
        <v>#VALUE!</v>
      </c>
      <c r="AY1579" s="102">
        <f>_xll.qlIndexFixing($AZ$1,AU1579,TRUE,Trigger)</f>
        <v>1.4376590511548454E-2</v>
      </c>
    </row>
    <row r="1580" spans="46:51" ht="11.25" customHeight="1" x14ac:dyDescent="0.25">
      <c r="AT1580" s="57" t="s">
        <v>44</v>
      </c>
      <c r="AU1580" s="56">
        <f>_xll.qlInterestRateIndexFixingDate(IborIndex&amp;Tenor,AV1580,Trigger)</f>
        <v>50364</v>
      </c>
      <c r="AV1580" s="56">
        <f>_xll.qlCalendarAdvance(Calendar,AV1579,AT1580,"f",,Trigger)</f>
        <v>50368</v>
      </c>
      <c r="AW1580" s="56">
        <f>_xll.qlInterestRateIndexMaturity(IborIndex&amp;Tenor,AV1580,Trigger)</f>
        <v>50460</v>
      </c>
      <c r="AX1580" s="102" t="e">
        <f>_xll.qlIndexFixing($Z$5,AU1580,TRUE,Trigger)</f>
        <v>#VALUE!</v>
      </c>
      <c r="AY1580" s="102">
        <f>_xll.qlIndexFixing($AZ$1,AU1580,TRUE,Trigger)</f>
        <v>1.437231483662043E-2</v>
      </c>
    </row>
    <row r="1581" spans="46:51" ht="11.25" customHeight="1" x14ac:dyDescent="0.25">
      <c r="AT1581" s="57" t="s">
        <v>44</v>
      </c>
      <c r="AU1581" s="56">
        <f>_xll.qlInterestRateIndexFixingDate(IborIndex&amp;Tenor,AV1581,Trigger)</f>
        <v>50371</v>
      </c>
      <c r="AV1581" s="56">
        <f>_xll.qlCalendarAdvance(Calendar,AV1580,AT1581,"f",,Trigger)</f>
        <v>50375</v>
      </c>
      <c r="AW1581" s="56">
        <f>_xll.qlInterestRateIndexMaturity(IborIndex&amp;Tenor,AV1581,Trigger)</f>
        <v>50465</v>
      </c>
      <c r="AX1581" s="102" t="e">
        <f>_xll.qlIndexFixing($Z$5,AU1581,TRUE,Trigger)</f>
        <v>#VALUE!</v>
      </c>
      <c r="AY1581" s="102">
        <f>_xll.qlIndexFixing($AZ$1,AU1581,TRUE,Trigger)</f>
        <v>1.4368097604513075E-2</v>
      </c>
    </row>
    <row r="1582" spans="46:51" ht="11.25" customHeight="1" x14ac:dyDescent="0.25">
      <c r="AT1582" s="57" t="s">
        <v>44</v>
      </c>
      <c r="AU1582" s="56">
        <f>_xll.qlInterestRateIndexFixingDate(IborIndex&amp;Tenor,AV1582,Trigger)</f>
        <v>50378</v>
      </c>
      <c r="AV1582" s="56">
        <f>_xll.qlCalendarAdvance(Calendar,AV1581,AT1582,"f",,Trigger)</f>
        <v>50382</v>
      </c>
      <c r="AW1582" s="56">
        <f>_xll.qlInterestRateIndexMaturity(IborIndex&amp;Tenor,AV1582,Trigger)</f>
        <v>50472</v>
      </c>
      <c r="AX1582" s="102" t="e">
        <f>_xll.qlIndexFixing($Z$5,AU1582,TRUE,Trigger)</f>
        <v>#VALUE!</v>
      </c>
      <c r="AY1582" s="102">
        <f>_xll.qlIndexFixing($AZ$1,AU1582,TRUE,Trigger)</f>
        <v>1.4363900527976092E-2</v>
      </c>
    </row>
    <row r="1583" spans="46:51" ht="11.25" customHeight="1" x14ac:dyDescent="0.25">
      <c r="AT1583" s="57" t="s">
        <v>44</v>
      </c>
      <c r="AU1583" s="56">
        <f>_xll.qlInterestRateIndexFixingDate(IborIndex&amp;Tenor,AV1583,Trigger)</f>
        <v>50385</v>
      </c>
      <c r="AV1583" s="56">
        <f>_xll.qlCalendarAdvance(Calendar,AV1582,AT1583,"f",,Trigger)</f>
        <v>50389</v>
      </c>
      <c r="AW1583" s="56">
        <f>_xll.qlInterestRateIndexMaturity(IborIndex&amp;Tenor,AV1583,Trigger)</f>
        <v>50479</v>
      </c>
      <c r="AX1583" s="102" t="e">
        <f>_xll.qlIndexFixing($Z$5,AU1583,TRUE,Trigger)</f>
        <v>#VALUE!</v>
      </c>
      <c r="AY1583" s="102">
        <f>_xll.qlIndexFixing($AZ$1,AU1583,TRUE,Trigger)</f>
        <v>1.435974591074185E-2</v>
      </c>
    </row>
    <row r="1584" spans="46:51" ht="11.25" customHeight="1" x14ac:dyDescent="0.25">
      <c r="AT1584" s="57" t="s">
        <v>44</v>
      </c>
      <c r="AU1584" s="56">
        <f>_xll.qlInterestRateIndexFixingDate(IborIndex&amp;Tenor,AV1584,Trigger)</f>
        <v>50392</v>
      </c>
      <c r="AV1584" s="56">
        <f>_xll.qlCalendarAdvance(Calendar,AV1583,AT1584,"f",,Trigger)</f>
        <v>50396</v>
      </c>
      <c r="AW1584" s="56">
        <f>_xll.qlInterestRateIndexMaturity(IborIndex&amp;Tenor,AV1584,Trigger)</f>
        <v>50486</v>
      </c>
      <c r="AX1584" s="102" t="e">
        <f>_xll.qlIndexFixing($Z$5,AU1584,TRUE,Trigger)</f>
        <v>#VALUE!</v>
      </c>
      <c r="AY1584" s="102">
        <f>_xll.qlIndexFixing($AZ$1,AU1584,TRUE,Trigger)</f>
        <v>1.435563395378292E-2</v>
      </c>
    </row>
    <row r="1585" spans="46:51" ht="11.25" customHeight="1" x14ac:dyDescent="0.25">
      <c r="AT1585" s="57" t="s">
        <v>44</v>
      </c>
      <c r="AU1585" s="56">
        <f>_xll.qlInterestRateIndexFixingDate(IborIndex&amp;Tenor,AV1585,Trigger)</f>
        <v>50398</v>
      </c>
      <c r="AV1585" s="56">
        <f>_xll.qlCalendarAdvance(Calendar,AV1584,AT1585,"f",,Trigger)</f>
        <v>50403</v>
      </c>
      <c r="AW1585" s="56">
        <f>_xll.qlInterestRateIndexMaturity(IborIndex&amp;Tenor,AV1585,Trigger)</f>
        <v>50493</v>
      </c>
      <c r="AX1585" s="102" t="e">
        <f>_xll.qlIndexFixing($Z$5,AU1585,TRUE,Trigger)</f>
        <v>#VALUE!</v>
      </c>
      <c r="AY1585" s="102">
        <f>_xll.qlIndexFixing($AZ$1,AU1585,TRUE,Trigger)</f>
        <v>1.4351564858062993E-2</v>
      </c>
    </row>
    <row r="1586" spans="46:51" ht="11.25" customHeight="1" x14ac:dyDescent="0.25">
      <c r="AT1586" s="57" t="s">
        <v>44</v>
      </c>
      <c r="AU1586" s="56">
        <f>_xll.qlInterestRateIndexFixingDate(IborIndex&amp;Tenor,AV1586,Trigger)</f>
        <v>50405</v>
      </c>
      <c r="AV1586" s="56">
        <f>_xll.qlCalendarAdvance(Calendar,AV1585,AT1586,"f",,Trigger)</f>
        <v>50410</v>
      </c>
      <c r="AW1586" s="56">
        <f>_xll.qlInterestRateIndexMaturity(IborIndex&amp;Tenor,AV1586,Trigger)</f>
        <v>50500</v>
      </c>
      <c r="AX1586" s="102" t="e">
        <f>_xll.qlIndexFixing($Z$5,AU1586,TRUE,Trigger)</f>
        <v>#VALUE!</v>
      </c>
      <c r="AY1586" s="102">
        <f>_xll.qlIndexFixing($AZ$1,AU1586,TRUE,Trigger)</f>
        <v>1.434753882455464E-2</v>
      </c>
    </row>
    <row r="1587" spans="46:51" ht="11.25" customHeight="1" x14ac:dyDescent="0.25">
      <c r="AT1587" s="57" t="s">
        <v>44</v>
      </c>
      <c r="AU1587" s="56">
        <f>_xll.qlInterestRateIndexFixingDate(IborIndex&amp;Tenor,AV1587,Trigger)</f>
        <v>50413</v>
      </c>
      <c r="AV1587" s="56">
        <f>_xll.qlCalendarAdvance(Calendar,AV1586,AT1587,"f",,Trigger)</f>
        <v>50417</v>
      </c>
      <c r="AW1587" s="56">
        <f>_xll.qlInterestRateIndexMaturity(IborIndex&amp;Tenor,AV1587,Trigger)</f>
        <v>50507</v>
      </c>
      <c r="AX1587" s="102" t="e">
        <f>_xll.qlIndexFixing($Z$5,AU1587,TRUE,Trigger)</f>
        <v>#VALUE!</v>
      </c>
      <c r="AY1587" s="102">
        <f>_xll.qlIndexFixing($AZ$1,AU1587,TRUE,Trigger)</f>
        <v>1.4343556054225104E-2</v>
      </c>
    </row>
    <row r="1588" spans="46:51" ht="11.25" customHeight="1" x14ac:dyDescent="0.25">
      <c r="AT1588" s="57" t="s">
        <v>44</v>
      </c>
      <c r="AU1588" s="56">
        <f>_xll.qlInterestRateIndexFixingDate(IborIndex&amp;Tenor,AV1588,Trigger)</f>
        <v>50420</v>
      </c>
      <c r="AV1588" s="56">
        <f>_xll.qlCalendarAdvance(Calendar,AV1587,AT1588,"f",,Trigger)</f>
        <v>50424</v>
      </c>
      <c r="AW1588" s="56">
        <f>_xll.qlInterestRateIndexMaturity(IborIndex&amp;Tenor,AV1588,Trigger)</f>
        <v>50514</v>
      </c>
      <c r="AX1588" s="102" t="e">
        <f>_xll.qlIndexFixing($Z$5,AU1588,TRUE,Trigger)</f>
        <v>#VALUE!</v>
      </c>
      <c r="AY1588" s="102">
        <f>_xll.qlIndexFixing($AZ$1,AU1588,TRUE,Trigger)</f>
        <v>1.4339616748046957E-2</v>
      </c>
    </row>
    <row r="1589" spans="46:51" ht="11.25" customHeight="1" x14ac:dyDescent="0.25">
      <c r="AT1589" s="57" t="s">
        <v>44</v>
      </c>
      <c r="AU1589" s="56">
        <f>_xll.qlInterestRateIndexFixingDate(IborIndex&amp;Tenor,AV1589,Trigger)</f>
        <v>50427</v>
      </c>
      <c r="AV1589" s="56">
        <f>_xll.qlCalendarAdvance(Calendar,AV1588,AT1589,"f",,Trigger)</f>
        <v>50431</v>
      </c>
      <c r="AW1589" s="56">
        <f>_xll.qlInterestRateIndexMaturity(IborIndex&amp;Tenor,AV1589,Trigger)</f>
        <v>50522</v>
      </c>
      <c r="AX1589" s="102" t="e">
        <f>_xll.qlIndexFixing($Z$5,AU1589,TRUE,Trigger)</f>
        <v>#VALUE!</v>
      </c>
      <c r="AY1589" s="102">
        <f>_xll.qlIndexFixing($AZ$1,AU1589,TRUE,Trigger)</f>
        <v>1.4335736363472953E-2</v>
      </c>
    </row>
    <row r="1590" spans="46:51" ht="11.25" customHeight="1" x14ac:dyDescent="0.25">
      <c r="AT1590" s="57" t="s">
        <v>44</v>
      </c>
      <c r="AU1590" s="56">
        <f>_xll.qlInterestRateIndexFixingDate(IborIndex&amp;Tenor,AV1590,Trigger)</f>
        <v>50434</v>
      </c>
      <c r="AV1590" s="56">
        <f>_xll.qlCalendarAdvance(Calendar,AV1589,AT1590,"f",,Trigger)</f>
        <v>50438</v>
      </c>
      <c r="AW1590" s="56">
        <f>_xll.qlInterestRateIndexMaturity(IborIndex&amp;Tenor,AV1590,Trigger)</f>
        <v>50528</v>
      </c>
      <c r="AX1590" s="102" t="e">
        <f>_xll.qlIndexFixing($Z$5,AU1590,TRUE,Trigger)</f>
        <v>#VALUE!</v>
      </c>
      <c r="AY1590" s="102">
        <f>_xll.qlIndexFixing($AZ$1,AU1590,TRUE,Trigger)</f>
        <v>1.4331869332028901E-2</v>
      </c>
    </row>
    <row r="1591" spans="46:51" ht="11.25" customHeight="1" x14ac:dyDescent="0.25">
      <c r="AT1591" s="57" t="s">
        <v>44</v>
      </c>
      <c r="AU1591" s="56">
        <f>_xll.qlInterestRateIndexFixingDate(IborIndex&amp;Tenor,AV1591,Trigger)</f>
        <v>50441</v>
      </c>
      <c r="AV1591" s="56">
        <f>_xll.qlCalendarAdvance(Calendar,AV1590,AT1591,"f",,Trigger)</f>
        <v>50445</v>
      </c>
      <c r="AW1591" s="56">
        <f>_xll.qlInterestRateIndexMaturity(IborIndex&amp;Tenor,AV1591,Trigger)</f>
        <v>50535</v>
      </c>
      <c r="AX1591" s="102" t="e">
        <f>_xll.qlIndexFixing($Z$5,AU1591,TRUE,Trigger)</f>
        <v>#VALUE!</v>
      </c>
      <c r="AY1591" s="102">
        <f>_xll.qlIndexFixing($AZ$1,AU1591,TRUE,Trigger)</f>
        <v>1.432806162413236E-2</v>
      </c>
    </row>
    <row r="1592" spans="46:51" ht="11.25" customHeight="1" x14ac:dyDescent="0.25">
      <c r="AT1592" s="57" t="s">
        <v>44</v>
      </c>
      <c r="AU1592" s="56">
        <f>_xll.qlInterestRateIndexFixingDate(IborIndex&amp;Tenor,AV1592,Trigger)</f>
        <v>50448</v>
      </c>
      <c r="AV1592" s="56">
        <f>_xll.qlCalendarAdvance(Calendar,AV1591,AT1592,"f",,Trigger)</f>
        <v>50452</v>
      </c>
      <c r="AW1592" s="56">
        <f>_xll.qlInterestRateIndexMaturity(IborIndex&amp;Tenor,AV1592,Trigger)</f>
        <v>50542</v>
      </c>
      <c r="AX1592" s="102" t="e">
        <f>_xll.qlIndexFixing($Z$5,AU1592,TRUE,Trigger)</f>
        <v>#VALUE!</v>
      </c>
      <c r="AY1592" s="102">
        <f>_xll.qlIndexFixing($AZ$1,AU1592,TRUE,Trigger)</f>
        <v>1.4324298184274831E-2</v>
      </c>
    </row>
    <row r="1593" spans="46:51" ht="11.25" customHeight="1" x14ac:dyDescent="0.25">
      <c r="AT1593" s="57" t="s">
        <v>44</v>
      </c>
      <c r="AU1593" s="56">
        <f>_xll.qlInterestRateIndexFixingDate(IborIndex&amp;Tenor,AV1593,Trigger)</f>
        <v>50455</v>
      </c>
      <c r="AV1593" s="56">
        <f>_xll.qlCalendarAdvance(Calendar,AV1592,AT1593,"f",,Trigger)</f>
        <v>50459</v>
      </c>
      <c r="AW1593" s="56">
        <f>_xll.qlInterestRateIndexMaturity(IborIndex&amp;Tenor,AV1593,Trigger)</f>
        <v>50549</v>
      </c>
      <c r="AX1593" s="102" t="e">
        <f>_xll.qlIndexFixing($Z$5,AU1593,TRUE,Trigger)</f>
        <v>#VALUE!</v>
      </c>
      <c r="AY1593" s="102">
        <f>_xll.qlIndexFixing($AZ$1,AU1593,TRUE,Trigger)</f>
        <v>1.4320579213430662E-2</v>
      </c>
    </row>
    <row r="1594" spans="46:51" ht="11.25" customHeight="1" x14ac:dyDescent="0.25">
      <c r="AT1594" s="57" t="s">
        <v>44</v>
      </c>
      <c r="AU1594" s="56">
        <f>_xll.qlInterestRateIndexFixingDate(IborIndex&amp;Tenor,AV1594,Trigger)</f>
        <v>50462</v>
      </c>
      <c r="AV1594" s="56">
        <f>_xll.qlCalendarAdvance(Calendar,AV1593,AT1594,"f",,Trigger)</f>
        <v>50466</v>
      </c>
      <c r="AW1594" s="56">
        <f>_xll.qlInterestRateIndexMaturity(IborIndex&amp;Tenor,AV1594,Trigger)</f>
        <v>50558</v>
      </c>
      <c r="AX1594" s="102" t="e">
        <f>_xll.qlIndexFixing($Z$5,AU1594,TRUE,Trigger)</f>
        <v>#VALUE!</v>
      </c>
      <c r="AY1594" s="102">
        <f>_xll.qlIndexFixing($AZ$1,AU1594,TRUE,Trigger)</f>
        <v>1.4316966235447707E-2</v>
      </c>
    </row>
    <row r="1595" spans="46:51" ht="11.25" customHeight="1" x14ac:dyDescent="0.25">
      <c r="AT1595" s="57" t="s">
        <v>44</v>
      </c>
      <c r="AU1595" s="56">
        <f>_xll.qlInterestRateIndexFixingDate(IborIndex&amp;Tenor,AV1595,Trigger)</f>
        <v>50469</v>
      </c>
      <c r="AV1595" s="56">
        <f>_xll.qlCalendarAdvance(Calendar,AV1594,AT1595,"f",,Trigger)</f>
        <v>50473</v>
      </c>
      <c r="AW1595" s="56">
        <f>_xll.qlInterestRateIndexMaturity(IborIndex&amp;Tenor,AV1595,Trigger)</f>
        <v>50565</v>
      </c>
      <c r="AX1595" s="102" t="e">
        <f>_xll.qlIndexFixing($Z$5,AU1595,TRUE,Trigger)</f>
        <v>#VALUE!</v>
      </c>
      <c r="AY1595" s="102">
        <f>_xll.qlIndexFixing($AZ$1,AU1595,TRUE,Trigger)</f>
        <v>1.4313343006715013E-2</v>
      </c>
    </row>
    <row r="1596" spans="46:51" ht="11.25" customHeight="1" x14ac:dyDescent="0.25">
      <c r="AT1596" s="57" t="s">
        <v>44</v>
      </c>
      <c r="AU1596" s="56">
        <f>_xll.qlInterestRateIndexFixingDate(IborIndex&amp;Tenor,AV1596,Trigger)</f>
        <v>50476</v>
      </c>
      <c r="AV1596" s="56">
        <f>_xll.qlCalendarAdvance(Calendar,AV1595,AT1596,"f",,Trigger)</f>
        <v>50480</v>
      </c>
      <c r="AW1596" s="56">
        <f>_xll.qlInterestRateIndexMaturity(IborIndex&amp;Tenor,AV1596,Trigger)</f>
        <v>50572</v>
      </c>
      <c r="AX1596" s="102" t="e">
        <f>_xll.qlIndexFixing($Z$5,AU1596,TRUE,Trigger)</f>
        <v>#VALUE!</v>
      </c>
      <c r="AY1596" s="102">
        <f>_xll.qlIndexFixing($AZ$1,AU1596,TRUE,Trigger)</f>
        <v>1.4309764882283485E-2</v>
      </c>
    </row>
    <row r="1597" spans="46:51" ht="11.25" customHeight="1" x14ac:dyDescent="0.25">
      <c r="AT1597" s="57" t="s">
        <v>44</v>
      </c>
      <c r="AU1597" s="56">
        <f>_xll.qlInterestRateIndexFixingDate(IborIndex&amp;Tenor,AV1597,Trigger)</f>
        <v>50483</v>
      </c>
      <c r="AV1597" s="56">
        <f>_xll.qlCalendarAdvance(Calendar,AV1596,AT1597,"f",,Trigger)</f>
        <v>50487</v>
      </c>
      <c r="AW1597" s="56">
        <f>_xll.qlInterestRateIndexMaturity(IborIndex&amp;Tenor,AV1597,Trigger)</f>
        <v>50579</v>
      </c>
      <c r="AX1597" s="102" t="e">
        <f>_xll.qlIndexFixing($Z$5,AU1597,TRUE,Trigger)</f>
        <v>#VALUE!</v>
      </c>
      <c r="AY1597" s="102">
        <f>_xll.qlIndexFixing($AZ$1,AU1597,TRUE,Trigger)</f>
        <v>1.4306232063143647E-2</v>
      </c>
    </row>
    <row r="1598" spans="46:51" ht="11.25" customHeight="1" x14ac:dyDescent="0.25">
      <c r="AT1598" s="57" t="s">
        <v>44</v>
      </c>
      <c r="AU1598" s="56">
        <f>_xll.qlInterestRateIndexFixingDate(IborIndex&amp;Tenor,AV1598,Trigger)</f>
        <v>50490</v>
      </c>
      <c r="AV1598" s="56">
        <f>_xll.qlCalendarAdvance(Calendar,AV1597,AT1598,"f",,Trigger)</f>
        <v>50494</v>
      </c>
      <c r="AW1598" s="56">
        <f>_xll.qlInterestRateIndexMaturity(IborIndex&amp;Tenor,AV1598,Trigger)</f>
        <v>50586</v>
      </c>
      <c r="AX1598" s="102" t="e">
        <f>_xll.qlIndexFixing($Z$5,AU1598,TRUE,Trigger)</f>
        <v>#VALUE!</v>
      </c>
      <c r="AY1598" s="102">
        <f>_xll.qlIndexFixing($AZ$1,AU1598,TRUE,Trigger)</f>
        <v>1.430274475028603E-2</v>
      </c>
    </row>
    <row r="1599" spans="46:51" ht="11.25" customHeight="1" x14ac:dyDescent="0.25">
      <c r="AT1599" s="57" t="s">
        <v>44</v>
      </c>
      <c r="AU1599" s="56">
        <f>_xll.qlInterestRateIndexFixingDate(IborIndex&amp;Tenor,AV1599,Trigger)</f>
        <v>50497</v>
      </c>
      <c r="AV1599" s="56">
        <f>_xll.qlCalendarAdvance(Calendar,AV1598,AT1599,"f",,Trigger)</f>
        <v>50501</v>
      </c>
      <c r="AW1599" s="56">
        <f>_xll.qlInterestRateIndexMaturity(IborIndex&amp;Tenor,AV1599,Trigger)</f>
        <v>50592</v>
      </c>
      <c r="AX1599" s="102" t="e">
        <f>_xll.qlIndexFixing($Z$5,AU1599,TRUE,Trigger)</f>
        <v>#VALUE!</v>
      </c>
      <c r="AY1599" s="102">
        <f>_xll.qlIndexFixing($AZ$1,AU1599,TRUE,Trigger)</f>
        <v>1.4299256665822624E-2</v>
      </c>
    </row>
    <row r="1600" spans="46:51" ht="11.25" customHeight="1" x14ac:dyDescent="0.25">
      <c r="AT1600" s="57" t="s">
        <v>44</v>
      </c>
      <c r="AU1600" s="56">
        <f>_xll.qlInterestRateIndexFixingDate(IborIndex&amp;Tenor,AV1600,Trigger)</f>
        <v>50504</v>
      </c>
      <c r="AV1600" s="56">
        <f>_xll.qlCalendarAdvance(Calendar,AV1599,AT1600,"f",,Trigger)</f>
        <v>50508</v>
      </c>
      <c r="AW1600" s="56">
        <f>_xll.qlInterestRateIndexMaturity(IborIndex&amp;Tenor,AV1600,Trigger)</f>
        <v>50599</v>
      </c>
      <c r="AX1600" s="102" t="e">
        <f>_xll.qlIndexFixing($Z$5,AU1600,TRUE,Trigger)</f>
        <v>#VALUE!</v>
      </c>
      <c r="AY1600" s="102">
        <f>_xll.qlIndexFixing($AZ$1,AU1600,TRUE,Trigger)</f>
        <v>1.4295857786136791E-2</v>
      </c>
    </row>
    <row r="1601" spans="46:51" ht="11.25" customHeight="1" x14ac:dyDescent="0.25">
      <c r="AT1601" s="57" t="s">
        <v>44</v>
      </c>
      <c r="AU1601" s="56">
        <f>_xll.qlInterestRateIndexFixingDate(IborIndex&amp;Tenor,AV1601,Trigger)</f>
        <v>50511</v>
      </c>
      <c r="AV1601" s="56">
        <f>_xll.qlCalendarAdvance(Calendar,AV1600,AT1601,"f",,Trigger)</f>
        <v>50515</v>
      </c>
      <c r="AW1601" s="56">
        <f>_xll.qlInterestRateIndexMaturity(IborIndex&amp;Tenor,AV1601,Trigger)</f>
        <v>50606</v>
      </c>
      <c r="AX1601" s="102" t="e">
        <f>_xll.qlIndexFixing($Z$5,AU1601,TRUE,Trigger)</f>
        <v>#VALUE!</v>
      </c>
      <c r="AY1601" s="102">
        <f>_xll.qlIndexFixing($AZ$1,AU1601,TRUE,Trigger)</f>
        <v>1.4292504999496821E-2</v>
      </c>
    </row>
    <row r="1602" spans="46:51" ht="11.25" customHeight="1" x14ac:dyDescent="0.25">
      <c r="AT1602" s="57" t="s">
        <v>44</v>
      </c>
      <c r="AU1602" s="56">
        <f>_xll.qlInterestRateIndexFixingDate(IborIndex&amp;Tenor,AV1602,Trigger)</f>
        <v>50516</v>
      </c>
      <c r="AV1602" s="56">
        <f>_xll.qlCalendarAdvance(Calendar,AV1601,AT1602,"f",,Trigger)</f>
        <v>50522</v>
      </c>
      <c r="AW1602" s="56">
        <f>_xll.qlInterestRateIndexMaturity(IborIndex&amp;Tenor,AV1602,Trigger)</f>
        <v>50613</v>
      </c>
      <c r="AX1602" s="102" t="e">
        <f>_xll.qlIndexFixing($Z$5,AU1602,TRUE,Trigger)</f>
        <v>#VALUE!</v>
      </c>
      <c r="AY1602" s="102">
        <f>_xll.qlIndexFixing($AZ$1,AU1602,TRUE,Trigger)</f>
        <v>1.4289198506890075E-2</v>
      </c>
    </row>
    <row r="1603" spans="46:51" ht="11.25" customHeight="1" x14ac:dyDescent="0.25">
      <c r="AT1603" s="57" t="s">
        <v>44</v>
      </c>
      <c r="AU1603" s="56">
        <f>_xll.qlInterestRateIndexFixingDate(IborIndex&amp;Tenor,AV1603,Trigger)</f>
        <v>50525</v>
      </c>
      <c r="AV1603" s="56">
        <f>_xll.qlCalendarAdvance(Calendar,AV1602,AT1603,"f",,Trigger)</f>
        <v>50529</v>
      </c>
      <c r="AW1603" s="56">
        <f>_xll.qlInterestRateIndexMaturity(IborIndex&amp;Tenor,AV1603,Trigger)</f>
        <v>50621</v>
      </c>
      <c r="AX1603" s="102" t="e">
        <f>_xll.qlIndexFixing($Z$5,AU1603,TRUE,Trigger)</f>
        <v>#VALUE!</v>
      </c>
      <c r="AY1603" s="102">
        <f>_xll.qlIndexFixing($AZ$1,AU1603,TRUE,Trigger)</f>
        <v>1.4285997814984037E-2</v>
      </c>
    </row>
    <row r="1604" spans="46:51" ht="11.25" customHeight="1" x14ac:dyDescent="0.25">
      <c r="AT1604" s="57" t="s">
        <v>44</v>
      </c>
      <c r="AU1604" s="56">
        <f>_xll.qlInterestRateIndexFixingDate(IborIndex&amp;Tenor,AV1604,Trigger)</f>
        <v>50532</v>
      </c>
      <c r="AV1604" s="56">
        <f>_xll.qlCalendarAdvance(Calendar,AV1603,AT1604,"f",,Trigger)</f>
        <v>50536</v>
      </c>
      <c r="AW1604" s="56">
        <f>_xll.qlInterestRateIndexMaturity(IborIndex&amp;Tenor,AV1604,Trigger)</f>
        <v>50628</v>
      </c>
      <c r="AX1604" s="102" t="e">
        <f>_xll.qlIndexFixing($Z$5,AU1604,TRUE,Trigger)</f>
        <v>#VALUE!</v>
      </c>
      <c r="AY1604" s="102">
        <f>_xll.qlIndexFixing($AZ$1,AU1604,TRUE,Trigger)</f>
        <v>1.4282787760682534E-2</v>
      </c>
    </row>
    <row r="1605" spans="46:51" ht="11.25" customHeight="1" x14ac:dyDescent="0.25">
      <c r="AT1605" s="57" t="s">
        <v>44</v>
      </c>
      <c r="AU1605" s="56">
        <f>_xll.qlInterestRateIndexFixingDate(IborIndex&amp;Tenor,AV1605,Trigger)</f>
        <v>50539</v>
      </c>
      <c r="AV1605" s="56">
        <f>_xll.qlCalendarAdvance(Calendar,AV1604,AT1605,"f",,Trigger)</f>
        <v>50543</v>
      </c>
      <c r="AW1605" s="56">
        <f>_xll.qlInterestRateIndexMaturity(IborIndex&amp;Tenor,AV1605,Trigger)</f>
        <v>50635</v>
      </c>
      <c r="AX1605" s="102" t="e">
        <f>_xll.qlIndexFixing($Z$5,AU1605,TRUE,Trigger)</f>
        <v>#VALUE!</v>
      </c>
      <c r="AY1605" s="102">
        <f>_xll.qlIndexFixing($AZ$1,AU1605,TRUE,Trigger)</f>
        <v>1.4279624619626494E-2</v>
      </c>
    </row>
    <row r="1606" spans="46:51" ht="11.25" customHeight="1" x14ac:dyDescent="0.25">
      <c r="AT1606" s="57" t="s">
        <v>44</v>
      </c>
      <c r="AU1606" s="56">
        <f>_xll.qlInterestRateIndexFixingDate(IborIndex&amp;Tenor,AV1606,Trigger)</f>
        <v>50546</v>
      </c>
      <c r="AV1606" s="56">
        <f>_xll.qlCalendarAdvance(Calendar,AV1605,AT1606,"f",,Trigger)</f>
        <v>50550</v>
      </c>
      <c r="AW1606" s="56">
        <f>_xll.qlInterestRateIndexMaturity(IborIndex&amp;Tenor,AV1606,Trigger)</f>
        <v>50642</v>
      </c>
      <c r="AX1606" s="102" t="e">
        <f>_xll.qlIndexFixing($Z$5,AU1606,TRUE,Trigger)</f>
        <v>#VALUE!</v>
      </c>
      <c r="AY1606" s="102">
        <f>_xll.qlIndexFixing($AZ$1,AU1606,TRUE,Trigger)</f>
        <v>1.4276508592814265E-2</v>
      </c>
    </row>
    <row r="1607" spans="46:51" ht="11.25" customHeight="1" x14ac:dyDescent="0.25">
      <c r="AT1607" s="57" t="s">
        <v>44</v>
      </c>
      <c r="AU1607" s="56">
        <f>_xll.qlInterestRateIndexFixingDate(IborIndex&amp;Tenor,AV1607,Trigger)</f>
        <v>50553</v>
      </c>
      <c r="AV1607" s="56">
        <f>_xll.qlCalendarAdvance(Calendar,AV1606,AT1607,"f",,Trigger)</f>
        <v>50557</v>
      </c>
      <c r="AW1607" s="56">
        <f>_xll.qlInterestRateIndexMaturity(IborIndex&amp;Tenor,AV1607,Trigger)</f>
        <v>50649</v>
      </c>
      <c r="AX1607" s="102" t="e">
        <f>_xll.qlIndexFixing($Z$5,AU1607,TRUE,Trigger)</f>
        <v>#VALUE!</v>
      </c>
      <c r="AY1607" s="102">
        <f>_xll.qlIndexFixing($AZ$1,AU1607,TRUE,Trigger)</f>
        <v>1.4273439881245062E-2</v>
      </c>
    </row>
    <row r="1608" spans="46:51" ht="11.25" customHeight="1" x14ac:dyDescent="0.25">
      <c r="AT1608" s="57" t="s">
        <v>44</v>
      </c>
      <c r="AU1608" s="56">
        <f>_xll.qlInterestRateIndexFixingDate(IborIndex&amp;Tenor,AV1608,Trigger)</f>
        <v>50560</v>
      </c>
      <c r="AV1608" s="56">
        <f>_xll.qlCalendarAdvance(Calendar,AV1607,AT1608,"f",,Trigger)</f>
        <v>50564</v>
      </c>
      <c r="AW1608" s="56">
        <f>_xll.qlInterestRateIndexMaturity(IborIndex&amp;Tenor,AV1608,Trigger)</f>
        <v>50656</v>
      </c>
      <c r="AX1608" s="102" t="e">
        <f>_xll.qlIndexFixing($Z$5,AU1608,TRUE,Trigger)</f>
        <v>#VALUE!</v>
      </c>
      <c r="AY1608" s="102">
        <f>_xll.qlIndexFixing($AZ$1,AU1608,TRUE,Trigger)</f>
        <v>1.4270418685920713E-2</v>
      </c>
    </row>
    <row r="1609" spans="46:51" ht="11.25" customHeight="1" x14ac:dyDescent="0.25">
      <c r="AT1609" s="57" t="s">
        <v>44</v>
      </c>
      <c r="AU1609" s="56">
        <f>_xll.qlInterestRateIndexFixingDate(IborIndex&amp;Tenor,AV1609,Trigger)</f>
        <v>50567</v>
      </c>
      <c r="AV1609" s="56">
        <f>_xll.qlCalendarAdvance(Calendar,AV1608,AT1609,"f",,Trigger)</f>
        <v>50571</v>
      </c>
      <c r="AW1609" s="56">
        <f>_xll.qlInterestRateIndexMaturity(IborIndex&amp;Tenor,AV1609,Trigger)</f>
        <v>50663</v>
      </c>
      <c r="AX1609" s="102" t="e">
        <f>_xll.qlIndexFixing($Z$5,AU1609,TRUE,Trigger)</f>
        <v>#VALUE!</v>
      </c>
      <c r="AY1609" s="102">
        <f>_xll.qlIndexFixing($AZ$1,AU1609,TRUE,Trigger)</f>
        <v>1.4267445207842169E-2</v>
      </c>
    </row>
    <row r="1610" spans="46:51" ht="11.25" customHeight="1" x14ac:dyDescent="0.25">
      <c r="AT1610" s="57" t="s">
        <v>44</v>
      </c>
      <c r="AU1610" s="56">
        <f>_xll.qlInterestRateIndexFixingDate(IborIndex&amp;Tenor,AV1610,Trigger)</f>
        <v>50574</v>
      </c>
      <c r="AV1610" s="56">
        <f>_xll.qlCalendarAdvance(Calendar,AV1609,AT1610,"f",,Trigger)</f>
        <v>50578</v>
      </c>
      <c r="AW1610" s="56">
        <f>_xll.qlInterestRateIndexMaturity(IborIndex&amp;Tenor,AV1610,Trigger)</f>
        <v>50670</v>
      </c>
      <c r="AX1610" s="102" t="e">
        <f>_xll.qlIndexFixing($Z$5,AU1610,TRUE,Trigger)</f>
        <v>#VALUE!</v>
      </c>
      <c r="AY1610" s="102">
        <f>_xll.qlIndexFixing($AZ$1,AU1610,TRUE,Trigger)</f>
        <v>1.4264519648012125E-2</v>
      </c>
    </row>
    <row r="1611" spans="46:51" ht="11.25" customHeight="1" x14ac:dyDescent="0.25">
      <c r="AT1611" s="57" t="s">
        <v>44</v>
      </c>
      <c r="AU1611" s="56">
        <f>_xll.qlInterestRateIndexFixingDate(IborIndex&amp;Tenor,AV1611,Trigger)</f>
        <v>50581</v>
      </c>
      <c r="AV1611" s="56">
        <f>_xll.qlCalendarAdvance(Calendar,AV1610,AT1611,"f",,Trigger)</f>
        <v>50585</v>
      </c>
      <c r="AW1611" s="56">
        <f>_xll.qlInterestRateIndexMaturity(IborIndex&amp;Tenor,AV1611,Trigger)</f>
        <v>50677</v>
      </c>
      <c r="AX1611" s="102" t="e">
        <f>_xll.qlIndexFixing($Z$5,AU1611,TRUE,Trigger)</f>
        <v>#VALUE!</v>
      </c>
      <c r="AY1611" s="102">
        <f>_xll.qlIndexFixing($AZ$1,AU1611,TRUE,Trigger)</f>
        <v>1.4261642207435012E-2</v>
      </c>
    </row>
    <row r="1612" spans="46:51" ht="11.25" customHeight="1" x14ac:dyDescent="0.25">
      <c r="AT1612" s="57" t="s">
        <v>44</v>
      </c>
      <c r="AU1612" s="56">
        <f>_xll.qlInterestRateIndexFixingDate(IborIndex&amp;Tenor,AV1612,Trigger)</f>
        <v>50588</v>
      </c>
      <c r="AV1612" s="56">
        <f>_xll.qlCalendarAdvance(Calendar,AV1611,AT1612,"f",,Trigger)</f>
        <v>50592</v>
      </c>
      <c r="AW1612" s="56">
        <f>_xll.qlInterestRateIndexMaturity(IborIndex&amp;Tenor,AV1612,Trigger)</f>
        <v>50684</v>
      </c>
      <c r="AX1612" s="102" t="e">
        <f>_xll.qlIndexFixing($Z$5,AU1612,TRUE,Trigger)</f>
        <v>#VALUE!</v>
      </c>
      <c r="AY1612" s="102">
        <f>_xll.qlIndexFixing($AZ$1,AU1612,TRUE,Trigger)</f>
        <v>1.4258813087116996E-2</v>
      </c>
    </row>
    <row r="1613" spans="46:51" ht="11.25" customHeight="1" x14ac:dyDescent="0.25">
      <c r="AT1613" s="57" t="s">
        <v>44</v>
      </c>
      <c r="AU1613" s="56">
        <f>_xll.qlInterestRateIndexFixingDate(IborIndex&amp;Tenor,AV1613,Trigger)</f>
        <v>50595</v>
      </c>
      <c r="AV1613" s="56">
        <f>_xll.qlCalendarAdvance(Calendar,AV1612,AT1613,"f",,Trigger)</f>
        <v>50599</v>
      </c>
      <c r="AW1613" s="56">
        <f>_xll.qlInterestRateIndexMaturity(IborIndex&amp;Tenor,AV1613,Trigger)</f>
        <v>50691</v>
      </c>
      <c r="AX1613" s="102" t="e">
        <f>_xll.qlIndexFixing($Z$5,AU1613,TRUE,Trigger)</f>
        <v>#VALUE!</v>
      </c>
      <c r="AY1613" s="102">
        <f>_xll.qlIndexFixing($AZ$1,AU1613,TRUE,Trigger)</f>
        <v>1.425603248806338E-2</v>
      </c>
    </row>
    <row r="1614" spans="46:51" ht="11.25" customHeight="1" x14ac:dyDescent="0.25">
      <c r="AT1614" s="57" t="s">
        <v>44</v>
      </c>
      <c r="AU1614" s="56">
        <f>_xll.qlInterestRateIndexFixingDate(IborIndex&amp;Tenor,AV1614,Trigger)</f>
        <v>50602</v>
      </c>
      <c r="AV1614" s="56">
        <f>_xll.qlCalendarAdvance(Calendar,AV1613,AT1614,"f",,Trigger)</f>
        <v>50606</v>
      </c>
      <c r="AW1614" s="56">
        <f>_xll.qlInterestRateIndexMaturity(IborIndex&amp;Tenor,AV1614,Trigger)</f>
        <v>50698</v>
      </c>
      <c r="AX1614" s="102" t="e">
        <f>_xll.qlIndexFixing($Z$5,AU1614,TRUE,Trigger)</f>
        <v>#VALUE!</v>
      </c>
      <c r="AY1614" s="102">
        <f>_xll.qlIndexFixing($AZ$1,AU1614,TRUE,Trigger)</f>
        <v>1.4253300611282065E-2</v>
      </c>
    </row>
    <row r="1615" spans="46:51" ht="11.25" customHeight="1" x14ac:dyDescent="0.25">
      <c r="AT1615" s="57" t="s">
        <v>44</v>
      </c>
      <c r="AU1615" s="56">
        <f>_xll.qlInterestRateIndexFixingDate(IborIndex&amp;Tenor,AV1615,Trigger)</f>
        <v>50609</v>
      </c>
      <c r="AV1615" s="56">
        <f>_xll.qlCalendarAdvance(Calendar,AV1614,AT1615,"f",,Trigger)</f>
        <v>50613</v>
      </c>
      <c r="AW1615" s="56">
        <f>_xll.qlInterestRateIndexMaturity(IborIndex&amp;Tenor,AV1615,Trigger)</f>
        <v>50705</v>
      </c>
      <c r="AX1615" s="102" t="e">
        <f>_xll.qlIndexFixing($Z$5,AU1615,TRUE,Trigger)</f>
        <v>#VALUE!</v>
      </c>
      <c r="AY1615" s="102">
        <f>_xll.qlIndexFixing($AZ$1,AU1615,TRUE,Trigger)</f>
        <v>1.4250617657781829E-2</v>
      </c>
    </row>
    <row r="1616" spans="46:51" ht="11.25" customHeight="1" x14ac:dyDescent="0.25">
      <c r="AT1616" s="57" t="s">
        <v>44</v>
      </c>
      <c r="AU1616" s="56">
        <f>_xll.qlInterestRateIndexFixingDate(IborIndex&amp;Tenor,AV1616,Trigger)</f>
        <v>50616</v>
      </c>
      <c r="AV1616" s="56">
        <f>_xll.qlCalendarAdvance(Calendar,AV1615,AT1616,"f",,Trigger)</f>
        <v>50620</v>
      </c>
      <c r="AW1616" s="56">
        <f>_xll.qlInterestRateIndexMaturity(IborIndex&amp;Tenor,AV1616,Trigger)</f>
        <v>50712</v>
      </c>
      <c r="AX1616" s="102" t="e">
        <f>_xll.qlIndexFixing($Z$5,AU1616,TRUE,Trigger)</f>
        <v>#VALUE!</v>
      </c>
      <c r="AY1616" s="102">
        <f>_xll.qlIndexFixing($AZ$1,AU1616,TRUE,Trigger)</f>
        <v>1.4247983828574923E-2</v>
      </c>
    </row>
    <row r="1617" spans="46:51" ht="11.25" customHeight="1" x14ac:dyDescent="0.25">
      <c r="AT1617" s="57" t="s">
        <v>44</v>
      </c>
      <c r="AU1617" s="56">
        <f>_xll.qlInterestRateIndexFixingDate(IborIndex&amp;Tenor,AV1617,Trigger)</f>
        <v>50623</v>
      </c>
      <c r="AV1617" s="56">
        <f>_xll.qlCalendarAdvance(Calendar,AV1616,AT1617,"f",,Trigger)</f>
        <v>50627</v>
      </c>
      <c r="AW1617" s="56">
        <f>_xll.qlInterestRateIndexMaturity(IborIndex&amp;Tenor,AV1617,Trigger)</f>
        <v>50719</v>
      </c>
      <c r="AX1617" s="102" t="e">
        <f>_xll.qlIndexFixing($Z$5,AU1617,TRUE,Trigger)</f>
        <v>#VALUE!</v>
      </c>
      <c r="AY1617" s="102">
        <f>_xll.qlIndexFixing($AZ$1,AU1617,TRUE,Trigger)</f>
        <v>1.424539932466925E-2</v>
      </c>
    </row>
    <row r="1618" spans="46:51" ht="11.25" customHeight="1" x14ac:dyDescent="0.25">
      <c r="AT1618" s="57" t="s">
        <v>44</v>
      </c>
      <c r="AU1618" s="56">
        <f>_xll.qlInterestRateIndexFixingDate(IborIndex&amp;Tenor,AV1618,Trigger)</f>
        <v>50630</v>
      </c>
      <c r="AV1618" s="56">
        <f>_xll.qlCalendarAdvance(Calendar,AV1617,AT1618,"f",,Trigger)</f>
        <v>50634</v>
      </c>
      <c r="AW1618" s="56">
        <f>_xll.qlInterestRateIndexMaturity(IborIndex&amp;Tenor,AV1618,Trigger)</f>
        <v>50726</v>
      </c>
      <c r="AX1618" s="102" t="e">
        <f>_xll.qlIndexFixing($Z$5,AU1618,TRUE,Trigger)</f>
        <v>#VALUE!</v>
      </c>
      <c r="AY1618" s="102">
        <f>_xll.qlIndexFixing($AZ$1,AU1618,TRUE,Trigger)</f>
        <v>1.4242864347081408E-2</v>
      </c>
    </row>
    <row r="1619" spans="46:51" ht="11.25" customHeight="1" x14ac:dyDescent="0.25">
      <c r="AT1619" s="57" t="s">
        <v>44</v>
      </c>
      <c r="AU1619" s="56">
        <f>_xll.qlInterestRateIndexFixingDate(IborIndex&amp;Tenor,AV1619,Trigger)</f>
        <v>50637</v>
      </c>
      <c r="AV1619" s="56">
        <f>_xll.qlCalendarAdvance(Calendar,AV1618,AT1619,"f",,Trigger)</f>
        <v>50641</v>
      </c>
      <c r="AW1619" s="56">
        <f>_xll.qlInterestRateIndexMaturity(IborIndex&amp;Tenor,AV1619,Trigger)</f>
        <v>50733</v>
      </c>
      <c r="AX1619" s="102" t="e">
        <f>_xll.qlIndexFixing($Z$5,AU1619,TRUE,Trigger)</f>
        <v>#VALUE!</v>
      </c>
      <c r="AY1619" s="102">
        <f>_xll.qlIndexFixing($AZ$1,AU1619,TRUE,Trigger)</f>
        <v>1.4240379096822776E-2</v>
      </c>
    </row>
    <row r="1620" spans="46:51" ht="11.25" customHeight="1" x14ac:dyDescent="0.25">
      <c r="AT1620" s="57" t="s">
        <v>44</v>
      </c>
      <c r="AU1620" s="56">
        <f>_xll.qlInterestRateIndexFixingDate(IborIndex&amp;Tenor,AV1620,Trigger)</f>
        <v>50644</v>
      </c>
      <c r="AV1620" s="56">
        <f>_xll.qlCalendarAdvance(Calendar,AV1619,AT1620,"f",,Trigger)</f>
        <v>50648</v>
      </c>
      <c r="AW1620" s="56">
        <f>_xll.qlInterestRateIndexMaturity(IborIndex&amp;Tenor,AV1620,Trigger)</f>
        <v>50739</v>
      </c>
      <c r="AX1620" s="102" t="e">
        <f>_xll.qlIndexFixing($Z$5,AU1620,TRUE,Trigger)</f>
        <v>#VALUE!</v>
      </c>
      <c r="AY1620" s="102">
        <f>_xll.qlIndexFixing($AZ$1,AU1620,TRUE,Trigger)</f>
        <v>1.423782705197418E-2</v>
      </c>
    </row>
    <row r="1621" spans="46:51" ht="11.25" customHeight="1" x14ac:dyDescent="0.25">
      <c r="AT1621" s="57" t="s">
        <v>44</v>
      </c>
      <c r="AU1621" s="56">
        <f>_xll.qlInterestRateIndexFixingDate(IborIndex&amp;Tenor,AV1621,Trigger)</f>
        <v>50651</v>
      </c>
      <c r="AV1621" s="56">
        <f>_xll.qlCalendarAdvance(Calendar,AV1620,AT1621,"f",,Trigger)</f>
        <v>50655</v>
      </c>
      <c r="AW1621" s="56">
        <f>_xll.qlInterestRateIndexMaturity(IborIndex&amp;Tenor,AV1621,Trigger)</f>
        <v>50746</v>
      </c>
      <c r="AX1621" s="102" t="e">
        <f>_xll.qlIndexFixing($Z$5,AU1621,TRUE,Trigger)</f>
        <v>#VALUE!</v>
      </c>
      <c r="AY1621" s="102">
        <f>_xll.qlIndexFixing($AZ$1,AU1621,TRUE,Trigger)</f>
        <v>1.4235438335094499E-2</v>
      </c>
    </row>
    <row r="1622" spans="46:51" ht="11.25" customHeight="1" x14ac:dyDescent="0.25">
      <c r="AT1622" s="57" t="s">
        <v>44</v>
      </c>
      <c r="AU1622" s="56">
        <f>_xll.qlInterestRateIndexFixingDate(IborIndex&amp;Tenor,AV1622,Trigger)</f>
        <v>50658</v>
      </c>
      <c r="AV1622" s="56">
        <f>_xll.qlCalendarAdvance(Calendar,AV1621,AT1622,"f",,Trigger)</f>
        <v>50662</v>
      </c>
      <c r="AW1622" s="56">
        <f>_xll.qlInterestRateIndexMaturity(IborIndex&amp;Tenor,AV1622,Trigger)</f>
        <v>50753</v>
      </c>
      <c r="AX1622" s="102" t="e">
        <f>_xll.qlIndexFixing($Z$5,AU1622,TRUE,Trigger)</f>
        <v>#VALUE!</v>
      </c>
      <c r="AY1622" s="102">
        <f>_xll.qlIndexFixing($AZ$1,AU1622,TRUE,Trigger)</f>
        <v>1.4233099932236775E-2</v>
      </c>
    </row>
    <row r="1623" spans="46:51" ht="11.25" customHeight="1" x14ac:dyDescent="0.25">
      <c r="AT1623" s="57" t="s">
        <v>44</v>
      </c>
      <c r="AU1623" s="56">
        <f>_xll.qlInterestRateIndexFixingDate(IborIndex&amp;Tenor,AV1623,Trigger)</f>
        <v>50665</v>
      </c>
      <c r="AV1623" s="56">
        <f>_xll.qlCalendarAdvance(Calendar,AV1622,AT1623,"f",,Trigger)</f>
        <v>50669</v>
      </c>
      <c r="AW1623" s="56">
        <f>_xll.qlInterestRateIndexMaturity(IborIndex&amp;Tenor,AV1623,Trigger)</f>
        <v>50760</v>
      </c>
      <c r="AX1623" s="102" t="e">
        <f>_xll.qlIndexFixing($Z$5,AU1623,TRUE,Trigger)</f>
        <v>#VALUE!</v>
      </c>
      <c r="AY1623" s="102">
        <f>_xll.qlIndexFixing($AZ$1,AU1623,TRUE,Trigger)</f>
        <v>1.4230812044414724E-2</v>
      </c>
    </row>
    <row r="1624" spans="46:51" ht="11.25" customHeight="1" x14ac:dyDescent="0.25">
      <c r="AT1624" s="57" t="s">
        <v>44</v>
      </c>
      <c r="AU1624" s="56">
        <f>_xll.qlInterestRateIndexFixingDate(IborIndex&amp;Tenor,AV1624,Trigger)</f>
        <v>50672</v>
      </c>
      <c r="AV1624" s="56">
        <f>_xll.qlCalendarAdvance(Calendar,AV1623,AT1624,"f",,Trigger)</f>
        <v>50676</v>
      </c>
      <c r="AW1624" s="56">
        <f>_xll.qlInterestRateIndexMaturity(IborIndex&amp;Tenor,AV1624,Trigger)</f>
        <v>50767</v>
      </c>
      <c r="AX1624" s="102" t="e">
        <f>_xll.qlIndexFixing($Z$5,AU1624,TRUE,Trigger)</f>
        <v>#VALUE!</v>
      </c>
      <c r="AY1624" s="102">
        <f>_xll.qlIndexFixing($AZ$1,AU1624,TRUE,Trigger)</f>
        <v>1.422857487263854E-2</v>
      </c>
    </row>
    <row r="1625" spans="46:51" ht="11.25" customHeight="1" x14ac:dyDescent="0.25">
      <c r="AT1625" s="57" t="s">
        <v>44</v>
      </c>
      <c r="AU1625" s="56">
        <f>_xll.qlInterestRateIndexFixingDate(IborIndex&amp;Tenor,AV1625,Trigger)</f>
        <v>50679</v>
      </c>
      <c r="AV1625" s="56">
        <f>_xll.qlCalendarAdvance(Calendar,AV1624,AT1625,"f",,Trigger)</f>
        <v>50683</v>
      </c>
      <c r="AW1625" s="56">
        <f>_xll.qlInterestRateIndexMaturity(IborIndex&amp;Tenor,AV1625,Trigger)</f>
        <v>50775</v>
      </c>
      <c r="AX1625" s="102" t="e">
        <f>_xll.qlIndexFixing($Z$5,AU1625,TRUE,Trigger)</f>
        <v>#VALUE!</v>
      </c>
      <c r="AY1625" s="102">
        <f>_xll.qlIndexFixing($AZ$1,AU1625,TRUE,Trigger)</f>
        <v>1.4226523126178883E-2</v>
      </c>
    </row>
    <row r="1626" spans="46:51" ht="11.25" customHeight="1" x14ac:dyDescent="0.25">
      <c r="AT1626" s="57" t="s">
        <v>44</v>
      </c>
      <c r="AU1626" s="56">
        <f>_xll.qlInterestRateIndexFixingDate(IborIndex&amp;Tenor,AV1626,Trigger)</f>
        <v>50686</v>
      </c>
      <c r="AV1626" s="56">
        <f>_xll.qlCalendarAdvance(Calendar,AV1625,AT1626,"f",,Trigger)</f>
        <v>50690</v>
      </c>
      <c r="AW1626" s="56">
        <f>_xll.qlInterestRateIndexMaturity(IborIndex&amp;Tenor,AV1626,Trigger)</f>
        <v>50782</v>
      </c>
      <c r="AX1626" s="102" t="e">
        <f>_xll.qlIndexFixing($Z$5,AU1626,TRUE,Trigger)</f>
        <v>#VALUE!</v>
      </c>
      <c r="AY1626" s="102">
        <f>_xll.qlIndexFixing($AZ$1,AU1626,TRUE,Trigger)</f>
        <v>1.4224391595748462E-2</v>
      </c>
    </row>
    <row r="1627" spans="46:51" ht="11.25" customHeight="1" x14ac:dyDescent="0.25">
      <c r="AT1627" s="57" t="s">
        <v>44</v>
      </c>
      <c r="AU1627" s="56">
        <f>_xll.qlInterestRateIndexFixingDate(IborIndex&amp;Tenor,AV1627,Trigger)</f>
        <v>50693</v>
      </c>
      <c r="AV1627" s="56">
        <f>_xll.qlCalendarAdvance(Calendar,AV1626,AT1627,"f",,Trigger)</f>
        <v>50697</v>
      </c>
      <c r="AW1627" s="56">
        <f>_xll.qlInterestRateIndexMaturity(IborIndex&amp;Tenor,AV1627,Trigger)</f>
        <v>50789</v>
      </c>
      <c r="AX1627" s="102" t="e">
        <f>_xll.qlIndexFixing($Z$5,AU1627,TRUE,Trigger)</f>
        <v>#VALUE!</v>
      </c>
      <c r="AY1627" s="102">
        <f>_xll.qlIndexFixing($AZ$1,AU1627,TRUE,Trigger)</f>
        <v>1.4222311400813026E-2</v>
      </c>
    </row>
    <row r="1628" spans="46:51" ht="11.25" customHeight="1" x14ac:dyDescent="0.25">
      <c r="AT1628" s="57" t="s">
        <v>44</v>
      </c>
      <c r="AU1628" s="56">
        <f>_xll.qlInterestRateIndexFixingDate(IborIndex&amp;Tenor,AV1628,Trigger)</f>
        <v>50700</v>
      </c>
      <c r="AV1628" s="56">
        <f>_xll.qlCalendarAdvance(Calendar,AV1627,AT1628,"f",,Trigger)</f>
        <v>50704</v>
      </c>
      <c r="AW1628" s="56">
        <f>_xll.qlInterestRateIndexMaturity(IborIndex&amp;Tenor,AV1628,Trigger)</f>
        <v>50796</v>
      </c>
      <c r="AX1628" s="102" t="e">
        <f>_xll.qlIndexFixing($Z$5,AU1628,TRUE,Trigger)</f>
        <v>#VALUE!</v>
      </c>
      <c r="AY1628" s="102">
        <f>_xll.qlIndexFixing($AZ$1,AU1628,TRUE,Trigger)</f>
        <v>1.4220282742401334E-2</v>
      </c>
    </row>
    <row r="1629" spans="46:51" ht="11.25" customHeight="1" x14ac:dyDescent="0.25">
      <c r="AT1629" s="57" t="s">
        <v>44</v>
      </c>
      <c r="AU1629" s="56">
        <f>_xll.qlInterestRateIndexFixingDate(IborIndex&amp;Tenor,AV1629,Trigger)</f>
        <v>50707</v>
      </c>
      <c r="AV1629" s="56">
        <f>_xll.qlCalendarAdvance(Calendar,AV1628,AT1629,"f",,Trigger)</f>
        <v>50711</v>
      </c>
      <c r="AW1629" s="56">
        <f>_xll.qlInterestRateIndexMaturity(IborIndex&amp;Tenor,AV1629,Trigger)</f>
        <v>50803</v>
      </c>
      <c r="AX1629" s="102" t="e">
        <f>_xll.qlIndexFixing($Z$5,AU1629,TRUE,Trigger)</f>
        <v>#VALUE!</v>
      </c>
      <c r="AY1629" s="102">
        <f>_xll.qlIndexFixing($AZ$1,AU1629,TRUE,Trigger)</f>
        <v>1.4218305821540407E-2</v>
      </c>
    </row>
    <row r="1630" spans="46:51" ht="11.25" customHeight="1" x14ac:dyDescent="0.25">
      <c r="AT1630" s="57" t="s">
        <v>44</v>
      </c>
      <c r="AU1630" s="56">
        <f>_xll.qlInterestRateIndexFixingDate(IborIndex&amp;Tenor,AV1630,Trigger)</f>
        <v>50714</v>
      </c>
      <c r="AV1630" s="56">
        <f>_xll.qlCalendarAdvance(Calendar,AV1629,AT1630,"f",,Trigger)</f>
        <v>50718</v>
      </c>
      <c r="AW1630" s="56">
        <f>_xll.qlInterestRateIndexMaturity(IborIndex&amp;Tenor,AV1630,Trigger)</f>
        <v>50810</v>
      </c>
      <c r="AX1630" s="102" t="e">
        <f>_xll.qlIndexFixing($Z$5,AU1630,TRUE,Trigger)</f>
        <v>#VALUE!</v>
      </c>
      <c r="AY1630" s="102">
        <f>_xll.qlIndexFixing($AZ$1,AU1630,TRUE,Trigger)</f>
        <v>1.421638083926335E-2</v>
      </c>
    </row>
    <row r="1631" spans="46:51" ht="11.25" customHeight="1" x14ac:dyDescent="0.25">
      <c r="AT1631" s="57" t="s">
        <v>44</v>
      </c>
      <c r="AU1631" s="56">
        <f>_xll.qlInterestRateIndexFixingDate(IborIndex&amp;Tenor,AV1631,Trigger)</f>
        <v>50721</v>
      </c>
      <c r="AV1631" s="56">
        <f>_xll.qlCalendarAdvance(Calendar,AV1630,AT1631,"f",,Trigger)</f>
        <v>50725</v>
      </c>
      <c r="AW1631" s="56">
        <f>_xll.qlInterestRateIndexMaturity(IborIndex&amp;Tenor,AV1631,Trigger)</f>
        <v>50817</v>
      </c>
      <c r="AX1631" s="102" t="e">
        <f>_xll.qlIndexFixing($Z$5,AU1631,TRUE,Trigger)</f>
        <v>#VALUE!</v>
      </c>
      <c r="AY1631" s="102">
        <f>_xll.qlIndexFixing($AZ$1,AU1631,TRUE,Trigger)</f>
        <v>1.4214507996601526E-2</v>
      </c>
    </row>
    <row r="1632" spans="46:51" ht="11.25" customHeight="1" x14ac:dyDescent="0.25">
      <c r="AT1632" s="57" t="s">
        <v>44</v>
      </c>
      <c r="AU1632" s="56">
        <f>_xll.qlInterestRateIndexFixingDate(IborIndex&amp;Tenor,AV1632,Trigger)</f>
        <v>50728</v>
      </c>
      <c r="AV1632" s="56">
        <f>_xll.qlCalendarAdvance(Calendar,AV1631,AT1632,"f",,Trigger)</f>
        <v>50732</v>
      </c>
      <c r="AW1632" s="56">
        <f>_xll.qlInterestRateIndexMaturity(IborIndex&amp;Tenor,AV1632,Trigger)</f>
        <v>50824</v>
      </c>
      <c r="AX1632" s="102" t="e">
        <f>_xll.qlIndexFixing($Z$5,AU1632,TRUE,Trigger)</f>
        <v>#VALUE!</v>
      </c>
      <c r="AY1632" s="102">
        <f>_xll.qlIndexFixing($AZ$1,AU1632,TRUE,Trigger)</f>
        <v>1.421268749458891E-2</v>
      </c>
    </row>
    <row r="1633" spans="46:51" ht="11.25" customHeight="1" x14ac:dyDescent="0.25">
      <c r="AT1633" s="57" t="s">
        <v>44</v>
      </c>
      <c r="AU1633" s="56">
        <f>_xll.qlInterestRateIndexFixingDate(IborIndex&amp;Tenor,AV1633,Trigger)</f>
        <v>50735</v>
      </c>
      <c r="AV1633" s="56">
        <f>_xll.qlCalendarAdvance(Calendar,AV1632,AT1633,"f",,Trigger)</f>
        <v>50739</v>
      </c>
      <c r="AW1633" s="56">
        <f>_xll.qlInterestRateIndexMaturity(IborIndex&amp;Tenor,AV1633,Trigger)</f>
        <v>50829</v>
      </c>
      <c r="AX1633" s="102" t="e">
        <f>_xll.qlIndexFixing($Z$5,AU1633,TRUE,Trigger)</f>
        <v>#VALUE!</v>
      </c>
      <c r="AY1633" s="102">
        <f>_xll.qlIndexFixing($AZ$1,AU1633,TRUE,Trigger)</f>
        <v>1.4210592260914368E-2</v>
      </c>
    </row>
    <row r="1634" spans="46:51" ht="11.25" customHeight="1" x14ac:dyDescent="0.25">
      <c r="AT1634" s="57" t="s">
        <v>44</v>
      </c>
      <c r="AU1634" s="56">
        <f>_xll.qlInterestRateIndexFixingDate(IborIndex&amp;Tenor,AV1634,Trigger)</f>
        <v>50742</v>
      </c>
      <c r="AV1634" s="56">
        <f>_xll.qlCalendarAdvance(Calendar,AV1633,AT1634,"f",,Trigger)</f>
        <v>50746</v>
      </c>
      <c r="AW1634" s="56">
        <f>_xll.qlInterestRateIndexMaturity(IborIndex&amp;Tenor,AV1634,Trigger)</f>
        <v>50836</v>
      </c>
      <c r="AX1634" s="102" t="e">
        <f>_xll.qlIndexFixing($Z$5,AU1634,TRUE,Trigger)</f>
        <v>#VALUE!</v>
      </c>
      <c r="AY1634" s="102">
        <f>_xll.qlIndexFixing($AZ$1,AU1634,TRUE,Trigger)</f>
        <v>1.4208869569845461E-2</v>
      </c>
    </row>
    <row r="1635" spans="46:51" ht="11.25" customHeight="1" x14ac:dyDescent="0.25">
      <c r="AT1635" s="57" t="s">
        <v>44</v>
      </c>
      <c r="AU1635" s="56">
        <f>_xll.qlInterestRateIndexFixingDate(IborIndex&amp;Tenor,AV1635,Trigger)</f>
        <v>50749</v>
      </c>
      <c r="AV1635" s="56">
        <f>_xll.qlCalendarAdvance(Calendar,AV1634,AT1635,"f",,Trigger)</f>
        <v>50753</v>
      </c>
      <c r="AW1635" s="56">
        <f>_xll.qlInterestRateIndexMaturity(IborIndex&amp;Tenor,AV1635,Trigger)</f>
        <v>50843</v>
      </c>
      <c r="AX1635" s="102" t="e">
        <f>_xll.qlIndexFixing($Z$5,AU1635,TRUE,Trigger)</f>
        <v>#VALUE!</v>
      </c>
      <c r="AY1635" s="102">
        <f>_xll.qlIndexFixing($AZ$1,AU1635,TRUE,Trigger)</f>
        <v>1.4207199789631808E-2</v>
      </c>
    </row>
    <row r="1636" spans="46:51" ht="11.25" customHeight="1" x14ac:dyDescent="0.25">
      <c r="AT1636" s="57" t="s">
        <v>44</v>
      </c>
      <c r="AU1636" s="56">
        <f>_xll.qlInterestRateIndexFixingDate(IborIndex&amp;Tenor,AV1636,Trigger)</f>
        <v>50756</v>
      </c>
      <c r="AV1636" s="56">
        <f>_xll.qlCalendarAdvance(Calendar,AV1635,AT1636,"f",,Trigger)</f>
        <v>50760</v>
      </c>
      <c r="AW1636" s="56">
        <f>_xll.qlInterestRateIndexMaturity(IborIndex&amp;Tenor,AV1636,Trigger)</f>
        <v>50850</v>
      </c>
      <c r="AX1636" s="102" t="e">
        <f>_xll.qlIndexFixing($Z$5,AU1636,TRUE,Trigger)</f>
        <v>#VALUE!</v>
      </c>
      <c r="AY1636" s="102">
        <f>_xll.qlIndexFixing($AZ$1,AU1636,TRUE,Trigger)</f>
        <v>1.4205583121300158E-2</v>
      </c>
    </row>
    <row r="1637" spans="46:51" ht="11.25" customHeight="1" x14ac:dyDescent="0.25">
      <c r="AT1637" s="57" t="s">
        <v>44</v>
      </c>
      <c r="AU1637" s="56">
        <f>_xll.qlInterestRateIndexFixingDate(IborIndex&amp;Tenor,AV1637,Trigger)</f>
        <v>50763</v>
      </c>
      <c r="AV1637" s="56">
        <f>_xll.qlCalendarAdvance(Calendar,AV1636,AT1637,"f",,Trigger)</f>
        <v>50767</v>
      </c>
      <c r="AW1637" s="56">
        <f>_xll.qlInterestRateIndexMaturity(IborIndex&amp;Tenor,AV1637,Trigger)</f>
        <v>50857</v>
      </c>
      <c r="AX1637" s="102" t="e">
        <f>_xll.qlIndexFixing($Z$5,AU1637,TRUE,Trigger)</f>
        <v>#VALUE!</v>
      </c>
      <c r="AY1637" s="102">
        <f>_xll.qlIndexFixing($AZ$1,AU1637,TRUE,Trigger)</f>
        <v>1.4204019765880815E-2</v>
      </c>
    </row>
    <row r="1638" spans="46:51" ht="11.25" customHeight="1" x14ac:dyDescent="0.25">
      <c r="AT1638" s="57" t="s">
        <v>44</v>
      </c>
      <c r="AU1638" s="56">
        <f>_xll.qlInterestRateIndexFixingDate(IborIndex&amp;Tenor,AV1638,Trigger)</f>
        <v>50770</v>
      </c>
      <c r="AV1638" s="56">
        <f>_xll.qlCalendarAdvance(Calendar,AV1637,AT1638,"f",,Trigger)</f>
        <v>50774</v>
      </c>
      <c r="AW1638" s="56">
        <f>_xll.qlInterestRateIndexMaturity(IborIndex&amp;Tenor,AV1638,Trigger)</f>
        <v>50864</v>
      </c>
      <c r="AX1638" s="102" t="e">
        <f>_xll.qlIndexFixing($Z$5,AU1638,TRUE,Trigger)</f>
        <v>#VALUE!</v>
      </c>
      <c r="AY1638" s="102">
        <f>_xll.qlIndexFixing($AZ$1,AU1638,TRUE,Trigger)</f>
        <v>1.4202509924402307E-2</v>
      </c>
    </row>
    <row r="1639" spans="46:51" ht="11.25" customHeight="1" x14ac:dyDescent="0.25">
      <c r="AT1639" s="57" t="s">
        <v>44</v>
      </c>
      <c r="AU1639" s="56">
        <f>_xll.qlInterestRateIndexFixingDate(IborIndex&amp;Tenor,AV1639,Trigger)</f>
        <v>50777</v>
      </c>
      <c r="AV1639" s="56">
        <f>_xll.qlCalendarAdvance(Calendar,AV1638,AT1639,"f",,Trigger)</f>
        <v>50781</v>
      </c>
      <c r="AW1639" s="56">
        <f>_xll.qlInterestRateIndexMaturity(IborIndex&amp;Tenor,AV1639,Trigger)</f>
        <v>50872</v>
      </c>
      <c r="AX1639" s="102" t="e">
        <f>_xll.qlIndexFixing($Z$5,AU1639,TRUE,Trigger)</f>
        <v>#VALUE!</v>
      </c>
      <c r="AY1639" s="102">
        <f>_xll.qlIndexFixing($AZ$1,AU1639,TRUE,Trigger)</f>
        <v>1.4201239916245197E-2</v>
      </c>
    </row>
    <row r="1640" spans="46:51" ht="11.25" customHeight="1" x14ac:dyDescent="0.25">
      <c r="AT1640" s="57" t="s">
        <v>44</v>
      </c>
      <c r="AU1640" s="56">
        <f>_xll.qlInterestRateIndexFixingDate(IborIndex&amp;Tenor,AV1640,Trigger)</f>
        <v>50784</v>
      </c>
      <c r="AV1640" s="56">
        <f>_xll.qlCalendarAdvance(Calendar,AV1639,AT1640,"f",,Trigger)</f>
        <v>50788</v>
      </c>
      <c r="AW1640" s="56">
        <f>_xll.qlInterestRateIndexMaturity(IborIndex&amp;Tenor,AV1640,Trigger)</f>
        <v>50878</v>
      </c>
      <c r="AX1640" s="102" t="e">
        <f>_xll.qlIndexFixing($Z$5,AU1640,TRUE,Trigger)</f>
        <v>#VALUE!</v>
      </c>
      <c r="AY1640" s="102">
        <f>_xll.qlIndexFixing($AZ$1,AU1640,TRUE,Trigger)</f>
        <v>1.4199651587398776E-2</v>
      </c>
    </row>
    <row r="1641" spans="46:51" ht="11.25" customHeight="1" x14ac:dyDescent="0.25">
      <c r="AT1641" s="57" t="s">
        <v>44</v>
      </c>
      <c r="AU1641" s="56">
        <f>_xll.qlInterestRateIndexFixingDate(IborIndex&amp;Tenor,AV1641,Trigger)</f>
        <v>50791</v>
      </c>
      <c r="AV1641" s="56">
        <f>_xll.qlCalendarAdvance(Calendar,AV1640,AT1641,"f",,Trigger)</f>
        <v>50795</v>
      </c>
      <c r="AW1641" s="56">
        <f>_xll.qlInterestRateIndexMaturity(IborIndex&amp;Tenor,AV1641,Trigger)</f>
        <v>50885</v>
      </c>
      <c r="AX1641" s="102" t="e">
        <f>_xll.qlIndexFixing($Z$5,AU1641,TRUE,Trigger)</f>
        <v>#VALUE!</v>
      </c>
      <c r="AY1641" s="102">
        <f>_xll.qlIndexFixing($AZ$1,AU1641,TRUE,Trigger)</f>
        <v>1.4198303493943243E-2</v>
      </c>
    </row>
    <row r="1642" spans="46:51" ht="11.25" customHeight="1" x14ac:dyDescent="0.25">
      <c r="AT1642" s="57" t="s">
        <v>44</v>
      </c>
      <c r="AU1642" s="56">
        <f>_xll.qlInterestRateIndexFixingDate(IborIndex&amp;Tenor,AV1642,Trigger)</f>
        <v>50798</v>
      </c>
      <c r="AV1642" s="56">
        <f>_xll.qlCalendarAdvance(Calendar,AV1641,AT1642,"f",,Trigger)</f>
        <v>50802</v>
      </c>
      <c r="AW1642" s="56">
        <f>_xll.qlInterestRateIndexMaturity(IborIndex&amp;Tenor,AV1642,Trigger)</f>
        <v>50892</v>
      </c>
      <c r="AX1642" s="102" t="e">
        <f>_xll.qlIndexFixing($Z$5,AU1642,TRUE,Trigger)</f>
        <v>#VALUE!</v>
      </c>
      <c r="AY1642" s="102">
        <f>_xll.qlIndexFixing($AZ$1,AU1642,TRUE,Trigger)</f>
        <v>1.4197009718567521E-2</v>
      </c>
    </row>
    <row r="1643" spans="46:51" ht="11.25" customHeight="1" x14ac:dyDescent="0.25">
      <c r="AT1643" s="57" t="s">
        <v>44</v>
      </c>
      <c r="AU1643" s="56">
        <f>_xll.qlInterestRateIndexFixingDate(IborIndex&amp;Tenor,AV1643,Trigger)</f>
        <v>50805</v>
      </c>
      <c r="AV1643" s="56">
        <f>_xll.qlCalendarAdvance(Calendar,AV1642,AT1643,"f",,Trigger)</f>
        <v>50809</v>
      </c>
      <c r="AW1643" s="56">
        <f>_xll.qlInterestRateIndexMaturity(IborIndex&amp;Tenor,AV1643,Trigger)</f>
        <v>50899</v>
      </c>
      <c r="AX1643" s="102" t="e">
        <f>_xll.qlIndexFixing($Z$5,AU1643,TRUE,Trigger)</f>
        <v>#VALUE!</v>
      </c>
      <c r="AY1643" s="102">
        <f>_xll.qlIndexFixing($AZ$1,AU1643,TRUE,Trigger)</f>
        <v>1.4195770462310797E-2</v>
      </c>
    </row>
    <row r="1644" spans="46:51" ht="11.25" customHeight="1" x14ac:dyDescent="0.25">
      <c r="AT1644" s="57" t="s">
        <v>44</v>
      </c>
      <c r="AU1644" s="56">
        <f>_xll.qlInterestRateIndexFixingDate(IborIndex&amp;Tenor,AV1644,Trigger)</f>
        <v>50812</v>
      </c>
      <c r="AV1644" s="56">
        <f>_xll.qlCalendarAdvance(Calendar,AV1643,AT1644,"f",,Trigger)</f>
        <v>50816</v>
      </c>
      <c r="AW1644" s="56">
        <f>_xll.qlInterestRateIndexMaturity(IborIndex&amp;Tenor,AV1644,Trigger)</f>
        <v>50906</v>
      </c>
      <c r="AX1644" s="102" t="e">
        <f>_xll.qlIndexFixing($Z$5,AU1644,TRUE,Trigger)</f>
        <v>#VALUE!</v>
      </c>
      <c r="AY1644" s="102">
        <f>_xll.qlIndexFixing($AZ$1,AU1644,TRUE,Trigger)</f>
        <v>1.419458592621492E-2</v>
      </c>
    </row>
    <row r="1645" spans="46:51" ht="11.25" customHeight="1" x14ac:dyDescent="0.25">
      <c r="AT1645" s="57" t="s">
        <v>44</v>
      </c>
      <c r="AU1645" s="56">
        <f>_xll.qlInterestRateIndexFixingDate(IborIndex&amp;Tenor,AV1645,Trigger)</f>
        <v>50819</v>
      </c>
      <c r="AV1645" s="56">
        <f>_xll.qlCalendarAdvance(Calendar,AV1644,AT1645,"f",,Trigger)</f>
        <v>50823</v>
      </c>
      <c r="AW1645" s="56">
        <f>_xll.qlInterestRateIndexMaturity(IborIndex&amp;Tenor,AV1645,Trigger)</f>
        <v>50913</v>
      </c>
      <c r="AX1645" s="102" t="e">
        <f>_xll.qlIndexFixing($Z$5,AU1645,TRUE,Trigger)</f>
        <v>#VALUE!</v>
      </c>
      <c r="AY1645" s="102">
        <f>_xll.qlIndexFixing($AZ$1,AU1645,TRUE,Trigger)</f>
        <v>1.4193456311324404E-2</v>
      </c>
    </row>
    <row r="1646" spans="46:51" ht="11.25" customHeight="1" x14ac:dyDescent="0.25">
      <c r="AT1646" s="57" t="s">
        <v>44</v>
      </c>
      <c r="AU1646" s="56">
        <f>_xll.qlInterestRateIndexFixingDate(IborIndex&amp;Tenor,AV1646,Trigger)</f>
        <v>50826</v>
      </c>
      <c r="AV1646" s="56">
        <f>_xll.qlCalendarAdvance(Calendar,AV1645,AT1646,"f",,Trigger)</f>
        <v>50830</v>
      </c>
      <c r="AW1646" s="56">
        <f>_xll.qlInterestRateIndexMaturity(IborIndex&amp;Tenor,AV1646,Trigger)</f>
        <v>50922</v>
      </c>
      <c r="AX1646" s="102" t="e">
        <f>_xll.qlIndexFixing($Z$5,AU1646,TRUE,Trigger)</f>
        <v>#VALUE!</v>
      </c>
      <c r="AY1646" s="102">
        <f>_xll.qlIndexFixing($AZ$1,AU1646,TRUE,Trigger)</f>
        <v>1.4192808817926762E-2</v>
      </c>
    </row>
    <row r="1647" spans="46:51" ht="11.25" customHeight="1" x14ac:dyDescent="0.25">
      <c r="AT1647" s="57" t="s">
        <v>44</v>
      </c>
      <c r="AU1647" s="56">
        <f>_xll.qlInterestRateIndexFixingDate(IborIndex&amp;Tenor,AV1647,Trigger)</f>
        <v>50833</v>
      </c>
      <c r="AV1647" s="56">
        <f>_xll.qlCalendarAdvance(Calendar,AV1646,AT1647,"f",,Trigger)</f>
        <v>50837</v>
      </c>
      <c r="AW1647" s="56">
        <f>_xll.qlInterestRateIndexMaturity(IborIndex&amp;Tenor,AV1647,Trigger)</f>
        <v>50929</v>
      </c>
      <c r="AX1647" s="102" t="e">
        <f>_xll.qlIndexFixing($Z$5,AU1647,TRUE,Trigger)</f>
        <v>#VALUE!</v>
      </c>
      <c r="AY1647" s="102">
        <f>_xll.qlIndexFixing($AZ$1,AU1647,TRUE,Trigger)</f>
        <v>1.4191797550974845E-2</v>
      </c>
    </row>
    <row r="1648" spans="46:51" ht="11.25" customHeight="1" x14ac:dyDescent="0.25">
      <c r="AT1648" s="57" t="s">
        <v>44</v>
      </c>
      <c r="AU1648" s="56">
        <f>_xll.qlInterestRateIndexFixingDate(IborIndex&amp;Tenor,AV1648,Trigger)</f>
        <v>50840</v>
      </c>
      <c r="AV1648" s="56">
        <f>_xll.qlCalendarAdvance(Calendar,AV1647,AT1648,"f",,Trigger)</f>
        <v>50844</v>
      </c>
      <c r="AW1648" s="56">
        <f>_xll.qlInterestRateIndexMaturity(IborIndex&amp;Tenor,AV1648,Trigger)</f>
        <v>50936</v>
      </c>
      <c r="AX1648" s="102" t="e">
        <f>_xll.qlIndexFixing($Z$5,AU1648,TRUE,Trigger)</f>
        <v>#VALUE!</v>
      </c>
      <c r="AY1648" s="102">
        <f>_xll.qlIndexFixing($AZ$1,AU1648,TRUE,Trigger)</f>
        <v>1.4190841841469397E-2</v>
      </c>
    </row>
    <row r="1649" spans="46:51" ht="11.25" customHeight="1" x14ac:dyDescent="0.25">
      <c r="AT1649" s="57" t="s">
        <v>44</v>
      </c>
      <c r="AU1649" s="56">
        <f>_xll.qlInterestRateIndexFixingDate(IborIndex&amp;Tenor,AV1649,Trigger)</f>
        <v>50847</v>
      </c>
      <c r="AV1649" s="56">
        <f>_xll.qlCalendarAdvance(Calendar,AV1648,AT1649,"f",,Trigger)</f>
        <v>50851</v>
      </c>
      <c r="AW1649" s="56">
        <f>_xll.qlInterestRateIndexMaturity(IborIndex&amp;Tenor,AV1649,Trigger)</f>
        <v>50943</v>
      </c>
      <c r="AX1649" s="102" t="e">
        <f>_xll.qlIndexFixing($Z$5,AU1649,TRUE,Trigger)</f>
        <v>#VALUE!</v>
      </c>
      <c r="AY1649" s="102">
        <f>_xll.qlIndexFixing($AZ$1,AU1649,TRUE,Trigger)</f>
        <v>1.4189941890478277E-2</v>
      </c>
    </row>
    <row r="1650" spans="46:51" ht="11.25" customHeight="1" x14ac:dyDescent="0.25">
      <c r="AT1650" s="57" t="s">
        <v>44</v>
      </c>
      <c r="AU1650" s="56">
        <f>_xll.qlInterestRateIndexFixingDate(IborIndex&amp;Tenor,AV1650,Trigger)</f>
        <v>50854</v>
      </c>
      <c r="AV1650" s="56">
        <f>_xll.qlCalendarAdvance(Calendar,AV1649,AT1650,"f",,Trigger)</f>
        <v>50858</v>
      </c>
      <c r="AW1650" s="56">
        <f>_xll.qlInterestRateIndexMaturity(IborIndex&amp;Tenor,AV1650,Trigger)</f>
        <v>50950</v>
      </c>
      <c r="AX1650" s="102" t="e">
        <f>_xll.qlIndexFixing($Z$5,AU1650,TRUE,Trigger)</f>
        <v>#VALUE!</v>
      </c>
      <c r="AY1650" s="102">
        <f>_xll.qlIndexFixing($AZ$1,AU1650,TRUE,Trigger)</f>
        <v>1.4189097899067605E-2</v>
      </c>
    </row>
    <row r="1651" spans="46:51" ht="11.25" customHeight="1" x14ac:dyDescent="0.25">
      <c r="AT1651" s="57" t="s">
        <v>44</v>
      </c>
      <c r="AU1651" s="56">
        <f>_xll.qlInterestRateIndexFixingDate(IborIndex&amp;Tenor,AV1651,Trigger)</f>
        <v>50861</v>
      </c>
      <c r="AV1651" s="56">
        <f>_xll.qlCalendarAdvance(Calendar,AV1650,AT1651,"f",,Trigger)</f>
        <v>50865</v>
      </c>
      <c r="AW1651" s="56">
        <f>_xll.qlInterestRateIndexMaturity(IborIndex&amp;Tenor,AV1651,Trigger)</f>
        <v>50956</v>
      </c>
      <c r="AX1651" s="102" t="e">
        <f>_xll.qlIndexFixing($Z$5,AU1651,TRUE,Trigger)</f>
        <v>#VALUE!</v>
      </c>
      <c r="AY1651" s="102">
        <f>_xll.qlIndexFixing($AZ$1,AU1651,TRUE,Trigger)</f>
        <v>1.4188076451403972E-2</v>
      </c>
    </row>
    <row r="1652" spans="46:51" ht="11.25" customHeight="1" x14ac:dyDescent="0.25">
      <c r="AT1652" s="57" t="s">
        <v>44</v>
      </c>
      <c r="AU1652" s="56">
        <f>_xll.qlInterestRateIndexFixingDate(IborIndex&amp;Tenor,AV1652,Trigger)</f>
        <v>50866</v>
      </c>
      <c r="AV1652" s="56">
        <f>_xll.qlCalendarAdvance(Calendar,AV1651,AT1652,"f",,Trigger)</f>
        <v>50872</v>
      </c>
      <c r="AW1652" s="56">
        <f>_xll.qlInterestRateIndexMaturity(IborIndex&amp;Tenor,AV1652,Trigger)</f>
        <v>50963</v>
      </c>
      <c r="AX1652" s="102" t="e">
        <f>_xll.qlIndexFixing($Z$5,AU1652,TRUE,Trigger)</f>
        <v>#VALUE!</v>
      </c>
      <c r="AY1652" s="102">
        <f>_xll.qlIndexFixing($AZ$1,AU1652,TRUE,Trigger)</f>
        <v>1.4187340947512334E-2</v>
      </c>
    </row>
    <row r="1653" spans="46:51" ht="11.25" customHeight="1" x14ac:dyDescent="0.25">
      <c r="AT1653" s="57" t="s">
        <v>44</v>
      </c>
      <c r="AU1653" s="56">
        <f>_xll.qlInterestRateIndexFixingDate(IborIndex&amp;Tenor,AV1653,Trigger)</f>
        <v>50875</v>
      </c>
      <c r="AV1653" s="56">
        <f>_xll.qlCalendarAdvance(Calendar,AV1652,AT1653,"f",,Trigger)</f>
        <v>50879</v>
      </c>
      <c r="AW1653" s="56">
        <f>_xll.qlInterestRateIndexMaturity(IborIndex&amp;Tenor,AV1653,Trigger)</f>
        <v>50970</v>
      </c>
      <c r="AX1653" s="102" t="e">
        <f>_xll.qlIndexFixing($Z$5,AU1653,TRUE,Trigger)</f>
        <v>#VALUE!</v>
      </c>
      <c r="AY1653" s="102">
        <f>_xll.qlIndexFixing($AZ$1,AU1653,TRUE,Trigger)</f>
        <v>1.4186661989835441E-2</v>
      </c>
    </row>
    <row r="1654" spans="46:51" ht="11.25" customHeight="1" x14ac:dyDescent="0.25">
      <c r="AT1654" s="57" t="s">
        <v>44</v>
      </c>
      <c r="AU1654" s="56">
        <f>_xll.qlInterestRateIndexFixingDate(IborIndex&amp;Tenor,AV1654,Trigger)</f>
        <v>50882</v>
      </c>
      <c r="AV1654" s="56">
        <f>_xll.qlCalendarAdvance(Calendar,AV1653,AT1654,"f",,Trigger)</f>
        <v>50886</v>
      </c>
      <c r="AW1654" s="56">
        <f>_xll.qlInterestRateIndexMaturity(IborIndex&amp;Tenor,AV1654,Trigger)</f>
        <v>50977</v>
      </c>
      <c r="AX1654" s="102" t="e">
        <f>_xll.qlIndexFixing($Z$5,AU1654,TRUE,Trigger)</f>
        <v>#VALUE!</v>
      </c>
      <c r="AY1654" s="102">
        <f>_xll.qlIndexFixing($AZ$1,AU1654,TRUE,Trigger)</f>
        <v>1.4186039779442342E-2</v>
      </c>
    </row>
    <row r="1655" spans="46:51" ht="11.25" customHeight="1" x14ac:dyDescent="0.25">
      <c r="AT1655" s="57" t="s">
        <v>44</v>
      </c>
      <c r="AU1655" s="56">
        <f>_xll.qlInterestRateIndexFixingDate(IborIndex&amp;Tenor,AV1655,Trigger)</f>
        <v>50889</v>
      </c>
      <c r="AV1655" s="56">
        <f>_xll.qlCalendarAdvance(Calendar,AV1654,AT1655,"f",,Trigger)</f>
        <v>50893</v>
      </c>
      <c r="AW1655" s="56">
        <f>_xll.qlInterestRateIndexMaturity(IborIndex&amp;Tenor,AV1655,Trigger)</f>
        <v>50985</v>
      </c>
      <c r="AX1655" s="102" t="e">
        <f>_xll.qlIndexFixing($Z$5,AU1655,TRUE,Trigger)</f>
        <v>#VALUE!</v>
      </c>
      <c r="AY1655" s="102">
        <f>_xll.qlIndexFixing($AZ$1,AU1655,TRUE,Trigger)</f>
        <v>1.4185724373333191E-2</v>
      </c>
    </row>
    <row r="1656" spans="46:51" ht="11.25" customHeight="1" x14ac:dyDescent="0.25">
      <c r="AT1656" s="57" t="s">
        <v>44</v>
      </c>
      <c r="AU1656" s="56">
        <f>_xll.qlInterestRateIndexFixingDate(IborIndex&amp;Tenor,AV1656,Trigger)</f>
        <v>50896</v>
      </c>
      <c r="AV1656" s="56">
        <f>_xll.qlCalendarAdvance(Calendar,AV1655,AT1656,"f",,Trigger)</f>
        <v>50900</v>
      </c>
      <c r="AW1656" s="56">
        <f>_xll.qlInterestRateIndexMaturity(IborIndex&amp;Tenor,AV1656,Trigger)</f>
        <v>50992</v>
      </c>
      <c r="AX1656" s="102" t="e">
        <f>_xll.qlIndexFixing($Z$5,AU1656,TRUE,Trigger)</f>
        <v>#VALUE!</v>
      </c>
      <c r="AY1656" s="102">
        <f>_xll.qlIndexFixing($AZ$1,AU1656,TRUE,Trigger)</f>
        <v>1.4185220361996176E-2</v>
      </c>
    </row>
    <row r="1657" spans="46:51" ht="11.25" customHeight="1" x14ac:dyDescent="0.25">
      <c r="AT1657" s="57" t="s">
        <v>44</v>
      </c>
      <c r="AU1657" s="56">
        <f>_xll.qlInterestRateIndexFixingDate(IborIndex&amp;Tenor,AV1657,Trigger)</f>
        <v>50903</v>
      </c>
      <c r="AV1657" s="56">
        <f>_xll.qlCalendarAdvance(Calendar,AV1656,AT1657,"f",,Trigger)</f>
        <v>50907</v>
      </c>
      <c r="AW1657" s="56">
        <f>_xll.qlInterestRateIndexMaturity(IborIndex&amp;Tenor,AV1657,Trigger)</f>
        <v>50999</v>
      </c>
      <c r="AX1657" s="102" t="e">
        <f>_xll.qlIndexFixing($Z$5,AU1657,TRUE,Trigger)</f>
        <v>#VALUE!</v>
      </c>
      <c r="AY1657" s="102">
        <f>_xll.qlIndexFixing($AZ$1,AU1657,TRUE,Trigger)</f>
        <v>1.4184773717790209E-2</v>
      </c>
    </row>
    <row r="1658" spans="46:51" ht="11.25" customHeight="1" x14ac:dyDescent="0.25">
      <c r="AT1658" s="57" t="s">
        <v>44</v>
      </c>
      <c r="AU1658" s="56">
        <f>_xll.qlInterestRateIndexFixingDate(IborIndex&amp;Tenor,AV1658,Trigger)</f>
        <v>50910</v>
      </c>
      <c r="AV1658" s="56">
        <f>_xll.qlCalendarAdvance(Calendar,AV1657,AT1658,"f",,Trigger)</f>
        <v>50914</v>
      </c>
      <c r="AW1658" s="56">
        <f>_xll.qlInterestRateIndexMaturity(IborIndex&amp;Tenor,AV1658,Trigger)</f>
        <v>51006</v>
      </c>
      <c r="AX1658" s="102" t="e">
        <f>_xll.qlIndexFixing($Z$5,AU1658,TRUE,Trigger)</f>
        <v>#VALUE!</v>
      </c>
      <c r="AY1658" s="102">
        <f>_xll.qlIndexFixing($AZ$1,AU1658,TRUE,Trigger)</f>
        <v>1.4184384641800522E-2</v>
      </c>
    </row>
    <row r="1659" spans="46:51" ht="11.25" customHeight="1" x14ac:dyDescent="0.25">
      <c r="AT1659" s="57" t="s">
        <v>44</v>
      </c>
      <c r="AU1659" s="56">
        <f>_xll.qlInterestRateIndexFixingDate(IborIndex&amp;Tenor,AV1659,Trigger)</f>
        <v>50917</v>
      </c>
      <c r="AV1659" s="56">
        <f>_xll.qlCalendarAdvance(Calendar,AV1658,AT1659,"f",,Trigger)</f>
        <v>50921</v>
      </c>
      <c r="AW1659" s="56">
        <f>_xll.qlInterestRateIndexMaturity(IborIndex&amp;Tenor,AV1659,Trigger)</f>
        <v>51013</v>
      </c>
      <c r="AX1659" s="102" t="e">
        <f>_xll.qlIndexFixing($Z$5,AU1659,TRUE,Trigger)</f>
        <v>#VALUE!</v>
      </c>
      <c r="AY1659" s="102">
        <f>_xll.qlIndexFixing($AZ$1,AU1659,TRUE,Trigger)</f>
        <v>1.418405333512017E-2</v>
      </c>
    </row>
    <row r="1660" spans="46:51" ht="11.25" customHeight="1" x14ac:dyDescent="0.25">
      <c r="AT1660" s="57" t="s">
        <v>44</v>
      </c>
      <c r="AU1660" s="56">
        <f>_xll.qlInterestRateIndexFixingDate(IborIndex&amp;Tenor,AV1660,Trigger)</f>
        <v>50924</v>
      </c>
      <c r="AV1660" s="56">
        <f>_xll.qlCalendarAdvance(Calendar,AV1659,AT1660,"f",,Trigger)</f>
        <v>50928</v>
      </c>
      <c r="AW1660" s="56">
        <f>_xll.qlInterestRateIndexMaturity(IborIndex&amp;Tenor,AV1660,Trigger)</f>
        <v>51020</v>
      </c>
      <c r="AX1660" s="102" t="e">
        <f>_xll.qlIndexFixing($Z$5,AU1660,TRUE,Trigger)</f>
        <v>#VALUE!</v>
      </c>
      <c r="AY1660" s="102">
        <f>_xll.qlIndexFixing($AZ$1,AU1660,TRUE,Trigger)</f>
        <v>1.4183779998839604E-2</v>
      </c>
    </row>
    <row r="1661" spans="46:51" ht="11.25" customHeight="1" x14ac:dyDescent="0.25">
      <c r="AT1661" s="57" t="s">
        <v>44</v>
      </c>
      <c r="AU1661" s="56">
        <f>_xll.qlInterestRateIndexFixingDate(IborIndex&amp;Tenor,AV1661,Trigger)</f>
        <v>50931</v>
      </c>
      <c r="AV1661" s="56">
        <f>_xll.qlCalendarAdvance(Calendar,AV1660,AT1661,"f",,Trigger)</f>
        <v>50935</v>
      </c>
      <c r="AW1661" s="56">
        <f>_xll.qlInterestRateIndexMaturity(IborIndex&amp;Tenor,AV1661,Trigger)</f>
        <v>51027</v>
      </c>
      <c r="AX1661" s="102" t="e">
        <f>_xll.qlIndexFixing($Z$5,AU1661,TRUE,Trigger)</f>
        <v>#VALUE!</v>
      </c>
      <c r="AY1661" s="102">
        <f>_xll.qlIndexFixing($AZ$1,AU1661,TRUE,Trigger)</f>
        <v>1.4183564834054484E-2</v>
      </c>
    </row>
    <row r="1662" spans="46:51" ht="11.25" customHeight="1" x14ac:dyDescent="0.25">
      <c r="AT1662" s="57" t="s">
        <v>44</v>
      </c>
      <c r="AU1662" s="56">
        <f>_xll.qlInterestRateIndexFixingDate(IborIndex&amp;Tenor,AV1662,Trigger)</f>
        <v>50938</v>
      </c>
      <c r="AV1662" s="56">
        <f>_xll.qlCalendarAdvance(Calendar,AV1661,AT1662,"f",,Trigger)</f>
        <v>50942</v>
      </c>
      <c r="AW1662" s="56">
        <f>_xll.qlInterestRateIndexMaturity(IborIndex&amp;Tenor,AV1662,Trigger)</f>
        <v>51034</v>
      </c>
      <c r="AX1662" s="102" t="e">
        <f>_xll.qlIndexFixing($Z$5,AU1662,TRUE,Trigger)</f>
        <v>#VALUE!</v>
      </c>
      <c r="AY1662" s="102">
        <f>_xll.qlIndexFixing($AZ$1,AU1662,TRUE,Trigger)</f>
        <v>1.4183408041861342E-2</v>
      </c>
    </row>
    <row r="1663" spans="46:51" ht="11.25" customHeight="1" x14ac:dyDescent="0.25">
      <c r="AT1663" s="57" t="s">
        <v>44</v>
      </c>
      <c r="AU1663" s="56">
        <f>_xll.qlInterestRateIndexFixingDate(IborIndex&amp;Tenor,AV1663,Trigger)</f>
        <v>50945</v>
      </c>
      <c r="AV1663" s="56">
        <f>_xll.qlCalendarAdvance(Calendar,AV1662,AT1663,"f",,Trigger)</f>
        <v>50949</v>
      </c>
      <c r="AW1663" s="56">
        <f>_xll.qlInterestRateIndexMaturity(IborIndex&amp;Tenor,AV1663,Trigger)</f>
        <v>51041</v>
      </c>
      <c r="AX1663" s="102" t="e">
        <f>_xll.qlIndexFixing($Z$5,AU1663,TRUE,Trigger)</f>
        <v>#VALUE!</v>
      </c>
      <c r="AY1663" s="102">
        <f>_xll.qlIndexFixing($AZ$1,AU1663,TRUE,Trigger)</f>
        <v>1.418330982336366E-2</v>
      </c>
    </row>
    <row r="1664" spans="46:51" ht="11.25" customHeight="1" x14ac:dyDescent="0.25">
      <c r="AT1664" s="57" t="s">
        <v>44</v>
      </c>
      <c r="AU1664" s="56">
        <f>_xll.qlInterestRateIndexFixingDate(IborIndex&amp;Tenor,AV1664,Trigger)</f>
        <v>50952</v>
      </c>
      <c r="AV1664" s="56">
        <f>_xll.qlCalendarAdvance(Calendar,AV1663,AT1664,"f",,Trigger)</f>
        <v>50956</v>
      </c>
      <c r="AW1664" s="56">
        <f>_xll.qlInterestRateIndexMaturity(IborIndex&amp;Tenor,AV1664,Trigger)</f>
        <v>51048</v>
      </c>
      <c r="AX1664" s="102" t="e">
        <f>_xll.qlIndexFixing($Z$5,AU1664,TRUE,Trigger)</f>
        <v>#VALUE!</v>
      </c>
      <c r="AY1664" s="102">
        <f>_xll.qlIndexFixing($AZ$1,AU1664,TRUE,Trigger)</f>
        <v>1.4183270379661442E-2</v>
      </c>
    </row>
    <row r="1665" spans="46:51" ht="11.25" customHeight="1" x14ac:dyDescent="0.25">
      <c r="AT1665" s="57" t="s">
        <v>44</v>
      </c>
      <c r="AU1665" s="56">
        <f>_xll.qlInterestRateIndexFixingDate(IborIndex&amp;Tenor,AV1665,Trigger)</f>
        <v>50959</v>
      </c>
      <c r="AV1665" s="56">
        <f>_xll.qlCalendarAdvance(Calendar,AV1664,AT1665,"f",,Trigger)</f>
        <v>50963</v>
      </c>
      <c r="AW1665" s="56">
        <f>_xll.qlInterestRateIndexMaturity(IborIndex&amp;Tenor,AV1665,Trigger)</f>
        <v>51055</v>
      </c>
      <c r="AX1665" s="102" t="e">
        <f>_xll.qlIndexFixing($Z$5,AU1665,TRUE,Trigger)</f>
        <v>#VALUE!</v>
      </c>
      <c r="AY1665" s="102">
        <f>_xll.qlIndexFixing($AZ$1,AU1665,TRUE,Trigger)</f>
        <v>1.418328991185991E-2</v>
      </c>
    </row>
    <row r="1666" spans="46:51" ht="11.25" customHeight="1" x14ac:dyDescent="0.25">
      <c r="AT1666" s="57" t="s">
        <v>44</v>
      </c>
      <c r="AU1666" s="56">
        <f>_xll.qlInterestRateIndexFixingDate(IborIndex&amp;Tenor,AV1666,Trigger)</f>
        <v>50966</v>
      </c>
      <c r="AV1666" s="56">
        <f>_xll.qlCalendarAdvance(Calendar,AV1665,AT1666,"f",,Trigger)</f>
        <v>50970</v>
      </c>
      <c r="AW1666" s="56">
        <f>_xll.qlInterestRateIndexMaturity(IborIndex&amp;Tenor,AV1666,Trigger)</f>
        <v>51062</v>
      </c>
      <c r="AX1666" s="102" t="e">
        <f>_xll.qlIndexFixing($Z$5,AU1666,TRUE,Trigger)</f>
        <v>#VALUE!</v>
      </c>
      <c r="AY1666" s="102">
        <f>_xll.qlIndexFixing($AZ$1,AU1666,TRUE,Trigger)</f>
        <v>1.4183368621068625E-2</v>
      </c>
    </row>
    <row r="1667" spans="46:51" ht="11.25" customHeight="1" x14ac:dyDescent="0.25">
      <c r="AT1667" s="57" t="s">
        <v>44</v>
      </c>
      <c r="AU1667" s="56">
        <f>_xll.qlInterestRateIndexFixingDate(IborIndex&amp;Tenor,AV1667,Trigger)</f>
        <v>50973</v>
      </c>
      <c r="AV1667" s="56">
        <f>_xll.qlCalendarAdvance(Calendar,AV1666,AT1667,"f",,Trigger)</f>
        <v>50977</v>
      </c>
      <c r="AW1667" s="56">
        <f>_xll.qlInterestRateIndexMaturity(IborIndex&amp;Tenor,AV1667,Trigger)</f>
        <v>51069</v>
      </c>
      <c r="AX1667" s="102" t="e">
        <f>_xll.qlIndexFixing($Z$5,AU1667,TRUE,Trigger)</f>
        <v>#VALUE!</v>
      </c>
      <c r="AY1667" s="102">
        <f>_xll.qlIndexFixing($AZ$1,AU1667,TRUE,Trigger)</f>
        <v>1.4183506708397154E-2</v>
      </c>
    </row>
    <row r="1668" spans="46:51" ht="11.25" customHeight="1" x14ac:dyDescent="0.25">
      <c r="AT1668" s="57" t="s">
        <v>44</v>
      </c>
      <c r="AU1668" s="56">
        <f>_xll.qlInterestRateIndexFixingDate(IborIndex&amp;Tenor,AV1668,Trigger)</f>
        <v>50980</v>
      </c>
      <c r="AV1668" s="56">
        <f>_xll.qlCalendarAdvance(Calendar,AV1667,AT1668,"f",,Trigger)</f>
        <v>50984</v>
      </c>
      <c r="AW1668" s="56">
        <f>_xll.qlInterestRateIndexMaturity(IborIndex&amp;Tenor,AV1668,Trigger)</f>
        <v>51076</v>
      </c>
      <c r="AX1668" s="102" t="e">
        <f>_xll.qlIndexFixing($Z$5,AU1668,TRUE,Trigger)</f>
        <v>#VALUE!</v>
      </c>
      <c r="AY1668" s="102">
        <f>_xll.qlIndexFixing($AZ$1,AU1668,TRUE,Trigger)</f>
        <v>1.4183704374960271E-2</v>
      </c>
    </row>
    <row r="1669" spans="46:51" ht="11.25" customHeight="1" x14ac:dyDescent="0.25">
      <c r="AT1669" s="57" t="s">
        <v>44</v>
      </c>
      <c r="AU1669" s="56">
        <f>_xll.qlInterestRateIndexFixingDate(IborIndex&amp;Tenor,AV1669,Trigger)</f>
        <v>50987</v>
      </c>
      <c r="AV1669" s="56">
        <f>_xll.qlCalendarAdvance(Calendar,AV1668,AT1669,"f",,Trigger)</f>
        <v>50991</v>
      </c>
      <c r="AW1669" s="56">
        <f>_xll.qlInterestRateIndexMaturity(IborIndex&amp;Tenor,AV1669,Trigger)</f>
        <v>51083</v>
      </c>
      <c r="AX1669" s="102" t="e">
        <f>_xll.qlIndexFixing($Z$5,AU1669,TRUE,Trigger)</f>
        <v>#VALUE!</v>
      </c>
      <c r="AY1669" s="102">
        <f>_xll.qlIndexFixing($AZ$1,AU1669,TRUE,Trigger)</f>
        <v>1.4183961821873625E-2</v>
      </c>
    </row>
    <row r="1670" spans="46:51" ht="11.25" customHeight="1" x14ac:dyDescent="0.25">
      <c r="AT1670" s="57" t="s">
        <v>44</v>
      </c>
      <c r="AU1670" s="56">
        <f>_xll.qlInterestRateIndexFixingDate(IborIndex&amp;Tenor,AV1670,Trigger)</f>
        <v>50994</v>
      </c>
      <c r="AV1670" s="56">
        <f>_xll.qlCalendarAdvance(Calendar,AV1669,AT1670,"f",,Trigger)</f>
        <v>50998</v>
      </c>
      <c r="AW1670" s="56">
        <f>_xll.qlInterestRateIndexMaturity(IborIndex&amp;Tenor,AV1670,Trigger)</f>
        <v>51090</v>
      </c>
      <c r="AX1670" s="102" t="e">
        <f>_xll.qlIndexFixing($Z$5,AU1670,TRUE,Trigger)</f>
        <v>#VALUE!</v>
      </c>
      <c r="AY1670" s="102">
        <f>_xll.qlIndexFixing($AZ$1,AU1670,TRUE,Trigger)</f>
        <v>1.4184279250255465E-2</v>
      </c>
    </row>
    <row r="1671" spans="46:51" ht="11.25" customHeight="1" x14ac:dyDescent="0.25">
      <c r="AT1671" s="57" t="s">
        <v>44</v>
      </c>
      <c r="AU1671" s="56">
        <f>_xll.qlInterestRateIndexFixingDate(IborIndex&amp;Tenor,AV1671,Trigger)</f>
        <v>51001</v>
      </c>
      <c r="AV1671" s="56">
        <f>_xll.qlCalendarAdvance(Calendar,AV1670,AT1671,"f",,Trigger)</f>
        <v>51005</v>
      </c>
      <c r="AW1671" s="56">
        <f>_xll.qlInterestRateIndexMaturity(IborIndex&amp;Tenor,AV1671,Trigger)</f>
        <v>51097</v>
      </c>
      <c r="AX1671" s="102" t="e">
        <f>_xll.qlIndexFixing($Z$5,AU1671,TRUE,Trigger)</f>
        <v>#VALUE!</v>
      </c>
      <c r="AY1671" s="102">
        <f>_xll.qlIndexFixing($AZ$1,AU1671,TRUE,Trigger)</f>
        <v>1.4184656861226653E-2</v>
      </c>
    </row>
    <row r="1672" spans="46:51" ht="11.25" customHeight="1" x14ac:dyDescent="0.25">
      <c r="AT1672" s="57" t="s">
        <v>44</v>
      </c>
      <c r="AU1672" s="56">
        <f>_xll.qlInterestRateIndexFixingDate(IborIndex&amp;Tenor,AV1672,Trigger)</f>
        <v>51008</v>
      </c>
      <c r="AV1672" s="56">
        <f>_xll.qlCalendarAdvance(Calendar,AV1671,AT1672,"f",,Trigger)</f>
        <v>51012</v>
      </c>
      <c r="AW1672" s="56">
        <f>_xll.qlInterestRateIndexMaturity(IborIndex&amp;Tenor,AV1672,Trigger)</f>
        <v>51104</v>
      </c>
      <c r="AX1672" s="102" t="e">
        <f>_xll.qlIndexFixing($Z$5,AU1672,TRUE,Trigger)</f>
        <v>#VALUE!</v>
      </c>
      <c r="AY1672" s="102">
        <f>_xll.qlIndexFixing($AZ$1,AU1672,TRUE,Trigger)</f>
        <v>1.4185094855914997E-2</v>
      </c>
    </row>
    <row r="1673" spans="46:51" ht="11.25" customHeight="1" x14ac:dyDescent="0.25">
      <c r="AT1673" s="57" t="s">
        <v>44</v>
      </c>
      <c r="AU1673" s="56">
        <f>_xll.qlInterestRateIndexFixingDate(IborIndex&amp;Tenor,AV1673,Trigger)</f>
        <v>51015</v>
      </c>
      <c r="AV1673" s="56">
        <f>_xll.qlCalendarAdvance(Calendar,AV1672,AT1673,"f",,Trigger)</f>
        <v>51019</v>
      </c>
      <c r="AW1673" s="56">
        <f>_xll.qlInterestRateIndexMaturity(IborIndex&amp;Tenor,AV1673,Trigger)</f>
        <v>51110</v>
      </c>
      <c r="AX1673" s="102" t="e">
        <f>_xll.qlIndexFixing($Z$5,AU1673,TRUE,Trigger)</f>
        <v>#VALUE!</v>
      </c>
      <c r="AY1673" s="102">
        <f>_xll.qlIndexFixing($AZ$1,AU1673,TRUE,Trigger)</f>
        <v>1.4185267207398201E-2</v>
      </c>
    </row>
    <row r="1674" spans="46:51" ht="11.25" customHeight="1" x14ac:dyDescent="0.25">
      <c r="AT1674" s="57" t="s">
        <v>44</v>
      </c>
      <c r="AU1674" s="56">
        <f>_xll.qlInterestRateIndexFixingDate(IborIndex&amp;Tenor,AV1674,Trigger)</f>
        <v>51022</v>
      </c>
      <c r="AV1674" s="56">
        <f>_xll.qlCalendarAdvance(Calendar,AV1673,AT1674,"f",,Trigger)</f>
        <v>51026</v>
      </c>
      <c r="AW1674" s="56">
        <f>_xll.qlInterestRateIndexMaturity(IborIndex&amp;Tenor,AV1674,Trigger)</f>
        <v>51117</v>
      </c>
      <c r="AX1674" s="102" t="e">
        <f>_xll.qlIndexFixing($Z$5,AU1674,TRUE,Trigger)</f>
        <v>#VALUE!</v>
      </c>
      <c r="AY1674" s="102">
        <f>_xll.qlIndexFixing($AZ$1,AU1674,TRUE,Trigger)</f>
        <v>1.4185822171251534E-2</v>
      </c>
    </row>
    <row r="1675" spans="46:51" ht="11.25" customHeight="1" x14ac:dyDescent="0.25">
      <c r="AT1675" s="57" t="s">
        <v>44</v>
      </c>
      <c r="AU1675" s="56">
        <f>_xll.qlInterestRateIndexFixingDate(IborIndex&amp;Tenor,AV1675,Trigger)</f>
        <v>51029</v>
      </c>
      <c r="AV1675" s="56">
        <f>_xll.qlCalendarAdvance(Calendar,AV1674,AT1675,"f",,Trigger)</f>
        <v>51033</v>
      </c>
      <c r="AW1675" s="56">
        <f>_xll.qlInterestRateIndexMaturity(IborIndex&amp;Tenor,AV1675,Trigger)</f>
        <v>51124</v>
      </c>
      <c r="AX1675" s="102" t="e">
        <f>_xll.qlIndexFixing($Z$5,AU1675,TRUE,Trigger)</f>
        <v>#VALUE!</v>
      </c>
      <c r="AY1675" s="102">
        <f>_xll.qlIndexFixing($AZ$1,AU1675,TRUE,Trigger)</f>
        <v>1.4186438105444853E-2</v>
      </c>
    </row>
    <row r="1676" spans="46:51" ht="11.25" customHeight="1" x14ac:dyDescent="0.25">
      <c r="AT1676" s="57" t="s">
        <v>44</v>
      </c>
      <c r="AU1676" s="56">
        <f>_xll.qlInterestRateIndexFixingDate(IborIndex&amp;Tenor,AV1676,Trigger)</f>
        <v>51036</v>
      </c>
      <c r="AV1676" s="56">
        <f>_xll.qlCalendarAdvance(Calendar,AV1675,AT1676,"f",,Trigger)</f>
        <v>51040</v>
      </c>
      <c r="AW1676" s="56">
        <f>_xll.qlInterestRateIndexMaturity(IborIndex&amp;Tenor,AV1676,Trigger)</f>
        <v>51131</v>
      </c>
      <c r="AX1676" s="102" t="e">
        <f>_xll.qlIndexFixing($Z$5,AU1676,TRUE,Trigger)</f>
        <v>#VALUE!</v>
      </c>
      <c r="AY1676" s="102">
        <f>_xll.qlIndexFixing($AZ$1,AU1676,TRUE,Trigger)</f>
        <v>1.4187115211106941E-2</v>
      </c>
    </row>
    <row r="1677" spans="46:51" ht="11.25" customHeight="1" x14ac:dyDescent="0.25">
      <c r="AT1677" s="57" t="s">
        <v>44</v>
      </c>
      <c r="AU1677" s="56">
        <f>_xll.qlInterestRateIndexFixingDate(IborIndex&amp;Tenor,AV1677,Trigger)</f>
        <v>51043</v>
      </c>
      <c r="AV1677" s="56">
        <f>_xll.qlCalendarAdvance(Calendar,AV1676,AT1677,"f",,Trigger)</f>
        <v>51047</v>
      </c>
      <c r="AW1677" s="56">
        <f>_xll.qlInterestRateIndexMaturity(IborIndex&amp;Tenor,AV1677,Trigger)</f>
        <v>51139</v>
      </c>
      <c r="AX1677" s="102" t="e">
        <f>_xll.qlIndexFixing($Z$5,AU1677,TRUE,Trigger)</f>
        <v>#VALUE!</v>
      </c>
      <c r="AY1677" s="102">
        <f>_xll.qlIndexFixing($AZ$1,AU1677,TRUE,Trigger)</f>
        <v>1.4188197624649113E-2</v>
      </c>
    </row>
    <row r="1678" spans="46:51" ht="11.25" customHeight="1" x14ac:dyDescent="0.25">
      <c r="AT1678" s="57" t="s">
        <v>44</v>
      </c>
      <c r="AU1678" s="56">
        <f>_xll.qlInterestRateIndexFixingDate(IborIndex&amp;Tenor,AV1678,Trigger)</f>
        <v>51050</v>
      </c>
      <c r="AV1678" s="56">
        <f>_xll.qlCalendarAdvance(Calendar,AV1677,AT1678,"f",,Trigger)</f>
        <v>51054</v>
      </c>
      <c r="AW1678" s="56">
        <f>_xll.qlInterestRateIndexMaturity(IborIndex&amp;Tenor,AV1678,Trigger)</f>
        <v>51146</v>
      </c>
      <c r="AX1678" s="102" t="e">
        <f>_xll.qlIndexFixing($Z$5,AU1678,TRUE,Trigger)</f>
        <v>#VALUE!</v>
      </c>
      <c r="AY1678" s="102">
        <f>_xll.qlIndexFixing($AZ$1,AU1678,TRUE,Trigger)</f>
        <v>1.4189002145409559E-2</v>
      </c>
    </row>
    <row r="1679" spans="46:51" ht="11.25" customHeight="1" x14ac:dyDescent="0.25">
      <c r="AT1679" s="57" t="s">
        <v>44</v>
      </c>
      <c r="AU1679" s="56">
        <f>_xll.qlInterestRateIndexFixingDate(IborIndex&amp;Tenor,AV1679,Trigger)</f>
        <v>51057</v>
      </c>
      <c r="AV1679" s="56">
        <f>_xll.qlCalendarAdvance(Calendar,AV1678,AT1679,"f",,Trigger)</f>
        <v>51061</v>
      </c>
      <c r="AW1679" s="56">
        <f>_xll.qlInterestRateIndexMaturity(IborIndex&amp;Tenor,AV1679,Trigger)</f>
        <v>51153</v>
      </c>
      <c r="AX1679" s="102" t="e">
        <f>_xll.qlIndexFixing($Z$5,AU1679,TRUE,Trigger)</f>
        <v>#VALUE!</v>
      </c>
      <c r="AY1679" s="102">
        <f>_xll.qlIndexFixing($AZ$1,AU1679,TRUE,Trigger)</f>
        <v>1.4189868457840047E-2</v>
      </c>
    </row>
    <row r="1680" spans="46:51" ht="11.25" customHeight="1" x14ac:dyDescent="0.25">
      <c r="AT1680" s="57" t="s">
        <v>44</v>
      </c>
      <c r="AU1680" s="56">
        <f>_xll.qlInterestRateIndexFixingDate(IborIndex&amp;Tenor,AV1680,Trigger)</f>
        <v>51064</v>
      </c>
      <c r="AV1680" s="56">
        <f>_xll.qlCalendarAdvance(Calendar,AV1679,AT1680,"f",,Trigger)</f>
        <v>51068</v>
      </c>
      <c r="AW1680" s="56">
        <f>_xll.qlInterestRateIndexMaturity(IborIndex&amp;Tenor,AV1680,Trigger)</f>
        <v>51160</v>
      </c>
      <c r="AX1680" s="102" t="e">
        <f>_xll.qlIndexFixing($Z$5,AU1680,TRUE,Trigger)</f>
        <v>#VALUE!</v>
      </c>
      <c r="AY1680" s="102">
        <f>_xll.qlIndexFixing($AZ$1,AU1680,TRUE,Trigger)</f>
        <v>1.4190796763087501E-2</v>
      </c>
    </row>
    <row r="1681" spans="46:51" ht="11.25" customHeight="1" x14ac:dyDescent="0.25">
      <c r="AT1681" s="57" t="s">
        <v>44</v>
      </c>
      <c r="AU1681" s="56">
        <f>_xll.qlInterestRateIndexFixingDate(IborIndex&amp;Tenor,AV1681,Trigger)</f>
        <v>51071</v>
      </c>
      <c r="AV1681" s="56">
        <f>_xll.qlCalendarAdvance(Calendar,AV1680,AT1681,"f",,Trigger)</f>
        <v>51075</v>
      </c>
      <c r="AW1681" s="56">
        <f>_xll.qlInterestRateIndexMaturity(IborIndex&amp;Tenor,AV1681,Trigger)</f>
        <v>51167</v>
      </c>
      <c r="AX1681" s="102" t="e">
        <f>_xll.qlIndexFixing($Z$5,AU1681,TRUE,Trigger)</f>
        <v>#VALUE!</v>
      </c>
      <c r="AY1681" s="102">
        <f>_xll.qlIndexFixing($AZ$1,AU1681,TRUE,Trigger)</f>
        <v>1.4191787262305798E-2</v>
      </c>
    </row>
    <row r="1682" spans="46:51" ht="11.25" customHeight="1" x14ac:dyDescent="0.25">
      <c r="AT1682" s="57" t="s">
        <v>44</v>
      </c>
      <c r="AU1682" s="56">
        <f>_xll.qlInterestRateIndexFixingDate(IborIndex&amp;Tenor,AV1682,Trigger)</f>
        <v>51078</v>
      </c>
      <c r="AV1682" s="56">
        <f>_xll.qlCalendarAdvance(Calendar,AV1681,AT1682,"f",,Trigger)</f>
        <v>51082</v>
      </c>
      <c r="AW1682" s="56">
        <f>_xll.qlInterestRateIndexMaturity(IborIndex&amp;Tenor,AV1682,Trigger)</f>
        <v>51174</v>
      </c>
      <c r="AX1682" s="102" t="e">
        <f>_xll.qlIndexFixing($Z$5,AU1682,TRUE,Trigger)</f>
        <v>#VALUE!</v>
      </c>
      <c r="AY1682" s="102">
        <f>_xll.qlIndexFixing($AZ$1,AU1682,TRUE,Trigger)</f>
        <v>1.4192840156647946E-2</v>
      </c>
    </row>
    <row r="1683" spans="46:51" ht="11.25" customHeight="1" x14ac:dyDescent="0.25">
      <c r="AT1683" s="57" t="s">
        <v>44</v>
      </c>
      <c r="AU1683" s="56">
        <f>_xll.qlInterestRateIndexFixingDate(IborIndex&amp;Tenor,AV1683,Trigger)</f>
        <v>51085</v>
      </c>
      <c r="AV1683" s="56">
        <f>_xll.qlCalendarAdvance(Calendar,AV1682,AT1683,"f",,Trigger)</f>
        <v>51089</v>
      </c>
      <c r="AW1683" s="56">
        <f>_xll.qlInterestRateIndexMaturity(IborIndex&amp;Tenor,AV1683,Trigger)</f>
        <v>51181</v>
      </c>
      <c r="AX1683" s="102" t="e">
        <f>_xll.qlIndexFixing($Z$5,AU1683,TRUE,Trigger)</f>
        <v>#VALUE!</v>
      </c>
      <c r="AY1683" s="102">
        <f>_xll.qlIndexFixing($AZ$1,AU1683,TRUE,Trigger)</f>
        <v>1.4193955647274771E-2</v>
      </c>
    </row>
    <row r="1684" spans="46:51" ht="11.25" customHeight="1" x14ac:dyDescent="0.25">
      <c r="AT1684" s="57" t="s">
        <v>44</v>
      </c>
      <c r="AU1684" s="56">
        <f>_xll.qlInterestRateIndexFixingDate(IborIndex&amp;Tenor,AV1684,Trigger)</f>
        <v>51092</v>
      </c>
      <c r="AV1684" s="56">
        <f>_xll.qlCalendarAdvance(Calendar,AV1683,AT1684,"f",,Trigger)</f>
        <v>51096</v>
      </c>
      <c r="AW1684" s="56">
        <f>_xll.qlInterestRateIndexMaturity(IborIndex&amp;Tenor,AV1684,Trigger)</f>
        <v>51188</v>
      </c>
      <c r="AX1684" s="102" t="e">
        <f>_xll.qlIndexFixing($Z$5,AU1684,TRUE,Trigger)</f>
        <v>#VALUE!</v>
      </c>
      <c r="AY1684" s="102">
        <f>_xll.qlIndexFixing($AZ$1,AU1684,TRUE,Trigger)</f>
        <v>1.4195133935341888E-2</v>
      </c>
    </row>
    <row r="1685" spans="46:51" ht="11.25" customHeight="1" x14ac:dyDescent="0.25">
      <c r="AT1685" s="57" t="s">
        <v>44</v>
      </c>
      <c r="AU1685" s="56">
        <f>_xll.qlInterestRateIndexFixingDate(IborIndex&amp;Tenor,AV1685,Trigger)</f>
        <v>51099</v>
      </c>
      <c r="AV1685" s="56">
        <f>_xll.qlCalendarAdvance(Calendar,AV1684,AT1685,"f",,Trigger)</f>
        <v>51103</v>
      </c>
      <c r="AW1685" s="56">
        <f>_xll.qlInterestRateIndexMaturity(IborIndex&amp;Tenor,AV1685,Trigger)</f>
        <v>51195</v>
      </c>
      <c r="AX1685" s="102" t="e">
        <f>_xll.qlIndexFixing($Z$5,AU1685,TRUE,Trigger)</f>
        <v>#VALUE!</v>
      </c>
      <c r="AY1685" s="102">
        <f>_xll.qlIndexFixing($AZ$1,AU1685,TRUE,Trigger)</f>
        <v>1.4196375222019679E-2</v>
      </c>
    </row>
    <row r="1686" spans="46:51" ht="11.25" customHeight="1" x14ac:dyDescent="0.25">
      <c r="AT1686" s="57" t="s">
        <v>44</v>
      </c>
      <c r="AU1686" s="56">
        <f>_xll.qlInterestRateIndexFixingDate(IborIndex&amp;Tenor,AV1686,Trigger)</f>
        <v>51106</v>
      </c>
      <c r="AV1686" s="56">
        <f>_xll.qlCalendarAdvance(Calendar,AV1685,AT1686,"f",,Trigger)</f>
        <v>51110</v>
      </c>
      <c r="AW1686" s="56">
        <f>_xll.qlInterestRateIndexMaturity(IborIndex&amp;Tenor,AV1686,Trigger)</f>
        <v>51201</v>
      </c>
      <c r="AX1686" s="102" t="e">
        <f>_xll.qlIndexFixing($Z$5,AU1686,TRUE,Trigger)</f>
        <v>#VALUE!</v>
      </c>
      <c r="AY1686" s="102">
        <f>_xll.qlIndexFixing($AZ$1,AU1686,TRUE,Trigger)</f>
        <v>1.4197294948765479E-2</v>
      </c>
    </row>
    <row r="1687" spans="46:51" ht="11.25" customHeight="1" x14ac:dyDescent="0.25">
      <c r="AT1687" s="57" t="s">
        <v>44</v>
      </c>
      <c r="AU1687" s="56">
        <f>_xll.qlInterestRateIndexFixingDate(IborIndex&amp;Tenor,AV1687,Trigger)</f>
        <v>51113</v>
      </c>
      <c r="AV1687" s="56">
        <f>_xll.qlCalendarAdvance(Calendar,AV1686,AT1687,"f",,Trigger)</f>
        <v>51117</v>
      </c>
      <c r="AW1687" s="56">
        <f>_xll.qlInterestRateIndexMaturity(IborIndex&amp;Tenor,AV1687,Trigger)</f>
        <v>51208</v>
      </c>
      <c r="AX1687" s="102" t="e">
        <f>_xll.qlIndexFixing($Z$5,AU1687,TRUE,Trigger)</f>
        <v>#VALUE!</v>
      </c>
      <c r="AY1687" s="102">
        <f>_xll.qlIndexFixing($AZ$1,AU1687,TRUE,Trigger)</f>
        <v>1.4198658215884011E-2</v>
      </c>
    </row>
    <row r="1688" spans="46:51" ht="11.25" customHeight="1" x14ac:dyDescent="0.25">
      <c r="AT1688" s="57" t="s">
        <v>44</v>
      </c>
      <c r="AU1688" s="56">
        <f>_xll.qlInterestRateIndexFixingDate(IborIndex&amp;Tenor,AV1688,Trigger)</f>
        <v>51120</v>
      </c>
      <c r="AV1688" s="56">
        <f>_xll.qlCalendarAdvance(Calendar,AV1687,AT1688,"f",,Trigger)</f>
        <v>51124</v>
      </c>
      <c r="AW1688" s="56">
        <f>_xll.qlInterestRateIndexMaturity(IborIndex&amp;Tenor,AV1688,Trigger)</f>
        <v>51215</v>
      </c>
      <c r="AX1688" s="102" t="e">
        <f>_xll.qlIndexFixing($Z$5,AU1688,TRUE,Trigger)</f>
        <v>#VALUE!</v>
      </c>
      <c r="AY1688" s="102">
        <f>_xll.qlIndexFixing($AZ$1,AU1688,TRUE,Trigger)</f>
        <v>1.4200085068246868E-2</v>
      </c>
    </row>
    <row r="1689" spans="46:51" ht="11.25" customHeight="1" x14ac:dyDescent="0.25">
      <c r="AT1689" s="57" t="s">
        <v>44</v>
      </c>
      <c r="AU1689" s="56">
        <f>_xll.qlInterestRateIndexFixingDate(IborIndex&amp;Tenor,AV1689,Trigger)</f>
        <v>51126</v>
      </c>
      <c r="AV1689" s="56">
        <f>_xll.qlCalendarAdvance(Calendar,AV1688,AT1689,"f",,Trigger)</f>
        <v>51131</v>
      </c>
      <c r="AW1689" s="56">
        <f>_xll.qlInterestRateIndexMaturity(IborIndex&amp;Tenor,AV1689,Trigger)</f>
        <v>51222</v>
      </c>
      <c r="AX1689" s="102" t="e">
        <f>_xll.qlIndexFixing($Z$5,AU1689,TRUE,Trigger)</f>
        <v>#VALUE!</v>
      </c>
      <c r="AY1689" s="102">
        <f>_xll.qlIndexFixing($AZ$1,AU1689,TRUE,Trigger)</f>
        <v>1.4201575707020601E-2</v>
      </c>
    </row>
    <row r="1690" spans="46:51" ht="11.25" customHeight="1" x14ac:dyDescent="0.25">
      <c r="AT1690" s="57" t="s">
        <v>44</v>
      </c>
      <c r="AU1690" s="56">
        <f>_xll.qlInterestRateIndexFixingDate(IborIndex&amp;Tenor,AV1690,Trigger)</f>
        <v>51134</v>
      </c>
      <c r="AV1690" s="56">
        <f>_xll.qlCalendarAdvance(Calendar,AV1689,AT1690,"f",,Trigger)</f>
        <v>51138</v>
      </c>
      <c r="AW1690" s="56">
        <f>_xll.qlInterestRateIndexMaturity(IborIndex&amp;Tenor,AV1690,Trigger)</f>
        <v>51229</v>
      </c>
      <c r="AX1690" s="102" t="e">
        <f>_xll.qlIndexFixing($Z$5,AU1690,TRUE,Trigger)</f>
        <v>#VALUE!</v>
      </c>
      <c r="AY1690" s="102">
        <f>_xll.qlIndexFixing($AZ$1,AU1690,TRUE,Trigger)</f>
        <v>1.4203130333376163E-2</v>
      </c>
    </row>
    <row r="1691" spans="46:51" ht="11.25" customHeight="1" x14ac:dyDescent="0.25">
      <c r="AT1691" s="57" t="s">
        <v>44</v>
      </c>
      <c r="AU1691" s="56">
        <f>_xll.qlInterestRateIndexFixingDate(IborIndex&amp;Tenor,AV1691,Trigger)</f>
        <v>51141</v>
      </c>
      <c r="AV1691" s="56">
        <f>_xll.qlCalendarAdvance(Calendar,AV1690,AT1691,"f",,Trigger)</f>
        <v>51145</v>
      </c>
      <c r="AW1691" s="56">
        <f>_xll.qlInterestRateIndexMaturity(IborIndex&amp;Tenor,AV1691,Trigger)</f>
        <v>51236</v>
      </c>
      <c r="AX1691" s="102" t="e">
        <f>_xll.qlIndexFixing($Z$5,AU1691,TRUE,Trigger)</f>
        <v>#VALUE!</v>
      </c>
      <c r="AY1691" s="102">
        <f>_xll.qlIndexFixing($AZ$1,AU1691,TRUE,Trigger)</f>
        <v>1.4204749148490648E-2</v>
      </c>
    </row>
    <row r="1692" spans="46:51" ht="11.25" customHeight="1" x14ac:dyDescent="0.25">
      <c r="AT1692" s="57" t="s">
        <v>44</v>
      </c>
      <c r="AU1692" s="56">
        <f>_xll.qlInterestRateIndexFixingDate(IborIndex&amp;Tenor,AV1692,Trigger)</f>
        <v>51148</v>
      </c>
      <c r="AV1692" s="56">
        <f>_xll.qlCalendarAdvance(Calendar,AV1691,AT1692,"f",,Trigger)</f>
        <v>51152</v>
      </c>
      <c r="AW1692" s="56">
        <f>_xll.qlInterestRateIndexMaturity(IborIndex&amp;Tenor,AV1692,Trigger)</f>
        <v>51243</v>
      </c>
      <c r="AX1692" s="102" t="e">
        <f>_xll.qlIndexFixing($Z$5,AU1692,TRUE,Trigger)</f>
        <v>#VALUE!</v>
      </c>
      <c r="AY1692" s="102">
        <f>_xll.qlIndexFixing($AZ$1,AU1692,TRUE,Trigger)</f>
        <v>1.4206432353544666E-2</v>
      </c>
    </row>
    <row r="1693" spans="46:51" ht="11.25" customHeight="1" x14ac:dyDescent="0.25">
      <c r="AT1693" s="57" t="s">
        <v>44</v>
      </c>
      <c r="AU1693" s="56">
        <f>_xll.qlInterestRateIndexFixingDate(IborIndex&amp;Tenor,AV1693,Trigger)</f>
        <v>51155</v>
      </c>
      <c r="AV1693" s="56">
        <f>_xll.qlCalendarAdvance(Calendar,AV1692,AT1693,"f",,Trigger)</f>
        <v>51159</v>
      </c>
      <c r="AW1693" s="56">
        <f>_xll.qlInterestRateIndexMaturity(IborIndex&amp;Tenor,AV1693,Trigger)</f>
        <v>51250</v>
      </c>
      <c r="AX1693" s="102" t="e">
        <f>_xll.qlIndexFixing($Z$5,AU1693,TRUE,Trigger)</f>
        <v>#VALUE!</v>
      </c>
      <c r="AY1693" s="102">
        <f>_xll.qlIndexFixing($AZ$1,AU1693,TRUE,Trigger)</f>
        <v>1.4208180149716193E-2</v>
      </c>
    </row>
    <row r="1694" spans="46:51" ht="11.25" customHeight="1" x14ac:dyDescent="0.25">
      <c r="AT1694" s="57" t="s">
        <v>44</v>
      </c>
      <c r="AU1694" s="56">
        <f>_xll.qlInterestRateIndexFixingDate(IborIndex&amp;Tenor,AV1694,Trigger)</f>
        <v>51162</v>
      </c>
      <c r="AV1694" s="56">
        <f>_xll.qlCalendarAdvance(Calendar,AV1693,AT1694,"f",,Trigger)</f>
        <v>51166</v>
      </c>
      <c r="AW1694" s="56">
        <f>_xll.qlInterestRateIndexMaturity(IborIndex&amp;Tenor,AV1694,Trigger)</f>
        <v>51256</v>
      </c>
      <c r="AX1694" s="102" t="e">
        <f>_xll.qlIndexFixing($Z$5,AU1694,TRUE,Trigger)</f>
        <v>#VALUE!</v>
      </c>
      <c r="AY1694" s="102">
        <f>_xll.qlIndexFixing($AZ$1,AU1694,TRUE,Trigger)</f>
        <v>1.4209571008263033E-2</v>
      </c>
    </row>
    <row r="1695" spans="46:51" ht="11.25" customHeight="1" x14ac:dyDescent="0.25">
      <c r="AT1695" s="57" t="s">
        <v>44</v>
      </c>
      <c r="AU1695" s="56">
        <f>_xll.qlInterestRateIndexFixingDate(IborIndex&amp;Tenor,AV1695,Trigger)</f>
        <v>51169</v>
      </c>
      <c r="AV1695" s="56">
        <f>_xll.qlCalendarAdvance(Calendar,AV1694,AT1695,"f",,Trigger)</f>
        <v>51173</v>
      </c>
      <c r="AW1695" s="56">
        <f>_xll.qlInterestRateIndexMaturity(IborIndex&amp;Tenor,AV1695,Trigger)</f>
        <v>51263</v>
      </c>
      <c r="AX1695" s="102" t="e">
        <f>_xll.qlIndexFixing($Z$5,AU1695,TRUE,Trigger)</f>
        <v>#VALUE!</v>
      </c>
      <c r="AY1695" s="102">
        <f>_xll.qlIndexFixing($AZ$1,AU1695,TRUE,Trigger)</f>
        <v>1.4211443836418702E-2</v>
      </c>
    </row>
    <row r="1696" spans="46:51" ht="11.25" customHeight="1" x14ac:dyDescent="0.25">
      <c r="AT1696" s="57" t="s">
        <v>44</v>
      </c>
      <c r="AU1696" s="56">
        <f>_xll.qlInterestRateIndexFixingDate(IborIndex&amp;Tenor,AV1696,Trigger)</f>
        <v>51176</v>
      </c>
      <c r="AV1696" s="56">
        <f>_xll.qlCalendarAdvance(Calendar,AV1695,AT1696,"f",,Trigger)</f>
        <v>51180</v>
      </c>
      <c r="AW1696" s="56">
        <f>_xll.qlInterestRateIndexMaturity(IborIndex&amp;Tenor,AV1696,Trigger)</f>
        <v>51270</v>
      </c>
      <c r="AX1696" s="102" t="e">
        <f>_xll.qlIndexFixing($Z$5,AU1696,TRUE,Trigger)</f>
        <v>#VALUE!</v>
      </c>
      <c r="AY1696" s="102">
        <f>_xll.qlIndexFixing($AZ$1,AU1696,TRUE,Trigger)</f>
        <v>1.4213381842313133E-2</v>
      </c>
    </row>
    <row r="1697" spans="46:51" ht="11.25" customHeight="1" x14ac:dyDescent="0.25">
      <c r="AT1697" s="57" t="s">
        <v>44</v>
      </c>
      <c r="AU1697" s="56">
        <f>_xll.qlInterestRateIndexFixingDate(IborIndex&amp;Tenor,AV1697,Trigger)</f>
        <v>51183</v>
      </c>
      <c r="AV1697" s="56">
        <f>_xll.qlCalendarAdvance(Calendar,AV1696,AT1697,"f",,Trigger)</f>
        <v>51187</v>
      </c>
      <c r="AW1697" s="56">
        <f>_xll.qlInterestRateIndexMaturity(IborIndex&amp;Tenor,AV1697,Trigger)</f>
        <v>51277</v>
      </c>
      <c r="AX1697" s="102" t="e">
        <f>_xll.qlIndexFixing($Z$5,AU1697,TRUE,Trigger)</f>
        <v>#VALUE!</v>
      </c>
      <c r="AY1697" s="102">
        <f>_xll.qlIndexFixing($AZ$1,AU1697,TRUE,Trigger)</f>
        <v>1.4215384255431118E-2</v>
      </c>
    </row>
    <row r="1698" spans="46:51" ht="11.25" customHeight="1" x14ac:dyDescent="0.25">
      <c r="AT1698" s="57" t="s">
        <v>44</v>
      </c>
      <c r="AU1698" s="56">
        <f>_xll.qlInterestRateIndexFixingDate(IborIndex&amp;Tenor,AV1698,Trigger)</f>
        <v>51190</v>
      </c>
      <c r="AV1698" s="56">
        <f>_xll.qlCalendarAdvance(Calendar,AV1697,AT1698,"f",,Trigger)</f>
        <v>51194</v>
      </c>
      <c r="AW1698" s="56">
        <f>_xll.qlInterestRateIndexMaturity(IborIndex&amp;Tenor,AV1698,Trigger)</f>
        <v>51284</v>
      </c>
      <c r="AX1698" s="102" t="e">
        <f>_xll.qlIndexFixing($Z$5,AU1698,TRUE,Trigger)</f>
        <v>#VALUE!</v>
      </c>
      <c r="AY1698" s="102">
        <f>_xll.qlIndexFixing($AZ$1,AU1698,TRUE,Trigger)</f>
        <v>1.4217446412498447E-2</v>
      </c>
    </row>
    <row r="1699" spans="46:51" ht="11.25" customHeight="1" x14ac:dyDescent="0.25">
      <c r="AT1699" s="57" t="s">
        <v>44</v>
      </c>
      <c r="AU1699" s="56">
        <f>_xll.qlInterestRateIndexFixingDate(IborIndex&amp;Tenor,AV1699,Trigger)</f>
        <v>51197</v>
      </c>
      <c r="AV1699" s="56">
        <f>_xll.qlCalendarAdvance(Calendar,AV1698,AT1699,"f",,Trigger)</f>
        <v>51201</v>
      </c>
      <c r="AW1699" s="56">
        <f>_xll.qlInterestRateIndexMaturity(IborIndex&amp;Tenor,AV1699,Trigger)</f>
        <v>51293</v>
      </c>
      <c r="AX1699" s="102" t="e">
        <f>_xll.qlIndexFixing($Z$5,AU1699,TRUE,Trigger)</f>
        <v>#VALUE!</v>
      </c>
      <c r="AY1699" s="102">
        <f>_xll.qlIndexFixing($AZ$1,AU1699,TRUE,Trigger)</f>
        <v>1.4220446968475813E-2</v>
      </c>
    </row>
    <row r="1700" spans="46:51" ht="11.25" customHeight="1" x14ac:dyDescent="0.25">
      <c r="AT1700" s="57" t="s">
        <v>44</v>
      </c>
      <c r="AU1700" s="56">
        <f>_xll.qlInterestRateIndexFixingDate(IborIndex&amp;Tenor,AV1700,Trigger)</f>
        <v>51204</v>
      </c>
      <c r="AV1700" s="56">
        <f>_xll.qlCalendarAdvance(Calendar,AV1699,AT1700,"f",,Trigger)</f>
        <v>51208</v>
      </c>
      <c r="AW1700" s="56">
        <f>_xll.qlInterestRateIndexMaturity(IborIndex&amp;Tenor,AV1700,Trigger)</f>
        <v>51300</v>
      </c>
      <c r="AX1700" s="102" t="e">
        <f>_xll.qlIndexFixing($Z$5,AU1700,TRUE,Trigger)</f>
        <v>#VALUE!</v>
      </c>
      <c r="AY1700" s="102">
        <f>_xll.qlIndexFixing($AZ$1,AU1700,TRUE,Trigger)</f>
        <v>1.4222616136047464E-2</v>
      </c>
    </row>
    <row r="1701" spans="46:51" ht="11.25" customHeight="1" x14ac:dyDescent="0.25">
      <c r="AT1701" s="57" t="s">
        <v>44</v>
      </c>
      <c r="AU1701" s="56">
        <f>_xll.qlInterestRateIndexFixingDate(IborIndex&amp;Tenor,AV1701,Trigger)</f>
        <v>51211</v>
      </c>
      <c r="AV1701" s="56">
        <f>_xll.qlCalendarAdvance(Calendar,AV1700,AT1701,"f",,Trigger)</f>
        <v>51215</v>
      </c>
      <c r="AW1701" s="56">
        <f>_xll.qlInterestRateIndexMaturity(IborIndex&amp;Tenor,AV1701,Trigger)</f>
        <v>51307</v>
      </c>
      <c r="AX1701" s="102" t="e">
        <f>_xll.qlIndexFixing($Z$5,AU1701,TRUE,Trigger)</f>
        <v>#VALUE!</v>
      </c>
      <c r="AY1701" s="102">
        <f>_xll.qlIndexFixing($AZ$1,AU1701,TRUE,Trigger)</f>
        <v>1.4224826932646296E-2</v>
      </c>
    </row>
    <row r="1702" spans="46:51" ht="11.25" customHeight="1" x14ac:dyDescent="0.25">
      <c r="AT1702" s="57" t="s">
        <v>44</v>
      </c>
      <c r="AU1702" s="56">
        <f>_xll.qlInterestRateIndexFixingDate(IborIndex&amp;Tenor,AV1702,Trigger)</f>
        <v>51218</v>
      </c>
      <c r="AV1702" s="56">
        <f>_xll.qlCalendarAdvance(Calendar,AV1701,AT1702,"f",,Trigger)</f>
        <v>51222</v>
      </c>
      <c r="AW1702" s="56">
        <f>_xll.qlInterestRateIndexMaturity(IborIndex&amp;Tenor,AV1702,Trigger)</f>
        <v>51314</v>
      </c>
      <c r="AX1702" s="102" t="e">
        <f>_xll.qlIndexFixing($Z$5,AU1702,TRUE,Trigger)</f>
        <v>#VALUE!</v>
      </c>
      <c r="AY1702" s="102">
        <f>_xll.qlIndexFixing($AZ$1,AU1702,TRUE,Trigger)</f>
        <v>1.4227073776253117E-2</v>
      </c>
    </row>
    <row r="1703" spans="46:51" ht="11.25" customHeight="1" x14ac:dyDescent="0.25">
      <c r="AT1703" s="57" t="s">
        <v>44</v>
      </c>
      <c r="AU1703" s="56">
        <f>_xll.qlInterestRateIndexFixingDate(IborIndex&amp;Tenor,AV1703,Trigger)</f>
        <v>51223</v>
      </c>
      <c r="AV1703" s="56">
        <f>_xll.qlCalendarAdvance(Calendar,AV1702,AT1703,"f",,Trigger)</f>
        <v>51229</v>
      </c>
      <c r="AW1703" s="56">
        <f>_xll.qlInterestRateIndexMaturity(IborIndex&amp;Tenor,AV1703,Trigger)</f>
        <v>51320</v>
      </c>
      <c r="AX1703" s="102" t="e">
        <f>_xll.qlIndexFixing($Z$5,AU1703,TRUE,Trigger)</f>
        <v>#VALUE!</v>
      </c>
      <c r="AY1703" s="102">
        <f>_xll.qlIndexFixing($AZ$1,AU1703,TRUE,Trigger)</f>
        <v>1.4228902995553752E-2</v>
      </c>
    </row>
    <row r="1704" spans="46:51" ht="11.25" customHeight="1" x14ac:dyDescent="0.25">
      <c r="AT1704" s="57" t="s">
        <v>44</v>
      </c>
      <c r="AU1704" s="56">
        <f>_xll.qlInterestRateIndexFixingDate(IborIndex&amp;Tenor,AV1704,Trigger)</f>
        <v>51232</v>
      </c>
      <c r="AV1704" s="56">
        <f>_xll.qlCalendarAdvance(Calendar,AV1703,AT1704,"f",,Trigger)</f>
        <v>51236</v>
      </c>
      <c r="AW1704" s="56">
        <f>_xll.qlInterestRateIndexMaturity(IborIndex&amp;Tenor,AV1704,Trigger)</f>
        <v>51327</v>
      </c>
      <c r="AX1704" s="102" t="e">
        <f>_xll.qlIndexFixing($Z$5,AU1704,TRUE,Trigger)</f>
        <v>#VALUE!</v>
      </c>
      <c r="AY1704" s="102">
        <f>_xll.qlIndexFixing($AZ$1,AU1704,TRUE,Trigger)</f>
        <v>1.4231204724747809E-2</v>
      </c>
    </row>
    <row r="1705" spans="46:51" ht="11.25" customHeight="1" x14ac:dyDescent="0.25">
      <c r="AT1705" s="57" t="s">
        <v>44</v>
      </c>
      <c r="AU1705" s="56">
        <f>_xll.qlInterestRateIndexFixingDate(IborIndex&amp;Tenor,AV1705,Trigger)</f>
        <v>51239</v>
      </c>
      <c r="AV1705" s="56">
        <f>_xll.qlCalendarAdvance(Calendar,AV1704,AT1705,"f",,Trigger)</f>
        <v>51243</v>
      </c>
      <c r="AW1705" s="56">
        <f>_xll.qlInterestRateIndexMaturity(IborIndex&amp;Tenor,AV1705,Trigger)</f>
        <v>51334</v>
      </c>
      <c r="AX1705" s="102" t="e">
        <f>_xll.qlIndexFixing($Z$5,AU1705,TRUE,Trigger)</f>
        <v>#VALUE!</v>
      </c>
      <c r="AY1705" s="102">
        <f>_xll.qlIndexFixing($AZ$1,AU1705,TRUE,Trigger)</f>
        <v>1.4233525953164322E-2</v>
      </c>
    </row>
    <row r="1706" spans="46:51" ht="11.25" customHeight="1" x14ac:dyDescent="0.25">
      <c r="AT1706" s="57" t="s">
        <v>44</v>
      </c>
      <c r="AU1706" s="56">
        <f>_xll.qlInterestRateIndexFixingDate(IborIndex&amp;Tenor,AV1706,Trigger)</f>
        <v>51246</v>
      </c>
      <c r="AV1706" s="56">
        <f>_xll.qlCalendarAdvance(Calendar,AV1705,AT1706,"f",,Trigger)</f>
        <v>51250</v>
      </c>
      <c r="AW1706" s="56">
        <f>_xll.qlInterestRateIndexMaturity(IborIndex&amp;Tenor,AV1706,Trigger)</f>
        <v>51341</v>
      </c>
      <c r="AX1706" s="102" t="e">
        <f>_xll.qlIndexFixing($Z$5,AU1706,TRUE,Trigger)</f>
        <v>#VALUE!</v>
      </c>
      <c r="AY1706" s="102">
        <f>_xll.qlIndexFixing($AZ$1,AU1706,TRUE,Trigger)</f>
        <v>1.4235860967264638E-2</v>
      </c>
    </row>
    <row r="1707" spans="46:51" ht="11.25" customHeight="1" x14ac:dyDescent="0.25">
      <c r="AT1707" s="57" t="s">
        <v>44</v>
      </c>
      <c r="AU1707" s="56">
        <f>_xll.qlInterestRateIndexFixingDate(IborIndex&amp;Tenor,AV1707,Trigger)</f>
        <v>51253</v>
      </c>
      <c r="AV1707" s="56">
        <f>_xll.qlCalendarAdvance(Calendar,AV1706,AT1707,"f",,Trigger)</f>
        <v>51258</v>
      </c>
      <c r="AW1707" s="56">
        <f>_xll.qlInterestRateIndexMaturity(IborIndex&amp;Tenor,AV1707,Trigger)</f>
        <v>51350</v>
      </c>
      <c r="AX1707" s="102" t="e">
        <f>_xll.qlIndexFixing($Z$5,AU1707,TRUE,Trigger)</f>
        <v>#VALUE!</v>
      </c>
      <c r="AY1707" s="102">
        <f>_xll.qlIndexFixing($AZ$1,AU1707,TRUE,Trigger)</f>
        <v>1.4238987092770751E-2</v>
      </c>
    </row>
    <row r="1708" spans="46:51" ht="11.25" customHeight="1" x14ac:dyDescent="0.25">
      <c r="AT1708" s="57" t="s">
        <v>44</v>
      </c>
      <c r="AU1708" s="56">
        <f>_xll.qlInterestRateIndexFixingDate(IborIndex&amp;Tenor,AV1708,Trigger)</f>
        <v>51263</v>
      </c>
      <c r="AV1708" s="56">
        <f>_xll.qlCalendarAdvance(Calendar,AV1707,AT1708,"f",,Trigger)</f>
        <v>51265</v>
      </c>
      <c r="AW1708" s="56">
        <f>_xll.qlInterestRateIndexMaturity(IborIndex&amp;Tenor,AV1708,Trigger)</f>
        <v>51357</v>
      </c>
      <c r="AX1708" s="102" t="e">
        <f>_xll.qlIndexFixing($Z$5,AU1708,TRUE,Trigger)</f>
        <v>#VALUE!</v>
      </c>
      <c r="AY1708" s="102">
        <f>_xll.qlIndexFixing($AZ$1,AU1708,TRUE,Trigger)</f>
        <v>1.4241331864022695E-2</v>
      </c>
    </row>
    <row r="1709" spans="46:51" ht="11.25" customHeight="1" x14ac:dyDescent="0.25">
      <c r="AT1709" s="57" t="s">
        <v>44</v>
      </c>
      <c r="AU1709" s="56">
        <f>_xll.qlInterestRateIndexFixingDate(IborIndex&amp;Tenor,AV1709,Trigger)</f>
        <v>51270</v>
      </c>
      <c r="AV1709" s="56">
        <f>_xll.qlCalendarAdvance(Calendar,AV1708,AT1709,"f",,Trigger)</f>
        <v>51272</v>
      </c>
      <c r="AW1709" s="56">
        <f>_xll.qlInterestRateIndexMaturity(IborIndex&amp;Tenor,AV1709,Trigger)</f>
        <v>51364</v>
      </c>
      <c r="AX1709" s="102" t="e">
        <f>_xll.qlIndexFixing($Z$5,AU1709,TRUE,Trigger)</f>
        <v>#VALUE!</v>
      </c>
      <c r="AY1709" s="102">
        <f>_xll.qlIndexFixing($AZ$1,AU1709,TRUE,Trigger)</f>
        <v>1.4243672324311746E-2</v>
      </c>
    </row>
    <row r="1710" spans="46:51" ht="11.25" customHeight="1" x14ac:dyDescent="0.25">
      <c r="AT1710" s="57" t="s">
        <v>44</v>
      </c>
      <c r="AU1710" s="56">
        <f>_xll.qlInterestRateIndexFixingDate(IborIndex&amp;Tenor,AV1710,Trigger)</f>
        <v>51277</v>
      </c>
      <c r="AV1710" s="56">
        <f>_xll.qlCalendarAdvance(Calendar,AV1709,AT1710,"f",,Trigger)</f>
        <v>51279</v>
      </c>
      <c r="AW1710" s="56">
        <f>_xll.qlInterestRateIndexMaturity(IborIndex&amp;Tenor,AV1710,Trigger)</f>
        <v>51371</v>
      </c>
      <c r="AX1710" s="102" t="e">
        <f>_xll.qlIndexFixing($Z$5,AU1710,TRUE,Trigger)</f>
        <v>#VALUE!</v>
      </c>
      <c r="AY1710" s="102">
        <f>_xll.qlIndexFixing($AZ$1,AU1710,TRUE,Trigger)</f>
        <v>1.4246004703669223E-2</v>
      </c>
    </row>
    <row r="1711" spans="46:51" ht="11.25" customHeight="1" x14ac:dyDescent="0.25">
      <c r="AT1711" s="57" t="s">
        <v>44</v>
      </c>
      <c r="AU1711" s="56">
        <f>_xll.qlInterestRateIndexFixingDate(IborIndex&amp;Tenor,AV1711,Trigger)</f>
        <v>51284</v>
      </c>
      <c r="AV1711" s="56">
        <f>_xll.qlCalendarAdvance(Calendar,AV1710,AT1711,"f",,Trigger)</f>
        <v>51286</v>
      </c>
      <c r="AW1711" s="56">
        <f>_xll.qlInterestRateIndexMaturity(IborIndex&amp;Tenor,AV1711,Trigger)</f>
        <v>51378</v>
      </c>
      <c r="AX1711" s="102" t="e">
        <f>_xll.qlIndexFixing($Z$5,AU1711,TRUE,Trigger)</f>
        <v>#VALUE!</v>
      </c>
      <c r="AY1711" s="102">
        <f>_xll.qlIndexFixing($AZ$1,AU1711,TRUE,Trigger)</f>
        <v>1.4248328627518233E-2</v>
      </c>
    </row>
    <row r="1712" spans="46:51" ht="11.25" customHeight="1" x14ac:dyDescent="0.25">
      <c r="AT1712" s="57" t="s">
        <v>44</v>
      </c>
      <c r="AU1712" s="56">
        <f>_xll.qlInterestRateIndexFixingDate(IborIndex&amp;Tenor,AV1712,Trigger)</f>
        <v>51291</v>
      </c>
      <c r="AV1712" s="56">
        <f>_xll.qlCalendarAdvance(Calendar,AV1711,AT1712,"f",,Trigger)</f>
        <v>51293</v>
      </c>
      <c r="AW1712" s="56">
        <f>_xll.qlInterestRateIndexMaturity(IborIndex&amp;Tenor,AV1712,Trigger)</f>
        <v>51385</v>
      </c>
      <c r="AX1712" s="102" t="e">
        <f>_xll.qlIndexFixing($Z$5,AU1712,TRUE,Trigger)</f>
        <v>#VALUE!</v>
      </c>
      <c r="AY1712" s="102">
        <f>_xll.qlIndexFixing($AZ$1,AU1712,TRUE,Trigger)</f>
        <v>1.4250644067269469E-2</v>
      </c>
    </row>
    <row r="1713" spans="46:51" ht="11.25" customHeight="1" x14ac:dyDescent="0.25">
      <c r="AT1713" s="57" t="s">
        <v>44</v>
      </c>
      <c r="AU1713" s="56">
        <f>_xll.qlInterestRateIndexFixingDate(IborIndex&amp;Tenor,AV1713,Trigger)</f>
        <v>51298</v>
      </c>
      <c r="AV1713" s="56">
        <f>_xll.qlCalendarAdvance(Calendar,AV1712,AT1713,"f",,Trigger)</f>
        <v>51300</v>
      </c>
      <c r="AW1713" s="56">
        <f>_xll.qlInterestRateIndexMaturity(IborIndex&amp;Tenor,AV1713,Trigger)</f>
        <v>51392</v>
      </c>
      <c r="AX1713" s="102" t="e">
        <f>_xll.qlIndexFixing($Z$5,AU1713,TRUE,Trigger)</f>
        <v>#VALUE!</v>
      </c>
      <c r="AY1713" s="102">
        <f>_xll.qlIndexFixing($AZ$1,AU1713,TRUE,Trigger)</f>
        <v>1.4252950994338843E-2</v>
      </c>
    </row>
    <row r="1714" spans="46:51" ht="11.25" customHeight="1" x14ac:dyDescent="0.25">
      <c r="AT1714" s="57" t="s">
        <v>44</v>
      </c>
      <c r="AU1714" s="56">
        <f>_xll.qlInterestRateIndexFixingDate(IborIndex&amp;Tenor,AV1714,Trigger)</f>
        <v>51305</v>
      </c>
      <c r="AV1714" s="56">
        <f>_xll.qlCalendarAdvance(Calendar,AV1713,AT1714,"f",,Trigger)</f>
        <v>51307</v>
      </c>
      <c r="AW1714" s="56">
        <f>_xll.qlInterestRateIndexMaturity(IborIndex&amp;Tenor,AV1714,Trigger)</f>
        <v>51399</v>
      </c>
      <c r="AX1714" s="102" t="e">
        <f>_xll.qlIndexFixing($Z$5,AU1714,TRUE,Trigger)</f>
        <v>#VALUE!</v>
      </c>
      <c r="AY1714" s="102">
        <f>_xll.qlIndexFixing($AZ$1,AU1714,TRUE,Trigger)</f>
        <v>1.4255249380139653E-2</v>
      </c>
    </row>
    <row r="1715" spans="46:51" ht="11.25" customHeight="1" x14ac:dyDescent="0.25">
      <c r="AT1715" s="57" t="s">
        <v>44</v>
      </c>
      <c r="AU1715" s="56">
        <f>_xll.qlInterestRateIndexFixingDate(IborIndex&amp;Tenor,AV1715,Trigger)</f>
        <v>51312</v>
      </c>
      <c r="AV1715" s="56">
        <f>_xll.qlCalendarAdvance(Calendar,AV1714,AT1715,"f",,Trigger)</f>
        <v>51314</v>
      </c>
      <c r="AW1715" s="56">
        <f>_xll.qlInterestRateIndexMaturity(IborIndex&amp;Tenor,AV1715,Trigger)</f>
        <v>51406</v>
      </c>
      <c r="AX1715" s="102" t="e">
        <f>_xll.qlIndexFixing($Z$5,AU1715,TRUE,Trigger)</f>
        <v>#VALUE!</v>
      </c>
      <c r="AY1715" s="102">
        <f>_xll.qlIndexFixing($AZ$1,AU1715,TRUE,Trigger)</f>
        <v>1.4257539196087812E-2</v>
      </c>
    </row>
    <row r="1716" spans="46:51" ht="11.25" customHeight="1" x14ac:dyDescent="0.25">
      <c r="AT1716" s="57" t="s">
        <v>44</v>
      </c>
      <c r="AU1716" s="56">
        <f>_xll.qlInterestRateIndexFixingDate(IborIndex&amp;Tenor,AV1716,Trigger)</f>
        <v>51319</v>
      </c>
      <c r="AV1716" s="56">
        <f>_xll.qlCalendarAdvance(Calendar,AV1715,AT1716,"f",,Trigger)</f>
        <v>51321</v>
      </c>
      <c r="AW1716" s="56">
        <f>_xll.qlInterestRateIndexMaturity(IborIndex&amp;Tenor,AV1716,Trigger)</f>
        <v>51413</v>
      </c>
      <c r="AX1716" s="102" t="e">
        <f>_xll.qlIndexFixing($Z$5,AU1716,TRUE,Trigger)</f>
        <v>#VALUE!</v>
      </c>
      <c r="AY1716" s="102">
        <f>_xll.qlIndexFixing($AZ$1,AU1716,TRUE,Trigger)</f>
        <v>1.425982041359488E-2</v>
      </c>
    </row>
    <row r="1717" spans="46:51" ht="11.25" customHeight="1" x14ac:dyDescent="0.25">
      <c r="AT1717" s="57" t="s">
        <v>44</v>
      </c>
      <c r="AU1717" s="56">
        <f>_xll.qlInterestRateIndexFixingDate(IborIndex&amp;Tenor,AV1717,Trigger)</f>
        <v>51326</v>
      </c>
      <c r="AV1717" s="56">
        <f>_xll.qlCalendarAdvance(Calendar,AV1716,AT1717,"f",,Trigger)</f>
        <v>51328</v>
      </c>
      <c r="AW1717" s="56">
        <f>_xll.qlInterestRateIndexMaturity(IborIndex&amp;Tenor,AV1717,Trigger)</f>
        <v>51420</v>
      </c>
      <c r="AX1717" s="102" t="e">
        <f>_xll.qlIndexFixing($Z$5,AU1717,TRUE,Trigger)</f>
        <v>#VALUE!</v>
      </c>
      <c r="AY1717" s="102">
        <f>_xll.qlIndexFixing($AZ$1,AU1717,TRUE,Trigger)</f>
        <v>1.4262093004075898E-2</v>
      </c>
    </row>
    <row r="1718" spans="46:51" ht="11.25" customHeight="1" x14ac:dyDescent="0.25">
      <c r="AT1718" s="57" t="s">
        <v>44</v>
      </c>
      <c r="AU1718" s="56">
        <f>_xll.qlInterestRateIndexFixingDate(IborIndex&amp;Tenor,AV1718,Trigger)</f>
        <v>51333</v>
      </c>
      <c r="AV1718" s="56">
        <f>_xll.qlCalendarAdvance(Calendar,AV1717,AT1718,"f",,Trigger)</f>
        <v>51335</v>
      </c>
      <c r="AW1718" s="56">
        <f>_xll.qlInterestRateIndexMaturity(IborIndex&amp;Tenor,AV1718,Trigger)</f>
        <v>51427</v>
      </c>
      <c r="AX1718" s="102" t="e">
        <f>_xll.qlIndexFixing($Z$5,AU1718,TRUE,Trigger)</f>
        <v>#VALUE!</v>
      </c>
      <c r="AY1718" s="102">
        <f>_xll.qlIndexFixing($AZ$1,AU1718,TRUE,Trigger)</f>
        <v>1.4264356938944168E-2</v>
      </c>
    </row>
    <row r="1719" spans="46:51" ht="11.25" customHeight="1" x14ac:dyDescent="0.25">
      <c r="AT1719" s="57" t="s">
        <v>44</v>
      </c>
      <c r="AU1719" s="56">
        <f>_xll.qlInterestRateIndexFixingDate(IborIndex&amp;Tenor,AV1719,Trigger)</f>
        <v>51340</v>
      </c>
      <c r="AV1719" s="56">
        <f>_xll.qlCalendarAdvance(Calendar,AV1718,AT1719,"f",,Trigger)</f>
        <v>51342</v>
      </c>
      <c r="AW1719" s="56">
        <f>_xll.qlInterestRateIndexMaturity(IborIndex&amp;Tenor,AV1719,Trigger)</f>
        <v>51434</v>
      </c>
      <c r="AX1719" s="102" t="e">
        <f>_xll.qlIndexFixing($Z$5,AU1719,TRUE,Trigger)</f>
        <v>#VALUE!</v>
      </c>
      <c r="AY1719" s="102">
        <f>_xll.qlIndexFixing($AZ$1,AU1719,TRUE,Trigger)</f>
        <v>1.4266612189615597E-2</v>
      </c>
    </row>
    <row r="1720" spans="46:51" ht="11.25" customHeight="1" x14ac:dyDescent="0.25">
      <c r="AT1720" s="57" t="s">
        <v>44</v>
      </c>
      <c r="AU1720" s="56">
        <f>_xll.qlInterestRateIndexFixingDate(IborIndex&amp;Tenor,AV1720,Trigger)</f>
        <v>51347</v>
      </c>
      <c r="AV1720" s="56">
        <f>_xll.qlCalendarAdvance(Calendar,AV1719,AT1720,"f",,Trigger)</f>
        <v>51349</v>
      </c>
      <c r="AW1720" s="56">
        <f>_xll.qlInterestRateIndexMaturity(IborIndex&amp;Tenor,AV1720,Trigger)</f>
        <v>51441</v>
      </c>
      <c r="AX1720" s="102" t="e">
        <f>_xll.qlIndexFixing($Z$5,AU1720,TRUE,Trigger)</f>
        <v>#VALUE!</v>
      </c>
      <c r="AY1720" s="102">
        <f>_xll.qlIndexFixing($AZ$1,AU1720,TRUE,Trigger)</f>
        <v>1.426885872750175E-2</v>
      </c>
    </row>
    <row r="1721" spans="46:51" ht="11.25" customHeight="1" x14ac:dyDescent="0.25">
      <c r="AT1721" s="57" t="s">
        <v>44</v>
      </c>
      <c r="AU1721" s="56">
        <f>_xll.qlInterestRateIndexFixingDate(IborIndex&amp;Tenor,AV1721,Trigger)</f>
        <v>51354</v>
      </c>
      <c r="AV1721" s="56">
        <f>_xll.qlCalendarAdvance(Calendar,AV1720,AT1721,"f",,Trigger)</f>
        <v>51356</v>
      </c>
      <c r="AW1721" s="56">
        <f>_xll.qlInterestRateIndexMaturity(IborIndex&amp;Tenor,AV1721,Trigger)</f>
        <v>51448</v>
      </c>
      <c r="AX1721" s="102" t="e">
        <f>_xll.qlIndexFixing($Z$5,AU1721,TRUE,Trigger)</f>
        <v>#VALUE!</v>
      </c>
      <c r="AY1721" s="102">
        <f>_xll.qlIndexFixing($AZ$1,AU1721,TRUE,Trigger)</f>
        <v>1.4271096524017668E-2</v>
      </c>
    </row>
    <row r="1722" spans="46:51" ht="11.25" customHeight="1" x14ac:dyDescent="0.25">
      <c r="AT1722" s="57" t="s">
        <v>44</v>
      </c>
      <c r="AU1722" s="56">
        <f>_xll.qlInterestRateIndexFixingDate(IborIndex&amp;Tenor,AV1722,Trigger)</f>
        <v>51361</v>
      </c>
      <c r="AV1722" s="56">
        <f>_xll.qlCalendarAdvance(Calendar,AV1721,AT1722,"f",,Trigger)</f>
        <v>51363</v>
      </c>
      <c r="AW1722" s="56">
        <f>_xll.qlInterestRateIndexMaturity(IborIndex&amp;Tenor,AV1722,Trigger)</f>
        <v>51455</v>
      </c>
      <c r="AX1722" s="102" t="e">
        <f>_xll.qlIndexFixing($Z$5,AU1722,TRUE,Trigger)</f>
        <v>#VALUE!</v>
      </c>
      <c r="AY1722" s="102">
        <f>_xll.qlIndexFixing($AZ$1,AU1722,TRUE,Trigger)</f>
        <v>1.4273325550579257E-2</v>
      </c>
    </row>
    <row r="1723" spans="46:51" ht="11.25" customHeight="1" x14ac:dyDescent="0.25">
      <c r="AT1723" s="57" t="s">
        <v>44</v>
      </c>
      <c r="AU1723" s="56">
        <f>_xll.qlInterestRateIndexFixingDate(IborIndex&amp;Tenor,AV1723,Trigger)</f>
        <v>51368</v>
      </c>
      <c r="AV1723" s="56">
        <f>_xll.qlCalendarAdvance(Calendar,AV1722,AT1723,"f",,Trigger)</f>
        <v>51370</v>
      </c>
      <c r="AW1723" s="56">
        <f>_xll.qlInterestRateIndexMaturity(IborIndex&amp;Tenor,AV1723,Trigger)</f>
        <v>51462</v>
      </c>
      <c r="AX1723" s="102" t="e">
        <f>_xll.qlIndexFixing($Z$5,AU1723,TRUE,Trigger)</f>
        <v>#VALUE!</v>
      </c>
      <c r="AY1723" s="102">
        <f>_xll.qlIndexFixing($AZ$1,AU1723,TRUE,Trigger)</f>
        <v>1.4275545778597215E-2</v>
      </c>
    </row>
    <row r="1724" spans="46:51" ht="11.25" customHeight="1" x14ac:dyDescent="0.25">
      <c r="AT1724" s="57" t="s">
        <v>44</v>
      </c>
      <c r="AU1724" s="56">
        <f>_xll.qlInterestRateIndexFixingDate(IborIndex&amp;Tenor,AV1724,Trigger)</f>
        <v>51375</v>
      </c>
      <c r="AV1724" s="56">
        <f>_xll.qlCalendarAdvance(Calendar,AV1723,AT1724,"f",,Trigger)</f>
        <v>51377</v>
      </c>
      <c r="AW1724" s="56">
        <f>_xll.qlInterestRateIndexMaturity(IborIndex&amp;Tenor,AV1724,Trigger)</f>
        <v>51469</v>
      </c>
      <c r="AX1724" s="102" t="e">
        <f>_xll.qlIndexFixing($Z$5,AU1724,TRUE,Trigger)</f>
        <v>#VALUE!</v>
      </c>
      <c r="AY1724" s="102">
        <f>_xll.qlIndexFixing($AZ$1,AU1724,TRUE,Trigger)</f>
        <v>1.4277757179488317E-2</v>
      </c>
    </row>
    <row r="1725" spans="46:51" ht="11.25" customHeight="1" x14ac:dyDescent="0.25">
      <c r="AT1725" s="57" t="s">
        <v>44</v>
      </c>
      <c r="AU1725" s="56">
        <f>_xll.qlInterestRateIndexFixingDate(IborIndex&amp;Tenor,AV1725,Trigger)</f>
        <v>51382</v>
      </c>
      <c r="AV1725" s="56">
        <f>_xll.qlCalendarAdvance(Calendar,AV1724,AT1725,"f",,Trigger)</f>
        <v>51384</v>
      </c>
      <c r="AW1725" s="56">
        <f>_xll.qlInterestRateIndexMaturity(IborIndex&amp;Tenor,AV1725,Trigger)</f>
        <v>51475</v>
      </c>
      <c r="AX1725" s="102" t="e">
        <f>_xll.qlIndexFixing($Z$5,AU1725,TRUE,Trigger)</f>
        <v>#VALUE!</v>
      </c>
      <c r="AY1725" s="102">
        <f>_xll.qlIndexFixing($AZ$1,AU1725,TRUE,Trigger)</f>
        <v>1.4279521212067886E-2</v>
      </c>
    </row>
    <row r="1726" spans="46:51" ht="11.25" customHeight="1" x14ac:dyDescent="0.25">
      <c r="AT1726" s="57" t="s">
        <v>44</v>
      </c>
      <c r="AU1726" s="56">
        <f>_xll.qlInterestRateIndexFixingDate(IborIndex&amp;Tenor,AV1726,Trigger)</f>
        <v>51389</v>
      </c>
      <c r="AV1726" s="56">
        <f>_xll.qlCalendarAdvance(Calendar,AV1725,AT1726,"f",,Trigger)</f>
        <v>51391</v>
      </c>
      <c r="AW1726" s="56">
        <f>_xll.qlInterestRateIndexMaturity(IborIndex&amp;Tenor,AV1726,Trigger)</f>
        <v>51482</v>
      </c>
      <c r="AX1726" s="102" t="e">
        <f>_xll.qlIndexFixing($Z$5,AU1726,TRUE,Trigger)</f>
        <v>#VALUE!</v>
      </c>
      <c r="AY1726" s="102">
        <f>_xll.qlIndexFixing($AZ$1,AU1726,TRUE,Trigger)</f>
        <v>1.4281715426044993E-2</v>
      </c>
    </row>
    <row r="1727" spans="46:51" ht="11.25" customHeight="1" x14ac:dyDescent="0.25">
      <c r="AT1727" s="57" t="s">
        <v>44</v>
      </c>
      <c r="AU1727" s="56">
        <f>_xll.qlInterestRateIndexFixingDate(IborIndex&amp;Tenor,AV1727,Trigger)</f>
        <v>51396</v>
      </c>
      <c r="AV1727" s="56">
        <f>_xll.qlCalendarAdvance(Calendar,AV1726,AT1727,"f",,Trigger)</f>
        <v>51398</v>
      </c>
      <c r="AW1727" s="56">
        <f>_xll.qlInterestRateIndexMaturity(IborIndex&amp;Tenor,AV1727,Trigger)</f>
        <v>51489</v>
      </c>
      <c r="AX1727" s="102" t="e">
        <f>_xll.qlIndexFixing($Z$5,AU1727,TRUE,Trigger)</f>
        <v>#VALUE!</v>
      </c>
      <c r="AY1727" s="102">
        <f>_xll.qlIndexFixing($AZ$1,AU1727,TRUE,Trigger)</f>
        <v>1.4283900729517239E-2</v>
      </c>
    </row>
    <row r="1728" spans="46:51" ht="11.25" customHeight="1" x14ac:dyDescent="0.25">
      <c r="AT1728" s="57" t="s">
        <v>44</v>
      </c>
      <c r="AU1728" s="56">
        <f>_xll.qlInterestRateIndexFixingDate(IborIndex&amp;Tenor,AV1728,Trigger)</f>
        <v>51403</v>
      </c>
      <c r="AV1728" s="56">
        <f>_xll.qlCalendarAdvance(Calendar,AV1727,AT1728,"f",,Trigger)</f>
        <v>51405</v>
      </c>
      <c r="AW1728" s="56">
        <f>_xll.qlInterestRateIndexMaturity(IborIndex&amp;Tenor,AV1728,Trigger)</f>
        <v>51497</v>
      </c>
      <c r="AX1728" s="102" t="e">
        <f>_xll.qlIndexFixing($Z$5,AU1728,TRUE,Trigger)</f>
        <v>#VALUE!</v>
      </c>
      <c r="AY1728" s="102">
        <f>_xll.qlIndexFixing($AZ$1,AU1728,TRUE,Trigger)</f>
        <v>1.4286513940045858E-2</v>
      </c>
    </row>
    <row r="1729" spans="46:51" ht="11.25" customHeight="1" x14ac:dyDescent="0.25">
      <c r="AT1729" s="57" t="s">
        <v>44</v>
      </c>
      <c r="AU1729" s="56">
        <f>_xll.qlInterestRateIndexFixingDate(IborIndex&amp;Tenor,AV1729,Trigger)</f>
        <v>51410</v>
      </c>
      <c r="AV1729" s="56">
        <f>_xll.qlCalendarAdvance(Calendar,AV1728,AT1729,"f",,Trigger)</f>
        <v>51412</v>
      </c>
      <c r="AW1729" s="56">
        <f>_xll.qlInterestRateIndexMaturity(IborIndex&amp;Tenor,AV1729,Trigger)</f>
        <v>51504</v>
      </c>
      <c r="AX1729" s="102" t="e">
        <f>_xll.qlIndexFixing($Z$5,AU1729,TRUE,Trigger)</f>
        <v>#VALUE!</v>
      </c>
      <c r="AY1729" s="102">
        <f>_xll.qlIndexFixing($AZ$1,AU1729,TRUE,Trigger)</f>
        <v>1.4288680776504813E-2</v>
      </c>
    </row>
    <row r="1730" spans="46:51" ht="11.25" customHeight="1" x14ac:dyDescent="0.25">
      <c r="AT1730" s="57" t="s">
        <v>44</v>
      </c>
      <c r="AU1730" s="56">
        <f>_xll.qlInterestRateIndexFixingDate(IborIndex&amp;Tenor,AV1730,Trigger)</f>
        <v>51417</v>
      </c>
      <c r="AV1730" s="56">
        <f>_xll.qlCalendarAdvance(Calendar,AV1729,AT1730,"f",,Trigger)</f>
        <v>51419</v>
      </c>
      <c r="AW1730" s="56">
        <f>_xll.qlInterestRateIndexMaturity(IborIndex&amp;Tenor,AV1730,Trigger)</f>
        <v>51511</v>
      </c>
      <c r="AX1730" s="102" t="e">
        <f>_xll.qlIndexFixing($Z$5,AU1730,TRUE,Trigger)</f>
        <v>#VALUE!</v>
      </c>
      <c r="AY1730" s="102">
        <f>_xll.qlIndexFixing($AZ$1,AU1730,TRUE,Trigger)</f>
        <v>1.4290838614317595E-2</v>
      </c>
    </row>
    <row r="1731" spans="46:51" ht="11.25" customHeight="1" x14ac:dyDescent="0.25">
      <c r="AT1731" s="57" t="s">
        <v>44</v>
      </c>
      <c r="AU1731" s="56">
        <f>_xll.qlInterestRateIndexFixingDate(IborIndex&amp;Tenor,AV1731,Trigger)</f>
        <v>51424</v>
      </c>
      <c r="AV1731" s="56">
        <f>_xll.qlCalendarAdvance(Calendar,AV1730,AT1731,"f",,Trigger)</f>
        <v>51426</v>
      </c>
      <c r="AW1731" s="56">
        <f>_xll.qlInterestRateIndexMaturity(IborIndex&amp;Tenor,AV1731,Trigger)</f>
        <v>51518</v>
      </c>
      <c r="AX1731" s="102" t="e">
        <f>_xll.qlIndexFixing($Z$5,AU1731,TRUE,Trigger)</f>
        <v>#VALUE!</v>
      </c>
      <c r="AY1731" s="102">
        <f>_xll.qlIndexFixing($AZ$1,AU1731,TRUE,Trigger)</f>
        <v>1.4292987424902714E-2</v>
      </c>
    </row>
    <row r="1732" spans="46:51" ht="11.25" customHeight="1" x14ac:dyDescent="0.25">
      <c r="AT1732" s="57" t="s">
        <v>44</v>
      </c>
      <c r="AU1732" s="56">
        <f>_xll.qlInterestRateIndexFixingDate(IborIndex&amp;Tenor,AV1732,Trigger)</f>
        <v>51431</v>
      </c>
      <c r="AV1732" s="56">
        <f>_xll.qlCalendarAdvance(Calendar,AV1731,AT1732,"f",,Trigger)</f>
        <v>51433</v>
      </c>
      <c r="AW1732" s="56">
        <f>_xll.qlInterestRateIndexMaturity(IborIndex&amp;Tenor,AV1732,Trigger)</f>
        <v>51525</v>
      </c>
      <c r="AX1732" s="102" t="e">
        <f>_xll.qlIndexFixing($Z$5,AU1732,TRUE,Trigger)</f>
        <v>#VALUE!</v>
      </c>
      <c r="AY1732" s="102">
        <f>_xll.qlIndexFixing($AZ$1,AU1732,TRUE,Trigger)</f>
        <v>1.4295127179669999E-2</v>
      </c>
    </row>
    <row r="1733" spans="46:51" ht="11.25" customHeight="1" x14ac:dyDescent="0.25">
      <c r="AT1733" s="57" t="s">
        <v>44</v>
      </c>
      <c r="AU1733" s="56">
        <f>_xll.qlInterestRateIndexFixingDate(IborIndex&amp;Tenor,AV1733,Trigger)</f>
        <v>51438</v>
      </c>
      <c r="AV1733" s="56">
        <f>_xll.qlCalendarAdvance(Calendar,AV1732,AT1733,"f",,Trigger)</f>
        <v>51440</v>
      </c>
      <c r="AW1733" s="56">
        <f>_xll.qlInterestRateIndexMaturity(IborIndex&amp;Tenor,AV1733,Trigger)</f>
        <v>51532</v>
      </c>
      <c r="AX1733" s="102" t="e">
        <f>_xll.qlIndexFixing($Z$5,AU1733,TRUE,Trigger)</f>
        <v>#VALUE!</v>
      </c>
      <c r="AY1733" s="102">
        <f>_xll.qlIndexFixing($AZ$1,AU1733,TRUE,Trigger)</f>
        <v>1.4297257850034488E-2</v>
      </c>
    </row>
    <row r="1734" spans="46:51" ht="11.25" customHeight="1" x14ac:dyDescent="0.25">
      <c r="AT1734" s="57" t="s">
        <v>44</v>
      </c>
      <c r="AU1734" s="56">
        <f>_xll.qlInterestRateIndexFixingDate(IborIndex&amp;Tenor,AV1734,Trigger)</f>
        <v>51445</v>
      </c>
      <c r="AV1734" s="56">
        <f>_xll.qlCalendarAdvance(Calendar,AV1733,AT1734,"f",,Trigger)</f>
        <v>51447</v>
      </c>
      <c r="AW1734" s="56">
        <f>_xll.qlInterestRateIndexMaturity(IborIndex&amp;Tenor,AV1734,Trigger)</f>
        <v>51539</v>
      </c>
      <c r="AX1734" s="102" t="e">
        <f>_xll.qlIndexFixing($Z$5,AU1734,TRUE,Trigger)</f>
        <v>#VALUE!</v>
      </c>
      <c r="AY1734" s="102">
        <f>_xll.qlIndexFixing($AZ$1,AU1734,TRUE,Trigger)</f>
        <v>1.4299379407410355E-2</v>
      </c>
    </row>
    <row r="1735" spans="46:51" ht="11.25" customHeight="1" x14ac:dyDescent="0.25">
      <c r="AT1735" s="57" t="s">
        <v>44</v>
      </c>
      <c r="AU1735" s="56">
        <f>_xll.qlInterestRateIndexFixingDate(IborIndex&amp;Tenor,AV1735,Trigger)</f>
        <v>51452</v>
      </c>
      <c r="AV1735" s="56">
        <f>_xll.qlCalendarAdvance(Calendar,AV1734,AT1735,"f",,Trigger)</f>
        <v>51454</v>
      </c>
      <c r="AW1735" s="56">
        <f>_xll.qlInterestRateIndexMaturity(IborIndex&amp;Tenor,AV1735,Trigger)</f>
        <v>51546</v>
      </c>
      <c r="AX1735" s="102" t="e">
        <f>_xll.qlIndexFixing($Z$5,AU1735,TRUE,Trigger)</f>
        <v>#VALUE!</v>
      </c>
      <c r="AY1735" s="102">
        <f>_xll.qlIndexFixing($AZ$1,AU1735,TRUE,Trigger)</f>
        <v>1.4301491823212635E-2</v>
      </c>
    </row>
    <row r="1736" spans="46:51" ht="11.25" customHeight="1" x14ac:dyDescent="0.25">
      <c r="AT1736" s="57" t="s">
        <v>44</v>
      </c>
      <c r="AU1736" s="56">
        <f>_xll.qlInterestRateIndexFixingDate(IborIndex&amp;Tenor,AV1736,Trigger)</f>
        <v>51459</v>
      </c>
      <c r="AV1736" s="56">
        <f>_xll.qlCalendarAdvance(Calendar,AV1735,AT1736,"f",,Trigger)</f>
        <v>51461</v>
      </c>
      <c r="AW1736" s="56">
        <f>_xll.qlInterestRateIndexMaturity(IborIndex&amp;Tenor,AV1736,Trigger)</f>
        <v>51553</v>
      </c>
      <c r="AX1736" s="102" t="e">
        <f>_xll.qlIndexFixing($Z$5,AU1736,TRUE,Trigger)</f>
        <v>#VALUE!</v>
      </c>
      <c r="AY1736" s="102">
        <f>_xll.qlIndexFixing($AZ$1,AU1736,TRUE,Trigger)</f>
        <v>1.4303595068852893E-2</v>
      </c>
    </row>
    <row r="1737" spans="46:51" ht="11.25" customHeight="1" x14ac:dyDescent="0.25">
      <c r="AT1737" s="57" t="s">
        <v>44</v>
      </c>
      <c r="AU1737" s="56">
        <f>_xll.qlInterestRateIndexFixingDate(IborIndex&amp;Tenor,AV1737,Trigger)</f>
        <v>51466</v>
      </c>
      <c r="AV1737" s="56">
        <f>_xll.qlCalendarAdvance(Calendar,AV1736,AT1737,"f",,Trigger)</f>
        <v>51468</v>
      </c>
      <c r="AW1737" s="56">
        <f>_xll.qlInterestRateIndexMaturity(IborIndex&amp;Tenor,AV1737,Trigger)</f>
        <v>51560</v>
      </c>
      <c r="AX1737" s="102" t="e">
        <f>_xll.qlIndexFixing($Z$5,AU1737,TRUE,Trigger)</f>
        <v>#VALUE!</v>
      </c>
      <c r="AY1737" s="102">
        <f>_xll.qlIndexFixing($AZ$1,AU1737,TRUE,Trigger)</f>
        <v>1.4305689115746171E-2</v>
      </c>
    </row>
    <row r="1738" spans="46:51" ht="11.25" customHeight="1" x14ac:dyDescent="0.25">
      <c r="AT1738" s="57" t="s">
        <v>44</v>
      </c>
      <c r="AU1738" s="56">
        <f>_xll.qlInterestRateIndexFixingDate(IborIndex&amp;Tenor,AV1738,Trigger)</f>
        <v>51473</v>
      </c>
      <c r="AV1738" s="56">
        <f>_xll.qlCalendarAdvance(Calendar,AV1737,AT1738,"f",,Trigger)</f>
        <v>51475</v>
      </c>
      <c r="AW1738" s="56">
        <f>_xll.qlInterestRateIndexMaturity(IborIndex&amp;Tenor,AV1738,Trigger)</f>
        <v>51565</v>
      </c>
      <c r="AX1738" s="102" t="e">
        <f>_xll.qlIndexFixing($Z$5,AU1738,TRUE,Trigger)</f>
        <v>#VALUE!</v>
      </c>
      <c r="AY1738" s="102">
        <f>_xll.qlIndexFixing($AZ$1,AU1738,TRUE,Trigger)</f>
        <v>1.4306911618615636E-2</v>
      </c>
    </row>
    <row r="1739" spans="46:51" ht="11.25" customHeight="1" x14ac:dyDescent="0.25">
      <c r="AT1739" s="57" t="s">
        <v>44</v>
      </c>
      <c r="AU1739" s="56">
        <f>_xll.qlInterestRateIndexFixingDate(IborIndex&amp;Tenor,AV1739,Trigger)</f>
        <v>51480</v>
      </c>
      <c r="AV1739" s="56">
        <f>_xll.qlCalendarAdvance(Calendar,AV1738,AT1739,"f",,Trigger)</f>
        <v>51482</v>
      </c>
      <c r="AW1739" s="56">
        <f>_xll.qlInterestRateIndexMaturity(IborIndex&amp;Tenor,AV1739,Trigger)</f>
        <v>51572</v>
      </c>
      <c r="AX1739" s="102" t="e">
        <f>_xll.qlIndexFixing($Z$5,AU1739,TRUE,Trigger)</f>
        <v>#VALUE!</v>
      </c>
      <c r="AY1739" s="102">
        <f>_xll.qlIndexFixing($AZ$1,AU1739,TRUE,Trigger)</f>
        <v>1.4308988350339114E-2</v>
      </c>
    </row>
    <row r="1740" spans="46:51" ht="11.25" customHeight="1" x14ac:dyDescent="0.25">
      <c r="AT1740" s="57" t="s">
        <v>44</v>
      </c>
      <c r="AU1740" s="56">
        <f>_xll.qlInterestRateIndexFixingDate(IborIndex&amp;Tenor,AV1740,Trigger)</f>
        <v>51487</v>
      </c>
      <c r="AV1740" s="56">
        <f>_xll.qlCalendarAdvance(Calendar,AV1739,AT1740,"f",,Trigger)</f>
        <v>51489</v>
      </c>
      <c r="AW1740" s="56">
        <f>_xll.qlInterestRateIndexMaturity(IborIndex&amp;Tenor,AV1740,Trigger)</f>
        <v>51579</v>
      </c>
      <c r="AX1740" s="102" t="e">
        <f>_xll.qlIndexFixing($Z$5,AU1740,TRUE,Trigger)</f>
        <v>#VALUE!</v>
      </c>
      <c r="AY1740" s="102">
        <f>_xll.qlIndexFixing($AZ$1,AU1740,TRUE,Trigger)</f>
        <v>1.4311055802353145E-2</v>
      </c>
    </row>
    <row r="1741" spans="46:51" ht="11.25" customHeight="1" x14ac:dyDescent="0.25">
      <c r="AT1741" s="57" t="s">
        <v>44</v>
      </c>
      <c r="AU1741" s="56">
        <f>_xll.qlInterestRateIndexFixingDate(IborIndex&amp;Tenor,AV1741,Trigger)</f>
        <v>51491</v>
      </c>
      <c r="AV1741" s="56">
        <f>_xll.qlCalendarAdvance(Calendar,AV1740,AT1741,"f",,Trigger)</f>
        <v>51497</v>
      </c>
      <c r="AW1741" s="56">
        <f>_xll.qlInterestRateIndexMaturity(IborIndex&amp;Tenor,AV1741,Trigger)</f>
        <v>51587</v>
      </c>
      <c r="AX1741" s="102" t="e">
        <f>_xll.qlIndexFixing($Z$5,AU1741,TRUE,Trigger)</f>
        <v>#VALUE!</v>
      </c>
      <c r="AY1741" s="102">
        <f>_xll.qlIndexFixing($AZ$1,AU1741,TRUE,Trigger)</f>
        <v>1.4313407205081674E-2</v>
      </c>
    </row>
    <row r="1742" spans="46:51" ht="11.25" customHeight="1" x14ac:dyDescent="0.25">
      <c r="AT1742" s="57" t="s">
        <v>44</v>
      </c>
      <c r="AU1742" s="56">
        <f>_xll.qlInterestRateIndexFixingDate(IborIndex&amp;Tenor,AV1742,Trigger)</f>
        <v>51501</v>
      </c>
      <c r="AV1742" s="56">
        <f>_xll.qlCalendarAdvance(Calendar,AV1741,AT1742,"f",,Trigger)</f>
        <v>51504</v>
      </c>
      <c r="AW1742" s="56">
        <f>_xll.qlInterestRateIndexMaturity(IborIndex&amp;Tenor,AV1742,Trigger)</f>
        <v>51594</v>
      </c>
      <c r="AX1742" s="102" t="e">
        <f>_xll.qlIndexFixing($Z$5,AU1742,TRUE,Trigger)</f>
        <v>#VALUE!</v>
      </c>
      <c r="AY1742" s="102">
        <f>_xll.qlIndexFixing($AZ$1,AU1742,TRUE,Trigger)</f>
        <v>1.431545467575468E-2</v>
      </c>
    </row>
    <row r="1743" spans="46:51" ht="11.25" customHeight="1" x14ac:dyDescent="0.25">
      <c r="AT1743" s="57" t="s">
        <v>44</v>
      </c>
      <c r="AU1743" s="56">
        <f>_xll.qlInterestRateIndexFixingDate(IborIndex&amp;Tenor,AV1743,Trigger)</f>
        <v>51509</v>
      </c>
      <c r="AV1743" s="56">
        <f>_xll.qlCalendarAdvance(Calendar,AV1742,AT1743,"f",,Trigger)</f>
        <v>51511</v>
      </c>
      <c r="AW1743" s="56">
        <f>_xll.qlInterestRateIndexMaturity(IborIndex&amp;Tenor,AV1743,Trigger)</f>
        <v>51601</v>
      </c>
      <c r="AX1743" s="102" t="e">
        <f>_xll.qlIndexFixing($Z$5,AU1743,TRUE,Trigger)</f>
        <v>#VALUE!</v>
      </c>
      <c r="AY1743" s="102">
        <f>_xll.qlIndexFixing($AZ$1,AU1743,TRUE,Trigger)</f>
        <v>1.4317492776887875E-2</v>
      </c>
    </row>
    <row r="1744" spans="46:51" ht="11.25" customHeight="1" x14ac:dyDescent="0.25">
      <c r="AT1744" s="57" t="s">
        <v>44</v>
      </c>
      <c r="AU1744" s="56">
        <f>_xll.qlInterestRateIndexFixingDate(IborIndex&amp;Tenor,AV1744,Trigger)</f>
        <v>51516</v>
      </c>
      <c r="AV1744" s="56">
        <f>_xll.qlCalendarAdvance(Calendar,AV1743,AT1744,"f",,Trigger)</f>
        <v>51518</v>
      </c>
      <c r="AW1744" s="56">
        <f>_xll.qlInterestRateIndexMaturity(IborIndex&amp;Tenor,AV1744,Trigger)</f>
        <v>51608</v>
      </c>
      <c r="AX1744" s="102" t="e">
        <f>_xll.qlIndexFixing($Z$5,AU1744,TRUE,Trigger)</f>
        <v>#VALUE!</v>
      </c>
      <c r="AY1744" s="102">
        <f>_xll.qlIndexFixing($AZ$1,AU1744,TRUE,Trigger)</f>
        <v>1.4319521479895236E-2</v>
      </c>
    </row>
    <row r="1745" spans="46:51" ht="11.25" customHeight="1" x14ac:dyDescent="0.25">
      <c r="AT1745" s="57" t="s">
        <v>44</v>
      </c>
      <c r="AU1745" s="56">
        <f>_xll.qlInterestRateIndexFixingDate(IborIndex&amp;Tenor,AV1745,Trigger)</f>
        <v>51523</v>
      </c>
      <c r="AV1745" s="56">
        <f>_xll.qlCalendarAdvance(Calendar,AV1744,AT1745,"f",,Trigger)</f>
        <v>51525</v>
      </c>
      <c r="AW1745" s="56">
        <f>_xll.qlInterestRateIndexMaturity(IborIndex&amp;Tenor,AV1745,Trigger)</f>
        <v>51615</v>
      </c>
      <c r="AX1745" s="102" t="e">
        <f>_xll.qlIndexFixing($Z$5,AU1745,TRUE,Trigger)</f>
        <v>#VALUE!</v>
      </c>
      <c r="AY1745" s="102">
        <f>_xll.qlIndexFixing($AZ$1,AU1745,TRUE,Trigger)</f>
        <v>1.4321540756191631E-2</v>
      </c>
    </row>
    <row r="1746" spans="46:51" ht="11.25" customHeight="1" x14ac:dyDescent="0.25">
      <c r="AT1746" s="57" t="s">
        <v>44</v>
      </c>
      <c r="AU1746" s="56">
        <f>_xll.qlInterestRateIndexFixingDate(IborIndex&amp;Tenor,AV1746,Trigger)</f>
        <v>51530</v>
      </c>
      <c r="AV1746" s="56">
        <f>_xll.qlCalendarAdvance(Calendar,AV1745,AT1746,"f",,Trigger)</f>
        <v>51532</v>
      </c>
      <c r="AW1746" s="56">
        <f>_xll.qlInterestRateIndexMaturity(IborIndex&amp;Tenor,AV1746,Trigger)</f>
        <v>51621</v>
      </c>
      <c r="AX1746" s="102" t="e">
        <f>_xll.qlIndexFixing($Z$5,AU1746,TRUE,Trigger)</f>
        <v>#VALUE!</v>
      </c>
      <c r="AY1746" s="102">
        <f>_xll.qlIndexFixing($AZ$1,AU1746,TRUE,Trigger)</f>
        <v>1.432312417490013E-2</v>
      </c>
    </row>
    <row r="1747" spans="46:51" ht="11.25" customHeight="1" x14ac:dyDescent="0.25">
      <c r="AT1747" s="57" t="s">
        <v>44</v>
      </c>
      <c r="AU1747" s="56">
        <f>_xll.qlInterestRateIndexFixingDate(IborIndex&amp;Tenor,AV1747,Trigger)</f>
        <v>51537</v>
      </c>
      <c r="AV1747" s="56">
        <f>_xll.qlCalendarAdvance(Calendar,AV1746,AT1747,"f",,Trigger)</f>
        <v>51539</v>
      </c>
      <c r="AW1747" s="56">
        <f>_xll.qlInterestRateIndexMaturity(IborIndex&amp;Tenor,AV1747,Trigger)</f>
        <v>51628</v>
      </c>
      <c r="AX1747" s="102" t="e">
        <f>_xll.qlIndexFixing($Z$5,AU1747,TRUE,Trigger)</f>
        <v>#VALUE!</v>
      </c>
      <c r="AY1747" s="102">
        <f>_xll.qlIndexFixing($AZ$1,AU1747,TRUE,Trigger)</f>
        <v>1.4325125115269031E-2</v>
      </c>
    </row>
    <row r="1748" spans="46:51" ht="11.25" customHeight="1" x14ac:dyDescent="0.25">
      <c r="AT1748" s="57" t="s">
        <v>44</v>
      </c>
      <c r="AU1748" s="56">
        <f>_xll.qlInterestRateIndexFixingDate(IborIndex&amp;Tenor,AV1748,Trigger)</f>
        <v>51544</v>
      </c>
      <c r="AV1748" s="56">
        <f>_xll.qlCalendarAdvance(Calendar,AV1747,AT1748,"f",,Trigger)</f>
        <v>51546</v>
      </c>
      <c r="AW1748" s="56">
        <f>_xll.qlInterestRateIndexMaturity(IborIndex&amp;Tenor,AV1748,Trigger)</f>
        <v>51635</v>
      </c>
      <c r="AX1748" s="102" t="e">
        <f>_xll.qlIndexFixing($Z$5,AU1748,TRUE,Trigger)</f>
        <v>#VALUE!</v>
      </c>
      <c r="AY1748" s="102">
        <f>_xll.qlIndexFixing($AZ$1,AU1748,TRUE,Trigger)</f>
        <v>1.4327116545588556E-2</v>
      </c>
    </row>
    <row r="1749" spans="46:51" ht="11.25" customHeight="1" x14ac:dyDescent="0.25">
      <c r="AT1749" s="57" t="s">
        <v>44</v>
      </c>
      <c r="AU1749" s="56">
        <f>_xll.qlInterestRateIndexFixingDate(IborIndex&amp;Tenor,AV1749,Trigger)</f>
        <v>51551</v>
      </c>
      <c r="AV1749" s="56">
        <f>_xll.qlCalendarAdvance(Calendar,AV1748,AT1749,"f",,Trigger)</f>
        <v>51553</v>
      </c>
      <c r="AW1749" s="56">
        <f>_xll.qlInterestRateIndexMaturity(IborIndex&amp;Tenor,AV1749,Trigger)</f>
        <v>51642</v>
      </c>
      <c r="AX1749" s="102" t="e">
        <f>_xll.qlIndexFixing($Z$5,AU1749,TRUE,Trigger)</f>
        <v>#VALUE!</v>
      </c>
      <c r="AY1749" s="102">
        <f>_xll.qlIndexFixing($AZ$1,AU1749,TRUE,Trigger)</f>
        <v>1.4329098437274826E-2</v>
      </c>
    </row>
    <row r="1750" spans="46:51" ht="11.25" customHeight="1" x14ac:dyDescent="0.25">
      <c r="AT1750" s="57" t="s">
        <v>44</v>
      </c>
      <c r="AU1750" s="56">
        <f>_xll.qlInterestRateIndexFixingDate(IborIndex&amp;Tenor,AV1750,Trigger)</f>
        <v>51558</v>
      </c>
      <c r="AV1750" s="56">
        <f>_xll.qlCalendarAdvance(Calendar,AV1749,AT1750,"f",,Trigger)</f>
        <v>51560</v>
      </c>
      <c r="AW1750" s="56">
        <f>_xll.qlInterestRateIndexMaturity(IborIndex&amp;Tenor,AV1750,Trigger)</f>
        <v>51652</v>
      </c>
      <c r="AX1750" s="102" t="e">
        <f>_xll.qlIndexFixing($Z$5,AU1750,TRUE,Trigger)</f>
        <v>#VALUE!</v>
      </c>
      <c r="AY1750" s="102">
        <f>_xll.qlIndexFixing($AZ$1,AU1750,TRUE,Trigger)</f>
        <v>1.433234254440076E-2</v>
      </c>
    </row>
    <row r="1751" spans="46:51" ht="11.25" customHeight="1" x14ac:dyDescent="0.25">
      <c r="AT1751" s="57" t="s">
        <v>44</v>
      </c>
      <c r="AU1751" s="56">
        <f>_xll.qlInterestRateIndexFixingDate(IborIndex&amp;Tenor,AV1751,Trigger)</f>
        <v>51565</v>
      </c>
      <c r="AV1751" s="56">
        <f>_xll.qlCalendarAdvance(Calendar,AV1750,AT1751,"f",,Trigger)</f>
        <v>51567</v>
      </c>
      <c r="AW1751" s="56">
        <f>_xll.qlInterestRateIndexMaturity(IborIndex&amp;Tenor,AV1751,Trigger)</f>
        <v>51659</v>
      </c>
      <c r="AX1751" s="102" t="e">
        <f>_xll.qlIndexFixing($Z$5,AU1751,TRUE,Trigger)</f>
        <v>#VALUE!</v>
      </c>
      <c r="AY1751" s="102">
        <f>_xll.qlIndexFixing($AZ$1,AU1751,TRUE,Trigger)</f>
        <v>1.4334303433696046E-2</v>
      </c>
    </row>
    <row r="1752" spans="46:51" ht="11.25" customHeight="1" x14ac:dyDescent="0.25">
      <c r="AT1752" s="57" t="s">
        <v>44</v>
      </c>
      <c r="AU1752" s="56">
        <f>_xll.qlInterestRateIndexFixingDate(IborIndex&amp;Tenor,AV1752,Trigger)</f>
        <v>51572</v>
      </c>
      <c r="AV1752" s="56">
        <f>_xll.qlCalendarAdvance(Calendar,AV1751,AT1752,"f",,Trigger)</f>
        <v>51574</v>
      </c>
      <c r="AW1752" s="56">
        <f>_xll.qlInterestRateIndexMaturity(IborIndex&amp;Tenor,AV1752,Trigger)</f>
        <v>51666</v>
      </c>
      <c r="AX1752" s="102" t="e">
        <f>_xll.qlIndexFixing($Z$5,AU1752,TRUE,Trigger)</f>
        <v>#VALUE!</v>
      </c>
      <c r="AY1752" s="102">
        <f>_xll.qlIndexFixing($AZ$1,AU1752,TRUE,Trigger)</f>
        <v>1.4336254691371482E-2</v>
      </c>
    </row>
    <row r="1753" spans="46:51" ht="11.25" customHeight="1" x14ac:dyDescent="0.25">
      <c r="AT1753" s="57" t="s">
        <v>44</v>
      </c>
      <c r="AU1753" s="56">
        <f>_xll.qlInterestRateIndexFixingDate(IborIndex&amp;Tenor,AV1753,Trigger)</f>
        <v>51579</v>
      </c>
      <c r="AV1753" s="56">
        <f>_xll.qlCalendarAdvance(Calendar,AV1752,AT1753,"f",,Trigger)</f>
        <v>51581</v>
      </c>
      <c r="AW1753" s="56">
        <f>_xll.qlInterestRateIndexMaturity(IborIndex&amp;Tenor,AV1753,Trigger)</f>
        <v>51673</v>
      </c>
      <c r="AX1753" s="102" t="e">
        <f>_xll.qlIndexFixing($Z$5,AU1753,TRUE,Trigger)</f>
        <v>#VALUE!</v>
      </c>
      <c r="AY1753" s="102">
        <f>_xll.qlIndexFixing($AZ$1,AU1753,TRUE,Trigger)</f>
        <v>1.4338196288839504E-2</v>
      </c>
    </row>
    <row r="1754" spans="46:51" ht="11.25" customHeight="1" x14ac:dyDescent="0.25">
      <c r="AT1754" s="57" t="s">
        <v>44</v>
      </c>
      <c r="AU1754" s="56">
        <f>_xll.qlInterestRateIndexFixingDate(IborIndex&amp;Tenor,AV1754,Trigger)</f>
        <v>51586</v>
      </c>
      <c r="AV1754" s="56">
        <f>_xll.qlCalendarAdvance(Calendar,AV1753,AT1754,"f",,Trigger)</f>
        <v>51588</v>
      </c>
      <c r="AW1754" s="56">
        <f>_xll.qlInterestRateIndexMaturity(IborIndex&amp;Tenor,AV1754,Trigger)</f>
        <v>51680</v>
      </c>
      <c r="AX1754" s="102" t="e">
        <f>_xll.qlIndexFixing($Z$5,AU1754,TRUE,Trigger)</f>
        <v>#VALUE!</v>
      </c>
      <c r="AY1754" s="102">
        <f>_xll.qlIndexFixing($AZ$1,AU1754,TRUE,Trigger)</f>
        <v>1.4340128197517753E-2</v>
      </c>
    </row>
    <row r="1755" spans="46:51" ht="11.25" customHeight="1" x14ac:dyDescent="0.25">
      <c r="AT1755" s="57" t="s">
        <v>44</v>
      </c>
      <c r="AU1755" s="56">
        <f>_xll.qlInterestRateIndexFixingDate(IborIndex&amp;Tenor,AV1755,Trigger)</f>
        <v>51593</v>
      </c>
      <c r="AV1755" s="56">
        <f>_xll.qlCalendarAdvance(Calendar,AV1754,AT1755,"f",,Trigger)</f>
        <v>51595</v>
      </c>
      <c r="AW1755" s="56">
        <f>_xll.qlInterestRateIndexMaturity(IborIndex&amp;Tenor,AV1755,Trigger)</f>
        <v>51686</v>
      </c>
      <c r="AX1755" s="102" t="e">
        <f>_xll.qlIndexFixing($Z$5,AU1755,TRUE,Trigger)</f>
        <v>#VALUE!</v>
      </c>
      <c r="AY1755" s="102">
        <f>_xll.qlIndexFixing($AZ$1,AU1755,TRUE,Trigger)</f>
        <v>1.4341629599609405E-2</v>
      </c>
    </row>
    <row r="1756" spans="46:51" ht="11.25" customHeight="1" x14ac:dyDescent="0.25">
      <c r="AT1756" s="57" t="s">
        <v>44</v>
      </c>
      <c r="AU1756" s="56">
        <f>_xll.qlInterestRateIndexFixingDate(IborIndex&amp;Tenor,AV1756,Trigger)</f>
        <v>51600</v>
      </c>
      <c r="AV1756" s="56">
        <f>_xll.qlCalendarAdvance(Calendar,AV1755,AT1756,"f",,Trigger)</f>
        <v>51602</v>
      </c>
      <c r="AW1756" s="56">
        <f>_xll.qlInterestRateIndexMaturity(IborIndex&amp;Tenor,AV1756,Trigger)</f>
        <v>51693</v>
      </c>
      <c r="AX1756" s="102" t="e">
        <f>_xll.qlIndexFixing($Z$5,AU1756,TRUE,Trigger)</f>
        <v>#VALUE!</v>
      </c>
      <c r="AY1756" s="102">
        <f>_xll.qlIndexFixing($AZ$1,AU1756,TRUE,Trigger)</f>
        <v>1.434354267039954E-2</v>
      </c>
    </row>
    <row r="1757" spans="46:51" ht="11.25" customHeight="1" x14ac:dyDescent="0.25">
      <c r="AT1757" s="57" t="s">
        <v>44</v>
      </c>
      <c r="AU1757" s="56">
        <f>_xll.qlInterestRateIndexFixingDate(IborIndex&amp;Tenor,AV1757,Trigger)</f>
        <v>51607</v>
      </c>
      <c r="AV1757" s="56">
        <f>_xll.qlCalendarAdvance(Calendar,AV1756,AT1757,"f",,Trigger)</f>
        <v>51609</v>
      </c>
      <c r="AW1757" s="56">
        <f>_xll.qlInterestRateIndexMaturity(IborIndex&amp;Tenor,AV1757,Trigger)</f>
        <v>51700</v>
      </c>
      <c r="AX1757" s="102" t="e">
        <f>_xll.qlIndexFixing($Z$5,AU1757,TRUE,Trigger)</f>
        <v>#VALUE!</v>
      </c>
      <c r="AY1757" s="102">
        <f>_xll.qlIndexFixing($AZ$1,AU1757,TRUE,Trigger)</f>
        <v>1.4345445969059317E-2</v>
      </c>
    </row>
    <row r="1758" spans="46:51" ht="11.25" customHeight="1" x14ac:dyDescent="0.25">
      <c r="AT1758" s="57" t="s">
        <v>44</v>
      </c>
      <c r="AU1758" s="56">
        <f>_xll.qlInterestRateIndexFixingDate(IborIndex&amp;Tenor,AV1758,Trigger)</f>
        <v>51614</v>
      </c>
      <c r="AV1758" s="56">
        <f>_xll.qlCalendarAdvance(Calendar,AV1757,AT1758,"f",,Trigger)</f>
        <v>51616</v>
      </c>
      <c r="AW1758" s="56">
        <f>_xll.qlInterestRateIndexMaturity(IborIndex&amp;Tenor,AV1758,Trigger)</f>
        <v>51707</v>
      </c>
      <c r="AX1758" s="102" t="e">
        <f>_xll.qlIndexFixing($Z$5,AU1758,TRUE,Trigger)</f>
        <v>#VALUE!</v>
      </c>
      <c r="AY1758" s="102">
        <f>_xll.qlIndexFixing($AZ$1,AU1758,TRUE,Trigger)</f>
        <v>1.4347339467004129E-2</v>
      </c>
    </row>
    <row r="1759" spans="46:51" ht="11.25" customHeight="1" x14ac:dyDescent="0.25">
      <c r="AT1759" s="57" t="s">
        <v>44</v>
      </c>
      <c r="AU1759" s="56">
        <f>_xll.qlInterestRateIndexFixingDate(IborIndex&amp;Tenor,AV1759,Trigger)</f>
        <v>51620</v>
      </c>
      <c r="AV1759" s="56">
        <f>_xll.qlCalendarAdvance(Calendar,AV1758,AT1759,"f",,Trigger)</f>
        <v>51623</v>
      </c>
      <c r="AW1759" s="56">
        <f>_xll.qlInterestRateIndexMaturity(IborIndex&amp;Tenor,AV1759,Trigger)</f>
        <v>51715</v>
      </c>
      <c r="AX1759" s="102" t="e">
        <f>_xll.qlIndexFixing($Z$5,AU1759,TRUE,Trigger)</f>
        <v>#VALUE!</v>
      </c>
      <c r="AY1759" s="102">
        <f>_xll.qlIndexFixing($AZ$1,AU1759,TRUE,Trigger)</f>
        <v>1.4349641408514972E-2</v>
      </c>
    </row>
    <row r="1760" spans="46:51" ht="11.25" customHeight="1" x14ac:dyDescent="0.25">
      <c r="AT1760" s="57" t="s">
        <v>44</v>
      </c>
      <c r="AU1760" s="56">
        <f>_xll.qlInterestRateIndexFixingDate(IborIndex&amp;Tenor,AV1760,Trigger)</f>
        <v>51628</v>
      </c>
      <c r="AV1760" s="56">
        <f>_xll.qlCalendarAdvance(Calendar,AV1759,AT1760,"f",,Trigger)</f>
        <v>51630</v>
      </c>
      <c r="AW1760" s="56">
        <f>_xll.qlInterestRateIndexMaturity(IborIndex&amp;Tenor,AV1760,Trigger)</f>
        <v>51722</v>
      </c>
      <c r="AX1760" s="102" t="e">
        <f>_xll.qlIndexFixing($Z$5,AU1760,TRUE,Trigger)</f>
        <v>#VALUE!</v>
      </c>
      <c r="AY1760" s="102">
        <f>_xll.qlIndexFixing($AZ$1,AU1760,TRUE,Trigger)</f>
        <v>1.4351514584136542E-2</v>
      </c>
    </row>
    <row r="1761" spans="46:51" ht="11.25" customHeight="1" x14ac:dyDescent="0.25">
      <c r="AT1761" s="57" t="s">
        <v>44</v>
      </c>
      <c r="AU1761" s="56">
        <f>_xll.qlInterestRateIndexFixingDate(IborIndex&amp;Tenor,AV1761,Trigger)</f>
        <v>51635</v>
      </c>
      <c r="AV1761" s="56">
        <f>_xll.qlCalendarAdvance(Calendar,AV1760,AT1761,"f",,Trigger)</f>
        <v>51637</v>
      </c>
      <c r="AW1761" s="56">
        <f>_xll.qlInterestRateIndexMaturity(IborIndex&amp;Tenor,AV1761,Trigger)</f>
        <v>51729</v>
      </c>
      <c r="AX1761" s="102" t="e">
        <f>_xll.qlIndexFixing($Z$5,AU1761,TRUE,Trigger)</f>
        <v>#VALUE!</v>
      </c>
      <c r="AY1761" s="102">
        <f>_xll.qlIndexFixing($AZ$1,AU1761,TRUE,Trigger)</f>
        <v>1.4353377870864929E-2</v>
      </c>
    </row>
    <row r="1762" spans="46:51" ht="11.25" customHeight="1" x14ac:dyDescent="0.25">
      <c r="AT1762" s="57" t="s">
        <v>44</v>
      </c>
      <c r="AU1762" s="56">
        <f>_xll.qlInterestRateIndexFixingDate(IborIndex&amp;Tenor,AV1762,Trigger)</f>
        <v>51642</v>
      </c>
      <c r="AV1762" s="56">
        <f>_xll.qlCalendarAdvance(Calendar,AV1761,AT1762,"f",,Trigger)</f>
        <v>51644</v>
      </c>
      <c r="AW1762" s="56">
        <f>_xll.qlInterestRateIndexMaturity(IborIndex&amp;Tenor,AV1762,Trigger)</f>
        <v>51736</v>
      </c>
      <c r="AX1762" s="102" t="e">
        <f>_xll.qlIndexFixing($Z$5,AU1762,TRUE,Trigger)</f>
        <v>#VALUE!</v>
      </c>
      <c r="AY1762" s="102">
        <f>_xll.qlIndexFixing($AZ$1,AU1762,TRUE,Trigger)</f>
        <v>1.4355231240114306E-2</v>
      </c>
    </row>
    <row r="1763" spans="46:51" ht="11.25" customHeight="1" x14ac:dyDescent="0.25">
      <c r="AT1763" s="57" t="s">
        <v>44</v>
      </c>
      <c r="AU1763" s="56">
        <f>_xll.qlInterestRateIndexFixingDate(IborIndex&amp;Tenor,AV1763,Trigger)</f>
        <v>51649</v>
      </c>
      <c r="AV1763" s="56">
        <f>_xll.qlCalendarAdvance(Calendar,AV1762,AT1763,"f",,Trigger)</f>
        <v>51651</v>
      </c>
      <c r="AW1763" s="56">
        <f>_xll.qlInterestRateIndexMaturity(IborIndex&amp;Tenor,AV1763,Trigger)</f>
        <v>51743</v>
      </c>
      <c r="AX1763" s="102" t="e">
        <f>_xll.qlIndexFixing($Z$5,AU1763,TRUE,Trigger)</f>
        <v>#VALUE!</v>
      </c>
      <c r="AY1763" s="102">
        <f>_xll.qlIndexFixing($AZ$1,AU1763,TRUE,Trigger)</f>
        <v>1.4357074663301448E-2</v>
      </c>
    </row>
    <row r="1764" spans="46:51" ht="11.25" customHeight="1" x14ac:dyDescent="0.25">
      <c r="AT1764" s="57" t="s">
        <v>44</v>
      </c>
      <c r="AU1764" s="56">
        <f>_xll.qlInterestRateIndexFixingDate(IborIndex&amp;Tenor,AV1764,Trigger)</f>
        <v>51656</v>
      </c>
      <c r="AV1764" s="56">
        <f>_xll.qlCalendarAdvance(Calendar,AV1763,AT1764,"f",,Trigger)</f>
        <v>51658</v>
      </c>
      <c r="AW1764" s="56">
        <f>_xll.qlInterestRateIndexMaturity(IborIndex&amp;Tenor,AV1764,Trigger)</f>
        <v>51750</v>
      </c>
      <c r="AX1764" s="102" t="e">
        <f>_xll.qlIndexFixing($Z$5,AU1764,TRUE,Trigger)</f>
        <v>#VALUE!</v>
      </c>
      <c r="AY1764" s="102">
        <f>_xll.qlIndexFixing($AZ$1,AU1764,TRUE,Trigger)</f>
        <v>1.4358908111837048E-2</v>
      </c>
    </row>
    <row r="1765" spans="46:51" ht="11.25" customHeight="1" x14ac:dyDescent="0.25">
      <c r="AT1765" s="57" t="s">
        <v>44</v>
      </c>
      <c r="AU1765" s="56">
        <f>_xll.qlInterestRateIndexFixingDate(IborIndex&amp;Tenor,AV1765,Trigger)</f>
        <v>51663</v>
      </c>
      <c r="AV1765" s="56">
        <f>_xll.qlCalendarAdvance(Calendar,AV1764,AT1765,"f",,Trigger)</f>
        <v>51665</v>
      </c>
      <c r="AW1765" s="56">
        <f>_xll.qlInterestRateIndexMaturity(IborIndex&amp;Tenor,AV1765,Trigger)</f>
        <v>51757</v>
      </c>
      <c r="AX1765" s="102" t="e">
        <f>_xll.qlIndexFixing($Z$5,AU1765,TRUE,Trigger)</f>
        <v>#VALUE!</v>
      </c>
      <c r="AY1765" s="102">
        <f>_xll.qlIndexFixing($AZ$1,AU1765,TRUE,Trigger)</f>
        <v>1.4360731557136151E-2</v>
      </c>
    </row>
    <row r="1766" spans="46:51" ht="11.25" customHeight="1" x14ac:dyDescent="0.25">
      <c r="AT1766" s="57" t="s">
        <v>44</v>
      </c>
      <c r="AU1766" s="56">
        <f>_xll.qlInterestRateIndexFixingDate(IborIndex&amp;Tenor,AV1766,Trigger)</f>
        <v>51670</v>
      </c>
      <c r="AV1766" s="56">
        <f>_xll.qlCalendarAdvance(Calendar,AV1765,AT1766,"f",,Trigger)</f>
        <v>51672</v>
      </c>
      <c r="AW1766" s="56">
        <f>_xll.qlInterestRateIndexMaturity(IborIndex&amp;Tenor,AV1766,Trigger)</f>
        <v>51764</v>
      </c>
      <c r="AX1766" s="102" t="e">
        <f>_xll.qlIndexFixing($Z$5,AU1766,TRUE,Trigger)</f>
        <v>#VALUE!</v>
      </c>
      <c r="AY1766" s="102">
        <f>_xll.qlIndexFixing($AZ$1,AU1766,TRUE,Trigger)</f>
        <v>1.4362544970614661E-2</v>
      </c>
    </row>
    <row r="1767" spans="46:51" ht="11.25" customHeight="1" x14ac:dyDescent="0.25">
      <c r="AT1767" s="57" t="s">
        <v>44</v>
      </c>
      <c r="AU1767" s="56">
        <f>_xll.qlInterestRateIndexFixingDate(IborIndex&amp;Tenor,AV1767,Trigger)</f>
        <v>51677</v>
      </c>
      <c r="AV1767" s="56">
        <f>_xll.qlCalendarAdvance(Calendar,AV1766,AT1767,"f",,Trigger)</f>
        <v>51679</v>
      </c>
      <c r="AW1767" s="56">
        <f>_xll.qlInterestRateIndexMaturity(IborIndex&amp;Tenor,AV1767,Trigger)</f>
        <v>51771</v>
      </c>
      <c r="AX1767" s="102" t="e">
        <f>_xll.qlIndexFixing($Z$5,AU1767,TRUE,Trigger)</f>
        <v>#VALUE!</v>
      </c>
      <c r="AY1767" s="102">
        <f>_xll.qlIndexFixing($AZ$1,AU1767,TRUE,Trigger)</f>
        <v>1.436434832368675E-2</v>
      </c>
    </row>
    <row r="1768" spans="46:51" ht="11.25" customHeight="1" x14ac:dyDescent="0.25">
      <c r="AT1768" s="57" t="s">
        <v>44</v>
      </c>
      <c r="AU1768" s="56">
        <f>_xll.qlInterestRateIndexFixingDate(IborIndex&amp;Tenor,AV1768,Trigger)</f>
        <v>51684</v>
      </c>
      <c r="AV1768" s="56">
        <f>_xll.qlCalendarAdvance(Calendar,AV1767,AT1768,"f",,Trigger)</f>
        <v>51686</v>
      </c>
      <c r="AW1768" s="56">
        <f>_xll.qlInterestRateIndexMaturity(IborIndex&amp;Tenor,AV1768,Trigger)</f>
        <v>51778</v>
      </c>
      <c r="AX1768" s="102" t="e">
        <f>_xll.qlIndexFixing($Z$5,AU1768,TRUE,Trigger)</f>
        <v>#VALUE!</v>
      </c>
      <c r="AY1768" s="102">
        <f>_xll.qlIndexFixing($AZ$1,AU1768,TRUE,Trigger)</f>
        <v>1.436614158776659E-2</v>
      </c>
    </row>
    <row r="1769" spans="46:51" ht="11.25" customHeight="1" x14ac:dyDescent="0.25">
      <c r="AT1769" s="57" t="s">
        <v>44</v>
      </c>
      <c r="AU1769" s="56">
        <f>_xll.qlInterestRateIndexFixingDate(IborIndex&amp;Tenor,AV1769,Trigger)</f>
        <v>51691</v>
      </c>
      <c r="AV1769" s="56">
        <f>_xll.qlCalendarAdvance(Calendar,AV1768,AT1769,"f",,Trigger)</f>
        <v>51693</v>
      </c>
      <c r="AW1769" s="56">
        <f>_xll.qlInterestRateIndexMaturity(IborIndex&amp;Tenor,AV1769,Trigger)</f>
        <v>51785</v>
      </c>
      <c r="AX1769" s="102" t="e">
        <f>_xll.qlIndexFixing($Z$5,AU1769,TRUE,Trigger)</f>
        <v>#VALUE!</v>
      </c>
      <c r="AY1769" s="102">
        <f>_xll.qlIndexFixing($AZ$1,AU1769,TRUE,Trigger)</f>
        <v>1.4367924734265741E-2</v>
      </c>
    </row>
    <row r="1770" spans="46:51" ht="11.25" customHeight="1" x14ac:dyDescent="0.25">
      <c r="AT1770" s="57" t="s">
        <v>44</v>
      </c>
      <c r="AU1770" s="56">
        <f>_xll.qlInterestRateIndexFixingDate(IborIndex&amp;Tenor,AV1770,Trigger)</f>
        <v>51698</v>
      </c>
      <c r="AV1770" s="56">
        <f>_xll.qlCalendarAdvance(Calendar,AV1769,AT1770,"f",,Trigger)</f>
        <v>51700</v>
      </c>
      <c r="AW1770" s="56">
        <f>_xll.qlInterestRateIndexMaturity(IborIndex&amp;Tenor,AV1770,Trigger)</f>
        <v>51792</v>
      </c>
      <c r="AX1770" s="102" t="e">
        <f>_xll.qlIndexFixing($Z$5,AU1770,TRUE,Trigger)</f>
        <v>#VALUE!</v>
      </c>
      <c r="AY1770" s="102">
        <f>_xll.qlIndexFixing($AZ$1,AU1770,TRUE,Trigger)</f>
        <v>1.4369697734602723E-2</v>
      </c>
    </row>
    <row r="1771" spans="46:51" ht="11.25" customHeight="1" x14ac:dyDescent="0.25">
      <c r="AT1771" s="57" t="s">
        <v>44</v>
      </c>
      <c r="AU1771" s="56">
        <f>_xll.qlInterestRateIndexFixingDate(IborIndex&amp;Tenor,AV1771,Trigger)</f>
        <v>51705</v>
      </c>
      <c r="AV1771" s="56">
        <f>_xll.qlCalendarAdvance(Calendar,AV1770,AT1771,"f",,Trigger)</f>
        <v>51707</v>
      </c>
      <c r="AW1771" s="56">
        <f>_xll.qlInterestRateIndexMaturity(IborIndex&amp;Tenor,AV1771,Trigger)</f>
        <v>51799</v>
      </c>
      <c r="AX1771" s="102" t="e">
        <f>_xll.qlIndexFixing($Z$5,AU1771,TRUE,Trigger)</f>
        <v>#VALUE!</v>
      </c>
      <c r="AY1771" s="102">
        <f>_xll.qlIndexFixing($AZ$1,AU1771,TRUE,Trigger)</f>
        <v>1.4371460560190834E-2</v>
      </c>
    </row>
    <row r="1772" spans="46:51" ht="11.25" customHeight="1" x14ac:dyDescent="0.25">
      <c r="AT1772" s="57" t="s">
        <v>44</v>
      </c>
      <c r="AU1772" s="56">
        <f>_xll.qlInterestRateIndexFixingDate(IborIndex&amp;Tenor,AV1772,Trigger)</f>
        <v>51712</v>
      </c>
      <c r="AV1772" s="56">
        <f>_xll.qlCalendarAdvance(Calendar,AV1771,AT1772,"f",,Trigger)</f>
        <v>51714</v>
      </c>
      <c r="AW1772" s="56">
        <f>_xll.qlInterestRateIndexMaturity(IborIndex&amp;Tenor,AV1772,Trigger)</f>
        <v>51806</v>
      </c>
      <c r="AX1772" s="102" t="e">
        <f>_xll.qlIndexFixing($Z$5,AU1772,TRUE,Trigger)</f>
        <v>#VALUE!</v>
      </c>
      <c r="AY1772" s="102">
        <f>_xll.qlIndexFixing($AZ$1,AU1772,TRUE,Trigger)</f>
        <v>1.4373213182444248E-2</v>
      </c>
    </row>
    <row r="1773" spans="46:51" ht="11.25" customHeight="1" x14ac:dyDescent="0.25">
      <c r="AT1773" s="57" t="s">
        <v>44</v>
      </c>
      <c r="AU1773" s="56">
        <f>_xll.qlInterestRateIndexFixingDate(IborIndex&amp;Tenor,AV1773,Trigger)</f>
        <v>51719</v>
      </c>
      <c r="AV1773" s="56">
        <f>_xll.qlCalendarAdvance(Calendar,AV1772,AT1773,"f",,Trigger)</f>
        <v>51721</v>
      </c>
      <c r="AW1773" s="56">
        <f>_xll.qlInterestRateIndexMaturity(IborIndex&amp;Tenor,AV1773,Trigger)</f>
        <v>51813</v>
      </c>
      <c r="AX1773" s="102" t="e">
        <f>_xll.qlIndexFixing($Z$5,AU1773,TRUE,Trigger)</f>
        <v>#VALUE!</v>
      </c>
      <c r="AY1773" s="102">
        <f>_xll.qlIndexFixing($AZ$1,AU1773,TRUE,Trigger)</f>
        <v>1.4374955572777131E-2</v>
      </c>
    </row>
    <row r="1774" spans="46:51" ht="11.25" customHeight="1" x14ac:dyDescent="0.25">
      <c r="AT1774" s="57" t="s">
        <v>44</v>
      </c>
      <c r="AU1774" s="56">
        <f>_xll.qlInterestRateIndexFixingDate(IborIndex&amp;Tenor,AV1774,Trigger)</f>
        <v>51726</v>
      </c>
      <c r="AV1774" s="56">
        <f>_xll.qlCalendarAdvance(Calendar,AV1773,AT1774,"f",,Trigger)</f>
        <v>51728</v>
      </c>
      <c r="AW1774" s="56">
        <f>_xll.qlInterestRateIndexMaturity(IborIndex&amp;Tenor,AV1774,Trigger)</f>
        <v>51820</v>
      </c>
      <c r="AX1774" s="102" t="e">
        <f>_xll.qlIndexFixing($Z$5,AU1774,TRUE,Trigger)</f>
        <v>#VALUE!</v>
      </c>
      <c r="AY1774" s="102">
        <f>_xll.qlIndexFixing($AZ$1,AU1774,TRUE,Trigger)</f>
        <v>1.4376687702604527E-2</v>
      </c>
    </row>
    <row r="1775" spans="46:51" ht="11.25" customHeight="1" x14ac:dyDescent="0.25">
      <c r="AT1775" s="57" t="s">
        <v>44</v>
      </c>
      <c r="AU1775" s="56">
        <f>_xll.qlInterestRateIndexFixingDate(IborIndex&amp;Tenor,AV1775,Trigger)</f>
        <v>51733</v>
      </c>
      <c r="AV1775" s="56">
        <f>_xll.qlCalendarAdvance(Calendar,AV1774,AT1775,"f",,Trigger)</f>
        <v>51735</v>
      </c>
      <c r="AW1775" s="56">
        <f>_xll.qlInterestRateIndexMaturity(IborIndex&amp;Tenor,AV1775,Trigger)</f>
        <v>51827</v>
      </c>
      <c r="AX1775" s="102" t="e">
        <f>_xll.qlIndexFixing($Z$5,AU1775,TRUE,Trigger)</f>
        <v>#VALUE!</v>
      </c>
      <c r="AY1775" s="102">
        <f>_xll.qlIndexFixing($AZ$1,AU1775,TRUE,Trigger)</f>
        <v>1.4378409543340605E-2</v>
      </c>
    </row>
    <row r="1776" spans="46:51" ht="11.25" customHeight="1" x14ac:dyDescent="0.25">
      <c r="AT1776" s="57" t="s">
        <v>44</v>
      </c>
      <c r="AU1776" s="56">
        <f>_xll.qlInterestRateIndexFixingDate(IborIndex&amp;Tenor,AV1776,Trigger)</f>
        <v>51740</v>
      </c>
      <c r="AV1776" s="56">
        <f>_xll.qlCalendarAdvance(Calendar,AV1775,AT1776,"f",,Trigger)</f>
        <v>51742</v>
      </c>
      <c r="AW1776" s="56">
        <f>_xll.qlInterestRateIndexMaturity(IborIndex&amp;Tenor,AV1776,Trigger)</f>
        <v>51834</v>
      </c>
      <c r="AX1776" s="102" t="e">
        <f>_xll.qlIndexFixing($Z$5,AU1776,TRUE,Trigger)</f>
        <v>#VALUE!</v>
      </c>
      <c r="AY1776" s="102">
        <f>_xll.qlIndexFixing($AZ$1,AU1776,TRUE,Trigger)</f>
        <v>1.4380121066399536E-2</v>
      </c>
    </row>
    <row r="1777" spans="46:51" ht="11.25" customHeight="1" x14ac:dyDescent="0.25">
      <c r="AT1777" s="57" t="s">
        <v>44</v>
      </c>
      <c r="AU1777" s="56">
        <f>_xll.qlInterestRateIndexFixingDate(IborIndex&amp;Tenor,AV1777,Trigger)</f>
        <v>51747</v>
      </c>
      <c r="AV1777" s="56">
        <f>_xll.qlCalendarAdvance(Calendar,AV1776,AT1777,"f",,Trigger)</f>
        <v>51749</v>
      </c>
      <c r="AW1777" s="56">
        <f>_xll.qlInterestRateIndexMaturity(IborIndex&amp;Tenor,AV1777,Trigger)</f>
        <v>51840</v>
      </c>
      <c r="AX1777" s="102" t="e">
        <f>_xll.qlIndexFixing($Z$5,AU1777,TRUE,Trigger)</f>
        <v>#VALUE!</v>
      </c>
      <c r="AY1777" s="102">
        <f>_xll.qlIndexFixing($AZ$1,AU1777,TRUE,Trigger)</f>
        <v>1.4381415775075677E-2</v>
      </c>
    </row>
    <row r="1778" spans="46:51" ht="11.25" customHeight="1" x14ac:dyDescent="0.25">
      <c r="AT1778" s="57" t="s">
        <v>44</v>
      </c>
      <c r="AU1778" s="56">
        <f>_xll.qlInterestRateIndexFixingDate(IborIndex&amp;Tenor,AV1778,Trigger)</f>
        <v>51754</v>
      </c>
      <c r="AV1778" s="56">
        <f>_xll.qlCalendarAdvance(Calendar,AV1777,AT1778,"f",,Trigger)</f>
        <v>51756</v>
      </c>
      <c r="AW1778" s="56">
        <f>_xll.qlInterestRateIndexMaturity(IborIndex&amp;Tenor,AV1778,Trigger)</f>
        <v>51847</v>
      </c>
      <c r="AX1778" s="102" t="e">
        <f>_xll.qlIndexFixing($Z$5,AU1778,TRUE,Trigger)</f>
        <v>#VALUE!</v>
      </c>
      <c r="AY1778" s="102">
        <f>_xll.qlIndexFixing($AZ$1,AU1778,TRUE,Trigger)</f>
        <v>1.4383107256026586E-2</v>
      </c>
    </row>
    <row r="1779" spans="46:51" ht="11.25" customHeight="1" x14ac:dyDescent="0.25">
      <c r="AT1779" s="57" t="s">
        <v>44</v>
      </c>
      <c r="AU1779" s="56">
        <f>_xll.qlInterestRateIndexFixingDate(IborIndex&amp;Tenor,AV1779,Trigger)</f>
        <v>51761</v>
      </c>
      <c r="AV1779" s="56">
        <f>_xll.qlCalendarAdvance(Calendar,AV1778,AT1779,"f",,Trigger)</f>
        <v>51763</v>
      </c>
      <c r="AW1779" s="56">
        <f>_xll.qlInterestRateIndexMaturity(IborIndex&amp;Tenor,AV1779,Trigger)</f>
        <v>51854</v>
      </c>
      <c r="AX1779" s="102" t="e">
        <f>_xll.qlIndexFixing($Z$5,AU1779,TRUE,Trigger)</f>
        <v>#VALUE!</v>
      </c>
      <c r="AY1779" s="102">
        <f>_xll.qlIndexFixing($AZ$1,AU1779,TRUE,Trigger)</f>
        <v>1.4384788335994563E-2</v>
      </c>
    </row>
    <row r="1780" spans="46:51" ht="11.25" customHeight="1" x14ac:dyDescent="0.25">
      <c r="AT1780" s="57" t="s">
        <v>44</v>
      </c>
      <c r="AU1780" s="56">
        <f>_xll.qlInterestRateIndexFixingDate(IborIndex&amp;Tenor,AV1780,Trigger)</f>
        <v>51768</v>
      </c>
      <c r="AV1780" s="56">
        <f>_xll.qlCalendarAdvance(Calendar,AV1779,AT1780,"f",,Trigger)</f>
        <v>51770</v>
      </c>
      <c r="AW1780" s="56">
        <f>_xll.qlInterestRateIndexMaturity(IborIndex&amp;Tenor,AV1780,Trigger)</f>
        <v>51862</v>
      </c>
      <c r="AX1780" s="102" t="e">
        <f>_xll.qlIndexFixing($Z$5,AU1780,TRUE,Trigger)</f>
        <v>#VALUE!</v>
      </c>
      <c r="AY1780" s="102">
        <f>_xll.qlIndexFixing($AZ$1,AU1780,TRUE,Trigger)</f>
        <v>1.4386863410165443E-2</v>
      </c>
    </row>
    <row r="1781" spans="46:51" ht="11.25" customHeight="1" x14ac:dyDescent="0.25">
      <c r="AT1781" s="57" t="s">
        <v>44</v>
      </c>
      <c r="AU1781" s="56">
        <f>_xll.qlInterestRateIndexFixingDate(IborIndex&amp;Tenor,AV1781,Trigger)</f>
        <v>51775</v>
      </c>
      <c r="AV1781" s="56">
        <f>_xll.qlCalendarAdvance(Calendar,AV1780,AT1781,"f",,Trigger)</f>
        <v>51777</v>
      </c>
      <c r="AW1781" s="56">
        <f>_xll.qlInterestRateIndexMaturity(IborIndex&amp;Tenor,AV1781,Trigger)</f>
        <v>51869</v>
      </c>
      <c r="AX1781" s="102" t="e">
        <f>_xll.qlIndexFixing($Z$5,AU1781,TRUE,Trigger)</f>
        <v>#VALUE!</v>
      </c>
      <c r="AY1781" s="102">
        <f>_xll.qlIndexFixing($AZ$1,AU1781,TRUE,Trigger)</f>
        <v>1.438852291606336E-2</v>
      </c>
    </row>
    <row r="1782" spans="46:51" ht="11.25" customHeight="1" x14ac:dyDescent="0.25">
      <c r="AT1782" s="57" t="s">
        <v>44</v>
      </c>
      <c r="AU1782" s="56">
        <f>_xll.qlInterestRateIndexFixingDate(IborIndex&amp;Tenor,AV1782,Trigger)</f>
        <v>51782</v>
      </c>
      <c r="AV1782" s="56">
        <f>_xll.qlCalendarAdvance(Calendar,AV1781,AT1782,"f",,Trigger)</f>
        <v>51784</v>
      </c>
      <c r="AW1782" s="56">
        <f>_xll.qlInterestRateIndexMaturity(IborIndex&amp;Tenor,AV1782,Trigger)</f>
        <v>51876</v>
      </c>
      <c r="AX1782" s="102" t="e">
        <f>_xll.qlIndexFixing($Z$5,AU1782,TRUE,Trigger)</f>
        <v>#VALUE!</v>
      </c>
      <c r="AY1782" s="102">
        <f>_xll.qlIndexFixing($AZ$1,AU1782,TRUE,Trigger)</f>
        <v>1.4390171932771759E-2</v>
      </c>
    </row>
    <row r="1783" spans="46:51" ht="11.25" customHeight="1" x14ac:dyDescent="0.25">
      <c r="AT1783" s="57" t="s">
        <v>44</v>
      </c>
      <c r="AU1783" s="56">
        <f>_xll.qlInterestRateIndexFixingDate(IborIndex&amp;Tenor,AV1783,Trigger)</f>
        <v>51789</v>
      </c>
      <c r="AV1783" s="56">
        <f>_xll.qlCalendarAdvance(Calendar,AV1782,AT1783,"f",,Trigger)</f>
        <v>51791</v>
      </c>
      <c r="AW1783" s="56">
        <f>_xll.qlInterestRateIndexMaturity(IborIndex&amp;Tenor,AV1783,Trigger)</f>
        <v>51883</v>
      </c>
      <c r="AX1783" s="102" t="e">
        <f>_xll.qlIndexFixing($Z$5,AU1783,TRUE,Trigger)</f>
        <v>#VALUE!</v>
      </c>
      <c r="AY1783" s="102">
        <f>_xll.qlIndexFixing($AZ$1,AU1783,TRUE,Trigger)</f>
        <v>1.4391810431708289E-2</v>
      </c>
    </row>
    <row r="1784" spans="46:51" ht="11.25" customHeight="1" x14ac:dyDescent="0.25">
      <c r="AT1784" s="57" t="s">
        <v>44</v>
      </c>
      <c r="AU1784" s="56">
        <f>_xll.qlInterestRateIndexFixingDate(IborIndex&amp;Tenor,AV1784,Trigger)</f>
        <v>51796</v>
      </c>
      <c r="AV1784" s="56">
        <f>_xll.qlCalendarAdvance(Calendar,AV1783,AT1784,"f",,Trigger)</f>
        <v>51798</v>
      </c>
      <c r="AW1784" s="56">
        <f>_xll.qlInterestRateIndexMaturity(IborIndex&amp;Tenor,AV1784,Trigger)</f>
        <v>51890</v>
      </c>
      <c r="AX1784" s="102" t="e">
        <f>_xll.qlIndexFixing($Z$5,AU1784,TRUE,Trigger)</f>
        <v>#VALUE!</v>
      </c>
      <c r="AY1784" s="102">
        <f>_xll.qlIndexFixing($AZ$1,AU1784,TRUE,Trigger)</f>
        <v>1.4393438384285379E-2</v>
      </c>
    </row>
    <row r="1785" spans="46:51" ht="11.25" customHeight="1" x14ac:dyDescent="0.25">
      <c r="AT1785" s="57" t="s">
        <v>44</v>
      </c>
      <c r="AU1785" s="56">
        <f>_xll.qlInterestRateIndexFixingDate(IborIndex&amp;Tenor,AV1785,Trigger)</f>
        <v>51803</v>
      </c>
      <c r="AV1785" s="56">
        <f>_xll.qlCalendarAdvance(Calendar,AV1784,AT1785,"f",,Trigger)</f>
        <v>51805</v>
      </c>
      <c r="AW1785" s="56">
        <f>_xll.qlInterestRateIndexMaturity(IborIndex&amp;Tenor,AV1785,Trigger)</f>
        <v>51897</v>
      </c>
      <c r="AX1785" s="102" t="e">
        <f>_xll.qlIndexFixing($Z$5,AU1785,TRUE,Trigger)</f>
        <v>#VALUE!</v>
      </c>
      <c r="AY1785" s="102">
        <f>_xll.qlIndexFixing($AZ$1,AU1785,TRUE,Trigger)</f>
        <v>1.4395055761919811E-2</v>
      </c>
    </row>
    <row r="1786" spans="46:51" ht="11.25" customHeight="1" x14ac:dyDescent="0.25">
      <c r="AT1786" s="57" t="s">
        <v>44</v>
      </c>
      <c r="AU1786" s="56">
        <f>_xll.qlInterestRateIndexFixingDate(IborIndex&amp;Tenor,AV1786,Trigger)</f>
        <v>51810</v>
      </c>
      <c r="AV1786" s="56">
        <f>_xll.qlCalendarAdvance(Calendar,AV1785,AT1786,"f",,Trigger)</f>
        <v>51812</v>
      </c>
      <c r="AW1786" s="56">
        <f>_xll.qlInterestRateIndexMaturity(IborIndex&amp;Tenor,AV1786,Trigger)</f>
        <v>51904</v>
      </c>
      <c r="AX1786" s="102" t="e">
        <f>_xll.qlIndexFixing($Z$5,AU1786,TRUE,Trigger)</f>
        <v>#VALUE!</v>
      </c>
      <c r="AY1786" s="102">
        <f>_xll.qlIndexFixing($AZ$1,AU1786,TRUE,Trigger)</f>
        <v>1.4396662536025751E-2</v>
      </c>
    </row>
    <row r="1787" spans="46:51" ht="11.25" customHeight="1" x14ac:dyDescent="0.25">
      <c r="AT1787" s="57" t="s">
        <v>44</v>
      </c>
      <c r="AU1787" s="56">
        <f>_xll.qlInterestRateIndexFixingDate(IborIndex&amp;Tenor,AV1787,Trigger)</f>
        <v>51817</v>
      </c>
      <c r="AV1787" s="56">
        <f>_xll.qlCalendarAdvance(Calendar,AV1786,AT1787,"f",,Trigger)</f>
        <v>51819</v>
      </c>
      <c r="AW1787" s="56">
        <f>_xll.qlInterestRateIndexMaturity(IborIndex&amp;Tenor,AV1787,Trigger)</f>
        <v>51911</v>
      </c>
      <c r="AX1787" s="102" t="e">
        <f>_xll.qlIndexFixing($Z$5,AU1787,TRUE,Trigger)</f>
        <v>#VALUE!</v>
      </c>
      <c r="AY1787" s="102">
        <f>_xll.qlIndexFixing($AZ$1,AU1787,TRUE,Trigger)</f>
        <v>1.4398258678017372E-2</v>
      </c>
    </row>
    <row r="1788" spans="46:51" ht="11.25" customHeight="1" x14ac:dyDescent="0.25">
      <c r="AT1788" s="57" t="s">
        <v>44</v>
      </c>
      <c r="AU1788" s="56">
        <f>_xll.qlInterestRateIndexFixingDate(IborIndex&amp;Tenor,AV1788,Trigger)</f>
        <v>51824</v>
      </c>
      <c r="AV1788" s="56">
        <f>_xll.qlCalendarAdvance(Calendar,AV1787,AT1788,"f",,Trigger)</f>
        <v>51826</v>
      </c>
      <c r="AW1788" s="56">
        <f>_xll.qlInterestRateIndexMaturity(IborIndex&amp;Tenor,AV1788,Trigger)</f>
        <v>51918</v>
      </c>
      <c r="AX1788" s="102" t="e">
        <f>_xll.qlIndexFixing($Z$5,AU1788,TRUE,Trigger)</f>
        <v>#VALUE!</v>
      </c>
      <c r="AY1788" s="102">
        <f>_xll.qlIndexFixing($AZ$1,AU1788,TRUE,Trigger)</f>
        <v>1.4399844159311451E-2</v>
      </c>
    </row>
    <row r="1789" spans="46:51" ht="11.25" customHeight="1" x14ac:dyDescent="0.25">
      <c r="AT1789" s="57" t="s">
        <v>44</v>
      </c>
      <c r="AU1789" s="56">
        <f>_xll.qlInterestRateIndexFixingDate(IborIndex&amp;Tenor,AV1789,Trigger)</f>
        <v>51831</v>
      </c>
      <c r="AV1789" s="56">
        <f>_xll.qlCalendarAdvance(Calendar,AV1788,AT1789,"f",,Trigger)</f>
        <v>51833</v>
      </c>
      <c r="AW1789" s="56">
        <f>_xll.qlInterestRateIndexMaturity(IborIndex&amp;Tenor,AV1789,Trigger)</f>
        <v>51925</v>
      </c>
      <c r="AX1789" s="102" t="e">
        <f>_xll.qlIndexFixing($Z$5,AU1789,TRUE,Trigger)</f>
        <v>#VALUE!</v>
      </c>
      <c r="AY1789" s="102">
        <f>_xll.qlIndexFixing($AZ$1,AU1789,TRUE,Trigger)</f>
        <v>1.440141895132129E-2</v>
      </c>
    </row>
    <row r="1790" spans="46:51" ht="11.25" customHeight="1" x14ac:dyDescent="0.25">
      <c r="AT1790" s="57" t="s">
        <v>44</v>
      </c>
      <c r="AU1790" s="56">
        <f>_xll.qlInterestRateIndexFixingDate(IborIndex&amp;Tenor,AV1790,Trigger)</f>
        <v>51838</v>
      </c>
      <c r="AV1790" s="56">
        <f>_xll.qlCalendarAdvance(Calendar,AV1789,AT1790,"f",,Trigger)</f>
        <v>51840</v>
      </c>
      <c r="AW1790" s="56">
        <f>_xll.qlInterestRateIndexMaturity(IborIndex&amp;Tenor,AV1790,Trigger)</f>
        <v>51930</v>
      </c>
      <c r="AX1790" s="102" t="e">
        <f>_xll.qlIndexFixing($Z$5,AU1790,TRUE,Trigger)</f>
        <v>#VALUE!</v>
      </c>
      <c r="AY1790" s="102">
        <f>_xll.qlIndexFixing($AZ$1,AU1790,TRUE,Trigger)</f>
        <v>1.4402188068679322E-2</v>
      </c>
    </row>
    <row r="1791" spans="46:51" ht="11.25" customHeight="1" x14ac:dyDescent="0.25">
      <c r="AT1791" s="57" t="s">
        <v>44</v>
      </c>
      <c r="AU1791" s="56">
        <f>_xll.qlInterestRateIndexFixingDate(IborIndex&amp;Tenor,AV1791,Trigger)</f>
        <v>51845</v>
      </c>
      <c r="AV1791" s="56">
        <f>_xll.qlCalendarAdvance(Calendar,AV1790,AT1791,"f",,Trigger)</f>
        <v>51847</v>
      </c>
      <c r="AW1791" s="56">
        <f>_xll.qlInterestRateIndexMaturity(IborIndex&amp;Tenor,AV1791,Trigger)</f>
        <v>51937</v>
      </c>
      <c r="AX1791" s="102" t="e">
        <f>_xll.qlIndexFixing($Z$5,AU1791,TRUE,Trigger)</f>
        <v>#VALUE!</v>
      </c>
      <c r="AY1791" s="102">
        <f>_xll.qlIndexFixing($AZ$1,AU1791,TRUE,Trigger)</f>
        <v>1.4403742817983733E-2</v>
      </c>
    </row>
    <row r="1792" spans="46:51" ht="11.25" customHeight="1" x14ac:dyDescent="0.25">
      <c r="AT1792" s="57" t="s">
        <v>44</v>
      </c>
      <c r="AU1792" s="56">
        <f>_xll.qlInterestRateIndexFixingDate(IborIndex&amp;Tenor,AV1792,Trigger)</f>
        <v>51852</v>
      </c>
      <c r="AV1792" s="56">
        <f>_xll.qlCalendarAdvance(Calendar,AV1791,AT1792,"f",,Trigger)</f>
        <v>51854</v>
      </c>
      <c r="AW1792" s="56">
        <f>_xll.qlInterestRateIndexMaturity(IborIndex&amp;Tenor,AV1792,Trigger)</f>
        <v>51944</v>
      </c>
      <c r="AX1792" s="102" t="e">
        <f>_xll.qlIndexFixing($Z$5,AU1792,TRUE,Trigger)</f>
        <v>#VALUE!</v>
      </c>
      <c r="AY1792" s="102">
        <f>_xll.qlIndexFixing($AZ$1,AU1792,TRUE,Trigger)</f>
        <v>1.4405286797180672E-2</v>
      </c>
    </row>
    <row r="1793" spans="46:51" ht="11.25" customHeight="1" x14ac:dyDescent="0.25">
      <c r="AT1793" s="57" t="s">
        <v>44</v>
      </c>
      <c r="AU1793" s="56">
        <f>_xll.qlInterestRateIndexFixingDate(IborIndex&amp;Tenor,AV1793,Trigger)</f>
        <v>51858</v>
      </c>
      <c r="AV1793" s="56">
        <f>_xll.qlCalendarAdvance(Calendar,AV1792,AT1793,"f",,Trigger)</f>
        <v>51862</v>
      </c>
      <c r="AW1793" s="56">
        <f>_xll.qlInterestRateIndexMaturity(IborIndex&amp;Tenor,AV1793,Trigger)</f>
        <v>51952</v>
      </c>
      <c r="AX1793" s="102" t="e">
        <f>_xll.qlIndexFixing($Z$5,AU1793,TRUE,Trigger)</f>
        <v>#VALUE!</v>
      </c>
      <c r="AY1793" s="102">
        <f>_xll.qlIndexFixing($AZ$1,AU1793,TRUE,Trigger)</f>
        <v>1.4407038120284099E-2</v>
      </c>
    </row>
    <row r="1794" spans="46:51" ht="11.25" customHeight="1" x14ac:dyDescent="0.25">
      <c r="AT1794" s="57" t="s">
        <v>44</v>
      </c>
      <c r="AU1794" s="56">
        <f>_xll.qlInterestRateIndexFixingDate(IborIndex&amp;Tenor,AV1794,Trigger)</f>
        <v>51866</v>
      </c>
      <c r="AV1794" s="56">
        <f>_xll.qlCalendarAdvance(Calendar,AV1793,AT1794,"f",,Trigger)</f>
        <v>51869</v>
      </c>
      <c r="AW1794" s="56">
        <f>_xll.qlInterestRateIndexMaturity(IborIndex&amp;Tenor,AV1794,Trigger)</f>
        <v>51959</v>
      </c>
      <c r="AX1794" s="102" t="e">
        <f>_xll.qlIndexFixing($Z$5,AU1794,TRUE,Trigger)</f>
        <v>#VALUE!</v>
      </c>
      <c r="AY1794" s="102">
        <f>_xll.qlIndexFixing($AZ$1,AU1794,TRUE,Trigger)</f>
        <v>1.4408558924433379E-2</v>
      </c>
    </row>
    <row r="1795" spans="46:51" ht="11.25" customHeight="1" x14ac:dyDescent="0.25">
      <c r="AT1795" s="57" t="s">
        <v>44</v>
      </c>
      <c r="AU1795" s="56">
        <f>_xll.qlInterestRateIndexFixingDate(IborIndex&amp;Tenor,AV1795,Trigger)</f>
        <v>51874</v>
      </c>
      <c r="AV1795" s="56">
        <f>_xll.qlCalendarAdvance(Calendar,AV1794,AT1795,"f",,Trigger)</f>
        <v>51876</v>
      </c>
      <c r="AW1795" s="56">
        <f>_xll.qlInterestRateIndexMaturity(IborIndex&amp;Tenor,AV1795,Trigger)</f>
        <v>51966</v>
      </c>
      <c r="AX1795" s="102" t="e">
        <f>_xll.qlIndexFixing($Z$5,AU1795,TRUE,Trigger)</f>
        <v>#VALUE!</v>
      </c>
      <c r="AY1795" s="102">
        <f>_xll.qlIndexFixing($AZ$1,AU1795,TRUE,Trigger)</f>
        <v>1.4410068868646597E-2</v>
      </c>
    </row>
    <row r="1796" spans="46:51" ht="11.25" customHeight="1" x14ac:dyDescent="0.25">
      <c r="AT1796" s="57" t="s">
        <v>44</v>
      </c>
      <c r="AU1796" s="56">
        <f>_xll.qlInterestRateIndexFixingDate(IborIndex&amp;Tenor,AV1796,Trigger)</f>
        <v>51881</v>
      </c>
      <c r="AV1796" s="56">
        <f>_xll.qlCalendarAdvance(Calendar,AV1795,AT1796,"f",,Trigger)</f>
        <v>51883</v>
      </c>
      <c r="AW1796" s="56">
        <f>_xll.qlInterestRateIndexMaturity(IborIndex&amp;Tenor,AV1796,Trigger)</f>
        <v>51973</v>
      </c>
      <c r="AX1796" s="102" t="e">
        <f>_xll.qlIndexFixing($Z$5,AU1796,TRUE,Trigger)</f>
        <v>#VALUE!</v>
      </c>
      <c r="AY1796" s="102">
        <f>_xll.qlIndexFixing($AZ$1,AU1796,TRUE,Trigger)</f>
        <v>1.4411567924341284E-2</v>
      </c>
    </row>
    <row r="1797" spans="46:51" ht="11.25" customHeight="1" x14ac:dyDescent="0.25">
      <c r="AT1797" s="57" t="s">
        <v>44</v>
      </c>
      <c r="AU1797" s="56">
        <f>_xll.qlInterestRateIndexFixingDate(IborIndex&amp;Tenor,AV1797,Trigger)</f>
        <v>51888</v>
      </c>
      <c r="AV1797" s="56">
        <f>_xll.qlCalendarAdvance(Calendar,AV1796,AT1797,"f",,Trigger)</f>
        <v>51890</v>
      </c>
      <c r="AW1797" s="56">
        <f>_xll.qlInterestRateIndexMaturity(IborIndex&amp;Tenor,AV1797,Trigger)</f>
        <v>51980</v>
      </c>
      <c r="AX1797" s="102" t="e">
        <f>_xll.qlIndexFixing($Z$5,AU1797,TRUE,Trigger)</f>
        <v>#VALUE!</v>
      </c>
      <c r="AY1797" s="102">
        <f>_xll.qlIndexFixing($AZ$1,AU1797,TRUE,Trigger)</f>
        <v>1.4413056062934082E-2</v>
      </c>
    </row>
    <row r="1798" spans="46:51" ht="11.25" customHeight="1" x14ac:dyDescent="0.25">
      <c r="AT1798" s="57" t="s">
        <v>44</v>
      </c>
      <c r="AU1798" s="56">
        <f>_xll.qlInterestRateIndexFixingDate(IborIndex&amp;Tenor,AV1798,Trigger)</f>
        <v>51895</v>
      </c>
      <c r="AV1798" s="56">
        <f>_xll.qlCalendarAdvance(Calendar,AV1797,AT1798,"f",,Trigger)</f>
        <v>51897</v>
      </c>
      <c r="AW1798" s="56">
        <f>_xll.qlInterestRateIndexMaturity(IborIndex&amp;Tenor,AV1798,Trigger)</f>
        <v>51986</v>
      </c>
      <c r="AX1798" s="102" t="e">
        <f>_xll.qlIndexFixing($Z$5,AU1798,TRUE,Trigger)</f>
        <v>#VALUE!</v>
      </c>
      <c r="AY1798" s="102">
        <f>_xll.qlIndexFixing($AZ$1,AU1798,TRUE,Trigger)</f>
        <v>1.4414141548221005E-2</v>
      </c>
    </row>
    <row r="1799" spans="46:51" ht="11.25" customHeight="1" x14ac:dyDescent="0.25">
      <c r="AT1799" s="57" t="s">
        <v>44</v>
      </c>
      <c r="AU1799" s="56">
        <f>_xll.qlInterestRateIndexFixingDate(IborIndex&amp;Tenor,AV1799,Trigger)</f>
        <v>51902</v>
      </c>
      <c r="AV1799" s="56">
        <f>_xll.qlCalendarAdvance(Calendar,AV1798,AT1799,"f",,Trigger)</f>
        <v>51904</v>
      </c>
      <c r="AW1799" s="56">
        <f>_xll.qlInterestRateIndexMaturity(IborIndex&amp;Tenor,AV1799,Trigger)</f>
        <v>51993</v>
      </c>
      <c r="AX1799" s="102" t="e">
        <f>_xll.qlIndexFixing($Z$5,AU1799,TRUE,Trigger)</f>
        <v>#VALUE!</v>
      </c>
      <c r="AY1799" s="102">
        <f>_xll.qlIndexFixing($AZ$1,AU1799,TRUE,Trigger)</f>
        <v>1.4415608497402459E-2</v>
      </c>
    </row>
    <row r="1800" spans="46:51" ht="11.25" customHeight="1" x14ac:dyDescent="0.25">
      <c r="AT1800" s="57" t="s">
        <v>44</v>
      </c>
      <c r="AU1800" s="56">
        <f>_xll.qlInterestRateIndexFixingDate(IborIndex&amp;Tenor,AV1800,Trigger)</f>
        <v>51909</v>
      </c>
      <c r="AV1800" s="56">
        <f>_xll.qlCalendarAdvance(Calendar,AV1799,AT1800,"f",,Trigger)</f>
        <v>51911</v>
      </c>
      <c r="AW1800" s="56">
        <f>_xll.qlInterestRateIndexMaturity(IborIndex&amp;Tenor,AV1800,Trigger)</f>
        <v>52000</v>
      </c>
      <c r="AX1800" s="102" t="e">
        <f>_xll.qlIndexFixing($Z$5,AU1800,TRUE,Trigger)</f>
        <v>#VALUE!</v>
      </c>
      <c r="AY1800" s="102">
        <f>_xll.qlIndexFixing($AZ$1,AU1800,TRUE,Trigger)</f>
        <v>1.4417064446215657E-2</v>
      </c>
    </row>
    <row r="1801" spans="46:51" ht="11.25" customHeight="1" x14ac:dyDescent="0.25">
      <c r="AT1801" s="57" t="s">
        <v>44</v>
      </c>
      <c r="AU1801" s="56">
        <f>_xll.qlInterestRateIndexFixingDate(IborIndex&amp;Tenor,AV1801,Trigger)</f>
        <v>51916</v>
      </c>
      <c r="AV1801" s="56">
        <f>_xll.qlCalendarAdvance(Calendar,AV1800,AT1801,"f",,Trigger)</f>
        <v>51918</v>
      </c>
      <c r="AW1801" s="56">
        <f>_xll.qlInterestRateIndexMaturity(IborIndex&amp;Tenor,AV1801,Trigger)</f>
        <v>52007</v>
      </c>
      <c r="AX1801" s="102" t="e">
        <f>_xll.qlIndexFixing($Z$5,AU1801,TRUE,Trigger)</f>
        <v>#VALUE!</v>
      </c>
      <c r="AY1801" s="102">
        <f>_xll.qlIndexFixing($AZ$1,AU1801,TRUE,Trigger)</f>
        <v>1.4418509366074923E-2</v>
      </c>
    </row>
    <row r="1802" spans="46:51" ht="11.25" customHeight="1" x14ac:dyDescent="0.25">
      <c r="AT1802" s="57" t="s">
        <v>44</v>
      </c>
      <c r="AU1802" s="56">
        <f>_xll.qlInterestRateIndexFixingDate(IborIndex&amp;Tenor,AV1802,Trigger)</f>
        <v>51923</v>
      </c>
      <c r="AV1802" s="56">
        <f>_xll.qlCalendarAdvance(Calendar,AV1801,AT1802,"f",,Trigger)</f>
        <v>51925</v>
      </c>
      <c r="AW1802" s="56">
        <f>_xll.qlInterestRateIndexMaturity(IborIndex&amp;Tenor,AV1802,Trigger)</f>
        <v>52016</v>
      </c>
      <c r="AX1802" s="102" t="e">
        <f>_xll.qlIndexFixing($Z$5,AU1802,TRUE,Trigger)</f>
        <v>#VALUE!</v>
      </c>
      <c r="AY1802" s="102">
        <f>_xll.qlIndexFixing($AZ$1,AU1802,TRUE,Trigger)</f>
        <v>1.4420720709284993E-2</v>
      </c>
    </row>
    <row r="1803" spans="46:51" ht="11.25" customHeight="1" x14ac:dyDescent="0.25">
      <c r="AT1803" s="57" t="s">
        <v>44</v>
      </c>
      <c r="AU1803" s="56">
        <f>_xll.qlInterestRateIndexFixingDate(IborIndex&amp;Tenor,AV1803,Trigger)</f>
        <v>51930</v>
      </c>
      <c r="AV1803" s="56">
        <f>_xll.qlCalendarAdvance(Calendar,AV1802,AT1803,"f",,Trigger)</f>
        <v>51932</v>
      </c>
      <c r="AW1803" s="56">
        <f>_xll.qlInterestRateIndexMaturity(IborIndex&amp;Tenor,AV1803,Trigger)</f>
        <v>52026</v>
      </c>
      <c r="AX1803" s="102" t="e">
        <f>_xll.qlIndexFixing($Z$5,AU1803,TRUE,Trigger)</f>
        <v>#VALUE!</v>
      </c>
      <c r="AY1803" s="102">
        <f>_xll.qlIndexFixing($AZ$1,AU1803,TRUE,Trigger)</f>
        <v>1.4423305549138146E-2</v>
      </c>
    </row>
    <row r="1804" spans="46:51" ht="11.25" customHeight="1" x14ac:dyDescent="0.25">
      <c r="AT1804" s="57" t="s">
        <v>44</v>
      </c>
      <c r="AU1804" s="56">
        <f>_xll.qlInterestRateIndexFixingDate(IborIndex&amp;Tenor,AV1804,Trigger)</f>
        <v>51937</v>
      </c>
      <c r="AV1804" s="56">
        <f>_xll.qlCalendarAdvance(Calendar,AV1803,AT1804,"f",,Trigger)</f>
        <v>51939</v>
      </c>
      <c r="AW1804" s="56">
        <f>_xll.qlInterestRateIndexMaturity(IborIndex&amp;Tenor,AV1804,Trigger)</f>
        <v>52033</v>
      </c>
      <c r="AX1804" s="102" t="e">
        <f>_xll.qlIndexFixing($Z$5,AU1804,TRUE,Trigger)</f>
        <v>#VALUE!</v>
      </c>
      <c r="AY1804" s="102">
        <f>_xll.qlIndexFixing($AZ$1,AU1804,TRUE,Trigger)</f>
        <v>1.4424713493468629E-2</v>
      </c>
    </row>
    <row r="1805" spans="46:51" ht="11.25" customHeight="1" x14ac:dyDescent="0.25">
      <c r="AT1805" s="57" t="s">
        <v>44</v>
      </c>
      <c r="AU1805" s="56">
        <f>_xll.qlInterestRateIndexFixingDate(IborIndex&amp;Tenor,AV1805,Trigger)</f>
        <v>51944</v>
      </c>
      <c r="AV1805" s="56">
        <f>_xll.qlCalendarAdvance(Calendar,AV1804,AT1805,"f",,Trigger)</f>
        <v>51946</v>
      </c>
      <c r="AW1805" s="56">
        <f>_xll.qlInterestRateIndexMaturity(IborIndex&amp;Tenor,AV1805,Trigger)</f>
        <v>52040</v>
      </c>
      <c r="AX1805" s="102" t="e">
        <f>_xll.qlIndexFixing($Z$5,AU1805,TRUE,Trigger)</f>
        <v>#VALUE!</v>
      </c>
      <c r="AY1805" s="102">
        <f>_xll.qlIndexFixing($AZ$1,AU1805,TRUE,Trigger)</f>
        <v>1.4426110282114227E-2</v>
      </c>
    </row>
    <row r="1806" spans="46:51" ht="11.25" customHeight="1" x14ac:dyDescent="0.25">
      <c r="AT1806" s="57" t="s">
        <v>44</v>
      </c>
      <c r="AU1806" s="56">
        <f>_xll.qlInterestRateIndexFixingDate(IborIndex&amp;Tenor,AV1806,Trigger)</f>
        <v>51951</v>
      </c>
      <c r="AV1806" s="56">
        <f>_xll.qlCalendarAdvance(Calendar,AV1805,AT1806,"f",,Trigger)</f>
        <v>51953</v>
      </c>
      <c r="AW1806" s="56">
        <f>_xll.qlInterestRateIndexMaturity(IborIndex&amp;Tenor,AV1806,Trigger)</f>
        <v>52047</v>
      </c>
      <c r="AX1806" s="102" t="e">
        <f>_xll.qlIndexFixing($Z$5,AU1806,TRUE,Trigger)</f>
        <v>#VALUE!</v>
      </c>
      <c r="AY1806" s="102">
        <f>_xll.qlIndexFixing($AZ$1,AU1806,TRUE,Trigger)</f>
        <v>1.4427495886491845E-2</v>
      </c>
    </row>
    <row r="1807" spans="46:51" ht="11.25" customHeight="1" x14ac:dyDescent="0.25">
      <c r="AT1807" s="57" t="s">
        <v>44</v>
      </c>
      <c r="AU1807" s="56">
        <f>_xll.qlInterestRateIndexFixingDate(IborIndex&amp;Tenor,AV1807,Trigger)</f>
        <v>51958</v>
      </c>
      <c r="AV1807" s="56">
        <f>_xll.qlCalendarAdvance(Calendar,AV1806,AT1807,"f",,Trigger)</f>
        <v>51964</v>
      </c>
      <c r="AW1807" s="56">
        <f>_xll.qlInterestRateIndexMaturity(IborIndex&amp;Tenor,AV1807,Trigger)</f>
        <v>52055</v>
      </c>
      <c r="AX1807" s="102" t="e">
        <f>_xll.qlIndexFixing($Z$5,AU1807,TRUE,Trigger)</f>
        <v>#VALUE!</v>
      </c>
      <c r="AY1807" s="102">
        <f>_xll.qlIndexFixing($AZ$1,AU1807,TRUE,Trigger)</f>
        <v>1.4428497314502357E-2</v>
      </c>
    </row>
    <row r="1808" spans="46:51" ht="11.25" customHeight="1" x14ac:dyDescent="0.25">
      <c r="AT1808" s="57" t="s">
        <v>44</v>
      </c>
      <c r="AU1808" s="56">
        <f>_xll.qlInterestRateIndexFixingDate(IborIndex&amp;Tenor,AV1808,Trigger)</f>
        <v>51967</v>
      </c>
      <c r="AV1808" s="56">
        <f>_xll.qlCalendarAdvance(Calendar,AV1807,AT1808,"f",,Trigger)</f>
        <v>51971</v>
      </c>
      <c r="AW1808" s="56">
        <f>_xll.qlInterestRateIndexMaturity(IborIndex&amp;Tenor,AV1808,Trigger)</f>
        <v>52062</v>
      </c>
      <c r="AX1808" s="102" t="e">
        <f>_xll.qlIndexFixing($Z$5,AU1808,TRUE,Trigger)</f>
        <v>#VALUE!</v>
      </c>
      <c r="AY1808" s="102">
        <f>_xll.qlIndexFixing($AZ$1,AU1808,TRUE,Trigger)</f>
        <v>1.4429856293215654E-2</v>
      </c>
    </row>
    <row r="1809" spans="46:51" ht="11.25" customHeight="1" x14ac:dyDescent="0.25">
      <c r="AT1809" s="57" t="s">
        <v>44</v>
      </c>
      <c r="AU1809" s="56">
        <f>_xll.qlInterestRateIndexFixingDate(IborIndex&amp;Tenor,AV1809,Trigger)</f>
        <v>51974</v>
      </c>
      <c r="AV1809" s="56">
        <f>_xll.qlCalendarAdvance(Calendar,AV1808,AT1809,"f",,Trigger)</f>
        <v>51978</v>
      </c>
      <c r="AW1809" s="56">
        <f>_xll.qlInterestRateIndexMaturity(IborIndex&amp;Tenor,AV1809,Trigger)</f>
        <v>52069</v>
      </c>
      <c r="AX1809" s="102" t="e">
        <f>_xll.qlIndexFixing($Z$5,AU1809,TRUE,Trigger)</f>
        <v>#VALUE!</v>
      </c>
      <c r="AY1809" s="102">
        <f>_xll.qlIndexFixing($AZ$1,AU1809,TRUE,Trigger)</f>
        <v>1.4431203993025866E-2</v>
      </c>
    </row>
    <row r="1810" spans="46:51" ht="11.25" customHeight="1" x14ac:dyDescent="0.25">
      <c r="AT1810" s="57" t="s">
        <v>44</v>
      </c>
      <c r="AU1810" s="56">
        <f>_xll.qlInterestRateIndexFixingDate(IborIndex&amp;Tenor,AV1810,Trigger)</f>
        <v>51981</v>
      </c>
      <c r="AV1810" s="56">
        <f>_xll.qlCalendarAdvance(Calendar,AV1809,AT1810,"f",,Trigger)</f>
        <v>51985</v>
      </c>
      <c r="AW1810" s="56">
        <f>_xll.qlInterestRateIndexMaturity(IborIndex&amp;Tenor,AV1810,Trigger)</f>
        <v>52076</v>
      </c>
      <c r="AX1810" s="102" t="e">
        <f>_xll.qlIndexFixing($Z$5,AU1810,TRUE,Trigger)</f>
        <v>#VALUE!</v>
      </c>
      <c r="AY1810" s="102">
        <f>_xll.qlIndexFixing($AZ$1,AU1810,TRUE,Trigger)</f>
        <v>1.4432540385354534E-2</v>
      </c>
    </row>
    <row r="1811" spans="46:51" ht="11.25" customHeight="1" x14ac:dyDescent="0.25">
      <c r="AT1811" s="57" t="s">
        <v>44</v>
      </c>
      <c r="AU1811" s="56">
        <f>_xll.qlInterestRateIndexFixingDate(IborIndex&amp;Tenor,AV1811,Trigger)</f>
        <v>51988</v>
      </c>
      <c r="AV1811" s="56">
        <f>_xll.qlCalendarAdvance(Calendar,AV1810,AT1811,"f",,Trigger)</f>
        <v>51992</v>
      </c>
      <c r="AW1811" s="56">
        <f>_xll.qlInterestRateIndexMaturity(IborIndex&amp;Tenor,AV1811,Trigger)</f>
        <v>52084</v>
      </c>
      <c r="AX1811" s="102" t="e">
        <f>_xll.qlIndexFixing($Z$5,AU1811,TRUE,Trigger)</f>
        <v>#VALUE!</v>
      </c>
      <c r="AY1811" s="102">
        <f>_xll.qlIndexFixing($AZ$1,AU1811,TRUE,Trigger)</f>
        <v>1.4434246897589601E-2</v>
      </c>
    </row>
    <row r="1812" spans="46:51" ht="11.25" customHeight="1" x14ac:dyDescent="0.25">
      <c r="AT1812" s="57" t="s">
        <v>44</v>
      </c>
      <c r="AU1812" s="56">
        <f>_xll.qlInterestRateIndexFixingDate(IborIndex&amp;Tenor,AV1812,Trigger)</f>
        <v>51995</v>
      </c>
      <c r="AV1812" s="56">
        <f>_xll.qlCalendarAdvance(Calendar,AV1811,AT1812,"f",,Trigger)</f>
        <v>51999</v>
      </c>
      <c r="AW1812" s="56">
        <f>_xll.qlInterestRateIndexMaturity(IborIndex&amp;Tenor,AV1812,Trigger)</f>
        <v>52091</v>
      </c>
      <c r="AX1812" s="102" t="e">
        <f>_xll.qlIndexFixing($Z$5,AU1812,TRUE,Trigger)</f>
        <v>#VALUE!</v>
      </c>
      <c r="AY1812" s="102">
        <f>_xll.qlIndexFixing($AZ$1,AU1812,TRUE,Trigger)</f>
        <v>1.4435559824448137E-2</v>
      </c>
    </row>
    <row r="1813" spans="46:51" ht="11.25" customHeight="1" x14ac:dyDescent="0.25">
      <c r="AT1813" s="57" t="s">
        <v>44</v>
      </c>
      <c r="AU1813" s="56">
        <f>_xll.qlInterestRateIndexFixingDate(IborIndex&amp;Tenor,AV1813,Trigger)</f>
        <v>52002</v>
      </c>
      <c r="AV1813" s="56">
        <f>_xll.qlCalendarAdvance(Calendar,AV1812,AT1813,"f",,Trigger)</f>
        <v>52006</v>
      </c>
      <c r="AW1813" s="56">
        <f>_xll.qlInterestRateIndexMaturity(IborIndex&amp;Tenor,AV1813,Trigger)</f>
        <v>52098</v>
      </c>
      <c r="AX1813" s="102" t="e">
        <f>_xll.qlIndexFixing($Z$5,AU1813,TRUE,Trigger)</f>
        <v>#VALUE!</v>
      </c>
      <c r="AY1813" s="102">
        <f>_xll.qlIndexFixing($AZ$1,AU1813,TRUE,Trigger)</f>
        <v>1.4436861355582311E-2</v>
      </c>
    </row>
    <row r="1814" spans="46:51" ht="11.25" customHeight="1" x14ac:dyDescent="0.25">
      <c r="AT1814" s="57" t="s">
        <v>44</v>
      </c>
      <c r="AU1814" s="56">
        <f>_xll.qlInterestRateIndexFixingDate(IborIndex&amp;Tenor,AV1814,Trigger)</f>
        <v>52009</v>
      </c>
      <c r="AV1814" s="56">
        <f>_xll.qlCalendarAdvance(Calendar,AV1813,AT1814,"f",,Trigger)</f>
        <v>52013</v>
      </c>
      <c r="AW1814" s="56">
        <f>_xll.qlInterestRateIndexMaturity(IborIndex&amp;Tenor,AV1814,Trigger)</f>
        <v>52105</v>
      </c>
      <c r="AX1814" s="102" t="e">
        <f>_xll.qlIndexFixing($Z$5,AU1814,TRUE,Trigger)</f>
        <v>#VALUE!</v>
      </c>
      <c r="AY1814" s="102">
        <f>_xll.qlIndexFixing($AZ$1,AU1814,TRUE,Trigger)</f>
        <v>1.4438151462408896E-2</v>
      </c>
    </row>
    <row r="1815" spans="46:51" ht="11.25" customHeight="1" x14ac:dyDescent="0.25">
      <c r="AT1815" s="57" t="s">
        <v>44</v>
      </c>
      <c r="AU1815" s="56">
        <f>_xll.qlInterestRateIndexFixingDate(IborIndex&amp;Tenor,AV1815,Trigger)</f>
        <v>52016</v>
      </c>
      <c r="AV1815" s="56">
        <f>_xll.qlCalendarAdvance(Calendar,AV1814,AT1815,"f",,Trigger)</f>
        <v>52020</v>
      </c>
      <c r="AW1815" s="56">
        <f>_xll.qlInterestRateIndexMaturity(IborIndex&amp;Tenor,AV1815,Trigger)</f>
        <v>52112</v>
      </c>
      <c r="AX1815" s="102" t="e">
        <f>_xll.qlIndexFixing($Z$5,AU1815,TRUE,Trigger)</f>
        <v>#VALUE!</v>
      </c>
      <c r="AY1815" s="102">
        <f>_xll.qlIndexFixing($AZ$1,AU1815,TRUE,Trigger)</f>
        <v>1.4439430116343802E-2</v>
      </c>
    </row>
    <row r="1816" spans="46:51" ht="11.25" customHeight="1" x14ac:dyDescent="0.25">
      <c r="AT1816" s="57" t="s">
        <v>44</v>
      </c>
      <c r="AU1816" s="56">
        <f>_xll.qlInterestRateIndexFixingDate(IborIndex&amp;Tenor,AV1816,Trigger)</f>
        <v>52023</v>
      </c>
      <c r="AV1816" s="56">
        <f>_xll.qlCalendarAdvance(Calendar,AV1815,AT1816,"f",,Trigger)</f>
        <v>52027</v>
      </c>
      <c r="AW1816" s="56">
        <f>_xll.qlInterestRateIndexMaturity(IborIndex&amp;Tenor,AV1816,Trigger)</f>
        <v>52119</v>
      </c>
      <c r="AX1816" s="102" t="e">
        <f>_xll.qlIndexFixing($Z$5,AU1816,TRUE,Trigger)</f>
        <v>#VALUE!</v>
      </c>
      <c r="AY1816" s="102">
        <f>_xll.qlIndexFixing($AZ$1,AU1816,TRUE,Trigger)</f>
        <v>1.4440697288804677E-2</v>
      </c>
    </row>
    <row r="1817" spans="46:51" ht="11.25" customHeight="1" x14ac:dyDescent="0.25">
      <c r="AT1817" s="57" t="s">
        <v>44</v>
      </c>
      <c r="AU1817" s="56">
        <f>_xll.qlInterestRateIndexFixingDate(IborIndex&amp;Tenor,AV1817,Trigger)</f>
        <v>52030</v>
      </c>
      <c r="AV1817" s="56">
        <f>_xll.qlCalendarAdvance(Calendar,AV1816,AT1817,"f",,Trigger)</f>
        <v>52034</v>
      </c>
      <c r="AW1817" s="56">
        <f>_xll.qlInterestRateIndexMaturity(IborIndex&amp;Tenor,AV1817,Trigger)</f>
        <v>52126</v>
      </c>
      <c r="AX1817" s="102" t="e">
        <f>_xll.qlIndexFixing($Z$5,AU1817,TRUE,Trigger)</f>
        <v>#VALUE!</v>
      </c>
      <c r="AY1817" s="102">
        <f>_xll.qlIndexFixing($AZ$1,AU1817,TRUE,Trigger)</f>
        <v>1.4441952951207428E-2</v>
      </c>
    </row>
    <row r="1818" spans="46:51" ht="11.25" customHeight="1" x14ac:dyDescent="0.25">
      <c r="AT1818" s="57" t="s">
        <v>44</v>
      </c>
      <c r="AU1818" s="56">
        <f>_xll.qlInterestRateIndexFixingDate(IborIndex&amp;Tenor,AV1818,Trigger)</f>
        <v>52037</v>
      </c>
      <c r="AV1818" s="56">
        <f>_xll.qlCalendarAdvance(Calendar,AV1817,AT1818,"f",,Trigger)</f>
        <v>52041</v>
      </c>
      <c r="AW1818" s="56">
        <f>_xll.qlInterestRateIndexMaturity(IborIndex&amp;Tenor,AV1818,Trigger)</f>
        <v>52133</v>
      </c>
      <c r="AX1818" s="102" t="e">
        <f>_xll.qlIndexFixing($Z$5,AU1818,TRUE,Trigger)</f>
        <v>#VALUE!</v>
      </c>
      <c r="AY1818" s="102">
        <f>_xll.qlIndexFixing($AZ$1,AU1818,TRUE,Trigger)</f>
        <v>1.4443197074967962E-2</v>
      </c>
    </row>
    <row r="1819" spans="46:51" ht="11.25" customHeight="1" x14ac:dyDescent="0.25">
      <c r="AT1819" s="57" t="s">
        <v>44</v>
      </c>
      <c r="AU1819" s="56">
        <f>_xll.qlInterestRateIndexFixingDate(IborIndex&amp;Tenor,AV1819,Trigger)</f>
        <v>52044</v>
      </c>
      <c r="AV1819" s="56">
        <f>_xll.qlCalendarAdvance(Calendar,AV1818,AT1819,"f",,Trigger)</f>
        <v>52048</v>
      </c>
      <c r="AW1819" s="56">
        <f>_xll.qlInterestRateIndexMaturity(IborIndex&amp;Tenor,AV1819,Trigger)</f>
        <v>52140</v>
      </c>
      <c r="AX1819" s="102" t="e">
        <f>_xll.qlIndexFixing($Z$5,AU1819,TRUE,Trigger)</f>
        <v>#VALUE!</v>
      </c>
      <c r="AY1819" s="102">
        <f>_xll.qlIndexFixing($AZ$1,AU1819,TRUE,Trigger)</f>
        <v>1.4444429631503927E-2</v>
      </c>
    </row>
    <row r="1820" spans="46:51" ht="11.25" customHeight="1" x14ac:dyDescent="0.25">
      <c r="AT1820" s="57" t="s">
        <v>44</v>
      </c>
      <c r="AU1820" s="56">
        <f>_xll.qlInterestRateIndexFixingDate(IborIndex&amp;Tenor,AV1820,Trigger)</f>
        <v>52051</v>
      </c>
      <c r="AV1820" s="56">
        <f>_xll.qlCalendarAdvance(Calendar,AV1819,AT1820,"f",,Trigger)</f>
        <v>52055</v>
      </c>
      <c r="AW1820" s="56">
        <f>_xll.qlInterestRateIndexMaturity(IborIndex&amp;Tenor,AV1820,Trigger)</f>
        <v>52147</v>
      </c>
      <c r="AX1820" s="102" t="e">
        <f>_xll.qlIndexFixing($Z$5,AU1820,TRUE,Trigger)</f>
        <v>#VALUE!</v>
      </c>
      <c r="AY1820" s="102">
        <f>_xll.qlIndexFixing($AZ$1,AU1820,TRUE,Trigger)</f>
        <v>1.4445650592232101E-2</v>
      </c>
    </row>
    <row r="1821" spans="46:51" ht="11.25" customHeight="1" x14ac:dyDescent="0.25">
      <c r="AT1821" s="57" t="s">
        <v>44</v>
      </c>
      <c r="AU1821" s="56">
        <f>_xll.qlInterestRateIndexFixingDate(IborIndex&amp;Tenor,AV1821,Trigger)</f>
        <v>52058</v>
      </c>
      <c r="AV1821" s="56">
        <f>_xll.qlCalendarAdvance(Calendar,AV1820,AT1821,"f",,Trigger)</f>
        <v>52062</v>
      </c>
      <c r="AW1821" s="56">
        <f>_xll.qlInterestRateIndexMaturity(IborIndex&amp;Tenor,AV1821,Trigger)</f>
        <v>52154</v>
      </c>
      <c r="AX1821" s="102" t="e">
        <f>_xll.qlIndexFixing($Z$5,AU1821,TRUE,Trigger)</f>
        <v>#VALUE!</v>
      </c>
      <c r="AY1821" s="102">
        <f>_xll.qlIndexFixing($AZ$1,AU1821,TRUE,Trigger)</f>
        <v>1.4446859928570128E-2</v>
      </c>
    </row>
    <row r="1822" spans="46:51" ht="11.25" customHeight="1" x14ac:dyDescent="0.25">
      <c r="AT1822" s="57" t="s">
        <v>44</v>
      </c>
      <c r="AU1822" s="56">
        <f>_xll.qlInterestRateIndexFixingDate(IborIndex&amp;Tenor,AV1822,Trigger)</f>
        <v>52065</v>
      </c>
      <c r="AV1822" s="56">
        <f>_xll.qlCalendarAdvance(Calendar,AV1821,AT1822,"f",,Trigger)</f>
        <v>52069</v>
      </c>
      <c r="AW1822" s="56">
        <f>_xll.qlInterestRateIndexMaturity(IborIndex&amp;Tenor,AV1822,Trigger)</f>
        <v>52161</v>
      </c>
      <c r="AX1822" s="102" t="e">
        <f>_xll.qlIndexFixing($Z$5,AU1822,TRUE,Trigger)</f>
        <v>#VALUE!</v>
      </c>
      <c r="AY1822" s="102">
        <f>_xll.qlIndexFixing($AZ$1,AU1822,TRUE,Trigger)</f>
        <v>1.4448057611933048E-2</v>
      </c>
    </row>
    <row r="1823" spans="46:51" ht="11.25" customHeight="1" x14ac:dyDescent="0.25">
      <c r="AT1823" s="57" t="s">
        <v>44</v>
      </c>
      <c r="AU1823" s="56">
        <f>_xll.qlInterestRateIndexFixingDate(IborIndex&amp;Tenor,AV1823,Trigger)</f>
        <v>52072</v>
      </c>
      <c r="AV1823" s="56">
        <f>_xll.qlCalendarAdvance(Calendar,AV1822,AT1823,"f",,Trigger)</f>
        <v>52076</v>
      </c>
      <c r="AW1823" s="56">
        <f>_xll.qlInterestRateIndexMaturity(IborIndex&amp;Tenor,AV1823,Trigger)</f>
        <v>52168</v>
      </c>
      <c r="AX1823" s="102" t="e">
        <f>_xll.qlIndexFixing($Z$5,AU1823,TRUE,Trigger)</f>
        <v>#VALUE!</v>
      </c>
      <c r="AY1823" s="102">
        <f>_xll.qlIndexFixing($AZ$1,AU1823,TRUE,Trigger)</f>
        <v>1.4449243613737639E-2</v>
      </c>
    </row>
    <row r="1824" spans="46:51" ht="11.25" customHeight="1" x14ac:dyDescent="0.25">
      <c r="AT1824" s="57" t="s">
        <v>44</v>
      </c>
      <c r="AU1824" s="56">
        <f>_xll.qlInterestRateIndexFixingDate(IborIndex&amp;Tenor,AV1824,Trigger)</f>
        <v>52079</v>
      </c>
      <c r="AV1824" s="56">
        <f>_xll.qlCalendarAdvance(Calendar,AV1823,AT1824,"f",,Trigger)</f>
        <v>52083</v>
      </c>
      <c r="AW1824" s="56">
        <f>_xll.qlInterestRateIndexMaturity(IborIndex&amp;Tenor,AV1824,Trigger)</f>
        <v>52175</v>
      </c>
      <c r="AX1824" s="102" t="e">
        <f>_xll.qlIndexFixing($Z$5,AU1824,TRUE,Trigger)</f>
        <v>#VALUE!</v>
      </c>
      <c r="AY1824" s="102">
        <f>_xll.qlIndexFixing($AZ$1,AU1824,TRUE,Trigger)</f>
        <v>1.4450417905403285E-2</v>
      </c>
    </row>
    <row r="1825" spans="46:51" ht="11.25" customHeight="1" x14ac:dyDescent="0.25">
      <c r="AT1825" s="57" t="s">
        <v>44</v>
      </c>
      <c r="AU1825" s="56">
        <f>_xll.qlInterestRateIndexFixingDate(IborIndex&amp;Tenor,AV1825,Trigger)</f>
        <v>52086</v>
      </c>
      <c r="AV1825" s="56">
        <f>_xll.qlCalendarAdvance(Calendar,AV1824,AT1825,"f",,Trigger)</f>
        <v>52090</v>
      </c>
      <c r="AW1825" s="56">
        <f>_xll.qlInterestRateIndexMaturity(IborIndex&amp;Tenor,AV1825,Trigger)</f>
        <v>52182</v>
      </c>
      <c r="AX1825" s="102" t="e">
        <f>_xll.qlIndexFixing($Z$5,AU1825,TRUE,Trigger)</f>
        <v>#VALUE!</v>
      </c>
      <c r="AY1825" s="102">
        <f>_xll.qlIndexFixing($AZ$1,AU1825,TRUE,Trigger)</f>
        <v>1.4451580458345895E-2</v>
      </c>
    </row>
    <row r="1826" spans="46:51" ht="11.25" customHeight="1" x14ac:dyDescent="0.25">
      <c r="AT1826" s="57" t="s">
        <v>44</v>
      </c>
      <c r="AU1826" s="56">
        <f>_xll.qlInterestRateIndexFixingDate(IborIndex&amp;Tenor,AV1826,Trigger)</f>
        <v>52093</v>
      </c>
      <c r="AV1826" s="56">
        <f>_xll.qlCalendarAdvance(Calendar,AV1825,AT1826,"f",,Trigger)</f>
        <v>52097</v>
      </c>
      <c r="AW1826" s="56">
        <f>_xll.qlInterestRateIndexMaturity(IborIndex&amp;Tenor,AV1826,Trigger)</f>
        <v>52189</v>
      </c>
      <c r="AX1826" s="102" t="e">
        <f>_xll.qlIndexFixing($Z$5,AU1826,TRUE,Trigger)</f>
        <v>#VALUE!</v>
      </c>
      <c r="AY1826" s="102">
        <f>_xll.qlIndexFixing($AZ$1,AU1826,TRUE,Trigger)</f>
        <v>1.445273124398398E-2</v>
      </c>
    </row>
    <row r="1827" spans="46:51" ht="11.25" customHeight="1" x14ac:dyDescent="0.25">
      <c r="AT1827" s="57" t="s">
        <v>44</v>
      </c>
      <c r="AU1827" s="56">
        <f>_xll.qlInterestRateIndexFixingDate(IborIndex&amp;Tenor,AV1827,Trigger)</f>
        <v>52100</v>
      </c>
      <c r="AV1827" s="56">
        <f>_xll.qlCalendarAdvance(Calendar,AV1826,AT1827,"f",,Trigger)</f>
        <v>52104</v>
      </c>
      <c r="AW1827" s="56">
        <f>_xll.qlInterestRateIndexMaturity(IborIndex&amp;Tenor,AV1827,Trigger)</f>
        <v>52196</v>
      </c>
      <c r="AX1827" s="102" t="e">
        <f>_xll.qlIndexFixing($Z$5,AU1827,TRUE,Trigger)</f>
        <v>#VALUE!</v>
      </c>
      <c r="AY1827" s="102">
        <f>_xll.qlIndexFixing($AZ$1,AU1827,TRUE,Trigger)</f>
        <v>1.4453870233731715E-2</v>
      </c>
    </row>
    <row r="1828" spans="46:51" ht="11.25" customHeight="1" x14ac:dyDescent="0.25">
      <c r="AT1828" s="57" t="s">
        <v>44</v>
      </c>
      <c r="AU1828" s="56">
        <f>_xll.qlInterestRateIndexFixingDate(IborIndex&amp;Tenor,AV1828,Trigger)</f>
        <v>52107</v>
      </c>
      <c r="AV1828" s="56">
        <f>_xll.qlCalendarAdvance(Calendar,AV1827,AT1828,"f",,Trigger)</f>
        <v>52111</v>
      </c>
      <c r="AW1828" s="56">
        <f>_xll.qlInterestRateIndexMaturity(IborIndex&amp;Tenor,AV1828,Trigger)</f>
        <v>52202</v>
      </c>
      <c r="AX1828" s="102" t="e">
        <f>_xll.qlIndexFixing($Z$5,AU1828,TRUE,Trigger)</f>
        <v>#VALUE!</v>
      </c>
      <c r="AY1828" s="102">
        <f>_xll.qlIndexFixing($AZ$1,AU1828,TRUE,Trigger)</f>
        <v>1.4454629283760737E-2</v>
      </c>
    </row>
    <row r="1829" spans="46:51" ht="11.25" customHeight="1" x14ac:dyDescent="0.25">
      <c r="AT1829" s="57" t="s">
        <v>44</v>
      </c>
      <c r="AU1829" s="56">
        <f>_xll.qlInterestRateIndexFixingDate(IborIndex&amp;Tenor,AV1829,Trigger)</f>
        <v>52114</v>
      </c>
      <c r="AV1829" s="56">
        <f>_xll.qlCalendarAdvance(Calendar,AV1828,AT1829,"f",,Trigger)</f>
        <v>52118</v>
      </c>
      <c r="AW1829" s="56">
        <f>_xll.qlInterestRateIndexMaturity(IborIndex&amp;Tenor,AV1829,Trigger)</f>
        <v>52209</v>
      </c>
      <c r="AX1829" s="102" t="e">
        <f>_xll.qlIndexFixing($Z$5,AU1829,TRUE,Trigger)</f>
        <v>#VALUE!</v>
      </c>
      <c r="AY1829" s="102">
        <f>_xll.qlIndexFixing($AZ$1,AU1829,TRUE,Trigger)</f>
        <v>1.4455745403291601E-2</v>
      </c>
    </row>
    <row r="1830" spans="46:51" ht="11.25" customHeight="1" x14ac:dyDescent="0.25">
      <c r="AT1830" s="57" t="s">
        <v>44</v>
      </c>
      <c r="AU1830" s="56">
        <f>_xll.qlInterestRateIndexFixingDate(IborIndex&amp;Tenor,AV1830,Trigger)</f>
        <v>52121</v>
      </c>
      <c r="AV1830" s="56">
        <f>_xll.qlCalendarAdvance(Calendar,AV1829,AT1830,"f",,Trigger)</f>
        <v>52125</v>
      </c>
      <c r="AW1830" s="56">
        <f>_xll.qlInterestRateIndexMaturity(IborIndex&amp;Tenor,AV1830,Trigger)</f>
        <v>52216</v>
      </c>
      <c r="AX1830" s="102" t="e">
        <f>_xll.qlIndexFixing($Z$5,AU1830,TRUE,Trigger)</f>
        <v>#VALUE!</v>
      </c>
      <c r="AY1830" s="102">
        <f>_xll.qlIndexFixing($AZ$1,AU1830,TRUE,Trigger)</f>
        <v>1.4456849643698845E-2</v>
      </c>
    </row>
    <row r="1831" spans="46:51" ht="11.25" customHeight="1" x14ac:dyDescent="0.25">
      <c r="AT1831" s="57" t="s">
        <v>44</v>
      </c>
      <c r="AU1831" s="56">
        <f>_xll.qlInterestRateIndexFixingDate(IborIndex&amp;Tenor,AV1831,Trigger)</f>
        <v>52128</v>
      </c>
      <c r="AV1831" s="56">
        <f>_xll.qlCalendarAdvance(Calendar,AV1830,AT1831,"f",,Trigger)</f>
        <v>52132</v>
      </c>
      <c r="AW1831" s="56">
        <f>_xll.qlInterestRateIndexMaturity(IborIndex&amp;Tenor,AV1831,Trigger)</f>
        <v>52223</v>
      </c>
      <c r="AX1831" s="102" t="e">
        <f>_xll.qlIndexFixing($Z$5,AU1831,TRUE,Trigger)</f>
        <v>#VALUE!</v>
      </c>
      <c r="AY1831" s="102">
        <f>_xll.qlIndexFixing($AZ$1,AU1831,TRUE,Trigger)</f>
        <v>1.4457941976403134E-2</v>
      </c>
    </row>
    <row r="1832" spans="46:51" ht="11.25" customHeight="1" x14ac:dyDescent="0.25">
      <c r="AT1832" s="57" t="s">
        <v>44</v>
      </c>
      <c r="AU1832" s="56">
        <f>_xll.qlInterestRateIndexFixingDate(IborIndex&amp;Tenor,AV1832,Trigger)</f>
        <v>52135</v>
      </c>
      <c r="AV1832" s="56">
        <f>_xll.qlCalendarAdvance(Calendar,AV1831,AT1832,"f",,Trigger)</f>
        <v>52139</v>
      </c>
      <c r="AW1832" s="56">
        <f>_xll.qlInterestRateIndexMaturity(IborIndex&amp;Tenor,AV1832,Trigger)</f>
        <v>52231</v>
      </c>
      <c r="AX1832" s="102" t="e">
        <f>_xll.qlIndexFixing($Z$5,AU1832,TRUE,Trigger)</f>
        <v>#VALUE!</v>
      </c>
      <c r="AY1832" s="102">
        <f>_xll.qlIndexFixing($AZ$1,AU1832,TRUE,Trigger)</f>
        <v>1.4459387243754455E-2</v>
      </c>
    </row>
    <row r="1833" spans="46:51" ht="11.25" customHeight="1" x14ac:dyDescent="0.25">
      <c r="AT1833" s="57" t="s">
        <v>44</v>
      </c>
      <c r="AU1833" s="56">
        <f>_xll.qlInterestRateIndexFixingDate(IborIndex&amp;Tenor,AV1833,Trigger)</f>
        <v>52142</v>
      </c>
      <c r="AV1833" s="56">
        <f>_xll.qlCalendarAdvance(Calendar,AV1832,AT1833,"f",,Trigger)</f>
        <v>52146</v>
      </c>
      <c r="AW1833" s="56">
        <f>_xll.qlInterestRateIndexMaturity(IborIndex&amp;Tenor,AV1833,Trigger)</f>
        <v>52238</v>
      </c>
      <c r="AX1833" s="102" t="e">
        <f>_xll.qlIndexFixing($Z$5,AU1833,TRUE,Trigger)</f>
        <v>#VALUE!</v>
      </c>
      <c r="AY1833" s="102">
        <f>_xll.qlIndexFixing($AZ$1,AU1833,TRUE,Trigger)</f>
        <v>1.446045485793847E-2</v>
      </c>
    </row>
    <row r="1834" spans="46:51" ht="11.25" customHeight="1" x14ac:dyDescent="0.25">
      <c r="AT1834" s="57" t="s">
        <v>44</v>
      </c>
      <c r="AU1834" s="56">
        <f>_xll.qlInterestRateIndexFixingDate(IborIndex&amp;Tenor,AV1834,Trigger)</f>
        <v>52149</v>
      </c>
      <c r="AV1834" s="56">
        <f>_xll.qlCalendarAdvance(Calendar,AV1833,AT1834,"f",,Trigger)</f>
        <v>52153</v>
      </c>
      <c r="AW1834" s="56">
        <f>_xll.qlInterestRateIndexMaturity(IborIndex&amp;Tenor,AV1834,Trigger)</f>
        <v>52245</v>
      </c>
      <c r="AX1834" s="102" t="e">
        <f>_xll.qlIndexFixing($Z$5,AU1834,TRUE,Trigger)</f>
        <v>#VALUE!</v>
      </c>
      <c r="AY1834" s="102">
        <f>_xll.qlIndexFixing($AZ$1,AU1834,TRUE,Trigger)</f>
        <v>1.4461510476156524E-2</v>
      </c>
    </row>
    <row r="1835" spans="46:51" ht="11.25" customHeight="1" x14ac:dyDescent="0.25">
      <c r="AT1835" s="57" t="s">
        <v>44</v>
      </c>
      <c r="AU1835" s="56">
        <f>_xll.qlInterestRateIndexFixingDate(IborIndex&amp;Tenor,AV1835,Trigger)</f>
        <v>52156</v>
      </c>
      <c r="AV1835" s="56">
        <f>_xll.qlCalendarAdvance(Calendar,AV1834,AT1835,"f",,Trigger)</f>
        <v>52160</v>
      </c>
      <c r="AW1835" s="56">
        <f>_xll.qlInterestRateIndexMaturity(IborIndex&amp;Tenor,AV1835,Trigger)</f>
        <v>52252</v>
      </c>
      <c r="AX1835" s="102" t="e">
        <f>_xll.qlIndexFixing($Z$5,AU1835,TRUE,Trigger)</f>
        <v>#VALUE!</v>
      </c>
      <c r="AY1835" s="102">
        <f>_xll.qlIndexFixing($AZ$1,AU1835,TRUE,Trigger)</f>
        <v>1.4462554069827134E-2</v>
      </c>
    </row>
    <row r="1836" spans="46:51" ht="11.25" customHeight="1" x14ac:dyDescent="0.25">
      <c r="AT1836" s="57" t="s">
        <v>44</v>
      </c>
      <c r="AU1836" s="56">
        <f>_xll.qlInterestRateIndexFixingDate(IborIndex&amp;Tenor,AV1836,Trigger)</f>
        <v>52163</v>
      </c>
      <c r="AV1836" s="56">
        <f>_xll.qlCalendarAdvance(Calendar,AV1835,AT1836,"f",,Trigger)</f>
        <v>52167</v>
      </c>
      <c r="AW1836" s="56">
        <f>_xll.qlInterestRateIndexMaturity(IborIndex&amp;Tenor,AV1836,Trigger)</f>
        <v>52259</v>
      </c>
      <c r="AX1836" s="102" t="e">
        <f>_xll.qlIndexFixing($Z$5,AU1836,TRUE,Trigger)</f>
        <v>#VALUE!</v>
      </c>
      <c r="AY1836" s="102">
        <f>_xll.qlIndexFixing($AZ$1,AU1836,TRUE,Trigger)</f>
        <v>1.4463585610367946E-2</v>
      </c>
    </row>
    <row r="1837" spans="46:51" ht="11.25" customHeight="1" x14ac:dyDescent="0.25">
      <c r="AT1837" s="57" t="s">
        <v>44</v>
      </c>
      <c r="AU1837" s="56">
        <f>_xll.qlInterestRateIndexFixingDate(IborIndex&amp;Tenor,AV1837,Trigger)</f>
        <v>52170</v>
      </c>
      <c r="AV1837" s="56">
        <f>_xll.qlCalendarAdvance(Calendar,AV1836,AT1837,"f",,Trigger)</f>
        <v>52174</v>
      </c>
      <c r="AW1837" s="56">
        <f>_xll.qlInterestRateIndexMaturity(IborIndex&amp;Tenor,AV1837,Trigger)</f>
        <v>52266</v>
      </c>
      <c r="AX1837" s="102" t="e">
        <f>_xll.qlIndexFixing($Z$5,AU1837,TRUE,Trigger)</f>
        <v>#VALUE!</v>
      </c>
      <c r="AY1837" s="102">
        <f>_xll.qlIndexFixing($AZ$1,AU1837,TRUE,Trigger)</f>
        <v>1.4464605069197474E-2</v>
      </c>
    </row>
    <row r="1838" spans="46:51" ht="11.25" customHeight="1" x14ac:dyDescent="0.25">
      <c r="AT1838" s="57" t="s">
        <v>44</v>
      </c>
      <c r="AU1838" s="56">
        <f>_xll.qlInterestRateIndexFixingDate(IborIndex&amp;Tenor,AV1838,Trigger)</f>
        <v>52177</v>
      </c>
      <c r="AV1838" s="56">
        <f>_xll.qlCalendarAdvance(Calendar,AV1837,AT1838,"f",,Trigger)</f>
        <v>52181</v>
      </c>
      <c r="AW1838" s="56">
        <f>_xll.qlInterestRateIndexMaturity(IborIndex&amp;Tenor,AV1838,Trigger)</f>
        <v>52273</v>
      </c>
      <c r="AX1838" s="102" t="e">
        <f>_xll.qlIndexFixing($Z$5,AU1838,TRUE,Trigger)</f>
        <v>#VALUE!</v>
      </c>
      <c r="AY1838" s="102">
        <f>_xll.qlIndexFixing($AZ$1,AU1838,TRUE,Trigger)</f>
        <v>1.4465612417732497E-2</v>
      </c>
    </row>
    <row r="1839" spans="46:51" ht="11.25" customHeight="1" x14ac:dyDescent="0.25">
      <c r="AT1839" s="57" t="s">
        <v>44</v>
      </c>
      <c r="AU1839" s="56">
        <f>_xll.qlInterestRateIndexFixingDate(IborIndex&amp;Tenor,AV1839,Trigger)</f>
        <v>52184</v>
      </c>
      <c r="AV1839" s="56">
        <f>_xll.qlCalendarAdvance(Calendar,AV1838,AT1839,"f",,Trigger)</f>
        <v>52188</v>
      </c>
      <c r="AW1839" s="56">
        <f>_xll.qlInterestRateIndexMaturity(IborIndex&amp;Tenor,AV1839,Trigger)</f>
        <v>52280</v>
      </c>
      <c r="AX1839" s="102" t="e">
        <f>_xll.qlIndexFixing($Z$5,AU1839,TRUE,Trigger)</f>
        <v>#VALUE!</v>
      </c>
      <c r="AY1839" s="102">
        <f>_xll.qlIndexFixing($AZ$1,AU1839,TRUE,Trigger)</f>
        <v>1.4466607627392396E-2</v>
      </c>
    </row>
    <row r="1840" spans="46:51" ht="11.25" customHeight="1" x14ac:dyDescent="0.25">
      <c r="AT1840" s="57" t="s">
        <v>44</v>
      </c>
      <c r="AU1840" s="56">
        <f>_xll.qlInterestRateIndexFixingDate(IborIndex&amp;Tenor,AV1840,Trigger)</f>
        <v>52191</v>
      </c>
      <c r="AV1840" s="56">
        <f>_xll.qlCalendarAdvance(Calendar,AV1839,AT1840,"f",,Trigger)</f>
        <v>52195</v>
      </c>
      <c r="AW1840" s="56">
        <f>_xll.qlInterestRateIndexMaturity(IborIndex&amp;Tenor,AV1840,Trigger)</f>
        <v>52287</v>
      </c>
      <c r="AX1840" s="102" t="e">
        <f>_xll.qlIndexFixing($Z$5,AU1840,TRUE,Trigger)</f>
        <v>#VALUE!</v>
      </c>
      <c r="AY1840" s="102">
        <f>_xll.qlIndexFixing($AZ$1,AU1840,TRUE,Trigger)</f>
        <v>1.4467590669594819E-2</v>
      </c>
    </row>
    <row r="1841" spans="46:51" ht="11.25" customHeight="1" x14ac:dyDescent="0.25">
      <c r="AT1841" s="57" t="s">
        <v>44</v>
      </c>
      <c r="AU1841" s="56">
        <f>_xll.qlInterestRateIndexFixingDate(IborIndex&amp;Tenor,AV1841,Trigger)</f>
        <v>52198</v>
      </c>
      <c r="AV1841" s="56">
        <f>_xll.qlCalendarAdvance(Calendar,AV1840,AT1841,"f",,Trigger)</f>
        <v>52202</v>
      </c>
      <c r="AW1841" s="56">
        <f>_xll.qlInterestRateIndexMaturity(IborIndex&amp;Tenor,AV1841,Trigger)</f>
        <v>52292</v>
      </c>
      <c r="AX1841" s="102" t="e">
        <f>_xll.qlIndexFixing($Z$5,AU1841,TRUE,Trigger)</f>
        <v>#VALUE!</v>
      </c>
      <c r="AY1841" s="102">
        <f>_xll.qlIndexFixing($AZ$1,AU1841,TRUE,Trigger)</f>
        <v>1.446784659755096E-2</v>
      </c>
    </row>
    <row r="1842" spans="46:51" ht="11.25" customHeight="1" x14ac:dyDescent="0.25">
      <c r="AT1842" s="57" t="s">
        <v>44</v>
      </c>
      <c r="AU1842" s="56">
        <f>_xll.qlInterestRateIndexFixingDate(IborIndex&amp;Tenor,AV1842,Trigger)</f>
        <v>52205</v>
      </c>
      <c r="AV1842" s="56">
        <f>_xll.qlCalendarAdvance(Calendar,AV1841,AT1842,"f",,Trigger)</f>
        <v>52209</v>
      </c>
      <c r="AW1842" s="56">
        <f>_xll.qlInterestRateIndexMaturity(IborIndex&amp;Tenor,AV1842,Trigger)</f>
        <v>52299</v>
      </c>
      <c r="AX1842" s="102" t="e">
        <f>_xll.qlIndexFixing($Z$5,AU1842,TRUE,Trigger)</f>
        <v>#VALUE!</v>
      </c>
      <c r="AY1842" s="102">
        <f>_xll.qlIndexFixing($AZ$1,AU1842,TRUE,Trigger)</f>
        <v>1.4468806899011533E-2</v>
      </c>
    </row>
    <row r="1843" spans="46:51" ht="11.25" customHeight="1" x14ac:dyDescent="0.25">
      <c r="AT1843" s="57" t="s">
        <v>44</v>
      </c>
      <c r="AU1843" s="56">
        <f>_xll.qlInterestRateIndexFixingDate(IborIndex&amp;Tenor,AV1843,Trigger)</f>
        <v>52212</v>
      </c>
      <c r="AV1843" s="56">
        <f>_xll.qlCalendarAdvance(Calendar,AV1842,AT1843,"f",,Trigger)</f>
        <v>52216</v>
      </c>
      <c r="AW1843" s="56">
        <f>_xll.qlInterestRateIndexMaturity(IborIndex&amp;Tenor,AV1843,Trigger)</f>
        <v>52306</v>
      </c>
      <c r="AX1843" s="102" t="e">
        <f>_xll.qlIndexFixing($Z$5,AU1843,TRUE,Trigger)</f>
        <v>#VALUE!</v>
      </c>
      <c r="AY1843" s="102">
        <f>_xll.qlIndexFixing($AZ$1,AU1843,TRUE,Trigger)</f>
        <v>1.4469754952331826E-2</v>
      </c>
    </row>
    <row r="1844" spans="46:51" ht="11.25" customHeight="1" x14ac:dyDescent="0.25">
      <c r="AT1844" s="57" t="s">
        <v>44</v>
      </c>
      <c r="AU1844" s="56">
        <f>_xll.qlInterestRateIndexFixingDate(IborIndex&amp;Tenor,AV1844,Trigger)</f>
        <v>52219</v>
      </c>
      <c r="AV1844" s="56">
        <f>_xll.qlCalendarAdvance(Calendar,AV1843,AT1844,"f",,Trigger)</f>
        <v>52223</v>
      </c>
      <c r="AW1844" s="56">
        <f>_xll.qlInterestRateIndexMaturity(IborIndex&amp;Tenor,AV1844,Trigger)</f>
        <v>52313</v>
      </c>
      <c r="AX1844" s="102" t="e">
        <f>_xll.qlIndexFixing($Z$5,AU1844,TRUE,Trigger)</f>
        <v>#VALUE!</v>
      </c>
      <c r="AY1844" s="102">
        <f>_xll.qlIndexFixing($AZ$1,AU1844,TRUE,Trigger)</f>
        <v>1.4470690728930258E-2</v>
      </c>
    </row>
    <row r="1845" spans="46:51" ht="11.25" customHeight="1" x14ac:dyDescent="0.25">
      <c r="AT1845" s="57" t="s">
        <v>44</v>
      </c>
      <c r="AU1845" s="56">
        <f>_xll.qlInterestRateIndexFixingDate(IborIndex&amp;Tenor,AV1845,Trigger)</f>
        <v>52224</v>
      </c>
      <c r="AV1845" s="56">
        <f>_xll.qlCalendarAdvance(Calendar,AV1844,AT1845,"f",,Trigger)</f>
        <v>52230</v>
      </c>
      <c r="AW1845" s="56">
        <f>_xll.qlInterestRateIndexMaturity(IborIndex&amp;Tenor,AV1845,Trigger)</f>
        <v>52321</v>
      </c>
      <c r="AX1845" s="102" t="e">
        <f>_xll.qlIndexFixing($Z$5,AU1845,TRUE,Trigger)</f>
        <v>#VALUE!</v>
      </c>
      <c r="AY1845" s="102">
        <f>_xll.qlIndexFixing($AZ$1,AU1845,TRUE,Trigger)</f>
        <v>1.4471968320154661E-2</v>
      </c>
    </row>
    <row r="1846" spans="46:51" ht="11.25" customHeight="1" x14ac:dyDescent="0.25">
      <c r="AT1846" s="57" t="s">
        <v>44</v>
      </c>
      <c r="AU1846" s="56">
        <f>_xll.qlInterestRateIndexFixingDate(IborIndex&amp;Tenor,AV1846,Trigger)</f>
        <v>52233</v>
      </c>
      <c r="AV1846" s="56">
        <f>_xll.qlCalendarAdvance(Calendar,AV1845,AT1846,"f",,Trigger)</f>
        <v>52237</v>
      </c>
      <c r="AW1846" s="56">
        <f>_xll.qlInterestRateIndexMaturity(IborIndex&amp;Tenor,AV1846,Trigger)</f>
        <v>52327</v>
      </c>
      <c r="AX1846" s="102" t="e">
        <f>_xll.qlIndexFixing($Z$5,AU1846,TRUE,Trigger)</f>
        <v>#VALUE!</v>
      </c>
      <c r="AY1846" s="102">
        <f>_xll.qlIndexFixing($AZ$1,AU1846,TRUE,Trigger)</f>
        <v>1.447252533765564E-2</v>
      </c>
    </row>
    <row r="1847" spans="46:51" ht="11.25" customHeight="1" x14ac:dyDescent="0.25">
      <c r="AT1847" s="57" t="s">
        <v>44</v>
      </c>
      <c r="AU1847" s="56">
        <f>_xll.qlInterestRateIndexFixingDate(IborIndex&amp;Tenor,AV1847,Trigger)</f>
        <v>52240</v>
      </c>
      <c r="AV1847" s="56">
        <f>_xll.qlCalendarAdvance(Calendar,AV1846,AT1847,"f",,Trigger)</f>
        <v>52244</v>
      </c>
      <c r="AW1847" s="56">
        <f>_xll.qlInterestRateIndexMaturity(IborIndex&amp;Tenor,AV1847,Trigger)</f>
        <v>52334</v>
      </c>
      <c r="AX1847" s="102" t="e">
        <f>_xll.qlIndexFixing($Z$5,AU1847,TRUE,Trigger)</f>
        <v>#VALUE!</v>
      </c>
      <c r="AY1847" s="102">
        <f>_xll.qlIndexFixing($AZ$1,AU1847,TRUE,Trigger)</f>
        <v>1.4473424112622979E-2</v>
      </c>
    </row>
    <row r="1848" spans="46:51" ht="11.25" customHeight="1" x14ac:dyDescent="0.25">
      <c r="AT1848" s="57" t="s">
        <v>44</v>
      </c>
      <c r="AU1848" s="56">
        <f>_xll.qlInterestRateIndexFixingDate(IborIndex&amp;Tenor,AV1848,Trigger)</f>
        <v>52247</v>
      </c>
      <c r="AV1848" s="56">
        <f>_xll.qlCalendarAdvance(Calendar,AV1847,AT1848,"f",,Trigger)</f>
        <v>52251</v>
      </c>
      <c r="AW1848" s="56">
        <f>_xll.qlInterestRateIndexMaturity(IborIndex&amp;Tenor,AV1848,Trigger)</f>
        <v>52341</v>
      </c>
      <c r="AX1848" s="102" t="e">
        <f>_xll.qlIndexFixing($Z$5,AU1848,TRUE,Trigger)</f>
        <v>#VALUE!</v>
      </c>
      <c r="AY1848" s="102">
        <f>_xll.qlIndexFixing($AZ$1,AU1848,TRUE,Trigger)</f>
        <v>1.4474310496556342E-2</v>
      </c>
    </row>
    <row r="1849" spans="46:51" ht="11.25" customHeight="1" x14ac:dyDescent="0.25">
      <c r="AT1849" s="57" t="s">
        <v>44</v>
      </c>
      <c r="AU1849" s="56">
        <f>_xll.qlInterestRateIndexFixingDate(IborIndex&amp;Tenor,AV1849,Trigger)</f>
        <v>52254</v>
      </c>
      <c r="AV1849" s="56">
        <f>_xll.qlCalendarAdvance(Calendar,AV1848,AT1849,"f",,Trigger)</f>
        <v>52258</v>
      </c>
      <c r="AW1849" s="56">
        <f>_xll.qlInterestRateIndexMaturity(IborIndex&amp;Tenor,AV1849,Trigger)</f>
        <v>52348</v>
      </c>
      <c r="AX1849" s="102" t="e">
        <f>_xll.qlIndexFixing($Z$5,AU1849,TRUE,Trigger)</f>
        <v>#VALUE!</v>
      </c>
      <c r="AY1849" s="102">
        <f>_xll.qlIndexFixing($AZ$1,AU1849,TRUE,Trigger)</f>
        <v>1.4475184460875923E-2</v>
      </c>
    </row>
    <row r="1850" spans="46:51" ht="11.25" customHeight="1" x14ac:dyDescent="0.25">
      <c r="AT1850" s="57" t="s">
        <v>44</v>
      </c>
      <c r="AU1850" s="56">
        <f>_xll.qlInterestRateIndexFixingDate(IborIndex&amp;Tenor,AV1850,Trigger)</f>
        <v>52261</v>
      </c>
      <c r="AV1850" s="56">
        <f>_xll.qlCalendarAdvance(Calendar,AV1849,AT1850,"f",,Trigger)</f>
        <v>52265</v>
      </c>
      <c r="AW1850" s="56">
        <f>_xll.qlInterestRateIndexMaturity(IborIndex&amp;Tenor,AV1850,Trigger)</f>
        <v>52355</v>
      </c>
      <c r="AX1850" s="102" t="e">
        <f>_xll.qlIndexFixing($Z$5,AU1850,TRUE,Trigger)</f>
        <v>#VALUE!</v>
      </c>
      <c r="AY1850" s="102">
        <f>_xll.qlIndexFixing($AZ$1,AU1850,TRUE,Trigger)</f>
        <v>1.4476045977005469E-2</v>
      </c>
    </row>
    <row r="1851" spans="46:51" ht="11.25" customHeight="1" x14ac:dyDescent="0.25">
      <c r="AT1851" s="57" t="s">
        <v>44</v>
      </c>
      <c r="AU1851" s="56">
        <f>_xll.qlInterestRateIndexFixingDate(IborIndex&amp;Tenor,AV1851,Trigger)</f>
        <v>52268</v>
      </c>
      <c r="AV1851" s="56">
        <f>_xll.qlCalendarAdvance(Calendar,AV1850,AT1851,"f",,Trigger)</f>
        <v>52272</v>
      </c>
      <c r="AW1851" s="56">
        <f>_xll.qlInterestRateIndexMaturity(IborIndex&amp;Tenor,AV1851,Trigger)</f>
        <v>52362</v>
      </c>
      <c r="AX1851" s="102" t="e">
        <f>_xll.qlIndexFixing($Z$5,AU1851,TRUE,Trigger)</f>
        <v>#VALUE!</v>
      </c>
      <c r="AY1851" s="102">
        <f>_xll.qlIndexFixing($AZ$1,AU1851,TRUE,Trigger)</f>
        <v>1.44768950163634E-2</v>
      </c>
    </row>
    <row r="1852" spans="46:51" ht="11.25" customHeight="1" x14ac:dyDescent="0.25">
      <c r="AT1852" s="57" t="s">
        <v>44</v>
      </c>
      <c r="AU1852" s="56">
        <f>_xll.qlInterestRateIndexFixingDate(IborIndex&amp;Tenor,AV1852,Trigger)</f>
        <v>52275</v>
      </c>
      <c r="AV1852" s="56">
        <f>_xll.qlCalendarAdvance(Calendar,AV1851,AT1852,"f",,Trigger)</f>
        <v>52279</v>
      </c>
      <c r="AW1852" s="56">
        <f>_xll.qlInterestRateIndexMaturity(IborIndex&amp;Tenor,AV1852,Trigger)</f>
        <v>52369</v>
      </c>
      <c r="AX1852" s="102" t="e">
        <f>_xll.qlIndexFixing($Z$5,AU1852,TRUE,Trigger)</f>
        <v>#VALUE!</v>
      </c>
      <c r="AY1852" s="102">
        <f>_xll.qlIndexFixing($AZ$1,AU1852,TRUE,Trigger)</f>
        <v>1.4477731550375239E-2</v>
      </c>
    </row>
    <row r="1853" spans="46:51" ht="11.25" customHeight="1" x14ac:dyDescent="0.25">
      <c r="AT1853" s="57" t="s">
        <v>44</v>
      </c>
      <c r="AU1853" s="56">
        <f>_xll.qlInterestRateIndexFixingDate(IborIndex&amp;Tenor,AV1853,Trigger)</f>
        <v>52282</v>
      </c>
      <c r="AV1853" s="56">
        <f>_xll.qlCalendarAdvance(Calendar,AV1852,AT1853,"f",,Trigger)</f>
        <v>52286</v>
      </c>
      <c r="AW1853" s="56">
        <f>_xll.qlInterestRateIndexMaturity(IborIndex&amp;Tenor,AV1853,Trigger)</f>
        <v>52376</v>
      </c>
      <c r="AX1853" s="102" t="e">
        <f>_xll.qlIndexFixing($Z$5,AU1853,TRUE,Trigger)</f>
        <v>#VALUE!</v>
      </c>
      <c r="AY1853" s="102">
        <f>_xll.qlIndexFixing($AZ$1,AU1853,TRUE,Trigger)</f>
        <v>1.4478555550461181E-2</v>
      </c>
    </row>
    <row r="1854" spans="46:51" ht="11.25" customHeight="1" x14ac:dyDescent="0.25">
      <c r="AT1854" s="57" t="s">
        <v>44</v>
      </c>
      <c r="AU1854" s="56">
        <f>_xll.qlInterestRateIndexFixingDate(IborIndex&amp;Tenor,AV1854,Trigger)</f>
        <v>52289</v>
      </c>
      <c r="AV1854" s="56">
        <f>_xll.qlCalendarAdvance(Calendar,AV1853,AT1854,"f",,Trigger)</f>
        <v>52293</v>
      </c>
      <c r="AW1854" s="56">
        <f>_xll.qlInterestRateIndexMaturity(IborIndex&amp;Tenor,AV1854,Trigger)</f>
        <v>52385</v>
      </c>
      <c r="AX1854" s="102" t="e">
        <f>_xll.qlIndexFixing($Z$5,AU1854,TRUE,Trigger)</f>
        <v>#VALUE!</v>
      </c>
      <c r="AY1854" s="102">
        <f>_xll.qlIndexFixing($AZ$1,AU1854,TRUE,Trigger)</f>
        <v>1.4480059671885502E-2</v>
      </c>
    </row>
    <row r="1855" spans="46:51" ht="11.25" customHeight="1" x14ac:dyDescent="0.25">
      <c r="AT1855" s="57" t="s">
        <v>44</v>
      </c>
      <c r="AU1855" s="56">
        <f>_xll.qlInterestRateIndexFixingDate(IborIndex&amp;Tenor,AV1855,Trigger)</f>
        <v>52296</v>
      </c>
      <c r="AV1855" s="56">
        <f>_xll.qlCalendarAdvance(Calendar,AV1854,AT1855,"f",,Trigger)</f>
        <v>52300</v>
      </c>
      <c r="AW1855" s="56">
        <f>_xll.qlInterestRateIndexMaturity(IborIndex&amp;Tenor,AV1855,Trigger)</f>
        <v>52392</v>
      </c>
      <c r="AX1855" s="102" t="e">
        <f>_xll.qlIndexFixing($Z$5,AU1855,TRUE,Trigger)</f>
        <v>#VALUE!</v>
      </c>
      <c r="AY1855" s="102">
        <f>_xll.qlIndexFixing($AZ$1,AU1855,TRUE,Trigger)</f>
        <v>1.4480856772486677E-2</v>
      </c>
    </row>
    <row r="1856" spans="46:51" ht="11.25" customHeight="1" x14ac:dyDescent="0.25">
      <c r="AT1856" s="57" t="s">
        <v>44</v>
      </c>
      <c r="AU1856" s="56">
        <f>_xll.qlInterestRateIndexFixingDate(IborIndex&amp;Tenor,AV1856,Trigger)</f>
        <v>52303</v>
      </c>
      <c r="AV1856" s="56">
        <f>_xll.qlCalendarAdvance(Calendar,AV1855,AT1856,"f",,Trigger)</f>
        <v>52307</v>
      </c>
      <c r="AW1856" s="56">
        <f>_xll.qlInterestRateIndexMaturity(IborIndex&amp;Tenor,AV1856,Trigger)</f>
        <v>52399</v>
      </c>
      <c r="AX1856" s="102" t="e">
        <f>_xll.qlIndexFixing($Z$5,AU1856,TRUE,Trigger)</f>
        <v>#VALUE!</v>
      </c>
      <c r="AY1856" s="102">
        <f>_xll.qlIndexFixing($AZ$1,AU1856,TRUE,Trigger)</f>
        <v>1.4481641248333569E-2</v>
      </c>
    </row>
    <row r="1857" spans="46:51" ht="11.25" customHeight="1" x14ac:dyDescent="0.25">
      <c r="AT1857" s="57" t="s">
        <v>44</v>
      </c>
      <c r="AU1857" s="56">
        <f>_xll.qlInterestRateIndexFixingDate(IborIndex&amp;Tenor,AV1857,Trigger)</f>
        <v>52310</v>
      </c>
      <c r="AV1857" s="56">
        <f>_xll.qlCalendarAdvance(Calendar,AV1856,AT1857,"f",,Trigger)</f>
        <v>52314</v>
      </c>
      <c r="AW1857" s="56">
        <f>_xll.qlInterestRateIndexMaturity(IborIndex&amp;Tenor,AV1857,Trigger)</f>
        <v>52406</v>
      </c>
      <c r="AX1857" s="102" t="e">
        <f>_xll.qlIndexFixing($Z$5,AU1857,TRUE,Trigger)</f>
        <v>#VALUE!</v>
      </c>
      <c r="AY1857" s="102">
        <f>_xll.qlIndexFixing($AZ$1,AU1857,TRUE,Trigger)</f>
        <v>1.4482413070849902E-2</v>
      </c>
    </row>
    <row r="1858" spans="46:51" ht="11.25" customHeight="1" x14ac:dyDescent="0.25">
      <c r="AT1858" s="57" t="s">
        <v>44</v>
      </c>
      <c r="AU1858" s="56">
        <f>_xll.qlInterestRateIndexFixingDate(IborIndex&amp;Tenor,AV1858,Trigger)</f>
        <v>52315</v>
      </c>
      <c r="AV1858" s="56">
        <f>_xll.qlCalendarAdvance(Calendar,AV1857,AT1858,"f",,Trigger)</f>
        <v>52321</v>
      </c>
      <c r="AW1858" s="56">
        <f>_xll.qlInterestRateIndexMaturity(IborIndex&amp;Tenor,AV1858,Trigger)</f>
        <v>52412</v>
      </c>
      <c r="AX1858" s="102" t="e">
        <f>_xll.qlIndexFixing($Z$5,AU1858,TRUE,Trigger)</f>
        <v>#VALUE!</v>
      </c>
      <c r="AY1858" s="102">
        <f>_xll.qlIndexFixing($AZ$1,AU1858,TRUE,Trigger)</f>
        <v>1.4482829414171785E-2</v>
      </c>
    </row>
    <row r="1859" spans="46:51" ht="11.25" customHeight="1" x14ac:dyDescent="0.25">
      <c r="AT1859" s="57" t="s">
        <v>44</v>
      </c>
      <c r="AU1859" s="56">
        <f>_xll.qlInterestRateIndexFixingDate(IborIndex&amp;Tenor,AV1859,Trigger)</f>
        <v>52324</v>
      </c>
      <c r="AV1859" s="56">
        <f>_xll.qlCalendarAdvance(Calendar,AV1858,AT1859,"f",,Trigger)</f>
        <v>52328</v>
      </c>
      <c r="AW1859" s="56">
        <f>_xll.qlInterestRateIndexMaturity(IborIndex&amp;Tenor,AV1859,Trigger)</f>
        <v>52419</v>
      </c>
      <c r="AX1859" s="102" t="e">
        <f>_xll.qlIndexFixing($Z$5,AU1859,TRUE,Trigger)</f>
        <v>#VALUE!</v>
      </c>
      <c r="AY1859" s="102">
        <f>_xll.qlIndexFixing($AZ$1,AU1859,TRUE,Trigger)</f>
        <v>1.4483576727558343E-2</v>
      </c>
    </row>
    <row r="1860" spans="46:51" ht="11.25" customHeight="1" x14ac:dyDescent="0.25">
      <c r="AT1860" s="57" t="s">
        <v>44</v>
      </c>
      <c r="AU1860" s="56">
        <f>_xll.qlInterestRateIndexFixingDate(IborIndex&amp;Tenor,AV1860,Trigger)</f>
        <v>52331</v>
      </c>
      <c r="AV1860" s="56">
        <f>_xll.qlCalendarAdvance(Calendar,AV1859,AT1860,"f",,Trigger)</f>
        <v>52335</v>
      </c>
      <c r="AW1860" s="56">
        <f>_xll.qlInterestRateIndexMaturity(IborIndex&amp;Tenor,AV1860,Trigger)</f>
        <v>52426</v>
      </c>
      <c r="AX1860" s="102" t="e">
        <f>_xll.qlIndexFixing($Z$5,AU1860,TRUE,Trigger)</f>
        <v>#VALUE!</v>
      </c>
      <c r="AY1860" s="102">
        <f>_xll.qlIndexFixing($AZ$1,AU1860,TRUE,Trigger)</f>
        <v>1.4484311304421855E-2</v>
      </c>
    </row>
    <row r="1861" spans="46:51" ht="11.25" customHeight="1" x14ac:dyDescent="0.25">
      <c r="AT1861" s="57" t="s">
        <v>44</v>
      </c>
      <c r="AU1861" s="56">
        <f>_xll.qlInterestRateIndexFixingDate(IborIndex&amp;Tenor,AV1861,Trigger)</f>
        <v>52338</v>
      </c>
      <c r="AV1861" s="56">
        <f>_xll.qlCalendarAdvance(Calendar,AV1860,AT1861,"f",,Trigger)</f>
        <v>52342</v>
      </c>
      <c r="AW1861" s="56">
        <f>_xll.qlInterestRateIndexMaturity(IborIndex&amp;Tenor,AV1861,Trigger)</f>
        <v>52433</v>
      </c>
      <c r="AX1861" s="102" t="e">
        <f>_xll.qlIndexFixing($Z$5,AU1861,TRUE,Trigger)</f>
        <v>#VALUE!</v>
      </c>
      <c r="AY1861" s="102">
        <f>_xll.qlIndexFixing($AZ$1,AU1861,TRUE,Trigger)</f>
        <v>1.4485033116187379E-2</v>
      </c>
    </row>
    <row r="1862" spans="46:51" ht="11.25" customHeight="1" x14ac:dyDescent="0.25">
      <c r="AT1862" s="57" t="s">
        <v>44</v>
      </c>
      <c r="AU1862" s="56">
        <f>_xll.qlInterestRateIndexFixingDate(IborIndex&amp;Tenor,AV1862,Trigger)</f>
        <v>52345</v>
      </c>
      <c r="AV1862" s="56">
        <f>_xll.qlCalendarAdvance(Calendar,AV1861,AT1862,"f",,Trigger)</f>
        <v>52349</v>
      </c>
      <c r="AW1862" s="56">
        <f>_xll.qlInterestRateIndexMaturity(IborIndex&amp;Tenor,AV1862,Trigger)</f>
        <v>52440</v>
      </c>
      <c r="AX1862" s="102" t="e">
        <f>_xll.qlIndexFixing($Z$5,AU1862,TRUE,Trigger)</f>
        <v>#VALUE!</v>
      </c>
      <c r="AY1862" s="102">
        <f>_xll.qlIndexFixing($AZ$1,AU1862,TRUE,Trigger)</f>
        <v>1.4485742134272939E-2</v>
      </c>
    </row>
    <row r="1863" spans="46:51" ht="11.25" customHeight="1" x14ac:dyDescent="0.25">
      <c r="AT1863" s="57" t="s">
        <v>44</v>
      </c>
      <c r="AU1863" s="56">
        <f>_xll.qlInterestRateIndexFixingDate(IborIndex&amp;Tenor,AV1863,Trigger)</f>
        <v>52351</v>
      </c>
      <c r="AV1863" s="56">
        <f>_xll.qlCalendarAdvance(Calendar,AV1862,AT1863,"f",,Trigger)</f>
        <v>52356</v>
      </c>
      <c r="AW1863" s="56">
        <f>_xll.qlInterestRateIndexMaturity(IborIndex&amp;Tenor,AV1863,Trigger)</f>
        <v>52448</v>
      </c>
      <c r="AX1863" s="102" t="e">
        <f>_xll.qlIndexFixing($Z$5,AU1863,TRUE,Trigger)</f>
        <v>#VALUE!</v>
      </c>
      <c r="AY1863" s="102">
        <f>_xll.qlIndexFixing($AZ$1,AU1863,TRUE,Trigger)</f>
        <v>1.4486776685476929E-2</v>
      </c>
    </row>
    <row r="1864" spans="46:51" ht="11.25" customHeight="1" x14ac:dyDescent="0.25">
      <c r="AT1864" s="57" t="s">
        <v>44</v>
      </c>
      <c r="AU1864" s="56">
        <f>_xll.qlInterestRateIndexFixingDate(IborIndex&amp;Tenor,AV1864,Trigger)</f>
        <v>52359</v>
      </c>
      <c r="AV1864" s="56">
        <f>_xll.qlCalendarAdvance(Calendar,AV1863,AT1864,"f",,Trigger)</f>
        <v>52363</v>
      </c>
      <c r="AW1864" s="56">
        <f>_xll.qlInterestRateIndexMaturity(IborIndex&amp;Tenor,AV1864,Trigger)</f>
        <v>52455</v>
      </c>
      <c r="AX1864" s="102" t="e">
        <f>_xll.qlIndexFixing($Z$5,AU1864,TRUE,Trigger)</f>
        <v>#VALUE!</v>
      </c>
      <c r="AY1864" s="102">
        <f>_xll.qlIndexFixing($AZ$1,AU1864,TRUE,Trigger)</f>
        <v>1.4487459134427323E-2</v>
      </c>
    </row>
    <row r="1865" spans="46:51" ht="11.25" customHeight="1" x14ac:dyDescent="0.25">
      <c r="AT1865" s="57" t="s">
        <v>44</v>
      </c>
      <c r="AU1865" s="56">
        <f>_xll.qlInterestRateIndexFixingDate(IborIndex&amp;Tenor,AV1865,Trigger)</f>
        <v>52366</v>
      </c>
      <c r="AV1865" s="56">
        <f>_xll.qlCalendarAdvance(Calendar,AV1864,AT1865,"f",,Trigger)</f>
        <v>52370</v>
      </c>
      <c r="AW1865" s="56">
        <f>_xll.qlInterestRateIndexMaturity(IborIndex&amp;Tenor,AV1865,Trigger)</f>
        <v>52462</v>
      </c>
      <c r="AX1865" s="102" t="e">
        <f>_xll.qlIndexFixing($Z$5,AU1865,TRUE,Trigger)</f>
        <v>#VALUE!</v>
      </c>
      <c r="AY1865" s="102">
        <f>_xll.qlIndexFixing($AZ$1,AU1865,TRUE,Trigger)</f>
        <v>1.4488128701407444E-2</v>
      </c>
    </row>
    <row r="1866" spans="46:51" ht="11.25" customHeight="1" x14ac:dyDescent="0.25">
      <c r="AT1866" s="57" t="s">
        <v>44</v>
      </c>
      <c r="AU1866" s="56">
        <f>_xll.qlInterestRateIndexFixingDate(IborIndex&amp;Tenor,AV1866,Trigger)</f>
        <v>52373</v>
      </c>
      <c r="AV1866" s="56">
        <f>_xll.qlCalendarAdvance(Calendar,AV1865,AT1866,"f",,Trigger)</f>
        <v>52377</v>
      </c>
      <c r="AW1866" s="56">
        <f>_xll.qlInterestRateIndexMaturity(IborIndex&amp;Tenor,AV1866,Trigger)</f>
        <v>52469</v>
      </c>
      <c r="AX1866" s="102" t="e">
        <f>_xll.qlIndexFixing($Z$5,AU1866,TRUE,Trigger)</f>
        <v>#VALUE!</v>
      </c>
      <c r="AY1866" s="102">
        <f>_xll.qlIndexFixing($AZ$1,AU1866,TRUE,Trigger)</f>
        <v>1.4488785357838414E-2</v>
      </c>
    </row>
    <row r="1867" spans="46:51" ht="11.25" customHeight="1" x14ac:dyDescent="0.25">
      <c r="AT1867" s="57" t="s">
        <v>44</v>
      </c>
      <c r="AU1867" s="56">
        <f>_xll.qlInterestRateIndexFixingDate(IborIndex&amp;Tenor,AV1867,Trigger)</f>
        <v>52380</v>
      </c>
      <c r="AV1867" s="56">
        <f>_xll.qlCalendarAdvance(Calendar,AV1866,AT1867,"f",,Trigger)</f>
        <v>52384</v>
      </c>
      <c r="AW1867" s="56">
        <f>_xll.qlInterestRateIndexMaturity(IborIndex&amp;Tenor,AV1867,Trigger)</f>
        <v>52476</v>
      </c>
      <c r="AX1867" s="102" t="e">
        <f>_xll.qlIndexFixing($Z$5,AU1867,TRUE,Trigger)</f>
        <v>#VALUE!</v>
      </c>
      <c r="AY1867" s="102">
        <f>_xll.qlIndexFixing($AZ$1,AU1867,TRUE,Trigger)</f>
        <v>1.4489429075141353E-2</v>
      </c>
    </row>
    <row r="1868" spans="46:51" ht="11.25" customHeight="1" x14ac:dyDescent="0.25">
      <c r="AT1868" s="57" t="s">
        <v>44</v>
      </c>
      <c r="AU1868" s="56">
        <f>_xll.qlInterestRateIndexFixingDate(IborIndex&amp;Tenor,AV1868,Trigger)</f>
        <v>52387</v>
      </c>
      <c r="AV1868" s="56">
        <f>_xll.qlCalendarAdvance(Calendar,AV1867,AT1868,"f",,Trigger)</f>
        <v>52391</v>
      </c>
      <c r="AW1868" s="56">
        <f>_xll.qlInterestRateIndexMaturity(IborIndex&amp;Tenor,AV1868,Trigger)</f>
        <v>52483</v>
      </c>
      <c r="AX1868" s="102" t="e">
        <f>_xll.qlIndexFixing($Z$5,AU1868,TRUE,Trigger)</f>
        <v>#VALUE!</v>
      </c>
      <c r="AY1868" s="102">
        <f>_xll.qlIndexFixing($AZ$1,AU1868,TRUE,Trigger)</f>
        <v>1.4490059824735647E-2</v>
      </c>
    </row>
    <row r="1869" spans="46:51" ht="11.25" customHeight="1" x14ac:dyDescent="0.25">
      <c r="AT1869" s="57" t="s">
        <v>44</v>
      </c>
      <c r="AU1869" s="56">
        <f>_xll.qlInterestRateIndexFixingDate(IborIndex&amp;Tenor,AV1869,Trigger)</f>
        <v>52394</v>
      </c>
      <c r="AV1869" s="56">
        <f>_xll.qlCalendarAdvance(Calendar,AV1868,AT1869,"f",,Trigger)</f>
        <v>52398</v>
      </c>
      <c r="AW1869" s="56">
        <f>_xll.qlInterestRateIndexMaturity(IborIndex&amp;Tenor,AV1869,Trigger)</f>
        <v>52490</v>
      </c>
      <c r="AX1869" s="102" t="e">
        <f>_xll.qlIndexFixing($Z$5,AU1869,TRUE,Trigger)</f>
        <v>#VALUE!</v>
      </c>
      <c r="AY1869" s="102">
        <f>_xll.qlIndexFixing($AZ$1,AU1869,TRUE,Trigger)</f>
        <v>1.4490677578043286E-2</v>
      </c>
    </row>
    <row r="1870" spans="46:51" ht="11.25" customHeight="1" x14ac:dyDescent="0.25">
      <c r="AT1870" s="57" t="s">
        <v>44</v>
      </c>
      <c r="AU1870" s="56">
        <f>_xll.qlInterestRateIndexFixingDate(IborIndex&amp;Tenor,AV1870,Trigger)</f>
        <v>52401</v>
      </c>
      <c r="AV1870" s="56">
        <f>_xll.qlCalendarAdvance(Calendar,AV1869,AT1870,"f",,Trigger)</f>
        <v>52405</v>
      </c>
      <c r="AW1870" s="56">
        <f>_xll.qlInterestRateIndexMaturity(IborIndex&amp;Tenor,AV1870,Trigger)</f>
        <v>52497</v>
      </c>
      <c r="AX1870" s="102" t="e">
        <f>_xll.qlIndexFixing($Z$5,AU1870,TRUE,Trigger)</f>
        <v>#VALUE!</v>
      </c>
      <c r="AY1870" s="102">
        <f>_xll.qlIndexFixing($AZ$1,AU1870,TRUE,Trigger)</f>
        <v>1.4491282306486259E-2</v>
      </c>
    </row>
    <row r="1871" spans="46:51" ht="11.25" customHeight="1" x14ac:dyDescent="0.25">
      <c r="AT1871" s="57" t="s">
        <v>44</v>
      </c>
      <c r="AU1871" s="56">
        <f>_xll.qlInterestRateIndexFixingDate(IborIndex&amp;Tenor,AV1871,Trigger)</f>
        <v>52408</v>
      </c>
      <c r="AV1871" s="56">
        <f>_xll.qlCalendarAdvance(Calendar,AV1870,AT1871,"f",,Trigger)</f>
        <v>52412</v>
      </c>
      <c r="AW1871" s="56">
        <f>_xll.qlInterestRateIndexMaturity(IborIndex&amp;Tenor,AV1871,Trigger)</f>
        <v>52504</v>
      </c>
      <c r="AX1871" s="102" t="e">
        <f>_xll.qlIndexFixing($Z$5,AU1871,TRUE,Trigger)</f>
        <v>#VALUE!</v>
      </c>
      <c r="AY1871" s="102">
        <f>_xll.qlIndexFixing($AZ$1,AU1871,TRUE,Trigger)</f>
        <v>1.4491873981484819E-2</v>
      </c>
    </row>
    <row r="1872" spans="46:51" ht="11.25" customHeight="1" x14ac:dyDescent="0.25">
      <c r="AT1872" s="57" t="s">
        <v>44</v>
      </c>
      <c r="AU1872" s="56">
        <f>_xll.qlInterestRateIndexFixingDate(IborIndex&amp;Tenor,AV1872,Trigger)</f>
        <v>52415</v>
      </c>
      <c r="AV1872" s="56">
        <f>_xll.qlCalendarAdvance(Calendar,AV1871,AT1872,"f",,Trigger)</f>
        <v>52419</v>
      </c>
      <c r="AW1872" s="56">
        <f>_xll.qlInterestRateIndexMaturity(IborIndex&amp;Tenor,AV1872,Trigger)</f>
        <v>52511</v>
      </c>
      <c r="AX1872" s="102" t="e">
        <f>_xll.qlIndexFixing($Z$5,AU1872,TRUE,Trigger)</f>
        <v>#VALUE!</v>
      </c>
      <c r="AY1872" s="102">
        <f>_xll.qlIndexFixing($AZ$1,AU1872,TRUE,Trigger)</f>
        <v>1.449245257446009E-2</v>
      </c>
    </row>
    <row r="1873" spans="46:51" ht="11.25" customHeight="1" x14ac:dyDescent="0.25">
      <c r="AT1873" s="57" t="s">
        <v>44</v>
      </c>
      <c r="AU1873" s="56">
        <f>_xll.qlInterestRateIndexFixingDate(IborIndex&amp;Tenor,AV1873,Trigger)</f>
        <v>52422</v>
      </c>
      <c r="AV1873" s="56">
        <f>_xll.qlCalendarAdvance(Calendar,AV1872,AT1873,"f",,Trigger)</f>
        <v>52426</v>
      </c>
      <c r="AW1873" s="56">
        <f>_xll.qlInterestRateIndexMaturity(IborIndex&amp;Tenor,AV1873,Trigger)</f>
        <v>52518</v>
      </c>
      <c r="AX1873" s="102" t="e">
        <f>_xll.qlIndexFixing($Z$5,AU1873,TRUE,Trigger)</f>
        <v>#VALUE!</v>
      </c>
      <c r="AY1873" s="102">
        <f>_xll.qlIndexFixing($AZ$1,AU1873,TRUE,Trigger)</f>
        <v>1.4493018056835798E-2</v>
      </c>
    </row>
    <row r="1874" spans="46:51" ht="11.25" customHeight="1" x14ac:dyDescent="0.25">
      <c r="AT1874" s="57" t="s">
        <v>44</v>
      </c>
      <c r="AU1874" s="56">
        <f>_xll.qlInterestRateIndexFixingDate(IborIndex&amp;Tenor,AV1874,Trigger)</f>
        <v>52429</v>
      </c>
      <c r="AV1874" s="56">
        <f>_xll.qlCalendarAdvance(Calendar,AV1873,AT1874,"f",,Trigger)</f>
        <v>52433</v>
      </c>
      <c r="AW1874" s="56">
        <f>_xll.qlInterestRateIndexMaturity(IborIndex&amp;Tenor,AV1874,Trigger)</f>
        <v>52525</v>
      </c>
      <c r="AX1874" s="102" t="e">
        <f>_xll.qlIndexFixing($Z$5,AU1874,TRUE,Trigger)</f>
        <v>#VALUE!</v>
      </c>
      <c r="AY1874" s="102">
        <f>_xll.qlIndexFixing($AZ$1,AU1874,TRUE,Trigger)</f>
        <v>1.4493570400031327E-2</v>
      </c>
    </row>
    <row r="1875" spans="46:51" ht="11.25" customHeight="1" x14ac:dyDescent="0.25">
      <c r="AT1875" s="57" t="s">
        <v>44</v>
      </c>
      <c r="AU1875" s="56">
        <f>_xll.qlInterestRateIndexFixingDate(IborIndex&amp;Tenor,AV1875,Trigger)</f>
        <v>52436</v>
      </c>
      <c r="AV1875" s="56">
        <f>_xll.qlCalendarAdvance(Calendar,AV1874,AT1875,"f",,Trigger)</f>
        <v>52440</v>
      </c>
      <c r="AW1875" s="56">
        <f>_xll.qlInterestRateIndexMaturity(IborIndex&amp;Tenor,AV1875,Trigger)</f>
        <v>52532</v>
      </c>
      <c r="AX1875" s="102" t="e">
        <f>_xll.qlIndexFixing($Z$5,AU1875,TRUE,Trigger)</f>
        <v>#VALUE!</v>
      </c>
      <c r="AY1875" s="102">
        <f>_xll.qlIndexFixing($AZ$1,AU1875,TRUE,Trigger)</f>
        <v>1.4494109575470406E-2</v>
      </c>
    </row>
    <row r="1876" spans="46:51" ht="11.25" customHeight="1" x14ac:dyDescent="0.25">
      <c r="AT1876" s="57" t="s">
        <v>44</v>
      </c>
      <c r="AU1876" s="56">
        <f>_xll.qlInterestRateIndexFixingDate(IborIndex&amp;Tenor,AV1876,Trigger)</f>
        <v>52443</v>
      </c>
      <c r="AV1876" s="56">
        <f>_xll.qlCalendarAdvance(Calendar,AV1875,AT1876,"f",,Trigger)</f>
        <v>52447</v>
      </c>
      <c r="AW1876" s="56">
        <f>_xll.qlInterestRateIndexMaturity(IborIndex&amp;Tenor,AV1876,Trigger)</f>
        <v>52539</v>
      </c>
      <c r="AX1876" s="102" t="e">
        <f>_xll.qlIndexFixing($Z$5,AU1876,TRUE,Trigger)</f>
        <v>#VALUE!</v>
      </c>
      <c r="AY1876" s="102">
        <f>_xll.qlIndexFixing($AZ$1,AU1876,TRUE,Trigger)</f>
        <v>1.4494635554572418E-2</v>
      </c>
    </row>
    <row r="1877" spans="46:51" ht="11.25" customHeight="1" x14ac:dyDescent="0.25">
      <c r="AT1877" s="57" t="s">
        <v>44</v>
      </c>
      <c r="AU1877" s="56">
        <f>_xll.qlInterestRateIndexFixingDate(IborIndex&amp;Tenor,AV1877,Trigger)</f>
        <v>52450</v>
      </c>
      <c r="AV1877" s="56">
        <f>_xll.qlCalendarAdvance(Calendar,AV1876,AT1877,"f",,Trigger)</f>
        <v>52454</v>
      </c>
      <c r="AW1877" s="56">
        <f>_xll.qlInterestRateIndexMaturity(IborIndex&amp;Tenor,AV1877,Trigger)</f>
        <v>52546</v>
      </c>
      <c r="AX1877" s="102" t="e">
        <f>_xll.qlIndexFixing($Z$5,AU1877,TRUE,Trigger)</f>
        <v>#VALUE!</v>
      </c>
      <c r="AY1877" s="102">
        <f>_xll.qlIndexFixing($AZ$1,AU1877,TRUE,Trigger)</f>
        <v>1.4495148308761091E-2</v>
      </c>
    </row>
    <row r="1878" spans="46:51" ht="11.25" customHeight="1" x14ac:dyDescent="0.25">
      <c r="AT1878" s="57" t="s">
        <v>44</v>
      </c>
      <c r="AU1878" s="56">
        <f>_xll.qlInterestRateIndexFixingDate(IborIndex&amp;Tenor,AV1878,Trigger)</f>
        <v>52457</v>
      </c>
      <c r="AV1878" s="56">
        <f>_xll.qlCalendarAdvance(Calendar,AV1877,AT1878,"f",,Trigger)</f>
        <v>52461</v>
      </c>
      <c r="AW1878" s="56">
        <f>_xll.qlInterestRateIndexMaturity(IborIndex&amp;Tenor,AV1878,Trigger)</f>
        <v>52553</v>
      </c>
      <c r="AX1878" s="102" t="e">
        <f>_xll.qlIndexFixing($Z$5,AU1878,TRUE,Trigger)</f>
        <v>#VALUE!</v>
      </c>
      <c r="AY1878" s="102">
        <f>_xll.qlIndexFixing($AZ$1,AU1878,TRUE,Trigger)</f>
        <v>1.4495647809458417E-2</v>
      </c>
    </row>
    <row r="1879" spans="46:51" ht="11.25" customHeight="1" x14ac:dyDescent="0.25">
      <c r="AT1879" s="57" t="s">
        <v>44</v>
      </c>
      <c r="AU1879" s="56">
        <f>_xll.qlInterestRateIndexFixingDate(IborIndex&amp;Tenor,AV1879,Trigger)</f>
        <v>52464</v>
      </c>
      <c r="AV1879" s="56">
        <f>_xll.qlCalendarAdvance(Calendar,AV1878,AT1879,"f",,Trigger)</f>
        <v>52468</v>
      </c>
      <c r="AW1879" s="56">
        <f>_xll.qlInterestRateIndexMaturity(IborIndex&amp;Tenor,AV1879,Trigger)</f>
        <v>52560</v>
      </c>
      <c r="AX1879" s="102" t="e">
        <f>_xll.qlIndexFixing($Z$5,AU1879,TRUE,Trigger)</f>
        <v>#VALUE!</v>
      </c>
      <c r="AY1879" s="102">
        <f>_xll.qlIndexFixing($AZ$1,AU1879,TRUE,Trigger)</f>
        <v>1.4496134028086386E-2</v>
      </c>
    </row>
    <row r="1880" spans="46:51" ht="11.25" customHeight="1" x14ac:dyDescent="0.25">
      <c r="AT1880" s="57" t="s">
        <v>44</v>
      </c>
      <c r="AU1880" s="56">
        <f>_xll.qlInterestRateIndexFixingDate(IborIndex&amp;Tenor,AV1880,Trigger)</f>
        <v>52471</v>
      </c>
      <c r="AV1880" s="56">
        <f>_xll.qlCalendarAdvance(Calendar,AV1879,AT1880,"f",,Trigger)</f>
        <v>52475</v>
      </c>
      <c r="AW1880" s="56">
        <f>_xll.qlInterestRateIndexMaturity(IborIndex&amp;Tenor,AV1880,Trigger)</f>
        <v>52566</v>
      </c>
      <c r="AX1880" s="102" t="e">
        <f>_xll.qlIndexFixing($Z$5,AU1880,TRUE,Trigger)</f>
        <v>#VALUE!</v>
      </c>
      <c r="AY1880" s="102">
        <f>_xll.qlIndexFixing($AZ$1,AU1880,TRUE,Trigger)</f>
        <v>1.4496284162093302E-2</v>
      </c>
    </row>
    <row r="1881" spans="46:51" ht="11.25" customHeight="1" x14ac:dyDescent="0.25">
      <c r="AT1881" s="57" t="s">
        <v>44</v>
      </c>
      <c r="AU1881" s="56">
        <f>_xll.qlInterestRateIndexFixingDate(IborIndex&amp;Tenor,AV1881,Trigger)</f>
        <v>52478</v>
      </c>
      <c r="AV1881" s="56">
        <f>_xll.qlCalendarAdvance(Calendar,AV1880,AT1881,"f",,Trigger)</f>
        <v>52482</v>
      </c>
      <c r="AW1881" s="56">
        <f>_xll.qlInterestRateIndexMaturity(IborIndex&amp;Tenor,AV1881,Trigger)</f>
        <v>52573</v>
      </c>
      <c r="AX1881" s="102" t="e">
        <f>_xll.qlIndexFixing($Z$5,AU1881,TRUE,Trigger)</f>
        <v>#VALUE!</v>
      </c>
      <c r="AY1881" s="102">
        <f>_xll.qlIndexFixing($AZ$1,AU1881,TRUE,Trigger)</f>
        <v>1.449674467053611E-2</v>
      </c>
    </row>
    <row r="1882" spans="46:51" ht="11.25" customHeight="1" x14ac:dyDescent="0.25">
      <c r="AT1882" s="57" t="s">
        <v>44</v>
      </c>
      <c r="AU1882" s="56">
        <f>_xll.qlInterestRateIndexFixingDate(IborIndex&amp;Tenor,AV1882,Trigger)</f>
        <v>52485</v>
      </c>
      <c r="AV1882" s="56">
        <f>_xll.qlCalendarAdvance(Calendar,AV1881,AT1882,"f",,Trigger)</f>
        <v>52489</v>
      </c>
      <c r="AW1882" s="56">
        <f>_xll.qlInterestRateIndexMaturity(IborIndex&amp;Tenor,AV1882,Trigger)</f>
        <v>52580</v>
      </c>
      <c r="AX1882" s="102" t="e">
        <f>_xll.qlIndexFixing($Z$5,AU1882,TRUE,Trigger)</f>
        <v>#VALUE!</v>
      </c>
      <c r="AY1882" s="102">
        <f>_xll.qlIndexFixing($AZ$1,AU1882,TRUE,Trigger)</f>
        <v>1.4497191813754386E-2</v>
      </c>
    </row>
    <row r="1883" spans="46:51" ht="11.25" customHeight="1" x14ac:dyDescent="0.25">
      <c r="AT1883" s="57" t="s">
        <v>44</v>
      </c>
      <c r="AU1883" s="56">
        <f>_xll.qlInterestRateIndexFixingDate(IborIndex&amp;Tenor,AV1883,Trigger)</f>
        <v>52492</v>
      </c>
      <c r="AV1883" s="56">
        <f>_xll.qlCalendarAdvance(Calendar,AV1882,AT1883,"f",,Trigger)</f>
        <v>52496</v>
      </c>
      <c r="AW1883" s="56">
        <f>_xll.qlInterestRateIndexMaturity(IborIndex&amp;Tenor,AV1883,Trigger)</f>
        <v>52587</v>
      </c>
      <c r="AX1883" s="102" t="e">
        <f>_xll.qlIndexFixing($Z$5,AU1883,TRUE,Trigger)</f>
        <v>#VALUE!</v>
      </c>
      <c r="AY1883" s="102">
        <f>_xll.qlIndexFixing($AZ$1,AU1883,TRUE,Trigger)</f>
        <v>1.4497625563172307E-2</v>
      </c>
    </row>
    <row r="1884" spans="46:51" ht="11.25" customHeight="1" x14ac:dyDescent="0.25">
      <c r="AT1884" s="57" t="s">
        <v>44</v>
      </c>
      <c r="AU1884" s="56">
        <f>_xll.qlInterestRateIndexFixingDate(IborIndex&amp;Tenor,AV1884,Trigger)</f>
        <v>52499</v>
      </c>
      <c r="AV1884" s="56">
        <f>_xll.qlCalendarAdvance(Calendar,AV1883,AT1884,"f",,Trigger)</f>
        <v>52503</v>
      </c>
      <c r="AW1884" s="56">
        <f>_xll.qlInterestRateIndexMaturity(IborIndex&amp;Tenor,AV1884,Trigger)</f>
        <v>52594</v>
      </c>
      <c r="AX1884" s="102" t="e">
        <f>_xll.qlIndexFixing($Z$5,AU1884,TRUE,Trigger)</f>
        <v>#VALUE!</v>
      </c>
      <c r="AY1884" s="102">
        <f>_xll.qlIndexFixing($AZ$1,AU1884,TRUE,Trigger)</f>
        <v>1.4498045890214931E-2</v>
      </c>
    </row>
    <row r="1885" spans="46:51" ht="11.25" customHeight="1" x14ac:dyDescent="0.25">
      <c r="AT1885" s="57" t="s">
        <v>44</v>
      </c>
      <c r="AU1885" s="56">
        <f>_xll.qlInterestRateIndexFixingDate(IborIndex&amp;Tenor,AV1885,Trigger)</f>
        <v>52506</v>
      </c>
      <c r="AV1885" s="56">
        <f>_xll.qlCalendarAdvance(Calendar,AV1884,AT1885,"f",,Trigger)</f>
        <v>52510</v>
      </c>
      <c r="AW1885" s="56">
        <f>_xll.qlInterestRateIndexMaturity(IborIndex&amp;Tenor,AV1885,Trigger)</f>
        <v>52602</v>
      </c>
      <c r="AX1885" s="102" t="e">
        <f>_xll.qlIndexFixing($Z$5,AU1885,TRUE,Trigger)</f>
        <v>#VALUE!</v>
      </c>
      <c r="AY1885" s="102">
        <f>_xll.qlIndexFixing($AZ$1,AU1885,TRUE,Trigger)</f>
        <v>1.4498770816062174E-2</v>
      </c>
    </row>
    <row r="1886" spans="46:51" ht="11.25" customHeight="1" x14ac:dyDescent="0.25">
      <c r="AT1886" s="57" t="s">
        <v>44</v>
      </c>
      <c r="AU1886" s="56">
        <f>_xll.qlInterestRateIndexFixingDate(IborIndex&amp;Tenor,AV1886,Trigger)</f>
        <v>52513</v>
      </c>
      <c r="AV1886" s="56">
        <f>_xll.qlCalendarAdvance(Calendar,AV1885,AT1886,"f",,Trigger)</f>
        <v>52517</v>
      </c>
      <c r="AW1886" s="56">
        <f>_xll.qlInterestRateIndexMaturity(IborIndex&amp;Tenor,AV1886,Trigger)</f>
        <v>52609</v>
      </c>
      <c r="AX1886" s="102" t="e">
        <f>_xll.qlIndexFixing($Z$5,AU1886,TRUE,Trigger)</f>
        <v>#VALUE!</v>
      </c>
      <c r="AY1886" s="102">
        <f>_xll.qlIndexFixing($AZ$1,AU1886,TRUE,Trigger)</f>
        <v>1.4499163260037752E-2</v>
      </c>
    </row>
    <row r="1887" spans="46:51" ht="11.25" customHeight="1" x14ac:dyDescent="0.25">
      <c r="AT1887" s="57" t="s">
        <v>44</v>
      </c>
      <c r="AU1887" s="56">
        <f>_xll.qlInterestRateIndexFixingDate(IborIndex&amp;Tenor,AV1887,Trigger)</f>
        <v>52520</v>
      </c>
      <c r="AV1887" s="56">
        <f>_xll.qlCalendarAdvance(Calendar,AV1886,AT1887,"f",,Trigger)</f>
        <v>52524</v>
      </c>
      <c r="AW1887" s="56">
        <f>_xll.qlInterestRateIndexMaturity(IborIndex&amp;Tenor,AV1887,Trigger)</f>
        <v>52616</v>
      </c>
      <c r="AX1887" s="102" t="e">
        <f>_xll.qlIndexFixing($Z$5,AU1887,TRUE,Trigger)</f>
        <v>#VALUE!</v>
      </c>
      <c r="AY1887" s="102">
        <f>_xll.qlIndexFixing($AZ$1,AU1887,TRUE,Trigger)</f>
        <v>1.4499542193327716E-2</v>
      </c>
    </row>
    <row r="1888" spans="46:51" ht="11.25" customHeight="1" x14ac:dyDescent="0.25">
      <c r="AT1888" s="57" t="s">
        <v>44</v>
      </c>
      <c r="AU1888" s="56">
        <f>_xll.qlInterestRateIndexFixingDate(IborIndex&amp;Tenor,AV1888,Trigger)</f>
        <v>52527</v>
      </c>
      <c r="AV1888" s="56">
        <f>_xll.qlCalendarAdvance(Calendar,AV1887,AT1888,"f",,Trigger)</f>
        <v>52531</v>
      </c>
      <c r="AW1888" s="56">
        <f>_xll.qlInterestRateIndexMaturity(IborIndex&amp;Tenor,AV1888,Trigger)</f>
        <v>52623</v>
      </c>
      <c r="AX1888" s="102" t="e">
        <f>_xll.qlIndexFixing($Z$5,AU1888,TRUE,Trigger)</f>
        <v>#VALUE!</v>
      </c>
      <c r="AY1888" s="102">
        <f>_xll.qlIndexFixing($AZ$1,AU1888,TRUE,Trigger)</f>
        <v>1.4499907587352317E-2</v>
      </c>
    </row>
    <row r="1889" spans="46:51" ht="11.25" customHeight="1" x14ac:dyDescent="0.25">
      <c r="AT1889" s="57" t="s">
        <v>44</v>
      </c>
      <c r="AU1889" s="56">
        <f>_xll.qlInterestRateIndexFixingDate(IborIndex&amp;Tenor,AV1889,Trigger)</f>
        <v>52534</v>
      </c>
      <c r="AV1889" s="56">
        <f>_xll.qlCalendarAdvance(Calendar,AV1888,AT1889,"f",,Trigger)</f>
        <v>52538</v>
      </c>
      <c r="AW1889" s="56">
        <f>_xll.qlInterestRateIndexMaturity(IborIndex&amp;Tenor,AV1889,Trigger)</f>
        <v>52630</v>
      </c>
      <c r="AX1889" s="102" t="e">
        <f>_xll.qlIndexFixing($Z$5,AU1889,TRUE,Trigger)</f>
        <v>#VALUE!</v>
      </c>
      <c r="AY1889" s="102">
        <f>_xll.qlIndexFixing($AZ$1,AU1889,TRUE,Trigger)</f>
        <v>1.4500259413537895E-2</v>
      </c>
    </row>
    <row r="1890" spans="46:51" ht="11.25" customHeight="1" x14ac:dyDescent="0.25">
      <c r="AT1890" s="57" t="s">
        <v>44</v>
      </c>
      <c r="AU1890" s="56">
        <f>_xll.qlInterestRateIndexFixingDate(IborIndex&amp;Tenor,AV1890,Trigger)</f>
        <v>52541</v>
      </c>
      <c r="AV1890" s="56">
        <f>_xll.qlCalendarAdvance(Calendar,AV1889,AT1890,"f",,Trigger)</f>
        <v>52545</v>
      </c>
      <c r="AW1890" s="56">
        <f>_xll.qlInterestRateIndexMaturity(IborIndex&amp;Tenor,AV1890,Trigger)</f>
        <v>52637</v>
      </c>
      <c r="AX1890" s="102" t="e">
        <f>_xll.qlIndexFixing($Z$5,AU1890,TRUE,Trigger)</f>
        <v>#VALUE!</v>
      </c>
      <c r="AY1890" s="102">
        <f>_xll.qlIndexFixing($AZ$1,AU1890,TRUE,Trigger)</f>
        <v>1.4500597643308173E-2</v>
      </c>
    </row>
    <row r="1891" spans="46:51" ht="11.25" customHeight="1" x14ac:dyDescent="0.25">
      <c r="AT1891" s="57" t="s">
        <v>44</v>
      </c>
      <c r="AU1891" s="56">
        <f>_xll.qlInterestRateIndexFixingDate(IborIndex&amp;Tenor,AV1891,Trigger)</f>
        <v>52548</v>
      </c>
      <c r="AV1891" s="56">
        <f>_xll.qlCalendarAdvance(Calendar,AV1890,AT1891,"f",,Trigger)</f>
        <v>52552</v>
      </c>
      <c r="AW1891" s="56">
        <f>_xll.qlInterestRateIndexMaturity(IborIndex&amp;Tenor,AV1891,Trigger)</f>
        <v>52644</v>
      </c>
      <c r="AX1891" s="102" t="e">
        <f>_xll.qlIndexFixing($Z$5,AU1891,TRUE,Trigger)</f>
        <v>#VALUE!</v>
      </c>
      <c r="AY1891" s="102">
        <f>_xll.qlIndexFixing($AZ$1,AU1891,TRUE,Trigger)</f>
        <v>1.4500922248086013E-2</v>
      </c>
    </row>
    <row r="1892" spans="46:51" ht="11.25" customHeight="1" x14ac:dyDescent="0.25">
      <c r="AT1892" s="57" t="s">
        <v>44</v>
      </c>
      <c r="AU1892" s="56">
        <f>_xll.qlInterestRateIndexFixingDate(IborIndex&amp;Tenor,AV1892,Trigger)</f>
        <v>52555</v>
      </c>
      <c r="AV1892" s="56">
        <f>_xll.qlCalendarAdvance(Calendar,AV1891,AT1892,"f",,Trigger)</f>
        <v>52559</v>
      </c>
      <c r="AW1892" s="56">
        <f>_xll.qlInterestRateIndexMaturity(IborIndex&amp;Tenor,AV1892,Trigger)</f>
        <v>52651</v>
      </c>
      <c r="AX1892" s="102" t="e">
        <f>_xll.qlIndexFixing($Z$5,AU1892,TRUE,Trigger)</f>
        <v>#VALUE!</v>
      </c>
      <c r="AY1892" s="102">
        <f>_xll.qlIndexFixing($AZ$1,AU1892,TRUE,Trigger)</f>
        <v>1.4501233199292534E-2</v>
      </c>
    </row>
    <row r="1893" spans="46:51" ht="11.25" customHeight="1" x14ac:dyDescent="0.25">
      <c r="AT1893" s="57" t="s">
        <v>44</v>
      </c>
      <c r="AU1893" s="56">
        <f>_xll.qlInterestRateIndexFixingDate(IborIndex&amp;Tenor,AV1893,Trigger)</f>
        <v>52562</v>
      </c>
      <c r="AV1893" s="56">
        <f>_xll.qlCalendarAdvance(Calendar,AV1892,AT1893,"f",,Trigger)</f>
        <v>52566</v>
      </c>
      <c r="AW1893" s="56">
        <f>_xll.qlInterestRateIndexMaturity(IborIndex&amp;Tenor,AV1893,Trigger)</f>
        <v>52657</v>
      </c>
      <c r="AX1893" s="102" t="e">
        <f>_xll.qlIndexFixing($Z$5,AU1893,TRUE,Trigger)</f>
        <v>#VALUE!</v>
      </c>
      <c r="AY1893" s="102">
        <f>_xll.qlIndexFixing($AZ$1,AU1893,TRUE,Trigger)</f>
        <v>1.450122011171069E-2</v>
      </c>
    </row>
    <row r="1894" spans="46:51" ht="11.25" customHeight="1" x14ac:dyDescent="0.25">
      <c r="AT1894" s="57" t="s">
        <v>44</v>
      </c>
      <c r="AU1894" s="56">
        <f>_xll.qlInterestRateIndexFixingDate(IborIndex&amp;Tenor,AV1894,Trigger)</f>
        <v>52569</v>
      </c>
      <c r="AV1894" s="56">
        <f>_xll.qlCalendarAdvance(Calendar,AV1893,AT1894,"f",,Trigger)</f>
        <v>52573</v>
      </c>
      <c r="AW1894" s="56">
        <f>_xll.qlInterestRateIndexMaturity(IborIndex&amp;Tenor,AV1894,Trigger)</f>
        <v>52664</v>
      </c>
      <c r="AX1894" s="102" t="e">
        <f>_xll.qlIndexFixing($Z$5,AU1894,TRUE,Trigger)</f>
        <v>#VALUE!</v>
      </c>
      <c r="AY1894" s="102">
        <f>_xll.qlIndexFixing($AZ$1,AU1894,TRUE,Trigger)</f>
        <v>1.4501504643344109E-2</v>
      </c>
    </row>
    <row r="1895" spans="46:51" ht="11.25" customHeight="1" x14ac:dyDescent="0.25">
      <c r="AT1895" s="57" t="s">
        <v>44</v>
      </c>
      <c r="AU1895" s="56">
        <f>_xll.qlInterestRateIndexFixingDate(IborIndex&amp;Tenor,AV1895,Trigger)</f>
        <v>52576</v>
      </c>
      <c r="AV1895" s="56">
        <f>_xll.qlCalendarAdvance(Calendar,AV1894,AT1895,"f",,Trigger)</f>
        <v>52580</v>
      </c>
      <c r="AW1895" s="56">
        <f>_xll.qlInterestRateIndexMaturity(IborIndex&amp;Tenor,AV1895,Trigger)</f>
        <v>52671</v>
      </c>
      <c r="AX1895" s="102" t="e">
        <f>_xll.qlIndexFixing($Z$5,AU1895,TRUE,Trigger)</f>
        <v>#VALUE!</v>
      </c>
      <c r="AY1895" s="102">
        <f>_xll.qlIndexFixing($AZ$1,AU1895,TRUE,Trigger)</f>
        <v>1.4501775438274325E-2</v>
      </c>
    </row>
    <row r="1896" spans="46:51" ht="11.25" customHeight="1" x14ac:dyDescent="0.25">
      <c r="AT1896" s="57" t="s">
        <v>44</v>
      </c>
      <c r="AU1896" s="56">
        <f>_xll.qlInterestRateIndexFixingDate(IborIndex&amp;Tenor,AV1896,Trigger)</f>
        <v>52583</v>
      </c>
      <c r="AV1896" s="56">
        <f>_xll.qlCalendarAdvance(Calendar,AV1895,AT1896,"f",,Trigger)</f>
        <v>52587</v>
      </c>
      <c r="AW1896" s="56">
        <f>_xll.qlInterestRateIndexMaturity(IborIndex&amp;Tenor,AV1896,Trigger)</f>
        <v>52678</v>
      </c>
      <c r="AX1896" s="102" t="e">
        <f>_xll.qlIndexFixing($Z$5,AU1896,TRUE,Trigger)</f>
        <v>#VALUE!</v>
      </c>
      <c r="AY1896" s="102">
        <f>_xll.qlIndexFixing($AZ$1,AU1896,TRUE,Trigger)</f>
        <v>1.4502032467927271E-2</v>
      </c>
    </row>
    <row r="1897" spans="46:51" ht="11.25" customHeight="1" x14ac:dyDescent="0.25">
      <c r="AT1897" s="57" t="s">
        <v>44</v>
      </c>
      <c r="AU1897" s="56">
        <f>_xll.qlInterestRateIndexFixingDate(IborIndex&amp;Tenor,AV1897,Trigger)</f>
        <v>52589</v>
      </c>
      <c r="AV1897" s="56">
        <f>_xll.qlCalendarAdvance(Calendar,AV1896,AT1897,"f",,Trigger)</f>
        <v>52594</v>
      </c>
      <c r="AW1897" s="56">
        <f>_xll.qlInterestRateIndexMaturity(IborIndex&amp;Tenor,AV1897,Trigger)</f>
        <v>52685</v>
      </c>
      <c r="AX1897" s="102" t="e">
        <f>_xll.qlIndexFixing($Z$5,AU1897,TRUE,Trigger)</f>
        <v>#VALUE!</v>
      </c>
      <c r="AY1897" s="102">
        <f>_xll.qlIndexFixing($AZ$1,AU1897,TRUE,Trigger)</f>
        <v>1.4502275703728003E-2</v>
      </c>
    </row>
    <row r="1898" spans="46:51" ht="11.25" customHeight="1" x14ac:dyDescent="0.25">
      <c r="AT1898" s="57" t="s">
        <v>44</v>
      </c>
      <c r="AU1898" s="56">
        <f>_xll.qlInterestRateIndexFixingDate(IborIndex&amp;Tenor,AV1898,Trigger)</f>
        <v>52596</v>
      </c>
      <c r="AV1898" s="56">
        <f>_xll.qlCalendarAdvance(Calendar,AV1897,AT1898,"f",,Trigger)</f>
        <v>52601</v>
      </c>
      <c r="AW1898" s="56">
        <f>_xll.qlInterestRateIndexMaturity(IborIndex&amp;Tenor,AV1898,Trigger)</f>
        <v>52692</v>
      </c>
      <c r="AX1898" s="102" t="e">
        <f>_xll.qlIndexFixing($Z$5,AU1898,TRUE,Trigger)</f>
        <v>#VALUE!</v>
      </c>
      <c r="AY1898" s="102">
        <f>_xll.qlIndexFixing($AZ$1,AU1898,TRUE,Trigger)</f>
        <v>1.4502505117103331E-2</v>
      </c>
    </row>
    <row r="1899" spans="46:51" ht="11.25" customHeight="1" x14ac:dyDescent="0.25">
      <c r="AT1899" s="57" t="s">
        <v>44</v>
      </c>
      <c r="AU1899" s="56">
        <f>_xll.qlInterestRateIndexFixingDate(IborIndex&amp;Tenor,AV1899,Trigger)</f>
        <v>52604</v>
      </c>
      <c r="AV1899" s="56">
        <f>_xll.qlCalendarAdvance(Calendar,AV1898,AT1899,"f",,Trigger)</f>
        <v>52608</v>
      </c>
      <c r="AW1899" s="56">
        <f>_xll.qlInterestRateIndexMaturity(IborIndex&amp;Tenor,AV1899,Trigger)</f>
        <v>52699</v>
      </c>
      <c r="AX1899" s="102" t="e">
        <f>_xll.qlIndexFixing($Z$5,AU1899,TRUE,Trigger)</f>
        <v>#VALUE!</v>
      </c>
      <c r="AY1899" s="102">
        <f>_xll.qlIndexFixing($AZ$1,AU1899,TRUE,Trigger)</f>
        <v>1.4502720679478314E-2</v>
      </c>
    </row>
    <row r="1900" spans="46:51" ht="11.25" customHeight="1" x14ac:dyDescent="0.25">
      <c r="AT1900" s="57" t="s">
        <v>44</v>
      </c>
      <c r="AU1900" s="56">
        <f>_xll.qlInterestRateIndexFixingDate(IborIndex&amp;Tenor,AV1900,Trigger)</f>
        <v>52611</v>
      </c>
      <c r="AV1900" s="56">
        <f>_xll.qlCalendarAdvance(Calendar,AV1899,AT1900,"f",,Trigger)</f>
        <v>52615</v>
      </c>
      <c r="AW1900" s="56">
        <f>_xll.qlInterestRateIndexMaturity(IborIndex&amp;Tenor,AV1900,Trigger)</f>
        <v>52706</v>
      </c>
      <c r="AX1900" s="102" t="e">
        <f>_xll.qlIndexFixing($Z$5,AU1900,TRUE,Trigger)</f>
        <v>#VALUE!</v>
      </c>
      <c r="AY1900" s="102">
        <f>_xll.qlIndexFixing($AZ$1,AU1900,TRUE,Trigger)</f>
        <v>1.450292236228152E-2</v>
      </c>
    </row>
    <row r="1901" spans="46:51" ht="11.25" customHeight="1" x14ac:dyDescent="0.25">
      <c r="AT1901" s="57" t="s">
        <v>44</v>
      </c>
      <c r="AU1901" s="56">
        <f>_xll.qlInterestRateIndexFixingDate(IborIndex&amp;Tenor,AV1901,Trigger)</f>
        <v>52618</v>
      </c>
      <c r="AV1901" s="56">
        <f>_xll.qlCalendarAdvance(Calendar,AV1900,AT1901,"f",,Trigger)</f>
        <v>52622</v>
      </c>
      <c r="AW1901" s="56">
        <f>_xll.qlInterestRateIndexMaturity(IborIndex&amp;Tenor,AV1901,Trigger)</f>
        <v>52713</v>
      </c>
      <c r="AX1901" s="102" t="e">
        <f>_xll.qlIndexFixing($Z$5,AU1901,TRUE,Trigger)</f>
        <v>#VALUE!</v>
      </c>
      <c r="AY1901" s="102">
        <f>_xll.qlIndexFixing($AZ$1,AU1901,TRUE,Trigger)</f>
        <v>1.4503110136936247E-2</v>
      </c>
    </row>
    <row r="1902" spans="46:51" ht="11.25" customHeight="1" x14ac:dyDescent="0.25">
      <c r="AT1902" s="57" t="s">
        <v>44</v>
      </c>
      <c r="AU1902" s="56">
        <f>_xll.qlInterestRateIndexFixingDate(IborIndex&amp;Tenor,AV1902,Trigger)</f>
        <v>52625</v>
      </c>
      <c r="AV1902" s="56">
        <f>_xll.qlCalendarAdvance(Calendar,AV1901,AT1902,"f",,Trigger)</f>
        <v>52629</v>
      </c>
      <c r="AW1902" s="56">
        <f>_xll.qlInterestRateIndexMaturity(IborIndex&amp;Tenor,AV1902,Trigger)</f>
        <v>52719</v>
      </c>
      <c r="AX1902" s="102" t="e">
        <f>_xll.qlIndexFixing($Z$5,AU1902,TRUE,Trigger)</f>
        <v>#VALUE!</v>
      </c>
      <c r="AY1902" s="102">
        <f>_xll.qlIndexFixing($AZ$1,AU1902,TRUE,Trigger)</f>
        <v>1.4502982384270169E-2</v>
      </c>
    </row>
    <row r="1903" spans="46:51" ht="11.25" customHeight="1" x14ac:dyDescent="0.25">
      <c r="AT1903" s="57" t="s">
        <v>44</v>
      </c>
      <c r="AU1903" s="56">
        <f>_xll.qlInterestRateIndexFixingDate(IborIndex&amp;Tenor,AV1903,Trigger)</f>
        <v>52632</v>
      </c>
      <c r="AV1903" s="56">
        <f>_xll.qlCalendarAdvance(Calendar,AV1902,AT1903,"f",,Trigger)</f>
        <v>52636</v>
      </c>
      <c r="AW1903" s="56">
        <f>_xll.qlInterestRateIndexMaturity(IborIndex&amp;Tenor,AV1903,Trigger)</f>
        <v>52726</v>
      </c>
      <c r="AX1903" s="102" t="e">
        <f>_xll.qlIndexFixing($Z$5,AU1903,TRUE,Trigger)</f>
        <v>#VALUE!</v>
      </c>
      <c r="AY1903" s="102">
        <f>_xll.qlIndexFixing($AZ$1,AU1903,TRUE,Trigger)</f>
        <v>1.4503143253305595E-2</v>
      </c>
    </row>
    <row r="1904" spans="46:51" ht="11.25" customHeight="1" x14ac:dyDescent="0.25">
      <c r="AT1904" s="57" t="s">
        <v>44</v>
      </c>
      <c r="AU1904" s="56">
        <f>_xll.qlInterestRateIndexFixingDate(IborIndex&amp;Tenor,AV1904,Trigger)</f>
        <v>52639</v>
      </c>
      <c r="AV1904" s="56">
        <f>_xll.qlCalendarAdvance(Calendar,AV1903,AT1904,"f",,Trigger)</f>
        <v>52643</v>
      </c>
      <c r="AW1904" s="56">
        <f>_xll.qlInterestRateIndexMaturity(IborIndex&amp;Tenor,AV1904,Trigger)</f>
        <v>52733</v>
      </c>
      <c r="AX1904" s="102" t="e">
        <f>_xll.qlIndexFixing($Z$5,AU1904,TRUE,Trigger)</f>
        <v>#VALUE!</v>
      </c>
      <c r="AY1904" s="102">
        <f>_xll.qlIndexFixing($AZ$1,AU1904,TRUE,Trigger)</f>
        <v>1.4503290131077762E-2</v>
      </c>
    </row>
    <row r="1905" spans="46:51" ht="11.25" customHeight="1" x14ac:dyDescent="0.25">
      <c r="AT1905" s="57" t="s">
        <v>44</v>
      </c>
      <c r="AU1905" s="56">
        <f>_xll.qlInterestRateIndexFixingDate(IborIndex&amp;Tenor,AV1905,Trigger)</f>
        <v>52646</v>
      </c>
      <c r="AV1905" s="56">
        <f>_xll.qlCalendarAdvance(Calendar,AV1904,AT1905,"f",,Trigger)</f>
        <v>52650</v>
      </c>
      <c r="AW1905" s="56">
        <f>_xll.qlInterestRateIndexMaturity(IborIndex&amp;Tenor,AV1905,Trigger)</f>
        <v>52740</v>
      </c>
      <c r="AX1905" s="102" t="e">
        <f>_xll.qlIndexFixing($Z$5,AU1905,TRUE,Trigger)</f>
        <v>#VALUE!</v>
      </c>
      <c r="AY1905" s="102">
        <f>_xll.qlIndexFixing($AZ$1,AU1905,TRUE,Trigger)</f>
        <v>1.450342298901397E-2</v>
      </c>
    </row>
    <row r="1906" spans="46:51" ht="11.25" customHeight="1" x14ac:dyDescent="0.25">
      <c r="AT1906" s="57" t="s">
        <v>44</v>
      </c>
      <c r="AU1906" s="56">
        <f>_xll.qlInterestRateIndexFixingDate(IborIndex&amp;Tenor,AV1906,Trigger)</f>
        <v>52653</v>
      </c>
      <c r="AV1906" s="56">
        <f>_xll.qlCalendarAdvance(Calendar,AV1905,AT1906,"f",,Trigger)</f>
        <v>52657</v>
      </c>
      <c r="AW1906" s="56">
        <f>_xll.qlInterestRateIndexMaturity(IborIndex&amp;Tenor,AV1906,Trigger)</f>
        <v>52749</v>
      </c>
      <c r="AX1906" s="102" t="e">
        <f>_xll.qlIndexFixing($Z$5,AU1906,TRUE,Trigger)</f>
        <v>#VALUE!</v>
      </c>
      <c r="AY1906" s="102">
        <f>_xll.qlIndexFixing($AZ$1,AU1906,TRUE,Trigger)</f>
        <v>1.4504136889188888E-2</v>
      </c>
    </row>
    <row r="1907" spans="46:51" ht="11.25" customHeight="1" x14ac:dyDescent="0.25">
      <c r="AT1907" s="57" t="s">
        <v>44</v>
      </c>
      <c r="AU1907" s="56">
        <f>_xll.qlInterestRateIndexFixingDate(IborIndex&amp;Tenor,AV1907,Trigger)</f>
        <v>52660</v>
      </c>
      <c r="AV1907" s="56">
        <f>_xll.qlCalendarAdvance(Calendar,AV1906,AT1907,"f",,Trigger)</f>
        <v>52664</v>
      </c>
      <c r="AW1907" s="56">
        <f>_xll.qlInterestRateIndexMaturity(IborIndex&amp;Tenor,AV1907,Trigger)</f>
        <v>52756</v>
      </c>
      <c r="AX1907" s="102" t="e">
        <f>_xll.qlIndexFixing($Z$5,AU1907,TRUE,Trigger)</f>
        <v>#VALUE!</v>
      </c>
      <c r="AY1907" s="102">
        <f>_xll.qlIndexFixing($AZ$1,AU1907,TRUE,Trigger)</f>
        <v>1.4504239607825094E-2</v>
      </c>
    </row>
    <row r="1908" spans="46:51" ht="11.25" customHeight="1" x14ac:dyDescent="0.25">
      <c r="AT1908" s="57" t="s">
        <v>44</v>
      </c>
      <c r="AU1908" s="56">
        <f>_xll.qlInterestRateIndexFixingDate(IborIndex&amp;Tenor,AV1908,Trigger)</f>
        <v>52667</v>
      </c>
      <c r="AV1908" s="56">
        <f>_xll.qlCalendarAdvance(Calendar,AV1907,AT1908,"f",,Trigger)</f>
        <v>52671</v>
      </c>
      <c r="AW1908" s="56">
        <f>_xll.qlInterestRateIndexMaturity(IborIndex&amp;Tenor,AV1908,Trigger)</f>
        <v>52763</v>
      </c>
      <c r="AX1908" s="102" t="e">
        <f>_xll.qlIndexFixing($Z$5,AU1908,TRUE,Trigger)</f>
        <v>#VALUE!</v>
      </c>
      <c r="AY1908" s="102">
        <f>_xll.qlIndexFixing($AZ$1,AU1908,TRUE,Trigger)</f>
        <v>1.4504328215694832E-2</v>
      </c>
    </row>
    <row r="1909" spans="46:51" ht="11.25" customHeight="1" x14ac:dyDescent="0.25">
      <c r="AT1909" s="57" t="s">
        <v>44</v>
      </c>
      <c r="AU1909" s="56">
        <f>_xll.qlInterestRateIndexFixingDate(IborIndex&amp;Tenor,AV1909,Trigger)</f>
        <v>52674</v>
      </c>
      <c r="AV1909" s="56">
        <f>_xll.qlCalendarAdvance(Calendar,AV1908,AT1909,"f",,Trigger)</f>
        <v>52678</v>
      </c>
      <c r="AW1909" s="56">
        <f>_xll.qlInterestRateIndexMaturity(IborIndex&amp;Tenor,AV1909,Trigger)</f>
        <v>52770</v>
      </c>
      <c r="AX1909" s="102" t="e">
        <f>_xll.qlIndexFixing($Z$5,AU1909,TRUE,Trigger)</f>
        <v>#VALUE!</v>
      </c>
      <c r="AY1909" s="102">
        <f>_xll.qlIndexFixing($AZ$1,AU1909,TRUE,Trigger)</f>
        <v>1.4504402684221828E-2</v>
      </c>
    </row>
    <row r="1910" spans="46:51" ht="11.25" customHeight="1" x14ac:dyDescent="0.25">
      <c r="AT1910" s="57" t="s">
        <v>44</v>
      </c>
      <c r="AU1910" s="56">
        <f>_xll.qlInterestRateIndexFixingDate(IborIndex&amp;Tenor,AV1910,Trigger)</f>
        <v>52681</v>
      </c>
      <c r="AV1910" s="56">
        <f>_xll.qlCalendarAdvance(Calendar,AV1909,AT1910,"f",,Trigger)</f>
        <v>52685</v>
      </c>
      <c r="AW1910" s="56">
        <f>_xll.qlInterestRateIndexMaturity(IborIndex&amp;Tenor,AV1910,Trigger)</f>
        <v>52777</v>
      </c>
      <c r="AX1910" s="102" t="e">
        <f>_xll.qlIndexFixing($Z$5,AU1910,TRUE,Trigger)</f>
        <v>#VALUE!</v>
      </c>
      <c r="AY1910" s="102">
        <f>_xll.qlIndexFixing($AZ$1,AU1910,TRUE,Trigger)</f>
        <v>1.4504462984834158E-2</v>
      </c>
    </row>
    <row r="1911" spans="46:51" ht="11.25" customHeight="1" x14ac:dyDescent="0.25">
      <c r="AT1911" s="57" t="s">
        <v>44</v>
      </c>
      <c r="AU1911" s="56">
        <f>_xll.qlInterestRateIndexFixingDate(IborIndex&amp;Tenor,AV1911,Trigger)</f>
        <v>52688</v>
      </c>
      <c r="AV1911" s="56">
        <f>_xll.qlCalendarAdvance(Calendar,AV1910,AT1911,"f",,Trigger)</f>
        <v>52692</v>
      </c>
      <c r="AW1911" s="56">
        <f>_xll.qlInterestRateIndexMaturity(IborIndex&amp;Tenor,AV1911,Trigger)</f>
        <v>52783</v>
      </c>
      <c r="AX1911" s="102" t="e">
        <f>_xll.qlIndexFixing($Z$5,AU1911,TRUE,Trigger)</f>
        <v>#VALUE!</v>
      </c>
      <c r="AY1911" s="102">
        <f>_xll.qlIndexFixing($AZ$1,AU1911,TRUE,Trigger)</f>
        <v>1.4504216649258894E-2</v>
      </c>
    </row>
    <row r="1912" spans="46:51" ht="11.25" customHeight="1" x14ac:dyDescent="0.25">
      <c r="AT1912" s="57" t="s">
        <v>44</v>
      </c>
      <c r="AU1912" s="56">
        <f>_xll.qlInterestRateIndexFixingDate(IborIndex&amp;Tenor,AV1912,Trigger)</f>
        <v>52695</v>
      </c>
      <c r="AV1912" s="56">
        <f>_xll.qlCalendarAdvance(Calendar,AV1911,AT1912,"f",,Trigger)</f>
        <v>52699</v>
      </c>
      <c r="AW1912" s="56">
        <f>_xll.qlInterestRateIndexMaturity(IborIndex&amp;Tenor,AV1912,Trigger)</f>
        <v>52790</v>
      </c>
      <c r="AX1912" s="102" t="e">
        <f>_xll.qlIndexFixing($Z$5,AU1912,TRUE,Trigger)</f>
        <v>#VALUE!</v>
      </c>
      <c r="AY1912" s="102">
        <f>_xll.qlIndexFixing($AZ$1,AU1912,TRUE,Trigger)</f>
        <v>1.4504249548468405E-2</v>
      </c>
    </row>
    <row r="1913" spans="46:51" ht="11.25" customHeight="1" x14ac:dyDescent="0.25">
      <c r="AT1913" s="57" t="s">
        <v>44</v>
      </c>
      <c r="AU1913" s="56">
        <f>_xll.qlInterestRateIndexFixingDate(IborIndex&amp;Tenor,AV1913,Trigger)</f>
        <v>52700</v>
      </c>
      <c r="AV1913" s="56">
        <f>_xll.qlCalendarAdvance(Calendar,AV1912,AT1913,"f",,Trigger)</f>
        <v>52706</v>
      </c>
      <c r="AW1913" s="56">
        <f>_xll.qlInterestRateIndexMaturity(IborIndex&amp;Tenor,AV1913,Trigger)</f>
        <v>52797</v>
      </c>
      <c r="AX1913" s="102" t="e">
        <f>_xll.qlIndexFixing($Z$5,AU1913,TRUE,Trigger)</f>
        <v>#VALUE!</v>
      </c>
      <c r="AY1913" s="102">
        <f>_xll.qlIndexFixing($AZ$1,AU1913,TRUE,Trigger)</f>
        <v>1.4504268196655574E-2</v>
      </c>
    </row>
    <row r="1914" spans="46:51" ht="11.25" customHeight="1" x14ac:dyDescent="0.25">
      <c r="AT1914" s="57" t="s">
        <v>44</v>
      </c>
      <c r="AU1914" s="56">
        <f>_xll.qlInterestRateIndexFixingDate(IborIndex&amp;Tenor,AV1914,Trigger)</f>
        <v>52709</v>
      </c>
      <c r="AV1914" s="56">
        <f>_xll.qlCalendarAdvance(Calendar,AV1913,AT1914,"f",,Trigger)</f>
        <v>52713</v>
      </c>
      <c r="AW1914" s="56">
        <f>_xll.qlInterestRateIndexMaturity(IborIndex&amp;Tenor,AV1914,Trigger)</f>
        <v>52804</v>
      </c>
      <c r="AX1914" s="102" t="e">
        <f>_xll.qlIndexFixing($Z$5,AU1914,TRUE,Trigger)</f>
        <v>#VALUE!</v>
      </c>
      <c r="AY1914" s="102">
        <f>_xll.qlIndexFixing($AZ$1,AU1914,TRUE,Trigger)</f>
        <v>1.450427256525161E-2</v>
      </c>
    </row>
    <row r="1915" spans="46:51" ht="11.25" customHeight="1" x14ac:dyDescent="0.25">
      <c r="AT1915" s="57" t="s">
        <v>44</v>
      </c>
      <c r="AU1915" s="56">
        <f>_xll.qlInterestRateIndexFixingDate(IborIndex&amp;Tenor,AV1915,Trigger)</f>
        <v>52716</v>
      </c>
      <c r="AV1915" s="56">
        <f>_xll.qlCalendarAdvance(Calendar,AV1914,AT1915,"f",,Trigger)</f>
        <v>52720</v>
      </c>
      <c r="AW1915" s="56">
        <f>_xll.qlInterestRateIndexMaturity(IborIndex&amp;Tenor,AV1915,Trigger)</f>
        <v>52812</v>
      </c>
      <c r="AX1915" s="102" t="e">
        <f>_xll.qlIndexFixing($Z$5,AU1915,TRUE,Trigger)</f>
        <v>#VALUE!</v>
      </c>
      <c r="AY1915" s="102">
        <f>_xll.qlIndexFixing($AZ$1,AU1915,TRUE,Trigger)</f>
        <v>1.4504550969107938E-2</v>
      </c>
    </row>
    <row r="1916" spans="46:51" ht="11.25" customHeight="1" x14ac:dyDescent="0.25">
      <c r="AT1916" s="57" t="s">
        <v>44</v>
      </c>
      <c r="AU1916" s="56">
        <f>_xll.qlInterestRateIndexFixingDate(IborIndex&amp;Tenor,AV1916,Trigger)</f>
        <v>52723</v>
      </c>
      <c r="AV1916" s="56">
        <f>_xll.qlCalendarAdvance(Calendar,AV1915,AT1916,"f",,Trigger)</f>
        <v>52727</v>
      </c>
      <c r="AW1916" s="56">
        <f>_xll.qlInterestRateIndexMaturity(IborIndex&amp;Tenor,AV1916,Trigger)</f>
        <v>52819</v>
      </c>
      <c r="AX1916" s="102" t="e">
        <f>_xll.qlIndexFixing($Z$5,AU1916,TRUE,Trigger)</f>
        <v>#VALUE!</v>
      </c>
      <c r="AY1916" s="102">
        <f>_xll.qlIndexFixing($AZ$1,AU1916,TRUE,Trigger)</f>
        <v>1.4504525662193983E-2</v>
      </c>
    </row>
    <row r="1917" spans="46:51" ht="11.25" customHeight="1" x14ac:dyDescent="0.25">
      <c r="AT1917" s="57" t="s">
        <v>44</v>
      </c>
      <c r="AU1917" s="56">
        <f>_xll.qlInterestRateIndexFixingDate(IborIndex&amp;Tenor,AV1917,Trigger)</f>
        <v>52730</v>
      </c>
      <c r="AV1917" s="56">
        <f>_xll.qlCalendarAdvance(Calendar,AV1916,AT1917,"f",,Trigger)</f>
        <v>52734</v>
      </c>
      <c r="AW1917" s="56">
        <f>_xll.qlInterestRateIndexMaturity(IborIndex&amp;Tenor,AV1917,Trigger)</f>
        <v>52826</v>
      </c>
      <c r="AX1917" s="102" t="e">
        <f>_xll.qlIndexFixing($Z$5,AU1917,TRUE,Trigger)</f>
        <v>#VALUE!</v>
      </c>
      <c r="AY1917" s="102">
        <f>_xll.qlIndexFixing($AZ$1,AU1917,TRUE,Trigger)</f>
        <v>1.4504485987354916E-2</v>
      </c>
    </row>
    <row r="1918" spans="46:51" ht="11.25" customHeight="1" x14ac:dyDescent="0.25">
      <c r="AT1918" s="57" t="s">
        <v>44</v>
      </c>
      <c r="AU1918" s="56">
        <f>_xll.qlInterestRateIndexFixingDate(IborIndex&amp;Tenor,AV1918,Trigger)</f>
        <v>52737</v>
      </c>
      <c r="AV1918" s="56">
        <f>_xll.qlCalendarAdvance(Calendar,AV1917,AT1918,"f",,Trigger)</f>
        <v>52741</v>
      </c>
      <c r="AW1918" s="56">
        <f>_xll.qlInterestRateIndexMaturity(IborIndex&amp;Tenor,AV1918,Trigger)</f>
        <v>52833</v>
      </c>
      <c r="AX1918" s="102" t="e">
        <f>_xll.qlIndexFixing($Z$5,AU1918,TRUE,Trigger)</f>
        <v>#VALUE!</v>
      </c>
      <c r="AY1918" s="102">
        <f>_xll.qlIndexFixing($AZ$1,AU1918,TRUE,Trigger)</f>
        <v>1.4504431916017073E-2</v>
      </c>
    </row>
    <row r="1919" spans="46:51" ht="11.25" customHeight="1" x14ac:dyDescent="0.25">
      <c r="AT1919" s="57" t="s">
        <v>44</v>
      </c>
      <c r="AU1919" s="56">
        <f>_xll.qlInterestRateIndexFixingDate(IborIndex&amp;Tenor,AV1919,Trigger)</f>
        <v>52744</v>
      </c>
      <c r="AV1919" s="56">
        <f>_xll.qlCalendarAdvance(Calendar,AV1918,AT1919,"f",,Trigger)</f>
        <v>52748</v>
      </c>
      <c r="AW1919" s="56">
        <f>_xll.qlInterestRateIndexMaturity(IborIndex&amp;Tenor,AV1919,Trigger)</f>
        <v>52840</v>
      </c>
      <c r="AX1919" s="102" t="e">
        <f>_xll.qlIndexFixing($Z$5,AU1919,TRUE,Trigger)</f>
        <v>#VALUE!</v>
      </c>
      <c r="AY1919" s="102">
        <f>_xll.qlIndexFixing($AZ$1,AU1919,TRUE,Trigger)</f>
        <v>1.4504363419610266E-2</v>
      </c>
    </row>
    <row r="1920" spans="46:51" ht="11.25" customHeight="1" x14ac:dyDescent="0.25">
      <c r="AT1920" s="57" t="s">
        <v>44</v>
      </c>
      <c r="AU1920" s="56">
        <f>_xll.qlInterestRateIndexFixingDate(IborIndex&amp;Tenor,AV1920,Trigger)</f>
        <v>52751</v>
      </c>
      <c r="AV1920" s="56">
        <f>_xll.qlCalendarAdvance(Calendar,AV1919,AT1920,"f",,Trigger)</f>
        <v>52755</v>
      </c>
      <c r="AW1920" s="56">
        <f>_xll.qlInterestRateIndexMaturity(IborIndex&amp;Tenor,AV1920,Trigger)</f>
        <v>52847</v>
      </c>
      <c r="AX1920" s="102" t="e">
        <f>_xll.qlIndexFixing($Z$5,AU1920,TRUE,Trigger)</f>
        <v>#VALUE!</v>
      </c>
      <c r="AY1920" s="102">
        <f>_xll.qlIndexFixing($AZ$1,AU1920,TRUE,Trigger)</f>
        <v>1.4504280469560829E-2</v>
      </c>
    </row>
    <row r="1921" spans="46:51" ht="11.25" customHeight="1" x14ac:dyDescent="0.25">
      <c r="AT1921" s="57" t="s">
        <v>44</v>
      </c>
      <c r="AU1921" s="56">
        <f>_xll.qlInterestRateIndexFixingDate(IborIndex&amp;Tenor,AV1921,Trigger)</f>
        <v>52758</v>
      </c>
      <c r="AV1921" s="56">
        <f>_xll.qlCalendarAdvance(Calendar,AV1920,AT1921,"f",,Trigger)</f>
        <v>52762</v>
      </c>
      <c r="AW1921" s="56">
        <f>_xll.qlInterestRateIndexMaturity(IborIndex&amp;Tenor,AV1921,Trigger)</f>
        <v>52854</v>
      </c>
      <c r="AX1921" s="102" t="e">
        <f>_xll.qlIndexFixing($Z$5,AU1921,TRUE,Trigger)</f>
        <v>#VALUE!</v>
      </c>
      <c r="AY1921" s="102">
        <f>_xll.qlIndexFixing($AZ$1,AU1921,TRUE,Trigger)</f>
        <v>1.4504183037297702E-2</v>
      </c>
    </row>
    <row r="1922" spans="46:51" ht="11.25" customHeight="1" x14ac:dyDescent="0.25">
      <c r="AT1922" s="57" t="s">
        <v>44</v>
      </c>
      <c r="AU1922" s="56">
        <f>_xll.qlInterestRateIndexFixingDate(IborIndex&amp;Tenor,AV1922,Trigger)</f>
        <v>52765</v>
      </c>
      <c r="AV1922" s="56">
        <f>_xll.qlCalendarAdvance(Calendar,AV1921,AT1922,"f",,Trigger)</f>
        <v>52769</v>
      </c>
      <c r="AW1922" s="56">
        <f>_xll.qlInterestRateIndexMaturity(IborIndex&amp;Tenor,AV1922,Trigger)</f>
        <v>52861</v>
      </c>
      <c r="AX1922" s="102" t="e">
        <f>_xll.qlIndexFixing($Z$5,AU1922,TRUE,Trigger)</f>
        <v>#VALUE!</v>
      </c>
      <c r="AY1922" s="102">
        <f>_xll.qlIndexFixing($AZ$1,AU1922,TRUE,Trigger)</f>
        <v>1.4504071094248089E-2</v>
      </c>
    </row>
    <row r="1923" spans="46:51" ht="11.25" customHeight="1" x14ac:dyDescent="0.25">
      <c r="AT1923" s="57" t="s">
        <v>44</v>
      </c>
      <c r="AU1923" s="56">
        <f>_xll.qlInterestRateIndexFixingDate(IborIndex&amp;Tenor,AV1923,Trigger)</f>
        <v>52772</v>
      </c>
      <c r="AV1923" s="56">
        <f>_xll.qlCalendarAdvance(Calendar,AV1922,AT1923,"f",,Trigger)</f>
        <v>52776</v>
      </c>
      <c r="AW1923" s="56">
        <f>_xll.qlInterestRateIndexMaturity(IborIndex&amp;Tenor,AV1923,Trigger)</f>
        <v>52868</v>
      </c>
      <c r="AX1923" s="102" t="e">
        <f>_xll.qlIndexFixing($Z$5,AU1923,TRUE,Trigger)</f>
        <v>#VALUE!</v>
      </c>
      <c r="AY1923" s="102">
        <f>_xll.qlIndexFixing($AZ$1,AU1923,TRUE,Trigger)</f>
        <v>1.4503944611841801E-2</v>
      </c>
    </row>
    <row r="1924" spans="46:51" ht="11.25" customHeight="1" x14ac:dyDescent="0.25">
      <c r="AT1924" s="57" t="s">
        <v>44</v>
      </c>
      <c r="AU1924" s="56">
        <f>_xll.qlInterestRateIndexFixingDate(IborIndex&amp;Tenor,AV1924,Trigger)</f>
        <v>52779</v>
      </c>
      <c r="AV1924" s="56">
        <f>_xll.qlCalendarAdvance(Calendar,AV1923,AT1924,"f",,Trigger)</f>
        <v>52783</v>
      </c>
      <c r="AW1924" s="56">
        <f>_xll.qlInterestRateIndexMaturity(IborIndex&amp;Tenor,AV1924,Trigger)</f>
        <v>52875</v>
      </c>
      <c r="AX1924" s="102" t="e">
        <f>_xll.qlIndexFixing($Z$5,AU1924,TRUE,Trigger)</f>
        <v>#VALUE!</v>
      </c>
      <c r="AY1924" s="102">
        <f>_xll.qlIndexFixing($AZ$1,AU1924,TRUE,Trigger)</f>
        <v>1.450380356150778E-2</v>
      </c>
    </row>
    <row r="1925" spans="46:51" ht="11.25" customHeight="1" x14ac:dyDescent="0.25">
      <c r="AT1925" s="57" t="s">
        <v>44</v>
      </c>
      <c r="AU1925" s="56">
        <f>_xll.qlInterestRateIndexFixingDate(IborIndex&amp;Tenor,AV1925,Trigger)</f>
        <v>52786</v>
      </c>
      <c r="AV1925" s="56">
        <f>_xll.qlCalendarAdvance(Calendar,AV1924,AT1925,"f",,Trigger)</f>
        <v>52790</v>
      </c>
      <c r="AW1925" s="56">
        <f>_xll.qlInterestRateIndexMaturity(IborIndex&amp;Tenor,AV1925,Trigger)</f>
        <v>52882</v>
      </c>
      <c r="AX1925" s="102" t="e">
        <f>_xll.qlIndexFixing($Z$5,AU1925,TRUE,Trigger)</f>
        <v>#VALUE!</v>
      </c>
      <c r="AY1925" s="102">
        <f>_xll.qlIndexFixing($AZ$1,AU1925,TRUE,Trigger)</f>
        <v>1.4503647914673228E-2</v>
      </c>
    </row>
    <row r="1926" spans="46:51" ht="11.25" customHeight="1" x14ac:dyDescent="0.25">
      <c r="AT1926" s="57" t="s">
        <v>44</v>
      </c>
      <c r="AU1926" s="56">
        <f>_xll.qlInterestRateIndexFixingDate(IborIndex&amp;Tenor,AV1926,Trigger)</f>
        <v>52793</v>
      </c>
      <c r="AV1926" s="56">
        <f>_xll.qlCalendarAdvance(Calendar,AV1925,AT1926,"f",,Trigger)</f>
        <v>52797</v>
      </c>
      <c r="AW1926" s="56">
        <f>_xll.qlInterestRateIndexMaturity(IborIndex&amp;Tenor,AV1926,Trigger)</f>
        <v>52889</v>
      </c>
      <c r="AX1926" s="102" t="e">
        <f>_xll.qlIndexFixing($Z$5,AU1926,TRUE,Trigger)</f>
        <v>#VALUE!</v>
      </c>
      <c r="AY1926" s="102">
        <f>_xll.qlIndexFixing($AZ$1,AU1926,TRUE,Trigger)</f>
        <v>1.4503477642768827E-2</v>
      </c>
    </row>
    <row r="1927" spans="46:51" ht="11.25" customHeight="1" x14ac:dyDescent="0.25">
      <c r="AT1927" s="57" t="s">
        <v>44</v>
      </c>
      <c r="AU1927" s="56">
        <f>_xll.qlInterestRateIndexFixingDate(IborIndex&amp;Tenor,AV1927,Trigger)</f>
        <v>52800</v>
      </c>
      <c r="AV1927" s="56">
        <f>_xll.qlCalendarAdvance(Calendar,AV1926,AT1927,"f",,Trigger)</f>
        <v>52804</v>
      </c>
      <c r="AW1927" s="56">
        <f>_xll.qlInterestRateIndexMaturity(IborIndex&amp;Tenor,AV1927,Trigger)</f>
        <v>52896</v>
      </c>
      <c r="AX1927" s="102" t="e">
        <f>_xll.qlIndexFixing($Z$5,AU1927,TRUE,Trigger)</f>
        <v>#VALUE!</v>
      </c>
      <c r="AY1927" s="102">
        <f>_xll.qlIndexFixing($AZ$1,AU1927,TRUE,Trigger)</f>
        <v>1.4503292717221776E-2</v>
      </c>
    </row>
    <row r="1928" spans="46:51" ht="11.25" customHeight="1" x14ac:dyDescent="0.25">
      <c r="AT1928" s="57" t="s">
        <v>44</v>
      </c>
      <c r="AU1928" s="56">
        <f>_xll.qlInterestRateIndexFixingDate(IborIndex&amp;Tenor,AV1928,Trigger)</f>
        <v>52807</v>
      </c>
      <c r="AV1928" s="56">
        <f>_xll.qlCalendarAdvance(Calendar,AV1927,AT1928,"f",,Trigger)</f>
        <v>52811</v>
      </c>
      <c r="AW1928" s="56">
        <f>_xll.qlInterestRateIndexMaturity(IborIndex&amp;Tenor,AV1928,Trigger)</f>
        <v>52903</v>
      </c>
      <c r="AX1928" s="102" t="e">
        <f>_xll.qlIndexFixing($Z$5,AU1928,TRUE,Trigger)</f>
        <v>#VALUE!</v>
      </c>
      <c r="AY1928" s="102">
        <f>_xll.qlIndexFixing($AZ$1,AU1928,TRUE,Trigger)</f>
        <v>1.4503093109463629E-2</v>
      </c>
    </row>
    <row r="1929" spans="46:51" ht="11.25" customHeight="1" x14ac:dyDescent="0.25">
      <c r="AT1929" s="57" t="s">
        <v>44</v>
      </c>
      <c r="AU1929" s="56">
        <f>_xll.qlInterestRateIndexFixingDate(IborIndex&amp;Tenor,AV1929,Trigger)</f>
        <v>52814</v>
      </c>
      <c r="AV1929" s="56">
        <f>_xll.qlCalendarAdvance(Calendar,AV1928,AT1929,"f",,Trigger)</f>
        <v>52818</v>
      </c>
      <c r="AW1929" s="56">
        <f>_xll.qlInterestRateIndexMaturity(IborIndex&amp;Tenor,AV1929,Trigger)</f>
        <v>52910</v>
      </c>
      <c r="AX1929" s="102" t="e">
        <f>_xll.qlIndexFixing($Z$5,AU1929,TRUE,Trigger)</f>
        <v>#VALUE!</v>
      </c>
      <c r="AY1929" s="102">
        <f>_xll.qlIndexFixing($AZ$1,AU1929,TRUE,Trigger)</f>
        <v>1.4502878790922453E-2</v>
      </c>
    </row>
    <row r="1930" spans="46:51" ht="11.25" customHeight="1" x14ac:dyDescent="0.25">
      <c r="AT1930" s="57" t="s">
        <v>44</v>
      </c>
      <c r="AU1930" s="56">
        <f>_xll.qlInterestRateIndexFixingDate(IborIndex&amp;Tenor,AV1930,Trigger)</f>
        <v>52821</v>
      </c>
      <c r="AV1930" s="56">
        <f>_xll.qlCalendarAdvance(Calendar,AV1929,AT1930,"f",,Trigger)</f>
        <v>52825</v>
      </c>
      <c r="AW1930" s="56">
        <f>_xll.qlInterestRateIndexMaturity(IborIndex&amp;Tenor,AV1930,Trigger)</f>
        <v>52917</v>
      </c>
      <c r="AX1930" s="102" t="e">
        <f>_xll.qlIndexFixing($Z$5,AU1930,TRUE,Trigger)</f>
        <v>#VALUE!</v>
      </c>
      <c r="AY1930" s="102">
        <f>_xll.qlIndexFixing($AZ$1,AU1930,TRUE,Trigger)</f>
        <v>1.4502649733027194E-2</v>
      </c>
    </row>
    <row r="1931" spans="46:51" ht="11.25" customHeight="1" x14ac:dyDescent="0.25">
      <c r="AT1931" s="57" t="s">
        <v>44</v>
      </c>
      <c r="AU1931" s="56">
        <f>_xll.qlInterestRateIndexFixingDate(IborIndex&amp;Tenor,AV1931,Trigger)</f>
        <v>52828</v>
      </c>
      <c r="AV1931" s="56">
        <f>_xll.qlCalendarAdvance(Calendar,AV1930,AT1931,"f",,Trigger)</f>
        <v>52832</v>
      </c>
      <c r="AW1931" s="56">
        <f>_xll.qlInterestRateIndexMaturity(IborIndex&amp;Tenor,AV1931,Trigger)</f>
        <v>52924</v>
      </c>
      <c r="AX1931" s="102" t="e">
        <f>_xll.qlIndexFixing($Z$5,AU1931,TRUE,Trigger)</f>
        <v>#VALUE!</v>
      </c>
      <c r="AY1931" s="102">
        <f>_xll.qlIndexFixing($AZ$1,AU1931,TRUE,Trigger)</f>
        <v>1.4502405907211134E-2</v>
      </c>
    </row>
    <row r="1932" spans="46:51" ht="11.25" customHeight="1" x14ac:dyDescent="0.25">
      <c r="AT1932" s="57" t="s">
        <v>44</v>
      </c>
      <c r="AU1932" s="56">
        <f>_xll.qlInterestRateIndexFixingDate(IborIndex&amp;Tenor,AV1932,Trigger)</f>
        <v>52835</v>
      </c>
      <c r="AV1932" s="56">
        <f>_xll.qlCalendarAdvance(Calendar,AV1931,AT1932,"f",,Trigger)</f>
        <v>52839</v>
      </c>
      <c r="AW1932" s="56">
        <f>_xll.qlInterestRateIndexMaturity(IborIndex&amp;Tenor,AV1932,Trigger)</f>
        <v>52931</v>
      </c>
      <c r="AX1932" s="102" t="e">
        <f>_xll.qlIndexFixing($Z$5,AU1932,TRUE,Trigger)</f>
        <v>#VALUE!</v>
      </c>
      <c r="AY1932" s="102">
        <f>_xll.qlIndexFixing($AZ$1,AU1932,TRUE,Trigger)</f>
        <v>1.450214728490061E-2</v>
      </c>
    </row>
    <row r="1933" spans="46:51" ht="11.25" customHeight="1" x14ac:dyDescent="0.25">
      <c r="AT1933" s="57" t="s">
        <v>44</v>
      </c>
      <c r="AU1933" s="56">
        <f>_xll.qlInterestRateIndexFixingDate(IborIndex&amp;Tenor,AV1933,Trigger)</f>
        <v>52842</v>
      </c>
      <c r="AV1933" s="56">
        <f>_xll.qlCalendarAdvance(Calendar,AV1932,AT1933,"f",,Trigger)</f>
        <v>52846</v>
      </c>
      <c r="AW1933" s="56">
        <f>_xll.qlInterestRateIndexMaturity(IborIndex&amp;Tenor,AV1933,Trigger)</f>
        <v>52937</v>
      </c>
      <c r="AX1933" s="102" t="e">
        <f>_xll.qlIndexFixing($Z$5,AU1933,TRUE,Trigger)</f>
        <v>#VALUE!</v>
      </c>
      <c r="AY1933" s="102">
        <f>_xll.qlIndexFixing($AZ$1,AU1933,TRUE,Trigger)</f>
        <v>1.4501604446640285E-2</v>
      </c>
    </row>
    <row r="1934" spans="46:51" ht="11.25" customHeight="1" x14ac:dyDescent="0.25">
      <c r="AT1934" s="57" t="s">
        <v>44</v>
      </c>
      <c r="AU1934" s="56">
        <f>_xll.qlInterestRateIndexFixingDate(IborIndex&amp;Tenor,AV1934,Trigger)</f>
        <v>52849</v>
      </c>
      <c r="AV1934" s="56">
        <f>_xll.qlCalendarAdvance(Calendar,AV1933,AT1934,"f",,Trigger)</f>
        <v>52853</v>
      </c>
      <c r="AW1934" s="56">
        <f>_xll.qlInterestRateIndexMaturity(IborIndex&amp;Tenor,AV1934,Trigger)</f>
        <v>52944</v>
      </c>
      <c r="AX1934" s="102" t="e">
        <f>_xll.qlIndexFixing($Z$5,AU1934,TRUE,Trigger)</f>
        <v>#VALUE!</v>
      </c>
      <c r="AY1934" s="102">
        <f>_xll.qlIndexFixing($AZ$1,AU1934,TRUE,Trigger)</f>
        <v>1.4501317223551018E-2</v>
      </c>
    </row>
    <row r="1935" spans="46:51" ht="11.25" customHeight="1" x14ac:dyDescent="0.25">
      <c r="AT1935" s="57" t="s">
        <v>44</v>
      </c>
      <c r="AU1935" s="56">
        <f>_xll.qlInterestRateIndexFixingDate(IborIndex&amp;Tenor,AV1935,Trigger)</f>
        <v>52856</v>
      </c>
      <c r="AV1935" s="56">
        <f>_xll.qlCalendarAdvance(Calendar,AV1934,AT1935,"f",,Trigger)</f>
        <v>52860</v>
      </c>
      <c r="AW1935" s="56">
        <f>_xll.qlInterestRateIndexMaturity(IborIndex&amp;Tenor,AV1935,Trigger)</f>
        <v>52951</v>
      </c>
      <c r="AX1935" s="102" t="e">
        <f>_xll.qlIndexFixing($Z$5,AU1935,TRUE,Trigger)</f>
        <v>#VALUE!</v>
      </c>
      <c r="AY1935" s="102">
        <f>_xll.qlIndexFixing($AZ$1,AU1935,TRUE,Trigger)</f>
        <v>1.4501015120897794E-2</v>
      </c>
    </row>
    <row r="1936" spans="46:51" ht="11.25" customHeight="1" x14ac:dyDescent="0.25">
      <c r="AT1936" s="57" t="s">
        <v>44</v>
      </c>
      <c r="AU1936" s="56">
        <f>_xll.qlInterestRateIndexFixingDate(IborIndex&amp;Tenor,AV1936,Trigger)</f>
        <v>52863</v>
      </c>
      <c r="AV1936" s="56">
        <f>_xll.qlCalendarAdvance(Calendar,AV1935,AT1936,"f",,Trigger)</f>
        <v>52867</v>
      </c>
      <c r="AW1936" s="56">
        <f>_xll.qlInterestRateIndexMaturity(IborIndex&amp;Tenor,AV1936,Trigger)</f>
        <v>52958</v>
      </c>
      <c r="AX1936" s="102" t="e">
        <f>_xll.qlIndexFixing($Z$5,AU1936,TRUE,Trigger)</f>
        <v>#VALUE!</v>
      </c>
      <c r="AY1936" s="102">
        <f>_xll.qlIndexFixing($AZ$1,AU1936,TRUE,Trigger)</f>
        <v>1.45006981101127E-2</v>
      </c>
    </row>
    <row r="1937" spans="46:51" ht="11.25" customHeight="1" x14ac:dyDescent="0.25">
      <c r="AT1937" s="57" t="s">
        <v>44</v>
      </c>
      <c r="AU1937" s="56">
        <f>_xll.qlInterestRateIndexFixingDate(IborIndex&amp;Tenor,AV1937,Trigger)</f>
        <v>52870</v>
      </c>
      <c r="AV1937" s="56">
        <f>_xll.qlCalendarAdvance(Calendar,AV1936,AT1937,"f",,Trigger)</f>
        <v>52874</v>
      </c>
      <c r="AW1937" s="56">
        <f>_xll.qlInterestRateIndexMaturity(IborIndex&amp;Tenor,AV1937,Trigger)</f>
        <v>52966</v>
      </c>
      <c r="AX1937" s="102" t="e">
        <f>_xll.qlIndexFixing($Z$5,AU1937,TRUE,Trigger)</f>
        <v>#VALUE!</v>
      </c>
      <c r="AY1937" s="102">
        <f>_xll.qlIndexFixing($AZ$1,AU1937,TRUE,Trigger)</f>
        <v>1.4500631226012617E-2</v>
      </c>
    </row>
    <row r="1938" spans="46:51" ht="11.25" customHeight="1" x14ac:dyDescent="0.25">
      <c r="AT1938" s="57" t="s">
        <v>44</v>
      </c>
      <c r="AU1938" s="56">
        <f>_xll.qlInterestRateIndexFixingDate(IborIndex&amp;Tenor,AV1938,Trigger)</f>
        <v>52877</v>
      </c>
      <c r="AV1938" s="56">
        <f>_xll.qlCalendarAdvance(Calendar,AV1937,AT1938,"f",,Trigger)</f>
        <v>52881</v>
      </c>
      <c r="AW1938" s="56">
        <f>_xll.qlInterestRateIndexMaturity(IborIndex&amp;Tenor,AV1938,Trigger)</f>
        <v>52973</v>
      </c>
      <c r="AX1938" s="102" t="e">
        <f>_xll.qlIndexFixing($Z$5,AU1938,TRUE,Trigger)</f>
        <v>#VALUE!</v>
      </c>
      <c r="AY1938" s="102">
        <f>_xll.qlIndexFixing($AZ$1,AU1938,TRUE,Trigger)</f>
        <v>1.4500283224783913E-2</v>
      </c>
    </row>
    <row r="1939" spans="46:51" ht="11.25" customHeight="1" x14ac:dyDescent="0.25">
      <c r="AT1939" s="57" t="s">
        <v>44</v>
      </c>
      <c r="AU1939" s="56">
        <f>_xll.qlInterestRateIndexFixingDate(IborIndex&amp;Tenor,AV1939,Trigger)</f>
        <v>52884</v>
      </c>
      <c r="AV1939" s="56">
        <f>_xll.qlCalendarAdvance(Calendar,AV1938,AT1939,"f",,Trigger)</f>
        <v>52888</v>
      </c>
      <c r="AW1939" s="56">
        <f>_xll.qlInterestRateIndexMaturity(IborIndex&amp;Tenor,AV1939,Trigger)</f>
        <v>52980</v>
      </c>
      <c r="AX1939" s="102" t="e">
        <f>_xll.qlIndexFixing($Z$5,AU1939,TRUE,Trigger)</f>
        <v>#VALUE!</v>
      </c>
      <c r="AY1939" s="102">
        <f>_xll.qlIndexFixing($AZ$1,AU1939,TRUE,Trigger)</f>
        <v>1.4499920227076368E-2</v>
      </c>
    </row>
    <row r="1940" spans="46:51" ht="11.25" customHeight="1" x14ac:dyDescent="0.25">
      <c r="AT1940" s="57" t="s">
        <v>44</v>
      </c>
      <c r="AU1940" s="56">
        <f>_xll.qlInterestRateIndexFixingDate(IborIndex&amp;Tenor,AV1940,Trigger)</f>
        <v>52891</v>
      </c>
      <c r="AV1940" s="56">
        <f>_xll.qlCalendarAdvance(Calendar,AV1939,AT1940,"f",,Trigger)</f>
        <v>52895</v>
      </c>
      <c r="AW1940" s="56">
        <f>_xll.qlInterestRateIndexMaturity(IborIndex&amp;Tenor,AV1940,Trigger)</f>
        <v>52987</v>
      </c>
      <c r="AX1940" s="102" t="e">
        <f>_xll.qlIndexFixing($Z$5,AU1940,TRUE,Trigger)</f>
        <v>#VALUE!</v>
      </c>
      <c r="AY1940" s="102">
        <f>_xll.qlIndexFixing($AZ$1,AU1940,TRUE,Trigger)</f>
        <v>1.4499542204323267E-2</v>
      </c>
    </row>
    <row r="1941" spans="46:51" ht="11.25" customHeight="1" x14ac:dyDescent="0.25">
      <c r="AT1941" s="57" t="s">
        <v>44</v>
      </c>
      <c r="AU1941" s="56">
        <f>_xll.qlInterestRateIndexFixingDate(IborIndex&amp;Tenor,AV1941,Trigger)</f>
        <v>52898</v>
      </c>
      <c r="AV1941" s="56">
        <f>_xll.qlCalendarAdvance(Calendar,AV1940,AT1941,"f",,Trigger)</f>
        <v>52902</v>
      </c>
      <c r="AW1941" s="56">
        <f>_xll.qlInterestRateIndexMaturity(IborIndex&amp;Tenor,AV1941,Trigger)</f>
        <v>52994</v>
      </c>
      <c r="AX1941" s="102" t="e">
        <f>_xll.qlIndexFixing($Z$5,AU1941,TRUE,Trigger)</f>
        <v>#VALUE!</v>
      </c>
      <c r="AY1941" s="102">
        <f>_xll.qlIndexFixing($AZ$1,AU1941,TRUE,Trigger)</f>
        <v>1.4499149127952684E-2</v>
      </c>
    </row>
    <row r="1942" spans="46:51" ht="11.25" customHeight="1" x14ac:dyDescent="0.25">
      <c r="AT1942" s="57" t="s">
        <v>44</v>
      </c>
      <c r="AU1942" s="56">
        <f>_xll.qlInterestRateIndexFixingDate(IborIndex&amp;Tenor,AV1942,Trigger)</f>
        <v>52905</v>
      </c>
      <c r="AV1942" s="56">
        <f>_xll.qlCalendarAdvance(Calendar,AV1941,AT1942,"f",,Trigger)</f>
        <v>52909</v>
      </c>
      <c r="AW1942" s="56">
        <f>_xll.qlInterestRateIndexMaturity(IborIndex&amp;Tenor,AV1942,Trigger)</f>
        <v>53001</v>
      </c>
      <c r="AX1942" s="102" t="e">
        <f>_xll.qlIndexFixing($Z$5,AU1942,TRUE,Trigger)</f>
        <v>#VALUE!</v>
      </c>
      <c r="AY1942" s="102">
        <f>_xll.qlIndexFixing($AZ$1,AU1942,TRUE,Trigger)</f>
        <v>1.4498740969400511E-2</v>
      </c>
    </row>
    <row r="1943" spans="46:51" ht="11.25" customHeight="1" x14ac:dyDescent="0.25">
      <c r="AT1943" s="57" t="s">
        <v>44</v>
      </c>
      <c r="AU1943" s="56">
        <f>_xll.qlInterestRateIndexFixingDate(IborIndex&amp;Tenor,AV1943,Trigger)</f>
        <v>52912</v>
      </c>
      <c r="AV1943" s="56">
        <f>_xll.qlCalendarAdvance(Calendar,AV1942,AT1943,"f",,Trigger)</f>
        <v>52916</v>
      </c>
      <c r="AW1943" s="56">
        <f>_xll.qlInterestRateIndexMaturity(IborIndex&amp;Tenor,AV1943,Trigger)</f>
        <v>53008</v>
      </c>
      <c r="AX1943" s="102" t="e">
        <f>_xll.qlIndexFixing($Z$5,AU1943,TRUE,Trigger)</f>
        <v>#VALUE!</v>
      </c>
      <c r="AY1943" s="102">
        <f>_xll.qlIndexFixing($AZ$1,AU1943,TRUE,Trigger)</f>
        <v>1.4498317700095688E-2</v>
      </c>
    </row>
    <row r="1944" spans="46:51" ht="11.25" customHeight="1" x14ac:dyDescent="0.25">
      <c r="AT1944" s="57" t="s">
        <v>44</v>
      </c>
      <c r="AU1944" s="56">
        <f>_xll.qlInterestRateIndexFixingDate(IborIndex&amp;Tenor,AV1944,Trigger)</f>
        <v>52919</v>
      </c>
      <c r="AV1944" s="56">
        <f>_xll.qlCalendarAdvance(Calendar,AV1943,AT1944,"f",,Trigger)</f>
        <v>52923</v>
      </c>
      <c r="AW1944" s="56">
        <f>_xll.qlInterestRateIndexMaturity(IborIndex&amp;Tenor,AV1944,Trigger)</f>
        <v>53015</v>
      </c>
      <c r="AX1944" s="102" t="e">
        <f>_xll.qlIndexFixing($Z$5,AU1944,TRUE,Trigger)</f>
        <v>#VALUE!</v>
      </c>
      <c r="AY1944" s="102">
        <f>_xll.qlIndexFixing($AZ$1,AU1944,TRUE,Trigger)</f>
        <v>1.449787929147324E-2</v>
      </c>
    </row>
    <row r="1945" spans="46:51" ht="11.25" customHeight="1" x14ac:dyDescent="0.25">
      <c r="AT1945" s="57" t="s">
        <v>44</v>
      </c>
      <c r="AU1945" s="56">
        <f>_xll.qlInterestRateIndexFixingDate(IborIndex&amp;Tenor,AV1945,Trigger)</f>
        <v>52926</v>
      </c>
      <c r="AV1945" s="56">
        <f>_xll.qlCalendarAdvance(Calendar,AV1944,AT1945,"f",,Trigger)</f>
        <v>52930</v>
      </c>
      <c r="AW1945" s="56">
        <f>_xll.qlInterestRateIndexMaturity(IborIndex&amp;Tenor,AV1945,Trigger)</f>
        <v>53021</v>
      </c>
      <c r="AX1945" s="102" t="e">
        <f>_xll.qlIndexFixing($Z$5,AU1945,TRUE,Trigger)</f>
        <v>#VALUE!</v>
      </c>
      <c r="AY1945" s="102">
        <f>_xll.qlIndexFixing($AZ$1,AU1945,TRUE,Trigger)</f>
        <v>1.4497169433466872E-2</v>
      </c>
    </row>
    <row r="1946" spans="46:51" ht="11.25" customHeight="1" x14ac:dyDescent="0.25">
      <c r="AT1946" s="57" t="s">
        <v>44</v>
      </c>
      <c r="AU1946" s="56">
        <f>_xll.qlInterestRateIndexFixingDate(IborIndex&amp;Tenor,AV1946,Trigger)</f>
        <v>52933</v>
      </c>
      <c r="AV1946" s="56">
        <f>_xll.qlCalendarAdvance(Calendar,AV1945,AT1946,"f",,Trigger)</f>
        <v>52937</v>
      </c>
      <c r="AW1946" s="56">
        <f>_xll.qlInterestRateIndexMaturity(IborIndex&amp;Tenor,AV1946,Trigger)</f>
        <v>53027</v>
      </c>
      <c r="AX1946" s="102" t="e">
        <f>_xll.qlIndexFixing($Z$5,AU1946,TRUE,Trigger)</f>
        <v>#VALUE!</v>
      </c>
      <c r="AY1946" s="102">
        <f>_xll.qlIndexFixing($AZ$1,AU1946,TRUE,Trigger)</f>
        <v>1.4496446499024707E-2</v>
      </c>
    </row>
    <row r="1947" spans="46:51" ht="11.25" customHeight="1" x14ac:dyDescent="0.25">
      <c r="AT1947" s="57" t="s">
        <v>44</v>
      </c>
      <c r="AU1947" s="56">
        <f>_xll.qlInterestRateIndexFixingDate(IborIndex&amp;Tenor,AV1947,Trigger)</f>
        <v>52940</v>
      </c>
      <c r="AV1947" s="56">
        <f>_xll.qlCalendarAdvance(Calendar,AV1946,AT1947,"f",,Trigger)</f>
        <v>52944</v>
      </c>
      <c r="AW1947" s="56">
        <f>_xll.qlInterestRateIndexMaturity(IborIndex&amp;Tenor,AV1947,Trigger)</f>
        <v>53034</v>
      </c>
      <c r="AX1947" s="102" t="e">
        <f>_xll.qlIndexFixing($Z$5,AU1947,TRUE,Trigger)</f>
        <v>#VALUE!</v>
      </c>
      <c r="AY1947" s="102">
        <f>_xll.qlIndexFixing($AZ$1,AU1947,TRUE,Trigger)</f>
        <v>1.4495964725365518E-2</v>
      </c>
    </row>
    <row r="1948" spans="46:51" ht="11.25" customHeight="1" x14ac:dyDescent="0.25">
      <c r="AT1948" s="57" t="s">
        <v>44</v>
      </c>
      <c r="AU1948" s="56">
        <f>_xll.qlInterestRateIndexFixingDate(IborIndex&amp;Tenor,AV1948,Trigger)</f>
        <v>52947</v>
      </c>
      <c r="AV1948" s="56">
        <f>_xll.qlCalendarAdvance(Calendar,AV1947,AT1948,"f",,Trigger)</f>
        <v>52951</v>
      </c>
      <c r="AW1948" s="56">
        <f>_xll.qlInterestRateIndexMaturity(IborIndex&amp;Tenor,AV1948,Trigger)</f>
        <v>53041</v>
      </c>
      <c r="AX1948" s="102" t="e">
        <f>_xll.qlIndexFixing($Z$5,AU1948,TRUE,Trigger)</f>
        <v>#VALUE!</v>
      </c>
      <c r="AY1948" s="102">
        <f>_xll.qlIndexFixing($AZ$1,AU1948,TRUE,Trigger)</f>
        <v>1.4495467703423692E-2</v>
      </c>
    </row>
    <row r="1949" spans="46:51" ht="11.25" customHeight="1" x14ac:dyDescent="0.25">
      <c r="AT1949" s="57" t="s">
        <v>44</v>
      </c>
      <c r="AU1949" s="56">
        <f>_xll.qlInterestRateIndexFixingDate(IborIndex&amp;Tenor,AV1949,Trigger)</f>
        <v>52953</v>
      </c>
      <c r="AV1949" s="56">
        <f>_xll.qlCalendarAdvance(Calendar,AV1948,AT1949,"f",,Trigger)</f>
        <v>52958</v>
      </c>
      <c r="AW1949" s="56">
        <f>_xll.qlInterestRateIndexMaturity(IborIndex&amp;Tenor,AV1949,Trigger)</f>
        <v>53048</v>
      </c>
      <c r="AX1949" s="102" t="e">
        <f>_xll.qlIndexFixing($Z$5,AU1949,TRUE,Trigger)</f>
        <v>#VALUE!</v>
      </c>
      <c r="AY1949" s="102">
        <f>_xll.qlIndexFixing($AZ$1,AU1949,TRUE,Trigger)</f>
        <v>1.4494955404632748E-2</v>
      </c>
    </row>
    <row r="1950" spans="46:51" ht="11.25" customHeight="1" x14ac:dyDescent="0.25">
      <c r="AT1950" s="57" t="s">
        <v>44</v>
      </c>
      <c r="AU1950" s="56">
        <f>_xll.qlInterestRateIndexFixingDate(IborIndex&amp;Tenor,AV1950,Trigger)</f>
        <v>52961</v>
      </c>
      <c r="AV1950" s="56">
        <f>_xll.qlCalendarAdvance(Calendar,AV1949,AT1950,"f",,Trigger)</f>
        <v>52965</v>
      </c>
      <c r="AW1950" s="56">
        <f>_xll.qlInterestRateIndexMaturity(IborIndex&amp;Tenor,AV1950,Trigger)</f>
        <v>53055</v>
      </c>
      <c r="AX1950" s="102" t="e">
        <f>_xll.qlIndexFixing($Z$5,AU1950,TRUE,Trigger)</f>
        <v>#VALUE!</v>
      </c>
      <c r="AY1950" s="102">
        <f>_xll.qlIndexFixing($AZ$1,AU1950,TRUE,Trigger)</f>
        <v>1.4494427800431531E-2</v>
      </c>
    </row>
    <row r="1951" spans="46:51" ht="11.25" customHeight="1" x14ac:dyDescent="0.25">
      <c r="AT1951" s="57" t="s">
        <v>44</v>
      </c>
      <c r="AU1951" s="56">
        <f>_xll.qlInterestRateIndexFixingDate(IborIndex&amp;Tenor,AV1951,Trigger)</f>
        <v>52968</v>
      </c>
      <c r="AV1951" s="56">
        <f>_xll.qlCalendarAdvance(Calendar,AV1950,AT1951,"f",,Trigger)</f>
        <v>52972</v>
      </c>
      <c r="AW1951" s="56">
        <f>_xll.qlInterestRateIndexMaturity(IborIndex&amp;Tenor,AV1951,Trigger)</f>
        <v>53063</v>
      </c>
      <c r="AX1951" s="102" t="e">
        <f>_xll.qlIndexFixing($Z$5,AU1951,TRUE,Trigger)</f>
        <v>#VALUE!</v>
      </c>
      <c r="AY1951" s="102">
        <f>_xll.qlIndexFixing($AZ$1,AU1951,TRUE,Trigger)</f>
        <v>1.4494134546739012E-2</v>
      </c>
    </row>
    <row r="1952" spans="46:51" ht="11.25" customHeight="1" x14ac:dyDescent="0.25">
      <c r="AT1952" s="57" t="s">
        <v>44</v>
      </c>
      <c r="AU1952" s="56">
        <f>_xll.qlInterestRateIndexFixingDate(IborIndex&amp;Tenor,AV1952,Trigger)</f>
        <v>52975</v>
      </c>
      <c r="AV1952" s="56">
        <f>_xll.qlCalendarAdvance(Calendar,AV1951,AT1952,"f",,Trigger)</f>
        <v>52979</v>
      </c>
      <c r="AW1952" s="56">
        <f>_xll.qlInterestRateIndexMaturity(IborIndex&amp;Tenor,AV1952,Trigger)</f>
        <v>53069</v>
      </c>
      <c r="AX1952" s="102" t="e">
        <f>_xll.qlIndexFixing($Z$5,AU1952,TRUE,Trigger)</f>
        <v>#VALUE!</v>
      </c>
      <c r="AY1952" s="102">
        <f>_xll.qlIndexFixing($AZ$1,AU1952,TRUE,Trigger)</f>
        <v>1.4493326561534126E-2</v>
      </c>
    </row>
    <row r="1953" spans="46:51" ht="11.25" customHeight="1" x14ac:dyDescent="0.25">
      <c r="AT1953" s="57" t="s">
        <v>44</v>
      </c>
      <c r="AU1953" s="56">
        <f>_xll.qlInterestRateIndexFixingDate(IborIndex&amp;Tenor,AV1953,Trigger)</f>
        <v>52982</v>
      </c>
      <c r="AV1953" s="56">
        <f>_xll.qlCalendarAdvance(Calendar,AV1952,AT1953,"f",,Trigger)</f>
        <v>52986</v>
      </c>
      <c r="AW1953" s="56">
        <f>_xll.qlInterestRateIndexMaturity(IborIndex&amp;Tenor,AV1953,Trigger)</f>
        <v>53076</v>
      </c>
      <c r="AX1953" s="102" t="e">
        <f>_xll.qlIndexFixing($Z$5,AU1953,TRUE,Trigger)</f>
        <v>#VALUE!</v>
      </c>
      <c r="AY1953" s="102">
        <f>_xll.qlIndexFixing($AZ$1,AU1953,TRUE,Trigger)</f>
        <v>1.4492752869709413E-2</v>
      </c>
    </row>
    <row r="1954" spans="46:51" ht="11.25" customHeight="1" x14ac:dyDescent="0.25">
      <c r="AT1954" s="57" t="s">
        <v>44</v>
      </c>
      <c r="AU1954" s="56">
        <f>_xll.qlInterestRateIndexFixingDate(IborIndex&amp;Tenor,AV1954,Trigger)</f>
        <v>52989</v>
      </c>
      <c r="AV1954" s="56">
        <f>_xll.qlCalendarAdvance(Calendar,AV1953,AT1954,"f",,Trigger)</f>
        <v>52993</v>
      </c>
      <c r="AW1954" s="56">
        <f>_xll.qlInterestRateIndexMaturity(IborIndex&amp;Tenor,AV1954,Trigger)</f>
        <v>53080</v>
      </c>
      <c r="AX1954" s="102" t="e">
        <f>_xll.qlIndexFixing($Z$5,AU1954,TRUE,Trigger)</f>
        <v>#VALUE!</v>
      </c>
      <c r="AY1954" s="102">
        <f>_xll.qlIndexFixing($AZ$1,AU1954,TRUE,Trigger)</f>
        <v>1.449142424733282E-2</v>
      </c>
    </row>
    <row r="1955" spans="46:51" ht="11.25" customHeight="1" x14ac:dyDescent="0.25">
      <c r="AT1955" s="57" t="s">
        <v>44</v>
      </c>
      <c r="AU1955" s="56">
        <f>_xll.qlInterestRateIndexFixingDate(IborIndex&amp;Tenor,AV1955,Trigger)</f>
        <v>52996</v>
      </c>
      <c r="AV1955" s="56">
        <f>_xll.qlCalendarAdvance(Calendar,AV1954,AT1955,"f",,Trigger)</f>
        <v>53000</v>
      </c>
      <c r="AW1955" s="56">
        <f>_xll.qlInterestRateIndexMaturity(IborIndex&amp;Tenor,AV1955,Trigger)</f>
        <v>53090</v>
      </c>
      <c r="AX1955" s="102" t="e">
        <f>_xll.qlIndexFixing($Z$5,AU1955,TRUE,Trigger)</f>
        <v>#VALUE!</v>
      </c>
      <c r="AY1955" s="102">
        <f>_xll.qlIndexFixing($AZ$1,AU1955,TRUE,Trigger)</f>
        <v>1.4491559198490656E-2</v>
      </c>
    </row>
    <row r="1956" spans="46:51" ht="11.25" customHeight="1" x14ac:dyDescent="0.25">
      <c r="AT1956" s="57" t="s">
        <v>44</v>
      </c>
      <c r="AU1956" s="56">
        <f>_xll.qlInterestRateIndexFixingDate(IborIndex&amp;Tenor,AV1956,Trigger)</f>
        <v>53003</v>
      </c>
      <c r="AV1956" s="56">
        <f>_xll.qlCalendarAdvance(Calendar,AV1955,AT1956,"f",,Trigger)</f>
        <v>53007</v>
      </c>
      <c r="AW1956" s="56">
        <f>_xll.qlInterestRateIndexMaturity(IborIndex&amp;Tenor,AV1956,Trigger)</f>
        <v>53097</v>
      </c>
      <c r="AX1956" s="102" t="e">
        <f>_xll.qlIndexFixing($Z$5,AU1956,TRUE,Trigger)</f>
        <v>#VALUE!</v>
      </c>
      <c r="AY1956" s="102">
        <f>_xll.qlIndexFixing($AZ$1,AU1956,TRUE,Trigger)</f>
        <v>1.4490939161969862E-2</v>
      </c>
    </row>
    <row r="1957" spans="46:51" ht="11.25" customHeight="1" x14ac:dyDescent="0.25">
      <c r="AT1957" s="57" t="s">
        <v>44</v>
      </c>
      <c r="AU1957" s="56">
        <f>_xll.qlInterestRateIndexFixingDate(IborIndex&amp;Tenor,AV1957,Trigger)</f>
        <v>53010</v>
      </c>
      <c r="AV1957" s="56">
        <f>_xll.qlCalendarAdvance(Calendar,AV1956,AT1957,"f",,Trigger)</f>
        <v>53014</v>
      </c>
      <c r="AW1957" s="56">
        <f>_xll.qlInterestRateIndexMaturity(IborIndex&amp;Tenor,AV1957,Trigger)</f>
        <v>53104</v>
      </c>
      <c r="AX1957" s="102" t="e">
        <f>_xll.qlIndexFixing($Z$5,AU1957,TRUE,Trigger)</f>
        <v>#VALUE!</v>
      </c>
      <c r="AY1957" s="102">
        <f>_xll.qlIndexFixing($AZ$1,AU1957,TRUE,Trigger)</f>
        <v>1.4490280658204568E-2</v>
      </c>
    </row>
    <row r="1958" spans="46:51" ht="11.25" customHeight="1" x14ac:dyDescent="0.25">
      <c r="AT1958" s="57" t="s">
        <v>44</v>
      </c>
      <c r="AU1958" s="56">
        <f>_xll.qlInterestRateIndexFixingDate(IborIndex&amp;Tenor,AV1958,Trigger)</f>
        <v>53017</v>
      </c>
      <c r="AV1958" s="56">
        <f>_xll.qlCalendarAdvance(Calendar,AV1957,AT1958,"f",,Trigger)</f>
        <v>53021</v>
      </c>
      <c r="AW1958" s="56">
        <f>_xll.qlInterestRateIndexMaturity(IborIndex&amp;Tenor,AV1958,Trigger)</f>
        <v>53113</v>
      </c>
      <c r="AX1958" s="102" t="e">
        <f>_xll.qlIndexFixing($Z$5,AU1958,TRUE,Trigger)</f>
        <v>#VALUE!</v>
      </c>
      <c r="AY1958" s="102">
        <f>_xll.qlIndexFixing($AZ$1,AU1958,TRUE,Trigger)</f>
        <v>1.4490019045929229E-2</v>
      </c>
    </row>
    <row r="1959" spans="46:51" ht="11.25" customHeight="1" x14ac:dyDescent="0.25">
      <c r="AT1959" s="57" t="s">
        <v>44</v>
      </c>
      <c r="AU1959" s="56">
        <f>_xll.qlInterestRateIndexFixingDate(IborIndex&amp;Tenor,AV1959,Trigger)</f>
        <v>53024</v>
      </c>
      <c r="AV1959" s="56">
        <f>_xll.qlCalendarAdvance(Calendar,AV1958,AT1959,"f",,Trigger)</f>
        <v>53028</v>
      </c>
      <c r="AW1959" s="56">
        <f>_xll.qlInterestRateIndexMaturity(IborIndex&amp;Tenor,AV1959,Trigger)</f>
        <v>53120</v>
      </c>
      <c r="AX1959" s="102" t="e">
        <f>_xll.qlIndexFixing($Z$5,AU1959,TRUE,Trigger)</f>
        <v>#VALUE!</v>
      </c>
      <c r="AY1959" s="102">
        <f>_xll.qlIndexFixing($AZ$1,AU1959,TRUE,Trigger)</f>
        <v>1.4489226209585695E-2</v>
      </c>
    </row>
    <row r="1960" spans="46:51" ht="11.25" customHeight="1" x14ac:dyDescent="0.25">
      <c r="AT1960" s="57" t="s">
        <v>44</v>
      </c>
      <c r="AU1960" s="56">
        <f>_xll.qlInterestRateIndexFixingDate(IborIndex&amp;Tenor,AV1960,Trigger)</f>
        <v>53031</v>
      </c>
      <c r="AV1960" s="56">
        <f>_xll.qlCalendarAdvance(Calendar,AV1959,AT1960,"f",,Trigger)</f>
        <v>53035</v>
      </c>
      <c r="AW1960" s="56">
        <f>_xll.qlInterestRateIndexMaturity(IborIndex&amp;Tenor,AV1960,Trigger)</f>
        <v>53127</v>
      </c>
      <c r="AX1960" s="102" t="e">
        <f>_xll.qlIndexFixing($Z$5,AU1960,TRUE,Trigger)</f>
        <v>#VALUE!</v>
      </c>
      <c r="AY1960" s="102">
        <f>_xll.qlIndexFixing($AZ$1,AU1960,TRUE,Trigger)</f>
        <v>1.4488374082848697E-2</v>
      </c>
    </row>
    <row r="1961" spans="46:51" ht="11.25" customHeight="1" x14ac:dyDescent="0.25">
      <c r="AT1961" s="57" t="s">
        <v>44</v>
      </c>
      <c r="AU1961" s="56">
        <f>_xll.qlInterestRateIndexFixingDate(IborIndex&amp;Tenor,AV1961,Trigger)</f>
        <v>53038</v>
      </c>
      <c r="AV1961" s="56">
        <f>_xll.qlCalendarAdvance(Calendar,AV1960,AT1961,"f",,Trigger)</f>
        <v>53042</v>
      </c>
      <c r="AW1961" s="56">
        <f>_xll.qlInterestRateIndexMaturity(IborIndex&amp;Tenor,AV1961,Trigger)</f>
        <v>53134</v>
      </c>
      <c r="AX1961" s="102" t="e">
        <f>_xll.qlIndexFixing($Z$5,AU1961,TRUE,Trigger)</f>
        <v>#VALUE!</v>
      </c>
      <c r="AY1961" s="102">
        <f>_xll.qlIndexFixing($AZ$1,AU1961,TRUE,Trigger)</f>
        <v>1.4487463057986191E-2</v>
      </c>
    </row>
    <row r="1962" spans="46:51" ht="11.25" customHeight="1" x14ac:dyDescent="0.25">
      <c r="AT1962" s="57" t="s">
        <v>44</v>
      </c>
      <c r="AU1962" s="56">
        <f>_xll.qlInterestRateIndexFixingDate(IborIndex&amp;Tenor,AV1962,Trigger)</f>
        <v>53045</v>
      </c>
      <c r="AV1962" s="56">
        <f>_xll.qlCalendarAdvance(Calendar,AV1961,AT1962,"f",,Trigger)</f>
        <v>53049</v>
      </c>
      <c r="AW1962" s="56">
        <f>_xll.qlInterestRateIndexMaturity(IborIndex&amp;Tenor,AV1962,Trigger)</f>
        <v>53141</v>
      </c>
      <c r="AX1962" s="102" t="e">
        <f>_xll.qlIndexFixing($Z$5,AU1962,TRUE,Trigger)</f>
        <v>#VALUE!</v>
      </c>
      <c r="AY1962" s="102">
        <f>_xll.qlIndexFixing($AZ$1,AU1962,TRUE,Trigger)</f>
        <v>1.4486493528551195E-2</v>
      </c>
    </row>
    <row r="1963" spans="46:51" ht="11.25" customHeight="1" x14ac:dyDescent="0.25">
      <c r="AT1963" s="57" t="s">
        <v>44</v>
      </c>
      <c r="AU1963" s="56">
        <f>_xll.qlInterestRateIndexFixingDate(IborIndex&amp;Tenor,AV1963,Trigger)</f>
        <v>53052</v>
      </c>
      <c r="AV1963" s="56">
        <f>_xll.qlCalendarAdvance(Calendar,AV1962,AT1963,"f",,Trigger)</f>
        <v>53056</v>
      </c>
      <c r="AW1963" s="56">
        <f>_xll.qlInterestRateIndexMaturity(IborIndex&amp;Tenor,AV1963,Trigger)</f>
        <v>53147</v>
      </c>
      <c r="AX1963" s="102" t="e">
        <f>_xll.qlIndexFixing($Z$5,AU1963,TRUE,Trigger)</f>
        <v>#VALUE!</v>
      </c>
      <c r="AY1963" s="102">
        <f>_xll.qlIndexFixing($AZ$1,AU1963,TRUE,Trigger)</f>
        <v>1.4485262568628601E-2</v>
      </c>
    </row>
    <row r="1964" spans="46:51" ht="11.25" customHeight="1" x14ac:dyDescent="0.25">
      <c r="AT1964" s="57" t="s">
        <v>44</v>
      </c>
      <c r="AU1964" s="56">
        <f>_xll.qlInterestRateIndexFixingDate(IborIndex&amp;Tenor,AV1964,Trigger)</f>
        <v>53057</v>
      </c>
      <c r="AV1964" s="56">
        <f>_xll.qlCalendarAdvance(Calendar,AV1963,AT1964,"f",,Trigger)</f>
        <v>53063</v>
      </c>
      <c r="AW1964" s="56">
        <f>_xll.qlInterestRateIndexMaturity(IborIndex&amp;Tenor,AV1964,Trigger)</f>
        <v>53154</v>
      </c>
      <c r="AX1964" s="102" t="e">
        <f>_xll.qlIndexFixing($Z$5,AU1964,TRUE,Trigger)</f>
        <v>#VALUE!</v>
      </c>
      <c r="AY1964" s="102">
        <f>_xll.qlIndexFixing($AZ$1,AU1964,TRUE,Trigger)</f>
        <v>1.4484180710884113E-2</v>
      </c>
    </row>
    <row r="1965" spans="46:51" ht="11.25" customHeight="1" x14ac:dyDescent="0.25">
      <c r="AT1965" s="57" t="s">
        <v>44</v>
      </c>
      <c r="AU1965" s="56">
        <f>_xll.qlInterestRateIndexFixingDate(IborIndex&amp;Tenor,AV1965,Trigger)</f>
        <v>53066</v>
      </c>
      <c r="AV1965" s="56">
        <f>_xll.qlCalendarAdvance(Calendar,AV1964,AT1965,"f",,Trigger)</f>
        <v>53070</v>
      </c>
      <c r="AW1965" s="56">
        <f>_xll.qlInterestRateIndexMaturity(IborIndex&amp;Tenor,AV1965,Trigger)</f>
        <v>53161</v>
      </c>
      <c r="AX1965" s="102" t="e">
        <f>_xll.qlIndexFixing($Z$5,AU1965,TRUE,Trigger)</f>
        <v>#VALUE!</v>
      </c>
      <c r="AY1965" s="102">
        <f>_xll.qlIndexFixing($AZ$1,AU1965,TRUE,Trigger)</f>
        <v>1.4483041022806575E-2</v>
      </c>
    </row>
    <row r="1966" spans="46:51" ht="11.25" customHeight="1" x14ac:dyDescent="0.25">
      <c r="AT1966" s="57" t="s">
        <v>44</v>
      </c>
      <c r="AU1966" s="56">
        <f>_xll.qlInterestRateIndexFixingDate(IborIndex&amp;Tenor,AV1966,Trigger)</f>
        <v>53073</v>
      </c>
      <c r="AV1966" s="56">
        <f>_xll.qlCalendarAdvance(Calendar,AV1965,AT1966,"f",,Trigger)</f>
        <v>53077</v>
      </c>
      <c r="AW1966" s="56">
        <f>_xll.qlInterestRateIndexMaturity(IborIndex&amp;Tenor,AV1966,Trigger)</f>
        <v>53168</v>
      </c>
      <c r="AX1966" s="102" t="e">
        <f>_xll.qlIndexFixing($Z$5,AU1966,TRUE,Trigger)</f>
        <v>#VALUE!</v>
      </c>
      <c r="AY1966" s="102">
        <f>_xll.qlIndexFixing($AZ$1,AU1966,TRUE,Trigger)</f>
        <v>1.4481843907586436E-2</v>
      </c>
    </row>
    <row r="1967" spans="46:51" ht="11.25" customHeight="1" x14ac:dyDescent="0.25">
      <c r="AT1967" s="57" t="s">
        <v>44</v>
      </c>
      <c r="AU1967" s="56">
        <f>_xll.qlInterestRateIndexFixingDate(IborIndex&amp;Tenor,AV1967,Trigger)</f>
        <v>53079</v>
      </c>
      <c r="AV1967" s="56">
        <f>_xll.qlCalendarAdvance(Calendar,AV1966,AT1967,"f",,Trigger)</f>
        <v>53084</v>
      </c>
      <c r="AW1967" s="56">
        <f>_xll.qlInterestRateIndexMaturity(IborIndex&amp;Tenor,AV1967,Trigger)</f>
        <v>53176</v>
      </c>
      <c r="AX1967" s="102" t="e">
        <f>_xll.qlIndexFixing($Z$5,AU1967,TRUE,Trigger)</f>
        <v>#VALUE!</v>
      </c>
      <c r="AY1967" s="102">
        <f>_xll.qlIndexFixing($AZ$1,AU1967,TRUE,Trigger)</f>
        <v>1.4480782177128962E-2</v>
      </c>
    </row>
    <row r="1968" spans="46:51" ht="11.25" customHeight="1" x14ac:dyDescent="0.25">
      <c r="AT1968" s="57" t="s">
        <v>44</v>
      </c>
      <c r="AU1968" s="56">
        <f>_xll.qlInterestRateIndexFixingDate(IborIndex&amp;Tenor,AV1968,Trigger)</f>
        <v>53087</v>
      </c>
      <c r="AV1968" s="56">
        <f>_xll.qlCalendarAdvance(Calendar,AV1967,AT1968,"f",,Trigger)</f>
        <v>53091</v>
      </c>
      <c r="AW1968" s="56">
        <f>_xll.qlInterestRateIndexMaturity(IborIndex&amp;Tenor,AV1968,Trigger)</f>
        <v>53183</v>
      </c>
      <c r="AX1968" s="102" t="e">
        <f>_xll.qlIndexFixing($Z$5,AU1968,TRUE,Trigger)</f>
        <v>#VALUE!</v>
      </c>
      <c r="AY1968" s="102">
        <f>_xll.qlIndexFixing($AZ$1,AU1968,TRUE,Trigger)</f>
        <v>1.4479469956860863E-2</v>
      </c>
    </row>
    <row r="1969" spans="46:51" ht="11.25" customHeight="1" x14ac:dyDescent="0.25">
      <c r="AT1969" s="57" t="s">
        <v>44</v>
      </c>
      <c r="AU1969" s="56">
        <f>_xll.qlInterestRateIndexFixingDate(IborIndex&amp;Tenor,AV1969,Trigger)</f>
        <v>53094</v>
      </c>
      <c r="AV1969" s="56">
        <f>_xll.qlCalendarAdvance(Calendar,AV1968,AT1969,"f",,Trigger)</f>
        <v>53098</v>
      </c>
      <c r="AW1969" s="56">
        <f>_xll.qlInterestRateIndexMaturity(IborIndex&amp;Tenor,AV1969,Trigger)</f>
        <v>53190</v>
      </c>
      <c r="AX1969" s="102" t="e">
        <f>_xll.qlIndexFixing($Z$5,AU1969,TRUE,Trigger)</f>
        <v>#VALUE!</v>
      </c>
      <c r="AY1969" s="102">
        <f>_xll.qlIndexFixing($AZ$1,AU1969,TRUE,Trigger)</f>
        <v>1.4478102482555768E-2</v>
      </c>
    </row>
    <row r="1970" spans="46:51" ht="11.25" customHeight="1" x14ac:dyDescent="0.25">
      <c r="AT1970" s="57" t="s">
        <v>44</v>
      </c>
      <c r="AU1970" s="56">
        <f>_xll.qlInterestRateIndexFixingDate(IborIndex&amp;Tenor,AV1970,Trigger)</f>
        <v>53101</v>
      </c>
      <c r="AV1970" s="56">
        <f>_xll.qlCalendarAdvance(Calendar,AV1969,AT1970,"f",,Trigger)</f>
        <v>53105</v>
      </c>
      <c r="AW1970" s="56">
        <f>_xll.qlInterestRateIndexMaturity(IborIndex&amp;Tenor,AV1970,Trigger)</f>
        <v>53197</v>
      </c>
      <c r="AX1970" s="102" t="e">
        <f>_xll.qlIndexFixing($Z$5,AU1970,TRUE,Trigger)</f>
        <v>#VALUE!</v>
      </c>
      <c r="AY1970" s="102">
        <f>_xll.qlIndexFixing($AZ$1,AU1970,TRUE,Trigger)</f>
        <v>1.4476708107388263E-2</v>
      </c>
    </row>
    <row r="1971" spans="46:51" ht="11.25" customHeight="1" x14ac:dyDescent="0.25">
      <c r="AT1971" s="57" t="s">
        <v>44</v>
      </c>
      <c r="AU1971" s="56">
        <f>_xll.qlInterestRateIndexFixingDate(IborIndex&amp;Tenor,AV1971,Trigger)</f>
        <v>53108</v>
      </c>
      <c r="AV1971" s="56">
        <f>_xll.qlCalendarAdvance(Calendar,AV1970,AT1971,"f",,Trigger)</f>
        <v>53112</v>
      </c>
      <c r="AW1971" s="56">
        <f>_xll.qlInterestRateIndexMaturity(IborIndex&amp;Tenor,AV1971,Trigger)</f>
        <v>53204</v>
      </c>
      <c r="AX1971" s="102" t="e">
        <f>_xll.qlIndexFixing($Z$5,AU1971,TRUE,Trigger)</f>
        <v>#VALUE!</v>
      </c>
      <c r="AY1971" s="102">
        <f>_xll.qlIndexFixing($AZ$1,AU1971,TRUE,Trigger)</f>
        <v>1.4475303418757633E-2</v>
      </c>
    </row>
    <row r="1972" spans="46:51" ht="11.25" customHeight="1" x14ac:dyDescent="0.25">
      <c r="AT1972" s="57" t="s">
        <v>44</v>
      </c>
      <c r="AU1972" s="56">
        <f>_xll.qlInterestRateIndexFixingDate(IborIndex&amp;Tenor,AV1972,Trigger)</f>
        <v>53115</v>
      </c>
      <c r="AV1972" s="56">
        <f>_xll.qlCalendarAdvance(Calendar,AV1971,AT1972,"f",,Trigger)</f>
        <v>53119</v>
      </c>
      <c r="AW1972" s="56">
        <f>_xll.qlInterestRateIndexMaturity(IborIndex&amp;Tenor,AV1972,Trigger)</f>
        <v>53211</v>
      </c>
      <c r="AX1972" s="102" t="e">
        <f>_xll.qlIndexFixing($Z$5,AU1972,TRUE,Trigger)</f>
        <v>#VALUE!</v>
      </c>
      <c r="AY1972" s="102">
        <f>_xll.qlIndexFixing($AZ$1,AU1972,TRUE,Trigger)</f>
        <v>1.4473888404969753E-2</v>
      </c>
    </row>
    <row r="1973" spans="46:51" ht="11.25" customHeight="1" x14ac:dyDescent="0.25">
      <c r="AT1973" s="57" t="s">
        <v>44</v>
      </c>
      <c r="AU1973" s="56">
        <f>_xll.qlInterestRateIndexFixingDate(IborIndex&amp;Tenor,AV1973,Trigger)</f>
        <v>53122</v>
      </c>
      <c r="AV1973" s="56">
        <f>_xll.qlCalendarAdvance(Calendar,AV1972,AT1973,"f",,Trigger)</f>
        <v>53126</v>
      </c>
      <c r="AW1973" s="56">
        <f>_xll.qlInterestRateIndexMaturity(IborIndex&amp;Tenor,AV1973,Trigger)</f>
        <v>53218</v>
      </c>
      <c r="AX1973" s="102" t="e">
        <f>_xll.qlIndexFixing($Z$5,AU1973,TRUE,Trigger)</f>
        <v>#VALUE!</v>
      </c>
      <c r="AY1973" s="102">
        <f>_xll.qlIndexFixing($AZ$1,AU1973,TRUE,Trigger)</f>
        <v>1.4472463054333102E-2</v>
      </c>
    </row>
    <row r="1974" spans="46:51" ht="11.25" customHeight="1" x14ac:dyDescent="0.25">
      <c r="AT1974" s="57" t="s">
        <v>44</v>
      </c>
      <c r="AU1974" s="56">
        <f>_xll.qlInterestRateIndexFixingDate(IborIndex&amp;Tenor,AV1974,Trigger)</f>
        <v>53129</v>
      </c>
      <c r="AV1974" s="56">
        <f>_xll.qlCalendarAdvance(Calendar,AV1973,AT1974,"f",,Trigger)</f>
        <v>53133</v>
      </c>
      <c r="AW1974" s="56">
        <f>_xll.qlInterestRateIndexMaturity(IborIndex&amp;Tenor,AV1974,Trigger)</f>
        <v>53225</v>
      </c>
      <c r="AX1974" s="102" t="e">
        <f>_xll.qlIndexFixing($Z$5,AU1974,TRUE,Trigger)</f>
        <v>#VALUE!</v>
      </c>
      <c r="AY1974" s="102">
        <f>_xll.qlIndexFixing($AZ$1,AU1974,TRUE,Trigger)</f>
        <v>1.4471027355149216E-2</v>
      </c>
    </row>
    <row r="1975" spans="46:51" ht="11.25" customHeight="1" x14ac:dyDescent="0.25">
      <c r="AT1975" s="57" t="s">
        <v>44</v>
      </c>
      <c r="AU1975" s="56">
        <f>_xll.qlInterestRateIndexFixingDate(IborIndex&amp;Tenor,AV1975,Trigger)</f>
        <v>53136</v>
      </c>
      <c r="AV1975" s="56">
        <f>_xll.qlCalendarAdvance(Calendar,AV1974,AT1975,"f",,Trigger)</f>
        <v>53140</v>
      </c>
      <c r="AW1975" s="56">
        <f>_xll.qlInterestRateIndexMaturity(IborIndex&amp;Tenor,AV1975,Trigger)</f>
        <v>53232</v>
      </c>
      <c r="AX1975" s="102" t="e">
        <f>_xll.qlIndexFixing($Z$5,AU1975,TRUE,Trigger)</f>
        <v>#VALUE!</v>
      </c>
      <c r="AY1975" s="102">
        <f>_xll.qlIndexFixing($AZ$1,AU1975,TRUE,Trigger)</f>
        <v>1.4469581295728314E-2</v>
      </c>
    </row>
    <row r="1976" spans="46:51" ht="11.25" customHeight="1" x14ac:dyDescent="0.25">
      <c r="AT1976" s="57" t="s">
        <v>44</v>
      </c>
      <c r="AU1976" s="56">
        <f>_xll.qlInterestRateIndexFixingDate(IborIndex&amp;Tenor,AV1976,Trigger)</f>
        <v>53143</v>
      </c>
      <c r="AV1976" s="56">
        <f>_xll.qlCalendarAdvance(Calendar,AV1975,AT1976,"f",,Trigger)</f>
        <v>53147</v>
      </c>
      <c r="AW1976" s="56">
        <f>_xll.qlInterestRateIndexMaturity(IborIndex&amp;Tenor,AV1976,Trigger)</f>
        <v>53239</v>
      </c>
      <c r="AX1976" s="102" t="e">
        <f>_xll.qlIndexFixing($Z$5,AU1976,TRUE,Trigger)</f>
        <v>#VALUE!</v>
      </c>
      <c r="AY1976" s="102">
        <f>_xll.qlIndexFixing($AZ$1,AU1976,TRUE,Trigger)</f>
        <v>1.4468124864372796E-2</v>
      </c>
    </row>
    <row r="1977" spans="46:51" ht="11.25" customHeight="1" x14ac:dyDescent="0.25">
      <c r="AT1977" s="57" t="s">
        <v>44</v>
      </c>
      <c r="AU1977" s="56">
        <f>_xll.qlInterestRateIndexFixingDate(IborIndex&amp;Tenor,AV1977,Trigger)</f>
        <v>53150</v>
      </c>
      <c r="AV1977" s="56">
        <f>_xll.qlCalendarAdvance(Calendar,AV1976,AT1977,"f",,Trigger)</f>
        <v>53154</v>
      </c>
      <c r="AW1977" s="56">
        <f>_xll.qlInterestRateIndexMaturity(IborIndex&amp;Tenor,AV1977,Trigger)</f>
        <v>53246</v>
      </c>
      <c r="AX1977" s="102" t="e">
        <f>_xll.qlIndexFixing($Z$5,AU1977,TRUE,Trigger)</f>
        <v>#VALUE!</v>
      </c>
      <c r="AY1977" s="102">
        <f>_xll.qlIndexFixing($AZ$1,AU1977,TRUE,Trigger)</f>
        <v>1.4466658049390277E-2</v>
      </c>
    </row>
    <row r="1978" spans="46:51" ht="11.25" customHeight="1" x14ac:dyDescent="0.25">
      <c r="AT1978" s="57" t="s">
        <v>44</v>
      </c>
      <c r="AU1978" s="56">
        <f>_xll.qlInterestRateIndexFixingDate(IborIndex&amp;Tenor,AV1978,Trigger)</f>
        <v>53157</v>
      </c>
      <c r="AV1978" s="56">
        <f>_xll.qlCalendarAdvance(Calendar,AV1977,AT1978,"f",,Trigger)</f>
        <v>53161</v>
      </c>
      <c r="AW1978" s="56">
        <f>_xll.qlInterestRateIndexMaturity(IborIndex&amp;Tenor,AV1978,Trigger)</f>
        <v>53253</v>
      </c>
      <c r="AX1978" s="102" t="e">
        <f>_xll.qlIndexFixing($Z$5,AU1978,TRUE,Trigger)</f>
        <v>#VALUE!</v>
      </c>
      <c r="AY1978" s="102">
        <f>_xll.qlIndexFixing($AZ$1,AU1978,TRUE,Trigger)</f>
        <v>1.4465180839088369E-2</v>
      </c>
    </row>
    <row r="1979" spans="46:51" ht="11.25" customHeight="1" x14ac:dyDescent="0.25">
      <c r="AT1979" s="57" t="s">
        <v>44</v>
      </c>
      <c r="AU1979" s="56">
        <f>_xll.qlInterestRateIndexFixingDate(IborIndex&amp;Tenor,AV1979,Trigger)</f>
        <v>53164</v>
      </c>
      <c r="AV1979" s="56">
        <f>_xll.qlCalendarAdvance(Calendar,AV1978,AT1979,"f",,Trigger)</f>
        <v>53168</v>
      </c>
      <c r="AW1979" s="56">
        <f>_xll.qlInterestRateIndexMaturity(IborIndex&amp;Tenor,AV1979,Trigger)</f>
        <v>53260</v>
      </c>
      <c r="AX1979" s="102" t="e">
        <f>_xll.qlIndexFixing($Z$5,AU1979,TRUE,Trigger)</f>
        <v>#VALUE!</v>
      </c>
      <c r="AY1979" s="102">
        <f>_xll.qlIndexFixing($AZ$1,AU1979,TRUE,Trigger)</f>
        <v>1.4463693221772083E-2</v>
      </c>
    </row>
    <row r="1980" spans="46:51" ht="11.25" customHeight="1" x14ac:dyDescent="0.25">
      <c r="AT1980" s="57" t="s">
        <v>44</v>
      </c>
      <c r="AU1980" s="56">
        <f>_xll.qlInterestRateIndexFixingDate(IborIndex&amp;Tenor,AV1980,Trigger)</f>
        <v>53171</v>
      </c>
      <c r="AV1980" s="56">
        <f>_xll.qlCalendarAdvance(Calendar,AV1979,AT1980,"f",,Trigger)</f>
        <v>53175</v>
      </c>
      <c r="AW1980" s="56">
        <f>_xll.qlInterestRateIndexMaturity(IborIndex&amp;Tenor,AV1980,Trigger)</f>
        <v>53267</v>
      </c>
      <c r="AX1980" s="102" t="e">
        <f>_xll.qlIndexFixing($Z$5,AU1980,TRUE,Trigger)</f>
        <v>#VALUE!</v>
      </c>
      <c r="AY1980" s="102">
        <f>_xll.qlIndexFixing($AZ$1,AU1980,TRUE,Trigger)</f>
        <v>1.4462195185748159E-2</v>
      </c>
    </row>
    <row r="1981" spans="46:51" ht="11.25" customHeight="1" x14ac:dyDescent="0.25">
      <c r="AT1981" s="57" t="s">
        <v>44</v>
      </c>
      <c r="AU1981" s="56">
        <f>_xll.qlInterestRateIndexFixingDate(IborIndex&amp;Tenor,AV1981,Trigger)</f>
        <v>53178</v>
      </c>
      <c r="AV1981" s="56">
        <f>_xll.qlCalendarAdvance(Calendar,AV1980,AT1981,"f",,Trigger)</f>
        <v>53182</v>
      </c>
      <c r="AW1981" s="56">
        <f>_xll.qlInterestRateIndexMaturity(IborIndex&amp;Tenor,AV1981,Trigger)</f>
        <v>53274</v>
      </c>
      <c r="AX1981" s="102" t="e">
        <f>_xll.qlIndexFixing($Z$5,AU1981,TRUE,Trigger)</f>
        <v>#VALUE!</v>
      </c>
      <c r="AY1981" s="102">
        <f>_xll.qlIndexFixing($AZ$1,AU1981,TRUE,Trigger)</f>
        <v>1.4460686719322475E-2</v>
      </c>
    </row>
    <row r="1982" spans="46:51" ht="11.25" customHeight="1" x14ac:dyDescent="0.25">
      <c r="AT1982" s="57" t="s">
        <v>44</v>
      </c>
      <c r="AU1982" s="56">
        <f>_xll.qlInterestRateIndexFixingDate(IborIndex&amp;Tenor,AV1982,Trigger)</f>
        <v>53185</v>
      </c>
      <c r="AV1982" s="56">
        <f>_xll.qlCalendarAdvance(Calendar,AV1981,AT1982,"f",,Trigger)</f>
        <v>53189</v>
      </c>
      <c r="AW1982" s="56">
        <f>_xll.qlInterestRateIndexMaturity(IborIndex&amp;Tenor,AV1982,Trigger)</f>
        <v>53281</v>
      </c>
      <c r="AX1982" s="102" t="e">
        <f>_xll.qlIndexFixing($Z$5,AU1982,TRUE,Trigger)</f>
        <v>#VALUE!</v>
      </c>
      <c r="AY1982" s="102">
        <f>_xll.qlIndexFixing($AZ$1,AU1982,TRUE,Trigger)</f>
        <v>1.4459167810803515E-2</v>
      </c>
    </row>
    <row r="1983" spans="46:51" ht="11.25" customHeight="1" x14ac:dyDescent="0.25">
      <c r="AT1983" s="57" t="s">
        <v>44</v>
      </c>
      <c r="AU1983" s="56">
        <f>_xll.qlInterestRateIndexFixingDate(IborIndex&amp;Tenor,AV1983,Trigger)</f>
        <v>53192</v>
      </c>
      <c r="AV1983" s="56">
        <f>_xll.qlCalendarAdvance(Calendar,AV1982,AT1983,"f",,Trigger)</f>
        <v>53196</v>
      </c>
      <c r="AW1983" s="56">
        <f>_xll.qlInterestRateIndexMaturity(IborIndex&amp;Tenor,AV1983,Trigger)</f>
        <v>53288</v>
      </c>
      <c r="AX1983" s="102" t="e">
        <f>_xll.qlIndexFixing($Z$5,AU1983,TRUE,Trigger)</f>
        <v>#VALUE!</v>
      </c>
      <c r="AY1983" s="102">
        <f>_xll.qlIndexFixing($AZ$1,AU1983,TRUE,Trigger)</f>
        <v>1.4457638448495416E-2</v>
      </c>
    </row>
    <row r="1984" spans="46:51" ht="11.25" customHeight="1" x14ac:dyDescent="0.25">
      <c r="AT1984" s="57" t="s">
        <v>44</v>
      </c>
      <c r="AU1984" s="56">
        <f>_xll.qlInterestRateIndexFixingDate(IborIndex&amp;Tenor,AV1984,Trigger)</f>
        <v>53199</v>
      </c>
      <c r="AV1984" s="56">
        <f>_xll.qlCalendarAdvance(Calendar,AV1983,AT1984,"f",,Trigger)</f>
        <v>53203</v>
      </c>
      <c r="AW1984" s="56">
        <f>_xll.qlInterestRateIndexMaturity(IborIndex&amp;Tenor,AV1984,Trigger)</f>
        <v>53295</v>
      </c>
      <c r="AX1984" s="102" t="e">
        <f>_xll.qlIndexFixing($Z$5,AU1984,TRUE,Trigger)</f>
        <v>#VALUE!</v>
      </c>
      <c r="AY1984" s="102">
        <f>_xll.qlIndexFixing($AZ$1,AU1984,TRUE,Trigger)</f>
        <v>1.4456098620707529E-2</v>
      </c>
    </row>
    <row r="1985" spans="46:51" ht="11.25" customHeight="1" x14ac:dyDescent="0.25">
      <c r="AT1985" s="57" t="s">
        <v>44</v>
      </c>
      <c r="AU1985" s="56">
        <f>_xll.qlInterestRateIndexFixingDate(IborIndex&amp;Tenor,AV1985,Trigger)</f>
        <v>53206</v>
      </c>
      <c r="AV1985" s="56">
        <f>_xll.qlCalendarAdvance(Calendar,AV1984,AT1985,"f",,Trigger)</f>
        <v>53210</v>
      </c>
      <c r="AW1985" s="56">
        <f>_xll.qlInterestRateIndexMaturity(IborIndex&amp;Tenor,AV1985,Trigger)</f>
        <v>53301</v>
      </c>
      <c r="AX1985" s="102" t="e">
        <f>_xll.qlIndexFixing($Z$5,AU1985,TRUE,Trigger)</f>
        <v>#VALUE!</v>
      </c>
      <c r="AY1985" s="102">
        <f>_xll.qlIndexFixing($AZ$1,AU1985,TRUE,Trigger)</f>
        <v>1.4454371201624856E-2</v>
      </c>
    </row>
    <row r="1986" spans="46:51" ht="11.25" customHeight="1" x14ac:dyDescent="0.25">
      <c r="AT1986" s="57" t="s">
        <v>44</v>
      </c>
      <c r="AU1986" s="56">
        <f>_xll.qlInterestRateIndexFixingDate(IborIndex&amp;Tenor,AV1986,Trigger)</f>
        <v>53213</v>
      </c>
      <c r="AV1986" s="56">
        <f>_xll.qlCalendarAdvance(Calendar,AV1985,AT1986,"f",,Trigger)</f>
        <v>53217</v>
      </c>
      <c r="AW1986" s="56">
        <f>_xll.qlInterestRateIndexMaturity(IborIndex&amp;Tenor,AV1986,Trigger)</f>
        <v>53308</v>
      </c>
      <c r="AX1986" s="102" t="e">
        <f>_xll.qlIndexFixing($Z$5,AU1986,TRUE,Trigger)</f>
        <v>#VALUE!</v>
      </c>
      <c r="AY1986" s="102">
        <f>_xll.qlIndexFixing($AZ$1,AU1986,TRUE,Trigger)</f>
        <v>1.4452811221726631E-2</v>
      </c>
    </row>
    <row r="1987" spans="46:51" ht="11.25" customHeight="1" x14ac:dyDescent="0.25">
      <c r="AT1987" s="57" t="s">
        <v>44</v>
      </c>
      <c r="AU1987" s="56">
        <f>_xll.qlInterestRateIndexFixingDate(IborIndex&amp;Tenor,AV1987,Trigger)</f>
        <v>53220</v>
      </c>
      <c r="AV1987" s="56">
        <f>_xll.qlCalendarAdvance(Calendar,AV1986,AT1987,"f",,Trigger)</f>
        <v>53224</v>
      </c>
      <c r="AW1987" s="56">
        <f>_xll.qlInterestRateIndexMaturity(IborIndex&amp;Tenor,AV1987,Trigger)</f>
        <v>53315</v>
      </c>
      <c r="AX1987" s="102" t="e">
        <f>_xll.qlIndexFixing($Z$5,AU1987,TRUE,Trigger)</f>
        <v>#VALUE!</v>
      </c>
      <c r="AY1987" s="102">
        <f>_xll.qlIndexFixing($AZ$1,AU1987,TRUE,Trigger)</f>
        <v>1.445124074251973E-2</v>
      </c>
    </row>
    <row r="1988" spans="46:51" ht="11.25" customHeight="1" x14ac:dyDescent="0.25">
      <c r="AT1988" s="57" t="s">
        <v>44</v>
      </c>
      <c r="AU1988" s="56">
        <f>_xll.qlInterestRateIndexFixingDate(IborIndex&amp;Tenor,AV1988,Trigger)</f>
        <v>53227</v>
      </c>
      <c r="AV1988" s="56">
        <f>_xll.qlCalendarAdvance(Calendar,AV1987,AT1988,"f",,Trigger)</f>
        <v>53231</v>
      </c>
      <c r="AW1988" s="56">
        <f>_xll.qlInterestRateIndexMaturity(IborIndex&amp;Tenor,AV1988,Trigger)</f>
        <v>53323</v>
      </c>
      <c r="AX1988" s="102" t="e">
        <f>_xll.qlIndexFixing($Z$5,AU1988,TRUE,Trigger)</f>
        <v>#VALUE!</v>
      </c>
      <c r="AY1988" s="102">
        <f>_xll.qlIndexFixing($AZ$1,AU1988,TRUE,Trigger)</f>
        <v>1.4449834420886929E-2</v>
      </c>
    </row>
    <row r="1989" spans="46:51" ht="11.25" customHeight="1" x14ac:dyDescent="0.25">
      <c r="AT1989" s="57" t="s">
        <v>44</v>
      </c>
      <c r="AU1989" s="56">
        <f>_xll.qlInterestRateIndexFixingDate(IborIndex&amp;Tenor,AV1989,Trigger)</f>
        <v>53234</v>
      </c>
      <c r="AV1989" s="56">
        <f>_xll.qlCalendarAdvance(Calendar,AV1988,AT1989,"f",,Trigger)</f>
        <v>53238</v>
      </c>
      <c r="AW1989" s="56">
        <f>_xll.qlInterestRateIndexMaturity(IborIndex&amp;Tenor,AV1989,Trigger)</f>
        <v>53330</v>
      </c>
      <c r="AX1989" s="102" t="e">
        <f>_xll.qlIndexFixing($Z$5,AU1989,TRUE,Trigger)</f>
        <v>#VALUE!</v>
      </c>
      <c r="AY1989" s="102">
        <f>_xll.qlIndexFixing($AZ$1,AU1989,TRUE,Trigger)</f>
        <v>1.4448242090300413E-2</v>
      </c>
    </row>
    <row r="1990" spans="46:51" ht="11.25" customHeight="1" x14ac:dyDescent="0.25">
      <c r="AT1990" s="57" t="s">
        <v>44</v>
      </c>
      <c r="AU1990" s="56">
        <f>_xll.qlInterestRateIndexFixingDate(IborIndex&amp;Tenor,AV1990,Trigger)</f>
        <v>53241</v>
      </c>
      <c r="AV1990" s="56">
        <f>_xll.qlCalendarAdvance(Calendar,AV1989,AT1990,"f",,Trigger)</f>
        <v>53245</v>
      </c>
      <c r="AW1990" s="56">
        <f>_xll.qlInterestRateIndexMaturity(IborIndex&amp;Tenor,AV1990,Trigger)</f>
        <v>53337</v>
      </c>
      <c r="AX1990" s="102" t="e">
        <f>_xll.qlIndexFixing($Z$5,AU1990,TRUE,Trigger)</f>
        <v>#VALUE!</v>
      </c>
      <c r="AY1990" s="102">
        <f>_xll.qlIndexFixing($AZ$1,AU1990,TRUE,Trigger)</f>
        <v>1.4446639224078055E-2</v>
      </c>
    </row>
    <row r="1991" spans="46:51" ht="11.25" customHeight="1" x14ac:dyDescent="0.25">
      <c r="AT1991" s="57" t="s">
        <v>44</v>
      </c>
      <c r="AU1991" s="56">
        <f>_xll.qlInterestRateIndexFixingDate(IborIndex&amp;Tenor,AV1991,Trigger)</f>
        <v>53248</v>
      </c>
      <c r="AV1991" s="56">
        <f>_xll.qlCalendarAdvance(Calendar,AV1990,AT1991,"f",,Trigger)</f>
        <v>53252</v>
      </c>
      <c r="AW1991" s="56">
        <f>_xll.qlInterestRateIndexMaturity(IborIndex&amp;Tenor,AV1991,Trigger)</f>
        <v>53344</v>
      </c>
      <c r="AX1991" s="102" t="e">
        <f>_xll.qlIndexFixing($Z$5,AU1991,TRUE,Trigger)</f>
        <v>#VALUE!</v>
      </c>
      <c r="AY1991" s="102">
        <f>_xll.qlIndexFixing($AZ$1,AU1991,TRUE,Trigger)</f>
        <v>1.4445025810524861E-2</v>
      </c>
    </row>
    <row r="1992" spans="46:51" ht="11.25" customHeight="1" x14ac:dyDescent="0.25">
      <c r="AT1992" s="57" t="s">
        <v>44</v>
      </c>
      <c r="AU1992" s="56">
        <f>_xll.qlInterestRateIndexFixingDate(IborIndex&amp;Tenor,AV1992,Trigger)</f>
        <v>53255</v>
      </c>
      <c r="AV1992" s="56">
        <f>_xll.qlCalendarAdvance(Calendar,AV1991,AT1992,"f",,Trigger)</f>
        <v>53259</v>
      </c>
      <c r="AW1992" s="56">
        <f>_xll.qlInterestRateIndexMaturity(IborIndex&amp;Tenor,AV1992,Trigger)</f>
        <v>53351</v>
      </c>
      <c r="AX1992" s="102" t="e">
        <f>_xll.qlIndexFixing($Z$5,AU1992,TRUE,Trigger)</f>
        <v>#VALUE!</v>
      </c>
      <c r="AY1992" s="102">
        <f>_xll.qlIndexFixing($AZ$1,AU1992,TRUE,Trigger)</f>
        <v>1.4443401837949316E-2</v>
      </c>
    </row>
    <row r="1993" spans="46:51" ht="11.25" customHeight="1" x14ac:dyDescent="0.25">
      <c r="AT1993" s="57" t="s">
        <v>44</v>
      </c>
      <c r="AU1993" s="56">
        <f>_xll.qlInterestRateIndexFixingDate(IborIndex&amp;Tenor,AV1993,Trigger)</f>
        <v>53262</v>
      </c>
      <c r="AV1993" s="56">
        <f>_xll.qlCalendarAdvance(Calendar,AV1992,AT1993,"f",,Trigger)</f>
        <v>53266</v>
      </c>
      <c r="AW1993" s="56">
        <f>_xll.qlInterestRateIndexMaturity(IborIndex&amp;Tenor,AV1993,Trigger)</f>
        <v>53358</v>
      </c>
      <c r="AX1993" s="102" t="e">
        <f>_xll.qlIndexFixing($Z$5,AU1993,TRUE,Trigger)</f>
        <v>#VALUE!</v>
      </c>
      <c r="AY1993" s="102">
        <f>_xll.qlIndexFixing($AZ$1,AU1993,TRUE,Trigger)</f>
        <v>1.4441767294659031E-2</v>
      </c>
    </row>
    <row r="1994" spans="46:51" ht="11.25" customHeight="1" x14ac:dyDescent="0.25">
      <c r="AT1994" s="57" t="s">
        <v>44</v>
      </c>
      <c r="AU1994" s="56">
        <f>_xll.qlInterestRateIndexFixingDate(IborIndex&amp;Tenor,AV1994,Trigger)</f>
        <v>53269</v>
      </c>
      <c r="AV1994" s="56">
        <f>_xll.qlCalendarAdvance(Calendar,AV1993,AT1994,"f",,Trigger)</f>
        <v>53273</v>
      </c>
      <c r="AW1994" s="56">
        <f>_xll.qlInterestRateIndexMaturity(IborIndex&amp;Tenor,AV1994,Trigger)</f>
        <v>53365</v>
      </c>
      <c r="AX1994" s="102" t="e">
        <f>_xll.qlIndexFixing($Z$5,AU1994,TRUE,Trigger)</f>
        <v>#VALUE!</v>
      </c>
      <c r="AY1994" s="102">
        <f>_xll.qlIndexFixing($AZ$1,AU1994,TRUE,Trigger)</f>
        <v>1.4440122168961624E-2</v>
      </c>
    </row>
    <row r="1995" spans="46:51" ht="11.25" customHeight="1" x14ac:dyDescent="0.25">
      <c r="AT1995" s="57" t="s">
        <v>44</v>
      </c>
      <c r="AU1995" s="56">
        <f>_xll.qlInterestRateIndexFixingDate(IborIndex&amp;Tenor,AV1995,Trigger)</f>
        <v>53276</v>
      </c>
      <c r="AV1995" s="56">
        <f>_xll.qlCalendarAdvance(Calendar,AV1994,AT1995,"f",,Trigger)</f>
        <v>53280</v>
      </c>
      <c r="AW1995" s="56">
        <f>_xll.qlInterestRateIndexMaturity(IborIndex&amp;Tenor,AV1995,Trigger)</f>
        <v>53372</v>
      </c>
      <c r="AX1995" s="102" t="e">
        <f>_xll.qlIndexFixing($Z$5,AU1995,TRUE,Trigger)</f>
        <v>#VALUE!</v>
      </c>
      <c r="AY1995" s="102">
        <f>_xll.qlIndexFixing($AZ$1,AU1995,TRUE,Trigger)</f>
        <v>1.4438466449168179E-2</v>
      </c>
    </row>
    <row r="1996" spans="46:51" ht="11.25" customHeight="1" x14ac:dyDescent="0.25">
      <c r="AT1996" s="57" t="s">
        <v>44</v>
      </c>
      <c r="AU1996" s="56">
        <f>_xll.qlInterestRateIndexFixingDate(IborIndex&amp;Tenor,AV1996,Trigger)</f>
        <v>53283</v>
      </c>
      <c r="AV1996" s="56">
        <f>_xll.qlCalendarAdvance(Calendar,AV1995,AT1996,"f",,Trigger)</f>
        <v>53287</v>
      </c>
      <c r="AW1996" s="56">
        <f>_xll.qlInterestRateIndexMaturity(IborIndex&amp;Tenor,AV1996,Trigger)</f>
        <v>53379</v>
      </c>
      <c r="AX1996" s="102" t="e">
        <f>_xll.qlIndexFixing($Z$5,AU1996,TRUE,Trigger)</f>
        <v>#VALUE!</v>
      </c>
      <c r="AY1996" s="102">
        <f>_xll.qlIndexFixing($AZ$1,AU1996,TRUE,Trigger)</f>
        <v>1.443680012358284E-2</v>
      </c>
    </row>
    <row r="1997" spans="46:51" ht="11.25" customHeight="1" x14ac:dyDescent="0.25">
      <c r="AT1997" s="57" t="s">
        <v>44</v>
      </c>
      <c r="AU1997" s="56">
        <f>_xll.qlInterestRateIndexFixingDate(IborIndex&amp;Tenor,AV1997,Trigger)</f>
        <v>53290</v>
      </c>
      <c r="AV1997" s="56">
        <f>_xll.qlCalendarAdvance(Calendar,AV1996,AT1997,"f",,Trigger)</f>
        <v>53294</v>
      </c>
      <c r="AW1997" s="56">
        <f>_xll.qlInterestRateIndexMaturity(IborIndex&amp;Tenor,AV1997,Trigger)</f>
        <v>53386</v>
      </c>
      <c r="AX1997" s="102" t="e">
        <f>_xll.qlIndexFixing($Z$5,AU1997,TRUE,Trigger)</f>
        <v>#VALUE!</v>
      </c>
      <c r="AY1997" s="102">
        <f>_xll.qlIndexFixing($AZ$1,AU1997,TRUE,Trigger)</f>
        <v>1.4435123180514953E-2</v>
      </c>
    </row>
    <row r="1998" spans="46:51" ht="11.25" customHeight="1" x14ac:dyDescent="0.25">
      <c r="AT1998" s="57" t="s">
        <v>44</v>
      </c>
      <c r="AU1998" s="56">
        <f>_xll.qlInterestRateIndexFixingDate(IborIndex&amp;Tenor,AV1998,Trigger)</f>
        <v>53297</v>
      </c>
      <c r="AV1998" s="56">
        <f>_xll.qlCalendarAdvance(Calendar,AV1997,AT1998,"f",,Trigger)</f>
        <v>53301</v>
      </c>
      <c r="AW1998" s="56">
        <f>_xll.qlInterestRateIndexMaturity(IborIndex&amp;Tenor,AV1998,Trigger)</f>
        <v>53391</v>
      </c>
      <c r="AX1998" s="102" t="e">
        <f>_xll.qlIndexFixing($Z$5,AU1998,TRUE,Trigger)</f>
        <v>#VALUE!</v>
      </c>
      <c r="AY1998" s="102">
        <f>_xll.qlIndexFixing($AZ$1,AU1998,TRUE,Trigger)</f>
        <v>1.4433102662584574E-2</v>
      </c>
    </row>
    <row r="1999" spans="46:51" ht="11.25" customHeight="1" x14ac:dyDescent="0.25">
      <c r="AT1999" s="57" t="s">
        <v>44</v>
      </c>
      <c r="AU1999" s="56">
        <f>_xll.qlInterestRateIndexFixingDate(IborIndex&amp;Tenor,AV1999,Trigger)</f>
        <v>53304</v>
      </c>
      <c r="AV1999" s="56">
        <f>_xll.qlCalendarAdvance(Calendar,AV1998,AT1999,"f",,Trigger)</f>
        <v>53308</v>
      </c>
      <c r="AW1999" s="56">
        <f>_xll.qlInterestRateIndexMaturity(IborIndex&amp;Tenor,AV1999,Trigger)</f>
        <v>53398</v>
      </c>
      <c r="AX1999" s="102" t="e">
        <f>_xll.qlIndexFixing($Z$5,AU1999,TRUE,Trigger)</f>
        <v>#VALUE!</v>
      </c>
      <c r="AY1999" s="102">
        <f>_xll.qlIndexFixing($AZ$1,AU1999,TRUE,Trigger)</f>
        <v>1.4431406109728151E-2</v>
      </c>
    </row>
    <row r="2000" spans="46:51" ht="11.25" customHeight="1" x14ac:dyDescent="0.25">
      <c r="AT2000" s="57" t="s">
        <v>44</v>
      </c>
      <c r="AU2000" s="56">
        <f>_xll.qlInterestRateIndexFixingDate(IborIndex&amp;Tenor,AV2000,Trigger)</f>
        <v>53311</v>
      </c>
      <c r="AV2000" s="56">
        <f>_xll.qlCalendarAdvance(Calendar,AV1999,AT2000,"f",,Trigger)</f>
        <v>53315</v>
      </c>
      <c r="AW2000" s="56">
        <f>_xll.qlInterestRateIndexMaturity(IborIndex&amp;Tenor,AV2000,Trigger)</f>
        <v>53405</v>
      </c>
      <c r="AX2000" s="102" t="e">
        <f>_xll.qlIndexFixing($Z$5,AU2000,TRUE,Trigger)</f>
        <v>#VALUE!</v>
      </c>
      <c r="AY2000" s="102">
        <f>_xll.qlIndexFixing($AZ$1,AU2000,TRUE,Trigger)</f>
        <v>1.4429698906821109E-2</v>
      </c>
    </row>
    <row r="2001" spans="46:51" ht="11.25" customHeight="1" x14ac:dyDescent="0.25">
      <c r="AT2001" s="57" t="s">
        <v>44</v>
      </c>
      <c r="AU2001" s="56">
        <f>_xll.qlInterestRateIndexFixingDate(IborIndex&amp;Tenor,AV2001,Trigger)</f>
        <v>53317</v>
      </c>
      <c r="AV2001" s="56">
        <f>_xll.qlCalendarAdvance(Calendar,AV2000,AT2001,"f",,Trigger)</f>
        <v>53323</v>
      </c>
      <c r="AW2001" s="56">
        <f>_xll.qlInterestRateIndexMaturity(IborIndex&amp;Tenor,AV2001,Trigger)</f>
        <v>53413</v>
      </c>
      <c r="AX2001" s="102" t="e">
        <f>_xll.qlIndexFixing($Z$5,AU2001,TRUE,Trigger)</f>
        <v>#VALUE!</v>
      </c>
      <c r="AY2001" s="102">
        <f>_xll.qlIndexFixing($AZ$1,AU2001,TRUE,Trigger)</f>
        <v>1.4427734761909505E-2</v>
      </c>
    </row>
    <row r="2002" spans="46:51" ht="11.25" customHeight="1" x14ac:dyDescent="0.25">
      <c r="AT2002" s="57" t="s">
        <v>44</v>
      </c>
      <c r="AU2002" s="56">
        <f>_xll.qlInterestRateIndexFixingDate(IborIndex&amp;Tenor,AV2002,Trigger)</f>
        <v>53325</v>
      </c>
      <c r="AV2002" s="56">
        <f>_xll.qlCalendarAdvance(Calendar,AV2001,AT2002,"f",,Trigger)</f>
        <v>53330</v>
      </c>
      <c r="AW2002" s="56">
        <f>_xll.qlInterestRateIndexMaturity(IborIndex&amp;Tenor,AV2002,Trigger)</f>
        <v>53420</v>
      </c>
      <c r="AX2002" s="102" t="e">
        <f>_xll.qlIndexFixing($Z$5,AU2002,TRUE,Trigger)</f>
        <v>#VALUE!</v>
      </c>
      <c r="AY2002" s="102">
        <f>_xll.qlIndexFixing($AZ$1,AU2002,TRUE,Trigger)</f>
        <v>1.4426004698099959E-2</v>
      </c>
    </row>
    <row r="2003" spans="46:51" ht="11.25" customHeight="1" x14ac:dyDescent="0.25">
      <c r="AT2003" s="57" t="s">
        <v>44</v>
      </c>
      <c r="AU2003" s="56">
        <f>_xll.qlInterestRateIndexFixingDate(IborIndex&amp;Tenor,AV2003,Trigger)</f>
        <v>53335</v>
      </c>
      <c r="AV2003" s="56">
        <f>_xll.qlCalendarAdvance(Calendar,AV2002,AT2003,"f",,Trigger)</f>
        <v>53337</v>
      </c>
      <c r="AW2003" s="56">
        <f>_xll.qlInterestRateIndexMaturity(IborIndex&amp;Tenor,AV2003,Trigger)</f>
        <v>53427</v>
      </c>
      <c r="AX2003" s="102" t="e">
        <f>_xll.qlIndexFixing($Z$5,AU2003,TRUE,Trigger)</f>
        <v>#VALUE!</v>
      </c>
      <c r="AY2003" s="102">
        <f>_xll.qlIndexFixing($AZ$1,AU2003,TRUE,Trigger)</f>
        <v>1.4424263947495852E-2</v>
      </c>
    </row>
    <row r="2004" spans="46:51" ht="11.25" customHeight="1" x14ac:dyDescent="0.25">
      <c r="AT2004" s="57" t="s">
        <v>44</v>
      </c>
      <c r="AU2004" s="56">
        <f>_xll.qlInterestRateIndexFixingDate(IborIndex&amp;Tenor,AV2004,Trigger)</f>
        <v>53342</v>
      </c>
      <c r="AV2004" s="56">
        <f>_xll.qlCalendarAdvance(Calendar,AV2003,AT2004,"f",,Trigger)</f>
        <v>53344</v>
      </c>
      <c r="AW2004" s="56">
        <f>_xll.qlInterestRateIndexMaturity(IborIndex&amp;Tenor,AV2004,Trigger)</f>
        <v>53434</v>
      </c>
      <c r="AX2004" s="102" t="e">
        <f>_xll.qlIndexFixing($Z$5,AU2004,TRUE,Trigger)</f>
        <v>#VALUE!</v>
      </c>
      <c r="AY2004" s="102">
        <f>_xll.qlIndexFixing($AZ$1,AU2004,TRUE,Trigger)</f>
        <v>1.442251249841231E-2</v>
      </c>
    </row>
    <row r="2005" spans="46:51" ht="11.25" customHeight="1" x14ac:dyDescent="0.25">
      <c r="AT2005" s="57" t="s">
        <v>44</v>
      </c>
      <c r="AU2005" s="56">
        <f>_xll.qlInterestRateIndexFixingDate(IborIndex&amp;Tenor,AV2005,Trigger)</f>
        <v>53349</v>
      </c>
      <c r="AV2005" s="56">
        <f>_xll.qlCalendarAdvance(Calendar,AV2004,AT2005,"f",,Trigger)</f>
        <v>53351</v>
      </c>
      <c r="AW2005" s="56">
        <f>_xll.qlInterestRateIndexMaturity(IborIndex&amp;Tenor,AV2005,Trigger)</f>
        <v>53441</v>
      </c>
      <c r="AX2005" s="102" t="e">
        <f>_xll.qlIndexFixing($Z$5,AU2005,TRUE,Trigger)</f>
        <v>#VALUE!</v>
      </c>
      <c r="AY2005" s="102">
        <f>_xll.qlIndexFixing($AZ$1,AU2005,TRUE,Trigger)</f>
        <v>1.4420750339153798E-2</v>
      </c>
    </row>
    <row r="2006" spans="46:51" ht="11.25" customHeight="1" x14ac:dyDescent="0.25">
      <c r="AT2006" s="57" t="s">
        <v>44</v>
      </c>
      <c r="AU2006" s="56">
        <f>_xll.qlInterestRateIndexFixingDate(IborIndex&amp;Tenor,AV2006,Trigger)</f>
        <v>53356</v>
      </c>
      <c r="AV2006" s="56">
        <f>_xll.qlCalendarAdvance(Calendar,AV2005,AT2006,"f",,Trigger)</f>
        <v>53358</v>
      </c>
      <c r="AW2006" s="56">
        <f>_xll.qlInterestRateIndexMaturity(IborIndex&amp;Tenor,AV2006,Trigger)</f>
        <v>53447</v>
      </c>
      <c r="AX2006" s="102" t="e">
        <f>_xll.qlIndexFixing($Z$5,AU2006,TRUE,Trigger)</f>
        <v>#VALUE!</v>
      </c>
      <c r="AY2006" s="102">
        <f>_xll.qlIndexFixing($AZ$1,AU2006,TRUE,Trigger)</f>
        <v>1.4418817667423419E-2</v>
      </c>
    </row>
    <row r="2007" spans="46:51" ht="11.25" customHeight="1" x14ac:dyDescent="0.25">
      <c r="AT2007" s="57" t="s">
        <v>44</v>
      </c>
      <c r="AU2007" s="56">
        <f>_xll.qlInterestRateIndexFixingDate(IborIndex&amp;Tenor,AV2007,Trigger)</f>
        <v>53363</v>
      </c>
      <c r="AV2007" s="56">
        <f>_xll.qlCalendarAdvance(Calendar,AV2006,AT2007,"f",,Trigger)</f>
        <v>53365</v>
      </c>
      <c r="AW2007" s="56">
        <f>_xll.qlInterestRateIndexMaturity(IborIndex&amp;Tenor,AV2007,Trigger)</f>
        <v>53454</v>
      </c>
      <c r="AX2007" s="102" t="e">
        <f>_xll.qlIndexFixing($Z$5,AU2007,TRUE,Trigger)</f>
        <v>#VALUE!</v>
      </c>
      <c r="AY2007" s="102">
        <f>_xll.qlIndexFixing($AZ$1,AU2007,TRUE,Trigger)</f>
        <v>1.4417034892875207E-2</v>
      </c>
    </row>
    <row r="2008" spans="46:51" ht="11.25" customHeight="1" x14ac:dyDescent="0.25">
      <c r="AT2008" s="57" t="s">
        <v>44</v>
      </c>
      <c r="AU2008" s="56">
        <f>_xll.qlInterestRateIndexFixingDate(IborIndex&amp;Tenor,AV2008,Trigger)</f>
        <v>53370</v>
      </c>
      <c r="AV2008" s="56">
        <f>_xll.qlCalendarAdvance(Calendar,AV2007,AT2008,"f",,Trigger)</f>
        <v>53372</v>
      </c>
      <c r="AW2008" s="56">
        <f>_xll.qlInterestRateIndexMaturity(IborIndex&amp;Tenor,AV2008,Trigger)</f>
        <v>53461</v>
      </c>
      <c r="AX2008" s="102" t="e">
        <f>_xll.qlIndexFixing($Z$5,AU2008,TRUE,Trigger)</f>
        <v>#VALUE!</v>
      </c>
      <c r="AY2008" s="102">
        <f>_xll.qlIndexFixing($AZ$1,AU2008,TRUE,Trigger)</f>
        <v>1.4415241374337029E-2</v>
      </c>
    </row>
    <row r="2009" spans="46:51" ht="11.25" customHeight="1" x14ac:dyDescent="0.25">
      <c r="AT2009" s="57" t="s">
        <v>44</v>
      </c>
      <c r="AU2009" s="56">
        <f>_xll.qlInterestRateIndexFixingDate(IborIndex&amp;Tenor,AV2009,Trigger)</f>
        <v>53377</v>
      </c>
      <c r="AV2009" s="56">
        <f>_xll.qlCalendarAdvance(Calendar,AV2008,AT2009,"f",,Trigger)</f>
        <v>53379</v>
      </c>
      <c r="AW2009" s="56">
        <f>_xll.qlInterestRateIndexMaturity(IborIndex&amp;Tenor,AV2009,Trigger)</f>
        <v>53468</v>
      </c>
      <c r="AX2009" s="102" t="e">
        <f>_xll.qlIndexFixing($Z$5,AU2009,TRUE,Trigger)</f>
        <v>#VALUE!</v>
      </c>
      <c r="AY2009" s="102">
        <f>_xll.qlIndexFixing($AZ$1,AU2009,TRUE,Trigger)</f>
        <v>1.4413437100122949E-2</v>
      </c>
    </row>
    <row r="2010" spans="46:51" ht="11.25" customHeight="1" x14ac:dyDescent="0.25">
      <c r="AT2010" s="57" t="s">
        <v>44</v>
      </c>
      <c r="AU2010" s="56">
        <f>_xll.qlInterestRateIndexFixingDate(IborIndex&amp;Tenor,AV2010,Trigger)</f>
        <v>53384</v>
      </c>
      <c r="AV2010" s="56">
        <f>_xll.qlCalendarAdvance(Calendar,AV2009,AT2010,"f",,Trigger)</f>
        <v>53386</v>
      </c>
      <c r="AW2010" s="56">
        <f>_xll.qlInterestRateIndexMaturity(IborIndex&amp;Tenor,AV2010,Trigger)</f>
        <v>53478</v>
      </c>
      <c r="AX2010" s="102" t="e">
        <f>_xll.qlIndexFixing($Z$5,AU2010,TRUE,Trigger)</f>
        <v>#VALUE!</v>
      </c>
      <c r="AY2010" s="102">
        <f>_xll.qlIndexFixing($AZ$1,AU2010,TRUE,Trigger)</f>
        <v>1.4412091096913757E-2</v>
      </c>
    </row>
    <row r="2011" spans="46:51" ht="11.25" customHeight="1" x14ac:dyDescent="0.25">
      <c r="AT2011" s="57" t="s">
        <v>44</v>
      </c>
      <c r="AU2011" s="56">
        <f>_xll.qlInterestRateIndexFixingDate(IborIndex&amp;Tenor,AV2011,Trigger)</f>
        <v>53391</v>
      </c>
      <c r="AV2011" s="56">
        <f>_xll.qlCalendarAdvance(Calendar,AV2010,AT2011,"f",,Trigger)</f>
        <v>53393</v>
      </c>
      <c r="AW2011" s="56">
        <f>_xll.qlInterestRateIndexMaturity(IborIndex&amp;Tenor,AV2011,Trigger)</f>
        <v>53485</v>
      </c>
      <c r="AX2011" s="102" t="e">
        <f>_xll.qlIndexFixing($Z$5,AU2011,TRUE,Trigger)</f>
        <v>#VALUE!</v>
      </c>
      <c r="AY2011" s="102">
        <f>_xll.qlIndexFixing($AZ$1,AU2011,TRUE,Trigger)</f>
        <v>1.4410262740399742E-2</v>
      </c>
    </row>
    <row r="2012" spans="46:51" ht="11.25" customHeight="1" x14ac:dyDescent="0.25">
      <c r="AT2012" s="57" t="s">
        <v>44</v>
      </c>
      <c r="AU2012" s="56">
        <f>_xll.qlInterestRateIndexFixingDate(IborIndex&amp;Tenor,AV2012,Trigger)</f>
        <v>53398</v>
      </c>
      <c r="AV2012" s="56">
        <f>_xll.qlCalendarAdvance(Calendar,AV2011,AT2012,"f",,Trigger)</f>
        <v>53400</v>
      </c>
      <c r="AW2012" s="56">
        <f>_xll.qlInterestRateIndexMaturity(IborIndex&amp;Tenor,AV2012,Trigger)</f>
        <v>53492</v>
      </c>
      <c r="AX2012" s="102" t="e">
        <f>_xll.qlIndexFixing($Z$5,AU2012,TRUE,Trigger)</f>
        <v>#VALUE!</v>
      </c>
      <c r="AY2012" s="102">
        <f>_xll.qlIndexFixing($AZ$1,AU2012,TRUE,Trigger)</f>
        <v>1.4408423589370011E-2</v>
      </c>
    </row>
    <row r="2013" spans="46:51" ht="11.25" customHeight="1" x14ac:dyDescent="0.25">
      <c r="AT2013" s="57" t="s">
        <v>44</v>
      </c>
      <c r="AU2013" s="56">
        <f>_xll.qlInterestRateIndexFixingDate(IborIndex&amp;Tenor,AV2013,Trigger)</f>
        <v>53405</v>
      </c>
      <c r="AV2013" s="56">
        <f>_xll.qlCalendarAdvance(Calendar,AV2012,AT2013,"f",,Trigger)</f>
        <v>53407</v>
      </c>
      <c r="AW2013" s="56">
        <f>_xll.qlInterestRateIndexMaturity(IborIndex&amp;Tenor,AV2013,Trigger)</f>
        <v>53499</v>
      </c>
      <c r="AX2013" s="102" t="e">
        <f>_xll.qlIndexFixing($Z$5,AU2013,TRUE,Trigger)</f>
        <v>#VALUE!</v>
      </c>
      <c r="AY2013" s="102">
        <f>_xll.qlIndexFixing($AZ$1,AU2013,TRUE,Trigger)</f>
        <v>1.4406573632133917E-2</v>
      </c>
    </row>
    <row r="2014" spans="46:51" ht="11.25" customHeight="1" x14ac:dyDescent="0.25">
      <c r="AT2014" s="57" t="s">
        <v>44</v>
      </c>
      <c r="AU2014" s="56">
        <f>_xll.qlInterestRateIndexFixingDate(IborIndex&amp;Tenor,AV2014,Trigger)</f>
        <v>53408</v>
      </c>
      <c r="AV2014" s="56">
        <f>_xll.qlCalendarAdvance(Calendar,AV2013,AT2014,"f",,Trigger)</f>
        <v>53414</v>
      </c>
      <c r="AW2014" s="56">
        <f>_xll.qlInterestRateIndexMaturity(IborIndex&amp;Tenor,AV2014,Trigger)</f>
        <v>53506</v>
      </c>
      <c r="AX2014" s="102" t="e">
        <f>_xll.qlIndexFixing($Z$5,AU2014,TRUE,Trigger)</f>
        <v>#VALUE!</v>
      </c>
      <c r="AY2014" s="102">
        <f>_xll.qlIndexFixing($AZ$1,AU2014,TRUE,Trigger)</f>
        <v>1.4404712857001676E-2</v>
      </c>
    </row>
    <row r="2015" spans="46:51" ht="11.25" customHeight="1" x14ac:dyDescent="0.25">
      <c r="AT2015" s="57" t="s">
        <v>44</v>
      </c>
      <c r="AU2015" s="56">
        <f>_xll.qlInterestRateIndexFixingDate(IborIndex&amp;Tenor,AV2015,Trigger)</f>
        <v>53419</v>
      </c>
      <c r="AV2015" s="56">
        <f>_xll.qlCalendarAdvance(Calendar,AV2014,AT2015,"f",,Trigger)</f>
        <v>53421</v>
      </c>
      <c r="AW2015" s="56">
        <f>_xll.qlInterestRateIndexMaturity(IborIndex&amp;Tenor,AV2015,Trigger)</f>
        <v>53512</v>
      </c>
      <c r="AX2015" s="102" t="e">
        <f>_xll.qlIndexFixing($Z$5,AU2015,TRUE,Trigger)</f>
        <v>#VALUE!</v>
      </c>
      <c r="AY2015" s="102">
        <f>_xll.qlIndexFixing($AZ$1,AU2015,TRUE,Trigger)</f>
        <v>1.4402689222364262E-2</v>
      </c>
    </row>
    <row r="2016" spans="46:51" ht="11.25" customHeight="1" x14ac:dyDescent="0.25">
      <c r="AT2016" s="57" t="s">
        <v>44</v>
      </c>
      <c r="AU2016" s="56">
        <f>_xll.qlInterestRateIndexFixingDate(IborIndex&amp;Tenor,AV2016,Trigger)</f>
        <v>53426</v>
      </c>
      <c r="AV2016" s="56">
        <f>_xll.qlCalendarAdvance(Calendar,AV2015,AT2016,"f",,Trigger)</f>
        <v>53428</v>
      </c>
      <c r="AW2016" s="56">
        <f>_xll.qlInterestRateIndexMaturity(IborIndex&amp;Tenor,AV2016,Trigger)</f>
        <v>53519</v>
      </c>
      <c r="AX2016" s="102" t="e">
        <f>_xll.qlIndexFixing($Z$5,AU2016,TRUE,Trigger)</f>
        <v>#VALUE!</v>
      </c>
      <c r="AY2016" s="102">
        <f>_xll.qlIndexFixing($AZ$1,AU2016,TRUE,Trigger)</f>
        <v>1.4400807628093102E-2</v>
      </c>
    </row>
    <row r="2017" spans="46:51" ht="11.25" customHeight="1" x14ac:dyDescent="0.25">
      <c r="AT2017" s="57" t="s">
        <v>44</v>
      </c>
      <c r="AU2017" s="56">
        <f>_xll.qlInterestRateIndexFixingDate(IborIndex&amp;Tenor,AV2017,Trigger)</f>
        <v>53433</v>
      </c>
      <c r="AV2017" s="56">
        <f>_xll.qlCalendarAdvance(Calendar,AV2016,AT2017,"f",,Trigger)</f>
        <v>53435</v>
      </c>
      <c r="AW2017" s="56">
        <f>_xll.qlInterestRateIndexMaturity(IborIndex&amp;Tenor,AV2017,Trigger)</f>
        <v>53526</v>
      </c>
      <c r="AX2017" s="102" t="e">
        <f>_xll.qlIndexFixing($Z$5,AU2017,TRUE,Trigger)</f>
        <v>#VALUE!</v>
      </c>
      <c r="AY2017" s="102">
        <f>_xll.qlIndexFixing($AZ$1,AU2017,TRUE,Trigger)</f>
        <v>1.4398915182116473E-2</v>
      </c>
    </row>
    <row r="2018" spans="46:51" ht="11.25" customHeight="1" x14ac:dyDescent="0.25">
      <c r="AT2018" s="57" t="s">
        <v>44</v>
      </c>
      <c r="AU2018" s="56">
        <f>_xll.qlInterestRateIndexFixingDate(IborIndex&amp;Tenor,AV2018,Trigger)</f>
        <v>53440</v>
      </c>
      <c r="AV2018" s="56">
        <f>_xll.qlCalendarAdvance(Calendar,AV2017,AT2018,"f",,Trigger)</f>
        <v>53442</v>
      </c>
      <c r="AW2018" s="56">
        <f>_xll.qlInterestRateIndexMaturity(IborIndex&amp;Tenor,AV2018,Trigger)</f>
        <v>53533</v>
      </c>
      <c r="AX2018" s="102" t="e">
        <f>_xll.qlIndexFixing($Z$5,AU2018,TRUE,Trigger)</f>
        <v>#VALUE!</v>
      </c>
      <c r="AY2018" s="102">
        <f>_xll.qlIndexFixing($AZ$1,AU2018,TRUE,Trigger)</f>
        <v>1.4397011872744385E-2</v>
      </c>
    </row>
    <row r="2019" spans="46:51" ht="11.25" customHeight="1" x14ac:dyDescent="0.25">
      <c r="AT2019" s="57" t="s">
        <v>44</v>
      </c>
      <c r="AU2019" s="56">
        <f>_xll.qlInterestRateIndexFixingDate(IborIndex&amp;Tenor,AV2019,Trigger)</f>
        <v>53444</v>
      </c>
      <c r="AV2019" s="56">
        <f>_xll.qlCalendarAdvance(Calendar,AV2018,AT2019,"f",,Trigger)</f>
        <v>53449</v>
      </c>
      <c r="AW2019" s="56">
        <f>_xll.qlInterestRateIndexMaturity(IborIndex&amp;Tenor,AV2019,Trigger)</f>
        <v>53541</v>
      </c>
      <c r="AX2019" s="102" t="e">
        <f>_xll.qlIndexFixing($Z$5,AU2019,TRUE,Trigger)</f>
        <v>#VALUE!</v>
      </c>
      <c r="AY2019" s="102">
        <f>_xll.qlIndexFixing($AZ$1,AU2019,TRUE,Trigger)</f>
        <v>1.4395246303763853E-2</v>
      </c>
    </row>
    <row r="2020" spans="46:51" ht="11.25" customHeight="1" x14ac:dyDescent="0.25">
      <c r="AT2020" s="57" t="s">
        <v>44</v>
      </c>
      <c r="AU2020" s="56">
        <f>_xll.qlInterestRateIndexFixingDate(IborIndex&amp;Tenor,AV2020,Trigger)</f>
        <v>53454</v>
      </c>
      <c r="AV2020" s="56">
        <f>_xll.qlCalendarAdvance(Calendar,AV2019,AT2020,"f",,Trigger)</f>
        <v>53456</v>
      </c>
      <c r="AW2020" s="56">
        <f>_xll.qlInterestRateIndexMaturity(IborIndex&amp;Tenor,AV2020,Trigger)</f>
        <v>53548</v>
      </c>
      <c r="AX2020" s="102" t="e">
        <f>_xll.qlIndexFixing($Z$5,AU2020,TRUE,Trigger)</f>
        <v>#VALUE!</v>
      </c>
      <c r="AY2020" s="102">
        <f>_xll.qlIndexFixing($AZ$1,AU2020,TRUE,Trigger)</f>
        <v>1.4393320375773722E-2</v>
      </c>
    </row>
    <row r="2021" spans="46:51" ht="11.25" customHeight="1" x14ac:dyDescent="0.25">
      <c r="AT2021" s="57" t="s">
        <v>44</v>
      </c>
      <c r="AU2021" s="56">
        <f>_xll.qlInterestRateIndexFixingDate(IborIndex&amp;Tenor,AV2021,Trigger)</f>
        <v>53461</v>
      </c>
      <c r="AV2021" s="56">
        <f>_xll.qlCalendarAdvance(Calendar,AV2020,AT2021,"f",,Trigger)</f>
        <v>53463</v>
      </c>
      <c r="AW2021" s="56">
        <f>_xll.qlInterestRateIndexMaturity(IborIndex&amp;Tenor,AV2021,Trigger)</f>
        <v>53555</v>
      </c>
      <c r="AX2021" s="102" t="e">
        <f>_xll.qlIndexFixing($Z$5,AU2021,TRUE,Trigger)</f>
        <v>#VALUE!</v>
      </c>
      <c r="AY2021" s="102">
        <f>_xll.qlIndexFixing($AZ$1,AU2021,TRUE,Trigger)</f>
        <v>1.4391383548061597E-2</v>
      </c>
    </row>
    <row r="2022" spans="46:51" ht="11.25" customHeight="1" x14ac:dyDescent="0.25">
      <c r="AT2022" s="57" t="s">
        <v>44</v>
      </c>
      <c r="AU2022" s="56">
        <f>_xll.qlInterestRateIndexFixingDate(IborIndex&amp;Tenor,AV2022,Trigger)</f>
        <v>53468</v>
      </c>
      <c r="AV2022" s="56">
        <f>_xll.qlCalendarAdvance(Calendar,AV2021,AT2022,"f",,Trigger)</f>
        <v>53470</v>
      </c>
      <c r="AW2022" s="56">
        <f>_xll.qlInterestRateIndexMaturity(IborIndex&amp;Tenor,AV2022,Trigger)</f>
        <v>53562</v>
      </c>
      <c r="AX2022" s="102" t="e">
        <f>_xll.qlIndexFixing($Z$5,AU2022,TRUE,Trigger)</f>
        <v>#VALUE!</v>
      </c>
      <c r="AY2022" s="102">
        <f>_xll.qlIndexFixing($AZ$1,AU2022,TRUE,Trigger)</f>
        <v>1.4389435808939435E-2</v>
      </c>
    </row>
    <row r="2023" spans="46:51" ht="11.25" customHeight="1" x14ac:dyDescent="0.25">
      <c r="AT2023" s="57" t="s">
        <v>44</v>
      </c>
      <c r="AU2023" s="56">
        <f>_xll.qlInterestRateIndexFixingDate(IborIndex&amp;Tenor,AV2023,Trigger)</f>
        <v>53475</v>
      </c>
      <c r="AV2023" s="56">
        <f>_xll.qlCalendarAdvance(Calendar,AV2022,AT2023,"f",,Trigger)</f>
        <v>53477</v>
      </c>
      <c r="AW2023" s="56">
        <f>_xll.qlInterestRateIndexMaturity(IborIndex&amp;Tenor,AV2023,Trigger)</f>
        <v>53569</v>
      </c>
      <c r="AX2023" s="102" t="e">
        <f>_xll.qlIndexFixing($Z$5,AU2023,TRUE,Trigger)</f>
        <v>#VALUE!</v>
      </c>
      <c r="AY2023" s="102">
        <f>_xll.qlIndexFixing($AZ$1,AU2023,TRUE,Trigger)</f>
        <v>1.4387477146716588E-2</v>
      </c>
    </row>
    <row r="2024" spans="46:51" ht="11.25" customHeight="1" x14ac:dyDescent="0.25">
      <c r="AT2024" s="57" t="s">
        <v>44</v>
      </c>
      <c r="AU2024" s="56">
        <f>_xll.qlInterestRateIndexFixingDate(IborIndex&amp;Tenor,AV2024,Trigger)</f>
        <v>53482</v>
      </c>
      <c r="AV2024" s="56">
        <f>_xll.qlCalendarAdvance(Calendar,AV2023,AT2024,"f",,Trigger)</f>
        <v>53484</v>
      </c>
      <c r="AW2024" s="56">
        <f>_xll.qlInterestRateIndexMaturity(IborIndex&amp;Tenor,AV2024,Trigger)</f>
        <v>53576</v>
      </c>
      <c r="AX2024" s="102" t="e">
        <f>_xll.qlIndexFixing($Z$5,AU2024,TRUE,Trigger)</f>
        <v>#VALUE!</v>
      </c>
      <c r="AY2024" s="102">
        <f>_xll.qlIndexFixing($AZ$1,AU2024,TRUE,Trigger)</f>
        <v>1.4385507549704146E-2</v>
      </c>
    </row>
    <row r="2025" spans="46:51" ht="11.25" customHeight="1" x14ac:dyDescent="0.25">
      <c r="AT2025" s="57" t="s">
        <v>44</v>
      </c>
      <c r="AU2025" s="56">
        <f>_xll.qlInterestRateIndexFixingDate(IborIndex&amp;Tenor,AV2025,Trigger)</f>
        <v>53489</v>
      </c>
      <c r="AV2025" s="56">
        <f>_xll.qlCalendarAdvance(Calendar,AV2024,AT2025,"f",,Trigger)</f>
        <v>53491</v>
      </c>
      <c r="AW2025" s="56">
        <f>_xll.qlInterestRateIndexMaturity(IborIndex&amp;Tenor,AV2025,Trigger)</f>
        <v>53583</v>
      </c>
      <c r="AX2025" s="102" t="e">
        <f>_xll.qlIndexFixing($Z$5,AU2025,TRUE,Trigger)</f>
        <v>#VALUE!</v>
      </c>
      <c r="AY2025" s="102">
        <f>_xll.qlIndexFixing($AZ$1,AU2025,TRUE,Trigger)</f>
        <v>1.4383527006214066E-2</v>
      </c>
    </row>
    <row r="2026" spans="46:51" ht="11.25" customHeight="1" x14ac:dyDescent="0.25">
      <c r="AT2026" s="57" t="s">
        <v>44</v>
      </c>
      <c r="AU2026" s="56">
        <f>_xll.qlInterestRateIndexFixingDate(IborIndex&amp;Tenor,AV2026,Trigger)</f>
        <v>53496</v>
      </c>
      <c r="AV2026" s="56">
        <f>_xll.qlCalendarAdvance(Calendar,AV2025,AT2026,"f",,Trigger)</f>
        <v>53498</v>
      </c>
      <c r="AW2026" s="56">
        <f>_xll.qlInterestRateIndexMaturity(IborIndex&amp;Tenor,AV2026,Trigger)</f>
        <v>53590</v>
      </c>
      <c r="AX2026" s="102" t="e">
        <f>_xll.qlIndexFixing($Z$5,AU2026,TRUE,Trigger)</f>
        <v>#VALUE!</v>
      </c>
      <c r="AY2026" s="102">
        <f>_xll.qlIndexFixing($AZ$1,AU2026,TRUE,Trigger)</f>
        <v>1.4381535504558307E-2</v>
      </c>
    </row>
    <row r="2027" spans="46:51" ht="11.25" customHeight="1" x14ac:dyDescent="0.25">
      <c r="AT2027" s="57" t="s">
        <v>44</v>
      </c>
      <c r="AU2027" s="56">
        <f>_xll.qlInterestRateIndexFixingDate(IborIndex&amp;Tenor,AV2027,Trigger)</f>
        <v>53503</v>
      </c>
      <c r="AV2027" s="56">
        <f>_xll.qlCalendarAdvance(Calendar,AV2026,AT2027,"f",,Trigger)</f>
        <v>53505</v>
      </c>
      <c r="AW2027" s="56">
        <f>_xll.qlInterestRateIndexMaturity(IborIndex&amp;Tenor,AV2027,Trigger)</f>
        <v>53597</v>
      </c>
      <c r="AX2027" s="102" t="e">
        <f>_xll.qlIndexFixing($Z$5,AU2027,TRUE,Trigger)</f>
        <v>#VALUE!</v>
      </c>
      <c r="AY2027" s="102">
        <f>_xll.qlIndexFixing($AZ$1,AU2027,TRUE,Trigger)</f>
        <v>1.4379533033048827E-2</v>
      </c>
    </row>
    <row r="2028" spans="46:51" ht="11.25" customHeight="1" x14ac:dyDescent="0.25">
      <c r="AT2028" s="57" t="s">
        <v>44</v>
      </c>
      <c r="AU2028" s="56">
        <f>_xll.qlInterestRateIndexFixingDate(IborIndex&amp;Tenor,AV2028,Trigger)</f>
        <v>53510</v>
      </c>
      <c r="AV2028" s="56">
        <f>_xll.qlCalendarAdvance(Calendar,AV2027,AT2028,"f",,Trigger)</f>
        <v>53512</v>
      </c>
      <c r="AW2028" s="56">
        <f>_xll.qlInterestRateIndexMaturity(IborIndex&amp;Tenor,AV2028,Trigger)</f>
        <v>53604</v>
      </c>
      <c r="AX2028" s="102" t="e">
        <f>_xll.qlIndexFixing($Z$5,AU2028,TRUE,Trigger)</f>
        <v>#VALUE!</v>
      </c>
      <c r="AY2028" s="102">
        <f>_xll.qlIndexFixing($AZ$1,AU2028,TRUE,Trigger)</f>
        <v>1.4377519579993241E-2</v>
      </c>
    </row>
    <row r="2029" spans="46:51" ht="11.25" customHeight="1" x14ac:dyDescent="0.25">
      <c r="AT2029" s="57" t="s">
        <v>44</v>
      </c>
      <c r="AU2029" s="56">
        <f>_xll.qlInterestRateIndexFixingDate(IborIndex&amp;Tenor,AV2029,Trigger)</f>
        <v>53517</v>
      </c>
      <c r="AV2029" s="56">
        <f>_xll.qlCalendarAdvance(Calendar,AV2028,AT2029,"f",,Trigger)</f>
        <v>53519</v>
      </c>
      <c r="AW2029" s="56">
        <f>_xll.qlInterestRateIndexMaturity(IborIndex&amp;Tenor,AV2029,Trigger)</f>
        <v>53611</v>
      </c>
      <c r="AX2029" s="102" t="e">
        <f>_xll.qlIndexFixing($Z$5,AU2029,TRUE,Trigger)</f>
        <v>#VALUE!</v>
      </c>
      <c r="AY2029" s="102">
        <f>_xll.qlIndexFixing($AZ$1,AU2029,TRUE,Trigger)</f>
        <v>1.4375495133709587E-2</v>
      </c>
    </row>
    <row r="2030" spans="46:51" ht="11.25" customHeight="1" x14ac:dyDescent="0.25">
      <c r="AT2030" s="57" t="s">
        <v>44</v>
      </c>
      <c r="AU2030" s="56">
        <f>_xll.qlInterestRateIndexFixingDate(IborIndex&amp;Tenor,AV2030,Trigger)</f>
        <v>53524</v>
      </c>
      <c r="AV2030" s="56">
        <f>_xll.qlCalendarAdvance(Calendar,AV2029,AT2030,"f",,Trigger)</f>
        <v>53526</v>
      </c>
      <c r="AW2030" s="56">
        <f>_xll.qlInterestRateIndexMaturity(IborIndex&amp;Tenor,AV2030,Trigger)</f>
        <v>53618</v>
      </c>
      <c r="AX2030" s="102" t="e">
        <f>_xll.qlIndexFixing($Z$5,AU2030,TRUE,Trigger)</f>
        <v>#VALUE!</v>
      </c>
      <c r="AY2030" s="102">
        <f>_xll.qlIndexFixing($AZ$1,AU2030,TRUE,Trigger)</f>
        <v>1.4373459682506348E-2</v>
      </c>
    </row>
    <row r="2031" spans="46:51" ht="11.25" customHeight="1" x14ac:dyDescent="0.25">
      <c r="AT2031" s="57" t="s">
        <v>44</v>
      </c>
      <c r="AU2031" s="56">
        <f>_xll.qlInterestRateIndexFixingDate(IborIndex&amp;Tenor,AV2031,Trigger)</f>
        <v>53531</v>
      </c>
      <c r="AV2031" s="56">
        <f>_xll.qlCalendarAdvance(Calendar,AV2030,AT2031,"f",,Trigger)</f>
        <v>53533</v>
      </c>
      <c r="AW2031" s="56">
        <f>_xll.qlInterestRateIndexMaturity(IborIndex&amp;Tenor,AV2031,Trigger)</f>
        <v>53625</v>
      </c>
      <c r="AX2031" s="102" t="e">
        <f>_xll.qlIndexFixing($Z$5,AU2031,TRUE,Trigger)</f>
        <v>#VALUE!</v>
      </c>
      <c r="AY2031" s="102">
        <f>_xll.qlIndexFixing($AZ$1,AU2031,TRUE,Trigger)</f>
        <v>1.4371413214694616E-2</v>
      </c>
    </row>
    <row r="2032" spans="46:51" ht="11.25" customHeight="1" x14ac:dyDescent="0.25">
      <c r="AT2032" s="57" t="s">
        <v>44</v>
      </c>
      <c r="AU2032" s="56">
        <f>_xll.qlInterestRateIndexFixingDate(IborIndex&amp;Tenor,AV2032,Trigger)</f>
        <v>53538</v>
      </c>
      <c r="AV2032" s="56">
        <f>_xll.qlCalendarAdvance(Calendar,AV2031,AT2032,"f",,Trigger)</f>
        <v>53540</v>
      </c>
      <c r="AW2032" s="56">
        <f>_xll.qlInterestRateIndexMaturity(IborIndex&amp;Tenor,AV2032,Trigger)</f>
        <v>53632</v>
      </c>
      <c r="AX2032" s="102" t="e">
        <f>_xll.qlIndexFixing($Z$5,AU2032,TRUE,Trigger)</f>
        <v>#VALUE!</v>
      </c>
      <c r="AY2032" s="102">
        <f>_xll.qlIndexFixing($AZ$1,AU2032,TRUE,Trigger)</f>
        <v>1.4369355718588083E-2</v>
      </c>
    </row>
    <row r="2033" spans="46:51" ht="11.25" customHeight="1" x14ac:dyDescent="0.25">
      <c r="AT2033" s="57" t="s">
        <v>44</v>
      </c>
      <c r="AU2033" s="56">
        <f>_xll.qlInterestRateIndexFixingDate(IborIndex&amp;Tenor,AV2033,Trigger)</f>
        <v>53545</v>
      </c>
      <c r="AV2033" s="56">
        <f>_xll.qlCalendarAdvance(Calendar,AV2032,AT2033,"f",,Trigger)</f>
        <v>53547</v>
      </c>
      <c r="AW2033" s="56">
        <f>_xll.qlInterestRateIndexMaturity(IborIndex&amp;Tenor,AV2033,Trigger)</f>
        <v>53639</v>
      </c>
      <c r="AX2033" s="102" t="e">
        <f>_xll.qlIndexFixing($Z$5,AU2033,TRUE,Trigger)</f>
        <v>#VALUE!</v>
      </c>
      <c r="AY2033" s="102">
        <f>_xll.qlIndexFixing($AZ$1,AU2033,TRUE,Trigger)</f>
        <v>1.436728718249871E-2</v>
      </c>
    </row>
    <row r="2034" spans="46:51" ht="11.25" customHeight="1" x14ac:dyDescent="0.25">
      <c r="AT2034" s="57" t="s">
        <v>44</v>
      </c>
      <c r="AU2034" s="56">
        <f>_xll.qlInterestRateIndexFixingDate(IborIndex&amp;Tenor,AV2034,Trigger)</f>
        <v>53552</v>
      </c>
      <c r="AV2034" s="56">
        <f>_xll.qlCalendarAdvance(Calendar,AV2033,AT2034,"f",,Trigger)</f>
        <v>53554</v>
      </c>
      <c r="AW2034" s="56">
        <f>_xll.qlInterestRateIndexMaturity(IborIndex&amp;Tenor,AV2034,Trigger)</f>
        <v>53646</v>
      </c>
      <c r="AX2034" s="102" t="e">
        <f>_xll.qlIndexFixing($Z$5,AU2034,TRUE,Trigger)</f>
        <v>#VALUE!</v>
      </c>
      <c r="AY2034" s="102">
        <f>_xll.qlIndexFixing($AZ$1,AU2034,TRUE,Trigger)</f>
        <v>1.4365207594738454E-2</v>
      </c>
    </row>
    <row r="2035" spans="46:51" ht="11.25" customHeight="1" x14ac:dyDescent="0.25">
      <c r="AT2035" s="57" t="s">
        <v>44</v>
      </c>
      <c r="AU2035" s="56">
        <f>_xll.qlInterestRateIndexFixingDate(IborIndex&amp;Tenor,AV2035,Trigger)</f>
        <v>53559</v>
      </c>
      <c r="AV2035" s="56">
        <f>_xll.qlCalendarAdvance(Calendar,AV2034,AT2035,"f",,Trigger)</f>
        <v>53561</v>
      </c>
      <c r="AW2035" s="56">
        <f>_xll.qlInterestRateIndexMaturity(IborIndex&amp;Tenor,AV2035,Trigger)</f>
        <v>53653</v>
      </c>
      <c r="AX2035" s="102" t="e">
        <f>_xll.qlIndexFixing($Z$5,AU2035,TRUE,Trigger)</f>
        <v>#VALUE!</v>
      </c>
      <c r="AY2035" s="102">
        <f>_xll.qlIndexFixing($AZ$1,AU2035,TRUE,Trigger)</f>
        <v>1.4363116943621879E-2</v>
      </c>
    </row>
    <row r="2036" spans="46:51" ht="11.25" customHeight="1" x14ac:dyDescent="0.25">
      <c r="AT2036" s="57" t="s">
        <v>44</v>
      </c>
      <c r="AU2036" s="56">
        <f>_xll.qlInterestRateIndexFixingDate(IborIndex&amp;Tenor,AV2036,Trigger)</f>
        <v>53566</v>
      </c>
      <c r="AV2036" s="56">
        <f>_xll.qlCalendarAdvance(Calendar,AV2035,AT2036,"f",,Trigger)</f>
        <v>53568</v>
      </c>
      <c r="AW2036" s="56">
        <f>_xll.qlInterestRateIndexMaturity(IborIndex&amp;Tenor,AV2036,Trigger)</f>
        <v>53660</v>
      </c>
      <c r="AX2036" s="102" t="e">
        <f>_xll.qlIndexFixing($Z$5,AU2036,TRUE,Trigger)</f>
        <v>#VALUE!</v>
      </c>
      <c r="AY2036" s="102">
        <f>_xll.qlIndexFixing($AZ$1,AU2036,TRUE,Trigger)</f>
        <v>1.4361015217459208E-2</v>
      </c>
    </row>
    <row r="2037" spans="46:51" ht="11.25" customHeight="1" x14ac:dyDescent="0.25">
      <c r="AT2037" s="57" t="s">
        <v>44</v>
      </c>
      <c r="AU2037" s="56">
        <f>_xll.qlInterestRateIndexFixingDate(IborIndex&amp;Tenor,AV2037,Trigger)</f>
        <v>53573</v>
      </c>
      <c r="AV2037" s="56">
        <f>_xll.qlCalendarAdvance(Calendar,AV2036,AT2037,"f",,Trigger)</f>
        <v>53575</v>
      </c>
      <c r="AW2037" s="56">
        <f>_xll.qlInterestRateIndexMaturity(IborIndex&amp;Tenor,AV2037,Trigger)</f>
        <v>53666</v>
      </c>
      <c r="AX2037" s="102" t="e">
        <f>_xll.qlIndexFixing($Z$5,AU2037,TRUE,Trigger)</f>
        <v>#VALUE!</v>
      </c>
      <c r="AY2037" s="102">
        <f>_xll.qlIndexFixing($AZ$1,AU2037,TRUE,Trigger)</f>
        <v>1.4358769403675111E-2</v>
      </c>
    </row>
    <row r="2038" spans="46:51" ht="11.25" customHeight="1" x14ac:dyDescent="0.25">
      <c r="AT2038" s="57" t="s">
        <v>44</v>
      </c>
      <c r="AU2038" s="56">
        <f>_xll.qlInterestRateIndexFixingDate(IborIndex&amp;Tenor,AV2038,Trigger)</f>
        <v>53580</v>
      </c>
      <c r="AV2038" s="56">
        <f>_xll.qlCalendarAdvance(Calendar,AV2037,AT2038,"f",,Trigger)</f>
        <v>53582</v>
      </c>
      <c r="AW2038" s="56">
        <f>_xll.qlInterestRateIndexMaturity(IborIndex&amp;Tenor,AV2038,Trigger)</f>
        <v>53673</v>
      </c>
      <c r="AX2038" s="102" t="e">
        <f>_xll.qlIndexFixing($Z$5,AU2038,TRUE,Trigger)</f>
        <v>#VALUE!</v>
      </c>
      <c r="AY2038" s="102">
        <f>_xll.qlIndexFixing($AZ$1,AU2038,TRUE,Trigger)</f>
        <v>1.4356646371832477E-2</v>
      </c>
    </row>
    <row r="2039" spans="46:51" ht="11.25" customHeight="1" x14ac:dyDescent="0.25">
      <c r="AT2039" s="57" t="s">
        <v>44</v>
      </c>
      <c r="AU2039" s="56">
        <f>_xll.qlInterestRateIndexFixingDate(IborIndex&amp;Tenor,AV2039,Trigger)</f>
        <v>53587</v>
      </c>
      <c r="AV2039" s="56">
        <f>_xll.qlCalendarAdvance(Calendar,AV2038,AT2039,"f",,Trigger)</f>
        <v>53589</v>
      </c>
      <c r="AW2039" s="56">
        <f>_xll.qlInterestRateIndexMaturity(IborIndex&amp;Tenor,AV2039,Trigger)</f>
        <v>53680</v>
      </c>
      <c r="AX2039" s="102" t="e">
        <f>_xll.qlIndexFixing($Z$5,AU2039,TRUE,Trigger)</f>
        <v>#VALUE!</v>
      </c>
      <c r="AY2039" s="102">
        <f>_xll.qlIndexFixing($AZ$1,AU2039,TRUE,Trigger)</f>
        <v>1.4354512231147644E-2</v>
      </c>
    </row>
    <row r="2040" spans="46:51" ht="11.25" customHeight="1" x14ac:dyDescent="0.25">
      <c r="AT2040" s="57" t="s">
        <v>44</v>
      </c>
      <c r="AU2040" s="56">
        <f>_xll.qlInterestRateIndexFixingDate(IborIndex&amp;Tenor,AV2040,Trigger)</f>
        <v>53594</v>
      </c>
      <c r="AV2040" s="56">
        <f>_xll.qlCalendarAdvance(Calendar,AV2039,AT2040,"f",,Trigger)</f>
        <v>53596</v>
      </c>
      <c r="AW2040" s="56">
        <f>_xll.qlInterestRateIndexMaturity(IborIndex&amp;Tenor,AV2040,Trigger)</f>
        <v>53688</v>
      </c>
      <c r="AX2040" s="102" t="e">
        <f>_xll.qlIndexFixing($Z$5,AU2040,TRUE,Trigger)</f>
        <v>#VALUE!</v>
      </c>
      <c r="AY2040" s="102">
        <f>_xll.qlIndexFixing($AZ$1,AU2040,TRUE,Trigger)</f>
        <v>1.4352497328610167E-2</v>
      </c>
    </row>
    <row r="2041" spans="46:51" ht="11.25" customHeight="1" x14ac:dyDescent="0.25">
      <c r="AT2041" s="57" t="s">
        <v>44</v>
      </c>
      <c r="AU2041" s="56">
        <f>_xll.qlInterestRateIndexFixingDate(IborIndex&amp;Tenor,AV2041,Trigger)</f>
        <v>53601</v>
      </c>
      <c r="AV2041" s="56">
        <f>_xll.qlCalendarAdvance(Calendar,AV2040,AT2041,"f",,Trigger)</f>
        <v>53603</v>
      </c>
      <c r="AW2041" s="56">
        <f>_xll.qlInterestRateIndexMaturity(IborIndex&amp;Tenor,AV2041,Trigger)</f>
        <v>53695</v>
      </c>
      <c r="AX2041" s="102" t="e">
        <f>_xll.qlIndexFixing($Z$5,AU2041,TRUE,Trigger)</f>
        <v>#VALUE!</v>
      </c>
      <c r="AY2041" s="102">
        <f>_xll.qlIndexFixing($AZ$1,AU2041,TRUE,Trigger)</f>
        <v>1.4350340051914627E-2</v>
      </c>
    </row>
    <row r="2042" spans="46:51" ht="11.25" customHeight="1" x14ac:dyDescent="0.25">
      <c r="AT2042" s="57" t="s">
        <v>44</v>
      </c>
      <c r="AU2042" s="56">
        <f>_xll.qlInterestRateIndexFixingDate(IborIndex&amp;Tenor,AV2042,Trigger)</f>
        <v>53608</v>
      </c>
      <c r="AV2042" s="56">
        <f>_xll.qlCalendarAdvance(Calendar,AV2041,AT2042,"f",,Trigger)</f>
        <v>53610</v>
      </c>
      <c r="AW2042" s="56">
        <f>_xll.qlInterestRateIndexMaturity(IborIndex&amp;Tenor,AV2042,Trigger)</f>
        <v>53702</v>
      </c>
      <c r="AX2042" s="102" t="e">
        <f>_xll.qlIndexFixing($Z$5,AU2042,TRUE,Trigger)</f>
        <v>#VALUE!</v>
      </c>
      <c r="AY2042" s="102">
        <f>_xll.qlIndexFixing($AZ$1,AU2042,TRUE,Trigger)</f>
        <v>1.434817163004995E-2</v>
      </c>
    </row>
    <row r="2043" spans="46:51" ht="11.25" customHeight="1" x14ac:dyDescent="0.25">
      <c r="AT2043" s="57" t="s">
        <v>44</v>
      </c>
      <c r="AU2043" s="56">
        <f>_xll.qlInterestRateIndexFixingDate(IborIndex&amp;Tenor,AV2043,Trigger)</f>
        <v>53615</v>
      </c>
      <c r="AV2043" s="56">
        <f>_xll.qlCalendarAdvance(Calendar,AV2042,AT2043,"f",,Trigger)</f>
        <v>53617</v>
      </c>
      <c r="AW2043" s="56">
        <f>_xll.qlInterestRateIndexMaturity(IborIndex&amp;Tenor,AV2043,Trigger)</f>
        <v>53709</v>
      </c>
      <c r="AX2043" s="102" t="e">
        <f>_xll.qlIndexFixing($Z$5,AU2043,TRUE,Trigger)</f>
        <v>#VALUE!</v>
      </c>
      <c r="AY2043" s="102">
        <f>_xll.qlIndexFixing($AZ$1,AU2043,TRUE,Trigger)</f>
        <v>1.4345992051331571E-2</v>
      </c>
    </row>
    <row r="2044" spans="46:51" ht="11.25" customHeight="1" x14ac:dyDescent="0.25">
      <c r="AT2044" s="57" t="s">
        <v>44</v>
      </c>
      <c r="AU2044" s="56">
        <f>_xll.qlInterestRateIndexFixingDate(IborIndex&amp;Tenor,AV2044,Trigger)</f>
        <v>53622</v>
      </c>
      <c r="AV2044" s="56">
        <f>_xll.qlCalendarAdvance(Calendar,AV2043,AT2044,"f",,Trigger)</f>
        <v>53624</v>
      </c>
      <c r="AW2044" s="56">
        <f>_xll.qlInterestRateIndexMaturity(IborIndex&amp;Tenor,AV2044,Trigger)</f>
        <v>53716</v>
      </c>
      <c r="AX2044" s="102" t="e">
        <f>_xll.qlIndexFixing($Z$5,AU2044,TRUE,Trigger)</f>
        <v>#VALUE!</v>
      </c>
      <c r="AY2044" s="102">
        <f>_xll.qlIndexFixing($AZ$1,AU2044,TRUE,Trigger)</f>
        <v>1.4343801304074056E-2</v>
      </c>
    </row>
    <row r="2045" spans="46:51" ht="11.25" customHeight="1" x14ac:dyDescent="0.25">
      <c r="AT2045" s="57" t="s">
        <v>44</v>
      </c>
      <c r="AU2045" s="56">
        <f>_xll.qlInterestRateIndexFixingDate(IborIndex&amp;Tenor,AV2045,Trigger)</f>
        <v>53629</v>
      </c>
      <c r="AV2045" s="56">
        <f>_xll.qlCalendarAdvance(Calendar,AV2044,AT2045,"f",,Trigger)</f>
        <v>53631</v>
      </c>
      <c r="AW2045" s="56">
        <f>_xll.qlInterestRateIndexMaturity(IborIndex&amp;Tenor,AV2045,Trigger)</f>
        <v>53723</v>
      </c>
      <c r="AX2045" s="102" t="e">
        <f>_xll.qlIndexFixing($Z$5,AU2045,TRUE,Trigger)</f>
        <v>#VALUE!</v>
      </c>
      <c r="AY2045" s="102">
        <f>_xll.qlIndexFixing($AZ$1,AU2045,TRUE,Trigger)</f>
        <v>1.4341599376590231E-2</v>
      </c>
    </row>
    <row r="2046" spans="46:51" ht="11.25" customHeight="1" x14ac:dyDescent="0.25">
      <c r="AT2046" s="57" t="s">
        <v>44</v>
      </c>
      <c r="AU2046" s="56">
        <f>_xll.qlInterestRateIndexFixingDate(IborIndex&amp;Tenor,AV2046,Trigger)</f>
        <v>53636</v>
      </c>
      <c r="AV2046" s="56">
        <f>_xll.qlCalendarAdvance(Calendar,AV2045,AT2046,"f",,Trigger)</f>
        <v>53638</v>
      </c>
      <c r="AW2046" s="56">
        <f>_xll.qlInterestRateIndexMaturity(IborIndex&amp;Tenor,AV2046,Trigger)</f>
        <v>53730</v>
      </c>
      <c r="AX2046" s="102" t="e">
        <f>_xll.qlIndexFixing($Z$5,AU2046,TRUE,Trigger)</f>
        <v>#VALUE!</v>
      </c>
      <c r="AY2046" s="102">
        <f>_xll.qlIndexFixing($AZ$1,AU2046,TRUE,Trigger)</f>
        <v>1.4339386257192922E-2</v>
      </c>
    </row>
    <row r="2047" spans="46:51" ht="11.25" customHeight="1" x14ac:dyDescent="0.25">
      <c r="AT2047" s="57" t="s">
        <v>44</v>
      </c>
      <c r="AU2047" s="56">
        <f>_xll.qlInterestRateIndexFixingDate(IborIndex&amp;Tenor,AV2047,Trigger)</f>
        <v>53643</v>
      </c>
      <c r="AV2047" s="56">
        <f>_xll.qlCalendarAdvance(Calendar,AV2046,AT2047,"f",,Trigger)</f>
        <v>53645</v>
      </c>
      <c r="AW2047" s="56">
        <f>_xll.qlInterestRateIndexMaturity(IborIndex&amp;Tenor,AV2047,Trigger)</f>
        <v>53737</v>
      </c>
      <c r="AX2047" s="102" t="e">
        <f>_xll.qlIndexFixing($Z$5,AU2047,TRUE,Trigger)</f>
        <v>#VALUE!</v>
      </c>
      <c r="AY2047" s="102">
        <f>_xll.qlIndexFixing($AZ$1,AU2047,TRUE,Trigger)</f>
        <v>1.4337161934197566E-2</v>
      </c>
    </row>
    <row r="2048" spans="46:51" ht="11.25" customHeight="1" x14ac:dyDescent="0.25">
      <c r="AT2048" s="57" t="s">
        <v>44</v>
      </c>
      <c r="AU2048" s="56">
        <f>_xll.qlInterestRateIndexFixingDate(IborIndex&amp;Tenor,AV2048,Trigger)</f>
        <v>53650</v>
      </c>
      <c r="AV2048" s="56">
        <f>_xll.qlCalendarAdvance(Calendar,AV2047,AT2048,"f",,Trigger)</f>
        <v>53652</v>
      </c>
      <c r="AW2048" s="56">
        <f>_xll.qlInterestRateIndexMaturity(IborIndex&amp;Tenor,AV2048,Trigger)</f>
        <v>53744</v>
      </c>
      <c r="AX2048" s="102" t="e">
        <f>_xll.qlIndexFixing($Z$5,AU2048,TRUE,Trigger)</f>
        <v>#VALUE!</v>
      </c>
      <c r="AY2048" s="102">
        <f>_xll.qlIndexFixing($AZ$1,AU2048,TRUE,Trigger)</f>
        <v>1.4334926395916985E-2</v>
      </c>
    </row>
    <row r="2049" spans="46:51" ht="11.25" customHeight="1" x14ac:dyDescent="0.25">
      <c r="AT2049" s="57" t="s">
        <v>44</v>
      </c>
      <c r="AU2049" s="56">
        <f>_xll.qlInterestRateIndexFixingDate(IborIndex&amp;Tenor,AV2049,Trigger)</f>
        <v>53657</v>
      </c>
      <c r="AV2049" s="56">
        <f>_xll.qlCalendarAdvance(Calendar,AV2048,AT2049,"f",,Trigger)</f>
        <v>53659</v>
      </c>
      <c r="AW2049" s="56">
        <f>_xll.qlInterestRateIndexMaturity(IborIndex&amp;Tenor,AV2049,Trigger)</f>
        <v>53751</v>
      </c>
      <c r="AX2049" s="102" t="e">
        <f>_xll.qlIndexFixing($Z$5,AU2049,TRUE,Trigger)</f>
        <v>#VALUE!</v>
      </c>
      <c r="AY2049" s="102">
        <f>_xll.qlIndexFixing($AZ$1,AU2049,TRUE,Trigger)</f>
        <v>1.4332679630666617E-2</v>
      </c>
    </row>
    <row r="2050" spans="46:51" ht="11.25" customHeight="1" x14ac:dyDescent="0.25">
      <c r="AT2050" s="57" t="s">
        <v>44</v>
      </c>
      <c r="AU2050" s="56">
        <f>_xll.qlInterestRateIndexFixingDate(IborIndex&amp;Tenor,AV2050,Trigger)</f>
        <v>53664</v>
      </c>
      <c r="AV2050" s="56">
        <f>_xll.qlCalendarAdvance(Calendar,AV2049,AT2050,"f",,Trigger)</f>
        <v>53666</v>
      </c>
      <c r="AW2050" s="56">
        <f>_xll.qlInterestRateIndexMaturity(IborIndex&amp;Tenor,AV2050,Trigger)</f>
        <v>53756</v>
      </c>
      <c r="AX2050" s="102" t="e">
        <f>_xll.qlIndexFixing($Z$5,AU2050,TRUE,Trigger)</f>
        <v>#VALUE!</v>
      </c>
      <c r="AY2050" s="102">
        <f>_xll.qlIndexFixing($AZ$1,AU2050,TRUE,Trigger)</f>
        <v>1.4330178606454247E-2</v>
      </c>
    </row>
    <row r="2051" spans="46:51" ht="11.25" customHeight="1" x14ac:dyDescent="0.25">
      <c r="AT2051" s="57" t="s">
        <v>44</v>
      </c>
      <c r="AU2051" s="56">
        <f>_xll.qlInterestRateIndexFixingDate(IborIndex&amp;Tenor,AV2051,Trigger)</f>
        <v>53671</v>
      </c>
      <c r="AV2051" s="56">
        <f>_xll.qlCalendarAdvance(Calendar,AV2050,AT2051,"f",,Trigger)</f>
        <v>53673</v>
      </c>
      <c r="AW2051" s="56">
        <f>_xll.qlInterestRateIndexMaturity(IborIndex&amp;Tenor,AV2051,Trigger)</f>
        <v>53763</v>
      </c>
      <c r="AX2051" s="102" t="e">
        <f>_xll.qlIndexFixing($Z$5,AU2051,TRUE,Trigger)</f>
        <v>#VALUE!</v>
      </c>
      <c r="AY2051" s="102">
        <f>_xll.qlIndexFixing($AZ$1,AU2051,TRUE,Trigger)</f>
        <v>1.4327911143920069E-2</v>
      </c>
    </row>
    <row r="2052" spans="46:51" ht="11.25" customHeight="1" x14ac:dyDescent="0.25">
      <c r="AT2052" s="57" t="s">
        <v>44</v>
      </c>
      <c r="AU2052" s="56">
        <f>_xll.qlInterestRateIndexFixingDate(IborIndex&amp;Tenor,AV2052,Trigger)</f>
        <v>53678</v>
      </c>
      <c r="AV2052" s="56">
        <f>_xll.qlCalendarAdvance(Calendar,AV2051,AT2052,"f",,Trigger)</f>
        <v>53680</v>
      </c>
      <c r="AW2052" s="56">
        <f>_xll.qlInterestRateIndexMaturity(IborIndex&amp;Tenor,AV2052,Trigger)</f>
        <v>53770</v>
      </c>
      <c r="AX2052" s="102" t="e">
        <f>_xll.qlIndexFixing($Z$5,AU2052,TRUE,Trigger)</f>
        <v>#VALUE!</v>
      </c>
      <c r="AY2052" s="102">
        <f>_xll.qlIndexFixing($AZ$1,AU2052,TRUE,Trigger)</f>
        <v>1.4325632421895662E-2</v>
      </c>
    </row>
    <row r="2053" spans="46:51" ht="11.25" customHeight="1" x14ac:dyDescent="0.25">
      <c r="AT2053" s="57" t="s">
        <v>44</v>
      </c>
      <c r="AU2053" s="56">
        <f>_xll.qlInterestRateIndexFixingDate(IborIndex&amp;Tenor,AV2053,Trigger)</f>
        <v>53682</v>
      </c>
      <c r="AV2053" s="56">
        <f>_xll.qlCalendarAdvance(Calendar,AV2052,AT2053,"f",,Trigger)</f>
        <v>53688</v>
      </c>
      <c r="AW2053" s="56">
        <f>_xll.qlInterestRateIndexMaturity(IborIndex&amp;Tenor,AV2053,Trigger)</f>
        <v>53778</v>
      </c>
      <c r="AX2053" s="102" t="e">
        <f>_xll.qlIndexFixing($Z$5,AU2053,TRUE,Trigger)</f>
        <v>#VALUE!</v>
      </c>
      <c r="AY2053" s="102">
        <f>_xll.qlIndexFixing($AZ$1,AU2053,TRUE,Trigger)</f>
        <v>1.4323014366031117E-2</v>
      </c>
    </row>
    <row r="2054" spans="46:51" ht="11.25" customHeight="1" x14ac:dyDescent="0.25">
      <c r="AT2054" s="57" t="s">
        <v>44</v>
      </c>
      <c r="AU2054" s="56">
        <f>_xll.qlInterestRateIndexFixingDate(IborIndex&amp;Tenor,AV2054,Trigger)</f>
        <v>53692</v>
      </c>
      <c r="AV2054" s="56">
        <f>_xll.qlCalendarAdvance(Calendar,AV2053,AT2054,"f",,Trigger)</f>
        <v>53695</v>
      </c>
      <c r="AW2054" s="56">
        <f>_xll.qlInterestRateIndexMaturity(IborIndex&amp;Tenor,AV2054,Trigger)</f>
        <v>53785</v>
      </c>
      <c r="AX2054" s="102" t="e">
        <f>_xll.qlIndexFixing($Z$5,AU2054,TRUE,Trigger)</f>
        <v>#VALUE!</v>
      </c>
      <c r="AY2054" s="102">
        <f>_xll.qlIndexFixing($AZ$1,AU2054,TRUE,Trigger)</f>
        <v>1.4320711477175507E-2</v>
      </c>
    </row>
    <row r="2055" spans="46:51" ht="11.25" customHeight="1" x14ac:dyDescent="0.25">
      <c r="AT2055" s="57" t="s">
        <v>44</v>
      </c>
      <c r="AU2055" s="56">
        <f>_xll.qlInterestRateIndexFixingDate(IborIndex&amp;Tenor,AV2055,Trigger)</f>
        <v>53700</v>
      </c>
      <c r="AV2055" s="56">
        <f>_xll.qlCalendarAdvance(Calendar,AV2054,AT2055,"f",,Trigger)</f>
        <v>53702</v>
      </c>
      <c r="AW2055" s="56">
        <f>_xll.qlInterestRateIndexMaturity(IborIndex&amp;Tenor,AV2055,Trigger)</f>
        <v>53792</v>
      </c>
      <c r="AX2055" s="102" t="e">
        <f>_xll.qlIndexFixing($Z$5,AU2055,TRUE,Trigger)</f>
        <v>#VALUE!</v>
      </c>
      <c r="AY2055" s="102">
        <f>_xll.qlIndexFixing($AZ$1,AU2055,TRUE,Trigger)</f>
        <v>1.4318397292107043E-2</v>
      </c>
    </row>
    <row r="2056" spans="46:51" ht="11.25" customHeight="1" x14ac:dyDescent="0.25">
      <c r="AT2056" s="57" t="s">
        <v>44</v>
      </c>
      <c r="AU2056" s="56">
        <f>_xll.qlInterestRateIndexFixingDate(IborIndex&amp;Tenor,AV2056,Trigger)</f>
        <v>53707</v>
      </c>
      <c r="AV2056" s="56">
        <f>_xll.qlCalendarAdvance(Calendar,AV2055,AT2056,"f",,Trigger)</f>
        <v>53709</v>
      </c>
      <c r="AW2056" s="56">
        <f>_xll.qlInterestRateIndexMaturity(IborIndex&amp;Tenor,AV2056,Trigger)</f>
        <v>53799</v>
      </c>
      <c r="AX2056" s="102" t="e">
        <f>_xll.qlIndexFixing($Z$5,AU2056,TRUE,Trigger)</f>
        <v>#VALUE!</v>
      </c>
      <c r="AY2056" s="102">
        <f>_xll.qlIndexFixing($AZ$1,AU2056,TRUE,Trigger)</f>
        <v>1.4316071799137298E-2</v>
      </c>
    </row>
    <row r="2057" spans="46:51" ht="11.25" customHeight="1" x14ac:dyDescent="0.25">
      <c r="AT2057" s="57" t="s">
        <v>44</v>
      </c>
      <c r="AU2057" s="56">
        <f>_xll.qlInterestRateIndexFixingDate(IborIndex&amp;Tenor,AV2057,Trigger)</f>
        <v>53714</v>
      </c>
      <c r="AV2057" s="56">
        <f>_xll.qlCalendarAdvance(Calendar,AV2056,AT2057,"f",,Trigger)</f>
        <v>53716</v>
      </c>
      <c r="AW2057" s="56">
        <f>_xll.qlInterestRateIndexMaturity(IborIndex&amp;Tenor,AV2057,Trigger)</f>
        <v>53806</v>
      </c>
      <c r="AX2057" s="102" t="e">
        <f>_xll.qlIndexFixing($Z$5,AU2057,TRUE,Trigger)</f>
        <v>#VALUE!</v>
      </c>
      <c r="AY2057" s="102">
        <f>_xll.qlIndexFixing($AZ$1,AU2057,TRUE,Trigger)</f>
        <v>1.4313734986584947E-2</v>
      </c>
    </row>
    <row r="2058" spans="46:51" ht="11.25" customHeight="1" x14ac:dyDescent="0.25">
      <c r="AT2058" s="57" t="s">
        <v>44</v>
      </c>
      <c r="AU2058" s="56">
        <f>_xll.qlInterestRateIndexFixingDate(IborIndex&amp;Tenor,AV2058,Trigger)</f>
        <v>53721</v>
      </c>
      <c r="AV2058" s="56">
        <f>_xll.qlCalendarAdvance(Calendar,AV2057,AT2058,"f",,Trigger)</f>
        <v>53723</v>
      </c>
      <c r="AW2058" s="56">
        <f>_xll.qlInterestRateIndexMaturity(IborIndex&amp;Tenor,AV2058,Trigger)</f>
        <v>53812</v>
      </c>
      <c r="AX2058" s="102" t="e">
        <f>_xll.qlIndexFixing($Z$5,AU2058,TRUE,Trigger)</f>
        <v>#VALUE!</v>
      </c>
      <c r="AY2058" s="102">
        <f>_xll.qlIndexFixing($AZ$1,AU2058,TRUE,Trigger)</f>
        <v>1.431127253924973E-2</v>
      </c>
    </row>
    <row r="2059" spans="46:51" ht="11.25" customHeight="1" x14ac:dyDescent="0.25">
      <c r="AT2059" s="57" t="s">
        <v>44</v>
      </c>
      <c r="AU2059" s="56">
        <f>_xll.qlInterestRateIndexFixingDate(IborIndex&amp;Tenor,AV2059,Trigger)</f>
        <v>53728</v>
      </c>
      <c r="AV2059" s="56">
        <f>_xll.qlCalendarAdvance(Calendar,AV2058,AT2059,"f",,Trigger)</f>
        <v>53730</v>
      </c>
      <c r="AW2059" s="56">
        <f>_xll.qlInterestRateIndexMaturity(IborIndex&amp;Tenor,AV2059,Trigger)</f>
        <v>53819</v>
      </c>
      <c r="AX2059" s="102" t="e">
        <f>_xll.qlIndexFixing($Z$5,AU2059,TRUE,Trigger)</f>
        <v>#VALUE!</v>
      </c>
      <c r="AY2059" s="102">
        <f>_xll.qlIndexFixing($AZ$1,AU2059,TRUE,Trigger)</f>
        <v>1.4308913958445808E-2</v>
      </c>
    </row>
    <row r="2060" spans="46:51" ht="11.25" customHeight="1" x14ac:dyDescent="0.25">
      <c r="AT2060" s="57" t="s">
        <v>44</v>
      </c>
      <c r="AU2060" s="56">
        <f>_xll.qlInterestRateIndexFixingDate(IborIndex&amp;Tenor,AV2060,Trigger)</f>
        <v>53735</v>
      </c>
      <c r="AV2060" s="56">
        <f>_xll.qlCalendarAdvance(Calendar,AV2059,AT2060,"f",,Trigger)</f>
        <v>53737</v>
      </c>
      <c r="AW2060" s="56">
        <f>_xll.qlInterestRateIndexMaturity(IborIndex&amp;Tenor,AV2060,Trigger)</f>
        <v>53826</v>
      </c>
      <c r="AX2060" s="102" t="e">
        <f>_xll.qlIndexFixing($Z$5,AU2060,TRUE,Trigger)</f>
        <v>#VALUE!</v>
      </c>
      <c r="AY2060" s="102">
        <f>_xll.qlIndexFixing($AZ$1,AU2060,TRUE,Trigger)</f>
        <v>1.4306544024274203E-2</v>
      </c>
    </row>
    <row r="2061" spans="46:51" ht="11.25" customHeight="1" x14ac:dyDescent="0.25">
      <c r="AT2061" s="57" t="s">
        <v>44</v>
      </c>
      <c r="AU2061" s="56">
        <f>_xll.qlInterestRateIndexFixingDate(IborIndex&amp;Tenor,AV2061,Trigger)</f>
        <v>53742</v>
      </c>
      <c r="AV2061" s="56">
        <f>_xll.qlCalendarAdvance(Calendar,AV2060,AT2061,"f",,Trigger)</f>
        <v>53744</v>
      </c>
      <c r="AW2061" s="56">
        <f>_xll.qlInterestRateIndexMaturity(IborIndex&amp;Tenor,AV2061,Trigger)</f>
        <v>53833</v>
      </c>
      <c r="AX2061" s="102" t="e">
        <f>_xll.qlIndexFixing($Z$5,AU2061,TRUE,Trigger)</f>
        <v>#VALUE!</v>
      </c>
      <c r="AY2061" s="102">
        <f>_xll.qlIndexFixing($AZ$1,AU2061,TRUE,Trigger)</f>
        <v>1.4304162725052572E-2</v>
      </c>
    </row>
    <row r="2062" spans="46:51" ht="11.25" customHeight="1" x14ac:dyDescent="0.25">
      <c r="AT2062" s="57" t="s">
        <v>44</v>
      </c>
      <c r="AU2062" s="56">
        <f>_xll.qlInterestRateIndexFixingDate(IborIndex&amp;Tenor,AV2062,Trigger)</f>
        <v>53749</v>
      </c>
      <c r="AV2062" s="56">
        <f>_xll.qlCalendarAdvance(Calendar,AV2061,AT2062,"f",,Trigger)</f>
        <v>53751</v>
      </c>
      <c r="AW2062" s="56">
        <f>_xll.qlInterestRateIndexMaturity(IborIndex&amp;Tenor,AV2062,Trigger)</f>
        <v>53843</v>
      </c>
      <c r="AX2062" s="102" t="e">
        <f>_xll.qlIndexFixing($Z$5,AU2062,TRUE,Trigger)</f>
        <v>#VALUE!</v>
      </c>
      <c r="AY2062" s="102">
        <f>_xll.qlIndexFixing($AZ$1,AU2062,TRUE,Trigger)</f>
        <v>1.4302101813231131E-2</v>
      </c>
    </row>
    <row r="2063" spans="46:51" ht="11.25" customHeight="1" x14ac:dyDescent="0.25">
      <c r="AT2063" s="57" t="s">
        <v>44</v>
      </c>
      <c r="AU2063" s="56">
        <f>_xll.qlInterestRateIndexFixingDate(IborIndex&amp;Tenor,AV2063,Trigger)</f>
        <v>53756</v>
      </c>
      <c r="AV2063" s="56">
        <f>_xll.qlCalendarAdvance(Calendar,AV2062,AT2063,"f",,Trigger)</f>
        <v>53758</v>
      </c>
      <c r="AW2063" s="56">
        <f>_xll.qlInterestRateIndexMaturity(IborIndex&amp;Tenor,AV2063,Trigger)</f>
        <v>53850</v>
      </c>
      <c r="AX2063" s="102" t="e">
        <f>_xll.qlIndexFixing($Z$5,AU2063,TRUE,Trigger)</f>
        <v>#VALUE!</v>
      </c>
      <c r="AY2063" s="102">
        <f>_xll.qlIndexFixing($AZ$1,AU2063,TRUE,Trigger)</f>
        <v>1.4299695015273676E-2</v>
      </c>
    </row>
    <row r="2064" spans="46:51" ht="11.25" customHeight="1" x14ac:dyDescent="0.25">
      <c r="AT2064" s="57" t="s">
        <v>44</v>
      </c>
      <c r="AU2064" s="56">
        <f>_xll.qlInterestRateIndexFixingDate(IborIndex&amp;Tenor,AV2064,Trigger)</f>
        <v>53763</v>
      </c>
      <c r="AV2064" s="56">
        <f>_xll.qlCalendarAdvance(Calendar,AV2063,AT2064,"f",,Trigger)</f>
        <v>53765</v>
      </c>
      <c r="AW2064" s="56">
        <f>_xll.qlInterestRateIndexMaturity(IborIndex&amp;Tenor,AV2064,Trigger)</f>
        <v>53857</v>
      </c>
      <c r="AX2064" s="102" t="e">
        <f>_xll.qlIndexFixing($Z$5,AU2064,TRUE,Trigger)</f>
        <v>#VALUE!</v>
      </c>
      <c r="AY2064" s="102">
        <f>_xll.qlIndexFixing($AZ$1,AU2064,TRUE,Trigger)</f>
        <v>1.4297276813405362E-2</v>
      </c>
    </row>
    <row r="2065" spans="46:51" ht="11.25" customHeight="1" x14ac:dyDescent="0.25">
      <c r="AT2065" s="57" t="s">
        <v>44</v>
      </c>
      <c r="AU2065" s="56">
        <f>_xll.qlInterestRateIndexFixingDate(IborIndex&amp;Tenor,AV2065,Trigger)</f>
        <v>53770</v>
      </c>
      <c r="AV2065" s="56">
        <f>_xll.qlCalendarAdvance(Calendar,AV2064,AT2065,"f",,Trigger)</f>
        <v>53772</v>
      </c>
      <c r="AW2065" s="56">
        <f>_xll.qlInterestRateIndexMaturity(IborIndex&amp;Tenor,AV2065,Trigger)</f>
        <v>53864</v>
      </c>
      <c r="AX2065" s="102" t="e">
        <f>_xll.qlIndexFixing($Z$5,AU2065,TRUE,Trigger)</f>
        <v>#VALUE!</v>
      </c>
      <c r="AY2065" s="102">
        <f>_xll.qlIndexFixing($AZ$1,AU2065,TRUE,Trigger)</f>
        <v>1.4294847195940754E-2</v>
      </c>
    </row>
    <row r="2066" spans="46:51" ht="11.25" customHeight="1" x14ac:dyDescent="0.25">
      <c r="AT2066" s="57" t="s">
        <v>44</v>
      </c>
      <c r="AU2066" s="56">
        <f>_xll.qlInterestRateIndexFixingDate(IborIndex&amp;Tenor,AV2066,Trigger)</f>
        <v>53777</v>
      </c>
      <c r="AV2066" s="56">
        <f>_xll.qlCalendarAdvance(Calendar,AV2065,AT2066,"f",,Trigger)</f>
        <v>53779</v>
      </c>
      <c r="AW2066" s="56">
        <f>_xll.qlInterestRateIndexMaturity(IborIndex&amp;Tenor,AV2066,Trigger)</f>
        <v>53871</v>
      </c>
      <c r="AX2066" s="102" t="e">
        <f>_xll.qlIndexFixing($Z$5,AU2066,TRUE,Trigger)</f>
        <v>#VALUE!</v>
      </c>
      <c r="AY2066" s="102">
        <f>_xll.qlIndexFixing($AZ$1,AU2066,TRUE,Trigger)</f>
        <v>1.4292406151196155E-2</v>
      </c>
    </row>
    <row r="2067" spans="46:51" ht="11.25" customHeight="1" x14ac:dyDescent="0.25">
      <c r="AT2067" s="57" t="s">
        <v>44</v>
      </c>
      <c r="AU2067" s="56">
        <f>_xll.qlInterestRateIndexFixingDate(IborIndex&amp;Tenor,AV2067,Trigger)</f>
        <v>53784</v>
      </c>
      <c r="AV2067" s="56">
        <f>_xll.qlCalendarAdvance(Calendar,AV2066,AT2067,"f",,Trigger)</f>
        <v>53786</v>
      </c>
      <c r="AW2067" s="56">
        <f>_xll.qlInterestRateIndexMaturity(IborIndex&amp;Tenor,AV2067,Trigger)</f>
        <v>53877</v>
      </c>
      <c r="AX2067" s="102" t="e">
        <f>_xll.qlIndexFixing($Z$5,AU2067,TRUE,Trigger)</f>
        <v>#VALUE!</v>
      </c>
      <c r="AY2067" s="102">
        <f>_xll.qlIndexFixing($AZ$1,AU2067,TRUE,Trigger)</f>
        <v>1.4289847732831653E-2</v>
      </c>
    </row>
    <row r="2068" spans="46:51" ht="11.25" customHeight="1" x14ac:dyDescent="0.25">
      <c r="AT2068" s="57" t="s">
        <v>44</v>
      </c>
      <c r="AU2068" s="56">
        <f>_xll.qlInterestRateIndexFixingDate(IborIndex&amp;Tenor,AV2068,Trigger)</f>
        <v>53791</v>
      </c>
      <c r="AV2068" s="56">
        <f>_xll.qlCalendarAdvance(Calendar,AV2067,AT2068,"f",,Trigger)</f>
        <v>53793</v>
      </c>
      <c r="AW2068" s="56">
        <f>_xll.qlInterestRateIndexMaturity(IborIndex&amp;Tenor,AV2068,Trigger)</f>
        <v>53884</v>
      </c>
      <c r="AX2068" s="102" t="e">
        <f>_xll.qlIndexFixing($Z$5,AU2068,TRUE,Trigger)</f>
        <v>#VALUE!</v>
      </c>
      <c r="AY2068" s="102">
        <f>_xll.qlIndexFixing($AZ$1,AU2068,TRUE,Trigger)</f>
        <v>1.4287384716173334E-2</v>
      </c>
    </row>
    <row r="2069" spans="46:51" ht="11.25" customHeight="1" x14ac:dyDescent="0.25">
      <c r="AT2069" s="57" t="s">
        <v>44</v>
      </c>
      <c r="AU2069" s="56">
        <f>_xll.qlInterestRateIndexFixingDate(IborIndex&amp;Tenor,AV2069,Trigger)</f>
        <v>53798</v>
      </c>
      <c r="AV2069" s="56">
        <f>_xll.qlCalendarAdvance(Calendar,AV2068,AT2069,"f",,Trigger)</f>
        <v>53800</v>
      </c>
      <c r="AW2069" s="56">
        <f>_xll.qlInterestRateIndexMaturity(IborIndex&amp;Tenor,AV2069,Trigger)</f>
        <v>53891</v>
      </c>
      <c r="AX2069" s="102" t="e">
        <f>_xll.qlIndexFixing($Z$5,AU2069,TRUE,Trigger)</f>
        <v>#VALUE!</v>
      </c>
      <c r="AY2069" s="102">
        <f>_xll.qlIndexFixing($AZ$1,AU2069,TRUE,Trigger)</f>
        <v>1.4284910238456978E-2</v>
      </c>
    </row>
    <row r="2070" spans="46:51" ht="11.25" customHeight="1" x14ac:dyDescent="0.25">
      <c r="AT2070" s="57" t="s">
        <v>44</v>
      </c>
      <c r="AU2070" s="56">
        <f>_xll.qlInterestRateIndexFixingDate(IborIndex&amp;Tenor,AV2070,Trigger)</f>
        <v>53805</v>
      </c>
      <c r="AV2070" s="56">
        <f>_xll.qlCalendarAdvance(Calendar,AV2069,AT2070,"f",,Trigger)</f>
        <v>53807</v>
      </c>
      <c r="AW2070" s="56">
        <f>_xll.qlInterestRateIndexMaturity(IborIndex&amp;Tenor,AV2070,Trigger)</f>
        <v>53898</v>
      </c>
      <c r="AX2070" s="102" t="e">
        <f>_xll.qlIndexFixing($Z$5,AU2070,TRUE,Trigger)</f>
        <v>#VALUE!</v>
      </c>
      <c r="AY2070" s="102">
        <f>_xll.qlIndexFixing($AZ$1,AU2070,TRUE,Trigger)</f>
        <v>1.4282424287998743E-2</v>
      </c>
    </row>
    <row r="2071" spans="46:51" ht="11.25" customHeight="1" x14ac:dyDescent="0.25">
      <c r="AT2071" s="57" t="s">
        <v>44</v>
      </c>
      <c r="AU2071" s="56">
        <f>_xll.qlInterestRateIndexFixingDate(IborIndex&amp;Tenor,AV2071,Trigger)</f>
        <v>53811</v>
      </c>
      <c r="AV2071" s="56">
        <f>_xll.qlCalendarAdvance(Calendar,AV2070,AT2071,"f",,Trigger)</f>
        <v>53814</v>
      </c>
      <c r="AW2071" s="56">
        <f>_xll.qlInterestRateIndexMaturity(IborIndex&amp;Tenor,AV2071,Trigger)</f>
        <v>53906</v>
      </c>
      <c r="AX2071" s="102" t="e">
        <f>_xll.qlIndexFixing($Z$5,AU2071,TRUE,Trigger)</f>
        <v>#VALUE!</v>
      </c>
      <c r="AY2071" s="102">
        <f>_xll.qlIndexFixing($AZ$1,AU2071,TRUE,Trigger)</f>
        <v>1.4280029109362113E-2</v>
      </c>
    </row>
    <row r="2072" spans="46:51" ht="11.25" customHeight="1" x14ac:dyDescent="0.25">
      <c r="AT2072" s="57" t="s">
        <v>44</v>
      </c>
      <c r="AU2072" s="56">
        <f>_xll.qlInterestRateIndexFixingDate(IborIndex&amp;Tenor,AV2072,Trigger)</f>
        <v>53819</v>
      </c>
      <c r="AV2072" s="56">
        <f>_xll.qlCalendarAdvance(Calendar,AV2071,AT2072,"f",,Trigger)</f>
        <v>53821</v>
      </c>
      <c r="AW2072" s="56">
        <f>_xll.qlInterestRateIndexMaturity(IborIndex&amp;Tenor,AV2072,Trigger)</f>
        <v>53913</v>
      </c>
      <c r="AX2072" s="102" t="e">
        <f>_xll.qlIndexFixing($Z$5,AU2072,TRUE,Trigger)</f>
        <v>#VALUE!</v>
      </c>
      <c r="AY2072" s="102">
        <f>_xll.qlIndexFixing($AZ$1,AU2072,TRUE,Trigger)</f>
        <v>1.4277519255590341E-2</v>
      </c>
    </row>
    <row r="2073" spans="46:51" ht="11.25" customHeight="1" x14ac:dyDescent="0.25">
      <c r="AT2073" s="57" t="s">
        <v>44</v>
      </c>
      <c r="AU2073" s="56">
        <f>_xll.qlInterestRateIndexFixingDate(IborIndex&amp;Tenor,AV2073,Trigger)</f>
        <v>53826</v>
      </c>
      <c r="AV2073" s="56">
        <f>_xll.qlCalendarAdvance(Calendar,AV2072,AT2073,"f",,Trigger)</f>
        <v>53828</v>
      </c>
      <c r="AW2073" s="56">
        <f>_xll.qlInterestRateIndexMaturity(IborIndex&amp;Tenor,AV2073,Trigger)</f>
        <v>53920</v>
      </c>
      <c r="AX2073" s="102" t="e">
        <f>_xll.qlIndexFixing($Z$5,AU2073,TRUE,Trigger)</f>
        <v>#VALUE!</v>
      </c>
      <c r="AY2073" s="102">
        <f>_xll.qlIndexFixing($AZ$1,AU2073,TRUE,Trigger)</f>
        <v>1.4274997892758778E-2</v>
      </c>
    </row>
    <row r="2074" spans="46:51" ht="11.25" customHeight="1" x14ac:dyDescent="0.25">
      <c r="AT2074" s="57" t="s">
        <v>44</v>
      </c>
      <c r="AU2074" s="56">
        <f>_xll.qlInterestRateIndexFixingDate(IborIndex&amp;Tenor,AV2074,Trigger)</f>
        <v>53833</v>
      </c>
      <c r="AV2074" s="56">
        <f>_xll.qlCalendarAdvance(Calendar,AV2073,AT2074,"f",,Trigger)</f>
        <v>53835</v>
      </c>
      <c r="AW2074" s="56">
        <f>_xll.qlInterestRateIndexMaturity(IborIndex&amp;Tenor,AV2074,Trigger)</f>
        <v>53927</v>
      </c>
      <c r="AX2074" s="102" t="e">
        <f>_xll.qlIndexFixing($Z$5,AU2074,TRUE,Trigger)</f>
        <v>#VALUE!</v>
      </c>
      <c r="AY2074" s="102">
        <f>_xll.qlIndexFixing($AZ$1,AU2074,TRUE,Trigger)</f>
        <v>1.4272465009181117E-2</v>
      </c>
    </row>
    <row r="2075" spans="46:51" ht="11.25" customHeight="1" x14ac:dyDescent="0.25">
      <c r="AT2075" s="57" t="s">
        <v>44</v>
      </c>
      <c r="AU2075" s="56">
        <f>_xll.qlInterestRateIndexFixingDate(IborIndex&amp;Tenor,AV2075,Trigger)</f>
        <v>53840</v>
      </c>
      <c r="AV2075" s="56">
        <f>_xll.qlCalendarAdvance(Calendar,AV2074,AT2075,"f",,Trigger)</f>
        <v>53842</v>
      </c>
      <c r="AW2075" s="56">
        <f>_xll.qlInterestRateIndexMaturity(IborIndex&amp;Tenor,AV2075,Trigger)</f>
        <v>53934</v>
      </c>
      <c r="AX2075" s="102" t="e">
        <f>_xll.qlIndexFixing($Z$5,AU2075,TRUE,Trigger)</f>
        <v>#VALUE!</v>
      </c>
      <c r="AY2075" s="102">
        <f>_xll.qlIndexFixing($AZ$1,AU2075,TRUE,Trigger)</f>
        <v>1.4269920593178009E-2</v>
      </c>
    </row>
    <row r="2076" spans="46:51" ht="11.25" customHeight="1" x14ac:dyDescent="0.25">
      <c r="AT2076" s="57" t="s">
        <v>44</v>
      </c>
      <c r="AU2076" s="56">
        <f>_xll.qlInterestRateIndexFixingDate(IborIndex&amp;Tenor,AV2076,Trigger)</f>
        <v>53847</v>
      </c>
      <c r="AV2076" s="56">
        <f>_xll.qlCalendarAdvance(Calendar,AV2075,AT2076,"f",,Trigger)</f>
        <v>53849</v>
      </c>
      <c r="AW2076" s="56">
        <f>_xll.qlInterestRateIndexMaturity(IborIndex&amp;Tenor,AV2076,Trigger)</f>
        <v>53941</v>
      </c>
      <c r="AX2076" s="102" t="e">
        <f>_xll.qlIndexFixing($Z$5,AU2076,TRUE,Trigger)</f>
        <v>#VALUE!</v>
      </c>
      <c r="AY2076" s="102">
        <f>_xll.qlIndexFixing($AZ$1,AU2076,TRUE,Trigger)</f>
        <v>1.4267364633065754E-2</v>
      </c>
    </row>
    <row r="2077" spans="46:51" ht="11.25" customHeight="1" x14ac:dyDescent="0.25">
      <c r="AT2077" s="57" t="s">
        <v>44</v>
      </c>
      <c r="AU2077" s="56">
        <f>_xll.qlInterestRateIndexFixingDate(IborIndex&amp;Tenor,AV2077,Trigger)</f>
        <v>53854</v>
      </c>
      <c r="AV2077" s="56">
        <f>_xll.qlCalendarAdvance(Calendar,AV2076,AT2077,"f",,Trigger)</f>
        <v>53856</v>
      </c>
      <c r="AW2077" s="56">
        <f>_xll.qlInterestRateIndexMaturity(IborIndex&amp;Tenor,AV2077,Trigger)</f>
        <v>53948</v>
      </c>
      <c r="AX2077" s="102" t="e">
        <f>_xll.qlIndexFixing($Z$5,AU2077,TRUE,Trigger)</f>
        <v>#VALUE!</v>
      </c>
      <c r="AY2077" s="102">
        <f>_xll.qlIndexFixing($AZ$1,AU2077,TRUE,Trigger)</f>
        <v>1.4264797117159783E-2</v>
      </c>
    </row>
    <row r="2078" spans="46:51" ht="11.25" customHeight="1" x14ac:dyDescent="0.25">
      <c r="AT2078" s="57" t="s">
        <v>44</v>
      </c>
      <c r="AU2078" s="56">
        <f>_xll.qlInterestRateIndexFixingDate(IborIndex&amp;Tenor,AV2078,Trigger)</f>
        <v>53861</v>
      </c>
      <c r="AV2078" s="56">
        <f>_xll.qlCalendarAdvance(Calendar,AV2077,AT2078,"f",,Trigger)</f>
        <v>53863</v>
      </c>
      <c r="AW2078" s="56">
        <f>_xll.qlInterestRateIndexMaturity(IborIndex&amp;Tenor,AV2078,Trigger)</f>
        <v>53955</v>
      </c>
      <c r="AX2078" s="102" t="e">
        <f>_xll.qlIndexFixing($Z$5,AU2078,TRUE,Trigger)</f>
        <v>#VALUE!</v>
      </c>
      <c r="AY2078" s="102">
        <f>_xll.qlIndexFixing($AZ$1,AU2078,TRUE,Trigger)</f>
        <v>1.4262218033784224E-2</v>
      </c>
    </row>
    <row r="2079" spans="46:51" ht="11.25" customHeight="1" x14ac:dyDescent="0.25">
      <c r="AT2079" s="57" t="s">
        <v>44</v>
      </c>
      <c r="AU2079" s="56">
        <f>_xll.qlInterestRateIndexFixingDate(IborIndex&amp;Tenor,AV2079,Trigger)</f>
        <v>53868</v>
      </c>
      <c r="AV2079" s="56">
        <f>_xll.qlCalendarAdvance(Calendar,AV2078,AT2079,"f",,Trigger)</f>
        <v>53870</v>
      </c>
      <c r="AW2079" s="56">
        <f>_xll.qlInterestRateIndexMaturity(IborIndex&amp;Tenor,AV2079,Trigger)</f>
        <v>53962</v>
      </c>
      <c r="AX2079" s="102" t="e">
        <f>_xll.qlIndexFixing($Z$5,AU2079,TRUE,Trigger)</f>
        <v>#VALUE!</v>
      </c>
      <c r="AY2079" s="102">
        <f>_xll.qlIndexFixing($AZ$1,AU2079,TRUE,Trigger)</f>
        <v>1.4259627371250161E-2</v>
      </c>
    </row>
    <row r="2080" spans="46:51" ht="11.25" customHeight="1" x14ac:dyDescent="0.25">
      <c r="AT2080" s="57" t="s">
        <v>44</v>
      </c>
      <c r="AU2080" s="56">
        <f>_xll.qlInterestRateIndexFixingDate(IborIndex&amp;Tenor,AV2080,Trigger)</f>
        <v>53875</v>
      </c>
      <c r="AV2080" s="56">
        <f>_xll.qlCalendarAdvance(Calendar,AV2079,AT2080,"f",,Trigger)</f>
        <v>53877</v>
      </c>
      <c r="AW2080" s="56">
        <f>_xll.qlInterestRateIndexMaturity(IborIndex&amp;Tenor,AV2080,Trigger)</f>
        <v>53969</v>
      </c>
      <c r="AX2080" s="102" t="e">
        <f>_xll.qlIndexFixing($Z$5,AU2080,TRUE,Trigger)</f>
        <v>#VALUE!</v>
      </c>
      <c r="AY2080" s="102">
        <f>_xll.qlIndexFixing($AZ$1,AU2080,TRUE,Trigger)</f>
        <v>1.4257025117880852E-2</v>
      </c>
    </row>
    <row r="2081" spans="46:51" ht="11.25" customHeight="1" x14ac:dyDescent="0.25">
      <c r="AT2081" s="57" t="s">
        <v>44</v>
      </c>
      <c r="AU2081" s="56">
        <f>_xll.qlInterestRateIndexFixingDate(IborIndex&amp;Tenor,AV2081,Trigger)</f>
        <v>53882</v>
      </c>
      <c r="AV2081" s="56">
        <f>_xll.qlCalendarAdvance(Calendar,AV2080,AT2081,"f",,Trigger)</f>
        <v>53884</v>
      </c>
      <c r="AW2081" s="56">
        <f>_xll.qlInterestRateIndexMaturity(IborIndex&amp;Tenor,AV2081,Trigger)</f>
        <v>53976</v>
      </c>
      <c r="AX2081" s="102" t="e">
        <f>_xll.qlIndexFixing($Z$5,AU2081,TRUE,Trigger)</f>
        <v>#VALUE!</v>
      </c>
      <c r="AY2081" s="102">
        <f>_xll.qlIndexFixing($AZ$1,AU2081,TRUE,Trigger)</f>
        <v>1.4254411261991727E-2</v>
      </c>
    </row>
    <row r="2082" spans="46:51" ht="11.25" customHeight="1" x14ac:dyDescent="0.25">
      <c r="AT2082" s="57" t="s">
        <v>44</v>
      </c>
      <c r="AU2082" s="56">
        <f>_xll.qlInterestRateIndexFixingDate(IborIndex&amp;Tenor,AV2082,Trigger)</f>
        <v>53889</v>
      </c>
      <c r="AV2082" s="56">
        <f>_xll.qlCalendarAdvance(Calendar,AV2081,AT2082,"f",,Trigger)</f>
        <v>53891</v>
      </c>
      <c r="AW2082" s="56">
        <f>_xll.qlInterestRateIndexMaturity(IborIndex&amp;Tenor,AV2082,Trigger)</f>
        <v>53983</v>
      </c>
      <c r="AX2082" s="102" t="e">
        <f>_xll.qlIndexFixing($Z$5,AU2082,TRUE,Trigger)</f>
        <v>#VALUE!</v>
      </c>
      <c r="AY2082" s="102">
        <f>_xll.qlIndexFixing($AZ$1,AU2082,TRUE,Trigger)</f>
        <v>1.4251785791903435E-2</v>
      </c>
    </row>
    <row r="2083" spans="46:51" ht="11.25" customHeight="1" x14ac:dyDescent="0.25">
      <c r="AT2083" s="57" t="s">
        <v>44</v>
      </c>
      <c r="AU2083" s="56">
        <f>_xll.qlInterestRateIndexFixingDate(IborIndex&amp;Tenor,AV2083,Trigger)</f>
        <v>53896</v>
      </c>
      <c r="AV2083" s="56">
        <f>_xll.qlCalendarAdvance(Calendar,AV2082,AT2083,"f",,Trigger)</f>
        <v>53898</v>
      </c>
      <c r="AW2083" s="56">
        <f>_xll.qlInterestRateIndexMaturity(IborIndex&amp;Tenor,AV2083,Trigger)</f>
        <v>53990</v>
      </c>
      <c r="AX2083" s="102" t="e">
        <f>_xll.qlIndexFixing($Z$5,AU2083,TRUE,Trigger)</f>
        <v>#VALUE!</v>
      </c>
      <c r="AY2083" s="102">
        <f>_xll.qlIndexFixing($AZ$1,AU2083,TRUE,Trigger)</f>
        <v>1.4249148695931409E-2</v>
      </c>
    </row>
    <row r="2084" spans="46:51" ht="11.25" customHeight="1" x14ac:dyDescent="0.25">
      <c r="AT2084" s="57" t="s">
        <v>44</v>
      </c>
      <c r="AU2084" s="56">
        <f>_xll.qlInterestRateIndexFixingDate(IborIndex&amp;Tenor,AV2084,Trigger)</f>
        <v>53903</v>
      </c>
      <c r="AV2084" s="56">
        <f>_xll.qlCalendarAdvance(Calendar,AV2083,AT2084,"f",,Trigger)</f>
        <v>53905</v>
      </c>
      <c r="AW2084" s="56">
        <f>_xll.qlInterestRateIndexMaturity(IborIndex&amp;Tenor,AV2084,Trigger)</f>
        <v>53997</v>
      </c>
      <c r="AX2084" s="102" t="e">
        <f>_xll.qlIndexFixing($Z$5,AU2084,TRUE,Trigger)</f>
        <v>#VALUE!</v>
      </c>
      <c r="AY2084" s="102">
        <f>_xll.qlIndexFixing($AZ$1,AU2084,TRUE,Trigger)</f>
        <v>1.4246499962397165E-2</v>
      </c>
    </row>
    <row r="2085" spans="46:51" ht="11.25" customHeight="1" x14ac:dyDescent="0.25">
      <c r="AT2085" s="57" t="s">
        <v>44</v>
      </c>
      <c r="AU2085" s="56">
        <f>_xll.qlInterestRateIndexFixingDate(IborIndex&amp;Tenor,AV2085,Trigger)</f>
        <v>53910</v>
      </c>
      <c r="AV2085" s="56">
        <f>_xll.qlCalendarAdvance(Calendar,AV2084,AT2085,"f",,Trigger)</f>
        <v>53912</v>
      </c>
      <c r="AW2085" s="56">
        <f>_xll.qlInterestRateIndexMaturity(IborIndex&amp;Tenor,AV2085,Trigger)</f>
        <v>54004</v>
      </c>
      <c r="AX2085" s="102" t="e">
        <f>_xll.qlIndexFixing($Z$5,AU2085,TRUE,Trigger)</f>
        <v>#VALUE!</v>
      </c>
      <c r="AY2085" s="102">
        <f>_xll.qlIndexFixing($AZ$1,AU2085,TRUE,Trigger)</f>
        <v>1.4243839579618743E-2</v>
      </c>
    </row>
    <row r="2086" spans="46:51" ht="11.25" customHeight="1" x14ac:dyDescent="0.25">
      <c r="AT2086" s="57" t="s">
        <v>44</v>
      </c>
      <c r="AU2086" s="56">
        <f>_xll.qlInterestRateIndexFixingDate(IborIndex&amp;Tenor,AV2086,Trigger)</f>
        <v>53917</v>
      </c>
      <c r="AV2086" s="56">
        <f>_xll.qlCalendarAdvance(Calendar,AV2085,AT2086,"f",,Trigger)</f>
        <v>53919</v>
      </c>
      <c r="AW2086" s="56">
        <f>_xll.qlInterestRateIndexMaturity(IborIndex&amp;Tenor,AV2086,Trigger)</f>
        <v>54011</v>
      </c>
      <c r="AX2086" s="102" t="e">
        <f>_xll.qlIndexFixing($Z$5,AU2086,TRUE,Trigger)</f>
        <v>#VALUE!</v>
      </c>
      <c r="AY2086" s="102">
        <f>_xll.qlIndexFixing($AZ$1,AU2086,TRUE,Trigger)</f>
        <v>1.4241167535914184E-2</v>
      </c>
    </row>
    <row r="2087" spans="46:51" ht="11.25" customHeight="1" x14ac:dyDescent="0.25">
      <c r="AT2087" s="57" t="s">
        <v>44</v>
      </c>
      <c r="AU2087" s="56">
        <f>_xll.qlInterestRateIndexFixingDate(IborIndex&amp;Tenor,AV2087,Trigger)</f>
        <v>53924</v>
      </c>
      <c r="AV2087" s="56">
        <f>_xll.qlCalendarAdvance(Calendar,AV2086,AT2087,"f",,Trigger)</f>
        <v>53926</v>
      </c>
      <c r="AW2087" s="56">
        <f>_xll.qlInterestRateIndexMaturity(IborIndex&amp;Tenor,AV2087,Trigger)</f>
        <v>54018</v>
      </c>
      <c r="AX2087" s="102" t="e">
        <f>_xll.qlIndexFixing($Z$5,AU2087,TRUE,Trigger)</f>
        <v>#VALUE!</v>
      </c>
      <c r="AY2087" s="102">
        <f>_xll.qlIndexFixing($AZ$1,AU2087,TRUE,Trigger)</f>
        <v>1.4238483819604133E-2</v>
      </c>
    </row>
    <row r="2088" spans="46:51" ht="11.25" customHeight="1" x14ac:dyDescent="0.25">
      <c r="AT2088" s="57" t="s">
        <v>44</v>
      </c>
      <c r="AU2088" s="56">
        <f>_xll.qlInterestRateIndexFixingDate(IborIndex&amp;Tenor,AV2088,Trigger)</f>
        <v>53931</v>
      </c>
      <c r="AV2088" s="56">
        <f>_xll.qlCalendarAdvance(Calendar,AV2087,AT2088,"f",,Trigger)</f>
        <v>53933</v>
      </c>
      <c r="AW2088" s="56">
        <f>_xll.qlInterestRateIndexMaturity(IborIndex&amp;Tenor,AV2088,Trigger)</f>
        <v>54025</v>
      </c>
      <c r="AX2088" s="102" t="e">
        <f>_xll.qlIndexFixing($Z$5,AU2088,TRUE,Trigger)</f>
        <v>#VALUE!</v>
      </c>
      <c r="AY2088" s="102">
        <f>_xll.qlIndexFixing($AZ$1,AU2088,TRUE,Trigger)</f>
        <v>1.4235788419004893E-2</v>
      </c>
    </row>
    <row r="2089" spans="46:51" ht="11.25" customHeight="1" x14ac:dyDescent="0.25">
      <c r="AT2089" s="57" t="s">
        <v>44</v>
      </c>
      <c r="AU2089" s="56">
        <f>_xll.qlInterestRateIndexFixingDate(IborIndex&amp;Tenor,AV2089,Trigger)</f>
        <v>53938</v>
      </c>
      <c r="AV2089" s="56">
        <f>_xll.qlCalendarAdvance(Calendar,AV2088,AT2089,"f",,Trigger)</f>
        <v>53940</v>
      </c>
      <c r="AW2089" s="56">
        <f>_xll.qlInterestRateIndexMaturity(IborIndex&amp;Tenor,AV2089,Trigger)</f>
        <v>54031</v>
      </c>
      <c r="AX2089" s="102" t="e">
        <f>_xll.qlIndexFixing($Z$5,AU2089,TRUE,Trigger)</f>
        <v>#VALUE!</v>
      </c>
      <c r="AY2089" s="102">
        <f>_xll.qlIndexFixing($AZ$1,AU2089,TRUE,Trigger)</f>
        <v>1.4232995871170199E-2</v>
      </c>
    </row>
    <row r="2090" spans="46:51" ht="11.25" customHeight="1" x14ac:dyDescent="0.25">
      <c r="AT2090" s="57" t="s">
        <v>44</v>
      </c>
      <c r="AU2090" s="56">
        <f>_xll.qlInterestRateIndexFixingDate(IborIndex&amp;Tenor,AV2090,Trigger)</f>
        <v>53945</v>
      </c>
      <c r="AV2090" s="56">
        <f>_xll.qlCalendarAdvance(Calendar,AV2089,AT2090,"f",,Trigger)</f>
        <v>53947</v>
      </c>
      <c r="AW2090" s="56">
        <f>_xll.qlInterestRateIndexMaturity(IborIndex&amp;Tenor,AV2090,Trigger)</f>
        <v>54038</v>
      </c>
      <c r="AX2090" s="102" t="e">
        <f>_xll.qlIndexFixing($Z$5,AU2090,TRUE,Trigger)</f>
        <v>#VALUE!</v>
      </c>
      <c r="AY2090" s="102">
        <f>_xll.qlIndexFixing($AZ$1,AU2090,TRUE,Trigger)</f>
        <v>1.4230278012676333E-2</v>
      </c>
    </row>
    <row r="2091" spans="46:51" ht="11.25" customHeight="1" x14ac:dyDescent="0.25">
      <c r="AT2091" s="57" t="s">
        <v>44</v>
      </c>
      <c r="AU2091" s="56">
        <f>_xll.qlInterestRateIndexFixingDate(IborIndex&amp;Tenor,AV2091,Trigger)</f>
        <v>53952</v>
      </c>
      <c r="AV2091" s="56">
        <f>_xll.qlCalendarAdvance(Calendar,AV2090,AT2091,"f",,Trigger)</f>
        <v>53954</v>
      </c>
      <c r="AW2091" s="56">
        <f>_xll.qlInterestRateIndexMaturity(IborIndex&amp;Tenor,AV2091,Trigger)</f>
        <v>54045</v>
      </c>
      <c r="AX2091" s="102" t="e">
        <f>_xll.qlIndexFixing($Z$5,AU2091,TRUE,Trigger)</f>
        <v>#VALUE!</v>
      </c>
      <c r="AY2091" s="102">
        <f>_xll.qlIndexFixing($AZ$1,AU2091,TRUE,Trigger)</f>
        <v>1.422754843613264E-2</v>
      </c>
    </row>
    <row r="2092" spans="46:51" ht="11.25" customHeight="1" x14ac:dyDescent="0.25">
      <c r="AT2092" s="57" t="s">
        <v>44</v>
      </c>
      <c r="AU2092" s="56">
        <f>_xll.qlInterestRateIndexFixingDate(IborIndex&amp;Tenor,AV2092,Trigger)</f>
        <v>53959</v>
      </c>
      <c r="AV2092" s="56">
        <f>_xll.qlCalendarAdvance(Calendar,AV2091,AT2092,"f",,Trigger)</f>
        <v>53961</v>
      </c>
      <c r="AW2092" s="56">
        <f>_xll.qlInterestRateIndexMaturity(IborIndex&amp;Tenor,AV2092,Trigger)</f>
        <v>54053</v>
      </c>
      <c r="AX2092" s="102" t="e">
        <f>_xll.qlIndexFixing($Z$5,AU2092,TRUE,Trigger)</f>
        <v>#VALUE!</v>
      </c>
      <c r="AY2092" s="102">
        <f>_xll.qlIndexFixing($AZ$1,AU2092,TRUE,Trigger)</f>
        <v>1.4224889740136809E-2</v>
      </c>
    </row>
    <row r="2093" spans="46:51" ht="11.25" customHeight="1" x14ac:dyDescent="0.25">
      <c r="AT2093" s="57" t="s">
        <v>44</v>
      </c>
      <c r="AU2093" s="56">
        <f>_xll.qlInterestRateIndexFixingDate(IborIndex&amp;Tenor,AV2093,Trigger)</f>
        <v>53966</v>
      </c>
      <c r="AV2093" s="56">
        <f>_xll.qlCalendarAdvance(Calendar,AV2092,AT2093,"f",,Trigger)</f>
        <v>53968</v>
      </c>
      <c r="AW2093" s="56">
        <f>_xll.qlInterestRateIndexMaturity(IborIndex&amp;Tenor,AV2093,Trigger)</f>
        <v>54060</v>
      </c>
      <c r="AX2093" s="102" t="e">
        <f>_xll.qlIndexFixing($Z$5,AU2093,TRUE,Trigger)</f>
        <v>#VALUE!</v>
      </c>
      <c r="AY2093" s="102">
        <f>_xll.qlIndexFixing($AZ$1,AU2093,TRUE,Trigger)</f>
        <v>1.4222135742896987E-2</v>
      </c>
    </row>
    <row r="2094" spans="46:51" ht="11.25" customHeight="1" x14ac:dyDescent="0.25">
      <c r="AT2094" s="57" t="s">
        <v>44</v>
      </c>
      <c r="AU2094" s="56">
        <f>_xll.qlInterestRateIndexFixingDate(IborIndex&amp;Tenor,AV2094,Trigger)</f>
        <v>53973</v>
      </c>
      <c r="AV2094" s="56">
        <f>_xll.qlCalendarAdvance(Calendar,AV2093,AT2094,"f",,Trigger)</f>
        <v>53975</v>
      </c>
      <c r="AW2094" s="56">
        <f>_xll.qlInterestRateIndexMaturity(IborIndex&amp;Tenor,AV2094,Trigger)</f>
        <v>54067</v>
      </c>
      <c r="AX2094" s="102" t="e">
        <f>_xll.qlIndexFixing($Z$5,AU2094,TRUE,Trigger)</f>
        <v>#VALUE!</v>
      </c>
      <c r="AY2094" s="102">
        <f>_xll.qlIndexFixing($AZ$1,AU2094,TRUE,Trigger)</f>
        <v>1.421936999129012E-2</v>
      </c>
    </row>
    <row r="2095" spans="46:51" ht="11.25" customHeight="1" x14ac:dyDescent="0.25">
      <c r="AT2095" s="57" t="s">
        <v>44</v>
      </c>
      <c r="AU2095" s="56">
        <f>_xll.qlInterestRateIndexFixingDate(IborIndex&amp;Tenor,AV2095,Trigger)</f>
        <v>53980</v>
      </c>
      <c r="AV2095" s="56">
        <f>_xll.qlCalendarAdvance(Calendar,AV2094,AT2095,"f",,Trigger)</f>
        <v>53982</v>
      </c>
      <c r="AW2095" s="56">
        <f>_xll.qlInterestRateIndexMaturity(IborIndex&amp;Tenor,AV2095,Trigger)</f>
        <v>54074</v>
      </c>
      <c r="AX2095" s="102" t="e">
        <f>_xll.qlIndexFixing($Z$5,AU2095,TRUE,Trigger)</f>
        <v>#VALUE!</v>
      </c>
      <c r="AY2095" s="102">
        <f>_xll.qlIndexFixing($AZ$1,AU2095,TRUE,Trigger)</f>
        <v>1.4216592473634248E-2</v>
      </c>
    </row>
    <row r="2096" spans="46:51" ht="11.25" customHeight="1" x14ac:dyDescent="0.25">
      <c r="AT2096" s="57" t="s">
        <v>44</v>
      </c>
      <c r="AU2096" s="56">
        <f>_xll.qlInterestRateIndexFixingDate(IborIndex&amp;Tenor,AV2096,Trigger)</f>
        <v>53987</v>
      </c>
      <c r="AV2096" s="56">
        <f>_xll.qlCalendarAdvance(Calendar,AV2095,AT2096,"f",,Trigger)</f>
        <v>53989</v>
      </c>
      <c r="AW2096" s="56">
        <f>_xll.qlInterestRateIndexMaturity(IborIndex&amp;Tenor,AV2096,Trigger)</f>
        <v>54081</v>
      </c>
      <c r="AX2096" s="102" t="e">
        <f>_xll.qlIndexFixing($Z$5,AU2096,TRUE,Trigger)</f>
        <v>#VALUE!</v>
      </c>
      <c r="AY2096" s="102">
        <f>_xll.qlIndexFixing($AZ$1,AU2096,TRUE,Trigger)</f>
        <v>1.4213803178250887E-2</v>
      </c>
    </row>
    <row r="2097" spans="46:51" ht="11.25" customHeight="1" x14ac:dyDescent="0.25">
      <c r="AT2097" s="57" t="s">
        <v>44</v>
      </c>
      <c r="AU2097" s="56">
        <f>_xll.qlInterestRateIndexFixingDate(IborIndex&amp;Tenor,AV2097,Trigger)</f>
        <v>53994</v>
      </c>
      <c r="AV2097" s="56">
        <f>_xll.qlCalendarAdvance(Calendar,AV2096,AT2097,"f",,Trigger)</f>
        <v>53996</v>
      </c>
      <c r="AW2097" s="56">
        <f>_xll.qlInterestRateIndexMaturity(IborIndex&amp;Tenor,AV2097,Trigger)</f>
        <v>54088</v>
      </c>
      <c r="AX2097" s="102" t="e">
        <f>_xll.qlIndexFixing($Z$5,AU2097,TRUE,Trigger)</f>
        <v>#VALUE!</v>
      </c>
      <c r="AY2097" s="102">
        <f>_xll.qlIndexFixing($AZ$1,AU2097,TRUE,Trigger)</f>
        <v>1.4211002093458077E-2</v>
      </c>
    </row>
    <row r="2098" spans="46:51" ht="11.25" customHeight="1" x14ac:dyDescent="0.25">
      <c r="AT2098" s="57" t="s">
        <v>44</v>
      </c>
      <c r="AU2098" s="56">
        <f>_xll.qlInterestRateIndexFixingDate(IborIndex&amp;Tenor,AV2098,Trigger)</f>
        <v>54001</v>
      </c>
      <c r="AV2098" s="56">
        <f>_xll.qlCalendarAdvance(Calendar,AV2097,AT2098,"f",,Trigger)</f>
        <v>54003</v>
      </c>
      <c r="AW2098" s="56">
        <f>_xll.qlInterestRateIndexMaturity(IborIndex&amp;Tenor,AV2098,Trigger)</f>
        <v>54095</v>
      </c>
      <c r="AX2098" s="102" t="e">
        <f>_xll.qlIndexFixing($Z$5,AU2098,TRUE,Trigger)</f>
        <v>#VALUE!</v>
      </c>
      <c r="AY2098" s="102">
        <f>_xll.qlIndexFixing($AZ$1,AU2098,TRUE,Trigger)</f>
        <v>1.4208189207579073E-2</v>
      </c>
    </row>
    <row r="2099" spans="46:51" ht="11.25" customHeight="1" x14ac:dyDescent="0.25">
      <c r="AT2099" s="57" t="s">
        <v>44</v>
      </c>
      <c r="AU2099" s="56">
        <f>_xll.qlInterestRateIndexFixingDate(IborIndex&amp;Tenor,AV2099,Trigger)</f>
        <v>54008</v>
      </c>
      <c r="AV2099" s="56">
        <f>_xll.qlCalendarAdvance(Calendar,AV2098,AT2099,"f",,Trigger)</f>
        <v>54010</v>
      </c>
      <c r="AW2099" s="56">
        <f>_xll.qlInterestRateIndexMaturity(IborIndex&amp;Tenor,AV2099,Trigger)</f>
        <v>54102</v>
      </c>
      <c r="AX2099" s="102" t="e">
        <f>_xll.qlIndexFixing($Z$5,AU2099,TRUE,Trigger)</f>
        <v>#VALUE!</v>
      </c>
      <c r="AY2099" s="102">
        <f>_xll.qlIndexFixing($AZ$1,AU2099,TRUE,Trigger)</f>
        <v>1.4205364508934519E-2</v>
      </c>
    </row>
    <row r="2100" spans="46:51" ht="11.25" customHeight="1" x14ac:dyDescent="0.25">
      <c r="AT2100" s="57" t="s">
        <v>44</v>
      </c>
      <c r="AU2100" s="56">
        <f>_xll.qlInterestRateIndexFixingDate(IborIndex&amp;Tenor,AV2100,Trigger)</f>
        <v>54015</v>
      </c>
      <c r="AV2100" s="56">
        <f>_xll.qlCalendarAdvance(Calendar,AV2099,AT2100,"f",,Trigger)</f>
        <v>54017</v>
      </c>
      <c r="AW2100" s="56">
        <f>_xll.qlInterestRateIndexMaturity(IborIndex&amp;Tenor,AV2100,Trigger)</f>
        <v>54109</v>
      </c>
      <c r="AX2100" s="102" t="e">
        <f>_xll.qlIndexFixing($Z$5,AU2100,TRUE,Trigger)</f>
        <v>#VALUE!</v>
      </c>
      <c r="AY2100" s="102">
        <f>_xll.qlIndexFixing($AZ$1,AU2100,TRUE,Trigger)</f>
        <v>1.4202527985844196E-2</v>
      </c>
    </row>
    <row r="2101" spans="46:51" ht="11.25" customHeight="1" x14ac:dyDescent="0.25">
      <c r="AT2101" s="57" t="s">
        <v>44</v>
      </c>
      <c r="AU2101" s="56">
        <f>_xll.qlInterestRateIndexFixingDate(IborIndex&amp;Tenor,AV2101,Trigger)</f>
        <v>54022</v>
      </c>
      <c r="AV2101" s="56">
        <f>_xll.qlCalendarAdvance(Calendar,AV2100,AT2101,"f",,Trigger)</f>
        <v>54024</v>
      </c>
      <c r="AW2101" s="56">
        <f>_xll.qlInterestRateIndexMaturity(IborIndex&amp;Tenor,AV2101,Trigger)</f>
        <v>54116</v>
      </c>
      <c r="AX2101" s="102" t="e">
        <f>_xll.qlIndexFixing($Z$5,AU2101,TRUE,Trigger)</f>
        <v>#VALUE!</v>
      </c>
      <c r="AY2101" s="102">
        <f>_xll.qlIndexFixing($AZ$1,AU2101,TRUE,Trigger)</f>
        <v>1.4199679626629618E-2</v>
      </c>
    </row>
    <row r="2102" spans="46:51" ht="11.25" customHeight="1" x14ac:dyDescent="0.25">
      <c r="AT2102" s="57" t="s">
        <v>44</v>
      </c>
      <c r="AU2102" s="56">
        <f>_xll.qlInterestRateIndexFixingDate(IborIndex&amp;Tenor,AV2102,Trigger)</f>
        <v>54029</v>
      </c>
      <c r="AV2102" s="56">
        <f>_xll.qlCalendarAdvance(Calendar,AV2101,AT2102,"f",,Trigger)</f>
        <v>54031</v>
      </c>
      <c r="AW2102" s="56">
        <f>_xll.qlInterestRateIndexMaturity(IborIndex&amp;Tenor,AV2102,Trigger)</f>
        <v>54122</v>
      </c>
      <c r="AX2102" s="102" t="e">
        <f>_xll.qlIndexFixing($Z$5,AU2102,TRUE,Trigger)</f>
        <v>#VALUE!</v>
      </c>
      <c r="AY2102" s="102">
        <f>_xll.qlIndexFixing($AZ$1,AU2102,TRUE,Trigger)</f>
        <v>1.4196746362297797E-2</v>
      </c>
    </row>
    <row r="2103" spans="46:51" ht="11.25" customHeight="1" x14ac:dyDescent="0.25">
      <c r="AT2103" s="57" t="s">
        <v>44</v>
      </c>
      <c r="AU2103" s="56">
        <f>_xll.qlInterestRateIndexFixingDate(IborIndex&amp;Tenor,AV2103,Trigger)</f>
        <v>54036</v>
      </c>
      <c r="AV2103" s="56">
        <f>_xll.qlCalendarAdvance(Calendar,AV2102,AT2103,"f",,Trigger)</f>
        <v>54038</v>
      </c>
      <c r="AW2103" s="56">
        <f>_xll.qlInterestRateIndexMaturity(IborIndex&amp;Tenor,AV2103,Trigger)</f>
        <v>54129</v>
      </c>
      <c r="AX2103" s="102" t="e">
        <f>_xll.qlIndexFixing($Z$5,AU2103,TRUE,Trigger)</f>
        <v>#VALUE!</v>
      </c>
      <c r="AY2103" s="102">
        <f>_xll.qlIndexFixing($AZ$1,AU2103,TRUE,Trigger)</f>
        <v>1.419387525812405E-2</v>
      </c>
    </row>
    <row r="2104" spans="46:51" ht="11.25" customHeight="1" x14ac:dyDescent="0.25">
      <c r="AT2104" s="57" t="s">
        <v>44</v>
      </c>
      <c r="AU2104" s="56">
        <f>_xll.qlInterestRateIndexFixingDate(IborIndex&amp;Tenor,AV2104,Trigger)</f>
        <v>54043</v>
      </c>
      <c r="AV2104" s="56">
        <f>_xll.qlCalendarAdvance(Calendar,AV2103,AT2104,"f",,Trigger)</f>
        <v>54045</v>
      </c>
      <c r="AW2104" s="56">
        <f>_xll.qlInterestRateIndexMaturity(IborIndex&amp;Tenor,AV2104,Trigger)</f>
        <v>54136</v>
      </c>
      <c r="AX2104" s="102" t="e">
        <f>_xll.qlIndexFixing($Z$5,AU2104,TRUE,Trigger)</f>
        <v>#VALUE!</v>
      </c>
      <c r="AY2104" s="102">
        <f>_xll.qlIndexFixing($AZ$1,AU2104,TRUE,Trigger)</f>
        <v>1.4190992284065885E-2</v>
      </c>
    </row>
    <row r="2105" spans="46:51" ht="11.25" customHeight="1" x14ac:dyDescent="0.25">
      <c r="AT2105" s="57" t="s">
        <v>44</v>
      </c>
      <c r="AU2105" s="56">
        <f>_xll.qlInterestRateIndexFixingDate(IborIndex&amp;Tenor,AV2105,Trigger)</f>
        <v>54049</v>
      </c>
      <c r="AV2105" s="56">
        <f>_xll.qlCalendarAdvance(Calendar,AV2104,AT2105,"f",,Trigger)</f>
        <v>54053</v>
      </c>
      <c r="AW2105" s="56">
        <f>_xll.qlInterestRateIndexMaturity(IborIndex&amp;Tenor,AV2105,Trigger)</f>
        <v>54144</v>
      </c>
      <c r="AX2105" s="102" t="e">
        <f>_xll.qlIndexFixing($Z$5,AU2105,TRUE,Trigger)</f>
        <v>#VALUE!</v>
      </c>
      <c r="AY2105" s="102">
        <f>_xll.qlIndexFixing($AZ$1,AU2105,TRUE,Trigger)</f>
        <v>1.4187682907042917E-2</v>
      </c>
    </row>
    <row r="2106" spans="46:51" ht="11.25" customHeight="1" x14ac:dyDescent="0.25">
      <c r="AT2106" s="57" t="s">
        <v>44</v>
      </c>
      <c r="AU2106" s="56">
        <f>_xll.qlInterestRateIndexFixingDate(IborIndex&amp;Tenor,AV2106,Trigger)</f>
        <v>54057</v>
      </c>
      <c r="AV2106" s="56">
        <f>_xll.qlCalendarAdvance(Calendar,AV2105,AT2106,"f",,Trigger)</f>
        <v>54060</v>
      </c>
      <c r="AW2106" s="56">
        <f>_xll.qlInterestRateIndexMaturity(IborIndex&amp;Tenor,AV2106,Trigger)</f>
        <v>54155</v>
      </c>
      <c r="AX2106" s="102" t="e">
        <f>_xll.qlIndexFixing($Z$5,AU2106,TRUE,Trigger)</f>
        <v>#VALUE!</v>
      </c>
      <c r="AY2106" s="102">
        <f>_xll.qlIndexFixing($AZ$1,AU2106,TRUE,Trigger)</f>
        <v>1.4185050164126802E-2</v>
      </c>
    </row>
    <row r="2107" spans="46:51" ht="11.25" customHeight="1" x14ac:dyDescent="0.25">
      <c r="AT2107" s="57" t="s">
        <v>44</v>
      </c>
      <c r="AU2107" s="56">
        <f>_xll.qlInterestRateIndexFixingDate(IborIndex&amp;Tenor,AV2107,Trigger)</f>
        <v>54065</v>
      </c>
      <c r="AV2107" s="56">
        <f>_xll.qlCalendarAdvance(Calendar,AV2106,AT2107,"f",,Trigger)</f>
        <v>54067</v>
      </c>
      <c r="AW2107" s="56">
        <f>_xll.qlInterestRateIndexMaturity(IborIndex&amp;Tenor,AV2107,Trigger)</f>
        <v>54158</v>
      </c>
      <c r="AX2107" s="102" t="e">
        <f>_xll.qlIndexFixing($Z$5,AU2107,TRUE,Trigger)</f>
        <v>#VALUE!</v>
      </c>
      <c r="AY2107" s="102">
        <f>_xll.qlIndexFixing($AZ$1,AU2107,TRUE,Trigger)</f>
        <v>1.4181854102773778E-2</v>
      </c>
    </row>
    <row r="2108" spans="46:51" ht="11.25" customHeight="1" x14ac:dyDescent="0.25">
      <c r="AT2108" s="57" t="s">
        <v>44</v>
      </c>
      <c r="AU2108" s="56">
        <f>_xll.qlInterestRateIndexFixingDate(IborIndex&amp;Tenor,AV2108,Trigger)</f>
        <v>54072</v>
      </c>
      <c r="AV2108" s="56">
        <f>_xll.qlCalendarAdvance(Calendar,AV2107,AT2108,"f",,Trigger)</f>
        <v>54074</v>
      </c>
      <c r="AW2108" s="56">
        <f>_xll.qlInterestRateIndexMaturity(IborIndex&amp;Tenor,AV2108,Trigger)</f>
        <v>54165</v>
      </c>
      <c r="AX2108" s="102" t="e">
        <f>_xll.qlIndexFixing($Z$5,AU2108,TRUE,Trigger)</f>
        <v>#VALUE!</v>
      </c>
      <c r="AY2108" s="102">
        <f>_xll.qlIndexFixing($AZ$1,AU2108,TRUE,Trigger)</f>
        <v>1.4178921829083984E-2</v>
      </c>
    </row>
    <row r="2109" spans="46:51" ht="11.25" customHeight="1" x14ac:dyDescent="0.25">
      <c r="AT2109" s="57" t="s">
        <v>44</v>
      </c>
      <c r="AU2109" s="56">
        <f>_xll.qlInterestRateIndexFixingDate(IborIndex&amp;Tenor,AV2109,Trigger)</f>
        <v>54079</v>
      </c>
      <c r="AV2109" s="56">
        <f>_xll.qlCalendarAdvance(Calendar,AV2108,AT2109,"f",,Trigger)</f>
        <v>54081</v>
      </c>
      <c r="AW2109" s="56">
        <f>_xll.qlInterestRateIndexMaturity(IborIndex&amp;Tenor,AV2109,Trigger)</f>
        <v>54172</v>
      </c>
      <c r="AX2109" s="102" t="e">
        <f>_xll.qlIndexFixing($Z$5,AU2109,TRUE,Trigger)</f>
        <v>#VALUE!</v>
      </c>
      <c r="AY2109" s="102">
        <f>_xll.qlIndexFixing($AZ$1,AU2109,TRUE,Trigger)</f>
        <v>1.4175977625454078E-2</v>
      </c>
    </row>
    <row r="2110" spans="46:51" ht="11.25" customHeight="1" x14ac:dyDescent="0.25">
      <c r="AT2110" s="57" t="s">
        <v>44</v>
      </c>
      <c r="AU2110" s="56">
        <f>_xll.qlInterestRateIndexFixingDate(IborIndex&amp;Tenor,AV2110,Trigger)</f>
        <v>54086</v>
      </c>
      <c r="AV2110" s="56">
        <f>_xll.qlCalendarAdvance(Calendar,AV2109,AT2110,"f",,Trigger)</f>
        <v>54088</v>
      </c>
      <c r="AW2110" s="56">
        <f>_xll.qlInterestRateIndexMaturity(IborIndex&amp;Tenor,AV2110,Trigger)</f>
        <v>54178</v>
      </c>
      <c r="AX2110" s="102" t="e">
        <f>_xll.qlIndexFixing($Z$5,AU2110,TRUE,Trigger)</f>
        <v>#VALUE!</v>
      </c>
      <c r="AY2110" s="102">
        <f>_xll.qlIndexFixing($AZ$1,AU2110,TRUE,Trigger)</f>
        <v>1.4172956205104725E-2</v>
      </c>
    </row>
    <row r="2111" spans="46:51" ht="11.25" customHeight="1" x14ac:dyDescent="0.25">
      <c r="AT2111" s="57" t="s">
        <v>44</v>
      </c>
      <c r="AU2111" s="56">
        <f>_xll.qlInterestRateIndexFixingDate(IborIndex&amp;Tenor,AV2111,Trigger)</f>
        <v>54093</v>
      </c>
      <c r="AV2111" s="56">
        <f>_xll.qlCalendarAdvance(Calendar,AV2110,AT2111,"f",,Trigger)</f>
        <v>54095</v>
      </c>
      <c r="AW2111" s="56">
        <f>_xll.qlInterestRateIndexMaturity(IborIndex&amp;Tenor,AV2111,Trigger)</f>
        <v>54185</v>
      </c>
      <c r="AX2111" s="102" t="e">
        <f>_xll.qlIndexFixing($Z$5,AU2111,TRUE,Trigger)</f>
        <v>#VALUE!</v>
      </c>
      <c r="AY2111" s="102">
        <f>_xll.qlIndexFixing($AZ$1,AU2111,TRUE,Trigger)</f>
        <v>1.4169989079155343E-2</v>
      </c>
    </row>
    <row r="2112" spans="46:51" ht="11.25" customHeight="1" x14ac:dyDescent="0.25">
      <c r="AT2112" s="57" t="s">
        <v>44</v>
      </c>
      <c r="AU2112" s="56">
        <f>_xll.qlInterestRateIndexFixingDate(IborIndex&amp;Tenor,AV2112,Trigger)</f>
        <v>54100</v>
      </c>
      <c r="AV2112" s="56">
        <f>_xll.qlCalendarAdvance(Calendar,AV2111,AT2112,"f",,Trigger)</f>
        <v>54102</v>
      </c>
      <c r="AW2112" s="56">
        <f>_xll.qlInterestRateIndexMaturity(IborIndex&amp;Tenor,AV2112,Trigger)</f>
        <v>54192</v>
      </c>
      <c r="AX2112" s="102" t="e">
        <f>_xll.qlIndexFixing($Z$5,AU2112,TRUE,Trigger)</f>
        <v>#VALUE!</v>
      </c>
      <c r="AY2112" s="102">
        <f>_xll.qlIndexFixing($AZ$1,AU2112,TRUE,Trigger)</f>
        <v>1.4167009989513701E-2</v>
      </c>
    </row>
    <row r="2113" spans="46:51" ht="11.25" customHeight="1" x14ac:dyDescent="0.25">
      <c r="AT2113" s="57" t="s">
        <v>44</v>
      </c>
      <c r="AU2113" s="56">
        <f>_xll.qlInterestRateIndexFixingDate(IborIndex&amp;Tenor,AV2113,Trigger)</f>
        <v>54107</v>
      </c>
      <c r="AV2113" s="56">
        <f>_xll.qlCalendarAdvance(Calendar,AV2112,AT2113,"f",,Trigger)</f>
        <v>54109</v>
      </c>
      <c r="AW2113" s="56">
        <f>_xll.qlInterestRateIndexMaturity(IborIndex&amp;Tenor,AV2113,Trigger)</f>
        <v>54199</v>
      </c>
      <c r="AX2113" s="102" t="e">
        <f>_xll.qlIndexFixing($Z$5,AU2113,TRUE,Trigger)</f>
        <v>#VALUE!</v>
      </c>
      <c r="AY2113" s="102">
        <f>_xll.qlIndexFixing($AZ$1,AU2113,TRUE,Trigger)</f>
        <v>1.4164018924502919E-2</v>
      </c>
    </row>
    <row r="2114" spans="46:51" ht="11.25" customHeight="1" x14ac:dyDescent="0.25">
      <c r="AT2114" s="57" t="s">
        <v>44</v>
      </c>
      <c r="AU2114" s="56">
        <f>_xll.qlInterestRateIndexFixingDate(IborIndex&amp;Tenor,AV2114,Trigger)</f>
        <v>54114</v>
      </c>
      <c r="AV2114" s="56">
        <f>_xll.qlCalendarAdvance(Calendar,AV2113,AT2114,"f",,Trigger)</f>
        <v>54116</v>
      </c>
      <c r="AW2114" s="56">
        <f>_xll.qlInterestRateIndexMaturity(IborIndex&amp;Tenor,AV2114,Trigger)</f>
        <v>54207</v>
      </c>
      <c r="AX2114" s="102" t="e">
        <f>_xll.qlIndexFixing($Z$5,AU2114,TRUE,Trigger)</f>
        <v>#VALUE!</v>
      </c>
      <c r="AY2114" s="102">
        <f>_xll.qlIndexFixing($AZ$1,AU2114,TRUE,Trigger)</f>
        <v>1.4161077249504725E-2</v>
      </c>
    </row>
    <row r="2115" spans="46:51" ht="11.25" customHeight="1" x14ac:dyDescent="0.25">
      <c r="AT2115" s="57" t="s">
        <v>44</v>
      </c>
      <c r="AU2115" s="56">
        <f>_xll.qlInterestRateIndexFixingDate(IborIndex&amp;Tenor,AV2115,Trigger)</f>
        <v>54121</v>
      </c>
      <c r="AV2115" s="56">
        <f>_xll.qlCalendarAdvance(Calendar,AV2114,AT2115,"f",,Trigger)</f>
        <v>54123</v>
      </c>
      <c r="AW2115" s="56">
        <f>_xll.qlInterestRateIndexMaturity(IborIndex&amp;Tenor,AV2115,Trigger)</f>
        <v>54217</v>
      </c>
      <c r="AX2115" s="102" t="e">
        <f>_xll.qlIndexFixing($Z$5,AU2115,TRUE,Trigger)</f>
        <v>#VALUE!</v>
      </c>
      <c r="AY2115" s="102">
        <f>_xll.qlIndexFixing($AZ$1,AU2115,TRUE,Trigger)</f>
        <v>1.415824186824874E-2</v>
      </c>
    </row>
    <row r="2116" spans="46:51" ht="11.25" customHeight="1" x14ac:dyDescent="0.25">
      <c r="AT2116" s="57" t="s">
        <v>44</v>
      </c>
      <c r="AU2116" s="56">
        <f>_xll.qlInterestRateIndexFixingDate(IborIndex&amp;Tenor,AV2116,Trigger)</f>
        <v>54128</v>
      </c>
      <c r="AV2116" s="56">
        <f>_xll.qlCalendarAdvance(Calendar,AV2115,AT2116,"f",,Trigger)</f>
        <v>54130</v>
      </c>
      <c r="AW2116" s="56">
        <f>_xll.qlInterestRateIndexMaturity(IborIndex&amp;Tenor,AV2116,Trigger)</f>
        <v>54224</v>
      </c>
      <c r="AX2116" s="102" t="e">
        <f>_xll.qlIndexFixing($Z$5,AU2116,TRUE,Trigger)</f>
        <v>#VALUE!</v>
      </c>
      <c r="AY2116" s="102">
        <f>_xll.qlIndexFixing($AZ$1,AU2116,TRUE,Trigger)</f>
        <v>1.4155210890216777E-2</v>
      </c>
    </row>
    <row r="2117" spans="46:51" ht="11.25" customHeight="1" x14ac:dyDescent="0.25">
      <c r="AT2117" s="57" t="s">
        <v>44</v>
      </c>
      <c r="AU2117" s="56">
        <f>_xll.qlInterestRateIndexFixingDate(IborIndex&amp;Tenor,AV2117,Trigger)</f>
        <v>54135</v>
      </c>
      <c r="AV2117" s="56">
        <f>_xll.qlCalendarAdvance(Calendar,AV2116,AT2117,"f",,Trigger)</f>
        <v>54137</v>
      </c>
      <c r="AW2117" s="56">
        <f>_xll.qlInterestRateIndexMaturity(IborIndex&amp;Tenor,AV2117,Trigger)</f>
        <v>54231</v>
      </c>
      <c r="AX2117" s="102" t="e">
        <f>_xll.qlIndexFixing($Z$5,AU2117,TRUE,Trigger)</f>
        <v>#VALUE!</v>
      </c>
      <c r="AY2117" s="102">
        <f>_xll.qlIndexFixing($AZ$1,AU2117,TRUE,Trigger)</f>
        <v>1.4152167884987701E-2</v>
      </c>
    </row>
    <row r="2118" spans="46:51" ht="11.25" customHeight="1" x14ac:dyDescent="0.25">
      <c r="AT2118" s="57" t="s">
        <v>44</v>
      </c>
      <c r="AU2118" s="56">
        <f>_xll.qlInterestRateIndexFixingDate(IborIndex&amp;Tenor,AV2118,Trigger)</f>
        <v>54142</v>
      </c>
      <c r="AV2118" s="56">
        <f>_xll.qlCalendarAdvance(Calendar,AV2117,AT2118,"f",,Trigger)</f>
        <v>54144</v>
      </c>
      <c r="AW2118" s="56">
        <f>_xll.qlInterestRateIndexMaturity(IborIndex&amp;Tenor,AV2118,Trigger)</f>
        <v>54238</v>
      </c>
      <c r="AX2118" s="102" t="e">
        <f>_xll.qlIndexFixing($Z$5,AU2118,TRUE,Trigger)</f>
        <v>#VALUE!</v>
      </c>
      <c r="AY2118" s="102">
        <f>_xll.qlIndexFixing($AZ$1,AU2118,TRUE,Trigger)</f>
        <v>1.414911284088405E-2</v>
      </c>
    </row>
    <row r="2119" spans="46:51" ht="11.25" customHeight="1" x14ac:dyDescent="0.25">
      <c r="AT2119" s="57" t="s">
        <v>44</v>
      </c>
      <c r="AU2119" s="56">
        <f>_xll.qlInterestRateIndexFixingDate(IborIndex&amp;Tenor,AV2119,Trigger)</f>
        <v>54149</v>
      </c>
      <c r="AV2119" s="56">
        <f>_xll.qlCalendarAdvance(Calendar,AV2118,AT2119,"f",,Trigger)</f>
        <v>54155</v>
      </c>
      <c r="AW2119" s="56">
        <f>_xll.qlInterestRateIndexMaturity(IborIndex&amp;Tenor,AV2119,Trigger)</f>
        <v>54246</v>
      </c>
      <c r="AX2119" s="102" t="e">
        <f>_xll.qlIndexFixing($Z$5,AU2119,TRUE,Trigger)</f>
        <v>#VALUE!</v>
      </c>
      <c r="AY2119" s="102">
        <f>_xll.qlIndexFixing($AZ$1,AU2119,TRUE,Trigger)</f>
        <v>1.4144120520123224E-2</v>
      </c>
    </row>
    <row r="2120" spans="46:51" ht="11.25" customHeight="1" x14ac:dyDescent="0.25">
      <c r="AT2120" s="57" t="s">
        <v>44</v>
      </c>
      <c r="AU2120" s="56">
        <f>_xll.qlInterestRateIndexFixingDate(IborIndex&amp;Tenor,AV2120,Trigger)</f>
        <v>54158</v>
      </c>
      <c r="AV2120" s="56">
        <f>_xll.qlCalendarAdvance(Calendar,AV2119,AT2120,"f",,Trigger)</f>
        <v>54162</v>
      </c>
      <c r="AW2120" s="56">
        <f>_xll.qlInterestRateIndexMaturity(IborIndex&amp;Tenor,AV2120,Trigger)</f>
        <v>54253</v>
      </c>
      <c r="AX2120" s="102" t="e">
        <f>_xll.qlIndexFixing($Z$5,AU2120,TRUE,Trigger)</f>
        <v>#VALUE!</v>
      </c>
      <c r="AY2120" s="102">
        <f>_xll.qlIndexFixing($AZ$1,AU2120,TRUE,Trigger)</f>
        <v>1.4141037420725462E-2</v>
      </c>
    </row>
    <row r="2121" spans="46:51" ht="11.25" customHeight="1" x14ac:dyDescent="0.25">
      <c r="AT2121" s="57" t="s">
        <v>44</v>
      </c>
      <c r="AU2121" s="56">
        <f>_xll.qlInterestRateIndexFixingDate(IborIndex&amp;Tenor,AV2121,Trigger)</f>
        <v>54165</v>
      </c>
      <c r="AV2121" s="56">
        <f>_xll.qlCalendarAdvance(Calendar,AV2120,AT2121,"f",,Trigger)</f>
        <v>54169</v>
      </c>
      <c r="AW2121" s="56">
        <f>_xll.qlInterestRateIndexMaturity(IborIndex&amp;Tenor,AV2121,Trigger)</f>
        <v>54260</v>
      </c>
      <c r="AX2121" s="102" t="e">
        <f>_xll.qlIndexFixing($Z$5,AU2121,TRUE,Trigger)</f>
        <v>#VALUE!</v>
      </c>
      <c r="AY2121" s="102">
        <f>_xll.qlIndexFixing($AZ$1,AU2121,TRUE,Trigger)</f>
        <v>1.4137942244595999E-2</v>
      </c>
    </row>
    <row r="2122" spans="46:51" ht="11.25" customHeight="1" x14ac:dyDescent="0.25">
      <c r="AT2122" s="57" t="s">
        <v>44</v>
      </c>
      <c r="AU2122" s="56">
        <f>_xll.qlInterestRateIndexFixingDate(IborIndex&amp;Tenor,AV2122,Trigger)</f>
        <v>54172</v>
      </c>
      <c r="AV2122" s="56">
        <f>_xll.qlCalendarAdvance(Calendar,AV2121,AT2122,"f",,Trigger)</f>
        <v>54176</v>
      </c>
      <c r="AW2122" s="56">
        <f>_xll.qlInterestRateIndexMaturity(IborIndex&amp;Tenor,AV2122,Trigger)</f>
        <v>54267</v>
      </c>
      <c r="AX2122" s="102" t="e">
        <f>_xll.qlIndexFixing($Z$5,AU2122,TRUE,Trigger)</f>
        <v>#VALUE!</v>
      </c>
      <c r="AY2122" s="102">
        <f>_xll.qlIndexFixing($AZ$1,AU2122,TRUE,Trigger)</f>
        <v>1.4134834980056262E-2</v>
      </c>
    </row>
    <row r="2123" spans="46:51" ht="11.25" customHeight="1" x14ac:dyDescent="0.25">
      <c r="AT2123" s="57" t="s">
        <v>44</v>
      </c>
      <c r="AU2123" s="56">
        <f>_xll.qlInterestRateIndexFixingDate(IborIndex&amp;Tenor,AV2123,Trigger)</f>
        <v>54178</v>
      </c>
      <c r="AV2123" s="56">
        <f>_xll.qlCalendarAdvance(Calendar,AV2122,AT2123,"f",,Trigger)</f>
        <v>54183</v>
      </c>
      <c r="AW2123" s="56">
        <f>_xll.qlInterestRateIndexMaturity(IborIndex&amp;Tenor,AV2123,Trigger)</f>
        <v>54275</v>
      </c>
      <c r="AX2123" s="102" t="e">
        <f>_xll.qlIndexFixing($Z$5,AU2123,TRUE,Trigger)</f>
        <v>#VALUE!</v>
      </c>
      <c r="AY2123" s="102">
        <f>_xll.qlIndexFixing($AZ$1,AU2123,TRUE,Trigger)</f>
        <v>1.4131767488811954E-2</v>
      </c>
    </row>
    <row r="2124" spans="46:51" ht="11.25" customHeight="1" x14ac:dyDescent="0.25">
      <c r="AT2124" s="57" t="s">
        <v>44</v>
      </c>
      <c r="AU2124" s="56">
        <f>_xll.qlInterestRateIndexFixingDate(IborIndex&amp;Tenor,AV2124,Trigger)</f>
        <v>54186</v>
      </c>
      <c r="AV2124" s="56">
        <f>_xll.qlCalendarAdvance(Calendar,AV2123,AT2124,"f",,Trigger)</f>
        <v>54190</v>
      </c>
      <c r="AW2124" s="56">
        <f>_xll.qlInterestRateIndexMaturity(IborIndex&amp;Tenor,AV2124,Trigger)</f>
        <v>54282</v>
      </c>
      <c r="AX2124" s="102" t="e">
        <f>_xll.qlIndexFixing($Z$5,AU2124,TRUE,Trigger)</f>
        <v>#VALUE!</v>
      </c>
      <c r="AY2124" s="102">
        <f>_xll.qlIndexFixing($AZ$1,AU2124,TRUE,Trigger)</f>
        <v>1.4128635022311853E-2</v>
      </c>
    </row>
    <row r="2125" spans="46:51" ht="11.25" customHeight="1" x14ac:dyDescent="0.25">
      <c r="AT2125" s="57" t="s">
        <v>44</v>
      </c>
      <c r="AU2125" s="56">
        <f>_xll.qlInterestRateIndexFixingDate(IborIndex&amp;Tenor,AV2125,Trigger)</f>
        <v>54193</v>
      </c>
      <c r="AV2125" s="56">
        <f>_xll.qlCalendarAdvance(Calendar,AV2124,AT2125,"f",,Trigger)</f>
        <v>54197</v>
      </c>
      <c r="AW2125" s="56">
        <f>_xll.qlInterestRateIndexMaturity(IborIndex&amp;Tenor,AV2125,Trigger)</f>
        <v>54289</v>
      </c>
      <c r="AX2125" s="102" t="e">
        <f>_xll.qlIndexFixing($Z$5,AU2125,TRUE,Trigger)</f>
        <v>#VALUE!</v>
      </c>
      <c r="AY2125" s="102">
        <f>_xll.qlIndexFixing($AZ$1,AU2125,TRUE,Trigger)</f>
        <v>1.4125490431097475E-2</v>
      </c>
    </row>
    <row r="2126" spans="46:51" ht="11.25" customHeight="1" x14ac:dyDescent="0.25">
      <c r="AT2126" s="57" t="s">
        <v>44</v>
      </c>
      <c r="AU2126" s="56">
        <f>_xll.qlInterestRateIndexFixingDate(IborIndex&amp;Tenor,AV2126,Trigger)</f>
        <v>54200</v>
      </c>
      <c r="AV2126" s="56">
        <f>_xll.qlCalendarAdvance(Calendar,AV2125,AT2126,"f",,Trigger)</f>
        <v>54204</v>
      </c>
      <c r="AW2126" s="56">
        <f>_xll.qlInterestRateIndexMaturity(IborIndex&amp;Tenor,AV2126,Trigger)</f>
        <v>54296</v>
      </c>
      <c r="AX2126" s="102" t="e">
        <f>_xll.qlIndexFixing($Z$5,AU2126,TRUE,Trigger)</f>
        <v>#VALUE!</v>
      </c>
      <c r="AY2126" s="102">
        <f>_xll.qlIndexFixing($AZ$1,AU2126,TRUE,Trigger)</f>
        <v>1.4122333703489467E-2</v>
      </c>
    </row>
    <row r="2127" spans="46:51" ht="11.25" customHeight="1" x14ac:dyDescent="0.25">
      <c r="AT2127" s="57" t="s">
        <v>44</v>
      </c>
      <c r="AU2127" s="56">
        <f>_xll.qlInterestRateIndexFixingDate(IborIndex&amp;Tenor,AV2127,Trigger)</f>
        <v>54207</v>
      </c>
      <c r="AV2127" s="56">
        <f>_xll.qlCalendarAdvance(Calendar,AV2126,AT2127,"f",,Trigger)</f>
        <v>54211</v>
      </c>
      <c r="AW2127" s="56">
        <f>_xll.qlInterestRateIndexMaturity(IborIndex&amp;Tenor,AV2127,Trigger)</f>
        <v>54303</v>
      </c>
      <c r="AX2127" s="102" t="e">
        <f>_xll.qlIndexFixing($Z$5,AU2127,TRUE,Trigger)</f>
        <v>#VALUE!</v>
      </c>
      <c r="AY2127" s="102">
        <f>_xll.qlIndexFixing($AZ$1,AU2127,TRUE,Trigger)</f>
        <v>1.4119164827818035E-2</v>
      </c>
    </row>
    <row r="2128" spans="46:51" ht="11.25" customHeight="1" x14ac:dyDescent="0.25">
      <c r="AT2128" s="57" t="s">
        <v>44</v>
      </c>
      <c r="AU2128" s="56">
        <f>_xll.qlInterestRateIndexFixingDate(IborIndex&amp;Tenor,AV2128,Trigger)</f>
        <v>54214</v>
      </c>
      <c r="AV2128" s="56">
        <f>_xll.qlCalendarAdvance(Calendar,AV2127,AT2128,"f",,Trigger)</f>
        <v>54218</v>
      </c>
      <c r="AW2128" s="56">
        <f>_xll.qlInterestRateIndexMaturity(IborIndex&amp;Tenor,AV2128,Trigger)</f>
        <v>54310</v>
      </c>
      <c r="AX2128" s="102" t="e">
        <f>_xll.qlIndexFixing($Z$5,AU2128,TRUE,Trigger)</f>
        <v>#VALUE!</v>
      </c>
      <c r="AY2128" s="102">
        <f>_xll.qlIndexFixing($AZ$1,AU2128,TRUE,Trigger)</f>
        <v>1.4115983792405563E-2</v>
      </c>
    </row>
    <row r="2129" spans="46:51" ht="11.25" customHeight="1" x14ac:dyDescent="0.25">
      <c r="AT2129" s="57" t="s">
        <v>44</v>
      </c>
      <c r="AU2129" s="56">
        <f>_xll.qlInterestRateIndexFixingDate(IborIndex&amp;Tenor,AV2129,Trigger)</f>
        <v>54221</v>
      </c>
      <c r="AV2129" s="56">
        <f>_xll.qlCalendarAdvance(Calendar,AV2128,AT2129,"f",,Trigger)</f>
        <v>54225</v>
      </c>
      <c r="AW2129" s="56">
        <f>_xll.qlInterestRateIndexMaturity(IborIndex&amp;Tenor,AV2129,Trigger)</f>
        <v>54317</v>
      </c>
      <c r="AX2129" s="102" t="e">
        <f>_xll.qlIndexFixing($Z$5,AU2129,TRUE,Trigger)</f>
        <v>#VALUE!</v>
      </c>
      <c r="AY2129" s="102">
        <f>_xll.qlIndexFixing($AZ$1,AU2129,TRUE,Trigger)</f>
        <v>1.4112790585576174E-2</v>
      </c>
    </row>
    <row r="2130" spans="46:51" ht="11.25" customHeight="1" x14ac:dyDescent="0.25">
      <c r="AT2130" s="57" t="s">
        <v>44</v>
      </c>
      <c r="AU2130" s="56">
        <f>_xll.qlInterestRateIndexFixingDate(IborIndex&amp;Tenor,AV2130,Trigger)</f>
        <v>54228</v>
      </c>
      <c r="AV2130" s="56">
        <f>_xll.qlCalendarAdvance(Calendar,AV2129,AT2130,"f",,Trigger)</f>
        <v>54232</v>
      </c>
      <c r="AW2130" s="56">
        <f>_xll.qlInterestRateIndexMaturity(IborIndex&amp;Tenor,AV2130,Trigger)</f>
        <v>54324</v>
      </c>
      <c r="AX2130" s="102" t="e">
        <f>_xll.qlIndexFixing($Z$5,AU2130,TRUE,Trigger)</f>
        <v>#VALUE!</v>
      </c>
      <c r="AY2130" s="102">
        <f>_xll.qlIndexFixing($AZ$1,AU2130,TRUE,Trigger)</f>
        <v>1.4109585195657463E-2</v>
      </c>
    </row>
    <row r="2131" spans="46:51" ht="11.25" customHeight="1" x14ac:dyDescent="0.25">
      <c r="AT2131" s="57" t="s">
        <v>44</v>
      </c>
      <c r="AU2131" s="56">
        <f>_xll.qlInterestRateIndexFixingDate(IborIndex&amp;Tenor,AV2131,Trigger)</f>
        <v>54235</v>
      </c>
      <c r="AV2131" s="56">
        <f>_xll.qlCalendarAdvance(Calendar,AV2130,AT2131,"f",,Trigger)</f>
        <v>54239</v>
      </c>
      <c r="AW2131" s="56">
        <f>_xll.qlInterestRateIndexMaturity(IborIndex&amp;Tenor,AV2131,Trigger)</f>
        <v>54331</v>
      </c>
      <c r="AX2131" s="102" t="e">
        <f>_xll.qlIndexFixing($Z$5,AU2131,TRUE,Trigger)</f>
        <v>#VALUE!</v>
      </c>
      <c r="AY2131" s="102">
        <f>_xll.qlIndexFixing($AZ$1,AU2131,TRUE,Trigger)</f>
        <v>1.4106367610973556E-2</v>
      </c>
    </row>
    <row r="2132" spans="46:51" ht="11.25" customHeight="1" x14ac:dyDescent="0.25">
      <c r="AT2132" s="57" t="s">
        <v>44</v>
      </c>
      <c r="AU2132" s="56">
        <f>_xll.qlInterestRateIndexFixingDate(IborIndex&amp;Tenor,AV2132,Trigger)</f>
        <v>54242</v>
      </c>
      <c r="AV2132" s="56">
        <f>_xll.qlCalendarAdvance(Calendar,AV2131,AT2132,"f",,Trigger)</f>
        <v>54246</v>
      </c>
      <c r="AW2132" s="56">
        <f>_xll.qlInterestRateIndexMaturity(IborIndex&amp;Tenor,AV2132,Trigger)</f>
        <v>54338</v>
      </c>
      <c r="AX2132" s="102" t="e">
        <f>_xll.qlIndexFixing($Z$5,AU2132,TRUE,Trigger)</f>
        <v>#VALUE!</v>
      </c>
      <c r="AY2132" s="102">
        <f>_xll.qlIndexFixing($AZ$1,AU2132,TRUE,Trigger)</f>
        <v>1.410313781985118E-2</v>
      </c>
    </row>
    <row r="2133" spans="46:51" ht="11.25" customHeight="1" x14ac:dyDescent="0.25">
      <c r="AT2133" s="57" t="s">
        <v>44</v>
      </c>
      <c r="AU2133" s="56">
        <f>_xll.qlInterestRateIndexFixingDate(IborIndex&amp;Tenor,AV2133,Trigger)</f>
        <v>54249</v>
      </c>
      <c r="AV2133" s="56">
        <f>_xll.qlCalendarAdvance(Calendar,AV2132,AT2133,"f",,Trigger)</f>
        <v>54253</v>
      </c>
      <c r="AW2133" s="56">
        <f>_xll.qlInterestRateIndexMaturity(IborIndex&amp;Tenor,AV2133,Trigger)</f>
        <v>54345</v>
      </c>
      <c r="AX2133" s="102" t="e">
        <f>_xll.qlIndexFixing($Z$5,AU2133,TRUE,Trigger)</f>
        <v>#VALUE!</v>
      </c>
      <c r="AY2133" s="102">
        <f>_xll.qlIndexFixing($AZ$1,AU2133,TRUE,Trigger)</f>
        <v>1.4099895810615328E-2</v>
      </c>
    </row>
    <row r="2134" spans="46:51" ht="11.25" customHeight="1" x14ac:dyDescent="0.25">
      <c r="AT2134" s="57" t="s">
        <v>44</v>
      </c>
      <c r="AU2134" s="56">
        <f>_xll.qlInterestRateIndexFixingDate(IborIndex&amp;Tenor,AV2134,Trigger)</f>
        <v>54256</v>
      </c>
      <c r="AV2134" s="56">
        <f>_xll.qlCalendarAdvance(Calendar,AV2133,AT2134,"f",,Trigger)</f>
        <v>54260</v>
      </c>
      <c r="AW2134" s="56">
        <f>_xll.qlInterestRateIndexMaturity(IborIndex&amp;Tenor,AV2134,Trigger)</f>
        <v>54352</v>
      </c>
      <c r="AX2134" s="102" t="e">
        <f>_xll.qlIndexFixing($Z$5,AU2134,TRUE,Trigger)</f>
        <v>#VALUE!</v>
      </c>
      <c r="AY2134" s="102">
        <f>_xll.qlIndexFixing($AZ$1,AU2134,TRUE,Trigger)</f>
        <v>1.4096641571591855E-2</v>
      </c>
    </row>
    <row r="2135" spans="46:51" ht="11.25" customHeight="1" x14ac:dyDescent="0.25">
      <c r="AT2135" s="57" t="s">
        <v>44</v>
      </c>
      <c r="AU2135" s="56">
        <f>_xll.qlInterestRateIndexFixingDate(IborIndex&amp;Tenor,AV2135,Trigger)</f>
        <v>54263</v>
      </c>
      <c r="AV2135" s="56">
        <f>_xll.qlCalendarAdvance(Calendar,AV2134,AT2135,"f",,Trigger)</f>
        <v>54267</v>
      </c>
      <c r="AW2135" s="56">
        <f>_xll.qlInterestRateIndexMaturity(IborIndex&amp;Tenor,AV2135,Trigger)</f>
        <v>54359</v>
      </c>
      <c r="AX2135" s="102" t="e">
        <f>_xll.qlIndexFixing($Z$5,AU2135,TRUE,Trigger)</f>
        <v>#VALUE!</v>
      </c>
      <c r="AY2135" s="102">
        <f>_xll.qlIndexFixing($AZ$1,AU2135,TRUE,Trigger)</f>
        <v>1.4093375091108366E-2</v>
      </c>
    </row>
    <row r="2136" spans="46:51" ht="11.25" customHeight="1" x14ac:dyDescent="0.25">
      <c r="AT2136" s="57" t="s">
        <v>44</v>
      </c>
      <c r="AU2136" s="56">
        <f>_xll.qlInterestRateIndexFixingDate(IborIndex&amp;Tenor,AV2136,Trigger)</f>
        <v>54270</v>
      </c>
      <c r="AV2136" s="56">
        <f>_xll.qlCalendarAdvance(Calendar,AV2135,AT2136,"f",,Trigger)</f>
        <v>54274</v>
      </c>
      <c r="AW2136" s="56">
        <f>_xll.qlInterestRateIndexMaturity(IborIndex&amp;Tenor,AV2136,Trigger)</f>
        <v>54366</v>
      </c>
      <c r="AX2136" s="102" t="e">
        <f>_xll.qlIndexFixing($Z$5,AU2136,TRUE,Trigger)</f>
        <v>#VALUE!</v>
      </c>
      <c r="AY2136" s="102">
        <f>_xll.qlIndexFixing($AZ$1,AU2136,TRUE,Trigger)</f>
        <v>1.4090096357488978E-2</v>
      </c>
    </row>
    <row r="2137" spans="46:51" ht="11.25" customHeight="1" x14ac:dyDescent="0.25">
      <c r="AT2137" s="57" t="s">
        <v>44</v>
      </c>
      <c r="AU2137" s="56">
        <f>_xll.qlInterestRateIndexFixingDate(IborIndex&amp;Tenor,AV2137,Trigger)</f>
        <v>54277</v>
      </c>
      <c r="AV2137" s="56">
        <f>_xll.qlCalendarAdvance(Calendar,AV2136,AT2137,"f",,Trigger)</f>
        <v>54281</v>
      </c>
      <c r="AW2137" s="56">
        <f>_xll.qlInterestRateIndexMaturity(IborIndex&amp;Tenor,AV2137,Trigger)</f>
        <v>54373</v>
      </c>
      <c r="AX2137" s="102" t="e">
        <f>_xll.qlIndexFixing($Z$5,AU2137,TRUE,Trigger)</f>
        <v>#VALUE!</v>
      </c>
      <c r="AY2137" s="102">
        <f>_xll.qlIndexFixing($AZ$1,AU2137,TRUE,Trigger)</f>
        <v>1.4086805359062159E-2</v>
      </c>
    </row>
    <row r="2138" spans="46:51" ht="11.25" customHeight="1" x14ac:dyDescent="0.25">
      <c r="AT2138" s="57" t="s">
        <v>44</v>
      </c>
      <c r="AU2138" s="56">
        <f>_xll.qlInterestRateIndexFixingDate(IborIndex&amp;Tenor,AV2138,Trigger)</f>
        <v>54284</v>
      </c>
      <c r="AV2138" s="56">
        <f>_xll.qlCalendarAdvance(Calendar,AV2137,AT2138,"f",,Trigger)</f>
        <v>54288</v>
      </c>
      <c r="AW2138" s="56">
        <f>_xll.qlInterestRateIndexMaturity(IborIndex&amp;Tenor,AV2138,Trigger)</f>
        <v>54380</v>
      </c>
      <c r="AX2138" s="102" t="e">
        <f>_xll.qlIndexFixing($Z$5,AU2138,TRUE,Trigger)</f>
        <v>#VALUE!</v>
      </c>
      <c r="AY2138" s="102">
        <f>_xll.qlIndexFixing($AZ$1,AU2138,TRUE,Trigger)</f>
        <v>1.4083502084152903E-2</v>
      </c>
    </row>
    <row r="2139" spans="46:51" ht="11.25" customHeight="1" x14ac:dyDescent="0.25">
      <c r="AT2139" s="57" t="s">
        <v>44</v>
      </c>
      <c r="AU2139" s="56">
        <f>_xll.qlInterestRateIndexFixingDate(IborIndex&amp;Tenor,AV2139,Trigger)</f>
        <v>54291</v>
      </c>
      <c r="AV2139" s="56">
        <f>_xll.qlCalendarAdvance(Calendar,AV2138,AT2139,"f",,Trigger)</f>
        <v>54295</v>
      </c>
      <c r="AW2139" s="56">
        <f>_xll.qlInterestRateIndexMaturity(IborIndex&amp;Tenor,AV2139,Trigger)</f>
        <v>54387</v>
      </c>
      <c r="AX2139" s="102" t="e">
        <f>_xll.qlIndexFixing($Z$5,AU2139,TRUE,Trigger)</f>
        <v>#VALUE!</v>
      </c>
      <c r="AY2139" s="102">
        <f>_xll.qlIndexFixing($AZ$1,AU2139,TRUE,Trigger)</f>
        <v>1.4080186521089671E-2</v>
      </c>
    </row>
    <row r="2140" spans="46:51" ht="11.25" customHeight="1" x14ac:dyDescent="0.25">
      <c r="AT2140" s="57" t="s">
        <v>44</v>
      </c>
      <c r="AU2140" s="56">
        <f>_xll.qlInterestRateIndexFixingDate(IborIndex&amp;Tenor,AV2140,Trigger)</f>
        <v>54298</v>
      </c>
      <c r="AV2140" s="56">
        <f>_xll.qlCalendarAdvance(Calendar,AV2139,AT2140,"f",,Trigger)</f>
        <v>54302</v>
      </c>
      <c r="AW2140" s="56">
        <f>_xll.qlInterestRateIndexMaturity(IborIndex&amp;Tenor,AV2140,Trigger)</f>
        <v>54393</v>
      </c>
      <c r="AX2140" s="102" t="e">
        <f>_xll.qlIndexFixing($Z$5,AU2140,TRUE,Trigger)</f>
        <v>#VALUE!</v>
      </c>
      <c r="AY2140" s="102">
        <f>_xll.qlIndexFixing($AZ$1,AU2140,TRUE,Trigger)</f>
        <v>1.4076823791240093E-2</v>
      </c>
    </row>
    <row r="2141" spans="46:51" ht="11.25" customHeight="1" x14ac:dyDescent="0.25">
      <c r="AT2141" s="57" t="s">
        <v>44</v>
      </c>
      <c r="AU2141" s="56">
        <f>_xll.qlInterestRateIndexFixingDate(IborIndex&amp;Tenor,AV2141,Trigger)</f>
        <v>54305</v>
      </c>
      <c r="AV2141" s="56">
        <f>_xll.qlCalendarAdvance(Calendar,AV2140,AT2141,"f",,Trigger)</f>
        <v>54309</v>
      </c>
      <c r="AW2141" s="56">
        <f>_xll.qlInterestRateIndexMaturity(IborIndex&amp;Tenor,AV2141,Trigger)</f>
        <v>54400</v>
      </c>
      <c r="AX2141" s="102" t="e">
        <f>_xll.qlIndexFixing($Z$5,AU2141,TRUE,Trigger)</f>
        <v>#VALUE!</v>
      </c>
      <c r="AY2141" s="102">
        <f>_xll.qlIndexFixing($AZ$1,AU2141,TRUE,Trigger)</f>
        <v>1.4073484628771804E-2</v>
      </c>
    </row>
    <row r="2142" spans="46:51" ht="11.25" customHeight="1" x14ac:dyDescent="0.25">
      <c r="AT2142" s="57" t="s">
        <v>44</v>
      </c>
      <c r="AU2142" s="56">
        <f>_xll.qlInterestRateIndexFixingDate(IborIndex&amp;Tenor,AV2142,Trigger)</f>
        <v>54312</v>
      </c>
      <c r="AV2142" s="56">
        <f>_xll.qlCalendarAdvance(Calendar,AV2141,AT2142,"f",,Trigger)</f>
        <v>54316</v>
      </c>
      <c r="AW2142" s="56">
        <f>_xll.qlInterestRateIndexMaturity(IborIndex&amp;Tenor,AV2142,Trigger)</f>
        <v>54407</v>
      </c>
      <c r="AX2142" s="102" t="e">
        <f>_xll.qlIndexFixing($Z$5,AU2142,TRUE,Trigger)</f>
        <v>#VALUE!</v>
      </c>
      <c r="AY2142" s="102">
        <f>_xll.qlIndexFixing($AZ$1,AU2142,TRUE,Trigger)</f>
        <v>1.4070133144412316E-2</v>
      </c>
    </row>
    <row r="2143" spans="46:51" ht="11.25" customHeight="1" x14ac:dyDescent="0.25">
      <c r="AT2143" s="57" t="s">
        <v>44</v>
      </c>
      <c r="AU2143" s="56">
        <f>_xll.qlInterestRateIndexFixingDate(IborIndex&amp;Tenor,AV2143,Trigger)</f>
        <v>54319</v>
      </c>
      <c r="AV2143" s="56">
        <f>_xll.qlCalendarAdvance(Calendar,AV2142,AT2143,"f",,Trigger)</f>
        <v>54323</v>
      </c>
      <c r="AW2143" s="56">
        <f>_xll.qlInterestRateIndexMaturity(IborIndex&amp;Tenor,AV2143,Trigger)</f>
        <v>54414</v>
      </c>
      <c r="AX2143" s="102" t="e">
        <f>_xll.qlIndexFixing($Z$5,AU2143,TRUE,Trigger)</f>
        <v>#VALUE!</v>
      </c>
      <c r="AY2143" s="102">
        <f>_xll.qlIndexFixing($AZ$1,AU2143,TRUE,Trigger)</f>
        <v>1.4066769326490087E-2</v>
      </c>
    </row>
    <row r="2144" spans="46:51" ht="11.25" customHeight="1" x14ac:dyDescent="0.25">
      <c r="AT2144" s="57" t="s">
        <v>44</v>
      </c>
      <c r="AU2144" s="56">
        <f>_xll.qlInterestRateIndexFixingDate(IborIndex&amp;Tenor,AV2144,Trigger)</f>
        <v>54326</v>
      </c>
      <c r="AV2144" s="56">
        <f>_xll.qlCalendarAdvance(Calendar,AV2143,AT2144,"f",,Trigger)</f>
        <v>54330</v>
      </c>
      <c r="AW2144" s="56">
        <f>_xll.qlInterestRateIndexMaturity(IborIndex&amp;Tenor,AV2144,Trigger)</f>
        <v>54421</v>
      </c>
      <c r="AX2144" s="102" t="e">
        <f>_xll.qlIndexFixing($Z$5,AU2144,TRUE,Trigger)</f>
        <v>#VALUE!</v>
      </c>
      <c r="AY2144" s="102">
        <f>_xll.qlIndexFixing($AZ$1,AU2144,TRUE,Trigger)</f>
        <v>1.4063393163333571E-2</v>
      </c>
    </row>
    <row r="2145" spans="46:51" ht="11.25" customHeight="1" x14ac:dyDescent="0.25">
      <c r="AT2145" s="57" t="s">
        <v>44</v>
      </c>
      <c r="AU2145" s="56">
        <f>_xll.qlInterestRateIndexFixingDate(IborIndex&amp;Tenor,AV2145,Trigger)</f>
        <v>54333</v>
      </c>
      <c r="AV2145" s="56">
        <f>_xll.qlCalendarAdvance(Calendar,AV2144,AT2145,"f",,Trigger)</f>
        <v>54337</v>
      </c>
      <c r="AW2145" s="56">
        <f>_xll.qlInterestRateIndexMaturity(IborIndex&amp;Tenor,AV2145,Trigger)</f>
        <v>54429</v>
      </c>
      <c r="AX2145" s="102" t="e">
        <f>_xll.qlIndexFixing($Z$5,AU2145,TRUE,Trigger)</f>
        <v>#VALUE!</v>
      </c>
      <c r="AY2145" s="102">
        <f>_xll.qlIndexFixing($AZ$1,AU2145,TRUE,Trigger)</f>
        <v>1.4060034437770211E-2</v>
      </c>
    </row>
    <row r="2146" spans="46:51" ht="11.25" customHeight="1" x14ac:dyDescent="0.25">
      <c r="AT2146" s="57" t="s">
        <v>44</v>
      </c>
      <c r="AU2146" s="56">
        <f>_xll.qlInterestRateIndexFixingDate(IborIndex&amp;Tenor,AV2146,Trigger)</f>
        <v>54340</v>
      </c>
      <c r="AV2146" s="56">
        <f>_xll.qlCalendarAdvance(Calendar,AV2145,AT2146,"f",,Trigger)</f>
        <v>54344</v>
      </c>
      <c r="AW2146" s="56">
        <f>_xll.qlInterestRateIndexMaturity(IborIndex&amp;Tenor,AV2146,Trigger)</f>
        <v>54436</v>
      </c>
      <c r="AX2146" s="102" t="e">
        <f>_xll.qlIndexFixing($Z$5,AU2146,TRUE,Trigger)</f>
        <v>#VALUE!</v>
      </c>
      <c r="AY2146" s="102">
        <f>_xll.qlIndexFixing($AZ$1,AU2146,TRUE,Trigger)</f>
        <v>1.4056632530784534E-2</v>
      </c>
    </row>
    <row r="2147" spans="46:51" ht="11.25" customHeight="1" x14ac:dyDescent="0.25">
      <c r="AT2147" s="57" t="s">
        <v>44</v>
      </c>
      <c r="AU2147" s="56">
        <f>_xll.qlInterestRateIndexFixingDate(IborIndex&amp;Tenor,AV2147,Trigger)</f>
        <v>54347</v>
      </c>
      <c r="AV2147" s="56">
        <f>_xll.qlCalendarAdvance(Calendar,AV2146,AT2147,"f",,Trigger)</f>
        <v>54351</v>
      </c>
      <c r="AW2147" s="56">
        <f>_xll.qlInterestRateIndexMaturity(IborIndex&amp;Tenor,AV2147,Trigger)</f>
        <v>54443</v>
      </c>
      <c r="AX2147" s="102" t="e">
        <f>_xll.qlIndexFixing($Z$5,AU2147,TRUE,Trigger)</f>
        <v>#VALUE!</v>
      </c>
      <c r="AY2147" s="102">
        <f>_xll.qlIndexFixing($AZ$1,AU2147,TRUE,Trigger)</f>
        <v>1.4053218242262192E-2</v>
      </c>
    </row>
    <row r="2148" spans="46:51" ht="11.25" customHeight="1" x14ac:dyDescent="0.25">
      <c r="AT2148" s="57" t="s">
        <v>44</v>
      </c>
      <c r="AU2148" s="56">
        <f>_xll.qlInterestRateIndexFixingDate(IborIndex&amp;Tenor,AV2148,Trigger)</f>
        <v>54354</v>
      </c>
      <c r="AV2148" s="56">
        <f>_xll.qlCalendarAdvance(Calendar,AV2147,AT2148,"f",,Trigger)</f>
        <v>54358</v>
      </c>
      <c r="AW2148" s="56">
        <f>_xll.qlInterestRateIndexMaturity(IborIndex&amp;Tenor,AV2148,Trigger)</f>
        <v>54450</v>
      </c>
      <c r="AX2148" s="102" t="e">
        <f>_xll.qlIndexFixing($Z$5,AU2148,TRUE,Trigger)</f>
        <v>#VALUE!</v>
      </c>
      <c r="AY2148" s="102">
        <f>_xll.qlIndexFixing($AZ$1,AU2148,TRUE,Trigger)</f>
        <v>1.4049791560534257E-2</v>
      </c>
    </row>
    <row r="2149" spans="46:51" ht="11.25" customHeight="1" x14ac:dyDescent="0.25">
      <c r="AT2149" s="57" t="s">
        <v>44</v>
      </c>
      <c r="AU2149" s="56">
        <f>_xll.qlInterestRateIndexFixingDate(IborIndex&amp;Tenor,AV2149,Trigger)</f>
        <v>54361</v>
      </c>
      <c r="AV2149" s="56">
        <f>_xll.qlCalendarAdvance(Calendar,AV2148,AT2149,"f",,Trigger)</f>
        <v>54365</v>
      </c>
      <c r="AW2149" s="56">
        <f>_xll.qlInterestRateIndexMaturity(IborIndex&amp;Tenor,AV2149,Trigger)</f>
        <v>54457</v>
      </c>
      <c r="AX2149" s="102" t="e">
        <f>_xll.qlIndexFixing($Z$5,AU2149,TRUE,Trigger)</f>
        <v>#VALUE!</v>
      </c>
      <c r="AY2149" s="102">
        <f>_xll.qlIndexFixing($AZ$1,AU2149,TRUE,Trigger)</f>
        <v>1.404635247392746E-2</v>
      </c>
    </row>
    <row r="2150" spans="46:51" ht="11.25" customHeight="1" x14ac:dyDescent="0.25">
      <c r="AT2150" s="57" t="s">
        <v>44</v>
      </c>
      <c r="AU2150" s="56">
        <f>_xll.qlInterestRateIndexFixingDate(IborIndex&amp;Tenor,AV2150,Trigger)</f>
        <v>54368</v>
      </c>
      <c r="AV2150" s="56">
        <f>_xll.qlCalendarAdvance(Calendar,AV2149,AT2150,"f",,Trigger)</f>
        <v>54372</v>
      </c>
      <c r="AW2150" s="56">
        <f>_xll.qlInterestRateIndexMaturity(IborIndex&amp;Tenor,AV2150,Trigger)</f>
        <v>54464</v>
      </c>
      <c r="AX2150" s="102" t="e">
        <f>_xll.qlIndexFixing($Z$5,AU2150,TRUE,Trigger)</f>
        <v>#VALUE!</v>
      </c>
      <c r="AY2150" s="102">
        <f>_xll.qlIndexFixing($AZ$1,AU2150,TRUE,Trigger)</f>
        <v>1.4042900970768527E-2</v>
      </c>
    </row>
    <row r="2151" spans="46:51" ht="11.25" customHeight="1" x14ac:dyDescent="0.25">
      <c r="AT2151" s="57" t="s">
        <v>44</v>
      </c>
      <c r="AU2151" s="56">
        <f>_xll.qlInterestRateIndexFixingDate(IborIndex&amp;Tenor,AV2151,Trigger)</f>
        <v>54375</v>
      </c>
      <c r="AV2151" s="56">
        <f>_xll.qlCalendarAdvance(Calendar,AV2150,AT2151,"f",,Trigger)</f>
        <v>54379</v>
      </c>
      <c r="AW2151" s="56">
        <f>_xll.qlInterestRateIndexMaturity(IborIndex&amp;Tenor,AV2151,Trigger)</f>
        <v>54471</v>
      </c>
      <c r="AX2151" s="102" t="e">
        <f>_xll.qlIndexFixing($Z$5,AU2151,TRUE,Trigger)</f>
        <v>#VALUE!</v>
      </c>
      <c r="AY2151" s="102">
        <f>_xll.qlIndexFixing($AZ$1,AU2151,TRUE,Trigger)</f>
        <v>1.4039437039390272E-2</v>
      </c>
    </row>
    <row r="2152" spans="46:51" ht="11.25" customHeight="1" x14ac:dyDescent="0.25">
      <c r="AT2152" s="57" t="s">
        <v>44</v>
      </c>
      <c r="AU2152" s="56">
        <f>_xll.qlInterestRateIndexFixingDate(IborIndex&amp;Tenor,AV2152,Trigger)</f>
        <v>54382</v>
      </c>
      <c r="AV2152" s="56">
        <f>_xll.qlCalendarAdvance(Calendar,AV2151,AT2152,"f",,Trigger)</f>
        <v>54386</v>
      </c>
      <c r="AW2152" s="56">
        <f>_xll.qlInterestRateIndexMaturity(IborIndex&amp;Tenor,AV2152,Trigger)</f>
        <v>54478</v>
      </c>
      <c r="AX2152" s="102" t="e">
        <f>_xll.qlIndexFixing($Z$5,AU2152,TRUE,Trigger)</f>
        <v>#VALUE!</v>
      </c>
      <c r="AY2152" s="102">
        <f>_xll.qlIndexFixing($AZ$1,AU2152,TRUE,Trigger)</f>
        <v>1.4035960668118554E-2</v>
      </c>
    </row>
    <row r="2153" spans="46:51" ht="11.25" customHeight="1" x14ac:dyDescent="0.25">
      <c r="AT2153" s="57" t="s">
        <v>44</v>
      </c>
      <c r="AU2153" s="56">
        <f>_xll.qlInterestRateIndexFixingDate(IborIndex&amp;Tenor,AV2153,Trigger)</f>
        <v>54389</v>
      </c>
      <c r="AV2153" s="56">
        <f>_xll.qlCalendarAdvance(Calendar,AV2152,AT2153,"f",,Trigger)</f>
        <v>54393</v>
      </c>
      <c r="AW2153" s="56">
        <f>_xll.qlInterestRateIndexMaturity(IborIndex&amp;Tenor,AV2153,Trigger)</f>
        <v>54483</v>
      </c>
      <c r="AX2153" s="102" t="e">
        <f>_xll.qlIndexFixing($Z$5,AU2153,TRUE,Trigger)</f>
        <v>#VALUE!</v>
      </c>
      <c r="AY2153" s="102">
        <f>_xll.qlIndexFixing($AZ$1,AU2153,TRUE,Trigger)</f>
        <v>1.4032428524170193E-2</v>
      </c>
    </row>
    <row r="2154" spans="46:51" ht="11.25" customHeight="1" x14ac:dyDescent="0.25">
      <c r="AT2154" s="57" t="s">
        <v>44</v>
      </c>
      <c r="AU2154" s="56">
        <f>_xll.qlInterestRateIndexFixingDate(IborIndex&amp;Tenor,AV2154,Trigger)</f>
        <v>54396</v>
      </c>
      <c r="AV2154" s="56">
        <f>_xll.qlCalendarAdvance(Calendar,AV2153,AT2154,"f",,Trigger)</f>
        <v>54400</v>
      </c>
      <c r="AW2154" s="56">
        <f>_xll.qlInterestRateIndexMaturity(IborIndex&amp;Tenor,AV2154,Trigger)</f>
        <v>54490</v>
      </c>
      <c r="AX2154" s="102" t="e">
        <f>_xll.qlIndexFixing($Z$5,AU2154,TRUE,Trigger)</f>
        <v>#VALUE!</v>
      </c>
      <c r="AY2154" s="102">
        <f>_xll.qlIndexFixing($AZ$1,AU2154,TRUE,Trigger)</f>
        <v>1.4028929295187176E-2</v>
      </c>
    </row>
    <row r="2155" spans="46:51" ht="11.25" customHeight="1" x14ac:dyDescent="0.25">
      <c r="AT2155" s="57" t="s">
        <v>44</v>
      </c>
      <c r="AU2155" s="56">
        <f>_xll.qlInterestRateIndexFixingDate(IborIndex&amp;Tenor,AV2155,Trigger)</f>
        <v>54403</v>
      </c>
      <c r="AV2155" s="56">
        <f>_xll.qlCalendarAdvance(Calendar,AV2154,AT2155,"f",,Trigger)</f>
        <v>54407</v>
      </c>
      <c r="AW2155" s="56">
        <f>_xll.qlInterestRateIndexMaturity(IborIndex&amp;Tenor,AV2155,Trigger)</f>
        <v>54497</v>
      </c>
      <c r="AX2155" s="102" t="e">
        <f>_xll.qlIndexFixing($Z$5,AU2155,TRUE,Trigger)</f>
        <v>#VALUE!</v>
      </c>
      <c r="AY2155" s="102">
        <f>_xll.qlIndexFixing($AZ$1,AU2155,TRUE,Trigger)</f>
        <v>1.4025417593868994E-2</v>
      </c>
    </row>
    <row r="2156" spans="46:51" ht="11.25" customHeight="1" x14ac:dyDescent="0.25">
      <c r="AT2156" s="57" t="s">
        <v>44</v>
      </c>
      <c r="AU2156" s="56">
        <f>_xll.qlInterestRateIndexFixingDate(IborIndex&amp;Tenor,AV2156,Trigger)</f>
        <v>54410</v>
      </c>
      <c r="AV2156" s="56">
        <f>_xll.qlCalendarAdvance(Calendar,AV2155,AT2156,"f",,Trigger)</f>
        <v>54414</v>
      </c>
      <c r="AW2156" s="56">
        <f>_xll.qlInterestRateIndexMaturity(IborIndex&amp;Tenor,AV2156,Trigger)</f>
        <v>54504</v>
      </c>
      <c r="AX2156" s="102" t="e">
        <f>_xll.qlIndexFixing($Z$5,AU2156,TRUE,Trigger)</f>
        <v>#VALUE!</v>
      </c>
      <c r="AY2156" s="102">
        <f>_xll.qlIndexFixing($AZ$1,AU2156,TRUE,Trigger)</f>
        <v>1.4021893408544095E-2</v>
      </c>
    </row>
    <row r="2157" spans="46:51" ht="11.25" customHeight="1" x14ac:dyDescent="0.25">
      <c r="AT2157" s="57" t="s">
        <v>44</v>
      </c>
      <c r="AU2157" s="56">
        <f>_xll.qlInterestRateIndexFixingDate(IborIndex&amp;Tenor,AV2157,Trigger)</f>
        <v>54416</v>
      </c>
      <c r="AV2157" s="56">
        <f>_xll.qlCalendarAdvance(Calendar,AV2156,AT2157,"f",,Trigger)</f>
        <v>54421</v>
      </c>
      <c r="AW2157" s="56">
        <f>_xll.qlInterestRateIndexMaturity(IborIndex&amp;Tenor,AV2157,Trigger)</f>
        <v>54511</v>
      </c>
      <c r="AX2157" s="102" t="e">
        <f>_xll.qlIndexFixing($Z$5,AU2157,TRUE,Trigger)</f>
        <v>#VALUE!</v>
      </c>
      <c r="AY2157" s="102">
        <f>_xll.qlIndexFixing($AZ$1,AU2157,TRUE,Trigger)</f>
        <v>1.4018356727540926E-2</v>
      </c>
    </row>
    <row r="2158" spans="46:51" ht="11.25" customHeight="1" x14ac:dyDescent="0.25">
      <c r="AT2158" s="57" t="s">
        <v>44</v>
      </c>
      <c r="AU2158" s="56">
        <f>_xll.qlInterestRateIndexFixingDate(IborIndex&amp;Tenor,AV2158,Trigger)</f>
        <v>54423</v>
      </c>
      <c r="AV2158" s="56">
        <f>_xll.qlCalendarAdvance(Calendar,AV2157,AT2158,"f",,Trigger)</f>
        <v>54428</v>
      </c>
      <c r="AW2158" s="56">
        <f>_xll.qlInterestRateIndexMaturity(IborIndex&amp;Tenor,AV2158,Trigger)</f>
        <v>54518</v>
      </c>
      <c r="AX2158" s="102" t="e">
        <f>_xll.qlIndexFixing($Z$5,AU2158,TRUE,Trigger)</f>
        <v>#VALUE!</v>
      </c>
      <c r="AY2158" s="102">
        <f>_xll.qlIndexFixing($AZ$1,AU2158,TRUE,Trigger)</f>
        <v>1.401480753919504E-2</v>
      </c>
    </row>
    <row r="2159" spans="46:51" ht="11.25" customHeight="1" x14ac:dyDescent="0.25">
      <c r="AT2159" s="57" t="s">
        <v>44</v>
      </c>
      <c r="AU2159" s="56">
        <f>_xll.qlInterestRateIndexFixingDate(IborIndex&amp;Tenor,AV2159,Trigger)</f>
        <v>54431</v>
      </c>
      <c r="AV2159" s="56">
        <f>_xll.qlCalendarAdvance(Calendar,AV2158,AT2159,"f",,Trigger)</f>
        <v>54435</v>
      </c>
      <c r="AW2159" s="56">
        <f>_xll.qlInterestRateIndexMaturity(IborIndex&amp;Tenor,AV2159,Trigger)</f>
        <v>54525</v>
      </c>
      <c r="AX2159" s="102" t="e">
        <f>_xll.qlIndexFixing($Z$5,AU2159,TRUE,Trigger)</f>
        <v>#VALUE!</v>
      </c>
      <c r="AY2159" s="102">
        <f>_xll.qlIndexFixing($AZ$1,AU2159,TRUE,Trigger)</f>
        <v>1.4011245831828667E-2</v>
      </c>
    </row>
    <row r="2160" spans="46:51" ht="11.25" customHeight="1" x14ac:dyDescent="0.25">
      <c r="AT2160" s="57" t="s">
        <v>44</v>
      </c>
      <c r="AU2160" s="56">
        <f>_xll.qlInterestRateIndexFixingDate(IborIndex&amp;Tenor,AV2160,Trigger)</f>
        <v>54438</v>
      </c>
      <c r="AV2160" s="56">
        <f>_xll.qlCalendarAdvance(Calendar,AV2159,AT2160,"f",,Trigger)</f>
        <v>54442</v>
      </c>
      <c r="AW2160" s="56">
        <f>_xll.qlInterestRateIndexMaturity(IborIndex&amp;Tenor,AV2160,Trigger)</f>
        <v>54533</v>
      </c>
      <c r="AX2160" s="102" t="e">
        <f>_xll.qlIndexFixing($Z$5,AU2160,TRUE,Trigger)</f>
        <v>#VALUE!</v>
      </c>
      <c r="AY2160" s="102">
        <f>_xll.qlIndexFixing($AZ$1,AU2160,TRUE,Trigger)</f>
        <v>1.4007686076826786E-2</v>
      </c>
    </row>
    <row r="2161" spans="46:51" ht="11.25" customHeight="1" x14ac:dyDescent="0.25">
      <c r="AT2161" s="57" t="s">
        <v>44</v>
      </c>
      <c r="AU2161" s="56">
        <f>_xll.qlInterestRateIndexFixingDate(IborIndex&amp;Tenor,AV2161,Trigger)</f>
        <v>54445</v>
      </c>
      <c r="AV2161" s="56">
        <f>_xll.qlCalendarAdvance(Calendar,AV2160,AT2161,"f",,Trigger)</f>
        <v>54449</v>
      </c>
      <c r="AW2161" s="56">
        <f>_xll.qlInterestRateIndexMaturity(IborIndex&amp;Tenor,AV2161,Trigger)</f>
        <v>54539</v>
      </c>
      <c r="AX2161" s="102" t="e">
        <f>_xll.qlIndexFixing($Z$5,AU2161,TRUE,Trigger)</f>
        <v>#VALUE!</v>
      </c>
      <c r="AY2161" s="102">
        <f>_xll.qlIndexFixing($AZ$1,AU2161,TRUE,Trigger)</f>
        <v>1.4004084813370454E-2</v>
      </c>
    </row>
    <row r="2162" spans="46:51" ht="11.25" customHeight="1" x14ac:dyDescent="0.25">
      <c r="AT2162" s="57" t="s">
        <v>44</v>
      </c>
      <c r="AU2162" s="56">
        <f>_xll.qlInterestRateIndexFixingDate(IborIndex&amp;Tenor,AV2162,Trigger)</f>
        <v>54452</v>
      </c>
      <c r="AV2162" s="56">
        <f>_xll.qlCalendarAdvance(Calendar,AV2161,AT2162,"f",,Trigger)</f>
        <v>54456</v>
      </c>
      <c r="AW2162" s="56">
        <f>_xll.qlInterestRateIndexMaturity(IborIndex&amp;Tenor,AV2162,Trigger)</f>
        <v>54546</v>
      </c>
      <c r="AX2162" s="102" t="e">
        <f>_xll.qlIndexFixing($Z$5,AU2162,TRUE,Trigger)</f>
        <v>#VALUE!</v>
      </c>
      <c r="AY2162" s="102">
        <f>_xll.qlIndexFixing($AZ$1,AU2162,TRUE,Trigger)</f>
        <v>1.400048547893995E-2</v>
      </c>
    </row>
    <row r="2163" spans="46:51" ht="11.25" customHeight="1" x14ac:dyDescent="0.25">
      <c r="AT2163" s="57" t="s">
        <v>44</v>
      </c>
      <c r="AU2163" s="56">
        <f>_xll.qlInterestRateIndexFixingDate(IborIndex&amp;Tenor,AV2163,Trigger)</f>
        <v>54459</v>
      </c>
      <c r="AV2163" s="56">
        <f>_xll.qlCalendarAdvance(Calendar,AV2162,AT2163,"f",,Trigger)</f>
        <v>54463</v>
      </c>
      <c r="AW2163" s="56">
        <f>_xll.qlInterestRateIndexMaturity(IborIndex&amp;Tenor,AV2163,Trigger)</f>
        <v>54553</v>
      </c>
      <c r="AX2163" s="102" t="e">
        <f>_xll.qlIndexFixing($Z$5,AU2163,TRUE,Trigger)</f>
        <v>#VALUE!</v>
      </c>
      <c r="AY2163" s="102">
        <f>_xll.qlIndexFixing($AZ$1,AU2163,TRUE,Trigger)</f>
        <v>1.3996873578811631E-2</v>
      </c>
    </row>
    <row r="2164" spans="46:51" ht="11.25" customHeight="1" x14ac:dyDescent="0.25">
      <c r="AT2164" s="57" t="s">
        <v>44</v>
      </c>
      <c r="AU2164" s="56">
        <f>_xll.qlInterestRateIndexFixingDate(IborIndex&amp;Tenor,AV2164,Trigger)</f>
        <v>54466</v>
      </c>
      <c r="AV2164" s="56">
        <f>_xll.qlCalendarAdvance(Calendar,AV2163,AT2164,"f",,Trigger)</f>
        <v>54470</v>
      </c>
      <c r="AW2164" s="56">
        <f>_xll.qlInterestRateIndexMaturity(IborIndex&amp;Tenor,AV2164,Trigger)</f>
        <v>54560</v>
      </c>
      <c r="AX2164" s="102" t="e">
        <f>_xll.qlIndexFixing($Z$5,AU2164,TRUE,Trigger)</f>
        <v>#VALUE!</v>
      </c>
      <c r="AY2164" s="102">
        <f>_xll.qlIndexFixing($AZ$1,AU2164,TRUE,Trigger)</f>
        <v>1.3993249101321048E-2</v>
      </c>
    </row>
    <row r="2165" spans="46:51" ht="11.25" customHeight="1" x14ac:dyDescent="0.25">
      <c r="AT2165" s="57" t="s">
        <v>44</v>
      </c>
      <c r="AU2165" s="56">
        <f>_xll.qlInterestRateIndexFixingDate(IborIndex&amp;Tenor,AV2165,Trigger)</f>
        <v>54473</v>
      </c>
      <c r="AV2165" s="56">
        <f>_xll.qlCalendarAdvance(Calendar,AV2164,AT2165,"f",,Trigger)</f>
        <v>54477</v>
      </c>
      <c r="AW2165" s="56">
        <f>_xll.qlInterestRateIndexMaturity(IborIndex&amp;Tenor,AV2165,Trigger)</f>
        <v>54567</v>
      </c>
      <c r="AX2165" s="102" t="e">
        <f>_xll.qlIndexFixing($Z$5,AU2165,TRUE,Trigger)</f>
        <v>#VALUE!</v>
      </c>
      <c r="AY2165" s="102">
        <f>_xll.qlIndexFixing($AZ$1,AU2165,TRUE,Trigger)</f>
        <v>1.398961203479665E-2</v>
      </c>
    </row>
    <row r="2166" spans="46:51" ht="11.25" customHeight="1" x14ac:dyDescent="0.25">
      <c r="AT2166" s="57" t="s">
        <v>44</v>
      </c>
      <c r="AU2166" s="56">
        <f>_xll.qlInterestRateIndexFixingDate(IborIndex&amp;Tenor,AV2166,Trigger)</f>
        <v>54480</v>
      </c>
      <c r="AV2166" s="56">
        <f>_xll.qlCalendarAdvance(Calendar,AV2165,AT2166,"f",,Trigger)</f>
        <v>54484</v>
      </c>
      <c r="AW2166" s="56">
        <f>_xll.qlInterestRateIndexMaturity(IborIndex&amp;Tenor,AV2166,Trigger)</f>
        <v>54576</v>
      </c>
      <c r="AX2166" s="102" t="e">
        <f>_xll.qlIndexFixing($Z$5,AU2166,TRUE,Trigger)</f>
        <v>#VALUE!</v>
      </c>
      <c r="AY2166" s="102">
        <f>_xll.qlIndexFixing($AZ$1,AU2166,TRUE,Trigger)</f>
        <v>1.3985978746070405E-2</v>
      </c>
    </row>
    <row r="2167" spans="46:51" ht="11.25" customHeight="1" x14ac:dyDescent="0.25">
      <c r="AT2167" s="57" t="s">
        <v>44</v>
      </c>
      <c r="AU2167" s="56">
        <f>_xll.qlInterestRateIndexFixingDate(IborIndex&amp;Tenor,AV2167,Trigger)</f>
        <v>54487</v>
      </c>
      <c r="AV2167" s="56">
        <f>_xll.qlCalendarAdvance(Calendar,AV2166,AT2167,"f",,Trigger)</f>
        <v>54491</v>
      </c>
      <c r="AW2167" s="56">
        <f>_xll.qlInterestRateIndexMaturity(IborIndex&amp;Tenor,AV2167,Trigger)</f>
        <v>54583</v>
      </c>
      <c r="AX2167" s="102" t="e">
        <f>_xll.qlIndexFixing($Z$5,AU2167,TRUE,Trigger)</f>
        <v>#VALUE!</v>
      </c>
      <c r="AY2167" s="102">
        <f>_xll.qlIndexFixing($AZ$1,AU2167,TRUE,Trigger)</f>
        <v>1.3982314375971746E-2</v>
      </c>
    </row>
    <row r="2168" spans="46:51" ht="11.25" customHeight="1" x14ac:dyDescent="0.25">
      <c r="AT2168" s="57" t="s">
        <v>44</v>
      </c>
      <c r="AU2168" s="56">
        <f>_xll.qlInterestRateIndexFixingDate(IborIndex&amp;Tenor,AV2168,Trigger)</f>
        <v>54494</v>
      </c>
      <c r="AV2168" s="56">
        <f>_xll.qlCalendarAdvance(Calendar,AV2167,AT2168,"f",,Trigger)</f>
        <v>54498</v>
      </c>
      <c r="AW2168" s="56">
        <f>_xll.qlInterestRateIndexMaturity(IborIndex&amp;Tenor,AV2168,Trigger)</f>
        <v>54590</v>
      </c>
      <c r="AX2168" s="102" t="e">
        <f>_xll.qlIndexFixing($Z$5,AU2168,TRUE,Trigger)</f>
        <v>#VALUE!</v>
      </c>
      <c r="AY2168" s="102">
        <f>_xll.qlIndexFixing($AZ$1,AU2168,TRUE,Trigger)</f>
        <v>1.3978637379262894E-2</v>
      </c>
    </row>
    <row r="2169" spans="46:51" ht="11.25" customHeight="1" x14ac:dyDescent="0.25">
      <c r="AT2169" s="57" t="s">
        <v>44</v>
      </c>
      <c r="AU2169" s="56">
        <f>_xll.qlInterestRateIndexFixingDate(IborIndex&amp;Tenor,AV2169,Trigger)</f>
        <v>54501</v>
      </c>
      <c r="AV2169" s="56">
        <f>_xll.qlCalendarAdvance(Calendar,AV2168,AT2169,"f",,Trigger)</f>
        <v>54505</v>
      </c>
      <c r="AW2169" s="56">
        <f>_xll.qlInterestRateIndexMaturity(IborIndex&amp;Tenor,AV2169,Trigger)</f>
        <v>54597</v>
      </c>
      <c r="AX2169" s="102" t="e">
        <f>_xll.qlIndexFixing($Z$5,AU2169,TRUE,Trigger)</f>
        <v>#VALUE!</v>
      </c>
      <c r="AY2169" s="102">
        <f>_xll.qlIndexFixing($AZ$1,AU2169,TRUE,Trigger)</f>
        <v>1.3974947744274924E-2</v>
      </c>
    </row>
    <row r="2170" spans="46:51" ht="11.25" customHeight="1" x14ac:dyDescent="0.25">
      <c r="AT2170" s="57" t="s">
        <v>44</v>
      </c>
      <c r="AU2170" s="56">
        <f>_xll.qlInterestRateIndexFixingDate(IborIndex&amp;Tenor,AV2170,Trigger)</f>
        <v>54508</v>
      </c>
      <c r="AV2170" s="56">
        <f>_xll.qlCalendarAdvance(Calendar,AV2169,AT2170,"f",,Trigger)</f>
        <v>54512</v>
      </c>
      <c r="AW2170" s="56">
        <f>_xll.qlInterestRateIndexMaturity(IborIndex&amp;Tenor,AV2170,Trigger)</f>
        <v>54604</v>
      </c>
      <c r="AX2170" s="102" t="e">
        <f>_xll.qlIndexFixing($Z$5,AU2170,TRUE,Trigger)</f>
        <v>#VALUE!</v>
      </c>
      <c r="AY2170" s="102">
        <f>_xll.qlIndexFixing($AZ$1,AU2170,TRUE,Trigger)</f>
        <v>1.3971245459340646E-2</v>
      </c>
    </row>
    <row r="2171" spans="46:51" ht="11.25" customHeight="1" x14ac:dyDescent="0.25">
      <c r="AT2171" s="57" t="s">
        <v>44</v>
      </c>
      <c r="AU2171" s="56">
        <f>_xll.qlInterestRateIndexFixingDate(IborIndex&amp;Tenor,AV2171,Trigger)</f>
        <v>54515</v>
      </c>
      <c r="AV2171" s="56">
        <f>_xll.qlCalendarAdvance(Calendar,AV2170,AT2171,"f",,Trigger)</f>
        <v>54519</v>
      </c>
      <c r="AW2171" s="56">
        <f>_xll.qlInterestRateIndexMaturity(IborIndex&amp;Tenor,AV2171,Trigger)</f>
        <v>54610</v>
      </c>
      <c r="AX2171" s="102" t="e">
        <f>_xll.qlIndexFixing($Z$5,AU2171,TRUE,Trigger)</f>
        <v>#VALUE!</v>
      </c>
      <c r="AY2171" s="102">
        <f>_xll.qlIndexFixing($AZ$1,AU2171,TRUE,Trigger)</f>
        <v>1.3967527612764961E-2</v>
      </c>
    </row>
    <row r="2172" spans="46:51" ht="11.25" customHeight="1" x14ac:dyDescent="0.25">
      <c r="AT2172" s="57" t="s">
        <v>44</v>
      </c>
      <c r="AU2172" s="56">
        <f>_xll.qlInterestRateIndexFixingDate(IborIndex&amp;Tenor,AV2172,Trigger)</f>
        <v>54522</v>
      </c>
      <c r="AV2172" s="56">
        <f>_xll.qlCalendarAdvance(Calendar,AV2171,AT2172,"f",,Trigger)</f>
        <v>54526</v>
      </c>
      <c r="AW2172" s="56">
        <f>_xll.qlInterestRateIndexMaturity(IborIndex&amp;Tenor,AV2172,Trigger)</f>
        <v>54617</v>
      </c>
      <c r="AX2172" s="102" t="e">
        <f>_xll.qlIndexFixing($Z$5,AU2172,TRUE,Trigger)</f>
        <v>#VALUE!</v>
      </c>
      <c r="AY2172" s="102">
        <f>_xll.qlIndexFixing($AZ$1,AU2172,TRUE,Trigger)</f>
        <v>1.3963801044688419E-2</v>
      </c>
    </row>
    <row r="2173" spans="46:51" ht="11.25" customHeight="1" x14ac:dyDescent="0.25">
      <c r="AT2173" s="57" t="s">
        <v>44</v>
      </c>
      <c r="AU2173" s="56">
        <f>_xll.qlInterestRateIndexFixingDate(IborIndex&amp;Tenor,AV2173,Trigger)</f>
        <v>54527</v>
      </c>
      <c r="AV2173" s="56">
        <f>_xll.qlCalendarAdvance(Calendar,AV2172,AT2173,"f",,Trigger)</f>
        <v>54533</v>
      </c>
      <c r="AW2173" s="56">
        <f>_xll.qlInterestRateIndexMaturity(IborIndex&amp;Tenor,AV2173,Trigger)</f>
        <v>54624</v>
      </c>
      <c r="AX2173" s="102" t="e">
        <f>_xll.qlIndexFixing($Z$5,AU2173,TRUE,Trigger)</f>
        <v>#VALUE!</v>
      </c>
      <c r="AY2173" s="102">
        <f>_xll.qlIndexFixing($AZ$1,AU2173,TRUE,Trigger)</f>
        <v>1.396006179294765E-2</v>
      </c>
    </row>
    <row r="2174" spans="46:51" ht="11.25" customHeight="1" x14ac:dyDescent="0.25">
      <c r="AT2174" s="57" t="s">
        <v>44</v>
      </c>
      <c r="AU2174" s="56">
        <f>_xll.qlInterestRateIndexFixingDate(IborIndex&amp;Tenor,AV2174,Trigger)</f>
        <v>54536</v>
      </c>
      <c r="AV2174" s="56">
        <f>_xll.qlCalendarAdvance(Calendar,AV2173,AT2174,"f",,Trigger)</f>
        <v>54540</v>
      </c>
      <c r="AW2174" s="56">
        <f>_xll.qlInterestRateIndexMaturity(IborIndex&amp;Tenor,AV2174,Trigger)</f>
        <v>54631</v>
      </c>
      <c r="AX2174" s="102" t="e">
        <f>_xll.qlIndexFixing($Z$5,AU2174,TRUE,Trigger)</f>
        <v>#VALUE!</v>
      </c>
      <c r="AY2174" s="102">
        <f>_xll.qlIndexFixing($AZ$1,AU2174,TRUE,Trigger)</f>
        <v>1.3956309845874622E-2</v>
      </c>
    </row>
    <row r="2175" spans="46:51" ht="11.25" customHeight="1" x14ac:dyDescent="0.25">
      <c r="AT2175" s="57" t="s">
        <v>44</v>
      </c>
      <c r="AU2175" s="56">
        <f>_xll.qlInterestRateIndexFixingDate(IborIndex&amp;Tenor,AV2175,Trigger)</f>
        <v>54543</v>
      </c>
      <c r="AV2175" s="56">
        <f>_xll.qlCalendarAdvance(Calendar,AV2174,AT2175,"f",,Trigger)</f>
        <v>54547</v>
      </c>
      <c r="AW2175" s="56">
        <f>_xll.qlInterestRateIndexMaturity(IborIndex&amp;Tenor,AV2175,Trigger)</f>
        <v>54639</v>
      </c>
      <c r="AX2175" s="102" t="e">
        <f>_xll.qlIndexFixing($Z$5,AU2175,TRUE,Trigger)</f>
        <v>#VALUE!</v>
      </c>
      <c r="AY2175" s="102">
        <f>_xll.qlIndexFixing($AZ$1,AU2175,TRUE,Trigger)</f>
        <v>1.3952543877088268E-2</v>
      </c>
    </row>
    <row r="2176" spans="46:51" ht="11.25" customHeight="1" x14ac:dyDescent="0.25">
      <c r="AT2176" s="57" t="s">
        <v>44</v>
      </c>
      <c r="AU2176" s="56">
        <f>_xll.qlInterestRateIndexFixingDate(IborIndex&amp;Tenor,AV2176,Trigger)</f>
        <v>54550</v>
      </c>
      <c r="AV2176" s="56">
        <f>_xll.qlCalendarAdvance(Calendar,AV2175,AT2176,"f",,Trigger)</f>
        <v>54554</v>
      </c>
      <c r="AW2176" s="56">
        <f>_xll.qlInterestRateIndexMaturity(IborIndex&amp;Tenor,AV2176,Trigger)</f>
        <v>54646</v>
      </c>
      <c r="AX2176" s="102" t="e">
        <f>_xll.qlIndexFixing($Z$5,AU2176,TRUE,Trigger)</f>
        <v>#VALUE!</v>
      </c>
      <c r="AY2176" s="102">
        <f>_xll.qlIndexFixing($AZ$1,AU2176,TRUE,Trigger)</f>
        <v>1.3948765447448667E-2</v>
      </c>
    </row>
    <row r="2177" spans="46:51" ht="11.25" customHeight="1" x14ac:dyDescent="0.25">
      <c r="AT2177" s="57" t="s">
        <v>44</v>
      </c>
      <c r="AU2177" s="56">
        <f>_xll.qlInterestRateIndexFixingDate(IborIndex&amp;Tenor,AV2177,Trigger)</f>
        <v>54557</v>
      </c>
      <c r="AV2177" s="56">
        <f>_xll.qlCalendarAdvance(Calendar,AV2176,AT2177,"f",,Trigger)</f>
        <v>54561</v>
      </c>
      <c r="AW2177" s="56">
        <f>_xll.qlInterestRateIndexMaturity(IborIndex&amp;Tenor,AV2177,Trigger)</f>
        <v>54653</v>
      </c>
      <c r="AX2177" s="102" t="e">
        <f>_xll.qlIndexFixing($Z$5,AU2177,TRUE,Trigger)</f>
        <v>#VALUE!</v>
      </c>
      <c r="AY2177" s="102">
        <f>_xll.qlIndexFixing($AZ$1,AU2177,TRUE,Trigger)</f>
        <v>1.3944974286188959E-2</v>
      </c>
    </row>
    <row r="2178" spans="46:51" ht="11.25" customHeight="1" x14ac:dyDescent="0.25">
      <c r="AT2178" s="57" t="s">
        <v>44</v>
      </c>
      <c r="AU2178" s="56">
        <f>_xll.qlInterestRateIndexFixingDate(IborIndex&amp;Tenor,AV2178,Trigger)</f>
        <v>54564</v>
      </c>
      <c r="AV2178" s="56">
        <f>_xll.qlCalendarAdvance(Calendar,AV2177,AT2178,"f",,Trigger)</f>
        <v>54568</v>
      </c>
      <c r="AW2178" s="56">
        <f>_xll.qlInterestRateIndexMaturity(IborIndex&amp;Tenor,AV2178,Trigger)</f>
        <v>54660</v>
      </c>
      <c r="AX2178" s="102" t="e">
        <f>_xll.qlIndexFixing($Z$5,AU2178,TRUE,Trigger)</f>
        <v>#VALUE!</v>
      </c>
      <c r="AY2178" s="102">
        <f>_xll.qlIndexFixing($AZ$1,AU2178,TRUE,Trigger)</f>
        <v>1.3941170381642824E-2</v>
      </c>
    </row>
    <row r="2179" spans="46:51" ht="11.25" customHeight="1" x14ac:dyDescent="0.25">
      <c r="AT2179" s="57" t="s">
        <v>44</v>
      </c>
      <c r="AU2179" s="56">
        <f>_xll.qlInterestRateIndexFixingDate(IborIndex&amp;Tenor,AV2179,Trigger)</f>
        <v>54571</v>
      </c>
      <c r="AV2179" s="56">
        <f>_xll.qlCalendarAdvance(Calendar,AV2178,AT2179,"f",,Trigger)</f>
        <v>54575</v>
      </c>
      <c r="AW2179" s="56">
        <f>_xll.qlInterestRateIndexMaturity(IborIndex&amp;Tenor,AV2179,Trigger)</f>
        <v>54667</v>
      </c>
      <c r="AX2179" s="102" t="e">
        <f>_xll.qlIndexFixing($Z$5,AU2179,TRUE,Trigger)</f>
        <v>#VALUE!</v>
      </c>
      <c r="AY2179" s="102">
        <f>_xll.qlIndexFixing($AZ$1,AU2179,TRUE,Trigger)</f>
        <v>1.3937353722143076E-2</v>
      </c>
    </row>
    <row r="2180" spans="46:51" ht="11.25" customHeight="1" x14ac:dyDescent="0.25">
      <c r="AT2180" s="57" t="s">
        <v>44</v>
      </c>
      <c r="AU2180" s="56">
        <f>_xll.qlInterestRateIndexFixingDate(IborIndex&amp;Tenor,AV2180,Trigger)</f>
        <v>54578</v>
      </c>
      <c r="AV2180" s="56">
        <f>_xll.qlCalendarAdvance(Calendar,AV2179,AT2180,"f",,Trigger)</f>
        <v>54582</v>
      </c>
      <c r="AW2180" s="56">
        <f>_xll.qlInterestRateIndexMaturity(IborIndex&amp;Tenor,AV2180,Trigger)</f>
        <v>54674</v>
      </c>
      <c r="AX2180" s="102" t="e">
        <f>_xll.qlIndexFixing($Z$5,AU2180,TRUE,Trigger)</f>
        <v>#VALUE!</v>
      </c>
      <c r="AY2180" s="102">
        <f>_xll.qlIndexFixing($AZ$1,AU2180,TRUE,Trigger)</f>
        <v>1.3933524296022523E-2</v>
      </c>
    </row>
    <row r="2181" spans="46:51" ht="11.25" customHeight="1" x14ac:dyDescent="0.25">
      <c r="AT2181" s="57" t="s">
        <v>44</v>
      </c>
      <c r="AU2181" s="56">
        <f>_xll.qlInterestRateIndexFixingDate(IborIndex&amp;Tenor,AV2181,Trigger)</f>
        <v>54585</v>
      </c>
      <c r="AV2181" s="56">
        <f>_xll.qlCalendarAdvance(Calendar,AV2180,AT2181,"f",,Trigger)</f>
        <v>54589</v>
      </c>
      <c r="AW2181" s="56">
        <f>_xll.qlInterestRateIndexMaturity(IborIndex&amp;Tenor,AV2181,Trigger)</f>
        <v>54681</v>
      </c>
      <c r="AX2181" s="102" t="e">
        <f>_xll.qlIndexFixing($Z$5,AU2181,TRUE,Trigger)</f>
        <v>#VALUE!</v>
      </c>
      <c r="AY2181" s="102">
        <f>_xll.qlIndexFixing($AZ$1,AU2181,TRUE,Trigger)</f>
        <v>1.3929682091615716E-2</v>
      </c>
    </row>
    <row r="2182" spans="46:51" ht="11.25" customHeight="1" x14ac:dyDescent="0.25">
      <c r="AT2182" s="57" t="s">
        <v>44</v>
      </c>
      <c r="AU2182" s="56">
        <f>_xll.qlInterestRateIndexFixingDate(IborIndex&amp;Tenor,AV2182,Trigger)</f>
        <v>54592</v>
      </c>
      <c r="AV2182" s="56">
        <f>_xll.qlCalendarAdvance(Calendar,AV2181,AT2182,"f",,Trigger)</f>
        <v>54596</v>
      </c>
      <c r="AW2182" s="56">
        <f>_xll.qlInterestRateIndexMaturity(IborIndex&amp;Tenor,AV2182,Trigger)</f>
        <v>54688</v>
      </c>
      <c r="AX2182" s="102" t="e">
        <f>_xll.qlIndexFixing($Z$5,AU2182,TRUE,Trigger)</f>
        <v>#VALUE!</v>
      </c>
      <c r="AY2182" s="102">
        <f>_xll.qlIndexFixing($AZ$1,AU2182,TRUE,Trigger)</f>
        <v>1.3925827097254593E-2</v>
      </c>
    </row>
    <row r="2183" spans="46:51" ht="11.25" customHeight="1" x14ac:dyDescent="0.25">
      <c r="AT2183" s="57" t="s">
        <v>44</v>
      </c>
      <c r="AU2183" s="56">
        <f>_xll.qlInterestRateIndexFixingDate(IborIndex&amp;Tenor,AV2183,Trigger)</f>
        <v>54599</v>
      </c>
      <c r="AV2183" s="56">
        <f>_xll.qlCalendarAdvance(Calendar,AV2182,AT2183,"f",,Trigger)</f>
        <v>54603</v>
      </c>
      <c r="AW2183" s="56">
        <f>_xll.qlInterestRateIndexMaturity(IborIndex&amp;Tenor,AV2183,Trigger)</f>
        <v>54695</v>
      </c>
      <c r="AX2183" s="102" t="e">
        <f>_xll.qlIndexFixing($Z$5,AU2183,TRUE,Trigger)</f>
        <v>#VALUE!</v>
      </c>
      <c r="AY2183" s="102">
        <f>_xll.qlIndexFixing($AZ$1,AU2183,TRUE,Trigger)</f>
        <v>1.3921959301276314E-2</v>
      </c>
    </row>
    <row r="2184" spans="46:51" ht="11.25" customHeight="1" x14ac:dyDescent="0.25">
      <c r="AT2184" s="57" t="s">
        <v>44</v>
      </c>
      <c r="AU2184" s="56">
        <f>_xll.qlInterestRateIndexFixingDate(IborIndex&amp;Tenor,AV2184,Trigger)</f>
        <v>54606</v>
      </c>
      <c r="AV2184" s="56">
        <f>_xll.qlCalendarAdvance(Calendar,AV2183,AT2184,"f",,Trigger)</f>
        <v>54610</v>
      </c>
      <c r="AW2184" s="56">
        <f>_xll.qlInterestRateIndexMaturity(IborIndex&amp;Tenor,AV2184,Trigger)</f>
        <v>54702</v>
      </c>
      <c r="AX2184" s="102" t="e">
        <f>_xll.qlIndexFixing($Z$5,AU2184,TRUE,Trigger)</f>
        <v>#VALUE!</v>
      </c>
      <c r="AY2184" s="102">
        <f>_xll.qlIndexFixing($AZ$1,AU2184,TRUE,Trigger)</f>
        <v>1.3918078692012821E-2</v>
      </c>
    </row>
    <row r="2185" spans="46:51" ht="11.25" customHeight="1" x14ac:dyDescent="0.25">
      <c r="AT2185" s="57" t="s">
        <v>44</v>
      </c>
      <c r="AU2185" s="56">
        <f>_xll.qlInterestRateIndexFixingDate(IborIndex&amp;Tenor,AV2185,Trigger)</f>
        <v>54613</v>
      </c>
      <c r="AV2185" s="56">
        <f>_xll.qlCalendarAdvance(Calendar,AV2184,AT2185,"f",,Trigger)</f>
        <v>54617</v>
      </c>
      <c r="AW2185" s="56">
        <f>_xll.qlInterestRateIndexMaturity(IborIndex&amp;Tenor,AV2185,Trigger)</f>
        <v>54709</v>
      </c>
      <c r="AX2185" s="102" t="e">
        <f>_xll.qlIndexFixing($Z$5,AU2185,TRUE,Trigger)</f>
        <v>#VALUE!</v>
      </c>
      <c r="AY2185" s="102">
        <f>_xll.qlIndexFixing($AZ$1,AU2185,TRUE,Trigger)</f>
        <v>1.3914185257797791E-2</v>
      </c>
    </row>
    <row r="2186" spans="46:51" ht="11.25" customHeight="1" x14ac:dyDescent="0.25">
      <c r="AT2186" s="57" t="s">
        <v>44</v>
      </c>
      <c r="AU2186" s="56">
        <f>_xll.qlInterestRateIndexFixingDate(IborIndex&amp;Tenor,AV2186,Trigger)</f>
        <v>54620</v>
      </c>
      <c r="AV2186" s="56">
        <f>_xll.qlCalendarAdvance(Calendar,AV2185,AT2186,"f",,Trigger)</f>
        <v>54624</v>
      </c>
      <c r="AW2186" s="56">
        <f>_xll.qlInterestRateIndexMaturity(IborIndex&amp;Tenor,AV2186,Trigger)</f>
        <v>54716</v>
      </c>
      <c r="AX2186" s="102" t="e">
        <f>_xll.qlIndexFixing($Z$5,AU2186,TRUE,Trigger)</f>
        <v>#VALUE!</v>
      </c>
      <c r="AY2186" s="102">
        <f>_xll.qlIndexFixing($AZ$1,AU2186,TRUE,Trigger)</f>
        <v>1.3910278986967511E-2</v>
      </c>
    </row>
    <row r="2187" spans="46:51" ht="11.25" customHeight="1" x14ac:dyDescent="0.25">
      <c r="AT2187" s="57" t="s">
        <v>44</v>
      </c>
      <c r="AU2187" s="56">
        <f>_xll.qlInterestRateIndexFixingDate(IborIndex&amp;Tenor,AV2187,Trigger)</f>
        <v>54627</v>
      </c>
      <c r="AV2187" s="56">
        <f>_xll.qlCalendarAdvance(Calendar,AV2186,AT2187,"f",,Trigger)</f>
        <v>54631</v>
      </c>
      <c r="AW2187" s="56">
        <f>_xll.qlInterestRateIndexMaturity(IborIndex&amp;Tenor,AV2187,Trigger)</f>
        <v>54723</v>
      </c>
      <c r="AX2187" s="102" t="e">
        <f>_xll.qlIndexFixing($Z$5,AU2187,TRUE,Trigger)</f>
        <v>#VALUE!</v>
      </c>
      <c r="AY2187" s="102">
        <f>_xll.qlIndexFixing($AZ$1,AU2187,TRUE,Trigger)</f>
        <v>1.3906359867855664E-2</v>
      </c>
    </row>
    <row r="2188" spans="46:51" ht="11.25" customHeight="1" x14ac:dyDescent="0.25">
      <c r="AT2188" s="57" t="s">
        <v>44</v>
      </c>
      <c r="AU2188" s="56">
        <f>_xll.qlInterestRateIndexFixingDate(IborIndex&amp;Tenor,AV2188,Trigger)</f>
        <v>54634</v>
      </c>
      <c r="AV2188" s="56">
        <f>_xll.qlCalendarAdvance(Calendar,AV2187,AT2188,"f",,Trigger)</f>
        <v>54638</v>
      </c>
      <c r="AW2188" s="56">
        <f>_xll.qlInterestRateIndexMaturity(IborIndex&amp;Tenor,AV2188,Trigger)</f>
        <v>54730</v>
      </c>
      <c r="AX2188" s="102" t="e">
        <f>_xll.qlIndexFixing($Z$5,AU2188,TRUE,Trigger)</f>
        <v>#VALUE!</v>
      </c>
      <c r="AY2188" s="102">
        <f>_xll.qlIndexFixing($AZ$1,AU2188,TRUE,Trigger)</f>
        <v>1.3902427888795926E-2</v>
      </c>
    </row>
    <row r="2189" spans="46:51" ht="11.25" customHeight="1" x14ac:dyDescent="0.25">
      <c r="AT2189" s="57" t="s">
        <v>44</v>
      </c>
      <c r="AU2189" s="56">
        <f>_xll.qlInterestRateIndexFixingDate(IborIndex&amp;Tenor,AV2189,Trigger)</f>
        <v>54641</v>
      </c>
      <c r="AV2189" s="56">
        <f>_xll.qlCalendarAdvance(Calendar,AV2188,AT2189,"f",,Trigger)</f>
        <v>54645</v>
      </c>
      <c r="AW2189" s="56">
        <f>_xll.qlInterestRateIndexMaturity(IborIndex&amp;Tenor,AV2189,Trigger)</f>
        <v>54737</v>
      </c>
      <c r="AX2189" s="102" t="e">
        <f>_xll.qlIndexFixing($Z$5,AU2189,TRUE,Trigger)</f>
        <v>#VALUE!</v>
      </c>
      <c r="AY2189" s="102">
        <f>_xll.qlIndexFixing($AZ$1,AU2189,TRUE,Trigger)</f>
        <v>1.3898483038124586E-2</v>
      </c>
    </row>
    <row r="2190" spans="46:51" ht="11.25" customHeight="1" x14ac:dyDescent="0.25">
      <c r="AT2190" s="57" t="s">
        <v>44</v>
      </c>
      <c r="AU2190" s="56">
        <f>_xll.qlInterestRateIndexFixingDate(IborIndex&amp;Tenor,AV2190,Trigger)</f>
        <v>54648</v>
      </c>
      <c r="AV2190" s="56">
        <f>_xll.qlCalendarAdvance(Calendar,AV2189,AT2190,"f",,Trigger)</f>
        <v>54652</v>
      </c>
      <c r="AW2190" s="56">
        <f>_xll.qlInterestRateIndexMaturity(IborIndex&amp;Tenor,AV2190,Trigger)</f>
        <v>54744</v>
      </c>
      <c r="AX2190" s="102" t="e">
        <f>_xll.qlIndexFixing($Z$5,AU2190,TRUE,Trigger)</f>
        <v>#VALUE!</v>
      </c>
      <c r="AY2190" s="102">
        <f>_xll.qlIndexFixing($AZ$1,AU2190,TRUE,Trigger)</f>
        <v>1.3894525304177931E-2</v>
      </c>
    </row>
    <row r="2191" spans="46:51" ht="11.25" customHeight="1" x14ac:dyDescent="0.25">
      <c r="AT2191" s="57" t="s">
        <v>44</v>
      </c>
      <c r="AU2191" s="56">
        <f>_xll.qlInterestRateIndexFixingDate(IborIndex&amp;Tenor,AV2191,Trigger)</f>
        <v>54655</v>
      </c>
      <c r="AV2191" s="56">
        <f>_xll.qlCalendarAdvance(Calendar,AV2190,AT2191,"f",,Trigger)</f>
        <v>54659</v>
      </c>
      <c r="AW2191" s="56">
        <f>_xll.qlInterestRateIndexMaturity(IborIndex&amp;Tenor,AV2191,Trigger)</f>
        <v>54751</v>
      </c>
      <c r="AX2191" s="102" t="e">
        <f>_xll.qlIndexFixing($Z$5,AU2191,TRUE,Trigger)</f>
        <v>#VALUE!</v>
      </c>
      <c r="AY2191" s="102">
        <f>_xll.qlIndexFixing($AZ$1,AU2191,TRUE,Trigger)</f>
        <v>1.389055467528877E-2</v>
      </c>
    </row>
    <row r="2192" spans="46:51" ht="11.25" customHeight="1" x14ac:dyDescent="0.25">
      <c r="AT2192" s="57" t="s">
        <v>44</v>
      </c>
      <c r="AU2192" s="56">
        <f>_xll.qlInterestRateIndexFixingDate(IborIndex&amp;Tenor,AV2192,Trigger)</f>
        <v>54662</v>
      </c>
      <c r="AV2192" s="56">
        <f>_xll.qlCalendarAdvance(Calendar,AV2191,AT2192,"f",,Trigger)</f>
        <v>54666</v>
      </c>
      <c r="AW2192" s="56">
        <f>_xll.qlInterestRateIndexMaturity(IborIndex&amp;Tenor,AV2192,Trigger)</f>
        <v>54757</v>
      </c>
      <c r="AX2192" s="102" t="e">
        <f>_xll.qlIndexFixing($Z$5,AU2192,TRUE,Trigger)</f>
        <v>#VALUE!</v>
      </c>
      <c r="AY2192" s="102">
        <f>_xll.qlIndexFixing($AZ$1,AU2192,TRUE,Trigger)</f>
        <v>1.3886590596735887E-2</v>
      </c>
    </row>
    <row r="2193" spans="46:51" ht="11.25" customHeight="1" x14ac:dyDescent="0.25">
      <c r="AT2193" s="57" t="s">
        <v>44</v>
      </c>
      <c r="AU2193" s="56">
        <f>_xll.qlInterestRateIndexFixingDate(IborIndex&amp;Tenor,AV2193,Trigger)</f>
        <v>54669</v>
      </c>
      <c r="AV2193" s="56">
        <f>_xll.qlCalendarAdvance(Calendar,AV2192,AT2193,"f",,Trigger)</f>
        <v>54673</v>
      </c>
      <c r="AW2193" s="56">
        <f>_xll.qlInterestRateIndexMaturity(IborIndex&amp;Tenor,AV2193,Trigger)</f>
        <v>54764</v>
      </c>
      <c r="AX2193" s="102" t="e">
        <f>_xll.qlIndexFixing($Z$5,AU2193,TRUE,Trigger)</f>
        <v>#VALUE!</v>
      </c>
      <c r="AY2193" s="102">
        <f>_xll.qlIndexFixing($AZ$1,AU2193,TRUE,Trigger)</f>
        <v>1.3882595221738889E-2</v>
      </c>
    </row>
    <row r="2194" spans="46:51" ht="11.25" customHeight="1" x14ac:dyDescent="0.25">
      <c r="AT2194" s="57" t="s">
        <v>44</v>
      </c>
      <c r="AU2194" s="56">
        <f>_xll.qlInterestRateIndexFixingDate(IborIndex&amp;Tenor,AV2194,Trigger)</f>
        <v>54676</v>
      </c>
      <c r="AV2194" s="56">
        <f>_xll.qlCalendarAdvance(Calendar,AV2193,AT2194,"f",,Trigger)</f>
        <v>54680</v>
      </c>
      <c r="AW2194" s="56">
        <f>_xll.qlInterestRateIndexMaturity(IborIndex&amp;Tenor,AV2194,Trigger)</f>
        <v>54771</v>
      </c>
      <c r="AX2194" s="102" t="e">
        <f>_xll.qlIndexFixing($Z$5,AU2194,TRUE,Trigger)</f>
        <v>#VALUE!</v>
      </c>
      <c r="AY2194" s="102">
        <f>_xll.qlIndexFixing($AZ$1,AU2194,TRUE,Trigger)</f>
        <v>1.3878586918092089E-2</v>
      </c>
    </row>
    <row r="2195" spans="46:51" ht="11.25" customHeight="1" x14ac:dyDescent="0.25">
      <c r="AT2195" s="57" t="s">
        <v>44</v>
      </c>
      <c r="AU2195" s="56">
        <f>_xll.qlInterestRateIndexFixingDate(IborIndex&amp;Tenor,AV2195,Trigger)</f>
        <v>54683</v>
      </c>
      <c r="AV2195" s="56">
        <f>_xll.qlCalendarAdvance(Calendar,AV2194,AT2195,"f",,Trigger)</f>
        <v>54687</v>
      </c>
      <c r="AW2195" s="56">
        <f>_xll.qlInterestRateIndexMaturity(IborIndex&amp;Tenor,AV2195,Trigger)</f>
        <v>54778</v>
      </c>
      <c r="AX2195" s="102" t="e">
        <f>_xll.qlIndexFixing($Z$5,AU2195,TRUE,Trigger)</f>
        <v>#VALUE!</v>
      </c>
      <c r="AY2195" s="102">
        <f>_xll.qlIndexFixing($AZ$1,AU2195,TRUE,Trigger)</f>
        <v>1.3874565674135367E-2</v>
      </c>
    </row>
    <row r="2196" spans="46:51" ht="11.25" customHeight="1" x14ac:dyDescent="0.25">
      <c r="AT2196" s="57" t="s">
        <v>44</v>
      </c>
      <c r="AU2196" s="56">
        <f>_xll.qlInterestRateIndexFixingDate(IborIndex&amp;Tenor,AV2196,Trigger)</f>
        <v>54690</v>
      </c>
      <c r="AV2196" s="56">
        <f>_xll.qlCalendarAdvance(Calendar,AV2195,AT2196,"f",,Trigger)</f>
        <v>54694</v>
      </c>
      <c r="AW2196" s="56">
        <f>_xll.qlInterestRateIndexMaturity(IborIndex&amp;Tenor,AV2196,Trigger)</f>
        <v>54785</v>
      </c>
      <c r="AX2196" s="102" t="e">
        <f>_xll.qlIndexFixing($Z$5,AU2196,TRUE,Trigger)</f>
        <v>#VALUE!</v>
      </c>
      <c r="AY2196" s="102">
        <f>_xll.qlIndexFixing($AZ$1,AU2196,TRUE,Trigger)</f>
        <v>1.3870531478201574E-2</v>
      </c>
    </row>
    <row r="2197" spans="46:51" ht="11.25" customHeight="1" x14ac:dyDescent="0.25">
      <c r="AT2197" s="57" t="s">
        <v>44</v>
      </c>
      <c r="AU2197" s="56">
        <f>_xll.qlInterestRateIndexFixingDate(IborIndex&amp;Tenor,AV2197,Trigger)</f>
        <v>54697</v>
      </c>
      <c r="AV2197" s="56">
        <f>_xll.qlCalendarAdvance(Calendar,AV2196,AT2197,"f",,Trigger)</f>
        <v>54701</v>
      </c>
      <c r="AW2197" s="56">
        <f>_xll.qlInterestRateIndexMaturity(IborIndex&amp;Tenor,AV2197,Trigger)</f>
        <v>54793</v>
      </c>
      <c r="AX2197" s="102" t="e">
        <f>_xll.qlIndexFixing($Z$5,AU2197,TRUE,Trigger)</f>
        <v>#VALUE!</v>
      </c>
      <c r="AY2197" s="102">
        <f>_xll.qlIndexFixing($AZ$1,AU2197,TRUE,Trigger)</f>
        <v>1.3866459454982816E-2</v>
      </c>
    </row>
    <row r="2198" spans="46:51" ht="11.25" customHeight="1" x14ac:dyDescent="0.25">
      <c r="AT2198" s="57" t="s">
        <v>44</v>
      </c>
      <c r="AU2198" s="56">
        <f>_xll.qlInterestRateIndexFixingDate(IborIndex&amp;Tenor,AV2198,Trigger)</f>
        <v>54704</v>
      </c>
      <c r="AV2198" s="56">
        <f>_xll.qlCalendarAdvance(Calendar,AV2197,AT2198,"f",,Trigger)</f>
        <v>54708</v>
      </c>
      <c r="AW2198" s="56">
        <f>_xll.qlInterestRateIndexMaturity(IborIndex&amp;Tenor,AV2198,Trigger)</f>
        <v>54800</v>
      </c>
      <c r="AX2198" s="102" t="e">
        <f>_xll.qlIndexFixing($Z$5,AU2198,TRUE,Trigger)</f>
        <v>#VALUE!</v>
      </c>
      <c r="AY2198" s="102">
        <f>_xll.qlIndexFixing($AZ$1,AU2198,TRUE,Trigger)</f>
        <v>1.3862398234907798E-2</v>
      </c>
    </row>
    <row r="2199" spans="46:51" ht="11.25" customHeight="1" x14ac:dyDescent="0.25">
      <c r="AT2199" s="57" t="s">
        <v>44</v>
      </c>
      <c r="AU2199" s="56">
        <f>_xll.qlInterestRateIndexFixingDate(IborIndex&amp;Tenor,AV2199,Trigger)</f>
        <v>54711</v>
      </c>
      <c r="AV2199" s="56">
        <f>_xll.qlCalendarAdvance(Calendar,AV2198,AT2199,"f",,Trigger)</f>
        <v>54715</v>
      </c>
      <c r="AW2199" s="56">
        <f>_xll.qlInterestRateIndexMaturity(IborIndex&amp;Tenor,AV2199,Trigger)</f>
        <v>54807</v>
      </c>
      <c r="AX2199" s="102" t="e">
        <f>_xll.qlIndexFixing($Z$5,AU2199,TRUE,Trigger)</f>
        <v>#VALUE!</v>
      </c>
      <c r="AY2199" s="102">
        <f>_xll.qlIndexFixing($AZ$1,AU2199,TRUE,Trigger)</f>
        <v>1.385832402657796E-2</v>
      </c>
    </row>
    <row r="2200" spans="46:51" ht="11.25" customHeight="1" x14ac:dyDescent="0.25">
      <c r="AT2200" s="57" t="s">
        <v>44</v>
      </c>
      <c r="AU2200" s="56">
        <f>_xll.qlInterestRateIndexFixingDate(IborIndex&amp;Tenor,AV2200,Trigger)</f>
        <v>54718</v>
      </c>
      <c r="AV2200" s="56">
        <f>_xll.qlCalendarAdvance(Calendar,AV2199,AT2200,"f",,Trigger)</f>
        <v>54722</v>
      </c>
      <c r="AW2200" s="56">
        <f>_xll.qlInterestRateIndexMaturity(IborIndex&amp;Tenor,AV2200,Trigger)</f>
        <v>54814</v>
      </c>
      <c r="AX2200" s="102" t="e">
        <f>_xll.qlIndexFixing($Z$5,AU2200,TRUE,Trigger)</f>
        <v>#VALUE!</v>
      </c>
      <c r="AY2200" s="102">
        <f>_xll.qlIndexFixing($AZ$1,AU2200,TRUE,Trigger)</f>
        <v>1.3854236818334802E-2</v>
      </c>
    </row>
    <row r="2201" spans="46:51" ht="11.25" customHeight="1" x14ac:dyDescent="0.25">
      <c r="AT2201" s="57" t="s">
        <v>44</v>
      </c>
      <c r="AU2201" s="56">
        <f>_xll.qlInterestRateIndexFixingDate(IborIndex&amp;Tenor,AV2201,Trigger)</f>
        <v>54725</v>
      </c>
      <c r="AV2201" s="56">
        <f>_xll.qlCalendarAdvance(Calendar,AV2200,AT2201,"f",,Trigger)</f>
        <v>54729</v>
      </c>
      <c r="AW2201" s="56">
        <f>_xll.qlInterestRateIndexMaturity(IborIndex&amp;Tenor,AV2201,Trigger)</f>
        <v>54821</v>
      </c>
      <c r="AX2201" s="102" t="e">
        <f>_xll.qlIndexFixing($Z$5,AU2201,TRUE,Trigger)</f>
        <v>#VALUE!</v>
      </c>
      <c r="AY2201" s="102">
        <f>_xll.qlIndexFixing($AZ$1,AU2201,TRUE,Trigger)</f>
        <v>1.3850136598511135E-2</v>
      </c>
    </row>
    <row r="2202" spans="46:51" ht="11.25" customHeight="1" x14ac:dyDescent="0.25">
      <c r="AT2202" s="57" t="s">
        <v>44</v>
      </c>
      <c r="AU2202" s="56">
        <f>_xll.qlInterestRateIndexFixingDate(IborIndex&amp;Tenor,AV2202,Trigger)</f>
        <v>54732</v>
      </c>
      <c r="AV2202" s="56">
        <f>_xll.qlCalendarAdvance(Calendar,AV2201,AT2202,"f",,Trigger)</f>
        <v>54736</v>
      </c>
      <c r="AW2202" s="56">
        <f>_xll.qlInterestRateIndexMaturity(IborIndex&amp;Tenor,AV2202,Trigger)</f>
        <v>54828</v>
      </c>
      <c r="AX2202" s="102" t="e">
        <f>_xll.qlIndexFixing($Z$5,AU2202,TRUE,Trigger)</f>
        <v>#VALUE!</v>
      </c>
      <c r="AY2202" s="102">
        <f>_xll.qlIndexFixing($AZ$1,AU2202,TRUE,Trigger)</f>
        <v>1.3846023355445854E-2</v>
      </c>
    </row>
    <row r="2203" spans="46:51" ht="11.25" customHeight="1" x14ac:dyDescent="0.25">
      <c r="AT2203" s="57" t="s">
        <v>44</v>
      </c>
      <c r="AU2203" s="56">
        <f>_xll.qlInterestRateIndexFixingDate(IborIndex&amp;Tenor,AV2203,Trigger)</f>
        <v>54739</v>
      </c>
      <c r="AV2203" s="56">
        <f>_xll.qlCalendarAdvance(Calendar,AV2202,AT2203,"f",,Trigger)</f>
        <v>54743</v>
      </c>
      <c r="AW2203" s="56">
        <f>_xll.qlInterestRateIndexMaturity(IborIndex&amp;Tenor,AV2203,Trigger)</f>
        <v>54835</v>
      </c>
      <c r="AX2203" s="102" t="e">
        <f>_xll.qlIndexFixing($Z$5,AU2203,TRUE,Trigger)</f>
        <v>#VALUE!</v>
      </c>
      <c r="AY2203" s="102">
        <f>_xll.qlIndexFixing($AZ$1,AU2203,TRUE,Trigger)</f>
        <v>1.3841897077476982E-2</v>
      </c>
    </row>
    <row r="2204" spans="46:51" ht="11.25" customHeight="1" x14ac:dyDescent="0.25">
      <c r="AT2204" s="57" t="s">
        <v>44</v>
      </c>
      <c r="AU2204" s="56">
        <f>_xll.qlInterestRateIndexFixingDate(IborIndex&amp;Tenor,AV2204,Trigger)</f>
        <v>54746</v>
      </c>
      <c r="AV2204" s="56">
        <f>_xll.qlCalendarAdvance(Calendar,AV2203,AT2204,"f",,Trigger)</f>
        <v>54750</v>
      </c>
      <c r="AW2204" s="56">
        <f>_xll.qlInterestRateIndexMaturity(IborIndex&amp;Tenor,AV2204,Trigger)</f>
        <v>54842</v>
      </c>
      <c r="AX2204" s="102" t="e">
        <f>_xll.qlIndexFixing($Z$5,AU2204,TRUE,Trigger)</f>
        <v>#VALUE!</v>
      </c>
      <c r="AY2204" s="102">
        <f>_xll.qlIndexFixing($AZ$1,AU2204,TRUE,Trigger)</f>
        <v>1.3837757752942541E-2</v>
      </c>
    </row>
    <row r="2205" spans="46:51" ht="11.25" customHeight="1" x14ac:dyDescent="0.25">
      <c r="AT2205" s="57" t="s">
        <v>44</v>
      </c>
      <c r="AU2205" s="56">
        <f>_xll.qlInterestRateIndexFixingDate(IborIndex&amp;Tenor,AV2205,Trigger)</f>
        <v>54753</v>
      </c>
      <c r="AV2205" s="56">
        <f>_xll.qlCalendarAdvance(Calendar,AV2204,AT2205,"f",,Trigger)</f>
        <v>54757</v>
      </c>
      <c r="AW2205" s="56">
        <f>_xll.qlInterestRateIndexMaturity(IborIndex&amp;Tenor,AV2205,Trigger)</f>
        <v>54847</v>
      </c>
      <c r="AX2205" s="102" t="e">
        <f>_xll.qlIndexFixing($Z$5,AU2205,TRUE,Trigger)</f>
        <v>#VALUE!</v>
      </c>
      <c r="AY2205" s="102">
        <f>_xll.qlIndexFixing($AZ$1,AU2205,TRUE,Trigger)</f>
        <v>1.3833672427401744E-2</v>
      </c>
    </row>
    <row r="2206" spans="46:51" ht="11.25" customHeight="1" x14ac:dyDescent="0.25">
      <c r="AT2206" s="57" t="s">
        <v>44</v>
      </c>
      <c r="AU2206" s="56">
        <f>_xll.qlInterestRateIndexFixingDate(IborIndex&amp;Tenor,AV2206,Trigger)</f>
        <v>54760</v>
      </c>
      <c r="AV2206" s="56">
        <f>_xll.qlCalendarAdvance(Calendar,AV2205,AT2206,"f",,Trigger)</f>
        <v>54764</v>
      </c>
      <c r="AW2206" s="56">
        <f>_xll.qlInterestRateIndexMaturity(IborIndex&amp;Tenor,AV2206,Trigger)</f>
        <v>54854</v>
      </c>
      <c r="AX2206" s="102" t="e">
        <f>_xll.qlIndexFixing($Z$5,AU2206,TRUE,Trigger)</f>
        <v>#VALUE!</v>
      </c>
      <c r="AY2206" s="102">
        <f>_xll.qlIndexFixing($AZ$1,AU2206,TRUE,Trigger)</f>
        <v>1.3829509165580234E-2</v>
      </c>
    </row>
    <row r="2207" spans="46:51" ht="11.25" customHeight="1" x14ac:dyDescent="0.25">
      <c r="AT2207" s="57" t="s">
        <v>44</v>
      </c>
      <c r="AU2207" s="56">
        <f>_xll.qlInterestRateIndexFixingDate(IborIndex&amp;Tenor,AV2207,Trigger)</f>
        <v>54767</v>
      </c>
      <c r="AV2207" s="56">
        <f>_xll.qlCalendarAdvance(Calendar,AV2206,AT2207,"f",,Trigger)</f>
        <v>54771</v>
      </c>
      <c r="AW2207" s="56">
        <f>_xll.qlInterestRateIndexMaturity(IborIndex&amp;Tenor,AV2207,Trigger)</f>
        <v>54861</v>
      </c>
      <c r="AX2207" s="102" t="e">
        <f>_xll.qlIndexFixing($Z$5,AU2207,TRUE,Trigger)</f>
        <v>#VALUE!</v>
      </c>
      <c r="AY2207" s="102">
        <f>_xll.qlIndexFixing($AZ$1,AU2207,TRUE,Trigger)</f>
        <v>1.3825332824779046E-2</v>
      </c>
    </row>
    <row r="2208" spans="46:51" ht="11.25" customHeight="1" x14ac:dyDescent="0.25">
      <c r="AT2208" s="57" t="s">
        <v>44</v>
      </c>
      <c r="AU2208" s="56">
        <f>_xll.qlInterestRateIndexFixingDate(IborIndex&amp;Tenor,AV2208,Trigger)</f>
        <v>54774</v>
      </c>
      <c r="AV2208" s="56">
        <f>_xll.qlCalendarAdvance(Calendar,AV2207,AT2208,"f",,Trigger)</f>
        <v>54778</v>
      </c>
      <c r="AW2208" s="56">
        <f>_xll.qlInterestRateIndexMaturity(IborIndex&amp;Tenor,AV2208,Trigger)</f>
        <v>54868</v>
      </c>
      <c r="AX2208" s="102" t="e">
        <f>_xll.qlIndexFixing($Z$5,AU2208,TRUE,Trigger)</f>
        <v>#VALUE!</v>
      </c>
      <c r="AY2208" s="102">
        <f>_xll.qlIndexFixing($AZ$1,AU2208,TRUE,Trigger)</f>
        <v>1.3821143393338176E-2</v>
      </c>
    </row>
    <row r="2209" spans="46:51" ht="11.25" customHeight="1" x14ac:dyDescent="0.25">
      <c r="AT2209" s="57" t="s">
        <v>44</v>
      </c>
      <c r="AU2209" s="56">
        <f>_xll.qlInterestRateIndexFixingDate(IborIndex&amp;Tenor,AV2209,Trigger)</f>
        <v>54781</v>
      </c>
      <c r="AV2209" s="56">
        <f>_xll.qlCalendarAdvance(Calendar,AV2208,AT2209,"f",,Trigger)</f>
        <v>54785</v>
      </c>
      <c r="AW2209" s="56">
        <f>_xll.qlInterestRateIndexMaturity(IborIndex&amp;Tenor,AV2209,Trigger)</f>
        <v>54875</v>
      </c>
      <c r="AX2209" s="102" t="e">
        <f>_xll.qlIndexFixing($Z$5,AU2209,TRUE,Trigger)</f>
        <v>#VALUE!</v>
      </c>
      <c r="AY2209" s="102">
        <f>_xll.qlIndexFixing($AZ$1,AU2209,TRUE,Trigger)</f>
        <v>1.3816940859592286E-2</v>
      </c>
    </row>
    <row r="2210" spans="46:51" ht="11.25" customHeight="1" x14ac:dyDescent="0.25">
      <c r="AT2210" s="57" t="s">
        <v>44</v>
      </c>
      <c r="AU2210" s="56">
        <f>_xll.qlInterestRateIndexFixingDate(IborIndex&amp;Tenor,AV2210,Trigger)</f>
        <v>54788</v>
      </c>
      <c r="AV2210" s="56">
        <f>_xll.qlCalendarAdvance(Calendar,AV2209,AT2210,"f",,Trigger)</f>
        <v>54792</v>
      </c>
      <c r="AW2210" s="56">
        <f>_xll.qlInterestRateIndexMaturity(IborIndex&amp;Tenor,AV2210,Trigger)</f>
        <v>54882</v>
      </c>
      <c r="AX2210" s="102" t="e">
        <f>_xll.qlIndexFixing($Z$5,AU2210,TRUE,Trigger)</f>
        <v>#VALUE!</v>
      </c>
      <c r="AY2210" s="102">
        <f>_xll.qlIndexFixing($AZ$1,AU2210,TRUE,Trigger)</f>
        <v>1.3812725211884036E-2</v>
      </c>
    </row>
    <row r="2211" spans="46:51" ht="11.25" customHeight="1" x14ac:dyDescent="0.25">
      <c r="AT2211" s="57" t="s">
        <v>44</v>
      </c>
      <c r="AU2211" s="56">
        <f>_xll.qlInterestRateIndexFixingDate(IborIndex&amp;Tenor,AV2211,Trigger)</f>
        <v>54795</v>
      </c>
      <c r="AV2211" s="56">
        <f>_xll.qlCalendarAdvance(Calendar,AV2210,AT2211,"f",,Trigger)</f>
        <v>54799</v>
      </c>
      <c r="AW2211" s="56">
        <f>_xll.qlInterestRateIndexMaturity(IborIndex&amp;Tenor,AV2211,Trigger)</f>
        <v>54890</v>
      </c>
      <c r="AX2211" s="102" t="e">
        <f>_xll.qlIndexFixing($Z$5,AU2211,TRUE,Trigger)</f>
        <v>#VALUE!</v>
      </c>
      <c r="AY2211" s="102">
        <f>_xll.qlIndexFixing($AZ$1,AU2211,TRUE,Trigger)</f>
        <v>1.380845637124801E-2</v>
      </c>
    </row>
    <row r="2212" spans="46:51" ht="11.25" customHeight="1" x14ac:dyDescent="0.25">
      <c r="AT2212" s="57" t="s">
        <v>44</v>
      </c>
      <c r="AU2212" s="56">
        <f>_xll.qlInterestRateIndexFixingDate(IborIndex&amp;Tenor,AV2212,Trigger)</f>
        <v>54802</v>
      </c>
      <c r="AV2212" s="56">
        <f>_xll.qlCalendarAdvance(Calendar,AV2211,AT2212,"f",,Trigger)</f>
        <v>54806</v>
      </c>
      <c r="AW2212" s="56">
        <f>_xll.qlInterestRateIndexMaturity(IborIndex&amp;Tenor,AV2212,Trigger)</f>
        <v>54896</v>
      </c>
      <c r="AX2212" s="102" t="e">
        <f>_xll.qlIndexFixing($Z$5,AU2212,TRUE,Trigger)</f>
        <v>#VALUE!</v>
      </c>
      <c r="AY2212" s="102">
        <f>_xll.qlIndexFixing($AZ$1,AU2212,TRUE,Trigger)</f>
        <v>1.3804254527926219E-2</v>
      </c>
    </row>
    <row r="2213" spans="46:51" ht="11.25" customHeight="1" x14ac:dyDescent="0.25">
      <c r="AT2213" s="57" t="s">
        <v>44</v>
      </c>
      <c r="AU2213" s="56">
        <f>_xll.qlInterestRateIndexFixingDate(IborIndex&amp;Tenor,AV2213,Trigger)</f>
        <v>54809</v>
      </c>
      <c r="AV2213" s="56">
        <f>_xll.qlCalendarAdvance(Calendar,AV2212,AT2213,"f",,Trigger)</f>
        <v>54813</v>
      </c>
      <c r="AW2213" s="56">
        <f>_xll.qlInterestRateIndexMaturity(IborIndex&amp;Tenor,AV2213,Trigger)</f>
        <v>54903</v>
      </c>
      <c r="AX2213" s="102" t="e">
        <f>_xll.qlIndexFixing($Z$5,AU2213,TRUE,Trigger)</f>
        <v>#VALUE!</v>
      </c>
      <c r="AY2213" s="102">
        <f>_xll.qlIndexFixing($AZ$1,AU2213,TRUE,Trigger)</f>
        <v>1.3799999468357527E-2</v>
      </c>
    </row>
    <row r="2214" spans="46:51" ht="11.25" customHeight="1" x14ac:dyDescent="0.25">
      <c r="AT2214" s="57" t="s">
        <v>44</v>
      </c>
      <c r="AU2214" s="56">
        <f>_xll.qlInterestRateIndexFixingDate(IborIndex&amp;Tenor,AV2214,Trigger)</f>
        <v>54816</v>
      </c>
      <c r="AV2214" s="56">
        <f>_xll.qlCalendarAdvance(Calendar,AV2213,AT2214,"f",,Trigger)</f>
        <v>54820</v>
      </c>
      <c r="AW2214" s="56">
        <f>_xll.qlInterestRateIndexMaturity(IborIndex&amp;Tenor,AV2214,Trigger)</f>
        <v>54910</v>
      </c>
      <c r="AX2214" s="102" t="e">
        <f>_xll.qlIndexFixing($Z$5,AU2214,TRUE,Trigger)</f>
        <v>#VALUE!</v>
      </c>
      <c r="AY2214" s="102">
        <f>_xll.qlIndexFixing($AZ$1,AU2214,TRUE,Trigger)</f>
        <v>1.3795731248180232E-2</v>
      </c>
    </row>
    <row r="2215" spans="46:51" ht="11.25" customHeight="1" x14ac:dyDescent="0.25">
      <c r="AT2215" s="57" t="s">
        <v>44</v>
      </c>
      <c r="AU2215" s="56">
        <f>_xll.qlInterestRateIndexFixingDate(IborIndex&amp;Tenor,AV2215,Trigger)</f>
        <v>54823</v>
      </c>
      <c r="AV2215" s="56">
        <f>_xll.qlCalendarAdvance(Calendar,AV2214,AT2215,"f",,Trigger)</f>
        <v>54827</v>
      </c>
      <c r="AW2215" s="56">
        <f>_xll.qlInterestRateIndexMaturity(IborIndex&amp;Tenor,AV2215,Trigger)</f>
        <v>54917</v>
      </c>
      <c r="AX2215" s="102" t="e">
        <f>_xll.qlIndexFixing($Z$5,AU2215,TRUE,Trigger)</f>
        <v>#VALUE!</v>
      </c>
      <c r="AY2215" s="102">
        <f>_xll.qlIndexFixing($AZ$1,AU2215,TRUE,Trigger)</f>
        <v>1.3791449855734328E-2</v>
      </c>
    </row>
    <row r="2216" spans="46:51" ht="11.25" customHeight="1" x14ac:dyDescent="0.25">
      <c r="AT2216" s="57" t="s">
        <v>44</v>
      </c>
      <c r="AU2216" s="56">
        <f>_xll.qlInterestRateIndexFixingDate(IborIndex&amp;Tenor,AV2216,Trigger)</f>
        <v>54830</v>
      </c>
      <c r="AV2216" s="56">
        <f>_xll.qlCalendarAdvance(Calendar,AV2215,AT2216,"f",,Trigger)</f>
        <v>54834</v>
      </c>
      <c r="AW2216" s="56">
        <f>_xll.qlInterestRateIndexMaturity(IborIndex&amp;Tenor,AV2216,Trigger)</f>
        <v>54924</v>
      </c>
      <c r="AX2216" s="102" t="e">
        <f>_xll.qlIndexFixing($Z$5,AU2216,TRUE,Trigger)</f>
        <v>#VALUE!</v>
      </c>
      <c r="AY2216" s="102">
        <f>_xll.qlIndexFixing($AZ$1,AU2216,TRUE,Trigger)</f>
        <v>1.378715527935892E-2</v>
      </c>
    </row>
    <row r="2217" spans="46:51" ht="11.25" customHeight="1" x14ac:dyDescent="0.25">
      <c r="AT2217" s="57" t="s">
        <v>44</v>
      </c>
      <c r="AU2217" s="56">
        <f>_xll.qlInterestRateIndexFixingDate(IborIndex&amp;Tenor,AV2217,Trigger)</f>
        <v>54837</v>
      </c>
      <c r="AV2217" s="56">
        <f>_xll.qlCalendarAdvance(Calendar,AV2216,AT2217,"f",,Trigger)</f>
        <v>54841</v>
      </c>
      <c r="AW2217" s="56">
        <f>_xll.qlInterestRateIndexMaturity(IborIndex&amp;Tenor,AV2217,Trigger)</f>
        <v>54931</v>
      </c>
      <c r="AX2217" s="102" t="e">
        <f>_xll.qlIndexFixing($Z$5,AU2217,TRUE,Trigger)</f>
        <v>#VALUE!</v>
      </c>
      <c r="AY2217" s="102">
        <f>_xll.qlIndexFixing($AZ$1,AU2217,TRUE,Trigger)</f>
        <v>1.3782847507395779E-2</v>
      </c>
    </row>
    <row r="2218" spans="46:51" ht="11.25" customHeight="1" x14ac:dyDescent="0.25">
      <c r="AT2218" s="57" t="s">
        <v>44</v>
      </c>
      <c r="AU2218" s="56">
        <f>_xll.qlInterestRateIndexFixingDate(IborIndex&amp;Tenor,AV2218,Trigger)</f>
        <v>54844</v>
      </c>
      <c r="AV2218" s="56">
        <f>_xll.qlCalendarAdvance(Calendar,AV2217,AT2218,"f",,Trigger)</f>
        <v>54848</v>
      </c>
      <c r="AW2218" s="56">
        <f>_xll.qlInterestRateIndexMaturity(IborIndex&amp;Tenor,AV2218,Trigger)</f>
        <v>54940</v>
      </c>
      <c r="AX2218" s="102" t="e">
        <f>_xll.qlIndexFixing($Z$5,AU2218,TRUE,Trigger)</f>
        <v>#VALUE!</v>
      </c>
      <c r="AY2218" s="102">
        <f>_xll.qlIndexFixing($AZ$1,AU2218,TRUE,Trigger)</f>
        <v>1.3778430789451108E-2</v>
      </c>
    </row>
    <row r="2219" spans="46:51" ht="11.25" customHeight="1" x14ac:dyDescent="0.25">
      <c r="AT2219" s="57" t="s">
        <v>44</v>
      </c>
      <c r="AU2219" s="56">
        <f>_xll.qlInterestRateIndexFixingDate(IborIndex&amp;Tenor,AV2219,Trigger)</f>
        <v>54851</v>
      </c>
      <c r="AV2219" s="56">
        <f>_xll.qlCalendarAdvance(Calendar,AV2218,AT2219,"f",,Trigger)</f>
        <v>54855</v>
      </c>
      <c r="AW2219" s="56">
        <f>_xll.qlInterestRateIndexMaturity(IborIndex&amp;Tenor,AV2219,Trigger)</f>
        <v>54947</v>
      </c>
      <c r="AX2219" s="102" t="e">
        <f>_xll.qlIndexFixing($Z$5,AU2219,TRUE,Trigger)</f>
        <v>#VALUE!</v>
      </c>
      <c r="AY2219" s="102">
        <f>_xll.qlIndexFixing($AZ$1,AU2219,TRUE,Trigger)</f>
        <v>1.377409436705255E-2</v>
      </c>
    </row>
    <row r="2220" spans="46:51" ht="11.25" customHeight="1" x14ac:dyDescent="0.25">
      <c r="AT2220" s="57" t="s">
        <v>44</v>
      </c>
      <c r="AU2220" s="56">
        <f>_xll.qlInterestRateIndexFixingDate(IborIndex&amp;Tenor,AV2220,Trigger)</f>
        <v>54858</v>
      </c>
      <c r="AV2220" s="56">
        <f>_xll.qlCalendarAdvance(Calendar,AV2219,AT2220,"f",,Trigger)</f>
        <v>54862</v>
      </c>
      <c r="AW2220" s="56">
        <f>_xll.qlInterestRateIndexMaturity(IborIndex&amp;Tenor,AV2220,Trigger)</f>
        <v>54954</v>
      </c>
      <c r="AX2220" s="102" t="e">
        <f>_xll.qlIndexFixing($Z$5,AU2220,TRUE,Trigger)</f>
        <v>#VALUE!</v>
      </c>
      <c r="AY2220" s="102">
        <f>_xll.qlIndexFixing($AZ$1,AU2220,TRUE,Trigger)</f>
        <v>1.3769744711515063E-2</v>
      </c>
    </row>
    <row r="2221" spans="46:51" ht="11.25" customHeight="1" x14ac:dyDescent="0.25">
      <c r="AT2221" s="57" t="s">
        <v>44</v>
      </c>
      <c r="AU2221" s="56">
        <f>_xll.qlInterestRateIndexFixingDate(IborIndex&amp;Tenor,AV2221,Trigger)</f>
        <v>54865</v>
      </c>
      <c r="AV2221" s="56">
        <f>_xll.qlCalendarAdvance(Calendar,AV2220,AT2221,"f",,Trigger)</f>
        <v>54869</v>
      </c>
      <c r="AW2221" s="56">
        <f>_xll.qlInterestRateIndexMaturity(IborIndex&amp;Tenor,AV2221,Trigger)</f>
        <v>54961</v>
      </c>
      <c r="AX2221" s="102" t="e">
        <f>_xll.qlIndexFixing($Z$5,AU2221,TRUE,Trigger)</f>
        <v>#VALUE!</v>
      </c>
      <c r="AY2221" s="102">
        <f>_xll.qlIndexFixing($AZ$1,AU2221,TRUE,Trigger)</f>
        <v>1.3765381811177533E-2</v>
      </c>
    </row>
    <row r="2222" spans="46:51" ht="11.25" customHeight="1" x14ac:dyDescent="0.25">
      <c r="AT2222" s="57" t="s">
        <v>44</v>
      </c>
      <c r="AU2222" s="56">
        <f>_xll.qlInterestRateIndexFixingDate(IborIndex&amp;Tenor,AV2222,Trigger)</f>
        <v>54872</v>
      </c>
      <c r="AV2222" s="56">
        <f>_xll.qlCalendarAdvance(Calendar,AV2221,AT2222,"f",,Trigger)</f>
        <v>54876</v>
      </c>
      <c r="AW2222" s="56">
        <f>_xll.qlInterestRateIndexMaturity(IborIndex&amp;Tenor,AV2222,Trigger)</f>
        <v>54968</v>
      </c>
      <c r="AX2222" s="102" t="e">
        <f>_xll.qlIndexFixing($Z$5,AU2222,TRUE,Trigger)</f>
        <v>#VALUE!</v>
      </c>
      <c r="AY2222" s="102">
        <f>_xll.qlIndexFixing($AZ$1,AU2222,TRUE,Trigger)</f>
        <v>1.3761005654380596E-2</v>
      </c>
    </row>
    <row r="2223" spans="46:51" ht="11.25" customHeight="1" x14ac:dyDescent="0.25">
      <c r="AT2223" s="57" t="s">
        <v>44</v>
      </c>
      <c r="AU2223" s="56">
        <f>_xll.qlInterestRateIndexFixingDate(IborIndex&amp;Tenor,AV2223,Trigger)</f>
        <v>54879</v>
      </c>
      <c r="AV2223" s="56">
        <f>_xll.qlCalendarAdvance(Calendar,AV2222,AT2223,"f",,Trigger)</f>
        <v>54883</v>
      </c>
      <c r="AW2223" s="56">
        <f>_xll.qlInterestRateIndexMaturity(IborIndex&amp;Tenor,AV2223,Trigger)</f>
        <v>54974</v>
      </c>
      <c r="AX2223" s="102" t="e">
        <f>_xll.qlIndexFixing($Z$5,AU2223,TRUE,Trigger)</f>
        <v>#VALUE!</v>
      </c>
      <c r="AY2223" s="102">
        <f>_xll.qlIndexFixing($AZ$1,AU2223,TRUE,Trigger)</f>
        <v>1.3756669726396935E-2</v>
      </c>
    </row>
    <row r="2224" spans="46:51" ht="11.25" customHeight="1" x14ac:dyDescent="0.25">
      <c r="AT2224" s="57" t="s">
        <v>44</v>
      </c>
      <c r="AU2224" s="56">
        <f>_xll.qlInterestRateIndexFixingDate(IborIndex&amp;Tenor,AV2224,Trigger)</f>
        <v>54884</v>
      </c>
      <c r="AV2224" s="56">
        <f>_xll.qlCalendarAdvance(Calendar,AV2223,AT2224,"f",,Trigger)</f>
        <v>54890</v>
      </c>
      <c r="AW2224" s="56">
        <f>_xll.qlInterestRateIndexMaturity(IborIndex&amp;Tenor,AV2224,Trigger)</f>
        <v>54981</v>
      </c>
      <c r="AX2224" s="102" t="e">
        <f>_xll.qlIndexFixing($Z$5,AU2224,TRUE,Trigger)</f>
        <v>#VALUE!</v>
      </c>
      <c r="AY2224" s="102">
        <f>_xll.qlIndexFixing($AZ$1,AU2224,TRUE,Trigger)</f>
        <v>1.3752268140350963E-2</v>
      </c>
    </row>
    <row r="2225" spans="46:51" ht="11.25" customHeight="1" x14ac:dyDescent="0.25">
      <c r="AT2225" s="57" t="s">
        <v>44</v>
      </c>
      <c r="AU2225" s="56">
        <f>_xll.qlInterestRateIndexFixingDate(IborIndex&amp;Tenor,AV2225,Trigger)</f>
        <v>54893</v>
      </c>
      <c r="AV2225" s="56">
        <f>_xll.qlCalendarAdvance(Calendar,AV2224,AT2225,"f",,Trigger)</f>
        <v>54897</v>
      </c>
      <c r="AW2225" s="56">
        <f>_xll.qlInterestRateIndexMaturity(IborIndex&amp;Tenor,AV2225,Trigger)</f>
        <v>54988</v>
      </c>
      <c r="AX2225" s="102" t="e">
        <f>_xll.qlIndexFixing($Z$5,AU2225,TRUE,Trigger)</f>
        <v>#VALUE!</v>
      </c>
      <c r="AY2225" s="102">
        <f>_xll.qlIndexFixing($AZ$1,AU2225,TRUE,Trigger)</f>
        <v>1.3747853264153592E-2</v>
      </c>
    </row>
    <row r="2226" spans="46:51" ht="11.25" customHeight="1" x14ac:dyDescent="0.25">
      <c r="AT2226" s="57" t="s">
        <v>44</v>
      </c>
      <c r="AU2226" s="56">
        <f>_xll.qlInterestRateIndexFixingDate(IborIndex&amp;Tenor,AV2226,Trigger)</f>
        <v>54900</v>
      </c>
      <c r="AV2226" s="56">
        <f>_xll.qlCalendarAdvance(Calendar,AV2225,AT2226,"f",,Trigger)</f>
        <v>54904</v>
      </c>
      <c r="AW2226" s="56">
        <f>_xll.qlInterestRateIndexMaturity(IborIndex&amp;Tenor,AV2226,Trigger)</f>
        <v>54995</v>
      </c>
      <c r="AX2226" s="102" t="e">
        <f>_xll.qlIndexFixing($Z$5,AU2226,TRUE,Trigger)</f>
        <v>#VALUE!</v>
      </c>
      <c r="AY2226" s="102">
        <f>_xll.qlIndexFixing($AZ$1,AU2226,TRUE,Trigger)</f>
        <v>1.3743425086149973E-2</v>
      </c>
    </row>
    <row r="2227" spans="46:51" ht="11.25" customHeight="1" x14ac:dyDescent="0.25">
      <c r="AT2227" s="57" t="s">
        <v>44</v>
      </c>
      <c r="AU2227" s="56">
        <f>_xll.qlInterestRateIndexFixingDate(IborIndex&amp;Tenor,AV2227,Trigger)</f>
        <v>54907</v>
      </c>
      <c r="AV2227" s="56">
        <f>_xll.qlCalendarAdvance(Calendar,AV2226,AT2227,"f",,Trigger)</f>
        <v>54911</v>
      </c>
      <c r="AW2227" s="56">
        <f>_xll.qlInterestRateIndexMaturity(IborIndex&amp;Tenor,AV2227,Trigger)</f>
        <v>55003</v>
      </c>
      <c r="AX2227" s="102" t="e">
        <f>_xll.qlIndexFixing($Z$5,AU2227,TRUE,Trigger)</f>
        <v>#VALUE!</v>
      </c>
      <c r="AY2227" s="102">
        <f>_xll.qlIndexFixing($AZ$1,AU2227,TRUE,Trigger)</f>
        <v>1.3738925615462489E-2</v>
      </c>
    </row>
    <row r="2228" spans="46:51" ht="11.25" customHeight="1" x14ac:dyDescent="0.25">
      <c r="AT2228" s="57" t="s">
        <v>44</v>
      </c>
      <c r="AU2228" s="56">
        <f>_xll.qlInterestRateIndexFixingDate(IborIndex&amp;Tenor,AV2228,Trigger)</f>
        <v>54914</v>
      </c>
      <c r="AV2228" s="56">
        <f>_xll.qlCalendarAdvance(Calendar,AV2227,AT2228,"f",,Trigger)</f>
        <v>54918</v>
      </c>
      <c r="AW2228" s="56">
        <f>_xll.qlInterestRateIndexMaturity(IborIndex&amp;Tenor,AV2228,Trigger)</f>
        <v>55010</v>
      </c>
      <c r="AX2228" s="102" t="e">
        <f>_xll.qlIndexFixing($Z$5,AU2228,TRUE,Trigger)</f>
        <v>#VALUE!</v>
      </c>
      <c r="AY2228" s="102">
        <f>_xll.qlIndexFixing($AZ$1,AU2228,TRUE,Trigger)</f>
        <v>1.3734469675082335E-2</v>
      </c>
    </row>
    <row r="2229" spans="46:51" ht="11.25" customHeight="1" x14ac:dyDescent="0.25">
      <c r="AT2229" s="57" t="s">
        <v>44</v>
      </c>
      <c r="AU2229" s="56">
        <f>_xll.qlInterestRateIndexFixingDate(IborIndex&amp;Tenor,AV2229,Trigger)</f>
        <v>54921</v>
      </c>
      <c r="AV2229" s="56">
        <f>_xll.qlCalendarAdvance(Calendar,AV2228,AT2229,"f",,Trigger)</f>
        <v>54925</v>
      </c>
      <c r="AW2229" s="56">
        <f>_xll.qlInterestRateIndexMaturity(IborIndex&amp;Tenor,AV2229,Trigger)</f>
        <v>55017</v>
      </c>
      <c r="AX2229" s="102" t="e">
        <f>_xll.qlIndexFixing($Z$5,AU2229,TRUE,Trigger)</f>
        <v>#VALUE!</v>
      </c>
      <c r="AY2229" s="102">
        <f>_xll.qlIndexFixing($AZ$1,AU2229,TRUE,Trigger)</f>
        <v>1.3730000396636745E-2</v>
      </c>
    </row>
    <row r="2230" spans="46:51" ht="11.25" customHeight="1" x14ac:dyDescent="0.25">
      <c r="AT2230" s="57" t="s">
        <v>44</v>
      </c>
      <c r="AU2230" s="56">
        <f>_xll.qlInterestRateIndexFixingDate(IborIndex&amp;Tenor,AV2230,Trigger)</f>
        <v>54928</v>
      </c>
      <c r="AV2230" s="56">
        <f>_xll.qlCalendarAdvance(Calendar,AV2229,AT2230,"f",,Trigger)</f>
        <v>54932</v>
      </c>
      <c r="AW2230" s="56">
        <f>_xll.qlInterestRateIndexMaturity(IborIndex&amp;Tenor,AV2230,Trigger)</f>
        <v>55024</v>
      </c>
      <c r="AX2230" s="102" t="e">
        <f>_xll.qlIndexFixing($Z$5,AU2230,TRUE,Trigger)</f>
        <v>#VALUE!</v>
      </c>
      <c r="AY2230" s="102">
        <f>_xll.qlIndexFixing($AZ$1,AU2230,TRUE,Trigger)</f>
        <v>1.3725517768464613E-2</v>
      </c>
    </row>
    <row r="2231" spans="46:51" ht="11.25" customHeight="1" x14ac:dyDescent="0.25">
      <c r="AT2231" s="57" t="s">
        <v>44</v>
      </c>
      <c r="AU2231" s="56">
        <f>_xll.qlInterestRateIndexFixingDate(IborIndex&amp;Tenor,AV2231,Trigger)</f>
        <v>54935</v>
      </c>
      <c r="AV2231" s="56">
        <f>_xll.qlCalendarAdvance(Calendar,AV2230,AT2231,"f",,Trigger)</f>
        <v>54939</v>
      </c>
      <c r="AW2231" s="56">
        <f>_xll.qlInterestRateIndexMaturity(IborIndex&amp;Tenor,AV2231,Trigger)</f>
        <v>55031</v>
      </c>
      <c r="AX2231" s="102" t="e">
        <f>_xll.qlIndexFixing($Z$5,AU2231,TRUE,Trigger)</f>
        <v>#VALUE!</v>
      </c>
      <c r="AY2231" s="102">
        <f>_xll.qlIndexFixing($AZ$1,AU2231,TRUE,Trigger)</f>
        <v>1.3721021778911784E-2</v>
      </c>
    </row>
    <row r="2232" spans="46:51" ht="11.25" customHeight="1" x14ac:dyDescent="0.25">
      <c r="AT2232" s="57" t="s">
        <v>44</v>
      </c>
      <c r="AU2232" s="56">
        <f>_xll.qlInterestRateIndexFixingDate(IborIndex&amp;Tenor,AV2232,Trigger)</f>
        <v>54942</v>
      </c>
      <c r="AV2232" s="56">
        <f>_xll.qlCalendarAdvance(Calendar,AV2231,AT2232,"f",,Trigger)</f>
        <v>54946</v>
      </c>
      <c r="AW2232" s="56">
        <f>_xll.qlInterestRateIndexMaturity(IborIndex&amp;Tenor,AV2232,Trigger)</f>
        <v>55038</v>
      </c>
      <c r="AX2232" s="102" t="e">
        <f>_xll.qlIndexFixing($Z$5,AU2232,TRUE,Trigger)</f>
        <v>#VALUE!</v>
      </c>
      <c r="AY2232" s="102">
        <f>_xll.qlIndexFixing($AZ$1,AU2232,TRUE,Trigger)</f>
        <v>1.3716512416317151E-2</v>
      </c>
    </row>
    <row r="2233" spans="46:51" ht="11.25" customHeight="1" x14ac:dyDescent="0.25">
      <c r="AT2233" s="57" t="s">
        <v>44</v>
      </c>
      <c r="AU2233" s="56">
        <f>_xll.qlInterestRateIndexFixingDate(IborIndex&amp;Tenor,AV2233,Trigger)</f>
        <v>54949</v>
      </c>
      <c r="AV2233" s="56">
        <f>_xll.qlCalendarAdvance(Calendar,AV2232,AT2233,"f",,Trigger)</f>
        <v>54953</v>
      </c>
      <c r="AW2233" s="56">
        <f>_xll.qlInterestRateIndexMaturity(IborIndex&amp;Tenor,AV2233,Trigger)</f>
        <v>55045</v>
      </c>
      <c r="AX2233" s="102" t="e">
        <f>_xll.qlIndexFixing($Z$5,AU2233,TRUE,Trigger)</f>
        <v>#VALUE!</v>
      </c>
      <c r="AY2233" s="102">
        <f>_xll.qlIndexFixing($AZ$1,AU2233,TRUE,Trigger)</f>
        <v>1.3711989669028294E-2</v>
      </c>
    </row>
    <row r="2234" spans="46:51" ht="11.25" customHeight="1" x14ac:dyDescent="0.25">
      <c r="AT2234" s="57" t="s">
        <v>44</v>
      </c>
      <c r="AU2234" s="56">
        <f>_xll.qlInterestRateIndexFixingDate(IborIndex&amp;Tenor,AV2234,Trigger)</f>
        <v>54956</v>
      </c>
      <c r="AV2234" s="56">
        <f>_xll.qlCalendarAdvance(Calendar,AV2233,AT2234,"f",,Trigger)</f>
        <v>54960</v>
      </c>
      <c r="AW2234" s="56">
        <f>_xll.qlInterestRateIndexMaturity(IborIndex&amp;Tenor,AV2234,Trigger)</f>
        <v>55052</v>
      </c>
      <c r="AX2234" s="102" t="e">
        <f>_xll.qlIndexFixing($Z$5,AU2234,TRUE,Trigger)</f>
        <v>#VALUE!</v>
      </c>
      <c r="AY2234" s="102">
        <f>_xll.qlIndexFixing($AZ$1,AU2234,TRUE,Trigger)</f>
        <v>1.3707453525384978E-2</v>
      </c>
    </row>
    <row r="2235" spans="46:51" ht="11.25" customHeight="1" x14ac:dyDescent="0.25">
      <c r="AT2235" s="57" t="s">
        <v>44</v>
      </c>
      <c r="AU2235" s="56">
        <f>_xll.qlInterestRateIndexFixingDate(IborIndex&amp;Tenor,AV2235,Trigger)</f>
        <v>54963</v>
      </c>
      <c r="AV2235" s="56">
        <f>_xll.qlCalendarAdvance(Calendar,AV2234,AT2235,"f",,Trigger)</f>
        <v>54967</v>
      </c>
      <c r="AW2235" s="56">
        <f>_xll.qlInterestRateIndexMaturity(IborIndex&amp;Tenor,AV2235,Trigger)</f>
        <v>55059</v>
      </c>
      <c r="AX2235" s="102" t="e">
        <f>_xll.qlIndexFixing($Z$5,AU2235,TRUE,Trigger)</f>
        <v>#VALUE!</v>
      </c>
      <c r="AY2235" s="102">
        <f>_xll.qlIndexFixing($AZ$1,AU2235,TRUE,Trigger)</f>
        <v>1.3702903973731308E-2</v>
      </c>
    </row>
    <row r="2236" spans="46:51" ht="11.25" customHeight="1" x14ac:dyDescent="0.25">
      <c r="AT2236" s="57" t="s">
        <v>44</v>
      </c>
      <c r="AU2236" s="56">
        <f>_xll.qlInterestRateIndexFixingDate(IborIndex&amp;Tenor,AV2236,Trigger)</f>
        <v>54970</v>
      </c>
      <c r="AV2236" s="56">
        <f>_xll.qlCalendarAdvance(Calendar,AV2235,AT2236,"f",,Trigger)</f>
        <v>54974</v>
      </c>
      <c r="AW2236" s="56">
        <f>_xll.qlInterestRateIndexMaturity(IborIndex&amp;Tenor,AV2236,Trigger)</f>
        <v>55066</v>
      </c>
      <c r="AX2236" s="102" t="e">
        <f>_xll.qlIndexFixing($Z$5,AU2236,TRUE,Trigger)</f>
        <v>#VALUE!</v>
      </c>
      <c r="AY2236" s="102">
        <f>_xll.qlIndexFixing($AZ$1,AU2236,TRUE,Trigger)</f>
        <v>1.3698341002411388E-2</v>
      </c>
    </row>
    <row r="2237" spans="46:51" ht="11.25" customHeight="1" x14ac:dyDescent="0.25">
      <c r="AT2237" s="57" t="s">
        <v>44</v>
      </c>
      <c r="AU2237" s="56">
        <f>_xll.qlInterestRateIndexFixingDate(IborIndex&amp;Tenor,AV2237,Trigger)</f>
        <v>54977</v>
      </c>
      <c r="AV2237" s="56">
        <f>_xll.qlCalendarAdvance(Calendar,AV2236,AT2237,"f",,Trigger)</f>
        <v>54981</v>
      </c>
      <c r="AW2237" s="56">
        <f>_xll.qlInterestRateIndexMaturity(IborIndex&amp;Tenor,AV2237,Trigger)</f>
        <v>55073</v>
      </c>
      <c r="AX2237" s="102" t="e">
        <f>_xll.qlIndexFixing($Z$5,AU2237,TRUE,Trigger)</f>
        <v>#VALUE!</v>
      </c>
      <c r="AY2237" s="102">
        <f>_xll.qlIndexFixing($AZ$1,AU2237,TRUE,Trigger)</f>
        <v>1.3693764599768459E-2</v>
      </c>
    </row>
    <row r="2238" spans="46:51" ht="11.25" customHeight="1" x14ac:dyDescent="0.25">
      <c r="AT2238" s="57" t="s">
        <v>44</v>
      </c>
      <c r="AU2238" s="56">
        <f>_xll.qlInterestRateIndexFixingDate(IborIndex&amp;Tenor,AV2238,Trigger)</f>
        <v>54984</v>
      </c>
      <c r="AV2238" s="56">
        <f>_xll.qlCalendarAdvance(Calendar,AV2237,AT2238,"f",,Trigger)</f>
        <v>54988</v>
      </c>
      <c r="AW2238" s="56">
        <f>_xll.qlInterestRateIndexMaturity(IborIndex&amp;Tenor,AV2238,Trigger)</f>
        <v>55080</v>
      </c>
      <c r="AX2238" s="102" t="e">
        <f>_xll.qlIndexFixing($Z$5,AU2238,TRUE,Trigger)</f>
        <v>#VALUE!</v>
      </c>
      <c r="AY2238" s="102">
        <f>_xll.qlIndexFixing($AZ$1,AU2238,TRUE,Trigger)</f>
        <v>1.3689174754146627E-2</v>
      </c>
    </row>
    <row r="2239" spans="46:51" ht="11.25" customHeight="1" x14ac:dyDescent="0.25">
      <c r="AT2239" s="57" t="s">
        <v>44</v>
      </c>
      <c r="AU2239" s="56">
        <f>_xll.qlInterestRateIndexFixingDate(IborIndex&amp;Tenor,AV2239,Trigger)</f>
        <v>54991</v>
      </c>
      <c r="AV2239" s="56">
        <f>_xll.qlCalendarAdvance(Calendar,AV2238,AT2239,"f",,Trigger)</f>
        <v>54995</v>
      </c>
      <c r="AW2239" s="56">
        <f>_xll.qlInterestRateIndexMaturity(IborIndex&amp;Tenor,AV2239,Trigger)</f>
        <v>55087</v>
      </c>
      <c r="AX2239" s="102" t="e">
        <f>_xll.qlIndexFixing($Z$5,AU2239,TRUE,Trigger)</f>
        <v>#VALUE!</v>
      </c>
      <c r="AY2239" s="102">
        <f>_xll.qlIndexFixing($AZ$1,AU2239,TRUE,Trigger)</f>
        <v>1.3684571453889996E-2</v>
      </c>
    </row>
    <row r="2240" spans="46:51" ht="11.25" customHeight="1" x14ac:dyDescent="0.25">
      <c r="AT2240" s="57" t="s">
        <v>44</v>
      </c>
      <c r="AU2240" s="56">
        <f>_xll.qlInterestRateIndexFixingDate(IborIndex&amp;Tenor,AV2240,Trigger)</f>
        <v>54998</v>
      </c>
      <c r="AV2240" s="56">
        <f>_xll.qlCalendarAdvance(Calendar,AV2239,AT2240,"f",,Trigger)</f>
        <v>55002</v>
      </c>
      <c r="AW2240" s="56">
        <f>_xll.qlInterestRateIndexMaturity(IborIndex&amp;Tenor,AV2240,Trigger)</f>
        <v>55094</v>
      </c>
      <c r="AX2240" s="102" t="e">
        <f>_xll.qlIndexFixing($Z$5,AU2240,TRUE,Trigger)</f>
        <v>#VALUE!</v>
      </c>
      <c r="AY2240" s="102">
        <f>_xll.qlIndexFixing($AZ$1,AU2240,TRUE,Trigger)</f>
        <v>1.3679954687344413E-2</v>
      </c>
    </row>
    <row r="2241" spans="46:51" ht="11.25" customHeight="1" x14ac:dyDescent="0.25">
      <c r="AT2241" s="57" t="s">
        <v>44</v>
      </c>
      <c r="AU2241" s="56">
        <f>_xll.qlInterestRateIndexFixingDate(IborIndex&amp;Tenor,AV2241,Trigger)</f>
        <v>55005</v>
      </c>
      <c r="AV2241" s="56">
        <f>_xll.qlCalendarAdvance(Calendar,AV2240,AT2241,"f",,Trigger)</f>
        <v>55009</v>
      </c>
      <c r="AW2241" s="56">
        <f>_xll.qlInterestRateIndexMaturity(IborIndex&amp;Tenor,AV2241,Trigger)</f>
        <v>55101</v>
      </c>
      <c r="AX2241" s="102" t="e">
        <f>_xll.qlIndexFixing($Z$5,AU2241,TRUE,Trigger)</f>
        <v>#VALUE!</v>
      </c>
      <c r="AY2241" s="102">
        <f>_xll.qlIndexFixing($AZ$1,AU2241,TRUE,Trigger)</f>
        <v>1.3675324442852245E-2</v>
      </c>
    </row>
    <row r="2242" spans="46:51" ht="11.25" customHeight="1" x14ac:dyDescent="0.25">
      <c r="AT2242" s="57" t="s">
        <v>44</v>
      </c>
      <c r="AU2242" s="56">
        <f>_xll.qlInterestRateIndexFixingDate(IborIndex&amp;Tenor,AV2242,Trigger)</f>
        <v>55012</v>
      </c>
      <c r="AV2242" s="56">
        <f>_xll.qlCalendarAdvance(Calendar,AV2241,AT2242,"f",,Trigger)</f>
        <v>55016</v>
      </c>
      <c r="AW2242" s="56">
        <f>_xll.qlInterestRateIndexMaturity(IborIndex&amp;Tenor,AV2242,Trigger)</f>
        <v>55108</v>
      </c>
      <c r="AX2242" s="102" t="e">
        <f>_xll.qlIndexFixing($Z$5,AU2242,TRUE,Trigger)</f>
        <v>#VALUE!</v>
      </c>
      <c r="AY2242" s="102">
        <f>_xll.qlIndexFixing($AZ$1,AU2242,TRUE,Trigger)</f>
        <v>1.3670680708756728E-2</v>
      </c>
    </row>
    <row r="2243" spans="46:51" ht="11.25" customHeight="1" x14ac:dyDescent="0.25">
      <c r="AT2243" s="57" t="s">
        <v>44</v>
      </c>
      <c r="AU2243" s="56">
        <f>_xll.qlInterestRateIndexFixingDate(IborIndex&amp;Tenor,AV2243,Trigger)</f>
        <v>55019</v>
      </c>
      <c r="AV2243" s="56">
        <f>_xll.qlCalendarAdvance(Calendar,AV2242,AT2243,"f",,Trigger)</f>
        <v>55023</v>
      </c>
      <c r="AW2243" s="56">
        <f>_xll.qlInterestRateIndexMaturity(IborIndex&amp;Tenor,AV2243,Trigger)</f>
        <v>55115</v>
      </c>
      <c r="AX2243" s="102" t="e">
        <f>_xll.qlIndexFixing($Z$5,AU2243,TRUE,Trigger)</f>
        <v>#VALUE!</v>
      </c>
      <c r="AY2243" s="102">
        <f>_xll.qlIndexFixing($AZ$1,AU2243,TRUE,Trigger)</f>
        <v>1.3666023473406315E-2</v>
      </c>
    </row>
    <row r="2244" spans="46:51" ht="11.25" customHeight="1" x14ac:dyDescent="0.25">
      <c r="AT2244" s="57" t="s">
        <v>44</v>
      </c>
      <c r="AU2244" s="56">
        <f>_xll.qlInterestRateIndexFixingDate(IborIndex&amp;Tenor,AV2244,Trigger)</f>
        <v>55026</v>
      </c>
      <c r="AV2244" s="56">
        <f>_xll.qlCalendarAdvance(Calendar,AV2243,AT2244,"f",,Trigger)</f>
        <v>55030</v>
      </c>
      <c r="AW2244" s="56">
        <f>_xll.qlInterestRateIndexMaturity(IborIndex&amp;Tenor,AV2244,Trigger)</f>
        <v>55122</v>
      </c>
      <c r="AX2244" s="102" t="e">
        <f>_xll.qlIndexFixing($Z$5,AU2244,TRUE,Trigger)</f>
        <v>#VALUE!</v>
      </c>
      <c r="AY2244" s="102">
        <f>_xll.qlIndexFixing($AZ$1,AU2244,TRUE,Trigger)</f>
        <v>1.3661352725145981E-2</v>
      </c>
    </row>
    <row r="2245" spans="46:51" ht="11.25" customHeight="1" x14ac:dyDescent="0.25">
      <c r="AT2245" s="57" t="s">
        <v>44</v>
      </c>
      <c r="AU2245" s="56">
        <f>_xll.qlInterestRateIndexFixingDate(IborIndex&amp;Tenor,AV2245,Trigger)</f>
        <v>55033</v>
      </c>
      <c r="AV2245" s="56">
        <f>_xll.qlCalendarAdvance(Calendar,AV2244,AT2245,"f",,Trigger)</f>
        <v>55037</v>
      </c>
      <c r="AW2245" s="56">
        <f>_xll.qlInterestRateIndexMaturity(IborIndex&amp;Tenor,AV2245,Trigger)</f>
        <v>55128</v>
      </c>
      <c r="AX2245" s="102" t="e">
        <f>_xll.qlIndexFixing($Z$5,AU2245,TRUE,Trigger)</f>
        <v>#VALUE!</v>
      </c>
      <c r="AY2245" s="102">
        <f>_xll.qlIndexFixing($AZ$1,AU2245,TRUE,Trigger)</f>
        <v>1.3656746856307968E-2</v>
      </c>
    </row>
    <row r="2246" spans="46:51" ht="11.25" customHeight="1" x14ac:dyDescent="0.25">
      <c r="AT2246" s="57" t="s">
        <v>44</v>
      </c>
      <c r="AU2246" s="56">
        <f>_xll.qlInterestRateIndexFixingDate(IborIndex&amp;Tenor,AV2246,Trigger)</f>
        <v>55040</v>
      </c>
      <c r="AV2246" s="56">
        <f>_xll.qlCalendarAdvance(Calendar,AV2245,AT2246,"f",,Trigger)</f>
        <v>55044</v>
      </c>
      <c r="AW2246" s="56">
        <f>_xll.qlInterestRateIndexMaturity(IborIndex&amp;Tenor,AV2246,Trigger)</f>
        <v>55135</v>
      </c>
      <c r="AX2246" s="102" t="e">
        <f>_xll.qlIndexFixing($Z$5,AU2246,TRUE,Trigger)</f>
        <v>#VALUE!</v>
      </c>
      <c r="AY2246" s="102">
        <f>_xll.qlIndexFixing($AZ$1,AU2246,TRUE,Trigger)</f>
        <v>1.3652050194173596E-2</v>
      </c>
    </row>
    <row r="2247" spans="46:51" ht="11.25" customHeight="1" x14ac:dyDescent="0.25">
      <c r="AT2247" s="57" t="s">
        <v>44</v>
      </c>
      <c r="AU2247" s="56">
        <f>_xll.qlInterestRateIndexFixingDate(IborIndex&amp;Tenor,AV2247,Trigger)</f>
        <v>55047</v>
      </c>
      <c r="AV2247" s="56">
        <f>_xll.qlCalendarAdvance(Calendar,AV2246,AT2247,"f",,Trigger)</f>
        <v>55051</v>
      </c>
      <c r="AW2247" s="56">
        <f>_xll.qlInterestRateIndexMaturity(IborIndex&amp;Tenor,AV2247,Trigger)</f>
        <v>55142</v>
      </c>
      <c r="AX2247" s="102" t="e">
        <f>_xll.qlIndexFixing($Z$5,AU2247,TRUE,Trigger)</f>
        <v>#VALUE!</v>
      </c>
      <c r="AY2247" s="102">
        <f>_xll.qlIndexFixing($AZ$1,AU2247,TRUE,Trigger)</f>
        <v>1.3647339985447685E-2</v>
      </c>
    </row>
    <row r="2248" spans="46:51" ht="11.25" customHeight="1" x14ac:dyDescent="0.25">
      <c r="AT2248" s="57" t="s">
        <v>44</v>
      </c>
      <c r="AU2248" s="56">
        <f>_xll.qlInterestRateIndexFixingDate(IborIndex&amp;Tenor,AV2248,Trigger)</f>
        <v>55054</v>
      </c>
      <c r="AV2248" s="56">
        <f>_xll.qlCalendarAdvance(Calendar,AV2247,AT2248,"f",,Trigger)</f>
        <v>55058</v>
      </c>
      <c r="AW2248" s="56">
        <f>_xll.qlInterestRateIndexMaturity(IborIndex&amp;Tenor,AV2248,Trigger)</f>
        <v>55149</v>
      </c>
      <c r="AX2248" s="102" t="e">
        <f>_xll.qlIndexFixing($Z$5,AU2248,TRUE,Trigger)</f>
        <v>#VALUE!</v>
      </c>
      <c r="AY2248" s="102">
        <f>_xll.qlIndexFixing($AZ$1,AU2248,TRUE,Trigger)</f>
        <v>1.3642616218476256E-2</v>
      </c>
    </row>
    <row r="2249" spans="46:51" ht="11.25" customHeight="1" x14ac:dyDescent="0.25">
      <c r="AT2249" s="57" t="s">
        <v>44</v>
      </c>
      <c r="AU2249" s="56">
        <f>_xll.qlInterestRateIndexFixingDate(IborIndex&amp;Tenor,AV2249,Trigger)</f>
        <v>55061</v>
      </c>
      <c r="AV2249" s="56">
        <f>_xll.qlCalendarAdvance(Calendar,AV2248,AT2249,"f",,Trigger)</f>
        <v>55065</v>
      </c>
      <c r="AW2249" s="56">
        <f>_xll.qlInterestRateIndexMaturity(IborIndex&amp;Tenor,AV2249,Trigger)</f>
        <v>55157</v>
      </c>
      <c r="AX2249" s="102" t="e">
        <f>_xll.qlIndexFixing($Z$5,AU2249,TRUE,Trigger)</f>
        <v>#VALUE!</v>
      </c>
      <c r="AY2249" s="102">
        <f>_xll.qlIndexFixing($AZ$1,AU2249,TRUE,Trigger)</f>
        <v>1.3637795882256588E-2</v>
      </c>
    </row>
    <row r="2250" spans="46:51" ht="11.25" customHeight="1" x14ac:dyDescent="0.25">
      <c r="AT2250" s="57" t="s">
        <v>44</v>
      </c>
      <c r="AU2250" s="56">
        <f>_xll.qlInterestRateIndexFixingDate(IborIndex&amp;Tenor,AV2250,Trigger)</f>
        <v>55068</v>
      </c>
      <c r="AV2250" s="56">
        <f>_xll.qlCalendarAdvance(Calendar,AV2249,AT2250,"f",,Trigger)</f>
        <v>55072</v>
      </c>
      <c r="AW2250" s="56">
        <f>_xll.qlInterestRateIndexMaturity(IborIndex&amp;Tenor,AV2250,Trigger)</f>
        <v>55164</v>
      </c>
      <c r="AX2250" s="102" t="e">
        <f>_xll.qlIndexFixing($Z$5,AU2250,TRUE,Trigger)</f>
        <v>#VALUE!</v>
      </c>
      <c r="AY2250" s="102">
        <f>_xll.qlIndexFixing($AZ$1,AU2250,TRUE,Trigger)</f>
        <v>1.3633043811783811E-2</v>
      </c>
    </row>
    <row r="2251" spans="46:51" ht="11.25" customHeight="1" x14ac:dyDescent="0.25">
      <c r="AT2251" s="57" t="s">
        <v>44</v>
      </c>
      <c r="AU2251" s="56">
        <f>_xll.qlInterestRateIndexFixingDate(IborIndex&amp;Tenor,AV2251,Trigger)</f>
        <v>55075</v>
      </c>
      <c r="AV2251" s="56">
        <f>_xll.qlCalendarAdvance(Calendar,AV2250,AT2251,"f",,Trigger)</f>
        <v>55079</v>
      </c>
      <c r="AW2251" s="56">
        <f>_xll.qlInterestRateIndexMaturity(IborIndex&amp;Tenor,AV2251,Trigger)</f>
        <v>55171</v>
      </c>
      <c r="AX2251" s="102" t="e">
        <f>_xll.qlIndexFixing($Z$5,AU2251,TRUE,Trigger)</f>
        <v>#VALUE!</v>
      </c>
      <c r="AY2251" s="102">
        <f>_xll.qlIndexFixing($AZ$1,AU2251,TRUE,Trigger)</f>
        <v>1.3628278146822022E-2</v>
      </c>
    </row>
    <row r="2252" spans="46:51" ht="11.25" customHeight="1" x14ac:dyDescent="0.25">
      <c r="AT2252" s="57" t="s">
        <v>44</v>
      </c>
      <c r="AU2252" s="56">
        <f>_xll.qlInterestRateIndexFixingDate(IborIndex&amp;Tenor,AV2252,Trigger)</f>
        <v>55082</v>
      </c>
      <c r="AV2252" s="56">
        <f>_xll.qlCalendarAdvance(Calendar,AV2251,AT2252,"f",,Trigger)</f>
        <v>55086</v>
      </c>
      <c r="AW2252" s="56">
        <f>_xll.qlInterestRateIndexMaturity(IborIndex&amp;Tenor,AV2252,Trigger)</f>
        <v>55178</v>
      </c>
      <c r="AX2252" s="102" t="e">
        <f>_xll.qlIndexFixing($Z$5,AU2252,TRUE,Trigger)</f>
        <v>#VALUE!</v>
      </c>
      <c r="AY2252" s="102">
        <f>_xll.qlIndexFixing($AZ$1,AU2252,TRUE,Trigger)</f>
        <v>1.3623498875715326E-2</v>
      </c>
    </row>
    <row r="2253" spans="46:51" ht="11.25" customHeight="1" x14ac:dyDescent="0.25">
      <c r="AT2253" s="57" t="s">
        <v>44</v>
      </c>
      <c r="AU2253" s="56">
        <f>_xll.qlInterestRateIndexFixingDate(IborIndex&amp;Tenor,AV2253,Trigger)</f>
        <v>55089</v>
      </c>
      <c r="AV2253" s="56">
        <f>_xll.qlCalendarAdvance(Calendar,AV2252,AT2253,"f",,Trigger)</f>
        <v>55093</v>
      </c>
      <c r="AW2253" s="56">
        <f>_xll.qlInterestRateIndexMaturity(IborIndex&amp;Tenor,AV2253,Trigger)</f>
        <v>55185</v>
      </c>
      <c r="AX2253" s="102" t="e">
        <f>_xll.qlIndexFixing($Z$5,AU2253,TRUE,Trigger)</f>
        <v>#VALUE!</v>
      </c>
      <c r="AY2253" s="102">
        <f>_xll.qlIndexFixing($AZ$1,AU2253,TRUE,Trigger)</f>
        <v>1.3618705986812175E-2</v>
      </c>
    </row>
    <row r="2254" spans="46:51" ht="11.25" customHeight="1" x14ac:dyDescent="0.25">
      <c r="AT2254" s="57" t="s">
        <v>44</v>
      </c>
      <c r="AU2254" s="56">
        <f>_xll.qlInterestRateIndexFixingDate(IborIndex&amp;Tenor,AV2254,Trigger)</f>
        <v>55096</v>
      </c>
      <c r="AV2254" s="56">
        <f>_xll.qlCalendarAdvance(Calendar,AV2253,AT2254,"f",,Trigger)</f>
        <v>55100</v>
      </c>
      <c r="AW2254" s="56">
        <f>_xll.qlInterestRateIndexMaturity(IborIndex&amp;Tenor,AV2254,Trigger)</f>
        <v>55192</v>
      </c>
      <c r="AX2254" s="102" t="e">
        <f>_xll.qlIndexFixing($Z$5,AU2254,TRUE,Trigger)</f>
        <v>#VALUE!</v>
      </c>
      <c r="AY2254" s="102">
        <f>_xll.qlIndexFixing($AZ$1,AU2254,TRUE,Trigger)</f>
        <v>1.3613899468459282E-2</v>
      </c>
    </row>
    <row r="2255" spans="46:51" ht="11.25" customHeight="1" x14ac:dyDescent="0.25">
      <c r="AT2255" s="57" t="s">
        <v>44</v>
      </c>
      <c r="AU2255" s="56">
        <f>_xll.qlInterestRateIndexFixingDate(IborIndex&amp;Tenor,AV2255,Trigger)</f>
        <v>55103</v>
      </c>
      <c r="AV2255" s="56">
        <f>_xll.qlCalendarAdvance(Calendar,AV2254,AT2255,"f",,Trigger)</f>
        <v>55107</v>
      </c>
      <c r="AW2255" s="56">
        <f>_xll.qlInterestRateIndexMaturity(IborIndex&amp;Tenor,AV2255,Trigger)</f>
        <v>55199</v>
      </c>
      <c r="AX2255" s="102" t="e">
        <f>_xll.qlIndexFixing($Z$5,AU2255,TRUE,Trigger)</f>
        <v>#VALUE!</v>
      </c>
      <c r="AY2255" s="102">
        <f>_xll.qlIndexFixing($AZ$1,AU2255,TRUE,Trigger)</f>
        <v>1.3609079309004226E-2</v>
      </c>
    </row>
    <row r="2256" spans="46:51" ht="11.25" customHeight="1" x14ac:dyDescent="0.25">
      <c r="AT2256" s="57" t="s">
        <v>44</v>
      </c>
      <c r="AU2256" s="56">
        <f>_xll.qlInterestRateIndexFixingDate(IborIndex&amp;Tenor,AV2256,Trigger)</f>
        <v>55110</v>
      </c>
      <c r="AV2256" s="56">
        <f>_xll.qlCalendarAdvance(Calendar,AV2255,AT2256,"f",,Trigger)</f>
        <v>55114</v>
      </c>
      <c r="AW2256" s="56">
        <f>_xll.qlInterestRateIndexMaturity(IborIndex&amp;Tenor,AV2256,Trigger)</f>
        <v>55206</v>
      </c>
      <c r="AX2256" s="102" t="e">
        <f>_xll.qlIndexFixing($Z$5,AU2256,TRUE,Trigger)</f>
        <v>#VALUE!</v>
      </c>
      <c r="AY2256" s="102">
        <f>_xll.qlIndexFixing($AZ$1,AU2256,TRUE,Trigger)</f>
        <v>1.3604245496792854E-2</v>
      </c>
    </row>
    <row r="2257" spans="46:51" ht="11.25" customHeight="1" x14ac:dyDescent="0.25">
      <c r="AT2257" s="57" t="s">
        <v>44</v>
      </c>
      <c r="AU2257" s="56">
        <f>_xll.qlInterestRateIndexFixingDate(IborIndex&amp;Tenor,AV2257,Trigger)</f>
        <v>55117</v>
      </c>
      <c r="AV2257" s="56">
        <f>_xll.qlCalendarAdvance(Calendar,AV2256,AT2257,"f",,Trigger)</f>
        <v>55121</v>
      </c>
      <c r="AW2257" s="56">
        <f>_xll.qlInterestRateIndexMaturity(IborIndex&amp;Tenor,AV2257,Trigger)</f>
        <v>55212</v>
      </c>
      <c r="AX2257" s="102" t="e">
        <f>_xll.qlIndexFixing($Z$5,AU2257,TRUE,Trigger)</f>
        <v>#VALUE!</v>
      </c>
      <c r="AY2257" s="102">
        <f>_xll.qlIndexFixing($AZ$1,AU2257,TRUE,Trigger)</f>
        <v>1.359949027185497E-2</v>
      </c>
    </row>
    <row r="2258" spans="46:51" ht="11.25" customHeight="1" x14ac:dyDescent="0.25">
      <c r="AT2258" s="57" t="s">
        <v>44</v>
      </c>
      <c r="AU2258" s="56">
        <f>_xll.qlInterestRateIndexFixingDate(IborIndex&amp;Tenor,AV2258,Trigger)</f>
        <v>55124</v>
      </c>
      <c r="AV2258" s="56">
        <f>_xll.qlCalendarAdvance(Calendar,AV2257,AT2258,"f",,Trigger)</f>
        <v>55128</v>
      </c>
      <c r="AW2258" s="56">
        <f>_xll.qlInterestRateIndexMaturity(IborIndex&amp;Tenor,AV2258,Trigger)</f>
        <v>55218</v>
      </c>
      <c r="AX2258" s="102" t="e">
        <f>_xll.qlIndexFixing($Z$5,AU2258,TRUE,Trigger)</f>
        <v>#VALUE!</v>
      </c>
      <c r="AY2258" s="102">
        <f>_xll.qlIndexFixing($AZ$1,AU2258,TRUE,Trigger)</f>
        <v>1.3594723582188273E-2</v>
      </c>
    </row>
    <row r="2259" spans="46:51" ht="11.25" customHeight="1" x14ac:dyDescent="0.25">
      <c r="AT2259" s="57" t="s">
        <v>44</v>
      </c>
      <c r="AU2259" s="56">
        <f>_xll.qlInterestRateIndexFixingDate(IborIndex&amp;Tenor,AV2259,Trigger)</f>
        <v>55131</v>
      </c>
      <c r="AV2259" s="56">
        <f>_xll.qlCalendarAdvance(Calendar,AV2258,AT2259,"f",,Trigger)</f>
        <v>55135</v>
      </c>
      <c r="AW2259" s="56">
        <f>_xll.qlInterestRateIndexMaturity(IborIndex&amp;Tenor,AV2259,Trigger)</f>
        <v>55225</v>
      </c>
      <c r="AX2259" s="102" t="e">
        <f>_xll.qlIndexFixing($Z$5,AU2259,TRUE,Trigger)</f>
        <v>#VALUE!</v>
      </c>
      <c r="AY2259" s="102">
        <f>_xll.qlIndexFixing($AZ$1,AU2259,TRUE,Trigger)</f>
        <v>1.3589851068843473E-2</v>
      </c>
    </row>
    <row r="2260" spans="46:51" ht="11.25" customHeight="1" x14ac:dyDescent="0.25">
      <c r="AT2260" s="57" t="s">
        <v>44</v>
      </c>
      <c r="AU2260" s="56">
        <f>_xll.qlInterestRateIndexFixingDate(IborIndex&amp;Tenor,AV2260,Trigger)</f>
        <v>55138</v>
      </c>
      <c r="AV2260" s="56">
        <f>_xll.qlCalendarAdvance(Calendar,AV2259,AT2260,"f",,Trigger)</f>
        <v>55142</v>
      </c>
      <c r="AW2260" s="56">
        <f>_xll.qlInterestRateIndexMaturity(IborIndex&amp;Tenor,AV2260,Trigger)</f>
        <v>55232</v>
      </c>
      <c r="AX2260" s="102" t="e">
        <f>_xll.qlIndexFixing($Z$5,AU2260,TRUE,Trigger)</f>
        <v>#VALUE!</v>
      </c>
      <c r="AY2260" s="102">
        <f>_xll.qlIndexFixing($AZ$1,AU2260,TRUE,Trigger)</f>
        <v>1.358496485870031E-2</v>
      </c>
    </row>
    <row r="2261" spans="46:51" ht="11.25" customHeight="1" x14ac:dyDescent="0.25">
      <c r="AT2261" s="57" t="s">
        <v>44</v>
      </c>
      <c r="AU2261" s="56">
        <f>_xll.qlInterestRateIndexFixingDate(IborIndex&amp;Tenor,AV2261,Trigger)</f>
        <v>55144</v>
      </c>
      <c r="AV2261" s="56">
        <f>_xll.qlCalendarAdvance(Calendar,AV2260,AT2261,"f",,Trigger)</f>
        <v>55149</v>
      </c>
      <c r="AW2261" s="56">
        <f>_xll.qlInterestRateIndexMaturity(IborIndex&amp;Tenor,AV2261,Trigger)</f>
        <v>55239</v>
      </c>
      <c r="AX2261" s="102" t="e">
        <f>_xll.qlIndexFixing($Z$5,AU2261,TRUE,Trigger)</f>
        <v>#VALUE!</v>
      </c>
      <c r="AY2261" s="102">
        <f>_xll.qlIndexFixing($AZ$1,AU2261,TRUE,Trigger)</f>
        <v>1.3580064940107661E-2</v>
      </c>
    </row>
    <row r="2262" spans="46:51" ht="11.25" customHeight="1" x14ac:dyDescent="0.25">
      <c r="AT2262" s="57" t="s">
        <v>44</v>
      </c>
      <c r="AU2262" s="56">
        <f>_xll.qlInterestRateIndexFixingDate(IborIndex&amp;Tenor,AV2262,Trigger)</f>
        <v>55152</v>
      </c>
      <c r="AV2262" s="56">
        <f>_xll.qlCalendarAdvance(Calendar,AV2261,AT2262,"f",,Trigger)</f>
        <v>55156</v>
      </c>
      <c r="AW2262" s="56">
        <f>_xll.qlInterestRateIndexMaturity(IborIndex&amp;Tenor,AV2262,Trigger)</f>
        <v>55247</v>
      </c>
      <c r="AX2262" s="102" t="e">
        <f>_xll.qlIndexFixing($Z$5,AU2262,TRUE,Trigger)</f>
        <v>#VALUE!</v>
      </c>
      <c r="AY2262" s="102">
        <f>_xll.qlIndexFixing($AZ$1,AU2262,TRUE,Trigger)</f>
        <v>1.3575053339234231E-2</v>
      </c>
    </row>
    <row r="2263" spans="46:51" ht="11.25" customHeight="1" x14ac:dyDescent="0.25">
      <c r="AT2263" s="57" t="s">
        <v>44</v>
      </c>
      <c r="AU2263" s="56">
        <f>_xll.qlInterestRateIndexFixingDate(IborIndex&amp;Tenor,AV2263,Trigger)</f>
        <v>55159</v>
      </c>
      <c r="AV2263" s="56">
        <f>_xll.qlCalendarAdvance(Calendar,AV2262,AT2263,"f",,Trigger)</f>
        <v>55163</v>
      </c>
      <c r="AW2263" s="56">
        <f>_xll.qlInterestRateIndexMaturity(IborIndex&amp;Tenor,AV2263,Trigger)</f>
        <v>55253</v>
      </c>
      <c r="AX2263" s="102" t="e">
        <f>_xll.qlIndexFixing($Z$5,AU2263,TRUE,Trigger)</f>
        <v>#VALUE!</v>
      </c>
      <c r="AY2263" s="102">
        <f>_xll.qlIndexFixing($AZ$1,AU2263,TRUE,Trigger)</f>
        <v>1.3570223930966741E-2</v>
      </c>
    </row>
    <row r="2264" spans="46:51" ht="11.25" customHeight="1" x14ac:dyDescent="0.25">
      <c r="AT2264" s="57" t="s">
        <v>44</v>
      </c>
      <c r="AU2264" s="56">
        <f>_xll.qlInterestRateIndexFixingDate(IborIndex&amp;Tenor,AV2264,Trigger)</f>
        <v>55166</v>
      </c>
      <c r="AV2264" s="56">
        <f>_xll.qlCalendarAdvance(Calendar,AV2263,AT2264,"f",,Trigger)</f>
        <v>55170</v>
      </c>
      <c r="AW2264" s="56">
        <f>_xll.qlInterestRateIndexMaturity(IborIndex&amp;Tenor,AV2264,Trigger)</f>
        <v>55260</v>
      </c>
      <c r="AX2264" s="102" t="e">
        <f>_xll.qlIndexFixing($Z$5,AU2264,TRUE,Trigger)</f>
        <v>#VALUE!</v>
      </c>
      <c r="AY2264" s="102">
        <f>_xll.qlIndexFixing($AZ$1,AU2264,TRUE,Trigger)</f>
        <v>1.3565282817113555E-2</v>
      </c>
    </row>
    <row r="2265" spans="46:51" ht="11.25" customHeight="1" x14ac:dyDescent="0.25">
      <c r="AT2265" s="57" t="s">
        <v>44</v>
      </c>
      <c r="AU2265" s="56">
        <f>_xll.qlInterestRateIndexFixingDate(IborIndex&amp;Tenor,AV2265,Trigger)</f>
        <v>55173</v>
      </c>
      <c r="AV2265" s="56">
        <f>_xll.qlCalendarAdvance(Calendar,AV2264,AT2265,"f",,Trigger)</f>
        <v>55177</v>
      </c>
      <c r="AW2265" s="56">
        <f>_xll.qlInterestRateIndexMaturity(IborIndex&amp;Tenor,AV2265,Trigger)</f>
        <v>55267</v>
      </c>
      <c r="AX2265" s="102" t="e">
        <f>_xll.qlIndexFixing($Z$5,AU2265,TRUE,Trigger)</f>
        <v>#VALUE!</v>
      </c>
      <c r="AY2265" s="102">
        <f>_xll.qlIndexFixing($AZ$1,AU2265,TRUE,Trigger)</f>
        <v>1.3560327948207274E-2</v>
      </c>
    </row>
    <row r="2266" spans="46:51" ht="11.25" customHeight="1" x14ac:dyDescent="0.25">
      <c r="AT2266" s="57" t="s">
        <v>44</v>
      </c>
      <c r="AU2266" s="56">
        <f>_xll.qlInterestRateIndexFixingDate(IborIndex&amp;Tenor,AV2266,Trigger)</f>
        <v>55180</v>
      </c>
      <c r="AV2266" s="56">
        <f>_xll.qlCalendarAdvance(Calendar,AV2265,AT2266,"f",,Trigger)</f>
        <v>55184</v>
      </c>
      <c r="AW2266" s="56">
        <f>_xll.qlInterestRateIndexMaturity(IborIndex&amp;Tenor,AV2266,Trigger)</f>
        <v>55271</v>
      </c>
      <c r="AX2266" s="102" t="e">
        <f>_xll.qlIndexFixing($Z$5,AU2266,TRUE,Trigger)</f>
        <v>#VALUE!</v>
      </c>
      <c r="AY2266" s="102">
        <f>_xll.qlIndexFixing($AZ$1,AU2266,TRUE,Trigger)</f>
        <v>1.3555666558296028E-2</v>
      </c>
    </row>
    <row r="2267" spans="46:51" ht="11.25" customHeight="1" x14ac:dyDescent="0.25">
      <c r="AT2267" s="57" t="s">
        <v>44</v>
      </c>
      <c r="AU2267" s="56">
        <f>_xll.qlInterestRateIndexFixingDate(IborIndex&amp;Tenor,AV2267,Trigger)</f>
        <v>55187</v>
      </c>
      <c r="AV2267" s="56">
        <f>_xll.qlCalendarAdvance(Calendar,AV2266,AT2267,"f",,Trigger)</f>
        <v>55191</v>
      </c>
      <c r="AW2267" s="56">
        <f>_xll.qlInterestRateIndexMaturity(IborIndex&amp;Tenor,AV2267,Trigger)</f>
        <v>55281</v>
      </c>
      <c r="AX2267" s="102" t="e">
        <f>_xll.qlIndexFixing($Z$5,AU2267,TRUE,Trigger)</f>
        <v>#VALUE!</v>
      </c>
      <c r="AY2267" s="102">
        <f>_xll.qlIndexFixing($AZ$1,AU2267,TRUE,Trigger)</f>
        <v>1.3550376898622041E-2</v>
      </c>
    </row>
    <row r="2268" spans="46:51" ht="11.25" customHeight="1" x14ac:dyDescent="0.25">
      <c r="AT2268" s="57" t="s">
        <v>44</v>
      </c>
      <c r="AU2268" s="56">
        <f>_xll.qlInterestRateIndexFixingDate(IborIndex&amp;Tenor,AV2268,Trigger)</f>
        <v>55194</v>
      </c>
      <c r="AV2268" s="56">
        <f>_xll.qlCalendarAdvance(Calendar,AV2267,AT2268,"f",,Trigger)</f>
        <v>55198</v>
      </c>
      <c r="AW2268" s="56">
        <f>_xll.qlInterestRateIndexMaturity(IborIndex&amp;Tenor,AV2268,Trigger)</f>
        <v>55288</v>
      </c>
      <c r="AX2268" s="102" t="e">
        <f>_xll.qlIndexFixing($Z$5,AU2268,TRUE,Trigger)</f>
        <v>#VALUE!</v>
      </c>
      <c r="AY2268" s="102">
        <f>_xll.qlIndexFixing($AZ$1,AU2268,TRUE,Trigger)</f>
        <v>1.3545380694645281E-2</v>
      </c>
    </row>
    <row r="2269" spans="46:51" ht="11.25" customHeight="1" x14ac:dyDescent="0.25">
      <c r="AT2269" s="57" t="s">
        <v>44</v>
      </c>
      <c r="AU2269" s="56">
        <f>_xll.qlInterestRateIndexFixingDate(IborIndex&amp;Tenor,AV2269,Trigger)</f>
        <v>55201</v>
      </c>
      <c r="AV2269" s="56">
        <f>_xll.qlCalendarAdvance(Calendar,AV2268,AT2269,"f",,Trigger)</f>
        <v>55205</v>
      </c>
      <c r="AW2269" s="56">
        <f>_xll.qlInterestRateIndexMaturity(IborIndex&amp;Tenor,AV2269,Trigger)</f>
        <v>55295</v>
      </c>
      <c r="AX2269" s="102" t="e">
        <f>_xll.qlIndexFixing($Z$5,AU2269,TRUE,Trigger)</f>
        <v>#VALUE!</v>
      </c>
      <c r="AY2269" s="102">
        <f>_xll.qlIndexFixing($AZ$1,AU2269,TRUE,Trigger)</f>
        <v>1.3540370689010039E-2</v>
      </c>
    </row>
    <row r="2270" spans="46:51" ht="11.25" customHeight="1" x14ac:dyDescent="0.25">
      <c r="AT2270" s="57" t="s">
        <v>44</v>
      </c>
      <c r="AU2270" s="56">
        <f>_xll.qlInterestRateIndexFixingDate(IborIndex&amp;Tenor,AV2270,Trigger)</f>
        <v>55208</v>
      </c>
      <c r="AV2270" s="56">
        <f>_xll.qlCalendarAdvance(Calendar,AV2269,AT2270,"f",,Trigger)</f>
        <v>55212</v>
      </c>
      <c r="AW2270" s="56">
        <f>_xll.qlInterestRateIndexMaturity(IborIndex&amp;Tenor,AV2270,Trigger)</f>
        <v>55304</v>
      </c>
      <c r="AX2270" s="102" t="e">
        <f>_xll.qlIndexFixing($Z$5,AU2270,TRUE,Trigger)</f>
        <v>#VALUE!</v>
      </c>
      <c r="AY2270" s="102">
        <f>_xll.qlIndexFixing($AZ$1,AU2270,TRUE,Trigger)</f>
        <v>1.3535132061608392E-2</v>
      </c>
    </row>
    <row r="2271" spans="46:51" ht="11.25" customHeight="1" x14ac:dyDescent="0.25">
      <c r="AT2271" s="57" t="s">
        <v>44</v>
      </c>
      <c r="AU2271" s="56">
        <f>_xll.qlInterestRateIndexFixingDate(IborIndex&amp;Tenor,AV2271,Trigger)</f>
        <v>55215</v>
      </c>
      <c r="AV2271" s="56">
        <f>_xll.qlCalendarAdvance(Calendar,AV2270,AT2271,"f",,Trigger)</f>
        <v>55219</v>
      </c>
      <c r="AW2271" s="56">
        <f>_xll.qlInterestRateIndexMaturity(IborIndex&amp;Tenor,AV2271,Trigger)</f>
        <v>55311</v>
      </c>
      <c r="AX2271" s="102" t="e">
        <f>_xll.qlIndexFixing($Z$5,AU2271,TRUE,Trigger)</f>
        <v>#VALUE!</v>
      </c>
      <c r="AY2271" s="102">
        <f>_xll.qlIndexFixing($AZ$1,AU2271,TRUE,Trigger)</f>
        <v>1.3530092059901976E-2</v>
      </c>
    </row>
    <row r="2272" spans="46:51" ht="11.25" customHeight="1" x14ac:dyDescent="0.25">
      <c r="AT2272" s="57" t="s">
        <v>44</v>
      </c>
      <c r="AU2272" s="56">
        <f>_xll.qlInterestRateIndexFixingDate(IborIndex&amp;Tenor,AV2272,Trigger)</f>
        <v>55222</v>
      </c>
      <c r="AV2272" s="56">
        <f>_xll.qlCalendarAdvance(Calendar,AV2271,AT2272,"f",,Trigger)</f>
        <v>55226</v>
      </c>
      <c r="AW2272" s="56">
        <f>_xll.qlInterestRateIndexMaturity(IborIndex&amp;Tenor,AV2272,Trigger)</f>
        <v>55318</v>
      </c>
      <c r="AX2272" s="102" t="e">
        <f>_xll.qlIndexFixing($Z$5,AU2272,TRUE,Trigger)</f>
        <v>#VALUE!</v>
      </c>
      <c r="AY2272" s="102">
        <f>_xll.qlIndexFixing($AZ$1,AU2272,TRUE,Trigger)</f>
        <v>1.3525038219026621E-2</v>
      </c>
    </row>
    <row r="2273" spans="46:51" ht="11.25" customHeight="1" x14ac:dyDescent="0.25">
      <c r="AT2273" s="57" t="s">
        <v>44</v>
      </c>
      <c r="AU2273" s="56">
        <f>_xll.qlInterestRateIndexFixingDate(IborIndex&amp;Tenor,AV2273,Trigger)</f>
        <v>55229</v>
      </c>
      <c r="AV2273" s="56">
        <f>_xll.qlCalendarAdvance(Calendar,AV2272,AT2273,"f",,Trigger)</f>
        <v>55233</v>
      </c>
      <c r="AW2273" s="56">
        <f>_xll.qlInterestRateIndexMaturity(IborIndex&amp;Tenor,AV2273,Trigger)</f>
        <v>55325</v>
      </c>
      <c r="AX2273" s="102" t="e">
        <f>_xll.qlIndexFixing($Z$5,AU2273,TRUE,Trigger)</f>
        <v>#VALUE!</v>
      </c>
      <c r="AY2273" s="102">
        <f>_xll.qlIndexFixing($AZ$1,AU2273,TRUE,Trigger)</f>
        <v>1.3519970527335117E-2</v>
      </c>
    </row>
    <row r="2274" spans="46:51" ht="11.25" customHeight="1" x14ac:dyDescent="0.25">
      <c r="AT2274" s="57" t="s">
        <v>44</v>
      </c>
      <c r="AU2274" s="56">
        <f>_xll.qlInterestRateIndexFixingDate(IborIndex&amp;Tenor,AV2274,Trigger)</f>
        <v>55236</v>
      </c>
      <c r="AV2274" s="56">
        <f>_xll.qlCalendarAdvance(Calendar,AV2273,AT2274,"f",,Trigger)</f>
        <v>55240</v>
      </c>
      <c r="AW2274" s="56">
        <f>_xll.qlInterestRateIndexMaturity(IborIndex&amp;Tenor,AV2274,Trigger)</f>
        <v>55332</v>
      </c>
      <c r="AX2274" s="102" t="e">
        <f>_xll.qlIndexFixing($Z$5,AU2274,TRUE,Trigger)</f>
        <v>#VALUE!</v>
      </c>
      <c r="AY2274" s="102">
        <f>_xll.qlIndexFixing($AZ$1,AU2274,TRUE,Trigger)</f>
        <v>1.3514888973175921E-2</v>
      </c>
    </row>
    <row r="2275" spans="46:51" ht="11.25" customHeight="1" x14ac:dyDescent="0.25">
      <c r="AT2275" s="57" t="s">
        <v>44</v>
      </c>
      <c r="AU2275" s="56">
        <f>_xll.qlInterestRateIndexFixingDate(IborIndex&amp;Tenor,AV2275,Trigger)</f>
        <v>55241</v>
      </c>
      <c r="AV2275" s="56">
        <f>_xll.qlCalendarAdvance(Calendar,AV2274,AT2275,"f",,Trigger)</f>
        <v>55247</v>
      </c>
      <c r="AW2275" s="56">
        <f>_xll.qlInterestRateIndexMaturity(IborIndex&amp;Tenor,AV2275,Trigger)</f>
        <v>55338</v>
      </c>
      <c r="AX2275" s="102" t="e">
        <f>_xll.qlIndexFixing($Z$5,AU2275,TRUE,Trigger)</f>
        <v>#VALUE!</v>
      </c>
      <c r="AY2275" s="102">
        <f>_xll.qlIndexFixing($AZ$1,AU2275,TRUE,Trigger)</f>
        <v>1.3509906914383517E-2</v>
      </c>
    </row>
    <row r="2276" spans="46:51" ht="11.25" customHeight="1" x14ac:dyDescent="0.25">
      <c r="AT2276" s="57" t="s">
        <v>44</v>
      </c>
      <c r="AU2276" s="56">
        <f>_xll.qlInterestRateIndexFixingDate(IborIndex&amp;Tenor,AV2276,Trigger)</f>
        <v>55250</v>
      </c>
      <c r="AV2276" s="56">
        <f>_xll.qlCalendarAdvance(Calendar,AV2275,AT2276,"f",,Trigger)</f>
        <v>55254</v>
      </c>
      <c r="AW2276" s="56">
        <f>_xll.qlInterestRateIndexMaturity(IborIndex&amp;Tenor,AV2276,Trigger)</f>
        <v>55345</v>
      </c>
      <c r="AX2276" s="102" t="e">
        <f>_xll.qlIndexFixing($Z$5,AU2276,TRUE,Trigger)</f>
        <v>#VALUE!</v>
      </c>
      <c r="AY2276" s="102">
        <f>_xll.qlIndexFixing($AZ$1,AU2276,TRUE,Trigger)</f>
        <v>1.3504798785726753E-2</v>
      </c>
    </row>
    <row r="2277" spans="46:51" ht="11.25" customHeight="1" x14ac:dyDescent="0.25">
      <c r="AT2277" s="57" t="s">
        <v>44</v>
      </c>
      <c r="AU2277" s="56">
        <f>_xll.qlInterestRateIndexFixingDate(IborIndex&amp;Tenor,AV2277,Trigger)</f>
        <v>55257</v>
      </c>
      <c r="AV2277" s="56">
        <f>_xll.qlCalendarAdvance(Calendar,AV2276,AT2277,"f",,Trigger)</f>
        <v>55261</v>
      </c>
      <c r="AW2277" s="56">
        <f>_xll.qlInterestRateIndexMaturity(IborIndex&amp;Tenor,AV2277,Trigger)</f>
        <v>55352</v>
      </c>
      <c r="AX2277" s="102" t="e">
        <f>_xll.qlIndexFixing($Z$5,AU2277,TRUE,Trigger)</f>
        <v>#VALUE!</v>
      </c>
      <c r="AY2277" s="102">
        <f>_xll.qlIndexFixing($AZ$1,AU2277,TRUE,Trigger)</f>
        <v>1.3499676760938271E-2</v>
      </c>
    </row>
    <row r="2278" spans="46:51" ht="11.25" customHeight="1" x14ac:dyDescent="0.25">
      <c r="AT2278" s="57" t="s">
        <v>44</v>
      </c>
      <c r="AU2278" s="56">
        <f>_xll.qlInterestRateIndexFixingDate(IborIndex&amp;Tenor,AV2278,Trigger)</f>
        <v>55264</v>
      </c>
      <c r="AV2278" s="56">
        <f>_xll.qlCalendarAdvance(Calendar,AV2277,AT2278,"f",,Trigger)</f>
        <v>55268</v>
      </c>
      <c r="AW2278" s="56">
        <f>_xll.qlInterestRateIndexMaturity(IborIndex&amp;Tenor,AV2278,Trigger)</f>
        <v>55359</v>
      </c>
      <c r="AX2278" s="102" t="e">
        <f>_xll.qlIndexFixing($Z$5,AU2278,TRUE,Trigger)</f>
        <v>#VALUE!</v>
      </c>
      <c r="AY2278" s="102">
        <f>_xll.qlIndexFixing($AZ$1,AU2278,TRUE,Trigger)</f>
        <v>1.3494540828368488E-2</v>
      </c>
    </row>
    <row r="2279" spans="46:51" ht="11.25" customHeight="1" x14ac:dyDescent="0.25">
      <c r="AT2279" s="57" t="s">
        <v>44</v>
      </c>
      <c r="AU2279" s="56">
        <f>_xll.qlInterestRateIndexFixingDate(IborIndex&amp;Tenor,AV2279,Trigger)</f>
        <v>55270</v>
      </c>
      <c r="AV2279" s="56">
        <f>_xll.qlCalendarAdvance(Calendar,AV2278,AT2279,"f",,Trigger)</f>
        <v>55275</v>
      </c>
      <c r="AW2279" s="56">
        <f>_xll.qlInterestRateIndexMaturity(IborIndex&amp;Tenor,AV2279,Trigger)</f>
        <v>55367</v>
      </c>
      <c r="AX2279" s="102" t="e">
        <f>_xll.qlIndexFixing($Z$5,AU2279,TRUE,Trigger)</f>
        <v>#VALUE!</v>
      </c>
      <c r="AY2279" s="102">
        <f>_xll.qlIndexFixing($AZ$1,AU2279,TRUE,Trigger)</f>
        <v>1.3489272857685392E-2</v>
      </c>
    </row>
    <row r="2280" spans="46:51" ht="11.25" customHeight="1" x14ac:dyDescent="0.25">
      <c r="AT2280" s="57" t="s">
        <v>44</v>
      </c>
      <c r="AU2280" s="56">
        <f>_xll.qlInterestRateIndexFixingDate(IborIndex&amp;Tenor,AV2280,Trigger)</f>
        <v>55278</v>
      </c>
      <c r="AV2280" s="56">
        <f>_xll.qlCalendarAdvance(Calendar,AV2279,AT2280,"f",,Trigger)</f>
        <v>55282</v>
      </c>
      <c r="AW2280" s="56">
        <f>_xll.qlInterestRateIndexMaturity(IborIndex&amp;Tenor,AV2280,Trigger)</f>
        <v>55374</v>
      </c>
      <c r="AX2280" s="102" t="e">
        <f>_xll.qlIndexFixing($Z$5,AU2280,TRUE,Trigger)</f>
        <v>#VALUE!</v>
      </c>
      <c r="AY2280" s="102">
        <f>_xll.qlIndexFixing($AZ$1,AU2280,TRUE,Trigger)</f>
        <v>1.3484107884113077E-2</v>
      </c>
    </row>
    <row r="2281" spans="46:51" ht="11.25" customHeight="1" x14ac:dyDescent="0.25">
      <c r="AT2281" s="57" t="s">
        <v>44</v>
      </c>
      <c r="AU2281" s="56">
        <f>_xll.qlInterestRateIndexFixingDate(IborIndex&amp;Tenor,AV2281,Trigger)</f>
        <v>55285</v>
      </c>
      <c r="AV2281" s="56">
        <f>_xll.qlCalendarAdvance(Calendar,AV2280,AT2281,"f",,Trigger)</f>
        <v>55289</v>
      </c>
      <c r="AW2281" s="56">
        <f>_xll.qlInterestRateIndexMaturity(IborIndex&amp;Tenor,AV2281,Trigger)</f>
        <v>55381</v>
      </c>
      <c r="AX2281" s="102" t="e">
        <f>_xll.qlIndexFixing($Z$5,AU2281,TRUE,Trigger)</f>
        <v>#VALUE!</v>
      </c>
      <c r="AY2281" s="102">
        <f>_xll.qlIndexFixing($AZ$1,AU2281,TRUE,Trigger)</f>
        <v>1.3478928966536552E-2</v>
      </c>
    </row>
    <row r="2282" spans="46:51" ht="11.25" customHeight="1" x14ac:dyDescent="0.25">
      <c r="AT2282" s="57" t="s">
        <v>44</v>
      </c>
      <c r="AU2282" s="56">
        <f>_xll.qlInterestRateIndexFixingDate(IborIndex&amp;Tenor,AV2282,Trigger)</f>
        <v>55292</v>
      </c>
      <c r="AV2282" s="56">
        <f>_xll.qlCalendarAdvance(Calendar,AV2281,AT2282,"f",,Trigger)</f>
        <v>55296</v>
      </c>
      <c r="AW2282" s="56">
        <f>_xll.qlInterestRateIndexMaturity(IborIndex&amp;Tenor,AV2282,Trigger)</f>
        <v>55388</v>
      </c>
      <c r="AX2282" s="102" t="e">
        <f>_xll.qlIndexFixing($Z$5,AU2282,TRUE,Trigger)</f>
        <v>#VALUE!</v>
      </c>
      <c r="AY2282" s="102">
        <f>_xll.qlIndexFixing($AZ$1,AU2282,TRUE,Trigger)</f>
        <v>1.3473736093310346E-2</v>
      </c>
    </row>
    <row r="2283" spans="46:51" ht="11.25" customHeight="1" x14ac:dyDescent="0.25">
      <c r="AT2283" s="57" t="s">
        <v>44</v>
      </c>
      <c r="AU2283" s="56">
        <f>_xll.qlInterestRateIndexFixingDate(IborIndex&amp;Tenor,AV2283,Trigger)</f>
        <v>55299</v>
      </c>
      <c r="AV2283" s="56">
        <f>_xll.qlCalendarAdvance(Calendar,AV2282,AT2283,"f",,Trigger)</f>
        <v>55303</v>
      </c>
      <c r="AW2283" s="56">
        <f>_xll.qlInterestRateIndexMaturity(IborIndex&amp;Tenor,AV2283,Trigger)</f>
        <v>55395</v>
      </c>
      <c r="AX2283" s="102" t="e">
        <f>_xll.qlIndexFixing($Z$5,AU2283,TRUE,Trigger)</f>
        <v>#VALUE!</v>
      </c>
      <c r="AY2283" s="102">
        <f>_xll.qlIndexFixing($AZ$1,AU2283,TRUE,Trigger)</f>
        <v>1.3468529252787256E-2</v>
      </c>
    </row>
    <row r="2284" spans="46:51" ht="11.25" customHeight="1" x14ac:dyDescent="0.25">
      <c r="AT2284" s="57" t="s">
        <v>44</v>
      </c>
      <c r="AU2284" s="56">
        <f>_xll.qlInterestRateIndexFixingDate(IborIndex&amp;Tenor,AV2284,Trigger)</f>
        <v>55306</v>
      </c>
      <c r="AV2284" s="56">
        <f>_xll.qlCalendarAdvance(Calendar,AV2283,AT2284,"f",,Trigger)</f>
        <v>55310</v>
      </c>
      <c r="AW2284" s="56">
        <f>_xll.qlInterestRateIndexMaturity(IborIndex&amp;Tenor,AV2284,Trigger)</f>
        <v>55402</v>
      </c>
      <c r="AX2284" s="102" t="e">
        <f>_xll.qlIndexFixing($Z$5,AU2284,TRUE,Trigger)</f>
        <v>#VALUE!</v>
      </c>
      <c r="AY2284" s="102">
        <f>_xll.qlIndexFixing($AZ$1,AU2284,TRUE,Trigger)</f>
        <v>1.3463308433320076E-2</v>
      </c>
    </row>
    <row r="2285" spans="46:51" ht="11.25" customHeight="1" x14ac:dyDescent="0.25">
      <c r="AT2285" s="57" t="s">
        <v>44</v>
      </c>
      <c r="AU2285" s="56">
        <f>_xll.qlInterestRateIndexFixingDate(IborIndex&amp;Tenor,AV2285,Trigger)</f>
        <v>55313</v>
      </c>
      <c r="AV2285" s="56">
        <f>_xll.qlCalendarAdvance(Calendar,AV2284,AT2285,"f",,Trigger)</f>
        <v>55317</v>
      </c>
      <c r="AW2285" s="56">
        <f>_xll.qlInterestRateIndexMaturity(IborIndex&amp;Tenor,AV2285,Trigger)</f>
        <v>55409</v>
      </c>
      <c r="AX2285" s="102" t="e">
        <f>_xll.qlIndexFixing($Z$5,AU2285,TRUE,Trigger)</f>
        <v>#VALUE!</v>
      </c>
      <c r="AY2285" s="102">
        <f>_xll.qlIndexFixing($AZ$1,AU2285,TRUE,Trigger)</f>
        <v>1.3458073623261603E-2</v>
      </c>
    </row>
    <row r="2286" spans="46:51" ht="11.25" customHeight="1" x14ac:dyDescent="0.25">
      <c r="AT2286" s="57" t="s">
        <v>44</v>
      </c>
      <c r="AU2286" s="56">
        <f>_xll.qlInterestRateIndexFixingDate(IborIndex&amp;Tenor,AV2286,Trigger)</f>
        <v>55320</v>
      </c>
      <c r="AV2286" s="56">
        <f>_xll.qlCalendarAdvance(Calendar,AV2285,AT2286,"f",,Trigger)</f>
        <v>55324</v>
      </c>
      <c r="AW2286" s="56">
        <f>_xll.qlInterestRateIndexMaturity(IborIndex&amp;Tenor,AV2286,Trigger)</f>
        <v>55416</v>
      </c>
      <c r="AX2286" s="102" t="e">
        <f>_xll.qlIndexFixing($Z$5,AU2286,TRUE,Trigger)</f>
        <v>#VALUE!</v>
      </c>
      <c r="AY2286" s="102">
        <f>_xll.qlIndexFixing($AZ$1,AU2286,TRUE,Trigger)</f>
        <v>1.3452824810968106E-2</v>
      </c>
    </row>
    <row r="2287" spans="46:51" ht="11.25" customHeight="1" x14ac:dyDescent="0.25">
      <c r="AT2287" s="57" t="s">
        <v>44</v>
      </c>
      <c r="AU2287" s="56">
        <f>_xll.qlInterestRateIndexFixingDate(IborIndex&amp;Tenor,AV2287,Trigger)</f>
        <v>55327</v>
      </c>
      <c r="AV2287" s="56">
        <f>_xll.qlCalendarAdvance(Calendar,AV2286,AT2287,"f",,Trigger)</f>
        <v>55331</v>
      </c>
      <c r="AW2287" s="56">
        <f>_xll.qlInterestRateIndexMaturity(IborIndex&amp;Tenor,AV2287,Trigger)</f>
        <v>55423</v>
      </c>
      <c r="AX2287" s="102" t="e">
        <f>_xll.qlIndexFixing($Z$5,AU2287,TRUE,Trigger)</f>
        <v>#VALUE!</v>
      </c>
      <c r="AY2287" s="102">
        <f>_xll.qlIndexFixing($AZ$1,AU2287,TRUE,Trigger)</f>
        <v>1.3447561984789774E-2</v>
      </c>
    </row>
    <row r="2288" spans="46:51" ht="11.25" customHeight="1" x14ac:dyDescent="0.25">
      <c r="AT2288" s="57" t="s">
        <v>44</v>
      </c>
      <c r="AU2288" s="56">
        <f>_xll.qlInterestRateIndexFixingDate(IborIndex&amp;Tenor,AV2288,Trigger)</f>
        <v>55334</v>
      </c>
      <c r="AV2288" s="56">
        <f>_xll.qlCalendarAdvance(Calendar,AV2287,AT2288,"f",,Trigger)</f>
        <v>55338</v>
      </c>
      <c r="AW2288" s="56">
        <f>_xll.qlInterestRateIndexMaturity(IborIndex&amp;Tenor,AV2288,Trigger)</f>
        <v>55430</v>
      </c>
      <c r="AX2288" s="102" t="e">
        <f>_xll.qlIndexFixing($Z$5,AU2288,TRUE,Trigger)</f>
        <v>#VALUE!</v>
      </c>
      <c r="AY2288" s="102">
        <f>_xll.qlIndexFixing($AZ$1,AU2288,TRUE,Trigger)</f>
        <v>1.3442285133082009E-2</v>
      </c>
    </row>
    <row r="2289" spans="46:51" ht="11.25" customHeight="1" x14ac:dyDescent="0.25">
      <c r="AT2289" s="57" t="s">
        <v>44</v>
      </c>
      <c r="AU2289" s="56">
        <f>_xll.qlInterestRateIndexFixingDate(IborIndex&amp;Tenor,AV2289,Trigger)</f>
        <v>55341</v>
      </c>
      <c r="AV2289" s="56">
        <f>_xll.qlCalendarAdvance(Calendar,AV2288,AT2289,"f",,Trigger)</f>
        <v>55345</v>
      </c>
      <c r="AW2289" s="56">
        <f>_xll.qlInterestRateIndexMaturity(IborIndex&amp;Tenor,AV2289,Trigger)</f>
        <v>55437</v>
      </c>
      <c r="AX2289" s="102" t="e">
        <f>_xll.qlIndexFixing($Z$5,AU2289,TRUE,Trigger)</f>
        <v>#VALUE!</v>
      </c>
      <c r="AY2289" s="102">
        <f>_xll.qlIndexFixing($AZ$1,AU2289,TRUE,Trigger)</f>
        <v>1.343699424420108E-2</v>
      </c>
    </row>
    <row r="2290" spans="46:51" ht="11.25" customHeight="1" x14ac:dyDescent="0.25">
      <c r="AT2290" s="57" t="s">
        <v>44</v>
      </c>
      <c r="AU2290" s="56">
        <f>_xll.qlInterestRateIndexFixingDate(IborIndex&amp;Tenor,AV2290,Trigger)</f>
        <v>55348</v>
      </c>
      <c r="AV2290" s="56">
        <f>_xll.qlCalendarAdvance(Calendar,AV2289,AT2290,"f",,Trigger)</f>
        <v>55352</v>
      </c>
      <c r="AW2290" s="56">
        <f>_xll.qlInterestRateIndexMaturity(IborIndex&amp;Tenor,AV2290,Trigger)</f>
        <v>55444</v>
      </c>
      <c r="AX2290" s="102" t="e">
        <f>_xll.qlIndexFixing($Z$5,AU2290,TRUE,Trigger)</f>
        <v>#VALUE!</v>
      </c>
      <c r="AY2290" s="102">
        <f>_xll.qlIndexFixing($AZ$1,AU2290,TRUE,Trigger)</f>
        <v>1.3431689306498915E-2</v>
      </c>
    </row>
    <row r="2291" spans="46:51" ht="11.25" customHeight="1" x14ac:dyDescent="0.25">
      <c r="AT2291" s="57" t="s">
        <v>44</v>
      </c>
      <c r="AU2291" s="56">
        <f>_xll.qlInterestRateIndexFixingDate(IborIndex&amp;Tenor,AV2291,Trigger)</f>
        <v>55355</v>
      </c>
      <c r="AV2291" s="56">
        <f>_xll.qlCalendarAdvance(Calendar,AV2290,AT2291,"f",,Trigger)</f>
        <v>55359</v>
      </c>
      <c r="AW2291" s="56">
        <f>_xll.qlInterestRateIndexMaturity(IborIndex&amp;Tenor,AV2291,Trigger)</f>
        <v>55451</v>
      </c>
      <c r="AX2291" s="102" t="e">
        <f>_xll.qlIndexFixing($Z$5,AU2291,TRUE,Trigger)</f>
        <v>#VALUE!</v>
      </c>
      <c r="AY2291" s="102">
        <f>_xll.qlIndexFixing($AZ$1,AU2291,TRUE,Trigger)</f>
        <v>1.3426370308330915E-2</v>
      </c>
    </row>
    <row r="2292" spans="46:51" ht="11.25" customHeight="1" x14ac:dyDescent="0.25">
      <c r="AT2292" s="57" t="s">
        <v>44</v>
      </c>
      <c r="AU2292" s="56">
        <f>_xll.qlInterestRateIndexFixingDate(IborIndex&amp;Tenor,AV2292,Trigger)</f>
        <v>55362</v>
      </c>
      <c r="AV2292" s="56">
        <f>_xll.qlCalendarAdvance(Calendar,AV2291,AT2292,"f",,Trigger)</f>
        <v>55366</v>
      </c>
      <c r="AW2292" s="56">
        <f>_xll.qlInterestRateIndexMaturity(IborIndex&amp;Tenor,AV2292,Trigger)</f>
        <v>55458</v>
      </c>
      <c r="AX2292" s="102" t="e">
        <f>_xll.qlIndexFixing($Z$5,AU2292,TRUE,Trigger)</f>
        <v>#VALUE!</v>
      </c>
      <c r="AY2292" s="102">
        <f>_xll.qlIndexFixing($AZ$1,AU2292,TRUE,Trigger)</f>
        <v>1.3421037238052481E-2</v>
      </c>
    </row>
    <row r="2293" spans="46:51" ht="11.25" customHeight="1" x14ac:dyDescent="0.25">
      <c r="AT2293" s="57" t="s">
        <v>44</v>
      </c>
      <c r="AU2293" s="56">
        <f>_xll.qlInterestRateIndexFixingDate(IborIndex&amp;Tenor,AV2293,Trigger)</f>
        <v>55369</v>
      </c>
      <c r="AV2293" s="56">
        <f>_xll.qlCalendarAdvance(Calendar,AV2292,AT2293,"f",,Trigger)</f>
        <v>55373</v>
      </c>
      <c r="AW2293" s="56">
        <f>_xll.qlInterestRateIndexMaturity(IborIndex&amp;Tenor,AV2293,Trigger)</f>
        <v>55465</v>
      </c>
      <c r="AX2293" s="102" t="e">
        <f>_xll.qlIndexFixing($Z$5,AU2293,TRUE,Trigger)</f>
        <v>#VALUE!</v>
      </c>
      <c r="AY2293" s="102">
        <f>_xll.qlIndexFixing($AZ$1,AU2293,TRUE,Trigger)</f>
        <v>1.3415690084019015E-2</v>
      </c>
    </row>
    <row r="2294" spans="46:51" ht="11.25" customHeight="1" x14ac:dyDescent="0.25">
      <c r="AT2294" s="57" t="s">
        <v>44</v>
      </c>
      <c r="AU2294" s="56">
        <f>_xll.qlInterestRateIndexFixingDate(IborIndex&amp;Tenor,AV2294,Trigger)</f>
        <v>55376</v>
      </c>
      <c r="AV2294" s="56">
        <f>_xll.qlCalendarAdvance(Calendar,AV2293,AT2294,"f",,Trigger)</f>
        <v>55380</v>
      </c>
      <c r="AW2294" s="56">
        <f>_xll.qlInterestRateIndexMaturity(IborIndex&amp;Tenor,AV2294,Trigger)</f>
        <v>55472</v>
      </c>
      <c r="AX2294" s="102" t="e">
        <f>_xll.qlIndexFixing($Z$5,AU2294,TRUE,Trigger)</f>
        <v>#VALUE!</v>
      </c>
      <c r="AY2294" s="102">
        <f>_xll.qlIndexFixing($AZ$1,AU2294,TRUE,Trigger)</f>
        <v>1.341032883458505E-2</v>
      </c>
    </row>
    <row r="2295" spans="46:51" ht="11.25" customHeight="1" x14ac:dyDescent="0.25">
      <c r="AT2295" s="57" t="s">
        <v>44</v>
      </c>
      <c r="AU2295" s="56">
        <f>_xll.qlInterestRateIndexFixingDate(IborIndex&amp;Tenor,AV2295,Trigger)</f>
        <v>55383</v>
      </c>
      <c r="AV2295" s="56">
        <f>_xll.qlCalendarAdvance(Calendar,AV2294,AT2295,"f",,Trigger)</f>
        <v>55387</v>
      </c>
      <c r="AW2295" s="56">
        <f>_xll.qlInterestRateIndexMaturity(IborIndex&amp;Tenor,AV2295,Trigger)</f>
        <v>55479</v>
      </c>
      <c r="AX2295" s="102" t="e">
        <f>_xll.qlIndexFixing($Z$5,AU2295,TRUE,Trigger)</f>
        <v>#VALUE!</v>
      </c>
      <c r="AY2295" s="102">
        <f>_xll.qlIndexFixing($AZ$1,AU2295,TRUE,Trigger)</f>
        <v>1.3404953478105988E-2</v>
      </c>
    </row>
    <row r="2296" spans="46:51" ht="11.25" customHeight="1" x14ac:dyDescent="0.25">
      <c r="AT2296" s="57" t="s">
        <v>44</v>
      </c>
      <c r="AU2296" s="56">
        <f>_xll.qlInterestRateIndexFixingDate(IborIndex&amp;Tenor,AV2296,Trigger)</f>
        <v>55390</v>
      </c>
      <c r="AV2296" s="56">
        <f>_xll.qlCalendarAdvance(Calendar,AV2295,AT2296,"f",,Trigger)</f>
        <v>55394</v>
      </c>
      <c r="AW2296" s="56">
        <f>_xll.qlInterestRateIndexMaturity(IborIndex&amp;Tenor,AV2296,Trigger)</f>
        <v>55486</v>
      </c>
      <c r="AX2296" s="102" t="e">
        <f>_xll.qlIndexFixing($Z$5,AU2296,TRUE,Trigger)</f>
        <v>#VALUE!</v>
      </c>
      <c r="AY2296" s="102">
        <f>_xll.qlIndexFixing($AZ$1,AU2296,TRUE,Trigger)</f>
        <v>1.3399564002939837E-2</v>
      </c>
    </row>
    <row r="2297" spans="46:51" ht="11.25" customHeight="1" x14ac:dyDescent="0.25">
      <c r="AT2297" s="57" t="s">
        <v>44</v>
      </c>
      <c r="AU2297" s="56">
        <f>_xll.qlInterestRateIndexFixingDate(IborIndex&amp;Tenor,AV2297,Trigger)</f>
        <v>55397</v>
      </c>
      <c r="AV2297" s="56">
        <f>_xll.qlCalendarAdvance(Calendar,AV2296,AT2297,"f",,Trigger)</f>
        <v>55401</v>
      </c>
      <c r="AW2297" s="56">
        <f>_xll.qlInterestRateIndexMaturity(IborIndex&amp;Tenor,AV2297,Trigger)</f>
        <v>55492</v>
      </c>
      <c r="AX2297" s="102" t="e">
        <f>_xll.qlIndexFixing($Z$5,AU2297,TRUE,Trigger)</f>
        <v>#VALUE!</v>
      </c>
      <c r="AY2297" s="102">
        <f>_xll.qlIndexFixing($AZ$1,AU2297,TRUE,Trigger)</f>
        <v>1.3394300140699795E-2</v>
      </c>
    </row>
    <row r="2298" spans="46:51" ht="11.25" customHeight="1" x14ac:dyDescent="0.25">
      <c r="AT2298" s="57" t="s">
        <v>44</v>
      </c>
      <c r="AU2298" s="56">
        <f>_xll.qlInterestRateIndexFixingDate(IborIndex&amp;Tenor,AV2298,Trigger)</f>
        <v>55404</v>
      </c>
      <c r="AV2298" s="56">
        <f>_xll.qlCalendarAdvance(Calendar,AV2297,AT2298,"f",,Trigger)</f>
        <v>55408</v>
      </c>
      <c r="AW2298" s="56">
        <f>_xll.qlInterestRateIndexMaturity(IborIndex&amp;Tenor,AV2298,Trigger)</f>
        <v>55499</v>
      </c>
      <c r="AX2298" s="102" t="e">
        <f>_xll.qlIndexFixing($Z$5,AU2298,TRUE,Trigger)</f>
        <v>#VALUE!</v>
      </c>
      <c r="AY2298" s="102">
        <f>_xll.qlIndexFixing($AZ$1,AU2298,TRUE,Trigger)</f>
        <v>1.3388883606719772E-2</v>
      </c>
    </row>
    <row r="2299" spans="46:51" ht="11.25" customHeight="1" x14ac:dyDescent="0.25">
      <c r="AT2299" s="57" t="s">
        <v>44</v>
      </c>
      <c r="AU2299" s="56">
        <f>_xll.qlInterestRateIndexFixingDate(IborIndex&amp;Tenor,AV2299,Trigger)</f>
        <v>55411</v>
      </c>
      <c r="AV2299" s="56">
        <f>_xll.qlCalendarAdvance(Calendar,AV2298,AT2299,"f",,Trigger)</f>
        <v>55415</v>
      </c>
      <c r="AW2299" s="56">
        <f>_xll.qlInterestRateIndexMaturity(IborIndex&amp;Tenor,AV2299,Trigger)</f>
        <v>55506</v>
      </c>
      <c r="AX2299" s="102" t="e">
        <f>_xll.qlIndexFixing($Z$5,AU2299,TRUE,Trigger)</f>
        <v>#VALUE!</v>
      </c>
      <c r="AY2299" s="102">
        <f>_xll.qlIndexFixing($AZ$1,AU2299,TRUE,Trigger)</f>
        <v>1.3383452920394522E-2</v>
      </c>
    </row>
    <row r="2300" spans="46:51" ht="11.25" customHeight="1" x14ac:dyDescent="0.25">
      <c r="AT2300" s="57" t="s">
        <v>44</v>
      </c>
      <c r="AU2300" s="56">
        <f>_xll.qlInterestRateIndexFixingDate(IborIndex&amp;Tenor,AV2300,Trigger)</f>
        <v>55418</v>
      </c>
      <c r="AV2300" s="56">
        <f>_xll.qlCalendarAdvance(Calendar,AV2299,AT2300,"f",,Trigger)</f>
        <v>55422</v>
      </c>
      <c r="AW2300" s="56">
        <f>_xll.qlInterestRateIndexMaturity(IborIndex&amp;Tenor,AV2300,Trigger)</f>
        <v>55514</v>
      </c>
      <c r="AX2300" s="102" t="e">
        <f>_xll.qlIndexFixing($Z$5,AU2300,TRUE,Trigger)</f>
        <v>#VALUE!</v>
      </c>
      <c r="AY2300" s="102">
        <f>_xll.qlIndexFixing($AZ$1,AU2300,TRUE,Trigger)</f>
        <v>1.3377864682499343E-2</v>
      </c>
    </row>
    <row r="2301" spans="46:51" ht="11.25" customHeight="1" x14ac:dyDescent="0.25">
      <c r="AT2301" s="57" t="s">
        <v>44</v>
      </c>
      <c r="AU2301" s="56">
        <f>_xll.qlInterestRateIndexFixingDate(IborIndex&amp;Tenor,AV2301,Trigger)</f>
        <v>55425</v>
      </c>
      <c r="AV2301" s="56">
        <f>_xll.qlCalendarAdvance(Calendar,AV2300,AT2301,"f",,Trigger)</f>
        <v>55429</v>
      </c>
      <c r="AW2301" s="56">
        <f>_xll.qlInterestRateIndexMaturity(IborIndex&amp;Tenor,AV2301,Trigger)</f>
        <v>55521</v>
      </c>
      <c r="AX2301" s="102" t="e">
        <f>_xll.qlIndexFixing($Z$5,AU2301,TRUE,Trigger)</f>
        <v>#VALUE!</v>
      </c>
      <c r="AY2301" s="102">
        <f>_xll.qlIndexFixing($AZ$1,AU2301,TRUE,Trigger)</f>
        <v>1.3372404439232247E-2</v>
      </c>
    </row>
    <row r="2302" spans="46:51" ht="11.25" customHeight="1" x14ac:dyDescent="0.25">
      <c r="AT2302" s="57" t="s">
        <v>44</v>
      </c>
      <c r="AU2302" s="56">
        <f>_xll.qlInterestRateIndexFixingDate(IborIndex&amp;Tenor,AV2302,Trigger)</f>
        <v>55432</v>
      </c>
      <c r="AV2302" s="56">
        <f>_xll.qlCalendarAdvance(Calendar,AV2301,AT2302,"f",,Trigger)</f>
        <v>55436</v>
      </c>
      <c r="AW2302" s="56">
        <f>_xll.qlInterestRateIndexMaturity(IborIndex&amp;Tenor,AV2302,Trigger)</f>
        <v>55528</v>
      </c>
      <c r="AX2302" s="102" t="e">
        <f>_xll.qlIndexFixing($Z$5,AU2302,TRUE,Trigger)</f>
        <v>#VALUE!</v>
      </c>
      <c r="AY2302" s="102">
        <f>_xll.qlIndexFixing($AZ$1,AU2302,TRUE,Trigger)</f>
        <v>1.3366930007412211E-2</v>
      </c>
    </row>
    <row r="2303" spans="46:51" ht="11.25" customHeight="1" x14ac:dyDescent="0.25">
      <c r="AT2303" s="57" t="s">
        <v>44</v>
      </c>
      <c r="AU2303" s="56">
        <f>_xll.qlInterestRateIndexFixingDate(IborIndex&amp;Tenor,AV2303,Trigger)</f>
        <v>55439</v>
      </c>
      <c r="AV2303" s="56">
        <f>_xll.qlCalendarAdvance(Calendar,AV2302,AT2303,"f",,Trigger)</f>
        <v>55443</v>
      </c>
      <c r="AW2303" s="56">
        <f>_xll.qlInterestRateIndexMaturity(IborIndex&amp;Tenor,AV2303,Trigger)</f>
        <v>55535</v>
      </c>
      <c r="AX2303" s="102" t="e">
        <f>_xll.qlIndexFixing($Z$5,AU2303,TRUE,Trigger)</f>
        <v>#VALUE!</v>
      </c>
      <c r="AY2303" s="102">
        <f>_xll.qlIndexFixing($AZ$1,AU2303,TRUE,Trigger)</f>
        <v>1.3361441375402454E-2</v>
      </c>
    </row>
    <row r="2304" spans="46:51" ht="11.25" customHeight="1" x14ac:dyDescent="0.25">
      <c r="AT2304" s="57" t="s">
        <v>44</v>
      </c>
      <c r="AU2304" s="56">
        <f>_xll.qlInterestRateIndexFixingDate(IborIndex&amp;Tenor,AV2304,Trigger)</f>
        <v>55446</v>
      </c>
      <c r="AV2304" s="56">
        <f>_xll.qlCalendarAdvance(Calendar,AV2303,AT2304,"f",,Trigger)</f>
        <v>55450</v>
      </c>
      <c r="AW2304" s="56">
        <f>_xll.qlInterestRateIndexMaturity(IborIndex&amp;Tenor,AV2304,Trigger)</f>
        <v>55542</v>
      </c>
      <c r="AX2304" s="102" t="e">
        <f>_xll.qlIndexFixing($Z$5,AU2304,TRUE,Trigger)</f>
        <v>#VALUE!</v>
      </c>
      <c r="AY2304" s="102">
        <f>_xll.qlIndexFixing($AZ$1,AU2304,TRUE,Trigger)</f>
        <v>1.3355938531556642E-2</v>
      </c>
    </row>
    <row r="2305" spans="46:51" ht="11.25" customHeight="1" x14ac:dyDescent="0.25">
      <c r="AT2305" s="57" t="s">
        <v>44</v>
      </c>
      <c r="AU2305" s="56">
        <f>_xll.qlInterestRateIndexFixingDate(IborIndex&amp;Tenor,AV2305,Trigger)</f>
        <v>55453</v>
      </c>
      <c r="AV2305" s="56">
        <f>_xll.qlCalendarAdvance(Calendar,AV2304,AT2305,"f",,Trigger)</f>
        <v>55457</v>
      </c>
      <c r="AW2305" s="56">
        <f>_xll.qlInterestRateIndexMaturity(IborIndex&amp;Tenor,AV2305,Trigger)</f>
        <v>55549</v>
      </c>
      <c r="AX2305" s="102" t="e">
        <f>_xll.qlIndexFixing($Z$5,AU2305,TRUE,Trigger)</f>
        <v>#VALUE!</v>
      </c>
      <c r="AY2305" s="102">
        <f>_xll.qlIndexFixing($AZ$1,AU2305,TRUE,Trigger)</f>
        <v>1.3350421464233651E-2</v>
      </c>
    </row>
    <row r="2306" spans="46:51" ht="11.25" customHeight="1" x14ac:dyDescent="0.25">
      <c r="AT2306" s="57" t="s">
        <v>44</v>
      </c>
      <c r="AU2306" s="56">
        <f>_xll.qlInterestRateIndexFixingDate(IborIndex&amp;Tenor,AV2306,Trigger)</f>
        <v>55460</v>
      </c>
      <c r="AV2306" s="56">
        <f>_xll.qlCalendarAdvance(Calendar,AV2305,AT2306,"f",,Trigger)</f>
        <v>55464</v>
      </c>
      <c r="AW2306" s="56">
        <f>_xll.qlInterestRateIndexMaturity(IborIndex&amp;Tenor,AV2306,Trigger)</f>
        <v>55556</v>
      </c>
      <c r="AX2306" s="102" t="e">
        <f>_xll.qlIndexFixing($Z$5,AU2306,TRUE,Trigger)</f>
        <v>#VALUE!</v>
      </c>
      <c r="AY2306" s="102">
        <f>_xll.qlIndexFixing($AZ$1,AU2306,TRUE,Trigger)</f>
        <v>1.3344890161790621E-2</v>
      </c>
    </row>
    <row r="2307" spans="46:51" ht="11.25" customHeight="1" x14ac:dyDescent="0.25">
      <c r="AT2307" s="57" t="s">
        <v>44</v>
      </c>
      <c r="AU2307" s="56">
        <f>_xll.qlInterestRateIndexFixingDate(IborIndex&amp;Tenor,AV2307,Trigger)</f>
        <v>55467</v>
      </c>
      <c r="AV2307" s="56">
        <f>_xll.qlCalendarAdvance(Calendar,AV2306,AT2307,"f",,Trigger)</f>
        <v>55471</v>
      </c>
      <c r="AW2307" s="56">
        <f>_xll.qlInterestRateIndexMaturity(IborIndex&amp;Tenor,AV2307,Trigger)</f>
        <v>55563</v>
      </c>
      <c r="AX2307" s="102" t="e">
        <f>_xll.qlIndexFixing($Z$5,AU2307,TRUE,Trigger)</f>
        <v>#VALUE!</v>
      </c>
      <c r="AY2307" s="102">
        <f>_xll.qlIndexFixing($AZ$1,AU2307,TRUE,Trigger)</f>
        <v>1.3339344612586429E-2</v>
      </c>
    </row>
    <row r="2308" spans="46:51" ht="11.25" customHeight="1" x14ac:dyDescent="0.25">
      <c r="AT2308" s="57" t="s">
        <v>44</v>
      </c>
      <c r="AU2308" s="56">
        <f>_xll.qlInterestRateIndexFixingDate(IborIndex&amp;Tenor,AV2308,Trigger)</f>
        <v>55474</v>
      </c>
      <c r="AV2308" s="56">
        <f>_xll.qlCalendarAdvance(Calendar,AV2307,AT2308,"f",,Trigger)</f>
        <v>55478</v>
      </c>
      <c r="AW2308" s="56">
        <f>_xll.qlInterestRateIndexMaturity(IborIndex&amp;Tenor,AV2308,Trigger)</f>
        <v>55570</v>
      </c>
      <c r="AX2308" s="102" t="e">
        <f>_xll.qlIndexFixing($Z$5,AU2308,TRUE,Trigger)</f>
        <v>#VALUE!</v>
      </c>
      <c r="AY2308" s="102">
        <f>_xll.qlIndexFixing($AZ$1,AU2308,TRUE,Trigger)</f>
        <v>1.3333784804980821E-2</v>
      </c>
    </row>
    <row r="2309" spans="46:51" ht="11.25" customHeight="1" x14ac:dyDescent="0.25">
      <c r="AT2309" s="57" t="s">
        <v>44</v>
      </c>
      <c r="AU2309" s="56">
        <f>_xll.qlInterestRateIndexFixingDate(IborIndex&amp;Tenor,AV2309,Trigger)</f>
        <v>55481</v>
      </c>
      <c r="AV2309" s="56">
        <f>_xll.qlCalendarAdvance(Calendar,AV2308,AT2309,"f",,Trigger)</f>
        <v>55485</v>
      </c>
      <c r="AW2309" s="56">
        <f>_xll.qlInterestRateIndexMaturity(IborIndex&amp;Tenor,AV2309,Trigger)</f>
        <v>55577</v>
      </c>
      <c r="AX2309" s="102" t="e">
        <f>_xll.qlIndexFixing($Z$5,AU2309,TRUE,Trigger)</f>
        <v>#VALUE!</v>
      </c>
      <c r="AY2309" s="102">
        <f>_xll.qlIndexFixing($AZ$1,AU2309,TRUE,Trigger)</f>
        <v>1.3328210727330066E-2</v>
      </c>
    </row>
    <row r="2310" spans="46:51" ht="11.25" customHeight="1" x14ac:dyDescent="0.25">
      <c r="AT2310" s="57" t="s">
        <v>44</v>
      </c>
      <c r="AU2310" s="56">
        <f>_xll.qlInterestRateIndexFixingDate(IborIndex&amp;Tenor,AV2310,Trigger)</f>
        <v>55488</v>
      </c>
      <c r="AV2310" s="56">
        <f>_xll.qlCalendarAdvance(Calendar,AV2309,AT2310,"f",,Trigger)</f>
        <v>55492</v>
      </c>
      <c r="AW2310" s="56">
        <f>_xll.qlInterestRateIndexMaturity(IborIndex&amp;Tenor,AV2310,Trigger)</f>
        <v>55583</v>
      </c>
      <c r="AX2310" s="102" t="e">
        <f>_xll.qlIndexFixing($Z$5,AU2310,TRUE,Trigger)</f>
        <v>#VALUE!</v>
      </c>
      <c r="AY2310" s="102">
        <f>_xll.qlIndexFixing($AZ$1,AU2310,TRUE,Trigger)</f>
        <v>1.3322777986164217E-2</v>
      </c>
    </row>
    <row r="2311" spans="46:51" ht="11.25" customHeight="1" x14ac:dyDescent="0.25">
      <c r="AT2311" s="57" t="s">
        <v>44</v>
      </c>
      <c r="AU2311" s="56">
        <f>_xll.qlInterestRateIndexFixingDate(IborIndex&amp;Tenor,AV2311,Trigger)</f>
        <v>55495</v>
      </c>
      <c r="AV2311" s="56">
        <f>_xll.qlCalendarAdvance(Calendar,AV2310,AT2311,"f",,Trigger)</f>
        <v>55499</v>
      </c>
      <c r="AW2311" s="56">
        <f>_xll.qlInterestRateIndexMaturity(IborIndex&amp;Tenor,AV2311,Trigger)</f>
        <v>55590</v>
      </c>
      <c r="AX2311" s="102" t="e">
        <f>_xll.qlIndexFixing($Z$5,AU2311,TRUE,Trigger)</f>
        <v>#VALUE!</v>
      </c>
      <c r="AY2311" s="102">
        <f>_xll.qlIndexFixing($AZ$1,AU2311,TRUE,Trigger)</f>
        <v>1.3317176563566372E-2</v>
      </c>
    </row>
    <row r="2312" spans="46:51" ht="11.25" customHeight="1" x14ac:dyDescent="0.25">
      <c r="AT2312" s="57" t="s">
        <v>44</v>
      </c>
      <c r="AU2312" s="56">
        <f>_xll.qlInterestRateIndexFixingDate(IborIndex&amp;Tenor,AV2312,Trigger)</f>
        <v>55502</v>
      </c>
      <c r="AV2312" s="56">
        <f>_xll.qlCalendarAdvance(Calendar,AV2311,AT2312,"f",,Trigger)</f>
        <v>55506</v>
      </c>
      <c r="AW2312" s="56">
        <f>_xll.qlInterestRateIndexMaturity(IborIndex&amp;Tenor,AV2312,Trigger)</f>
        <v>55597</v>
      </c>
      <c r="AX2312" s="102" t="e">
        <f>_xll.qlIndexFixing($Z$5,AU2312,TRUE,Trigger)</f>
        <v>#VALUE!</v>
      </c>
      <c r="AY2312" s="102">
        <f>_xll.qlIndexFixing($AZ$1,AU2312,TRUE,Trigger)</f>
        <v>1.331156083727184E-2</v>
      </c>
    </row>
    <row r="2313" spans="46:51" ht="11.25" customHeight="1" x14ac:dyDescent="0.25">
      <c r="AT2313" s="57" t="s">
        <v>44</v>
      </c>
      <c r="AU2313" s="56">
        <f>_xll.qlInterestRateIndexFixingDate(IborIndex&amp;Tenor,AV2313,Trigger)</f>
        <v>55508</v>
      </c>
      <c r="AV2313" s="56">
        <f>_xll.qlCalendarAdvance(Calendar,AV2312,AT2313,"f",,Trigger)</f>
        <v>55514</v>
      </c>
      <c r="AW2313" s="56">
        <f>_xll.qlInterestRateIndexMaturity(IborIndex&amp;Tenor,AV2313,Trigger)</f>
        <v>55605</v>
      </c>
      <c r="AX2313" s="102" t="e">
        <f>_xll.qlIndexFixing($Z$5,AU2313,TRUE,Trigger)</f>
        <v>#VALUE!</v>
      </c>
      <c r="AY2313" s="102">
        <f>_xll.qlIndexFixing($AZ$1,AU2313,TRUE,Trigger)</f>
        <v>1.3305125334705827E-2</v>
      </c>
    </row>
    <row r="2314" spans="46:51" ht="11.25" customHeight="1" x14ac:dyDescent="0.25">
      <c r="AT2314" s="57" t="s">
        <v>44</v>
      </c>
      <c r="AU2314" s="56">
        <f>_xll.qlInterestRateIndexFixingDate(IborIndex&amp;Tenor,AV2314,Trigger)</f>
        <v>55516</v>
      </c>
      <c r="AV2314" s="56">
        <f>_xll.qlCalendarAdvance(Calendar,AV2313,AT2314,"f",,Trigger)</f>
        <v>55521</v>
      </c>
      <c r="AW2314" s="56">
        <f>_xll.qlInterestRateIndexMaturity(IborIndex&amp;Tenor,AV2314,Trigger)</f>
        <v>55612</v>
      </c>
      <c r="AX2314" s="102" t="e">
        <f>_xll.qlIndexFixing($Z$5,AU2314,TRUE,Trigger)</f>
        <v>#VALUE!</v>
      </c>
      <c r="AY2314" s="102">
        <f>_xll.qlIndexFixing($AZ$1,AU2314,TRUE,Trigger)</f>
        <v>1.3299478918440289E-2</v>
      </c>
    </row>
    <row r="2315" spans="46:51" ht="11.25" customHeight="1" x14ac:dyDescent="0.25">
      <c r="AT2315" s="57" t="s">
        <v>44</v>
      </c>
      <c r="AU2315" s="56">
        <f>_xll.qlInterestRateIndexFixingDate(IborIndex&amp;Tenor,AV2315,Trigger)</f>
        <v>55526</v>
      </c>
      <c r="AV2315" s="56">
        <f>_xll.qlCalendarAdvance(Calendar,AV2314,AT2315,"f",,Trigger)</f>
        <v>55528</v>
      </c>
      <c r="AW2315" s="56">
        <f>_xll.qlInterestRateIndexMaturity(IborIndex&amp;Tenor,AV2315,Trigger)</f>
        <v>55619</v>
      </c>
      <c r="AX2315" s="102" t="e">
        <f>_xll.qlIndexFixing($Z$5,AU2315,TRUE,Trigger)</f>
        <v>#VALUE!</v>
      </c>
      <c r="AY2315" s="102">
        <f>_xll.qlIndexFixing($AZ$1,AU2315,TRUE,Trigger)</f>
        <v>1.3293818161897215E-2</v>
      </c>
    </row>
    <row r="2316" spans="46:51" ht="11.25" customHeight="1" x14ac:dyDescent="0.25">
      <c r="AT2316" s="57" t="s">
        <v>44</v>
      </c>
      <c r="AU2316" s="56">
        <f>_xll.qlInterestRateIndexFixingDate(IborIndex&amp;Tenor,AV2316,Trigger)</f>
        <v>55533</v>
      </c>
      <c r="AV2316" s="56">
        <f>_xll.qlCalendarAdvance(Calendar,AV2315,AT2316,"f",,Trigger)</f>
        <v>55535</v>
      </c>
      <c r="AW2316" s="56">
        <f>_xll.qlInterestRateIndexMaturity(IborIndex&amp;Tenor,AV2316,Trigger)</f>
        <v>55626</v>
      </c>
      <c r="AX2316" s="102" t="e">
        <f>_xll.qlIndexFixing($Z$5,AU2316,TRUE,Trigger)</f>
        <v>#VALUE!</v>
      </c>
      <c r="AY2316" s="102">
        <f>_xll.qlIndexFixing($AZ$1,AU2316,TRUE,Trigger)</f>
        <v>1.3288143053433172E-2</v>
      </c>
    </row>
    <row r="2317" spans="46:51" ht="11.25" customHeight="1" x14ac:dyDescent="0.25">
      <c r="AT2317" s="57" t="s">
        <v>44</v>
      </c>
      <c r="AU2317" s="56">
        <f>_xll.qlInterestRateIndexFixingDate(IborIndex&amp;Tenor,AV2317,Trigger)</f>
        <v>55540</v>
      </c>
      <c r="AV2317" s="56">
        <f>_xll.qlCalendarAdvance(Calendar,AV2316,AT2317,"f",,Trigger)</f>
        <v>55542</v>
      </c>
      <c r="AW2317" s="56">
        <f>_xll.qlInterestRateIndexMaturity(IborIndex&amp;Tenor,AV2317,Trigger)</f>
        <v>55633</v>
      </c>
      <c r="AX2317" s="102" t="e">
        <f>_xll.qlIndexFixing($Z$5,AU2317,TRUE,Trigger)</f>
        <v>#VALUE!</v>
      </c>
      <c r="AY2317" s="102">
        <f>_xll.qlIndexFixing($AZ$1,AU2317,TRUE,Trigger)</f>
        <v>1.3282453581412629E-2</v>
      </c>
    </row>
    <row r="2318" spans="46:51" ht="11.25" customHeight="1" x14ac:dyDescent="0.25">
      <c r="AT2318" s="57" t="s">
        <v>44</v>
      </c>
      <c r="AU2318" s="56">
        <f>_xll.qlInterestRateIndexFixingDate(IborIndex&amp;Tenor,AV2318,Trigger)</f>
        <v>55547</v>
      </c>
      <c r="AV2318" s="56">
        <f>_xll.qlCalendarAdvance(Calendar,AV2317,AT2318,"f",,Trigger)</f>
        <v>55549</v>
      </c>
      <c r="AW2318" s="56">
        <f>_xll.qlInterestRateIndexMaturity(IborIndex&amp;Tenor,AV2318,Trigger)</f>
        <v>55639</v>
      </c>
      <c r="AX2318" s="102" t="e">
        <f>_xll.qlIndexFixing($Z$5,AU2318,TRUE,Trigger)</f>
        <v>#VALUE!</v>
      </c>
      <c r="AY2318" s="102">
        <f>_xll.qlIndexFixing($AZ$1,AU2318,TRUE,Trigger)</f>
        <v>1.327691528324948E-2</v>
      </c>
    </row>
    <row r="2319" spans="46:51" ht="11.25" customHeight="1" x14ac:dyDescent="0.25">
      <c r="AT2319" s="57" t="s">
        <v>44</v>
      </c>
      <c r="AU2319" s="56">
        <f>_xll.qlInterestRateIndexFixingDate(IborIndex&amp;Tenor,AV2319,Trigger)</f>
        <v>55554</v>
      </c>
      <c r="AV2319" s="56">
        <f>_xll.qlCalendarAdvance(Calendar,AV2318,AT2319,"f",,Trigger)</f>
        <v>55556</v>
      </c>
      <c r="AW2319" s="56">
        <f>_xll.qlInterestRateIndexMaturity(IborIndex&amp;Tenor,AV2319,Trigger)</f>
        <v>55646</v>
      </c>
      <c r="AX2319" s="102" t="e">
        <f>_xll.qlIndexFixing($Z$5,AU2319,TRUE,Trigger)</f>
        <v>#VALUE!</v>
      </c>
      <c r="AY2319" s="102">
        <f>_xll.qlIndexFixing($AZ$1,AU2319,TRUE,Trigger)</f>
        <v>1.3271198289459996E-2</v>
      </c>
    </row>
    <row r="2320" spans="46:51" ht="11.25" customHeight="1" x14ac:dyDescent="0.25">
      <c r="AT2320" s="57" t="s">
        <v>44</v>
      </c>
      <c r="AU2320" s="56">
        <f>_xll.qlInterestRateIndexFixingDate(IborIndex&amp;Tenor,AV2320,Trigger)</f>
        <v>55561</v>
      </c>
      <c r="AV2320" s="56">
        <f>_xll.qlCalendarAdvance(Calendar,AV2319,AT2320,"f",,Trigger)</f>
        <v>55563</v>
      </c>
      <c r="AW2320" s="56">
        <f>_xll.qlInterestRateIndexMaturity(IborIndex&amp;Tenor,AV2320,Trigger)</f>
        <v>55653</v>
      </c>
      <c r="AX2320" s="102" t="e">
        <f>_xll.qlIndexFixing($Z$5,AU2320,TRUE,Trigger)</f>
        <v>#VALUE!</v>
      </c>
      <c r="AY2320" s="102">
        <f>_xll.qlIndexFixing($AZ$1,AU2320,TRUE,Trigger)</f>
        <v>1.3265466898466194E-2</v>
      </c>
    </row>
    <row r="2321" spans="46:51" ht="11.25" customHeight="1" x14ac:dyDescent="0.25">
      <c r="AT2321" s="57" t="s">
        <v>44</v>
      </c>
      <c r="AU2321" s="56">
        <f>_xll.qlInterestRateIndexFixingDate(IborIndex&amp;Tenor,AV2321,Trigger)</f>
        <v>55568</v>
      </c>
      <c r="AV2321" s="56">
        <f>_xll.qlCalendarAdvance(Calendar,AV2320,AT2321,"f",,Trigger)</f>
        <v>55570</v>
      </c>
      <c r="AW2321" s="56">
        <f>_xll.qlInterestRateIndexMaturity(IborIndex&amp;Tenor,AV2321,Trigger)</f>
        <v>55660</v>
      </c>
      <c r="AX2321" s="102" t="e">
        <f>_xll.qlIndexFixing($Z$5,AU2321,TRUE,Trigger)</f>
        <v>#VALUE!</v>
      </c>
      <c r="AY2321" s="102">
        <f>_xll.qlIndexFixing($AZ$1,AU2321,TRUE,Trigger)</f>
        <v>1.3259721098624944E-2</v>
      </c>
    </row>
    <row r="2322" spans="46:51" ht="11.25" customHeight="1" x14ac:dyDescent="0.25">
      <c r="AT2322" s="57" t="s">
        <v>44</v>
      </c>
      <c r="AU2322" s="56">
        <f>_xll.qlInterestRateIndexFixingDate(IborIndex&amp;Tenor,AV2322,Trigger)</f>
        <v>55575</v>
      </c>
      <c r="AV2322" s="56">
        <f>_xll.qlCalendarAdvance(Calendar,AV2321,AT2322,"f",,Trigger)</f>
        <v>55577</v>
      </c>
      <c r="AW2322" s="56">
        <f>_xll.qlInterestRateIndexMaturity(IborIndex&amp;Tenor,AV2322,Trigger)</f>
        <v>55667</v>
      </c>
      <c r="AX2322" s="102" t="e">
        <f>_xll.qlIndexFixing($Z$5,AU2322,TRUE,Trigger)</f>
        <v>#VALUE!</v>
      </c>
      <c r="AY2322" s="102">
        <f>_xll.qlIndexFixing($AZ$1,AU2322,TRUE,Trigger)</f>
        <v>1.3253960878299331E-2</v>
      </c>
    </row>
    <row r="2323" spans="46:51" ht="11.25" customHeight="1" x14ac:dyDescent="0.25">
      <c r="AT2323" s="57" t="s">
        <v>44</v>
      </c>
      <c r="AU2323" s="56">
        <f>_xll.qlInterestRateIndexFixingDate(IborIndex&amp;Tenor,AV2323,Trigger)</f>
        <v>55582</v>
      </c>
      <c r="AV2323" s="56">
        <f>_xll.qlCalendarAdvance(Calendar,AV2322,AT2323,"f",,Trigger)</f>
        <v>55584</v>
      </c>
      <c r="AW2323" s="56">
        <f>_xll.qlInterestRateIndexMaturity(IborIndex&amp;Tenor,AV2323,Trigger)</f>
        <v>55676</v>
      </c>
      <c r="AX2323" s="102" t="e">
        <f>_xll.qlIndexFixing($Z$5,AU2323,TRUE,Trigger)</f>
        <v>#VALUE!</v>
      </c>
      <c r="AY2323" s="102">
        <f>_xll.qlIndexFixing($AZ$1,AU2323,TRUE,Trigger)</f>
        <v>1.3247842576551332E-2</v>
      </c>
    </row>
    <row r="2324" spans="46:51" ht="11.25" customHeight="1" x14ac:dyDescent="0.25">
      <c r="AT2324" s="57" t="s">
        <v>44</v>
      </c>
      <c r="AU2324" s="56">
        <f>_xll.qlInterestRateIndexFixingDate(IborIndex&amp;Tenor,AV2324,Trigger)</f>
        <v>55589</v>
      </c>
      <c r="AV2324" s="56">
        <f>_xll.qlCalendarAdvance(Calendar,AV2323,AT2324,"f",,Trigger)</f>
        <v>55591</v>
      </c>
      <c r="AW2324" s="56">
        <f>_xll.qlInterestRateIndexMaturity(IborIndex&amp;Tenor,AV2324,Trigger)</f>
        <v>55683</v>
      </c>
      <c r="AX2324" s="102" t="e">
        <f>_xll.qlIndexFixing($Z$5,AU2324,TRUE,Trigger)</f>
        <v>#VALUE!</v>
      </c>
      <c r="AY2324" s="102">
        <f>_xll.qlIndexFixing($AZ$1,AU2324,TRUE,Trigger)</f>
        <v>1.3242050986952995E-2</v>
      </c>
    </row>
    <row r="2325" spans="46:51" ht="11.25" customHeight="1" x14ac:dyDescent="0.25">
      <c r="AT2325" s="57" t="s">
        <v>44</v>
      </c>
      <c r="AU2325" s="56">
        <f>_xll.qlInterestRateIndexFixingDate(IborIndex&amp;Tenor,AV2325,Trigger)</f>
        <v>55596</v>
      </c>
      <c r="AV2325" s="56">
        <f>_xll.qlCalendarAdvance(Calendar,AV2324,AT2325,"f",,Trigger)</f>
        <v>55598</v>
      </c>
      <c r="AW2325" s="56">
        <f>_xll.qlInterestRateIndexMaturity(IborIndex&amp;Tenor,AV2325,Trigger)</f>
        <v>55690</v>
      </c>
      <c r="AX2325" s="102" t="e">
        <f>_xll.qlIndexFixing($Z$5,AU2325,TRUE,Trigger)</f>
        <v>#VALUE!</v>
      </c>
      <c r="AY2325" s="102">
        <f>_xll.qlIndexFixing($AZ$1,AU2325,TRUE,Trigger)</f>
        <v>1.3236244939415463E-2</v>
      </c>
    </row>
    <row r="2326" spans="46:51" ht="11.25" customHeight="1" x14ac:dyDescent="0.25">
      <c r="AT2326" s="57" t="s">
        <v>44</v>
      </c>
      <c r="AU2326" s="56">
        <f>_xll.qlInterestRateIndexFixingDate(IborIndex&amp;Tenor,AV2326,Trigger)</f>
        <v>55603</v>
      </c>
      <c r="AV2326" s="56">
        <f>_xll.qlCalendarAdvance(Calendar,AV2325,AT2326,"f",,Trigger)</f>
        <v>55605</v>
      </c>
      <c r="AW2326" s="56">
        <f>_xll.qlInterestRateIndexMaturity(IborIndex&amp;Tenor,AV2326,Trigger)</f>
        <v>55697</v>
      </c>
      <c r="AX2326" s="102" t="e">
        <f>_xll.qlIndexFixing($Z$5,AU2326,TRUE,Trigger)</f>
        <v>#VALUE!</v>
      </c>
      <c r="AY2326" s="102">
        <f>_xll.qlIndexFixing($AZ$1,AU2326,TRUE,Trigger)</f>
        <v>1.3230424422303697E-2</v>
      </c>
    </row>
    <row r="2327" spans="46:51" ht="11.25" customHeight="1" x14ac:dyDescent="0.25">
      <c r="AT2327" s="57" t="s">
        <v>44</v>
      </c>
      <c r="AU2327" s="56">
        <f>_xll.qlInterestRateIndexFixingDate(IborIndex&amp;Tenor,AV2327,Trigger)</f>
        <v>55610</v>
      </c>
      <c r="AV2327" s="56">
        <f>_xll.qlCalendarAdvance(Calendar,AV2326,AT2327,"f",,Trigger)</f>
        <v>55612</v>
      </c>
      <c r="AW2327" s="56">
        <f>_xll.qlInterestRateIndexMaturity(IborIndex&amp;Tenor,AV2327,Trigger)</f>
        <v>55703</v>
      </c>
      <c r="AX2327" s="102" t="e">
        <f>_xll.qlIndexFixing($Z$5,AU2327,TRUE,Trigger)</f>
        <v>#VALUE!</v>
      </c>
      <c r="AY2327" s="102">
        <f>_xll.qlIndexFixing($AZ$1,AU2327,TRUE,Trigger)</f>
        <v>1.3224766304860502E-2</v>
      </c>
    </row>
    <row r="2328" spans="46:51" ht="11.25" customHeight="1" x14ac:dyDescent="0.25">
      <c r="AT2328" s="57" t="s">
        <v>44</v>
      </c>
      <c r="AU2328" s="56">
        <f>_xll.qlInterestRateIndexFixingDate(IborIndex&amp;Tenor,AV2328,Trigger)</f>
        <v>55617</v>
      </c>
      <c r="AV2328" s="56">
        <f>_xll.qlCalendarAdvance(Calendar,AV2327,AT2328,"f",,Trigger)</f>
        <v>55619</v>
      </c>
      <c r="AW2328" s="56">
        <f>_xll.qlInterestRateIndexMaturity(IborIndex&amp;Tenor,AV2328,Trigger)</f>
        <v>55710</v>
      </c>
      <c r="AX2328" s="102" t="e">
        <f>_xll.qlIndexFixing($Z$5,AU2328,TRUE,Trigger)</f>
        <v>#VALUE!</v>
      </c>
      <c r="AY2328" s="102">
        <f>_xll.qlIndexFixing($AZ$1,AU2328,TRUE,Trigger)</f>
        <v>1.321891806552594E-2</v>
      </c>
    </row>
    <row r="2329" spans="46:51" ht="11.25" customHeight="1" x14ac:dyDescent="0.25">
      <c r="AT2329" s="57" t="s">
        <v>44</v>
      </c>
      <c r="AU2329" s="56">
        <f>_xll.qlInterestRateIndexFixingDate(IborIndex&amp;Tenor,AV2329,Trigger)</f>
        <v>55624</v>
      </c>
      <c r="AV2329" s="56">
        <f>_xll.qlCalendarAdvance(Calendar,AV2328,AT2329,"f",,Trigger)</f>
        <v>55626</v>
      </c>
      <c r="AW2329" s="56">
        <f>_xll.qlInterestRateIndexMaturity(IborIndex&amp;Tenor,AV2329,Trigger)</f>
        <v>55717</v>
      </c>
      <c r="AX2329" s="102" t="e">
        <f>_xll.qlIndexFixing($Z$5,AU2329,TRUE,Trigger)</f>
        <v>#VALUE!</v>
      </c>
      <c r="AY2329" s="102">
        <f>_xll.qlIndexFixing($AZ$1,AU2329,TRUE,Trigger)</f>
        <v>1.321305532297341E-2</v>
      </c>
    </row>
    <row r="2330" spans="46:51" ht="11.25" customHeight="1" x14ac:dyDescent="0.25">
      <c r="AT2330" s="57" t="s">
        <v>44</v>
      </c>
      <c r="AU2330" s="56">
        <f>_xll.qlInterestRateIndexFixingDate(IborIndex&amp;Tenor,AV2330,Trigger)</f>
        <v>55627</v>
      </c>
      <c r="AV2330" s="56">
        <f>_xll.qlCalendarAdvance(Calendar,AV2329,AT2330,"f",,Trigger)</f>
        <v>55633</v>
      </c>
      <c r="AW2330" s="56">
        <f>_xll.qlInterestRateIndexMaturity(IborIndex&amp;Tenor,AV2330,Trigger)</f>
        <v>55724</v>
      </c>
      <c r="AX2330" s="102" t="e">
        <f>_xll.qlIndexFixing($Z$5,AU2330,TRUE,Trigger)</f>
        <v>#VALUE!</v>
      </c>
      <c r="AY2330" s="102">
        <f>_xll.qlIndexFixing($AZ$1,AU2330,TRUE,Trigger)</f>
        <v>1.3207178065565628E-2</v>
      </c>
    </row>
    <row r="2331" spans="46:51" ht="11.25" customHeight="1" x14ac:dyDescent="0.25">
      <c r="AT2331" s="57" t="s">
        <v>44</v>
      </c>
      <c r="AU2331" s="56">
        <f>_xll.qlInterestRateIndexFixingDate(IborIndex&amp;Tenor,AV2331,Trigger)</f>
        <v>55638</v>
      </c>
      <c r="AV2331" s="56">
        <f>_xll.qlCalendarAdvance(Calendar,AV2330,AT2331,"f",,Trigger)</f>
        <v>55641</v>
      </c>
      <c r="AW2331" s="56">
        <f>_xll.qlInterestRateIndexMaturity(IborIndex&amp;Tenor,AV2331,Trigger)</f>
        <v>55733</v>
      </c>
      <c r="AX2331" s="102" t="e">
        <f>_xll.qlIndexFixing($Z$5,AU2331,TRUE,Trigger)</f>
        <v>#VALUE!</v>
      </c>
      <c r="AY2331" s="102">
        <f>_xll.qlIndexFixing($AZ$1,AU2331,TRUE,Trigger)</f>
        <v>1.3200261336392117E-2</v>
      </c>
    </row>
    <row r="2332" spans="46:51" ht="11.25" customHeight="1" x14ac:dyDescent="0.25">
      <c r="AT2332" s="57" t="s">
        <v>44</v>
      </c>
      <c r="AU2332" s="56">
        <f>_xll.qlInterestRateIndexFixingDate(IborIndex&amp;Tenor,AV2332,Trigger)</f>
        <v>55646</v>
      </c>
      <c r="AV2332" s="56">
        <f>_xll.qlCalendarAdvance(Calendar,AV2331,AT2332,"f",,Trigger)</f>
        <v>55648</v>
      </c>
      <c r="AW2332" s="56">
        <f>_xll.qlInterestRateIndexMaturity(IborIndex&amp;Tenor,AV2332,Trigger)</f>
        <v>55740</v>
      </c>
      <c r="AX2332" s="102" t="e">
        <f>_xll.qlIndexFixing($Z$5,AU2332,TRUE,Trigger)</f>
        <v>#VALUE!</v>
      </c>
      <c r="AY2332" s="102">
        <f>_xll.qlIndexFixing($AZ$1,AU2332,TRUE,Trigger)</f>
        <v>1.3194351679442232E-2</v>
      </c>
    </row>
    <row r="2333" spans="46:51" ht="11.25" customHeight="1" x14ac:dyDescent="0.25">
      <c r="AT2333" s="57" t="s">
        <v>44</v>
      </c>
      <c r="AU2333" s="56">
        <f>_xll.qlInterestRateIndexFixingDate(IborIndex&amp;Tenor,AV2333,Trigger)</f>
        <v>55653</v>
      </c>
      <c r="AV2333" s="56">
        <f>_xll.qlCalendarAdvance(Calendar,AV2332,AT2333,"f",,Trigger)</f>
        <v>55655</v>
      </c>
      <c r="AW2333" s="56">
        <f>_xll.qlInterestRateIndexMaturity(IborIndex&amp;Tenor,AV2333,Trigger)</f>
        <v>55747</v>
      </c>
      <c r="AX2333" s="102" t="e">
        <f>_xll.qlIndexFixing($Z$5,AU2333,TRUE,Trigger)</f>
        <v>#VALUE!</v>
      </c>
      <c r="AY2333" s="102">
        <f>_xll.qlIndexFixing($AZ$1,AU2333,TRUE,Trigger)</f>
        <v>1.3188427469798513E-2</v>
      </c>
    </row>
    <row r="2334" spans="46:51" ht="11.25" customHeight="1" x14ac:dyDescent="0.25">
      <c r="AT2334" s="57" t="s">
        <v>44</v>
      </c>
      <c r="AU2334" s="56">
        <f>_xll.qlInterestRateIndexFixingDate(IborIndex&amp;Tenor,AV2334,Trigger)</f>
        <v>55660</v>
      </c>
      <c r="AV2334" s="56">
        <f>_xll.qlCalendarAdvance(Calendar,AV2333,AT2334,"f",,Trigger)</f>
        <v>55662</v>
      </c>
      <c r="AW2334" s="56">
        <f>_xll.qlInterestRateIndexMaturity(IborIndex&amp;Tenor,AV2334,Trigger)</f>
        <v>55754</v>
      </c>
      <c r="AX2334" s="102" t="e">
        <f>_xll.qlIndexFixing($Z$5,AU2334,TRUE,Trigger)</f>
        <v>#VALUE!</v>
      </c>
      <c r="AY2334" s="102">
        <f>_xll.qlIndexFixing($AZ$1,AU2334,TRUE,Trigger)</f>
        <v>1.3182488695823315E-2</v>
      </c>
    </row>
    <row r="2335" spans="46:51" ht="11.25" customHeight="1" x14ac:dyDescent="0.25">
      <c r="AT2335" s="57" t="s">
        <v>44</v>
      </c>
      <c r="AU2335" s="56">
        <f>_xll.qlInterestRateIndexFixingDate(IborIndex&amp;Tenor,AV2335,Trigger)</f>
        <v>55667</v>
      </c>
      <c r="AV2335" s="56">
        <f>_xll.qlCalendarAdvance(Calendar,AV2334,AT2335,"f",,Trigger)</f>
        <v>55669</v>
      </c>
      <c r="AW2335" s="56">
        <f>_xll.qlInterestRateIndexMaturity(IborIndex&amp;Tenor,AV2335,Trigger)</f>
        <v>55761</v>
      </c>
      <c r="AX2335" s="102" t="e">
        <f>_xll.qlIndexFixing($Z$5,AU2335,TRUE,Trigger)</f>
        <v>#VALUE!</v>
      </c>
      <c r="AY2335" s="102">
        <f>_xll.qlIndexFixing($AZ$1,AU2335,TRUE,Trigger)</f>
        <v>1.3176535345882465E-2</v>
      </c>
    </row>
    <row r="2336" spans="46:51" ht="11.25" customHeight="1" x14ac:dyDescent="0.25">
      <c r="AT2336" s="57" t="s">
        <v>44</v>
      </c>
      <c r="AU2336" s="56">
        <f>_xll.qlInterestRateIndexFixingDate(IborIndex&amp;Tenor,AV2336,Trigger)</f>
        <v>55674</v>
      </c>
      <c r="AV2336" s="56">
        <f>_xll.qlCalendarAdvance(Calendar,AV2335,AT2336,"f",,Trigger)</f>
        <v>55676</v>
      </c>
      <c r="AW2336" s="56">
        <f>_xll.qlInterestRateIndexMaturity(IborIndex&amp;Tenor,AV2336,Trigger)</f>
        <v>55768</v>
      </c>
      <c r="AX2336" s="102" t="e">
        <f>_xll.qlIndexFixing($Z$5,AU2336,TRUE,Trigger)</f>
        <v>#VALUE!</v>
      </c>
      <c r="AY2336" s="102">
        <f>_xll.qlIndexFixing($AZ$1,AU2336,TRUE,Trigger)</f>
        <v>1.3170567408340054E-2</v>
      </c>
    </row>
    <row r="2337" spans="46:51" ht="11.25" customHeight="1" x14ac:dyDescent="0.25">
      <c r="AT2337" s="57" t="s">
        <v>44</v>
      </c>
      <c r="AU2337" s="56">
        <f>_xll.qlInterestRateIndexFixingDate(IborIndex&amp;Tenor,AV2337,Trigger)</f>
        <v>55681</v>
      </c>
      <c r="AV2337" s="56">
        <f>_xll.qlCalendarAdvance(Calendar,AV2336,AT2337,"f",,Trigger)</f>
        <v>55683</v>
      </c>
      <c r="AW2337" s="56">
        <f>_xll.qlInterestRateIndexMaturity(IborIndex&amp;Tenor,AV2337,Trigger)</f>
        <v>55775</v>
      </c>
      <c r="AX2337" s="102" t="e">
        <f>_xll.qlIndexFixing($Z$5,AU2337,TRUE,Trigger)</f>
        <v>#VALUE!</v>
      </c>
      <c r="AY2337" s="102">
        <f>_xll.qlIndexFixing($AZ$1,AU2337,TRUE,Trigger)</f>
        <v>1.3164584871565384E-2</v>
      </c>
    </row>
    <row r="2338" spans="46:51" ht="11.25" customHeight="1" x14ac:dyDescent="0.25">
      <c r="AT2338" s="57" t="s">
        <v>44</v>
      </c>
      <c r="AU2338" s="56">
        <f>_xll.qlInterestRateIndexFixingDate(IborIndex&amp;Tenor,AV2338,Trigger)</f>
        <v>55688</v>
      </c>
      <c r="AV2338" s="56">
        <f>_xll.qlCalendarAdvance(Calendar,AV2337,AT2338,"f",,Trigger)</f>
        <v>55690</v>
      </c>
      <c r="AW2338" s="56">
        <f>_xll.qlInterestRateIndexMaturity(IborIndex&amp;Tenor,AV2338,Trigger)</f>
        <v>55782</v>
      </c>
      <c r="AX2338" s="102" t="e">
        <f>_xll.qlIndexFixing($Z$5,AU2338,TRUE,Trigger)</f>
        <v>#VALUE!</v>
      </c>
      <c r="AY2338" s="102">
        <f>_xll.qlIndexFixing($AZ$1,AU2338,TRUE,Trigger)</f>
        <v>1.3158587723917335E-2</v>
      </c>
    </row>
    <row r="2339" spans="46:51" ht="11.25" customHeight="1" x14ac:dyDescent="0.25">
      <c r="AT2339" s="57" t="s">
        <v>44</v>
      </c>
      <c r="AU2339" s="56">
        <f>_xll.qlInterestRateIndexFixingDate(IborIndex&amp;Tenor,AV2339,Trigger)</f>
        <v>55695</v>
      </c>
      <c r="AV2339" s="56">
        <f>_xll.qlCalendarAdvance(Calendar,AV2338,AT2339,"f",,Trigger)</f>
        <v>55697</v>
      </c>
      <c r="AW2339" s="56">
        <f>_xll.qlInterestRateIndexMaturity(IborIndex&amp;Tenor,AV2339,Trigger)</f>
        <v>55789</v>
      </c>
      <c r="AX2339" s="102" t="e">
        <f>_xll.qlIndexFixing($Z$5,AU2339,TRUE,Trigger)</f>
        <v>#VALUE!</v>
      </c>
      <c r="AY2339" s="102">
        <f>_xll.qlIndexFixing($AZ$1,AU2339,TRUE,Trigger)</f>
        <v>1.3152575953765207E-2</v>
      </c>
    </row>
    <row r="2340" spans="46:51" ht="11.25" customHeight="1" x14ac:dyDescent="0.25">
      <c r="AT2340" s="57" t="s">
        <v>44</v>
      </c>
      <c r="AU2340" s="56">
        <f>_xll.qlInterestRateIndexFixingDate(IborIndex&amp;Tenor,AV2340,Trigger)</f>
        <v>55702</v>
      </c>
      <c r="AV2340" s="56">
        <f>_xll.qlCalendarAdvance(Calendar,AV2339,AT2340,"f",,Trigger)</f>
        <v>55704</v>
      </c>
      <c r="AW2340" s="56">
        <f>_xll.qlInterestRateIndexMaturity(IborIndex&amp;Tenor,AV2340,Trigger)</f>
        <v>55796</v>
      </c>
      <c r="AX2340" s="102" t="e">
        <f>_xll.qlIndexFixing($Z$5,AU2340,TRUE,Trigger)</f>
        <v>#VALUE!</v>
      </c>
      <c r="AY2340" s="102">
        <f>_xll.qlIndexFixing($AZ$1,AU2340,TRUE,Trigger)</f>
        <v>1.3146549549473963E-2</v>
      </c>
    </row>
    <row r="2341" spans="46:51" ht="11.25" customHeight="1" x14ac:dyDescent="0.25">
      <c r="AT2341" s="57" t="s">
        <v>44</v>
      </c>
      <c r="AU2341" s="56">
        <f>_xll.qlInterestRateIndexFixingDate(IborIndex&amp;Tenor,AV2341,Trigger)</f>
        <v>55709</v>
      </c>
      <c r="AV2341" s="56">
        <f>_xll.qlCalendarAdvance(Calendar,AV2340,AT2341,"f",,Trigger)</f>
        <v>55711</v>
      </c>
      <c r="AW2341" s="56">
        <f>_xll.qlInterestRateIndexMaturity(IborIndex&amp;Tenor,AV2341,Trigger)</f>
        <v>55803</v>
      </c>
      <c r="AX2341" s="102" t="e">
        <f>_xll.qlIndexFixing($Z$5,AU2341,TRUE,Trigger)</f>
        <v>#VALUE!</v>
      </c>
      <c r="AY2341" s="102">
        <f>_xll.qlIndexFixing($AZ$1,AU2341,TRUE,Trigger)</f>
        <v>1.3140508499410297E-2</v>
      </c>
    </row>
    <row r="2342" spans="46:51" ht="11.25" customHeight="1" x14ac:dyDescent="0.25">
      <c r="AT2342" s="57" t="s">
        <v>44</v>
      </c>
      <c r="AU2342" s="56">
        <f>_xll.qlInterestRateIndexFixingDate(IborIndex&amp;Tenor,AV2342,Trigger)</f>
        <v>55716</v>
      </c>
      <c r="AV2342" s="56">
        <f>_xll.qlCalendarAdvance(Calendar,AV2341,AT2342,"f",,Trigger)</f>
        <v>55718</v>
      </c>
      <c r="AW2342" s="56">
        <f>_xll.qlInterestRateIndexMaturity(IborIndex&amp;Tenor,AV2342,Trigger)</f>
        <v>55810</v>
      </c>
      <c r="AX2342" s="102" t="e">
        <f>_xll.qlIndexFixing($Z$5,AU2342,TRUE,Trigger)</f>
        <v>#VALUE!</v>
      </c>
      <c r="AY2342" s="102">
        <f>_xll.qlIndexFixing($AZ$1,AU2342,TRUE,Trigger)</f>
        <v>1.3134452791939168E-2</v>
      </c>
    </row>
    <row r="2343" spans="46:51" ht="11.25" customHeight="1" x14ac:dyDescent="0.25">
      <c r="AT2343" s="57" t="s">
        <v>44</v>
      </c>
      <c r="AU2343" s="56">
        <f>_xll.qlInterestRateIndexFixingDate(IborIndex&amp;Tenor,AV2343,Trigger)</f>
        <v>55723</v>
      </c>
      <c r="AV2343" s="56">
        <f>_xll.qlCalendarAdvance(Calendar,AV2342,AT2343,"f",,Trigger)</f>
        <v>55725</v>
      </c>
      <c r="AW2343" s="56">
        <f>_xll.qlInterestRateIndexMaturity(IborIndex&amp;Tenor,AV2343,Trigger)</f>
        <v>55817</v>
      </c>
      <c r="AX2343" s="102" t="e">
        <f>_xll.qlIndexFixing($Z$5,AU2343,TRUE,Trigger)</f>
        <v>#VALUE!</v>
      </c>
      <c r="AY2343" s="102">
        <f>_xll.qlIndexFixing($AZ$1,AU2343,TRUE,Trigger)</f>
        <v>1.3128382415428146E-2</v>
      </c>
    </row>
    <row r="2344" spans="46:51" ht="11.25" customHeight="1" x14ac:dyDescent="0.25">
      <c r="AT2344" s="57" t="s">
        <v>44</v>
      </c>
      <c r="AU2344" s="56">
        <f>_xll.qlInterestRateIndexFixingDate(IborIndex&amp;Tenor,AV2344,Trigger)</f>
        <v>55730</v>
      </c>
      <c r="AV2344" s="56">
        <f>_xll.qlCalendarAdvance(Calendar,AV2343,AT2344,"f",,Trigger)</f>
        <v>55732</v>
      </c>
      <c r="AW2344" s="56">
        <f>_xll.qlInterestRateIndexMaturity(IborIndex&amp;Tenor,AV2344,Trigger)</f>
        <v>55824</v>
      </c>
      <c r="AX2344" s="102" t="e">
        <f>_xll.qlIndexFixing($Z$5,AU2344,TRUE,Trigger)</f>
        <v>#VALUE!</v>
      </c>
      <c r="AY2344" s="102">
        <f>_xll.qlIndexFixing($AZ$1,AU2344,TRUE,Trigger)</f>
        <v>1.3122297358242186E-2</v>
      </c>
    </row>
    <row r="2345" spans="46:51" ht="11.25" customHeight="1" x14ac:dyDescent="0.25">
      <c r="AT2345" s="57" t="s">
        <v>44</v>
      </c>
      <c r="AU2345" s="56">
        <f>_xll.qlInterestRateIndexFixingDate(IborIndex&amp;Tenor,AV2345,Trigger)</f>
        <v>55737</v>
      </c>
      <c r="AV2345" s="56">
        <f>_xll.qlCalendarAdvance(Calendar,AV2344,AT2345,"f",,Trigger)</f>
        <v>55739</v>
      </c>
      <c r="AW2345" s="56">
        <f>_xll.qlInterestRateIndexMaturity(IborIndex&amp;Tenor,AV2345,Trigger)</f>
        <v>55831</v>
      </c>
      <c r="AX2345" s="102" t="e">
        <f>_xll.qlIndexFixing($Z$5,AU2345,TRUE,Trigger)</f>
        <v>#VALUE!</v>
      </c>
      <c r="AY2345" s="102">
        <f>_xll.qlIndexFixing($AZ$1,AU2345,TRUE,Trigger)</f>
        <v>1.3116197608750593E-2</v>
      </c>
    </row>
    <row r="2346" spans="46:51" ht="11.25" customHeight="1" x14ac:dyDescent="0.25">
      <c r="AT2346" s="57" t="s">
        <v>44</v>
      </c>
      <c r="AU2346" s="56">
        <f>_xll.qlInterestRateIndexFixingDate(IborIndex&amp;Tenor,AV2346,Trigger)</f>
        <v>55744</v>
      </c>
      <c r="AV2346" s="56">
        <f>_xll.qlCalendarAdvance(Calendar,AV2345,AT2346,"f",,Trigger)</f>
        <v>55746</v>
      </c>
      <c r="AW2346" s="56">
        <f>_xll.qlInterestRateIndexMaturity(IborIndex&amp;Tenor,AV2346,Trigger)</f>
        <v>55838</v>
      </c>
      <c r="AX2346" s="102" t="e">
        <f>_xll.qlIndexFixing($Z$5,AU2346,TRUE,Trigger)</f>
        <v>#VALUE!</v>
      </c>
      <c r="AY2346" s="102">
        <f>_xll.qlIndexFixing($AZ$1,AU2346,TRUE,Trigger)</f>
        <v>1.3110083155320064E-2</v>
      </c>
    </row>
    <row r="2347" spans="46:51" ht="11.25" customHeight="1" x14ac:dyDescent="0.25">
      <c r="AT2347" s="57" t="s">
        <v>44</v>
      </c>
      <c r="AU2347" s="56">
        <f>_xll.qlInterestRateIndexFixingDate(IborIndex&amp;Tenor,AV2347,Trigger)</f>
        <v>55751</v>
      </c>
      <c r="AV2347" s="56">
        <f>_xll.qlCalendarAdvance(Calendar,AV2346,AT2347,"f",,Trigger)</f>
        <v>55753</v>
      </c>
      <c r="AW2347" s="56">
        <f>_xll.qlInterestRateIndexMaturity(IborIndex&amp;Tenor,AV2347,Trigger)</f>
        <v>55845</v>
      </c>
      <c r="AX2347" s="102" t="e">
        <f>_xll.qlIndexFixing($Z$5,AU2347,TRUE,Trigger)</f>
        <v>#VALUE!</v>
      </c>
      <c r="AY2347" s="102">
        <f>_xll.qlIndexFixing($AZ$1,AU2347,TRUE,Trigger)</f>
        <v>1.3103953986314689E-2</v>
      </c>
    </row>
    <row r="2348" spans="46:51" ht="11.25" customHeight="1" x14ac:dyDescent="0.25">
      <c r="AT2348" s="57" t="s">
        <v>44</v>
      </c>
      <c r="AU2348" s="56">
        <f>_xll.qlInterestRateIndexFixingDate(IborIndex&amp;Tenor,AV2348,Trigger)</f>
        <v>55758</v>
      </c>
      <c r="AV2348" s="56">
        <f>_xll.qlCalendarAdvance(Calendar,AV2347,AT2348,"f",,Trigger)</f>
        <v>55760</v>
      </c>
      <c r="AW2348" s="56">
        <f>_xll.qlInterestRateIndexMaturity(IborIndex&amp;Tenor,AV2348,Trigger)</f>
        <v>55852</v>
      </c>
      <c r="AX2348" s="102" t="e">
        <f>_xll.qlIndexFixing($Z$5,AU2348,TRUE,Trigger)</f>
        <v>#VALUE!</v>
      </c>
      <c r="AY2348" s="102">
        <f>_xll.qlIndexFixing($AZ$1,AU2348,TRUE,Trigger)</f>
        <v>1.3097810090108117E-2</v>
      </c>
    </row>
    <row r="2349" spans="46:51" ht="11.25" customHeight="1" x14ac:dyDescent="0.25">
      <c r="AT2349" s="57" t="s">
        <v>44</v>
      </c>
      <c r="AU2349" s="56">
        <f>_xll.qlInterestRateIndexFixingDate(IborIndex&amp;Tenor,AV2349,Trigger)</f>
        <v>55765</v>
      </c>
      <c r="AV2349" s="56">
        <f>_xll.qlCalendarAdvance(Calendar,AV2348,AT2349,"f",,Trigger)</f>
        <v>55767</v>
      </c>
      <c r="AW2349" s="56">
        <f>_xll.qlInterestRateIndexMaturity(IborIndex&amp;Tenor,AV2349,Trigger)</f>
        <v>55858</v>
      </c>
      <c r="AX2349" s="102" t="e">
        <f>_xll.qlIndexFixing($Z$5,AU2349,TRUE,Trigger)</f>
        <v>#VALUE!</v>
      </c>
      <c r="AY2349" s="102">
        <f>_xll.qlIndexFixing($AZ$1,AU2349,TRUE,Trigger)</f>
        <v>1.3091856351641439E-2</v>
      </c>
    </row>
    <row r="2350" spans="46:51" ht="11.25" customHeight="1" x14ac:dyDescent="0.25">
      <c r="AT2350" s="57" t="s">
        <v>44</v>
      </c>
      <c r="AU2350" s="56">
        <f>_xll.qlInterestRateIndexFixingDate(IborIndex&amp;Tenor,AV2350,Trigger)</f>
        <v>55772</v>
      </c>
      <c r="AV2350" s="56">
        <f>_xll.qlCalendarAdvance(Calendar,AV2349,AT2350,"f",,Trigger)</f>
        <v>55774</v>
      </c>
      <c r="AW2350" s="56">
        <f>_xll.qlInterestRateIndexMaturity(IborIndex&amp;Tenor,AV2350,Trigger)</f>
        <v>55865</v>
      </c>
      <c r="AX2350" s="102" t="e">
        <f>_xll.qlIndexFixing($Z$5,AU2350,TRUE,Trigger)</f>
        <v>#VALUE!</v>
      </c>
      <c r="AY2350" s="102">
        <f>_xll.qlIndexFixing($AZ$1,AU2350,TRUE,Trigger)</f>
        <v>1.3085684245972685E-2</v>
      </c>
    </row>
    <row r="2351" spans="46:51" ht="11.25" customHeight="1" x14ac:dyDescent="0.25">
      <c r="AT2351" s="57" t="s">
        <v>44</v>
      </c>
      <c r="AU2351" s="56">
        <f>_xll.qlInterestRateIndexFixingDate(IborIndex&amp;Tenor,AV2351,Trigger)</f>
        <v>55779</v>
      </c>
      <c r="AV2351" s="56">
        <f>_xll.qlCalendarAdvance(Calendar,AV2350,AT2351,"f",,Trigger)</f>
        <v>55781</v>
      </c>
      <c r="AW2351" s="56">
        <f>_xll.qlInterestRateIndexMaturity(IborIndex&amp;Tenor,AV2351,Trigger)</f>
        <v>55872</v>
      </c>
      <c r="AX2351" s="102" t="e">
        <f>_xll.qlIndexFixing($Z$5,AU2351,TRUE,Trigger)</f>
        <v>#VALUE!</v>
      </c>
      <c r="AY2351" s="102">
        <f>_xll.qlIndexFixing($AZ$1,AU2351,TRUE,Trigger)</f>
        <v>1.3079497379464348E-2</v>
      </c>
    </row>
    <row r="2352" spans="46:51" ht="11.25" customHeight="1" x14ac:dyDescent="0.25">
      <c r="AT2352" s="57" t="s">
        <v>44</v>
      </c>
      <c r="AU2352" s="56">
        <f>_xll.qlInterestRateIndexFixingDate(IborIndex&amp;Tenor,AV2352,Trigger)</f>
        <v>55786</v>
      </c>
      <c r="AV2352" s="56">
        <f>_xll.qlCalendarAdvance(Calendar,AV2351,AT2352,"f",,Trigger)</f>
        <v>55788</v>
      </c>
      <c r="AW2352" s="56">
        <f>_xll.qlInterestRateIndexMaturity(IborIndex&amp;Tenor,AV2352,Trigger)</f>
        <v>55880</v>
      </c>
      <c r="AX2352" s="102" t="e">
        <f>_xll.qlIndexFixing($Z$5,AU2352,TRUE,Trigger)</f>
        <v>#VALUE!</v>
      </c>
      <c r="AY2352" s="102">
        <f>_xll.qlIndexFixing($AZ$1,AU2352,TRUE,Trigger)</f>
        <v>1.3073087000589021E-2</v>
      </c>
    </row>
    <row r="2353" spans="46:51" ht="11.25" customHeight="1" x14ac:dyDescent="0.25">
      <c r="AT2353" s="57" t="s">
        <v>44</v>
      </c>
      <c r="AU2353" s="56">
        <f>_xll.qlInterestRateIndexFixingDate(IborIndex&amp;Tenor,AV2353,Trigger)</f>
        <v>55793</v>
      </c>
      <c r="AV2353" s="56">
        <f>_xll.qlCalendarAdvance(Calendar,AV2352,AT2353,"f",,Trigger)</f>
        <v>55795</v>
      </c>
      <c r="AW2353" s="56">
        <f>_xll.qlInterestRateIndexMaturity(IborIndex&amp;Tenor,AV2353,Trigger)</f>
        <v>55887</v>
      </c>
      <c r="AX2353" s="102" t="e">
        <f>_xll.qlIndexFixing($Z$5,AU2353,TRUE,Trigger)</f>
        <v>#VALUE!</v>
      </c>
      <c r="AY2353" s="102">
        <f>_xll.qlIndexFixing($AZ$1,AU2353,TRUE,Trigger)</f>
        <v>1.3066869293881258E-2</v>
      </c>
    </row>
    <row r="2354" spans="46:51" ht="11.25" customHeight="1" x14ac:dyDescent="0.25">
      <c r="AT2354" s="57" t="s">
        <v>44</v>
      </c>
      <c r="AU2354" s="56">
        <f>_xll.qlInterestRateIndexFixingDate(IborIndex&amp;Tenor,AV2354,Trigger)</f>
        <v>55800</v>
      </c>
      <c r="AV2354" s="56">
        <f>_xll.qlCalendarAdvance(Calendar,AV2353,AT2354,"f",,Trigger)</f>
        <v>55802</v>
      </c>
      <c r="AW2354" s="56">
        <f>_xll.qlInterestRateIndexMaturity(IborIndex&amp;Tenor,AV2354,Trigger)</f>
        <v>55894</v>
      </c>
      <c r="AX2354" s="102" t="e">
        <f>_xll.qlIndexFixing($Z$5,AU2354,TRUE,Trigger)</f>
        <v>#VALUE!</v>
      </c>
      <c r="AY2354" s="102">
        <f>_xll.qlIndexFixing($AZ$1,AU2354,TRUE,Trigger)</f>
        <v>1.3060636790181171E-2</v>
      </c>
    </row>
    <row r="2355" spans="46:51" ht="11.25" customHeight="1" x14ac:dyDescent="0.25">
      <c r="AT2355" s="57" t="s">
        <v>44</v>
      </c>
      <c r="AU2355" s="56">
        <f>_xll.qlInterestRateIndexFixingDate(IborIndex&amp;Tenor,AV2355,Trigger)</f>
        <v>55807</v>
      </c>
      <c r="AV2355" s="56">
        <f>_xll.qlCalendarAdvance(Calendar,AV2354,AT2355,"f",,Trigger)</f>
        <v>55809</v>
      </c>
      <c r="AW2355" s="56">
        <f>_xll.qlInterestRateIndexMaturity(IborIndex&amp;Tenor,AV2355,Trigger)</f>
        <v>55901</v>
      </c>
      <c r="AX2355" s="102" t="e">
        <f>_xll.qlIndexFixing($Z$5,AU2355,TRUE,Trigger)</f>
        <v>#VALUE!</v>
      </c>
      <c r="AY2355" s="102">
        <f>_xll.qlIndexFixing($AZ$1,AU2355,TRUE,Trigger)</f>
        <v>1.3054389477855451E-2</v>
      </c>
    </row>
    <row r="2356" spans="46:51" ht="11.25" customHeight="1" x14ac:dyDescent="0.25">
      <c r="AT2356" s="57" t="s">
        <v>44</v>
      </c>
      <c r="AU2356" s="56">
        <f>_xll.qlInterestRateIndexFixingDate(IborIndex&amp;Tenor,AV2356,Trigger)</f>
        <v>55814</v>
      </c>
      <c r="AV2356" s="56">
        <f>_xll.qlCalendarAdvance(Calendar,AV2355,AT2356,"f",,Trigger)</f>
        <v>55816</v>
      </c>
      <c r="AW2356" s="56">
        <f>_xll.qlInterestRateIndexMaturity(IborIndex&amp;Tenor,AV2356,Trigger)</f>
        <v>55908</v>
      </c>
      <c r="AX2356" s="102" t="e">
        <f>_xll.qlIndexFixing($Z$5,AU2356,TRUE,Trigger)</f>
        <v>#VALUE!</v>
      </c>
      <c r="AY2356" s="102">
        <f>_xll.qlIndexFixing($AZ$1,AU2356,TRUE,Trigger)</f>
        <v>1.3048127345274276E-2</v>
      </c>
    </row>
    <row r="2357" spans="46:51" ht="11.25" customHeight="1" x14ac:dyDescent="0.25">
      <c r="AT2357" s="57" t="s">
        <v>44</v>
      </c>
      <c r="AU2357" s="56">
        <f>_xll.qlInterestRateIndexFixingDate(IborIndex&amp;Tenor,AV2357,Trigger)</f>
        <v>55821</v>
      </c>
      <c r="AV2357" s="56">
        <f>_xll.qlCalendarAdvance(Calendar,AV2356,AT2357,"f",,Trigger)</f>
        <v>55823</v>
      </c>
      <c r="AW2357" s="56">
        <f>_xll.qlInterestRateIndexMaturity(IborIndex&amp;Tenor,AV2357,Trigger)</f>
        <v>55915</v>
      </c>
      <c r="AX2357" s="102" t="e">
        <f>_xll.qlIndexFixing($Z$5,AU2357,TRUE,Trigger)</f>
        <v>#VALUE!</v>
      </c>
      <c r="AY2357" s="102">
        <f>_xll.qlIndexFixing($AZ$1,AU2357,TRUE,Trigger)</f>
        <v>1.3041850380809551E-2</v>
      </c>
    </row>
    <row r="2358" spans="46:51" ht="11.25" customHeight="1" x14ac:dyDescent="0.25">
      <c r="AT2358" s="57" t="s">
        <v>44</v>
      </c>
      <c r="AU2358" s="56">
        <f>_xll.qlInterestRateIndexFixingDate(IborIndex&amp;Tenor,AV2358,Trigger)</f>
        <v>55828</v>
      </c>
      <c r="AV2358" s="56">
        <f>_xll.qlCalendarAdvance(Calendar,AV2357,AT2358,"f",,Trigger)</f>
        <v>55830</v>
      </c>
      <c r="AW2358" s="56">
        <f>_xll.qlInterestRateIndexMaturity(IborIndex&amp;Tenor,AV2358,Trigger)</f>
        <v>55922</v>
      </c>
      <c r="AX2358" s="102" t="e">
        <f>_xll.qlIndexFixing($Z$5,AU2358,TRUE,Trigger)</f>
        <v>#VALUE!</v>
      </c>
      <c r="AY2358" s="102">
        <f>_xll.qlIndexFixing($AZ$1,AU2358,TRUE,Trigger)</f>
        <v>1.3035558572829715E-2</v>
      </c>
    </row>
    <row r="2359" spans="46:51" ht="11.25" customHeight="1" x14ac:dyDescent="0.25">
      <c r="AT2359" s="57" t="s">
        <v>44</v>
      </c>
      <c r="AU2359" s="56">
        <f>_xll.qlInterestRateIndexFixingDate(IborIndex&amp;Tenor,AV2359,Trigger)</f>
        <v>55835</v>
      </c>
      <c r="AV2359" s="56">
        <f>_xll.qlCalendarAdvance(Calendar,AV2358,AT2359,"f",,Trigger)</f>
        <v>55837</v>
      </c>
      <c r="AW2359" s="56">
        <f>_xll.qlInterestRateIndexMaturity(IborIndex&amp;Tenor,AV2359,Trigger)</f>
        <v>55929</v>
      </c>
      <c r="AX2359" s="102" t="e">
        <f>_xll.qlIndexFixing($Z$5,AU2359,TRUE,Trigger)</f>
        <v>#VALUE!</v>
      </c>
      <c r="AY2359" s="102">
        <f>_xll.qlIndexFixing($AZ$1,AU2359,TRUE,Trigger)</f>
        <v>1.3029251909705808E-2</v>
      </c>
    </row>
    <row r="2360" spans="46:51" ht="11.25" customHeight="1" x14ac:dyDescent="0.25">
      <c r="AT2360" s="57" t="s">
        <v>44</v>
      </c>
      <c r="AU2360" s="56">
        <f>_xll.qlInterestRateIndexFixingDate(IborIndex&amp;Tenor,AV2360,Trigger)</f>
        <v>55842</v>
      </c>
      <c r="AV2360" s="56">
        <f>_xll.qlCalendarAdvance(Calendar,AV2359,AT2360,"f",,Trigger)</f>
        <v>55844</v>
      </c>
      <c r="AW2360" s="56">
        <f>_xll.qlInterestRateIndexMaturity(IborIndex&amp;Tenor,AV2360,Trigger)</f>
        <v>55936</v>
      </c>
      <c r="AX2360" s="102" t="e">
        <f>_xll.qlIndexFixing($Z$5,AU2360,TRUE,Trigger)</f>
        <v>#VALUE!</v>
      </c>
      <c r="AY2360" s="102">
        <f>_xll.qlIndexFixing($AZ$1,AU2360,TRUE,Trigger)</f>
        <v>1.3022930379805394E-2</v>
      </c>
    </row>
    <row r="2361" spans="46:51" ht="11.25" customHeight="1" x14ac:dyDescent="0.25">
      <c r="AT2361" s="57" t="s">
        <v>44</v>
      </c>
      <c r="AU2361" s="56">
        <f>_xll.qlInterestRateIndexFixingDate(IborIndex&amp;Tenor,AV2361,Trigger)</f>
        <v>55849</v>
      </c>
      <c r="AV2361" s="56">
        <f>_xll.qlCalendarAdvance(Calendar,AV2360,AT2361,"f",,Trigger)</f>
        <v>55851</v>
      </c>
      <c r="AW2361" s="56">
        <f>_xll.qlInterestRateIndexMaturity(IborIndex&amp;Tenor,AV2361,Trigger)</f>
        <v>55943</v>
      </c>
      <c r="AX2361" s="102" t="e">
        <f>_xll.qlIndexFixing($Z$5,AU2361,TRUE,Trigger)</f>
        <v>#VALUE!</v>
      </c>
      <c r="AY2361" s="102">
        <f>_xll.qlIndexFixing($AZ$1,AU2361,TRUE,Trigger)</f>
        <v>1.3016593971505598E-2</v>
      </c>
    </row>
    <row r="2362" spans="46:51" ht="11.25" customHeight="1" x14ac:dyDescent="0.25">
      <c r="AT2362" s="57" t="s">
        <v>44</v>
      </c>
      <c r="AU2362" s="56">
        <f>_xll.qlInterestRateIndexFixingDate(IborIndex&amp;Tenor,AV2362,Trigger)</f>
        <v>55856</v>
      </c>
      <c r="AV2362" s="56">
        <f>_xll.qlCalendarAdvance(Calendar,AV2361,AT2362,"f",,Trigger)</f>
        <v>55858</v>
      </c>
      <c r="AW2362" s="56">
        <f>_xll.qlInterestRateIndexMaturity(IborIndex&amp;Tenor,AV2362,Trigger)</f>
        <v>55948</v>
      </c>
      <c r="AX2362" s="102" t="e">
        <f>_xll.qlIndexFixing($Z$5,AU2362,TRUE,Trigger)</f>
        <v>#VALUE!</v>
      </c>
      <c r="AY2362" s="102">
        <f>_xll.qlIndexFixing($AZ$1,AU2362,TRUE,Trigger)</f>
        <v>1.3010685809845768E-2</v>
      </c>
    </row>
    <row r="2363" spans="46:51" ht="11.25" customHeight="1" x14ac:dyDescent="0.25">
      <c r="AT2363" s="57" t="s">
        <v>44</v>
      </c>
      <c r="AU2363" s="56">
        <f>_xll.qlInterestRateIndexFixingDate(IborIndex&amp;Tenor,AV2363,Trigger)</f>
        <v>55863</v>
      </c>
      <c r="AV2363" s="56">
        <f>_xll.qlCalendarAdvance(Calendar,AV2362,AT2363,"f",,Trigger)</f>
        <v>55865</v>
      </c>
      <c r="AW2363" s="56">
        <f>_xll.qlInterestRateIndexMaturity(IborIndex&amp;Tenor,AV2363,Trigger)</f>
        <v>55955</v>
      </c>
      <c r="AX2363" s="102" t="e">
        <f>_xll.qlIndexFixing($Z$5,AU2363,TRUE,Trigger)</f>
        <v>#VALUE!</v>
      </c>
      <c r="AY2363" s="102">
        <f>_xll.qlIndexFixing($AZ$1,AU2363,TRUE,Trigger)</f>
        <v>1.3004322202115226E-2</v>
      </c>
    </row>
    <row r="2364" spans="46:51" ht="11.25" customHeight="1" x14ac:dyDescent="0.25">
      <c r="AT2364" s="57" t="s">
        <v>44</v>
      </c>
      <c r="AU2364" s="56">
        <f>_xll.qlInterestRateIndexFixingDate(IborIndex&amp;Tenor,AV2364,Trigger)</f>
        <v>55870</v>
      </c>
      <c r="AV2364" s="56">
        <f>_xll.qlCalendarAdvance(Calendar,AV2363,AT2364,"f",,Trigger)</f>
        <v>55872</v>
      </c>
      <c r="AW2364" s="56">
        <f>_xll.qlInterestRateIndexMaturity(IborIndex&amp;Tenor,AV2364,Trigger)</f>
        <v>55962</v>
      </c>
      <c r="AX2364" s="102" t="e">
        <f>_xll.qlIndexFixing($Z$5,AU2364,TRUE,Trigger)</f>
        <v>#VALUE!</v>
      </c>
      <c r="AY2364" s="102">
        <f>_xll.qlIndexFixing($AZ$1,AU2364,TRUE,Trigger)</f>
        <v>1.2997943683608959E-2</v>
      </c>
    </row>
    <row r="2365" spans="46:51" ht="11.25" customHeight="1" x14ac:dyDescent="0.25">
      <c r="AT2365" s="57" t="s">
        <v>44</v>
      </c>
      <c r="AU2365" s="56">
        <f>_xll.qlInterestRateIndexFixingDate(IborIndex&amp;Tenor,AV2365,Trigger)</f>
        <v>55876</v>
      </c>
      <c r="AV2365" s="56">
        <f>_xll.qlCalendarAdvance(Calendar,AV2364,AT2365,"f",,Trigger)</f>
        <v>55880</v>
      </c>
      <c r="AW2365" s="56">
        <f>_xll.qlInterestRateIndexMaturity(IborIndex&amp;Tenor,AV2365,Trigger)</f>
        <v>55970</v>
      </c>
      <c r="AX2365" s="102" t="e">
        <f>_xll.qlIndexFixing($Z$5,AU2365,TRUE,Trigger)</f>
        <v>#VALUE!</v>
      </c>
      <c r="AY2365" s="102">
        <f>_xll.qlIndexFixing($AZ$1,AU2365,TRUE,Trigger)</f>
        <v>1.2990635675159901E-2</v>
      </c>
    </row>
    <row r="2366" spans="46:51" ht="11.25" customHeight="1" x14ac:dyDescent="0.25">
      <c r="AT2366" s="58" t="s">
        <v>44</v>
      </c>
      <c r="AU2366" s="59">
        <f>_xll.qlInterestRateIndexFixingDate(IborIndex&amp;Tenor,AV2366,Trigger)</f>
        <v>55884</v>
      </c>
      <c r="AV2366" s="59">
        <f>_xll.qlCalendarAdvance(Calendar,AV2365,AT2366,"f",,Trigger)</f>
        <v>55887</v>
      </c>
      <c r="AW2366" s="59">
        <f>_xll.qlInterestRateIndexMaturity(IborIndex&amp;Tenor,AV2366,Trigger)</f>
        <v>55977</v>
      </c>
      <c r="AX2366" s="104" t="e">
        <f>_xll.qlIndexFixing($Z$5,AU2366,TRUE,Trigger)</f>
        <v>#VALUE!</v>
      </c>
      <c r="AY2366" s="104">
        <f>_xll.qlIndexFixing($AZ$1,AU2366,TRUE,Trigger)</f>
        <v>1.2984225165827645E-2</v>
      </c>
    </row>
    <row r="2367" spans="46:51" ht="11.25" customHeight="1" x14ac:dyDescent="0.25">
      <c r="AY2367" s="121"/>
    </row>
    <row r="2368" spans="46:51" ht="11.25" customHeight="1" x14ac:dyDescent="0.25">
      <c r="AY2368" s="121"/>
    </row>
    <row r="2369" spans="51:51" ht="11.25" customHeight="1" x14ac:dyDescent="0.25">
      <c r="AY2369" s="121"/>
    </row>
    <row r="2370" spans="51:51" ht="11.25" customHeight="1" x14ac:dyDescent="0.25">
      <c r="AY2370" s="121"/>
    </row>
    <row r="2371" spans="51:51" ht="11.25" customHeight="1" x14ac:dyDescent="0.25">
      <c r="AY2371" s="121"/>
    </row>
    <row r="2372" spans="51:51" ht="11.25" customHeight="1" x14ac:dyDescent="0.25">
      <c r="AY2372" s="121"/>
    </row>
    <row r="2373" spans="51:51" ht="11.25" customHeight="1" x14ac:dyDescent="0.25">
      <c r="AY2373" s="121"/>
    </row>
    <row r="2374" spans="51:51" ht="11.25" customHeight="1" x14ac:dyDescent="0.25">
      <c r="AY2374" s="121"/>
    </row>
    <row r="2375" spans="51:51" ht="11.25" customHeight="1" x14ac:dyDescent="0.25">
      <c r="AY2375" s="121"/>
    </row>
    <row r="2376" spans="51:51" ht="11.25" customHeight="1" x14ac:dyDescent="0.25">
      <c r="AY2376" s="121"/>
    </row>
    <row r="2377" spans="51:51" ht="11.25" customHeight="1" x14ac:dyDescent="0.25">
      <c r="AY2377" s="121"/>
    </row>
    <row r="2378" spans="51:51" ht="11.25" customHeight="1" x14ac:dyDescent="0.25">
      <c r="AY2378" s="121"/>
    </row>
    <row r="2379" spans="51:51" ht="11.25" customHeight="1" x14ac:dyDescent="0.25">
      <c r="AY2379" s="121"/>
    </row>
    <row r="2380" spans="51:51" ht="11.25" customHeight="1" x14ac:dyDescent="0.25">
      <c r="AY2380" s="121"/>
    </row>
    <row r="2381" spans="51:51" ht="11.25" customHeight="1" x14ac:dyDescent="0.25">
      <c r="AY2381" s="121"/>
    </row>
    <row r="2382" spans="51:51" ht="11.25" customHeight="1" x14ac:dyDescent="0.25">
      <c r="AY2382" s="121"/>
    </row>
    <row r="2383" spans="51:51" ht="11.25" customHeight="1" x14ac:dyDescent="0.25">
      <c r="AY2383" s="121"/>
    </row>
    <row r="2384" spans="51:51" ht="11.25" customHeight="1" x14ac:dyDescent="0.25">
      <c r="AY2384" s="121"/>
    </row>
    <row r="2385" spans="51:51" x14ac:dyDescent="0.25">
      <c r="AY2385" s="121"/>
    </row>
    <row r="2386" spans="51:51" x14ac:dyDescent="0.25">
      <c r="AY2386" s="121"/>
    </row>
    <row r="2387" spans="51:51" x14ac:dyDescent="0.25">
      <c r="AY2387" s="121"/>
    </row>
    <row r="2388" spans="51:51" x14ac:dyDescent="0.25">
      <c r="AY2388" s="121"/>
    </row>
    <row r="2389" spans="51:51" x14ac:dyDescent="0.25">
      <c r="AY2389" s="121"/>
    </row>
    <row r="2390" spans="51:51" x14ac:dyDescent="0.25">
      <c r="AY2390" s="121"/>
    </row>
    <row r="2391" spans="51:51" x14ac:dyDescent="0.25">
      <c r="AY2391" s="121"/>
    </row>
    <row r="2392" spans="51:51" x14ac:dyDescent="0.25">
      <c r="AY2392" s="121"/>
    </row>
    <row r="2393" spans="51:51" x14ac:dyDescent="0.25">
      <c r="AY2393" s="121"/>
    </row>
    <row r="2394" spans="51:51" x14ac:dyDescent="0.25">
      <c r="AY2394" s="121"/>
    </row>
    <row r="2395" spans="51:51" x14ac:dyDescent="0.25">
      <c r="AY2395" s="121"/>
    </row>
    <row r="2396" spans="51:51" x14ac:dyDescent="0.25">
      <c r="AY2396" s="121"/>
    </row>
    <row r="2397" spans="51:51" x14ac:dyDescent="0.25">
      <c r="AY2397" s="121"/>
    </row>
    <row r="2398" spans="51:51" x14ac:dyDescent="0.25">
      <c r="AY2398" s="121"/>
    </row>
    <row r="2399" spans="51:51" x14ac:dyDescent="0.25">
      <c r="AY2399" s="121"/>
    </row>
    <row r="2400" spans="51:51" x14ac:dyDescent="0.25">
      <c r="AY2400" s="121"/>
    </row>
    <row r="2401" spans="51:51" x14ac:dyDescent="0.25">
      <c r="AY2401" s="121"/>
    </row>
    <row r="2402" spans="51:51" x14ac:dyDescent="0.25">
      <c r="AY2402" s="121"/>
    </row>
    <row r="2403" spans="51:51" x14ac:dyDescent="0.25">
      <c r="AY2403" s="121"/>
    </row>
    <row r="2404" spans="51:51" x14ac:dyDescent="0.25">
      <c r="AY2404" s="121"/>
    </row>
    <row r="2405" spans="51:51" x14ac:dyDescent="0.25">
      <c r="AY2405" s="121"/>
    </row>
    <row r="2406" spans="51:51" x14ac:dyDescent="0.25">
      <c r="AY2406" s="121"/>
    </row>
    <row r="2407" spans="51:51" x14ac:dyDescent="0.25">
      <c r="AY2407" s="121"/>
    </row>
    <row r="2408" spans="51:51" x14ac:dyDescent="0.25">
      <c r="AY2408" s="121"/>
    </row>
    <row r="2409" spans="51:51" x14ac:dyDescent="0.25">
      <c r="AY2409" s="121"/>
    </row>
    <row r="2410" spans="51:51" x14ac:dyDescent="0.25">
      <c r="AY2410" s="121"/>
    </row>
    <row r="2411" spans="51:51" x14ac:dyDescent="0.25">
      <c r="AY2411" s="121"/>
    </row>
    <row r="2412" spans="51:51" x14ac:dyDescent="0.25">
      <c r="AY2412" s="121"/>
    </row>
    <row r="2413" spans="51:51" x14ac:dyDescent="0.25">
      <c r="AY2413" s="121"/>
    </row>
    <row r="2414" spans="51:51" x14ac:dyDescent="0.25">
      <c r="AY2414" s="121"/>
    </row>
    <row r="2415" spans="51:51" x14ac:dyDescent="0.25">
      <c r="AY2415" s="121"/>
    </row>
    <row r="2416" spans="51:51" x14ac:dyDescent="0.25">
      <c r="AY2416" s="121"/>
    </row>
    <row r="2417" spans="51:51" x14ac:dyDescent="0.25">
      <c r="AY2417" s="121"/>
    </row>
    <row r="2418" spans="51:51" x14ac:dyDescent="0.25">
      <c r="AY2418" s="121"/>
    </row>
    <row r="2419" spans="51:51" x14ac:dyDescent="0.25">
      <c r="AY2419" s="121"/>
    </row>
    <row r="2420" spans="51:51" x14ac:dyDescent="0.25">
      <c r="AY2420" s="121"/>
    </row>
    <row r="2421" spans="51:51" x14ac:dyDescent="0.25">
      <c r="AY2421" s="121"/>
    </row>
    <row r="2422" spans="51:51" x14ac:dyDescent="0.25">
      <c r="AY2422" s="121"/>
    </row>
    <row r="2423" spans="51:51" x14ac:dyDescent="0.25">
      <c r="AY2423" s="121"/>
    </row>
    <row r="2424" spans="51:51" x14ac:dyDescent="0.25">
      <c r="AY2424" s="121"/>
    </row>
    <row r="2425" spans="51:51" x14ac:dyDescent="0.25">
      <c r="AY2425" s="121"/>
    </row>
    <row r="2426" spans="51:51" x14ac:dyDescent="0.25">
      <c r="AY2426" s="121"/>
    </row>
    <row r="2427" spans="51:51" x14ac:dyDescent="0.25">
      <c r="AY2427" s="121"/>
    </row>
    <row r="2428" spans="51:51" x14ac:dyDescent="0.25">
      <c r="AY2428" s="121"/>
    </row>
    <row r="2429" spans="51:51" x14ac:dyDescent="0.25">
      <c r="AY2429" s="121"/>
    </row>
    <row r="2430" spans="51:51" x14ac:dyDescent="0.25">
      <c r="AY2430" s="121"/>
    </row>
    <row r="2431" spans="51:51" x14ac:dyDescent="0.25">
      <c r="AY2431" s="121"/>
    </row>
    <row r="2432" spans="51:51" x14ac:dyDescent="0.25">
      <c r="AY2432" s="121"/>
    </row>
    <row r="2433" spans="51:51" x14ac:dyDescent="0.25">
      <c r="AY2433" s="121"/>
    </row>
    <row r="2434" spans="51:51" x14ac:dyDescent="0.25">
      <c r="AY2434" s="121"/>
    </row>
    <row r="2435" spans="51:51" x14ac:dyDescent="0.25">
      <c r="AY2435" s="121"/>
    </row>
    <row r="2436" spans="51:51" x14ac:dyDescent="0.25">
      <c r="AY2436" s="121"/>
    </row>
    <row r="2437" spans="51:51" x14ac:dyDescent="0.25">
      <c r="AY2437" s="121"/>
    </row>
    <row r="2438" spans="51:51" x14ac:dyDescent="0.25">
      <c r="AY2438" s="121"/>
    </row>
    <row r="2439" spans="51:51" x14ac:dyDescent="0.25">
      <c r="AY2439" s="121"/>
    </row>
    <row r="2440" spans="51:51" x14ac:dyDescent="0.25">
      <c r="AY2440" s="121"/>
    </row>
    <row r="2441" spans="51:51" x14ac:dyDescent="0.25">
      <c r="AY2441" s="121"/>
    </row>
    <row r="2442" spans="51:51" x14ac:dyDescent="0.25">
      <c r="AY2442" s="121"/>
    </row>
    <row r="2443" spans="51:51" x14ac:dyDescent="0.25">
      <c r="AY2443" s="121"/>
    </row>
    <row r="2444" spans="51:51" x14ac:dyDescent="0.25">
      <c r="AY2444" s="121"/>
    </row>
    <row r="2445" spans="51:51" x14ac:dyDescent="0.25">
      <c r="AY2445" s="121"/>
    </row>
    <row r="2446" spans="51:51" x14ac:dyDescent="0.25">
      <c r="AY2446" s="121"/>
    </row>
    <row r="2447" spans="51:51" x14ac:dyDescent="0.25">
      <c r="AY2447" s="121"/>
    </row>
    <row r="2448" spans="51:51" x14ac:dyDescent="0.25">
      <c r="AY2448" s="121"/>
    </row>
    <row r="2449" spans="51:51" x14ac:dyDescent="0.25">
      <c r="AY2449" s="121"/>
    </row>
    <row r="2450" spans="51:51" x14ac:dyDescent="0.25">
      <c r="AY2450" s="121"/>
    </row>
    <row r="2451" spans="51:51" x14ac:dyDescent="0.25">
      <c r="AY2451" s="121"/>
    </row>
    <row r="2452" spans="51:51" x14ac:dyDescent="0.25">
      <c r="AY2452" s="121"/>
    </row>
    <row r="2453" spans="51:51" x14ac:dyDescent="0.25">
      <c r="AY2453" s="121"/>
    </row>
    <row r="2454" spans="51:51" x14ac:dyDescent="0.25">
      <c r="AY2454" s="121"/>
    </row>
    <row r="2455" spans="51:51" x14ac:dyDescent="0.25">
      <c r="AY2455" s="121"/>
    </row>
    <row r="2456" spans="51:51" x14ac:dyDescent="0.25">
      <c r="AY2456" s="121"/>
    </row>
    <row r="2457" spans="51:51" x14ac:dyDescent="0.25">
      <c r="AY2457" s="121"/>
    </row>
    <row r="2458" spans="51:51" x14ac:dyDescent="0.25">
      <c r="AY2458" s="121"/>
    </row>
    <row r="2459" spans="51:51" x14ac:dyDescent="0.25">
      <c r="AY2459" s="121"/>
    </row>
    <row r="2460" spans="51:51" x14ac:dyDescent="0.25">
      <c r="AY2460" s="121"/>
    </row>
    <row r="2461" spans="51:51" x14ac:dyDescent="0.25">
      <c r="AY2461" s="121"/>
    </row>
    <row r="2462" spans="51:51" x14ac:dyDescent="0.25">
      <c r="AY2462" s="121"/>
    </row>
    <row r="2463" spans="51:51" x14ac:dyDescent="0.25">
      <c r="AY2463" s="121"/>
    </row>
    <row r="2464" spans="51:51" x14ac:dyDescent="0.25">
      <c r="AY2464" s="121"/>
    </row>
    <row r="2465" spans="51:51" x14ac:dyDescent="0.25">
      <c r="AY2465" s="121"/>
    </row>
    <row r="2466" spans="51:51" x14ac:dyDescent="0.25">
      <c r="AY2466" s="121"/>
    </row>
    <row r="2467" spans="51:51" x14ac:dyDescent="0.25">
      <c r="AY2467" s="121"/>
    </row>
    <row r="2468" spans="51:51" x14ac:dyDescent="0.25">
      <c r="AY2468" s="121"/>
    </row>
    <row r="2469" spans="51:51" x14ac:dyDescent="0.25">
      <c r="AY2469" s="121"/>
    </row>
    <row r="2470" spans="51:51" x14ac:dyDescent="0.25">
      <c r="AY2470" s="121"/>
    </row>
    <row r="2471" spans="51:51" x14ac:dyDescent="0.25">
      <c r="AY2471" s="121"/>
    </row>
    <row r="2472" spans="51:51" x14ac:dyDescent="0.25">
      <c r="AY2472" s="121"/>
    </row>
    <row r="2473" spans="51:51" x14ac:dyDescent="0.25">
      <c r="AY2473" s="121"/>
    </row>
    <row r="2474" spans="51:51" x14ac:dyDescent="0.25">
      <c r="AY2474" s="121"/>
    </row>
    <row r="2475" spans="51:51" x14ac:dyDescent="0.25">
      <c r="AY2475" s="121"/>
    </row>
    <row r="2476" spans="51:51" x14ac:dyDescent="0.25">
      <c r="AY2476" s="121"/>
    </row>
    <row r="2477" spans="51:51" x14ac:dyDescent="0.25">
      <c r="AY2477" s="121"/>
    </row>
    <row r="2478" spans="51:51" x14ac:dyDescent="0.25">
      <c r="AY2478" s="121"/>
    </row>
    <row r="2479" spans="51:51" x14ac:dyDescent="0.25">
      <c r="AY2479" s="121"/>
    </row>
    <row r="2480" spans="51:51" x14ac:dyDescent="0.25">
      <c r="AY2480" s="121"/>
    </row>
    <row r="2481" spans="51:51" x14ac:dyDescent="0.25">
      <c r="AY2481" s="121"/>
    </row>
    <row r="2482" spans="51:51" x14ac:dyDescent="0.25">
      <c r="AY2482" s="121"/>
    </row>
    <row r="2483" spans="51:51" x14ac:dyDescent="0.25">
      <c r="AY2483" s="121"/>
    </row>
    <row r="2484" spans="51:51" x14ac:dyDescent="0.25">
      <c r="AY2484" s="121"/>
    </row>
    <row r="2485" spans="51:51" x14ac:dyDescent="0.25">
      <c r="AY2485" s="121"/>
    </row>
    <row r="2486" spans="51:51" x14ac:dyDescent="0.25">
      <c r="AY2486" s="121"/>
    </row>
    <row r="2487" spans="51:51" x14ac:dyDescent="0.25">
      <c r="AY2487" s="121"/>
    </row>
    <row r="2488" spans="51:51" x14ac:dyDescent="0.25">
      <c r="AY2488" s="121"/>
    </row>
    <row r="2489" spans="51:51" x14ac:dyDescent="0.25">
      <c r="AY2489" s="121"/>
    </row>
    <row r="2490" spans="51:51" x14ac:dyDescent="0.25">
      <c r="AY2490" s="121"/>
    </row>
    <row r="2491" spans="51:51" x14ac:dyDescent="0.25">
      <c r="AY2491" s="121"/>
    </row>
    <row r="2492" spans="51:51" x14ac:dyDescent="0.25">
      <c r="AY2492" s="121"/>
    </row>
    <row r="2493" spans="51:51" x14ac:dyDescent="0.25">
      <c r="AY2493" s="121"/>
    </row>
    <row r="2494" spans="51:51" x14ac:dyDescent="0.25">
      <c r="AY2494" s="121"/>
    </row>
    <row r="2495" spans="51:51" x14ac:dyDescent="0.25">
      <c r="AY2495" s="121"/>
    </row>
    <row r="2496" spans="51:51" x14ac:dyDescent="0.25">
      <c r="AY2496" s="121"/>
    </row>
    <row r="2497" spans="51:51" x14ac:dyDescent="0.25">
      <c r="AY2497" s="121"/>
    </row>
    <row r="2498" spans="51:51" x14ac:dyDescent="0.25">
      <c r="AY2498" s="121"/>
    </row>
    <row r="2499" spans="51:51" x14ac:dyDescent="0.25">
      <c r="AY2499" s="121"/>
    </row>
    <row r="2500" spans="51:51" x14ac:dyDescent="0.25">
      <c r="AY2500" s="121"/>
    </row>
    <row r="2501" spans="51:51" x14ac:dyDescent="0.25">
      <c r="AY2501" s="121"/>
    </row>
    <row r="2502" spans="51:51" x14ac:dyDescent="0.25">
      <c r="AY2502" s="121"/>
    </row>
    <row r="2503" spans="51:51" x14ac:dyDescent="0.25">
      <c r="AY2503" s="121"/>
    </row>
    <row r="2504" spans="51:51" x14ac:dyDescent="0.25">
      <c r="AY2504" s="121"/>
    </row>
    <row r="2505" spans="51:51" x14ac:dyDescent="0.25">
      <c r="AY2505" s="121"/>
    </row>
    <row r="2506" spans="51:51" x14ac:dyDescent="0.25">
      <c r="AY2506" s="121"/>
    </row>
    <row r="2507" spans="51:51" x14ac:dyDescent="0.25">
      <c r="AY2507" s="121"/>
    </row>
    <row r="2508" spans="51:51" x14ac:dyDescent="0.25">
      <c r="AY2508" s="121"/>
    </row>
    <row r="2509" spans="51:51" x14ac:dyDescent="0.25">
      <c r="AY2509" s="121"/>
    </row>
    <row r="2510" spans="51:51" x14ac:dyDescent="0.25">
      <c r="AY2510" s="121"/>
    </row>
    <row r="2511" spans="51:51" x14ac:dyDescent="0.25">
      <c r="AY2511" s="121"/>
    </row>
    <row r="2512" spans="51:51" x14ac:dyDescent="0.25">
      <c r="AY2512" s="121"/>
    </row>
    <row r="2513" spans="51:51" x14ac:dyDescent="0.25">
      <c r="AY2513" s="121"/>
    </row>
    <row r="2514" spans="51:51" x14ac:dyDescent="0.25">
      <c r="AY2514" s="121"/>
    </row>
    <row r="2515" spans="51:51" x14ac:dyDescent="0.25">
      <c r="AY2515" s="121"/>
    </row>
    <row r="2516" spans="51:51" x14ac:dyDescent="0.25">
      <c r="AY2516" s="121"/>
    </row>
    <row r="2517" spans="51:51" x14ac:dyDescent="0.25">
      <c r="AY2517" s="121"/>
    </row>
    <row r="2518" spans="51:51" x14ac:dyDescent="0.25">
      <c r="AY2518" s="121"/>
    </row>
    <row r="2519" spans="51:51" x14ac:dyDescent="0.25">
      <c r="AY2519" s="121"/>
    </row>
    <row r="2520" spans="51:51" x14ac:dyDescent="0.25">
      <c r="AY2520" s="121"/>
    </row>
    <row r="2521" spans="51:51" x14ac:dyDescent="0.25">
      <c r="AY2521" s="121"/>
    </row>
    <row r="2522" spans="51:51" x14ac:dyDescent="0.25">
      <c r="AY2522" s="121"/>
    </row>
    <row r="2523" spans="51:51" x14ac:dyDescent="0.25">
      <c r="AY2523" s="121"/>
    </row>
    <row r="2524" spans="51:51" x14ac:dyDescent="0.25">
      <c r="AY2524" s="121"/>
    </row>
    <row r="2525" spans="51:51" x14ac:dyDescent="0.25">
      <c r="AY2525" s="121"/>
    </row>
    <row r="2526" spans="51:51" x14ac:dyDescent="0.25">
      <c r="AY2526" s="121"/>
    </row>
    <row r="2527" spans="51:51" x14ac:dyDescent="0.25">
      <c r="AY2527" s="121"/>
    </row>
    <row r="2528" spans="51:51" x14ac:dyDescent="0.25">
      <c r="AY2528" s="121"/>
    </row>
    <row r="2529" spans="51:51" x14ac:dyDescent="0.25">
      <c r="AY2529" s="121"/>
    </row>
    <row r="2530" spans="51:51" x14ac:dyDescent="0.25">
      <c r="AY2530" s="121"/>
    </row>
    <row r="2531" spans="51:51" x14ac:dyDescent="0.25">
      <c r="AY2531" s="121"/>
    </row>
    <row r="2532" spans="51:51" x14ac:dyDescent="0.25">
      <c r="AY2532" s="121"/>
    </row>
    <row r="2533" spans="51:51" x14ac:dyDescent="0.25">
      <c r="AY2533" s="121"/>
    </row>
    <row r="2534" spans="51:51" x14ac:dyDescent="0.25">
      <c r="AY2534" s="121"/>
    </row>
    <row r="2535" spans="51:51" x14ac:dyDescent="0.25">
      <c r="AY2535" s="121"/>
    </row>
    <row r="2536" spans="51:51" x14ac:dyDescent="0.25">
      <c r="AY2536" s="121"/>
    </row>
    <row r="2537" spans="51:51" x14ac:dyDescent="0.25">
      <c r="AY2537" s="121"/>
    </row>
    <row r="2538" spans="51:51" x14ac:dyDescent="0.25">
      <c r="AY2538" s="121"/>
    </row>
    <row r="2539" spans="51:51" x14ac:dyDescent="0.25">
      <c r="AY2539" s="121"/>
    </row>
    <row r="2540" spans="51:51" x14ac:dyDescent="0.25">
      <c r="AY2540" s="121"/>
    </row>
    <row r="2541" spans="51:51" x14ac:dyDescent="0.25">
      <c r="AY2541" s="121"/>
    </row>
    <row r="2542" spans="51:51" x14ac:dyDescent="0.25">
      <c r="AY2542" s="121"/>
    </row>
    <row r="2543" spans="51:51" x14ac:dyDescent="0.25">
      <c r="AY2543" s="121"/>
    </row>
    <row r="2544" spans="51:51" x14ac:dyDescent="0.25">
      <c r="AY2544" s="121"/>
    </row>
    <row r="2545" spans="51:51" x14ac:dyDescent="0.25">
      <c r="AY2545" s="121"/>
    </row>
    <row r="2546" spans="51:51" x14ac:dyDescent="0.25">
      <c r="AY2546" s="121"/>
    </row>
    <row r="2547" spans="51:51" x14ac:dyDescent="0.25">
      <c r="AY2547" s="121"/>
    </row>
    <row r="2548" spans="51:51" x14ac:dyDescent="0.25">
      <c r="AY2548" s="121"/>
    </row>
    <row r="2549" spans="51:51" x14ac:dyDescent="0.25">
      <c r="AY2549" s="121"/>
    </row>
    <row r="2550" spans="51:51" x14ac:dyDescent="0.25">
      <c r="AY2550" s="121"/>
    </row>
    <row r="2551" spans="51:51" x14ac:dyDescent="0.25">
      <c r="AY2551" s="121"/>
    </row>
    <row r="2552" spans="51:51" x14ac:dyDescent="0.25">
      <c r="AY2552" s="121"/>
    </row>
    <row r="2553" spans="51:51" x14ac:dyDescent="0.25">
      <c r="AY2553" s="121"/>
    </row>
    <row r="2554" spans="51:51" x14ac:dyDescent="0.25">
      <c r="AY2554" s="121"/>
    </row>
    <row r="2555" spans="51:51" x14ac:dyDescent="0.25">
      <c r="AY2555" s="121"/>
    </row>
    <row r="2556" spans="51:51" x14ac:dyDescent="0.25">
      <c r="AY2556" s="121"/>
    </row>
    <row r="2557" spans="51:51" x14ac:dyDescent="0.25">
      <c r="AY2557" s="121"/>
    </row>
    <row r="2558" spans="51:51" x14ac:dyDescent="0.25">
      <c r="AY2558" s="121"/>
    </row>
    <row r="2559" spans="51:51" x14ac:dyDescent="0.25">
      <c r="AY2559" s="121"/>
    </row>
    <row r="2560" spans="51:51" x14ac:dyDescent="0.25">
      <c r="AY2560" s="121"/>
    </row>
    <row r="2561" spans="51:51" x14ac:dyDescent="0.25">
      <c r="AY2561" s="121"/>
    </row>
    <row r="2562" spans="51:51" x14ac:dyDescent="0.25">
      <c r="AY2562" s="121"/>
    </row>
    <row r="2563" spans="51:51" x14ac:dyDescent="0.25">
      <c r="AY2563" s="121"/>
    </row>
    <row r="2564" spans="51:51" x14ac:dyDescent="0.25">
      <c r="AY2564" s="121"/>
    </row>
    <row r="2565" spans="51:51" x14ac:dyDescent="0.25">
      <c r="AY2565" s="121"/>
    </row>
    <row r="2566" spans="51:51" x14ac:dyDescent="0.25">
      <c r="AY2566" s="121"/>
    </row>
    <row r="2567" spans="51:51" x14ac:dyDescent="0.25">
      <c r="AY2567" s="121"/>
    </row>
    <row r="2568" spans="51:51" x14ac:dyDescent="0.25">
      <c r="AY2568" s="121"/>
    </row>
    <row r="2569" spans="51:51" x14ac:dyDescent="0.25">
      <c r="AY2569" s="121"/>
    </row>
    <row r="2570" spans="51:51" x14ac:dyDescent="0.25">
      <c r="AY2570" s="121"/>
    </row>
    <row r="2571" spans="51:51" x14ac:dyDescent="0.25">
      <c r="AY2571" s="121"/>
    </row>
    <row r="2572" spans="51:51" x14ac:dyDescent="0.25">
      <c r="AY2572" s="121"/>
    </row>
    <row r="2573" spans="51:51" x14ac:dyDescent="0.25">
      <c r="AY2573" s="121"/>
    </row>
    <row r="2574" spans="51:51" x14ac:dyDescent="0.25">
      <c r="AY2574" s="121"/>
    </row>
    <row r="2575" spans="51:51" x14ac:dyDescent="0.25">
      <c r="AY2575" s="121"/>
    </row>
    <row r="2576" spans="51:51" x14ac:dyDescent="0.25">
      <c r="AY2576" s="121"/>
    </row>
    <row r="2577" spans="51:51" x14ac:dyDescent="0.25">
      <c r="AY2577" s="121"/>
    </row>
    <row r="2578" spans="51:51" x14ac:dyDescent="0.25">
      <c r="AY2578" s="121"/>
    </row>
    <row r="2579" spans="51:51" x14ac:dyDescent="0.25">
      <c r="AY2579" s="121"/>
    </row>
    <row r="2580" spans="51:51" x14ac:dyDescent="0.25">
      <c r="AY2580" s="121"/>
    </row>
    <row r="2581" spans="51:51" x14ac:dyDescent="0.25">
      <c r="AY2581" s="121"/>
    </row>
    <row r="2582" spans="51:51" x14ac:dyDescent="0.25">
      <c r="AY2582" s="121"/>
    </row>
    <row r="2583" spans="51:51" x14ac:dyDescent="0.25">
      <c r="AY2583" s="121"/>
    </row>
    <row r="2584" spans="51:51" x14ac:dyDescent="0.25">
      <c r="AY2584" s="121"/>
    </row>
    <row r="2585" spans="51:51" x14ac:dyDescent="0.25">
      <c r="AY2585" s="121"/>
    </row>
    <row r="2586" spans="51:51" x14ac:dyDescent="0.25">
      <c r="AY2586" s="121"/>
    </row>
    <row r="2587" spans="51:51" x14ac:dyDescent="0.25">
      <c r="AY2587" s="121"/>
    </row>
    <row r="2588" spans="51:51" x14ac:dyDescent="0.25">
      <c r="AY2588" s="121"/>
    </row>
    <row r="2589" spans="51:51" x14ac:dyDescent="0.25">
      <c r="AY2589" s="121"/>
    </row>
    <row r="2590" spans="51:51" x14ac:dyDescent="0.25">
      <c r="AY2590" s="121"/>
    </row>
    <row r="2591" spans="51:51" x14ac:dyDescent="0.25">
      <c r="AY2591" s="121"/>
    </row>
    <row r="2592" spans="51:51" x14ac:dyDescent="0.25">
      <c r="AY2592" s="121"/>
    </row>
    <row r="2593" spans="51:51" x14ac:dyDescent="0.25">
      <c r="AY2593" s="121"/>
    </row>
    <row r="2594" spans="51:51" x14ac:dyDescent="0.25">
      <c r="AY2594" s="121"/>
    </row>
    <row r="2595" spans="51:51" x14ac:dyDescent="0.25">
      <c r="AY2595" s="121"/>
    </row>
    <row r="2596" spans="51:51" x14ac:dyDescent="0.25">
      <c r="AY2596" s="121"/>
    </row>
    <row r="2597" spans="51:51" x14ac:dyDescent="0.25">
      <c r="AY2597" s="121"/>
    </row>
    <row r="2598" spans="51:51" x14ac:dyDescent="0.25">
      <c r="AY2598" s="121"/>
    </row>
    <row r="2599" spans="51:51" x14ac:dyDescent="0.25">
      <c r="AY2599" s="121"/>
    </row>
    <row r="2600" spans="51:51" x14ac:dyDescent="0.25">
      <c r="AY2600" s="121"/>
    </row>
    <row r="2601" spans="51:51" x14ac:dyDescent="0.25">
      <c r="AY2601" s="121"/>
    </row>
    <row r="2602" spans="51:51" x14ac:dyDescent="0.25">
      <c r="AY2602" s="121"/>
    </row>
    <row r="2603" spans="51:51" x14ac:dyDescent="0.25">
      <c r="AY2603" s="121"/>
    </row>
    <row r="2604" spans="51:51" x14ac:dyDescent="0.25">
      <c r="AY2604" s="121"/>
    </row>
    <row r="2605" spans="51:51" x14ac:dyDescent="0.25">
      <c r="AY2605" s="121"/>
    </row>
    <row r="2606" spans="51:51" x14ac:dyDescent="0.25">
      <c r="AY2606" s="121"/>
    </row>
    <row r="2607" spans="51:51" x14ac:dyDescent="0.25">
      <c r="AY2607" s="121"/>
    </row>
    <row r="2608" spans="51:51" x14ac:dyDescent="0.25">
      <c r="AY2608" s="121"/>
    </row>
    <row r="2609" spans="51:51" x14ac:dyDescent="0.25">
      <c r="AY2609" s="121"/>
    </row>
    <row r="2610" spans="51:51" x14ac:dyDescent="0.25">
      <c r="AY2610" s="121"/>
    </row>
    <row r="2611" spans="51:51" x14ac:dyDescent="0.25">
      <c r="AY2611" s="121"/>
    </row>
    <row r="2612" spans="51:51" x14ac:dyDescent="0.25">
      <c r="AY2612" s="121"/>
    </row>
    <row r="2613" spans="51:51" x14ac:dyDescent="0.25">
      <c r="AY2613" s="121"/>
    </row>
    <row r="2614" spans="51:51" x14ac:dyDescent="0.25">
      <c r="AY2614" s="121"/>
    </row>
    <row r="2615" spans="51:51" x14ac:dyDescent="0.25">
      <c r="AY2615" s="121"/>
    </row>
    <row r="2616" spans="51:51" x14ac:dyDescent="0.25">
      <c r="AY2616" s="121"/>
    </row>
    <row r="2617" spans="51:51" x14ac:dyDescent="0.25">
      <c r="AY2617" s="121"/>
    </row>
    <row r="2618" spans="51:51" x14ac:dyDescent="0.25">
      <c r="AY2618" s="121"/>
    </row>
    <row r="2619" spans="51:51" x14ac:dyDescent="0.25">
      <c r="AY2619" s="121"/>
    </row>
    <row r="2620" spans="51:51" x14ac:dyDescent="0.25">
      <c r="AY2620" s="121"/>
    </row>
    <row r="2621" spans="51:51" x14ac:dyDescent="0.25">
      <c r="AY2621" s="121"/>
    </row>
    <row r="2622" spans="51:51" x14ac:dyDescent="0.25">
      <c r="AY2622" s="121"/>
    </row>
    <row r="2623" spans="51:51" x14ac:dyDescent="0.25">
      <c r="AY2623" s="121"/>
    </row>
    <row r="2624" spans="51:51" x14ac:dyDescent="0.25">
      <c r="AY2624" s="121"/>
    </row>
    <row r="2625" spans="51:51" x14ac:dyDescent="0.25">
      <c r="AY2625" s="121"/>
    </row>
    <row r="2626" spans="51:51" x14ac:dyDescent="0.25">
      <c r="AY2626" s="121"/>
    </row>
    <row r="2627" spans="51:51" x14ac:dyDescent="0.25">
      <c r="AY2627" s="121"/>
    </row>
    <row r="2628" spans="51:51" x14ac:dyDescent="0.25">
      <c r="AY2628" s="121"/>
    </row>
    <row r="2629" spans="51:51" x14ac:dyDescent="0.25">
      <c r="AY2629" s="121"/>
    </row>
    <row r="2630" spans="51:51" x14ac:dyDescent="0.25">
      <c r="AY2630" s="121"/>
    </row>
    <row r="2631" spans="51:51" x14ac:dyDescent="0.25">
      <c r="AY2631" s="121"/>
    </row>
    <row r="2632" spans="51:51" x14ac:dyDescent="0.25">
      <c r="AY2632" s="121"/>
    </row>
    <row r="2633" spans="51:51" x14ac:dyDescent="0.25">
      <c r="AY2633" s="121"/>
    </row>
    <row r="2634" spans="51:51" x14ac:dyDescent="0.25">
      <c r="AY2634" s="121"/>
    </row>
    <row r="2635" spans="51:51" x14ac:dyDescent="0.25">
      <c r="AY2635" s="121"/>
    </row>
    <row r="2636" spans="51:51" x14ac:dyDescent="0.25">
      <c r="AY2636" s="121"/>
    </row>
    <row r="2637" spans="51:51" x14ac:dyDescent="0.25">
      <c r="AY2637" s="121"/>
    </row>
    <row r="2638" spans="51:51" x14ac:dyDescent="0.25">
      <c r="AY2638" s="121"/>
    </row>
    <row r="2639" spans="51:51" x14ac:dyDescent="0.25">
      <c r="AY2639" s="121"/>
    </row>
    <row r="2640" spans="51:51" x14ac:dyDescent="0.25">
      <c r="AY2640" s="121"/>
    </row>
    <row r="2641" spans="51:51" x14ac:dyDescent="0.25">
      <c r="AY2641" s="121"/>
    </row>
    <row r="2642" spans="51:51" x14ac:dyDescent="0.25">
      <c r="AY2642" s="121"/>
    </row>
    <row r="2643" spans="51:51" x14ac:dyDescent="0.25">
      <c r="AY2643" s="121"/>
    </row>
    <row r="2644" spans="51:51" x14ac:dyDescent="0.25">
      <c r="AY2644" s="121"/>
    </row>
    <row r="2645" spans="51:51" x14ac:dyDescent="0.25">
      <c r="AY2645" s="121"/>
    </row>
    <row r="2646" spans="51:51" x14ac:dyDescent="0.25">
      <c r="AY2646" s="121"/>
    </row>
    <row r="2647" spans="51:51" x14ac:dyDescent="0.25">
      <c r="AY2647" s="121"/>
    </row>
    <row r="2648" spans="51:51" x14ac:dyDescent="0.25">
      <c r="AY2648" s="121"/>
    </row>
    <row r="2649" spans="51:51" x14ac:dyDescent="0.25">
      <c r="AY2649" s="121"/>
    </row>
    <row r="2650" spans="51:51" x14ac:dyDescent="0.25">
      <c r="AY2650" s="121"/>
    </row>
    <row r="2651" spans="51:51" x14ac:dyDescent="0.25">
      <c r="AY2651" s="121"/>
    </row>
    <row r="2652" spans="51:51" x14ac:dyDescent="0.25">
      <c r="AY2652" s="121"/>
    </row>
    <row r="2653" spans="51:51" x14ac:dyDescent="0.25">
      <c r="AY2653" s="121"/>
    </row>
    <row r="2654" spans="51:51" x14ac:dyDescent="0.25">
      <c r="AY2654" s="121"/>
    </row>
    <row r="2655" spans="51:51" x14ac:dyDescent="0.25">
      <c r="AY2655" s="121"/>
    </row>
    <row r="2656" spans="51:51" x14ac:dyDescent="0.25">
      <c r="AY2656" s="121"/>
    </row>
    <row r="2657" spans="51:51" x14ac:dyDescent="0.25">
      <c r="AY2657" s="121"/>
    </row>
    <row r="2658" spans="51:51" x14ac:dyDescent="0.25">
      <c r="AY2658" s="121"/>
    </row>
    <row r="2659" spans="51:51" x14ac:dyDescent="0.25">
      <c r="AY2659" s="121"/>
    </row>
    <row r="2660" spans="51:51" x14ac:dyDescent="0.25">
      <c r="AY2660" s="121"/>
    </row>
    <row r="2661" spans="51:51" x14ac:dyDescent="0.25">
      <c r="AY2661" s="121"/>
    </row>
    <row r="2662" spans="51:51" x14ac:dyDescent="0.25">
      <c r="AY2662" s="121"/>
    </row>
    <row r="2663" spans="51:51" x14ac:dyDescent="0.25">
      <c r="AY2663" s="121"/>
    </row>
    <row r="2664" spans="51:51" x14ac:dyDescent="0.25">
      <c r="AY2664" s="121"/>
    </row>
    <row r="2665" spans="51:51" x14ac:dyDescent="0.25">
      <c r="AY2665" s="121"/>
    </row>
    <row r="2666" spans="51:51" x14ac:dyDescent="0.25">
      <c r="AY2666" s="121"/>
    </row>
    <row r="2667" spans="51:51" x14ac:dyDescent="0.25">
      <c r="AY2667" s="121"/>
    </row>
    <row r="2668" spans="51:51" x14ac:dyDescent="0.25">
      <c r="AY2668" s="121"/>
    </row>
    <row r="2669" spans="51:51" x14ac:dyDescent="0.25">
      <c r="AY2669" s="121"/>
    </row>
    <row r="2670" spans="51:51" x14ac:dyDescent="0.25">
      <c r="AY2670" s="121"/>
    </row>
    <row r="2671" spans="51:51" x14ac:dyDescent="0.25">
      <c r="AY2671" s="121"/>
    </row>
    <row r="2672" spans="51:51" x14ac:dyDescent="0.25">
      <c r="AY2672" s="121"/>
    </row>
    <row r="2673" spans="51:51" x14ac:dyDescent="0.25">
      <c r="AY2673" s="121"/>
    </row>
    <row r="2674" spans="51:51" x14ac:dyDescent="0.25">
      <c r="AY2674" s="121"/>
    </row>
    <row r="2675" spans="51:51" x14ac:dyDescent="0.25">
      <c r="AY2675" s="121"/>
    </row>
    <row r="2676" spans="51:51" x14ac:dyDescent="0.25">
      <c r="AY2676" s="121"/>
    </row>
    <row r="2677" spans="51:51" x14ac:dyDescent="0.25">
      <c r="AY2677" s="121"/>
    </row>
    <row r="2678" spans="51:51" x14ac:dyDescent="0.25">
      <c r="AY2678" s="121"/>
    </row>
    <row r="2679" spans="51:51" x14ac:dyDescent="0.25">
      <c r="AY2679" s="121"/>
    </row>
    <row r="2680" spans="51:51" x14ac:dyDescent="0.25">
      <c r="AY2680" s="121"/>
    </row>
    <row r="2681" spans="51:51" x14ac:dyDescent="0.25">
      <c r="AY2681" s="121"/>
    </row>
    <row r="2682" spans="51:51" x14ac:dyDescent="0.25">
      <c r="AY2682" s="121"/>
    </row>
    <row r="2683" spans="51:51" x14ac:dyDescent="0.25">
      <c r="AY2683" s="121"/>
    </row>
    <row r="2684" spans="51:51" x14ac:dyDescent="0.25">
      <c r="AY2684" s="121"/>
    </row>
    <row r="2685" spans="51:51" x14ac:dyDescent="0.25">
      <c r="AY2685" s="121"/>
    </row>
    <row r="2686" spans="51:51" x14ac:dyDescent="0.25">
      <c r="AY2686" s="121"/>
    </row>
    <row r="2687" spans="51:51" x14ac:dyDescent="0.25">
      <c r="AY2687" s="121"/>
    </row>
    <row r="2688" spans="51:51" x14ac:dyDescent="0.25">
      <c r="AY2688" s="121"/>
    </row>
    <row r="2689" spans="51:51" x14ac:dyDescent="0.25">
      <c r="AY2689" s="121"/>
    </row>
    <row r="2690" spans="51:51" x14ac:dyDescent="0.25">
      <c r="AY2690" s="121"/>
    </row>
    <row r="2691" spans="51:51" x14ac:dyDescent="0.25">
      <c r="AY2691" s="121"/>
    </row>
    <row r="2692" spans="51:51" x14ac:dyDescent="0.25">
      <c r="AY2692" s="121"/>
    </row>
    <row r="2693" spans="51:51" x14ac:dyDescent="0.25">
      <c r="AY2693" s="121"/>
    </row>
    <row r="2694" spans="51:51" x14ac:dyDescent="0.25">
      <c r="AY2694" s="121"/>
    </row>
    <row r="2695" spans="51:51" x14ac:dyDescent="0.25">
      <c r="AY2695" s="121"/>
    </row>
    <row r="2696" spans="51:51" x14ac:dyDescent="0.25">
      <c r="AY2696" s="121"/>
    </row>
    <row r="2697" spans="51:51" x14ac:dyDescent="0.25">
      <c r="AY2697" s="121"/>
    </row>
    <row r="2698" spans="51:51" x14ac:dyDescent="0.25">
      <c r="AY2698" s="121"/>
    </row>
    <row r="2699" spans="51:51" x14ac:dyDescent="0.25">
      <c r="AY2699" s="121"/>
    </row>
    <row r="2700" spans="51:51" x14ac:dyDescent="0.25">
      <c r="AY2700" s="121"/>
    </row>
    <row r="2701" spans="51:51" x14ac:dyDescent="0.25">
      <c r="AY2701" s="121"/>
    </row>
    <row r="2702" spans="51:51" x14ac:dyDescent="0.25">
      <c r="AY2702" s="121"/>
    </row>
    <row r="2703" spans="51:51" x14ac:dyDescent="0.25">
      <c r="AY2703" s="121"/>
    </row>
    <row r="2704" spans="51:51" x14ac:dyDescent="0.25">
      <c r="AY2704" s="121"/>
    </row>
    <row r="2705" spans="51:51" x14ac:dyDescent="0.25">
      <c r="AY2705" s="121"/>
    </row>
    <row r="2706" spans="51:51" x14ac:dyDescent="0.25">
      <c r="AY2706" s="121"/>
    </row>
    <row r="2707" spans="51:51" x14ac:dyDescent="0.25">
      <c r="AY2707" s="121"/>
    </row>
    <row r="2708" spans="51:51" x14ac:dyDescent="0.25">
      <c r="AY2708" s="121"/>
    </row>
    <row r="2709" spans="51:51" x14ac:dyDescent="0.25">
      <c r="AY2709" s="121"/>
    </row>
    <row r="2710" spans="51:51" x14ac:dyDescent="0.25">
      <c r="AY2710" s="121"/>
    </row>
    <row r="2711" spans="51:51" x14ac:dyDescent="0.25">
      <c r="AY2711" s="121"/>
    </row>
    <row r="2712" spans="51:51" x14ac:dyDescent="0.25">
      <c r="AY2712" s="121"/>
    </row>
    <row r="2713" spans="51:51" x14ac:dyDescent="0.25">
      <c r="AY2713" s="121"/>
    </row>
    <row r="2714" spans="51:51" x14ac:dyDescent="0.25">
      <c r="AY2714" s="121"/>
    </row>
    <row r="2715" spans="51:51" x14ac:dyDescent="0.25">
      <c r="AY2715" s="121"/>
    </row>
    <row r="2716" spans="51:51" x14ac:dyDescent="0.25">
      <c r="AY2716" s="121"/>
    </row>
    <row r="2717" spans="51:51" x14ac:dyDescent="0.25">
      <c r="AY2717" s="121"/>
    </row>
    <row r="2718" spans="51:51" x14ac:dyDescent="0.25">
      <c r="AY2718" s="121"/>
    </row>
    <row r="2719" spans="51:51" x14ac:dyDescent="0.25">
      <c r="AY2719" s="121"/>
    </row>
    <row r="2720" spans="51:51" x14ac:dyDescent="0.25">
      <c r="AY2720" s="121"/>
    </row>
    <row r="2721" spans="51:51" x14ac:dyDescent="0.25">
      <c r="AY2721" s="121"/>
    </row>
    <row r="2722" spans="51:51" x14ac:dyDescent="0.25">
      <c r="AY2722" s="121"/>
    </row>
    <row r="2723" spans="51:51" x14ac:dyDescent="0.25">
      <c r="AY2723" s="121"/>
    </row>
    <row r="2724" spans="51:51" x14ac:dyDescent="0.25">
      <c r="AY2724" s="121"/>
    </row>
    <row r="2725" spans="51:51" x14ac:dyDescent="0.25">
      <c r="AY2725" s="121"/>
    </row>
    <row r="2726" spans="51:51" x14ac:dyDescent="0.25">
      <c r="AY2726" s="121"/>
    </row>
    <row r="2727" spans="51:51" x14ac:dyDescent="0.25">
      <c r="AY2727" s="121"/>
    </row>
    <row r="2728" spans="51:51" x14ac:dyDescent="0.25">
      <c r="AY2728" s="121"/>
    </row>
    <row r="2729" spans="51:51" x14ac:dyDescent="0.25">
      <c r="AY2729" s="121"/>
    </row>
    <row r="2730" spans="51:51" x14ac:dyDescent="0.25">
      <c r="AY2730" s="121"/>
    </row>
    <row r="2731" spans="51:51" x14ac:dyDescent="0.25">
      <c r="AY2731" s="121"/>
    </row>
    <row r="2732" spans="51:51" x14ac:dyDescent="0.25">
      <c r="AY2732" s="121"/>
    </row>
    <row r="2733" spans="51:51" x14ac:dyDescent="0.25">
      <c r="AY2733" s="121"/>
    </row>
    <row r="2734" spans="51:51" x14ac:dyDescent="0.25">
      <c r="AY2734" s="121"/>
    </row>
    <row r="2735" spans="51:51" x14ac:dyDescent="0.25">
      <c r="AY2735" s="121"/>
    </row>
    <row r="2736" spans="51:51" x14ac:dyDescent="0.25">
      <c r="AY2736" s="121"/>
    </row>
    <row r="2737" spans="51:51" x14ac:dyDescent="0.25">
      <c r="AY2737" s="121"/>
    </row>
    <row r="2738" spans="51:51" x14ac:dyDescent="0.25">
      <c r="AY2738" s="121"/>
    </row>
    <row r="2739" spans="51:51" x14ac:dyDescent="0.25">
      <c r="AY2739" s="121"/>
    </row>
    <row r="2740" spans="51:51" x14ac:dyDescent="0.25">
      <c r="AY2740" s="121"/>
    </row>
    <row r="2741" spans="51:51" x14ac:dyDescent="0.25">
      <c r="AY2741" s="121"/>
    </row>
    <row r="2742" spans="51:51" x14ac:dyDescent="0.25">
      <c r="AY2742" s="121"/>
    </row>
    <row r="2743" spans="51:51" x14ac:dyDescent="0.25">
      <c r="AY2743" s="121"/>
    </row>
    <row r="2744" spans="51:51" x14ac:dyDescent="0.25">
      <c r="AY2744" s="121"/>
    </row>
    <row r="2745" spans="51:51" x14ac:dyDescent="0.25">
      <c r="AY2745" s="121"/>
    </row>
    <row r="2746" spans="51:51" x14ac:dyDescent="0.25">
      <c r="AY2746" s="121"/>
    </row>
    <row r="2747" spans="51:51" x14ac:dyDescent="0.25">
      <c r="AY2747" s="121"/>
    </row>
    <row r="2748" spans="51:51" x14ac:dyDescent="0.25">
      <c r="AY2748" s="121"/>
    </row>
    <row r="2749" spans="51:51" x14ac:dyDescent="0.25">
      <c r="AY2749" s="121"/>
    </row>
    <row r="2750" spans="51:51" x14ac:dyDescent="0.25">
      <c r="AY2750" s="121"/>
    </row>
    <row r="2751" spans="51:51" x14ac:dyDescent="0.25">
      <c r="AY2751" s="121"/>
    </row>
    <row r="2752" spans="51:51" x14ac:dyDescent="0.25">
      <c r="AY2752" s="121"/>
    </row>
    <row r="2753" spans="51:51" x14ac:dyDescent="0.25">
      <c r="AY2753" s="121"/>
    </row>
    <row r="2754" spans="51:51" x14ac:dyDescent="0.25">
      <c r="AY2754" s="121"/>
    </row>
    <row r="2755" spans="51:51" x14ac:dyDescent="0.25">
      <c r="AY2755" s="121"/>
    </row>
    <row r="2756" spans="51:51" x14ac:dyDescent="0.25">
      <c r="AY2756" s="121"/>
    </row>
    <row r="2757" spans="51:51" x14ac:dyDescent="0.25">
      <c r="AY2757" s="121"/>
    </row>
    <row r="2758" spans="51:51" x14ac:dyDescent="0.25">
      <c r="AY2758" s="121"/>
    </row>
    <row r="2759" spans="51:51" x14ac:dyDescent="0.25">
      <c r="AY2759" s="121"/>
    </row>
    <row r="2760" spans="51:51" x14ac:dyDescent="0.25">
      <c r="AY2760" s="121"/>
    </row>
    <row r="2761" spans="51:51" x14ac:dyDescent="0.25">
      <c r="AY2761" s="121"/>
    </row>
    <row r="2762" spans="51:51" x14ac:dyDescent="0.25">
      <c r="AY2762" s="121"/>
    </row>
    <row r="2763" spans="51:51" x14ac:dyDescent="0.25">
      <c r="AY2763" s="121"/>
    </row>
    <row r="2764" spans="51:51" x14ac:dyDescent="0.25">
      <c r="AY2764" s="121"/>
    </row>
    <row r="2765" spans="51:51" x14ac:dyDescent="0.25">
      <c r="AY2765" s="121"/>
    </row>
    <row r="2766" spans="51:51" x14ac:dyDescent="0.25">
      <c r="AY2766" s="121"/>
    </row>
    <row r="2767" spans="51:51" x14ac:dyDescent="0.25">
      <c r="AY2767" s="121"/>
    </row>
    <row r="2768" spans="51:51" x14ac:dyDescent="0.25">
      <c r="AY2768" s="121"/>
    </row>
    <row r="2769" spans="51:51" x14ac:dyDescent="0.25">
      <c r="AY2769" s="121"/>
    </row>
    <row r="2770" spans="51:51" x14ac:dyDescent="0.25">
      <c r="AY2770" s="121"/>
    </row>
    <row r="2771" spans="51:51" x14ac:dyDescent="0.25">
      <c r="AY2771" s="121"/>
    </row>
    <row r="2772" spans="51:51" x14ac:dyDescent="0.25">
      <c r="AY2772" s="121"/>
    </row>
    <row r="2773" spans="51:51" x14ac:dyDescent="0.25">
      <c r="AY2773" s="121"/>
    </row>
    <row r="2774" spans="51:51" x14ac:dyDescent="0.25">
      <c r="AY2774" s="121"/>
    </row>
    <row r="2775" spans="51:51" x14ac:dyDescent="0.25">
      <c r="AY2775" s="121"/>
    </row>
    <row r="2776" spans="51:51" x14ac:dyDescent="0.25">
      <c r="AY2776" s="121"/>
    </row>
    <row r="2777" spans="51:51" x14ac:dyDescent="0.25">
      <c r="AY2777" s="121"/>
    </row>
    <row r="2778" spans="51:51" x14ac:dyDescent="0.25">
      <c r="AY2778" s="121"/>
    </row>
    <row r="2779" spans="51:51" x14ac:dyDescent="0.25">
      <c r="AY2779" s="121"/>
    </row>
    <row r="2780" spans="51:51" x14ac:dyDescent="0.25">
      <c r="AY2780" s="121"/>
    </row>
    <row r="2781" spans="51:51" x14ac:dyDescent="0.25">
      <c r="AY2781" s="121"/>
    </row>
    <row r="2782" spans="51:51" x14ac:dyDescent="0.25">
      <c r="AY2782" s="121"/>
    </row>
    <row r="2783" spans="51:51" x14ac:dyDescent="0.25">
      <c r="AY2783" s="121"/>
    </row>
    <row r="2784" spans="51:51" x14ac:dyDescent="0.25">
      <c r="AY2784" s="121"/>
    </row>
    <row r="2785" spans="51:51" x14ac:dyDescent="0.25">
      <c r="AY2785" s="121"/>
    </row>
    <row r="2786" spans="51:51" x14ac:dyDescent="0.25">
      <c r="AY2786" s="121"/>
    </row>
    <row r="2787" spans="51:51" x14ac:dyDescent="0.25">
      <c r="AY2787" s="121"/>
    </row>
    <row r="2788" spans="51:51" x14ac:dyDescent="0.25">
      <c r="AY2788" s="121"/>
    </row>
    <row r="2789" spans="51:51" x14ac:dyDescent="0.25">
      <c r="AY2789" s="121"/>
    </row>
    <row r="2790" spans="51:51" x14ac:dyDescent="0.25">
      <c r="AY2790" s="121"/>
    </row>
    <row r="2791" spans="51:51" x14ac:dyDescent="0.25">
      <c r="AY2791" s="121"/>
    </row>
    <row r="2792" spans="51:51" x14ac:dyDescent="0.25">
      <c r="AY2792" s="121"/>
    </row>
    <row r="2793" spans="51:51" x14ac:dyDescent="0.25">
      <c r="AY2793" s="121"/>
    </row>
    <row r="2794" spans="51:51" x14ac:dyDescent="0.25">
      <c r="AY2794" s="121"/>
    </row>
    <row r="2795" spans="51:51" x14ac:dyDescent="0.25">
      <c r="AY2795" s="121"/>
    </row>
    <row r="2796" spans="51:51" x14ac:dyDescent="0.25">
      <c r="AY2796" s="121"/>
    </row>
    <row r="2797" spans="51:51" x14ac:dyDescent="0.25">
      <c r="AY2797" s="121"/>
    </row>
    <row r="2798" spans="51:51" x14ac:dyDescent="0.25">
      <c r="AY2798" s="121"/>
    </row>
    <row r="2799" spans="51:51" x14ac:dyDescent="0.25">
      <c r="AY2799" s="121"/>
    </row>
    <row r="2800" spans="51:51" x14ac:dyDescent="0.25">
      <c r="AY2800" s="121"/>
    </row>
    <row r="2801" spans="51:51" x14ac:dyDescent="0.25">
      <c r="AY2801" s="121"/>
    </row>
    <row r="2802" spans="51:51" x14ac:dyDescent="0.25">
      <c r="AY2802" s="121"/>
    </row>
    <row r="2803" spans="51:51" x14ac:dyDescent="0.25">
      <c r="AY2803" s="121"/>
    </row>
    <row r="2804" spans="51:51" x14ac:dyDescent="0.25">
      <c r="AY2804" s="121"/>
    </row>
    <row r="2805" spans="51:51" x14ac:dyDescent="0.25">
      <c r="AY2805" s="121"/>
    </row>
    <row r="2806" spans="51:51" x14ac:dyDescent="0.25">
      <c r="AY2806" s="121"/>
    </row>
    <row r="2807" spans="51:51" x14ac:dyDescent="0.25">
      <c r="AY2807" s="121"/>
    </row>
    <row r="2808" spans="51:51" x14ac:dyDescent="0.25">
      <c r="AY2808" s="121"/>
    </row>
    <row r="2809" spans="51:51" x14ac:dyDescent="0.25">
      <c r="AY2809" s="121"/>
    </row>
    <row r="2810" spans="51:51" x14ac:dyDescent="0.25">
      <c r="AY2810" s="121"/>
    </row>
    <row r="2811" spans="51:51" x14ac:dyDescent="0.25">
      <c r="AY2811" s="121"/>
    </row>
    <row r="2812" spans="51:51" x14ac:dyDescent="0.25">
      <c r="AY2812" s="121"/>
    </row>
    <row r="2813" spans="51:51" x14ac:dyDescent="0.25">
      <c r="AY2813" s="121"/>
    </row>
    <row r="2814" spans="51:51" x14ac:dyDescent="0.25">
      <c r="AY2814" s="121"/>
    </row>
    <row r="2815" spans="51:51" x14ac:dyDescent="0.25">
      <c r="AY2815" s="121"/>
    </row>
    <row r="2816" spans="51:51" x14ac:dyDescent="0.25">
      <c r="AY2816" s="121"/>
    </row>
    <row r="2817" spans="51:51" x14ac:dyDescent="0.25">
      <c r="AY2817" s="121"/>
    </row>
    <row r="2818" spans="51:51" x14ac:dyDescent="0.25">
      <c r="AY2818" s="121"/>
    </row>
    <row r="2819" spans="51:51" x14ac:dyDescent="0.25">
      <c r="AY2819" s="121"/>
    </row>
    <row r="2820" spans="51:51" x14ac:dyDescent="0.25">
      <c r="AY2820" s="121"/>
    </row>
    <row r="2821" spans="51:51" x14ac:dyDescent="0.25">
      <c r="AY2821" s="121"/>
    </row>
    <row r="2822" spans="51:51" x14ac:dyDescent="0.25">
      <c r="AY2822" s="121"/>
    </row>
    <row r="2823" spans="51:51" x14ac:dyDescent="0.25">
      <c r="AY2823" s="121"/>
    </row>
    <row r="2824" spans="51:51" x14ac:dyDescent="0.25">
      <c r="AY2824" s="121"/>
    </row>
    <row r="2825" spans="51:51" x14ac:dyDescent="0.25">
      <c r="AY2825" s="121"/>
    </row>
    <row r="2826" spans="51:51" x14ac:dyDescent="0.25">
      <c r="AY2826" s="121"/>
    </row>
    <row r="2827" spans="51:51" x14ac:dyDescent="0.25">
      <c r="AY2827" s="121"/>
    </row>
    <row r="2828" spans="51:51" x14ac:dyDescent="0.25">
      <c r="AY2828" s="121"/>
    </row>
    <row r="2829" spans="51:51" x14ac:dyDescent="0.25">
      <c r="AY2829" s="121"/>
    </row>
    <row r="2830" spans="51:51" x14ac:dyDescent="0.25">
      <c r="AY2830" s="121"/>
    </row>
    <row r="2831" spans="51:51" x14ac:dyDescent="0.25">
      <c r="AY2831" s="121"/>
    </row>
    <row r="2832" spans="51:51" x14ac:dyDescent="0.25">
      <c r="AY2832" s="121"/>
    </row>
    <row r="2833" spans="51:51" x14ac:dyDescent="0.25">
      <c r="AY2833" s="121"/>
    </row>
    <row r="2834" spans="51:51" x14ac:dyDescent="0.25">
      <c r="AY2834" s="121"/>
    </row>
    <row r="2835" spans="51:51" x14ac:dyDescent="0.25">
      <c r="AY2835" s="121"/>
    </row>
    <row r="2836" spans="51:51" x14ac:dyDescent="0.25">
      <c r="AY2836" s="121"/>
    </row>
    <row r="2837" spans="51:51" x14ac:dyDescent="0.25">
      <c r="AY2837" s="121"/>
    </row>
    <row r="2838" spans="51:51" x14ac:dyDescent="0.25">
      <c r="AY2838" s="121"/>
    </row>
    <row r="2839" spans="51:51" x14ac:dyDescent="0.25">
      <c r="AY2839" s="121"/>
    </row>
    <row r="2840" spans="51:51" x14ac:dyDescent="0.25">
      <c r="AY2840" s="121"/>
    </row>
    <row r="2841" spans="51:51" x14ac:dyDescent="0.25">
      <c r="AY2841" s="121"/>
    </row>
    <row r="2842" spans="51:51" x14ac:dyDescent="0.25">
      <c r="AY2842" s="121"/>
    </row>
    <row r="2843" spans="51:51" x14ac:dyDescent="0.25">
      <c r="AY2843" s="121"/>
    </row>
    <row r="2844" spans="51:51" x14ac:dyDescent="0.25">
      <c r="AY2844" s="121"/>
    </row>
    <row r="2845" spans="51:51" x14ac:dyDescent="0.25">
      <c r="AY2845" s="121"/>
    </row>
    <row r="2846" spans="51:51" x14ac:dyDescent="0.25">
      <c r="AY2846" s="121"/>
    </row>
    <row r="2847" spans="51:51" x14ac:dyDescent="0.25">
      <c r="AY2847" s="121"/>
    </row>
    <row r="2848" spans="51:51" x14ac:dyDescent="0.25">
      <c r="AY2848" s="121"/>
    </row>
    <row r="2849" spans="51:51" x14ac:dyDescent="0.25">
      <c r="AY2849" s="121"/>
    </row>
    <row r="2850" spans="51:51" x14ac:dyDescent="0.25">
      <c r="AY2850" s="121"/>
    </row>
    <row r="2851" spans="51:51" x14ac:dyDescent="0.25">
      <c r="AY2851" s="121"/>
    </row>
    <row r="2852" spans="51:51" x14ac:dyDescent="0.25">
      <c r="AY2852" s="121"/>
    </row>
    <row r="2853" spans="51:51" x14ac:dyDescent="0.25">
      <c r="AY2853" s="121"/>
    </row>
    <row r="2854" spans="51:51" x14ac:dyDescent="0.25">
      <c r="AY2854" s="121"/>
    </row>
    <row r="2855" spans="51:51" x14ac:dyDescent="0.25">
      <c r="AY2855" s="121"/>
    </row>
    <row r="2856" spans="51:51" x14ac:dyDescent="0.25">
      <c r="AY2856" s="121"/>
    </row>
    <row r="2857" spans="51:51" x14ac:dyDescent="0.25">
      <c r="AY2857" s="121"/>
    </row>
    <row r="2858" spans="51:51" x14ac:dyDescent="0.25">
      <c r="AY2858" s="121"/>
    </row>
    <row r="2859" spans="51:51" x14ac:dyDescent="0.25">
      <c r="AY2859" s="121"/>
    </row>
    <row r="2860" spans="51:51" x14ac:dyDescent="0.25">
      <c r="AY2860" s="121"/>
    </row>
    <row r="2861" spans="51:51" x14ac:dyDescent="0.25">
      <c r="AY2861" s="121"/>
    </row>
    <row r="2862" spans="51:51" x14ac:dyDescent="0.25">
      <c r="AY2862" s="121"/>
    </row>
    <row r="2863" spans="51:51" x14ac:dyDescent="0.25">
      <c r="AY2863" s="121"/>
    </row>
    <row r="2864" spans="51:51" x14ac:dyDescent="0.25">
      <c r="AY2864" s="121"/>
    </row>
    <row r="2865" spans="51:51" x14ac:dyDescent="0.25">
      <c r="AY2865" s="121"/>
    </row>
    <row r="2866" spans="51:51" x14ac:dyDescent="0.25">
      <c r="AY2866" s="121"/>
    </row>
    <row r="2867" spans="51:51" x14ac:dyDescent="0.25">
      <c r="AY2867" s="121"/>
    </row>
    <row r="2868" spans="51:51" x14ac:dyDescent="0.25">
      <c r="AY2868" s="121"/>
    </row>
    <row r="2869" spans="51:51" x14ac:dyDescent="0.25">
      <c r="AY2869" s="121"/>
    </row>
    <row r="2870" spans="51:51" x14ac:dyDescent="0.25">
      <c r="AY2870" s="121"/>
    </row>
    <row r="2871" spans="51:51" x14ac:dyDescent="0.25">
      <c r="AY2871" s="121"/>
    </row>
    <row r="2872" spans="51:51" x14ac:dyDescent="0.25">
      <c r="AY2872" s="121"/>
    </row>
    <row r="2873" spans="51:51" x14ac:dyDescent="0.25">
      <c r="AY2873" s="121"/>
    </row>
    <row r="2874" spans="51:51" x14ac:dyDescent="0.25">
      <c r="AY2874" s="121"/>
    </row>
    <row r="2875" spans="51:51" x14ac:dyDescent="0.25">
      <c r="AY2875" s="121"/>
    </row>
    <row r="2876" spans="51:51" x14ac:dyDescent="0.25">
      <c r="AY2876" s="121"/>
    </row>
    <row r="2877" spans="51:51" x14ac:dyDescent="0.25">
      <c r="AY2877" s="121"/>
    </row>
    <row r="2878" spans="51:51" x14ac:dyDescent="0.25">
      <c r="AY2878" s="121"/>
    </row>
    <row r="2879" spans="51:51" x14ac:dyDescent="0.25">
      <c r="AY2879" s="121"/>
    </row>
    <row r="2880" spans="51:51" x14ac:dyDescent="0.25">
      <c r="AY2880" s="121"/>
    </row>
    <row r="2881" spans="51:51" x14ac:dyDescent="0.25">
      <c r="AY2881" s="121"/>
    </row>
    <row r="2882" spans="51:51" x14ac:dyDescent="0.25">
      <c r="AY2882" s="121"/>
    </row>
    <row r="2883" spans="51:51" x14ac:dyDescent="0.25">
      <c r="AY2883" s="121"/>
    </row>
    <row r="2884" spans="51:51" x14ac:dyDescent="0.25">
      <c r="AY2884" s="121"/>
    </row>
    <row r="2885" spans="51:51" x14ac:dyDescent="0.25">
      <c r="AY2885" s="121"/>
    </row>
    <row r="2886" spans="51:51" x14ac:dyDescent="0.25">
      <c r="AY2886" s="121"/>
    </row>
    <row r="2887" spans="51:51" x14ac:dyDescent="0.25">
      <c r="AY2887" s="121"/>
    </row>
    <row r="2888" spans="51:51" x14ac:dyDescent="0.25">
      <c r="AY2888" s="121"/>
    </row>
    <row r="2889" spans="51:51" x14ac:dyDescent="0.25">
      <c r="AY2889" s="121"/>
    </row>
    <row r="2890" spans="51:51" x14ac:dyDescent="0.25">
      <c r="AY2890" s="121"/>
    </row>
    <row r="2891" spans="51:51" x14ac:dyDescent="0.25">
      <c r="AY2891" s="121"/>
    </row>
    <row r="2892" spans="51:51" x14ac:dyDescent="0.25">
      <c r="AY2892" s="121"/>
    </row>
    <row r="2893" spans="51:51" x14ac:dyDescent="0.25">
      <c r="AY2893" s="121"/>
    </row>
    <row r="2894" spans="51:51" x14ac:dyDescent="0.25">
      <c r="AY2894" s="121"/>
    </row>
    <row r="2895" spans="51:51" x14ac:dyDescent="0.25">
      <c r="AY2895" s="121"/>
    </row>
    <row r="2896" spans="51:51" x14ac:dyDescent="0.25">
      <c r="AY2896" s="121"/>
    </row>
    <row r="2897" spans="51:51" x14ac:dyDescent="0.25">
      <c r="AY2897" s="121"/>
    </row>
    <row r="2898" spans="51:51" x14ac:dyDescent="0.25">
      <c r="AY2898" s="121"/>
    </row>
    <row r="2899" spans="51:51" x14ac:dyDescent="0.25">
      <c r="AY2899" s="121"/>
    </row>
    <row r="2900" spans="51:51" x14ac:dyDescent="0.25">
      <c r="AY2900" s="121"/>
    </row>
    <row r="2901" spans="51:51" x14ac:dyDescent="0.25">
      <c r="AY2901" s="121"/>
    </row>
    <row r="2902" spans="51:51" x14ac:dyDescent="0.25">
      <c r="AY2902" s="121"/>
    </row>
    <row r="2903" spans="51:51" x14ac:dyDescent="0.25">
      <c r="AY2903" s="121"/>
    </row>
    <row r="2904" spans="51:51" x14ac:dyDescent="0.25">
      <c r="AY2904" s="121"/>
    </row>
    <row r="2905" spans="51:51" x14ac:dyDescent="0.25">
      <c r="AY2905" s="121"/>
    </row>
    <row r="2906" spans="51:51" x14ac:dyDescent="0.25">
      <c r="AY2906" s="121"/>
    </row>
    <row r="2907" spans="51:51" x14ac:dyDescent="0.25">
      <c r="AY2907" s="121"/>
    </row>
    <row r="2908" spans="51:51" x14ac:dyDescent="0.25">
      <c r="AY2908" s="121"/>
    </row>
    <row r="2909" spans="51:51" x14ac:dyDescent="0.25">
      <c r="AY2909" s="121"/>
    </row>
    <row r="2910" spans="51:51" x14ac:dyDescent="0.25">
      <c r="AY2910" s="121"/>
    </row>
    <row r="2911" spans="51:51" x14ac:dyDescent="0.25">
      <c r="AY2911" s="121"/>
    </row>
    <row r="2912" spans="51:51" x14ac:dyDescent="0.25">
      <c r="AY2912" s="121"/>
    </row>
    <row r="2913" spans="51:51" x14ac:dyDescent="0.25">
      <c r="AY2913" s="121"/>
    </row>
    <row r="2914" spans="51:51" x14ac:dyDescent="0.25">
      <c r="AY2914" s="121"/>
    </row>
    <row r="2915" spans="51:51" x14ac:dyDescent="0.25">
      <c r="AY2915" s="121"/>
    </row>
    <row r="2916" spans="51:51" x14ac:dyDescent="0.25">
      <c r="AY2916" s="121"/>
    </row>
    <row r="2917" spans="51:51" x14ac:dyDescent="0.25">
      <c r="AY2917" s="121"/>
    </row>
    <row r="2918" spans="51:51" x14ac:dyDescent="0.25">
      <c r="AY2918" s="121"/>
    </row>
    <row r="2919" spans="51:51" x14ac:dyDescent="0.25">
      <c r="AY2919" s="121"/>
    </row>
    <row r="2920" spans="51:51" x14ac:dyDescent="0.25">
      <c r="AY2920" s="121"/>
    </row>
    <row r="2921" spans="51:51" x14ac:dyDescent="0.25">
      <c r="AY2921" s="121"/>
    </row>
    <row r="2922" spans="51:51" x14ac:dyDescent="0.25">
      <c r="AY2922" s="121"/>
    </row>
    <row r="2923" spans="51:51" x14ac:dyDescent="0.25">
      <c r="AY2923" s="121"/>
    </row>
    <row r="2924" spans="51:51" x14ac:dyDescent="0.25">
      <c r="AY2924" s="121"/>
    </row>
    <row r="2925" spans="51:51" x14ac:dyDescent="0.25">
      <c r="AY2925" s="121"/>
    </row>
    <row r="2926" spans="51:51" x14ac:dyDescent="0.25">
      <c r="AY2926" s="121"/>
    </row>
    <row r="2927" spans="51:51" x14ac:dyDescent="0.25">
      <c r="AY2927" s="121"/>
    </row>
    <row r="2928" spans="51:51" x14ac:dyDescent="0.25">
      <c r="AY2928" s="121"/>
    </row>
    <row r="2929" spans="51:51" x14ac:dyDescent="0.25">
      <c r="AY2929" s="121"/>
    </row>
    <row r="2930" spans="51:51" x14ac:dyDescent="0.25">
      <c r="AY2930" s="121"/>
    </row>
    <row r="2931" spans="51:51" x14ac:dyDescent="0.25">
      <c r="AY2931" s="121"/>
    </row>
    <row r="2932" spans="51:51" x14ac:dyDescent="0.25">
      <c r="AY2932" s="121"/>
    </row>
    <row r="2933" spans="51:51" x14ac:dyDescent="0.25">
      <c r="AY2933" s="121"/>
    </row>
    <row r="2934" spans="51:51" x14ac:dyDescent="0.25">
      <c r="AY2934" s="121"/>
    </row>
    <row r="2935" spans="51:51" x14ac:dyDescent="0.25">
      <c r="AY2935" s="121"/>
    </row>
    <row r="2936" spans="51:51" x14ac:dyDescent="0.25">
      <c r="AY2936" s="121"/>
    </row>
    <row r="2937" spans="51:51" x14ac:dyDescent="0.25">
      <c r="AY2937" s="121"/>
    </row>
    <row r="2938" spans="51:51" x14ac:dyDescent="0.25">
      <c r="AY2938" s="121"/>
    </row>
    <row r="2939" spans="51:51" x14ac:dyDescent="0.25">
      <c r="AY2939" s="121"/>
    </row>
    <row r="2940" spans="51:51" x14ac:dyDescent="0.25">
      <c r="AY2940" s="121"/>
    </row>
    <row r="2941" spans="51:51" x14ac:dyDescent="0.25">
      <c r="AY2941" s="121"/>
    </row>
    <row r="2942" spans="51:51" x14ac:dyDescent="0.25">
      <c r="AY2942" s="121"/>
    </row>
    <row r="2943" spans="51:51" x14ac:dyDescent="0.25">
      <c r="AY2943" s="121"/>
    </row>
    <row r="2944" spans="51:51" x14ac:dyDescent="0.25">
      <c r="AY2944" s="121"/>
    </row>
    <row r="2945" spans="51:51" x14ac:dyDescent="0.25">
      <c r="AY2945" s="121"/>
    </row>
    <row r="2946" spans="51:51" x14ac:dyDescent="0.25">
      <c r="AY2946" s="121"/>
    </row>
    <row r="2947" spans="51:51" x14ac:dyDescent="0.25">
      <c r="AY2947" s="121"/>
    </row>
    <row r="2948" spans="51:51" x14ac:dyDescent="0.25">
      <c r="AY2948" s="121"/>
    </row>
    <row r="2949" spans="51:51" x14ac:dyDescent="0.25">
      <c r="AY2949" s="121"/>
    </row>
    <row r="2950" spans="51:51" x14ac:dyDescent="0.25">
      <c r="AY2950" s="121"/>
    </row>
    <row r="2951" spans="51:51" x14ac:dyDescent="0.25">
      <c r="AY2951" s="121"/>
    </row>
    <row r="2952" spans="51:51" x14ac:dyDescent="0.25">
      <c r="AY2952" s="121"/>
    </row>
    <row r="2953" spans="51:51" x14ac:dyDescent="0.25">
      <c r="AY2953" s="121"/>
    </row>
    <row r="2954" spans="51:51" x14ac:dyDescent="0.25">
      <c r="AY2954" s="121"/>
    </row>
    <row r="2955" spans="51:51" x14ac:dyDescent="0.25">
      <c r="AY2955" s="121"/>
    </row>
    <row r="2956" spans="51:51" x14ac:dyDescent="0.25">
      <c r="AY2956" s="121"/>
    </row>
    <row r="2957" spans="51:51" x14ac:dyDescent="0.25">
      <c r="AY2957" s="121"/>
    </row>
    <row r="2958" spans="51:51" x14ac:dyDescent="0.25">
      <c r="AY2958" s="121"/>
    </row>
    <row r="2959" spans="51:51" x14ac:dyDescent="0.25">
      <c r="AY2959" s="121"/>
    </row>
    <row r="2960" spans="51:51" x14ac:dyDescent="0.25">
      <c r="AY2960" s="121"/>
    </row>
    <row r="2961" spans="51:51" x14ac:dyDescent="0.25">
      <c r="AY2961" s="121"/>
    </row>
    <row r="2962" spans="51:51" x14ac:dyDescent="0.25">
      <c r="AY2962" s="121"/>
    </row>
    <row r="2963" spans="51:51" x14ac:dyDescent="0.25">
      <c r="AY2963" s="121"/>
    </row>
    <row r="2964" spans="51:51" x14ac:dyDescent="0.25">
      <c r="AY2964" s="121"/>
    </row>
    <row r="2965" spans="51:51" x14ac:dyDescent="0.25">
      <c r="AY2965" s="121"/>
    </row>
    <row r="2966" spans="51:51" x14ac:dyDescent="0.25">
      <c r="AY2966" s="121"/>
    </row>
    <row r="2967" spans="51:51" x14ac:dyDescent="0.25">
      <c r="AY2967" s="121"/>
    </row>
    <row r="2968" spans="51:51" x14ac:dyDescent="0.25">
      <c r="AY2968" s="121"/>
    </row>
    <row r="2969" spans="51:51" x14ac:dyDescent="0.25">
      <c r="AY2969" s="121"/>
    </row>
    <row r="2970" spans="51:51" x14ac:dyDescent="0.25">
      <c r="AY2970" s="121"/>
    </row>
    <row r="2971" spans="51:51" x14ac:dyDescent="0.25">
      <c r="AY2971" s="121"/>
    </row>
    <row r="2972" spans="51:51" x14ac:dyDescent="0.25">
      <c r="AY2972" s="121"/>
    </row>
    <row r="2973" spans="51:51" x14ac:dyDescent="0.25">
      <c r="AY2973" s="121"/>
    </row>
    <row r="2974" spans="51:51" x14ac:dyDescent="0.25">
      <c r="AY2974" s="121"/>
    </row>
    <row r="2975" spans="51:51" x14ac:dyDescent="0.25">
      <c r="AY2975" s="121"/>
    </row>
    <row r="2976" spans="51:51" x14ac:dyDescent="0.25">
      <c r="AY2976" s="121"/>
    </row>
    <row r="2977" spans="51:51" x14ac:dyDescent="0.25">
      <c r="AY2977" s="121"/>
    </row>
    <row r="2978" spans="51:51" x14ac:dyDescent="0.25">
      <c r="AY2978" s="121"/>
    </row>
    <row r="2979" spans="51:51" x14ac:dyDescent="0.25">
      <c r="AY2979" s="121"/>
    </row>
    <row r="2980" spans="51:51" x14ac:dyDescent="0.25">
      <c r="AY2980" s="121"/>
    </row>
    <row r="2981" spans="51:51" x14ac:dyDescent="0.25">
      <c r="AY2981" s="121"/>
    </row>
    <row r="2982" spans="51:51" x14ac:dyDescent="0.25">
      <c r="AY2982" s="121"/>
    </row>
    <row r="2983" spans="51:51" x14ac:dyDescent="0.25">
      <c r="AY2983" s="121"/>
    </row>
    <row r="2984" spans="51:51" x14ac:dyDescent="0.25">
      <c r="AY2984" s="121"/>
    </row>
    <row r="2985" spans="51:51" x14ac:dyDescent="0.25">
      <c r="AY2985" s="121"/>
    </row>
    <row r="2986" spans="51:51" x14ac:dyDescent="0.25">
      <c r="AY2986" s="121"/>
    </row>
    <row r="2987" spans="51:51" x14ac:dyDescent="0.25">
      <c r="AY2987" s="121"/>
    </row>
    <row r="2988" spans="51:51" x14ac:dyDescent="0.25">
      <c r="AY2988" s="121"/>
    </row>
    <row r="2989" spans="51:51" x14ac:dyDescent="0.25">
      <c r="AY2989" s="121"/>
    </row>
    <row r="2990" spans="51:51" x14ac:dyDescent="0.25">
      <c r="AY2990" s="121"/>
    </row>
    <row r="2991" spans="51:51" x14ac:dyDescent="0.25">
      <c r="AY2991" s="121"/>
    </row>
    <row r="2992" spans="51:51" x14ac:dyDescent="0.25">
      <c r="AY2992" s="121"/>
    </row>
    <row r="2993" spans="51:51" x14ac:dyDescent="0.25">
      <c r="AY2993" s="121"/>
    </row>
    <row r="2994" spans="51:51" x14ac:dyDescent="0.25">
      <c r="AY2994" s="121"/>
    </row>
    <row r="2995" spans="51:51" x14ac:dyDescent="0.25">
      <c r="AY2995" s="121"/>
    </row>
    <row r="2996" spans="51:51" x14ac:dyDescent="0.25">
      <c r="AY2996" s="121"/>
    </row>
    <row r="2997" spans="51:51" x14ac:dyDescent="0.25">
      <c r="AY2997" s="121"/>
    </row>
    <row r="2998" spans="51:51" x14ac:dyDescent="0.25">
      <c r="AY2998" s="121"/>
    </row>
    <row r="2999" spans="51:51" x14ac:dyDescent="0.25">
      <c r="AY2999" s="121"/>
    </row>
    <row r="3000" spans="51:51" x14ac:dyDescent="0.25">
      <c r="AY3000" s="121"/>
    </row>
    <row r="3001" spans="51:51" x14ac:dyDescent="0.25">
      <c r="AY3001" s="121"/>
    </row>
    <row r="3002" spans="51:51" x14ac:dyDescent="0.25">
      <c r="AY3002" s="121"/>
    </row>
    <row r="3003" spans="51:51" x14ac:dyDescent="0.25">
      <c r="AY3003" s="121"/>
    </row>
    <row r="3004" spans="51:51" x14ac:dyDescent="0.25">
      <c r="AY3004" s="121"/>
    </row>
    <row r="3005" spans="51:51" x14ac:dyDescent="0.25">
      <c r="AY3005" s="121"/>
    </row>
    <row r="3006" spans="51:51" x14ac:dyDescent="0.25">
      <c r="AY3006" s="121"/>
    </row>
    <row r="3007" spans="51:51" x14ac:dyDescent="0.25">
      <c r="AY3007" s="121"/>
    </row>
    <row r="3008" spans="51:51" x14ac:dyDescent="0.25">
      <c r="AY3008" s="121"/>
    </row>
    <row r="3009" spans="51:51" x14ac:dyDescent="0.25">
      <c r="AY3009" s="121"/>
    </row>
    <row r="3010" spans="51:51" x14ac:dyDescent="0.25">
      <c r="AY3010" s="121"/>
    </row>
    <row r="3011" spans="51:51" x14ac:dyDescent="0.25">
      <c r="AY3011" s="121"/>
    </row>
    <row r="3012" spans="51:51" x14ac:dyDescent="0.25">
      <c r="AY3012" s="121"/>
    </row>
    <row r="3013" spans="51:51" x14ac:dyDescent="0.25">
      <c r="AY3013" s="121"/>
    </row>
    <row r="3014" spans="51:51" x14ac:dyDescent="0.25">
      <c r="AY3014" s="121"/>
    </row>
    <row r="3015" spans="51:51" x14ac:dyDescent="0.25">
      <c r="AY3015" s="121"/>
    </row>
    <row r="3016" spans="51:51" x14ac:dyDescent="0.25">
      <c r="AY3016" s="121"/>
    </row>
    <row r="3017" spans="51:51" x14ac:dyDescent="0.25">
      <c r="AY3017" s="121"/>
    </row>
    <row r="3018" spans="51:51" x14ac:dyDescent="0.25">
      <c r="AY3018" s="121"/>
    </row>
    <row r="3019" spans="51:51" x14ac:dyDescent="0.25">
      <c r="AY3019" s="121"/>
    </row>
    <row r="3020" spans="51:51" x14ac:dyDescent="0.25">
      <c r="AY3020" s="121"/>
    </row>
    <row r="3021" spans="51:51" x14ac:dyDescent="0.25">
      <c r="AY3021" s="121"/>
    </row>
    <row r="3022" spans="51:51" x14ac:dyDescent="0.25">
      <c r="AY3022" s="121"/>
    </row>
    <row r="3023" spans="51:51" x14ac:dyDescent="0.25">
      <c r="AY3023" s="121"/>
    </row>
    <row r="3024" spans="51:51" x14ac:dyDescent="0.25">
      <c r="AY3024" s="121"/>
    </row>
    <row r="3025" spans="51:51" x14ac:dyDescent="0.25">
      <c r="AY3025" s="121"/>
    </row>
    <row r="3026" spans="51:51" x14ac:dyDescent="0.25">
      <c r="AY3026" s="121"/>
    </row>
    <row r="3027" spans="51:51" x14ac:dyDescent="0.25">
      <c r="AY3027" s="121"/>
    </row>
    <row r="3028" spans="51:51" x14ac:dyDescent="0.25">
      <c r="AY3028" s="121"/>
    </row>
    <row r="3029" spans="51:51" x14ac:dyDescent="0.25">
      <c r="AY3029" s="121"/>
    </row>
    <row r="3030" spans="51:51" x14ac:dyDescent="0.25">
      <c r="AY3030" s="121"/>
    </row>
    <row r="3031" spans="51:51" x14ac:dyDescent="0.25">
      <c r="AY3031" s="121"/>
    </row>
    <row r="3032" spans="51:51" x14ac:dyDescent="0.25">
      <c r="AY3032" s="121"/>
    </row>
    <row r="3033" spans="51:51" x14ac:dyDescent="0.25">
      <c r="AY3033" s="121"/>
    </row>
    <row r="3034" spans="51:51" x14ac:dyDescent="0.25">
      <c r="AY3034" s="121"/>
    </row>
    <row r="3035" spans="51:51" x14ac:dyDescent="0.25">
      <c r="AY3035" s="121"/>
    </row>
    <row r="3036" spans="51:51" x14ac:dyDescent="0.25">
      <c r="AY3036" s="121"/>
    </row>
    <row r="3037" spans="51:51" x14ac:dyDescent="0.25">
      <c r="AY3037" s="121"/>
    </row>
    <row r="3038" spans="51:51" x14ac:dyDescent="0.25">
      <c r="AY3038" s="121"/>
    </row>
    <row r="3039" spans="51:51" x14ac:dyDescent="0.25">
      <c r="AY3039" s="121"/>
    </row>
    <row r="3040" spans="51:51" x14ac:dyDescent="0.25">
      <c r="AY3040" s="121"/>
    </row>
    <row r="3041" spans="51:51" x14ac:dyDescent="0.25">
      <c r="AY3041" s="121"/>
    </row>
    <row r="3042" spans="51:51" x14ac:dyDescent="0.25">
      <c r="AY3042" s="121"/>
    </row>
    <row r="3043" spans="51:51" x14ac:dyDescent="0.25">
      <c r="AY3043" s="121"/>
    </row>
    <row r="3044" spans="51:51" x14ac:dyDescent="0.25">
      <c r="AY3044" s="121"/>
    </row>
    <row r="3045" spans="51:51" x14ac:dyDescent="0.25">
      <c r="AY3045" s="121"/>
    </row>
    <row r="3046" spans="51:51" x14ac:dyDescent="0.25">
      <c r="AY3046" s="121"/>
    </row>
    <row r="3047" spans="51:51" x14ac:dyDescent="0.25">
      <c r="AY3047" s="121"/>
    </row>
    <row r="3048" spans="51:51" x14ac:dyDescent="0.25">
      <c r="AY3048" s="121"/>
    </row>
    <row r="3049" spans="51:51" x14ac:dyDescent="0.25">
      <c r="AY3049" s="121"/>
    </row>
    <row r="3050" spans="51:51" x14ac:dyDescent="0.25">
      <c r="AY3050" s="121"/>
    </row>
    <row r="3051" spans="51:51" x14ac:dyDescent="0.25">
      <c r="AY3051" s="121"/>
    </row>
    <row r="3052" spans="51:51" x14ac:dyDescent="0.25">
      <c r="AY3052" s="121"/>
    </row>
    <row r="3053" spans="51:51" x14ac:dyDescent="0.25">
      <c r="AY3053" s="121"/>
    </row>
    <row r="3054" spans="51:51" x14ac:dyDescent="0.25">
      <c r="AY3054" s="121"/>
    </row>
    <row r="3055" spans="51:51" x14ac:dyDescent="0.25">
      <c r="AY3055" s="121"/>
    </row>
    <row r="3056" spans="51:51" x14ac:dyDescent="0.25">
      <c r="AY3056" s="121"/>
    </row>
    <row r="3057" spans="51:51" x14ac:dyDescent="0.25">
      <c r="AY3057" s="121"/>
    </row>
    <row r="3058" spans="51:51" x14ac:dyDescent="0.25">
      <c r="AY3058" s="121"/>
    </row>
    <row r="3059" spans="51:51" x14ac:dyDescent="0.25">
      <c r="AY3059" s="121"/>
    </row>
    <row r="3060" spans="51:51" x14ac:dyDescent="0.25">
      <c r="AY3060" s="121"/>
    </row>
    <row r="3061" spans="51:51" x14ac:dyDescent="0.25">
      <c r="AY3061" s="121"/>
    </row>
    <row r="3062" spans="51:51" x14ac:dyDescent="0.25">
      <c r="AY3062" s="121"/>
    </row>
    <row r="3063" spans="51:51" x14ac:dyDescent="0.25">
      <c r="AY3063" s="121"/>
    </row>
    <row r="3064" spans="51:51" x14ac:dyDescent="0.25">
      <c r="AY3064" s="121"/>
    </row>
    <row r="3065" spans="51:51" x14ac:dyDescent="0.25">
      <c r="AY3065" s="121"/>
    </row>
    <row r="3066" spans="51:51" x14ac:dyDescent="0.25">
      <c r="AY3066" s="121"/>
    </row>
    <row r="3067" spans="51:51" x14ac:dyDescent="0.25">
      <c r="AY3067" s="121"/>
    </row>
    <row r="3068" spans="51:51" x14ac:dyDescent="0.25">
      <c r="AY3068" s="121"/>
    </row>
    <row r="3069" spans="51:51" x14ac:dyDescent="0.25">
      <c r="AY3069" s="121"/>
    </row>
    <row r="3070" spans="51:51" x14ac:dyDescent="0.25">
      <c r="AY3070" s="121"/>
    </row>
    <row r="3071" spans="51:51" x14ac:dyDescent="0.25">
      <c r="AY3071" s="121"/>
    </row>
    <row r="3072" spans="51:51" x14ac:dyDescent="0.25">
      <c r="AY3072" s="121"/>
    </row>
    <row r="3073" spans="51:51" x14ac:dyDescent="0.25">
      <c r="AY3073" s="121"/>
    </row>
    <row r="3074" spans="51:51" x14ac:dyDescent="0.25">
      <c r="AY3074" s="121"/>
    </row>
    <row r="3075" spans="51:51" x14ac:dyDescent="0.25">
      <c r="AY3075" s="121"/>
    </row>
    <row r="3076" spans="51:51" x14ac:dyDescent="0.25">
      <c r="AY3076" s="121"/>
    </row>
    <row r="3077" spans="51:51" x14ac:dyDescent="0.25">
      <c r="AY3077" s="121"/>
    </row>
    <row r="3078" spans="51:51" x14ac:dyDescent="0.25">
      <c r="AY3078" s="121"/>
    </row>
    <row r="3079" spans="51:51" x14ac:dyDescent="0.25">
      <c r="AY3079" s="121"/>
    </row>
    <row r="3080" spans="51:51" x14ac:dyDescent="0.25">
      <c r="AY3080" s="121"/>
    </row>
    <row r="3081" spans="51:51" x14ac:dyDescent="0.25">
      <c r="AY3081" s="121"/>
    </row>
    <row r="3082" spans="51:51" x14ac:dyDescent="0.25">
      <c r="AY3082" s="121"/>
    </row>
    <row r="3083" spans="51:51" x14ac:dyDescent="0.25">
      <c r="AY3083" s="121"/>
    </row>
    <row r="3084" spans="51:51" x14ac:dyDescent="0.25">
      <c r="AY3084" s="121"/>
    </row>
    <row r="3085" spans="51:51" x14ac:dyDescent="0.25">
      <c r="AY3085" s="121"/>
    </row>
    <row r="3086" spans="51:51" x14ac:dyDescent="0.25">
      <c r="AY3086" s="121"/>
    </row>
    <row r="3087" spans="51:51" x14ac:dyDescent="0.25">
      <c r="AY3087" s="121"/>
    </row>
    <row r="3088" spans="51:51" x14ac:dyDescent="0.25">
      <c r="AY3088" s="121"/>
    </row>
    <row r="3089" spans="51:51" x14ac:dyDescent="0.25">
      <c r="AY3089" s="121"/>
    </row>
    <row r="3090" spans="51:51" x14ac:dyDescent="0.25">
      <c r="AY3090" s="121"/>
    </row>
    <row r="3091" spans="51:51" x14ac:dyDescent="0.25">
      <c r="AY3091" s="121"/>
    </row>
    <row r="3092" spans="51:51" x14ac:dyDescent="0.25">
      <c r="AY3092" s="121"/>
    </row>
    <row r="3093" spans="51:51" x14ac:dyDescent="0.25">
      <c r="AY3093" s="121"/>
    </row>
    <row r="3094" spans="51:51" x14ac:dyDescent="0.25">
      <c r="AY3094" s="121"/>
    </row>
    <row r="3095" spans="51:51" x14ac:dyDescent="0.25">
      <c r="AY3095" s="121"/>
    </row>
    <row r="3096" spans="51:51" x14ac:dyDescent="0.25">
      <c r="AY3096" s="121"/>
    </row>
    <row r="3097" spans="51:51" x14ac:dyDescent="0.25">
      <c r="AY3097" s="121"/>
    </row>
    <row r="3098" spans="51:51" x14ac:dyDescent="0.25">
      <c r="AY3098" s="121"/>
    </row>
    <row r="3099" spans="51:51" x14ac:dyDescent="0.25">
      <c r="AY3099" s="121"/>
    </row>
    <row r="3100" spans="51:51" x14ac:dyDescent="0.25">
      <c r="AY3100" s="121"/>
    </row>
    <row r="3101" spans="51:51" x14ac:dyDescent="0.25">
      <c r="AY3101" s="121"/>
    </row>
    <row r="3102" spans="51:51" x14ac:dyDescent="0.25">
      <c r="AY3102" s="121"/>
    </row>
    <row r="3103" spans="51:51" x14ac:dyDescent="0.25">
      <c r="AY3103" s="121"/>
    </row>
    <row r="3104" spans="51:51" x14ac:dyDescent="0.25">
      <c r="AY3104" s="121"/>
    </row>
    <row r="3105" spans="51:51" x14ac:dyDescent="0.25">
      <c r="AY3105" s="121"/>
    </row>
    <row r="3106" spans="51:51" x14ac:dyDescent="0.25">
      <c r="AY3106" s="121"/>
    </row>
    <row r="3107" spans="51:51" x14ac:dyDescent="0.25">
      <c r="AY3107" s="121"/>
    </row>
    <row r="3108" spans="51:51" x14ac:dyDescent="0.25">
      <c r="AY3108" s="121"/>
    </row>
    <row r="3109" spans="51:51" x14ac:dyDescent="0.25">
      <c r="AY3109" s="121"/>
    </row>
    <row r="3110" spans="51:51" x14ac:dyDescent="0.25">
      <c r="AY3110" s="121"/>
    </row>
    <row r="3111" spans="51:51" x14ac:dyDescent="0.25">
      <c r="AY3111" s="121"/>
    </row>
    <row r="3112" spans="51:51" x14ac:dyDescent="0.25">
      <c r="AY3112" s="121"/>
    </row>
    <row r="3113" spans="51:51" x14ac:dyDescent="0.25">
      <c r="AY3113" s="121"/>
    </row>
    <row r="3114" spans="51:51" x14ac:dyDescent="0.25">
      <c r="AY3114" s="121"/>
    </row>
    <row r="3115" spans="51:51" x14ac:dyDescent="0.25">
      <c r="AY3115" s="121"/>
    </row>
    <row r="3116" spans="51:51" x14ac:dyDescent="0.25">
      <c r="AY3116" s="121"/>
    </row>
    <row r="3117" spans="51:51" x14ac:dyDescent="0.25">
      <c r="AY3117" s="121"/>
    </row>
    <row r="3118" spans="51:51" x14ac:dyDescent="0.25">
      <c r="AY3118" s="121"/>
    </row>
    <row r="3119" spans="51:51" x14ac:dyDescent="0.25">
      <c r="AY3119" s="121"/>
    </row>
    <row r="3120" spans="51:51" x14ac:dyDescent="0.25">
      <c r="AY3120" s="121"/>
    </row>
    <row r="3121" spans="51:51" x14ac:dyDescent="0.25">
      <c r="AY3121" s="121"/>
    </row>
    <row r="3122" spans="51:51" x14ac:dyDescent="0.25">
      <c r="AY3122" s="121"/>
    </row>
    <row r="3123" spans="51:51" x14ac:dyDescent="0.25">
      <c r="AY3123" s="121"/>
    </row>
    <row r="3124" spans="51:51" x14ac:dyDescent="0.25">
      <c r="AY3124" s="121"/>
    </row>
    <row r="3125" spans="51:51" x14ac:dyDescent="0.25">
      <c r="AY3125" s="121"/>
    </row>
    <row r="3126" spans="51:51" x14ac:dyDescent="0.25">
      <c r="AY3126" s="121"/>
    </row>
    <row r="3127" spans="51:51" x14ac:dyDescent="0.25">
      <c r="AY3127" s="121"/>
    </row>
    <row r="3128" spans="51:51" x14ac:dyDescent="0.25">
      <c r="AY3128" s="121"/>
    </row>
    <row r="3129" spans="51:51" x14ac:dyDescent="0.25">
      <c r="AY3129" s="121"/>
    </row>
    <row r="3130" spans="51:51" x14ac:dyDescent="0.25">
      <c r="AY3130" s="121"/>
    </row>
    <row r="3131" spans="51:51" x14ac:dyDescent="0.25">
      <c r="AY3131" s="121"/>
    </row>
    <row r="3132" spans="51:51" x14ac:dyDescent="0.25">
      <c r="AY3132" s="121"/>
    </row>
    <row r="3133" spans="51:51" x14ac:dyDescent="0.25">
      <c r="AY3133" s="121"/>
    </row>
    <row r="3134" spans="51:51" x14ac:dyDescent="0.25">
      <c r="AY3134" s="121"/>
    </row>
    <row r="3135" spans="51:51" x14ac:dyDescent="0.25">
      <c r="AY3135" s="121"/>
    </row>
    <row r="3136" spans="51:51" x14ac:dyDescent="0.25">
      <c r="AY3136" s="121"/>
    </row>
    <row r="3137" spans="51:51" x14ac:dyDescent="0.25">
      <c r="AY3137" s="121"/>
    </row>
    <row r="3138" spans="51:51" x14ac:dyDescent="0.25">
      <c r="AY3138" s="121"/>
    </row>
    <row r="3139" spans="51:51" x14ac:dyDescent="0.25">
      <c r="AY3139" s="121"/>
    </row>
    <row r="3140" spans="51:51" x14ac:dyDescent="0.25">
      <c r="AY3140" s="121"/>
    </row>
    <row r="3141" spans="51:51" x14ac:dyDescent="0.25">
      <c r="AY3141" s="121"/>
    </row>
    <row r="3142" spans="51:51" x14ac:dyDescent="0.25">
      <c r="AY3142" s="121"/>
    </row>
    <row r="3143" spans="51:51" x14ac:dyDescent="0.25">
      <c r="AY3143" s="121"/>
    </row>
    <row r="3144" spans="51:51" x14ac:dyDescent="0.25">
      <c r="AY3144" s="121"/>
    </row>
    <row r="3145" spans="51:51" x14ac:dyDescent="0.25">
      <c r="AY3145" s="121"/>
    </row>
    <row r="3146" spans="51:51" x14ac:dyDescent="0.25">
      <c r="AY3146" s="121"/>
    </row>
    <row r="3147" spans="51:51" x14ac:dyDescent="0.25">
      <c r="AY3147" s="121"/>
    </row>
    <row r="3148" spans="51:51" x14ac:dyDescent="0.25">
      <c r="AY3148" s="121"/>
    </row>
    <row r="3149" spans="51:51" x14ac:dyDescent="0.25">
      <c r="AY3149" s="121"/>
    </row>
    <row r="3150" spans="51:51" x14ac:dyDescent="0.25">
      <c r="AY3150" s="121"/>
    </row>
    <row r="3151" spans="51:51" x14ac:dyDescent="0.25">
      <c r="AY3151" s="121"/>
    </row>
    <row r="3152" spans="51:51" x14ac:dyDescent="0.25">
      <c r="AY3152" s="121"/>
    </row>
    <row r="3153" spans="51:51" x14ac:dyDescent="0.25">
      <c r="AY3153" s="121"/>
    </row>
    <row r="3154" spans="51:51" x14ac:dyDescent="0.25">
      <c r="AY3154" s="121"/>
    </row>
    <row r="3155" spans="51:51" x14ac:dyDescent="0.25">
      <c r="AY3155" s="121"/>
    </row>
    <row r="3156" spans="51:51" x14ac:dyDescent="0.25">
      <c r="AY3156" s="121"/>
    </row>
    <row r="3157" spans="51:51" x14ac:dyDescent="0.25">
      <c r="AY3157" s="121"/>
    </row>
    <row r="3158" spans="51:51" x14ac:dyDescent="0.25">
      <c r="AY3158" s="121"/>
    </row>
    <row r="3159" spans="51:51" x14ac:dyDescent="0.25">
      <c r="AY3159" s="121"/>
    </row>
    <row r="3160" spans="51:51" x14ac:dyDescent="0.25">
      <c r="AY3160" s="121"/>
    </row>
    <row r="3161" spans="51:51" x14ac:dyDescent="0.25">
      <c r="AY3161" s="121"/>
    </row>
    <row r="3162" spans="51:51" x14ac:dyDescent="0.25">
      <c r="AY3162" s="121"/>
    </row>
    <row r="3163" spans="51:51" x14ac:dyDescent="0.25">
      <c r="AY3163" s="121"/>
    </row>
    <row r="3164" spans="51:51" x14ac:dyDescent="0.25">
      <c r="AY3164" s="121"/>
    </row>
    <row r="3165" spans="51:51" x14ac:dyDescent="0.25">
      <c r="AY3165" s="121"/>
    </row>
    <row r="3166" spans="51:51" x14ac:dyDescent="0.25">
      <c r="AY3166" s="121"/>
    </row>
    <row r="3167" spans="51:51" x14ac:dyDescent="0.25">
      <c r="AY3167" s="121"/>
    </row>
    <row r="3168" spans="51:51" x14ac:dyDescent="0.25">
      <c r="AY3168" s="121"/>
    </row>
    <row r="3169" spans="51:51" x14ac:dyDescent="0.25">
      <c r="AY3169" s="121"/>
    </row>
    <row r="3170" spans="51:51" x14ac:dyDescent="0.25">
      <c r="AY3170" s="121"/>
    </row>
    <row r="3171" spans="51:51" x14ac:dyDescent="0.25">
      <c r="AY3171" s="121"/>
    </row>
    <row r="3172" spans="51:51" x14ac:dyDescent="0.25">
      <c r="AY3172" s="121"/>
    </row>
    <row r="3173" spans="51:51" x14ac:dyDescent="0.25">
      <c r="AY3173" s="121"/>
    </row>
    <row r="3174" spans="51:51" x14ac:dyDescent="0.25">
      <c r="AY3174" s="121"/>
    </row>
    <row r="3175" spans="51:51" x14ac:dyDescent="0.25">
      <c r="AY3175" s="121"/>
    </row>
    <row r="3176" spans="51:51" x14ac:dyDescent="0.25">
      <c r="AY3176" s="121"/>
    </row>
    <row r="3177" spans="51:51" x14ac:dyDescent="0.25">
      <c r="AY3177" s="121"/>
    </row>
    <row r="3178" spans="51:51" x14ac:dyDescent="0.25">
      <c r="AY3178" s="121"/>
    </row>
    <row r="3179" spans="51:51" x14ac:dyDescent="0.25">
      <c r="AY3179" s="121"/>
    </row>
    <row r="3180" spans="51:51" x14ac:dyDescent="0.25">
      <c r="AY3180" s="121"/>
    </row>
    <row r="3181" spans="51:51" x14ac:dyDescent="0.25">
      <c r="AY3181" s="121"/>
    </row>
    <row r="3182" spans="51:51" x14ac:dyDescent="0.25">
      <c r="AY3182" s="121"/>
    </row>
    <row r="3183" spans="51:51" x14ac:dyDescent="0.25">
      <c r="AY3183" s="121"/>
    </row>
    <row r="3184" spans="51:51" x14ac:dyDescent="0.25">
      <c r="AY3184" s="121"/>
    </row>
    <row r="3185" spans="51:51" x14ac:dyDescent="0.25">
      <c r="AY3185" s="121"/>
    </row>
    <row r="3186" spans="51:51" x14ac:dyDescent="0.25">
      <c r="AY3186" s="121"/>
    </row>
    <row r="3187" spans="51:51" x14ac:dyDescent="0.25">
      <c r="AY3187" s="121"/>
    </row>
    <row r="3188" spans="51:51" x14ac:dyDescent="0.25">
      <c r="AY3188" s="121"/>
    </row>
    <row r="3189" spans="51:51" x14ac:dyDescent="0.25">
      <c r="AY3189" s="121"/>
    </row>
    <row r="3190" spans="51:51" x14ac:dyDescent="0.25">
      <c r="AY3190" s="121"/>
    </row>
    <row r="3191" spans="51:51" x14ac:dyDescent="0.25">
      <c r="AY3191" s="121"/>
    </row>
    <row r="3192" spans="51:51" x14ac:dyDescent="0.25">
      <c r="AY3192" s="121"/>
    </row>
    <row r="3193" spans="51:51" x14ac:dyDescent="0.25">
      <c r="AY3193" s="121"/>
    </row>
    <row r="3194" spans="51:51" x14ac:dyDescent="0.25">
      <c r="AY3194" s="121"/>
    </row>
    <row r="3195" spans="51:51" x14ac:dyDescent="0.25">
      <c r="AY3195" s="121"/>
    </row>
    <row r="3196" spans="51:51" x14ac:dyDescent="0.25">
      <c r="AY3196" s="121"/>
    </row>
    <row r="3197" spans="51:51" x14ac:dyDescent="0.25">
      <c r="AY3197" s="121"/>
    </row>
    <row r="3198" spans="51:51" x14ac:dyDescent="0.25">
      <c r="AY3198" s="121"/>
    </row>
    <row r="3199" spans="51:51" x14ac:dyDescent="0.25">
      <c r="AY3199" s="121"/>
    </row>
    <row r="3200" spans="51:51" x14ac:dyDescent="0.25">
      <c r="AY3200" s="121"/>
    </row>
    <row r="3201" spans="51:51" x14ac:dyDescent="0.25">
      <c r="AY3201" s="121"/>
    </row>
    <row r="3202" spans="51:51" x14ac:dyDescent="0.25">
      <c r="AY3202" s="121"/>
    </row>
    <row r="3203" spans="51:51" x14ac:dyDescent="0.25">
      <c r="AY3203" s="121"/>
    </row>
    <row r="3204" spans="51:51" x14ac:dyDescent="0.25">
      <c r="AY3204" s="121"/>
    </row>
    <row r="3205" spans="51:51" x14ac:dyDescent="0.25">
      <c r="AY3205" s="121"/>
    </row>
    <row r="3206" spans="51:51" x14ac:dyDescent="0.25">
      <c r="AY3206" s="121"/>
    </row>
    <row r="3207" spans="51:51" x14ac:dyDescent="0.25">
      <c r="AY3207" s="121"/>
    </row>
    <row r="3208" spans="51:51" x14ac:dyDescent="0.25">
      <c r="AY3208" s="121"/>
    </row>
    <row r="3209" spans="51:51" x14ac:dyDescent="0.25">
      <c r="AY3209" s="121"/>
    </row>
    <row r="3210" spans="51:51" x14ac:dyDescent="0.25">
      <c r="AY3210" s="121"/>
    </row>
    <row r="3211" spans="51:51" x14ac:dyDescent="0.25">
      <c r="AY3211" s="121"/>
    </row>
    <row r="3212" spans="51:51" x14ac:dyDescent="0.25">
      <c r="AY3212" s="121"/>
    </row>
    <row r="3213" spans="51:51" x14ac:dyDescent="0.25">
      <c r="AY3213" s="121"/>
    </row>
    <row r="3214" spans="51:51" x14ac:dyDescent="0.25">
      <c r="AY3214" s="121"/>
    </row>
    <row r="3215" spans="51:51" x14ac:dyDescent="0.25">
      <c r="AY3215" s="121"/>
    </row>
    <row r="3216" spans="51:51" x14ac:dyDescent="0.25">
      <c r="AY3216" s="121"/>
    </row>
    <row r="3217" spans="51:51" x14ac:dyDescent="0.25">
      <c r="AY3217" s="121"/>
    </row>
    <row r="3218" spans="51:51" x14ac:dyDescent="0.25">
      <c r="AY3218" s="121"/>
    </row>
    <row r="3219" spans="51:51" x14ac:dyDescent="0.25">
      <c r="AY3219" s="121"/>
    </row>
    <row r="3220" spans="51:51" x14ac:dyDescent="0.25">
      <c r="AY3220" s="121"/>
    </row>
    <row r="3221" spans="51:51" x14ac:dyDescent="0.25">
      <c r="AY3221" s="121"/>
    </row>
    <row r="3222" spans="51:51" x14ac:dyDescent="0.25">
      <c r="AY3222" s="121"/>
    </row>
    <row r="3223" spans="51:51" x14ac:dyDescent="0.25">
      <c r="AY3223" s="121"/>
    </row>
    <row r="3224" spans="51:51" x14ac:dyDescent="0.25">
      <c r="AY3224" s="121"/>
    </row>
    <row r="3225" spans="51:51" x14ac:dyDescent="0.25">
      <c r="AY3225" s="121"/>
    </row>
    <row r="3226" spans="51:51" x14ac:dyDescent="0.25">
      <c r="AY3226" s="121"/>
    </row>
    <row r="3227" spans="51:51" x14ac:dyDescent="0.25">
      <c r="AY3227" s="121"/>
    </row>
    <row r="3228" spans="51:51" x14ac:dyDescent="0.25">
      <c r="AY3228" s="121"/>
    </row>
    <row r="3229" spans="51:51" x14ac:dyDescent="0.25">
      <c r="AY3229" s="121"/>
    </row>
    <row r="3230" spans="51:51" x14ac:dyDescent="0.25">
      <c r="AY3230" s="121"/>
    </row>
    <row r="3231" spans="51:51" x14ac:dyDescent="0.25">
      <c r="AY3231" s="121"/>
    </row>
    <row r="3232" spans="51:51" x14ac:dyDescent="0.25">
      <c r="AY3232" s="121"/>
    </row>
    <row r="3233" spans="51:51" x14ac:dyDescent="0.25">
      <c r="AY3233" s="121"/>
    </row>
    <row r="3234" spans="51:51" x14ac:dyDescent="0.25">
      <c r="AY3234" s="121"/>
    </row>
    <row r="3235" spans="51:51" x14ac:dyDescent="0.25">
      <c r="AY3235" s="121"/>
    </row>
    <row r="3236" spans="51:51" x14ac:dyDescent="0.25">
      <c r="AY3236" s="121"/>
    </row>
    <row r="3237" spans="51:51" x14ac:dyDescent="0.25">
      <c r="AY3237" s="121"/>
    </row>
    <row r="3238" spans="51:51" x14ac:dyDescent="0.25">
      <c r="AY3238" s="121"/>
    </row>
    <row r="3239" spans="51:51" x14ac:dyDescent="0.25">
      <c r="AY3239" s="121"/>
    </row>
    <row r="3240" spans="51:51" x14ac:dyDescent="0.25">
      <c r="AY3240" s="121"/>
    </row>
    <row r="3241" spans="51:51" x14ac:dyDescent="0.25">
      <c r="AY3241" s="121"/>
    </row>
    <row r="3242" spans="51:51" x14ac:dyDescent="0.25">
      <c r="AY3242" s="121"/>
    </row>
    <row r="3243" spans="51:51" x14ac:dyDescent="0.25">
      <c r="AY3243" s="121"/>
    </row>
    <row r="3244" spans="51:51" x14ac:dyDescent="0.25">
      <c r="AY3244" s="121"/>
    </row>
    <row r="3245" spans="51:51" x14ac:dyDescent="0.25">
      <c r="AY3245" s="121"/>
    </row>
    <row r="3246" spans="51:51" x14ac:dyDescent="0.25">
      <c r="AY3246" s="121"/>
    </row>
    <row r="3247" spans="51:51" x14ac:dyDescent="0.25">
      <c r="AY3247" s="121"/>
    </row>
    <row r="3248" spans="51:51" x14ac:dyDescent="0.25">
      <c r="AY3248" s="121"/>
    </row>
    <row r="3249" spans="51:51" x14ac:dyDescent="0.25">
      <c r="AY3249" s="121"/>
    </row>
    <row r="3250" spans="51:51" x14ac:dyDescent="0.25">
      <c r="AY3250" s="121"/>
    </row>
    <row r="3251" spans="51:51" x14ac:dyDescent="0.25">
      <c r="AY3251" s="121"/>
    </row>
    <row r="3252" spans="51:51" x14ac:dyDescent="0.25">
      <c r="AY3252" s="121"/>
    </row>
    <row r="3253" spans="51:51" x14ac:dyDescent="0.25">
      <c r="AY3253" s="121"/>
    </row>
    <row r="3254" spans="51:51" x14ac:dyDescent="0.25">
      <c r="AY3254" s="121"/>
    </row>
    <row r="3255" spans="51:51" x14ac:dyDescent="0.25">
      <c r="AY3255" s="121"/>
    </row>
    <row r="3256" spans="51:51" x14ac:dyDescent="0.25">
      <c r="AY3256" s="121"/>
    </row>
    <row r="3257" spans="51:51" x14ac:dyDescent="0.25">
      <c r="AY3257" s="121"/>
    </row>
    <row r="3258" spans="51:51" x14ac:dyDescent="0.25">
      <c r="AY3258" s="121"/>
    </row>
    <row r="3259" spans="51:51" x14ac:dyDescent="0.25">
      <c r="AY3259" s="121"/>
    </row>
    <row r="3260" spans="51:51" x14ac:dyDescent="0.25">
      <c r="AY3260" s="121"/>
    </row>
    <row r="3261" spans="51:51" x14ac:dyDescent="0.25">
      <c r="AY3261" s="121"/>
    </row>
    <row r="3262" spans="51:51" x14ac:dyDescent="0.25">
      <c r="AY3262" s="121"/>
    </row>
    <row r="3263" spans="51:51" x14ac:dyDescent="0.25">
      <c r="AY3263" s="121"/>
    </row>
    <row r="3264" spans="51:51" x14ac:dyDescent="0.25">
      <c r="AY3264" s="121"/>
    </row>
    <row r="3265" spans="51:51" x14ac:dyDescent="0.25">
      <c r="AY3265" s="121"/>
    </row>
    <row r="3266" spans="51:51" x14ac:dyDescent="0.25">
      <c r="AY3266" s="121"/>
    </row>
    <row r="3267" spans="51:51" x14ac:dyDescent="0.25">
      <c r="AY3267" s="121"/>
    </row>
    <row r="3268" spans="51:51" x14ac:dyDescent="0.25">
      <c r="AY3268" s="121"/>
    </row>
    <row r="3269" spans="51:51" x14ac:dyDescent="0.25">
      <c r="AY3269" s="121"/>
    </row>
    <row r="3270" spans="51:51" x14ac:dyDescent="0.25">
      <c r="AY3270" s="121"/>
    </row>
    <row r="3271" spans="51:51" x14ac:dyDescent="0.25">
      <c r="AY3271" s="121"/>
    </row>
    <row r="3272" spans="51:51" x14ac:dyDescent="0.25">
      <c r="AY3272" s="121"/>
    </row>
    <row r="3273" spans="51:51" x14ac:dyDescent="0.25">
      <c r="AY3273" s="121"/>
    </row>
    <row r="3274" spans="51:51" x14ac:dyDescent="0.25">
      <c r="AY3274" s="121"/>
    </row>
    <row r="3275" spans="51:51" x14ac:dyDescent="0.25">
      <c r="AY3275" s="121"/>
    </row>
    <row r="3276" spans="51:51" x14ac:dyDescent="0.25">
      <c r="AY3276" s="121"/>
    </row>
    <row r="3277" spans="51:51" x14ac:dyDescent="0.25">
      <c r="AY3277" s="121"/>
    </row>
    <row r="3278" spans="51:51" x14ac:dyDescent="0.25">
      <c r="AY3278" s="121"/>
    </row>
    <row r="3279" spans="51:51" x14ac:dyDescent="0.25">
      <c r="AY3279" s="121"/>
    </row>
    <row r="3280" spans="51:51" x14ac:dyDescent="0.25">
      <c r="AY3280" s="121"/>
    </row>
    <row r="3281" spans="51:51" x14ac:dyDescent="0.25">
      <c r="AY3281" s="121"/>
    </row>
    <row r="3282" spans="51:51" x14ac:dyDescent="0.25">
      <c r="AY3282" s="121"/>
    </row>
    <row r="3283" spans="51:51" x14ac:dyDescent="0.25">
      <c r="AY3283" s="121"/>
    </row>
    <row r="3284" spans="51:51" x14ac:dyDescent="0.25">
      <c r="AY3284" s="121"/>
    </row>
    <row r="3285" spans="51:51" x14ac:dyDescent="0.25">
      <c r="AY3285" s="121"/>
    </row>
    <row r="3286" spans="51:51" x14ac:dyDescent="0.25">
      <c r="AY3286" s="121"/>
    </row>
    <row r="3287" spans="51:51" x14ac:dyDescent="0.25">
      <c r="AY3287" s="121"/>
    </row>
    <row r="3288" spans="51:51" x14ac:dyDescent="0.25">
      <c r="AY3288" s="121"/>
    </row>
    <row r="3289" spans="51:51" x14ac:dyDescent="0.25">
      <c r="AY3289" s="121"/>
    </row>
    <row r="3290" spans="51:51" x14ac:dyDescent="0.25">
      <c r="AY3290" s="121"/>
    </row>
    <row r="3291" spans="51:51" x14ac:dyDescent="0.25">
      <c r="AY3291" s="121"/>
    </row>
    <row r="3292" spans="51:51" x14ac:dyDescent="0.25">
      <c r="AY3292" s="121"/>
    </row>
    <row r="3293" spans="51:51" x14ac:dyDescent="0.25">
      <c r="AY3293" s="121"/>
    </row>
    <row r="3294" spans="51:51" x14ac:dyDescent="0.25">
      <c r="AY3294" s="121"/>
    </row>
    <row r="3295" spans="51:51" x14ac:dyDescent="0.25">
      <c r="AY3295" s="121"/>
    </row>
    <row r="3296" spans="51:51" x14ac:dyDescent="0.25">
      <c r="AY3296" s="121"/>
    </row>
    <row r="3297" spans="51:51" x14ac:dyDescent="0.25">
      <c r="AY3297" s="121"/>
    </row>
    <row r="3298" spans="51:51" x14ac:dyDescent="0.25">
      <c r="AY3298" s="121"/>
    </row>
    <row r="3299" spans="51:51" x14ac:dyDescent="0.25">
      <c r="AY3299" s="121"/>
    </row>
    <row r="3300" spans="51:51" x14ac:dyDescent="0.25">
      <c r="AY3300" s="121"/>
    </row>
    <row r="3301" spans="51:51" x14ac:dyDescent="0.25">
      <c r="AY3301" s="121"/>
    </row>
    <row r="3302" spans="51:51" x14ac:dyDescent="0.25">
      <c r="AY3302" s="121"/>
    </row>
    <row r="3303" spans="51:51" x14ac:dyDescent="0.25">
      <c r="AY3303" s="121"/>
    </row>
    <row r="3304" spans="51:51" x14ac:dyDescent="0.25">
      <c r="AY3304" s="121"/>
    </row>
    <row r="3305" spans="51:51" x14ac:dyDescent="0.25">
      <c r="AY3305" s="121"/>
    </row>
    <row r="3306" spans="51:51" x14ac:dyDescent="0.25">
      <c r="AY3306" s="121"/>
    </row>
    <row r="3307" spans="51:51" x14ac:dyDescent="0.25">
      <c r="AY3307" s="121"/>
    </row>
    <row r="3308" spans="51:51" x14ac:dyDescent="0.25">
      <c r="AY3308" s="121"/>
    </row>
    <row r="3309" spans="51:51" x14ac:dyDescent="0.25">
      <c r="AY3309" s="121"/>
    </row>
    <row r="3310" spans="51:51" x14ac:dyDescent="0.25">
      <c r="AY3310" s="121"/>
    </row>
    <row r="3311" spans="51:51" x14ac:dyDescent="0.25">
      <c r="AY3311" s="121"/>
    </row>
    <row r="3312" spans="51:51" x14ac:dyDescent="0.25">
      <c r="AY3312" s="121"/>
    </row>
    <row r="3313" spans="51:51" x14ac:dyDescent="0.25">
      <c r="AY3313" s="121"/>
    </row>
    <row r="3314" spans="51:51" x14ac:dyDescent="0.25">
      <c r="AY3314" s="121"/>
    </row>
    <row r="3315" spans="51:51" x14ac:dyDescent="0.25">
      <c r="AY3315" s="121"/>
    </row>
    <row r="3316" spans="51:51" x14ac:dyDescent="0.25">
      <c r="AY3316" s="121"/>
    </row>
    <row r="3317" spans="51:51" x14ac:dyDescent="0.25">
      <c r="AY3317" s="121"/>
    </row>
    <row r="3318" spans="51:51" x14ac:dyDescent="0.25">
      <c r="AY3318" s="121"/>
    </row>
    <row r="3319" spans="51:51" x14ac:dyDescent="0.25">
      <c r="AY3319" s="121"/>
    </row>
    <row r="3320" spans="51:51" x14ac:dyDescent="0.25">
      <c r="AY3320" s="121"/>
    </row>
    <row r="3321" spans="51:51" x14ac:dyDescent="0.25">
      <c r="AY3321" s="121"/>
    </row>
    <row r="3322" spans="51:51" x14ac:dyDescent="0.25">
      <c r="AY3322" s="121"/>
    </row>
    <row r="3323" spans="51:51" x14ac:dyDescent="0.25">
      <c r="AY3323" s="121"/>
    </row>
    <row r="3324" spans="51:51" x14ac:dyDescent="0.25">
      <c r="AY3324" s="121"/>
    </row>
    <row r="3325" spans="51:51" x14ac:dyDescent="0.25">
      <c r="AY3325" s="121"/>
    </row>
    <row r="3326" spans="51:51" x14ac:dyDescent="0.25">
      <c r="AY3326" s="121"/>
    </row>
    <row r="3327" spans="51:51" x14ac:dyDescent="0.25">
      <c r="AY3327" s="121"/>
    </row>
    <row r="3328" spans="51:51" x14ac:dyDescent="0.25">
      <c r="AY3328" s="121"/>
    </row>
    <row r="3329" spans="51:51" x14ac:dyDescent="0.25">
      <c r="AY3329" s="121"/>
    </row>
    <row r="3330" spans="51:51" x14ac:dyDescent="0.25">
      <c r="AY3330" s="121"/>
    </row>
    <row r="3331" spans="51:51" x14ac:dyDescent="0.25">
      <c r="AY3331" s="121"/>
    </row>
    <row r="3332" spans="51:51" x14ac:dyDescent="0.25">
      <c r="AY3332" s="121"/>
    </row>
    <row r="3333" spans="51:51" x14ac:dyDescent="0.25">
      <c r="AY3333" s="121"/>
    </row>
    <row r="3334" spans="51:51" x14ac:dyDescent="0.25">
      <c r="AY3334" s="121"/>
    </row>
    <row r="3335" spans="51:51" x14ac:dyDescent="0.25">
      <c r="AY3335" s="121"/>
    </row>
    <row r="3336" spans="51:51" x14ac:dyDescent="0.25">
      <c r="AY3336" s="121"/>
    </row>
    <row r="3337" spans="51:51" x14ac:dyDescent="0.25">
      <c r="AY3337" s="121"/>
    </row>
    <row r="3338" spans="51:51" x14ac:dyDescent="0.25">
      <c r="AY3338" s="121"/>
    </row>
    <row r="3339" spans="51:51" x14ac:dyDescent="0.25">
      <c r="AY3339" s="121"/>
    </row>
    <row r="3340" spans="51:51" x14ac:dyDescent="0.25">
      <c r="AY3340" s="121"/>
    </row>
    <row r="3341" spans="51:51" x14ac:dyDescent="0.25">
      <c r="AY3341" s="121"/>
    </row>
    <row r="3342" spans="51:51" x14ac:dyDescent="0.25">
      <c r="AY3342" s="121"/>
    </row>
    <row r="3343" spans="51:51" x14ac:dyDescent="0.25">
      <c r="AY3343" s="121"/>
    </row>
    <row r="3344" spans="51:51" x14ac:dyDescent="0.25">
      <c r="AY3344" s="121"/>
    </row>
    <row r="3345" spans="51:51" x14ac:dyDescent="0.25">
      <c r="AY3345" s="121"/>
    </row>
    <row r="3346" spans="51:51" x14ac:dyDescent="0.25">
      <c r="AY3346" s="121"/>
    </row>
    <row r="3347" spans="51:51" x14ac:dyDescent="0.25">
      <c r="AY3347" s="121"/>
    </row>
    <row r="3348" spans="51:51" x14ac:dyDescent="0.25">
      <c r="AY3348" s="121"/>
    </row>
    <row r="3349" spans="51:51" x14ac:dyDescent="0.25">
      <c r="AY3349" s="121"/>
    </row>
    <row r="3350" spans="51:51" x14ac:dyDescent="0.25">
      <c r="AY3350" s="121"/>
    </row>
    <row r="3351" spans="51:51" x14ac:dyDescent="0.25">
      <c r="AY3351" s="121"/>
    </row>
    <row r="3352" spans="51:51" x14ac:dyDescent="0.25">
      <c r="AY3352" s="121"/>
    </row>
    <row r="3353" spans="51:51" x14ac:dyDescent="0.25">
      <c r="AY3353" s="121"/>
    </row>
    <row r="3354" spans="51:51" x14ac:dyDescent="0.25">
      <c r="AY3354" s="121"/>
    </row>
    <row r="3355" spans="51:51" x14ac:dyDescent="0.25">
      <c r="AY3355" s="121"/>
    </row>
    <row r="3356" spans="51:51" x14ac:dyDescent="0.25">
      <c r="AY3356" s="121"/>
    </row>
    <row r="3357" spans="51:51" x14ac:dyDescent="0.25">
      <c r="AY3357" s="121"/>
    </row>
    <row r="3358" spans="51:51" x14ac:dyDescent="0.25">
      <c r="AY3358" s="121"/>
    </row>
    <row r="3359" spans="51:51" x14ac:dyDescent="0.25">
      <c r="AY3359" s="121"/>
    </row>
    <row r="3360" spans="51:51" x14ac:dyDescent="0.25">
      <c r="AY3360" s="121"/>
    </row>
    <row r="3361" spans="51:51" x14ac:dyDescent="0.25">
      <c r="AY3361" s="121"/>
    </row>
    <row r="3362" spans="51:51" x14ac:dyDescent="0.25">
      <c r="AY3362" s="121"/>
    </row>
    <row r="3363" spans="51:51" x14ac:dyDescent="0.25">
      <c r="AY3363" s="121"/>
    </row>
    <row r="3364" spans="51:51" x14ac:dyDescent="0.25">
      <c r="AY3364" s="121"/>
    </row>
    <row r="3365" spans="51:51" x14ac:dyDescent="0.25">
      <c r="AY3365" s="121"/>
    </row>
    <row r="3366" spans="51:51" x14ac:dyDescent="0.25">
      <c r="AY3366" s="121"/>
    </row>
    <row r="3367" spans="51:51" x14ac:dyDescent="0.25">
      <c r="AY3367" s="121"/>
    </row>
    <row r="3368" spans="51:51" x14ac:dyDescent="0.25">
      <c r="AY3368" s="121"/>
    </row>
    <row r="3369" spans="51:51" x14ac:dyDescent="0.25">
      <c r="AY3369" s="121"/>
    </row>
    <row r="3370" spans="51:51" x14ac:dyDescent="0.25">
      <c r="AY3370" s="121"/>
    </row>
    <row r="3371" spans="51:51" x14ac:dyDescent="0.25">
      <c r="AY3371" s="121"/>
    </row>
    <row r="3372" spans="51:51" x14ac:dyDescent="0.25">
      <c r="AY3372" s="121"/>
    </row>
    <row r="3373" spans="51:51" x14ac:dyDescent="0.25">
      <c r="AY3373" s="121"/>
    </row>
    <row r="3374" spans="51:51" x14ac:dyDescent="0.25">
      <c r="AY3374" s="121"/>
    </row>
    <row r="3375" spans="51:51" x14ac:dyDescent="0.25">
      <c r="AY3375" s="121"/>
    </row>
    <row r="3376" spans="51:51" x14ac:dyDescent="0.25">
      <c r="AY3376" s="121"/>
    </row>
    <row r="3377" spans="51:51" x14ac:dyDescent="0.25">
      <c r="AY3377" s="121"/>
    </row>
    <row r="3378" spans="51:51" x14ac:dyDescent="0.25">
      <c r="AY3378" s="121"/>
    </row>
    <row r="3379" spans="51:51" x14ac:dyDescent="0.25">
      <c r="AY3379" s="121"/>
    </row>
    <row r="3380" spans="51:51" x14ac:dyDescent="0.25">
      <c r="AY3380" s="121"/>
    </row>
    <row r="3381" spans="51:51" x14ac:dyDescent="0.25">
      <c r="AY3381" s="121"/>
    </row>
    <row r="3382" spans="51:51" x14ac:dyDescent="0.25">
      <c r="AY3382" s="121"/>
    </row>
    <row r="3383" spans="51:51" x14ac:dyDescent="0.25">
      <c r="AY3383" s="121"/>
    </row>
    <row r="3384" spans="51:51" x14ac:dyDescent="0.25">
      <c r="AY3384" s="121"/>
    </row>
    <row r="3385" spans="51:51" x14ac:dyDescent="0.25">
      <c r="AY3385" s="121"/>
    </row>
    <row r="3386" spans="51:51" x14ac:dyDescent="0.25">
      <c r="AY3386" s="121"/>
    </row>
    <row r="3387" spans="51:51" x14ac:dyDescent="0.25">
      <c r="AY3387" s="121"/>
    </row>
    <row r="3388" spans="51:51" x14ac:dyDescent="0.25">
      <c r="AY3388" s="121"/>
    </row>
    <row r="3389" spans="51:51" x14ac:dyDescent="0.25">
      <c r="AY3389" s="121"/>
    </row>
    <row r="3390" spans="51:51" x14ac:dyDescent="0.25">
      <c r="AY3390" s="121"/>
    </row>
    <row r="3391" spans="51:51" x14ac:dyDescent="0.25">
      <c r="AY3391" s="121"/>
    </row>
    <row r="3392" spans="51:51" x14ac:dyDescent="0.25">
      <c r="AY3392" s="121"/>
    </row>
    <row r="3393" spans="51:51" x14ac:dyDescent="0.25">
      <c r="AY3393" s="121"/>
    </row>
    <row r="3394" spans="51:51" x14ac:dyDescent="0.25">
      <c r="AY3394" s="121"/>
    </row>
    <row r="3395" spans="51:51" x14ac:dyDescent="0.25">
      <c r="AY3395" s="121"/>
    </row>
    <row r="3396" spans="51:51" x14ac:dyDescent="0.25">
      <c r="AY3396" s="121"/>
    </row>
    <row r="3397" spans="51:51" x14ac:dyDescent="0.25">
      <c r="AY3397" s="121"/>
    </row>
    <row r="3398" spans="51:51" x14ac:dyDescent="0.25">
      <c r="AY3398" s="121"/>
    </row>
    <row r="3399" spans="51:51" x14ac:dyDescent="0.25">
      <c r="AY3399" s="121"/>
    </row>
    <row r="3400" spans="51:51" x14ac:dyDescent="0.25">
      <c r="AY3400" s="121"/>
    </row>
    <row r="3401" spans="51:51" x14ac:dyDescent="0.25">
      <c r="AY3401" s="121"/>
    </row>
    <row r="3402" spans="51:51" x14ac:dyDescent="0.25">
      <c r="AY3402" s="121"/>
    </row>
    <row r="3403" spans="51:51" x14ac:dyDescent="0.25">
      <c r="AY3403" s="121"/>
    </row>
    <row r="3404" spans="51:51" x14ac:dyDescent="0.25">
      <c r="AY3404" s="121"/>
    </row>
    <row r="3405" spans="51:51" x14ac:dyDescent="0.25">
      <c r="AY3405" s="121"/>
    </row>
    <row r="3406" spans="51:51" x14ac:dyDescent="0.25">
      <c r="AY3406" s="121"/>
    </row>
    <row r="3407" spans="51:51" x14ac:dyDescent="0.25">
      <c r="AY3407" s="121"/>
    </row>
    <row r="3408" spans="51:51" x14ac:dyDescent="0.25">
      <c r="AY3408" s="121"/>
    </row>
    <row r="3409" spans="51:51" x14ac:dyDescent="0.25">
      <c r="AY3409" s="121"/>
    </row>
    <row r="3410" spans="51:51" x14ac:dyDescent="0.25">
      <c r="AY3410" s="121"/>
    </row>
    <row r="3411" spans="51:51" x14ac:dyDescent="0.25">
      <c r="AY3411" s="121"/>
    </row>
    <row r="3412" spans="51:51" x14ac:dyDescent="0.25">
      <c r="AY3412" s="121"/>
    </row>
    <row r="3413" spans="51:51" x14ac:dyDescent="0.25">
      <c r="AY3413" s="121"/>
    </row>
    <row r="3414" spans="51:51" x14ac:dyDescent="0.25">
      <c r="AY3414" s="121"/>
    </row>
    <row r="3415" spans="51:51" x14ac:dyDescent="0.25">
      <c r="AY3415" s="121"/>
    </row>
    <row r="3416" spans="51:51" x14ac:dyDescent="0.25">
      <c r="AY3416" s="121"/>
    </row>
    <row r="3417" spans="51:51" x14ac:dyDescent="0.25">
      <c r="AY3417" s="121"/>
    </row>
    <row r="3418" spans="51:51" x14ac:dyDescent="0.25">
      <c r="AY3418" s="121"/>
    </row>
    <row r="3419" spans="51:51" x14ac:dyDescent="0.25">
      <c r="AY3419" s="121"/>
    </row>
    <row r="3420" spans="51:51" x14ac:dyDescent="0.25">
      <c r="AY3420" s="121"/>
    </row>
    <row r="3421" spans="51:51" x14ac:dyDescent="0.25">
      <c r="AY3421" s="121"/>
    </row>
    <row r="3422" spans="51:51" x14ac:dyDescent="0.25">
      <c r="AY3422" s="121"/>
    </row>
    <row r="3423" spans="51:51" x14ac:dyDescent="0.25">
      <c r="AY3423" s="121"/>
    </row>
    <row r="3424" spans="51:51" x14ac:dyDescent="0.25">
      <c r="AY3424" s="121"/>
    </row>
    <row r="3425" spans="51:51" x14ac:dyDescent="0.25">
      <c r="AY3425" s="121"/>
    </row>
    <row r="3426" spans="51:51" x14ac:dyDescent="0.25">
      <c r="AY3426" s="121"/>
    </row>
    <row r="3427" spans="51:51" x14ac:dyDescent="0.25">
      <c r="AY3427" s="121"/>
    </row>
    <row r="3428" spans="51:51" x14ac:dyDescent="0.25">
      <c r="AY3428" s="121"/>
    </row>
    <row r="3429" spans="51:51" x14ac:dyDescent="0.25">
      <c r="AY3429" s="121"/>
    </row>
    <row r="3430" spans="51:51" x14ac:dyDescent="0.25">
      <c r="AY3430" s="121"/>
    </row>
    <row r="3431" spans="51:51" x14ac:dyDescent="0.25">
      <c r="AY3431" s="121"/>
    </row>
    <row r="3432" spans="51:51" x14ac:dyDescent="0.25">
      <c r="AY3432" s="121"/>
    </row>
    <row r="3433" spans="51:51" x14ac:dyDescent="0.25">
      <c r="AY3433" s="121"/>
    </row>
    <row r="3434" spans="51:51" x14ac:dyDescent="0.25">
      <c r="AY3434" s="121"/>
    </row>
    <row r="3435" spans="51:51" x14ac:dyDescent="0.25">
      <c r="AY3435" s="121"/>
    </row>
    <row r="3436" spans="51:51" x14ac:dyDescent="0.25">
      <c r="AY3436" s="121"/>
    </row>
    <row r="3437" spans="51:51" x14ac:dyDescent="0.25">
      <c r="AY3437" s="121"/>
    </row>
    <row r="3438" spans="51:51" x14ac:dyDescent="0.25">
      <c r="AY3438" s="121"/>
    </row>
    <row r="3439" spans="51:51" x14ac:dyDescent="0.25">
      <c r="AY3439" s="121"/>
    </row>
    <row r="3440" spans="51:51" x14ac:dyDescent="0.25">
      <c r="AY3440" s="121"/>
    </row>
    <row r="3441" spans="51:51" x14ac:dyDescent="0.25">
      <c r="AY3441" s="121"/>
    </row>
    <row r="3442" spans="51:51" x14ac:dyDescent="0.25">
      <c r="AY3442" s="121"/>
    </row>
    <row r="3443" spans="51:51" x14ac:dyDescent="0.25">
      <c r="AY3443" s="121"/>
    </row>
    <row r="3444" spans="51:51" x14ac:dyDescent="0.25">
      <c r="AY3444" s="121"/>
    </row>
    <row r="3445" spans="51:51" x14ac:dyDescent="0.25">
      <c r="AY3445" s="121"/>
    </row>
    <row r="3446" spans="51:51" x14ac:dyDescent="0.25">
      <c r="AY3446" s="121"/>
    </row>
    <row r="3447" spans="51:51" x14ac:dyDescent="0.25">
      <c r="AY3447" s="121"/>
    </row>
    <row r="3448" spans="51:51" x14ac:dyDescent="0.25">
      <c r="AY3448" s="121"/>
    </row>
    <row r="3449" spans="51:51" x14ac:dyDescent="0.25">
      <c r="AY3449" s="121"/>
    </row>
    <row r="3450" spans="51:51" x14ac:dyDescent="0.25">
      <c r="AY3450" s="121"/>
    </row>
    <row r="3451" spans="51:51" x14ac:dyDescent="0.25">
      <c r="AY3451" s="121"/>
    </row>
    <row r="3452" spans="51:51" x14ac:dyDescent="0.25">
      <c r="AY3452" s="121"/>
    </row>
    <row r="3453" spans="51:51" x14ac:dyDescent="0.25">
      <c r="AY3453" s="121"/>
    </row>
    <row r="3454" spans="51:51" x14ac:dyDescent="0.25">
      <c r="AY3454" s="121"/>
    </row>
    <row r="3455" spans="51:51" x14ac:dyDescent="0.25">
      <c r="AY3455" s="121"/>
    </row>
    <row r="3456" spans="51:51" x14ac:dyDescent="0.25">
      <c r="AY3456" s="121"/>
    </row>
    <row r="3457" spans="51:51" x14ac:dyDescent="0.25">
      <c r="AY3457" s="121"/>
    </row>
    <row r="3458" spans="51:51" x14ac:dyDescent="0.25">
      <c r="AY3458" s="121"/>
    </row>
    <row r="3459" spans="51:51" x14ac:dyDescent="0.25">
      <c r="AY3459" s="121"/>
    </row>
    <row r="3460" spans="51:51" x14ac:dyDescent="0.25">
      <c r="AY3460" s="121"/>
    </row>
    <row r="3461" spans="51:51" x14ac:dyDescent="0.25">
      <c r="AY3461" s="121"/>
    </row>
    <row r="3462" spans="51:51" x14ac:dyDescent="0.25">
      <c r="AY3462" s="121"/>
    </row>
    <row r="3463" spans="51:51" x14ac:dyDescent="0.25">
      <c r="AY3463" s="121"/>
    </row>
    <row r="3464" spans="51:51" x14ac:dyDescent="0.25">
      <c r="AY3464" s="121"/>
    </row>
    <row r="3465" spans="51:51" x14ac:dyDescent="0.25">
      <c r="AY3465" s="121"/>
    </row>
    <row r="3466" spans="51:51" x14ac:dyDescent="0.25">
      <c r="AY3466" s="121"/>
    </row>
    <row r="3467" spans="51:51" x14ac:dyDescent="0.25">
      <c r="AY3467" s="121"/>
    </row>
    <row r="3468" spans="51:51" x14ac:dyDescent="0.25">
      <c r="AY3468" s="121"/>
    </row>
    <row r="3469" spans="51:51" x14ac:dyDescent="0.25">
      <c r="AY3469" s="121"/>
    </row>
    <row r="3470" spans="51:51" x14ac:dyDescent="0.25">
      <c r="AY3470" s="121"/>
    </row>
    <row r="3471" spans="51:51" x14ac:dyDescent="0.25">
      <c r="AY3471" s="121"/>
    </row>
    <row r="3472" spans="51:51" x14ac:dyDescent="0.25">
      <c r="AY3472" s="121"/>
    </row>
    <row r="3473" spans="51:51" x14ac:dyDescent="0.25">
      <c r="AY3473" s="121"/>
    </row>
    <row r="3474" spans="51:51" x14ac:dyDescent="0.25">
      <c r="AY3474" s="121"/>
    </row>
    <row r="3475" spans="51:51" x14ac:dyDescent="0.25">
      <c r="AY3475" s="121"/>
    </row>
    <row r="3476" spans="51:51" x14ac:dyDescent="0.25">
      <c r="AY3476" s="121"/>
    </row>
    <row r="3477" spans="51:51" x14ac:dyDescent="0.25">
      <c r="AY3477" s="121"/>
    </row>
    <row r="3478" spans="51:51" x14ac:dyDescent="0.25">
      <c r="AY3478" s="121"/>
    </row>
    <row r="3479" spans="51:51" x14ac:dyDescent="0.25">
      <c r="AY3479" s="121"/>
    </row>
    <row r="3480" spans="51:51" x14ac:dyDescent="0.25">
      <c r="AY3480" s="121"/>
    </row>
    <row r="3481" spans="51:51" x14ac:dyDescent="0.25">
      <c r="AY3481" s="121"/>
    </row>
    <row r="3482" spans="51:51" x14ac:dyDescent="0.25">
      <c r="AY3482" s="121"/>
    </row>
    <row r="3483" spans="51:51" x14ac:dyDescent="0.25">
      <c r="AY3483" s="121"/>
    </row>
    <row r="3484" spans="51:51" x14ac:dyDescent="0.25">
      <c r="AY3484" s="121"/>
    </row>
    <row r="3485" spans="51:51" x14ac:dyDescent="0.25">
      <c r="AY3485" s="121"/>
    </row>
    <row r="3486" spans="51:51" x14ac:dyDescent="0.25">
      <c r="AY3486" s="121"/>
    </row>
    <row r="3487" spans="51:51" x14ac:dyDescent="0.25">
      <c r="AY3487" s="121"/>
    </row>
    <row r="3488" spans="51:51" x14ac:dyDescent="0.25">
      <c r="AY3488" s="121"/>
    </row>
    <row r="3489" spans="51:51" x14ac:dyDescent="0.25">
      <c r="AY3489" s="121"/>
    </row>
    <row r="3490" spans="51:51" x14ac:dyDescent="0.25">
      <c r="AY3490" s="121"/>
    </row>
    <row r="3491" spans="51:51" x14ac:dyDescent="0.25">
      <c r="AY3491" s="121"/>
    </row>
    <row r="3492" spans="51:51" x14ac:dyDescent="0.25">
      <c r="AY3492" s="121"/>
    </row>
    <row r="3493" spans="51:51" x14ac:dyDescent="0.25">
      <c r="AY3493" s="121"/>
    </row>
    <row r="3494" spans="51:51" x14ac:dyDescent="0.25">
      <c r="AY3494" s="121"/>
    </row>
    <row r="3495" spans="51:51" x14ac:dyDescent="0.25">
      <c r="AY3495" s="121"/>
    </row>
    <row r="3496" spans="51:51" x14ac:dyDescent="0.25">
      <c r="AY3496" s="121"/>
    </row>
    <row r="3497" spans="51:51" x14ac:dyDescent="0.25">
      <c r="AY3497" s="121"/>
    </row>
    <row r="3498" spans="51:51" x14ac:dyDescent="0.25">
      <c r="AY3498" s="121"/>
    </row>
    <row r="3499" spans="51:51" x14ac:dyDescent="0.25">
      <c r="AY3499" s="121"/>
    </row>
    <row r="3500" spans="51:51" x14ac:dyDescent="0.25">
      <c r="AY3500" s="121"/>
    </row>
    <row r="3501" spans="51:51" x14ac:dyDescent="0.25">
      <c r="AY3501" s="121"/>
    </row>
    <row r="3502" spans="51:51" x14ac:dyDescent="0.25">
      <c r="AY3502" s="121"/>
    </row>
    <row r="3503" spans="51:51" x14ac:dyDescent="0.25">
      <c r="AY3503" s="121"/>
    </row>
    <row r="3504" spans="51:51" x14ac:dyDescent="0.25">
      <c r="AY3504" s="121"/>
    </row>
    <row r="3505" spans="51:51" x14ac:dyDescent="0.25">
      <c r="AY3505" s="121"/>
    </row>
    <row r="3506" spans="51:51" x14ac:dyDescent="0.25">
      <c r="AY3506" s="121"/>
    </row>
    <row r="3507" spans="51:51" x14ac:dyDescent="0.25">
      <c r="AY3507" s="121"/>
    </row>
    <row r="3508" spans="51:51" x14ac:dyDescent="0.25">
      <c r="AY3508" s="121"/>
    </row>
    <row r="3509" spans="51:51" x14ac:dyDescent="0.25">
      <c r="AY3509" s="121"/>
    </row>
    <row r="3510" spans="51:51" x14ac:dyDescent="0.25">
      <c r="AY3510" s="121"/>
    </row>
    <row r="3511" spans="51:51" x14ac:dyDescent="0.25">
      <c r="AY3511" s="121"/>
    </row>
    <row r="3512" spans="51:51" x14ac:dyDescent="0.25">
      <c r="AY3512" s="121"/>
    </row>
    <row r="3513" spans="51:51" x14ac:dyDescent="0.25">
      <c r="AY3513" s="121"/>
    </row>
    <row r="3514" spans="51:51" x14ac:dyDescent="0.25">
      <c r="AY3514" s="121"/>
    </row>
    <row r="3515" spans="51:51" x14ac:dyDescent="0.25">
      <c r="AY3515" s="121"/>
    </row>
    <row r="3516" spans="51:51" x14ac:dyDescent="0.25">
      <c r="AY3516" s="121"/>
    </row>
    <row r="3517" spans="51:51" x14ac:dyDescent="0.25">
      <c r="AY3517" s="121"/>
    </row>
    <row r="3518" spans="51:51" x14ac:dyDescent="0.25">
      <c r="AY3518" s="121"/>
    </row>
    <row r="3519" spans="51:51" x14ac:dyDescent="0.25">
      <c r="AY3519" s="121"/>
    </row>
    <row r="3520" spans="51:51" x14ac:dyDescent="0.25">
      <c r="AY3520" s="121"/>
    </row>
    <row r="3521" spans="51:51" x14ac:dyDescent="0.25">
      <c r="AY3521" s="121"/>
    </row>
    <row r="3522" spans="51:51" x14ac:dyDescent="0.25">
      <c r="AY3522" s="121"/>
    </row>
    <row r="3523" spans="51:51" x14ac:dyDescent="0.25">
      <c r="AY3523" s="121"/>
    </row>
    <row r="3524" spans="51:51" x14ac:dyDescent="0.25">
      <c r="AY3524" s="121"/>
    </row>
    <row r="3525" spans="51:51" x14ac:dyDescent="0.25">
      <c r="AY3525" s="121"/>
    </row>
    <row r="3526" spans="51:51" x14ac:dyDescent="0.25">
      <c r="AY3526" s="121"/>
    </row>
    <row r="3527" spans="51:51" x14ac:dyDescent="0.25">
      <c r="AY3527" s="121"/>
    </row>
    <row r="3528" spans="51:51" x14ac:dyDescent="0.25">
      <c r="AY3528" s="121"/>
    </row>
    <row r="3529" spans="51:51" x14ac:dyDescent="0.25">
      <c r="AY3529" s="121"/>
    </row>
    <row r="3530" spans="51:51" x14ac:dyDescent="0.25">
      <c r="AY3530" s="121"/>
    </row>
    <row r="3531" spans="51:51" x14ac:dyDescent="0.25">
      <c r="AY3531" s="121"/>
    </row>
    <row r="3532" spans="51:51" x14ac:dyDescent="0.25">
      <c r="AY3532" s="121"/>
    </row>
    <row r="3533" spans="51:51" x14ac:dyDescent="0.25">
      <c r="AY3533" s="121"/>
    </row>
    <row r="3534" spans="51:51" x14ac:dyDescent="0.25">
      <c r="AY3534" s="121"/>
    </row>
    <row r="3535" spans="51:51" ht="15.75" thickBot="1" x14ac:dyDescent="0.3">
      <c r="AY3535" s="122"/>
    </row>
  </sheetData>
  <dataValidations count="6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F3:F20 F50:F83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B23:B46">
      <formula1>"IMM,ASX"</formula1>
    </dataValidation>
    <dataValidation type="list" allowBlank="1" showInputMessage="1" showErrorMessage="1" sqref="E50:E83">
      <formula1>"Annual,Semiannual,EveryFourthMonth,Quarterly,Bimonthly,Monthly,Biweekly,Weekly,Daily,Once,NoFrequency"</formula1>
    </dataValidation>
    <dataValidation type="list" allowBlank="1" showInputMessage="1" showErrorMessage="1" sqref="D50:D83">
      <formula1>"Following,Modified Following,Preceding,Modified Preceding,Month End Reference,Unadjusted Month End,Unadjusted"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AZ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46" hidden="1" customWidth="1" outlineLevel="1"/>
    <col min="2" max="2" width="5.85546875" style="46" hidden="1" customWidth="1" outlineLevel="1"/>
    <col min="3" max="3" width="7.5703125" style="48" hidden="1" customWidth="1" outlineLevel="1"/>
    <col min="4" max="4" width="19" style="49" hidden="1" customWidth="1" outlineLevel="1"/>
    <col min="5" max="5" width="10" style="46" hidden="1" customWidth="1" outlineLevel="1"/>
    <col min="6" max="6" width="20.28515625" style="46" hidden="1" customWidth="1" outlineLevel="1"/>
    <col min="7" max="7" width="14.140625" style="46" hidden="1" customWidth="1" outlineLevel="1"/>
    <col min="8" max="8" width="15.140625" style="178" hidden="1" customWidth="1" outlineLevel="1"/>
    <col min="9" max="9" width="9" style="48" hidden="1" customWidth="1" outlineLevel="1"/>
    <col min="10" max="10" width="2.7109375" style="46" customWidth="1" collapsed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5" width="8.85546875" style="46" hidden="1" customWidth="1" outlineLevel="1"/>
    <col min="16" max="16" width="5" style="46" hidden="1" customWidth="1" outlineLevel="1"/>
    <col min="17" max="17" width="15.140625" style="46" hidden="1" customWidth="1" outlineLevel="1"/>
    <col min="18" max="18" width="19.28515625" style="46" customWidth="1" collapsed="1"/>
    <col min="19" max="19" width="10.7109375" style="46" customWidth="1"/>
    <col min="20" max="20" width="9.28515625" style="178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6" width="2.7109375" style="46" customWidth="1"/>
    <col min="37" max="37" width="3" style="46" bestFit="1" customWidth="1"/>
    <col min="38" max="38" width="5" style="46" bestFit="1" customWidth="1"/>
    <col min="39" max="39" width="15.140625" style="46" bestFit="1" customWidth="1"/>
    <col min="40" max="40" width="17.28515625" style="46" hidden="1" customWidth="1" outlineLevel="1"/>
    <col min="41" max="41" width="17.28515625" style="46" customWidth="1" collapsed="1"/>
    <col min="42" max="42" width="7.7109375" style="46" customWidth="1"/>
    <col min="43" max="43" width="8" style="46" bestFit="1" customWidth="1"/>
    <col min="44" max="44" width="6" style="46" bestFit="1" customWidth="1"/>
    <col min="45" max="45" width="2.7109375" style="46" customWidth="1"/>
    <col min="46" max="46" width="3" style="46" bestFit="1" customWidth="1"/>
    <col min="47" max="49" width="17.28515625" style="46" bestFit="1" customWidth="1"/>
    <col min="50" max="51" width="8" style="46" bestFit="1" customWidth="1"/>
    <col min="52" max="16384" width="9.140625" style="46"/>
  </cols>
  <sheetData>
    <row r="1" spans="1:52" s="38" customFormat="1" ht="21.75" customHeight="1" x14ac:dyDescent="0.2">
      <c r="B1" s="39"/>
      <c r="C1" s="41"/>
      <c r="D1" s="42"/>
      <c r="E1" s="43"/>
      <c r="F1" s="38" t="s">
        <v>1</v>
      </c>
      <c r="G1" s="38" t="s">
        <v>3</v>
      </c>
      <c r="H1" s="179"/>
      <c r="I1" s="41"/>
      <c r="R1" s="92" t="str">
        <f>Currency &amp;" "&amp;Tenor</f>
        <v>EUR 6M</v>
      </c>
      <c r="S1" s="93"/>
      <c r="T1" s="93"/>
      <c r="U1" s="91"/>
      <c r="V1" s="90"/>
      <c r="W1" s="97" t="s">
        <v>117</v>
      </c>
      <c r="Y1" s="98" t="s">
        <v>112</v>
      </c>
      <c r="Z1" s="96">
        <v>6</v>
      </c>
      <c r="AK1" s="105"/>
      <c r="AL1" s="105"/>
      <c r="AM1" s="105" t="s">
        <v>42</v>
      </c>
      <c r="AN1" s="105" t="s">
        <v>123</v>
      </c>
      <c r="AO1" s="105" t="s">
        <v>125</v>
      </c>
      <c r="AP1" s="120" t="s">
        <v>158</v>
      </c>
      <c r="AQ1" s="120" t="s">
        <v>159</v>
      </c>
      <c r="AR1" s="120" t="s">
        <v>128</v>
      </c>
      <c r="AT1" s="61"/>
      <c r="AU1" s="61" t="s">
        <v>103</v>
      </c>
      <c r="AV1" s="61" t="s">
        <v>126</v>
      </c>
      <c r="AW1" s="61" t="s">
        <v>104</v>
      </c>
      <c r="AX1" s="61" t="s">
        <v>105</v>
      </c>
      <c r="AY1" s="61" t="s">
        <v>130</v>
      </c>
      <c r="AZ1" s="38" t="str">
        <f>_xll.qlEuribor(,Tenor,Currency&amp;Tenor,Permanent,Trigger,ObjectOverwrite)</f>
        <v>obj_0080a#0001</v>
      </c>
    </row>
    <row r="2" spans="1:52" s="38" customFormat="1" ht="22.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K2" s="80" t="s">
        <v>127</v>
      </c>
      <c r="L2" s="80"/>
      <c r="M2" s="80" t="s">
        <v>33</v>
      </c>
      <c r="N2" s="80" t="s">
        <v>110</v>
      </c>
      <c r="O2" s="80" t="s">
        <v>116</v>
      </c>
      <c r="P2" s="80" t="s">
        <v>111</v>
      </c>
      <c r="Q2" s="176" t="s">
        <v>33</v>
      </c>
      <c r="R2" s="80" t="s">
        <v>42</v>
      </c>
      <c r="S2" s="79" t="s">
        <v>32</v>
      </c>
      <c r="T2" s="79"/>
      <c r="U2" s="80" t="s">
        <v>30</v>
      </c>
      <c r="V2" s="80" t="s">
        <v>31</v>
      </c>
      <c r="W2" s="36" t="e">
        <f t="array" ref="W2:W71">_xll.qlPiecewiseYieldCurveData(YieldCurve_6M,Trigger)</f>
        <v>#VALUE!</v>
      </c>
      <c r="Y2" s="98" t="s">
        <v>113</v>
      </c>
      <c r="Z2" s="95" t="s">
        <v>120</v>
      </c>
      <c r="AK2" s="107">
        <v>1</v>
      </c>
      <c r="AL2" s="107" t="str">
        <f>"x"&amp;AK2+6&amp;"F"</f>
        <v>x7F</v>
      </c>
      <c r="AM2" s="107" t="str">
        <f t="shared" ref="AM2:AM19" si="0">Currency&amp;AK2&amp;AL2&amp;QuoteSuffix</f>
        <v>EUR1x7F_Quote</v>
      </c>
      <c r="AN2" s="109" t="e">
        <f>_xll.qlInterestRateIndexFixingDate($Z$5,AO2)</f>
        <v>#VALUE!</v>
      </c>
      <c r="AO2" s="109">
        <f>_xll.qlCalendarAdvance(Calendar,Settlementdate,AK2&amp;"M","mf",TRUE,Trigger)</f>
        <v>42170</v>
      </c>
      <c r="AP2" s="108">
        <f>_xll.qlQuoteValue(AM2)</f>
        <v>6.3000000000000003E-4</v>
      </c>
      <c r="AQ2" s="108" t="e">
        <f>_xll.qlIndexFixing($Z$5,AN2,,Trigger)</f>
        <v>#VALUE!</v>
      </c>
      <c r="AR2" s="117" t="e">
        <f>(AP2-AQ2)*10000</f>
        <v>#VALUE!</v>
      </c>
      <c r="AT2" s="53" t="s">
        <v>106</v>
      </c>
      <c r="AU2" s="54">
        <f>_xll.qlInterestRateIndexFixingDate(IborIndex&amp;Tenor,AV2,Trigger)</f>
        <v>42136</v>
      </c>
      <c r="AV2" s="54">
        <f>Settlementdate</f>
        <v>42138</v>
      </c>
      <c r="AW2" s="54">
        <f>_xll.qlInterestRateIndexMaturity(IborIndex&amp;Tenor,AV2,Trigger)</f>
        <v>42324</v>
      </c>
      <c r="AX2" s="101" t="e">
        <f>_xll.qlIndexFixing($Z$5,AU2,,Trigger)</f>
        <v>#VALUE!</v>
      </c>
      <c r="AY2" s="101">
        <f>_xll.qlIndexFixing($AZ$1,AV2,,Trigger)</f>
        <v>6.6322790740195854E-4</v>
      </c>
    </row>
    <row r="3" spans="1:52" s="38" customFormat="1" ht="11.25" customHeight="1" x14ac:dyDescent="0.2">
      <c r="A3" s="18" t="s">
        <v>137</v>
      </c>
      <c r="B3" s="20" t="s">
        <v>40</v>
      </c>
      <c r="C3" s="19">
        <v>0</v>
      </c>
      <c r="D3" s="20" t="s">
        <v>139</v>
      </c>
      <c r="E3" s="21" t="b">
        <v>0</v>
      </c>
      <c r="F3" s="50" t="s">
        <v>36</v>
      </c>
      <c r="G3" s="23" t="str">
        <f t="shared" ref="G3:G20" si="1">Currency&amp;Tenor&amp;A3&amp;B3</f>
        <v>EUR6MDPON</v>
      </c>
      <c r="H3" s="50" t="str">
        <f>IFERROR(_xll.qlDepositRateHelper2(,G3,IF(RIGHT(B3,1)="N","1D",IF(B3="SW","1W",B3)),C3,Calendar,D3,E3,F3,,Trigger),"--")</f>
        <v>--</v>
      </c>
      <c r="I3" s="19" t="b">
        <f>IF(H3="--",FALSE,TRUE)</f>
        <v>0</v>
      </c>
      <c r="J3" s="39"/>
      <c r="K3" s="171" t="str">
        <f t="shared" ref="K3:K19" si="2">A3</f>
        <v>DP</v>
      </c>
      <c r="L3" s="171" t="str">
        <f>B3</f>
        <v>ON</v>
      </c>
      <c r="M3" s="55" t="str">
        <f>H3</f>
        <v>--</v>
      </c>
      <c r="N3" s="55" t="b">
        <f>I3</f>
        <v>0</v>
      </c>
      <c r="O3" s="55">
        <v>1</v>
      </c>
      <c r="P3" s="55">
        <v>1</v>
      </c>
      <c r="Q3" s="53" t="e">
        <f t="array" ref="Q3:Q102">_xll.qlRateHelperSelection(_xll.ohFilter(M3:M102,N3:N102),_xll.ohFilter(P3:P102,N3:N102),$Z$1,$Z$3,$Z$4,$Z$2,_xll.ohFilter(O3:O102,N3:N102),Trigger)</f>
        <v>#NUM!</v>
      </c>
      <c r="R3" s="53" t="e">
        <f>_xll.qlRateHelperQuoteName(Q3)</f>
        <v>#VALUE!</v>
      </c>
      <c r="S3" s="101" t="e">
        <f>_xll.qlRateHelperQuoteValue(Q3,Trigger)</f>
        <v>#VALUE!</v>
      </c>
      <c r="T3" s="177" t="str">
        <f>IFERROR(_xll.qlFuturesRateHelperConvexityAdjustment(Q3,Trigger),"--")</f>
        <v>--</v>
      </c>
      <c r="U3" s="54" t="e">
        <f>_xll.qlRateHelperEarliestDate(Q3,Trigger)</f>
        <v>#VALUE!</v>
      </c>
      <c r="V3" s="54" t="e">
        <f>_xll.qlRateHelperLatestDate(Q3,Trigger)</f>
        <v>#VALUE!</v>
      </c>
      <c r="W3" s="101" t="e">
        <v>#VALUE!</v>
      </c>
      <c r="Y3" s="98" t="s">
        <v>118</v>
      </c>
      <c r="Z3" s="103">
        <v>0</v>
      </c>
      <c r="AA3" s="106"/>
      <c r="AK3" s="94">
        <v>2</v>
      </c>
      <c r="AL3" s="94" t="str">
        <f t="shared" ref="AL3:AL19" si="3">"x"&amp;AK3+6&amp;"F"</f>
        <v>x8F</v>
      </c>
      <c r="AM3" s="94" t="str">
        <f t="shared" si="0"/>
        <v>EUR2x8F_Quote</v>
      </c>
      <c r="AN3" s="111" t="e">
        <f>_xll.qlInterestRateIndexFixingDate($Z$5,AO3)</f>
        <v>#VALUE!</v>
      </c>
      <c r="AO3" s="111">
        <f>_xll.qlCalendarAdvance(Calendar,Settlementdate,AK3&amp;"M","mf",TRUE,Trigger)</f>
        <v>42199</v>
      </c>
      <c r="AP3" s="110">
        <f>_xll.qlQuoteValue(AM3)</f>
        <v>6.4000000000000005E-4</v>
      </c>
      <c r="AQ3" s="110" t="e">
        <f>_xll.qlIndexFixing($Z$5,AN3,,Trigger)</f>
        <v>#VALUE!</v>
      </c>
      <c r="AR3" s="118" t="e">
        <f t="shared" ref="AR3:AR19" si="4">(AP3-AQ3)*10000</f>
        <v>#VALUE!</v>
      </c>
      <c r="AT3" s="55" t="s">
        <v>106</v>
      </c>
      <c r="AU3" s="56">
        <f>_xll.qlInterestRateIndexFixingDate(IborIndex&amp;Tenor,AV3,Trigger)</f>
        <v>42137</v>
      </c>
      <c r="AV3" s="56">
        <f>_xll.qlCalendarAdvance(Calendar,AV2,AT3,"f",,Trigger)</f>
        <v>42139</v>
      </c>
      <c r="AW3" s="56">
        <f>_xll.qlInterestRateIndexMaturity(IborIndex&amp;Tenor,AV3,Trigger)</f>
        <v>42324</v>
      </c>
      <c r="AX3" s="102" t="e">
        <f>_xll.qlIndexFixing($Z$5,AU3,,Trigger)</f>
        <v>#VALUE!</v>
      </c>
      <c r="AY3" s="102">
        <f>_xll.qlIndexFixing($AZ$1,AV3,,Trigger)</f>
        <v>6.6141102992913956E-4</v>
      </c>
    </row>
    <row r="4" spans="1:52" s="38" customFormat="1" ht="11.25" customHeight="1" x14ac:dyDescent="0.2">
      <c r="A4" s="25" t="s">
        <v>137</v>
      </c>
      <c r="B4" s="28" t="s">
        <v>100</v>
      </c>
      <c r="C4" s="27">
        <v>1</v>
      </c>
      <c r="D4" s="28" t="s">
        <v>139</v>
      </c>
      <c r="E4" s="29" t="b">
        <v>0</v>
      </c>
      <c r="F4" s="51" t="s">
        <v>36</v>
      </c>
      <c r="G4" s="31" t="str">
        <f t="shared" si="1"/>
        <v>EUR6MDPTN</v>
      </c>
      <c r="H4" s="51" t="str">
        <f>IFERROR(_xll.qlDepositRateHelper2(,G4,IF(RIGHT(B4,1)="N","1D",IF(B4="SW","1W",B4)),C4,Calendar,D4,E4,F4,,Trigger),"--")</f>
        <v>--</v>
      </c>
      <c r="I4" s="27" t="b">
        <f t="shared" ref="I4:I20" si="5">IF(H4="--",FALSE,TRUE)</f>
        <v>0</v>
      </c>
      <c r="J4" s="45"/>
      <c r="K4" s="171" t="str">
        <f t="shared" si="2"/>
        <v>DP</v>
      </c>
      <c r="L4" s="171" t="str">
        <f t="shared" ref="L4:L19" si="6">B4</f>
        <v>TN</v>
      </c>
      <c r="M4" s="55" t="str">
        <f t="shared" ref="M4:N17" si="7">H4</f>
        <v>--</v>
      </c>
      <c r="N4" s="55" t="b">
        <f t="shared" si="7"/>
        <v>0</v>
      </c>
      <c r="O4" s="55">
        <v>1</v>
      </c>
      <c r="P4" s="55">
        <v>1</v>
      </c>
      <c r="Q4" s="55" t="e">
        <v>#NUM!</v>
      </c>
      <c r="R4" s="55" t="e">
        <f>_xll.qlRateHelperQuoteName(Q4)</f>
        <v>#VALUE!</v>
      </c>
      <c r="S4" s="102" t="e">
        <f>_xll.qlRateHelperQuoteValue(Q4,Trigger)</f>
        <v>#VALUE!</v>
      </c>
      <c r="T4" s="174" t="str">
        <f>IFERROR(_xll.qlFuturesRateHelperConvexityAdjustment(Q4,Trigger),"--")</f>
        <v>--</v>
      </c>
      <c r="U4" s="56" t="e">
        <f>_xll.qlRateHelperEarliestDate(Q4,Trigger)</f>
        <v>#VALUE!</v>
      </c>
      <c r="V4" s="56" t="e">
        <f>_xll.qlRateHelperLatestDate(Q4,Trigger)</f>
        <v>#VALUE!</v>
      </c>
      <c r="W4" s="102" t="e">
        <v>#VALUE!</v>
      </c>
      <c r="Y4" s="98" t="s">
        <v>119</v>
      </c>
      <c r="Z4" s="103">
        <v>4</v>
      </c>
      <c r="AA4" s="106"/>
      <c r="AK4" s="94">
        <v>3</v>
      </c>
      <c r="AL4" s="94" t="str">
        <f t="shared" si="3"/>
        <v>x9F</v>
      </c>
      <c r="AM4" s="94" t="str">
        <f t="shared" si="0"/>
        <v>EUR3x9F_Quote</v>
      </c>
      <c r="AN4" s="111" t="e">
        <f>_xll.qlInterestRateIndexFixingDate($Z$5,AO4)</f>
        <v>#VALUE!</v>
      </c>
      <c r="AO4" s="111">
        <f>_xll.qlCalendarAdvance(Calendar,Settlementdate,AK4&amp;"M","mf",TRUE,Trigger)</f>
        <v>42230</v>
      </c>
      <c r="AP4" s="110">
        <f>_xll.qlQuoteValue(AM4)</f>
        <v>6.4000000000000005E-4</v>
      </c>
      <c r="AQ4" s="110" t="e">
        <f>_xll.qlIndexFixing($Z$5,AN4,,Trigger)</f>
        <v>#VALUE!</v>
      </c>
      <c r="AR4" s="118" t="e">
        <f t="shared" si="4"/>
        <v>#VALUE!</v>
      </c>
      <c r="AT4" s="55" t="s">
        <v>106</v>
      </c>
      <c r="AU4" s="56">
        <f>_xll.qlInterestRateIndexFixingDate(IborIndex&amp;Tenor,AV4,Trigger)</f>
        <v>42138</v>
      </c>
      <c r="AV4" s="56">
        <f>_xll.qlCalendarAdvance(Calendar,AV3,AT4,"f",,Trigger)</f>
        <v>42142</v>
      </c>
      <c r="AW4" s="56">
        <f>_xll.qlInterestRateIndexMaturity(IborIndex&amp;Tenor,AV4,Trigger)</f>
        <v>42326</v>
      </c>
      <c r="AX4" s="102" t="e">
        <f>_xll.qlIndexFixing($Z$5,AU4,,Trigger)</f>
        <v>#VALUE!</v>
      </c>
      <c r="AY4" s="102">
        <f>_xll.qlIndexFixing($AZ$1,AV4,,Trigger)</f>
        <v>6.5960669355317732E-4</v>
      </c>
    </row>
    <row r="5" spans="1:52" s="38" customFormat="1" ht="11.25" customHeight="1" x14ac:dyDescent="0.2">
      <c r="A5" s="25" t="s">
        <v>137</v>
      </c>
      <c r="B5" s="28" t="s">
        <v>101</v>
      </c>
      <c r="C5" s="27">
        <v>2</v>
      </c>
      <c r="D5" s="28" t="s">
        <v>139</v>
      </c>
      <c r="E5" s="29" t="b">
        <v>0</v>
      </c>
      <c r="F5" s="51" t="s">
        <v>36</v>
      </c>
      <c r="G5" s="31" t="str">
        <f t="shared" si="1"/>
        <v>EUR6MDPSN</v>
      </c>
      <c r="H5" s="51" t="str">
        <f>IFERROR(_xll.qlDepositRateHelper2(,G5,IF(RIGHT(B5,1)="N","1D",IF(B5="SW","1W",B5)),C5,Calendar,D5,E5,F5,,Trigger),"--")</f>
        <v>--</v>
      </c>
      <c r="I5" s="27" t="b">
        <f t="shared" si="5"/>
        <v>0</v>
      </c>
      <c r="J5" s="45"/>
      <c r="K5" s="171" t="str">
        <f t="shared" si="2"/>
        <v>DP</v>
      </c>
      <c r="L5" s="171" t="str">
        <f t="shared" si="6"/>
        <v>SN</v>
      </c>
      <c r="M5" s="55" t="str">
        <f t="shared" si="7"/>
        <v>--</v>
      </c>
      <c r="N5" s="55" t="b">
        <f t="shared" si="7"/>
        <v>0</v>
      </c>
      <c r="O5" s="55">
        <v>1</v>
      </c>
      <c r="P5" s="55">
        <v>1</v>
      </c>
      <c r="Q5" s="55" t="e">
        <v>#NUM!</v>
      </c>
      <c r="R5" s="55" t="e">
        <f>_xll.qlRateHelperQuoteName(Q5)</f>
        <v>#VALUE!</v>
      </c>
      <c r="S5" s="102" t="e">
        <f>_xll.qlRateHelperQuoteValue(Q5,Trigger)</f>
        <v>#VALUE!</v>
      </c>
      <c r="T5" s="174" t="str">
        <f>IFERROR(_xll.qlFuturesRateHelperConvexityAdjustment(Q5,Trigger),"--")</f>
        <v>--</v>
      </c>
      <c r="U5" s="56" t="e">
        <f>_xll.qlRateHelperEarliestDate(Q5,Trigger)</f>
        <v>#VALUE!</v>
      </c>
      <c r="V5" s="56" t="e">
        <f>_xll.qlRateHelperLatestDate(Q5,Trigger)</f>
        <v>#VALUE!</v>
      </c>
      <c r="W5" s="102" t="e">
        <v>#VALUE!</v>
      </c>
      <c r="Y5" s="98" t="s">
        <v>4</v>
      </c>
      <c r="Z5" s="103" t="e">
        <f>_xll.qlEuribor(,Tenor,YieldCurve_6M,Permanent,YieldCurve_6M,ObjectOverwrite)</f>
        <v>#NUM!</v>
      </c>
      <c r="AA5" s="106"/>
      <c r="AK5" s="94">
        <v>4</v>
      </c>
      <c r="AL5" s="94" t="str">
        <f t="shared" si="3"/>
        <v>x10F</v>
      </c>
      <c r="AM5" s="94" t="str">
        <f t="shared" si="0"/>
        <v>EUR4x10F_Quote</v>
      </c>
      <c r="AN5" s="111" t="e">
        <f>_xll.qlInterestRateIndexFixingDate($Z$5,AO5)</f>
        <v>#VALUE!</v>
      </c>
      <c r="AO5" s="111">
        <f>_xll.qlCalendarAdvance(Calendar,Settlementdate,AK5&amp;"M","mf",TRUE,Trigger)</f>
        <v>42261</v>
      </c>
      <c r="AP5" s="110">
        <f>_xll.qlQuoteValue(AM5)</f>
        <v>6.4999999999999997E-4</v>
      </c>
      <c r="AQ5" s="110" t="e">
        <f>_xll.qlIndexFixing($Z$5,AN5,,Trigger)</f>
        <v>#VALUE!</v>
      </c>
      <c r="AR5" s="118" t="e">
        <f t="shared" si="4"/>
        <v>#VALUE!</v>
      </c>
      <c r="AT5" s="55" t="s">
        <v>106</v>
      </c>
      <c r="AU5" s="56">
        <f>_xll.qlInterestRateIndexFixingDate(IborIndex&amp;Tenor,AV5,Trigger)</f>
        <v>42139</v>
      </c>
      <c r="AV5" s="56">
        <f>_xll.qlCalendarAdvance(Calendar,AV4,AT5,"f",,Trigger)</f>
        <v>42143</v>
      </c>
      <c r="AW5" s="56">
        <f>_xll.qlInterestRateIndexMaturity(IborIndex&amp;Tenor,AV5,Trigger)</f>
        <v>42327</v>
      </c>
      <c r="AX5" s="102" t="e">
        <f>_xll.qlIndexFixing($Z$5,AU5,,Trigger)</f>
        <v>#VALUE!</v>
      </c>
      <c r="AY5" s="102">
        <f>_xll.qlIndexFixing($AZ$1,AV5,,Trigger)</f>
        <v>6.5552333985920543E-4</v>
      </c>
    </row>
    <row r="6" spans="1:52" s="38" customFormat="1" ht="11.25" customHeight="1" x14ac:dyDescent="0.2">
      <c r="A6" s="25" t="s">
        <v>137</v>
      </c>
      <c r="B6" s="28" t="s">
        <v>132</v>
      </c>
      <c r="C6" s="27">
        <v>2</v>
      </c>
      <c r="D6" s="28" t="s">
        <v>139</v>
      </c>
      <c r="E6" s="29" t="b">
        <v>0</v>
      </c>
      <c r="F6" s="51" t="s">
        <v>36</v>
      </c>
      <c r="G6" s="31" t="str">
        <f t="shared" si="1"/>
        <v>EUR6MDPSW</v>
      </c>
      <c r="H6" s="51" t="str">
        <f>IFERROR(_xll.qlDepositRateHelper2(,G6,IF(RIGHT(B6,1)="N","1D",IF(B6="SW","1W",B6)),C6,Calendar,D6,E6,F6,,Trigger),"--")</f>
        <v>--</v>
      </c>
      <c r="I6" s="27" t="b">
        <f t="shared" si="5"/>
        <v>0</v>
      </c>
      <c r="J6" s="45"/>
      <c r="K6" s="171" t="str">
        <f t="shared" si="2"/>
        <v>DP</v>
      </c>
      <c r="L6" s="171" t="str">
        <f t="shared" si="6"/>
        <v>SW</v>
      </c>
      <c r="M6" s="55" t="str">
        <f t="shared" si="7"/>
        <v>--</v>
      </c>
      <c r="N6" s="55" t="b">
        <f t="shared" si="7"/>
        <v>0</v>
      </c>
      <c r="O6" s="55">
        <v>1</v>
      </c>
      <c r="P6" s="55">
        <v>1</v>
      </c>
      <c r="Q6" s="55" t="e">
        <v>#NUM!</v>
      </c>
      <c r="R6" s="55" t="e">
        <f>_xll.qlRateHelperQuoteName(Q6)</f>
        <v>#VALUE!</v>
      </c>
      <c r="S6" s="102" t="e">
        <f>_xll.qlRateHelperQuoteValue(Q6,Trigger)</f>
        <v>#VALUE!</v>
      </c>
      <c r="T6" s="174" t="str">
        <f>IFERROR(_xll.qlFuturesRateHelperConvexityAdjustment(Q6,Trigger),"--")</f>
        <v>--</v>
      </c>
      <c r="U6" s="56" t="e">
        <f>_xll.qlRateHelperEarliestDate(Q6,Trigger)</f>
        <v>#VALUE!</v>
      </c>
      <c r="V6" s="56" t="e">
        <f>_xll.qlRateHelperLatestDate(Q6,Trigger)</f>
        <v>#VALUE!</v>
      </c>
      <c r="W6" s="102" t="e">
        <v>#VALUE!</v>
      </c>
      <c r="AA6" s="106"/>
      <c r="AK6" s="94">
        <v>5</v>
      </c>
      <c r="AL6" s="94" t="str">
        <f t="shared" si="3"/>
        <v>x11F</v>
      </c>
      <c r="AM6" s="94" t="str">
        <f t="shared" si="0"/>
        <v>EUR5x11F_Quote</v>
      </c>
      <c r="AN6" s="111" t="e">
        <f>_xll.qlInterestRateIndexFixingDate($Z$5,AO6)</f>
        <v>#VALUE!</v>
      </c>
      <c r="AO6" s="111">
        <f>_xll.qlCalendarAdvance(Calendar,Settlementdate,AK6&amp;"M","mf",TRUE,Trigger)</f>
        <v>42291</v>
      </c>
      <c r="AP6" s="110">
        <f>_xll.qlQuoteValue(AM6)</f>
        <v>6.8000000000000005E-4</v>
      </c>
      <c r="AQ6" s="110" t="e">
        <f>_xll.qlIndexFixing($Z$5,AN6,,Trigger)</f>
        <v>#VALUE!</v>
      </c>
      <c r="AR6" s="118" t="e">
        <f t="shared" si="4"/>
        <v>#VALUE!</v>
      </c>
      <c r="AT6" s="55" t="s">
        <v>106</v>
      </c>
      <c r="AU6" s="56">
        <f>_xll.qlInterestRateIndexFixingDate(IborIndex&amp;Tenor,AV6,Trigger)</f>
        <v>42142</v>
      </c>
      <c r="AV6" s="56">
        <f>_xll.qlCalendarAdvance(Calendar,AV5,AT6,"f",,Trigger)</f>
        <v>42144</v>
      </c>
      <c r="AW6" s="56">
        <f>_xll.qlInterestRateIndexMaturity(IborIndex&amp;Tenor,AV6,Trigger)</f>
        <v>42328</v>
      </c>
      <c r="AX6" s="102" t="e">
        <f>_xll.qlIndexFixing($Z$5,AU6,,Trigger)</f>
        <v>#VALUE!</v>
      </c>
      <c r="AY6" s="102">
        <f>_xll.qlIndexFixing($AZ$1,AV6,,Trigger)</f>
        <v>6.5490601494417819E-4</v>
      </c>
    </row>
    <row r="7" spans="1:52" s="38" customFormat="1" ht="11.25" customHeight="1" x14ac:dyDescent="0.2">
      <c r="A7" s="25" t="s">
        <v>137</v>
      </c>
      <c r="B7" s="28" t="s">
        <v>45</v>
      </c>
      <c r="C7" s="27">
        <v>2</v>
      </c>
      <c r="D7" s="28" t="s">
        <v>139</v>
      </c>
      <c r="E7" s="29" t="b">
        <v>0</v>
      </c>
      <c r="F7" s="51" t="s">
        <v>36</v>
      </c>
      <c r="G7" s="31" t="str">
        <f t="shared" si="1"/>
        <v>EUR6MDP2W</v>
      </c>
      <c r="H7" s="51" t="str">
        <f>IFERROR(_xll.qlDepositRateHelper2(,G7,IF(RIGHT(B7,1)="N","1D",IF(B7="SW","1W",B7)),C7,Calendar,D7,E7,F7,,Trigger),"--")</f>
        <v>--</v>
      </c>
      <c r="I7" s="27" t="b">
        <f t="shared" si="5"/>
        <v>0</v>
      </c>
      <c r="J7" s="45"/>
      <c r="K7" s="171" t="str">
        <f t="shared" si="2"/>
        <v>DP</v>
      </c>
      <c r="L7" s="171" t="str">
        <f t="shared" si="6"/>
        <v>2W</v>
      </c>
      <c r="M7" s="55" t="str">
        <f t="shared" si="7"/>
        <v>--</v>
      </c>
      <c r="N7" s="55" t="b">
        <f t="shared" si="7"/>
        <v>0</v>
      </c>
      <c r="O7" s="55">
        <v>1</v>
      </c>
      <c r="P7" s="55">
        <v>1</v>
      </c>
      <c r="Q7" s="55" t="e">
        <v>#NUM!</v>
      </c>
      <c r="R7" s="55" t="e">
        <f>_xll.qlRateHelperQuoteName(Q7)</f>
        <v>#VALUE!</v>
      </c>
      <c r="S7" s="102" t="e">
        <f>_xll.qlRateHelperQuoteValue(Q7,Trigger)</f>
        <v>#VALUE!</v>
      </c>
      <c r="T7" s="174" t="str">
        <f>IFERROR(_xll.qlFuturesRateHelperConvexityAdjustment(Q7,Trigger),"--")</f>
        <v>--</v>
      </c>
      <c r="U7" s="56" t="e">
        <f>_xll.qlRateHelperEarliestDate(Q7,Trigger)</f>
        <v>#VALUE!</v>
      </c>
      <c r="V7" s="56" t="e">
        <f>_xll.qlRateHelperLatestDate(Q7,Trigger)</f>
        <v>#VALUE!</v>
      </c>
      <c r="W7" s="102" t="e">
        <v>#VALUE!</v>
      </c>
      <c r="AA7" s="106"/>
      <c r="AK7" s="94">
        <v>6</v>
      </c>
      <c r="AL7" s="94" t="str">
        <f t="shared" si="3"/>
        <v>x12F</v>
      </c>
      <c r="AM7" s="94" t="str">
        <f t="shared" si="0"/>
        <v>EUR6x12F_Quote</v>
      </c>
      <c r="AN7" s="111" t="e">
        <f>_xll.qlInterestRateIndexFixingDate($Z$5,AO7)</f>
        <v>#VALUE!</v>
      </c>
      <c r="AO7" s="111">
        <f>_xll.qlCalendarAdvance(Calendar,Settlementdate,AK7&amp;"M","mf",TRUE,Trigger)</f>
        <v>42324</v>
      </c>
      <c r="AP7" s="110">
        <f>_xll.qlQuoteValue(AM7)</f>
        <v>7.000000000000001E-4</v>
      </c>
      <c r="AQ7" s="110" t="e">
        <f>_xll.qlIndexFixing($Z$5,AN7,,Trigger)</f>
        <v>#VALUE!</v>
      </c>
      <c r="AR7" s="118" t="e">
        <f t="shared" si="4"/>
        <v>#VALUE!</v>
      </c>
      <c r="AT7" s="55" t="s">
        <v>106</v>
      </c>
      <c r="AU7" s="56">
        <f>_xll.qlInterestRateIndexFixingDate(IborIndex&amp;Tenor,AV7,Trigger)</f>
        <v>42143</v>
      </c>
      <c r="AV7" s="56">
        <f>_xll.qlCalendarAdvance(Calendar,AV6,AT7,"f",,Trigger)</f>
        <v>42145</v>
      </c>
      <c r="AW7" s="56">
        <f>_xll.qlInterestRateIndexMaturity(IborIndex&amp;Tenor,AV7,Trigger)</f>
        <v>42331</v>
      </c>
      <c r="AX7" s="102" t="e">
        <f>_xll.qlIndexFixing($Z$5,AU7,,Trigger)</f>
        <v>#VALUE!</v>
      </c>
      <c r="AY7" s="102">
        <f>_xll.qlIndexFixing($AZ$1,AV7,,Trigger)</f>
        <v>6.5081920215298334E-4</v>
      </c>
    </row>
    <row r="8" spans="1:52" s="38" customFormat="1" ht="11.25" customHeight="1" x14ac:dyDescent="0.2">
      <c r="A8" s="25" t="s">
        <v>137</v>
      </c>
      <c r="B8" s="28" t="s">
        <v>46</v>
      </c>
      <c r="C8" s="27">
        <v>2</v>
      </c>
      <c r="D8" s="28" t="s">
        <v>139</v>
      </c>
      <c r="E8" s="29" t="b">
        <v>0</v>
      </c>
      <c r="F8" s="51" t="s">
        <v>36</v>
      </c>
      <c r="G8" s="31" t="str">
        <f t="shared" si="1"/>
        <v>EUR6MDP3W</v>
      </c>
      <c r="H8" s="51" t="str">
        <f>IFERROR(_xll.qlDepositRateHelper2(,G8,IF(RIGHT(B8,1)="N","1D",IF(B8="SW","1W",B8)),C8,Calendar,D8,E8,F8,,Trigger),"--")</f>
        <v>--</v>
      </c>
      <c r="I8" s="27" t="b">
        <f t="shared" si="5"/>
        <v>0</v>
      </c>
      <c r="J8" s="45"/>
      <c r="K8" s="171" t="str">
        <f t="shared" si="2"/>
        <v>DP</v>
      </c>
      <c r="L8" s="171" t="str">
        <f t="shared" si="6"/>
        <v>3W</v>
      </c>
      <c r="M8" s="55" t="str">
        <f t="shared" si="7"/>
        <v>--</v>
      </c>
      <c r="N8" s="55" t="b">
        <f t="shared" si="7"/>
        <v>0</v>
      </c>
      <c r="O8" s="55">
        <v>1</v>
      </c>
      <c r="P8" s="55">
        <v>1</v>
      </c>
      <c r="Q8" s="55" t="e">
        <v>#NUM!</v>
      </c>
      <c r="R8" s="55" t="e">
        <f>_xll.qlRateHelperQuoteName(Q8)</f>
        <v>#VALUE!</v>
      </c>
      <c r="S8" s="102" t="e">
        <f>_xll.qlRateHelperQuoteValue(Q8,Trigger)</f>
        <v>#VALUE!</v>
      </c>
      <c r="T8" s="174" t="str">
        <f>IFERROR(_xll.qlFuturesRateHelperConvexityAdjustment(Q8,Trigger),"--")</f>
        <v>--</v>
      </c>
      <c r="U8" s="56" t="e">
        <f>_xll.qlRateHelperEarliestDate(Q8,Trigger)</f>
        <v>#VALUE!</v>
      </c>
      <c r="V8" s="56" t="e">
        <f>_xll.qlRateHelperLatestDate(Q8,Trigger)</f>
        <v>#VALUE!</v>
      </c>
      <c r="W8" s="102" t="e">
        <v>#VALUE!</v>
      </c>
      <c r="AA8" s="106"/>
      <c r="AK8" s="94">
        <v>7</v>
      </c>
      <c r="AL8" s="94" t="str">
        <f t="shared" si="3"/>
        <v>x13F</v>
      </c>
      <c r="AM8" s="94" t="str">
        <f t="shared" si="0"/>
        <v>EUR7x13F_Quote</v>
      </c>
      <c r="AN8" s="111" t="e">
        <f>_xll.qlInterestRateIndexFixingDate($Z$5,AO8)</f>
        <v>#VALUE!</v>
      </c>
      <c r="AO8" s="111">
        <f>_xll.qlCalendarAdvance(Calendar,Settlementdate,AK8&amp;"M","mf",TRUE,Trigger)</f>
        <v>42352</v>
      </c>
      <c r="AP8" s="110">
        <f>_xll.qlQuoteValue(AM8)</f>
        <v>7.2000000000000005E-4</v>
      </c>
      <c r="AQ8" s="110" t="e">
        <f>_xll.qlIndexFixing($Z$5,AN8,,Trigger)</f>
        <v>#VALUE!</v>
      </c>
      <c r="AR8" s="118" t="e">
        <f t="shared" si="4"/>
        <v>#VALUE!</v>
      </c>
      <c r="AT8" s="55" t="s">
        <v>106</v>
      </c>
      <c r="AU8" s="56">
        <f>_xll.qlInterestRateIndexFixingDate(IborIndex&amp;Tenor,AV8,Trigger)</f>
        <v>42144</v>
      </c>
      <c r="AV8" s="56">
        <f>_xll.qlCalendarAdvance(Calendar,AV7,AT8,"f",,Trigger)</f>
        <v>42146</v>
      </c>
      <c r="AW8" s="56">
        <f>_xll.qlInterestRateIndexMaturity(IborIndex&amp;Tenor,AV8,Trigger)</f>
        <v>42331</v>
      </c>
      <c r="AX8" s="102" t="e">
        <f>_xll.qlIndexFixing($Z$5,AU8,,Trigger)</f>
        <v>#VALUE!</v>
      </c>
      <c r="AY8" s="102">
        <f>_xll.qlIndexFixing($AZ$1,AV8,,Trigger)</f>
        <v>6.4911805384641459E-4</v>
      </c>
    </row>
    <row r="9" spans="1:52" s="38" customFormat="1" ht="11.25" customHeight="1" x14ac:dyDescent="0.2">
      <c r="A9" s="25" t="s">
        <v>137</v>
      </c>
      <c r="B9" s="28" t="s">
        <v>2</v>
      </c>
      <c r="C9" s="27">
        <v>2</v>
      </c>
      <c r="D9" s="28" t="s">
        <v>9</v>
      </c>
      <c r="E9" s="29" t="b">
        <v>1</v>
      </c>
      <c r="F9" s="51" t="s">
        <v>36</v>
      </c>
      <c r="G9" s="31" t="str">
        <f t="shared" si="1"/>
        <v>EUR6MDP1M</v>
      </c>
      <c r="H9" s="51" t="str">
        <f>IFERROR(_xll.qlDepositRateHelper2(,G9,IF(RIGHT(B9,1)="N","1D",IF(B9="SW","1W",B9)),C9,Calendar,D9,E9,F9,,Trigger),"--")</f>
        <v>--</v>
      </c>
      <c r="I9" s="27" t="b">
        <f t="shared" si="5"/>
        <v>0</v>
      </c>
      <c r="J9" s="45"/>
      <c r="K9" s="171" t="str">
        <f t="shared" si="2"/>
        <v>DP</v>
      </c>
      <c r="L9" s="171" t="str">
        <f t="shared" si="6"/>
        <v>1M</v>
      </c>
      <c r="M9" s="55" t="str">
        <f t="shared" si="7"/>
        <v>--</v>
      </c>
      <c r="N9" s="55" t="b">
        <f t="shared" si="7"/>
        <v>0</v>
      </c>
      <c r="O9" s="55">
        <v>1</v>
      </c>
      <c r="P9" s="55">
        <v>1</v>
      </c>
      <c r="Q9" s="55" t="e">
        <v>#NUM!</v>
      </c>
      <c r="R9" s="55" t="e">
        <f>_xll.qlRateHelperQuoteName(Q9)</f>
        <v>#VALUE!</v>
      </c>
      <c r="S9" s="102" t="e">
        <f>_xll.qlRateHelperQuoteValue(Q9,Trigger)</f>
        <v>#VALUE!</v>
      </c>
      <c r="T9" s="174" t="str">
        <f>IFERROR(_xll.qlFuturesRateHelperConvexityAdjustment(Q9,Trigger),"--")</f>
        <v>--</v>
      </c>
      <c r="U9" s="56" t="e">
        <f>_xll.qlRateHelperEarliestDate(Q9,Trigger)</f>
        <v>#VALUE!</v>
      </c>
      <c r="V9" s="56" t="e">
        <f>_xll.qlRateHelperLatestDate(Q9,Trigger)</f>
        <v>#VALUE!</v>
      </c>
      <c r="W9" s="102" t="e">
        <v>#VALUE!</v>
      </c>
      <c r="AA9" s="106"/>
      <c r="AK9" s="94">
        <v>8</v>
      </c>
      <c r="AL9" s="94" t="str">
        <f t="shared" si="3"/>
        <v>x14F</v>
      </c>
      <c r="AM9" s="94" t="str">
        <f t="shared" si="0"/>
        <v>EUR8x14F_Quote</v>
      </c>
      <c r="AN9" s="111" t="e">
        <f>_xll.qlInterestRateIndexFixingDate($Z$5,AO9)</f>
        <v>#VALUE!</v>
      </c>
      <c r="AO9" s="111">
        <f>_xll.qlCalendarAdvance(Calendar,Settlementdate,AK9&amp;"M","mf",TRUE,Trigger)</f>
        <v>42383</v>
      </c>
      <c r="AP9" s="110">
        <f>_xll.qlQuoteValue(AM9)</f>
        <v>7.7000000000000018E-4</v>
      </c>
      <c r="AQ9" s="110" t="e">
        <f>_xll.qlIndexFixing($Z$5,AN9,,Trigger)</f>
        <v>#VALUE!</v>
      </c>
      <c r="AR9" s="118" t="e">
        <f t="shared" si="4"/>
        <v>#VALUE!</v>
      </c>
      <c r="AT9" s="55" t="s">
        <v>106</v>
      </c>
      <c r="AU9" s="56">
        <f>_xll.qlInterestRateIndexFixingDate(IborIndex&amp;Tenor,AV9,Trigger)</f>
        <v>42145</v>
      </c>
      <c r="AV9" s="56">
        <f>_xll.qlCalendarAdvance(Calendar,AV8,AT9,"f",,Trigger)</f>
        <v>42149</v>
      </c>
      <c r="AW9" s="56">
        <f>_xll.qlInterestRateIndexMaturity(IborIndex&amp;Tenor,AV9,Trigger)</f>
        <v>42333</v>
      </c>
      <c r="AX9" s="102" t="e">
        <f>_xll.qlIndexFixing($Z$5,AU9,,Trigger)</f>
        <v>#VALUE!</v>
      </c>
      <c r="AY9" s="102">
        <f>_xll.qlIndexFixing($AZ$1,AV9,,Trigger)</f>
        <v>6.4743895851494403E-4</v>
      </c>
    </row>
    <row r="10" spans="1:52" s="38" customFormat="1" ht="11.25" customHeight="1" x14ac:dyDescent="0.2">
      <c r="A10" s="25" t="s">
        <v>137</v>
      </c>
      <c r="B10" s="28" t="s">
        <v>47</v>
      </c>
      <c r="C10" s="27">
        <v>2</v>
      </c>
      <c r="D10" s="28" t="s">
        <v>9</v>
      </c>
      <c r="E10" s="29" t="b">
        <v>1</v>
      </c>
      <c r="F10" s="51" t="s">
        <v>36</v>
      </c>
      <c r="G10" s="31" t="str">
        <f t="shared" si="1"/>
        <v>EUR6MDP2M</v>
      </c>
      <c r="H10" s="51" t="str">
        <f>IFERROR(_xll.qlDepositRateHelper2(,G10,IF(RIGHT(B10,1)="N","1D",IF(B10="SW","1W",B10)),C10,Calendar,D10,E10,F10,,Trigger),"--")</f>
        <v>--</v>
      </c>
      <c r="I10" s="27" t="b">
        <f t="shared" si="5"/>
        <v>0</v>
      </c>
      <c r="J10" s="45"/>
      <c r="K10" s="171" t="str">
        <f t="shared" si="2"/>
        <v>DP</v>
      </c>
      <c r="L10" s="171" t="str">
        <f t="shared" si="6"/>
        <v>2M</v>
      </c>
      <c r="M10" s="55" t="str">
        <f t="shared" si="7"/>
        <v>--</v>
      </c>
      <c r="N10" s="55" t="b">
        <f t="shared" si="7"/>
        <v>0</v>
      </c>
      <c r="O10" s="55">
        <v>1</v>
      </c>
      <c r="P10" s="55">
        <v>1</v>
      </c>
      <c r="Q10" s="55" t="e">
        <v>#NUM!</v>
      </c>
      <c r="R10" s="55" t="e">
        <f>_xll.qlRateHelperQuoteName(Q10)</f>
        <v>#VALUE!</v>
      </c>
      <c r="S10" s="102" t="e">
        <f>_xll.qlRateHelperQuoteValue(Q10,Trigger)</f>
        <v>#VALUE!</v>
      </c>
      <c r="T10" s="174" t="str">
        <f>IFERROR(_xll.qlFuturesRateHelperConvexityAdjustment(Q10,Trigger),"--")</f>
        <v>--</v>
      </c>
      <c r="U10" s="56" t="e">
        <f>_xll.qlRateHelperEarliestDate(Q10,Trigger)</f>
        <v>#VALUE!</v>
      </c>
      <c r="V10" s="56" t="e">
        <f>_xll.qlRateHelperLatestDate(Q10,Trigger)</f>
        <v>#VALUE!</v>
      </c>
      <c r="W10" s="102" t="e">
        <v>#VALUE!</v>
      </c>
      <c r="AA10" s="106"/>
      <c r="AK10" s="94">
        <v>9</v>
      </c>
      <c r="AL10" s="94" t="str">
        <f t="shared" si="3"/>
        <v>x15F</v>
      </c>
      <c r="AM10" s="94" t="str">
        <f t="shared" si="0"/>
        <v>EUR9x15F_Quote</v>
      </c>
      <c r="AN10" s="111" t="e">
        <f>_xll.qlInterestRateIndexFixingDate($Z$5,AO10)</f>
        <v>#VALUE!</v>
      </c>
      <c r="AO10" s="111">
        <f>_xll.qlCalendarAdvance(Calendar,Settlementdate,AK10&amp;"M","mf",TRUE,Trigger)</f>
        <v>42415</v>
      </c>
      <c r="AP10" s="110">
        <f>_xll.qlQuoteValue(AM10)</f>
        <v>8.200000000000002E-4</v>
      </c>
      <c r="AQ10" s="110" t="e">
        <f>_xll.qlIndexFixing($Z$5,AN10,,Trigger)</f>
        <v>#VALUE!</v>
      </c>
      <c r="AR10" s="118" t="e">
        <f t="shared" si="4"/>
        <v>#VALUE!</v>
      </c>
      <c r="AT10" s="55" t="s">
        <v>106</v>
      </c>
      <c r="AU10" s="56">
        <f>_xll.qlInterestRateIndexFixingDate(IborIndex&amp;Tenor,AV10,Trigger)</f>
        <v>42146</v>
      </c>
      <c r="AV10" s="56">
        <f>_xll.qlCalendarAdvance(Calendar,AV9,AT10,"f",,Trigger)</f>
        <v>42150</v>
      </c>
      <c r="AW10" s="56">
        <f>_xll.qlInterestRateIndexMaturity(IborIndex&amp;Tenor,AV10,Trigger)</f>
        <v>42334</v>
      </c>
      <c r="AX10" s="102" t="e">
        <f>_xll.qlIndexFixing($Z$5,AU10,,Trigger)</f>
        <v>#VALUE!</v>
      </c>
      <c r="AY10" s="102">
        <f>_xll.qlIndexFixing($AZ$1,AV10,,Trigger)</f>
        <v>6.4391600116168784E-4</v>
      </c>
    </row>
    <row r="11" spans="1:52" s="38" customFormat="1" ht="11.25" customHeight="1" x14ac:dyDescent="0.2">
      <c r="A11" s="25" t="s">
        <v>137</v>
      </c>
      <c r="B11" s="28" t="s">
        <v>0</v>
      </c>
      <c r="C11" s="27">
        <v>2</v>
      </c>
      <c r="D11" s="28" t="s">
        <v>9</v>
      </c>
      <c r="E11" s="29" t="b">
        <v>1</v>
      </c>
      <c r="F11" s="51" t="s">
        <v>36</v>
      </c>
      <c r="G11" s="31" t="str">
        <f t="shared" si="1"/>
        <v>EUR6MDP3M</v>
      </c>
      <c r="H11" s="51" t="str">
        <f>IFERROR(_xll.qlDepositRateHelper2(,G11,IF(RIGHT(B11,1)="N","1D",IF(B11="SW","1W",B11)),C11,Calendar,D11,E11,F11,,Trigger),"--")</f>
        <v>--</v>
      </c>
      <c r="I11" s="27" t="b">
        <f t="shared" si="5"/>
        <v>0</v>
      </c>
      <c r="J11" s="45"/>
      <c r="K11" s="171" t="str">
        <f t="shared" si="2"/>
        <v>DP</v>
      </c>
      <c r="L11" s="171" t="str">
        <f t="shared" si="6"/>
        <v>3M</v>
      </c>
      <c r="M11" s="55" t="str">
        <f t="shared" si="7"/>
        <v>--</v>
      </c>
      <c r="N11" s="55" t="b">
        <f t="shared" si="7"/>
        <v>0</v>
      </c>
      <c r="O11" s="55">
        <v>1</v>
      </c>
      <c r="P11" s="55">
        <v>1</v>
      </c>
      <c r="Q11" s="55" t="e">
        <v>#NUM!</v>
      </c>
      <c r="R11" s="55" t="e">
        <f>_xll.qlRateHelperQuoteName(Q11)</f>
        <v>#VALUE!</v>
      </c>
      <c r="S11" s="102" t="e">
        <f>_xll.qlRateHelperQuoteValue(Q11,Trigger)</f>
        <v>#VALUE!</v>
      </c>
      <c r="T11" s="174" t="str">
        <f>IFERROR(_xll.qlFuturesRateHelperConvexityAdjustment(Q11,Trigger),"--")</f>
        <v>--</v>
      </c>
      <c r="U11" s="56" t="e">
        <f>_xll.qlRateHelperEarliestDate(Q11,Trigger)</f>
        <v>#VALUE!</v>
      </c>
      <c r="V11" s="56" t="e">
        <f>_xll.qlRateHelperLatestDate(Q11,Trigger)</f>
        <v>#VALUE!</v>
      </c>
      <c r="W11" s="102" t="e">
        <v>#VALUE!</v>
      </c>
      <c r="AA11" s="106"/>
      <c r="AK11" s="94">
        <v>10</v>
      </c>
      <c r="AL11" s="94" t="str">
        <f t="shared" si="3"/>
        <v>x16F</v>
      </c>
      <c r="AM11" s="94" t="str">
        <f t="shared" si="0"/>
        <v>EUR10x16F_Quote</v>
      </c>
      <c r="AN11" s="111" t="e">
        <f>_xll.qlInterestRateIndexFixingDate($Z$5,AO11)</f>
        <v>#VALUE!</v>
      </c>
      <c r="AO11" s="111">
        <f>_xll.qlCalendarAdvance(Calendar,Settlementdate,AK11&amp;"M","mf",TRUE,Trigger)</f>
        <v>42443</v>
      </c>
      <c r="AP11" s="110">
        <f>_xll.qlQuoteValue(AM11)</f>
        <v>8.7000000000000011E-4</v>
      </c>
      <c r="AQ11" s="110" t="e">
        <f>_xll.qlIndexFixing($Z$5,AN11,,Trigger)</f>
        <v>#VALUE!</v>
      </c>
      <c r="AR11" s="118" t="e">
        <f t="shared" si="4"/>
        <v>#VALUE!</v>
      </c>
      <c r="AT11" s="55" t="s">
        <v>106</v>
      </c>
      <c r="AU11" s="56">
        <f>_xll.qlInterestRateIndexFixingDate(IborIndex&amp;Tenor,AV11,Trigger)</f>
        <v>42149</v>
      </c>
      <c r="AV11" s="56">
        <f>_xll.qlCalendarAdvance(Calendar,AV10,AT11,"f",,Trigger)</f>
        <v>42151</v>
      </c>
      <c r="AW11" s="56">
        <f>_xll.qlInterestRateIndexMaturity(IborIndex&amp;Tenor,AV11,Trigger)</f>
        <v>42335</v>
      </c>
      <c r="AX11" s="102" t="e">
        <f>_xll.qlIndexFixing($Z$5,AU11,,Trigger)</f>
        <v>#VALUE!</v>
      </c>
      <c r="AY11" s="102">
        <f>_xll.qlIndexFixing($AZ$1,AV11,,Trigger)</f>
        <v>6.4323595881926154E-4</v>
      </c>
    </row>
    <row r="12" spans="1:52" s="38" customFormat="1" ht="11.25" customHeight="1" x14ac:dyDescent="0.2">
      <c r="A12" s="25" t="s">
        <v>137</v>
      </c>
      <c r="B12" s="28" t="s">
        <v>48</v>
      </c>
      <c r="C12" s="27">
        <v>2</v>
      </c>
      <c r="D12" s="28" t="s">
        <v>9</v>
      </c>
      <c r="E12" s="29" t="b">
        <v>1</v>
      </c>
      <c r="F12" s="51" t="s">
        <v>36</v>
      </c>
      <c r="G12" s="31" t="str">
        <f t="shared" si="1"/>
        <v>EUR6MDP4M</v>
      </c>
      <c r="H12" s="51" t="str">
        <f>IFERROR(_xll.qlDepositRateHelper2(,G12,IF(RIGHT(B12,1)="N","1D",IF(B12="SW","1W",B12)),C12,Calendar,D12,E12,F12,,Trigger),"--")</f>
        <v>--</v>
      </c>
      <c r="I12" s="27" t="b">
        <f t="shared" si="5"/>
        <v>0</v>
      </c>
      <c r="J12" s="45"/>
      <c r="K12" s="171" t="str">
        <f t="shared" si="2"/>
        <v>DP</v>
      </c>
      <c r="L12" s="171" t="str">
        <f t="shared" si="6"/>
        <v>4M</v>
      </c>
      <c r="M12" s="55" t="str">
        <f t="shared" si="7"/>
        <v>--</v>
      </c>
      <c r="N12" s="55" t="b">
        <f t="shared" si="7"/>
        <v>0</v>
      </c>
      <c r="O12" s="55">
        <v>1</v>
      </c>
      <c r="P12" s="55">
        <v>1</v>
      </c>
      <c r="Q12" s="55" t="e">
        <v>#NUM!</v>
      </c>
      <c r="R12" s="55" t="e">
        <f>_xll.qlRateHelperQuoteName(Q12)</f>
        <v>#VALUE!</v>
      </c>
      <c r="S12" s="102" t="e">
        <f>_xll.qlRateHelperQuoteValue(Q12,Trigger)</f>
        <v>#VALUE!</v>
      </c>
      <c r="T12" s="174" t="str">
        <f>IFERROR(_xll.qlFuturesRateHelperConvexityAdjustment(Q12,Trigger),"--")</f>
        <v>--</v>
      </c>
      <c r="U12" s="56" t="e">
        <f>_xll.qlRateHelperEarliestDate(Q12,Trigger)</f>
        <v>#VALUE!</v>
      </c>
      <c r="V12" s="56" t="e">
        <f>_xll.qlRateHelperLatestDate(Q12,Trigger)</f>
        <v>#VALUE!</v>
      </c>
      <c r="W12" s="102" t="e">
        <v>#VALUE!</v>
      </c>
      <c r="AA12" s="106"/>
      <c r="AK12" s="94">
        <v>11</v>
      </c>
      <c r="AL12" s="94" t="str">
        <f t="shared" si="3"/>
        <v>x17F</v>
      </c>
      <c r="AM12" s="94" t="str">
        <f t="shared" si="0"/>
        <v>EUR11x17F_Quote</v>
      </c>
      <c r="AN12" s="111" t="e">
        <f>_xll.qlInterestRateIndexFixingDate($Z$5,AO12)</f>
        <v>#VALUE!</v>
      </c>
      <c r="AO12" s="111">
        <f>_xll.qlCalendarAdvance(Calendar,Settlementdate,AK12&amp;"M","mf",TRUE,Trigger)</f>
        <v>42474</v>
      </c>
      <c r="AP12" s="110">
        <f>_xll.qlQuoteValue(AM12)</f>
        <v>9.5E-4</v>
      </c>
      <c r="AQ12" s="110" t="e">
        <f>_xll.qlIndexFixing($Z$5,AN12,,Trigger)</f>
        <v>#VALUE!</v>
      </c>
      <c r="AR12" s="118" t="e">
        <f t="shared" si="4"/>
        <v>#VALUE!</v>
      </c>
      <c r="AT12" s="55" t="s">
        <v>106</v>
      </c>
      <c r="AU12" s="56">
        <f>_xll.qlInterestRateIndexFixingDate(IborIndex&amp;Tenor,AV12,Trigger)</f>
        <v>42150</v>
      </c>
      <c r="AV12" s="56">
        <f>_xll.qlCalendarAdvance(Calendar,AV11,AT12,"f",,Trigger)</f>
        <v>42152</v>
      </c>
      <c r="AW12" s="56">
        <f>_xll.qlInterestRateIndexMaturity(IborIndex&amp;Tenor,AV12,Trigger)</f>
        <v>42338</v>
      </c>
      <c r="AX12" s="102" t="e">
        <f>_xll.qlIndexFixing($Z$5,AU12,,Trigger)</f>
        <v>#VALUE!</v>
      </c>
      <c r="AY12" s="102">
        <f>_xll.qlIndexFixing($AZ$1,AV12,,Trigger)</f>
        <v>6.483370410342768E-4</v>
      </c>
    </row>
    <row r="13" spans="1:52" s="38" customFormat="1" ht="11.25" customHeight="1" x14ac:dyDescent="0.2">
      <c r="A13" s="25" t="s">
        <v>137</v>
      </c>
      <c r="B13" s="28" t="s">
        <v>49</v>
      </c>
      <c r="C13" s="27">
        <v>2</v>
      </c>
      <c r="D13" s="28" t="s">
        <v>9</v>
      </c>
      <c r="E13" s="29" t="b">
        <v>1</v>
      </c>
      <c r="F13" s="51" t="s">
        <v>36</v>
      </c>
      <c r="G13" s="31" t="str">
        <f t="shared" si="1"/>
        <v>EUR6MDP5M</v>
      </c>
      <c r="H13" s="51" t="str">
        <f>IFERROR(_xll.qlDepositRateHelper2(,G13,IF(RIGHT(B13,1)="N","1D",IF(B13="SW","1W",B13)),C13,Calendar,D13,E13,F13,,Trigger),"--")</f>
        <v>--</v>
      </c>
      <c r="I13" s="27" t="b">
        <f t="shared" si="5"/>
        <v>0</v>
      </c>
      <c r="J13" s="45"/>
      <c r="K13" s="171" t="str">
        <f t="shared" si="2"/>
        <v>DP</v>
      </c>
      <c r="L13" s="171" t="str">
        <f t="shared" si="6"/>
        <v>5M</v>
      </c>
      <c r="M13" s="55" t="str">
        <f t="shared" si="7"/>
        <v>--</v>
      </c>
      <c r="N13" s="55" t="b">
        <f t="shared" si="7"/>
        <v>0</v>
      </c>
      <c r="O13" s="55">
        <v>1</v>
      </c>
      <c r="P13" s="55">
        <v>1</v>
      </c>
      <c r="Q13" s="55" t="e">
        <v>#NUM!</v>
      </c>
      <c r="R13" s="55" t="e">
        <f>_xll.qlRateHelperQuoteName(Q13)</f>
        <v>#VALUE!</v>
      </c>
      <c r="S13" s="102" t="e">
        <f>_xll.qlRateHelperQuoteValue(Q13,Trigger)</f>
        <v>#VALUE!</v>
      </c>
      <c r="T13" s="174" t="str">
        <f>IFERROR(_xll.qlFuturesRateHelperConvexityAdjustment(Q13,Trigger),"--")</f>
        <v>--</v>
      </c>
      <c r="U13" s="56" t="e">
        <f>_xll.qlRateHelperEarliestDate(Q13,Trigger)</f>
        <v>#VALUE!</v>
      </c>
      <c r="V13" s="56" t="e">
        <f>_xll.qlRateHelperLatestDate(Q13,Trigger)</f>
        <v>#VALUE!</v>
      </c>
      <c r="W13" s="102" t="e">
        <v>#VALUE!</v>
      </c>
      <c r="AA13" s="106"/>
      <c r="AK13" s="94">
        <v>12</v>
      </c>
      <c r="AL13" s="94" t="str">
        <f t="shared" si="3"/>
        <v>x18F</v>
      </c>
      <c r="AM13" s="94" t="str">
        <f t="shared" si="0"/>
        <v>EUR12x18F_Quote</v>
      </c>
      <c r="AN13" s="111" t="e">
        <f>_xll.qlInterestRateIndexFixingDate($Z$5,AO13)</f>
        <v>#VALUE!</v>
      </c>
      <c r="AO13" s="111">
        <f>_xll.qlCalendarAdvance(Calendar,Settlementdate,AK13&amp;"M","mf",TRUE,Trigger)</f>
        <v>42506</v>
      </c>
      <c r="AP13" s="110">
        <f>_xll.qlQuoteValue(AM13)</f>
        <v>1.0300000000000001E-3</v>
      </c>
      <c r="AQ13" s="110" t="e">
        <f>_xll.qlIndexFixing($Z$5,AN13,,Trigger)</f>
        <v>#VALUE!</v>
      </c>
      <c r="AR13" s="118" t="e">
        <f t="shared" si="4"/>
        <v>#VALUE!</v>
      </c>
      <c r="AT13" s="55" t="s">
        <v>106</v>
      </c>
      <c r="AU13" s="56">
        <f>_xll.qlInterestRateIndexFixingDate(IborIndex&amp;Tenor,AV13,Trigger)</f>
        <v>42151</v>
      </c>
      <c r="AV13" s="56">
        <f>_xll.qlCalendarAdvance(Calendar,AV12,AT13,"f",,Trigger)</f>
        <v>42153</v>
      </c>
      <c r="AW13" s="56">
        <f>_xll.qlInterestRateIndexMaturity(IborIndex&amp;Tenor,AV13,Trigger)</f>
        <v>42338</v>
      </c>
      <c r="AX13" s="102" t="e">
        <f>_xll.qlIndexFixing($Z$5,AU13,,Trigger)</f>
        <v>#VALUE!</v>
      </c>
      <c r="AY13" s="102">
        <f>_xll.qlIndexFixing($AZ$1,AV13,,Trigger)</f>
        <v>6.467818355110072E-4</v>
      </c>
    </row>
    <row r="14" spans="1:52" s="38" customFormat="1" ht="11.25" customHeight="1" x14ac:dyDescent="0.2">
      <c r="A14" s="25" t="s">
        <v>137</v>
      </c>
      <c r="B14" s="28" t="s">
        <v>3</v>
      </c>
      <c r="C14" s="27">
        <v>2</v>
      </c>
      <c r="D14" s="28" t="s">
        <v>9</v>
      </c>
      <c r="E14" s="29" t="b">
        <v>1</v>
      </c>
      <c r="F14" s="51" t="s">
        <v>36</v>
      </c>
      <c r="G14" s="31" t="str">
        <f t="shared" si="1"/>
        <v>EUR6MDP6M</v>
      </c>
      <c r="H14" s="51" t="str">
        <f>IFERROR(_xll.qlDepositRateHelper2(,G14,IF(RIGHT(B14,1)="N","1D",IF(B14="SW","1W",B14)),C14,Calendar,D14,E14,F14,,Trigger),"--")</f>
        <v>--</v>
      </c>
      <c r="I14" s="27" t="b">
        <f t="shared" si="5"/>
        <v>0</v>
      </c>
      <c r="J14" s="45"/>
      <c r="K14" s="171" t="str">
        <f t="shared" si="2"/>
        <v>DP</v>
      </c>
      <c r="L14" s="171" t="str">
        <f t="shared" si="6"/>
        <v>6M</v>
      </c>
      <c r="M14" s="55" t="str">
        <f t="shared" si="7"/>
        <v>--</v>
      </c>
      <c r="N14" s="55" t="b">
        <f t="shared" si="7"/>
        <v>0</v>
      </c>
      <c r="O14" s="55">
        <v>1</v>
      </c>
      <c r="P14" s="55">
        <v>1</v>
      </c>
      <c r="Q14" s="55" t="e">
        <v>#NUM!</v>
      </c>
      <c r="R14" s="55" t="e">
        <f>_xll.qlRateHelperQuoteName(Q14)</f>
        <v>#VALUE!</v>
      </c>
      <c r="S14" s="102" t="e">
        <f>_xll.qlRateHelperQuoteValue(Q14,Trigger)</f>
        <v>#VALUE!</v>
      </c>
      <c r="T14" s="174" t="str">
        <f>IFERROR(_xll.qlFuturesRateHelperConvexityAdjustment(Q14,Trigger),"--")</f>
        <v>--</v>
      </c>
      <c r="U14" s="56" t="e">
        <f>_xll.qlRateHelperEarliestDate(Q14,Trigger)</f>
        <v>#VALUE!</v>
      </c>
      <c r="V14" s="56" t="e">
        <f>_xll.qlRateHelperLatestDate(Q14,Trigger)</f>
        <v>#VALUE!</v>
      </c>
      <c r="W14" s="102" t="e">
        <v>#VALUE!</v>
      </c>
      <c r="AA14" s="106"/>
      <c r="AK14" s="94">
        <v>13</v>
      </c>
      <c r="AL14" s="94" t="str">
        <f t="shared" si="3"/>
        <v>x19F</v>
      </c>
      <c r="AM14" s="94" t="str">
        <f t="shared" si="0"/>
        <v>EUR13x19F_Quote</v>
      </c>
      <c r="AN14" s="111" t="e">
        <f>_xll.qlInterestRateIndexFixingDate($Z$5,AO14)</f>
        <v>#VALUE!</v>
      </c>
      <c r="AO14" s="111">
        <f>_xll.qlCalendarAdvance(Calendar,Settlementdate,AK14&amp;"M","mf",TRUE,Trigger)</f>
        <v>42535</v>
      </c>
      <c r="AP14" s="110">
        <f>_xll.qlQuoteValue(AM14)</f>
        <v>1.1099999999999999E-3</v>
      </c>
      <c r="AQ14" s="110" t="e">
        <f>_xll.qlIndexFixing($Z$5,AN14,,Trigger)</f>
        <v>#VALUE!</v>
      </c>
      <c r="AR14" s="118" t="e">
        <f t="shared" si="4"/>
        <v>#VALUE!</v>
      </c>
      <c r="AT14" s="55" t="s">
        <v>106</v>
      </c>
      <c r="AU14" s="56">
        <f>_xll.qlInterestRateIndexFixingDate(IborIndex&amp;Tenor,AV14,Trigger)</f>
        <v>42152</v>
      </c>
      <c r="AV14" s="56">
        <f>_xll.qlCalendarAdvance(Calendar,AV13,AT14,"f",,Trigger)</f>
        <v>42156</v>
      </c>
      <c r="AW14" s="56">
        <f>_xll.qlInterestRateIndexMaturity(IborIndex&amp;Tenor,AV14,Trigger)</f>
        <v>42339</v>
      </c>
      <c r="AX14" s="102" t="e">
        <f>_xll.qlIndexFixing($Z$5,AU14,,Trigger)</f>
        <v>#VALUE!</v>
      </c>
      <c r="AY14" s="102">
        <f>_xll.qlIndexFixing($AZ$1,AV14,,Trigger)</f>
        <v>6.4525783321571701E-4</v>
      </c>
    </row>
    <row r="15" spans="1:52" s="38" customFormat="1" ht="11.25" customHeight="1" x14ac:dyDescent="0.2">
      <c r="A15" s="25" t="s">
        <v>137</v>
      </c>
      <c r="B15" s="28" t="s">
        <v>50</v>
      </c>
      <c r="C15" s="27">
        <v>2</v>
      </c>
      <c r="D15" s="28" t="s">
        <v>9</v>
      </c>
      <c r="E15" s="29" t="b">
        <v>1</v>
      </c>
      <c r="F15" s="51" t="s">
        <v>36</v>
      </c>
      <c r="G15" s="31" t="str">
        <f t="shared" si="1"/>
        <v>EUR6MDP7M</v>
      </c>
      <c r="H15" s="51" t="str">
        <f>IFERROR(_xll.qlDepositRateHelper2(,G15,IF(RIGHT(B15,1)="N","1D",IF(B15="SW","1W",B15)),C15,Calendar,D15,E15,F15,,Trigger),"--")</f>
        <v>--</v>
      </c>
      <c r="I15" s="27" t="b">
        <f t="shared" si="5"/>
        <v>0</v>
      </c>
      <c r="J15" s="45"/>
      <c r="K15" s="171" t="str">
        <f t="shared" si="2"/>
        <v>DP</v>
      </c>
      <c r="L15" s="171" t="str">
        <f t="shared" si="6"/>
        <v>7M</v>
      </c>
      <c r="M15" s="55" t="str">
        <f t="shared" si="7"/>
        <v>--</v>
      </c>
      <c r="N15" s="55" t="b">
        <f t="shared" si="7"/>
        <v>0</v>
      </c>
      <c r="O15" s="55">
        <v>1</v>
      </c>
      <c r="P15" s="55">
        <v>1</v>
      </c>
      <c r="Q15" s="55" t="e">
        <v>#NUM!</v>
      </c>
      <c r="R15" s="55" t="e">
        <f>_xll.qlRateHelperQuoteName(Q15)</f>
        <v>#VALUE!</v>
      </c>
      <c r="S15" s="102" t="e">
        <f>_xll.qlRateHelperQuoteValue(Q15,Trigger)</f>
        <v>#VALUE!</v>
      </c>
      <c r="T15" s="174" t="str">
        <f>IFERROR(_xll.qlFuturesRateHelperConvexityAdjustment(Q15,Trigger),"--")</f>
        <v>--</v>
      </c>
      <c r="U15" s="56" t="e">
        <f>_xll.qlRateHelperEarliestDate(Q15,Trigger)</f>
        <v>#VALUE!</v>
      </c>
      <c r="V15" s="56" t="e">
        <f>_xll.qlRateHelperLatestDate(Q15,Trigger)</f>
        <v>#VALUE!</v>
      </c>
      <c r="W15" s="102" t="e">
        <v>#VALUE!</v>
      </c>
      <c r="AA15" s="106"/>
      <c r="AK15" s="94">
        <v>14</v>
      </c>
      <c r="AL15" s="94" t="str">
        <f t="shared" si="3"/>
        <v>x20F</v>
      </c>
      <c r="AM15" s="94" t="str">
        <f t="shared" si="0"/>
        <v>EUR14x20F_Quote</v>
      </c>
      <c r="AN15" s="111" t="e">
        <f>_xll.qlInterestRateIndexFixingDate($Z$5,AO15)</f>
        <v>#VALUE!</v>
      </c>
      <c r="AO15" s="111">
        <f>_xll.qlCalendarAdvance(Calendar,Settlementdate,AK15&amp;"M","mf",TRUE,Trigger)</f>
        <v>42565</v>
      </c>
      <c r="AP15" s="110">
        <f>_xll.qlQuoteValue(AM15)</f>
        <v>1.23E-3</v>
      </c>
      <c r="AQ15" s="110" t="e">
        <f>_xll.qlIndexFixing($Z$5,AN15,,Trigger)</f>
        <v>#VALUE!</v>
      </c>
      <c r="AR15" s="118" t="e">
        <f t="shared" si="4"/>
        <v>#VALUE!</v>
      </c>
      <c r="AT15" s="55" t="s">
        <v>106</v>
      </c>
      <c r="AU15" s="56">
        <f>_xll.qlInterestRateIndexFixingDate(IborIndex&amp;Tenor,AV15,Trigger)</f>
        <v>42153</v>
      </c>
      <c r="AV15" s="56">
        <f>_xll.qlCalendarAdvance(Calendar,AV14,AT15,"f",,Trigger)</f>
        <v>42157</v>
      </c>
      <c r="AW15" s="56">
        <f>_xll.qlInterestRateIndexMaturity(IborIndex&amp;Tenor,AV15,Trigger)</f>
        <v>42340</v>
      </c>
      <c r="AX15" s="102" t="e">
        <f>_xll.qlIndexFixing($Z$5,AU15,,Trigger)</f>
        <v>#VALUE!</v>
      </c>
      <c r="AY15" s="102">
        <f>_xll.qlIndexFixing($AZ$1,AV15,,Trigger)</f>
        <v>6.4376661377489076E-4</v>
      </c>
    </row>
    <row r="16" spans="1:52" s="38" customFormat="1" ht="11.25" customHeight="1" x14ac:dyDescent="0.2">
      <c r="A16" s="25" t="s">
        <v>137</v>
      </c>
      <c r="B16" s="28" t="s">
        <v>79</v>
      </c>
      <c r="C16" s="27">
        <v>2</v>
      </c>
      <c r="D16" s="28" t="s">
        <v>9</v>
      </c>
      <c r="E16" s="29" t="b">
        <v>1</v>
      </c>
      <c r="F16" s="51" t="s">
        <v>36</v>
      </c>
      <c r="G16" s="31" t="str">
        <f t="shared" si="1"/>
        <v>EUR6MDP8M</v>
      </c>
      <c r="H16" s="51" t="str">
        <f>IFERROR(_xll.qlDepositRateHelper2(,G16,IF(RIGHT(B16,1)="N","1D",IF(B16="SW","1W",B16)),C16,Calendar,D16,E16,F16,,Trigger),"--")</f>
        <v>--</v>
      </c>
      <c r="I16" s="27" t="b">
        <f t="shared" si="5"/>
        <v>0</v>
      </c>
      <c r="J16" s="45"/>
      <c r="K16" s="171" t="str">
        <f t="shared" si="2"/>
        <v>DP</v>
      </c>
      <c r="L16" s="171" t="str">
        <f t="shared" si="6"/>
        <v>8M</v>
      </c>
      <c r="M16" s="55" t="str">
        <f t="shared" si="7"/>
        <v>--</v>
      </c>
      <c r="N16" s="55" t="b">
        <f t="shared" si="7"/>
        <v>0</v>
      </c>
      <c r="O16" s="55">
        <v>1</v>
      </c>
      <c r="P16" s="55">
        <v>1</v>
      </c>
      <c r="Q16" s="55" t="e">
        <v>#NUM!</v>
      </c>
      <c r="R16" s="55" t="e">
        <f>_xll.qlRateHelperQuoteName(Q16)</f>
        <v>#VALUE!</v>
      </c>
      <c r="S16" s="102" t="e">
        <f>_xll.qlRateHelperQuoteValue(Q16,Trigger)</f>
        <v>#VALUE!</v>
      </c>
      <c r="T16" s="174" t="str">
        <f>IFERROR(_xll.qlFuturesRateHelperConvexityAdjustment(Q16,Trigger),"--")</f>
        <v>--</v>
      </c>
      <c r="U16" s="56" t="e">
        <f>_xll.qlRateHelperEarliestDate(Q16,Trigger)</f>
        <v>#VALUE!</v>
      </c>
      <c r="V16" s="56" t="e">
        <f>_xll.qlRateHelperLatestDate(Q16,Trigger)</f>
        <v>#VALUE!</v>
      </c>
      <c r="W16" s="102" t="e">
        <v>#VALUE!</v>
      </c>
      <c r="AA16" s="106"/>
      <c r="AK16" s="94">
        <v>15</v>
      </c>
      <c r="AL16" s="94" t="str">
        <f t="shared" si="3"/>
        <v>x21F</v>
      </c>
      <c r="AM16" s="94" t="str">
        <f t="shared" si="0"/>
        <v>EUR15x21F_Quote</v>
      </c>
      <c r="AN16" s="111" t="e">
        <f>_xll.qlInterestRateIndexFixingDate($Z$5,AO16)</f>
        <v>#VALUE!</v>
      </c>
      <c r="AO16" s="111">
        <f>_xll.qlCalendarAdvance(Calendar,Settlementdate,AK16&amp;"M","mf",TRUE,Trigger)</f>
        <v>42597</v>
      </c>
      <c r="AP16" s="110">
        <f>_xll.qlQuoteValue(AM16)</f>
        <v>1.34E-3</v>
      </c>
      <c r="AQ16" s="110" t="e">
        <f>_xll.qlIndexFixing($Z$5,AN16,,Trigger)</f>
        <v>#VALUE!</v>
      </c>
      <c r="AR16" s="118" t="e">
        <f t="shared" si="4"/>
        <v>#VALUE!</v>
      </c>
      <c r="AT16" s="55" t="s">
        <v>106</v>
      </c>
      <c r="AU16" s="56">
        <f>_xll.qlInterestRateIndexFixingDate(IborIndex&amp;Tenor,AV16,Trigger)</f>
        <v>42156</v>
      </c>
      <c r="AV16" s="56">
        <f>_xll.qlCalendarAdvance(Calendar,AV15,AT16,"f",,Trigger)</f>
        <v>42158</v>
      </c>
      <c r="AW16" s="56">
        <f>_xll.qlInterestRateIndexMaturity(IborIndex&amp;Tenor,AV16,Trigger)</f>
        <v>42341</v>
      </c>
      <c r="AX16" s="102" t="e">
        <f>_xll.qlIndexFixing($Z$5,AU16,,Trigger)</f>
        <v>#VALUE!</v>
      </c>
      <c r="AY16" s="102">
        <f>_xll.qlIndexFixing($AZ$1,AV16,,Trigger)</f>
        <v>6.4091349516349257E-4</v>
      </c>
    </row>
    <row r="17" spans="1:51" s="38" customFormat="1" ht="11.25" customHeight="1" x14ac:dyDescent="0.2">
      <c r="A17" s="25" t="s">
        <v>137</v>
      </c>
      <c r="B17" s="28" t="s">
        <v>80</v>
      </c>
      <c r="C17" s="27">
        <v>2</v>
      </c>
      <c r="D17" s="28" t="s">
        <v>9</v>
      </c>
      <c r="E17" s="29" t="b">
        <v>1</v>
      </c>
      <c r="F17" s="51" t="s">
        <v>36</v>
      </c>
      <c r="G17" s="31" t="str">
        <f t="shared" si="1"/>
        <v>EUR6MDP9M</v>
      </c>
      <c r="H17" s="51" t="str">
        <f>IFERROR(_xll.qlDepositRateHelper2(,G17,IF(RIGHT(B17,1)="N","1D",IF(B17="SW","1W",B17)),C17,Calendar,D17,E17,F17,,Trigger),"--")</f>
        <v>--</v>
      </c>
      <c r="I17" s="27" t="b">
        <f t="shared" si="5"/>
        <v>0</v>
      </c>
      <c r="J17" s="45"/>
      <c r="K17" s="171" t="str">
        <f t="shared" si="2"/>
        <v>DP</v>
      </c>
      <c r="L17" s="171" t="str">
        <f t="shared" si="6"/>
        <v>9M</v>
      </c>
      <c r="M17" s="55" t="str">
        <f t="shared" si="7"/>
        <v>--</v>
      </c>
      <c r="N17" s="55" t="b">
        <f t="shared" si="7"/>
        <v>0</v>
      </c>
      <c r="O17" s="55">
        <v>1</v>
      </c>
      <c r="P17" s="55">
        <v>1</v>
      </c>
      <c r="Q17" s="55" t="e">
        <v>#NUM!</v>
      </c>
      <c r="R17" s="55" t="e">
        <f>_xll.qlRateHelperQuoteName(Q17)</f>
        <v>#VALUE!</v>
      </c>
      <c r="S17" s="102" t="e">
        <f>_xll.qlRateHelperQuoteValue(Q17,Trigger)</f>
        <v>#VALUE!</v>
      </c>
      <c r="T17" s="174" t="str">
        <f>IFERROR(_xll.qlFuturesRateHelperConvexityAdjustment(Q17,Trigger),"--")</f>
        <v>--</v>
      </c>
      <c r="U17" s="56" t="e">
        <f>_xll.qlRateHelperEarliestDate(Q17,Trigger)</f>
        <v>#VALUE!</v>
      </c>
      <c r="V17" s="56" t="e">
        <f>_xll.qlRateHelperLatestDate(Q17,Trigger)</f>
        <v>#VALUE!</v>
      </c>
      <c r="W17" s="102" t="e">
        <v>#VALUE!</v>
      </c>
      <c r="AA17" s="106"/>
      <c r="AK17" s="94">
        <v>16</v>
      </c>
      <c r="AL17" s="94" t="str">
        <f t="shared" si="3"/>
        <v>x22F</v>
      </c>
      <c r="AM17" s="94" t="str">
        <f t="shared" si="0"/>
        <v>EUR16x22F_Quote</v>
      </c>
      <c r="AN17" s="111" t="e">
        <f>_xll.qlInterestRateIndexFixingDate($Z$5,AO17)</f>
        <v>#VALUE!</v>
      </c>
      <c r="AO17" s="111">
        <f>_xll.qlCalendarAdvance(Calendar,Settlementdate,AK17&amp;"M","mf",TRUE,Trigger)</f>
        <v>42627</v>
      </c>
      <c r="AP17" s="110">
        <f>_xll.qlQuoteValue(AM17)</f>
        <v>1.4499999999999999E-3</v>
      </c>
      <c r="AQ17" s="110" t="e">
        <f>_xll.qlIndexFixing($Z$5,AN17,,Trigger)</f>
        <v>#VALUE!</v>
      </c>
      <c r="AR17" s="118" t="e">
        <f t="shared" si="4"/>
        <v>#VALUE!</v>
      </c>
      <c r="AT17" s="55" t="s">
        <v>106</v>
      </c>
      <c r="AU17" s="56">
        <f>_xll.qlInterestRateIndexFixingDate(IborIndex&amp;Tenor,AV17,Trigger)</f>
        <v>42157</v>
      </c>
      <c r="AV17" s="56">
        <f>_xll.qlCalendarAdvance(Calendar,AV16,AT17,"f",,Trigger)</f>
        <v>42159</v>
      </c>
      <c r="AW17" s="56">
        <f>_xll.qlInterestRateIndexMaturity(IborIndex&amp;Tenor,AV17,Trigger)</f>
        <v>42342</v>
      </c>
      <c r="AX17" s="102" t="e">
        <f>_xll.qlIndexFixing($Z$5,AU17,,Trigger)</f>
        <v>#VALUE!</v>
      </c>
      <c r="AY17" s="102">
        <f>_xll.qlIndexFixing($AZ$1,AV17,,Trigger)</f>
        <v>6.3816190388044818E-4</v>
      </c>
    </row>
    <row r="18" spans="1:51" s="38" customFormat="1" ht="11.25" customHeight="1" x14ac:dyDescent="0.2">
      <c r="A18" s="25" t="s">
        <v>137</v>
      </c>
      <c r="B18" s="28" t="s">
        <v>81</v>
      </c>
      <c r="C18" s="27">
        <v>2</v>
      </c>
      <c r="D18" s="28" t="s">
        <v>9</v>
      </c>
      <c r="E18" s="29" t="b">
        <v>1</v>
      </c>
      <c r="F18" s="51" t="s">
        <v>36</v>
      </c>
      <c r="G18" s="31" t="str">
        <f t="shared" si="1"/>
        <v>EUR6MDP10M</v>
      </c>
      <c r="H18" s="51" t="str">
        <f>IFERROR(_xll.qlDepositRateHelper2(,G18,IF(RIGHT(B18,1)="N","1D",IF(B18="SW","1W",B18)),C18,Calendar,D18,E18,F18,,Trigger),"--")</f>
        <v>--</v>
      </c>
      <c r="I18" s="27" t="b">
        <f t="shared" si="5"/>
        <v>0</v>
      </c>
      <c r="J18" s="47"/>
      <c r="K18" s="171" t="str">
        <f t="shared" si="2"/>
        <v>DP</v>
      </c>
      <c r="L18" s="171" t="str">
        <f t="shared" si="6"/>
        <v>10M</v>
      </c>
      <c r="M18" s="55" t="str">
        <f t="shared" ref="M18:M19" si="8">H18</f>
        <v>--</v>
      </c>
      <c r="N18" s="55" t="b">
        <f t="shared" ref="N18:N19" si="9">I18</f>
        <v>0</v>
      </c>
      <c r="O18" s="55">
        <v>1</v>
      </c>
      <c r="P18" s="55">
        <v>1</v>
      </c>
      <c r="Q18" s="55" t="e">
        <v>#NUM!</v>
      </c>
      <c r="R18" s="55" t="e">
        <f>_xll.qlRateHelperQuoteName(Q18)</f>
        <v>#VALUE!</v>
      </c>
      <c r="S18" s="102" t="e">
        <f>_xll.qlRateHelperQuoteValue(Q18,Trigger)</f>
        <v>#VALUE!</v>
      </c>
      <c r="T18" s="174" t="str">
        <f>IFERROR(_xll.qlFuturesRateHelperConvexityAdjustment(Q18,Trigger),"--")</f>
        <v>--</v>
      </c>
      <c r="U18" s="56" t="e">
        <f>_xll.qlRateHelperEarliestDate(Q18,Trigger)</f>
        <v>#VALUE!</v>
      </c>
      <c r="V18" s="56" t="e">
        <f>_xll.qlRateHelperLatestDate(Q18,Trigger)</f>
        <v>#VALUE!</v>
      </c>
      <c r="W18" s="102" t="e">
        <v>#VALUE!</v>
      </c>
      <c r="AA18" s="115"/>
      <c r="AK18" s="94">
        <v>17</v>
      </c>
      <c r="AL18" s="94" t="str">
        <f t="shared" si="3"/>
        <v>x23F</v>
      </c>
      <c r="AM18" s="94" t="str">
        <f t="shared" si="0"/>
        <v>EUR17x23F_Quote</v>
      </c>
      <c r="AN18" s="111" t="e">
        <f>_xll.qlInterestRateIndexFixingDate($Z$5,AO18)</f>
        <v>#VALUE!</v>
      </c>
      <c r="AO18" s="111">
        <f>_xll.qlCalendarAdvance(Calendar,Settlementdate,AK18&amp;"M","mf",TRUE,Trigger)</f>
        <v>42657</v>
      </c>
      <c r="AP18" s="110">
        <f>_xll.qlQuoteValue(AM18)</f>
        <v>1.6099999999999997E-3</v>
      </c>
      <c r="AQ18" s="110" t="e">
        <f>_xll.qlIndexFixing($Z$5,AN18,,Trigger)</f>
        <v>#VALUE!</v>
      </c>
      <c r="AR18" s="118" t="e">
        <f t="shared" si="4"/>
        <v>#VALUE!</v>
      </c>
      <c r="AT18" s="55" t="s">
        <v>106</v>
      </c>
      <c r="AU18" s="56">
        <f>_xll.qlInterestRateIndexFixingDate(IborIndex&amp;Tenor,AV18,Trigger)</f>
        <v>42158</v>
      </c>
      <c r="AV18" s="56">
        <f>_xll.qlCalendarAdvance(Calendar,AV17,AT18,"f",,Trigger)</f>
        <v>42160</v>
      </c>
      <c r="AW18" s="56">
        <f>_xll.qlInterestRateIndexMaturity(IborIndex&amp;Tenor,AV18,Trigger)</f>
        <v>42345</v>
      </c>
      <c r="AX18" s="102" t="e">
        <f>_xll.qlIndexFixing($Z$5,AU18,,Trigger)</f>
        <v>#VALUE!</v>
      </c>
      <c r="AY18" s="102">
        <f>_xll.qlIndexFixing($AZ$1,AV18,,Trigger)</f>
        <v>6.3685903990418069E-4</v>
      </c>
    </row>
    <row r="19" spans="1:51" s="38" customFormat="1" ht="11.25" customHeight="1" x14ac:dyDescent="0.2">
      <c r="A19" s="25" t="s">
        <v>137</v>
      </c>
      <c r="B19" s="28" t="s">
        <v>82</v>
      </c>
      <c r="C19" s="27">
        <v>2</v>
      </c>
      <c r="D19" s="28" t="s">
        <v>9</v>
      </c>
      <c r="E19" s="29" t="b">
        <v>1</v>
      </c>
      <c r="F19" s="51" t="s">
        <v>36</v>
      </c>
      <c r="G19" s="31" t="str">
        <f t="shared" si="1"/>
        <v>EUR6MDP11M</v>
      </c>
      <c r="H19" s="51" t="str">
        <f>IFERROR(_xll.qlDepositRateHelper2(,G19,IF(RIGHT(B19,1)="N","1D",IF(B19="SW","1W",B19)),C19,Calendar,D19,E19,F19,,Trigger),"--")</f>
        <v>--</v>
      </c>
      <c r="I19" s="27" t="b">
        <f t="shared" si="5"/>
        <v>0</v>
      </c>
      <c r="J19" s="45"/>
      <c r="K19" s="171" t="str">
        <f t="shared" si="2"/>
        <v>DP</v>
      </c>
      <c r="L19" s="171" t="str">
        <f t="shared" si="6"/>
        <v>11M</v>
      </c>
      <c r="M19" s="55" t="str">
        <f t="shared" si="8"/>
        <v>--</v>
      </c>
      <c r="N19" s="55" t="b">
        <f t="shared" si="9"/>
        <v>0</v>
      </c>
      <c r="O19" s="55">
        <v>1</v>
      </c>
      <c r="P19" s="55">
        <v>1</v>
      </c>
      <c r="Q19" s="55" t="e">
        <v>#NUM!</v>
      </c>
      <c r="R19" s="55" t="e">
        <f>_xll.qlRateHelperQuoteName(Q19)</f>
        <v>#VALUE!</v>
      </c>
      <c r="S19" s="102" t="e">
        <f>_xll.qlRateHelperQuoteValue(Q19,Trigger)</f>
        <v>#VALUE!</v>
      </c>
      <c r="T19" s="174" t="str">
        <f>IFERROR(_xll.qlFuturesRateHelperConvexityAdjustment(Q19,Trigger),"--")</f>
        <v>--</v>
      </c>
      <c r="U19" s="56" t="e">
        <f>_xll.qlRateHelperEarliestDate(Q19,Trigger)</f>
        <v>#VALUE!</v>
      </c>
      <c r="V19" s="56" t="e">
        <f>_xll.qlRateHelperLatestDate(Q19,Trigger)</f>
        <v>#VALUE!</v>
      </c>
      <c r="W19" s="102" t="e">
        <v>#VALUE!</v>
      </c>
      <c r="AA19" s="115"/>
      <c r="AK19" s="112">
        <v>18</v>
      </c>
      <c r="AL19" s="112" t="str">
        <f t="shared" si="3"/>
        <v>x24F</v>
      </c>
      <c r="AM19" s="112" t="str">
        <f t="shared" si="0"/>
        <v>EUR18x24F_Quote</v>
      </c>
      <c r="AN19" s="114" t="e">
        <f>_xll.qlInterestRateIndexFixingDate($Z$5,AO19)</f>
        <v>#VALUE!</v>
      </c>
      <c r="AO19" s="114">
        <f>_xll.qlCalendarAdvance(Calendar,Settlementdate,AK19&amp;"M","mf",TRUE,Trigger)</f>
        <v>42688</v>
      </c>
      <c r="AP19" s="113">
        <f>_xll.qlQuoteValue(AM19)</f>
        <v>1.7499999999999998E-3</v>
      </c>
      <c r="AQ19" s="113" t="e">
        <f>_xll.qlIndexFixing($Z$5,AN19,,Trigger)</f>
        <v>#VALUE!</v>
      </c>
      <c r="AR19" s="119" t="e">
        <f t="shared" si="4"/>
        <v>#VALUE!</v>
      </c>
      <c r="AT19" s="55" t="s">
        <v>106</v>
      </c>
      <c r="AU19" s="56">
        <f>_xll.qlInterestRateIndexFixingDate(IborIndex&amp;Tenor,AV19,Trigger)</f>
        <v>42159</v>
      </c>
      <c r="AV19" s="56">
        <f>_xll.qlCalendarAdvance(Calendar,AV18,AT19,"f",,Trigger)</f>
        <v>42163</v>
      </c>
      <c r="AW19" s="56">
        <f>_xll.qlInterestRateIndexMaturity(IborIndex&amp;Tenor,AV19,Trigger)</f>
        <v>42346</v>
      </c>
      <c r="AX19" s="102" t="e">
        <f>_xll.qlIndexFixing($Z$5,AU19,,Trigger)</f>
        <v>#VALUE!</v>
      </c>
      <c r="AY19" s="102">
        <f>_xll.qlIndexFixing($AZ$1,AV19,,Trigger)</f>
        <v>6.3559888461957846E-4</v>
      </c>
    </row>
    <row r="20" spans="1:51" s="38" customFormat="1" ht="11.25" customHeight="1" x14ac:dyDescent="0.2">
      <c r="A20" s="2" t="s">
        <v>137</v>
      </c>
      <c r="B20" s="10" t="s">
        <v>95</v>
      </c>
      <c r="C20" s="9">
        <v>2</v>
      </c>
      <c r="D20" s="10" t="s">
        <v>9</v>
      </c>
      <c r="E20" s="12" t="b">
        <v>1</v>
      </c>
      <c r="F20" s="52" t="s">
        <v>36</v>
      </c>
      <c r="G20" s="4" t="str">
        <f t="shared" si="1"/>
        <v>EUR6MDP12M</v>
      </c>
      <c r="H20" s="52" t="str">
        <f>IFERROR(_xll.qlDepositRateHelper2(,G20,IF(RIGHT(B20,1)="N","1D",IF(B20="SW","1W",B20)),C20,Calendar,D20,E20,F20,,Trigger),"--")</f>
        <v>--</v>
      </c>
      <c r="I20" s="9" t="b">
        <f t="shared" si="5"/>
        <v>0</v>
      </c>
      <c r="J20" s="45"/>
      <c r="K20" s="171" t="str">
        <f t="shared" ref="K20" si="10">A20</f>
        <v>DP</v>
      </c>
      <c r="L20" s="171" t="str">
        <f t="shared" ref="L20" si="11">B20</f>
        <v>12M</v>
      </c>
      <c r="M20" s="55" t="str">
        <f t="shared" ref="M20" si="12">H20</f>
        <v>--</v>
      </c>
      <c r="N20" s="55" t="b">
        <f t="shared" ref="N20" si="13">I20</f>
        <v>0</v>
      </c>
      <c r="O20" s="55">
        <v>1</v>
      </c>
      <c r="P20" s="55">
        <v>1</v>
      </c>
      <c r="Q20" s="55" t="e">
        <v>#NUM!</v>
      </c>
      <c r="R20" s="55" t="e">
        <f>_xll.qlRateHelperQuoteName(Q20)</f>
        <v>#VALUE!</v>
      </c>
      <c r="S20" s="102" t="e">
        <f>_xll.qlRateHelperQuoteValue(Q20,Trigger)</f>
        <v>#VALUE!</v>
      </c>
      <c r="T20" s="174" t="str">
        <f>IFERROR(_xll.qlFuturesRateHelperConvexityAdjustment(Q20,Trigger),"--")</f>
        <v>--</v>
      </c>
      <c r="U20" s="56" t="e">
        <f>_xll.qlRateHelperEarliestDate(Q20,Trigger)</f>
        <v>#VALUE!</v>
      </c>
      <c r="V20" s="56" t="e">
        <f>_xll.qlRateHelperLatestDate(Q20,Trigger)</f>
        <v>#VALUE!</v>
      </c>
      <c r="W20" s="102" t="e">
        <v>#VALUE!</v>
      </c>
      <c r="AA20" s="115"/>
      <c r="AT20" s="55" t="s">
        <v>106</v>
      </c>
      <c r="AU20" s="56">
        <f>_xll.qlInterestRateIndexFixingDate(IborIndex&amp;Tenor,AV20,Trigger)</f>
        <v>42160</v>
      </c>
      <c r="AV20" s="56">
        <f>_xll.qlCalendarAdvance(Calendar,AV19,AT20,"f",,Trigger)</f>
        <v>42164</v>
      </c>
      <c r="AW20" s="56">
        <f>_xll.qlInterestRateIndexMaturity(IborIndex&amp;Tenor,AV20,Trigger)</f>
        <v>42347</v>
      </c>
      <c r="AX20" s="102" t="e">
        <f>_xll.qlIndexFixing($Z$5,AU20,,Trigger)</f>
        <v>#VALUE!</v>
      </c>
      <c r="AY20" s="102">
        <f>_xll.qlIndexFixing($AZ$1,AV20,,Trigger)</f>
        <v>6.3438316701517835E-4</v>
      </c>
    </row>
    <row r="21" spans="1:51" s="38" customFormat="1" ht="11.25" customHeight="1" x14ac:dyDescent="0.2">
      <c r="A21" s="46"/>
      <c r="B21" s="46"/>
      <c r="C21" s="46"/>
      <c r="D21" s="46"/>
      <c r="E21" s="46"/>
      <c r="F21" s="46"/>
      <c r="G21" s="46"/>
      <c r="H21" s="178"/>
      <c r="I21" s="48"/>
      <c r="J21" s="45"/>
      <c r="K21" s="170" t="str">
        <f t="shared" ref="K21:K28" si="14">A23</f>
        <v>FRA</v>
      </c>
      <c r="L21" s="170" t="str">
        <f>B23&amp;C23</f>
        <v>1x7M</v>
      </c>
      <c r="M21" s="170" t="str">
        <f t="shared" ref="M21:N28" si="15">H23</f>
        <v>--</v>
      </c>
      <c r="N21" s="53" t="b">
        <f t="shared" si="15"/>
        <v>0</v>
      </c>
      <c r="O21" s="53">
        <v>1</v>
      </c>
      <c r="P21" s="53">
        <v>1</v>
      </c>
      <c r="Q21" s="55" t="e">
        <v>#NUM!</v>
      </c>
      <c r="R21" s="55" t="e">
        <f>_xll.qlRateHelperQuoteName(Q21)</f>
        <v>#VALUE!</v>
      </c>
      <c r="S21" s="102" t="e">
        <f>_xll.qlRateHelperQuoteValue(Q21,Trigger)</f>
        <v>#VALUE!</v>
      </c>
      <c r="T21" s="174" t="str">
        <f>IFERROR(_xll.qlFuturesRateHelperConvexityAdjustment(Q21,Trigger),"--")</f>
        <v>--</v>
      </c>
      <c r="U21" s="56" t="e">
        <f>_xll.qlRateHelperEarliestDate(Q21,Trigger)</f>
        <v>#VALUE!</v>
      </c>
      <c r="V21" s="56" t="e">
        <f>_xll.qlRateHelperLatestDate(Q21,Trigger)</f>
        <v>#VALUE!</v>
      </c>
      <c r="W21" s="102" t="e">
        <v>#VALUE!</v>
      </c>
      <c r="AA21" s="115"/>
      <c r="AT21" s="55" t="s">
        <v>106</v>
      </c>
      <c r="AU21" s="56">
        <f>_xll.qlInterestRateIndexFixingDate(IborIndex&amp;Tenor,AV21,Trigger)</f>
        <v>42163</v>
      </c>
      <c r="AV21" s="56">
        <f>_xll.qlCalendarAdvance(Calendar,AV20,AT21,"f",,Trigger)</f>
        <v>42165</v>
      </c>
      <c r="AW21" s="56">
        <f>_xll.qlInterestRateIndexMaturity(IborIndex&amp;Tenor,AV21,Trigger)</f>
        <v>42348</v>
      </c>
      <c r="AX21" s="102" t="e">
        <f>_xll.qlIndexFixing($Z$5,AU21,,Trigger)</f>
        <v>#VALUE!</v>
      </c>
      <c r="AY21" s="102">
        <f>_xll.qlIndexFixing($AZ$1,AV21,,Trigger)</f>
        <v>6.3251967595406714E-4</v>
      </c>
    </row>
    <row r="22" spans="1:51" s="38" customFormat="1" ht="11.25" customHeight="1" x14ac:dyDescent="0.2">
      <c r="A22" s="143" t="s">
        <v>12</v>
      </c>
      <c r="B22" s="235" t="s">
        <v>39</v>
      </c>
      <c r="C22" s="236"/>
      <c r="D22" s="144" t="s">
        <v>7</v>
      </c>
      <c r="E22" s="17" t="s">
        <v>4</v>
      </c>
      <c r="F22" s="17" t="s">
        <v>140</v>
      </c>
      <c r="G22" s="17" t="s">
        <v>114</v>
      </c>
      <c r="H22" s="17" t="s">
        <v>33</v>
      </c>
      <c r="I22" s="17" t="s">
        <v>35</v>
      </c>
      <c r="J22" s="45"/>
      <c r="K22" s="171" t="str">
        <f t="shared" si="14"/>
        <v>FRA</v>
      </c>
      <c r="L22" s="171" t="str">
        <f t="shared" ref="L22:L28" si="16">C24</f>
        <v>x8M</v>
      </c>
      <c r="M22" s="171" t="str">
        <f t="shared" si="15"/>
        <v>--</v>
      </c>
      <c r="N22" s="55" t="b">
        <f t="shared" si="15"/>
        <v>0</v>
      </c>
      <c r="O22" s="55">
        <v>1</v>
      </c>
      <c r="P22" s="55">
        <v>1</v>
      </c>
      <c r="Q22" s="55" t="e">
        <v>#NUM!</v>
      </c>
      <c r="R22" s="55" t="e">
        <f>_xll.qlRateHelperQuoteName(Q22)</f>
        <v>#VALUE!</v>
      </c>
      <c r="S22" s="102" t="e">
        <f>_xll.qlRateHelperQuoteValue(Q22,Trigger)</f>
        <v>#VALUE!</v>
      </c>
      <c r="T22" s="174" t="str">
        <f>IFERROR(_xll.qlFuturesRateHelperConvexityAdjustment(Q22,Trigger),"--")</f>
        <v>--</v>
      </c>
      <c r="U22" s="56" t="e">
        <f>_xll.qlRateHelperEarliestDate(Q22,Trigger)</f>
        <v>#VALUE!</v>
      </c>
      <c r="V22" s="56" t="e">
        <f>_xll.qlRateHelperLatestDate(Q22,Trigger)</f>
        <v>#VALUE!</v>
      </c>
      <c r="W22" s="102" t="e">
        <v>#VALUE!</v>
      </c>
      <c r="AA22" s="115"/>
      <c r="AT22" s="55" t="s">
        <v>106</v>
      </c>
      <c r="AU22" s="56">
        <f>_xll.qlInterestRateIndexFixingDate(IborIndex&amp;Tenor,AV22,Trigger)</f>
        <v>42164</v>
      </c>
      <c r="AV22" s="56">
        <f>_xll.qlCalendarAdvance(Calendar,AV21,AT22,"f",,Trigger)</f>
        <v>42166</v>
      </c>
      <c r="AW22" s="56">
        <f>_xll.qlInterestRateIndexMaturity(IborIndex&amp;Tenor,AV22,Trigger)</f>
        <v>42349</v>
      </c>
      <c r="AX22" s="102" t="e">
        <f>_xll.qlIndexFixing($Z$5,AU22,,Trigger)</f>
        <v>#VALUE!</v>
      </c>
      <c r="AY22" s="102">
        <f>_xll.qlIndexFixing($AZ$1,AV22,,Trigger)</f>
        <v>6.2999999999982471E-4</v>
      </c>
    </row>
    <row r="23" spans="1:51" s="38" customFormat="1" ht="11.25" customHeight="1" x14ac:dyDescent="0.2">
      <c r="A23" s="141" t="s">
        <v>124</v>
      </c>
      <c r="B23" s="145">
        <v>1</v>
      </c>
      <c r="C23" s="125" t="str">
        <f t="shared" ref="C23:C46" si="17">"x"&amp;SUM(B23,SUBSTITUTE(Tenor,"M",""))&amp;"M"</f>
        <v>x7M</v>
      </c>
      <c r="D23" s="126" t="s">
        <v>9</v>
      </c>
      <c r="E23" s="127" t="str">
        <f t="shared" ref="E23:E46" si="18">IborIndex&amp;Tenor</f>
        <v>Euribor6M</v>
      </c>
      <c r="F23" s="167" t="s">
        <v>36</v>
      </c>
      <c r="G23" s="135" t="str">
        <f t="shared" ref="G23:G46" si="19">Currency&amp;Tenor&amp;A23&amp;B23&amp;SUBSTITUTE(C23,"M","")</f>
        <v>EUR6MFRA1x7</v>
      </c>
      <c r="H23" s="128" t="str">
        <f>IFERROR(_xll.qlFraRateHelper(,G23,B23&amp;"M",E23,Permanent,Trigger,ObjectOverwrite),"--")</f>
        <v>--</v>
      </c>
      <c r="I23" s="129" t="b">
        <f t="shared" ref="I23:I46" si="20">IF(H23="--",FALSE,TRUE)</f>
        <v>0</v>
      </c>
      <c r="J23" s="45"/>
      <c r="K23" s="171" t="str">
        <f t="shared" si="14"/>
        <v>FRA</v>
      </c>
      <c r="L23" s="171" t="str">
        <f t="shared" si="16"/>
        <v>x9M</v>
      </c>
      <c r="M23" s="171" t="str">
        <f t="shared" si="15"/>
        <v>--</v>
      </c>
      <c r="N23" s="55" t="b">
        <f t="shared" si="15"/>
        <v>0</v>
      </c>
      <c r="O23" s="55">
        <v>1</v>
      </c>
      <c r="P23" s="55">
        <v>1</v>
      </c>
      <c r="Q23" s="55" t="e">
        <v>#NUM!</v>
      </c>
      <c r="R23" s="55" t="e">
        <f>_xll.qlRateHelperQuoteName(Q23)</f>
        <v>#VALUE!</v>
      </c>
      <c r="S23" s="102" t="e">
        <f>_xll.qlRateHelperQuoteValue(Q23,Trigger)</f>
        <v>#VALUE!</v>
      </c>
      <c r="T23" s="174" t="str">
        <f>IFERROR(_xll.qlFuturesRateHelperConvexityAdjustment(Q23,Trigger),"--")</f>
        <v>--</v>
      </c>
      <c r="U23" s="56" t="e">
        <f>_xll.qlRateHelperEarliestDate(Q23,Trigger)</f>
        <v>#VALUE!</v>
      </c>
      <c r="V23" s="56" t="e">
        <f>_xll.qlRateHelperLatestDate(Q23,Trigger)</f>
        <v>#VALUE!</v>
      </c>
      <c r="W23" s="102" t="e">
        <v>#VALUE!</v>
      </c>
      <c r="AA23" s="115"/>
      <c r="AT23" s="55" t="s">
        <v>106</v>
      </c>
      <c r="AU23" s="56">
        <f>_xll.qlInterestRateIndexFixingDate(IborIndex&amp;Tenor,AV23,Trigger)</f>
        <v>42165</v>
      </c>
      <c r="AV23" s="56">
        <f>_xll.qlCalendarAdvance(Calendar,AV22,AT23,"f",,Trigger)</f>
        <v>42167</v>
      </c>
      <c r="AW23" s="56">
        <f>_xll.qlInterestRateIndexMaturity(IborIndex&amp;Tenor,AV23,Trigger)</f>
        <v>42352</v>
      </c>
      <c r="AX23" s="102" t="e">
        <f>_xll.qlIndexFixing($Z$5,AU23,,Trigger)</f>
        <v>#VALUE!</v>
      </c>
      <c r="AY23" s="102">
        <f>_xll.qlIndexFixing($AZ$1,AV23,,Trigger)</f>
        <v>6.2905444191902924E-4</v>
      </c>
    </row>
    <row r="24" spans="1:51" s="38" customFormat="1" ht="11.25" customHeight="1" x14ac:dyDescent="0.2">
      <c r="A24" s="142" t="s">
        <v>124</v>
      </c>
      <c r="B24" s="146">
        <v>2</v>
      </c>
      <c r="C24" s="130" t="str">
        <f t="shared" si="17"/>
        <v>x8M</v>
      </c>
      <c r="D24" s="131" t="s">
        <v>9</v>
      </c>
      <c r="E24" s="132" t="str">
        <f t="shared" si="18"/>
        <v>Euribor6M</v>
      </c>
      <c r="F24" s="168" t="s">
        <v>36</v>
      </c>
      <c r="G24" s="137" t="str">
        <f t="shared" si="19"/>
        <v>EUR6MFRA2x8</v>
      </c>
      <c r="H24" s="133" t="str">
        <f>IFERROR(_xll.qlFraRateHelper(,G24,B24&amp;"M",E24,Permanent,Trigger,ObjectOverwrite),"--")</f>
        <v>--</v>
      </c>
      <c r="I24" s="133" t="b">
        <f t="shared" si="20"/>
        <v>0</v>
      </c>
      <c r="J24" s="45"/>
      <c r="K24" s="171" t="str">
        <f t="shared" si="14"/>
        <v>FRA</v>
      </c>
      <c r="L24" s="171" t="str">
        <f t="shared" si="16"/>
        <v>x10M</v>
      </c>
      <c r="M24" s="171" t="str">
        <f t="shared" si="15"/>
        <v>--</v>
      </c>
      <c r="N24" s="55" t="b">
        <f t="shared" si="15"/>
        <v>0</v>
      </c>
      <c r="O24" s="55">
        <v>1</v>
      </c>
      <c r="P24" s="55">
        <v>1</v>
      </c>
      <c r="Q24" s="55" t="e">
        <v>#NUM!</v>
      </c>
      <c r="R24" s="55" t="e">
        <f>_xll.qlRateHelperQuoteName(Q24)</f>
        <v>#VALUE!</v>
      </c>
      <c r="S24" s="102" t="e">
        <f>_xll.qlRateHelperQuoteValue(Q24,Trigger)</f>
        <v>#VALUE!</v>
      </c>
      <c r="T24" s="174" t="str">
        <f>IFERROR(_xll.qlFuturesRateHelperConvexityAdjustment(Q24,Trigger),"--")</f>
        <v>--</v>
      </c>
      <c r="U24" s="56" t="e">
        <f>_xll.qlRateHelperEarliestDate(Q24,Trigger)</f>
        <v>#VALUE!</v>
      </c>
      <c r="V24" s="56" t="e">
        <f>_xll.qlRateHelperLatestDate(Q24,Trigger)</f>
        <v>#VALUE!</v>
      </c>
      <c r="W24" s="102" t="e">
        <v>#VALUE!</v>
      </c>
      <c r="AA24" s="106"/>
      <c r="AT24" s="55" t="s">
        <v>106</v>
      </c>
      <c r="AU24" s="56">
        <f>_xll.qlInterestRateIndexFixingDate(IborIndex&amp;Tenor,AV24,Trigger)</f>
        <v>42166</v>
      </c>
      <c r="AV24" s="56">
        <f>_xll.qlCalendarAdvance(Calendar,AV23,AT24,"f",,Trigger)</f>
        <v>42170</v>
      </c>
      <c r="AW24" s="56">
        <f>_xll.qlInterestRateIndexMaturity(IborIndex&amp;Tenor,AV24,Trigger)</f>
        <v>42353</v>
      </c>
      <c r="AX24" s="102" t="e">
        <f>_xll.qlIndexFixing($Z$5,AU24,,Trigger)</f>
        <v>#VALUE!</v>
      </c>
      <c r="AY24" s="102">
        <f>_xll.qlIndexFixing($AZ$1,AV24,,Trigger)</f>
        <v>6.282037481548544E-4</v>
      </c>
    </row>
    <row r="25" spans="1:51" s="38" customFormat="1" ht="11.25" customHeight="1" x14ac:dyDescent="0.2">
      <c r="A25" s="142" t="s">
        <v>124</v>
      </c>
      <c r="B25" s="146">
        <v>3</v>
      </c>
      <c r="C25" s="130" t="str">
        <f t="shared" si="17"/>
        <v>x9M</v>
      </c>
      <c r="D25" s="131" t="s">
        <v>9</v>
      </c>
      <c r="E25" s="132" t="str">
        <f t="shared" si="18"/>
        <v>Euribor6M</v>
      </c>
      <c r="F25" s="168" t="s">
        <v>36</v>
      </c>
      <c r="G25" s="137" t="str">
        <f t="shared" si="19"/>
        <v>EUR6MFRA3x9</v>
      </c>
      <c r="H25" s="133" t="str">
        <f>IFERROR(_xll.qlFraRateHelper(,G25,B25&amp;"M",E25,Permanent,Trigger,ObjectOverwrite),"--")</f>
        <v>--</v>
      </c>
      <c r="I25" s="133" t="b">
        <f t="shared" si="20"/>
        <v>0</v>
      </c>
      <c r="J25" s="45"/>
      <c r="K25" s="171" t="str">
        <f t="shared" si="14"/>
        <v>FRA</v>
      </c>
      <c r="L25" s="171" t="str">
        <f t="shared" si="16"/>
        <v>x11M</v>
      </c>
      <c r="M25" s="171" t="str">
        <f t="shared" si="15"/>
        <v>--</v>
      </c>
      <c r="N25" s="55" t="b">
        <f t="shared" si="15"/>
        <v>0</v>
      </c>
      <c r="O25" s="55">
        <v>1</v>
      </c>
      <c r="P25" s="55">
        <v>1</v>
      </c>
      <c r="Q25" s="55" t="e">
        <v>#NUM!</v>
      </c>
      <c r="R25" s="55" t="e">
        <f>_xll.qlRateHelperQuoteName(Q25)</f>
        <v>#VALUE!</v>
      </c>
      <c r="S25" s="102" t="e">
        <f>_xll.qlRateHelperQuoteValue(Q25,Trigger)</f>
        <v>#VALUE!</v>
      </c>
      <c r="T25" s="174" t="str">
        <f>IFERROR(_xll.qlFuturesRateHelperConvexityAdjustment(Q25,Trigger),"--")</f>
        <v>--</v>
      </c>
      <c r="U25" s="56" t="e">
        <f>_xll.qlRateHelperEarliestDate(Q25,Trigger)</f>
        <v>#VALUE!</v>
      </c>
      <c r="V25" s="56" t="e">
        <f>_xll.qlRateHelperLatestDate(Q25,Trigger)</f>
        <v>#VALUE!</v>
      </c>
      <c r="W25" s="102" t="e">
        <v>#VALUE!</v>
      </c>
      <c r="AA25" s="106"/>
      <c r="AT25" s="55" t="s">
        <v>106</v>
      </c>
      <c r="AU25" s="56">
        <f>_xll.qlInterestRateIndexFixingDate(IborIndex&amp;Tenor,AV25,Trigger)</f>
        <v>42167</v>
      </c>
      <c r="AV25" s="56">
        <f>_xll.qlCalendarAdvance(Calendar,AV24,AT25,"f",,Trigger)</f>
        <v>42171</v>
      </c>
      <c r="AW25" s="56">
        <f>_xll.qlInterestRateIndexMaturity(IborIndex&amp;Tenor,AV25,Trigger)</f>
        <v>42354</v>
      </c>
      <c r="AX25" s="102" t="e">
        <f>_xll.qlIndexFixing($Z$5,AU25,,Trigger)</f>
        <v>#VALUE!</v>
      </c>
      <c r="AY25" s="102">
        <f>_xll.qlIndexFixing($AZ$1,AV25,,Trigger)</f>
        <v>6.2744513653411986E-4</v>
      </c>
    </row>
    <row r="26" spans="1:51" s="38" customFormat="1" ht="11.25" customHeight="1" x14ac:dyDescent="0.2">
      <c r="A26" s="142" t="s">
        <v>124</v>
      </c>
      <c r="B26" s="146">
        <v>4</v>
      </c>
      <c r="C26" s="130" t="str">
        <f t="shared" si="17"/>
        <v>x10M</v>
      </c>
      <c r="D26" s="131" t="s">
        <v>9</v>
      </c>
      <c r="E26" s="132" t="str">
        <f t="shared" si="18"/>
        <v>Euribor6M</v>
      </c>
      <c r="F26" s="168" t="s">
        <v>36</v>
      </c>
      <c r="G26" s="137" t="str">
        <f t="shared" si="19"/>
        <v>EUR6MFRA4x10</v>
      </c>
      <c r="H26" s="133" t="str">
        <f>IFERROR(_xll.qlFraRateHelper(,G26,B26&amp;"M",E26,Permanent,Trigger,ObjectOverwrite),"--")</f>
        <v>--</v>
      </c>
      <c r="I26" s="133" t="b">
        <f t="shared" si="20"/>
        <v>0</v>
      </c>
      <c r="J26" s="45"/>
      <c r="K26" s="171" t="str">
        <f t="shared" si="14"/>
        <v>FRA</v>
      </c>
      <c r="L26" s="171" t="str">
        <f t="shared" si="16"/>
        <v>x12M</v>
      </c>
      <c r="M26" s="171" t="str">
        <f t="shared" si="15"/>
        <v>--</v>
      </c>
      <c r="N26" s="55" t="b">
        <f t="shared" si="15"/>
        <v>0</v>
      </c>
      <c r="O26" s="55">
        <v>1</v>
      </c>
      <c r="P26" s="55">
        <v>1</v>
      </c>
      <c r="Q26" s="55" t="e">
        <v>#NUM!</v>
      </c>
      <c r="R26" s="55" t="e">
        <f>_xll.qlRateHelperQuoteName(Q26)</f>
        <v>#VALUE!</v>
      </c>
      <c r="S26" s="102" t="e">
        <f>_xll.qlRateHelperQuoteValue(Q26,Trigger)</f>
        <v>#VALUE!</v>
      </c>
      <c r="T26" s="174" t="str">
        <f>IFERROR(_xll.qlFuturesRateHelperConvexityAdjustment(Q26,Trigger),"--")</f>
        <v>--</v>
      </c>
      <c r="U26" s="56" t="e">
        <f>_xll.qlRateHelperEarliestDate(Q26,Trigger)</f>
        <v>#VALUE!</v>
      </c>
      <c r="V26" s="56" t="e">
        <f>_xll.qlRateHelperLatestDate(Q26,Trigger)</f>
        <v>#VALUE!</v>
      </c>
      <c r="W26" s="102" t="e">
        <v>#VALUE!</v>
      </c>
      <c r="AA26" s="106"/>
      <c r="AT26" s="55" t="s">
        <v>106</v>
      </c>
      <c r="AU26" s="56">
        <f>_xll.qlInterestRateIndexFixingDate(IborIndex&amp;Tenor,AV26,Trigger)</f>
        <v>42170</v>
      </c>
      <c r="AV26" s="56">
        <f>_xll.qlCalendarAdvance(Calendar,AV25,AT26,"f",,Trigger)</f>
        <v>42172</v>
      </c>
      <c r="AW26" s="56">
        <f>_xll.qlInterestRateIndexMaturity(IborIndex&amp;Tenor,AV26,Trigger)</f>
        <v>42355</v>
      </c>
      <c r="AX26" s="102" t="e">
        <f>_xll.qlIndexFixing($Z$5,AU26,,Trigger)</f>
        <v>#VALUE!</v>
      </c>
      <c r="AY26" s="102">
        <f>_xll.qlIndexFixing($AZ$1,AV26,,Trigger)</f>
        <v>6.2693940580496826E-4</v>
      </c>
    </row>
    <row r="27" spans="1:51" s="38" customFormat="1" ht="11.25" customHeight="1" x14ac:dyDescent="0.2">
      <c r="A27" s="142" t="s">
        <v>124</v>
      </c>
      <c r="B27" s="146">
        <v>5</v>
      </c>
      <c r="C27" s="130" t="str">
        <f t="shared" si="17"/>
        <v>x11M</v>
      </c>
      <c r="D27" s="131" t="s">
        <v>9</v>
      </c>
      <c r="E27" s="132" t="str">
        <f t="shared" si="18"/>
        <v>Euribor6M</v>
      </c>
      <c r="F27" s="168" t="s">
        <v>36</v>
      </c>
      <c r="G27" s="137" t="str">
        <f t="shared" si="19"/>
        <v>EUR6MFRA5x11</v>
      </c>
      <c r="H27" s="133" t="str">
        <f>IFERROR(_xll.qlFraRateHelper(,G27,B27&amp;"M",E27,Permanent,Trigger,ObjectOverwrite),"--")</f>
        <v>--</v>
      </c>
      <c r="I27" s="133" t="b">
        <f t="shared" si="20"/>
        <v>0</v>
      </c>
      <c r="J27" s="45"/>
      <c r="K27" s="171" t="str">
        <f t="shared" si="14"/>
        <v>FRA</v>
      </c>
      <c r="L27" s="171" t="str">
        <f t="shared" si="16"/>
        <v>x13M</v>
      </c>
      <c r="M27" s="171" t="str">
        <f t="shared" si="15"/>
        <v>--</v>
      </c>
      <c r="N27" s="55" t="b">
        <f t="shared" si="15"/>
        <v>0</v>
      </c>
      <c r="O27" s="55">
        <v>1</v>
      </c>
      <c r="P27" s="55">
        <v>1</v>
      </c>
      <c r="Q27" s="55" t="e">
        <v>#NUM!</v>
      </c>
      <c r="R27" s="55" t="e">
        <f>_xll.qlRateHelperQuoteName(Q27)</f>
        <v>#VALUE!</v>
      </c>
      <c r="S27" s="102" t="e">
        <f>_xll.qlRateHelperQuoteValue(Q27,Trigger)</f>
        <v>#VALUE!</v>
      </c>
      <c r="T27" s="174" t="str">
        <f>IFERROR(_xll.qlFuturesRateHelperConvexityAdjustment(Q27,Trigger),"--")</f>
        <v>--</v>
      </c>
      <c r="U27" s="56" t="e">
        <f>_xll.qlRateHelperEarliestDate(Q27,Trigger)</f>
        <v>#VALUE!</v>
      </c>
      <c r="V27" s="56" t="e">
        <f>_xll.qlRateHelperLatestDate(Q27,Trigger)</f>
        <v>#VALUE!</v>
      </c>
      <c r="W27" s="102" t="e">
        <v>#VALUE!</v>
      </c>
      <c r="AA27" s="106"/>
      <c r="AT27" s="55" t="s">
        <v>106</v>
      </c>
      <c r="AU27" s="56">
        <f>_xll.qlInterestRateIndexFixingDate(IborIndex&amp;Tenor,AV27,Trigger)</f>
        <v>42171</v>
      </c>
      <c r="AV27" s="56">
        <f>_xll.qlCalendarAdvance(Calendar,AV26,AT27,"f",,Trigger)</f>
        <v>42173</v>
      </c>
      <c r="AW27" s="56">
        <f>_xll.qlInterestRateIndexMaturity(IborIndex&amp;Tenor,AV27,Trigger)</f>
        <v>42356</v>
      </c>
      <c r="AX27" s="102" t="e">
        <f>_xll.qlIndexFixing($Z$5,AU27,,Trigger)</f>
        <v>#VALUE!</v>
      </c>
      <c r="AY27" s="102">
        <f>_xll.qlIndexFixing($AZ$1,AV27,,Trigger)</f>
        <v>6.252673251100258E-4</v>
      </c>
    </row>
    <row r="28" spans="1:51" s="38" customFormat="1" ht="11.25" customHeight="1" x14ac:dyDescent="0.2">
      <c r="A28" s="142" t="s">
        <v>124</v>
      </c>
      <c r="B28" s="146">
        <v>6</v>
      </c>
      <c r="C28" s="130" t="str">
        <f t="shared" si="17"/>
        <v>x12M</v>
      </c>
      <c r="D28" s="131" t="s">
        <v>9</v>
      </c>
      <c r="E28" s="132" t="str">
        <f t="shared" si="18"/>
        <v>Euribor6M</v>
      </c>
      <c r="F28" s="168" t="s">
        <v>36</v>
      </c>
      <c r="G28" s="137" t="str">
        <f t="shared" si="19"/>
        <v>EUR6MFRA6x12</v>
      </c>
      <c r="H28" s="133" t="str">
        <f>IFERROR(_xll.qlFraRateHelper(,G28,B28&amp;"M",E28,Permanent,Trigger,ObjectOverwrite),"--")</f>
        <v>--</v>
      </c>
      <c r="I28" s="133" t="b">
        <f t="shared" si="20"/>
        <v>0</v>
      </c>
      <c r="J28" s="45"/>
      <c r="K28" s="171" t="str">
        <f t="shared" si="14"/>
        <v>FRA</v>
      </c>
      <c r="L28" s="171" t="str">
        <f t="shared" si="16"/>
        <v>x14M</v>
      </c>
      <c r="M28" s="171" t="str">
        <f t="shared" si="15"/>
        <v>--</v>
      </c>
      <c r="N28" s="55" t="b">
        <f t="shared" si="15"/>
        <v>0</v>
      </c>
      <c r="O28" s="55">
        <v>1</v>
      </c>
      <c r="P28" s="55">
        <v>1</v>
      </c>
      <c r="Q28" s="55" t="e">
        <v>#NUM!</v>
      </c>
      <c r="R28" s="55" t="e">
        <f>_xll.qlRateHelperQuoteName(Q28)</f>
        <v>#VALUE!</v>
      </c>
      <c r="S28" s="102" t="e">
        <f>_xll.qlRateHelperQuoteValue(Q28,Trigger)</f>
        <v>#VALUE!</v>
      </c>
      <c r="T28" s="174" t="str">
        <f>IFERROR(_xll.qlFuturesRateHelperConvexityAdjustment(Q28,Trigger),"--")</f>
        <v>--</v>
      </c>
      <c r="U28" s="56" t="e">
        <f>_xll.qlRateHelperEarliestDate(Q28,Trigger)</f>
        <v>#VALUE!</v>
      </c>
      <c r="V28" s="56" t="e">
        <f>_xll.qlRateHelperLatestDate(Q28,Trigger)</f>
        <v>#VALUE!</v>
      </c>
      <c r="W28" s="102" t="e">
        <v>#VALUE!</v>
      </c>
      <c r="AA28" s="106"/>
      <c r="AT28" s="55" t="s">
        <v>106</v>
      </c>
      <c r="AU28" s="56">
        <f>_xll.qlInterestRateIndexFixingDate(IborIndex&amp;Tenor,AV28,Trigger)</f>
        <v>42172</v>
      </c>
      <c r="AV28" s="56">
        <f>_xll.qlCalendarAdvance(Calendar,AV27,AT28,"f",,Trigger)</f>
        <v>42174</v>
      </c>
      <c r="AW28" s="56">
        <f>_xll.qlInterestRateIndexMaturity(IborIndex&amp;Tenor,AV28,Trigger)</f>
        <v>42359</v>
      </c>
      <c r="AX28" s="102" t="e">
        <f>_xll.qlIndexFixing($Z$5,AU28,,Trigger)</f>
        <v>#VALUE!</v>
      </c>
      <c r="AY28" s="102">
        <f>_xll.qlIndexFixing($AZ$1,AV28,,Trigger)</f>
        <v>6.2491884868941E-4</v>
      </c>
    </row>
    <row r="29" spans="1:51" s="38" customFormat="1" ht="11.25" customHeight="1" x14ac:dyDescent="0.2">
      <c r="A29" s="142" t="s">
        <v>124</v>
      </c>
      <c r="B29" s="146">
        <v>7</v>
      </c>
      <c r="C29" s="130" t="str">
        <f t="shared" si="17"/>
        <v>x13M</v>
      </c>
      <c r="D29" s="131" t="s">
        <v>9</v>
      </c>
      <c r="E29" s="132" t="str">
        <f t="shared" si="18"/>
        <v>Euribor6M</v>
      </c>
      <c r="F29" s="168" t="s">
        <v>36</v>
      </c>
      <c r="G29" s="137" t="str">
        <f t="shared" si="19"/>
        <v>EUR6MFRA7x13</v>
      </c>
      <c r="H29" s="133" t="str">
        <f>IFERROR(_xll.qlFraRateHelper(,G29,B29&amp;"M",E29,Permanent,Trigger,ObjectOverwrite),"--")</f>
        <v>--</v>
      </c>
      <c r="I29" s="133" t="b">
        <f t="shared" si="20"/>
        <v>0</v>
      </c>
      <c r="J29" s="45"/>
      <c r="K29" s="55" t="str">
        <f t="shared" ref="K29:K43" si="21">A31</f>
        <v>FRA</v>
      </c>
      <c r="L29" s="55" t="str">
        <f t="shared" ref="L29:L43" si="22">B31&amp;C31</f>
        <v>9x15M</v>
      </c>
      <c r="M29" s="55" t="str">
        <f t="shared" ref="M29:N29" si="23">H31</f>
        <v>--</v>
      </c>
      <c r="N29" s="55" t="b">
        <f t="shared" si="23"/>
        <v>0</v>
      </c>
      <c r="O29" s="55">
        <v>1</v>
      </c>
      <c r="P29" s="55">
        <v>1</v>
      </c>
      <c r="Q29" s="55" t="e">
        <v>#NUM!</v>
      </c>
      <c r="R29" s="55" t="e">
        <f>_xll.qlRateHelperQuoteName(Q29)</f>
        <v>#VALUE!</v>
      </c>
      <c r="S29" s="102" t="e">
        <f>_xll.qlRateHelperQuoteValue(Q29,Trigger)</f>
        <v>#VALUE!</v>
      </c>
      <c r="T29" s="174" t="str">
        <f>IFERROR(_xll.qlFuturesRateHelperConvexityAdjustment(Q29,Trigger),"--")</f>
        <v>--</v>
      </c>
      <c r="U29" s="56" t="e">
        <f>_xll.qlRateHelperEarliestDate(Q29,Trigger)</f>
        <v>#VALUE!</v>
      </c>
      <c r="V29" s="56" t="e">
        <f>_xll.qlRateHelperLatestDate(Q29,Trigger)</f>
        <v>#VALUE!</v>
      </c>
      <c r="W29" s="102" t="e">
        <v>#VALUE!</v>
      </c>
      <c r="AA29" s="106"/>
      <c r="AT29" s="55" t="s">
        <v>106</v>
      </c>
      <c r="AU29" s="56">
        <f>_xll.qlInterestRateIndexFixingDate(IborIndex&amp;Tenor,AV29,Trigger)</f>
        <v>42173</v>
      </c>
      <c r="AV29" s="56">
        <f>_xll.qlCalendarAdvance(Calendar,AV28,AT29,"f",,Trigger)</f>
        <v>42177</v>
      </c>
      <c r="AW29" s="56">
        <f>_xll.qlInterestRateIndexMaturity(IborIndex&amp;Tenor,AV29,Trigger)</f>
        <v>42360</v>
      </c>
      <c r="AX29" s="102" t="e">
        <f>_xll.qlIndexFixing($Z$5,AU29,,Trigger)</f>
        <v>#VALUE!</v>
      </c>
      <c r="AY29" s="102">
        <f>_xll.qlIndexFixing($AZ$1,AV29,,Trigger)</f>
        <v>6.2464063560842167E-4</v>
      </c>
    </row>
    <row r="30" spans="1:51" s="38" customFormat="1" ht="11.25" customHeight="1" x14ac:dyDescent="0.2">
      <c r="A30" s="142" t="s">
        <v>124</v>
      </c>
      <c r="B30" s="146">
        <v>8</v>
      </c>
      <c r="C30" s="130" t="str">
        <f t="shared" si="17"/>
        <v>x14M</v>
      </c>
      <c r="D30" s="131" t="s">
        <v>9</v>
      </c>
      <c r="E30" s="132" t="str">
        <f t="shared" si="18"/>
        <v>Euribor6M</v>
      </c>
      <c r="F30" s="168" t="s">
        <v>36</v>
      </c>
      <c r="G30" s="137" t="str">
        <f t="shared" si="19"/>
        <v>EUR6MFRA8x14</v>
      </c>
      <c r="H30" s="133" t="str">
        <f>IFERROR(_xll.qlFraRateHelper(,G30,B30&amp;"M",E30,Permanent,Trigger,ObjectOverwrite),"--")</f>
        <v>--</v>
      </c>
      <c r="I30" s="133" t="b">
        <f t="shared" si="20"/>
        <v>0</v>
      </c>
      <c r="J30" s="45"/>
      <c r="K30" s="55" t="str">
        <f t="shared" si="21"/>
        <v>FRA</v>
      </c>
      <c r="L30" s="55" t="str">
        <f t="shared" si="22"/>
        <v>10x16M</v>
      </c>
      <c r="M30" s="55" t="str">
        <f t="shared" ref="M30:N30" si="24">H32</f>
        <v>--</v>
      </c>
      <c r="N30" s="55" t="b">
        <f t="shared" si="24"/>
        <v>0</v>
      </c>
      <c r="O30" s="55">
        <v>1</v>
      </c>
      <c r="P30" s="55">
        <v>1</v>
      </c>
      <c r="Q30" s="55" t="e">
        <v>#NUM!</v>
      </c>
      <c r="R30" s="55" t="e">
        <f>_xll.qlRateHelperQuoteName(Q30)</f>
        <v>#VALUE!</v>
      </c>
      <c r="S30" s="102" t="e">
        <f>_xll.qlRateHelperQuoteValue(Q30,Trigger)</f>
        <v>#VALUE!</v>
      </c>
      <c r="T30" s="174" t="str">
        <f>IFERROR(_xll.qlFuturesRateHelperConvexityAdjustment(Q30,Trigger),"--")</f>
        <v>--</v>
      </c>
      <c r="U30" s="56" t="e">
        <f>_xll.qlRateHelperEarliestDate(Q30,Trigger)</f>
        <v>#VALUE!</v>
      </c>
      <c r="V30" s="56" t="e">
        <f>_xll.qlRateHelperLatestDate(Q30,Trigger)</f>
        <v>#VALUE!</v>
      </c>
      <c r="W30" s="102" t="e">
        <v>#VALUE!</v>
      </c>
      <c r="AA30" s="106"/>
      <c r="AT30" s="55" t="s">
        <v>106</v>
      </c>
      <c r="AU30" s="56">
        <f>_xll.qlInterestRateIndexFixingDate(IborIndex&amp;Tenor,AV30,Trigger)</f>
        <v>42174</v>
      </c>
      <c r="AV30" s="56">
        <f>_xll.qlCalendarAdvance(Calendar,AV29,AT30,"f",,Trigger)</f>
        <v>42178</v>
      </c>
      <c r="AW30" s="56">
        <f>_xll.qlInterestRateIndexMaturity(IborIndex&amp;Tenor,AV30,Trigger)</f>
        <v>42361</v>
      </c>
      <c r="AX30" s="102" t="e">
        <f>_xll.qlIndexFixing($Z$5,AU30,,Trigger)</f>
        <v>#VALUE!</v>
      </c>
      <c r="AY30" s="102">
        <f>_xll.qlIndexFixing($AZ$1,AV30,,Trigger)</f>
        <v>6.253695367148958E-4</v>
      </c>
    </row>
    <row r="31" spans="1:51" s="38" customFormat="1" ht="11.25" customHeight="1" x14ac:dyDescent="0.2">
      <c r="A31" s="55" t="s">
        <v>124</v>
      </c>
      <c r="B31" s="146">
        <v>9</v>
      </c>
      <c r="C31" s="150" t="str">
        <f t="shared" si="17"/>
        <v>x15M</v>
      </c>
      <c r="D31" s="131" t="s">
        <v>9</v>
      </c>
      <c r="E31" s="57" t="str">
        <f t="shared" si="18"/>
        <v>Euribor6M</v>
      </c>
      <c r="F31" s="168" t="s">
        <v>36</v>
      </c>
      <c r="G31" s="140" t="str">
        <f t="shared" si="19"/>
        <v>EUR6MFRA9x15</v>
      </c>
      <c r="H31" s="166" t="str">
        <f>IFERROR(_xll.qlFraRateHelper(,G31,B31&amp;"M",E31,Permanent,Trigger,ObjectOverwrite),"--")</f>
        <v>--</v>
      </c>
      <c r="I31" s="139" t="b">
        <f t="shared" si="20"/>
        <v>0</v>
      </c>
      <c r="J31" s="45"/>
      <c r="K31" s="55" t="str">
        <f t="shared" si="21"/>
        <v>FRA</v>
      </c>
      <c r="L31" s="55" t="str">
        <f t="shared" si="22"/>
        <v>11x17M</v>
      </c>
      <c r="M31" s="55" t="str">
        <f t="shared" ref="M31:N31" si="25">H33</f>
        <v>--</v>
      </c>
      <c r="N31" s="55" t="b">
        <f t="shared" si="25"/>
        <v>0</v>
      </c>
      <c r="O31" s="55">
        <v>1</v>
      </c>
      <c r="P31" s="55">
        <v>1</v>
      </c>
      <c r="Q31" s="55" t="e">
        <v>#NUM!</v>
      </c>
      <c r="R31" s="55" t="e">
        <f>_xll.qlRateHelperQuoteName(Q31)</f>
        <v>#VALUE!</v>
      </c>
      <c r="S31" s="102" t="e">
        <f>_xll.qlRateHelperQuoteValue(Q31,Trigger)</f>
        <v>#VALUE!</v>
      </c>
      <c r="T31" s="174" t="str">
        <f>IFERROR(_xll.qlFuturesRateHelperConvexityAdjustment(Q31,Trigger),"--")</f>
        <v>--</v>
      </c>
      <c r="U31" s="56" t="e">
        <f>_xll.qlRateHelperEarliestDate(Q31,Trigger)</f>
        <v>#VALUE!</v>
      </c>
      <c r="V31" s="56" t="e">
        <f>_xll.qlRateHelperLatestDate(Q31,Trigger)</f>
        <v>#VALUE!</v>
      </c>
      <c r="W31" s="102" t="e">
        <v>#VALUE!</v>
      </c>
      <c r="AA31" s="106"/>
      <c r="AT31" s="55" t="s">
        <v>106</v>
      </c>
      <c r="AU31" s="56">
        <f>_xll.qlInterestRateIndexFixingDate(IborIndex&amp;Tenor,AV31,Trigger)</f>
        <v>42177</v>
      </c>
      <c r="AV31" s="56">
        <f>_xll.qlCalendarAdvance(Calendar,AV30,AT31,"f",,Trigger)</f>
        <v>42179</v>
      </c>
      <c r="AW31" s="56">
        <f>_xll.qlInterestRateIndexMaturity(IborIndex&amp;Tenor,AV31,Trigger)</f>
        <v>42362</v>
      </c>
      <c r="AX31" s="102" t="e">
        <f>_xll.qlIndexFixing($Z$5,AU31,,Trigger)</f>
        <v>#VALUE!</v>
      </c>
      <c r="AY31" s="102">
        <f>_xll.qlIndexFixing($AZ$1,AV31,,Trigger)</f>
        <v>6.2492938626215971E-4</v>
      </c>
    </row>
    <row r="32" spans="1:51" s="38" customFormat="1" ht="11.25" customHeight="1" x14ac:dyDescent="0.2">
      <c r="A32" s="55" t="s">
        <v>124</v>
      </c>
      <c r="B32" s="146">
        <v>10</v>
      </c>
      <c r="C32" s="151" t="str">
        <f t="shared" si="17"/>
        <v>x16M</v>
      </c>
      <c r="D32" s="131" t="s">
        <v>9</v>
      </c>
      <c r="E32" s="55" t="str">
        <f t="shared" si="18"/>
        <v>Euribor6M</v>
      </c>
      <c r="F32" s="168" t="s">
        <v>36</v>
      </c>
      <c r="G32" s="148" t="str">
        <f t="shared" si="19"/>
        <v>EUR6MFRA10x16</v>
      </c>
      <c r="H32" s="183" t="str">
        <f>IFERROR(_xll.qlFraRateHelper(,G32,B32&amp;"M",E32,Permanent,Trigger,ObjectOverwrite),"--")</f>
        <v>--</v>
      </c>
      <c r="I32" s="55" t="b">
        <f t="shared" si="20"/>
        <v>0</v>
      </c>
      <c r="J32" s="45"/>
      <c r="K32" s="55" t="str">
        <f t="shared" si="21"/>
        <v>FRA</v>
      </c>
      <c r="L32" s="55" t="str">
        <f t="shared" si="22"/>
        <v>12x18M</v>
      </c>
      <c r="M32" s="55" t="str">
        <f t="shared" ref="M32:N32" si="26">H34</f>
        <v>--</v>
      </c>
      <c r="N32" s="55" t="b">
        <f t="shared" si="26"/>
        <v>0</v>
      </c>
      <c r="O32" s="55">
        <v>1</v>
      </c>
      <c r="P32" s="55">
        <v>1</v>
      </c>
      <c r="Q32" s="55" t="e">
        <v>#NUM!</v>
      </c>
      <c r="R32" s="55" t="e">
        <f>_xll.qlRateHelperQuoteName(Q32)</f>
        <v>#VALUE!</v>
      </c>
      <c r="S32" s="102" t="e">
        <f>_xll.qlRateHelperQuoteValue(Q32,Trigger)</f>
        <v>#VALUE!</v>
      </c>
      <c r="T32" s="174" t="str">
        <f>IFERROR(_xll.qlFuturesRateHelperConvexityAdjustment(Q32,Trigger),"--")</f>
        <v>--</v>
      </c>
      <c r="U32" s="56" t="e">
        <f>_xll.qlRateHelperEarliestDate(Q32,Trigger)</f>
        <v>#VALUE!</v>
      </c>
      <c r="V32" s="56" t="e">
        <f>_xll.qlRateHelperLatestDate(Q32,Trigger)</f>
        <v>#VALUE!</v>
      </c>
      <c r="W32" s="102" t="e">
        <v>#VALUE!</v>
      </c>
      <c r="AA32" s="106"/>
      <c r="AT32" s="55" t="s">
        <v>106</v>
      </c>
      <c r="AU32" s="56">
        <f>_xll.qlInterestRateIndexFixingDate(IborIndex&amp;Tenor,AV32,Trigger)</f>
        <v>42178</v>
      </c>
      <c r="AV32" s="56">
        <f>_xll.qlCalendarAdvance(Calendar,AV31,AT32,"f",,Trigger)</f>
        <v>42180</v>
      </c>
      <c r="AW32" s="56">
        <f>_xll.qlInterestRateIndexMaturity(IborIndex&amp;Tenor,AV32,Trigger)</f>
        <v>42366</v>
      </c>
      <c r="AX32" s="102" t="e">
        <f>_xll.qlIndexFixing($Z$5,AU32,,Trigger)</f>
        <v>#VALUE!</v>
      </c>
      <c r="AY32" s="102">
        <f>_xll.qlIndexFixing($AZ$1,AV32,,Trigger)</f>
        <v>6.2413780012325918E-4</v>
      </c>
    </row>
    <row r="33" spans="1:51" s="38" customFormat="1" ht="11.25" customHeight="1" x14ac:dyDescent="0.2">
      <c r="A33" s="55" t="s">
        <v>124</v>
      </c>
      <c r="B33" s="146">
        <v>11</v>
      </c>
      <c r="C33" s="151" t="str">
        <f t="shared" si="17"/>
        <v>x17M</v>
      </c>
      <c r="D33" s="131" t="s">
        <v>9</v>
      </c>
      <c r="E33" s="55" t="str">
        <f t="shared" si="18"/>
        <v>Euribor6M</v>
      </c>
      <c r="F33" s="168" t="s">
        <v>36</v>
      </c>
      <c r="G33" s="148" t="str">
        <f t="shared" si="19"/>
        <v>EUR6MFRA11x17</v>
      </c>
      <c r="H33" s="183" t="str">
        <f>IFERROR(_xll.qlFraRateHelper(,G33,B33&amp;"M",E33,Permanent,Trigger,ObjectOverwrite),"--")</f>
        <v>--</v>
      </c>
      <c r="I33" s="55" t="b">
        <f t="shared" si="20"/>
        <v>0</v>
      </c>
      <c r="K33" s="55" t="str">
        <f t="shared" si="21"/>
        <v>FRA</v>
      </c>
      <c r="L33" s="55" t="str">
        <f t="shared" si="22"/>
        <v>13x19M</v>
      </c>
      <c r="M33" s="55" t="str">
        <f t="shared" ref="M33:N33" si="27">H35</f>
        <v>--</v>
      </c>
      <c r="N33" s="55" t="b">
        <f t="shared" si="27"/>
        <v>0</v>
      </c>
      <c r="O33" s="55">
        <v>1</v>
      </c>
      <c r="P33" s="55">
        <v>1</v>
      </c>
      <c r="Q33" s="55" t="e">
        <v>#NUM!</v>
      </c>
      <c r="R33" s="55" t="e">
        <f>_xll.qlRateHelperQuoteName(Q33)</f>
        <v>#VALUE!</v>
      </c>
      <c r="S33" s="102" t="e">
        <f>_xll.qlRateHelperQuoteValue(Q33,Trigger)</f>
        <v>#VALUE!</v>
      </c>
      <c r="T33" s="174" t="str">
        <f>IFERROR(_xll.qlFuturesRateHelperConvexityAdjustment(Q33,Trigger),"--")</f>
        <v>--</v>
      </c>
      <c r="U33" s="56" t="e">
        <f>_xll.qlRateHelperEarliestDate(Q33,Trigger)</f>
        <v>#VALUE!</v>
      </c>
      <c r="V33" s="56" t="e">
        <f>_xll.qlRateHelperLatestDate(Q33,Trigger)</f>
        <v>#VALUE!</v>
      </c>
      <c r="W33" s="102" t="e">
        <v>#VALUE!</v>
      </c>
      <c r="AA33" s="106"/>
      <c r="AT33" s="55" t="s">
        <v>106</v>
      </c>
      <c r="AU33" s="56">
        <f>_xll.qlInterestRateIndexFixingDate(IborIndex&amp;Tenor,AV33,Trigger)</f>
        <v>42179</v>
      </c>
      <c r="AV33" s="56">
        <f>_xll.qlCalendarAdvance(Calendar,AV32,AT33,"f",,Trigger)</f>
        <v>42181</v>
      </c>
      <c r="AW33" s="56">
        <f>_xll.qlInterestRateIndexMaturity(IborIndex&amp;Tenor,AV33,Trigger)</f>
        <v>42366</v>
      </c>
      <c r="AX33" s="102" t="e">
        <f>_xll.qlIndexFixing($Z$5,AU33,,Trigger)</f>
        <v>#VALUE!</v>
      </c>
      <c r="AY33" s="102">
        <f>_xll.qlIndexFixing($AZ$1,AV33,,Trigger)</f>
        <v>6.2453642885176017E-4</v>
      </c>
    </row>
    <row r="34" spans="1:51" s="38" customFormat="1" ht="11.25" customHeight="1" x14ac:dyDescent="0.2">
      <c r="A34" s="55" t="s">
        <v>124</v>
      </c>
      <c r="B34" s="146">
        <v>12</v>
      </c>
      <c r="C34" s="151" t="str">
        <f t="shared" si="17"/>
        <v>x18M</v>
      </c>
      <c r="D34" s="131" t="s">
        <v>9</v>
      </c>
      <c r="E34" s="55" t="str">
        <f t="shared" si="18"/>
        <v>Euribor6M</v>
      </c>
      <c r="F34" s="168" t="s">
        <v>36</v>
      </c>
      <c r="G34" s="148" t="str">
        <f t="shared" si="19"/>
        <v>EUR6MFRA12x18</v>
      </c>
      <c r="H34" s="183" t="str">
        <f>IFERROR(_xll.qlFraRateHelper(,G34,B34&amp;"M",E34,Permanent,Trigger,ObjectOverwrite),"--")</f>
        <v>--</v>
      </c>
      <c r="I34" s="55" t="b">
        <f t="shared" si="20"/>
        <v>0</v>
      </c>
      <c r="K34" s="55" t="str">
        <f t="shared" si="21"/>
        <v>FRA</v>
      </c>
      <c r="L34" s="55" t="str">
        <f t="shared" si="22"/>
        <v>14x20M</v>
      </c>
      <c r="M34" s="55" t="str">
        <f t="shared" ref="M34:N34" si="28">H36</f>
        <v>--</v>
      </c>
      <c r="N34" s="55" t="b">
        <f t="shared" si="28"/>
        <v>0</v>
      </c>
      <c r="O34" s="55">
        <v>1</v>
      </c>
      <c r="P34" s="55">
        <v>1</v>
      </c>
      <c r="Q34" s="55" t="e">
        <v>#NUM!</v>
      </c>
      <c r="R34" s="55" t="e">
        <f>_xll.qlRateHelperQuoteName(Q34)</f>
        <v>#VALUE!</v>
      </c>
      <c r="S34" s="102" t="e">
        <f>_xll.qlRateHelperQuoteValue(Q34,Trigger)</f>
        <v>#VALUE!</v>
      </c>
      <c r="T34" s="174" t="str">
        <f>IFERROR(_xll.qlFuturesRateHelperConvexityAdjustment(Q34,Trigger),"--")</f>
        <v>--</v>
      </c>
      <c r="U34" s="56" t="e">
        <f>_xll.qlRateHelperEarliestDate(Q34,Trigger)</f>
        <v>#VALUE!</v>
      </c>
      <c r="V34" s="56" t="e">
        <f>_xll.qlRateHelperLatestDate(Q34,Trigger)</f>
        <v>#VALUE!</v>
      </c>
      <c r="W34" s="102" t="e">
        <v>#VALUE!</v>
      </c>
      <c r="AA34" s="106"/>
      <c r="AT34" s="55" t="s">
        <v>106</v>
      </c>
      <c r="AU34" s="56">
        <f>_xll.qlInterestRateIndexFixingDate(IborIndex&amp;Tenor,AV34,Trigger)</f>
        <v>42180</v>
      </c>
      <c r="AV34" s="56">
        <f>_xll.qlCalendarAdvance(Calendar,AV33,AT34,"f",,Trigger)</f>
        <v>42184</v>
      </c>
      <c r="AW34" s="56">
        <f>_xll.qlInterestRateIndexMaturity(IborIndex&amp;Tenor,AV34,Trigger)</f>
        <v>42367</v>
      </c>
      <c r="AX34" s="102" t="e">
        <f>_xll.qlIndexFixing($Z$5,AU34,,Trigger)</f>
        <v>#VALUE!</v>
      </c>
      <c r="AY34" s="102">
        <f>_xll.qlIndexFixing($AZ$1,AV34,,Trigger)</f>
        <v>6.4040565517131838E-4</v>
      </c>
    </row>
    <row r="35" spans="1:51" s="38" customFormat="1" ht="11.25" customHeight="1" x14ac:dyDescent="0.2">
      <c r="A35" s="55" t="s">
        <v>124</v>
      </c>
      <c r="B35" s="146">
        <v>13</v>
      </c>
      <c r="C35" s="151" t="str">
        <f t="shared" si="17"/>
        <v>x19M</v>
      </c>
      <c r="D35" s="131" t="s">
        <v>9</v>
      </c>
      <c r="E35" s="55" t="str">
        <f t="shared" si="18"/>
        <v>Euribor6M</v>
      </c>
      <c r="F35" s="168" t="s">
        <v>36</v>
      </c>
      <c r="G35" s="148" t="str">
        <f t="shared" si="19"/>
        <v>EUR6MFRA13x19</v>
      </c>
      <c r="H35" s="183" t="str">
        <f>IFERROR(_xll.qlFraRateHelper(,G35,B35&amp;"M",E35,Permanent,Trigger,ObjectOverwrite),"--")</f>
        <v>--</v>
      </c>
      <c r="I35" s="55" t="b">
        <f t="shared" si="20"/>
        <v>0</v>
      </c>
      <c r="K35" s="55" t="str">
        <f t="shared" si="21"/>
        <v>FRA</v>
      </c>
      <c r="L35" s="55" t="str">
        <f t="shared" si="22"/>
        <v>15x21M</v>
      </c>
      <c r="M35" s="55" t="str">
        <f t="shared" ref="M35:N35" si="29">H37</f>
        <v>--</v>
      </c>
      <c r="N35" s="55" t="b">
        <f t="shared" si="29"/>
        <v>0</v>
      </c>
      <c r="O35" s="55">
        <v>1</v>
      </c>
      <c r="P35" s="55">
        <v>1</v>
      </c>
      <c r="Q35" s="55" t="e">
        <v>#NUM!</v>
      </c>
      <c r="R35" s="55" t="e">
        <f>_xll.qlRateHelperQuoteName(Q35)</f>
        <v>#VALUE!</v>
      </c>
      <c r="S35" s="102" t="e">
        <f>_xll.qlRateHelperQuoteValue(Q35,Trigger)</f>
        <v>#VALUE!</v>
      </c>
      <c r="T35" s="174" t="str">
        <f>IFERROR(_xll.qlFuturesRateHelperConvexityAdjustment(Q35,Trigger),"--")</f>
        <v>--</v>
      </c>
      <c r="U35" s="56" t="e">
        <f>_xll.qlRateHelperEarliestDate(Q35,Trigger)</f>
        <v>#VALUE!</v>
      </c>
      <c r="V35" s="56" t="e">
        <f>_xll.qlRateHelperLatestDate(Q35,Trigger)</f>
        <v>#VALUE!</v>
      </c>
      <c r="W35" s="102" t="e">
        <v>#VALUE!</v>
      </c>
      <c r="AA35" s="106"/>
      <c r="AT35" s="55" t="s">
        <v>106</v>
      </c>
      <c r="AU35" s="56">
        <f>_xll.qlInterestRateIndexFixingDate(IborIndex&amp;Tenor,AV35,Trigger)</f>
        <v>42181</v>
      </c>
      <c r="AV35" s="56">
        <f>_xll.qlCalendarAdvance(Calendar,AV34,AT35,"f",,Trigger)</f>
        <v>42185</v>
      </c>
      <c r="AW35" s="56">
        <f>_xll.qlInterestRateIndexMaturity(IborIndex&amp;Tenor,AV35,Trigger)</f>
        <v>42369</v>
      </c>
      <c r="AX35" s="102" t="e">
        <f>_xll.qlIndexFixing($Z$5,AU35,,Trigger)</f>
        <v>#VALUE!</v>
      </c>
      <c r="AY35" s="102">
        <f>_xll.qlIndexFixing($AZ$1,AV35,,Trigger)</f>
        <v>6.4024181292029211E-4</v>
      </c>
    </row>
    <row r="36" spans="1:51" s="38" customFormat="1" ht="11.25" customHeight="1" x14ac:dyDescent="0.2">
      <c r="A36" s="55" t="s">
        <v>124</v>
      </c>
      <c r="B36" s="146">
        <v>14</v>
      </c>
      <c r="C36" s="151" t="str">
        <f t="shared" si="17"/>
        <v>x20M</v>
      </c>
      <c r="D36" s="131" t="s">
        <v>9</v>
      </c>
      <c r="E36" s="55" t="str">
        <f t="shared" si="18"/>
        <v>Euribor6M</v>
      </c>
      <c r="F36" s="168" t="s">
        <v>36</v>
      </c>
      <c r="G36" s="148" t="str">
        <f t="shared" si="19"/>
        <v>EUR6MFRA14x20</v>
      </c>
      <c r="H36" s="183" t="str">
        <f>IFERROR(_xll.qlFraRateHelper(,G36,B36&amp;"M",E36,Permanent,Trigger,ObjectOverwrite),"--")</f>
        <v>--</v>
      </c>
      <c r="I36" s="55" t="b">
        <f t="shared" si="20"/>
        <v>0</v>
      </c>
      <c r="K36" s="55" t="str">
        <f t="shared" si="21"/>
        <v>FRA</v>
      </c>
      <c r="L36" s="55" t="str">
        <f t="shared" si="22"/>
        <v>16x22M</v>
      </c>
      <c r="M36" s="55" t="str">
        <f t="shared" ref="M36:N36" si="30">H38</f>
        <v>--</v>
      </c>
      <c r="N36" s="55" t="b">
        <f t="shared" si="30"/>
        <v>0</v>
      </c>
      <c r="O36" s="55">
        <v>1</v>
      </c>
      <c r="P36" s="55">
        <v>1</v>
      </c>
      <c r="Q36" s="55" t="e">
        <v>#NUM!</v>
      </c>
      <c r="R36" s="55" t="e">
        <f>_xll.qlRateHelperQuoteName(Q36)</f>
        <v>#VALUE!</v>
      </c>
      <c r="S36" s="102" t="e">
        <f>_xll.qlRateHelperQuoteValue(Q36,Trigger)</f>
        <v>#VALUE!</v>
      </c>
      <c r="T36" s="174" t="str">
        <f>IFERROR(_xll.qlFuturesRateHelperConvexityAdjustment(Q36,Trigger),"--")</f>
        <v>--</v>
      </c>
      <c r="U36" s="56" t="e">
        <f>_xll.qlRateHelperEarliestDate(Q36,Trigger)</f>
        <v>#VALUE!</v>
      </c>
      <c r="V36" s="56" t="e">
        <f>_xll.qlRateHelperLatestDate(Q36,Trigger)</f>
        <v>#VALUE!</v>
      </c>
      <c r="W36" s="102" t="e">
        <v>#VALUE!</v>
      </c>
      <c r="AA36" s="106"/>
      <c r="AT36" s="55" t="s">
        <v>106</v>
      </c>
      <c r="AU36" s="56">
        <f>_xll.qlInterestRateIndexFixingDate(IborIndex&amp;Tenor,AV36,Trigger)</f>
        <v>42184</v>
      </c>
      <c r="AV36" s="56">
        <f>_xll.qlCalendarAdvance(Calendar,AV35,AT36,"f",,Trigger)</f>
        <v>42186</v>
      </c>
      <c r="AW36" s="56">
        <f>_xll.qlInterestRateIndexMaturity(IborIndex&amp;Tenor,AV36,Trigger)</f>
        <v>42373</v>
      </c>
      <c r="AX36" s="102" t="e">
        <f>_xll.qlIndexFixing($Z$5,AU36,,Trigger)</f>
        <v>#VALUE!</v>
      </c>
      <c r="AY36" s="102">
        <f>_xll.qlIndexFixing($AZ$1,AV36,,Trigger)</f>
        <v>6.4010541044953815E-4</v>
      </c>
    </row>
    <row r="37" spans="1:51" s="38" customFormat="1" ht="11.25" customHeight="1" x14ac:dyDescent="0.2">
      <c r="A37" s="55" t="s">
        <v>124</v>
      </c>
      <c r="B37" s="146">
        <v>15</v>
      </c>
      <c r="C37" s="151" t="str">
        <f t="shared" si="17"/>
        <v>x21M</v>
      </c>
      <c r="D37" s="131" t="s">
        <v>9</v>
      </c>
      <c r="E37" s="55" t="str">
        <f t="shared" si="18"/>
        <v>Euribor6M</v>
      </c>
      <c r="F37" s="168" t="s">
        <v>36</v>
      </c>
      <c r="G37" s="148" t="str">
        <f t="shared" si="19"/>
        <v>EUR6MFRA15x21</v>
      </c>
      <c r="H37" s="183" t="str">
        <f>IFERROR(_xll.qlFraRateHelper(,G37,B37&amp;"M",E37,Permanent,Trigger,ObjectOverwrite),"--")</f>
        <v>--</v>
      </c>
      <c r="I37" s="55" t="b">
        <f t="shared" si="20"/>
        <v>0</v>
      </c>
      <c r="K37" s="55" t="str">
        <f t="shared" si="21"/>
        <v>FRA</v>
      </c>
      <c r="L37" s="55" t="str">
        <f t="shared" si="22"/>
        <v>17x23M</v>
      </c>
      <c r="M37" s="55" t="str">
        <f t="shared" ref="M37:N37" si="31">H39</f>
        <v>--</v>
      </c>
      <c r="N37" s="55" t="b">
        <f t="shared" si="31"/>
        <v>0</v>
      </c>
      <c r="O37" s="55">
        <v>1</v>
      </c>
      <c r="P37" s="55">
        <v>1</v>
      </c>
      <c r="Q37" s="55" t="e">
        <v>#NUM!</v>
      </c>
      <c r="R37" s="55" t="e">
        <f>_xll.qlRateHelperQuoteName(Q37)</f>
        <v>#VALUE!</v>
      </c>
      <c r="S37" s="102" t="e">
        <f>_xll.qlRateHelperQuoteValue(Q37,Trigger)</f>
        <v>#VALUE!</v>
      </c>
      <c r="T37" s="174" t="str">
        <f>IFERROR(_xll.qlFuturesRateHelperConvexityAdjustment(Q37,Trigger),"--")</f>
        <v>--</v>
      </c>
      <c r="U37" s="56" t="e">
        <f>_xll.qlRateHelperEarliestDate(Q37,Trigger)</f>
        <v>#VALUE!</v>
      </c>
      <c r="V37" s="56" t="e">
        <f>_xll.qlRateHelperLatestDate(Q37,Trigger)</f>
        <v>#VALUE!</v>
      </c>
      <c r="W37" s="102" t="e">
        <v>#VALUE!</v>
      </c>
      <c r="AA37" s="106"/>
      <c r="AT37" s="55" t="s">
        <v>106</v>
      </c>
      <c r="AU37" s="56">
        <f>_xll.qlInterestRateIndexFixingDate(IborIndex&amp;Tenor,AV37,Trigger)</f>
        <v>42185</v>
      </c>
      <c r="AV37" s="56">
        <f>_xll.qlCalendarAdvance(Calendar,AV36,AT37,"f",,Trigger)</f>
        <v>42187</v>
      </c>
      <c r="AW37" s="56">
        <f>_xll.qlInterestRateIndexMaturity(IborIndex&amp;Tenor,AV37,Trigger)</f>
        <v>42373</v>
      </c>
      <c r="AX37" s="102" t="e">
        <f>_xll.qlIndexFixing($Z$5,AU37,,Trigger)</f>
        <v>#VALUE!</v>
      </c>
      <c r="AY37" s="102">
        <f>_xll.qlIndexFixing($AZ$1,AV37,,Trigger)</f>
        <v>6.4022851601317778E-4</v>
      </c>
    </row>
    <row r="38" spans="1:51" s="38" customFormat="1" ht="11.25" customHeight="1" x14ac:dyDescent="0.2">
      <c r="A38" s="55" t="s">
        <v>124</v>
      </c>
      <c r="B38" s="146">
        <v>16</v>
      </c>
      <c r="C38" s="151" t="str">
        <f t="shared" si="17"/>
        <v>x22M</v>
      </c>
      <c r="D38" s="131" t="s">
        <v>9</v>
      </c>
      <c r="E38" s="55" t="str">
        <f t="shared" si="18"/>
        <v>Euribor6M</v>
      </c>
      <c r="F38" s="168" t="s">
        <v>36</v>
      </c>
      <c r="G38" s="148" t="str">
        <f t="shared" si="19"/>
        <v>EUR6MFRA16x22</v>
      </c>
      <c r="H38" s="183" t="str">
        <f>IFERROR(_xll.qlFraRateHelper(,G38,B38&amp;"M",E38,Permanent,Trigger,ObjectOverwrite),"--")</f>
        <v>--</v>
      </c>
      <c r="I38" s="55" t="b">
        <f t="shared" si="20"/>
        <v>0</v>
      </c>
      <c r="K38" s="55" t="str">
        <f t="shared" si="21"/>
        <v>FRA</v>
      </c>
      <c r="L38" s="55" t="str">
        <f t="shared" si="22"/>
        <v>18x24M</v>
      </c>
      <c r="M38" s="55" t="str">
        <f t="shared" ref="M38:N38" si="32">H40</f>
        <v>--</v>
      </c>
      <c r="N38" s="55" t="b">
        <f t="shared" si="32"/>
        <v>0</v>
      </c>
      <c r="O38" s="55">
        <v>1</v>
      </c>
      <c r="P38" s="55">
        <v>1</v>
      </c>
      <c r="Q38" s="55" t="e">
        <v>#NUM!</v>
      </c>
      <c r="R38" s="55" t="e">
        <f>_xll.qlRateHelperQuoteName(Q38)</f>
        <v>#VALUE!</v>
      </c>
      <c r="S38" s="102" t="e">
        <f>_xll.qlRateHelperQuoteValue(Q38,Trigger)</f>
        <v>#VALUE!</v>
      </c>
      <c r="T38" s="174" t="str">
        <f>IFERROR(_xll.qlFuturesRateHelperConvexityAdjustment(Q38,Trigger),"--")</f>
        <v>--</v>
      </c>
      <c r="U38" s="56" t="e">
        <f>_xll.qlRateHelperEarliestDate(Q38,Trigger)</f>
        <v>#VALUE!</v>
      </c>
      <c r="V38" s="56" t="e">
        <f>_xll.qlRateHelperLatestDate(Q38,Trigger)</f>
        <v>#VALUE!</v>
      </c>
      <c r="W38" s="102" t="e">
        <v>#VALUE!</v>
      </c>
      <c r="AA38" s="106"/>
      <c r="AT38" s="55" t="s">
        <v>106</v>
      </c>
      <c r="AU38" s="56">
        <f>_xll.qlInterestRateIndexFixingDate(IborIndex&amp;Tenor,AV38,Trigger)</f>
        <v>42186</v>
      </c>
      <c r="AV38" s="56">
        <f>_xll.qlCalendarAdvance(Calendar,AV37,AT38,"f",,Trigger)</f>
        <v>42188</v>
      </c>
      <c r="AW38" s="56">
        <f>_xll.qlInterestRateIndexMaturity(IborIndex&amp;Tenor,AV38,Trigger)</f>
        <v>42373</v>
      </c>
      <c r="AX38" s="102" t="e">
        <f>_xll.qlIndexFixing($Z$5,AU38,,Trigger)</f>
        <v>#VALUE!</v>
      </c>
      <c r="AY38" s="102">
        <f>_xll.qlIndexFixing($AZ$1,AV38,,Trigger)</f>
        <v>6.4032952395909825E-4</v>
      </c>
    </row>
    <row r="39" spans="1:51" s="38" customFormat="1" ht="11.25" customHeight="1" x14ac:dyDescent="0.2">
      <c r="A39" s="55" t="s">
        <v>124</v>
      </c>
      <c r="B39" s="146">
        <v>17</v>
      </c>
      <c r="C39" s="151" t="str">
        <f t="shared" si="17"/>
        <v>x23M</v>
      </c>
      <c r="D39" s="131" t="s">
        <v>9</v>
      </c>
      <c r="E39" s="55" t="str">
        <f t="shared" si="18"/>
        <v>Euribor6M</v>
      </c>
      <c r="F39" s="168" t="s">
        <v>36</v>
      </c>
      <c r="G39" s="148" t="str">
        <f t="shared" si="19"/>
        <v>EUR6MFRA17x23</v>
      </c>
      <c r="H39" s="183" t="str">
        <f>IFERROR(_xll.qlFraRateHelper(,G39,B39&amp;"M",E39,Permanent,Trigger,ObjectOverwrite),"--")</f>
        <v>--</v>
      </c>
      <c r="I39" s="55" t="b">
        <f t="shared" si="20"/>
        <v>0</v>
      </c>
      <c r="K39" s="55" t="str">
        <f t="shared" si="21"/>
        <v>FRA</v>
      </c>
      <c r="L39" s="55" t="str">
        <f t="shared" si="22"/>
        <v>19x25M</v>
      </c>
      <c r="M39" s="55" t="str">
        <f t="shared" ref="M39:N39" si="33">H41</f>
        <v>--</v>
      </c>
      <c r="N39" s="55" t="b">
        <f t="shared" si="33"/>
        <v>0</v>
      </c>
      <c r="O39" s="55">
        <v>1</v>
      </c>
      <c r="P39" s="55">
        <v>1</v>
      </c>
      <c r="Q39" s="55" t="e">
        <v>#NUM!</v>
      </c>
      <c r="R39" s="55" t="e">
        <f>_xll.qlRateHelperQuoteName(Q39)</f>
        <v>#VALUE!</v>
      </c>
      <c r="S39" s="102" t="e">
        <f>_xll.qlRateHelperQuoteValue(Q39,Trigger)</f>
        <v>#VALUE!</v>
      </c>
      <c r="T39" s="174" t="str">
        <f>IFERROR(_xll.qlFuturesRateHelperConvexityAdjustment(Q39,Trigger),"--")</f>
        <v>--</v>
      </c>
      <c r="U39" s="56" t="e">
        <f>_xll.qlRateHelperEarliestDate(Q39,Trigger)</f>
        <v>#VALUE!</v>
      </c>
      <c r="V39" s="56" t="e">
        <f>_xll.qlRateHelperLatestDate(Q39,Trigger)</f>
        <v>#VALUE!</v>
      </c>
      <c r="W39" s="102" t="e">
        <v>#VALUE!</v>
      </c>
      <c r="AA39" s="106"/>
      <c r="AT39" s="55" t="s">
        <v>106</v>
      </c>
      <c r="AU39" s="56">
        <f>_xll.qlInterestRateIndexFixingDate(IborIndex&amp;Tenor,AV39,Trigger)</f>
        <v>42187</v>
      </c>
      <c r="AV39" s="56">
        <f>_xll.qlCalendarAdvance(Calendar,AV38,AT39,"f",,Trigger)</f>
        <v>42191</v>
      </c>
      <c r="AW39" s="56">
        <f>_xll.qlInterestRateIndexMaturity(IborIndex&amp;Tenor,AV39,Trigger)</f>
        <v>42375</v>
      </c>
      <c r="AX39" s="102" t="e">
        <f>_xll.qlIndexFixing($Z$5,AU39,,Trigger)</f>
        <v>#VALUE!</v>
      </c>
      <c r="AY39" s="102">
        <f>_xll.qlIndexFixing($AZ$1,AV39,,Trigger)</f>
        <v>6.4041002389016719E-4</v>
      </c>
    </row>
    <row r="40" spans="1:51" s="38" customFormat="1" ht="11.25" customHeight="1" x14ac:dyDescent="0.2">
      <c r="A40" s="55" t="s">
        <v>124</v>
      </c>
      <c r="B40" s="146">
        <v>18</v>
      </c>
      <c r="C40" s="151" t="str">
        <f t="shared" si="17"/>
        <v>x24M</v>
      </c>
      <c r="D40" s="131" t="s">
        <v>9</v>
      </c>
      <c r="E40" s="55" t="str">
        <f t="shared" si="18"/>
        <v>Euribor6M</v>
      </c>
      <c r="F40" s="168" t="s">
        <v>36</v>
      </c>
      <c r="G40" s="148" t="str">
        <f t="shared" si="19"/>
        <v>EUR6MFRA18x24</v>
      </c>
      <c r="H40" s="183" t="str">
        <f>IFERROR(_xll.qlFraRateHelper(,G40,B40&amp;"M",E40,Permanent,Trigger,ObjectOverwrite),"--")</f>
        <v>--</v>
      </c>
      <c r="I40" s="55" t="b">
        <f t="shared" si="20"/>
        <v>0</v>
      </c>
      <c r="K40" s="55" t="str">
        <f t="shared" si="21"/>
        <v>FRA</v>
      </c>
      <c r="L40" s="55" t="str">
        <f t="shared" si="22"/>
        <v>20x26M</v>
      </c>
      <c r="M40" s="55" t="str">
        <f t="shared" ref="M40:N40" si="34">H42</f>
        <v>--</v>
      </c>
      <c r="N40" s="55" t="b">
        <f t="shared" si="34"/>
        <v>0</v>
      </c>
      <c r="O40" s="55">
        <v>1</v>
      </c>
      <c r="P40" s="55">
        <v>1</v>
      </c>
      <c r="Q40" s="55" t="e">
        <v>#NUM!</v>
      </c>
      <c r="R40" s="55" t="e">
        <f>_xll.qlRateHelperQuoteName(Q40)</f>
        <v>#VALUE!</v>
      </c>
      <c r="S40" s="102" t="e">
        <f>_xll.qlRateHelperQuoteValue(Q40,Trigger)</f>
        <v>#VALUE!</v>
      </c>
      <c r="T40" s="174" t="str">
        <f>IFERROR(_xll.qlFuturesRateHelperConvexityAdjustment(Q40,Trigger),"--")</f>
        <v>--</v>
      </c>
      <c r="U40" s="56" t="e">
        <f>_xll.qlRateHelperEarliestDate(Q40,Trigger)</f>
        <v>#VALUE!</v>
      </c>
      <c r="V40" s="56" t="e">
        <f>_xll.qlRateHelperLatestDate(Q40,Trigger)</f>
        <v>#VALUE!</v>
      </c>
      <c r="W40" s="102" t="e">
        <v>#VALUE!</v>
      </c>
      <c r="AA40" s="106"/>
      <c r="AT40" s="55" t="s">
        <v>106</v>
      </c>
      <c r="AU40" s="56">
        <f>_xll.qlInterestRateIndexFixingDate(IborIndex&amp;Tenor,AV40,Trigger)</f>
        <v>42188</v>
      </c>
      <c r="AV40" s="56">
        <f>_xll.qlCalendarAdvance(Calendar,AV39,AT40,"f",,Trigger)</f>
        <v>42192</v>
      </c>
      <c r="AW40" s="56">
        <f>_xll.qlInterestRateIndexMaturity(IborIndex&amp;Tenor,AV40,Trigger)</f>
        <v>42376</v>
      </c>
      <c r="AX40" s="102" t="e">
        <f>_xll.qlIndexFixing($Z$5,AU40,,Trigger)</f>
        <v>#VALUE!</v>
      </c>
      <c r="AY40" s="102">
        <f>_xll.qlIndexFixing($AZ$1,AV40,,Trigger)</f>
        <v>6.4038628075626584E-4</v>
      </c>
    </row>
    <row r="41" spans="1:51" s="38" customFormat="1" ht="11.25" customHeight="1" x14ac:dyDescent="0.2">
      <c r="A41" s="55" t="s">
        <v>124</v>
      </c>
      <c r="B41" s="146">
        <v>19</v>
      </c>
      <c r="C41" s="151" t="str">
        <f t="shared" si="17"/>
        <v>x25M</v>
      </c>
      <c r="D41" s="131" t="s">
        <v>9</v>
      </c>
      <c r="E41" s="55" t="str">
        <f t="shared" si="18"/>
        <v>Euribor6M</v>
      </c>
      <c r="F41" s="168" t="s">
        <v>36</v>
      </c>
      <c r="G41" s="148" t="str">
        <f t="shared" si="19"/>
        <v>EUR6MFRA19x25</v>
      </c>
      <c r="H41" s="183" t="str">
        <f>IFERROR(_xll.qlFraRateHelper(,G41,B41&amp;"M",E41,Permanent,Trigger,ObjectOverwrite),"--")</f>
        <v>--</v>
      </c>
      <c r="I41" s="55" t="b">
        <f t="shared" si="20"/>
        <v>0</v>
      </c>
      <c r="K41" s="55" t="str">
        <f t="shared" si="21"/>
        <v>FRA</v>
      </c>
      <c r="L41" s="55" t="str">
        <f t="shared" si="22"/>
        <v>21x27M</v>
      </c>
      <c r="M41" s="55" t="str">
        <f t="shared" ref="M41:N41" si="35">H43</f>
        <v>--</v>
      </c>
      <c r="N41" s="55" t="b">
        <f t="shared" si="35"/>
        <v>0</v>
      </c>
      <c r="O41" s="55">
        <v>1</v>
      </c>
      <c r="P41" s="55">
        <v>1</v>
      </c>
      <c r="Q41" s="55" t="e">
        <v>#NUM!</v>
      </c>
      <c r="R41" s="55" t="e">
        <f>_xll.qlRateHelperQuoteName(Q41)</f>
        <v>#VALUE!</v>
      </c>
      <c r="S41" s="102" t="e">
        <f>_xll.qlRateHelperQuoteValue(Q41,Trigger)</f>
        <v>#VALUE!</v>
      </c>
      <c r="T41" s="174" t="str">
        <f>IFERROR(_xll.qlFuturesRateHelperConvexityAdjustment(Q41,Trigger),"--")</f>
        <v>--</v>
      </c>
      <c r="U41" s="56" t="e">
        <f>_xll.qlRateHelperEarliestDate(Q41,Trigger)</f>
        <v>#VALUE!</v>
      </c>
      <c r="V41" s="56" t="e">
        <f>_xll.qlRateHelperLatestDate(Q41,Trigger)</f>
        <v>#VALUE!</v>
      </c>
      <c r="W41" s="102" t="e">
        <v>#VALUE!</v>
      </c>
      <c r="AA41" s="106"/>
      <c r="AT41" s="55" t="s">
        <v>106</v>
      </c>
      <c r="AU41" s="56">
        <f>_xll.qlInterestRateIndexFixingDate(IborIndex&amp;Tenor,AV41,Trigger)</f>
        <v>42191</v>
      </c>
      <c r="AV41" s="56">
        <f>_xll.qlCalendarAdvance(Calendar,AV40,AT41,"f",,Trigger)</f>
        <v>42193</v>
      </c>
      <c r="AW41" s="56">
        <f>_xll.qlInterestRateIndexMaturity(IborIndex&amp;Tenor,AV41,Trigger)</f>
        <v>42377</v>
      </c>
      <c r="AX41" s="102" t="e">
        <f>_xll.qlIndexFixing($Z$5,AU41,,Trigger)</f>
        <v>#VALUE!</v>
      </c>
      <c r="AY41" s="102">
        <f>_xll.qlIndexFixing($AZ$1,AV41,,Trigger)</f>
        <v>6.404096523244747E-4</v>
      </c>
    </row>
    <row r="42" spans="1:51" s="38" customFormat="1" ht="11.25" customHeight="1" x14ac:dyDescent="0.2">
      <c r="A42" s="55" t="s">
        <v>124</v>
      </c>
      <c r="B42" s="146">
        <v>20</v>
      </c>
      <c r="C42" s="151" t="str">
        <f t="shared" si="17"/>
        <v>x26M</v>
      </c>
      <c r="D42" s="131" t="s">
        <v>9</v>
      </c>
      <c r="E42" s="55" t="str">
        <f t="shared" si="18"/>
        <v>Euribor6M</v>
      </c>
      <c r="F42" s="168" t="s">
        <v>36</v>
      </c>
      <c r="G42" s="148" t="str">
        <f t="shared" si="19"/>
        <v>EUR6MFRA20x26</v>
      </c>
      <c r="H42" s="183" t="str">
        <f>IFERROR(_xll.qlFraRateHelper(,G42,B42&amp;"M",E42,Permanent,Trigger,ObjectOverwrite),"--")</f>
        <v>--</v>
      </c>
      <c r="I42" s="55" t="b">
        <f t="shared" si="20"/>
        <v>0</v>
      </c>
      <c r="K42" s="55" t="str">
        <f t="shared" si="21"/>
        <v>FRA</v>
      </c>
      <c r="L42" s="55" t="str">
        <f t="shared" si="22"/>
        <v>22x28M</v>
      </c>
      <c r="M42" s="55" t="str">
        <f t="shared" ref="M42:N42" si="36">H44</f>
        <v>--</v>
      </c>
      <c r="N42" s="55" t="b">
        <f t="shared" si="36"/>
        <v>0</v>
      </c>
      <c r="O42" s="55">
        <v>1</v>
      </c>
      <c r="P42" s="55">
        <v>1</v>
      </c>
      <c r="Q42" s="55" t="e">
        <v>#NUM!</v>
      </c>
      <c r="R42" s="55" t="e">
        <f>_xll.qlRateHelperQuoteName(Q42)</f>
        <v>#VALUE!</v>
      </c>
      <c r="S42" s="102" t="e">
        <f>_xll.qlRateHelperQuoteValue(Q42,Trigger)</f>
        <v>#VALUE!</v>
      </c>
      <c r="T42" s="174" t="str">
        <f>IFERROR(_xll.qlFuturesRateHelperConvexityAdjustment(Q42,Trigger),"--")</f>
        <v>--</v>
      </c>
      <c r="U42" s="56" t="e">
        <f>_xll.qlRateHelperEarliestDate(Q42,Trigger)</f>
        <v>#VALUE!</v>
      </c>
      <c r="V42" s="56" t="e">
        <f>_xll.qlRateHelperLatestDate(Q42,Trigger)</f>
        <v>#VALUE!</v>
      </c>
      <c r="W42" s="102" t="e">
        <v>#VALUE!</v>
      </c>
      <c r="AA42" s="106"/>
      <c r="AT42" s="55" t="s">
        <v>106</v>
      </c>
      <c r="AU42" s="56">
        <f>_xll.qlInterestRateIndexFixingDate(IborIndex&amp;Tenor,AV42,Trigger)</f>
        <v>42192</v>
      </c>
      <c r="AV42" s="56">
        <f>_xll.qlCalendarAdvance(Calendar,AV41,AT42,"f",,Trigger)</f>
        <v>42194</v>
      </c>
      <c r="AW42" s="56">
        <f>_xll.qlInterestRateIndexMaturity(IborIndex&amp;Tenor,AV42,Trigger)</f>
        <v>42380</v>
      </c>
      <c r="AX42" s="102" t="e">
        <f>_xll.qlIndexFixing($Z$5,AU42,,Trigger)</f>
        <v>#VALUE!</v>
      </c>
      <c r="AY42" s="102">
        <f>_xll.qlIndexFixing($AZ$1,AV42,,Trigger)</f>
        <v>6.4021805560064162E-4</v>
      </c>
    </row>
    <row r="43" spans="1:51" s="38" customFormat="1" ht="11.25" customHeight="1" x14ac:dyDescent="0.2">
      <c r="A43" s="55" t="s">
        <v>124</v>
      </c>
      <c r="B43" s="146">
        <v>21</v>
      </c>
      <c r="C43" s="151" t="str">
        <f t="shared" si="17"/>
        <v>x27M</v>
      </c>
      <c r="D43" s="131" t="s">
        <v>9</v>
      </c>
      <c r="E43" s="55" t="str">
        <f t="shared" si="18"/>
        <v>Euribor6M</v>
      </c>
      <c r="F43" s="168" t="s">
        <v>36</v>
      </c>
      <c r="G43" s="148" t="str">
        <f t="shared" si="19"/>
        <v>EUR6MFRA21x27</v>
      </c>
      <c r="H43" s="183" t="str">
        <f>IFERROR(_xll.qlFraRateHelper(,G43,B43&amp;"M",E43,Permanent,Trigger,ObjectOverwrite),"--")</f>
        <v>--</v>
      </c>
      <c r="I43" s="55" t="b">
        <f t="shared" si="20"/>
        <v>0</v>
      </c>
      <c r="K43" s="62" t="str">
        <f t="shared" si="21"/>
        <v>FRA</v>
      </c>
      <c r="L43" s="62" t="str">
        <f t="shared" si="22"/>
        <v>23x29M</v>
      </c>
      <c r="M43" s="62" t="str">
        <f t="shared" ref="M43:N43" si="37">H45</f>
        <v>--</v>
      </c>
      <c r="N43" s="62" t="b">
        <f t="shared" si="37"/>
        <v>0</v>
      </c>
      <c r="O43" s="62">
        <v>1</v>
      </c>
      <c r="P43" s="62">
        <v>1</v>
      </c>
      <c r="Q43" s="55" t="e">
        <v>#NUM!</v>
      </c>
      <c r="R43" s="55" t="e">
        <f>_xll.qlRateHelperQuoteName(Q43)</f>
        <v>#VALUE!</v>
      </c>
      <c r="S43" s="102" t="e">
        <f>_xll.qlRateHelperQuoteValue(Q43,Trigger)</f>
        <v>#VALUE!</v>
      </c>
      <c r="T43" s="174" t="str">
        <f>IFERROR(_xll.qlFuturesRateHelperConvexityAdjustment(Q43,Trigger),"--")</f>
        <v>--</v>
      </c>
      <c r="U43" s="56" t="e">
        <f>_xll.qlRateHelperEarliestDate(Q43,Trigger)</f>
        <v>#VALUE!</v>
      </c>
      <c r="V43" s="56" t="e">
        <f>_xll.qlRateHelperLatestDate(Q43,Trigger)</f>
        <v>#VALUE!</v>
      </c>
      <c r="W43" s="102" t="e">
        <v>#VALUE!</v>
      </c>
      <c r="AA43" s="106"/>
      <c r="AT43" s="55" t="s">
        <v>106</v>
      </c>
      <c r="AU43" s="56">
        <f>_xll.qlInterestRateIndexFixingDate(IborIndex&amp;Tenor,AV43,Trigger)</f>
        <v>42193</v>
      </c>
      <c r="AV43" s="56">
        <f>_xll.qlCalendarAdvance(Calendar,AV42,AT43,"f",,Trigger)</f>
        <v>42195</v>
      </c>
      <c r="AW43" s="56">
        <f>_xll.qlInterestRateIndexMaturity(IborIndex&amp;Tenor,AV43,Trigger)</f>
        <v>42380</v>
      </c>
      <c r="AX43" s="102" t="e">
        <f>_xll.qlIndexFixing($Z$5,AU43,,Trigger)</f>
        <v>#VALUE!</v>
      </c>
      <c r="AY43" s="102">
        <f>_xll.qlIndexFixing($AZ$1,AV43,,Trigger)</f>
        <v>6.4000000000054356E-4</v>
      </c>
    </row>
    <row r="44" spans="1:51" s="38" customFormat="1" ht="11.25" customHeight="1" x14ac:dyDescent="0.2">
      <c r="A44" s="55" t="s">
        <v>124</v>
      </c>
      <c r="B44" s="146">
        <v>22</v>
      </c>
      <c r="C44" s="151" t="str">
        <f t="shared" si="17"/>
        <v>x28M</v>
      </c>
      <c r="D44" s="131" t="s">
        <v>9</v>
      </c>
      <c r="E44" s="55" t="str">
        <f t="shared" si="18"/>
        <v>Euribor6M</v>
      </c>
      <c r="F44" s="168" t="s">
        <v>36</v>
      </c>
      <c r="G44" s="148" t="str">
        <f t="shared" si="19"/>
        <v>EUR6MFRA22x28</v>
      </c>
      <c r="H44" s="183" t="str">
        <f>IFERROR(_xll.qlFraRateHelper(,G44,B44&amp;"M",E44,Permanent,Trigger,ObjectOverwrite),"--")</f>
        <v>--</v>
      </c>
      <c r="I44" s="55" t="b">
        <f t="shared" si="20"/>
        <v>0</v>
      </c>
      <c r="K44" s="170" t="str">
        <f t="shared" ref="K44:K87" si="38">A50</f>
        <v>SW</v>
      </c>
      <c r="L44" s="170" t="str">
        <f t="shared" ref="L44:L87" si="39">B50</f>
        <v>1M</v>
      </c>
      <c r="M44" s="170" t="str">
        <f t="shared" ref="M44:M87" si="40">H50</f>
        <v>--</v>
      </c>
      <c r="N44" s="170" t="b">
        <f t="shared" ref="N44:N87" si="41">I50</f>
        <v>0</v>
      </c>
      <c r="O44" s="172">
        <v>1</v>
      </c>
      <c r="P44" s="172">
        <v>1</v>
      </c>
      <c r="Q44" s="55" t="e">
        <v>#NUM!</v>
      </c>
      <c r="R44" s="55" t="e">
        <f>_xll.qlRateHelperQuoteName(Q44)</f>
        <v>#VALUE!</v>
      </c>
      <c r="S44" s="102" t="e">
        <f>_xll.qlRateHelperQuoteValue(Q44,Trigger)</f>
        <v>#VALUE!</v>
      </c>
      <c r="T44" s="174" t="str">
        <f>IFERROR(_xll.qlFuturesRateHelperConvexityAdjustment(Q44,Trigger),"--")</f>
        <v>--</v>
      </c>
      <c r="U44" s="56" t="e">
        <f>_xll.qlRateHelperEarliestDate(Q44,Trigger)</f>
        <v>#VALUE!</v>
      </c>
      <c r="V44" s="56" t="e">
        <f>_xll.qlRateHelperLatestDate(Q44,Trigger)</f>
        <v>#VALUE!</v>
      </c>
      <c r="W44" s="102" t="e">
        <v>#VALUE!</v>
      </c>
      <c r="AA44" s="106"/>
      <c r="AT44" s="55" t="s">
        <v>106</v>
      </c>
      <c r="AU44" s="56">
        <f>_xll.qlInterestRateIndexFixingDate(IborIndex&amp;Tenor,AV44,Trigger)</f>
        <v>42194</v>
      </c>
      <c r="AV44" s="56">
        <f>_xll.qlCalendarAdvance(Calendar,AV43,AT44,"f",,Trigger)</f>
        <v>42198</v>
      </c>
      <c r="AW44" s="56">
        <f>_xll.qlInterestRateIndexMaturity(IborIndex&amp;Tenor,AV44,Trigger)</f>
        <v>42382</v>
      </c>
      <c r="AX44" s="102" t="e">
        <f>_xll.qlIndexFixing($Z$5,AU44,,Trigger)</f>
        <v>#VALUE!</v>
      </c>
      <c r="AY44" s="102">
        <f>_xll.qlIndexFixing($AZ$1,AV44,,Trigger)</f>
        <v>6.3974488323370127E-4</v>
      </c>
    </row>
    <row r="45" spans="1:51" s="38" customFormat="1" ht="11.25" customHeight="1" x14ac:dyDescent="0.2">
      <c r="A45" s="55" t="s">
        <v>124</v>
      </c>
      <c r="B45" s="146">
        <v>23</v>
      </c>
      <c r="C45" s="151" t="str">
        <f t="shared" si="17"/>
        <v>x29M</v>
      </c>
      <c r="D45" s="131" t="s">
        <v>9</v>
      </c>
      <c r="E45" s="55" t="str">
        <f t="shared" si="18"/>
        <v>Euribor6M</v>
      </c>
      <c r="F45" s="168" t="s">
        <v>36</v>
      </c>
      <c r="G45" s="148" t="str">
        <f t="shared" si="19"/>
        <v>EUR6MFRA23x29</v>
      </c>
      <c r="H45" s="183" t="str">
        <f>IFERROR(_xll.qlFraRateHelper(,G45,B45&amp;"M",E45,Permanent,Trigger,ObjectOverwrite),"--")</f>
        <v>--</v>
      </c>
      <c r="I45" s="55" t="b">
        <f t="shared" si="20"/>
        <v>0</v>
      </c>
      <c r="K45" s="171" t="str">
        <f t="shared" si="38"/>
        <v>SW</v>
      </c>
      <c r="L45" s="171" t="str">
        <f t="shared" si="39"/>
        <v>2M</v>
      </c>
      <c r="M45" s="171" t="str">
        <f t="shared" si="40"/>
        <v>--</v>
      </c>
      <c r="N45" s="171" t="b">
        <f t="shared" si="41"/>
        <v>0</v>
      </c>
      <c r="O45" s="173">
        <v>1</v>
      </c>
      <c r="P45" s="173">
        <v>1</v>
      </c>
      <c r="Q45" s="55" t="e">
        <v>#NUM!</v>
      </c>
      <c r="R45" s="55" t="e">
        <f>_xll.qlRateHelperQuoteName(Q45)</f>
        <v>#VALUE!</v>
      </c>
      <c r="S45" s="102" t="e">
        <f>_xll.qlRateHelperQuoteValue(Q45,Trigger)</f>
        <v>#VALUE!</v>
      </c>
      <c r="T45" s="174" t="str">
        <f>IFERROR(_xll.qlFuturesRateHelperConvexityAdjustment(Q45,Trigger),"--")</f>
        <v>--</v>
      </c>
      <c r="U45" s="56" t="e">
        <f>_xll.qlRateHelperEarliestDate(Q45,Trigger)</f>
        <v>#VALUE!</v>
      </c>
      <c r="V45" s="56" t="e">
        <f>_xll.qlRateHelperLatestDate(Q45,Trigger)</f>
        <v>#VALUE!</v>
      </c>
      <c r="W45" s="102" t="e">
        <v>#VALUE!</v>
      </c>
      <c r="AA45" s="106"/>
      <c r="AT45" s="55" t="s">
        <v>106</v>
      </c>
      <c r="AU45" s="56">
        <f>_xll.qlInterestRateIndexFixingDate(IborIndex&amp;Tenor,AV45,Trigger)</f>
        <v>42195</v>
      </c>
      <c r="AV45" s="56">
        <f>_xll.qlCalendarAdvance(Calendar,AV44,AT45,"f",,Trigger)</f>
        <v>42199</v>
      </c>
      <c r="AW45" s="56">
        <f>_xll.qlInterestRateIndexMaturity(IborIndex&amp;Tenor,AV45,Trigger)</f>
        <v>42383</v>
      </c>
      <c r="AX45" s="102" t="e">
        <f>_xll.qlIndexFixing($Z$5,AU45,,Trigger)</f>
        <v>#VALUE!</v>
      </c>
      <c r="AY45" s="102">
        <f>_xll.qlIndexFixing($AZ$1,AV45,,Trigger)</f>
        <v>6.3877541919384626E-4</v>
      </c>
    </row>
    <row r="46" spans="1:51" s="38" customFormat="1" ht="11.25" customHeight="1" x14ac:dyDescent="0.2">
      <c r="A46" s="62" t="s">
        <v>124</v>
      </c>
      <c r="B46" s="147">
        <v>24</v>
      </c>
      <c r="C46" s="152" t="str">
        <f t="shared" si="17"/>
        <v>x30M</v>
      </c>
      <c r="D46" s="134" t="s">
        <v>9</v>
      </c>
      <c r="E46" s="62" t="str">
        <f t="shared" si="18"/>
        <v>Euribor6M</v>
      </c>
      <c r="F46" s="169" t="s">
        <v>36</v>
      </c>
      <c r="G46" s="149" t="str">
        <f t="shared" si="19"/>
        <v>EUR6MFRA24x30</v>
      </c>
      <c r="H46" s="184" t="str">
        <f>IFERROR(_xll.qlFraRateHelper(,G46,B46&amp;"M",E46,Permanent,Trigger,ObjectOverwrite),"--")</f>
        <v>--</v>
      </c>
      <c r="I46" s="62" t="b">
        <f t="shared" si="20"/>
        <v>0</v>
      </c>
      <c r="K46" s="171" t="str">
        <f t="shared" si="38"/>
        <v>SW</v>
      </c>
      <c r="L46" s="171" t="str">
        <f t="shared" si="39"/>
        <v>3M</v>
      </c>
      <c r="M46" s="171" t="str">
        <f t="shared" si="40"/>
        <v>--</v>
      </c>
      <c r="N46" s="171" t="b">
        <f t="shared" si="41"/>
        <v>0</v>
      </c>
      <c r="O46" s="173">
        <v>1</v>
      </c>
      <c r="P46" s="173">
        <v>1</v>
      </c>
      <c r="Q46" s="55" t="e">
        <v>#NUM!</v>
      </c>
      <c r="R46" s="55" t="e">
        <f>_xll.qlRateHelperQuoteName(Q46)</f>
        <v>#VALUE!</v>
      </c>
      <c r="S46" s="102" t="e">
        <f>_xll.qlRateHelperQuoteValue(Q46,Trigger)</f>
        <v>#VALUE!</v>
      </c>
      <c r="T46" s="174" t="str">
        <f>IFERROR(_xll.qlFuturesRateHelperConvexityAdjustment(Q46,Trigger),"--")</f>
        <v>--</v>
      </c>
      <c r="U46" s="56" t="e">
        <f>_xll.qlRateHelperEarliestDate(Q46,Trigger)</f>
        <v>#VALUE!</v>
      </c>
      <c r="V46" s="56" t="e">
        <f>_xll.qlRateHelperLatestDate(Q46,Trigger)</f>
        <v>#VALUE!</v>
      </c>
      <c r="W46" s="102" t="e">
        <v>#VALUE!</v>
      </c>
      <c r="AA46" s="106"/>
      <c r="AT46" s="55" t="s">
        <v>106</v>
      </c>
      <c r="AU46" s="56">
        <f>_xll.qlInterestRateIndexFixingDate(IborIndex&amp;Tenor,AV46,Trigger)</f>
        <v>42198</v>
      </c>
      <c r="AV46" s="56">
        <f>_xll.qlCalendarAdvance(Calendar,AV45,AT46,"f",,Trigger)</f>
        <v>42200</v>
      </c>
      <c r="AW46" s="56">
        <f>_xll.qlInterestRateIndexMaturity(IborIndex&amp;Tenor,AV46,Trigger)</f>
        <v>42384</v>
      </c>
      <c r="AX46" s="102" t="e">
        <f>_xll.qlIndexFixing($Z$5,AU46,,Trigger)</f>
        <v>#VALUE!</v>
      </c>
      <c r="AY46" s="102">
        <f>_xll.qlIndexFixing($AZ$1,AV46,,Trigger)</f>
        <v>6.3888034668624068E-4</v>
      </c>
    </row>
    <row r="47" spans="1:51" s="38" customFormat="1" ht="11.25" customHeight="1" x14ac:dyDescent="0.2">
      <c r="H47" s="179"/>
      <c r="K47" s="171" t="str">
        <f t="shared" si="38"/>
        <v>SW</v>
      </c>
      <c r="L47" s="171" t="str">
        <f t="shared" si="39"/>
        <v>4M</v>
      </c>
      <c r="M47" s="171" t="str">
        <f t="shared" si="40"/>
        <v>--</v>
      </c>
      <c r="N47" s="171" t="b">
        <f t="shared" si="41"/>
        <v>0</v>
      </c>
      <c r="O47" s="173">
        <v>1</v>
      </c>
      <c r="P47" s="173">
        <v>1</v>
      </c>
      <c r="Q47" s="55" t="e">
        <v>#NUM!</v>
      </c>
      <c r="R47" s="55" t="e">
        <f>_xll.qlRateHelperQuoteName(Q47)</f>
        <v>#VALUE!</v>
      </c>
      <c r="S47" s="102" t="e">
        <f>_xll.qlRateHelperQuoteValue(Q47,Trigger)</f>
        <v>#VALUE!</v>
      </c>
      <c r="T47" s="174" t="str">
        <f>IFERROR(_xll.qlFuturesRateHelperConvexityAdjustment(Q47,Trigger),"--")</f>
        <v>--</v>
      </c>
      <c r="U47" s="56" t="e">
        <f>_xll.qlRateHelperEarliestDate(Q47,Trigger)</f>
        <v>#VALUE!</v>
      </c>
      <c r="V47" s="56" t="e">
        <f>_xll.qlRateHelperLatestDate(Q47,Trigger)</f>
        <v>#VALUE!</v>
      </c>
      <c r="W47" s="102" t="e">
        <v>#VALUE!</v>
      </c>
      <c r="AA47" s="106"/>
      <c r="AT47" s="55" t="s">
        <v>106</v>
      </c>
      <c r="AU47" s="56">
        <f>_xll.qlInterestRateIndexFixingDate(IborIndex&amp;Tenor,AV47,Trigger)</f>
        <v>42199</v>
      </c>
      <c r="AV47" s="56">
        <f>_xll.qlCalendarAdvance(Calendar,AV46,AT47,"f",,Trigger)</f>
        <v>42201</v>
      </c>
      <c r="AW47" s="56">
        <f>_xll.qlInterestRateIndexMaturity(IborIndex&amp;Tenor,AV47,Trigger)</f>
        <v>42387</v>
      </c>
      <c r="AX47" s="102" t="e">
        <f>_xll.qlIndexFixing($Z$5,AU47,,Trigger)</f>
        <v>#VALUE!</v>
      </c>
      <c r="AY47" s="102">
        <f>_xll.qlIndexFixing($AZ$1,AV47,,Trigger)</f>
        <v>6.3853243809463146E-4</v>
      </c>
    </row>
    <row r="48" spans="1:51" s="38" customFormat="1" ht="11.25" customHeight="1" x14ac:dyDescent="0.2">
      <c r="A48" s="46"/>
      <c r="B48" s="46"/>
      <c r="C48" s="46"/>
      <c r="D48" s="46"/>
      <c r="E48" s="46"/>
      <c r="F48" s="44"/>
      <c r="G48" s="17" t="s">
        <v>4</v>
      </c>
      <c r="H48" s="234" t="str">
        <f>_xll.qlEuribor(,Tenor,,,Trigger)</f>
        <v>obj_0080b#0001</v>
      </c>
      <c r="K48" s="171" t="str">
        <f t="shared" si="38"/>
        <v>SW</v>
      </c>
      <c r="L48" s="171" t="str">
        <f t="shared" si="39"/>
        <v>5M</v>
      </c>
      <c r="M48" s="171" t="str">
        <f t="shared" si="40"/>
        <v>--</v>
      </c>
      <c r="N48" s="171" t="b">
        <f t="shared" si="41"/>
        <v>0</v>
      </c>
      <c r="O48" s="173">
        <v>1</v>
      </c>
      <c r="P48" s="173">
        <v>1</v>
      </c>
      <c r="Q48" s="55" t="e">
        <v>#NUM!</v>
      </c>
      <c r="R48" s="55" t="e">
        <f>_xll.qlRateHelperQuoteName(Q48)</f>
        <v>#VALUE!</v>
      </c>
      <c r="S48" s="102" t="e">
        <f>_xll.qlRateHelperQuoteValue(Q48,Trigger)</f>
        <v>#VALUE!</v>
      </c>
      <c r="T48" s="174" t="str">
        <f>IFERROR(_xll.qlFuturesRateHelperConvexityAdjustment(Q48,Trigger),"--")</f>
        <v>--</v>
      </c>
      <c r="U48" s="56" t="e">
        <f>_xll.qlRateHelperEarliestDate(Q48,Trigger)</f>
        <v>#VALUE!</v>
      </c>
      <c r="V48" s="56" t="e">
        <f>_xll.qlRateHelperLatestDate(Q48,Trigger)</f>
        <v>#VALUE!</v>
      </c>
      <c r="W48" s="102" t="e">
        <v>#VALUE!</v>
      </c>
      <c r="AA48" s="106"/>
      <c r="AT48" s="55" t="s">
        <v>106</v>
      </c>
      <c r="AU48" s="56">
        <f>_xll.qlInterestRateIndexFixingDate(IborIndex&amp;Tenor,AV48,Trigger)</f>
        <v>42200</v>
      </c>
      <c r="AV48" s="56">
        <f>_xll.qlCalendarAdvance(Calendar,AV47,AT48,"f",,Trigger)</f>
        <v>42202</v>
      </c>
      <c r="AW48" s="56">
        <f>_xll.qlInterestRateIndexMaturity(IborIndex&amp;Tenor,AV48,Trigger)</f>
        <v>42387</v>
      </c>
      <c r="AX48" s="102" t="e">
        <f>_xll.qlIndexFixing($Z$5,AU48,,Trigger)</f>
        <v>#VALUE!</v>
      </c>
      <c r="AY48" s="102">
        <f>_xll.qlIndexFixing($AZ$1,AV48,,Trigger)</f>
        <v>6.3830319611054035E-4</v>
      </c>
    </row>
    <row r="49" spans="1:51" s="38" customFormat="1" ht="11.25" customHeight="1" x14ac:dyDescent="0.2">
      <c r="A49" s="17" t="s">
        <v>12</v>
      </c>
      <c r="B49" s="17" t="s">
        <v>39</v>
      </c>
      <c r="C49" s="17" t="s">
        <v>5</v>
      </c>
      <c r="D49" s="17" t="s">
        <v>7</v>
      </c>
      <c r="E49" s="17" t="s">
        <v>6</v>
      </c>
      <c r="F49" s="17" t="s">
        <v>136</v>
      </c>
      <c r="G49" s="17" t="s">
        <v>114</v>
      </c>
      <c r="H49" s="17" t="s">
        <v>33</v>
      </c>
      <c r="I49" s="17" t="s">
        <v>35</v>
      </c>
      <c r="K49" s="171" t="str">
        <f t="shared" si="38"/>
        <v>SW</v>
      </c>
      <c r="L49" s="171" t="str">
        <f t="shared" si="39"/>
        <v>6M</v>
      </c>
      <c r="M49" s="171" t="str">
        <f t="shared" si="40"/>
        <v>--</v>
      </c>
      <c r="N49" s="171" t="b">
        <f t="shared" si="41"/>
        <v>0</v>
      </c>
      <c r="O49" s="173">
        <v>1</v>
      </c>
      <c r="P49" s="173">
        <v>1</v>
      </c>
      <c r="Q49" s="55" t="e">
        <v>#NUM!</v>
      </c>
      <c r="R49" s="55" t="e">
        <f>_xll.qlRateHelperQuoteName(Q49)</f>
        <v>#VALUE!</v>
      </c>
      <c r="S49" s="102" t="e">
        <f>_xll.qlRateHelperQuoteValue(Q49,Trigger)</f>
        <v>#VALUE!</v>
      </c>
      <c r="T49" s="174" t="str">
        <f>IFERROR(_xll.qlFuturesRateHelperConvexityAdjustment(Q49,Trigger),"--")</f>
        <v>--</v>
      </c>
      <c r="U49" s="56" t="e">
        <f>_xll.qlRateHelperEarliestDate(Q49,Trigger)</f>
        <v>#VALUE!</v>
      </c>
      <c r="V49" s="56" t="e">
        <f>_xll.qlRateHelperLatestDate(Q49,Trigger)</f>
        <v>#VALUE!</v>
      </c>
      <c r="W49" s="102" t="e">
        <v>#VALUE!</v>
      </c>
      <c r="AA49" s="106"/>
      <c r="AT49" s="55" t="s">
        <v>106</v>
      </c>
      <c r="AU49" s="56">
        <f>_xll.qlInterestRateIndexFixingDate(IborIndex&amp;Tenor,AV49,Trigger)</f>
        <v>42201</v>
      </c>
      <c r="AV49" s="56">
        <f>_xll.qlCalendarAdvance(Calendar,AV48,AT49,"f",,Trigger)</f>
        <v>42205</v>
      </c>
      <c r="AW49" s="56">
        <f>_xll.qlInterestRateIndexMaturity(IborIndex&amp;Tenor,AV49,Trigger)</f>
        <v>42389</v>
      </c>
      <c r="AX49" s="102" t="e">
        <f>_xll.qlIndexFixing($Z$5,AU49,,Trigger)</f>
        <v>#VALUE!</v>
      </c>
      <c r="AY49" s="102">
        <f>_xll.qlIndexFixing($AZ$1,AV49,,Trigger)</f>
        <v>6.3807850258501553E-4</v>
      </c>
    </row>
    <row r="50" spans="1:51" s="38" customFormat="1" ht="11.25" customHeight="1" x14ac:dyDescent="0.2">
      <c r="A50" s="153" t="s">
        <v>132</v>
      </c>
      <c r="B50" s="136" t="s">
        <v>2</v>
      </c>
      <c r="C50" s="154" t="s">
        <v>8</v>
      </c>
      <c r="D50" s="155" t="s">
        <v>9</v>
      </c>
      <c r="E50" s="154" t="s">
        <v>10</v>
      </c>
      <c r="F50" s="155" t="s">
        <v>11</v>
      </c>
      <c r="G50" s="156" t="str">
        <f t="shared" ref="G50:G81" si="42">Currency&amp;Tenor&amp;A50&amp;B50</f>
        <v>EUR6MSW1M</v>
      </c>
      <c r="H50" s="154" t="str">
        <f>IFERROR(_xll.qlSwapRateHelper2(,G50,,$B50,Calendar,$E50,$D50,$F50,$H$48,0,C50,"EURON",Permanent,Trigger,ObjectOverwrite),"--")</f>
        <v>--</v>
      </c>
      <c r="I50" s="129" t="b">
        <f t="shared" ref="I50:I108" si="43">IF(H50="--",FALSE,TRUE)</f>
        <v>0</v>
      </c>
      <c r="K50" s="171" t="str">
        <f t="shared" si="38"/>
        <v>SW</v>
      </c>
      <c r="L50" s="171" t="str">
        <f t="shared" si="39"/>
        <v>7M</v>
      </c>
      <c r="M50" s="171" t="str">
        <f t="shared" si="40"/>
        <v>--</v>
      </c>
      <c r="N50" s="171" t="b">
        <f t="shared" si="41"/>
        <v>0</v>
      </c>
      <c r="O50" s="173">
        <v>1</v>
      </c>
      <c r="P50" s="173">
        <v>1</v>
      </c>
      <c r="Q50" s="55" t="e">
        <v>#NUM!</v>
      </c>
      <c r="R50" s="55" t="e">
        <f>_xll.qlRateHelperQuoteName(Q50)</f>
        <v>#VALUE!</v>
      </c>
      <c r="S50" s="102" t="e">
        <f>_xll.qlRateHelperQuoteValue(Q50,Trigger)</f>
        <v>#VALUE!</v>
      </c>
      <c r="T50" s="174" t="str">
        <f>IFERROR(_xll.qlFuturesRateHelperConvexityAdjustment(Q50,Trigger),"--")</f>
        <v>--</v>
      </c>
      <c r="U50" s="56" t="e">
        <f>_xll.qlRateHelperEarliestDate(Q50,Trigger)</f>
        <v>#VALUE!</v>
      </c>
      <c r="V50" s="56" t="e">
        <f>_xll.qlRateHelperLatestDate(Q50,Trigger)</f>
        <v>#VALUE!</v>
      </c>
      <c r="W50" s="102" t="e">
        <v>#VALUE!</v>
      </c>
      <c r="AA50" s="106"/>
      <c r="AT50" s="55" t="s">
        <v>106</v>
      </c>
      <c r="AU50" s="56">
        <f>_xll.qlInterestRateIndexFixingDate(IborIndex&amp;Tenor,AV50,Trigger)</f>
        <v>42202</v>
      </c>
      <c r="AV50" s="56">
        <f>_xll.qlCalendarAdvance(Calendar,AV49,AT50,"f",,Trigger)</f>
        <v>42206</v>
      </c>
      <c r="AW50" s="56">
        <f>_xll.qlInterestRateIndexMaturity(IborIndex&amp;Tenor,AV50,Trigger)</f>
        <v>42390</v>
      </c>
      <c r="AX50" s="102" t="e">
        <f>_xll.qlIndexFixing($Z$5,AU50,,Trigger)</f>
        <v>#VALUE!</v>
      </c>
      <c r="AY50" s="102">
        <f>_xll.qlIndexFixing($AZ$1,AV50,,Trigger)</f>
        <v>6.3699652180402363E-4</v>
      </c>
    </row>
    <row r="51" spans="1:51" s="38" customFormat="1" ht="11.25" customHeight="1" x14ac:dyDescent="0.2">
      <c r="A51" s="157" t="s">
        <v>132</v>
      </c>
      <c r="B51" s="138" t="s">
        <v>47</v>
      </c>
      <c r="C51" s="158" t="s">
        <v>8</v>
      </c>
      <c r="D51" s="159" t="s">
        <v>9</v>
      </c>
      <c r="E51" s="158" t="s">
        <v>10</v>
      </c>
      <c r="F51" s="159" t="s">
        <v>11</v>
      </c>
      <c r="G51" s="160" t="str">
        <f t="shared" si="42"/>
        <v>EUR6MSW2M</v>
      </c>
      <c r="H51" s="158" t="str">
        <f>IFERROR(_xll.qlSwapRateHelper2(,G51,,$B51,Calendar,$E51,$D51,$F51,$H$48,0,C51,"EURON",Permanent,Trigger,ObjectOverwrite),"--")</f>
        <v>--</v>
      </c>
      <c r="I51" s="161" t="b">
        <f t="shared" si="43"/>
        <v>0</v>
      </c>
      <c r="K51" s="171" t="str">
        <f t="shared" si="38"/>
        <v>SW</v>
      </c>
      <c r="L51" s="171" t="str">
        <f t="shared" si="39"/>
        <v>8M</v>
      </c>
      <c r="M51" s="171" t="str">
        <f t="shared" si="40"/>
        <v>--</v>
      </c>
      <c r="N51" s="171" t="b">
        <f t="shared" si="41"/>
        <v>0</v>
      </c>
      <c r="O51" s="173">
        <v>1</v>
      </c>
      <c r="P51" s="173">
        <v>1</v>
      </c>
      <c r="Q51" s="55" t="e">
        <v>#NUM!</v>
      </c>
      <c r="R51" s="55" t="e">
        <f>_xll.qlRateHelperQuoteName(Q51)</f>
        <v>#VALUE!</v>
      </c>
      <c r="S51" s="102" t="e">
        <f>_xll.qlRateHelperQuoteValue(Q51,Trigger)</f>
        <v>#VALUE!</v>
      </c>
      <c r="T51" s="174" t="str">
        <f>IFERROR(_xll.qlFuturesRateHelperConvexityAdjustment(Q51,Trigger),"--")</f>
        <v>--</v>
      </c>
      <c r="U51" s="56" t="e">
        <f>_xll.qlRateHelperEarliestDate(Q51,Trigger)</f>
        <v>#VALUE!</v>
      </c>
      <c r="V51" s="56" t="e">
        <f>_xll.qlRateHelperLatestDate(Q51,Trigger)</f>
        <v>#VALUE!</v>
      </c>
      <c r="W51" s="102" t="e">
        <v>#VALUE!</v>
      </c>
      <c r="AA51" s="106"/>
      <c r="AT51" s="55" t="s">
        <v>106</v>
      </c>
      <c r="AU51" s="56">
        <f>_xll.qlInterestRateIndexFixingDate(IborIndex&amp;Tenor,AV51,Trigger)</f>
        <v>42205</v>
      </c>
      <c r="AV51" s="56">
        <f>_xll.qlCalendarAdvance(Calendar,AV50,AT51,"f",,Trigger)</f>
        <v>42207</v>
      </c>
      <c r="AW51" s="56">
        <f>_xll.qlInterestRateIndexMaturity(IborIndex&amp;Tenor,AV51,Trigger)</f>
        <v>42391</v>
      </c>
      <c r="AX51" s="102" t="e">
        <f>_xll.qlIndexFixing($Z$5,AU51,,Trigger)</f>
        <v>#VALUE!</v>
      </c>
      <c r="AY51" s="102">
        <f>_xll.qlIndexFixing($AZ$1,AV51,,Trigger)</f>
        <v>6.3720603403188221E-4</v>
      </c>
    </row>
    <row r="52" spans="1:51" s="38" customFormat="1" ht="11.25" customHeight="1" x14ac:dyDescent="0.2">
      <c r="A52" s="157" t="s">
        <v>132</v>
      </c>
      <c r="B52" s="138" t="s">
        <v>0</v>
      </c>
      <c r="C52" s="158" t="s">
        <v>8</v>
      </c>
      <c r="D52" s="159" t="s">
        <v>9</v>
      </c>
      <c r="E52" s="158" t="s">
        <v>10</v>
      </c>
      <c r="F52" s="159" t="s">
        <v>11</v>
      </c>
      <c r="G52" s="160" t="str">
        <f t="shared" si="42"/>
        <v>EUR6MSW3M</v>
      </c>
      <c r="H52" s="158" t="str">
        <f>IFERROR(_xll.qlSwapRateHelper2(,G52,,$B52,Calendar,$E52,$D52,$F52,$H$48,0,C52,"EURON",Permanent,Trigger,ObjectOverwrite),"--")</f>
        <v>--</v>
      </c>
      <c r="I52" s="161" t="b">
        <f t="shared" si="43"/>
        <v>0</v>
      </c>
      <c r="K52" s="171" t="str">
        <f t="shared" si="38"/>
        <v>SW</v>
      </c>
      <c r="L52" s="171" t="str">
        <f t="shared" si="39"/>
        <v>9M</v>
      </c>
      <c r="M52" s="171" t="str">
        <f t="shared" si="40"/>
        <v>--</v>
      </c>
      <c r="N52" s="171" t="b">
        <f t="shared" si="41"/>
        <v>0</v>
      </c>
      <c r="O52" s="173">
        <v>1</v>
      </c>
      <c r="P52" s="173">
        <v>1</v>
      </c>
      <c r="Q52" s="55" t="e">
        <v>#NUM!</v>
      </c>
      <c r="R52" s="55" t="e">
        <f>_xll.qlRateHelperQuoteName(Q52)</f>
        <v>#VALUE!</v>
      </c>
      <c r="S52" s="102" t="e">
        <f>_xll.qlRateHelperQuoteValue(Q52,Trigger)</f>
        <v>#VALUE!</v>
      </c>
      <c r="T52" s="174" t="str">
        <f>IFERROR(_xll.qlFuturesRateHelperConvexityAdjustment(Q52,Trigger),"--")</f>
        <v>--</v>
      </c>
      <c r="U52" s="56" t="e">
        <f>_xll.qlRateHelperEarliestDate(Q52,Trigger)</f>
        <v>#VALUE!</v>
      </c>
      <c r="V52" s="56" t="e">
        <f>_xll.qlRateHelperLatestDate(Q52,Trigger)</f>
        <v>#VALUE!</v>
      </c>
      <c r="W52" s="102" t="e">
        <v>#VALUE!</v>
      </c>
      <c r="AA52" s="106"/>
      <c r="AT52" s="55" t="s">
        <v>106</v>
      </c>
      <c r="AU52" s="56">
        <f>_xll.qlInterestRateIndexFixingDate(IborIndex&amp;Tenor,AV52,Trigger)</f>
        <v>42206</v>
      </c>
      <c r="AV52" s="56">
        <f>_xll.qlCalendarAdvance(Calendar,AV51,AT52,"f",,Trigger)</f>
        <v>42208</v>
      </c>
      <c r="AW52" s="56">
        <f>_xll.qlInterestRateIndexMaturity(IborIndex&amp;Tenor,AV52,Trigger)</f>
        <v>42394</v>
      </c>
      <c r="AX52" s="102" t="e">
        <f>_xll.qlIndexFixing($Z$5,AU52,,Trigger)</f>
        <v>#VALUE!</v>
      </c>
      <c r="AY52" s="102">
        <f>_xll.qlIndexFixing($AZ$1,AV52,,Trigger)</f>
        <v>6.3702359619060406E-4</v>
      </c>
    </row>
    <row r="53" spans="1:51" s="38" customFormat="1" ht="11.25" customHeight="1" x14ac:dyDescent="0.2">
      <c r="A53" s="157" t="s">
        <v>132</v>
      </c>
      <c r="B53" s="138" t="s">
        <v>48</v>
      </c>
      <c r="C53" s="158" t="s">
        <v>8</v>
      </c>
      <c r="D53" s="159" t="s">
        <v>9</v>
      </c>
      <c r="E53" s="158" t="s">
        <v>10</v>
      </c>
      <c r="F53" s="159" t="s">
        <v>11</v>
      </c>
      <c r="G53" s="160" t="str">
        <f t="shared" si="42"/>
        <v>EUR6MSW4M</v>
      </c>
      <c r="H53" s="158" t="str">
        <f>IFERROR(_xll.qlSwapRateHelper2(,G53,,$B53,Calendar,$E53,$D53,$F53,$H$48,0,C53,"EURON",Permanent,Trigger,ObjectOverwrite),"--")</f>
        <v>--</v>
      </c>
      <c r="I53" s="161" t="b">
        <f t="shared" si="43"/>
        <v>0</v>
      </c>
      <c r="K53" s="171" t="str">
        <f t="shared" si="38"/>
        <v>SW</v>
      </c>
      <c r="L53" s="171" t="str">
        <f t="shared" si="39"/>
        <v>10M</v>
      </c>
      <c r="M53" s="171" t="str">
        <f t="shared" si="40"/>
        <v>--</v>
      </c>
      <c r="N53" s="171" t="b">
        <f t="shared" si="41"/>
        <v>0</v>
      </c>
      <c r="O53" s="173">
        <v>1</v>
      </c>
      <c r="P53" s="173">
        <v>1</v>
      </c>
      <c r="Q53" s="55" t="e">
        <v>#NUM!</v>
      </c>
      <c r="R53" s="55" t="e">
        <f>_xll.qlRateHelperQuoteName(Q53)</f>
        <v>#VALUE!</v>
      </c>
      <c r="S53" s="102" t="e">
        <f>_xll.qlRateHelperQuoteValue(Q53,Trigger)</f>
        <v>#VALUE!</v>
      </c>
      <c r="T53" s="174" t="str">
        <f>IFERROR(_xll.qlFuturesRateHelperConvexityAdjustment(Q53,Trigger),"--")</f>
        <v>--</v>
      </c>
      <c r="U53" s="56" t="e">
        <f>_xll.qlRateHelperEarliestDate(Q53,Trigger)</f>
        <v>#VALUE!</v>
      </c>
      <c r="V53" s="56" t="e">
        <f>_xll.qlRateHelperLatestDate(Q53,Trigger)</f>
        <v>#VALUE!</v>
      </c>
      <c r="W53" s="102" t="e">
        <v>#VALUE!</v>
      </c>
      <c r="AA53" s="106"/>
      <c r="AT53" s="55" t="s">
        <v>106</v>
      </c>
      <c r="AU53" s="56">
        <f>_xll.qlInterestRateIndexFixingDate(IborIndex&amp;Tenor,AV53,Trigger)</f>
        <v>42207</v>
      </c>
      <c r="AV53" s="56">
        <f>_xll.qlCalendarAdvance(Calendar,AV52,AT53,"f",,Trigger)</f>
        <v>42209</v>
      </c>
      <c r="AW53" s="56">
        <f>_xll.qlInterestRateIndexMaturity(IborIndex&amp;Tenor,AV53,Trigger)</f>
        <v>42394</v>
      </c>
      <c r="AX53" s="102" t="e">
        <f>_xll.qlIndexFixing($Z$5,AU53,,Trigger)</f>
        <v>#VALUE!</v>
      </c>
      <c r="AY53" s="102">
        <f>_xll.qlIndexFixing($AZ$1,AV53,,Trigger)</f>
        <v>6.3682617305667625E-4</v>
      </c>
    </row>
    <row r="54" spans="1:51" s="38" customFormat="1" ht="11.25" customHeight="1" x14ac:dyDescent="0.2">
      <c r="A54" s="157" t="s">
        <v>132</v>
      </c>
      <c r="B54" s="138" t="s">
        <v>49</v>
      </c>
      <c r="C54" s="158" t="s">
        <v>8</v>
      </c>
      <c r="D54" s="159" t="s">
        <v>9</v>
      </c>
      <c r="E54" s="158" t="s">
        <v>10</v>
      </c>
      <c r="F54" s="159" t="s">
        <v>11</v>
      </c>
      <c r="G54" s="160" t="str">
        <f t="shared" si="42"/>
        <v>EUR6MSW5M</v>
      </c>
      <c r="H54" s="158" t="str">
        <f>IFERROR(_xll.qlSwapRateHelper2(,G54,,$B54,Calendar,$E54,$D54,$F54,$H$48,0,C54,"EURON",Permanent,Trigger,ObjectOverwrite),"--")</f>
        <v>--</v>
      </c>
      <c r="I54" s="161" t="b">
        <f t="shared" si="43"/>
        <v>0</v>
      </c>
      <c r="K54" s="171" t="str">
        <f t="shared" si="38"/>
        <v>SW</v>
      </c>
      <c r="L54" s="171" t="str">
        <f t="shared" si="39"/>
        <v>11M</v>
      </c>
      <c r="M54" s="171" t="str">
        <f t="shared" si="40"/>
        <v>--</v>
      </c>
      <c r="N54" s="171" t="b">
        <f t="shared" si="41"/>
        <v>0</v>
      </c>
      <c r="O54" s="173">
        <v>1</v>
      </c>
      <c r="P54" s="173">
        <v>1</v>
      </c>
      <c r="Q54" s="55" t="e">
        <v>#NUM!</v>
      </c>
      <c r="R54" s="55" t="e">
        <f>_xll.qlRateHelperQuoteName(Q54)</f>
        <v>#VALUE!</v>
      </c>
      <c r="S54" s="102" t="e">
        <f>_xll.qlRateHelperQuoteValue(Q54,Trigger)</f>
        <v>#VALUE!</v>
      </c>
      <c r="T54" s="174" t="str">
        <f>IFERROR(_xll.qlFuturesRateHelperConvexityAdjustment(Q54,Trigger),"--")</f>
        <v>--</v>
      </c>
      <c r="U54" s="56" t="e">
        <f>_xll.qlRateHelperEarliestDate(Q54,Trigger)</f>
        <v>#VALUE!</v>
      </c>
      <c r="V54" s="56" t="e">
        <f>_xll.qlRateHelperLatestDate(Q54,Trigger)</f>
        <v>#VALUE!</v>
      </c>
      <c r="W54" s="102" t="e">
        <v>#VALUE!</v>
      </c>
      <c r="AA54" s="106"/>
      <c r="AT54" s="55" t="s">
        <v>106</v>
      </c>
      <c r="AU54" s="56">
        <f>_xll.qlInterestRateIndexFixingDate(IborIndex&amp;Tenor,AV54,Trigger)</f>
        <v>42208</v>
      </c>
      <c r="AV54" s="56">
        <f>_xll.qlCalendarAdvance(Calendar,AV53,AT54,"f",,Trigger)</f>
        <v>42212</v>
      </c>
      <c r="AW54" s="56">
        <f>_xll.qlInterestRateIndexMaturity(IborIndex&amp;Tenor,AV54,Trigger)</f>
        <v>42396</v>
      </c>
      <c r="AX54" s="102" t="e">
        <f>_xll.qlIndexFixing($Z$5,AU54,,Trigger)</f>
        <v>#VALUE!</v>
      </c>
      <c r="AY54" s="102">
        <f>_xll.qlIndexFixing($AZ$1,AV54,,Trigger)</f>
        <v>6.3663314427936629E-4</v>
      </c>
    </row>
    <row r="55" spans="1:51" s="38" customFormat="1" ht="11.25" customHeight="1" x14ac:dyDescent="0.2">
      <c r="A55" s="157" t="s">
        <v>132</v>
      </c>
      <c r="B55" s="138" t="s">
        <v>3</v>
      </c>
      <c r="C55" s="158" t="s">
        <v>8</v>
      </c>
      <c r="D55" s="159" t="s">
        <v>9</v>
      </c>
      <c r="E55" s="158" t="s">
        <v>10</v>
      </c>
      <c r="F55" s="159" t="s">
        <v>11</v>
      </c>
      <c r="G55" s="160" t="str">
        <f t="shared" si="42"/>
        <v>EUR6MSW6M</v>
      </c>
      <c r="H55" s="158" t="str">
        <f>IFERROR(_xll.qlSwapRateHelper2(,G55,,$B55,Calendar,$E55,$D55,$F55,$H$48,0,C55,"EURON",Permanent,Trigger,ObjectOverwrite),"--")</f>
        <v>--</v>
      </c>
      <c r="I55" s="161" t="b">
        <f t="shared" si="43"/>
        <v>0</v>
      </c>
      <c r="K55" s="171" t="str">
        <f t="shared" si="38"/>
        <v>SW</v>
      </c>
      <c r="L55" s="171" t="str">
        <f t="shared" si="39"/>
        <v>1Y</v>
      </c>
      <c r="M55" s="171" t="str">
        <f t="shared" si="40"/>
        <v>--</v>
      </c>
      <c r="N55" s="171" t="b">
        <f t="shared" si="41"/>
        <v>0</v>
      </c>
      <c r="O55" s="173">
        <v>1</v>
      </c>
      <c r="P55" s="173">
        <v>1</v>
      </c>
      <c r="Q55" s="55" t="e">
        <v>#NUM!</v>
      </c>
      <c r="R55" s="55" t="e">
        <f>_xll.qlRateHelperQuoteName(Q55)</f>
        <v>#VALUE!</v>
      </c>
      <c r="S55" s="102" t="e">
        <f>_xll.qlRateHelperQuoteValue(Q55,Trigger)</f>
        <v>#VALUE!</v>
      </c>
      <c r="T55" s="174" t="str">
        <f>IFERROR(_xll.qlFuturesRateHelperConvexityAdjustment(Q55,Trigger),"--")</f>
        <v>--</v>
      </c>
      <c r="U55" s="56" t="e">
        <f>_xll.qlRateHelperEarliestDate(Q55,Trigger)</f>
        <v>#VALUE!</v>
      </c>
      <c r="V55" s="56" t="e">
        <f>_xll.qlRateHelperLatestDate(Q55,Trigger)</f>
        <v>#VALUE!</v>
      </c>
      <c r="W55" s="102" t="e">
        <v>#VALUE!</v>
      </c>
      <c r="AA55" s="106"/>
      <c r="AT55" s="55" t="s">
        <v>106</v>
      </c>
      <c r="AU55" s="56">
        <f>_xll.qlInterestRateIndexFixingDate(IborIndex&amp;Tenor,AV55,Trigger)</f>
        <v>42209</v>
      </c>
      <c r="AV55" s="56">
        <f>_xll.qlCalendarAdvance(Calendar,AV54,AT55,"f",,Trigger)</f>
        <v>42213</v>
      </c>
      <c r="AW55" s="56">
        <f>_xll.qlInterestRateIndexMaturity(IborIndex&amp;Tenor,AV55,Trigger)</f>
        <v>42397</v>
      </c>
      <c r="AX55" s="102" t="e">
        <f>_xll.qlIndexFixing($Z$5,AU55,,Trigger)</f>
        <v>#VALUE!</v>
      </c>
      <c r="AY55" s="102">
        <f>_xll.qlIndexFixing($AZ$1,AV55,,Trigger)</f>
        <v>6.3691713172493345E-4</v>
      </c>
    </row>
    <row r="56" spans="1:51" s="38" customFormat="1" ht="11.25" customHeight="1" x14ac:dyDescent="0.2">
      <c r="A56" s="157" t="s">
        <v>132</v>
      </c>
      <c r="B56" s="138" t="s">
        <v>50</v>
      </c>
      <c r="C56" s="158" t="s">
        <v>8</v>
      </c>
      <c r="D56" s="159" t="s">
        <v>9</v>
      </c>
      <c r="E56" s="158" t="s">
        <v>10</v>
      </c>
      <c r="F56" s="159" t="s">
        <v>11</v>
      </c>
      <c r="G56" s="160" t="str">
        <f t="shared" si="42"/>
        <v>EUR6MSW7M</v>
      </c>
      <c r="H56" s="158" t="str">
        <f>IFERROR(_xll.qlSwapRateHelper2(,G56,,$B56,Calendar,$E56,$D56,$F56,$H$48,0,C56,"EURON",Permanent,Trigger,ObjectOverwrite),"--")</f>
        <v>--</v>
      </c>
      <c r="I56" s="161" t="b">
        <f t="shared" si="43"/>
        <v>0</v>
      </c>
      <c r="K56" s="171" t="str">
        <f t="shared" si="38"/>
        <v>SW</v>
      </c>
      <c r="L56" s="171" t="str">
        <f t="shared" si="39"/>
        <v>14M</v>
      </c>
      <c r="M56" s="171" t="str">
        <f t="shared" si="40"/>
        <v>--</v>
      </c>
      <c r="N56" s="171" t="b">
        <f t="shared" si="41"/>
        <v>0</v>
      </c>
      <c r="O56" s="173">
        <v>1</v>
      </c>
      <c r="P56" s="173">
        <v>1</v>
      </c>
      <c r="Q56" s="55" t="e">
        <v>#NUM!</v>
      </c>
      <c r="R56" s="55" t="e">
        <f>_xll.qlRateHelperQuoteName(Q56)</f>
        <v>#VALUE!</v>
      </c>
      <c r="S56" s="102" t="e">
        <f>_xll.qlRateHelperQuoteValue(Q56,Trigger)</f>
        <v>#VALUE!</v>
      </c>
      <c r="T56" s="174" t="str">
        <f>IFERROR(_xll.qlFuturesRateHelperConvexityAdjustment(Q56,Trigger),"--")</f>
        <v>--</v>
      </c>
      <c r="U56" s="56" t="e">
        <f>_xll.qlRateHelperEarliestDate(Q56,Trigger)</f>
        <v>#VALUE!</v>
      </c>
      <c r="V56" s="56" t="e">
        <f>_xll.qlRateHelperLatestDate(Q56,Trigger)</f>
        <v>#VALUE!</v>
      </c>
      <c r="W56" s="102" t="e">
        <v>#VALUE!</v>
      </c>
      <c r="AA56" s="106"/>
      <c r="AT56" s="55" t="s">
        <v>106</v>
      </c>
      <c r="AU56" s="56">
        <f>_xll.qlInterestRateIndexFixingDate(IborIndex&amp;Tenor,AV56,Trigger)</f>
        <v>42212</v>
      </c>
      <c r="AV56" s="56">
        <f>_xll.qlCalendarAdvance(Calendar,AV55,AT56,"f",,Trigger)</f>
        <v>42214</v>
      </c>
      <c r="AW56" s="56">
        <f>_xll.qlInterestRateIndexMaturity(IborIndex&amp;Tenor,AV56,Trigger)</f>
        <v>42398</v>
      </c>
      <c r="AX56" s="102" t="e">
        <f>_xll.qlIndexFixing($Z$5,AU56,,Trigger)</f>
        <v>#VALUE!</v>
      </c>
      <c r="AY56" s="102">
        <f>_xll.qlIndexFixing($AZ$1,AV56,,Trigger)</f>
        <v>6.3721397768488582E-4</v>
      </c>
    </row>
    <row r="57" spans="1:51" s="38" customFormat="1" ht="11.25" customHeight="1" x14ac:dyDescent="0.2">
      <c r="A57" s="157" t="s">
        <v>132</v>
      </c>
      <c r="B57" s="138" t="s">
        <v>79</v>
      </c>
      <c r="C57" s="158" t="s">
        <v>8</v>
      </c>
      <c r="D57" s="159" t="s">
        <v>9</v>
      </c>
      <c r="E57" s="158" t="s">
        <v>10</v>
      </c>
      <c r="F57" s="159" t="s">
        <v>11</v>
      </c>
      <c r="G57" s="160" t="str">
        <f t="shared" si="42"/>
        <v>EUR6MSW8M</v>
      </c>
      <c r="H57" s="158" t="str">
        <f>IFERROR(_xll.qlSwapRateHelper2(,G57,,$B57,Calendar,$E57,$D57,$F57,$H$48,0,C57,"EURON",Permanent,Trigger,ObjectOverwrite),"--")</f>
        <v>--</v>
      </c>
      <c r="I57" s="161" t="b">
        <f t="shared" si="43"/>
        <v>0</v>
      </c>
      <c r="K57" s="171" t="str">
        <f t="shared" si="38"/>
        <v>SW</v>
      </c>
      <c r="L57" s="171" t="str">
        <f t="shared" si="39"/>
        <v>15M</v>
      </c>
      <c r="M57" s="171" t="str">
        <f t="shared" si="40"/>
        <v>--</v>
      </c>
      <c r="N57" s="171" t="b">
        <f t="shared" si="41"/>
        <v>0</v>
      </c>
      <c r="O57" s="173">
        <v>1</v>
      </c>
      <c r="P57" s="173">
        <v>1</v>
      </c>
      <c r="Q57" s="55" t="e">
        <v>#NUM!</v>
      </c>
      <c r="R57" s="55" t="e">
        <f>_xll.qlRateHelperQuoteName(Q57)</f>
        <v>#VALUE!</v>
      </c>
      <c r="S57" s="102" t="e">
        <f>_xll.qlRateHelperQuoteValue(Q57,Trigger)</f>
        <v>#VALUE!</v>
      </c>
      <c r="T57" s="174" t="str">
        <f>IFERROR(_xll.qlFuturesRateHelperConvexityAdjustment(Q57,Trigger),"--")</f>
        <v>--</v>
      </c>
      <c r="U57" s="56" t="e">
        <f>_xll.qlRateHelperEarliestDate(Q57,Trigger)</f>
        <v>#VALUE!</v>
      </c>
      <c r="V57" s="56" t="e">
        <f>_xll.qlRateHelperLatestDate(Q57,Trigger)</f>
        <v>#VALUE!</v>
      </c>
      <c r="W57" s="102" t="e">
        <v>#VALUE!</v>
      </c>
      <c r="AA57" s="106"/>
      <c r="AT57" s="55" t="s">
        <v>106</v>
      </c>
      <c r="AU57" s="56">
        <f>_xll.qlInterestRateIndexFixingDate(IborIndex&amp;Tenor,AV57,Trigger)</f>
        <v>42213</v>
      </c>
      <c r="AV57" s="56">
        <f>_xll.qlCalendarAdvance(Calendar,AV56,AT57,"f",,Trigger)</f>
        <v>42215</v>
      </c>
      <c r="AW57" s="56">
        <f>_xll.qlInterestRateIndexMaturity(IborIndex&amp;Tenor,AV57,Trigger)</f>
        <v>42398</v>
      </c>
      <c r="AX57" s="102" t="e">
        <f>_xll.qlIndexFixing($Z$5,AU57,,Trigger)</f>
        <v>#VALUE!</v>
      </c>
      <c r="AY57" s="102">
        <f>_xll.qlIndexFixing($AZ$1,AV57,,Trigger)</f>
        <v>6.421890440604759E-4</v>
      </c>
    </row>
    <row r="58" spans="1:51" s="38" customFormat="1" ht="11.25" customHeight="1" x14ac:dyDescent="0.2">
      <c r="A58" s="157" t="s">
        <v>132</v>
      </c>
      <c r="B58" s="138" t="s">
        <v>80</v>
      </c>
      <c r="C58" s="158" t="s">
        <v>8</v>
      </c>
      <c r="D58" s="159" t="s">
        <v>9</v>
      </c>
      <c r="E58" s="158" t="s">
        <v>10</v>
      </c>
      <c r="F58" s="159" t="s">
        <v>11</v>
      </c>
      <c r="G58" s="160" t="str">
        <f t="shared" si="42"/>
        <v>EUR6MSW9M</v>
      </c>
      <c r="H58" s="158" t="str">
        <f>IFERROR(_xll.qlSwapRateHelper2(,G58,,$B58,Calendar,$E58,$D58,$F58,$H$48,0,C58,"EURON",Permanent,Trigger,ObjectOverwrite),"--")</f>
        <v>--</v>
      </c>
      <c r="I58" s="161" t="b">
        <f t="shared" si="43"/>
        <v>0</v>
      </c>
      <c r="K58" s="171" t="str">
        <f t="shared" si="38"/>
        <v>SW</v>
      </c>
      <c r="L58" s="171" t="str">
        <f t="shared" si="39"/>
        <v>16M</v>
      </c>
      <c r="M58" s="171" t="str">
        <f t="shared" si="40"/>
        <v>--</v>
      </c>
      <c r="N58" s="171" t="b">
        <f t="shared" si="41"/>
        <v>0</v>
      </c>
      <c r="O58" s="173">
        <v>1</v>
      </c>
      <c r="P58" s="173">
        <v>1</v>
      </c>
      <c r="Q58" s="55" t="e">
        <v>#NUM!</v>
      </c>
      <c r="R58" s="55" t="e">
        <f>_xll.qlRateHelperQuoteName(Q58)</f>
        <v>#VALUE!</v>
      </c>
      <c r="S58" s="102" t="e">
        <f>_xll.qlRateHelperQuoteValue(Q58,Trigger)</f>
        <v>#VALUE!</v>
      </c>
      <c r="T58" s="174" t="str">
        <f>IFERROR(_xll.qlFuturesRateHelperConvexityAdjustment(Q58,Trigger),"--")</f>
        <v>--</v>
      </c>
      <c r="U58" s="56" t="e">
        <f>_xll.qlRateHelperEarliestDate(Q58,Trigger)</f>
        <v>#VALUE!</v>
      </c>
      <c r="V58" s="56" t="e">
        <f>_xll.qlRateHelperLatestDate(Q58,Trigger)</f>
        <v>#VALUE!</v>
      </c>
      <c r="W58" s="102" t="e">
        <v>#VALUE!</v>
      </c>
      <c r="AA58" s="106"/>
      <c r="AT58" s="55" t="s">
        <v>106</v>
      </c>
      <c r="AU58" s="56">
        <f>_xll.qlInterestRateIndexFixingDate(IborIndex&amp;Tenor,AV58,Trigger)</f>
        <v>42214</v>
      </c>
      <c r="AV58" s="56">
        <f>_xll.qlCalendarAdvance(Calendar,AV57,AT58,"f",,Trigger)</f>
        <v>42216</v>
      </c>
      <c r="AW58" s="56">
        <f>_xll.qlInterestRateIndexMaturity(IborIndex&amp;Tenor,AV58,Trigger)</f>
        <v>42398</v>
      </c>
      <c r="AX58" s="102" t="e">
        <f>_xll.qlIndexFixing($Z$5,AU58,,Trigger)</f>
        <v>#VALUE!</v>
      </c>
      <c r="AY58" s="102">
        <f>_xll.qlIndexFixing($AZ$1,AV58,,Trigger)</f>
        <v>6.4202004029297348E-4</v>
      </c>
    </row>
    <row r="59" spans="1:51" s="38" customFormat="1" ht="11.25" customHeight="1" x14ac:dyDescent="0.2">
      <c r="A59" s="157" t="s">
        <v>132</v>
      </c>
      <c r="B59" s="138" t="s">
        <v>81</v>
      </c>
      <c r="C59" s="158" t="s">
        <v>8</v>
      </c>
      <c r="D59" s="159" t="s">
        <v>9</v>
      </c>
      <c r="E59" s="158" t="s">
        <v>10</v>
      </c>
      <c r="F59" s="159" t="s">
        <v>11</v>
      </c>
      <c r="G59" s="160" t="str">
        <f t="shared" si="42"/>
        <v>EUR6MSW10M</v>
      </c>
      <c r="H59" s="158" t="str">
        <f>IFERROR(_xll.qlSwapRateHelper2(,G59,,$B59,Calendar,$E59,$D59,$F59,$H$48,0,C59,"EURON",Permanent,Trigger,ObjectOverwrite),"--")</f>
        <v>--</v>
      </c>
      <c r="I59" s="161" t="b">
        <f t="shared" si="43"/>
        <v>0</v>
      </c>
      <c r="K59" s="171" t="str">
        <f t="shared" si="38"/>
        <v>SW</v>
      </c>
      <c r="L59" s="171" t="str">
        <f t="shared" si="39"/>
        <v>17M</v>
      </c>
      <c r="M59" s="171" t="str">
        <f t="shared" si="40"/>
        <v>--</v>
      </c>
      <c r="N59" s="171" t="b">
        <f t="shared" si="41"/>
        <v>0</v>
      </c>
      <c r="O59" s="173">
        <v>1</v>
      </c>
      <c r="P59" s="173">
        <v>1</v>
      </c>
      <c r="Q59" s="55" t="e">
        <v>#NUM!</v>
      </c>
      <c r="R59" s="55" t="e">
        <f>_xll.qlRateHelperQuoteName(Q59)</f>
        <v>#VALUE!</v>
      </c>
      <c r="S59" s="102" t="e">
        <f>_xll.qlRateHelperQuoteValue(Q59,Trigger)</f>
        <v>#VALUE!</v>
      </c>
      <c r="T59" s="174" t="str">
        <f>IFERROR(_xll.qlFuturesRateHelperConvexityAdjustment(Q59,Trigger),"--")</f>
        <v>--</v>
      </c>
      <c r="U59" s="56" t="e">
        <f>_xll.qlRateHelperEarliestDate(Q59,Trigger)</f>
        <v>#VALUE!</v>
      </c>
      <c r="V59" s="56" t="e">
        <f>_xll.qlRateHelperLatestDate(Q59,Trigger)</f>
        <v>#VALUE!</v>
      </c>
      <c r="W59" s="102" t="e">
        <v>#VALUE!</v>
      </c>
      <c r="AA59" s="106"/>
      <c r="AT59" s="55" t="s">
        <v>106</v>
      </c>
      <c r="AU59" s="56">
        <f>_xll.qlInterestRateIndexFixingDate(IborIndex&amp;Tenor,AV59,Trigger)</f>
        <v>42215</v>
      </c>
      <c r="AV59" s="56">
        <f>_xll.qlCalendarAdvance(Calendar,AV58,AT59,"f",,Trigger)</f>
        <v>42219</v>
      </c>
      <c r="AW59" s="56">
        <f>_xll.qlInterestRateIndexMaturity(IborIndex&amp;Tenor,AV59,Trigger)</f>
        <v>42403</v>
      </c>
      <c r="AX59" s="102" t="e">
        <f>_xll.qlIndexFixing($Z$5,AU59,,Trigger)</f>
        <v>#VALUE!</v>
      </c>
      <c r="AY59" s="102">
        <f>_xll.qlIndexFixing($AZ$1,AV59,,Trigger)</f>
        <v>6.418545033879204E-4</v>
      </c>
    </row>
    <row r="60" spans="1:51" s="38" customFormat="1" ht="11.25" customHeight="1" x14ac:dyDescent="0.2">
      <c r="A60" s="157" t="s">
        <v>132</v>
      </c>
      <c r="B60" s="138" t="s">
        <v>82</v>
      </c>
      <c r="C60" s="158" t="s">
        <v>8</v>
      </c>
      <c r="D60" s="159" t="s">
        <v>9</v>
      </c>
      <c r="E60" s="158" t="s">
        <v>10</v>
      </c>
      <c r="F60" s="159" t="s">
        <v>11</v>
      </c>
      <c r="G60" s="160" t="str">
        <f t="shared" si="42"/>
        <v>EUR6MSW11M</v>
      </c>
      <c r="H60" s="158" t="str">
        <f>IFERROR(_xll.qlSwapRateHelper2(,G60,,$B60,Calendar,$E60,$D60,$F60,$H$48,0,C60,"EURON",Permanent,Trigger,ObjectOverwrite),"--")</f>
        <v>--</v>
      </c>
      <c r="I60" s="161" t="b">
        <f t="shared" si="43"/>
        <v>0</v>
      </c>
      <c r="K60" s="171" t="str">
        <f t="shared" si="38"/>
        <v>SW</v>
      </c>
      <c r="L60" s="171" t="str">
        <f t="shared" si="39"/>
        <v>18M</v>
      </c>
      <c r="M60" s="171" t="str">
        <f t="shared" si="40"/>
        <v>--</v>
      </c>
      <c r="N60" s="171" t="b">
        <f t="shared" si="41"/>
        <v>0</v>
      </c>
      <c r="O60" s="173">
        <v>1</v>
      </c>
      <c r="P60" s="173">
        <v>1</v>
      </c>
      <c r="Q60" s="55" t="e">
        <v>#NUM!</v>
      </c>
      <c r="R60" s="55" t="e">
        <f>_xll.qlRateHelperQuoteName(Q60)</f>
        <v>#VALUE!</v>
      </c>
      <c r="S60" s="102" t="e">
        <f>_xll.qlRateHelperQuoteValue(Q60,Trigger)</f>
        <v>#VALUE!</v>
      </c>
      <c r="T60" s="174" t="str">
        <f>IFERROR(_xll.qlFuturesRateHelperConvexityAdjustment(Q60,Trigger),"--")</f>
        <v>--</v>
      </c>
      <c r="U60" s="56" t="e">
        <f>_xll.qlRateHelperEarliestDate(Q60,Trigger)</f>
        <v>#VALUE!</v>
      </c>
      <c r="V60" s="56" t="e">
        <f>_xll.qlRateHelperLatestDate(Q60,Trigger)</f>
        <v>#VALUE!</v>
      </c>
      <c r="W60" s="102" t="e">
        <v>#VALUE!</v>
      </c>
      <c r="AA60" s="106"/>
      <c r="AT60" s="55" t="s">
        <v>106</v>
      </c>
      <c r="AU60" s="56">
        <f>_xll.qlInterestRateIndexFixingDate(IborIndex&amp;Tenor,AV60,Trigger)</f>
        <v>42216</v>
      </c>
      <c r="AV60" s="56">
        <f>_xll.qlCalendarAdvance(Calendar,AV59,AT60,"f",,Trigger)</f>
        <v>42220</v>
      </c>
      <c r="AW60" s="56">
        <f>_xll.qlInterestRateIndexMaturity(IborIndex&amp;Tenor,AV60,Trigger)</f>
        <v>42404</v>
      </c>
      <c r="AX60" s="102" t="e">
        <f>_xll.qlIndexFixing($Z$5,AU60,,Trigger)</f>
        <v>#VALUE!</v>
      </c>
      <c r="AY60" s="102">
        <f>_xll.qlIndexFixing($AZ$1,AV60,,Trigger)</f>
        <v>6.4066171758402014E-4</v>
      </c>
    </row>
    <row r="61" spans="1:51" s="38" customFormat="1" ht="11.25" customHeight="1" x14ac:dyDescent="0.2">
      <c r="A61" s="157" t="s">
        <v>132</v>
      </c>
      <c r="B61" s="138" t="s">
        <v>37</v>
      </c>
      <c r="C61" s="158" t="s">
        <v>8</v>
      </c>
      <c r="D61" s="159" t="s">
        <v>9</v>
      </c>
      <c r="E61" s="158" t="s">
        <v>10</v>
      </c>
      <c r="F61" s="159" t="s">
        <v>11</v>
      </c>
      <c r="G61" s="160" t="str">
        <f t="shared" si="42"/>
        <v>EUR6MSW1Y</v>
      </c>
      <c r="H61" s="158" t="str">
        <f>IFERROR(_xll.qlSwapRateHelper2(,G61,,$B61,Calendar,$E61,$D61,$F61,$H$48,0,C61,"EURON",Permanent,Trigger,ObjectOverwrite),"--")</f>
        <v>--</v>
      </c>
      <c r="I61" s="161" t="b">
        <f t="shared" si="43"/>
        <v>0</v>
      </c>
      <c r="K61" s="171" t="str">
        <f t="shared" si="38"/>
        <v>SW</v>
      </c>
      <c r="L61" s="171" t="str">
        <f t="shared" si="39"/>
        <v>19M</v>
      </c>
      <c r="M61" s="171" t="str">
        <f t="shared" si="40"/>
        <v>--</v>
      </c>
      <c r="N61" s="171" t="b">
        <f t="shared" si="41"/>
        <v>0</v>
      </c>
      <c r="O61" s="173">
        <v>1</v>
      </c>
      <c r="P61" s="173">
        <v>1</v>
      </c>
      <c r="Q61" s="55" t="e">
        <v>#NUM!</v>
      </c>
      <c r="R61" s="55" t="e">
        <f>_xll.qlRateHelperQuoteName(Q61)</f>
        <v>#VALUE!</v>
      </c>
      <c r="S61" s="102" t="e">
        <f>_xll.qlRateHelperQuoteValue(Q61,Trigger)</f>
        <v>#VALUE!</v>
      </c>
      <c r="T61" s="174" t="str">
        <f>IFERROR(_xll.qlFuturesRateHelperConvexityAdjustment(Q61,Trigger),"--")</f>
        <v>--</v>
      </c>
      <c r="U61" s="56" t="e">
        <f>_xll.qlRateHelperEarliestDate(Q61,Trigger)</f>
        <v>#VALUE!</v>
      </c>
      <c r="V61" s="56" t="e">
        <f>_xll.qlRateHelperLatestDate(Q61,Trigger)</f>
        <v>#VALUE!</v>
      </c>
      <c r="W61" s="102" t="e">
        <v>#VALUE!</v>
      </c>
      <c r="AA61" s="106"/>
      <c r="AT61" s="55" t="s">
        <v>106</v>
      </c>
      <c r="AU61" s="56">
        <f>_xll.qlInterestRateIndexFixingDate(IborIndex&amp;Tenor,AV61,Trigger)</f>
        <v>42219</v>
      </c>
      <c r="AV61" s="56">
        <f>_xll.qlCalendarAdvance(Calendar,AV60,AT61,"f",,Trigger)</f>
        <v>42221</v>
      </c>
      <c r="AW61" s="56">
        <f>_xll.qlInterestRateIndexMaturity(IborIndex&amp;Tenor,AV61,Trigger)</f>
        <v>42405</v>
      </c>
      <c r="AX61" s="102" t="e">
        <f>_xll.qlIndexFixing($Z$5,AU61,,Trigger)</f>
        <v>#VALUE!</v>
      </c>
      <c r="AY61" s="102">
        <f>_xll.qlIndexFixing($AZ$1,AV61,,Trigger)</f>
        <v>6.4101617641380577E-4</v>
      </c>
    </row>
    <row r="62" spans="1:51" s="38" customFormat="1" ht="11.25" customHeight="1" x14ac:dyDescent="0.2">
      <c r="A62" s="157" t="s">
        <v>132</v>
      </c>
      <c r="B62" s="138" t="s">
        <v>84</v>
      </c>
      <c r="C62" s="158" t="s">
        <v>8</v>
      </c>
      <c r="D62" s="159" t="s">
        <v>9</v>
      </c>
      <c r="E62" s="158" t="s">
        <v>10</v>
      </c>
      <c r="F62" s="159" t="s">
        <v>11</v>
      </c>
      <c r="G62" s="160" t="str">
        <f t="shared" si="42"/>
        <v>EUR6MSW14M</v>
      </c>
      <c r="H62" s="158" t="str">
        <f>IFERROR(_xll.qlSwapRateHelper2(,G62,,$B62,Calendar,$E62,$D62,$F62,$H$48,0,C62,"EURON",Permanent,Trigger,ObjectOverwrite),"--")</f>
        <v>--</v>
      </c>
      <c r="I62" s="161" t="b">
        <f t="shared" si="43"/>
        <v>0</v>
      </c>
      <c r="K62" s="171" t="str">
        <f t="shared" si="38"/>
        <v>SW</v>
      </c>
      <c r="L62" s="171" t="str">
        <f t="shared" si="39"/>
        <v>20M</v>
      </c>
      <c r="M62" s="171" t="str">
        <f t="shared" si="40"/>
        <v>--</v>
      </c>
      <c r="N62" s="171" t="b">
        <f t="shared" si="41"/>
        <v>0</v>
      </c>
      <c r="O62" s="173">
        <v>1</v>
      </c>
      <c r="P62" s="173">
        <v>1</v>
      </c>
      <c r="Q62" s="55" t="e">
        <v>#NUM!</v>
      </c>
      <c r="R62" s="55" t="e">
        <f>_xll.qlRateHelperQuoteName(Q62)</f>
        <v>#VALUE!</v>
      </c>
      <c r="S62" s="102" t="e">
        <f>_xll.qlRateHelperQuoteValue(Q62,Trigger)</f>
        <v>#VALUE!</v>
      </c>
      <c r="T62" s="174" t="str">
        <f>IFERROR(_xll.qlFuturesRateHelperConvexityAdjustment(Q62,Trigger),"--")</f>
        <v>--</v>
      </c>
      <c r="U62" s="56" t="e">
        <f>_xll.qlRateHelperEarliestDate(Q62,Trigger)</f>
        <v>#VALUE!</v>
      </c>
      <c r="V62" s="56" t="e">
        <f>_xll.qlRateHelperLatestDate(Q62,Trigger)</f>
        <v>#VALUE!</v>
      </c>
      <c r="W62" s="102" t="e">
        <v>#VALUE!</v>
      </c>
      <c r="AA62" s="106"/>
      <c r="AT62" s="55" t="s">
        <v>106</v>
      </c>
      <c r="AU62" s="56">
        <f>_xll.qlInterestRateIndexFixingDate(IborIndex&amp;Tenor,AV62,Trigger)</f>
        <v>42220</v>
      </c>
      <c r="AV62" s="56">
        <f>_xll.qlCalendarAdvance(Calendar,AV61,AT62,"f",,Trigger)</f>
        <v>42222</v>
      </c>
      <c r="AW62" s="56">
        <f>_xll.qlInterestRateIndexMaturity(IborIndex&amp;Tenor,AV62,Trigger)</f>
        <v>42408</v>
      </c>
      <c r="AX62" s="102" t="e">
        <f>_xll.qlIndexFixing($Z$5,AU62,,Trigger)</f>
        <v>#VALUE!</v>
      </c>
      <c r="AY62" s="102">
        <f>_xll.qlIndexFixing($AZ$1,AV62,,Trigger)</f>
        <v>6.410714220915915E-4</v>
      </c>
    </row>
    <row r="63" spans="1:51" s="38" customFormat="1" ht="11.25" customHeight="1" x14ac:dyDescent="0.2">
      <c r="A63" s="157" t="s">
        <v>132</v>
      </c>
      <c r="B63" s="138" t="s">
        <v>85</v>
      </c>
      <c r="C63" s="158" t="s">
        <v>8</v>
      </c>
      <c r="D63" s="159" t="s">
        <v>9</v>
      </c>
      <c r="E63" s="158" t="s">
        <v>10</v>
      </c>
      <c r="F63" s="159" t="s">
        <v>11</v>
      </c>
      <c r="G63" s="160" t="str">
        <f t="shared" si="42"/>
        <v>EUR6MSW15M</v>
      </c>
      <c r="H63" s="158" t="str">
        <f>IFERROR(_xll.qlSwapRateHelper2(,G63,,$B63,Calendar,$E63,$D63,$F63,$H$48,0,C63,"EURON",Permanent,Trigger,ObjectOverwrite),"--")</f>
        <v>--</v>
      </c>
      <c r="I63" s="161" t="b">
        <f t="shared" si="43"/>
        <v>0</v>
      </c>
      <c r="K63" s="171" t="str">
        <f t="shared" si="38"/>
        <v>SW</v>
      </c>
      <c r="L63" s="171" t="str">
        <f t="shared" si="39"/>
        <v>21M</v>
      </c>
      <c r="M63" s="171" t="str">
        <f t="shared" si="40"/>
        <v>--</v>
      </c>
      <c r="N63" s="171" t="b">
        <f t="shared" si="41"/>
        <v>0</v>
      </c>
      <c r="O63" s="173">
        <v>1</v>
      </c>
      <c r="P63" s="173">
        <v>1</v>
      </c>
      <c r="Q63" s="55" t="e">
        <v>#NUM!</v>
      </c>
      <c r="R63" s="55" t="e">
        <f>_xll.qlRateHelperQuoteName(Q63)</f>
        <v>#VALUE!</v>
      </c>
      <c r="S63" s="102" t="e">
        <f>_xll.qlRateHelperQuoteValue(Q63,Trigger)</f>
        <v>#VALUE!</v>
      </c>
      <c r="T63" s="174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#VALUE!</v>
      </c>
      <c r="AA63" s="106"/>
      <c r="AT63" s="55" t="s">
        <v>106</v>
      </c>
      <c r="AU63" s="56">
        <f>_xll.qlInterestRateIndexFixingDate(IborIndex&amp;Tenor,AV63,Trigger)</f>
        <v>42221</v>
      </c>
      <c r="AV63" s="56">
        <f>_xll.qlCalendarAdvance(Calendar,AV62,AT63,"f",,Trigger)</f>
        <v>42223</v>
      </c>
      <c r="AW63" s="56">
        <f>_xll.qlInterestRateIndexMaturity(IborIndex&amp;Tenor,AV63,Trigger)</f>
        <v>42408</v>
      </c>
      <c r="AX63" s="102" t="e">
        <f>_xll.qlIndexFixing($Z$5,AU63,,Trigger)</f>
        <v>#VALUE!</v>
      </c>
      <c r="AY63" s="102">
        <f>_xll.qlIndexFixing($AZ$1,AV63,,Trigger)</f>
        <v>6.4092202556426841E-4</v>
      </c>
    </row>
    <row r="64" spans="1:51" s="38" customFormat="1" ht="11.25" customHeight="1" x14ac:dyDescent="0.2">
      <c r="A64" s="157" t="s">
        <v>132</v>
      </c>
      <c r="B64" s="138" t="s">
        <v>86</v>
      </c>
      <c r="C64" s="158" t="s">
        <v>8</v>
      </c>
      <c r="D64" s="159" t="s">
        <v>9</v>
      </c>
      <c r="E64" s="158" t="s">
        <v>10</v>
      </c>
      <c r="F64" s="159" t="s">
        <v>11</v>
      </c>
      <c r="G64" s="160" t="str">
        <f t="shared" si="42"/>
        <v>EUR6MSW16M</v>
      </c>
      <c r="H64" s="158" t="str">
        <f>IFERROR(_xll.qlSwapRateHelper2(,G64,,$B64,Calendar,$E64,$D64,$F64,$H$48,0,C64,"EURON",Permanent,Trigger,ObjectOverwrite),"--")</f>
        <v>--</v>
      </c>
      <c r="I64" s="161" t="b">
        <f t="shared" si="43"/>
        <v>0</v>
      </c>
      <c r="K64" s="171" t="str">
        <f t="shared" si="38"/>
        <v>SW</v>
      </c>
      <c r="L64" s="171" t="str">
        <f t="shared" si="39"/>
        <v>22M</v>
      </c>
      <c r="M64" s="171" t="str">
        <f t="shared" si="40"/>
        <v>--</v>
      </c>
      <c r="N64" s="171" t="b">
        <f t="shared" si="41"/>
        <v>0</v>
      </c>
      <c r="O64" s="173">
        <v>1</v>
      </c>
      <c r="P64" s="173">
        <v>1</v>
      </c>
      <c r="Q64" s="55" t="e">
        <v>#NUM!</v>
      </c>
      <c r="R64" s="55" t="e">
        <f>_xll.qlRateHelperQuoteName(Q64)</f>
        <v>#VALUE!</v>
      </c>
      <c r="S64" s="102" t="e">
        <f>_xll.qlRateHelperQuoteValue(Q64,Trigger)</f>
        <v>#VALUE!</v>
      </c>
      <c r="T64" s="174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#VALUE!</v>
      </c>
      <c r="AT64" s="55" t="s">
        <v>106</v>
      </c>
      <c r="AU64" s="56">
        <f>_xll.qlInterestRateIndexFixingDate(IborIndex&amp;Tenor,AV64,Trigger)</f>
        <v>42222</v>
      </c>
      <c r="AV64" s="56">
        <f>_xll.qlCalendarAdvance(Calendar,AV63,AT64,"f",,Trigger)</f>
        <v>42226</v>
      </c>
      <c r="AW64" s="56">
        <f>_xll.qlInterestRateIndexMaturity(IborIndex&amp;Tenor,AV64,Trigger)</f>
        <v>42410</v>
      </c>
      <c r="AX64" s="102" t="e">
        <f>_xll.qlIndexFixing($Z$5,AU64,,Trigger)</f>
        <v>#VALUE!</v>
      </c>
      <c r="AY64" s="102">
        <f>_xll.qlIndexFixing($AZ$1,AV64,,Trigger)</f>
        <v>6.4077439498563696E-4</v>
      </c>
    </row>
    <row r="65" spans="1:51" s="38" customFormat="1" ht="11.25" customHeight="1" x14ac:dyDescent="0.2">
      <c r="A65" s="157" t="s">
        <v>132</v>
      </c>
      <c r="B65" s="138" t="s">
        <v>87</v>
      </c>
      <c r="C65" s="158" t="s">
        <v>8</v>
      </c>
      <c r="D65" s="159" t="s">
        <v>9</v>
      </c>
      <c r="E65" s="158" t="s">
        <v>10</v>
      </c>
      <c r="F65" s="159" t="s">
        <v>11</v>
      </c>
      <c r="G65" s="160" t="str">
        <f t="shared" si="42"/>
        <v>EUR6MSW17M</v>
      </c>
      <c r="H65" s="158" t="str">
        <f>IFERROR(_xll.qlSwapRateHelper2(,G65,,$B65,Calendar,$E65,$D65,$F65,$H$48,0,C65,"EURON",Permanent,Trigger,ObjectOverwrite),"--")</f>
        <v>--</v>
      </c>
      <c r="I65" s="161" t="b">
        <f t="shared" si="43"/>
        <v>0</v>
      </c>
      <c r="K65" s="171" t="str">
        <f t="shared" si="38"/>
        <v>SW</v>
      </c>
      <c r="L65" s="171" t="str">
        <f t="shared" si="39"/>
        <v>23M</v>
      </c>
      <c r="M65" s="171" t="str">
        <f t="shared" si="40"/>
        <v>--</v>
      </c>
      <c r="N65" s="171" t="b">
        <f t="shared" si="41"/>
        <v>0</v>
      </c>
      <c r="O65" s="173">
        <v>1</v>
      </c>
      <c r="P65" s="173">
        <v>1</v>
      </c>
      <c r="Q65" s="55" t="e">
        <v>#NUM!</v>
      </c>
      <c r="R65" s="55" t="e">
        <f>_xll.qlRateHelperQuoteName(Q65)</f>
        <v>#VALUE!</v>
      </c>
      <c r="S65" s="102" t="e">
        <f>_xll.qlRateHelperQuoteValue(Q65,Trigger)</f>
        <v>#VALUE!</v>
      </c>
      <c r="T65" s="174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#VALUE!</v>
      </c>
      <c r="AT65" s="55" t="s">
        <v>106</v>
      </c>
      <c r="AU65" s="56">
        <f>_xll.qlInterestRateIndexFixingDate(IborIndex&amp;Tenor,AV65,Trigger)</f>
        <v>42223</v>
      </c>
      <c r="AV65" s="56">
        <f>_xll.qlCalendarAdvance(Calendar,AV64,AT65,"f",,Trigger)</f>
        <v>42227</v>
      </c>
      <c r="AW65" s="56">
        <f>_xll.qlInterestRateIndexMaturity(IborIndex&amp;Tenor,AV65,Trigger)</f>
        <v>42411</v>
      </c>
      <c r="AX65" s="102" t="e">
        <f>_xll.qlIndexFixing($Z$5,AU65,,Trigger)</f>
        <v>#VALUE!</v>
      </c>
      <c r="AY65" s="102">
        <f>_xll.qlIndexFixing($AZ$1,AV65,,Trigger)</f>
        <v>6.3965893465893616E-4</v>
      </c>
    </row>
    <row r="66" spans="1:51" s="38" customFormat="1" ht="11.25" customHeight="1" x14ac:dyDescent="0.2">
      <c r="A66" s="157" t="s">
        <v>132</v>
      </c>
      <c r="B66" s="138" t="s">
        <v>88</v>
      </c>
      <c r="C66" s="158" t="s">
        <v>8</v>
      </c>
      <c r="D66" s="159" t="s">
        <v>9</v>
      </c>
      <c r="E66" s="158" t="s">
        <v>10</v>
      </c>
      <c r="F66" s="159" t="s">
        <v>11</v>
      </c>
      <c r="G66" s="160" t="str">
        <f t="shared" si="42"/>
        <v>EUR6MSW18M</v>
      </c>
      <c r="H66" s="158" t="str">
        <f>IFERROR(_xll.qlSwapRateHelper2(,G66,,$B66,Calendar,$E66,$D66,$F66,$H$48,0,C66,"EURON",Permanent,Trigger,ObjectOverwrite),"--")</f>
        <v>--</v>
      </c>
      <c r="I66" s="161" t="b">
        <f t="shared" si="43"/>
        <v>0</v>
      </c>
      <c r="K66" s="171" t="str">
        <f t="shared" si="38"/>
        <v>SW</v>
      </c>
      <c r="L66" s="171" t="str">
        <f t="shared" si="39"/>
        <v>2Y</v>
      </c>
      <c r="M66" s="171" t="str">
        <f t="shared" si="40"/>
        <v>--</v>
      </c>
      <c r="N66" s="171" t="b">
        <f t="shared" si="41"/>
        <v>0</v>
      </c>
      <c r="O66" s="173">
        <v>1</v>
      </c>
      <c r="P66" s="173">
        <v>1</v>
      </c>
      <c r="Q66" s="55" t="e">
        <v>#NUM!</v>
      </c>
      <c r="R66" s="55" t="e">
        <f>_xll.qlRateHelperQuoteName(Q66)</f>
        <v>#VALUE!</v>
      </c>
      <c r="S66" s="102" t="e">
        <f>_xll.qlRateHelperQuoteValue(Q66,Trigger)</f>
        <v>#VALUE!</v>
      </c>
      <c r="T66" s="174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#VALUE!</v>
      </c>
      <c r="AT66" s="55" t="s">
        <v>106</v>
      </c>
      <c r="AU66" s="56">
        <f>_xll.qlInterestRateIndexFixingDate(IborIndex&amp;Tenor,AV66,Trigger)</f>
        <v>42226</v>
      </c>
      <c r="AV66" s="56">
        <f>_xll.qlCalendarAdvance(Calendar,AV65,AT66,"f",,Trigger)</f>
        <v>42228</v>
      </c>
      <c r="AW66" s="56">
        <f>_xll.qlInterestRateIndexMaturity(IborIndex&amp;Tenor,AV66,Trigger)</f>
        <v>42412</v>
      </c>
      <c r="AX66" s="102" t="e">
        <f>_xll.qlIndexFixing($Z$5,AU66,,Trigger)</f>
        <v>#VALUE!</v>
      </c>
      <c r="AY66" s="102">
        <f>_xll.qlIndexFixing($AZ$1,AV66,,Trigger)</f>
        <v>6.3999999999987201E-4</v>
      </c>
    </row>
    <row r="67" spans="1:51" s="38" customFormat="1" ht="11.25" customHeight="1" x14ac:dyDescent="0.2">
      <c r="A67" s="157" t="s">
        <v>132</v>
      </c>
      <c r="B67" s="138" t="s">
        <v>89</v>
      </c>
      <c r="C67" s="158" t="s">
        <v>8</v>
      </c>
      <c r="D67" s="159" t="s">
        <v>9</v>
      </c>
      <c r="E67" s="158" t="s">
        <v>10</v>
      </c>
      <c r="F67" s="159" t="s">
        <v>11</v>
      </c>
      <c r="G67" s="160" t="str">
        <f t="shared" si="42"/>
        <v>EUR6MSW19M</v>
      </c>
      <c r="H67" s="158" t="str">
        <f>IFERROR(_xll.qlSwapRateHelper2(,G67,,$B67,Calendar,$E67,$D67,$F67,$H$48,0,C67,"EURON",Permanent,Trigger,ObjectOverwrite),"--")</f>
        <v>--</v>
      </c>
      <c r="I67" s="161" t="b">
        <f t="shared" si="43"/>
        <v>0</v>
      </c>
      <c r="K67" s="171" t="str">
        <f t="shared" si="38"/>
        <v>SW</v>
      </c>
      <c r="L67" s="171" t="str">
        <f t="shared" si="39"/>
        <v>27M</v>
      </c>
      <c r="M67" s="171" t="str">
        <f t="shared" si="40"/>
        <v>--</v>
      </c>
      <c r="N67" s="171" t="b">
        <f t="shared" si="41"/>
        <v>0</v>
      </c>
      <c r="O67" s="173">
        <v>1</v>
      </c>
      <c r="P67" s="173">
        <v>1</v>
      </c>
      <c r="Q67" s="55" t="e">
        <v>#NUM!</v>
      </c>
      <c r="R67" s="55" t="e">
        <f>_xll.qlRateHelperQuoteName(Q67)</f>
        <v>#VALUE!</v>
      </c>
      <c r="S67" s="102" t="e">
        <f>_xll.qlRateHelperQuoteValue(Q67,Trigger)</f>
        <v>#VALUE!</v>
      </c>
      <c r="T67" s="174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#VALUE!</v>
      </c>
      <c r="AT67" s="55" t="s">
        <v>106</v>
      </c>
      <c r="AU67" s="56">
        <f>_xll.qlInterestRateIndexFixingDate(IborIndex&amp;Tenor,AV67,Trigger)</f>
        <v>42227</v>
      </c>
      <c r="AV67" s="56">
        <f>_xll.qlCalendarAdvance(Calendar,AV66,AT67,"f",,Trigger)</f>
        <v>42229</v>
      </c>
      <c r="AW67" s="56">
        <f>_xll.qlInterestRateIndexMaturity(IborIndex&amp;Tenor,AV67,Trigger)</f>
        <v>42415</v>
      </c>
      <c r="AX67" s="102" t="e">
        <f>_xll.qlIndexFixing($Z$5,AU67,,Trigger)</f>
        <v>#VALUE!</v>
      </c>
      <c r="AY67" s="102">
        <f>_xll.qlIndexFixing($AZ$1,AV67,,Trigger)</f>
        <v>6.401017428785792E-4</v>
      </c>
    </row>
    <row r="68" spans="1:51" s="38" customFormat="1" ht="11.25" customHeight="1" x14ac:dyDescent="0.2">
      <c r="A68" s="157" t="s">
        <v>132</v>
      </c>
      <c r="B68" s="138" t="s">
        <v>90</v>
      </c>
      <c r="C68" s="158" t="s">
        <v>8</v>
      </c>
      <c r="D68" s="159" t="s">
        <v>9</v>
      </c>
      <c r="E68" s="158" t="s">
        <v>10</v>
      </c>
      <c r="F68" s="159" t="s">
        <v>11</v>
      </c>
      <c r="G68" s="160" t="str">
        <f t="shared" si="42"/>
        <v>EUR6MSW20M</v>
      </c>
      <c r="H68" s="158" t="str">
        <f>IFERROR(_xll.qlSwapRateHelper2(,G68,,$B68,Calendar,$E68,$D68,$F68,$H$48,0,C68,"EURON",Permanent,Trigger,ObjectOverwrite),"--")</f>
        <v>--</v>
      </c>
      <c r="I68" s="161" t="b">
        <f t="shared" si="43"/>
        <v>0</v>
      </c>
      <c r="K68" s="171" t="str">
        <f t="shared" si="38"/>
        <v>SW</v>
      </c>
      <c r="L68" s="171" t="str">
        <f t="shared" si="39"/>
        <v>30M</v>
      </c>
      <c r="M68" s="171" t="str">
        <f t="shared" si="40"/>
        <v>--</v>
      </c>
      <c r="N68" s="171" t="b">
        <f t="shared" si="41"/>
        <v>0</v>
      </c>
      <c r="O68" s="173">
        <v>1</v>
      </c>
      <c r="P68" s="173">
        <v>1</v>
      </c>
      <c r="Q68" s="55" t="e">
        <v>#NUM!</v>
      </c>
      <c r="R68" s="55" t="e">
        <f>_xll.qlRateHelperQuoteName(Q68)</f>
        <v>#VALUE!</v>
      </c>
      <c r="S68" s="102" t="e">
        <f>_xll.qlRateHelperQuoteValue(Q68,Trigger)</f>
        <v>#VALUE!</v>
      </c>
      <c r="T68" s="174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#VALUE!</v>
      </c>
      <c r="AT68" s="55" t="s">
        <v>106</v>
      </c>
      <c r="AU68" s="56">
        <f>_xll.qlInterestRateIndexFixingDate(IborIndex&amp;Tenor,AV68,Trigger)</f>
        <v>42228</v>
      </c>
      <c r="AV68" s="56">
        <f>_xll.qlCalendarAdvance(Calendar,AV67,AT68,"f",,Trigger)</f>
        <v>42230</v>
      </c>
      <c r="AW68" s="56">
        <f>_xll.qlInterestRateIndexMaturity(IborIndex&amp;Tenor,AV68,Trigger)</f>
        <v>42415</v>
      </c>
      <c r="AX68" s="102" t="e">
        <f>_xll.qlIndexFixing($Z$5,AU68,,Trigger)</f>
        <v>#VALUE!</v>
      </c>
      <c r="AY68" s="102">
        <f>_xll.qlIndexFixing($AZ$1,AV68,,Trigger)</f>
        <v>6.4002194117941734E-4</v>
      </c>
    </row>
    <row r="69" spans="1:51" s="38" customFormat="1" ht="11.25" customHeight="1" x14ac:dyDescent="0.2">
      <c r="A69" s="157" t="s">
        <v>132</v>
      </c>
      <c r="B69" s="138" t="s">
        <v>91</v>
      </c>
      <c r="C69" s="158" t="s">
        <v>8</v>
      </c>
      <c r="D69" s="159" t="s">
        <v>9</v>
      </c>
      <c r="E69" s="158" t="s">
        <v>10</v>
      </c>
      <c r="F69" s="159" t="s">
        <v>11</v>
      </c>
      <c r="G69" s="160" t="str">
        <f t="shared" si="42"/>
        <v>EUR6MSW21M</v>
      </c>
      <c r="H69" s="158" t="str">
        <f>IFERROR(_xll.qlSwapRateHelper2(,G69,,$B69,Calendar,$E69,$D69,$F69,$H$48,0,C69,"EURON",Permanent,Trigger,ObjectOverwrite),"--")</f>
        <v>--</v>
      </c>
      <c r="I69" s="161" t="b">
        <f t="shared" si="43"/>
        <v>0</v>
      </c>
      <c r="K69" s="171" t="str">
        <f t="shared" si="38"/>
        <v>SW</v>
      </c>
      <c r="L69" s="171" t="str">
        <f t="shared" si="39"/>
        <v>33M</v>
      </c>
      <c r="M69" s="171" t="str">
        <f t="shared" si="40"/>
        <v>--</v>
      </c>
      <c r="N69" s="171" t="b">
        <f t="shared" si="41"/>
        <v>0</v>
      </c>
      <c r="O69" s="173">
        <v>1</v>
      </c>
      <c r="P69" s="173">
        <v>1</v>
      </c>
      <c r="Q69" s="55" t="e">
        <v>#NUM!</v>
      </c>
      <c r="R69" s="55" t="e">
        <f>_xll.qlRateHelperQuoteName(Q69)</f>
        <v>#VALUE!</v>
      </c>
      <c r="S69" s="102" t="e">
        <f>_xll.qlRateHelperQuoteValue(Q69,Trigger)</f>
        <v>#VALUE!</v>
      </c>
      <c r="T69" s="174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#VALUE!</v>
      </c>
      <c r="AA69" s="46"/>
      <c r="AT69" s="55" t="s">
        <v>106</v>
      </c>
      <c r="AU69" s="56">
        <f>_xll.qlInterestRateIndexFixingDate(IborIndex&amp;Tenor,AV69,Trigger)</f>
        <v>42229</v>
      </c>
      <c r="AV69" s="56">
        <f>_xll.qlCalendarAdvance(Calendar,AV68,AT69,"f",,Trigger)</f>
        <v>42233</v>
      </c>
      <c r="AW69" s="56">
        <f>_xll.qlInterestRateIndexMaturity(IborIndex&amp;Tenor,AV69,Trigger)</f>
        <v>42417</v>
      </c>
      <c r="AX69" s="102" t="e">
        <f>_xll.qlIndexFixing($Z$5,AU69,,Trigger)</f>
        <v>#VALUE!</v>
      </c>
      <c r="AY69" s="102">
        <f>_xll.qlIndexFixing($AZ$1,AV69,,Trigger)</f>
        <v>6.3997138590944701E-4</v>
      </c>
    </row>
    <row r="70" spans="1:51" s="38" customFormat="1" ht="11.25" customHeight="1" x14ac:dyDescent="0.2">
      <c r="A70" s="157" t="s">
        <v>132</v>
      </c>
      <c r="B70" s="138" t="s">
        <v>92</v>
      </c>
      <c r="C70" s="158" t="s">
        <v>8</v>
      </c>
      <c r="D70" s="159" t="s">
        <v>9</v>
      </c>
      <c r="E70" s="158" t="s">
        <v>10</v>
      </c>
      <c r="F70" s="159" t="s">
        <v>11</v>
      </c>
      <c r="G70" s="160" t="str">
        <f t="shared" si="42"/>
        <v>EUR6MSW22M</v>
      </c>
      <c r="H70" s="158" t="str">
        <f>IFERROR(_xll.qlSwapRateHelper2(,G70,,$B70,Calendar,$E70,$D70,$F70,$H$48,0,C70,"EURON",Permanent,Trigger,ObjectOverwrite),"--")</f>
        <v>--</v>
      </c>
      <c r="I70" s="161" t="b">
        <f t="shared" si="43"/>
        <v>0</v>
      </c>
      <c r="K70" s="171" t="str">
        <f t="shared" si="38"/>
        <v>SW</v>
      </c>
      <c r="L70" s="171" t="str">
        <f t="shared" si="39"/>
        <v>3Y</v>
      </c>
      <c r="M70" s="171" t="str">
        <f t="shared" si="40"/>
        <v>--</v>
      </c>
      <c r="N70" s="171" t="b">
        <f t="shared" si="41"/>
        <v>0</v>
      </c>
      <c r="O70" s="173">
        <v>1</v>
      </c>
      <c r="P70" s="173">
        <v>1</v>
      </c>
      <c r="Q70" s="55" t="e">
        <v>#NUM!</v>
      </c>
      <c r="R70" s="55" t="e">
        <f>_xll.qlRateHelperQuoteName(Q70)</f>
        <v>#VALUE!</v>
      </c>
      <c r="S70" s="102" t="e">
        <f>_xll.qlRateHelperQuoteValue(Q70,Trigger)</f>
        <v>#VALUE!</v>
      </c>
      <c r="T70" s="174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#VALUE!</v>
      </c>
      <c r="AA70" s="46"/>
      <c r="AT70" s="55" t="s">
        <v>106</v>
      </c>
      <c r="AU70" s="56">
        <f>_xll.qlInterestRateIndexFixingDate(IborIndex&amp;Tenor,AV70,Trigger)</f>
        <v>42230</v>
      </c>
      <c r="AV70" s="56">
        <f>_xll.qlCalendarAdvance(Calendar,AV69,AT70,"f",,Trigger)</f>
        <v>42234</v>
      </c>
      <c r="AW70" s="56">
        <f>_xll.qlInterestRateIndexMaturity(IborIndex&amp;Tenor,AV70,Trigger)</f>
        <v>42418</v>
      </c>
      <c r="AX70" s="102" t="e">
        <f>_xll.qlIndexFixing($Z$5,AU70,,Trigger)</f>
        <v>#VALUE!</v>
      </c>
      <c r="AY70" s="102">
        <f>_xll.qlIndexFixing($AZ$1,AV70,,Trigger)</f>
        <v>6.3933952626157051E-4</v>
      </c>
    </row>
    <row r="71" spans="1:51" s="38" customFormat="1" ht="11.25" customHeight="1" x14ac:dyDescent="0.2">
      <c r="A71" s="157" t="s">
        <v>132</v>
      </c>
      <c r="B71" s="138" t="s">
        <v>93</v>
      </c>
      <c r="C71" s="158" t="s">
        <v>8</v>
      </c>
      <c r="D71" s="159" t="s">
        <v>9</v>
      </c>
      <c r="E71" s="158" t="s">
        <v>10</v>
      </c>
      <c r="F71" s="159" t="s">
        <v>11</v>
      </c>
      <c r="G71" s="160" t="str">
        <f t="shared" si="42"/>
        <v>EUR6MSW23M</v>
      </c>
      <c r="H71" s="158" t="str">
        <f>IFERROR(_xll.qlSwapRateHelper2(,G71,,$B71,Calendar,$E71,$D71,$F71,$H$48,0,C71,"EURON",Permanent,Trigger,ObjectOverwrite),"--")</f>
        <v>--</v>
      </c>
      <c r="I71" s="161" t="b">
        <f t="shared" si="43"/>
        <v>0</v>
      </c>
      <c r="K71" s="171" t="str">
        <f t="shared" si="38"/>
        <v>SW</v>
      </c>
      <c r="L71" s="171" t="str">
        <f t="shared" si="39"/>
        <v>4Y</v>
      </c>
      <c r="M71" s="171" t="str">
        <f t="shared" si="40"/>
        <v>--</v>
      </c>
      <c r="N71" s="171" t="b">
        <f t="shared" si="41"/>
        <v>0</v>
      </c>
      <c r="O71" s="173">
        <v>1</v>
      </c>
      <c r="P71" s="173">
        <v>1</v>
      </c>
      <c r="Q71" s="55" t="e">
        <v>#NUM!</v>
      </c>
      <c r="R71" s="55" t="e">
        <f>_xll.qlRateHelperQuoteName(Q71)</f>
        <v>#VALUE!</v>
      </c>
      <c r="S71" s="102" t="e">
        <f>_xll.qlRateHelperQuoteValue(Q71,Trigger)</f>
        <v>#VALUE!</v>
      </c>
      <c r="T71" s="174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#VALUE!</v>
      </c>
      <c r="AA71" s="46"/>
      <c r="AT71" s="55" t="s">
        <v>106</v>
      </c>
      <c r="AU71" s="56">
        <f>_xll.qlInterestRateIndexFixingDate(IborIndex&amp;Tenor,AV71,Trigger)</f>
        <v>42233</v>
      </c>
      <c r="AV71" s="56">
        <f>_xll.qlCalendarAdvance(Calendar,AV70,AT71,"f",,Trigger)</f>
        <v>42235</v>
      </c>
      <c r="AW71" s="56">
        <f>_xll.qlInterestRateIndexMaturity(IborIndex&amp;Tenor,AV71,Trigger)</f>
        <v>42419</v>
      </c>
      <c r="AX71" s="102" t="e">
        <f>_xll.qlIndexFixing($Z$5,AU71,,Trigger)</f>
        <v>#VALUE!</v>
      </c>
      <c r="AY71" s="102">
        <f>_xll.qlIndexFixing($AZ$1,AV71,,Trigger)</f>
        <v>6.3967489732644147E-4</v>
      </c>
    </row>
    <row r="72" spans="1:51" ht="11.25" customHeight="1" x14ac:dyDescent="0.25">
      <c r="A72" s="157" t="s">
        <v>132</v>
      </c>
      <c r="B72" s="138" t="s">
        <v>94</v>
      </c>
      <c r="C72" s="158" t="s">
        <v>8</v>
      </c>
      <c r="D72" s="159" t="s">
        <v>9</v>
      </c>
      <c r="E72" s="158" t="s">
        <v>10</v>
      </c>
      <c r="F72" s="159" t="s">
        <v>11</v>
      </c>
      <c r="G72" s="160" t="str">
        <f t="shared" si="42"/>
        <v>EUR6MSW2Y</v>
      </c>
      <c r="H72" s="158" t="str">
        <f>IFERROR(_xll.qlSwapRateHelper2(,G72,,$B72,Calendar,$E72,$D72,$F72,$H$48,0,C72,"EURON",Permanent,Trigger,ObjectOverwrite),"--")</f>
        <v>--</v>
      </c>
      <c r="I72" s="161" t="b">
        <f t="shared" si="43"/>
        <v>0</v>
      </c>
      <c r="J72" s="38"/>
      <c r="K72" s="171" t="str">
        <f t="shared" si="38"/>
        <v>SW</v>
      </c>
      <c r="L72" s="171" t="str">
        <f t="shared" si="39"/>
        <v>5Y</v>
      </c>
      <c r="M72" s="171" t="str">
        <f t="shared" si="40"/>
        <v>--</v>
      </c>
      <c r="N72" s="171" t="b">
        <f t="shared" si="41"/>
        <v>0</v>
      </c>
      <c r="O72" s="173">
        <v>1</v>
      </c>
      <c r="P72" s="173">
        <v>1</v>
      </c>
      <c r="Q72" s="55" t="e">
        <v>#NUM!</v>
      </c>
      <c r="R72" s="55" t="e">
        <f>_xll.qlRateHelperQuoteName(Q72)</f>
        <v>#VALUE!</v>
      </c>
      <c r="S72" s="102" t="e">
        <f>_xll.qlRateHelperQuoteValue(Q72,Trigger)</f>
        <v>#VALUE!</v>
      </c>
      <c r="T72" s="174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f t="array" ref="W72">_xll.qlPiecewiseYieldCurveData(GeneralSettings!D102,Trigger)</f>
        <v>#NUM!</v>
      </c>
      <c r="AT72" s="55" t="s">
        <v>106</v>
      </c>
      <c r="AU72" s="56">
        <f>_xll.qlInterestRateIndexFixingDate(IborIndex&amp;Tenor,AV72,Trigger)</f>
        <v>42234</v>
      </c>
      <c r="AV72" s="56">
        <f>_xll.qlCalendarAdvance(Calendar,AV71,AT72,"f",,Trigger)</f>
        <v>42236</v>
      </c>
      <c r="AW72" s="56">
        <f>_xll.qlInterestRateIndexMaturity(IborIndex&amp;Tenor,AV72,Trigger)</f>
        <v>42422</v>
      </c>
      <c r="AX72" s="102" t="e">
        <f>_xll.qlIndexFixing($Z$5,AU72,,Trigger)</f>
        <v>#VALUE!</v>
      </c>
      <c r="AY72" s="102">
        <f>_xll.qlIndexFixing($AZ$1,AV72,,Trigger)</f>
        <v>6.4024945716546831E-4</v>
      </c>
    </row>
    <row r="73" spans="1:51" ht="11.25" customHeight="1" x14ac:dyDescent="0.25">
      <c r="A73" s="157" t="s">
        <v>132</v>
      </c>
      <c r="B73" s="138" t="s">
        <v>141</v>
      </c>
      <c r="C73" s="158" t="s">
        <v>8</v>
      </c>
      <c r="D73" s="159" t="s">
        <v>9</v>
      </c>
      <c r="E73" s="158" t="s">
        <v>10</v>
      </c>
      <c r="F73" s="159" t="s">
        <v>11</v>
      </c>
      <c r="G73" s="160" t="str">
        <f t="shared" si="42"/>
        <v>EUR6MSW27M</v>
      </c>
      <c r="H73" s="158" t="str">
        <f>IFERROR(_xll.qlSwapRateHelper2(,G73,,$B73,Calendar,$E73,$D73,$F73,$H$48,0,C73,"EURON",Permanent,Trigger,ObjectOverwrite),"--")</f>
        <v>--</v>
      </c>
      <c r="I73" s="161" t="b">
        <f t="shared" si="43"/>
        <v>0</v>
      </c>
      <c r="J73" s="38"/>
      <c r="K73" s="171" t="str">
        <f t="shared" si="38"/>
        <v>SW</v>
      </c>
      <c r="L73" s="171" t="str">
        <f t="shared" si="39"/>
        <v>6Y</v>
      </c>
      <c r="M73" s="171" t="str">
        <f t="shared" si="40"/>
        <v>--</v>
      </c>
      <c r="N73" s="171" t="b">
        <f t="shared" si="41"/>
        <v>0</v>
      </c>
      <c r="O73" s="173">
        <v>1</v>
      </c>
      <c r="P73" s="173">
        <v>1</v>
      </c>
      <c r="Q73" s="55" t="e">
        <v>#NUM!</v>
      </c>
      <c r="R73" s="55" t="e">
        <f>_xll.qlRateHelperQuoteName(Q73)</f>
        <v>#VALUE!</v>
      </c>
      <c r="S73" s="102" t="e">
        <f>_xll.qlRateHelperQuoteValue(Q73,Trigger)</f>
        <v>#VALUE!</v>
      </c>
      <c r="T73" s="174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f t="array" ref="W73">_xll.qlPiecewiseYieldCurveData(GeneralSettings!D103,Trigger)</f>
        <v>#NUM!</v>
      </c>
      <c r="AT73" s="55" t="s">
        <v>106</v>
      </c>
      <c r="AU73" s="56">
        <f>_xll.qlInterestRateIndexFixingDate(IborIndex&amp;Tenor,AV73,Trigger)</f>
        <v>42235</v>
      </c>
      <c r="AV73" s="56">
        <f>_xll.qlCalendarAdvance(Calendar,AV72,AT73,"f",,Trigger)</f>
        <v>42237</v>
      </c>
      <c r="AW73" s="56">
        <f>_xll.qlInterestRateIndexMaturity(IborIndex&amp;Tenor,AV73,Trigger)</f>
        <v>42422</v>
      </c>
      <c r="AX73" s="102" t="e">
        <f>_xll.qlIndexFixing($Z$5,AU73,,Trigger)</f>
        <v>#VALUE!</v>
      </c>
      <c r="AY73" s="102">
        <f>_xll.qlIndexFixing($AZ$1,AV73,,Trigger)</f>
        <v>6.4043102474643852E-4</v>
      </c>
    </row>
    <row r="74" spans="1:51" ht="11.25" customHeight="1" x14ac:dyDescent="0.25">
      <c r="A74" s="157" t="s">
        <v>132</v>
      </c>
      <c r="B74" s="138" t="s">
        <v>142</v>
      </c>
      <c r="C74" s="158" t="s">
        <v>8</v>
      </c>
      <c r="D74" s="159" t="s">
        <v>9</v>
      </c>
      <c r="E74" s="158" t="s">
        <v>10</v>
      </c>
      <c r="F74" s="159" t="s">
        <v>11</v>
      </c>
      <c r="G74" s="160" t="str">
        <f t="shared" si="42"/>
        <v>EUR6MSW30M</v>
      </c>
      <c r="H74" s="158" t="str">
        <f>IFERROR(_xll.qlSwapRateHelper2(,G74,,$B74,Calendar,$E74,$D74,$F74,$H$48,0,C74,"EURON",Permanent,Trigger,ObjectOverwrite),"--")</f>
        <v>--</v>
      </c>
      <c r="I74" s="161" t="b">
        <f t="shared" si="43"/>
        <v>0</v>
      </c>
      <c r="J74" s="38"/>
      <c r="K74" s="171" t="str">
        <f t="shared" si="38"/>
        <v>SW</v>
      </c>
      <c r="L74" s="171" t="str">
        <f t="shared" si="39"/>
        <v>7Y</v>
      </c>
      <c r="M74" s="171" t="str">
        <f t="shared" si="40"/>
        <v>--</v>
      </c>
      <c r="N74" s="171" t="b">
        <f t="shared" si="41"/>
        <v>0</v>
      </c>
      <c r="O74" s="173">
        <v>1</v>
      </c>
      <c r="P74" s="173">
        <v>1</v>
      </c>
      <c r="Q74" s="55" t="e">
        <v>#NUM!</v>
      </c>
      <c r="R74" s="55" t="e">
        <f>_xll.qlRateHelperQuoteName(Q74)</f>
        <v>#VALUE!</v>
      </c>
      <c r="S74" s="102" t="e">
        <f>_xll.qlRateHelperQuoteValue(Q74,Trigger)</f>
        <v>#VALUE!</v>
      </c>
      <c r="T74" s="174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f t="array" ref="W74">_xll.qlPiecewiseYieldCurveData(GeneralSettings!D104,Trigger)</f>
        <v>#NUM!</v>
      </c>
      <c r="AT74" s="55" t="s">
        <v>106</v>
      </c>
      <c r="AU74" s="56">
        <f>_xll.qlInterestRateIndexFixingDate(IborIndex&amp;Tenor,AV74,Trigger)</f>
        <v>42236</v>
      </c>
      <c r="AV74" s="56">
        <f>_xll.qlCalendarAdvance(Calendar,AV73,AT74,"f",,Trigger)</f>
        <v>42240</v>
      </c>
      <c r="AW74" s="56">
        <f>_xll.qlInterestRateIndexMaturity(IborIndex&amp;Tenor,AV74,Trigger)</f>
        <v>42424</v>
      </c>
      <c r="AX74" s="102" t="e">
        <f>_xll.qlIndexFixing($Z$5,AU74,,Trigger)</f>
        <v>#VALUE!</v>
      </c>
      <c r="AY74" s="102">
        <f>_xll.qlIndexFixing($AZ$1,AV74,,Trigger)</f>
        <v>6.406616225698835E-4</v>
      </c>
    </row>
    <row r="75" spans="1:51" ht="11.25" customHeight="1" x14ac:dyDescent="0.25">
      <c r="A75" s="157" t="s">
        <v>132</v>
      </c>
      <c r="B75" s="138" t="s">
        <v>143</v>
      </c>
      <c r="C75" s="158" t="s">
        <v>8</v>
      </c>
      <c r="D75" s="159" t="s">
        <v>9</v>
      </c>
      <c r="E75" s="158" t="s">
        <v>10</v>
      </c>
      <c r="F75" s="159" t="s">
        <v>11</v>
      </c>
      <c r="G75" s="160" t="str">
        <f t="shared" si="42"/>
        <v>EUR6MSW33M</v>
      </c>
      <c r="H75" s="158" t="str">
        <f>IFERROR(_xll.qlSwapRateHelper2(,G75,,$B75,Calendar,$E75,$D75,$F75,$H$48,0,C75,"EURON",Permanent,Trigger,ObjectOverwrite),"--")</f>
        <v>--</v>
      </c>
      <c r="I75" s="161" t="b">
        <f t="shared" si="43"/>
        <v>0</v>
      </c>
      <c r="J75" s="38"/>
      <c r="K75" s="171" t="str">
        <f t="shared" si="38"/>
        <v>SW</v>
      </c>
      <c r="L75" s="171" t="str">
        <f t="shared" si="39"/>
        <v>8Y</v>
      </c>
      <c r="M75" s="171" t="str">
        <f t="shared" si="40"/>
        <v>--</v>
      </c>
      <c r="N75" s="171" t="b">
        <f t="shared" si="41"/>
        <v>0</v>
      </c>
      <c r="O75" s="173">
        <v>1</v>
      </c>
      <c r="P75" s="173">
        <v>1</v>
      </c>
      <c r="Q75" s="55" t="e">
        <v>#NUM!</v>
      </c>
      <c r="R75" s="55" t="e">
        <f>_xll.qlRateHelperQuoteName(Q75)</f>
        <v>#VALUE!</v>
      </c>
      <c r="S75" s="102" t="e">
        <f>_xll.qlRateHelperQuoteValue(Q75,Trigger)</f>
        <v>#VALUE!</v>
      </c>
      <c r="T75" s="174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f t="array" ref="W75">_xll.qlPiecewiseYieldCurveData(GeneralSettings!D105,Trigger)</f>
        <v>#NUM!</v>
      </c>
      <c r="AT75" s="55" t="s">
        <v>106</v>
      </c>
      <c r="AU75" s="56">
        <f>_xll.qlInterestRateIndexFixingDate(IborIndex&amp;Tenor,AV75,Trigger)</f>
        <v>42237</v>
      </c>
      <c r="AV75" s="56">
        <f>_xll.qlCalendarAdvance(Calendar,AV74,AT75,"f",,Trigger)</f>
        <v>42241</v>
      </c>
      <c r="AW75" s="56">
        <f>_xll.qlInterestRateIndexMaturity(IborIndex&amp;Tenor,AV75,Trigger)</f>
        <v>42425</v>
      </c>
      <c r="AX75" s="102" t="e">
        <f>_xll.qlIndexFixing($Z$5,AU75,,Trigger)</f>
        <v>#VALUE!</v>
      </c>
      <c r="AY75" s="102">
        <f>_xll.qlIndexFixing($AZ$1,AV75,,Trigger)</f>
        <v>6.407663843195139E-4</v>
      </c>
    </row>
    <row r="76" spans="1:51" ht="11.25" customHeight="1" x14ac:dyDescent="0.25">
      <c r="A76" s="157" t="s">
        <v>132</v>
      </c>
      <c r="B76" s="138" t="s">
        <v>51</v>
      </c>
      <c r="C76" s="158" t="s">
        <v>8</v>
      </c>
      <c r="D76" s="159" t="s">
        <v>9</v>
      </c>
      <c r="E76" s="158" t="s">
        <v>10</v>
      </c>
      <c r="F76" s="159" t="s">
        <v>11</v>
      </c>
      <c r="G76" s="160" t="str">
        <f t="shared" si="42"/>
        <v>EUR6MSW3Y</v>
      </c>
      <c r="H76" s="158" t="str">
        <f>IFERROR(_xll.qlSwapRateHelper2(,G76,,$B76,Calendar,$E76,$D76,$F76,$H$48,0,C76,"EURON",Permanent,Trigger,ObjectOverwrite),"--")</f>
        <v>--</v>
      </c>
      <c r="I76" s="161" t="b">
        <f t="shared" si="43"/>
        <v>0</v>
      </c>
      <c r="J76" s="38"/>
      <c r="K76" s="171" t="str">
        <f t="shared" si="38"/>
        <v>SW</v>
      </c>
      <c r="L76" s="171" t="str">
        <f t="shared" si="39"/>
        <v>9Y</v>
      </c>
      <c r="M76" s="171" t="str">
        <f t="shared" si="40"/>
        <v>--</v>
      </c>
      <c r="N76" s="171" t="b">
        <f t="shared" si="41"/>
        <v>0</v>
      </c>
      <c r="O76" s="173">
        <v>1</v>
      </c>
      <c r="P76" s="173">
        <v>1</v>
      </c>
      <c r="Q76" s="55" t="e">
        <v>#NUM!</v>
      </c>
      <c r="R76" s="55" t="e">
        <f>_xll.qlRateHelperQuoteName(Q76)</f>
        <v>#VALUE!</v>
      </c>
      <c r="S76" s="102" t="e">
        <f>_xll.qlRateHelperQuoteValue(Q76,Trigger)</f>
        <v>#VALUE!</v>
      </c>
      <c r="T76" s="174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f t="array" ref="W76">_xll.qlPiecewiseYieldCurveData(GeneralSettings!D106,Trigger)</f>
        <v>#NUM!</v>
      </c>
      <c r="AT76" s="55" t="s">
        <v>106</v>
      </c>
      <c r="AU76" s="56">
        <f>_xll.qlInterestRateIndexFixingDate(IborIndex&amp;Tenor,AV76,Trigger)</f>
        <v>42240</v>
      </c>
      <c r="AV76" s="56">
        <f>_xll.qlCalendarAdvance(Calendar,AV75,AT76,"f",,Trigger)</f>
        <v>42242</v>
      </c>
      <c r="AW76" s="56">
        <f>_xll.qlInterestRateIndexMaturity(IborIndex&amp;Tenor,AV76,Trigger)</f>
        <v>42426</v>
      </c>
      <c r="AX76" s="102" t="e">
        <f>_xll.qlIndexFixing($Z$5,AU76,,Trigger)</f>
        <v>#VALUE!</v>
      </c>
      <c r="AY76" s="102">
        <f>_xll.qlIndexFixing($AZ$1,AV76,,Trigger)</f>
        <v>6.4120859917218159E-4</v>
      </c>
    </row>
    <row r="77" spans="1:51" ht="11.25" customHeight="1" x14ac:dyDescent="0.25">
      <c r="A77" s="157" t="s">
        <v>132</v>
      </c>
      <c r="B77" s="138" t="s">
        <v>52</v>
      </c>
      <c r="C77" s="158" t="s">
        <v>8</v>
      </c>
      <c r="D77" s="159" t="s">
        <v>9</v>
      </c>
      <c r="E77" s="158" t="s">
        <v>10</v>
      </c>
      <c r="F77" s="159" t="s">
        <v>11</v>
      </c>
      <c r="G77" s="160" t="str">
        <f t="shared" si="42"/>
        <v>EUR6MSW4Y</v>
      </c>
      <c r="H77" s="158" t="str">
        <f>IFERROR(_xll.qlSwapRateHelper2(,G77,,$B77,Calendar,$E77,$D77,$F77,$H$48,0,C77,"EURON",Permanent,Trigger,ObjectOverwrite),"--")</f>
        <v>--</v>
      </c>
      <c r="I77" s="161" t="b">
        <f t="shared" si="43"/>
        <v>0</v>
      </c>
      <c r="J77" s="38"/>
      <c r="K77" s="171" t="str">
        <f t="shared" si="38"/>
        <v>SW</v>
      </c>
      <c r="L77" s="171" t="str">
        <f t="shared" si="39"/>
        <v>10Y</v>
      </c>
      <c r="M77" s="171" t="str">
        <f t="shared" si="40"/>
        <v>--</v>
      </c>
      <c r="N77" s="171" t="b">
        <f t="shared" si="41"/>
        <v>0</v>
      </c>
      <c r="O77" s="173">
        <v>1</v>
      </c>
      <c r="P77" s="173">
        <v>1</v>
      </c>
      <c r="Q77" s="55" t="e">
        <v>#NUM!</v>
      </c>
      <c r="R77" s="55" t="e">
        <f>_xll.qlRateHelperQuoteName(Q77)</f>
        <v>#VALUE!</v>
      </c>
      <c r="S77" s="102" t="e">
        <f>_xll.qlRateHelperQuoteValue(Q77,Trigger)</f>
        <v>#VALUE!</v>
      </c>
      <c r="T77" s="174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f t="array" ref="W77">_xll.qlPiecewiseYieldCurveData(GeneralSettings!D107,Trigger)</f>
        <v>#NUM!</v>
      </c>
      <c r="AT77" s="55" t="s">
        <v>106</v>
      </c>
      <c r="AU77" s="56">
        <f>_xll.qlInterestRateIndexFixingDate(IborIndex&amp;Tenor,AV77,Trigger)</f>
        <v>42241</v>
      </c>
      <c r="AV77" s="56">
        <f>_xll.qlCalendarAdvance(Calendar,AV76,AT77,"f",,Trigger)</f>
        <v>42243</v>
      </c>
      <c r="AW77" s="56">
        <f>_xll.qlInterestRateIndexMaturity(IborIndex&amp;Tenor,AV77,Trigger)</f>
        <v>42429</v>
      </c>
      <c r="AX77" s="102" t="e">
        <f>_xll.qlIndexFixing($Z$5,AU77,,Trigger)</f>
        <v>#VALUE!</v>
      </c>
      <c r="AY77" s="102">
        <f>_xll.qlIndexFixing($AZ$1,AV77,,Trigger)</f>
        <v>6.4272523729356731E-4</v>
      </c>
    </row>
    <row r="78" spans="1:51" ht="11.25" customHeight="1" x14ac:dyDescent="0.25">
      <c r="A78" s="157" t="s">
        <v>132</v>
      </c>
      <c r="B78" s="138" t="s">
        <v>53</v>
      </c>
      <c r="C78" s="158" t="s">
        <v>8</v>
      </c>
      <c r="D78" s="159" t="s">
        <v>9</v>
      </c>
      <c r="E78" s="158" t="s">
        <v>10</v>
      </c>
      <c r="F78" s="159" t="s">
        <v>11</v>
      </c>
      <c r="G78" s="160" t="str">
        <f t="shared" si="42"/>
        <v>EUR6MSW5Y</v>
      </c>
      <c r="H78" s="158" t="str">
        <f>IFERROR(_xll.qlSwapRateHelper2(,G78,,$B78,Calendar,$E78,$D78,$F78,$H$48,0,C78,"EURON",Permanent,Trigger,ObjectOverwrite),"--")</f>
        <v>--</v>
      </c>
      <c r="I78" s="161" t="b">
        <f t="shared" si="43"/>
        <v>0</v>
      </c>
      <c r="J78" s="38"/>
      <c r="K78" s="171" t="str">
        <f t="shared" si="38"/>
        <v>SW</v>
      </c>
      <c r="L78" s="171" t="str">
        <f t="shared" si="39"/>
        <v>11Y</v>
      </c>
      <c r="M78" s="171" t="str">
        <f t="shared" si="40"/>
        <v>--</v>
      </c>
      <c r="N78" s="171" t="b">
        <f t="shared" si="41"/>
        <v>0</v>
      </c>
      <c r="O78" s="173">
        <v>1</v>
      </c>
      <c r="P78" s="173">
        <v>1</v>
      </c>
      <c r="Q78" s="55" t="e">
        <v>#NUM!</v>
      </c>
      <c r="R78" s="55" t="e">
        <f>_xll.qlRateHelperQuoteName(Q78)</f>
        <v>#VALUE!</v>
      </c>
      <c r="S78" s="102" t="e">
        <f>_xll.qlRateHelperQuoteValue(Q78,Trigger)</f>
        <v>#VALUE!</v>
      </c>
      <c r="T78" s="174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f t="array" ref="W78">_xll.qlPiecewiseYieldCurveData(GeneralSettings!D108,Trigger)</f>
        <v>#NUM!</v>
      </c>
      <c r="AT78" s="55" t="s">
        <v>106</v>
      </c>
      <c r="AU78" s="56">
        <f>_xll.qlInterestRateIndexFixingDate(IborIndex&amp;Tenor,AV78,Trigger)</f>
        <v>42242</v>
      </c>
      <c r="AV78" s="56">
        <f>_xll.qlCalendarAdvance(Calendar,AV77,AT78,"f",,Trigger)</f>
        <v>42244</v>
      </c>
      <c r="AW78" s="56">
        <f>_xll.qlInterestRateIndexMaturity(IborIndex&amp;Tenor,AV78,Trigger)</f>
        <v>42429</v>
      </c>
      <c r="AX78" s="102" t="e">
        <f>_xll.qlIndexFixing($Z$5,AU78,,Trigger)</f>
        <v>#VALUE!</v>
      </c>
      <c r="AY78" s="102">
        <f>_xll.qlIndexFixing($AZ$1,AV78,,Trigger)</f>
        <v>6.3494424312897726E-4</v>
      </c>
    </row>
    <row r="79" spans="1:51" ht="11.25" customHeight="1" x14ac:dyDescent="0.25">
      <c r="A79" s="157" t="s">
        <v>132</v>
      </c>
      <c r="B79" s="138" t="s">
        <v>54</v>
      </c>
      <c r="C79" s="158" t="s">
        <v>8</v>
      </c>
      <c r="D79" s="159" t="s">
        <v>9</v>
      </c>
      <c r="E79" s="158" t="s">
        <v>10</v>
      </c>
      <c r="F79" s="159" t="s">
        <v>11</v>
      </c>
      <c r="G79" s="160" t="str">
        <f t="shared" si="42"/>
        <v>EUR6MSW6Y</v>
      </c>
      <c r="H79" s="158" t="str">
        <f>IFERROR(_xll.qlSwapRateHelper2(,G79,,$B79,Calendar,$E79,$D79,$F79,$H$48,0,C79,"EURON",Permanent,Trigger,ObjectOverwrite),"--")</f>
        <v>--</v>
      </c>
      <c r="I79" s="161" t="b">
        <f t="shared" si="43"/>
        <v>0</v>
      </c>
      <c r="K79" s="171" t="str">
        <f t="shared" si="38"/>
        <v>SW</v>
      </c>
      <c r="L79" s="171" t="str">
        <f t="shared" si="39"/>
        <v>12Y</v>
      </c>
      <c r="M79" s="171" t="str">
        <f t="shared" si="40"/>
        <v>--</v>
      </c>
      <c r="N79" s="171" t="b">
        <f t="shared" si="41"/>
        <v>0</v>
      </c>
      <c r="O79" s="173">
        <v>1</v>
      </c>
      <c r="P79" s="173">
        <v>1</v>
      </c>
      <c r="Q79" s="55" t="e">
        <v>#NUM!</v>
      </c>
      <c r="R79" s="55" t="e">
        <f>_xll.qlRateHelperQuoteName(Q79)</f>
        <v>#VALUE!</v>
      </c>
      <c r="S79" s="102" t="e">
        <f>_xll.qlRateHelperQuoteValue(Q79,Trigger)</f>
        <v>#VALUE!</v>
      </c>
      <c r="T79" s="174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f t="array" ref="W79">_xll.qlPiecewiseYieldCurveData(GeneralSettings!D109,Trigger)</f>
        <v>#NUM!</v>
      </c>
      <c r="AT79" s="55" t="s">
        <v>106</v>
      </c>
      <c r="AU79" s="56">
        <f>_xll.qlInterestRateIndexFixingDate(IborIndex&amp;Tenor,AV79,Trigger)</f>
        <v>42243</v>
      </c>
      <c r="AV79" s="56">
        <f>_xll.qlCalendarAdvance(Calendar,AV78,AT79,"f",,Trigger)</f>
        <v>42247</v>
      </c>
      <c r="AW79" s="56">
        <f>_xll.qlInterestRateIndexMaturity(IborIndex&amp;Tenor,AV79,Trigger)</f>
        <v>42429</v>
      </c>
      <c r="AX79" s="102" t="e">
        <f>_xll.qlIndexFixing($Z$5,AU79,,Trigger)</f>
        <v>#VALUE!</v>
      </c>
      <c r="AY79" s="102">
        <f>_xll.qlIndexFixing($AZ$1,AV79,,Trigger)</f>
        <v>6.3554671394287397E-4</v>
      </c>
    </row>
    <row r="80" spans="1:51" ht="11.25" customHeight="1" x14ac:dyDescent="0.25">
      <c r="A80" s="157" t="s">
        <v>132</v>
      </c>
      <c r="B80" s="138" t="s">
        <v>55</v>
      </c>
      <c r="C80" s="158" t="s">
        <v>8</v>
      </c>
      <c r="D80" s="159" t="s">
        <v>9</v>
      </c>
      <c r="E80" s="158" t="s">
        <v>10</v>
      </c>
      <c r="F80" s="159" t="s">
        <v>11</v>
      </c>
      <c r="G80" s="160" t="str">
        <f t="shared" si="42"/>
        <v>EUR6MSW7Y</v>
      </c>
      <c r="H80" s="158" t="str">
        <f>IFERROR(_xll.qlSwapRateHelper2(,G80,,$B80,Calendar,$E80,$D80,$F80,$H$48,0,C80,"EURON",Permanent,Trigger,ObjectOverwrite),"--")</f>
        <v>--</v>
      </c>
      <c r="I80" s="161" t="b">
        <f t="shared" si="43"/>
        <v>0</v>
      </c>
      <c r="K80" s="171" t="str">
        <f t="shared" si="38"/>
        <v>SW</v>
      </c>
      <c r="L80" s="171" t="str">
        <f t="shared" si="39"/>
        <v>13Y</v>
      </c>
      <c r="M80" s="171" t="str">
        <f t="shared" si="40"/>
        <v>--</v>
      </c>
      <c r="N80" s="171" t="b">
        <f t="shared" si="41"/>
        <v>0</v>
      </c>
      <c r="O80" s="173">
        <v>1</v>
      </c>
      <c r="P80" s="173">
        <v>1</v>
      </c>
      <c r="Q80" s="55" t="e">
        <v>#NUM!</v>
      </c>
      <c r="R80" s="55" t="e">
        <f>_xll.qlRateHelperQuoteName(Q80)</f>
        <v>#VALUE!</v>
      </c>
      <c r="S80" s="102" t="e">
        <f>_xll.qlRateHelperQuoteValue(Q80,Trigger)</f>
        <v>#VALUE!</v>
      </c>
      <c r="T80" s="174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f t="array" ref="W80">_xll.qlPiecewiseYieldCurveData(GeneralSettings!D110,Trigger)</f>
        <v>#NUM!</v>
      </c>
      <c r="AT80" s="55" t="s">
        <v>106</v>
      </c>
      <c r="AU80" s="56">
        <f>_xll.qlInterestRateIndexFixingDate(IborIndex&amp;Tenor,AV80,Trigger)</f>
        <v>42244</v>
      </c>
      <c r="AV80" s="56">
        <f>_xll.qlCalendarAdvance(Calendar,AV79,AT80,"f",,Trigger)</f>
        <v>42248</v>
      </c>
      <c r="AW80" s="56">
        <f>_xll.qlInterestRateIndexMaturity(IborIndex&amp;Tenor,AV80,Trigger)</f>
        <v>42430</v>
      </c>
      <c r="AX80" s="102" t="e">
        <f>_xll.qlIndexFixing($Z$5,AU80,,Trigger)</f>
        <v>#VALUE!</v>
      </c>
      <c r="AY80" s="102">
        <f>_xll.qlIndexFixing($AZ$1,AV80,,Trigger)</f>
        <v>6.3622615354196228E-4</v>
      </c>
    </row>
    <row r="81" spans="1:51" ht="11.25" customHeight="1" x14ac:dyDescent="0.25">
      <c r="A81" s="157" t="s">
        <v>132</v>
      </c>
      <c r="B81" s="138" t="s">
        <v>56</v>
      </c>
      <c r="C81" s="158" t="s">
        <v>8</v>
      </c>
      <c r="D81" s="159" t="s">
        <v>9</v>
      </c>
      <c r="E81" s="158" t="s">
        <v>10</v>
      </c>
      <c r="F81" s="159" t="s">
        <v>11</v>
      </c>
      <c r="G81" s="160" t="str">
        <f t="shared" si="42"/>
        <v>EUR6MSW8Y</v>
      </c>
      <c r="H81" s="158" t="str">
        <f>IFERROR(_xll.qlSwapRateHelper2(,G81,,$B81,Calendar,$E81,$D81,$F81,$H$48,0,C81,"EURON",Permanent,Trigger,ObjectOverwrite),"--")</f>
        <v>--</v>
      </c>
      <c r="I81" s="161" t="b">
        <f t="shared" si="43"/>
        <v>0</v>
      </c>
      <c r="K81" s="171" t="str">
        <f t="shared" si="38"/>
        <v>SW</v>
      </c>
      <c r="L81" s="171" t="str">
        <f t="shared" si="39"/>
        <v>14Y</v>
      </c>
      <c r="M81" s="171" t="str">
        <f t="shared" si="40"/>
        <v>--</v>
      </c>
      <c r="N81" s="171" t="b">
        <f t="shared" si="41"/>
        <v>0</v>
      </c>
      <c r="O81" s="173">
        <v>1</v>
      </c>
      <c r="P81" s="173">
        <v>1</v>
      </c>
      <c r="Q81" s="55" t="e">
        <v>#NUM!</v>
      </c>
      <c r="R81" s="55" t="e">
        <f>_xll.qlRateHelperQuoteName(Q81)</f>
        <v>#VALUE!</v>
      </c>
      <c r="S81" s="102" t="e">
        <f>_xll.qlRateHelperQuoteValue(Q81,Trigger)</f>
        <v>#VALUE!</v>
      </c>
      <c r="T81" s="174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f t="array" ref="W81">_xll.qlPiecewiseYieldCurveData(GeneralSettings!D111,Trigger)</f>
        <v>#NUM!</v>
      </c>
      <c r="AT81" s="55" t="s">
        <v>106</v>
      </c>
      <c r="AU81" s="56">
        <f>_xll.qlInterestRateIndexFixingDate(IborIndex&amp;Tenor,AV81,Trigger)</f>
        <v>42247</v>
      </c>
      <c r="AV81" s="56">
        <f>_xll.qlCalendarAdvance(Calendar,AV80,AT81,"f",,Trigger)</f>
        <v>42249</v>
      </c>
      <c r="AW81" s="56">
        <f>_xll.qlInterestRateIndexMaturity(IborIndex&amp;Tenor,AV81,Trigger)</f>
        <v>42431</v>
      </c>
      <c r="AX81" s="102" t="e">
        <f>_xll.qlIndexFixing($Z$5,AU81,,Trigger)</f>
        <v>#VALUE!</v>
      </c>
      <c r="AY81" s="102">
        <f>_xll.qlIndexFixing($AZ$1,AV81,,Trigger)</f>
        <v>6.3698658350096367E-4</v>
      </c>
    </row>
    <row r="82" spans="1:51" ht="11.25" customHeight="1" x14ac:dyDescent="0.25">
      <c r="A82" s="157" t="s">
        <v>132</v>
      </c>
      <c r="B82" s="138" t="s">
        <v>57</v>
      </c>
      <c r="C82" s="158" t="s">
        <v>8</v>
      </c>
      <c r="D82" s="159" t="s">
        <v>9</v>
      </c>
      <c r="E82" s="158" t="s">
        <v>10</v>
      </c>
      <c r="F82" s="159" t="s">
        <v>11</v>
      </c>
      <c r="G82" s="160" t="str">
        <f t="shared" ref="G82:G108" si="44">Currency&amp;Tenor&amp;A82&amp;B82</f>
        <v>EUR6MSW9Y</v>
      </c>
      <c r="H82" s="158" t="str">
        <f>IFERROR(_xll.qlSwapRateHelper2(,G82,,$B82,Calendar,$E82,$D82,$F82,$H$48,0,C82,"EURON",Permanent,Trigger,ObjectOverwrite),"--")</f>
        <v>--</v>
      </c>
      <c r="I82" s="161" t="b">
        <f t="shared" si="43"/>
        <v>0</v>
      </c>
      <c r="K82" s="171" t="str">
        <f t="shared" si="38"/>
        <v>SW</v>
      </c>
      <c r="L82" s="171" t="str">
        <f t="shared" si="39"/>
        <v>15Y</v>
      </c>
      <c r="M82" s="171" t="str">
        <f t="shared" si="40"/>
        <v>--</v>
      </c>
      <c r="N82" s="171" t="b">
        <f t="shared" si="41"/>
        <v>0</v>
      </c>
      <c r="O82" s="173">
        <v>1</v>
      </c>
      <c r="P82" s="173">
        <v>1</v>
      </c>
      <c r="Q82" s="55" t="e">
        <v>#NUM!</v>
      </c>
      <c r="R82" s="55" t="e">
        <f>_xll.qlRateHelperQuoteName(Q82)</f>
        <v>#VALUE!</v>
      </c>
      <c r="S82" s="102" t="e">
        <f>_xll.qlRateHelperQuoteValue(Q82,Trigger)</f>
        <v>#VALUE!</v>
      </c>
      <c r="T82" s="174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f t="array" ref="W82">_xll.qlPiecewiseYieldCurveData(GeneralSettings!D112,Trigger)</f>
        <v>#NUM!</v>
      </c>
      <c r="AT82" s="55" t="s">
        <v>106</v>
      </c>
      <c r="AU82" s="56">
        <f>_xll.qlInterestRateIndexFixingDate(IborIndex&amp;Tenor,AV82,Trigger)</f>
        <v>42248</v>
      </c>
      <c r="AV82" s="56">
        <f>_xll.qlCalendarAdvance(Calendar,AV81,AT82,"f",,Trigger)</f>
        <v>42250</v>
      </c>
      <c r="AW82" s="56">
        <f>_xll.qlInterestRateIndexMaturity(IborIndex&amp;Tenor,AV82,Trigger)</f>
        <v>42432</v>
      </c>
      <c r="AX82" s="102" t="e">
        <f>_xll.qlIndexFixing($Z$5,AU82,,Trigger)</f>
        <v>#VALUE!</v>
      </c>
      <c r="AY82" s="102">
        <f>_xll.qlIndexFixing($AZ$1,AV82,,Trigger)</f>
        <v>6.3979549768221518E-4</v>
      </c>
    </row>
    <row r="83" spans="1:51" ht="11.25" customHeight="1" x14ac:dyDescent="0.25">
      <c r="A83" s="157" t="s">
        <v>132</v>
      </c>
      <c r="B83" s="138" t="s">
        <v>58</v>
      </c>
      <c r="C83" s="158" t="s">
        <v>8</v>
      </c>
      <c r="D83" s="159" t="s">
        <v>9</v>
      </c>
      <c r="E83" s="158" t="s">
        <v>10</v>
      </c>
      <c r="F83" s="159" t="s">
        <v>11</v>
      </c>
      <c r="G83" s="160" t="str">
        <f t="shared" si="44"/>
        <v>EUR6MSW10Y</v>
      </c>
      <c r="H83" s="158" t="str">
        <f>IFERROR(_xll.qlSwapRateHelper2(,G83,,$B83,Calendar,$E83,$D83,$F83,$H$48,0,C83,"EURON",Permanent,Trigger,ObjectOverwrite),"--")</f>
        <v>--</v>
      </c>
      <c r="I83" s="161" t="b">
        <f t="shared" si="43"/>
        <v>0</v>
      </c>
      <c r="K83" s="171" t="str">
        <f t="shared" si="38"/>
        <v>SW</v>
      </c>
      <c r="L83" s="171" t="str">
        <f t="shared" si="39"/>
        <v>16Y</v>
      </c>
      <c r="M83" s="171" t="str">
        <f t="shared" si="40"/>
        <v>--</v>
      </c>
      <c r="N83" s="171" t="b">
        <f t="shared" si="41"/>
        <v>0</v>
      </c>
      <c r="O83" s="173">
        <v>1</v>
      </c>
      <c r="P83" s="173">
        <v>1</v>
      </c>
      <c r="Q83" s="55" t="e">
        <v>#NUM!</v>
      </c>
      <c r="R83" s="55" t="e">
        <f>_xll.qlRateHelperQuoteName(Q83)</f>
        <v>#VALUE!</v>
      </c>
      <c r="S83" s="102" t="e">
        <f>_xll.qlRateHelperQuoteValue(Q83,Trigger)</f>
        <v>#VALUE!</v>
      </c>
      <c r="T83" s="174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f t="array" ref="W83">_xll.qlPiecewiseYieldCurveData(GeneralSettings!D113,Trigger)</f>
        <v>#NUM!</v>
      </c>
      <c r="AT83" s="55" t="s">
        <v>106</v>
      </c>
      <c r="AU83" s="56">
        <f>_xll.qlInterestRateIndexFixingDate(IborIndex&amp;Tenor,AV83,Trigger)</f>
        <v>42249</v>
      </c>
      <c r="AV83" s="56">
        <f>_xll.qlCalendarAdvance(Calendar,AV82,AT83,"f",,Trigger)</f>
        <v>42251</v>
      </c>
      <c r="AW83" s="56">
        <f>_xll.qlInterestRateIndexMaturity(IborIndex&amp;Tenor,AV83,Trigger)</f>
        <v>42433</v>
      </c>
      <c r="AX83" s="102" t="e">
        <f>_xll.qlIndexFixing($Z$5,AU83,,Trigger)</f>
        <v>#VALUE!</v>
      </c>
      <c r="AY83" s="102">
        <f>_xll.qlIndexFixing($AZ$1,AV83,,Trigger)</f>
        <v>6.4092206004209753E-4</v>
      </c>
    </row>
    <row r="84" spans="1:51" ht="11.25" customHeight="1" x14ac:dyDescent="0.25">
      <c r="A84" s="157" t="s">
        <v>132</v>
      </c>
      <c r="B84" s="138" t="s">
        <v>59</v>
      </c>
      <c r="C84" s="158" t="s">
        <v>8</v>
      </c>
      <c r="D84" s="159" t="s">
        <v>9</v>
      </c>
      <c r="E84" s="158" t="s">
        <v>10</v>
      </c>
      <c r="F84" s="159" t="s">
        <v>11</v>
      </c>
      <c r="G84" s="160" t="str">
        <f t="shared" si="44"/>
        <v>EUR6MSW11Y</v>
      </c>
      <c r="H84" s="158" t="str">
        <f>IFERROR(_xll.qlSwapRateHelper2(,G84,,$B84,Calendar,$E84,$D84,$F84,$H$48,0,C84,"EURON",Permanent,Trigger,ObjectOverwrite),"--")</f>
        <v>--</v>
      </c>
      <c r="I84" s="161" t="b">
        <f t="shared" si="43"/>
        <v>0</v>
      </c>
      <c r="K84" s="171" t="str">
        <f t="shared" si="38"/>
        <v>SW</v>
      </c>
      <c r="L84" s="171" t="str">
        <f t="shared" si="39"/>
        <v>17Y</v>
      </c>
      <c r="M84" s="171" t="str">
        <f t="shared" si="40"/>
        <v>--</v>
      </c>
      <c r="N84" s="171" t="b">
        <f t="shared" si="41"/>
        <v>0</v>
      </c>
      <c r="O84" s="173">
        <v>1</v>
      </c>
      <c r="P84" s="173">
        <v>1</v>
      </c>
      <c r="Q84" s="55" t="e">
        <v>#NUM!</v>
      </c>
      <c r="R84" s="55" t="e">
        <f>_xll.qlRateHelperQuoteName(Q84)</f>
        <v>#VALUE!</v>
      </c>
      <c r="S84" s="102" t="e">
        <f>_xll.qlRateHelperQuoteValue(Q84,Trigger)</f>
        <v>#VALUE!</v>
      </c>
      <c r="T84" s="174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f t="array" ref="W84">_xll.qlPiecewiseYieldCurveData(GeneralSettings!D114,Trigger)</f>
        <v>#NUM!</v>
      </c>
      <c r="AT84" s="55" t="s">
        <v>106</v>
      </c>
      <c r="AU84" s="56">
        <f>_xll.qlInterestRateIndexFixingDate(IborIndex&amp;Tenor,AV84,Trigger)</f>
        <v>42250</v>
      </c>
      <c r="AV84" s="56">
        <f>_xll.qlCalendarAdvance(Calendar,AV83,AT84,"f",,Trigger)</f>
        <v>42254</v>
      </c>
      <c r="AW84" s="56">
        <f>_xll.qlInterestRateIndexMaturity(IborIndex&amp;Tenor,AV84,Trigger)</f>
        <v>42436</v>
      </c>
      <c r="AX84" s="102" t="e">
        <f>_xll.qlIndexFixing($Z$5,AU84,,Trigger)</f>
        <v>#VALUE!</v>
      </c>
      <c r="AY84" s="102">
        <f>_xll.qlIndexFixing($AZ$1,AV84,,Trigger)</f>
        <v>6.421511870655552E-4</v>
      </c>
    </row>
    <row r="85" spans="1:51" ht="11.25" customHeight="1" x14ac:dyDescent="0.25">
      <c r="A85" s="157" t="s">
        <v>132</v>
      </c>
      <c r="B85" s="138" t="s">
        <v>60</v>
      </c>
      <c r="C85" s="158" t="s">
        <v>8</v>
      </c>
      <c r="D85" s="159" t="s">
        <v>9</v>
      </c>
      <c r="E85" s="158" t="s">
        <v>10</v>
      </c>
      <c r="F85" s="159" t="s">
        <v>11</v>
      </c>
      <c r="G85" s="160" t="str">
        <f t="shared" si="44"/>
        <v>EUR6MSW12Y</v>
      </c>
      <c r="H85" s="158" t="str">
        <f>IFERROR(_xll.qlSwapRateHelper2(,G85,,$B85,Calendar,$E85,$D85,$F85,$H$48,0,C85,"EURON",Permanent,Trigger,ObjectOverwrite),"--")</f>
        <v>--</v>
      </c>
      <c r="I85" s="161" t="b">
        <f t="shared" si="43"/>
        <v>0</v>
      </c>
      <c r="K85" s="171" t="str">
        <f t="shared" si="38"/>
        <v>SW</v>
      </c>
      <c r="L85" s="171" t="str">
        <f t="shared" si="39"/>
        <v>18Y</v>
      </c>
      <c r="M85" s="171" t="str">
        <f t="shared" si="40"/>
        <v>--</v>
      </c>
      <c r="N85" s="171" t="b">
        <f t="shared" si="41"/>
        <v>0</v>
      </c>
      <c r="O85" s="173">
        <v>1</v>
      </c>
      <c r="P85" s="173">
        <v>1</v>
      </c>
      <c r="Q85" s="55" t="e">
        <v>#NUM!</v>
      </c>
      <c r="R85" s="55" t="e">
        <f>_xll.qlRateHelperQuoteName(Q85)</f>
        <v>#VALUE!</v>
      </c>
      <c r="S85" s="102" t="e">
        <f>_xll.qlRateHelperQuoteValue(Q85,Trigger)</f>
        <v>#VALUE!</v>
      </c>
      <c r="T85" s="174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f t="array" ref="W85">_xll.qlPiecewiseYieldCurveData(GeneralSettings!D115,Trigger)</f>
        <v>#NUM!</v>
      </c>
      <c r="AT85" s="55" t="s">
        <v>106</v>
      </c>
      <c r="AU85" s="56">
        <f>_xll.qlInterestRateIndexFixingDate(IborIndex&amp;Tenor,AV85,Trigger)</f>
        <v>42251</v>
      </c>
      <c r="AV85" s="56">
        <f>_xll.qlCalendarAdvance(Calendar,AV84,AT85,"f",,Trigger)</f>
        <v>42255</v>
      </c>
      <c r="AW85" s="56">
        <f>_xll.qlInterestRateIndexMaturity(IborIndex&amp;Tenor,AV85,Trigger)</f>
        <v>42437</v>
      </c>
      <c r="AX85" s="102" t="e">
        <f>_xll.qlIndexFixing($Z$5,AU85,,Trigger)</f>
        <v>#VALUE!</v>
      </c>
      <c r="AY85" s="102">
        <f>_xll.qlIndexFixing($AZ$1,AV85,,Trigger)</f>
        <v>6.4348748691654863E-4</v>
      </c>
    </row>
    <row r="86" spans="1:51" ht="11.25" customHeight="1" x14ac:dyDescent="0.25">
      <c r="A86" s="157" t="s">
        <v>132</v>
      </c>
      <c r="B86" s="138" t="s">
        <v>61</v>
      </c>
      <c r="C86" s="158" t="s">
        <v>8</v>
      </c>
      <c r="D86" s="159" t="s">
        <v>9</v>
      </c>
      <c r="E86" s="158" t="s">
        <v>10</v>
      </c>
      <c r="F86" s="159" t="s">
        <v>11</v>
      </c>
      <c r="G86" s="160" t="str">
        <f t="shared" si="44"/>
        <v>EUR6MSW13Y</v>
      </c>
      <c r="H86" s="158" t="str">
        <f>IFERROR(_xll.qlSwapRateHelper2(,G86,,$B86,Calendar,$E86,$D86,$F86,$H$48,0,C86,"EURON",Permanent,Trigger,ObjectOverwrite),"--")</f>
        <v>--</v>
      </c>
      <c r="I86" s="161" t="b">
        <f t="shared" si="43"/>
        <v>0</v>
      </c>
      <c r="K86" s="171" t="str">
        <f t="shared" si="38"/>
        <v>SW</v>
      </c>
      <c r="L86" s="171" t="str">
        <f t="shared" si="39"/>
        <v>19Y</v>
      </c>
      <c r="M86" s="171" t="str">
        <f t="shared" si="40"/>
        <v>--</v>
      </c>
      <c r="N86" s="171" t="b">
        <f t="shared" si="41"/>
        <v>0</v>
      </c>
      <c r="O86" s="173">
        <v>1</v>
      </c>
      <c r="P86" s="173">
        <v>1</v>
      </c>
      <c r="Q86" s="55" t="e">
        <v>#NUM!</v>
      </c>
      <c r="R86" s="55" t="e">
        <f>_xll.qlRateHelperQuoteName(Q86)</f>
        <v>#VALUE!</v>
      </c>
      <c r="S86" s="102" t="e">
        <f>_xll.qlRateHelperQuoteValue(Q86,Trigger)</f>
        <v>#VALUE!</v>
      </c>
      <c r="T86" s="174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f t="array" ref="W86">_xll.qlPiecewiseYieldCurveData(GeneralSettings!D116,Trigger)</f>
        <v>#NUM!</v>
      </c>
      <c r="AT86" s="55" t="s">
        <v>106</v>
      </c>
      <c r="AU86" s="56">
        <f>_xll.qlInterestRateIndexFixingDate(IborIndex&amp;Tenor,AV86,Trigger)</f>
        <v>42254</v>
      </c>
      <c r="AV86" s="56">
        <f>_xll.qlCalendarAdvance(Calendar,AV85,AT86,"f",,Trigger)</f>
        <v>42256</v>
      </c>
      <c r="AW86" s="56">
        <f>_xll.qlInterestRateIndexMaturity(IborIndex&amp;Tenor,AV86,Trigger)</f>
        <v>42438</v>
      </c>
      <c r="AX86" s="102" t="e">
        <f>_xll.qlIndexFixing($Z$5,AU86,,Trigger)</f>
        <v>#VALUE!</v>
      </c>
      <c r="AY86" s="102">
        <f>_xll.qlIndexFixing($AZ$1,AV86,,Trigger)</f>
        <v>6.4493566553269527E-4</v>
      </c>
    </row>
    <row r="87" spans="1:51" ht="11.25" customHeight="1" x14ac:dyDescent="0.25">
      <c r="A87" s="157" t="s">
        <v>132</v>
      </c>
      <c r="B87" s="138" t="s">
        <v>62</v>
      </c>
      <c r="C87" s="158" t="s">
        <v>8</v>
      </c>
      <c r="D87" s="159" t="s">
        <v>9</v>
      </c>
      <c r="E87" s="158" t="s">
        <v>10</v>
      </c>
      <c r="F87" s="159" t="s">
        <v>11</v>
      </c>
      <c r="G87" s="160" t="str">
        <f t="shared" si="44"/>
        <v>EUR6MSW14Y</v>
      </c>
      <c r="H87" s="158" t="str">
        <f>IFERROR(_xll.qlSwapRateHelper2(,G87,,$B87,Calendar,$E87,$D87,$F87,$H$48,0,C87,"EURON",Permanent,Trigger,ObjectOverwrite),"--")</f>
        <v>--</v>
      </c>
      <c r="I87" s="161" t="b">
        <f t="shared" si="43"/>
        <v>0</v>
      </c>
      <c r="K87" s="171" t="str">
        <f t="shared" si="38"/>
        <v>SW</v>
      </c>
      <c r="L87" s="171" t="str">
        <f t="shared" si="39"/>
        <v>20Y</v>
      </c>
      <c r="M87" s="171" t="str">
        <f t="shared" si="40"/>
        <v>--</v>
      </c>
      <c r="N87" s="171" t="b">
        <f t="shared" si="41"/>
        <v>0</v>
      </c>
      <c r="O87" s="173">
        <v>1</v>
      </c>
      <c r="P87" s="173">
        <v>1</v>
      </c>
      <c r="Q87" s="55" t="e">
        <v>#NUM!</v>
      </c>
      <c r="R87" s="55" t="e">
        <f>_xll.qlRateHelperQuoteName(Q87)</f>
        <v>#VALUE!</v>
      </c>
      <c r="S87" s="102" t="e">
        <f>_xll.qlRateHelperQuoteValue(Q87,Trigger)</f>
        <v>#VALUE!</v>
      </c>
      <c r="T87" s="174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f t="array" ref="W87">_xll.qlPiecewiseYieldCurveData(GeneralSettings!D117,Trigger)</f>
        <v>#NUM!</v>
      </c>
      <c r="AT87" s="55" t="s">
        <v>106</v>
      </c>
      <c r="AU87" s="56">
        <f>_xll.qlInterestRateIndexFixingDate(IborIndex&amp;Tenor,AV87,Trigger)</f>
        <v>42255</v>
      </c>
      <c r="AV87" s="56">
        <f>_xll.qlCalendarAdvance(Calendar,AV86,AT87,"f",,Trigger)</f>
        <v>42257</v>
      </c>
      <c r="AW87" s="56">
        <f>_xll.qlInterestRateIndexMaturity(IborIndex&amp;Tenor,AV87,Trigger)</f>
        <v>42439</v>
      </c>
      <c r="AX87" s="102" t="e">
        <f>_xll.qlIndexFixing($Z$5,AU87,,Trigger)</f>
        <v>#VALUE!</v>
      </c>
      <c r="AY87" s="102">
        <f>_xll.qlIndexFixing($AZ$1,AV87,,Trigger)</f>
        <v>6.5000000000008584E-4</v>
      </c>
    </row>
    <row r="88" spans="1:51" ht="11.25" customHeight="1" x14ac:dyDescent="0.25">
      <c r="A88" s="157" t="s">
        <v>132</v>
      </c>
      <c r="B88" s="138" t="s">
        <v>63</v>
      </c>
      <c r="C88" s="158" t="s">
        <v>8</v>
      </c>
      <c r="D88" s="159" t="s">
        <v>9</v>
      </c>
      <c r="E88" s="158" t="s">
        <v>10</v>
      </c>
      <c r="F88" s="159" t="s">
        <v>11</v>
      </c>
      <c r="G88" s="160" t="str">
        <f t="shared" si="44"/>
        <v>EUR6MSW15Y</v>
      </c>
      <c r="H88" s="158" t="str">
        <f>IFERROR(_xll.qlSwapRateHelper2(,G88,,$B88,Calendar,$E88,$D88,$F88,$H$48,0,C88,"EURON",Permanent,Trigger,ObjectOverwrite),"--")</f>
        <v>--</v>
      </c>
      <c r="I88" s="161" t="b">
        <f t="shared" si="43"/>
        <v>0</v>
      </c>
      <c r="K88" s="57" t="str">
        <f t="shared" ref="K88:L88" si="45">A94</f>
        <v>SW</v>
      </c>
      <c r="L88" s="57" t="str">
        <f t="shared" si="45"/>
        <v>21Y</v>
      </c>
      <c r="M88" s="57" t="str">
        <f t="shared" ref="M88:N88" si="46">H94</f>
        <v>--</v>
      </c>
      <c r="N88" s="57" t="b">
        <f t="shared" si="46"/>
        <v>0</v>
      </c>
      <c r="O88" s="57">
        <v>1</v>
      </c>
      <c r="P88" s="57">
        <v>1</v>
      </c>
      <c r="Q88" s="55" t="e">
        <v>#NUM!</v>
      </c>
      <c r="R88" s="55" t="e">
        <f>_xll.qlRateHelperQuoteName(Q88)</f>
        <v>#VALUE!</v>
      </c>
      <c r="S88" s="102" t="e">
        <f>_xll.qlRateHelperQuoteValue(Q88,Trigger)</f>
        <v>#VALUE!</v>
      </c>
      <c r="T88" s="174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f t="array" ref="W88">_xll.qlPiecewiseYieldCurveData(GeneralSettings!D118,Trigger)</f>
        <v>#NUM!</v>
      </c>
      <c r="AT88" s="55" t="s">
        <v>106</v>
      </c>
      <c r="AU88" s="56">
        <f>_xll.qlInterestRateIndexFixingDate(IborIndex&amp;Tenor,AV88,Trigger)</f>
        <v>42256</v>
      </c>
      <c r="AV88" s="56">
        <f>_xll.qlCalendarAdvance(Calendar,AV87,AT88,"f",,Trigger)</f>
        <v>42258</v>
      </c>
      <c r="AW88" s="56">
        <f>_xll.qlInterestRateIndexMaturity(IborIndex&amp;Tenor,AV88,Trigger)</f>
        <v>42440</v>
      </c>
      <c r="AX88" s="102" t="e">
        <f>_xll.qlIndexFixing($Z$5,AU88,,Trigger)</f>
        <v>#VALUE!</v>
      </c>
      <c r="AY88" s="102">
        <f>_xll.qlIndexFixing($AZ$1,AV88,,Trigger)</f>
        <v>6.5194309438218435E-4</v>
      </c>
    </row>
    <row r="89" spans="1:51" ht="11.25" customHeight="1" x14ac:dyDescent="0.25">
      <c r="A89" s="157" t="s">
        <v>132</v>
      </c>
      <c r="B89" s="138" t="s">
        <v>64</v>
      </c>
      <c r="C89" s="158" t="s">
        <v>8</v>
      </c>
      <c r="D89" s="159" t="s">
        <v>9</v>
      </c>
      <c r="E89" s="158" t="s">
        <v>10</v>
      </c>
      <c r="F89" s="159" t="s">
        <v>11</v>
      </c>
      <c r="G89" s="160" t="str">
        <f t="shared" si="44"/>
        <v>EUR6MSW16Y</v>
      </c>
      <c r="H89" s="158" t="str">
        <f>IFERROR(_xll.qlSwapRateHelper2(,G89,,$B89,Calendar,$E89,$D89,$F89,$H$48,0,C89,"EURON",Permanent,Trigger,ObjectOverwrite),"--")</f>
        <v>--</v>
      </c>
      <c r="I89" s="161" t="b">
        <f t="shared" si="43"/>
        <v>0</v>
      </c>
      <c r="K89" s="57" t="str">
        <f t="shared" ref="K89:L89" si="47">A95</f>
        <v>SW</v>
      </c>
      <c r="L89" s="57" t="str">
        <f t="shared" si="47"/>
        <v>22Y</v>
      </c>
      <c r="M89" s="57" t="str">
        <f t="shared" ref="M89:N89" si="48">H95</f>
        <v>--</v>
      </c>
      <c r="N89" s="57" t="b">
        <f t="shared" si="48"/>
        <v>0</v>
      </c>
      <c r="O89" s="57">
        <v>1</v>
      </c>
      <c r="P89" s="57">
        <v>1</v>
      </c>
      <c r="Q89" s="55" t="e">
        <v>#NUM!</v>
      </c>
      <c r="R89" s="55" t="e">
        <f>_xll.qlRateHelperQuoteName(Q89)</f>
        <v>#VALUE!</v>
      </c>
      <c r="S89" s="102" t="e">
        <f>_xll.qlRateHelperQuoteValue(Q89,Trigger)</f>
        <v>#VALUE!</v>
      </c>
      <c r="T89" s="174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f t="array" ref="W89">_xll.qlPiecewiseYieldCurveData(GeneralSettings!D119,Trigger)</f>
        <v>#NUM!</v>
      </c>
      <c r="AT89" s="55" t="s">
        <v>106</v>
      </c>
      <c r="AU89" s="56">
        <f>_xll.qlInterestRateIndexFixingDate(IborIndex&amp;Tenor,AV89,Trigger)</f>
        <v>42257</v>
      </c>
      <c r="AV89" s="56">
        <f>_xll.qlCalendarAdvance(Calendar,AV88,AT89,"f",,Trigger)</f>
        <v>42261</v>
      </c>
      <c r="AW89" s="56">
        <f>_xll.qlInterestRateIndexMaturity(IborIndex&amp;Tenor,AV89,Trigger)</f>
        <v>42443</v>
      </c>
      <c r="AX89" s="102" t="e">
        <f>_xll.qlIndexFixing($Z$5,AU89,,Trigger)</f>
        <v>#VALUE!</v>
      </c>
      <c r="AY89" s="102">
        <f>_xll.qlIndexFixing($AZ$1,AV89,,Trigger)</f>
        <v>6.5401329145748852E-4</v>
      </c>
    </row>
    <row r="90" spans="1:51" ht="11.25" customHeight="1" x14ac:dyDescent="0.25">
      <c r="A90" s="157" t="s">
        <v>132</v>
      </c>
      <c r="B90" s="138" t="s">
        <v>65</v>
      </c>
      <c r="C90" s="158" t="s">
        <v>8</v>
      </c>
      <c r="D90" s="159" t="s">
        <v>9</v>
      </c>
      <c r="E90" s="158" t="s">
        <v>10</v>
      </c>
      <c r="F90" s="159" t="s">
        <v>11</v>
      </c>
      <c r="G90" s="160" t="str">
        <f t="shared" si="44"/>
        <v>EUR6MSW17Y</v>
      </c>
      <c r="H90" s="158" t="str">
        <f>IFERROR(_xll.qlSwapRateHelper2(,G90,,$B90,Calendar,$E90,$D90,$F90,$H$48,0,C90,"EURON",Permanent,Trigger,ObjectOverwrite),"--")</f>
        <v>--</v>
      </c>
      <c r="I90" s="161" t="b">
        <f t="shared" si="43"/>
        <v>0</v>
      </c>
      <c r="K90" s="57" t="str">
        <f t="shared" ref="K90:L90" si="49">A96</f>
        <v>SW</v>
      </c>
      <c r="L90" s="57" t="str">
        <f t="shared" si="49"/>
        <v>23Y</v>
      </c>
      <c r="M90" s="57" t="str">
        <f t="shared" ref="M90:N90" si="50">H96</f>
        <v>--</v>
      </c>
      <c r="N90" s="57" t="b">
        <f t="shared" si="50"/>
        <v>0</v>
      </c>
      <c r="O90" s="57">
        <v>1</v>
      </c>
      <c r="P90" s="57">
        <v>1</v>
      </c>
      <c r="Q90" s="55" t="e">
        <v>#NUM!</v>
      </c>
      <c r="R90" s="55" t="e">
        <f>_xll.qlRateHelperQuoteName(Q90)</f>
        <v>#VALUE!</v>
      </c>
      <c r="S90" s="102" t="e">
        <f>_xll.qlRateHelperQuoteValue(Q90,Trigger)</f>
        <v>#VALUE!</v>
      </c>
      <c r="T90" s="174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f t="array" ref="W90">_xll.qlPiecewiseYieldCurveData(GeneralSettings!D120,Trigger)</f>
        <v>#NUM!</v>
      </c>
      <c r="AT90" s="55" t="s">
        <v>106</v>
      </c>
      <c r="AU90" s="56">
        <f>_xll.qlInterestRateIndexFixingDate(IborIndex&amp;Tenor,AV90,Trigger)</f>
        <v>42258</v>
      </c>
      <c r="AV90" s="56">
        <f>_xll.qlCalendarAdvance(Calendar,AV89,AT90,"f",,Trigger)</f>
        <v>42262</v>
      </c>
      <c r="AW90" s="56">
        <f>_xll.qlInterestRateIndexMaturity(IborIndex&amp;Tenor,AV90,Trigger)</f>
        <v>42444</v>
      </c>
      <c r="AX90" s="102" t="e">
        <f>_xll.qlIndexFixing($Z$5,AU90,,Trigger)</f>
        <v>#VALUE!</v>
      </c>
      <c r="AY90" s="102">
        <f>_xll.qlIndexFixing($AZ$1,AV90,,Trigger)</f>
        <v>6.5620587201767734E-4</v>
      </c>
    </row>
    <row r="91" spans="1:51" ht="11.25" customHeight="1" x14ac:dyDescent="0.25">
      <c r="A91" s="157" t="s">
        <v>132</v>
      </c>
      <c r="B91" s="138" t="s">
        <v>66</v>
      </c>
      <c r="C91" s="158" t="s">
        <v>8</v>
      </c>
      <c r="D91" s="159" t="s">
        <v>9</v>
      </c>
      <c r="E91" s="158" t="s">
        <v>10</v>
      </c>
      <c r="F91" s="159" t="s">
        <v>11</v>
      </c>
      <c r="G91" s="160" t="str">
        <f t="shared" si="44"/>
        <v>EUR6MSW18Y</v>
      </c>
      <c r="H91" s="158" t="str">
        <f>IFERROR(_xll.qlSwapRateHelper2(,G91,,$B91,Calendar,$E91,$D91,$F91,$H$48,0,C91,"EURON",Permanent,Trigger,ObjectOverwrite),"--")</f>
        <v>--</v>
      </c>
      <c r="I91" s="161" t="b">
        <f t="shared" si="43"/>
        <v>0</v>
      </c>
      <c r="K91" s="57" t="str">
        <f t="shared" ref="K91:L91" si="51">A97</f>
        <v>SW</v>
      </c>
      <c r="L91" s="57" t="str">
        <f t="shared" si="51"/>
        <v>24Y</v>
      </c>
      <c r="M91" s="57" t="str">
        <f t="shared" ref="M91:N91" si="52">H97</f>
        <v>--</v>
      </c>
      <c r="N91" s="57" t="b">
        <f t="shared" si="52"/>
        <v>0</v>
      </c>
      <c r="O91" s="57">
        <v>1</v>
      </c>
      <c r="P91" s="57">
        <v>1</v>
      </c>
      <c r="Q91" s="55" t="e">
        <v>#NUM!</v>
      </c>
      <c r="R91" s="55" t="e">
        <f>_xll.qlRateHelperQuoteName(Q91)</f>
        <v>#VALUE!</v>
      </c>
      <c r="S91" s="102" t="e">
        <f>_xll.qlRateHelperQuoteValue(Q91,Trigger)</f>
        <v>#VALUE!</v>
      </c>
      <c r="T91" s="174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f t="array" ref="W91">_xll.qlPiecewiseYieldCurveData(GeneralSettings!D121,Trigger)</f>
        <v>#NUM!</v>
      </c>
      <c r="AT91" s="55" t="s">
        <v>106</v>
      </c>
      <c r="AU91" s="56">
        <f>_xll.qlInterestRateIndexFixingDate(IborIndex&amp;Tenor,AV91,Trigger)</f>
        <v>42261</v>
      </c>
      <c r="AV91" s="56">
        <f>_xll.qlCalendarAdvance(Calendar,AV90,AT91,"f",,Trigger)</f>
        <v>42263</v>
      </c>
      <c r="AW91" s="56">
        <f>_xll.qlInterestRateIndexMaturity(IborIndex&amp;Tenor,AV91,Trigger)</f>
        <v>42445</v>
      </c>
      <c r="AX91" s="102" t="e">
        <f>_xll.qlIndexFixing($Z$5,AU91,,Trigger)</f>
        <v>#VALUE!</v>
      </c>
      <c r="AY91" s="102">
        <f>_xll.qlIndexFixing($AZ$1,AV91,,Trigger)</f>
        <v>6.5851595349499415E-4</v>
      </c>
    </row>
    <row r="92" spans="1:51" ht="11.25" customHeight="1" x14ac:dyDescent="0.25">
      <c r="A92" s="157" t="s">
        <v>132</v>
      </c>
      <c r="B92" s="138" t="s">
        <v>67</v>
      </c>
      <c r="C92" s="158" t="s">
        <v>8</v>
      </c>
      <c r="D92" s="159" t="s">
        <v>9</v>
      </c>
      <c r="E92" s="158" t="s">
        <v>10</v>
      </c>
      <c r="F92" s="159" t="s">
        <v>11</v>
      </c>
      <c r="G92" s="160" t="str">
        <f t="shared" si="44"/>
        <v>EUR6MSW19Y</v>
      </c>
      <c r="H92" s="158" t="str">
        <f>IFERROR(_xll.qlSwapRateHelper2(,G92,,$B92,Calendar,$E92,$D92,$F92,$H$48,0,C92,"EURON",Permanent,Trigger,ObjectOverwrite),"--")</f>
        <v>--</v>
      </c>
      <c r="I92" s="161" t="b">
        <f t="shared" si="43"/>
        <v>0</v>
      </c>
      <c r="K92" s="57" t="str">
        <f t="shared" ref="K92:L92" si="53">A98</f>
        <v>SW</v>
      </c>
      <c r="L92" s="57" t="str">
        <f t="shared" si="53"/>
        <v>25Y</v>
      </c>
      <c r="M92" s="57" t="str">
        <f t="shared" ref="M92:N92" si="54">H98</f>
        <v>--</v>
      </c>
      <c r="N92" s="57" t="b">
        <f t="shared" si="54"/>
        <v>0</v>
      </c>
      <c r="O92" s="57">
        <v>1</v>
      </c>
      <c r="P92" s="57">
        <v>1</v>
      </c>
      <c r="Q92" s="55" t="e">
        <v>#NUM!</v>
      </c>
      <c r="R92" s="55" t="e">
        <f>_xll.qlRateHelperQuoteName(Q92)</f>
        <v>#VALUE!</v>
      </c>
      <c r="S92" s="102" t="e">
        <f>_xll.qlRateHelperQuoteValue(Q92,Trigger)</f>
        <v>#VALUE!</v>
      </c>
      <c r="T92" s="174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f t="array" ref="W92">_xll.qlPiecewiseYieldCurveData(GeneralSettings!D122,Trigger)</f>
        <v>#NUM!</v>
      </c>
      <c r="AT92" s="55" t="s">
        <v>106</v>
      </c>
      <c r="AU92" s="56">
        <f>_xll.qlInterestRateIndexFixingDate(IborIndex&amp;Tenor,AV92,Trigger)</f>
        <v>42262</v>
      </c>
      <c r="AV92" s="56">
        <f>_xll.qlCalendarAdvance(Calendar,AV91,AT92,"f",,Trigger)</f>
        <v>42264</v>
      </c>
      <c r="AW92" s="56">
        <f>_xll.qlInterestRateIndexMaturity(IborIndex&amp;Tenor,AV92,Trigger)</f>
        <v>42446</v>
      </c>
      <c r="AX92" s="102" t="e">
        <f>_xll.qlIndexFixing($Z$5,AU92,,Trigger)</f>
        <v>#VALUE!</v>
      </c>
      <c r="AY92" s="102">
        <f>_xll.qlIndexFixing($AZ$1,AV92,,Trigger)</f>
        <v>6.6609992729780079E-4</v>
      </c>
    </row>
    <row r="93" spans="1:51" ht="11.25" customHeight="1" x14ac:dyDescent="0.25">
      <c r="A93" s="157" t="s">
        <v>132</v>
      </c>
      <c r="B93" s="138" t="s">
        <v>68</v>
      </c>
      <c r="C93" s="158" t="s">
        <v>8</v>
      </c>
      <c r="D93" s="159" t="s">
        <v>9</v>
      </c>
      <c r="E93" s="158" t="s">
        <v>10</v>
      </c>
      <c r="F93" s="159" t="s">
        <v>11</v>
      </c>
      <c r="G93" s="160" t="str">
        <f t="shared" si="44"/>
        <v>EUR6MSW20Y</v>
      </c>
      <c r="H93" s="158" t="str">
        <f>IFERROR(_xll.qlSwapRateHelper2(,G93,,$B93,Calendar,$E93,$D93,$F93,$H$48,0,C93,"EURON",Permanent,Trigger,ObjectOverwrite),"--")</f>
        <v>--</v>
      </c>
      <c r="I93" s="161" t="b">
        <f t="shared" si="43"/>
        <v>0</v>
      </c>
      <c r="K93" s="57" t="str">
        <f t="shared" ref="K93:L93" si="55">A99</f>
        <v>SW</v>
      </c>
      <c r="L93" s="57" t="str">
        <f t="shared" si="55"/>
        <v>26Y</v>
      </c>
      <c r="M93" s="57" t="str">
        <f t="shared" ref="M93:N93" si="56">H99</f>
        <v>--</v>
      </c>
      <c r="N93" s="57" t="b">
        <f t="shared" si="56"/>
        <v>0</v>
      </c>
      <c r="O93" s="57">
        <v>1</v>
      </c>
      <c r="P93" s="57">
        <v>1</v>
      </c>
      <c r="Q93" s="55" t="e">
        <v>#NUM!</v>
      </c>
      <c r="R93" s="55" t="e">
        <f>_xll.qlRateHelperQuoteName(Q93)</f>
        <v>#VALUE!</v>
      </c>
      <c r="S93" s="102" t="e">
        <f>_xll.qlRateHelperQuoteValue(Q93,Trigger)</f>
        <v>#VALUE!</v>
      </c>
      <c r="T93" s="174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f t="array" ref="W93">_xll.qlPiecewiseYieldCurveData(GeneralSettings!D123,Trigger)</f>
        <v>#NUM!</v>
      </c>
      <c r="AT93" s="55" t="s">
        <v>106</v>
      </c>
      <c r="AU93" s="56">
        <f>_xll.qlInterestRateIndexFixingDate(IborIndex&amp;Tenor,AV93,Trigger)</f>
        <v>42263</v>
      </c>
      <c r="AV93" s="56">
        <f>_xll.qlCalendarAdvance(Calendar,AV92,AT93,"f",,Trigger)</f>
        <v>42265</v>
      </c>
      <c r="AW93" s="56">
        <f>_xll.qlInterestRateIndexMaturity(IborIndex&amp;Tenor,AV93,Trigger)</f>
        <v>42447</v>
      </c>
      <c r="AX93" s="102" t="e">
        <f>_xll.qlIndexFixing($Z$5,AU93,,Trigger)</f>
        <v>#VALUE!</v>
      </c>
      <c r="AY93" s="102">
        <f>_xll.qlIndexFixing($AZ$1,AV93,,Trigger)</f>
        <v>6.6882791946359021E-4</v>
      </c>
    </row>
    <row r="94" spans="1:51" ht="11.25" customHeight="1" x14ac:dyDescent="0.25">
      <c r="A94" s="157" t="s">
        <v>132</v>
      </c>
      <c r="B94" s="138" t="s">
        <v>69</v>
      </c>
      <c r="C94" s="158" t="s">
        <v>8</v>
      </c>
      <c r="D94" s="159" t="s">
        <v>9</v>
      </c>
      <c r="E94" s="158" t="s">
        <v>10</v>
      </c>
      <c r="F94" s="159" t="s">
        <v>11</v>
      </c>
      <c r="G94" s="160" t="str">
        <f t="shared" si="44"/>
        <v>EUR6MSW21Y</v>
      </c>
      <c r="H94" s="158" t="str">
        <f>IFERROR(_xll.qlSwapRateHelper2(,G94,,$B94,Calendar,$E94,$D94,$F94,$H$48,0,C94,"EURON",Permanent,Trigger,ObjectOverwrite),"--")</f>
        <v>--</v>
      </c>
      <c r="I94" s="161" t="b">
        <f t="shared" si="43"/>
        <v>0</v>
      </c>
      <c r="K94" s="57" t="str">
        <f t="shared" ref="K94:L94" si="57">A100</f>
        <v>SW</v>
      </c>
      <c r="L94" s="57" t="str">
        <f t="shared" si="57"/>
        <v>27Y</v>
      </c>
      <c r="M94" s="57" t="str">
        <f t="shared" ref="M94:N94" si="58">H100</f>
        <v>--</v>
      </c>
      <c r="N94" s="57" t="b">
        <f t="shared" si="58"/>
        <v>0</v>
      </c>
      <c r="O94" s="57">
        <v>1</v>
      </c>
      <c r="P94" s="57">
        <v>1</v>
      </c>
      <c r="Q94" s="55" t="e">
        <v>#NUM!</v>
      </c>
      <c r="R94" s="55" t="e">
        <f>_xll.qlRateHelperQuoteName(Q94)</f>
        <v>#VALUE!</v>
      </c>
      <c r="S94" s="102" t="e">
        <f>_xll.qlRateHelperQuoteValue(Q94,Trigger)</f>
        <v>#VALUE!</v>
      </c>
      <c r="T94" s="174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f t="array" ref="W94">_xll.qlPiecewiseYieldCurveData(GeneralSettings!D124,Trigger)</f>
        <v>#NUM!</v>
      </c>
      <c r="AT94" s="55" t="s">
        <v>106</v>
      </c>
      <c r="AU94" s="56">
        <f>_xll.qlInterestRateIndexFixingDate(IborIndex&amp;Tenor,AV94,Trigger)</f>
        <v>42264</v>
      </c>
      <c r="AV94" s="56">
        <f>_xll.qlCalendarAdvance(Calendar,AV93,AT94,"f",,Trigger)</f>
        <v>42268</v>
      </c>
      <c r="AW94" s="56">
        <f>_xll.qlInterestRateIndexMaturity(IborIndex&amp;Tenor,AV94,Trigger)</f>
        <v>42450</v>
      </c>
      <c r="AX94" s="102" t="e">
        <f>_xll.qlIndexFixing($Z$5,AU94,,Trigger)</f>
        <v>#VALUE!</v>
      </c>
      <c r="AY94" s="102">
        <f>_xll.qlIndexFixing($AZ$1,AV94,,Trigger)</f>
        <v>6.7164654919408596E-4</v>
      </c>
    </row>
    <row r="95" spans="1:51" ht="11.25" customHeight="1" x14ac:dyDescent="0.25">
      <c r="A95" s="57" t="s">
        <v>132</v>
      </c>
      <c r="B95" s="140" t="s">
        <v>70</v>
      </c>
      <c r="C95" s="139" t="s">
        <v>8</v>
      </c>
      <c r="D95" s="159" t="s">
        <v>9</v>
      </c>
      <c r="E95" s="158" t="s">
        <v>10</v>
      </c>
      <c r="F95" s="159" t="s">
        <v>11</v>
      </c>
      <c r="G95" s="140" t="str">
        <f t="shared" si="44"/>
        <v>EUR6MSW22Y</v>
      </c>
      <c r="H95" s="166" t="str">
        <f>IFERROR(_xll.qlSwapRateHelper2(,G95,,$B95,Calendar,$E95,$D95,$F95,$H$48,0,C95,"EURON",Permanent,Trigger,ObjectOverwrite),"--")</f>
        <v>--</v>
      </c>
      <c r="I95" s="139" t="b">
        <f t="shared" si="43"/>
        <v>0</v>
      </c>
      <c r="K95" s="57" t="str">
        <f t="shared" ref="K95:L95" si="59">A101</f>
        <v>SW</v>
      </c>
      <c r="L95" s="57" t="str">
        <f t="shared" si="59"/>
        <v>28Y</v>
      </c>
      <c r="M95" s="57" t="str">
        <f t="shared" ref="M95:N95" si="60">H101</f>
        <v>--</v>
      </c>
      <c r="N95" s="57" t="b">
        <f t="shared" si="60"/>
        <v>0</v>
      </c>
      <c r="O95" s="57">
        <v>1</v>
      </c>
      <c r="P95" s="57">
        <v>1</v>
      </c>
      <c r="Q95" s="55" t="e">
        <v>#NUM!</v>
      </c>
      <c r="R95" s="55" t="e">
        <f>_xll.qlRateHelperQuoteName(Q95)</f>
        <v>#VALUE!</v>
      </c>
      <c r="S95" s="102" t="e">
        <f>_xll.qlRateHelperQuoteValue(Q95,Trigger)</f>
        <v>#VALUE!</v>
      </c>
      <c r="T95" s="174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f t="array" ref="W95">_xll.qlPiecewiseYieldCurveData(GeneralSettings!D125,Trigger)</f>
        <v>#NUM!</v>
      </c>
      <c r="AT95" s="55" t="s">
        <v>106</v>
      </c>
      <c r="AU95" s="56">
        <f>_xll.qlInterestRateIndexFixingDate(IborIndex&amp;Tenor,AV95,Trigger)</f>
        <v>42265</v>
      </c>
      <c r="AV95" s="56">
        <f>_xll.qlCalendarAdvance(Calendar,AV94,AT95,"f",,Trigger)</f>
        <v>42269</v>
      </c>
      <c r="AW95" s="56">
        <f>_xll.qlInterestRateIndexMaturity(IborIndex&amp;Tenor,AV95,Trigger)</f>
        <v>42451</v>
      </c>
      <c r="AX95" s="102" t="e">
        <f>_xll.qlIndexFixing($Z$5,AU95,,Trigger)</f>
        <v>#VALUE!</v>
      </c>
      <c r="AY95" s="102">
        <f>_xll.qlIndexFixing($AZ$1,AV95,,Trigger)</f>
        <v>6.7454995368893293E-4</v>
      </c>
    </row>
    <row r="96" spans="1:51" ht="11.25" customHeight="1" x14ac:dyDescent="0.25">
      <c r="A96" s="57" t="s">
        <v>132</v>
      </c>
      <c r="B96" s="140" t="s">
        <v>71</v>
      </c>
      <c r="C96" s="139" t="s">
        <v>8</v>
      </c>
      <c r="D96" s="159" t="s">
        <v>9</v>
      </c>
      <c r="E96" s="158" t="s">
        <v>10</v>
      </c>
      <c r="F96" s="159" t="s">
        <v>11</v>
      </c>
      <c r="G96" s="140" t="str">
        <f t="shared" si="44"/>
        <v>EUR6MSW23Y</v>
      </c>
      <c r="H96" s="166" t="str">
        <f>IFERROR(_xll.qlSwapRateHelper2(,G96,,$B96,Calendar,$E96,$D96,$F96,$H$48,0,C96,"EURON",Permanent,Trigger,ObjectOverwrite),"--")</f>
        <v>--</v>
      </c>
      <c r="I96" s="139" t="b">
        <f t="shared" si="43"/>
        <v>0</v>
      </c>
      <c r="K96" s="57" t="str">
        <f t="shared" ref="K96:L96" si="61">A102</f>
        <v>SW</v>
      </c>
      <c r="L96" s="57" t="str">
        <f t="shared" si="61"/>
        <v>29Y</v>
      </c>
      <c r="M96" s="57" t="str">
        <f t="shared" ref="M96:N96" si="62">H102</f>
        <v>--</v>
      </c>
      <c r="N96" s="57" t="b">
        <f t="shared" si="62"/>
        <v>0</v>
      </c>
      <c r="O96" s="57">
        <v>1</v>
      </c>
      <c r="P96" s="57">
        <v>1</v>
      </c>
      <c r="Q96" s="55" t="e">
        <v>#NUM!</v>
      </c>
      <c r="R96" s="55" t="e">
        <f>_xll.qlRateHelperQuoteName(Q96)</f>
        <v>#VALUE!</v>
      </c>
      <c r="S96" s="102" t="e">
        <f>_xll.qlRateHelperQuoteValue(Q96,Trigger)</f>
        <v>#VALUE!</v>
      </c>
      <c r="T96" s="174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f t="array" ref="W96">_xll.qlPiecewiseYieldCurveData(GeneralSettings!D126,Trigger)</f>
        <v>#NUM!</v>
      </c>
      <c r="AT96" s="55" t="s">
        <v>106</v>
      </c>
      <c r="AU96" s="56">
        <f>_xll.qlInterestRateIndexFixingDate(IborIndex&amp;Tenor,AV96,Trigger)</f>
        <v>42268</v>
      </c>
      <c r="AV96" s="56">
        <f>_xll.qlCalendarAdvance(Calendar,AV95,AT96,"f",,Trigger)</f>
        <v>42270</v>
      </c>
      <c r="AW96" s="56">
        <f>_xll.qlInterestRateIndexMaturity(IborIndex&amp;Tenor,AV96,Trigger)</f>
        <v>42452</v>
      </c>
      <c r="AX96" s="102" t="e">
        <f>_xll.qlIndexFixing($Z$5,AU96,,Trigger)</f>
        <v>#VALUE!</v>
      </c>
      <c r="AY96" s="102">
        <f>_xll.qlIndexFixing($AZ$1,AV96,,Trigger)</f>
        <v>6.8031000816544613E-4</v>
      </c>
    </row>
    <row r="97" spans="1:51" ht="11.25" customHeight="1" x14ac:dyDescent="0.25">
      <c r="A97" s="57" t="s">
        <v>132</v>
      </c>
      <c r="B97" s="140" t="s">
        <v>72</v>
      </c>
      <c r="C97" s="139" t="s">
        <v>8</v>
      </c>
      <c r="D97" s="159" t="s">
        <v>9</v>
      </c>
      <c r="E97" s="158" t="s">
        <v>10</v>
      </c>
      <c r="F97" s="159" t="s">
        <v>11</v>
      </c>
      <c r="G97" s="140" t="str">
        <f t="shared" si="44"/>
        <v>EUR6MSW24Y</v>
      </c>
      <c r="H97" s="166" t="str">
        <f>IFERROR(_xll.qlSwapRateHelper2(,G97,,$B97,Calendar,$E97,$D97,$F97,$H$48,0,C97,"EURON",Permanent,Trigger,ObjectOverwrite),"--")</f>
        <v>--</v>
      </c>
      <c r="I97" s="139" t="b">
        <f t="shared" si="43"/>
        <v>0</v>
      </c>
      <c r="K97" s="57" t="str">
        <f t="shared" ref="K97:L97" si="63">A103</f>
        <v>SW</v>
      </c>
      <c r="L97" s="57" t="str">
        <f t="shared" si="63"/>
        <v>30Y</v>
      </c>
      <c r="M97" s="57" t="str">
        <f t="shared" ref="M97:N97" si="64">H103</f>
        <v>--</v>
      </c>
      <c r="N97" s="57" t="b">
        <f t="shared" si="64"/>
        <v>0</v>
      </c>
      <c r="O97" s="57">
        <v>1</v>
      </c>
      <c r="P97" s="57">
        <v>1</v>
      </c>
      <c r="Q97" s="55" t="e">
        <v>#NUM!</v>
      </c>
      <c r="R97" s="55" t="e">
        <f>_xll.qlRateHelperQuoteName(Q97)</f>
        <v>#VALUE!</v>
      </c>
      <c r="S97" s="102" t="e">
        <f>_xll.qlRateHelperQuoteValue(Q97,Trigger)</f>
        <v>#VALUE!</v>
      </c>
      <c r="T97" s="174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f t="array" ref="W97">_xll.qlPiecewiseYieldCurveData(GeneralSettings!D127,Trigger)</f>
        <v>#NUM!</v>
      </c>
      <c r="AT97" s="55" t="s">
        <v>106</v>
      </c>
      <c r="AU97" s="56">
        <f>_xll.qlInterestRateIndexFixingDate(IborIndex&amp;Tenor,AV97,Trigger)</f>
        <v>42269</v>
      </c>
      <c r="AV97" s="56">
        <f>_xll.qlCalendarAdvance(Calendar,AV96,AT97,"f",,Trigger)</f>
        <v>42271</v>
      </c>
      <c r="AW97" s="56">
        <f>_xll.qlInterestRateIndexMaturity(IborIndex&amp;Tenor,AV97,Trigger)</f>
        <v>42453</v>
      </c>
      <c r="AX97" s="102" t="e">
        <f>_xll.qlIndexFixing($Z$5,AU97,,Trigger)</f>
        <v>#VALUE!</v>
      </c>
      <c r="AY97" s="102">
        <f>_xll.qlIndexFixing($AZ$1,AV97,,Trigger)</f>
        <v>6.8756707204594943E-4</v>
      </c>
    </row>
    <row r="98" spans="1:51" ht="11.25" customHeight="1" x14ac:dyDescent="0.25">
      <c r="A98" s="57" t="s">
        <v>132</v>
      </c>
      <c r="B98" s="140" t="s">
        <v>73</v>
      </c>
      <c r="C98" s="139" t="s">
        <v>8</v>
      </c>
      <c r="D98" s="159" t="s">
        <v>9</v>
      </c>
      <c r="E98" s="158" t="s">
        <v>10</v>
      </c>
      <c r="F98" s="159" t="s">
        <v>11</v>
      </c>
      <c r="G98" s="140" t="str">
        <f t="shared" si="44"/>
        <v>EUR6MSW25Y</v>
      </c>
      <c r="H98" s="166" t="str">
        <f>IFERROR(_xll.qlSwapRateHelper2(,G98,,$B98,Calendar,$E98,$D98,$F98,$H$48,0,C98,"EURON",Permanent,Trigger,ObjectOverwrite),"--")</f>
        <v>--</v>
      </c>
      <c r="I98" s="139" t="b">
        <f t="shared" si="43"/>
        <v>0</v>
      </c>
      <c r="K98" s="57" t="str">
        <f t="shared" ref="K98:L98" si="65">A104</f>
        <v>SW</v>
      </c>
      <c r="L98" s="57" t="str">
        <f t="shared" si="65"/>
        <v>35Y</v>
      </c>
      <c r="M98" s="57" t="str">
        <f t="shared" ref="M98:N98" si="66">H104</f>
        <v>--</v>
      </c>
      <c r="N98" s="57" t="b">
        <f t="shared" si="66"/>
        <v>0</v>
      </c>
      <c r="O98" s="57">
        <v>1</v>
      </c>
      <c r="P98" s="57">
        <v>1</v>
      </c>
      <c r="Q98" s="55" t="e">
        <v>#NUM!</v>
      </c>
      <c r="R98" s="55" t="e">
        <f>_xll.qlRateHelperQuoteName(Q98)</f>
        <v>#VALUE!</v>
      </c>
      <c r="S98" s="102" t="e">
        <f>_xll.qlRateHelperQuoteValue(Q98,Trigger)</f>
        <v>#VALUE!</v>
      </c>
      <c r="T98" s="174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f t="array" ref="W98">_xll.qlPiecewiseYieldCurveData(GeneralSettings!D128,Trigger)</f>
        <v>#NUM!</v>
      </c>
      <c r="AT98" s="55" t="s">
        <v>106</v>
      </c>
      <c r="AU98" s="56">
        <f>_xll.qlInterestRateIndexFixingDate(IborIndex&amp;Tenor,AV98,Trigger)</f>
        <v>42270</v>
      </c>
      <c r="AV98" s="56">
        <f>_xll.qlCalendarAdvance(Calendar,AV97,AT98,"f",,Trigger)</f>
        <v>42272</v>
      </c>
      <c r="AW98" s="56">
        <f>_xll.qlInterestRateIndexMaturity(IborIndex&amp;Tenor,AV98,Trigger)</f>
        <v>42458</v>
      </c>
      <c r="AX98" s="102" t="e">
        <f>_xll.qlIndexFixing($Z$5,AU98,,Trigger)</f>
        <v>#VALUE!</v>
      </c>
      <c r="AY98" s="102">
        <f>_xll.qlIndexFixing($AZ$1,AV98,,Trigger)</f>
        <v>6.9012196239604711E-4</v>
      </c>
    </row>
    <row r="99" spans="1:51" ht="11.25" customHeight="1" x14ac:dyDescent="0.25">
      <c r="A99" s="57" t="s">
        <v>132</v>
      </c>
      <c r="B99" s="140" t="s">
        <v>74</v>
      </c>
      <c r="C99" s="139" t="s">
        <v>8</v>
      </c>
      <c r="D99" s="159" t="s">
        <v>9</v>
      </c>
      <c r="E99" s="158" t="s">
        <v>10</v>
      </c>
      <c r="F99" s="159" t="s">
        <v>11</v>
      </c>
      <c r="G99" s="140" t="str">
        <f t="shared" si="44"/>
        <v>EUR6MSW26Y</v>
      </c>
      <c r="H99" s="166" t="str">
        <f>IFERROR(_xll.qlSwapRateHelper2(,G99,,$B99,Calendar,$E99,$D99,$F99,$H$48,0,C99,"EURON",Permanent,Trigger,ObjectOverwrite),"--")</f>
        <v>--</v>
      </c>
      <c r="I99" s="139" t="b">
        <f t="shared" si="43"/>
        <v>0</v>
      </c>
      <c r="K99" s="57" t="str">
        <f t="shared" ref="K99:L99" si="67">A105</f>
        <v>SW</v>
      </c>
      <c r="L99" s="57" t="str">
        <f t="shared" si="67"/>
        <v>40Y</v>
      </c>
      <c r="M99" s="57" t="str">
        <f t="shared" ref="M99:N99" si="68">H105</f>
        <v>--</v>
      </c>
      <c r="N99" s="57" t="b">
        <f t="shared" si="68"/>
        <v>0</v>
      </c>
      <c r="O99" s="57">
        <v>1</v>
      </c>
      <c r="P99" s="57">
        <v>1</v>
      </c>
      <c r="Q99" s="55" t="e">
        <v>#NUM!</v>
      </c>
      <c r="R99" s="55" t="e">
        <f>_xll.qlRateHelperQuoteName(Q99)</f>
        <v>#VALUE!</v>
      </c>
      <c r="S99" s="102" t="e">
        <f>_xll.qlRateHelperQuoteValue(Q99,Trigger)</f>
        <v>#VALUE!</v>
      </c>
      <c r="T99" s="174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f t="array" ref="W99">_xll.qlPiecewiseYieldCurveData(GeneralSettings!D129,Trigger)</f>
        <v>#NUM!</v>
      </c>
      <c r="AT99" s="55" t="s">
        <v>106</v>
      </c>
      <c r="AU99" s="56">
        <f>_xll.qlInterestRateIndexFixingDate(IborIndex&amp;Tenor,AV99,Trigger)</f>
        <v>42271</v>
      </c>
      <c r="AV99" s="56">
        <f>_xll.qlCalendarAdvance(Calendar,AV98,AT99,"f",,Trigger)</f>
        <v>42275</v>
      </c>
      <c r="AW99" s="56">
        <f>_xll.qlInterestRateIndexMaturity(IborIndex&amp;Tenor,AV99,Trigger)</f>
        <v>42458</v>
      </c>
      <c r="AX99" s="102" t="e">
        <f>_xll.qlIndexFixing($Z$5,AU99,,Trigger)</f>
        <v>#VALUE!</v>
      </c>
      <c r="AY99" s="102">
        <f>_xll.qlIndexFixing($AZ$1,AV99,,Trigger)</f>
        <v>6.9406655429452523E-4</v>
      </c>
    </row>
    <row r="100" spans="1:51" ht="11.25" customHeight="1" x14ac:dyDescent="0.25">
      <c r="A100" s="57" t="s">
        <v>132</v>
      </c>
      <c r="B100" s="140" t="s">
        <v>75</v>
      </c>
      <c r="C100" s="139" t="s">
        <v>8</v>
      </c>
      <c r="D100" s="159" t="s">
        <v>9</v>
      </c>
      <c r="E100" s="158" t="s">
        <v>10</v>
      </c>
      <c r="F100" s="159" t="s">
        <v>11</v>
      </c>
      <c r="G100" s="140" t="str">
        <f t="shared" si="44"/>
        <v>EUR6MSW27Y</v>
      </c>
      <c r="H100" s="166" t="str">
        <f>IFERROR(_xll.qlSwapRateHelper2(,G100,,$B100,Calendar,$E100,$D100,$F100,$H$48,0,C100,"EURON",Permanent,Trigger,ObjectOverwrite),"--")</f>
        <v>--</v>
      </c>
      <c r="I100" s="139" t="b">
        <f t="shared" si="43"/>
        <v>0</v>
      </c>
      <c r="K100" s="57" t="str">
        <f t="shared" ref="K100:L100" si="69">A106</f>
        <v>SW</v>
      </c>
      <c r="L100" s="57" t="str">
        <f t="shared" si="69"/>
        <v>50Y</v>
      </c>
      <c r="M100" s="57" t="str">
        <f t="shared" ref="M100:N100" si="70">H106</f>
        <v>--</v>
      </c>
      <c r="N100" s="57" t="b">
        <f t="shared" si="70"/>
        <v>0</v>
      </c>
      <c r="O100" s="57">
        <v>1</v>
      </c>
      <c r="P100" s="57">
        <v>1</v>
      </c>
      <c r="Q100" s="55" t="e">
        <v>#NUM!</v>
      </c>
      <c r="R100" s="55" t="e">
        <f>_xll.qlRateHelperQuoteName(Q100)</f>
        <v>#VALUE!</v>
      </c>
      <c r="S100" s="102" t="e">
        <f>_xll.qlRateHelperQuoteValue(Q100,Trigger)</f>
        <v>#VALUE!</v>
      </c>
      <c r="T100" s="174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f t="array" ref="W100">_xll.qlPiecewiseYieldCurveData(GeneralSettings!D130,Trigger)</f>
        <v>#NUM!</v>
      </c>
      <c r="AT100" s="55" t="s">
        <v>106</v>
      </c>
      <c r="AU100" s="56">
        <f>_xll.qlInterestRateIndexFixingDate(IborIndex&amp;Tenor,AV100,Trigger)</f>
        <v>42272</v>
      </c>
      <c r="AV100" s="56">
        <f>_xll.qlCalendarAdvance(Calendar,AV99,AT100,"f",,Trigger)</f>
        <v>42276</v>
      </c>
      <c r="AW100" s="56">
        <f>_xll.qlInterestRateIndexMaturity(IborIndex&amp;Tenor,AV100,Trigger)</f>
        <v>42458</v>
      </c>
      <c r="AX100" s="102" t="e">
        <f>_xll.qlIndexFixing($Z$5,AU100,,Trigger)</f>
        <v>#VALUE!</v>
      </c>
      <c r="AY100" s="102">
        <f>_xll.qlIndexFixing($AZ$1,AV100,,Trigger)</f>
        <v>6.3715640816141205E-4</v>
      </c>
    </row>
    <row r="101" spans="1:51" ht="11.25" customHeight="1" x14ac:dyDescent="0.25">
      <c r="A101" s="57" t="s">
        <v>132</v>
      </c>
      <c r="B101" s="140" t="s">
        <v>76</v>
      </c>
      <c r="C101" s="139" t="s">
        <v>8</v>
      </c>
      <c r="D101" s="159" t="s">
        <v>9</v>
      </c>
      <c r="E101" s="158" t="s">
        <v>10</v>
      </c>
      <c r="F101" s="159" t="s">
        <v>11</v>
      </c>
      <c r="G101" s="140" t="str">
        <f t="shared" si="44"/>
        <v>EUR6MSW28Y</v>
      </c>
      <c r="H101" s="166" t="str">
        <f>IFERROR(_xll.qlSwapRateHelper2(,G101,,$B101,Calendar,$E101,$D101,$F101,$H$48,0,C101,"EURON",Permanent,Trigger,ObjectOverwrite),"--")</f>
        <v>--</v>
      </c>
      <c r="I101" s="139" t="b">
        <f t="shared" si="43"/>
        <v>0</v>
      </c>
      <c r="K101" s="57" t="str">
        <f t="shared" ref="K101:L101" si="71">A107</f>
        <v>SW</v>
      </c>
      <c r="L101" s="57" t="str">
        <f t="shared" si="71"/>
        <v>60Y</v>
      </c>
      <c r="M101" s="57" t="str">
        <f t="shared" ref="M101:N101" si="72">H107</f>
        <v>--</v>
      </c>
      <c r="N101" s="57" t="b">
        <f t="shared" si="72"/>
        <v>0</v>
      </c>
      <c r="O101" s="57">
        <v>1</v>
      </c>
      <c r="P101" s="57">
        <v>1</v>
      </c>
      <c r="Q101" s="55" t="e">
        <v>#NUM!</v>
      </c>
      <c r="R101" s="55" t="e">
        <f>_xll.qlRateHelperQuoteName(Q101)</f>
        <v>#VALUE!</v>
      </c>
      <c r="S101" s="102" t="e">
        <f>_xll.qlRateHelperQuoteValue(Q101,Trigger)</f>
        <v>#VALUE!</v>
      </c>
      <c r="T101" s="174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f t="array" ref="W101">_xll.qlPiecewiseYieldCurveData(GeneralSettings!D131,Trigger)</f>
        <v>#NUM!</v>
      </c>
      <c r="AT101" s="55" t="s">
        <v>106</v>
      </c>
      <c r="AU101" s="56">
        <f>_xll.qlInterestRateIndexFixingDate(IborIndex&amp;Tenor,AV101,Trigger)</f>
        <v>42275</v>
      </c>
      <c r="AV101" s="56">
        <f>_xll.qlCalendarAdvance(Calendar,AV100,AT101,"f",,Trigger)</f>
        <v>42277</v>
      </c>
      <c r="AW101" s="56">
        <f>_xll.qlInterestRateIndexMaturity(IborIndex&amp;Tenor,AV101,Trigger)</f>
        <v>42460</v>
      </c>
      <c r="AX101" s="102" t="e">
        <f>_xll.qlIndexFixing($Z$5,AU101,,Trigger)</f>
        <v>#VALUE!</v>
      </c>
      <c r="AY101" s="102">
        <f>_xll.qlIndexFixing($AZ$1,AV101,,Trigger)</f>
        <v>6.4240807590935966E-4</v>
      </c>
    </row>
    <row r="102" spans="1:51" ht="11.25" customHeight="1" x14ac:dyDescent="0.25">
      <c r="A102" s="57" t="s">
        <v>132</v>
      </c>
      <c r="B102" s="140" t="s">
        <v>77</v>
      </c>
      <c r="C102" s="139" t="s">
        <v>8</v>
      </c>
      <c r="D102" s="159" t="s">
        <v>9</v>
      </c>
      <c r="E102" s="158" t="s">
        <v>10</v>
      </c>
      <c r="F102" s="159" t="s">
        <v>11</v>
      </c>
      <c r="G102" s="140" t="str">
        <f t="shared" si="44"/>
        <v>EUR6MSW29Y</v>
      </c>
      <c r="H102" s="166" t="str">
        <f>IFERROR(_xll.qlSwapRateHelper2(,G102,,$B102,Calendar,$E102,$D102,$F102,$H$48,0,C102,"EURON",Permanent,Trigger,ObjectOverwrite),"--")</f>
        <v>--</v>
      </c>
      <c r="I102" s="139" t="b">
        <f t="shared" si="43"/>
        <v>0</v>
      </c>
      <c r="K102" s="58" t="str">
        <f t="shared" ref="K102:L102" si="73">A108</f>
        <v>SW</v>
      </c>
      <c r="L102" s="58" t="str">
        <f t="shared" si="73"/>
        <v>60Y</v>
      </c>
      <c r="M102" s="58" t="str">
        <f t="shared" ref="M102:N102" si="74">H108</f>
        <v>--</v>
      </c>
      <c r="N102" s="58" t="b">
        <f t="shared" si="74"/>
        <v>0</v>
      </c>
      <c r="O102" s="58">
        <v>1</v>
      </c>
      <c r="P102" s="58">
        <v>1</v>
      </c>
      <c r="Q102" s="62" t="e">
        <v>#NUM!</v>
      </c>
      <c r="R102" s="62" t="e">
        <f>_xll.qlRateHelperQuoteName(Q102)</f>
        <v>#VALUE!</v>
      </c>
      <c r="S102" s="104" t="e">
        <f>_xll.qlRateHelperQuoteValue(Q102,Trigger)</f>
        <v>#VALUE!</v>
      </c>
      <c r="T102" s="175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f t="array" ref="W102">_xll.qlPiecewiseYieldCurveData(GeneralSettings!D132,Trigger)</f>
        <v>#NUM!</v>
      </c>
      <c r="AT102" s="55" t="s">
        <v>106</v>
      </c>
      <c r="AU102" s="56">
        <f>_xll.qlInterestRateIndexFixingDate(IborIndex&amp;Tenor,AV102,Trigger)</f>
        <v>42276</v>
      </c>
      <c r="AV102" s="56">
        <f>_xll.qlCalendarAdvance(Calendar,AV101,AT102,"f",,Trigger)</f>
        <v>42278</v>
      </c>
      <c r="AW102" s="56">
        <f>_xll.qlInterestRateIndexMaturity(IborIndex&amp;Tenor,AV102,Trigger)</f>
        <v>42461</v>
      </c>
      <c r="AX102" s="102" t="e">
        <f>_xll.qlIndexFixing($Z$5,AU102,,Trigger)</f>
        <v>#VALUE!</v>
      </c>
      <c r="AY102" s="102">
        <f>_xll.qlIndexFixing($AZ$1,AV102,,Trigger)</f>
        <v>6.506072590574647E-4</v>
      </c>
    </row>
    <row r="103" spans="1:51" ht="11.25" customHeight="1" x14ac:dyDescent="0.25">
      <c r="A103" s="57" t="s">
        <v>132</v>
      </c>
      <c r="B103" s="140" t="s">
        <v>78</v>
      </c>
      <c r="C103" s="139" t="s">
        <v>8</v>
      </c>
      <c r="D103" s="159" t="s">
        <v>9</v>
      </c>
      <c r="E103" s="158" t="s">
        <v>10</v>
      </c>
      <c r="F103" s="159" t="s">
        <v>11</v>
      </c>
      <c r="G103" s="140" t="str">
        <f t="shared" si="44"/>
        <v>EUR6MSW30Y</v>
      </c>
      <c r="H103" s="166" t="str">
        <f>IFERROR(_xll.qlSwapRateHelper2(,G103,,$B103,Calendar,$E103,$D103,$F103,$H$48,0,C103,"EURON",Permanent,Trigger,ObjectOverwrite),"--")</f>
        <v>--</v>
      </c>
      <c r="I103" s="139" t="b">
        <f t="shared" si="43"/>
        <v>0</v>
      </c>
      <c r="AT103" s="55" t="s">
        <v>106</v>
      </c>
      <c r="AU103" s="56">
        <f>_xll.qlInterestRateIndexFixingDate(IborIndex&amp;Tenor,AV103,Trigger)</f>
        <v>42277</v>
      </c>
      <c r="AV103" s="56">
        <f>_xll.qlCalendarAdvance(Calendar,AV102,AT103,"f",,Trigger)</f>
        <v>42279</v>
      </c>
      <c r="AW103" s="56">
        <f>_xll.qlInterestRateIndexMaturity(IborIndex&amp;Tenor,AV103,Trigger)</f>
        <v>42464</v>
      </c>
      <c r="AX103" s="102" t="e">
        <f>_xll.qlIndexFixing($Z$5,AU103,,Trigger)</f>
        <v>#VALUE!</v>
      </c>
      <c r="AY103" s="102">
        <f>_xll.qlIndexFixing($AZ$1,AV103,,Trigger)</f>
        <v>6.5398696191034452E-4</v>
      </c>
    </row>
    <row r="104" spans="1:51" ht="11.25" customHeight="1" x14ac:dyDescent="0.25">
      <c r="A104" s="57" t="s">
        <v>132</v>
      </c>
      <c r="B104" s="140" t="s">
        <v>96</v>
      </c>
      <c r="C104" s="166" t="s">
        <v>8</v>
      </c>
      <c r="D104" s="159" t="s">
        <v>9</v>
      </c>
      <c r="E104" s="158" t="s">
        <v>10</v>
      </c>
      <c r="F104" s="159" t="s">
        <v>11</v>
      </c>
      <c r="G104" s="140" t="str">
        <f t="shared" si="44"/>
        <v>EUR6MSW35Y</v>
      </c>
      <c r="H104" s="139" t="str">
        <f>IFERROR(_xll.qlSwapRateHelper2(,G104,,$B104,Calendar,$E104,$D104,$F104,$H$48,0,C104,"EURON",Permanent,Trigger,ObjectOverwrite),"--")</f>
        <v>--</v>
      </c>
      <c r="I104" s="57" t="b">
        <f t="shared" si="43"/>
        <v>0</v>
      </c>
      <c r="AA104" s="116"/>
      <c r="AF104" s="46"/>
      <c r="AT104" s="55" t="s">
        <v>106</v>
      </c>
      <c r="AU104" s="56">
        <f>_xll.qlInterestRateIndexFixingDate(IborIndex&amp;Tenor,AV104,Trigger)</f>
        <v>42278</v>
      </c>
      <c r="AV104" s="56">
        <f>_xll.qlCalendarAdvance(Calendar,AV103,AT104,"f",,Trigger)</f>
        <v>42282</v>
      </c>
      <c r="AW104" s="56">
        <f>_xll.qlInterestRateIndexMaturity(IborIndex&amp;Tenor,AV104,Trigger)</f>
        <v>42465</v>
      </c>
      <c r="AX104" s="102" t="e">
        <f>_xll.qlIndexFixing($Z$5,AU104,,Trigger)</f>
        <v>#VALUE!</v>
      </c>
      <c r="AY104" s="102">
        <f>_xll.qlIndexFixing($AZ$1,AV104,,Trigger)</f>
        <v>6.5735775730572054E-4</v>
      </c>
    </row>
    <row r="105" spans="1:51" ht="11.25" customHeight="1" x14ac:dyDescent="0.25">
      <c r="A105" s="57" t="s">
        <v>132</v>
      </c>
      <c r="B105" s="140" t="s">
        <v>97</v>
      </c>
      <c r="C105" s="166" t="s">
        <v>8</v>
      </c>
      <c r="D105" s="159" t="s">
        <v>9</v>
      </c>
      <c r="E105" s="158" t="s">
        <v>10</v>
      </c>
      <c r="F105" s="159" t="s">
        <v>11</v>
      </c>
      <c r="G105" s="140" t="str">
        <f t="shared" si="44"/>
        <v>EUR6MSW40Y</v>
      </c>
      <c r="H105" s="139" t="str">
        <f>IFERROR(_xll.qlSwapRateHelper2(,G105,,$B105,Calendar,$E105,$D105,$F105,$H$48,0,C105,"EURON",Permanent,Trigger,ObjectOverwrite),"--")</f>
        <v>--</v>
      </c>
      <c r="I105" s="57" t="b">
        <f t="shared" si="43"/>
        <v>0</v>
      </c>
      <c r="AA105" s="116"/>
      <c r="AF105" s="46"/>
      <c r="AT105" s="55" t="s">
        <v>106</v>
      </c>
      <c r="AU105" s="56">
        <f>_xll.qlInterestRateIndexFixingDate(IborIndex&amp;Tenor,AV105,Trigger)</f>
        <v>42279</v>
      </c>
      <c r="AV105" s="56">
        <f>_xll.qlCalendarAdvance(Calendar,AV104,AT105,"f",,Trigger)</f>
        <v>42283</v>
      </c>
      <c r="AW105" s="56">
        <f>_xll.qlInterestRateIndexMaturity(IborIndex&amp;Tenor,AV105,Trigger)</f>
        <v>42466</v>
      </c>
      <c r="AX105" s="102" t="e">
        <f>_xll.qlIndexFixing($Z$5,AU105,,Trigger)</f>
        <v>#VALUE!</v>
      </c>
      <c r="AY105" s="102">
        <f>_xll.qlIndexFixing($AZ$1,AV105,,Trigger)</f>
        <v>6.6071150907556916E-4</v>
      </c>
    </row>
    <row r="106" spans="1:51" ht="11.25" customHeight="1" x14ac:dyDescent="0.25">
      <c r="A106" s="57" t="s">
        <v>132</v>
      </c>
      <c r="B106" s="140" t="s">
        <v>98</v>
      </c>
      <c r="C106" s="166" t="s">
        <v>8</v>
      </c>
      <c r="D106" s="159" t="s">
        <v>9</v>
      </c>
      <c r="E106" s="158" t="s">
        <v>10</v>
      </c>
      <c r="F106" s="159" t="s">
        <v>11</v>
      </c>
      <c r="G106" s="140" t="str">
        <f t="shared" si="44"/>
        <v>EUR6MSW50Y</v>
      </c>
      <c r="H106" s="139" t="str">
        <f>IFERROR(_xll.qlSwapRateHelper2(,G106,,$B106,Calendar,$E106,$D106,$F106,$H$48,0,C106,"EURON",Permanent,Trigger,ObjectOverwrite),"--")</f>
        <v>--</v>
      </c>
      <c r="I106" s="57" t="b">
        <f t="shared" si="43"/>
        <v>0</v>
      </c>
      <c r="AA106" s="116"/>
      <c r="AF106" s="46"/>
      <c r="AT106" s="55" t="s">
        <v>106</v>
      </c>
      <c r="AU106" s="56">
        <f>_xll.qlInterestRateIndexFixingDate(IborIndex&amp;Tenor,AV106,Trigger)</f>
        <v>42282</v>
      </c>
      <c r="AV106" s="56">
        <f>_xll.qlCalendarAdvance(Calendar,AV105,AT106,"f",,Trigger)</f>
        <v>42284</v>
      </c>
      <c r="AW106" s="56">
        <f>_xll.qlInterestRateIndexMaturity(IborIndex&amp;Tenor,AV106,Trigger)</f>
        <v>42467</v>
      </c>
      <c r="AX106" s="102" t="e">
        <f>_xll.qlIndexFixing($Z$5,AU106,,Trigger)</f>
        <v>#VALUE!</v>
      </c>
      <c r="AY106" s="102">
        <f>_xll.qlIndexFixing($AZ$1,AV106,,Trigger)</f>
        <v>6.6556765039758772E-4</v>
      </c>
    </row>
    <row r="107" spans="1:51" ht="11.25" customHeight="1" x14ac:dyDescent="0.25">
      <c r="A107" s="57" t="s">
        <v>132</v>
      </c>
      <c r="B107" s="140" t="s">
        <v>99</v>
      </c>
      <c r="C107" s="166" t="s">
        <v>8</v>
      </c>
      <c r="D107" s="159" t="s">
        <v>9</v>
      </c>
      <c r="E107" s="158" t="s">
        <v>10</v>
      </c>
      <c r="F107" s="159" t="s">
        <v>11</v>
      </c>
      <c r="G107" s="140" t="str">
        <f t="shared" si="44"/>
        <v>EUR6MSW60Y</v>
      </c>
      <c r="H107" s="139" t="str">
        <f>IFERROR(_xll.qlSwapRateHelper2(,G107,,$B107,Calendar,$E107,$D107,$F107,$H$48,0,C107,"EURON",Permanent,Trigger,ObjectOverwrite),"--")</f>
        <v>--</v>
      </c>
      <c r="I107" s="57" t="b">
        <f t="shared" si="43"/>
        <v>0</v>
      </c>
      <c r="AA107" s="116"/>
      <c r="AF107" s="46"/>
      <c r="AT107" s="55" t="s">
        <v>106</v>
      </c>
      <c r="AU107" s="56">
        <f>_xll.qlInterestRateIndexFixingDate(IborIndex&amp;Tenor,AV107,Trigger)</f>
        <v>42283</v>
      </c>
      <c r="AV107" s="56">
        <f>_xll.qlCalendarAdvance(Calendar,AV106,AT107,"f",,Trigger)</f>
        <v>42285</v>
      </c>
      <c r="AW107" s="56">
        <f>_xll.qlInterestRateIndexMaturity(IborIndex&amp;Tenor,AV107,Trigger)</f>
        <v>42468</v>
      </c>
      <c r="AX107" s="102" t="e">
        <f>_xll.qlIndexFixing($Z$5,AU107,,Trigger)</f>
        <v>#VALUE!</v>
      </c>
      <c r="AY107" s="102">
        <f>_xll.qlIndexFixing($AZ$1,AV107,,Trigger)</f>
        <v>6.7378766815830778E-4</v>
      </c>
    </row>
    <row r="108" spans="1:51" ht="11.25" customHeight="1" x14ac:dyDescent="0.25">
      <c r="A108" s="58" t="s">
        <v>132</v>
      </c>
      <c r="B108" s="164" t="s">
        <v>99</v>
      </c>
      <c r="C108" s="165" t="s">
        <v>8</v>
      </c>
      <c r="D108" s="163" t="s">
        <v>9</v>
      </c>
      <c r="E108" s="162" t="s">
        <v>10</v>
      </c>
      <c r="F108" s="163" t="s">
        <v>11</v>
      </c>
      <c r="G108" s="164" t="str">
        <f t="shared" si="44"/>
        <v>EUR6MSW60Y</v>
      </c>
      <c r="H108" s="233" t="str">
        <f>IFERROR(_xll.qlSwapRateHelper2(,G108,,$B108,Calendar,$E108,$D108,$F108,$H$48,0,C108,"EURON",Permanent,Trigger,ObjectOverwrite),"--")</f>
        <v>--</v>
      </c>
      <c r="I108" s="165" t="b">
        <f t="shared" si="43"/>
        <v>0</v>
      </c>
      <c r="AT108" s="55" t="s">
        <v>106</v>
      </c>
      <c r="AU108" s="56">
        <f>_xll.qlInterestRateIndexFixingDate(IborIndex&amp;Tenor,AV108,Trigger)</f>
        <v>42284</v>
      </c>
      <c r="AV108" s="56">
        <f>_xll.qlCalendarAdvance(Calendar,AV107,AT108,"f",,Trigger)</f>
        <v>42286</v>
      </c>
      <c r="AW108" s="56">
        <f>_xll.qlInterestRateIndexMaturity(IborIndex&amp;Tenor,AV108,Trigger)</f>
        <v>42471</v>
      </c>
      <c r="AX108" s="102" t="e">
        <f>_xll.qlIndexFixing($Z$5,AU108,,Trigger)</f>
        <v>#VALUE!</v>
      </c>
      <c r="AY108" s="102">
        <f>_xll.qlIndexFixing($AZ$1,AV108,,Trigger)</f>
        <v>6.7692847090536953E-4</v>
      </c>
    </row>
    <row r="109" spans="1:51" ht="11.25" customHeight="1" x14ac:dyDescent="0.25">
      <c r="AT109" s="55" t="s">
        <v>106</v>
      </c>
      <c r="AU109" s="56">
        <f>_xll.qlInterestRateIndexFixingDate(IborIndex&amp;Tenor,AV109,Trigger)</f>
        <v>42285</v>
      </c>
      <c r="AV109" s="56">
        <f>_xll.qlCalendarAdvance(Calendar,AV108,AT109,"f",,Trigger)</f>
        <v>42289</v>
      </c>
      <c r="AW109" s="56">
        <f>_xll.qlInterestRateIndexMaturity(IborIndex&amp;Tenor,AV109,Trigger)</f>
        <v>42472</v>
      </c>
      <c r="AX109" s="102" t="e">
        <f>_xll.qlIndexFixing($Z$5,AU109,,Trigger)</f>
        <v>#VALUE!</v>
      </c>
      <c r="AY109" s="102">
        <f>_xll.qlIndexFixing($AZ$1,AV109,,Trigger)</f>
        <v>6.8000000000026145E-4</v>
      </c>
    </row>
    <row r="110" spans="1:51" ht="11.25" customHeight="1" x14ac:dyDescent="0.25">
      <c r="AT110" s="55" t="s">
        <v>106</v>
      </c>
      <c r="AU110" s="56">
        <f>_xll.qlInterestRateIndexFixingDate(IborIndex&amp;Tenor,AV110,Trigger)</f>
        <v>42286</v>
      </c>
      <c r="AV110" s="56">
        <f>_xll.qlCalendarAdvance(Calendar,AV109,AT110,"f",,Trigger)</f>
        <v>42290</v>
      </c>
      <c r="AW110" s="56">
        <f>_xll.qlInterestRateIndexMaturity(IborIndex&amp;Tenor,AV110,Trigger)</f>
        <v>42473</v>
      </c>
      <c r="AX110" s="102" t="e">
        <f>_xll.qlIndexFixing($Z$5,AU110,,Trigger)</f>
        <v>#VALUE!</v>
      </c>
      <c r="AY110" s="102">
        <f>_xll.qlIndexFixing($AZ$1,AV110,,Trigger)</f>
        <v>6.8299471311338131E-4</v>
      </c>
    </row>
    <row r="111" spans="1:51" ht="11.25" customHeight="1" x14ac:dyDescent="0.25">
      <c r="AT111" s="55" t="s">
        <v>106</v>
      </c>
      <c r="AU111" s="56">
        <f>_xll.qlInterestRateIndexFixingDate(IborIndex&amp;Tenor,AV111,Trigger)</f>
        <v>42289</v>
      </c>
      <c r="AV111" s="56">
        <f>_xll.qlCalendarAdvance(Calendar,AV110,AT111,"f",,Trigger)</f>
        <v>42291</v>
      </c>
      <c r="AW111" s="56">
        <f>_xll.qlInterestRateIndexMaturity(IborIndex&amp;Tenor,AV111,Trigger)</f>
        <v>42474</v>
      </c>
      <c r="AX111" s="102" t="e">
        <f>_xll.qlIndexFixing($Z$5,AU111,,Trigger)</f>
        <v>#VALUE!</v>
      </c>
      <c r="AY111" s="102">
        <f>_xll.qlIndexFixing($AZ$1,AV111,,Trigger)</f>
        <v>6.8683502546553041E-4</v>
      </c>
    </row>
    <row r="112" spans="1:51" ht="11.25" customHeight="1" x14ac:dyDescent="0.25">
      <c r="AT112" s="55" t="s">
        <v>106</v>
      </c>
      <c r="AU112" s="56">
        <f>_xll.qlInterestRateIndexFixingDate(IborIndex&amp;Tenor,AV112,Trigger)</f>
        <v>42290</v>
      </c>
      <c r="AV112" s="56">
        <f>_xll.qlCalendarAdvance(Calendar,AV111,AT112,"f",,Trigger)</f>
        <v>42292</v>
      </c>
      <c r="AW112" s="56">
        <f>_xll.qlInterestRateIndexMaturity(IborIndex&amp;Tenor,AV112,Trigger)</f>
        <v>42475</v>
      </c>
      <c r="AX112" s="102" t="e">
        <f>_xll.qlIndexFixing($Z$5,AU112,,Trigger)</f>
        <v>#VALUE!</v>
      </c>
      <c r="AY112" s="102">
        <f>_xll.qlIndexFixing($AZ$1,AV112,,Trigger)</f>
        <v>6.9420930977234655E-4</v>
      </c>
    </row>
    <row r="113" spans="46:51" ht="11.25" customHeight="1" x14ac:dyDescent="0.25">
      <c r="AT113" s="55" t="s">
        <v>106</v>
      </c>
      <c r="AU113" s="56">
        <f>_xll.qlInterestRateIndexFixingDate(IborIndex&amp;Tenor,AV113,Trigger)</f>
        <v>42291</v>
      </c>
      <c r="AV113" s="56">
        <f>_xll.qlCalendarAdvance(Calendar,AV112,AT113,"f",,Trigger)</f>
        <v>42293</v>
      </c>
      <c r="AW113" s="56">
        <f>_xll.qlInterestRateIndexMaturity(IborIndex&amp;Tenor,AV113,Trigger)</f>
        <v>42478</v>
      </c>
      <c r="AX113" s="102" t="e">
        <f>_xll.qlIndexFixing($Z$5,AU113,,Trigger)</f>
        <v>#VALUE!</v>
      </c>
      <c r="AY113" s="102">
        <f>_xll.qlIndexFixing($AZ$1,AV113,,Trigger)</f>
        <v>6.9682766497713077E-4</v>
      </c>
    </row>
    <row r="114" spans="46:51" ht="11.25" customHeight="1" x14ac:dyDescent="0.25">
      <c r="AT114" s="55" t="s">
        <v>106</v>
      </c>
      <c r="AU114" s="56">
        <f>_xll.qlInterestRateIndexFixingDate(IborIndex&amp;Tenor,AV114,Trigger)</f>
        <v>42292</v>
      </c>
      <c r="AV114" s="56">
        <f>_xll.qlCalendarAdvance(Calendar,AV113,AT114,"f",,Trigger)</f>
        <v>42296</v>
      </c>
      <c r="AW114" s="56">
        <f>_xll.qlInterestRateIndexMaturity(IborIndex&amp;Tenor,AV114,Trigger)</f>
        <v>42479</v>
      </c>
      <c r="AX114" s="102" t="e">
        <f>_xll.qlIndexFixing($Z$5,AU114,,Trigger)</f>
        <v>#VALUE!</v>
      </c>
      <c r="AY114" s="102">
        <f>_xll.qlIndexFixing($AZ$1,AV114,,Trigger)</f>
        <v>6.9937441509371754E-4</v>
      </c>
    </row>
    <row r="115" spans="46:51" ht="11.25" customHeight="1" x14ac:dyDescent="0.25">
      <c r="AT115" s="55" t="s">
        <v>106</v>
      </c>
      <c r="AU115" s="56">
        <f>_xll.qlInterestRateIndexFixingDate(IborIndex&amp;Tenor,AV115,Trigger)</f>
        <v>42293</v>
      </c>
      <c r="AV115" s="56">
        <f>_xll.qlCalendarAdvance(Calendar,AV114,AT115,"f",,Trigger)</f>
        <v>42297</v>
      </c>
      <c r="AW115" s="56">
        <f>_xll.qlInterestRateIndexMaturity(IborIndex&amp;Tenor,AV115,Trigger)</f>
        <v>42480</v>
      </c>
      <c r="AX115" s="102" t="e">
        <f>_xll.qlIndexFixing($Z$5,AU115,,Trigger)</f>
        <v>#VALUE!</v>
      </c>
      <c r="AY115" s="102">
        <f>_xll.qlIndexFixing($AZ$1,AV115,,Trigger)</f>
        <v>7.0185091861880967E-4</v>
      </c>
    </row>
    <row r="116" spans="46:51" ht="11.25" customHeight="1" x14ac:dyDescent="0.25">
      <c r="AT116" s="55" t="s">
        <v>106</v>
      </c>
      <c r="AU116" s="56">
        <f>_xll.qlInterestRateIndexFixingDate(IborIndex&amp;Tenor,AV116,Trigger)</f>
        <v>42296</v>
      </c>
      <c r="AV116" s="56">
        <f>_xll.qlCalendarAdvance(Calendar,AV115,AT116,"f",,Trigger)</f>
        <v>42298</v>
      </c>
      <c r="AW116" s="56">
        <f>_xll.qlInterestRateIndexMaturity(IborIndex&amp;Tenor,AV116,Trigger)</f>
        <v>42481</v>
      </c>
      <c r="AX116" s="102" t="e">
        <f>_xll.qlIndexFixing($Z$5,AU116,,Trigger)</f>
        <v>#VALUE!</v>
      </c>
      <c r="AY116" s="102">
        <f>_xll.qlIndexFixing($AZ$1,AV116,,Trigger)</f>
        <v>7.0461868707824939E-4</v>
      </c>
    </row>
    <row r="117" spans="46:51" ht="11.25" customHeight="1" x14ac:dyDescent="0.25">
      <c r="AT117" s="55" t="s">
        <v>106</v>
      </c>
      <c r="AU117" s="56">
        <f>_xll.qlInterestRateIndexFixingDate(IborIndex&amp;Tenor,AV117,Trigger)</f>
        <v>42297</v>
      </c>
      <c r="AV117" s="56">
        <f>_xll.qlCalendarAdvance(Calendar,AV116,AT117,"f",,Trigger)</f>
        <v>42299</v>
      </c>
      <c r="AW117" s="56">
        <f>_xll.qlInterestRateIndexMaturity(IborIndex&amp;Tenor,AV117,Trigger)</f>
        <v>42482</v>
      </c>
      <c r="AX117" s="102" t="e">
        <f>_xll.qlIndexFixing($Z$5,AU117,,Trigger)</f>
        <v>#VALUE!</v>
      </c>
      <c r="AY117" s="102">
        <f>_xll.qlIndexFixing($AZ$1,AV117,,Trigger)</f>
        <v>7.1108368174639289E-4</v>
      </c>
    </row>
    <row r="118" spans="46:51" ht="11.25" customHeight="1" x14ac:dyDescent="0.25">
      <c r="AT118" s="55" t="s">
        <v>106</v>
      </c>
      <c r="AU118" s="56">
        <f>_xll.qlInterestRateIndexFixingDate(IborIndex&amp;Tenor,AV118,Trigger)</f>
        <v>42298</v>
      </c>
      <c r="AV118" s="56">
        <f>_xll.qlCalendarAdvance(Calendar,AV117,AT118,"f",,Trigger)</f>
        <v>42300</v>
      </c>
      <c r="AW118" s="56">
        <f>_xll.qlInterestRateIndexMaturity(IborIndex&amp;Tenor,AV118,Trigger)</f>
        <v>42485</v>
      </c>
      <c r="AX118" s="102" t="e">
        <f>_xll.qlIndexFixing($Z$5,AU118,,Trigger)</f>
        <v>#VALUE!</v>
      </c>
      <c r="AY118" s="102">
        <f>_xll.qlIndexFixing($AZ$1,AV118,,Trigger)</f>
        <v>7.1323137476304659E-4</v>
      </c>
    </row>
    <row r="119" spans="46:51" ht="11.25" customHeight="1" x14ac:dyDescent="0.25">
      <c r="AT119" s="55" t="s">
        <v>106</v>
      </c>
      <c r="AU119" s="56">
        <f>_xll.qlInterestRateIndexFixingDate(IborIndex&amp;Tenor,AV119,Trigger)</f>
        <v>42299</v>
      </c>
      <c r="AV119" s="56">
        <f>_xll.qlCalendarAdvance(Calendar,AV118,AT119,"f",,Trigger)</f>
        <v>42303</v>
      </c>
      <c r="AW119" s="56">
        <f>_xll.qlInterestRateIndexMaturity(IborIndex&amp;Tenor,AV119,Trigger)</f>
        <v>42486</v>
      </c>
      <c r="AX119" s="102" t="e">
        <f>_xll.qlIndexFixing($Z$5,AU119,,Trigger)</f>
        <v>#VALUE!</v>
      </c>
      <c r="AY119" s="102">
        <f>_xll.qlIndexFixing($AZ$1,AV119,,Trigger)</f>
        <v>7.1531819916288686E-4</v>
      </c>
    </row>
    <row r="120" spans="46:51" ht="11.25" customHeight="1" x14ac:dyDescent="0.25">
      <c r="AT120" s="55" t="s">
        <v>106</v>
      </c>
      <c r="AU120" s="56">
        <f>_xll.qlInterestRateIndexFixingDate(IborIndex&amp;Tenor,AV120,Trigger)</f>
        <v>42300</v>
      </c>
      <c r="AV120" s="56">
        <f>_xll.qlCalendarAdvance(Calendar,AV119,AT120,"f",,Trigger)</f>
        <v>42304</v>
      </c>
      <c r="AW120" s="56">
        <f>_xll.qlInterestRateIndexMaturity(IborIndex&amp;Tenor,AV120,Trigger)</f>
        <v>42487</v>
      </c>
      <c r="AX120" s="102" t="e">
        <f>_xll.qlIndexFixing($Z$5,AU120,,Trigger)</f>
        <v>#VALUE!</v>
      </c>
      <c r="AY120" s="102">
        <f>_xll.qlIndexFixing($AZ$1,AV120,,Trigger)</f>
        <v>7.1734592243611153E-4</v>
      </c>
    </row>
    <row r="121" spans="46:51" ht="11.25" customHeight="1" x14ac:dyDescent="0.25">
      <c r="AT121" s="55" t="s">
        <v>106</v>
      </c>
      <c r="AU121" s="56">
        <f>_xll.qlInterestRateIndexFixingDate(IborIndex&amp;Tenor,AV121,Trigger)</f>
        <v>42303</v>
      </c>
      <c r="AV121" s="56">
        <f>_xll.qlCalendarAdvance(Calendar,AV120,AT121,"f",,Trigger)</f>
        <v>42305</v>
      </c>
      <c r="AW121" s="56">
        <f>_xll.qlInterestRateIndexMaturity(IborIndex&amp;Tenor,AV121,Trigger)</f>
        <v>42488</v>
      </c>
      <c r="AX121" s="102" t="e">
        <f>_xll.qlIndexFixing($Z$5,AU121,,Trigger)</f>
        <v>#VALUE!</v>
      </c>
      <c r="AY121" s="102">
        <f>_xll.qlIndexFixing($AZ$1,AV121,,Trigger)</f>
        <v>7.1933855252832141E-4</v>
      </c>
    </row>
    <row r="122" spans="46:51" ht="11.25" customHeight="1" x14ac:dyDescent="0.25">
      <c r="AT122" s="55" t="s">
        <v>106</v>
      </c>
      <c r="AU122" s="56">
        <f>_xll.qlInterestRateIndexFixingDate(IborIndex&amp;Tenor,AV122,Trigger)</f>
        <v>42304</v>
      </c>
      <c r="AV122" s="56">
        <f>_xll.qlCalendarAdvance(Calendar,AV121,AT122,"f",,Trigger)</f>
        <v>42306</v>
      </c>
      <c r="AW122" s="56">
        <f>_xll.qlInterestRateIndexMaturity(IborIndex&amp;Tenor,AV122,Trigger)</f>
        <v>42489</v>
      </c>
      <c r="AX122" s="102" t="e">
        <f>_xll.qlIndexFixing($Z$5,AU122,,Trigger)</f>
        <v>#VALUE!</v>
      </c>
      <c r="AY122" s="102">
        <f>_xll.qlIndexFixing($AZ$1,AV122,,Trigger)</f>
        <v>6.7851292856773967E-4</v>
      </c>
    </row>
    <row r="123" spans="46:51" ht="11.25" customHeight="1" x14ac:dyDescent="0.25">
      <c r="AT123" s="55" t="s">
        <v>106</v>
      </c>
      <c r="AU123" s="56">
        <f>_xll.qlInterestRateIndexFixingDate(IborIndex&amp;Tenor,AV123,Trigger)</f>
        <v>42305</v>
      </c>
      <c r="AV123" s="56">
        <f>_xll.qlCalendarAdvance(Calendar,AV122,AT123,"f",,Trigger)</f>
        <v>42307</v>
      </c>
      <c r="AW123" s="56">
        <f>_xll.qlInterestRateIndexMaturity(IborIndex&amp;Tenor,AV123,Trigger)</f>
        <v>42489</v>
      </c>
      <c r="AX123" s="102" t="e">
        <f>_xll.qlIndexFixing($Z$5,AU123,,Trigger)</f>
        <v>#VALUE!</v>
      </c>
      <c r="AY123" s="102">
        <f>_xll.qlIndexFixing($AZ$1,AV123,,Trigger)</f>
        <v>6.8030093689067865E-4</v>
      </c>
    </row>
    <row r="124" spans="46:51" ht="11.25" customHeight="1" x14ac:dyDescent="0.25">
      <c r="AT124" s="55" t="s">
        <v>106</v>
      </c>
      <c r="AU124" s="56">
        <f>_xll.qlInterestRateIndexFixingDate(IborIndex&amp;Tenor,AV124,Trigger)</f>
        <v>42306</v>
      </c>
      <c r="AV124" s="56">
        <f>_xll.qlCalendarAdvance(Calendar,AV123,AT124,"f",,Trigger)</f>
        <v>42310</v>
      </c>
      <c r="AW124" s="56">
        <f>_xll.qlInterestRateIndexMaturity(IborIndex&amp;Tenor,AV124,Trigger)</f>
        <v>42492</v>
      </c>
      <c r="AX124" s="102" t="e">
        <f>_xll.qlIndexFixing($Z$5,AU124,,Trigger)</f>
        <v>#VALUE!</v>
      </c>
      <c r="AY124" s="102">
        <f>_xll.qlIndexFixing($AZ$1,AV124,,Trigger)</f>
        <v>6.8204063227183848E-4</v>
      </c>
    </row>
    <row r="125" spans="46:51" ht="11.25" customHeight="1" x14ac:dyDescent="0.25">
      <c r="AT125" s="55" t="s">
        <v>106</v>
      </c>
      <c r="AU125" s="56">
        <f>_xll.qlInterestRateIndexFixingDate(IborIndex&amp;Tenor,AV125,Trigger)</f>
        <v>42307</v>
      </c>
      <c r="AV125" s="56">
        <f>_xll.qlCalendarAdvance(Calendar,AV124,AT125,"f",,Trigger)</f>
        <v>42311</v>
      </c>
      <c r="AW125" s="56">
        <f>_xll.qlInterestRateIndexMaturity(IborIndex&amp;Tenor,AV125,Trigger)</f>
        <v>42493</v>
      </c>
      <c r="AX125" s="102" t="e">
        <f>_xll.qlIndexFixing($Z$5,AU125,,Trigger)</f>
        <v>#VALUE!</v>
      </c>
      <c r="AY125" s="102">
        <f>_xll.qlIndexFixing($AZ$1,AV125,,Trigger)</f>
        <v>6.8373419226386289E-4</v>
      </c>
    </row>
    <row r="126" spans="46:51" ht="11.25" customHeight="1" x14ac:dyDescent="0.25">
      <c r="AT126" s="55" t="s">
        <v>106</v>
      </c>
      <c r="AU126" s="56">
        <f>_xll.qlInterestRateIndexFixingDate(IborIndex&amp;Tenor,AV126,Trigger)</f>
        <v>42310</v>
      </c>
      <c r="AV126" s="56">
        <f>_xll.qlCalendarAdvance(Calendar,AV125,AT126,"f",,Trigger)</f>
        <v>42312</v>
      </c>
      <c r="AW126" s="56">
        <f>_xll.qlInterestRateIndexMaturity(IborIndex&amp;Tenor,AV126,Trigger)</f>
        <v>42494</v>
      </c>
      <c r="AX126" s="102" t="e">
        <f>_xll.qlIndexFixing($Z$5,AU126,,Trigger)</f>
        <v>#VALUE!</v>
      </c>
      <c r="AY126" s="102">
        <f>_xll.qlIndexFixing($AZ$1,AV126,,Trigger)</f>
        <v>6.8538385316668847E-4</v>
      </c>
    </row>
    <row r="127" spans="46:51" ht="11.25" customHeight="1" x14ac:dyDescent="0.25">
      <c r="AT127" s="55" t="s">
        <v>106</v>
      </c>
      <c r="AU127" s="56">
        <f>_xll.qlInterestRateIndexFixingDate(IborIndex&amp;Tenor,AV127,Trigger)</f>
        <v>42311</v>
      </c>
      <c r="AV127" s="56">
        <f>_xll.qlCalendarAdvance(Calendar,AV126,AT127,"f",,Trigger)</f>
        <v>42313</v>
      </c>
      <c r="AW127" s="56">
        <f>_xll.qlInterestRateIndexMaturity(IborIndex&amp;Tenor,AV127,Trigger)</f>
        <v>42495</v>
      </c>
      <c r="AX127" s="102" t="e">
        <f>_xll.qlIndexFixing($Z$5,AU127,,Trigger)</f>
        <v>#VALUE!</v>
      </c>
      <c r="AY127" s="102">
        <f>_xll.qlIndexFixing($AZ$1,AV127,,Trigger)</f>
        <v>6.9009268548592009E-4</v>
      </c>
    </row>
    <row r="128" spans="46:51" ht="11.25" customHeight="1" x14ac:dyDescent="0.25">
      <c r="AT128" s="55" t="s">
        <v>106</v>
      </c>
      <c r="AU128" s="56">
        <f>_xll.qlInterestRateIndexFixingDate(IborIndex&amp;Tenor,AV128,Trigger)</f>
        <v>42312</v>
      </c>
      <c r="AV128" s="56">
        <f>_xll.qlCalendarAdvance(Calendar,AV127,AT128,"f",,Trigger)</f>
        <v>42314</v>
      </c>
      <c r="AW128" s="56">
        <f>_xll.qlInterestRateIndexMaturity(IborIndex&amp;Tenor,AV128,Trigger)</f>
        <v>42496</v>
      </c>
      <c r="AX128" s="102" t="e">
        <f>_xll.qlIndexFixing($Z$5,AU128,,Trigger)</f>
        <v>#VALUE!</v>
      </c>
      <c r="AY128" s="102">
        <f>_xll.qlIndexFixing($AZ$1,AV128,,Trigger)</f>
        <v>6.9159028790206445E-4</v>
      </c>
    </row>
    <row r="129" spans="46:51" ht="11.25" customHeight="1" x14ac:dyDescent="0.25">
      <c r="AT129" s="55" t="s">
        <v>106</v>
      </c>
      <c r="AU129" s="56">
        <f>_xll.qlInterestRateIndexFixingDate(IborIndex&amp;Tenor,AV129,Trigger)</f>
        <v>42313</v>
      </c>
      <c r="AV129" s="56">
        <f>_xll.qlCalendarAdvance(Calendar,AV128,AT129,"f",,Trigger)</f>
        <v>42317</v>
      </c>
      <c r="AW129" s="56">
        <f>_xll.qlInterestRateIndexMaturity(IborIndex&amp;Tenor,AV129,Trigger)</f>
        <v>42499</v>
      </c>
      <c r="AX129" s="102" t="e">
        <f>_xll.qlIndexFixing($Z$5,AU129,,Trigger)</f>
        <v>#VALUE!</v>
      </c>
      <c r="AY129" s="102">
        <f>_xll.qlIndexFixing($AZ$1,AV129,,Trigger)</f>
        <v>6.9305605388406046E-4</v>
      </c>
    </row>
    <row r="130" spans="46:51" ht="11.25" customHeight="1" x14ac:dyDescent="0.25">
      <c r="AT130" s="55" t="s">
        <v>106</v>
      </c>
      <c r="AU130" s="56">
        <f>_xll.qlInterestRateIndexFixingDate(IborIndex&amp;Tenor,AV130,Trigger)</f>
        <v>42314</v>
      </c>
      <c r="AV130" s="56">
        <f>_xll.qlCalendarAdvance(Calendar,AV129,AT130,"f",,Trigger)</f>
        <v>42318</v>
      </c>
      <c r="AW130" s="56">
        <f>_xll.qlInterestRateIndexMaturity(IborIndex&amp;Tenor,AV130,Trigger)</f>
        <v>42500</v>
      </c>
      <c r="AX130" s="102" t="e">
        <f>_xll.qlIndexFixing($Z$5,AU130,,Trigger)</f>
        <v>#VALUE!</v>
      </c>
      <c r="AY130" s="102">
        <f>_xll.qlIndexFixing($AZ$1,AV130,,Trigger)</f>
        <v>6.9449257219583672E-4</v>
      </c>
    </row>
    <row r="131" spans="46:51" ht="11.25" customHeight="1" x14ac:dyDescent="0.25">
      <c r="AT131" s="55" t="s">
        <v>106</v>
      </c>
      <c r="AU131" s="56">
        <f>_xll.qlInterestRateIndexFixingDate(IborIndex&amp;Tenor,AV131,Trigger)</f>
        <v>42317</v>
      </c>
      <c r="AV131" s="56">
        <f>_xll.qlCalendarAdvance(Calendar,AV130,AT131,"f",,Trigger)</f>
        <v>42319</v>
      </c>
      <c r="AW131" s="56">
        <f>_xll.qlInterestRateIndexMaturity(IborIndex&amp;Tenor,AV131,Trigger)</f>
        <v>42501</v>
      </c>
      <c r="AX131" s="102" t="e">
        <f>_xll.qlIndexFixing($Z$5,AU131,,Trigger)</f>
        <v>#VALUE!</v>
      </c>
      <c r="AY131" s="102">
        <f>_xll.qlIndexFixing($AZ$1,AV131,,Trigger)</f>
        <v>6.9590249034290471E-4</v>
      </c>
    </row>
    <row r="132" spans="46:51" ht="11.25" customHeight="1" x14ac:dyDescent="0.25">
      <c r="AT132" s="55" t="s">
        <v>106</v>
      </c>
      <c r="AU132" s="56">
        <f>_xll.qlInterestRateIndexFixingDate(IborIndex&amp;Tenor,AV132,Trigger)</f>
        <v>42318</v>
      </c>
      <c r="AV132" s="56">
        <f>_xll.qlCalendarAdvance(Calendar,AV131,AT132,"f",,Trigger)</f>
        <v>42320</v>
      </c>
      <c r="AW132" s="56">
        <f>_xll.qlInterestRateIndexMaturity(IborIndex&amp;Tenor,AV132,Trigger)</f>
        <v>42502</v>
      </c>
      <c r="AX132" s="102" t="e">
        <f>_xll.qlIndexFixing($Z$5,AU132,,Trigger)</f>
        <v>#VALUE!</v>
      </c>
      <c r="AY132" s="102">
        <f>_xll.qlIndexFixing($AZ$1,AV132,,Trigger)</f>
        <v>6.9999999999975453E-4</v>
      </c>
    </row>
    <row r="133" spans="46:51" ht="11.25" customHeight="1" x14ac:dyDescent="0.25">
      <c r="AT133" s="55" t="s">
        <v>106</v>
      </c>
      <c r="AU133" s="56">
        <f>_xll.qlInterestRateIndexFixingDate(IborIndex&amp;Tenor,AV133,Trigger)</f>
        <v>42319</v>
      </c>
      <c r="AV133" s="56">
        <f>_xll.qlCalendarAdvance(Calendar,AV132,AT133,"f",,Trigger)</f>
        <v>42321</v>
      </c>
      <c r="AW133" s="56">
        <f>_xll.qlInterestRateIndexMaturity(IborIndex&amp;Tenor,AV133,Trigger)</f>
        <v>42503</v>
      </c>
      <c r="AX133" s="102" t="e">
        <f>_xll.qlIndexFixing($Z$5,AU133,,Trigger)</f>
        <v>#VALUE!</v>
      </c>
      <c r="AY133" s="102">
        <f>_xll.qlIndexFixing($AZ$1,AV133,,Trigger)</f>
        <v>7.0133100803980246E-4</v>
      </c>
    </row>
    <row r="134" spans="46:51" ht="11.25" customHeight="1" x14ac:dyDescent="0.25">
      <c r="AT134" s="55" t="s">
        <v>106</v>
      </c>
      <c r="AU134" s="56">
        <f>_xll.qlInterestRateIndexFixingDate(IborIndex&amp;Tenor,AV134,Trigger)</f>
        <v>42320</v>
      </c>
      <c r="AV134" s="56">
        <f>_xll.qlCalendarAdvance(Calendar,AV133,AT134,"f",,Trigger)</f>
        <v>42324</v>
      </c>
      <c r="AW134" s="56">
        <f>_xll.qlInterestRateIndexMaturity(IborIndex&amp;Tenor,AV134,Trigger)</f>
        <v>42506</v>
      </c>
      <c r="AX134" s="102" t="e">
        <f>_xll.qlIndexFixing($Z$5,AU134,,Trigger)</f>
        <v>#VALUE!</v>
      </c>
      <c r="AY134" s="102">
        <f>_xll.qlIndexFixing($AZ$1,AV134,,Trigger)</f>
        <v>7.0264856352254053E-4</v>
      </c>
    </row>
    <row r="135" spans="46:51" ht="11.25" customHeight="1" x14ac:dyDescent="0.25">
      <c r="AT135" s="55" t="s">
        <v>106</v>
      </c>
      <c r="AU135" s="56">
        <f>_xll.qlInterestRateIndexFixingDate(IborIndex&amp;Tenor,AV135,Trigger)</f>
        <v>42321</v>
      </c>
      <c r="AV135" s="56">
        <f>_xll.qlCalendarAdvance(Calendar,AV134,AT135,"f",,Trigger)</f>
        <v>42325</v>
      </c>
      <c r="AW135" s="56">
        <f>_xll.qlInterestRateIndexMaturity(IborIndex&amp;Tenor,AV135,Trigger)</f>
        <v>42507</v>
      </c>
      <c r="AX135" s="102" t="e">
        <f>_xll.qlIndexFixing($Z$5,AU135,,Trigger)</f>
        <v>#VALUE!</v>
      </c>
      <c r="AY135" s="102">
        <f>_xll.qlIndexFixing($AZ$1,AV135,,Trigger)</f>
        <v>7.039546544770507E-4</v>
      </c>
    </row>
    <row r="136" spans="46:51" ht="11.25" customHeight="1" x14ac:dyDescent="0.25">
      <c r="AT136" s="55" t="s">
        <v>106</v>
      </c>
      <c r="AU136" s="56">
        <f>_xll.qlInterestRateIndexFixingDate(IborIndex&amp;Tenor,AV136,Trigger)</f>
        <v>42324</v>
      </c>
      <c r="AV136" s="56">
        <f>_xll.qlCalendarAdvance(Calendar,AV135,AT136,"f",,Trigger)</f>
        <v>42326</v>
      </c>
      <c r="AW136" s="56">
        <f>_xll.qlInterestRateIndexMaturity(IborIndex&amp;Tenor,AV136,Trigger)</f>
        <v>42508</v>
      </c>
      <c r="AX136" s="102" t="e">
        <f>_xll.qlIndexFixing($Z$5,AU136,,Trigger)</f>
        <v>#VALUE!</v>
      </c>
      <c r="AY136" s="102">
        <f>_xll.qlIndexFixing($AZ$1,AV136,,Trigger)</f>
        <v>7.0525128309163819E-4</v>
      </c>
    </row>
    <row r="137" spans="46:51" ht="11.25" customHeight="1" x14ac:dyDescent="0.25">
      <c r="AT137" s="55" t="s">
        <v>106</v>
      </c>
      <c r="AU137" s="56">
        <f>_xll.qlInterestRateIndexFixingDate(IborIndex&amp;Tenor,AV137,Trigger)</f>
        <v>42325</v>
      </c>
      <c r="AV137" s="56">
        <f>_xll.qlCalendarAdvance(Calendar,AV136,AT137,"f",,Trigger)</f>
        <v>42327</v>
      </c>
      <c r="AW137" s="56">
        <f>_xll.qlInterestRateIndexMaturity(IborIndex&amp;Tenor,AV137,Trigger)</f>
        <v>42509</v>
      </c>
      <c r="AX137" s="102" t="e">
        <f>_xll.qlIndexFixing($Z$5,AU137,,Trigger)</f>
        <v>#VALUE!</v>
      </c>
      <c r="AY137" s="102">
        <f>_xll.qlIndexFixing($AZ$1,AV137,,Trigger)</f>
        <v>7.0910462916507063E-4</v>
      </c>
    </row>
    <row r="138" spans="46:51" ht="11.25" customHeight="1" x14ac:dyDescent="0.25">
      <c r="AT138" s="55" t="s">
        <v>106</v>
      </c>
      <c r="AU138" s="56">
        <f>_xll.qlInterestRateIndexFixingDate(IborIndex&amp;Tenor,AV138,Trigger)</f>
        <v>42326</v>
      </c>
      <c r="AV138" s="56">
        <f>_xll.qlCalendarAdvance(Calendar,AV137,AT138,"f",,Trigger)</f>
        <v>42328</v>
      </c>
      <c r="AW138" s="56">
        <f>_xll.qlInterestRateIndexMaturity(IborIndex&amp;Tenor,AV138,Trigger)</f>
        <v>42510</v>
      </c>
      <c r="AX138" s="102" t="e">
        <f>_xll.qlIndexFixing($Z$5,AU138,,Trigger)</f>
        <v>#VALUE!</v>
      </c>
      <c r="AY138" s="102">
        <f>_xll.qlIndexFixing($AZ$1,AV138,,Trigger)</f>
        <v>7.1038371348792443E-4</v>
      </c>
    </row>
    <row r="139" spans="46:51" ht="11.25" customHeight="1" x14ac:dyDescent="0.25">
      <c r="AT139" s="55" t="s">
        <v>106</v>
      </c>
      <c r="AU139" s="56">
        <f>_xll.qlInterestRateIndexFixingDate(IborIndex&amp;Tenor,AV139,Trigger)</f>
        <v>42327</v>
      </c>
      <c r="AV139" s="56">
        <f>_xll.qlCalendarAdvance(Calendar,AV138,AT139,"f",,Trigger)</f>
        <v>42331</v>
      </c>
      <c r="AW139" s="56">
        <f>_xll.qlInterestRateIndexMaturity(IborIndex&amp;Tenor,AV139,Trigger)</f>
        <v>42513</v>
      </c>
      <c r="AX139" s="102" t="e">
        <f>_xll.qlIndexFixing($Z$5,AU139,,Trigger)</f>
        <v>#VALUE!</v>
      </c>
      <c r="AY139" s="102">
        <f>_xll.qlIndexFixing($AZ$1,AV139,,Trigger)</f>
        <v>7.1166355880029149E-4</v>
      </c>
    </row>
    <row r="140" spans="46:51" ht="11.25" customHeight="1" x14ac:dyDescent="0.25">
      <c r="AT140" s="55" t="s">
        <v>106</v>
      </c>
      <c r="AU140" s="56">
        <f>_xll.qlInterestRateIndexFixingDate(IborIndex&amp;Tenor,AV140,Trigger)</f>
        <v>42328</v>
      </c>
      <c r="AV140" s="56">
        <f>_xll.qlCalendarAdvance(Calendar,AV139,AT140,"f",,Trigger)</f>
        <v>42332</v>
      </c>
      <c r="AW140" s="56">
        <f>_xll.qlInterestRateIndexMaturity(IborIndex&amp;Tenor,AV140,Trigger)</f>
        <v>42514</v>
      </c>
      <c r="AX140" s="102" t="e">
        <f>_xll.qlIndexFixing($Z$5,AU140,,Trigger)</f>
        <v>#VALUE!</v>
      </c>
      <c r="AY140" s="102">
        <f>_xll.qlIndexFixing($AZ$1,AV140,,Trigger)</f>
        <v>7.1294625224801252E-4</v>
      </c>
    </row>
    <row r="141" spans="46:51" ht="11.25" customHeight="1" x14ac:dyDescent="0.25">
      <c r="AT141" s="55" t="s">
        <v>106</v>
      </c>
      <c r="AU141" s="56">
        <f>_xll.qlInterestRateIndexFixingDate(IborIndex&amp;Tenor,AV141,Trigger)</f>
        <v>42331</v>
      </c>
      <c r="AV141" s="56">
        <f>_xll.qlCalendarAdvance(Calendar,AV140,AT141,"f",,Trigger)</f>
        <v>42333</v>
      </c>
      <c r="AW141" s="56">
        <f>_xll.qlInterestRateIndexMaturity(IborIndex&amp;Tenor,AV141,Trigger)</f>
        <v>42515</v>
      </c>
      <c r="AX141" s="102" t="e">
        <f>_xll.qlIndexFixing($Z$5,AU141,,Trigger)</f>
        <v>#VALUE!</v>
      </c>
      <c r="AY141" s="102">
        <f>_xll.qlIndexFixing($AZ$1,AV141,,Trigger)</f>
        <v>7.1423389513395545E-4</v>
      </c>
    </row>
    <row r="142" spans="46:51" ht="11.25" customHeight="1" x14ac:dyDescent="0.25">
      <c r="AT142" s="55" t="s">
        <v>106</v>
      </c>
      <c r="AU142" s="56">
        <f>_xll.qlInterestRateIndexFixingDate(IborIndex&amp;Tenor,AV142,Trigger)</f>
        <v>42332</v>
      </c>
      <c r="AV142" s="56">
        <f>_xll.qlCalendarAdvance(Calendar,AV141,AT142,"f",,Trigger)</f>
        <v>42334</v>
      </c>
      <c r="AW142" s="56">
        <f>_xll.qlInterestRateIndexMaturity(IborIndex&amp;Tenor,AV142,Trigger)</f>
        <v>42516</v>
      </c>
      <c r="AX142" s="102" t="e">
        <f>_xll.qlIndexFixing($Z$5,AU142,,Trigger)</f>
        <v>#VALUE!</v>
      </c>
      <c r="AY142" s="102">
        <f>_xll.qlIndexFixing($AZ$1,AV142,,Trigger)</f>
        <v>7.1816629124113061E-4</v>
      </c>
    </row>
    <row r="143" spans="46:51" ht="11.25" customHeight="1" x14ac:dyDescent="0.25">
      <c r="AT143" s="55" t="s">
        <v>106</v>
      </c>
      <c r="AU143" s="56">
        <f>_xll.qlInterestRateIndexFixingDate(IborIndex&amp;Tenor,AV143,Trigger)</f>
        <v>42333</v>
      </c>
      <c r="AV143" s="56">
        <f>_xll.qlCalendarAdvance(Calendar,AV142,AT143,"f",,Trigger)</f>
        <v>42335</v>
      </c>
      <c r="AW143" s="56">
        <f>_xll.qlInterestRateIndexMaturity(IborIndex&amp;Tenor,AV143,Trigger)</f>
        <v>42517</v>
      </c>
      <c r="AX143" s="102" t="e">
        <f>_xll.qlIndexFixing($Z$5,AU143,,Trigger)</f>
        <v>#VALUE!</v>
      </c>
      <c r="AY143" s="102">
        <f>_xll.qlIndexFixing($AZ$1,AV143,,Trigger)</f>
        <v>6.99656876779671E-4</v>
      </c>
    </row>
    <row r="144" spans="46:51" ht="11.25" customHeight="1" x14ac:dyDescent="0.25">
      <c r="AT144" s="55" t="s">
        <v>106</v>
      </c>
      <c r="AU144" s="56">
        <f>_xll.qlInterestRateIndexFixingDate(IborIndex&amp;Tenor,AV144,Trigger)</f>
        <v>42334</v>
      </c>
      <c r="AV144" s="56">
        <f>_xll.qlCalendarAdvance(Calendar,AV143,AT144,"f",,Trigger)</f>
        <v>42338</v>
      </c>
      <c r="AW144" s="56">
        <f>_xll.qlInterestRateIndexMaturity(IborIndex&amp;Tenor,AV144,Trigger)</f>
        <v>42521</v>
      </c>
      <c r="AX144" s="102" t="e">
        <f>_xll.qlIndexFixing($Z$5,AU144,,Trigger)</f>
        <v>#VALUE!</v>
      </c>
      <c r="AY144" s="102">
        <f>_xll.qlIndexFixing($AZ$1,AV144,,Trigger)</f>
        <v>7.0104288359500015E-4</v>
      </c>
    </row>
    <row r="145" spans="46:51" ht="11.25" customHeight="1" x14ac:dyDescent="0.25">
      <c r="AT145" s="55" t="s">
        <v>106</v>
      </c>
      <c r="AU145" s="56">
        <f>_xll.qlInterestRateIndexFixingDate(IborIndex&amp;Tenor,AV145,Trigger)</f>
        <v>42335</v>
      </c>
      <c r="AV145" s="56">
        <f>_xll.qlCalendarAdvance(Calendar,AV144,AT145,"f",,Trigger)</f>
        <v>42339</v>
      </c>
      <c r="AW145" s="56">
        <f>_xll.qlInterestRateIndexMaturity(IborIndex&amp;Tenor,AV145,Trigger)</f>
        <v>42522</v>
      </c>
      <c r="AX145" s="102" t="e">
        <f>_xll.qlIndexFixing($Z$5,AU145,,Trigger)</f>
        <v>#VALUE!</v>
      </c>
      <c r="AY145" s="102">
        <f>_xll.qlIndexFixing($AZ$1,AV145,,Trigger)</f>
        <v>7.0245041547359105E-4</v>
      </c>
    </row>
    <row r="146" spans="46:51" ht="11.25" customHeight="1" x14ac:dyDescent="0.25">
      <c r="AT146" s="55" t="s">
        <v>106</v>
      </c>
      <c r="AU146" s="56">
        <f>_xll.qlInterestRateIndexFixingDate(IborIndex&amp;Tenor,AV146,Trigger)</f>
        <v>42338</v>
      </c>
      <c r="AV146" s="56">
        <f>_xll.qlCalendarAdvance(Calendar,AV145,AT146,"f",,Trigger)</f>
        <v>42340</v>
      </c>
      <c r="AW146" s="56">
        <f>_xll.qlInterestRateIndexMaturity(IborIndex&amp;Tenor,AV146,Trigger)</f>
        <v>42523</v>
      </c>
      <c r="AX146" s="102" t="e">
        <f>_xll.qlIndexFixing($Z$5,AU146,,Trigger)</f>
        <v>#VALUE!</v>
      </c>
      <c r="AY146" s="102">
        <f>_xll.qlIndexFixing($AZ$1,AV146,,Trigger)</f>
        <v>7.0465805256382334E-4</v>
      </c>
    </row>
    <row r="147" spans="46:51" ht="11.25" customHeight="1" x14ac:dyDescent="0.25">
      <c r="AT147" s="55" t="s">
        <v>106</v>
      </c>
      <c r="AU147" s="56">
        <f>_xll.qlInterestRateIndexFixingDate(IborIndex&amp;Tenor,AV147,Trigger)</f>
        <v>42339</v>
      </c>
      <c r="AV147" s="56">
        <f>_xll.qlCalendarAdvance(Calendar,AV146,AT147,"f",,Trigger)</f>
        <v>42341</v>
      </c>
      <c r="AW147" s="56">
        <f>_xll.qlInterestRateIndexMaturity(IborIndex&amp;Tenor,AV147,Trigger)</f>
        <v>42524</v>
      </c>
      <c r="AX147" s="102" t="e">
        <f>_xll.qlIndexFixing($Z$5,AU147,,Trigger)</f>
        <v>#VALUE!</v>
      </c>
      <c r="AY147" s="102">
        <f>_xll.qlIndexFixing($AZ$1,AV147,,Trigger)</f>
        <v>7.0834048104941288E-4</v>
      </c>
    </row>
    <row r="148" spans="46:51" ht="11.25" customHeight="1" x14ac:dyDescent="0.25">
      <c r="AT148" s="55" t="s">
        <v>106</v>
      </c>
      <c r="AU148" s="56">
        <f>_xll.qlInterestRateIndexFixingDate(IborIndex&amp;Tenor,AV148,Trigger)</f>
        <v>42340</v>
      </c>
      <c r="AV148" s="56">
        <f>_xll.qlCalendarAdvance(Calendar,AV147,AT148,"f",,Trigger)</f>
        <v>42342</v>
      </c>
      <c r="AW148" s="56">
        <f>_xll.qlInterestRateIndexMaturity(IborIndex&amp;Tenor,AV148,Trigger)</f>
        <v>42527</v>
      </c>
      <c r="AX148" s="102" t="e">
        <f>_xll.qlIndexFixing($Z$5,AU148,,Trigger)</f>
        <v>#VALUE!</v>
      </c>
      <c r="AY148" s="102">
        <f>_xll.qlIndexFixing($AZ$1,AV148,,Trigger)</f>
        <v>7.0988927705321013E-4</v>
      </c>
    </row>
    <row r="149" spans="46:51" ht="11.25" customHeight="1" x14ac:dyDescent="0.25">
      <c r="AT149" s="55" t="s">
        <v>106</v>
      </c>
      <c r="AU149" s="56">
        <f>_xll.qlInterestRateIndexFixingDate(IborIndex&amp;Tenor,AV149,Trigger)</f>
        <v>42341</v>
      </c>
      <c r="AV149" s="56">
        <f>_xll.qlCalendarAdvance(Calendar,AV148,AT149,"f",,Trigger)</f>
        <v>42345</v>
      </c>
      <c r="AW149" s="56">
        <f>_xll.qlInterestRateIndexMaturity(IborIndex&amp;Tenor,AV149,Trigger)</f>
        <v>42528</v>
      </c>
      <c r="AX149" s="102" t="e">
        <f>_xll.qlIndexFixing($Z$5,AU149,,Trigger)</f>
        <v>#VALUE!</v>
      </c>
      <c r="AY149" s="102">
        <f>_xll.qlIndexFixing($AZ$1,AV149,,Trigger)</f>
        <v>7.1147315223591312E-4</v>
      </c>
    </row>
    <row r="150" spans="46:51" ht="11.25" customHeight="1" x14ac:dyDescent="0.25">
      <c r="AT150" s="55" t="s">
        <v>106</v>
      </c>
      <c r="AU150" s="56">
        <f>_xll.qlInterestRateIndexFixingDate(IborIndex&amp;Tenor,AV150,Trigger)</f>
        <v>42342</v>
      </c>
      <c r="AV150" s="56">
        <f>_xll.qlCalendarAdvance(Calendar,AV149,AT150,"f",,Trigger)</f>
        <v>42346</v>
      </c>
      <c r="AW150" s="56">
        <f>_xll.qlInterestRateIndexMaturity(IborIndex&amp;Tenor,AV150,Trigger)</f>
        <v>42529</v>
      </c>
      <c r="AX150" s="102" t="e">
        <f>_xll.qlIndexFixing($Z$5,AU150,,Trigger)</f>
        <v>#VALUE!</v>
      </c>
      <c r="AY150" s="102">
        <f>_xll.qlIndexFixing($AZ$1,AV150,,Trigger)</f>
        <v>7.1309441491455698E-4</v>
      </c>
    </row>
    <row r="151" spans="46:51" ht="11.25" customHeight="1" x14ac:dyDescent="0.25">
      <c r="AT151" s="55" t="s">
        <v>106</v>
      </c>
      <c r="AU151" s="56">
        <f>_xll.qlInterestRateIndexFixingDate(IborIndex&amp;Tenor,AV151,Trigger)</f>
        <v>42345</v>
      </c>
      <c r="AV151" s="56">
        <f>_xll.qlCalendarAdvance(Calendar,AV150,AT151,"f",,Trigger)</f>
        <v>42347</v>
      </c>
      <c r="AW151" s="56">
        <f>_xll.qlInterestRateIndexMaturity(IborIndex&amp;Tenor,AV151,Trigger)</f>
        <v>42530</v>
      </c>
      <c r="AX151" s="102" t="e">
        <f>_xll.qlIndexFixing($Z$5,AU151,,Trigger)</f>
        <v>#VALUE!</v>
      </c>
      <c r="AY151" s="102">
        <f>_xll.qlIndexFixing($AZ$1,AV151,,Trigger)</f>
        <v>7.1649663295960265E-4</v>
      </c>
    </row>
    <row r="152" spans="46:51" ht="11.25" customHeight="1" x14ac:dyDescent="0.25">
      <c r="AT152" s="55" t="s">
        <v>106</v>
      </c>
      <c r="AU152" s="56">
        <f>_xll.qlInterestRateIndexFixingDate(IborIndex&amp;Tenor,AV152,Trigger)</f>
        <v>42346</v>
      </c>
      <c r="AV152" s="56">
        <f>_xll.qlCalendarAdvance(Calendar,AV151,AT152,"f",,Trigger)</f>
        <v>42348</v>
      </c>
      <c r="AW152" s="56">
        <f>_xll.qlInterestRateIndexMaturity(IborIndex&amp;Tenor,AV152,Trigger)</f>
        <v>42531</v>
      </c>
      <c r="AX152" s="102" t="e">
        <f>_xll.qlIndexFixing($Z$5,AU152,,Trigger)</f>
        <v>#VALUE!</v>
      </c>
      <c r="AY152" s="102">
        <f>_xll.qlIndexFixing($AZ$1,AV152,,Trigger)</f>
        <v>7.1999999997309188E-4</v>
      </c>
    </row>
    <row r="153" spans="46:51" ht="11.25" customHeight="1" x14ac:dyDescent="0.25">
      <c r="AT153" s="55" t="s">
        <v>106</v>
      </c>
      <c r="AU153" s="56">
        <f>_xll.qlInterestRateIndexFixingDate(IborIndex&amp;Tenor,AV153,Trigger)</f>
        <v>42347</v>
      </c>
      <c r="AV153" s="56">
        <f>_xll.qlCalendarAdvance(Calendar,AV152,AT153,"f",,Trigger)</f>
        <v>42349</v>
      </c>
      <c r="AW153" s="56">
        <f>_xll.qlInterestRateIndexMaturity(IborIndex&amp;Tenor,AV153,Trigger)</f>
        <v>42534</v>
      </c>
      <c r="AX153" s="102" t="e">
        <f>_xll.qlIndexFixing($Z$5,AU153,,Trigger)</f>
        <v>#VALUE!</v>
      </c>
      <c r="AY153" s="102">
        <f>_xll.qlIndexFixing($AZ$1,AV153,,Trigger)</f>
        <v>7.2184182205460828E-4</v>
      </c>
    </row>
    <row r="154" spans="46:51" ht="11.25" customHeight="1" x14ac:dyDescent="0.25">
      <c r="AT154" s="55" t="s">
        <v>106</v>
      </c>
      <c r="AU154" s="56">
        <f>_xll.qlInterestRateIndexFixingDate(IborIndex&amp;Tenor,AV154,Trigger)</f>
        <v>42348</v>
      </c>
      <c r="AV154" s="56">
        <f>_xll.qlCalendarAdvance(Calendar,AV153,AT154,"f",,Trigger)</f>
        <v>42352</v>
      </c>
      <c r="AW154" s="56">
        <f>_xll.qlInterestRateIndexMaturity(IborIndex&amp;Tenor,AV154,Trigger)</f>
        <v>42535</v>
      </c>
      <c r="AX154" s="102" t="e">
        <f>_xll.qlIndexFixing($Z$5,AU154,,Trigger)</f>
        <v>#VALUE!</v>
      </c>
      <c r="AY154" s="102">
        <f>_xll.qlIndexFixing($AZ$1,AV154,,Trigger)</f>
        <v>7.2371923714663084E-4</v>
      </c>
    </row>
    <row r="155" spans="46:51" ht="11.25" customHeight="1" x14ac:dyDescent="0.25">
      <c r="AT155" s="55" t="s">
        <v>106</v>
      </c>
      <c r="AU155" s="56">
        <f>_xll.qlInterestRateIndexFixingDate(IborIndex&amp;Tenor,AV155,Trigger)</f>
        <v>42349</v>
      </c>
      <c r="AV155" s="56">
        <f>_xll.qlCalendarAdvance(Calendar,AV154,AT155,"f",,Trigger)</f>
        <v>42353</v>
      </c>
      <c r="AW155" s="56">
        <f>_xll.qlInterestRateIndexMaturity(IborIndex&amp;Tenor,AV155,Trigger)</f>
        <v>42536</v>
      </c>
      <c r="AX155" s="102" t="e">
        <f>_xll.qlIndexFixing($Z$5,AU155,,Trigger)</f>
        <v>#VALUE!</v>
      </c>
      <c r="AY155" s="102">
        <f>_xll.qlIndexFixing($AZ$1,AV155,,Trigger)</f>
        <v>7.256224597853542E-4</v>
      </c>
    </row>
    <row r="156" spans="46:51" ht="11.25" customHeight="1" x14ac:dyDescent="0.25">
      <c r="AT156" s="55" t="s">
        <v>106</v>
      </c>
      <c r="AU156" s="56">
        <f>_xll.qlInterestRateIndexFixingDate(IborIndex&amp;Tenor,AV156,Trigger)</f>
        <v>42352</v>
      </c>
      <c r="AV156" s="56">
        <f>_xll.qlCalendarAdvance(Calendar,AV155,AT156,"f",,Trigger)</f>
        <v>42354</v>
      </c>
      <c r="AW156" s="56">
        <f>_xll.qlInterestRateIndexMaturity(IborIndex&amp;Tenor,AV156,Trigger)</f>
        <v>42537</v>
      </c>
      <c r="AX156" s="102" t="e">
        <f>_xll.qlIndexFixing($Z$5,AU156,,Trigger)</f>
        <v>#VALUE!</v>
      </c>
      <c r="AY156" s="102">
        <f>_xll.qlIndexFixing($AZ$1,AV156,,Trigger)</f>
        <v>7.3040906446308906E-4</v>
      </c>
    </row>
    <row r="157" spans="46:51" ht="11.25" customHeight="1" x14ac:dyDescent="0.25">
      <c r="AT157" s="55" t="s">
        <v>106</v>
      </c>
      <c r="AU157" s="56">
        <f>_xll.qlInterestRateIndexFixingDate(IborIndex&amp;Tenor,AV157,Trigger)</f>
        <v>42353</v>
      </c>
      <c r="AV157" s="56">
        <f>_xll.qlCalendarAdvance(Calendar,AV156,AT157,"f",,Trigger)</f>
        <v>42355</v>
      </c>
      <c r="AW157" s="56">
        <f>_xll.qlInterestRateIndexMaturity(IborIndex&amp;Tenor,AV157,Trigger)</f>
        <v>42538</v>
      </c>
      <c r="AX157" s="102" t="e">
        <f>_xll.qlIndexFixing($Z$5,AU157,,Trigger)</f>
        <v>#VALUE!</v>
      </c>
      <c r="AY157" s="102">
        <f>_xll.qlIndexFixing($AZ$1,AV157,,Trigger)</f>
        <v>7.3347533859596348E-4</v>
      </c>
    </row>
    <row r="158" spans="46:51" ht="11.25" customHeight="1" x14ac:dyDescent="0.25">
      <c r="AT158" s="55" t="s">
        <v>106</v>
      </c>
      <c r="AU158" s="56">
        <f>_xll.qlInterestRateIndexFixingDate(IborIndex&amp;Tenor,AV158,Trigger)</f>
        <v>42354</v>
      </c>
      <c r="AV158" s="56">
        <f>_xll.qlCalendarAdvance(Calendar,AV157,AT158,"f",,Trigger)</f>
        <v>42356</v>
      </c>
      <c r="AW158" s="56">
        <f>_xll.qlInterestRateIndexMaturity(IborIndex&amp;Tenor,AV158,Trigger)</f>
        <v>42541</v>
      </c>
      <c r="AX158" s="102" t="e">
        <f>_xll.qlIndexFixing($Z$5,AU158,,Trigger)</f>
        <v>#VALUE!</v>
      </c>
      <c r="AY158" s="102">
        <f>_xll.qlIndexFixing($AZ$1,AV158,,Trigger)</f>
        <v>7.3549432524639682E-4</v>
      </c>
    </row>
    <row r="159" spans="46:51" ht="11.25" customHeight="1" x14ac:dyDescent="0.25">
      <c r="AT159" s="55" t="s">
        <v>106</v>
      </c>
      <c r="AU159" s="56">
        <f>_xll.qlInterestRateIndexFixingDate(IborIndex&amp;Tenor,AV159,Trigger)</f>
        <v>42355</v>
      </c>
      <c r="AV159" s="56">
        <f>_xll.qlCalendarAdvance(Calendar,AV158,AT159,"f",,Trigger)</f>
        <v>42359</v>
      </c>
      <c r="AW159" s="56">
        <f>_xll.qlInterestRateIndexMaturity(IborIndex&amp;Tenor,AV159,Trigger)</f>
        <v>42542</v>
      </c>
      <c r="AX159" s="102" t="e">
        <f>_xll.qlIndexFixing($Z$5,AU159,,Trigger)</f>
        <v>#VALUE!</v>
      </c>
      <c r="AY159" s="102">
        <f>_xll.qlIndexFixing($AZ$1,AV159,,Trigger)</f>
        <v>7.3753404330467731E-4</v>
      </c>
    </row>
    <row r="160" spans="46:51" ht="11.25" customHeight="1" x14ac:dyDescent="0.25">
      <c r="AT160" s="55" t="s">
        <v>106</v>
      </c>
      <c r="AU160" s="56">
        <f>_xll.qlInterestRateIndexFixingDate(IborIndex&amp;Tenor,AV160,Trigger)</f>
        <v>42356</v>
      </c>
      <c r="AV160" s="56">
        <f>_xll.qlCalendarAdvance(Calendar,AV159,AT160,"f",,Trigger)</f>
        <v>42360</v>
      </c>
      <c r="AW160" s="56">
        <f>_xll.qlInterestRateIndexMaturity(IborIndex&amp;Tenor,AV160,Trigger)</f>
        <v>42543</v>
      </c>
      <c r="AX160" s="102" t="e">
        <f>_xll.qlIndexFixing($Z$5,AU160,,Trigger)</f>
        <v>#VALUE!</v>
      </c>
      <c r="AY160" s="102">
        <f>_xll.qlIndexFixing($AZ$1,AV160,,Trigger)</f>
        <v>7.3959376342198338E-4</v>
      </c>
    </row>
    <row r="161" spans="46:51" ht="11.25" customHeight="1" x14ac:dyDescent="0.25">
      <c r="AT161" s="55" t="s">
        <v>106</v>
      </c>
      <c r="AU161" s="56">
        <f>_xll.qlInterestRateIndexFixingDate(IborIndex&amp;Tenor,AV161,Trigger)</f>
        <v>42359</v>
      </c>
      <c r="AV161" s="56">
        <f>_xll.qlCalendarAdvance(Calendar,AV160,AT161,"f",,Trigger)</f>
        <v>42361</v>
      </c>
      <c r="AW161" s="56">
        <f>_xll.qlInterestRateIndexMaturity(IborIndex&amp;Tenor,AV161,Trigger)</f>
        <v>42544</v>
      </c>
      <c r="AX161" s="102" t="e">
        <f>_xll.qlIndexFixing($Z$5,AU161,,Trigger)</f>
        <v>#VALUE!</v>
      </c>
      <c r="AY161" s="102">
        <f>_xll.qlIndexFixing($AZ$1,AV161,,Trigger)</f>
        <v>7.480192442831762E-4</v>
      </c>
    </row>
    <row r="162" spans="46:51" ht="11.25" customHeight="1" x14ac:dyDescent="0.25">
      <c r="AT162" s="55" t="s">
        <v>106</v>
      </c>
      <c r="AU162" s="56">
        <f>_xll.qlInterestRateIndexFixingDate(IborIndex&amp;Tenor,AV162,Trigger)</f>
        <v>42360</v>
      </c>
      <c r="AV162" s="56">
        <f>_xll.qlCalendarAdvance(Calendar,AV161,AT162,"f",,Trigger)</f>
        <v>42362</v>
      </c>
      <c r="AW162" s="56">
        <f>_xll.qlInterestRateIndexMaturity(IborIndex&amp;Tenor,AV162,Trigger)</f>
        <v>42545</v>
      </c>
      <c r="AX162" s="102" t="e">
        <f>_xll.qlIndexFixing($Z$5,AU162,,Trigger)</f>
        <v>#VALUE!</v>
      </c>
      <c r="AY162" s="102">
        <f>_xll.qlIndexFixing($AZ$1,AV162,,Trigger)</f>
        <v>7.5016920123706441E-4</v>
      </c>
    </row>
    <row r="163" spans="46:51" ht="11.25" customHeight="1" x14ac:dyDescent="0.25">
      <c r="AT163" s="55" t="s">
        <v>106</v>
      </c>
      <c r="AU163" s="56">
        <f>_xll.qlInterestRateIndexFixingDate(IborIndex&amp;Tenor,AV163,Trigger)</f>
        <v>42361</v>
      </c>
      <c r="AV163" s="56">
        <f>_xll.qlCalendarAdvance(Calendar,AV162,AT163,"f",,Trigger)</f>
        <v>42366</v>
      </c>
      <c r="AW163" s="56">
        <f>_xll.qlInterestRateIndexMaturity(IborIndex&amp;Tenor,AV163,Trigger)</f>
        <v>42549</v>
      </c>
      <c r="AX163" s="102" t="e">
        <f>_xll.qlIndexFixing($Z$5,AU163,,Trigger)</f>
        <v>#VALUE!</v>
      </c>
      <c r="AY163" s="102">
        <f>_xll.qlIndexFixing($AZ$1,AV163,,Trigger)</f>
        <v>7.5233548422087946E-4</v>
      </c>
    </row>
    <row r="164" spans="46:51" ht="11.25" customHeight="1" x14ac:dyDescent="0.25">
      <c r="AT164" s="55" t="s">
        <v>106</v>
      </c>
      <c r="AU164" s="56">
        <f>_xll.qlInterestRateIndexFixingDate(IborIndex&amp;Tenor,AV164,Trigger)</f>
        <v>42362</v>
      </c>
      <c r="AV164" s="56">
        <f>_xll.qlCalendarAdvance(Calendar,AV163,AT164,"f",,Trigger)</f>
        <v>42367</v>
      </c>
      <c r="AW164" s="56">
        <f>_xll.qlInterestRateIndexMaturity(IborIndex&amp;Tenor,AV164,Trigger)</f>
        <v>42550</v>
      </c>
      <c r="AX164" s="102" t="e">
        <f>_xll.qlIndexFixing($Z$5,AU164,,Trigger)</f>
        <v>#VALUE!</v>
      </c>
      <c r="AY164" s="102">
        <f>_xll.qlIndexFixing($AZ$1,AV164,,Trigger)</f>
        <v>7.5267735834807364E-4</v>
      </c>
    </row>
    <row r="165" spans="46:51" ht="11.25" customHeight="1" x14ac:dyDescent="0.25">
      <c r="AT165" s="55" t="s">
        <v>106</v>
      </c>
      <c r="AU165" s="56">
        <f>_xll.qlInterestRateIndexFixingDate(IborIndex&amp;Tenor,AV165,Trigger)</f>
        <v>42366</v>
      </c>
      <c r="AV165" s="56">
        <f>_xll.qlCalendarAdvance(Calendar,AV164,AT165,"f",,Trigger)</f>
        <v>42368</v>
      </c>
      <c r="AW165" s="56">
        <f>_xll.qlInterestRateIndexMaturity(IborIndex&amp;Tenor,AV165,Trigger)</f>
        <v>42551</v>
      </c>
      <c r="AX165" s="102" t="e">
        <f>_xll.qlIndexFixing($Z$5,AU165,,Trigger)</f>
        <v>#VALUE!</v>
      </c>
      <c r="AY165" s="102">
        <f>_xll.qlIndexFixing($AZ$1,AV165,,Trigger)</f>
        <v>7.4635313601719626E-4</v>
      </c>
    </row>
    <row r="166" spans="46:51" ht="11.25" customHeight="1" x14ac:dyDescent="0.25">
      <c r="AT166" s="55" t="s">
        <v>106</v>
      </c>
      <c r="AU166" s="56">
        <f>_xll.qlInterestRateIndexFixingDate(IborIndex&amp;Tenor,AV166,Trigger)</f>
        <v>42367</v>
      </c>
      <c r="AV166" s="56">
        <f>_xll.qlCalendarAdvance(Calendar,AV165,AT166,"f",,Trigger)</f>
        <v>42369</v>
      </c>
      <c r="AW166" s="56">
        <f>_xll.qlInterestRateIndexMaturity(IborIndex&amp;Tenor,AV166,Trigger)</f>
        <v>42551</v>
      </c>
      <c r="AX166" s="102" t="e">
        <f>_xll.qlIndexFixing($Z$5,AU166,,Trigger)</f>
        <v>#VALUE!</v>
      </c>
      <c r="AY166" s="102">
        <f>_xll.qlIndexFixing($AZ$1,AV166,,Trigger)</f>
        <v>7.4863151200924298E-4</v>
      </c>
    </row>
    <row r="167" spans="46:51" ht="11.25" customHeight="1" x14ac:dyDescent="0.25">
      <c r="AT167" s="55" t="s">
        <v>106</v>
      </c>
      <c r="AU167" s="56">
        <f>_xll.qlInterestRateIndexFixingDate(IborIndex&amp;Tenor,AV167,Trigger)</f>
        <v>42368</v>
      </c>
      <c r="AV167" s="56">
        <f>_xll.qlCalendarAdvance(Calendar,AV166,AT167,"f",,Trigger)</f>
        <v>42373</v>
      </c>
      <c r="AW167" s="56">
        <f>_xll.qlInterestRateIndexMaturity(IborIndex&amp;Tenor,AV167,Trigger)</f>
        <v>42555</v>
      </c>
      <c r="AX167" s="102" t="e">
        <f>_xll.qlIndexFixing($Z$5,AU167,,Trigger)</f>
        <v>#VALUE!</v>
      </c>
      <c r="AY167" s="102">
        <f>_xll.qlIndexFixing($AZ$1,AV167,,Trigger)</f>
        <v>7.5092946889511903E-4</v>
      </c>
    </row>
    <row r="168" spans="46:51" ht="11.25" customHeight="1" x14ac:dyDescent="0.25">
      <c r="AT168" s="55" t="s">
        <v>106</v>
      </c>
      <c r="AU168" s="56">
        <f>_xll.qlInterestRateIndexFixingDate(IborIndex&amp;Tenor,AV168,Trigger)</f>
        <v>42369</v>
      </c>
      <c r="AV168" s="56">
        <f>_xll.qlCalendarAdvance(Calendar,AV167,AT168,"f",,Trigger)</f>
        <v>42374</v>
      </c>
      <c r="AW168" s="56">
        <f>_xll.qlInterestRateIndexMaturity(IborIndex&amp;Tenor,AV168,Trigger)</f>
        <v>42556</v>
      </c>
      <c r="AX168" s="102" t="e">
        <f>_xll.qlIndexFixing($Z$5,AU168,,Trigger)</f>
        <v>#VALUE!</v>
      </c>
      <c r="AY168" s="102">
        <f>_xll.qlIndexFixing($AZ$1,AV168,,Trigger)</f>
        <v>7.5324679771011092E-4</v>
      </c>
    </row>
    <row r="169" spans="46:51" ht="11.25" customHeight="1" x14ac:dyDescent="0.25">
      <c r="AT169" s="55" t="s">
        <v>106</v>
      </c>
      <c r="AU169" s="56">
        <f>_xll.qlInterestRateIndexFixingDate(IborIndex&amp;Tenor,AV169,Trigger)</f>
        <v>42373</v>
      </c>
      <c r="AV169" s="56">
        <f>_xll.qlCalendarAdvance(Calendar,AV168,AT169,"f",,Trigger)</f>
        <v>42375</v>
      </c>
      <c r="AW169" s="56">
        <f>_xll.qlInterestRateIndexMaturity(IborIndex&amp;Tenor,AV169,Trigger)</f>
        <v>42557</v>
      </c>
      <c r="AX169" s="102" t="e">
        <f>_xll.qlIndexFixing($Z$5,AU169,,Trigger)</f>
        <v>#VALUE!</v>
      </c>
      <c r="AY169" s="102">
        <f>_xll.qlIndexFixing($AZ$1,AV169,,Trigger)</f>
        <v>7.5558332301214014E-4</v>
      </c>
    </row>
    <row r="170" spans="46:51" ht="11.25" customHeight="1" x14ac:dyDescent="0.25">
      <c r="AT170" s="55" t="s">
        <v>106</v>
      </c>
      <c r="AU170" s="56">
        <f>_xll.qlInterestRateIndexFixingDate(IborIndex&amp;Tenor,AV170,Trigger)</f>
        <v>42374</v>
      </c>
      <c r="AV170" s="56">
        <f>_xll.qlCalendarAdvance(Calendar,AV169,AT170,"f",,Trigger)</f>
        <v>42376</v>
      </c>
      <c r="AW170" s="56">
        <f>_xll.qlInterestRateIndexMaturity(IborIndex&amp;Tenor,AV170,Trigger)</f>
        <v>42558</v>
      </c>
      <c r="AX170" s="102" t="e">
        <f>_xll.qlIndexFixing($Z$5,AU170,,Trigger)</f>
        <v>#VALUE!</v>
      </c>
      <c r="AY170" s="102">
        <f>_xll.qlIndexFixing($AZ$1,AV170,,Trigger)</f>
        <v>7.6270682623899187E-4</v>
      </c>
    </row>
    <row r="171" spans="46:51" ht="11.25" customHeight="1" x14ac:dyDescent="0.25">
      <c r="AT171" s="55" t="s">
        <v>106</v>
      </c>
      <c r="AU171" s="56">
        <f>_xll.qlInterestRateIndexFixingDate(IborIndex&amp;Tenor,AV171,Trigger)</f>
        <v>42375</v>
      </c>
      <c r="AV171" s="56">
        <f>_xll.qlCalendarAdvance(Calendar,AV170,AT171,"f",,Trigger)</f>
        <v>42377</v>
      </c>
      <c r="AW171" s="56">
        <f>_xll.qlInterestRateIndexMaturity(IborIndex&amp;Tenor,AV171,Trigger)</f>
        <v>42559</v>
      </c>
      <c r="AX171" s="102" t="e">
        <f>_xll.qlIndexFixing($Z$5,AU171,,Trigger)</f>
        <v>#VALUE!</v>
      </c>
      <c r="AY171" s="102">
        <f>_xll.qlIndexFixing($AZ$1,AV171,,Trigger)</f>
        <v>7.6511905349649454E-4</v>
      </c>
    </row>
    <row r="172" spans="46:51" ht="11.25" customHeight="1" x14ac:dyDescent="0.25">
      <c r="AT172" s="55" t="s">
        <v>106</v>
      </c>
      <c r="AU172" s="56">
        <f>_xll.qlInterestRateIndexFixingDate(IborIndex&amp;Tenor,AV172,Trigger)</f>
        <v>42376</v>
      </c>
      <c r="AV172" s="56">
        <f>_xll.qlCalendarAdvance(Calendar,AV171,AT172,"f",,Trigger)</f>
        <v>42380</v>
      </c>
      <c r="AW172" s="56">
        <f>_xll.qlInterestRateIndexMaturity(IborIndex&amp;Tenor,AV172,Trigger)</f>
        <v>42562</v>
      </c>
      <c r="AX172" s="102" t="e">
        <f>_xll.qlIndexFixing($Z$5,AU172,,Trigger)</f>
        <v>#VALUE!</v>
      </c>
      <c r="AY172" s="102">
        <f>_xll.qlIndexFixing($AZ$1,AV172,,Trigger)</f>
        <v>7.675501028534806E-4</v>
      </c>
    </row>
    <row r="173" spans="46:51" ht="11.25" customHeight="1" x14ac:dyDescent="0.25">
      <c r="AT173" s="55" t="s">
        <v>106</v>
      </c>
      <c r="AU173" s="56">
        <f>_xll.qlInterestRateIndexFixingDate(IborIndex&amp;Tenor,AV173,Trigger)</f>
        <v>42377</v>
      </c>
      <c r="AV173" s="56">
        <f>_xll.qlCalendarAdvance(Calendar,AV172,AT173,"f",,Trigger)</f>
        <v>42381</v>
      </c>
      <c r="AW173" s="56">
        <f>_xll.qlInterestRateIndexMaturity(IborIndex&amp;Tenor,AV173,Trigger)</f>
        <v>42563</v>
      </c>
      <c r="AX173" s="102" t="e">
        <f>_xll.qlIndexFixing($Z$5,AU173,,Trigger)</f>
        <v>#VALUE!</v>
      </c>
      <c r="AY173" s="102">
        <f>_xll.qlIndexFixing($AZ$1,AV173,,Trigger)</f>
        <v>7.6999999999972999E-4</v>
      </c>
    </row>
    <row r="174" spans="46:51" ht="11.25" customHeight="1" x14ac:dyDescent="0.25">
      <c r="AT174" s="55" t="s">
        <v>106</v>
      </c>
      <c r="AU174" s="56">
        <f>_xll.qlInterestRateIndexFixingDate(IborIndex&amp;Tenor,AV174,Trigger)</f>
        <v>42380</v>
      </c>
      <c r="AV174" s="56">
        <f>_xll.qlCalendarAdvance(Calendar,AV173,AT174,"f",,Trigger)</f>
        <v>42382</v>
      </c>
      <c r="AW174" s="56">
        <f>_xll.qlInterestRateIndexMaturity(IborIndex&amp;Tenor,AV174,Trigger)</f>
        <v>42564</v>
      </c>
      <c r="AX174" s="102" t="e">
        <f>_xll.qlIndexFixing($Z$5,AU174,,Trigger)</f>
        <v>#VALUE!</v>
      </c>
      <c r="AY174" s="102">
        <f>_xll.qlIndexFixing($AZ$1,AV174,,Trigger)</f>
        <v>7.7243407815941927E-4</v>
      </c>
    </row>
    <row r="175" spans="46:51" ht="11.25" customHeight="1" x14ac:dyDescent="0.25">
      <c r="AT175" s="55" t="s">
        <v>106</v>
      </c>
      <c r="AU175" s="56">
        <f>_xll.qlInterestRateIndexFixingDate(IborIndex&amp;Tenor,AV175,Trigger)</f>
        <v>42381</v>
      </c>
      <c r="AV175" s="56">
        <f>_xll.qlCalendarAdvance(Calendar,AV174,AT175,"f",,Trigger)</f>
        <v>42383</v>
      </c>
      <c r="AW175" s="56">
        <f>_xll.qlInterestRateIndexMaturity(IborIndex&amp;Tenor,AV175,Trigger)</f>
        <v>42565</v>
      </c>
      <c r="AX175" s="102" t="e">
        <f>_xll.qlIndexFixing($Z$5,AU175,,Trigger)</f>
        <v>#VALUE!</v>
      </c>
      <c r="AY175" s="102">
        <f>_xll.qlIndexFixing($AZ$1,AV175,,Trigger)</f>
        <v>7.7944726379604334E-4</v>
      </c>
    </row>
    <row r="176" spans="46:51" ht="11.25" customHeight="1" x14ac:dyDescent="0.25">
      <c r="AT176" s="55" t="s">
        <v>106</v>
      </c>
      <c r="AU176" s="56">
        <f>_xll.qlInterestRateIndexFixingDate(IborIndex&amp;Tenor,AV176,Trigger)</f>
        <v>42382</v>
      </c>
      <c r="AV176" s="56">
        <f>_xll.qlCalendarAdvance(Calendar,AV175,AT176,"f",,Trigger)</f>
        <v>42384</v>
      </c>
      <c r="AW176" s="56">
        <f>_xll.qlInterestRateIndexMaturity(IborIndex&amp;Tenor,AV176,Trigger)</f>
        <v>42566</v>
      </c>
      <c r="AX176" s="102" t="e">
        <f>_xll.qlIndexFixing($Z$5,AU176,,Trigger)</f>
        <v>#VALUE!</v>
      </c>
      <c r="AY176" s="102">
        <f>_xll.qlIndexFixing($AZ$1,AV176,,Trigger)</f>
        <v>7.8169456419939422E-4</v>
      </c>
    </row>
    <row r="177" spans="46:51" ht="11.25" customHeight="1" x14ac:dyDescent="0.25">
      <c r="AT177" s="55" t="s">
        <v>106</v>
      </c>
      <c r="AU177" s="56">
        <f>_xll.qlInterestRateIndexFixingDate(IborIndex&amp;Tenor,AV177,Trigger)</f>
        <v>42383</v>
      </c>
      <c r="AV177" s="56">
        <f>_xll.qlCalendarAdvance(Calendar,AV176,AT177,"f",,Trigger)</f>
        <v>42387</v>
      </c>
      <c r="AW177" s="56">
        <f>_xll.qlInterestRateIndexMaturity(IborIndex&amp;Tenor,AV177,Trigger)</f>
        <v>42569</v>
      </c>
      <c r="AX177" s="102" t="e">
        <f>_xll.qlIndexFixing($Z$5,AU177,,Trigger)</f>
        <v>#VALUE!</v>
      </c>
      <c r="AY177" s="102">
        <f>_xll.qlIndexFixing($AZ$1,AV177,,Trigger)</f>
        <v>7.8389964688463257E-4</v>
      </c>
    </row>
    <row r="178" spans="46:51" ht="11.25" customHeight="1" x14ac:dyDescent="0.25">
      <c r="AT178" s="55" t="s">
        <v>106</v>
      </c>
      <c r="AU178" s="56">
        <f>_xll.qlInterestRateIndexFixingDate(IborIndex&amp;Tenor,AV178,Trigger)</f>
        <v>42384</v>
      </c>
      <c r="AV178" s="56">
        <f>_xll.qlCalendarAdvance(Calendar,AV177,AT178,"f",,Trigger)</f>
        <v>42388</v>
      </c>
      <c r="AW178" s="56">
        <f>_xll.qlInterestRateIndexMaturity(IborIndex&amp;Tenor,AV178,Trigger)</f>
        <v>42570</v>
      </c>
      <c r="AX178" s="102" t="e">
        <f>_xll.qlIndexFixing($Z$5,AU178,,Trigger)</f>
        <v>#VALUE!</v>
      </c>
      <c r="AY178" s="102">
        <f>_xll.qlIndexFixing($AZ$1,AV178,,Trigger)</f>
        <v>7.8606433103129054E-4</v>
      </c>
    </row>
    <row r="179" spans="46:51" ht="11.25" customHeight="1" x14ac:dyDescent="0.25">
      <c r="AT179" s="55" t="s">
        <v>106</v>
      </c>
      <c r="AU179" s="56">
        <f>_xll.qlInterestRateIndexFixingDate(IborIndex&amp;Tenor,AV179,Trigger)</f>
        <v>42387</v>
      </c>
      <c r="AV179" s="56">
        <f>_xll.qlCalendarAdvance(Calendar,AV178,AT179,"f",,Trigger)</f>
        <v>42389</v>
      </c>
      <c r="AW179" s="56">
        <f>_xll.qlInterestRateIndexMaturity(IborIndex&amp;Tenor,AV179,Trigger)</f>
        <v>42571</v>
      </c>
      <c r="AX179" s="102" t="e">
        <f>_xll.qlIndexFixing($Z$5,AU179,,Trigger)</f>
        <v>#VALUE!</v>
      </c>
      <c r="AY179" s="102">
        <f>_xll.qlIndexFixing($AZ$1,AV179,,Trigger)</f>
        <v>7.8819045006640475E-4</v>
      </c>
    </row>
    <row r="180" spans="46:51" ht="11.25" customHeight="1" x14ac:dyDescent="0.25">
      <c r="AT180" s="55" t="s">
        <v>106</v>
      </c>
      <c r="AU180" s="56">
        <f>_xll.qlInterestRateIndexFixingDate(IborIndex&amp;Tenor,AV180,Trigger)</f>
        <v>42388</v>
      </c>
      <c r="AV180" s="56">
        <f>_xll.qlCalendarAdvance(Calendar,AV179,AT180,"f",,Trigger)</f>
        <v>42390</v>
      </c>
      <c r="AW180" s="56">
        <f>_xll.qlInterestRateIndexMaturity(IborIndex&amp;Tenor,AV180,Trigger)</f>
        <v>42572</v>
      </c>
      <c r="AX180" s="102" t="e">
        <f>_xll.qlIndexFixing($Z$5,AU180,,Trigger)</f>
        <v>#VALUE!</v>
      </c>
      <c r="AY180" s="102">
        <f>_xll.qlIndexFixing($AZ$1,AV180,,Trigger)</f>
        <v>7.9435596444061521E-4</v>
      </c>
    </row>
    <row r="181" spans="46:51" ht="11.25" customHeight="1" x14ac:dyDescent="0.25">
      <c r="AT181" s="55" t="s">
        <v>106</v>
      </c>
      <c r="AU181" s="56">
        <f>_xll.qlInterestRateIndexFixingDate(IborIndex&amp;Tenor,AV181,Trigger)</f>
        <v>42389</v>
      </c>
      <c r="AV181" s="56">
        <f>_xll.qlCalendarAdvance(Calendar,AV180,AT181,"f",,Trigger)</f>
        <v>42391</v>
      </c>
      <c r="AW181" s="56">
        <f>_xll.qlInterestRateIndexMaturity(IborIndex&amp;Tenor,AV181,Trigger)</f>
        <v>42573</v>
      </c>
      <c r="AX181" s="102" t="e">
        <f>_xll.qlIndexFixing($Z$5,AU181,,Trigger)</f>
        <v>#VALUE!</v>
      </c>
      <c r="AY181" s="102">
        <f>_xll.qlIndexFixing($AZ$1,AV181,,Trigger)</f>
        <v>7.9634644219334755E-4</v>
      </c>
    </row>
    <row r="182" spans="46:51" ht="11.25" customHeight="1" x14ac:dyDescent="0.25">
      <c r="AT182" s="55" t="s">
        <v>106</v>
      </c>
      <c r="AU182" s="56">
        <f>_xll.qlInterestRateIndexFixingDate(IborIndex&amp;Tenor,AV182,Trigger)</f>
        <v>42390</v>
      </c>
      <c r="AV182" s="56">
        <f>_xll.qlCalendarAdvance(Calendar,AV181,AT182,"f",,Trigger)</f>
        <v>42394</v>
      </c>
      <c r="AW182" s="56">
        <f>_xll.qlInterestRateIndexMaturity(IborIndex&amp;Tenor,AV182,Trigger)</f>
        <v>42576</v>
      </c>
      <c r="AX182" s="102" t="e">
        <f>_xll.qlIndexFixing($Z$5,AU182,,Trigger)</f>
        <v>#VALUE!</v>
      </c>
      <c r="AY182" s="102">
        <f>_xll.qlIndexFixing($AZ$1,AV182,,Trigger)</f>
        <v>7.9830773564011897E-4</v>
      </c>
    </row>
    <row r="183" spans="46:51" ht="11.25" customHeight="1" x14ac:dyDescent="0.25">
      <c r="AT183" s="55" t="s">
        <v>106</v>
      </c>
      <c r="AU183" s="56">
        <f>_xll.qlInterestRateIndexFixingDate(IborIndex&amp;Tenor,AV183,Trigger)</f>
        <v>42391</v>
      </c>
      <c r="AV183" s="56">
        <f>_xll.qlCalendarAdvance(Calendar,AV182,AT183,"f",,Trigger)</f>
        <v>42395</v>
      </c>
      <c r="AW183" s="56">
        <f>_xll.qlInterestRateIndexMaturity(IborIndex&amp;Tenor,AV183,Trigger)</f>
        <v>42577</v>
      </c>
      <c r="AX183" s="102" t="e">
        <f>_xll.qlIndexFixing($Z$5,AU183,,Trigger)</f>
        <v>#VALUE!</v>
      </c>
      <c r="AY183" s="102">
        <f>_xll.qlIndexFixing($AZ$1,AV183,,Trigger)</f>
        <v>8.002417636758626E-4</v>
      </c>
    </row>
    <row r="184" spans="46:51" ht="11.25" customHeight="1" x14ac:dyDescent="0.25">
      <c r="AT184" s="55" t="s">
        <v>106</v>
      </c>
      <c r="AU184" s="56">
        <f>_xll.qlInterestRateIndexFixingDate(IborIndex&amp;Tenor,AV184,Trigger)</f>
        <v>42394</v>
      </c>
      <c r="AV184" s="56">
        <f>_xll.qlCalendarAdvance(Calendar,AV183,AT184,"f",,Trigger)</f>
        <v>42396</v>
      </c>
      <c r="AW184" s="56">
        <f>_xll.qlInterestRateIndexMaturity(IborIndex&amp;Tenor,AV184,Trigger)</f>
        <v>42578</v>
      </c>
      <c r="AX184" s="102" t="e">
        <f>_xll.qlIndexFixing($Z$5,AU184,,Trigger)</f>
        <v>#VALUE!</v>
      </c>
      <c r="AY184" s="102">
        <f>_xll.qlIndexFixing($AZ$1,AV184,,Trigger)</f>
        <v>8.0215045943818439E-4</v>
      </c>
    </row>
    <row r="185" spans="46:51" ht="11.25" customHeight="1" x14ac:dyDescent="0.25">
      <c r="AT185" s="55" t="s">
        <v>106</v>
      </c>
      <c r="AU185" s="56">
        <f>_xll.qlInterestRateIndexFixingDate(IborIndex&amp;Tenor,AV185,Trigger)</f>
        <v>42395</v>
      </c>
      <c r="AV185" s="56">
        <f>_xll.qlCalendarAdvance(Calendar,AV184,AT185,"f",,Trigger)</f>
        <v>42397</v>
      </c>
      <c r="AW185" s="56">
        <f>_xll.qlInterestRateIndexMaturity(IborIndex&amp;Tenor,AV185,Trigger)</f>
        <v>42579</v>
      </c>
      <c r="AX185" s="102" t="e">
        <f>_xll.qlIndexFixing($Z$5,AU185,,Trigger)</f>
        <v>#VALUE!</v>
      </c>
      <c r="AY185" s="102">
        <f>_xll.qlIndexFixing($AZ$1,AV185,,Trigger)</f>
        <v>7.9507958790637882E-4</v>
      </c>
    </row>
    <row r="186" spans="46:51" ht="11.25" customHeight="1" x14ac:dyDescent="0.25">
      <c r="AT186" s="55" t="s">
        <v>106</v>
      </c>
      <c r="AU186" s="56">
        <f>_xll.qlInterestRateIndexFixingDate(IborIndex&amp;Tenor,AV186,Trigger)</f>
        <v>42396</v>
      </c>
      <c r="AV186" s="56">
        <f>_xll.qlCalendarAdvance(Calendar,AV185,AT186,"f",,Trigger)</f>
        <v>42398</v>
      </c>
      <c r="AW186" s="56">
        <f>_xll.qlInterestRateIndexMaturity(IborIndex&amp;Tenor,AV186,Trigger)</f>
        <v>42580</v>
      </c>
      <c r="AX186" s="102" t="e">
        <f>_xll.qlIndexFixing($Z$5,AU186,,Trigger)</f>
        <v>#VALUE!</v>
      </c>
      <c r="AY186" s="102">
        <f>_xll.qlIndexFixing($AZ$1,AV186,,Trigger)</f>
        <v>7.9690655914089613E-4</v>
      </c>
    </row>
    <row r="187" spans="46:51" ht="11.25" customHeight="1" x14ac:dyDescent="0.25">
      <c r="AT187" s="55" t="s">
        <v>106</v>
      </c>
      <c r="AU187" s="56">
        <f>_xll.qlInterestRateIndexFixingDate(IborIndex&amp;Tenor,AV187,Trigger)</f>
        <v>42397</v>
      </c>
      <c r="AV187" s="56">
        <f>_xll.qlCalendarAdvance(Calendar,AV186,AT187,"f",,Trigger)</f>
        <v>42401</v>
      </c>
      <c r="AW187" s="56">
        <f>_xll.qlInterestRateIndexMaturity(IborIndex&amp;Tenor,AV187,Trigger)</f>
        <v>42583</v>
      </c>
      <c r="AX187" s="102" t="e">
        <f>_xll.qlIndexFixing($Z$5,AU187,,Trigger)</f>
        <v>#VALUE!</v>
      </c>
      <c r="AY187" s="102">
        <f>_xll.qlIndexFixing($AZ$1,AV187,,Trigger)</f>
        <v>7.9871807754694621E-4</v>
      </c>
    </row>
    <row r="188" spans="46:51" ht="11.25" customHeight="1" x14ac:dyDescent="0.25">
      <c r="AT188" s="55" t="s">
        <v>106</v>
      </c>
      <c r="AU188" s="56">
        <f>_xll.qlInterestRateIndexFixingDate(IborIndex&amp;Tenor,AV188,Trigger)</f>
        <v>42398</v>
      </c>
      <c r="AV188" s="56">
        <f>_xll.qlCalendarAdvance(Calendar,AV187,AT188,"f",,Trigger)</f>
        <v>42402</v>
      </c>
      <c r="AW188" s="56">
        <f>_xll.qlInterestRateIndexMaturity(IborIndex&amp;Tenor,AV188,Trigger)</f>
        <v>42584</v>
      </c>
      <c r="AX188" s="102" t="e">
        <f>_xll.qlIndexFixing($Z$5,AU188,,Trigger)</f>
        <v>#VALUE!</v>
      </c>
      <c r="AY188" s="102">
        <f>_xll.qlIndexFixing($AZ$1,AV188,,Trigger)</f>
        <v>8.0051616170938853E-4</v>
      </c>
    </row>
    <row r="189" spans="46:51" ht="11.25" customHeight="1" x14ac:dyDescent="0.25">
      <c r="AT189" s="55" t="s">
        <v>106</v>
      </c>
      <c r="AU189" s="56">
        <f>_xll.qlInterestRateIndexFixingDate(IborIndex&amp;Tenor,AV189,Trigger)</f>
        <v>42401</v>
      </c>
      <c r="AV189" s="56">
        <f>_xll.qlCalendarAdvance(Calendar,AV188,AT189,"f",,Trigger)</f>
        <v>42403</v>
      </c>
      <c r="AW189" s="56">
        <f>_xll.qlInterestRateIndexMaturity(IborIndex&amp;Tenor,AV189,Trigger)</f>
        <v>42585</v>
      </c>
      <c r="AX189" s="102" t="e">
        <f>_xll.qlIndexFixing($Z$5,AU189,,Trigger)</f>
        <v>#VALUE!</v>
      </c>
      <c r="AY189" s="102">
        <f>_xll.qlIndexFixing($AZ$1,AV189,,Trigger)</f>
        <v>8.0230284445707346E-4</v>
      </c>
    </row>
    <row r="190" spans="46:51" ht="11.25" customHeight="1" x14ac:dyDescent="0.25">
      <c r="AT190" s="55" t="s">
        <v>106</v>
      </c>
      <c r="AU190" s="56">
        <f>_xll.qlInterestRateIndexFixingDate(IborIndex&amp;Tenor,AV190,Trigger)</f>
        <v>42402</v>
      </c>
      <c r="AV190" s="56">
        <f>_xll.qlCalendarAdvance(Calendar,AV189,AT190,"f",,Trigger)</f>
        <v>42404</v>
      </c>
      <c r="AW190" s="56">
        <f>_xll.qlInterestRateIndexMaturity(IborIndex&amp;Tenor,AV190,Trigger)</f>
        <v>42586</v>
      </c>
      <c r="AX190" s="102" t="e">
        <f>_xll.qlIndexFixing($Z$5,AU190,,Trigger)</f>
        <v>#VALUE!</v>
      </c>
      <c r="AY190" s="102">
        <f>_xll.qlIndexFixing($AZ$1,AV190,,Trigger)</f>
        <v>8.0761502613930342E-4</v>
      </c>
    </row>
    <row r="191" spans="46:51" ht="11.25" customHeight="1" x14ac:dyDescent="0.25">
      <c r="AT191" s="55" t="s">
        <v>106</v>
      </c>
      <c r="AU191" s="56">
        <f>_xll.qlInterestRateIndexFixingDate(IborIndex&amp;Tenor,AV191,Trigger)</f>
        <v>42403</v>
      </c>
      <c r="AV191" s="56">
        <f>_xll.qlCalendarAdvance(Calendar,AV190,AT191,"f",,Trigger)</f>
        <v>42405</v>
      </c>
      <c r="AW191" s="56">
        <f>_xll.qlInterestRateIndexMaturity(IborIndex&amp;Tenor,AV191,Trigger)</f>
        <v>42587</v>
      </c>
      <c r="AX191" s="102" t="e">
        <f>_xll.qlIndexFixing($Z$5,AU191,,Trigger)</f>
        <v>#VALUE!</v>
      </c>
      <c r="AY191" s="102">
        <f>_xll.qlIndexFixing($AZ$1,AV191,,Trigger)</f>
        <v>8.0937671636948229E-4</v>
      </c>
    </row>
    <row r="192" spans="46:51" ht="11.25" customHeight="1" x14ac:dyDescent="0.25">
      <c r="AT192" s="55" t="s">
        <v>106</v>
      </c>
      <c r="AU192" s="56">
        <f>_xll.qlInterestRateIndexFixingDate(IborIndex&amp;Tenor,AV192,Trigger)</f>
        <v>42404</v>
      </c>
      <c r="AV192" s="56">
        <f>_xll.qlCalendarAdvance(Calendar,AV191,AT192,"f",,Trigger)</f>
        <v>42408</v>
      </c>
      <c r="AW192" s="56">
        <f>_xll.qlInterestRateIndexMaturity(IborIndex&amp;Tenor,AV192,Trigger)</f>
        <v>42590</v>
      </c>
      <c r="AX192" s="102" t="e">
        <f>_xll.qlIndexFixing($Z$5,AU192,,Trigger)</f>
        <v>#VALUE!</v>
      </c>
      <c r="AY192" s="102">
        <f>_xll.qlIndexFixing($AZ$1,AV192,,Trigger)</f>
        <v>8.1113738296925003E-4</v>
      </c>
    </row>
    <row r="193" spans="46:51" ht="11.25" customHeight="1" x14ac:dyDescent="0.25">
      <c r="AT193" s="55" t="s">
        <v>106</v>
      </c>
      <c r="AU193" s="56">
        <f>_xll.qlInterestRateIndexFixingDate(IborIndex&amp;Tenor,AV193,Trigger)</f>
        <v>42405</v>
      </c>
      <c r="AV193" s="56">
        <f>_xll.qlCalendarAdvance(Calendar,AV192,AT193,"f",,Trigger)</f>
        <v>42409</v>
      </c>
      <c r="AW193" s="56">
        <f>_xll.qlInterestRateIndexMaturity(IborIndex&amp;Tenor,AV193,Trigger)</f>
        <v>42591</v>
      </c>
      <c r="AX193" s="102" t="e">
        <f>_xll.qlIndexFixing($Z$5,AU193,,Trigger)</f>
        <v>#VALUE!</v>
      </c>
      <c r="AY193" s="102">
        <f>_xll.qlIndexFixing($AZ$1,AV193,,Trigger)</f>
        <v>8.1289914422393386E-4</v>
      </c>
    </row>
    <row r="194" spans="46:51" ht="11.25" customHeight="1" x14ac:dyDescent="0.25">
      <c r="AT194" s="55" t="s">
        <v>106</v>
      </c>
      <c r="AU194" s="56">
        <f>_xll.qlInterestRateIndexFixingDate(IborIndex&amp;Tenor,AV194,Trigger)</f>
        <v>42408</v>
      </c>
      <c r="AV194" s="56">
        <f>_xll.qlCalendarAdvance(Calendar,AV193,AT194,"f",,Trigger)</f>
        <v>42410</v>
      </c>
      <c r="AW194" s="56">
        <f>_xll.qlInterestRateIndexMaturity(IborIndex&amp;Tenor,AV194,Trigger)</f>
        <v>42592</v>
      </c>
      <c r="AX194" s="102" t="e">
        <f>_xll.qlIndexFixing($Z$5,AU194,,Trigger)</f>
        <v>#VALUE!</v>
      </c>
      <c r="AY194" s="102">
        <f>_xll.qlIndexFixing($AZ$1,AV194,,Trigger)</f>
        <v>8.146641326615342E-4</v>
      </c>
    </row>
    <row r="195" spans="46:51" ht="11.25" customHeight="1" x14ac:dyDescent="0.25">
      <c r="AT195" s="55" t="s">
        <v>106</v>
      </c>
      <c r="AU195" s="56">
        <f>_xll.qlInterestRateIndexFixingDate(IborIndex&amp;Tenor,AV195,Trigger)</f>
        <v>42409</v>
      </c>
      <c r="AV195" s="56">
        <f>_xll.qlCalendarAdvance(Calendar,AV194,AT195,"f",,Trigger)</f>
        <v>42411</v>
      </c>
      <c r="AW195" s="56">
        <f>_xll.qlInterestRateIndexMaturity(IborIndex&amp;Tenor,AV195,Trigger)</f>
        <v>42593</v>
      </c>
      <c r="AX195" s="102" t="e">
        <f>_xll.qlIndexFixing($Z$5,AU195,,Trigger)</f>
        <v>#VALUE!</v>
      </c>
      <c r="AY195" s="102">
        <f>_xll.qlIndexFixing($AZ$1,AV195,,Trigger)</f>
        <v>8.19999999999838E-4</v>
      </c>
    </row>
    <row r="196" spans="46:51" ht="11.25" customHeight="1" x14ac:dyDescent="0.25">
      <c r="AT196" s="55" t="s">
        <v>106</v>
      </c>
      <c r="AU196" s="56">
        <f>_xll.qlInterestRateIndexFixingDate(IborIndex&amp;Tenor,AV196,Trigger)</f>
        <v>42410</v>
      </c>
      <c r="AV196" s="56">
        <f>_xll.qlCalendarAdvance(Calendar,AV195,AT196,"f",,Trigger)</f>
        <v>42412</v>
      </c>
      <c r="AW196" s="56">
        <f>_xll.qlInterestRateIndexMaturity(IborIndex&amp;Tenor,AV196,Trigger)</f>
        <v>42594</v>
      </c>
      <c r="AX196" s="102" t="e">
        <f>_xll.qlIndexFixing($Z$5,AU196,,Trigger)</f>
        <v>#VALUE!</v>
      </c>
      <c r="AY196" s="102">
        <f>_xll.qlIndexFixing($AZ$1,AV196,,Trigger)</f>
        <v>8.2178983111304727E-4</v>
      </c>
    </row>
    <row r="197" spans="46:51" ht="11.25" customHeight="1" x14ac:dyDescent="0.25">
      <c r="AT197" s="55" t="s">
        <v>106</v>
      </c>
      <c r="AU197" s="56">
        <f>_xll.qlInterestRateIndexFixingDate(IborIndex&amp;Tenor,AV197,Trigger)</f>
        <v>42411</v>
      </c>
      <c r="AV197" s="56">
        <f>_xll.qlCalendarAdvance(Calendar,AV196,AT197,"f",,Trigger)</f>
        <v>42415</v>
      </c>
      <c r="AW197" s="56">
        <f>_xll.qlInterestRateIndexMaturity(IborIndex&amp;Tenor,AV197,Trigger)</f>
        <v>42597</v>
      </c>
      <c r="AX197" s="102" t="e">
        <f>_xll.qlIndexFixing($Z$5,AU197,,Trigger)</f>
        <v>#VALUE!</v>
      </c>
      <c r="AY197" s="102">
        <f>_xll.qlIndexFixing($AZ$1,AV197,,Trigger)</f>
        <v>8.2357400716170806E-4</v>
      </c>
    </row>
    <row r="198" spans="46:51" ht="11.25" customHeight="1" x14ac:dyDescent="0.25">
      <c r="AT198" s="55" t="s">
        <v>106</v>
      </c>
      <c r="AU198" s="56">
        <f>_xll.qlInterestRateIndexFixingDate(IborIndex&amp;Tenor,AV198,Trigger)</f>
        <v>42412</v>
      </c>
      <c r="AV198" s="56">
        <f>_xll.qlCalendarAdvance(Calendar,AV197,AT198,"f",,Trigger)</f>
        <v>42416</v>
      </c>
      <c r="AW198" s="56">
        <f>_xll.qlInterestRateIndexMaturity(IborIndex&amp;Tenor,AV198,Trigger)</f>
        <v>42598</v>
      </c>
      <c r="AX198" s="102" t="e">
        <f>_xll.qlIndexFixing($Z$5,AU198,,Trigger)</f>
        <v>#VALUE!</v>
      </c>
      <c r="AY198" s="102">
        <f>_xll.qlIndexFixing($AZ$1,AV198,,Trigger)</f>
        <v>8.2535413659897122E-4</v>
      </c>
    </row>
    <row r="199" spans="46:51" ht="11.25" customHeight="1" x14ac:dyDescent="0.25">
      <c r="AT199" s="55" t="s">
        <v>106</v>
      </c>
      <c r="AU199" s="56">
        <f>_xll.qlInterestRateIndexFixingDate(IborIndex&amp;Tenor,AV199,Trigger)</f>
        <v>42415</v>
      </c>
      <c r="AV199" s="56">
        <f>_xll.qlCalendarAdvance(Calendar,AV198,AT199,"f",,Trigger)</f>
        <v>42417</v>
      </c>
      <c r="AW199" s="56">
        <f>_xll.qlInterestRateIndexMaturity(IborIndex&amp;Tenor,AV199,Trigger)</f>
        <v>42599</v>
      </c>
      <c r="AX199" s="102" t="e">
        <f>_xll.qlIndexFixing($Z$5,AU199,,Trigger)</f>
        <v>#VALUE!</v>
      </c>
      <c r="AY199" s="102">
        <f>_xll.qlIndexFixing($AZ$1,AV199,,Trigger)</f>
        <v>8.2713184167662027E-4</v>
      </c>
    </row>
    <row r="200" spans="46:51" ht="11.25" customHeight="1" x14ac:dyDescent="0.25">
      <c r="AT200" s="55" t="s">
        <v>106</v>
      </c>
      <c r="AU200" s="56">
        <f>_xll.qlInterestRateIndexFixingDate(IborIndex&amp;Tenor,AV200,Trigger)</f>
        <v>42416</v>
      </c>
      <c r="AV200" s="56">
        <f>_xll.qlCalendarAdvance(Calendar,AV199,AT200,"f",,Trigger)</f>
        <v>42418</v>
      </c>
      <c r="AW200" s="56">
        <f>_xll.qlInterestRateIndexMaturity(IborIndex&amp;Tenor,AV200,Trigger)</f>
        <v>42600</v>
      </c>
      <c r="AX200" s="102" t="e">
        <f>_xll.qlIndexFixing($Z$5,AU200,,Trigger)</f>
        <v>#VALUE!</v>
      </c>
      <c r="AY200" s="102">
        <f>_xll.qlIndexFixing($AZ$1,AV200,,Trigger)</f>
        <v>8.3246684029005186E-4</v>
      </c>
    </row>
    <row r="201" spans="46:51" ht="11.25" customHeight="1" x14ac:dyDescent="0.25">
      <c r="AT201" s="55" t="s">
        <v>106</v>
      </c>
      <c r="AU201" s="56">
        <f>_xll.qlInterestRateIndexFixingDate(IborIndex&amp;Tenor,AV201,Trigger)</f>
        <v>42417</v>
      </c>
      <c r="AV201" s="56">
        <f>_xll.qlCalendarAdvance(Calendar,AV200,AT201,"f",,Trigger)</f>
        <v>42419</v>
      </c>
      <c r="AW201" s="56">
        <f>_xll.qlInterestRateIndexMaturity(IborIndex&amp;Tenor,AV201,Trigger)</f>
        <v>42601</v>
      </c>
      <c r="AX201" s="102" t="e">
        <f>_xll.qlIndexFixing($Z$5,AU201,,Trigger)</f>
        <v>#VALUE!</v>
      </c>
      <c r="AY201" s="102">
        <f>_xll.qlIndexFixing($AZ$1,AV201,,Trigger)</f>
        <v>8.3425134646936073E-4</v>
      </c>
    </row>
    <row r="202" spans="46:51" ht="11.25" customHeight="1" x14ac:dyDescent="0.25">
      <c r="AT202" s="55" t="s">
        <v>106</v>
      </c>
      <c r="AU202" s="56">
        <f>_xll.qlInterestRateIndexFixingDate(IborIndex&amp;Tenor,AV202,Trigger)</f>
        <v>42418</v>
      </c>
      <c r="AV202" s="56">
        <f>_xll.qlCalendarAdvance(Calendar,AV201,AT202,"f",,Trigger)</f>
        <v>42422</v>
      </c>
      <c r="AW202" s="56">
        <f>_xll.qlInterestRateIndexMaturity(IborIndex&amp;Tenor,AV202,Trigger)</f>
        <v>42604</v>
      </c>
      <c r="AX202" s="102" t="e">
        <f>_xll.qlIndexFixing($Z$5,AU202,,Trigger)</f>
        <v>#VALUE!</v>
      </c>
      <c r="AY202" s="102">
        <f>_xll.qlIndexFixing($AZ$1,AV202,,Trigger)</f>
        <v>8.3604174656347634E-4</v>
      </c>
    </row>
    <row r="203" spans="46:51" ht="11.25" customHeight="1" x14ac:dyDescent="0.25">
      <c r="AT203" s="55" t="s">
        <v>106</v>
      </c>
      <c r="AU203" s="56">
        <f>_xll.qlInterestRateIndexFixingDate(IborIndex&amp;Tenor,AV203,Trigger)</f>
        <v>42419</v>
      </c>
      <c r="AV203" s="56">
        <f>_xll.qlCalendarAdvance(Calendar,AV202,AT203,"f",,Trigger)</f>
        <v>42423</v>
      </c>
      <c r="AW203" s="56">
        <f>_xll.qlInterestRateIndexMaturity(IborIndex&amp;Tenor,AV203,Trigger)</f>
        <v>42605</v>
      </c>
      <c r="AX203" s="102" t="e">
        <f>_xll.qlIndexFixing($Z$5,AU203,,Trigger)</f>
        <v>#VALUE!</v>
      </c>
      <c r="AY203" s="102">
        <f>_xll.qlIndexFixing($AZ$1,AV203,,Trigger)</f>
        <v>8.3783974562871464E-4</v>
      </c>
    </row>
    <row r="204" spans="46:51" ht="11.25" customHeight="1" x14ac:dyDescent="0.25">
      <c r="AT204" s="55" t="s">
        <v>106</v>
      </c>
      <c r="AU204" s="56">
        <f>_xll.qlInterestRateIndexFixingDate(IborIndex&amp;Tenor,AV204,Trigger)</f>
        <v>42422</v>
      </c>
      <c r="AV204" s="56">
        <f>_xll.qlCalendarAdvance(Calendar,AV203,AT204,"f",,Trigger)</f>
        <v>42424</v>
      </c>
      <c r="AW204" s="56">
        <f>_xll.qlInterestRateIndexMaturity(IborIndex&amp;Tenor,AV204,Trigger)</f>
        <v>42606</v>
      </c>
      <c r="AX204" s="102" t="e">
        <f>_xll.qlIndexFixing($Z$5,AU204,,Trigger)</f>
        <v>#VALUE!</v>
      </c>
      <c r="AY204" s="102">
        <f>_xll.qlIndexFixing($AZ$1,AV204,,Trigger)</f>
        <v>8.3964706252309858E-4</v>
      </c>
    </row>
    <row r="205" spans="46:51" ht="11.25" customHeight="1" x14ac:dyDescent="0.25">
      <c r="AT205" s="55" t="s">
        <v>106</v>
      </c>
      <c r="AU205" s="56">
        <f>_xll.qlInterestRateIndexFixingDate(IborIndex&amp;Tenor,AV205,Trigger)</f>
        <v>42423</v>
      </c>
      <c r="AV205" s="56">
        <f>_xll.qlCalendarAdvance(Calendar,AV204,AT205,"f",,Trigger)</f>
        <v>42425</v>
      </c>
      <c r="AW205" s="56">
        <f>_xll.qlInterestRateIndexMaturity(IborIndex&amp;Tenor,AV205,Trigger)</f>
        <v>42607</v>
      </c>
      <c r="AX205" s="102" t="e">
        <f>_xll.qlIndexFixing($Z$5,AU205,,Trigger)</f>
        <v>#VALUE!</v>
      </c>
      <c r="AY205" s="102">
        <f>_xll.qlIndexFixing($AZ$1,AV205,,Trigger)</f>
        <v>8.4658506744275306E-4</v>
      </c>
    </row>
    <row r="206" spans="46:51" ht="11.25" customHeight="1" x14ac:dyDescent="0.25">
      <c r="AT206" s="55" t="s">
        <v>106</v>
      </c>
      <c r="AU206" s="56">
        <f>_xll.qlInterestRateIndexFixingDate(IborIndex&amp;Tenor,AV206,Trigger)</f>
        <v>42424</v>
      </c>
      <c r="AV206" s="56">
        <f>_xll.qlCalendarAdvance(Calendar,AV205,AT206,"f",,Trigger)</f>
        <v>42426</v>
      </c>
      <c r="AW206" s="56">
        <f>_xll.qlInterestRateIndexMaturity(IborIndex&amp;Tenor,AV206,Trigger)</f>
        <v>42608</v>
      </c>
      <c r="AX206" s="102" t="e">
        <f>_xll.qlIndexFixing($Z$5,AU206,,Trigger)</f>
        <v>#VALUE!</v>
      </c>
      <c r="AY206" s="102">
        <f>_xll.qlIndexFixing($AZ$1,AV206,,Trigger)</f>
        <v>8.4188142343238188E-4</v>
      </c>
    </row>
    <row r="207" spans="46:51" ht="11.25" customHeight="1" x14ac:dyDescent="0.25">
      <c r="AT207" s="55" t="s">
        <v>106</v>
      </c>
      <c r="AU207" s="56">
        <f>_xll.qlInterestRateIndexFixingDate(IborIndex&amp;Tenor,AV207,Trigger)</f>
        <v>42425</v>
      </c>
      <c r="AV207" s="56">
        <f>_xll.qlCalendarAdvance(Calendar,AV206,AT207,"f",,Trigger)</f>
        <v>42429</v>
      </c>
      <c r="AW207" s="56">
        <f>_xll.qlInterestRateIndexMaturity(IborIndex&amp;Tenor,AV207,Trigger)</f>
        <v>42613</v>
      </c>
      <c r="AX207" s="102" t="e">
        <f>_xll.qlIndexFixing($Z$5,AU207,,Trigger)</f>
        <v>#VALUE!</v>
      </c>
      <c r="AY207" s="102">
        <f>_xll.qlIndexFixing($AZ$1,AV207,,Trigger)</f>
        <v>8.4385563214019741E-4</v>
      </c>
    </row>
    <row r="208" spans="46:51" ht="11.25" customHeight="1" x14ac:dyDescent="0.25">
      <c r="AT208" s="55" t="s">
        <v>106</v>
      </c>
      <c r="AU208" s="56">
        <f>_xll.qlInterestRateIndexFixingDate(IborIndex&amp;Tenor,AV208,Trigger)</f>
        <v>42426</v>
      </c>
      <c r="AV208" s="56">
        <f>_xll.qlCalendarAdvance(Calendar,AV207,AT208,"f",,Trigger)</f>
        <v>42430</v>
      </c>
      <c r="AW208" s="56">
        <f>_xll.qlInterestRateIndexMaturity(IborIndex&amp;Tenor,AV208,Trigger)</f>
        <v>42614</v>
      </c>
      <c r="AX208" s="102" t="e">
        <f>_xll.qlIndexFixing($Z$5,AU208,,Trigger)</f>
        <v>#VALUE!</v>
      </c>
      <c r="AY208" s="102">
        <f>_xll.qlIndexFixing($AZ$1,AV208,,Trigger)</f>
        <v>8.4786477338145484E-4</v>
      </c>
    </row>
    <row r="209" spans="46:51" ht="11.25" customHeight="1" x14ac:dyDescent="0.25">
      <c r="AT209" s="55" t="s">
        <v>106</v>
      </c>
      <c r="AU209" s="56">
        <f>_xll.qlInterestRateIndexFixingDate(IborIndex&amp;Tenor,AV209,Trigger)</f>
        <v>42429</v>
      </c>
      <c r="AV209" s="56">
        <f>_xll.qlCalendarAdvance(Calendar,AV208,AT209,"f",,Trigger)</f>
        <v>42431</v>
      </c>
      <c r="AW209" s="56">
        <f>_xll.qlInterestRateIndexMaturity(IborIndex&amp;Tenor,AV209,Trigger)</f>
        <v>42615</v>
      </c>
      <c r="AX209" s="102" t="e">
        <f>_xll.qlIndexFixing($Z$5,AU209,,Trigger)</f>
        <v>#VALUE!</v>
      </c>
      <c r="AY209" s="102">
        <f>_xll.qlIndexFixing($AZ$1,AV209,,Trigger)</f>
        <v>8.4891215446381311E-4</v>
      </c>
    </row>
    <row r="210" spans="46:51" ht="11.25" customHeight="1" x14ac:dyDescent="0.25">
      <c r="AT210" s="55" t="s">
        <v>106</v>
      </c>
      <c r="AU210" s="56">
        <f>_xll.qlInterestRateIndexFixingDate(IborIndex&amp;Tenor,AV210,Trigger)</f>
        <v>42430</v>
      </c>
      <c r="AV210" s="56">
        <f>_xll.qlCalendarAdvance(Calendar,AV209,AT210,"f",,Trigger)</f>
        <v>42432</v>
      </c>
      <c r="AW210" s="56">
        <f>_xll.qlInterestRateIndexMaturity(IborIndex&amp;Tenor,AV210,Trigger)</f>
        <v>42618</v>
      </c>
      <c r="AX210" s="102" t="e">
        <f>_xll.qlIndexFixing($Z$5,AU210,,Trigger)</f>
        <v>#VALUE!</v>
      </c>
      <c r="AY210" s="102">
        <f>_xll.qlIndexFixing($AZ$1,AV210,,Trigger)</f>
        <v>8.5413279087943948E-4</v>
      </c>
    </row>
    <row r="211" spans="46:51" ht="11.25" customHeight="1" x14ac:dyDescent="0.25">
      <c r="AT211" s="55" t="s">
        <v>106</v>
      </c>
      <c r="AU211" s="56">
        <f>_xll.qlInterestRateIndexFixingDate(IborIndex&amp;Tenor,AV211,Trigger)</f>
        <v>42431</v>
      </c>
      <c r="AV211" s="56">
        <f>_xll.qlCalendarAdvance(Calendar,AV210,AT211,"f",,Trigger)</f>
        <v>42433</v>
      </c>
      <c r="AW211" s="56">
        <f>_xll.qlInterestRateIndexMaturity(IborIndex&amp;Tenor,AV211,Trigger)</f>
        <v>42618</v>
      </c>
      <c r="AX211" s="102" t="e">
        <f>_xll.qlIndexFixing($Z$5,AU211,,Trigger)</f>
        <v>#VALUE!</v>
      </c>
      <c r="AY211" s="102">
        <f>_xll.qlIndexFixing($AZ$1,AV211,,Trigger)</f>
        <v>8.5628245861108681E-4</v>
      </c>
    </row>
    <row r="212" spans="46:51" ht="11.25" customHeight="1" x14ac:dyDescent="0.25">
      <c r="AT212" s="55" t="s">
        <v>106</v>
      </c>
      <c r="AU212" s="56">
        <f>_xll.qlInterestRateIndexFixingDate(IborIndex&amp;Tenor,AV212,Trigger)</f>
        <v>42432</v>
      </c>
      <c r="AV212" s="56">
        <f>_xll.qlCalendarAdvance(Calendar,AV211,AT212,"f",,Trigger)</f>
        <v>42436</v>
      </c>
      <c r="AW212" s="56">
        <f>_xll.qlInterestRateIndexMaturity(IborIndex&amp;Tenor,AV212,Trigger)</f>
        <v>42620</v>
      </c>
      <c r="AX212" s="102" t="e">
        <f>_xll.qlIndexFixing($Z$5,AU212,,Trigger)</f>
        <v>#VALUE!</v>
      </c>
      <c r="AY212" s="102">
        <f>_xll.qlIndexFixing($AZ$1,AV212,,Trigger)</f>
        <v>8.5846793970631322E-4</v>
      </c>
    </row>
    <row r="213" spans="46:51" ht="11.25" customHeight="1" x14ac:dyDescent="0.25">
      <c r="AT213" s="55" t="s">
        <v>106</v>
      </c>
      <c r="AU213" s="56">
        <f>_xll.qlInterestRateIndexFixingDate(IborIndex&amp;Tenor,AV213,Trigger)</f>
        <v>42433</v>
      </c>
      <c r="AV213" s="56">
        <f>_xll.qlCalendarAdvance(Calendar,AV212,AT213,"f",,Trigger)</f>
        <v>42437</v>
      </c>
      <c r="AW213" s="56">
        <f>_xll.qlInterestRateIndexMaturity(IborIndex&amp;Tenor,AV213,Trigger)</f>
        <v>42621</v>
      </c>
      <c r="AX213" s="102" t="e">
        <f>_xll.qlIndexFixing($Z$5,AU213,,Trigger)</f>
        <v>#VALUE!</v>
      </c>
      <c r="AY213" s="102">
        <f>_xll.qlIndexFixing($AZ$1,AV213,,Trigger)</f>
        <v>8.6357861079853636E-4</v>
      </c>
    </row>
    <row r="214" spans="46:51" ht="11.25" customHeight="1" x14ac:dyDescent="0.25">
      <c r="AT214" s="55" t="s">
        <v>106</v>
      </c>
      <c r="AU214" s="56">
        <f>_xll.qlInterestRateIndexFixingDate(IborIndex&amp;Tenor,AV214,Trigger)</f>
        <v>42436</v>
      </c>
      <c r="AV214" s="56">
        <f>_xll.qlCalendarAdvance(Calendar,AV213,AT214,"f",,Trigger)</f>
        <v>42438</v>
      </c>
      <c r="AW214" s="56">
        <f>_xll.qlInterestRateIndexMaturity(IborIndex&amp;Tenor,AV214,Trigger)</f>
        <v>42622</v>
      </c>
      <c r="AX214" s="102" t="e">
        <f>_xll.qlIndexFixing($Z$5,AU214,,Trigger)</f>
        <v>#VALUE!</v>
      </c>
      <c r="AY214" s="102">
        <f>_xll.qlIndexFixing($AZ$1,AV214,,Trigger)</f>
        <v>8.6443504821561454E-4</v>
      </c>
    </row>
    <row r="215" spans="46:51" ht="11.25" customHeight="1" x14ac:dyDescent="0.25">
      <c r="AT215" s="55" t="s">
        <v>106</v>
      </c>
      <c r="AU215" s="56">
        <f>_xll.qlInterestRateIndexFixingDate(IborIndex&amp;Tenor,AV215,Trigger)</f>
        <v>42437</v>
      </c>
      <c r="AV215" s="56">
        <f>_xll.qlCalendarAdvance(Calendar,AV214,AT215,"f",,Trigger)</f>
        <v>42439</v>
      </c>
      <c r="AW215" s="56">
        <f>_xll.qlInterestRateIndexMaturity(IborIndex&amp;Tenor,AV215,Trigger)</f>
        <v>42625</v>
      </c>
      <c r="AX215" s="102" t="e">
        <f>_xll.qlIndexFixing($Z$5,AU215,,Trigger)</f>
        <v>#VALUE!</v>
      </c>
      <c r="AY215" s="102">
        <f>_xll.qlIndexFixing($AZ$1,AV215,,Trigger)</f>
        <v>8.6999999999996509E-4</v>
      </c>
    </row>
    <row r="216" spans="46:51" ht="11.25" customHeight="1" x14ac:dyDescent="0.25">
      <c r="AT216" s="55" t="s">
        <v>106</v>
      </c>
      <c r="AU216" s="56">
        <f>_xll.qlInterestRateIndexFixingDate(IborIndex&amp;Tenor,AV216,Trigger)</f>
        <v>42438</v>
      </c>
      <c r="AV216" s="56">
        <f>_xll.qlCalendarAdvance(Calendar,AV215,AT216,"f",,Trigger)</f>
        <v>42440</v>
      </c>
      <c r="AW216" s="56">
        <f>_xll.qlInterestRateIndexMaturity(IborIndex&amp;Tenor,AV216,Trigger)</f>
        <v>42625</v>
      </c>
      <c r="AX216" s="102" t="e">
        <f>_xll.qlIndexFixing($Z$5,AU216,,Trigger)</f>
        <v>#VALUE!</v>
      </c>
      <c r="AY216" s="102">
        <f>_xll.qlIndexFixing($AZ$1,AV216,,Trigger)</f>
        <v>8.724402475752777E-4</v>
      </c>
    </row>
    <row r="217" spans="46:51" ht="11.25" customHeight="1" x14ac:dyDescent="0.25">
      <c r="AT217" s="55" t="s">
        <v>106</v>
      </c>
      <c r="AU217" s="56">
        <f>_xll.qlInterestRateIndexFixingDate(IborIndex&amp;Tenor,AV217,Trigger)</f>
        <v>42439</v>
      </c>
      <c r="AV217" s="56">
        <f>_xll.qlCalendarAdvance(Calendar,AV216,AT217,"f",,Trigger)</f>
        <v>42443</v>
      </c>
      <c r="AW217" s="56">
        <f>_xll.qlInterestRateIndexMaturity(IborIndex&amp;Tenor,AV217,Trigger)</f>
        <v>42627</v>
      </c>
      <c r="AX217" s="102" t="e">
        <f>_xll.qlIndexFixing($Z$5,AU217,,Trigger)</f>
        <v>#VALUE!</v>
      </c>
      <c r="AY217" s="102">
        <f>_xll.qlIndexFixing($AZ$1,AV217,,Trigger)</f>
        <v>8.7492531713323745E-4</v>
      </c>
    </row>
    <row r="218" spans="46:51" ht="11.25" customHeight="1" x14ac:dyDescent="0.25">
      <c r="AT218" s="55" t="s">
        <v>106</v>
      </c>
      <c r="AU218" s="56">
        <f>_xll.qlInterestRateIndexFixingDate(IborIndex&amp;Tenor,AV218,Trigger)</f>
        <v>42440</v>
      </c>
      <c r="AV218" s="56">
        <f>_xll.qlCalendarAdvance(Calendar,AV217,AT218,"f",,Trigger)</f>
        <v>42444</v>
      </c>
      <c r="AW218" s="56">
        <f>_xll.qlInterestRateIndexMaturity(IborIndex&amp;Tenor,AV218,Trigger)</f>
        <v>42628</v>
      </c>
      <c r="AX218" s="102" t="e">
        <f>_xll.qlIndexFixing($Z$5,AU218,,Trigger)</f>
        <v>#VALUE!</v>
      </c>
      <c r="AY218" s="102">
        <f>_xll.qlIndexFixing($AZ$1,AV218,,Trigger)</f>
        <v>8.8133284191563733E-4</v>
      </c>
    </row>
    <row r="219" spans="46:51" ht="11.25" customHeight="1" x14ac:dyDescent="0.25">
      <c r="AT219" s="55" t="s">
        <v>106</v>
      </c>
      <c r="AU219" s="56">
        <f>_xll.qlInterestRateIndexFixingDate(IborIndex&amp;Tenor,AV219,Trigger)</f>
        <v>42443</v>
      </c>
      <c r="AV219" s="56">
        <f>_xll.qlCalendarAdvance(Calendar,AV218,AT219,"f",,Trigger)</f>
        <v>42445</v>
      </c>
      <c r="AW219" s="56">
        <f>_xll.qlInterestRateIndexMaturity(IborIndex&amp;Tenor,AV219,Trigger)</f>
        <v>42629</v>
      </c>
      <c r="AX219" s="102" t="e">
        <f>_xll.qlIndexFixing($Z$5,AU219,,Trigger)</f>
        <v>#VALUE!</v>
      </c>
      <c r="AY219" s="102">
        <f>_xll.qlIndexFixing($AZ$1,AV219,,Trigger)</f>
        <v>8.8199231279532085E-4</v>
      </c>
    </row>
    <row r="220" spans="46:51" ht="11.25" customHeight="1" x14ac:dyDescent="0.25">
      <c r="AT220" s="55" t="s">
        <v>106</v>
      </c>
      <c r="AU220" s="56">
        <f>_xll.qlInterestRateIndexFixingDate(IborIndex&amp;Tenor,AV220,Trigger)</f>
        <v>42444</v>
      </c>
      <c r="AV220" s="56">
        <f>_xll.qlCalendarAdvance(Calendar,AV219,AT220,"f",,Trigger)</f>
        <v>42446</v>
      </c>
      <c r="AW220" s="56">
        <f>_xll.qlInterestRateIndexMaturity(IborIndex&amp;Tenor,AV220,Trigger)</f>
        <v>42632</v>
      </c>
      <c r="AX220" s="102" t="e">
        <f>_xll.qlIndexFixing($Z$5,AU220,,Trigger)</f>
        <v>#VALUE!</v>
      </c>
      <c r="AY220" s="102">
        <f>_xll.qlIndexFixing($AZ$1,AV220,,Trigger)</f>
        <v>8.8792853950165999E-4</v>
      </c>
    </row>
    <row r="221" spans="46:51" ht="11.25" customHeight="1" x14ac:dyDescent="0.25">
      <c r="AT221" s="55" t="s">
        <v>106</v>
      </c>
      <c r="AU221" s="56">
        <f>_xll.qlInterestRateIndexFixingDate(IborIndex&amp;Tenor,AV221,Trigger)</f>
        <v>42445</v>
      </c>
      <c r="AV221" s="56">
        <f>_xll.qlCalendarAdvance(Calendar,AV220,AT221,"f",,Trigger)</f>
        <v>42447</v>
      </c>
      <c r="AW221" s="56">
        <f>_xll.qlInterestRateIndexMaturity(IborIndex&amp;Tenor,AV221,Trigger)</f>
        <v>42632</v>
      </c>
      <c r="AX221" s="102" t="e">
        <f>_xll.qlIndexFixing($Z$5,AU221,,Trigger)</f>
        <v>#VALUE!</v>
      </c>
      <c r="AY221" s="102">
        <f>_xll.qlIndexFixing($AZ$1,AV221,,Trigger)</f>
        <v>8.9062570743804535E-4</v>
      </c>
    </row>
    <row r="222" spans="46:51" ht="11.25" customHeight="1" x14ac:dyDescent="0.25">
      <c r="AT222" s="55" t="s">
        <v>106</v>
      </c>
      <c r="AU222" s="56">
        <f>_xll.qlInterestRateIndexFixingDate(IborIndex&amp;Tenor,AV222,Trigger)</f>
        <v>42446</v>
      </c>
      <c r="AV222" s="56">
        <f>_xll.qlCalendarAdvance(Calendar,AV221,AT222,"f",,Trigger)</f>
        <v>42450</v>
      </c>
      <c r="AW222" s="56">
        <f>_xll.qlInterestRateIndexMaturity(IborIndex&amp;Tenor,AV222,Trigger)</f>
        <v>42634</v>
      </c>
      <c r="AX222" s="102" t="e">
        <f>_xll.qlIndexFixing($Z$5,AU222,,Trigger)</f>
        <v>#VALUE!</v>
      </c>
      <c r="AY222" s="102">
        <f>_xll.qlIndexFixing($AZ$1,AV222,,Trigger)</f>
        <v>8.9334864590014411E-4</v>
      </c>
    </row>
    <row r="223" spans="46:51" ht="11.25" customHeight="1" x14ac:dyDescent="0.25">
      <c r="AT223" s="55" t="s">
        <v>106</v>
      </c>
      <c r="AU223" s="56">
        <f>_xll.qlInterestRateIndexFixingDate(IborIndex&amp;Tenor,AV223,Trigger)</f>
        <v>42447</v>
      </c>
      <c r="AV223" s="56">
        <f>_xll.qlCalendarAdvance(Calendar,AV222,AT223,"f",,Trigger)</f>
        <v>42451</v>
      </c>
      <c r="AW223" s="56">
        <f>_xll.qlInterestRateIndexMaturity(IborIndex&amp;Tenor,AV223,Trigger)</f>
        <v>42635</v>
      </c>
      <c r="AX223" s="102" t="e">
        <f>_xll.qlIndexFixing($Z$5,AU223,,Trigger)</f>
        <v>#VALUE!</v>
      </c>
      <c r="AY223" s="102">
        <f>_xll.qlIndexFixing($AZ$1,AV223,,Trigger)</f>
        <v>9.0055162044210652E-4</v>
      </c>
    </row>
    <row r="224" spans="46:51" ht="11.25" customHeight="1" x14ac:dyDescent="0.25">
      <c r="AT224" s="55" t="s">
        <v>106</v>
      </c>
      <c r="AU224" s="56">
        <f>_xll.qlInterestRateIndexFixingDate(IborIndex&amp;Tenor,AV224,Trigger)</f>
        <v>42450</v>
      </c>
      <c r="AV224" s="56">
        <f>_xll.qlCalendarAdvance(Calendar,AV223,AT224,"f",,Trigger)</f>
        <v>42452</v>
      </c>
      <c r="AW224" s="56">
        <f>_xll.qlInterestRateIndexMaturity(IborIndex&amp;Tenor,AV224,Trigger)</f>
        <v>42636</v>
      </c>
      <c r="AX224" s="102" t="e">
        <f>_xll.qlIndexFixing($Z$5,AU224,,Trigger)</f>
        <v>#VALUE!</v>
      </c>
      <c r="AY224" s="102">
        <f>_xll.qlIndexFixing($AZ$1,AV224,,Trigger)</f>
        <v>9.1007167672330568E-4</v>
      </c>
    </row>
    <row r="225" spans="46:51" ht="11.25" customHeight="1" x14ac:dyDescent="0.25">
      <c r="AT225" s="55" t="s">
        <v>106</v>
      </c>
      <c r="AU225" s="56">
        <f>_xll.qlInterestRateIndexFixingDate(IborIndex&amp;Tenor,AV225,Trigger)</f>
        <v>42451</v>
      </c>
      <c r="AV225" s="56">
        <f>_xll.qlCalendarAdvance(Calendar,AV224,AT225,"f",,Trigger)</f>
        <v>42453</v>
      </c>
      <c r="AW225" s="56">
        <f>_xll.qlInterestRateIndexMaturity(IborIndex&amp;Tenor,AV225,Trigger)</f>
        <v>42639</v>
      </c>
      <c r="AX225" s="102" t="e">
        <f>_xll.qlIndexFixing($Z$5,AU225,,Trigger)</f>
        <v>#VALUE!</v>
      </c>
      <c r="AY225" s="102">
        <f>_xll.qlIndexFixing($AZ$1,AV225,,Trigger)</f>
        <v>9.1289687767040625E-4</v>
      </c>
    </row>
    <row r="226" spans="46:51" ht="11.25" customHeight="1" x14ac:dyDescent="0.25">
      <c r="AT226" s="55" t="s">
        <v>106</v>
      </c>
      <c r="AU226" s="56">
        <f>_xll.qlInterestRateIndexFixingDate(IborIndex&amp;Tenor,AV226,Trigger)</f>
        <v>42452</v>
      </c>
      <c r="AV226" s="56">
        <f>_xll.qlCalendarAdvance(Calendar,AV225,AT226,"f",,Trigger)</f>
        <v>42458</v>
      </c>
      <c r="AW226" s="56">
        <f>_xll.qlInterestRateIndexMaturity(IborIndex&amp;Tenor,AV226,Trigger)</f>
        <v>42642</v>
      </c>
      <c r="AX226" s="102" t="e">
        <f>_xll.qlIndexFixing($Z$5,AU226,,Trigger)</f>
        <v>#VALUE!</v>
      </c>
      <c r="AY226" s="102">
        <f>_xll.qlIndexFixing($AZ$1,AV226,,Trigger)</f>
        <v>9.1343099056846169E-4</v>
      </c>
    </row>
    <row r="227" spans="46:51" ht="11.25" customHeight="1" x14ac:dyDescent="0.25">
      <c r="AT227" s="55" t="s">
        <v>106</v>
      </c>
      <c r="AU227" s="56">
        <f>_xll.qlInterestRateIndexFixingDate(IborIndex&amp;Tenor,AV227,Trigger)</f>
        <v>42453</v>
      </c>
      <c r="AV227" s="56">
        <f>_xll.qlCalendarAdvance(Calendar,AV226,AT227,"f",,Trigger)</f>
        <v>42459</v>
      </c>
      <c r="AW227" s="56">
        <f>_xll.qlInterestRateIndexMaturity(IborIndex&amp;Tenor,AV227,Trigger)</f>
        <v>42643</v>
      </c>
      <c r="AX227" s="102" t="e">
        <f>_xll.qlIndexFixing($Z$5,AU227,,Trigger)</f>
        <v>#VALUE!</v>
      </c>
      <c r="AY227" s="102">
        <f>_xll.qlIndexFixing($AZ$1,AV227,,Trigger)</f>
        <v>9.1848221861788788E-4</v>
      </c>
    </row>
    <row r="228" spans="46:51" ht="11.25" customHeight="1" x14ac:dyDescent="0.25">
      <c r="AT228" s="55" t="s">
        <v>106</v>
      </c>
      <c r="AU228" s="56">
        <f>_xll.qlInterestRateIndexFixingDate(IborIndex&amp;Tenor,AV228,Trigger)</f>
        <v>42458</v>
      </c>
      <c r="AV228" s="56">
        <f>_xll.qlCalendarAdvance(Calendar,AV227,AT228,"f",,Trigger)</f>
        <v>42460</v>
      </c>
      <c r="AW228" s="56">
        <f>_xll.qlInterestRateIndexMaturity(IborIndex&amp;Tenor,AV228,Trigger)</f>
        <v>42643</v>
      </c>
      <c r="AX228" s="102" t="e">
        <f>_xll.qlIndexFixing($Z$5,AU228,,Trigger)</f>
        <v>#VALUE!</v>
      </c>
      <c r="AY228" s="102">
        <f>_xll.qlIndexFixing($AZ$1,AV228,,Trigger)</f>
        <v>9.2242253791470659E-4</v>
      </c>
    </row>
    <row r="229" spans="46:51" ht="11.25" customHeight="1" x14ac:dyDescent="0.25">
      <c r="AT229" s="55" t="s">
        <v>106</v>
      </c>
      <c r="AU229" s="56">
        <f>_xll.qlInterestRateIndexFixingDate(IborIndex&amp;Tenor,AV229,Trigger)</f>
        <v>42459</v>
      </c>
      <c r="AV229" s="56">
        <f>_xll.qlCalendarAdvance(Calendar,AV228,AT229,"f",,Trigger)</f>
        <v>42461</v>
      </c>
      <c r="AW229" s="56">
        <f>_xll.qlInterestRateIndexMaturity(IborIndex&amp;Tenor,AV229,Trigger)</f>
        <v>42646</v>
      </c>
      <c r="AX229" s="102" t="e">
        <f>_xll.qlIndexFixing($Z$5,AU229,,Trigger)</f>
        <v>#VALUE!</v>
      </c>
      <c r="AY229" s="102">
        <f>_xll.qlIndexFixing($AZ$1,AV229,,Trigger)</f>
        <v>9.2525387098652727E-4</v>
      </c>
    </row>
    <row r="230" spans="46:51" ht="11.25" customHeight="1" x14ac:dyDescent="0.25">
      <c r="AT230" s="55" t="s">
        <v>106</v>
      </c>
      <c r="AU230" s="56">
        <f>_xll.qlInterestRateIndexFixingDate(IborIndex&amp;Tenor,AV230,Trigger)</f>
        <v>42460</v>
      </c>
      <c r="AV230" s="56">
        <f>_xll.qlCalendarAdvance(Calendar,AV229,AT230,"f",,Trigger)</f>
        <v>42464</v>
      </c>
      <c r="AW230" s="56">
        <f>_xll.qlInterestRateIndexMaturity(IborIndex&amp;Tenor,AV230,Trigger)</f>
        <v>42647</v>
      </c>
      <c r="AX230" s="102" t="e">
        <f>_xll.qlIndexFixing($Z$5,AU230,,Trigger)</f>
        <v>#VALUE!</v>
      </c>
      <c r="AY230" s="102">
        <f>_xll.qlIndexFixing($AZ$1,AV230,,Trigger)</f>
        <v>9.2807664377930483E-4</v>
      </c>
    </row>
    <row r="231" spans="46:51" ht="11.25" customHeight="1" x14ac:dyDescent="0.25">
      <c r="AT231" s="55" t="s">
        <v>106</v>
      </c>
      <c r="AU231" s="56">
        <f>_xll.qlInterestRateIndexFixingDate(IborIndex&amp;Tenor,AV231,Trigger)</f>
        <v>42461</v>
      </c>
      <c r="AV231" s="56">
        <f>_xll.qlCalendarAdvance(Calendar,AV230,AT231,"f",,Trigger)</f>
        <v>42465</v>
      </c>
      <c r="AW231" s="56">
        <f>_xll.qlInterestRateIndexMaturity(IborIndex&amp;Tenor,AV231,Trigger)</f>
        <v>42648</v>
      </c>
      <c r="AX231" s="102" t="e">
        <f>_xll.qlIndexFixing($Z$5,AU231,,Trigger)</f>
        <v>#VALUE!</v>
      </c>
      <c r="AY231" s="102">
        <f>_xll.qlIndexFixing($AZ$1,AV231,,Trigger)</f>
        <v>9.3088795432890608E-4</v>
      </c>
    </row>
    <row r="232" spans="46:51" ht="11.25" customHeight="1" x14ac:dyDescent="0.25">
      <c r="AT232" s="55" t="s">
        <v>106</v>
      </c>
      <c r="AU232" s="56">
        <f>_xll.qlInterestRateIndexFixingDate(IborIndex&amp;Tenor,AV232,Trigger)</f>
        <v>42464</v>
      </c>
      <c r="AV232" s="56">
        <f>_xll.qlCalendarAdvance(Calendar,AV231,AT232,"f",,Trigger)</f>
        <v>42466</v>
      </c>
      <c r="AW232" s="56">
        <f>_xll.qlInterestRateIndexMaturity(IborIndex&amp;Tenor,AV232,Trigger)</f>
        <v>42649</v>
      </c>
      <c r="AX232" s="102" t="e">
        <f>_xll.qlIndexFixing($Z$5,AU232,,Trigger)</f>
        <v>#VALUE!</v>
      </c>
      <c r="AY232" s="102">
        <f>_xll.qlIndexFixing($AZ$1,AV232,,Trigger)</f>
        <v>9.378127547081973E-4</v>
      </c>
    </row>
    <row r="233" spans="46:51" ht="11.25" customHeight="1" x14ac:dyDescent="0.25">
      <c r="AT233" s="55" t="s">
        <v>106</v>
      </c>
      <c r="AU233" s="56">
        <f>_xll.qlInterestRateIndexFixingDate(IborIndex&amp;Tenor,AV233,Trigger)</f>
        <v>42465</v>
      </c>
      <c r="AV233" s="56">
        <f>_xll.qlCalendarAdvance(Calendar,AV232,AT233,"f",,Trigger)</f>
        <v>42467</v>
      </c>
      <c r="AW233" s="56">
        <f>_xll.qlInterestRateIndexMaturity(IborIndex&amp;Tenor,AV233,Trigger)</f>
        <v>42650</v>
      </c>
      <c r="AX233" s="102" t="e">
        <f>_xll.qlIndexFixing($Z$5,AU233,,Trigger)</f>
        <v>#VALUE!</v>
      </c>
      <c r="AY233" s="102">
        <f>_xll.qlIndexFixing($AZ$1,AV233,,Trigger)</f>
        <v>9.4196013141228496E-4</v>
      </c>
    </row>
    <row r="234" spans="46:51" ht="11.25" customHeight="1" x14ac:dyDescent="0.25">
      <c r="AT234" s="55" t="s">
        <v>106</v>
      </c>
      <c r="AU234" s="56">
        <f>_xll.qlInterestRateIndexFixingDate(IborIndex&amp;Tenor,AV234,Trigger)</f>
        <v>42466</v>
      </c>
      <c r="AV234" s="56">
        <f>_xll.qlCalendarAdvance(Calendar,AV233,AT234,"f",,Trigger)</f>
        <v>42468</v>
      </c>
      <c r="AW234" s="56">
        <f>_xll.qlInterestRateIndexMaturity(IborIndex&amp;Tenor,AV234,Trigger)</f>
        <v>42653</v>
      </c>
      <c r="AX234" s="102" t="e">
        <f>_xll.qlIndexFixing($Z$5,AU234,,Trigger)</f>
        <v>#VALUE!</v>
      </c>
      <c r="AY234" s="102">
        <f>_xll.qlIndexFixing($AZ$1,AV234,,Trigger)</f>
        <v>9.446701978860308E-4</v>
      </c>
    </row>
    <row r="235" spans="46:51" ht="11.25" customHeight="1" x14ac:dyDescent="0.25">
      <c r="AT235" s="55" t="s">
        <v>106</v>
      </c>
      <c r="AU235" s="56">
        <f>_xll.qlInterestRateIndexFixingDate(IborIndex&amp;Tenor,AV235,Trigger)</f>
        <v>42467</v>
      </c>
      <c r="AV235" s="56">
        <f>_xll.qlCalendarAdvance(Calendar,AV234,AT235,"f",,Trigger)</f>
        <v>42471</v>
      </c>
      <c r="AW235" s="56">
        <f>_xll.qlInterestRateIndexMaturity(IborIndex&amp;Tenor,AV235,Trigger)</f>
        <v>42654</v>
      </c>
      <c r="AX235" s="102" t="e">
        <f>_xll.qlIndexFixing($Z$5,AU235,,Trigger)</f>
        <v>#VALUE!</v>
      </c>
      <c r="AY235" s="102">
        <f>_xll.qlIndexFixing($AZ$1,AV235,,Trigger)</f>
        <v>9.473511482958999E-4</v>
      </c>
    </row>
    <row r="236" spans="46:51" ht="11.25" customHeight="1" x14ac:dyDescent="0.25">
      <c r="AT236" s="55" t="s">
        <v>106</v>
      </c>
      <c r="AU236" s="56">
        <f>_xll.qlInterestRateIndexFixingDate(IborIndex&amp;Tenor,AV236,Trigger)</f>
        <v>42468</v>
      </c>
      <c r="AV236" s="56">
        <f>_xll.qlCalendarAdvance(Calendar,AV235,AT236,"f",,Trigger)</f>
        <v>42472</v>
      </c>
      <c r="AW236" s="56">
        <f>_xll.qlInterestRateIndexMaturity(IborIndex&amp;Tenor,AV236,Trigger)</f>
        <v>42655</v>
      </c>
      <c r="AX236" s="102" t="e">
        <f>_xll.qlIndexFixing($Z$5,AU236,,Trigger)</f>
        <v>#VALUE!</v>
      </c>
      <c r="AY236" s="102">
        <f>_xll.qlIndexFixing($AZ$1,AV236,,Trigger)</f>
        <v>9.4999999999999913E-4</v>
      </c>
    </row>
    <row r="237" spans="46:51" ht="11.25" customHeight="1" x14ac:dyDescent="0.25">
      <c r="AT237" s="55" t="s">
        <v>106</v>
      </c>
      <c r="AU237" s="56">
        <f>_xll.qlInterestRateIndexFixingDate(IborIndex&amp;Tenor,AV237,Trigger)</f>
        <v>42471</v>
      </c>
      <c r="AV237" s="56">
        <f>_xll.qlCalendarAdvance(Calendar,AV236,AT237,"f",,Trigger)</f>
        <v>42473</v>
      </c>
      <c r="AW237" s="56">
        <f>_xll.qlInterestRateIndexMaturity(IborIndex&amp;Tenor,AV237,Trigger)</f>
        <v>42656</v>
      </c>
      <c r="AX237" s="102" t="e">
        <f>_xll.qlIndexFixing($Z$5,AU237,,Trigger)</f>
        <v>#VALUE!</v>
      </c>
      <c r="AY237" s="102">
        <f>_xll.qlIndexFixing($AZ$1,AV237,,Trigger)</f>
        <v>9.5579025466737127E-4</v>
      </c>
    </row>
    <row r="238" spans="46:51" ht="11.25" customHeight="1" x14ac:dyDescent="0.25">
      <c r="AT238" s="55" t="s">
        <v>106</v>
      </c>
      <c r="AU238" s="56">
        <f>_xll.qlInterestRateIndexFixingDate(IborIndex&amp;Tenor,AV238,Trigger)</f>
        <v>42472</v>
      </c>
      <c r="AV238" s="56">
        <f>_xll.qlCalendarAdvance(Calendar,AV237,AT238,"f",,Trigger)</f>
        <v>42474</v>
      </c>
      <c r="AW238" s="56">
        <f>_xll.qlInterestRateIndexMaturity(IborIndex&amp;Tenor,AV238,Trigger)</f>
        <v>42657</v>
      </c>
      <c r="AX238" s="102" t="e">
        <f>_xll.qlIndexFixing($Z$5,AU238,,Trigger)</f>
        <v>#VALUE!</v>
      </c>
      <c r="AY238" s="102">
        <f>_xll.qlIndexFixing($AZ$1,AV238,,Trigger)</f>
        <v>9.6027066458984392E-4</v>
      </c>
    </row>
    <row r="239" spans="46:51" ht="11.25" customHeight="1" x14ac:dyDescent="0.25">
      <c r="AT239" s="55" t="s">
        <v>106</v>
      </c>
      <c r="AU239" s="56">
        <f>_xll.qlInterestRateIndexFixingDate(IborIndex&amp;Tenor,AV239,Trigger)</f>
        <v>42473</v>
      </c>
      <c r="AV239" s="56">
        <f>_xll.qlCalendarAdvance(Calendar,AV238,AT239,"f",,Trigger)</f>
        <v>42475</v>
      </c>
      <c r="AW239" s="56">
        <f>_xll.qlInterestRateIndexMaturity(IborIndex&amp;Tenor,AV239,Trigger)</f>
        <v>42660</v>
      </c>
      <c r="AX239" s="102" t="e">
        <f>_xll.qlIndexFixing($Z$5,AU239,,Trigger)</f>
        <v>#VALUE!</v>
      </c>
      <c r="AY239" s="102">
        <f>_xll.qlIndexFixing($AZ$1,AV239,,Trigger)</f>
        <v>9.6276767698560343E-4</v>
      </c>
    </row>
    <row r="240" spans="46:51" ht="11.25" customHeight="1" x14ac:dyDescent="0.25">
      <c r="AT240" s="55" t="s">
        <v>106</v>
      </c>
      <c r="AU240" s="56">
        <f>_xll.qlInterestRateIndexFixingDate(IborIndex&amp;Tenor,AV240,Trigger)</f>
        <v>42474</v>
      </c>
      <c r="AV240" s="56">
        <f>_xll.qlCalendarAdvance(Calendar,AV239,AT240,"f",,Trigger)</f>
        <v>42478</v>
      </c>
      <c r="AW240" s="56">
        <f>_xll.qlInterestRateIndexMaturity(IborIndex&amp;Tenor,AV240,Trigger)</f>
        <v>42661</v>
      </c>
      <c r="AX240" s="102" t="e">
        <f>_xll.qlIndexFixing($Z$5,AU240,,Trigger)</f>
        <v>#VALUE!</v>
      </c>
      <c r="AY240" s="102">
        <f>_xll.qlIndexFixing($AZ$1,AV240,,Trigger)</f>
        <v>9.6524104090627211E-4</v>
      </c>
    </row>
    <row r="241" spans="46:51" ht="11.25" customHeight="1" x14ac:dyDescent="0.25">
      <c r="AT241" s="55" t="s">
        <v>106</v>
      </c>
      <c r="AU241" s="56">
        <f>_xll.qlInterestRateIndexFixingDate(IborIndex&amp;Tenor,AV241,Trigger)</f>
        <v>42475</v>
      </c>
      <c r="AV241" s="56">
        <f>_xll.qlCalendarAdvance(Calendar,AV240,AT241,"f",,Trigger)</f>
        <v>42479</v>
      </c>
      <c r="AW241" s="56">
        <f>_xll.qlInterestRateIndexMaturity(IborIndex&amp;Tenor,AV241,Trigger)</f>
        <v>42662</v>
      </c>
      <c r="AX241" s="102" t="e">
        <f>_xll.qlIndexFixing($Z$5,AU241,,Trigger)</f>
        <v>#VALUE!</v>
      </c>
      <c r="AY241" s="102">
        <f>_xll.qlIndexFixing($AZ$1,AV241,,Trigger)</f>
        <v>9.6769308815654483E-4</v>
      </c>
    </row>
    <row r="242" spans="46:51" ht="11.25" customHeight="1" x14ac:dyDescent="0.25">
      <c r="AT242" s="55" t="s">
        <v>106</v>
      </c>
      <c r="AU242" s="56">
        <f>_xll.qlInterestRateIndexFixingDate(IborIndex&amp;Tenor,AV242,Trigger)</f>
        <v>42478</v>
      </c>
      <c r="AV242" s="56">
        <f>_xll.qlCalendarAdvance(Calendar,AV241,AT242,"f",,Trigger)</f>
        <v>42480</v>
      </c>
      <c r="AW242" s="56">
        <f>_xll.qlInterestRateIndexMaturity(IborIndex&amp;Tenor,AV242,Trigger)</f>
        <v>42663</v>
      </c>
      <c r="AX242" s="102" t="e">
        <f>_xll.qlIndexFixing($Z$5,AU242,,Trigger)</f>
        <v>#VALUE!</v>
      </c>
      <c r="AY242" s="102">
        <f>_xll.qlIndexFixing($AZ$1,AV242,,Trigger)</f>
        <v>9.7242797540449393E-4</v>
      </c>
    </row>
    <row r="243" spans="46:51" ht="11.25" customHeight="1" x14ac:dyDescent="0.25">
      <c r="AT243" s="55" t="s">
        <v>106</v>
      </c>
      <c r="AU243" s="56">
        <f>_xll.qlInterestRateIndexFixingDate(IborIndex&amp;Tenor,AV243,Trigger)</f>
        <v>42479</v>
      </c>
      <c r="AV243" s="56">
        <f>_xll.qlCalendarAdvance(Calendar,AV242,AT243,"f",,Trigger)</f>
        <v>42481</v>
      </c>
      <c r="AW243" s="56">
        <f>_xll.qlInterestRateIndexMaturity(IborIndex&amp;Tenor,AV243,Trigger)</f>
        <v>42664</v>
      </c>
      <c r="AX243" s="102" t="e">
        <f>_xll.qlIndexFixing($Z$5,AU243,,Trigger)</f>
        <v>#VALUE!</v>
      </c>
      <c r="AY243" s="102">
        <f>_xll.qlIndexFixing($AZ$1,AV243,,Trigger)</f>
        <v>9.7733525241089814E-4</v>
      </c>
    </row>
    <row r="244" spans="46:51" ht="11.25" customHeight="1" x14ac:dyDescent="0.25">
      <c r="AT244" s="55" t="s">
        <v>106</v>
      </c>
      <c r="AU244" s="56">
        <f>_xll.qlInterestRateIndexFixingDate(IborIndex&amp;Tenor,AV244,Trigger)</f>
        <v>42480</v>
      </c>
      <c r="AV244" s="56">
        <f>_xll.qlCalendarAdvance(Calendar,AV243,AT244,"f",,Trigger)</f>
        <v>42482</v>
      </c>
      <c r="AW244" s="56">
        <f>_xll.qlInterestRateIndexMaturity(IborIndex&amp;Tenor,AV244,Trigger)</f>
        <v>42667</v>
      </c>
      <c r="AX244" s="102" t="e">
        <f>_xll.qlIndexFixing($Z$5,AU244,,Trigger)</f>
        <v>#VALUE!</v>
      </c>
      <c r="AY244" s="102">
        <f>_xll.qlIndexFixing($AZ$1,AV244,,Trigger)</f>
        <v>9.7971619923420405E-4</v>
      </c>
    </row>
    <row r="245" spans="46:51" ht="11.25" customHeight="1" x14ac:dyDescent="0.25">
      <c r="AT245" s="55" t="s">
        <v>106</v>
      </c>
      <c r="AU245" s="56">
        <f>_xll.qlInterestRateIndexFixingDate(IborIndex&amp;Tenor,AV245,Trigger)</f>
        <v>42481</v>
      </c>
      <c r="AV245" s="56">
        <f>_xll.qlCalendarAdvance(Calendar,AV244,AT245,"f",,Trigger)</f>
        <v>42485</v>
      </c>
      <c r="AW245" s="56">
        <f>_xll.qlInterestRateIndexMaturity(IborIndex&amp;Tenor,AV245,Trigger)</f>
        <v>42668</v>
      </c>
      <c r="AX245" s="102" t="e">
        <f>_xll.qlIndexFixing($Z$5,AU245,,Trigger)</f>
        <v>#VALUE!</v>
      </c>
      <c r="AY245" s="102">
        <f>_xll.qlIndexFixing($AZ$1,AV245,,Trigger)</f>
        <v>9.8209012372332057E-4</v>
      </c>
    </row>
    <row r="246" spans="46:51" ht="11.25" customHeight="1" x14ac:dyDescent="0.25">
      <c r="AT246" s="55" t="s">
        <v>106</v>
      </c>
      <c r="AU246" s="56">
        <f>_xll.qlInterestRateIndexFixingDate(IborIndex&amp;Tenor,AV246,Trigger)</f>
        <v>42482</v>
      </c>
      <c r="AV246" s="56">
        <f>_xll.qlCalendarAdvance(Calendar,AV245,AT246,"f",,Trigger)</f>
        <v>42486</v>
      </c>
      <c r="AW246" s="56">
        <f>_xll.qlInterestRateIndexMaturity(IborIndex&amp;Tenor,AV246,Trigger)</f>
        <v>42669</v>
      </c>
      <c r="AX246" s="102" t="e">
        <f>_xll.qlIndexFixing($Z$5,AU246,,Trigger)</f>
        <v>#VALUE!</v>
      </c>
      <c r="AY246" s="102">
        <f>_xll.qlIndexFixing($AZ$1,AV246,,Trigger)</f>
        <v>9.8445945885010399E-4</v>
      </c>
    </row>
    <row r="247" spans="46:51" ht="11.25" customHeight="1" x14ac:dyDescent="0.25">
      <c r="AT247" s="55" t="s">
        <v>106</v>
      </c>
      <c r="AU247" s="56">
        <f>_xll.qlInterestRateIndexFixingDate(IborIndex&amp;Tenor,AV247,Trigger)</f>
        <v>42485</v>
      </c>
      <c r="AV247" s="56">
        <f>_xll.qlCalendarAdvance(Calendar,AV246,AT247,"f",,Trigger)</f>
        <v>42487</v>
      </c>
      <c r="AW247" s="56">
        <f>_xll.qlInterestRateIndexMaturity(IborIndex&amp;Tenor,AV247,Trigger)</f>
        <v>42670</v>
      </c>
      <c r="AX247" s="102" t="e">
        <f>_xll.qlIndexFixing($Z$5,AU247,,Trigger)</f>
        <v>#VALUE!</v>
      </c>
      <c r="AY247" s="102">
        <f>_xll.qlIndexFixing($AZ$1,AV247,,Trigger)</f>
        <v>9.8855912474230217E-4</v>
      </c>
    </row>
    <row r="248" spans="46:51" ht="11.25" customHeight="1" x14ac:dyDescent="0.25">
      <c r="AT248" s="55" t="s">
        <v>106</v>
      </c>
      <c r="AU248" s="56">
        <f>_xll.qlInterestRateIndexFixingDate(IborIndex&amp;Tenor,AV248,Trigger)</f>
        <v>42486</v>
      </c>
      <c r="AV248" s="56">
        <f>_xll.qlCalendarAdvance(Calendar,AV247,AT248,"f",,Trigger)</f>
        <v>42488</v>
      </c>
      <c r="AW248" s="56">
        <f>_xll.qlInterestRateIndexMaturity(IborIndex&amp;Tenor,AV248,Trigger)</f>
        <v>42671</v>
      </c>
      <c r="AX248" s="102" t="e">
        <f>_xll.qlIndexFixing($Z$5,AU248,,Trigger)</f>
        <v>#VALUE!</v>
      </c>
      <c r="AY248" s="102">
        <f>_xll.qlIndexFixing($AZ$1,AV248,,Trigger)</f>
        <v>9.9473980036416439E-4</v>
      </c>
    </row>
    <row r="249" spans="46:51" ht="11.25" customHeight="1" x14ac:dyDescent="0.25">
      <c r="AT249" s="55" t="s">
        <v>106</v>
      </c>
      <c r="AU249" s="56">
        <f>_xll.qlInterestRateIndexFixingDate(IborIndex&amp;Tenor,AV249,Trigger)</f>
        <v>42487</v>
      </c>
      <c r="AV249" s="56">
        <f>_xll.qlCalendarAdvance(Calendar,AV248,AT249,"f",,Trigger)</f>
        <v>42489</v>
      </c>
      <c r="AW249" s="56">
        <f>_xll.qlInterestRateIndexMaturity(IborIndex&amp;Tenor,AV249,Trigger)</f>
        <v>42674</v>
      </c>
      <c r="AX249" s="102" t="e">
        <f>_xll.qlIndexFixing($Z$5,AU249,,Trigger)</f>
        <v>#VALUE!</v>
      </c>
      <c r="AY249" s="102">
        <f>_xll.qlIndexFixing($AZ$1,AV249,,Trigger)</f>
        <v>9.9710308109570919E-4</v>
      </c>
    </row>
    <row r="250" spans="46:51" ht="11.25" customHeight="1" x14ac:dyDescent="0.25">
      <c r="AT250" s="55" t="s">
        <v>106</v>
      </c>
      <c r="AU250" s="56">
        <f>_xll.qlInterestRateIndexFixingDate(IborIndex&amp;Tenor,AV250,Trigger)</f>
        <v>42488</v>
      </c>
      <c r="AV250" s="56">
        <f>_xll.qlCalendarAdvance(Calendar,AV249,AT250,"f",,Trigger)</f>
        <v>42492</v>
      </c>
      <c r="AW250" s="56">
        <f>_xll.qlInterestRateIndexMaturity(IborIndex&amp;Tenor,AV250,Trigger)</f>
        <v>42676</v>
      </c>
      <c r="AX250" s="102" t="e">
        <f>_xll.qlIndexFixing($Z$5,AU250,,Trigger)</f>
        <v>#VALUE!</v>
      </c>
      <c r="AY250" s="102">
        <f>_xll.qlIndexFixing($AZ$1,AV250,,Trigger)</f>
        <v>9.994799149441434E-4</v>
      </c>
    </row>
    <row r="251" spans="46:51" ht="11.25" customHeight="1" x14ac:dyDescent="0.25">
      <c r="AT251" s="55" t="s">
        <v>106</v>
      </c>
      <c r="AU251" s="56">
        <f>_xll.qlInterestRateIndexFixingDate(IborIndex&amp;Tenor,AV251,Trigger)</f>
        <v>42489</v>
      </c>
      <c r="AV251" s="56">
        <f>_xll.qlCalendarAdvance(Calendar,AV250,AT251,"f",,Trigger)</f>
        <v>42493</v>
      </c>
      <c r="AW251" s="56">
        <f>_xll.qlInterestRateIndexMaturity(IborIndex&amp;Tenor,AV251,Trigger)</f>
        <v>42677</v>
      </c>
      <c r="AX251" s="102" t="e">
        <f>_xll.qlIndexFixing($Z$5,AU251,,Trigger)</f>
        <v>#VALUE!</v>
      </c>
      <c r="AY251" s="102">
        <f>_xll.qlIndexFixing($AZ$1,AV251,,Trigger)</f>
        <v>1.0033586788332233E-3</v>
      </c>
    </row>
    <row r="252" spans="46:51" ht="11.25" customHeight="1" x14ac:dyDescent="0.25">
      <c r="AT252" s="55" t="s">
        <v>106</v>
      </c>
      <c r="AU252" s="56">
        <f>_xll.qlInterestRateIndexFixingDate(IborIndex&amp;Tenor,AV252,Trigger)</f>
        <v>42492</v>
      </c>
      <c r="AV252" s="56">
        <f>_xll.qlCalendarAdvance(Calendar,AV251,AT252,"f",,Trigger)</f>
        <v>42494</v>
      </c>
      <c r="AW252" s="56">
        <f>_xll.qlInterestRateIndexMaturity(IborIndex&amp;Tenor,AV252,Trigger)</f>
        <v>42678</v>
      </c>
      <c r="AX252" s="102" t="e">
        <f>_xll.qlIndexFixing($Z$5,AU252,,Trigger)</f>
        <v>#VALUE!</v>
      </c>
      <c r="AY252" s="102">
        <f>_xll.qlIndexFixing($AZ$1,AV252,,Trigger)</f>
        <v>1.0050214036103923E-3</v>
      </c>
    </row>
    <row r="253" spans="46:51" ht="11.25" customHeight="1" x14ac:dyDescent="0.25">
      <c r="AT253" s="55" t="s">
        <v>106</v>
      </c>
      <c r="AU253" s="56">
        <f>_xll.qlInterestRateIndexFixingDate(IborIndex&amp;Tenor,AV253,Trigger)</f>
        <v>42493</v>
      </c>
      <c r="AV253" s="56">
        <f>_xll.qlCalendarAdvance(Calendar,AV252,AT253,"f",,Trigger)</f>
        <v>42495</v>
      </c>
      <c r="AW253" s="56">
        <f>_xll.qlInterestRateIndexMaturity(IborIndex&amp;Tenor,AV253,Trigger)</f>
        <v>42681</v>
      </c>
      <c r="AX253" s="102" t="e">
        <f>_xll.qlIndexFixing($Z$5,AU253,,Trigger)</f>
        <v>#VALUE!</v>
      </c>
      <c r="AY253" s="102">
        <f>_xll.qlIndexFixing($AZ$1,AV253,,Trigger)</f>
        <v>1.0116569749970502E-3</v>
      </c>
    </row>
    <row r="254" spans="46:51" ht="11.25" customHeight="1" x14ac:dyDescent="0.25">
      <c r="AT254" s="55" t="s">
        <v>106</v>
      </c>
      <c r="AU254" s="56">
        <f>_xll.qlInterestRateIndexFixingDate(IborIndex&amp;Tenor,AV254,Trigger)</f>
        <v>42494</v>
      </c>
      <c r="AV254" s="56">
        <f>_xll.qlCalendarAdvance(Calendar,AV253,AT254,"f",,Trigger)</f>
        <v>42496</v>
      </c>
      <c r="AW254" s="56">
        <f>_xll.qlInterestRateIndexMaturity(IborIndex&amp;Tenor,AV254,Trigger)</f>
        <v>42681</v>
      </c>
      <c r="AX254" s="102" t="e">
        <f>_xll.qlIndexFixing($Z$5,AU254,,Trigger)</f>
        <v>#VALUE!</v>
      </c>
      <c r="AY254" s="102">
        <f>_xll.qlIndexFixing($AZ$1,AV254,,Trigger)</f>
        <v>1.0141690852403531E-3</v>
      </c>
    </row>
    <row r="255" spans="46:51" ht="11.25" customHeight="1" x14ac:dyDescent="0.25">
      <c r="AT255" s="55" t="s">
        <v>106</v>
      </c>
      <c r="AU255" s="56">
        <f>_xll.qlInterestRateIndexFixingDate(IborIndex&amp;Tenor,AV255,Trigger)</f>
        <v>42495</v>
      </c>
      <c r="AV255" s="56">
        <f>_xll.qlCalendarAdvance(Calendar,AV254,AT255,"f",,Trigger)</f>
        <v>42499</v>
      </c>
      <c r="AW255" s="56">
        <f>_xll.qlInterestRateIndexMaturity(IborIndex&amp;Tenor,AV255,Trigger)</f>
        <v>42683</v>
      </c>
      <c r="AX255" s="102" t="e">
        <f>_xll.qlIndexFixing($Z$5,AU255,,Trigger)</f>
        <v>#VALUE!</v>
      </c>
      <c r="AY255" s="102">
        <f>_xll.qlIndexFixing($AZ$1,AV255,,Trigger)</f>
        <v>1.016712868673379E-3</v>
      </c>
    </row>
    <row r="256" spans="46:51" ht="11.25" customHeight="1" x14ac:dyDescent="0.25">
      <c r="AT256" s="55" t="s">
        <v>106</v>
      </c>
      <c r="AU256" s="56">
        <f>_xll.qlInterestRateIndexFixingDate(IborIndex&amp;Tenor,AV256,Trigger)</f>
        <v>42496</v>
      </c>
      <c r="AV256" s="56">
        <f>_xll.qlCalendarAdvance(Calendar,AV255,AT256,"f",,Trigger)</f>
        <v>42500</v>
      </c>
      <c r="AW256" s="56">
        <f>_xll.qlInterestRateIndexMaturity(IborIndex&amp;Tenor,AV256,Trigger)</f>
        <v>42684</v>
      </c>
      <c r="AX256" s="102" t="e">
        <f>_xll.qlIndexFixing($Z$5,AU256,,Trigger)</f>
        <v>#VALUE!</v>
      </c>
      <c r="AY256" s="102">
        <f>_xll.qlIndexFixing($AZ$1,AV256,,Trigger)</f>
        <v>1.0208421110203777E-3</v>
      </c>
    </row>
    <row r="257" spans="46:51" ht="11.25" customHeight="1" x14ac:dyDescent="0.25">
      <c r="AT257" s="55" t="s">
        <v>106</v>
      </c>
      <c r="AU257" s="56">
        <f>_xll.qlInterestRateIndexFixingDate(IborIndex&amp;Tenor,AV257,Trigger)</f>
        <v>42499</v>
      </c>
      <c r="AV257" s="56">
        <f>_xll.qlCalendarAdvance(Calendar,AV256,AT257,"f",,Trigger)</f>
        <v>42501</v>
      </c>
      <c r="AW257" s="56">
        <f>_xll.qlInterestRateIndexMaturity(IborIndex&amp;Tenor,AV257,Trigger)</f>
        <v>42685</v>
      </c>
      <c r="AX257" s="102" t="e">
        <f>_xll.qlIndexFixing($Z$5,AU257,,Trigger)</f>
        <v>#VALUE!</v>
      </c>
      <c r="AY257" s="102">
        <f>_xll.qlIndexFixing($AZ$1,AV257,,Trigger)</f>
        <v>1.0226868390820181E-3</v>
      </c>
    </row>
    <row r="258" spans="46:51" ht="11.25" customHeight="1" x14ac:dyDescent="0.25">
      <c r="AT258" s="55" t="s">
        <v>106</v>
      </c>
      <c r="AU258" s="56">
        <f>_xll.qlInterestRateIndexFixingDate(IborIndex&amp;Tenor,AV258,Trigger)</f>
        <v>42500</v>
      </c>
      <c r="AV258" s="56">
        <f>_xll.qlCalendarAdvance(Calendar,AV257,AT258,"f",,Trigger)</f>
        <v>42502</v>
      </c>
      <c r="AW258" s="56">
        <f>_xll.qlInterestRateIndexMaturity(IborIndex&amp;Tenor,AV258,Trigger)</f>
        <v>42688</v>
      </c>
      <c r="AX258" s="102" t="e">
        <f>_xll.qlIndexFixing($Z$5,AU258,,Trigger)</f>
        <v>#VALUE!</v>
      </c>
      <c r="AY258" s="102">
        <f>_xll.qlIndexFixing($AZ$1,AV258,,Trigger)</f>
        <v>1.0300000000003182E-3</v>
      </c>
    </row>
    <row r="259" spans="46:51" ht="11.25" customHeight="1" x14ac:dyDescent="0.25">
      <c r="AT259" s="55" t="s">
        <v>106</v>
      </c>
      <c r="AU259" s="56">
        <f>_xll.qlInterestRateIndexFixingDate(IborIndex&amp;Tenor,AV259,Trigger)</f>
        <v>42501</v>
      </c>
      <c r="AV259" s="56">
        <f>_xll.qlCalendarAdvance(Calendar,AV258,AT259,"f",,Trigger)</f>
        <v>42503</v>
      </c>
      <c r="AW259" s="56">
        <f>_xll.qlInterestRateIndexMaturity(IborIndex&amp;Tenor,AV259,Trigger)</f>
        <v>42688</v>
      </c>
      <c r="AX259" s="102" t="e">
        <f>_xll.qlIndexFixing($Z$5,AU259,,Trigger)</f>
        <v>#VALUE!</v>
      </c>
      <c r="AY259" s="102">
        <f>_xll.qlIndexFixing($AZ$1,AV259,,Trigger)</f>
        <v>1.032788702501414E-3</v>
      </c>
    </row>
    <row r="260" spans="46:51" ht="11.25" customHeight="1" x14ac:dyDescent="0.25">
      <c r="AT260" s="55" t="s">
        <v>106</v>
      </c>
      <c r="AU260" s="56">
        <f>_xll.qlInterestRateIndexFixingDate(IborIndex&amp;Tenor,AV260,Trigger)</f>
        <v>42502</v>
      </c>
      <c r="AV260" s="56">
        <f>_xll.qlCalendarAdvance(Calendar,AV259,AT260,"f",,Trigger)</f>
        <v>42506</v>
      </c>
      <c r="AW260" s="56">
        <f>_xll.qlInterestRateIndexMaturity(IborIndex&amp;Tenor,AV260,Trigger)</f>
        <v>42690</v>
      </c>
      <c r="AX260" s="102" t="e">
        <f>_xll.qlIndexFixing($Z$5,AU260,,Trigger)</f>
        <v>#VALUE!</v>
      </c>
      <c r="AY260" s="102">
        <f>_xll.qlIndexFixing($AZ$1,AV260,,Trigger)</f>
        <v>1.0356207358101475E-3</v>
      </c>
    </row>
    <row r="261" spans="46:51" ht="11.25" customHeight="1" x14ac:dyDescent="0.25">
      <c r="AT261" s="55" t="s">
        <v>106</v>
      </c>
      <c r="AU261" s="56">
        <f>_xll.qlInterestRateIndexFixingDate(IborIndex&amp;Tenor,AV261,Trigger)</f>
        <v>42503</v>
      </c>
      <c r="AV261" s="56">
        <f>_xll.qlCalendarAdvance(Calendar,AV260,AT261,"f",,Trigger)</f>
        <v>42507</v>
      </c>
      <c r="AW261" s="56">
        <f>_xll.qlInterestRateIndexMaturity(IborIndex&amp;Tenor,AV261,Trigger)</f>
        <v>42691</v>
      </c>
      <c r="AX261" s="102" t="e">
        <f>_xll.qlIndexFixing($Z$5,AU261,,Trigger)</f>
        <v>#VALUE!</v>
      </c>
      <c r="AY261" s="102">
        <f>_xll.qlIndexFixing($AZ$1,AV261,,Trigger)</f>
        <v>1.0403545229942962E-3</v>
      </c>
    </row>
    <row r="262" spans="46:51" ht="11.25" customHeight="1" x14ac:dyDescent="0.25">
      <c r="AT262" s="55" t="s">
        <v>106</v>
      </c>
      <c r="AU262" s="56">
        <f>_xll.qlInterestRateIndexFixingDate(IborIndex&amp;Tenor,AV262,Trigger)</f>
        <v>42506</v>
      </c>
      <c r="AV262" s="56">
        <f>_xll.qlCalendarAdvance(Calendar,AV261,AT262,"f",,Trigger)</f>
        <v>42508</v>
      </c>
      <c r="AW262" s="56">
        <f>_xll.qlInterestRateIndexMaturity(IborIndex&amp;Tenor,AV262,Trigger)</f>
        <v>42692</v>
      </c>
      <c r="AX262" s="102" t="e">
        <f>_xll.qlIndexFixing($Z$5,AU262,,Trigger)</f>
        <v>#VALUE!</v>
      </c>
      <c r="AY262" s="102">
        <f>_xll.qlIndexFixing($AZ$1,AV262,,Trigger)</f>
        <v>1.0423356470827757E-3</v>
      </c>
    </row>
    <row r="263" spans="46:51" ht="11.25" customHeight="1" x14ac:dyDescent="0.25">
      <c r="AT263" s="55" t="s">
        <v>106</v>
      </c>
      <c r="AU263" s="56">
        <f>_xll.qlInterestRateIndexFixingDate(IborIndex&amp;Tenor,AV263,Trigger)</f>
        <v>42507</v>
      </c>
      <c r="AV263" s="56">
        <f>_xll.qlCalendarAdvance(Calendar,AV262,AT263,"f",,Trigger)</f>
        <v>42509</v>
      </c>
      <c r="AW263" s="56">
        <f>_xll.qlInterestRateIndexMaturity(IborIndex&amp;Tenor,AV263,Trigger)</f>
        <v>42695</v>
      </c>
      <c r="AX263" s="102" t="e">
        <f>_xll.qlIndexFixing($Z$5,AU263,,Trigger)</f>
        <v>#VALUE!</v>
      </c>
      <c r="AY263" s="102">
        <f>_xll.qlIndexFixing($AZ$1,AV263,,Trigger)</f>
        <v>1.0502726422578286E-3</v>
      </c>
    </row>
    <row r="264" spans="46:51" ht="11.25" customHeight="1" x14ac:dyDescent="0.25">
      <c r="AT264" s="55" t="s">
        <v>106</v>
      </c>
      <c r="AU264" s="56">
        <f>_xll.qlInterestRateIndexFixingDate(IborIndex&amp;Tenor,AV264,Trigger)</f>
        <v>42508</v>
      </c>
      <c r="AV264" s="56">
        <f>_xll.qlCalendarAdvance(Calendar,AV263,AT264,"f",,Trigger)</f>
        <v>42510</v>
      </c>
      <c r="AW264" s="56">
        <f>_xll.qlInterestRateIndexMaturity(IborIndex&amp;Tenor,AV264,Trigger)</f>
        <v>42695</v>
      </c>
      <c r="AX264" s="102" t="e">
        <f>_xll.qlIndexFixing($Z$5,AU264,,Trigger)</f>
        <v>#VALUE!</v>
      </c>
      <c r="AY264" s="102">
        <f>_xll.qlIndexFixing($AZ$1,AV264,,Trigger)</f>
        <v>1.0532690898113896E-3</v>
      </c>
    </row>
    <row r="265" spans="46:51" ht="11.25" customHeight="1" x14ac:dyDescent="0.25">
      <c r="AT265" s="55" t="s">
        <v>106</v>
      </c>
      <c r="AU265" s="56">
        <f>_xll.qlInterestRateIndexFixingDate(IborIndex&amp;Tenor,AV265,Trigger)</f>
        <v>42509</v>
      </c>
      <c r="AV265" s="56">
        <f>_xll.qlCalendarAdvance(Calendar,AV264,AT265,"f",,Trigger)</f>
        <v>42513</v>
      </c>
      <c r="AW265" s="56">
        <f>_xll.qlInterestRateIndexMaturity(IborIndex&amp;Tenor,AV265,Trigger)</f>
        <v>42697</v>
      </c>
      <c r="AX265" s="102" t="e">
        <f>_xll.qlIndexFixing($Z$5,AU265,,Trigger)</f>
        <v>#VALUE!</v>
      </c>
      <c r="AY265" s="102">
        <f>_xll.qlIndexFixing($AZ$1,AV265,,Trigger)</f>
        <v>1.0562765864483377E-3</v>
      </c>
    </row>
    <row r="266" spans="46:51" ht="11.25" customHeight="1" x14ac:dyDescent="0.25">
      <c r="AT266" s="55" t="s">
        <v>106</v>
      </c>
      <c r="AU266" s="56">
        <f>_xll.qlInterestRateIndexFixingDate(IborIndex&amp;Tenor,AV266,Trigger)</f>
        <v>42510</v>
      </c>
      <c r="AV266" s="56">
        <f>_xll.qlCalendarAdvance(Calendar,AV265,AT266,"f",,Trigger)</f>
        <v>42514</v>
      </c>
      <c r="AW266" s="56">
        <f>_xll.qlInterestRateIndexMaturity(IborIndex&amp;Tenor,AV266,Trigger)</f>
        <v>42698</v>
      </c>
      <c r="AX266" s="102" t="e">
        <f>_xll.qlIndexFixing($Z$5,AU266,,Trigger)</f>
        <v>#VALUE!</v>
      </c>
      <c r="AY266" s="102">
        <f>_xll.qlIndexFixing($AZ$1,AV266,,Trigger)</f>
        <v>1.0613682962697325E-3</v>
      </c>
    </row>
    <row r="267" spans="46:51" ht="11.25" customHeight="1" x14ac:dyDescent="0.25">
      <c r="AT267" s="55" t="s">
        <v>106</v>
      </c>
      <c r="AU267" s="56">
        <f>_xll.qlInterestRateIndexFixingDate(IborIndex&amp;Tenor,AV267,Trigger)</f>
        <v>42513</v>
      </c>
      <c r="AV267" s="56">
        <f>_xll.qlCalendarAdvance(Calendar,AV266,AT267,"f",,Trigger)</f>
        <v>42515</v>
      </c>
      <c r="AW267" s="56">
        <f>_xll.qlInterestRateIndexMaturity(IborIndex&amp;Tenor,AV267,Trigger)</f>
        <v>42699</v>
      </c>
      <c r="AX267" s="102" t="e">
        <f>_xll.qlIndexFixing($Z$5,AU267,,Trigger)</f>
        <v>#VALUE!</v>
      </c>
      <c r="AY267" s="102">
        <f>_xll.qlIndexFixing($AZ$1,AV267,,Trigger)</f>
        <v>1.0633472366087819E-3</v>
      </c>
    </row>
    <row r="268" spans="46:51" ht="11.25" customHeight="1" x14ac:dyDescent="0.25">
      <c r="AT268" s="55" t="s">
        <v>106</v>
      </c>
      <c r="AU268" s="56">
        <f>_xll.qlInterestRateIndexFixingDate(IborIndex&amp;Tenor,AV268,Trigger)</f>
        <v>42514</v>
      </c>
      <c r="AV268" s="56">
        <f>_xll.qlCalendarAdvance(Calendar,AV267,AT268,"f",,Trigger)</f>
        <v>42516</v>
      </c>
      <c r="AW268" s="56">
        <f>_xll.qlInterestRateIndexMaturity(IborIndex&amp;Tenor,AV268,Trigger)</f>
        <v>42702</v>
      </c>
      <c r="AX268" s="102" t="e">
        <f>_xll.qlIndexFixing($Z$5,AU268,,Trigger)</f>
        <v>#VALUE!</v>
      </c>
      <c r="AY268" s="102">
        <f>_xll.qlIndexFixing($AZ$1,AV268,,Trigger)</f>
        <v>1.0713104308564079E-3</v>
      </c>
    </row>
    <row r="269" spans="46:51" ht="11.25" customHeight="1" x14ac:dyDescent="0.25">
      <c r="AT269" s="55" t="s">
        <v>106</v>
      </c>
      <c r="AU269" s="56">
        <f>_xll.qlInterestRateIndexFixingDate(IborIndex&amp;Tenor,AV269,Trigger)</f>
        <v>42515</v>
      </c>
      <c r="AV269" s="56">
        <f>_xll.qlCalendarAdvance(Calendar,AV268,AT269,"f",,Trigger)</f>
        <v>42517</v>
      </c>
      <c r="AW269" s="56">
        <f>_xll.qlInterestRateIndexMaturity(IborIndex&amp;Tenor,AV269,Trigger)</f>
        <v>42702</v>
      </c>
      <c r="AX269" s="102" t="e">
        <f>_xll.qlIndexFixing($Z$5,AU269,,Trigger)</f>
        <v>#VALUE!</v>
      </c>
      <c r="AY269" s="102">
        <f>_xll.qlIndexFixing($AZ$1,AV269,,Trigger)</f>
        <v>1.0732210169331301E-3</v>
      </c>
    </row>
    <row r="270" spans="46:51" ht="11.25" customHeight="1" x14ac:dyDescent="0.25">
      <c r="AT270" s="55" t="s">
        <v>106</v>
      </c>
      <c r="AU270" s="56">
        <f>_xll.qlInterestRateIndexFixingDate(IborIndex&amp;Tenor,AV270,Trigger)</f>
        <v>42516</v>
      </c>
      <c r="AV270" s="56">
        <f>_xll.qlCalendarAdvance(Calendar,AV269,AT270,"f",,Trigger)</f>
        <v>42520</v>
      </c>
      <c r="AW270" s="56">
        <f>_xll.qlInterestRateIndexMaturity(IborIndex&amp;Tenor,AV270,Trigger)</f>
        <v>42704</v>
      </c>
      <c r="AX270" s="102" t="e">
        <f>_xll.qlIndexFixing($Z$5,AU270,,Trigger)</f>
        <v>#VALUE!</v>
      </c>
      <c r="AY270" s="102">
        <f>_xll.qlIndexFixing($AZ$1,AV270,,Trigger)</f>
        <v>1.0761635427674891E-3</v>
      </c>
    </row>
    <row r="271" spans="46:51" ht="11.25" customHeight="1" x14ac:dyDescent="0.25">
      <c r="AT271" s="55" t="s">
        <v>106</v>
      </c>
      <c r="AU271" s="56">
        <f>_xll.qlInterestRateIndexFixingDate(IborIndex&amp;Tenor,AV271,Trigger)</f>
        <v>42517</v>
      </c>
      <c r="AV271" s="56">
        <f>_xll.qlCalendarAdvance(Calendar,AV270,AT271,"f",,Trigger)</f>
        <v>42521</v>
      </c>
      <c r="AW271" s="56">
        <f>_xll.qlInterestRateIndexMaturity(IborIndex&amp;Tenor,AV271,Trigger)</f>
        <v>42704</v>
      </c>
      <c r="AX271" s="102" t="e">
        <f>_xll.qlIndexFixing($Z$5,AU271,,Trigger)</f>
        <v>#VALUE!</v>
      </c>
      <c r="AY271" s="102">
        <f>_xll.qlIndexFixing($AZ$1,AV271,,Trigger)</f>
        <v>1.0790787436455616E-3</v>
      </c>
    </row>
    <row r="272" spans="46:51" ht="11.25" customHeight="1" x14ac:dyDescent="0.25">
      <c r="AT272" s="55" t="s">
        <v>106</v>
      </c>
      <c r="AU272" s="56">
        <f>_xll.qlInterestRateIndexFixingDate(IborIndex&amp;Tenor,AV272,Trigger)</f>
        <v>42520</v>
      </c>
      <c r="AV272" s="56">
        <f>_xll.qlCalendarAdvance(Calendar,AV271,AT272,"f",,Trigger)</f>
        <v>42522</v>
      </c>
      <c r="AW272" s="56">
        <f>_xll.qlInterestRateIndexMaturity(IborIndex&amp;Tenor,AV272,Trigger)</f>
        <v>42705</v>
      </c>
      <c r="AX272" s="102" t="e">
        <f>_xll.qlIndexFixing($Z$5,AU272,,Trigger)</f>
        <v>#VALUE!</v>
      </c>
      <c r="AY272" s="102">
        <f>_xll.qlIndexFixing($AZ$1,AV272,,Trigger)</f>
        <v>1.0841147136229621E-3</v>
      </c>
    </row>
    <row r="273" spans="46:51" ht="11.25" customHeight="1" x14ac:dyDescent="0.25">
      <c r="AT273" s="55" t="s">
        <v>106</v>
      </c>
      <c r="AU273" s="56">
        <f>_xll.qlInterestRateIndexFixingDate(IborIndex&amp;Tenor,AV273,Trigger)</f>
        <v>42521</v>
      </c>
      <c r="AV273" s="56">
        <f>_xll.qlCalendarAdvance(Calendar,AV272,AT273,"f",,Trigger)</f>
        <v>42523</v>
      </c>
      <c r="AW273" s="56">
        <f>_xll.qlInterestRateIndexMaturity(IborIndex&amp;Tenor,AV273,Trigger)</f>
        <v>42706</v>
      </c>
      <c r="AX273" s="102" t="e">
        <f>_xll.qlIndexFixing($Z$5,AU273,,Trigger)</f>
        <v>#VALUE!</v>
      </c>
      <c r="AY273" s="102">
        <f>_xll.qlIndexFixing($AZ$1,AV273,,Trigger)</f>
        <v>1.0903620950166145E-3</v>
      </c>
    </row>
    <row r="274" spans="46:51" ht="11.25" customHeight="1" x14ac:dyDescent="0.25">
      <c r="AT274" s="55" t="s">
        <v>106</v>
      </c>
      <c r="AU274" s="56">
        <f>_xll.qlInterestRateIndexFixingDate(IborIndex&amp;Tenor,AV274,Trigger)</f>
        <v>42522</v>
      </c>
      <c r="AV274" s="56">
        <f>_xll.qlCalendarAdvance(Calendar,AV273,AT274,"f",,Trigger)</f>
        <v>42524</v>
      </c>
      <c r="AW274" s="56">
        <f>_xll.qlInterestRateIndexMaturity(IborIndex&amp;Tenor,AV274,Trigger)</f>
        <v>42709</v>
      </c>
      <c r="AX274" s="102" t="e">
        <f>_xll.qlIndexFixing($Z$5,AU274,,Trigger)</f>
        <v>#VALUE!</v>
      </c>
      <c r="AY274" s="102">
        <f>_xll.qlIndexFixing($AZ$1,AV274,,Trigger)</f>
        <v>1.0930621186774402E-3</v>
      </c>
    </row>
    <row r="275" spans="46:51" ht="11.25" customHeight="1" x14ac:dyDescent="0.25">
      <c r="AT275" s="55" t="s">
        <v>106</v>
      </c>
      <c r="AU275" s="56">
        <f>_xll.qlInterestRateIndexFixingDate(IborIndex&amp;Tenor,AV275,Trigger)</f>
        <v>42523</v>
      </c>
      <c r="AV275" s="56">
        <f>_xll.qlCalendarAdvance(Calendar,AV274,AT275,"f",,Trigger)</f>
        <v>42527</v>
      </c>
      <c r="AW275" s="56">
        <f>_xll.qlInterestRateIndexMaturity(IborIndex&amp;Tenor,AV275,Trigger)</f>
        <v>42710</v>
      </c>
      <c r="AX275" s="102" t="e">
        <f>_xll.qlIndexFixing($Z$5,AU275,,Trigger)</f>
        <v>#VALUE!</v>
      </c>
      <c r="AY275" s="102">
        <f>_xll.qlIndexFixing($AZ$1,AV275,,Trigger)</f>
        <v>1.0957030760109178E-3</v>
      </c>
    </row>
    <row r="276" spans="46:51" ht="11.25" customHeight="1" x14ac:dyDescent="0.25">
      <c r="AT276" s="55" t="s">
        <v>106</v>
      </c>
      <c r="AU276" s="56">
        <f>_xll.qlInterestRateIndexFixingDate(IborIndex&amp;Tenor,AV276,Trigger)</f>
        <v>42524</v>
      </c>
      <c r="AV276" s="56">
        <f>_xll.qlCalendarAdvance(Calendar,AV275,AT276,"f",,Trigger)</f>
        <v>42528</v>
      </c>
      <c r="AW276" s="56">
        <f>_xll.qlInterestRateIndexMaturity(IborIndex&amp;Tenor,AV276,Trigger)</f>
        <v>42711</v>
      </c>
      <c r="AX276" s="102" t="e">
        <f>_xll.qlIndexFixing($Z$5,AU276,,Trigger)</f>
        <v>#VALUE!</v>
      </c>
      <c r="AY276" s="102">
        <f>_xll.qlIndexFixing($AZ$1,AV276,,Trigger)</f>
        <v>1.0982795165957306E-3</v>
      </c>
    </row>
    <row r="277" spans="46:51" ht="11.25" customHeight="1" x14ac:dyDescent="0.25">
      <c r="AT277" s="55" t="s">
        <v>106</v>
      </c>
      <c r="AU277" s="56">
        <f>_xll.qlInterestRateIndexFixingDate(IborIndex&amp;Tenor,AV277,Trigger)</f>
        <v>42527</v>
      </c>
      <c r="AV277" s="56">
        <f>_xll.qlCalendarAdvance(Calendar,AV276,AT277,"f",,Trigger)</f>
        <v>42529</v>
      </c>
      <c r="AW277" s="56">
        <f>_xll.qlInterestRateIndexMaturity(IborIndex&amp;Tenor,AV277,Trigger)</f>
        <v>42712</v>
      </c>
      <c r="AX277" s="102" t="e">
        <f>_xll.qlIndexFixing($Z$5,AU277,,Trigger)</f>
        <v>#VALUE!</v>
      </c>
      <c r="AY277" s="102">
        <f>_xll.qlIndexFixing($AZ$1,AV277,,Trigger)</f>
        <v>1.1029060128807877E-3</v>
      </c>
    </row>
    <row r="278" spans="46:51" ht="11.25" customHeight="1" x14ac:dyDescent="0.25">
      <c r="AT278" s="55" t="s">
        <v>106</v>
      </c>
      <c r="AU278" s="56">
        <f>_xll.qlInterestRateIndexFixingDate(IborIndex&amp;Tenor,AV278,Trigger)</f>
        <v>42528</v>
      </c>
      <c r="AV278" s="56">
        <f>_xll.qlCalendarAdvance(Calendar,AV277,AT278,"f",,Trigger)</f>
        <v>42530</v>
      </c>
      <c r="AW278" s="56">
        <f>_xll.qlInterestRateIndexMaturity(IborIndex&amp;Tenor,AV278,Trigger)</f>
        <v>42713</v>
      </c>
      <c r="AX278" s="102" t="e">
        <f>_xll.qlIndexFixing($Z$5,AU278,,Trigger)</f>
        <v>#VALUE!</v>
      </c>
      <c r="AY278" s="102">
        <f>_xll.qlIndexFixing($AZ$1,AV278,,Trigger)</f>
        <v>1.1078295012043095E-3</v>
      </c>
    </row>
    <row r="279" spans="46:51" ht="11.25" customHeight="1" x14ac:dyDescent="0.25">
      <c r="AT279" s="55" t="s">
        <v>106</v>
      </c>
      <c r="AU279" s="56">
        <f>_xll.qlInterestRateIndexFixingDate(IborIndex&amp;Tenor,AV279,Trigger)</f>
        <v>42529</v>
      </c>
      <c r="AV279" s="56">
        <f>_xll.qlCalendarAdvance(Calendar,AV278,AT279,"f",,Trigger)</f>
        <v>42531</v>
      </c>
      <c r="AW279" s="56">
        <f>_xll.qlInterestRateIndexMaturity(IborIndex&amp;Tenor,AV279,Trigger)</f>
        <v>42716</v>
      </c>
      <c r="AX279" s="102" t="e">
        <f>_xll.qlIndexFixing($Z$5,AU279,,Trigger)</f>
        <v>#VALUE!</v>
      </c>
      <c r="AY279" s="102">
        <f>_xll.qlIndexFixing($AZ$1,AV279,,Trigger)</f>
        <v>1.1099999999419907E-3</v>
      </c>
    </row>
    <row r="280" spans="46:51" ht="11.25" customHeight="1" x14ac:dyDescent="0.25">
      <c r="AT280" s="55" t="s">
        <v>106</v>
      </c>
      <c r="AU280" s="56">
        <f>_xll.qlInterestRateIndexFixingDate(IborIndex&amp;Tenor,AV280,Trigger)</f>
        <v>42530</v>
      </c>
      <c r="AV280" s="56">
        <f>_xll.qlCalendarAdvance(Calendar,AV279,AT280,"f",,Trigger)</f>
        <v>42534</v>
      </c>
      <c r="AW280" s="56">
        <f>_xll.qlInterestRateIndexMaturity(IborIndex&amp;Tenor,AV280,Trigger)</f>
        <v>42717</v>
      </c>
      <c r="AX280" s="102" t="e">
        <f>_xll.qlIndexFixing($Z$5,AU280,,Trigger)</f>
        <v>#VALUE!</v>
      </c>
      <c r="AY280" s="102">
        <f>_xll.qlIndexFixing($AZ$1,AV280,,Trigger)</f>
        <v>1.1120743133419446E-3</v>
      </c>
    </row>
    <row r="281" spans="46:51" ht="11.25" customHeight="1" x14ac:dyDescent="0.25">
      <c r="AT281" s="55" t="s">
        <v>106</v>
      </c>
      <c r="AU281" s="56">
        <f>_xll.qlInterestRateIndexFixingDate(IborIndex&amp;Tenor,AV281,Trigger)</f>
        <v>42531</v>
      </c>
      <c r="AV281" s="56">
        <f>_xll.qlCalendarAdvance(Calendar,AV280,AT281,"f",,Trigger)</f>
        <v>42535</v>
      </c>
      <c r="AW281" s="56">
        <f>_xll.qlInterestRateIndexMaturity(IborIndex&amp;Tenor,AV281,Trigger)</f>
        <v>42718</v>
      </c>
      <c r="AX281" s="102" t="e">
        <f>_xll.qlIndexFixing($Z$5,AU281,,Trigger)</f>
        <v>#VALUE!</v>
      </c>
      <c r="AY281" s="102">
        <f>_xll.qlIndexFixing($AZ$1,AV281,,Trigger)</f>
        <v>1.1140566825082511E-3</v>
      </c>
    </row>
    <row r="282" spans="46:51" ht="11.25" customHeight="1" x14ac:dyDescent="0.25">
      <c r="AT282" s="55" t="s">
        <v>106</v>
      </c>
      <c r="AU282" s="56">
        <f>_xll.qlInterestRateIndexFixingDate(IborIndex&amp;Tenor,AV282,Trigger)</f>
        <v>42534</v>
      </c>
      <c r="AV282" s="56">
        <f>_xll.qlCalendarAdvance(Calendar,AV281,AT282,"f",,Trigger)</f>
        <v>42536</v>
      </c>
      <c r="AW282" s="56">
        <f>_xll.qlInterestRateIndexMaturity(IborIndex&amp;Tenor,AV282,Trigger)</f>
        <v>42719</v>
      </c>
      <c r="AX282" s="102" t="e">
        <f>_xll.qlIndexFixing($Z$5,AU282,,Trigger)</f>
        <v>#VALUE!</v>
      </c>
      <c r="AY282" s="102">
        <f>_xll.qlIndexFixing($AZ$1,AV282,,Trigger)</f>
        <v>1.1179826235542048E-3</v>
      </c>
    </row>
    <row r="283" spans="46:51" ht="11.25" customHeight="1" x14ac:dyDescent="0.25">
      <c r="AT283" s="55" t="s">
        <v>106</v>
      </c>
      <c r="AU283" s="56">
        <f>_xll.qlInterestRateIndexFixingDate(IborIndex&amp;Tenor,AV283,Trigger)</f>
        <v>42535</v>
      </c>
      <c r="AV283" s="56">
        <f>_xll.qlCalendarAdvance(Calendar,AV282,AT283,"f",,Trigger)</f>
        <v>42537</v>
      </c>
      <c r="AW283" s="56">
        <f>_xll.qlInterestRateIndexMaturity(IborIndex&amp;Tenor,AV283,Trigger)</f>
        <v>42720</v>
      </c>
      <c r="AX283" s="102" t="e">
        <f>_xll.qlIndexFixing($Z$5,AU283,,Trigger)</f>
        <v>#VALUE!</v>
      </c>
      <c r="AY283" s="102">
        <f>_xll.qlIndexFixing($AZ$1,AV283,,Trigger)</f>
        <v>1.1211935328622245E-3</v>
      </c>
    </row>
    <row r="284" spans="46:51" ht="11.25" customHeight="1" x14ac:dyDescent="0.25">
      <c r="AT284" s="55" t="s">
        <v>106</v>
      </c>
      <c r="AU284" s="56">
        <f>_xll.qlInterestRateIndexFixingDate(IborIndex&amp;Tenor,AV284,Trigger)</f>
        <v>42536</v>
      </c>
      <c r="AV284" s="56">
        <f>_xll.qlCalendarAdvance(Calendar,AV283,AT284,"f",,Trigger)</f>
        <v>42538</v>
      </c>
      <c r="AW284" s="56">
        <f>_xll.qlInterestRateIndexMaturity(IborIndex&amp;Tenor,AV284,Trigger)</f>
        <v>42723</v>
      </c>
      <c r="AX284" s="102" t="e">
        <f>_xll.qlIndexFixing($Z$5,AU284,,Trigger)</f>
        <v>#VALUE!</v>
      </c>
      <c r="AY284" s="102">
        <f>_xll.qlIndexFixing($AZ$1,AV284,,Trigger)</f>
        <v>1.1228118626419174E-3</v>
      </c>
    </row>
    <row r="285" spans="46:51" ht="11.25" customHeight="1" x14ac:dyDescent="0.25">
      <c r="AT285" s="55" t="s">
        <v>106</v>
      </c>
      <c r="AU285" s="56">
        <f>_xll.qlInterestRateIndexFixingDate(IborIndex&amp;Tenor,AV285,Trigger)</f>
        <v>42537</v>
      </c>
      <c r="AV285" s="56">
        <f>_xll.qlCalendarAdvance(Calendar,AV284,AT285,"f",,Trigger)</f>
        <v>42541</v>
      </c>
      <c r="AW285" s="56">
        <f>_xll.qlInterestRateIndexMaturity(IborIndex&amp;Tenor,AV285,Trigger)</f>
        <v>42724</v>
      </c>
      <c r="AX285" s="102" t="e">
        <f>_xll.qlIndexFixing($Z$5,AU285,,Trigger)</f>
        <v>#VALUE!</v>
      </c>
      <c r="AY285" s="102">
        <f>_xll.qlIndexFixing($AZ$1,AV285,,Trigger)</f>
        <v>1.1243769766977607E-3</v>
      </c>
    </row>
    <row r="286" spans="46:51" ht="11.25" customHeight="1" x14ac:dyDescent="0.25">
      <c r="AT286" s="55" t="s">
        <v>106</v>
      </c>
      <c r="AU286" s="56">
        <f>_xll.qlInterestRateIndexFixingDate(IborIndex&amp;Tenor,AV286,Trigger)</f>
        <v>42538</v>
      </c>
      <c r="AV286" s="56">
        <f>_xll.qlCalendarAdvance(Calendar,AV285,AT286,"f",,Trigger)</f>
        <v>42542</v>
      </c>
      <c r="AW286" s="56">
        <f>_xll.qlInterestRateIndexMaturity(IborIndex&amp;Tenor,AV286,Trigger)</f>
        <v>42725</v>
      </c>
      <c r="AX286" s="102" t="e">
        <f>_xll.qlIndexFixing($Z$5,AU286,,Trigger)</f>
        <v>#VALUE!</v>
      </c>
      <c r="AY286" s="102">
        <f>_xll.qlIndexFixing($AZ$1,AV286,,Trigger)</f>
        <v>1.125895557671954E-3</v>
      </c>
    </row>
    <row r="287" spans="46:51" ht="11.25" customHeight="1" x14ac:dyDescent="0.25">
      <c r="AT287" s="55" t="s">
        <v>106</v>
      </c>
      <c r="AU287" s="56">
        <f>_xll.qlInterestRateIndexFixingDate(IborIndex&amp;Tenor,AV287,Trigger)</f>
        <v>42541</v>
      </c>
      <c r="AV287" s="56">
        <f>_xll.qlCalendarAdvance(Calendar,AV286,AT287,"f",,Trigger)</f>
        <v>42543</v>
      </c>
      <c r="AW287" s="56">
        <f>_xll.qlInterestRateIndexMaturity(IborIndex&amp;Tenor,AV287,Trigger)</f>
        <v>42726</v>
      </c>
      <c r="AX287" s="102" t="e">
        <f>_xll.qlIndexFixing($Z$5,AU287,,Trigger)</f>
        <v>#VALUE!</v>
      </c>
      <c r="AY287" s="102">
        <f>_xll.qlIndexFixing($AZ$1,AV287,,Trigger)</f>
        <v>1.1305315826121332E-3</v>
      </c>
    </row>
    <row r="288" spans="46:51" ht="11.25" customHeight="1" x14ac:dyDescent="0.25">
      <c r="AT288" s="55" t="s">
        <v>106</v>
      </c>
      <c r="AU288" s="56">
        <f>_xll.qlInterestRateIndexFixingDate(IborIndex&amp;Tenor,AV288,Trigger)</f>
        <v>42542</v>
      </c>
      <c r="AV288" s="56">
        <f>_xll.qlCalendarAdvance(Calendar,AV287,AT288,"f",,Trigger)</f>
        <v>42544</v>
      </c>
      <c r="AW288" s="56">
        <f>_xll.qlInterestRateIndexMaturity(IborIndex&amp;Tenor,AV288,Trigger)</f>
        <v>42727</v>
      </c>
      <c r="AX288" s="102" t="e">
        <f>_xll.qlIndexFixing($Z$5,AU288,,Trigger)</f>
        <v>#VALUE!</v>
      </c>
      <c r="AY288" s="102">
        <f>_xll.qlIndexFixing($AZ$1,AV288,,Trigger)</f>
        <v>1.1316404822905993E-3</v>
      </c>
    </row>
    <row r="289" spans="46:51" ht="11.25" customHeight="1" x14ac:dyDescent="0.25">
      <c r="AT289" s="55" t="s">
        <v>106</v>
      </c>
      <c r="AU289" s="56">
        <f>_xll.qlInterestRateIndexFixingDate(IborIndex&amp;Tenor,AV289,Trigger)</f>
        <v>42543</v>
      </c>
      <c r="AV289" s="56">
        <f>_xll.qlCalendarAdvance(Calendar,AV288,AT289,"f",,Trigger)</f>
        <v>42545</v>
      </c>
      <c r="AW289" s="56">
        <f>_xll.qlInterestRateIndexMaturity(IborIndex&amp;Tenor,AV289,Trigger)</f>
        <v>42731</v>
      </c>
      <c r="AX289" s="102" t="e">
        <f>_xll.qlIndexFixing($Z$5,AU289,,Trigger)</f>
        <v>#VALUE!</v>
      </c>
      <c r="AY289" s="102">
        <f>_xll.qlIndexFixing($AZ$1,AV289,,Trigger)</f>
        <v>1.1330289161760581E-3</v>
      </c>
    </row>
    <row r="290" spans="46:51" ht="11.25" customHeight="1" x14ac:dyDescent="0.25">
      <c r="AT290" s="55" t="s">
        <v>106</v>
      </c>
      <c r="AU290" s="56">
        <f>_xll.qlInterestRateIndexFixingDate(IborIndex&amp;Tenor,AV290,Trigger)</f>
        <v>42544</v>
      </c>
      <c r="AV290" s="56">
        <f>_xll.qlCalendarAdvance(Calendar,AV289,AT290,"f",,Trigger)</f>
        <v>42548</v>
      </c>
      <c r="AW290" s="56">
        <f>_xll.qlInterestRateIndexMaturity(IborIndex&amp;Tenor,AV290,Trigger)</f>
        <v>42731</v>
      </c>
      <c r="AX290" s="102" t="e">
        <f>_xll.qlIndexFixing($Z$5,AU290,,Trigger)</f>
        <v>#VALUE!</v>
      </c>
      <c r="AY290" s="102">
        <f>_xll.qlIndexFixing($AZ$1,AV290,,Trigger)</f>
        <v>1.134412280035806E-3</v>
      </c>
    </row>
    <row r="291" spans="46:51" ht="11.25" customHeight="1" x14ac:dyDescent="0.25">
      <c r="AT291" s="55" t="s">
        <v>106</v>
      </c>
      <c r="AU291" s="56">
        <f>_xll.qlInterestRateIndexFixingDate(IborIndex&amp;Tenor,AV291,Trigger)</f>
        <v>42545</v>
      </c>
      <c r="AV291" s="56">
        <f>_xll.qlCalendarAdvance(Calendar,AV290,AT291,"f",,Trigger)</f>
        <v>42549</v>
      </c>
      <c r="AW291" s="56">
        <f>_xll.qlInterestRateIndexMaturity(IborIndex&amp;Tenor,AV291,Trigger)</f>
        <v>42732</v>
      </c>
      <c r="AX291" s="102" t="e">
        <f>_xll.qlIndexFixing($Z$5,AU291,,Trigger)</f>
        <v>#VALUE!</v>
      </c>
      <c r="AY291" s="102">
        <f>_xll.qlIndexFixing($AZ$1,AV291,,Trigger)</f>
        <v>1.1357977122410489E-3</v>
      </c>
    </row>
    <row r="292" spans="46:51" ht="11.25" customHeight="1" x14ac:dyDescent="0.25">
      <c r="AT292" s="55" t="s">
        <v>106</v>
      </c>
      <c r="AU292" s="56">
        <f>_xll.qlInterestRateIndexFixingDate(IborIndex&amp;Tenor,AV292,Trigger)</f>
        <v>42548</v>
      </c>
      <c r="AV292" s="56">
        <f>_xll.qlCalendarAdvance(Calendar,AV291,AT292,"f",,Trigger)</f>
        <v>42550</v>
      </c>
      <c r="AW292" s="56">
        <f>_xll.qlInterestRateIndexMaturity(IborIndex&amp;Tenor,AV292,Trigger)</f>
        <v>42733</v>
      </c>
      <c r="AX292" s="102" t="e">
        <f>_xll.qlIndexFixing($Z$5,AU292,,Trigger)</f>
        <v>#VALUE!</v>
      </c>
      <c r="AY292" s="102">
        <f>_xll.qlIndexFixing($AZ$1,AV292,,Trigger)</f>
        <v>1.2055330600625319E-3</v>
      </c>
    </row>
    <row r="293" spans="46:51" ht="11.25" customHeight="1" x14ac:dyDescent="0.25">
      <c r="AT293" s="55" t="s">
        <v>106</v>
      </c>
      <c r="AU293" s="56">
        <f>_xll.qlInterestRateIndexFixingDate(IborIndex&amp;Tenor,AV293,Trigger)</f>
        <v>42549</v>
      </c>
      <c r="AV293" s="56">
        <f>_xll.qlCalendarAdvance(Calendar,AV292,AT293,"f",,Trigger)</f>
        <v>42551</v>
      </c>
      <c r="AW293" s="56">
        <f>_xll.qlInterestRateIndexMaturity(IborIndex&amp;Tenor,AV293,Trigger)</f>
        <v>42734</v>
      </c>
      <c r="AX293" s="102" t="e">
        <f>_xll.qlIndexFixing($Z$5,AU293,,Trigger)</f>
        <v>#VALUE!</v>
      </c>
      <c r="AY293" s="102">
        <f>_xll.qlIndexFixing($AZ$1,AV293,,Trigger)</f>
        <v>1.2091016122026484E-3</v>
      </c>
    </row>
    <row r="294" spans="46:51" ht="11.25" customHeight="1" x14ac:dyDescent="0.25">
      <c r="AT294" s="55" t="s">
        <v>106</v>
      </c>
      <c r="AU294" s="56">
        <f>_xll.qlInterestRateIndexFixingDate(IborIndex&amp;Tenor,AV294,Trigger)</f>
        <v>42550</v>
      </c>
      <c r="AV294" s="56">
        <f>_xll.qlCalendarAdvance(Calendar,AV293,AT294,"f",,Trigger)</f>
        <v>42552</v>
      </c>
      <c r="AW294" s="56">
        <f>_xll.qlInterestRateIndexMaturity(IborIndex&amp;Tenor,AV294,Trigger)</f>
        <v>42737</v>
      </c>
      <c r="AX294" s="102" t="e">
        <f>_xll.qlIndexFixing($Z$5,AU294,,Trigger)</f>
        <v>#VALUE!</v>
      </c>
      <c r="AY294" s="102">
        <f>_xll.qlIndexFixing($AZ$1,AV294,,Trigger)</f>
        <v>1.2106337285672955E-3</v>
      </c>
    </row>
    <row r="295" spans="46:51" ht="11.25" customHeight="1" x14ac:dyDescent="0.25">
      <c r="AT295" s="55" t="s">
        <v>106</v>
      </c>
      <c r="AU295" s="56">
        <f>_xll.qlInterestRateIndexFixingDate(IborIndex&amp;Tenor,AV295,Trigger)</f>
        <v>42551</v>
      </c>
      <c r="AV295" s="56">
        <f>_xll.qlCalendarAdvance(Calendar,AV294,AT295,"f",,Trigger)</f>
        <v>42555</v>
      </c>
      <c r="AW295" s="56">
        <f>_xll.qlInterestRateIndexMaturity(IborIndex&amp;Tenor,AV295,Trigger)</f>
        <v>42739</v>
      </c>
      <c r="AX295" s="102" t="e">
        <f>_xll.qlIndexFixing($Z$5,AU295,,Trigger)</f>
        <v>#VALUE!</v>
      </c>
      <c r="AY295" s="102">
        <f>_xll.qlIndexFixing($AZ$1,AV295,,Trigger)</f>
        <v>1.2122135249453584E-3</v>
      </c>
    </row>
    <row r="296" spans="46:51" ht="11.25" customHeight="1" x14ac:dyDescent="0.25">
      <c r="AT296" s="55" t="s">
        <v>106</v>
      </c>
      <c r="AU296" s="56">
        <f>_xll.qlInterestRateIndexFixingDate(IborIndex&amp;Tenor,AV296,Trigger)</f>
        <v>42552</v>
      </c>
      <c r="AV296" s="56">
        <f>_xll.qlCalendarAdvance(Calendar,AV295,AT296,"f",,Trigger)</f>
        <v>42556</v>
      </c>
      <c r="AW296" s="56">
        <f>_xll.qlInterestRateIndexMaturity(IborIndex&amp;Tenor,AV296,Trigger)</f>
        <v>42740</v>
      </c>
      <c r="AX296" s="102" t="e">
        <f>_xll.qlIndexFixing($Z$5,AU296,,Trigger)</f>
        <v>#VALUE!</v>
      </c>
      <c r="AY296" s="102">
        <f>_xll.qlIndexFixing($AZ$1,AV296,,Trigger)</f>
        <v>1.2158426807695384E-3</v>
      </c>
    </row>
    <row r="297" spans="46:51" ht="11.25" customHeight="1" x14ac:dyDescent="0.25">
      <c r="AT297" s="55" t="s">
        <v>106</v>
      </c>
      <c r="AU297" s="56">
        <f>_xll.qlInterestRateIndexFixingDate(IborIndex&amp;Tenor,AV297,Trigger)</f>
        <v>42555</v>
      </c>
      <c r="AV297" s="56">
        <f>_xll.qlCalendarAdvance(Calendar,AV296,AT297,"f",,Trigger)</f>
        <v>42557</v>
      </c>
      <c r="AW297" s="56">
        <f>_xll.qlInterestRateIndexMaturity(IborIndex&amp;Tenor,AV297,Trigger)</f>
        <v>42741</v>
      </c>
      <c r="AX297" s="102" t="e">
        <f>_xll.qlIndexFixing($Z$5,AU297,,Trigger)</f>
        <v>#VALUE!</v>
      </c>
      <c r="AY297" s="102">
        <f>_xll.qlIndexFixing($AZ$1,AV297,,Trigger)</f>
        <v>1.2165605389575366E-3</v>
      </c>
    </row>
    <row r="298" spans="46:51" ht="11.25" customHeight="1" x14ac:dyDescent="0.25">
      <c r="AT298" s="55" t="s">
        <v>106</v>
      </c>
      <c r="AU298" s="56">
        <f>_xll.qlInterestRateIndexFixingDate(IborIndex&amp;Tenor,AV298,Trigger)</f>
        <v>42556</v>
      </c>
      <c r="AV298" s="56">
        <f>_xll.qlCalendarAdvance(Calendar,AV297,AT298,"f",,Trigger)</f>
        <v>42558</v>
      </c>
      <c r="AW298" s="56">
        <f>_xll.qlInterestRateIndexMaturity(IborIndex&amp;Tenor,AV298,Trigger)</f>
        <v>42744</v>
      </c>
      <c r="AX298" s="102" t="e">
        <f>_xll.qlIndexFixing($Z$5,AU298,,Trigger)</f>
        <v>#VALUE!</v>
      </c>
      <c r="AY298" s="102">
        <f>_xll.qlIndexFixing($AZ$1,AV298,,Trigger)</f>
        <v>1.2210946913619918E-3</v>
      </c>
    </row>
    <row r="299" spans="46:51" ht="11.25" customHeight="1" x14ac:dyDescent="0.25">
      <c r="AT299" s="55" t="s">
        <v>106</v>
      </c>
      <c r="AU299" s="56">
        <f>_xll.qlInterestRateIndexFixingDate(IborIndex&amp;Tenor,AV299,Trigger)</f>
        <v>42557</v>
      </c>
      <c r="AV299" s="56">
        <f>_xll.qlCalendarAdvance(Calendar,AV298,AT299,"f",,Trigger)</f>
        <v>42559</v>
      </c>
      <c r="AW299" s="56">
        <f>_xll.qlInterestRateIndexMaturity(IborIndex&amp;Tenor,AV299,Trigger)</f>
        <v>42744</v>
      </c>
      <c r="AX299" s="102" t="e">
        <f>_xll.qlIndexFixing($Z$5,AU299,,Trigger)</f>
        <v>#VALUE!</v>
      </c>
      <c r="AY299" s="102">
        <f>_xll.qlIndexFixing($AZ$1,AV299,,Trigger)</f>
        <v>1.2231216651386434E-3</v>
      </c>
    </row>
    <row r="300" spans="46:51" ht="11.25" customHeight="1" x14ac:dyDescent="0.25">
      <c r="AT300" s="55" t="s">
        <v>106</v>
      </c>
      <c r="AU300" s="56">
        <f>_xll.qlInterestRateIndexFixingDate(IborIndex&amp;Tenor,AV300,Trigger)</f>
        <v>42558</v>
      </c>
      <c r="AV300" s="56">
        <f>_xll.qlCalendarAdvance(Calendar,AV299,AT300,"f",,Trigger)</f>
        <v>42562</v>
      </c>
      <c r="AW300" s="56">
        <f>_xll.qlInterestRateIndexMaturity(IborIndex&amp;Tenor,AV300,Trigger)</f>
        <v>42746</v>
      </c>
      <c r="AX300" s="102" t="e">
        <f>_xll.qlIndexFixing($Z$5,AU300,,Trigger)</f>
        <v>#VALUE!</v>
      </c>
      <c r="AY300" s="102">
        <f>_xll.qlIndexFixing($AZ$1,AV300,,Trigger)</f>
        <v>1.2252506225459655E-3</v>
      </c>
    </row>
    <row r="301" spans="46:51" ht="11.25" customHeight="1" x14ac:dyDescent="0.25">
      <c r="AT301" s="55" t="s">
        <v>106</v>
      </c>
      <c r="AU301" s="56">
        <f>_xll.qlInterestRateIndexFixingDate(IborIndex&amp;Tenor,AV301,Trigger)</f>
        <v>42559</v>
      </c>
      <c r="AV301" s="56">
        <f>_xll.qlCalendarAdvance(Calendar,AV300,AT301,"f",,Trigger)</f>
        <v>42563</v>
      </c>
      <c r="AW301" s="56">
        <f>_xll.qlInterestRateIndexMaturity(IborIndex&amp;Tenor,AV301,Trigger)</f>
        <v>42747</v>
      </c>
      <c r="AX301" s="102" t="e">
        <f>_xll.qlIndexFixing($Z$5,AU301,,Trigger)</f>
        <v>#VALUE!</v>
      </c>
      <c r="AY301" s="102">
        <f>_xll.qlIndexFixing($AZ$1,AV301,,Trigger)</f>
        <v>1.2300000005049936E-3</v>
      </c>
    </row>
    <row r="302" spans="46:51" ht="11.25" customHeight="1" x14ac:dyDescent="0.25">
      <c r="AT302" s="55" t="s">
        <v>106</v>
      </c>
      <c r="AU302" s="56">
        <f>_xll.qlInterestRateIndexFixingDate(IborIndex&amp;Tenor,AV302,Trigger)</f>
        <v>42562</v>
      </c>
      <c r="AV302" s="56">
        <f>_xll.qlCalendarAdvance(Calendar,AV301,AT302,"f",,Trigger)</f>
        <v>42564</v>
      </c>
      <c r="AW302" s="56">
        <f>_xll.qlInterestRateIndexMaturity(IborIndex&amp;Tenor,AV302,Trigger)</f>
        <v>42748</v>
      </c>
      <c r="AX302" s="102" t="e">
        <f>_xll.qlIndexFixing($Z$5,AU302,,Trigger)</f>
        <v>#VALUE!</v>
      </c>
      <c r="AY302" s="102">
        <f>_xll.qlIndexFixing($AZ$1,AV302,,Trigger)</f>
        <v>1.2311212825798232E-3</v>
      </c>
    </row>
    <row r="303" spans="46:51" ht="11.25" customHeight="1" x14ac:dyDescent="0.25">
      <c r="AT303" s="55" t="s">
        <v>106</v>
      </c>
      <c r="AU303" s="56">
        <f>_xll.qlInterestRateIndexFixingDate(IborIndex&amp;Tenor,AV303,Trigger)</f>
        <v>42563</v>
      </c>
      <c r="AV303" s="56">
        <f>_xll.qlCalendarAdvance(Calendar,AV302,AT303,"f",,Trigger)</f>
        <v>42565</v>
      </c>
      <c r="AW303" s="56">
        <f>_xll.qlInterestRateIndexMaturity(IborIndex&amp;Tenor,AV303,Trigger)</f>
        <v>42751</v>
      </c>
      <c r="AX303" s="102" t="e">
        <f>_xll.qlIndexFixing($Z$5,AU303,,Trigger)</f>
        <v>#VALUE!</v>
      </c>
      <c r="AY303" s="102">
        <f>_xll.qlIndexFixing($AZ$1,AV303,,Trigger)</f>
        <v>1.2376103261943375E-3</v>
      </c>
    </row>
    <row r="304" spans="46:51" ht="11.25" customHeight="1" x14ac:dyDescent="0.25">
      <c r="AT304" s="55" t="s">
        <v>106</v>
      </c>
      <c r="AU304" s="56">
        <f>_xll.qlInterestRateIndexFixingDate(IborIndex&amp;Tenor,AV304,Trigger)</f>
        <v>42564</v>
      </c>
      <c r="AV304" s="56">
        <f>_xll.qlCalendarAdvance(Calendar,AV303,AT304,"f",,Trigger)</f>
        <v>42566</v>
      </c>
      <c r="AW304" s="56">
        <f>_xll.qlInterestRateIndexMaturity(IborIndex&amp;Tenor,AV304,Trigger)</f>
        <v>42751</v>
      </c>
      <c r="AX304" s="102" t="e">
        <f>_xll.qlIndexFixing($Z$5,AU304,,Trigger)</f>
        <v>#VALUE!</v>
      </c>
      <c r="AY304" s="102">
        <f>_xll.qlIndexFixing($AZ$1,AV304,,Trigger)</f>
        <v>1.2404209473831677E-3</v>
      </c>
    </row>
    <row r="305" spans="46:51" ht="11.25" customHeight="1" x14ac:dyDescent="0.25">
      <c r="AT305" s="55" t="s">
        <v>106</v>
      </c>
      <c r="AU305" s="56">
        <f>_xll.qlInterestRateIndexFixingDate(IborIndex&amp;Tenor,AV305,Trigger)</f>
        <v>42565</v>
      </c>
      <c r="AV305" s="56">
        <f>_xll.qlCalendarAdvance(Calendar,AV304,AT305,"f",,Trigger)</f>
        <v>42569</v>
      </c>
      <c r="AW305" s="56">
        <f>_xll.qlInterestRateIndexMaturity(IborIndex&amp;Tenor,AV305,Trigger)</f>
        <v>42753</v>
      </c>
      <c r="AX305" s="102" t="e">
        <f>_xll.qlIndexFixing($Z$5,AU305,,Trigger)</f>
        <v>#VALUE!</v>
      </c>
      <c r="AY305" s="102">
        <f>_xll.qlIndexFixing($AZ$1,AV305,,Trigger)</f>
        <v>1.2433354073530499E-3</v>
      </c>
    </row>
    <row r="306" spans="46:51" ht="11.25" customHeight="1" x14ac:dyDescent="0.25">
      <c r="AT306" s="55" t="s">
        <v>106</v>
      </c>
      <c r="AU306" s="56">
        <f>_xll.qlInterestRateIndexFixingDate(IborIndex&amp;Tenor,AV306,Trigger)</f>
        <v>42566</v>
      </c>
      <c r="AV306" s="56">
        <f>_xll.qlCalendarAdvance(Calendar,AV305,AT306,"f",,Trigger)</f>
        <v>42570</v>
      </c>
      <c r="AW306" s="56">
        <f>_xll.qlInterestRateIndexMaturity(IborIndex&amp;Tenor,AV306,Trigger)</f>
        <v>42754</v>
      </c>
      <c r="AX306" s="102" t="e">
        <f>_xll.qlIndexFixing($Z$5,AU306,,Trigger)</f>
        <v>#VALUE!</v>
      </c>
      <c r="AY306" s="102">
        <f>_xll.qlIndexFixing($AZ$1,AV306,,Trigger)</f>
        <v>1.2493518745192121E-3</v>
      </c>
    </row>
    <row r="307" spans="46:51" ht="11.25" customHeight="1" x14ac:dyDescent="0.25">
      <c r="AT307" s="55" t="s">
        <v>106</v>
      </c>
      <c r="AU307" s="56">
        <f>_xll.qlInterestRateIndexFixingDate(IborIndex&amp;Tenor,AV307,Trigger)</f>
        <v>42569</v>
      </c>
      <c r="AV307" s="56">
        <f>_xll.qlCalendarAdvance(Calendar,AV306,AT307,"f",,Trigger)</f>
        <v>42571</v>
      </c>
      <c r="AW307" s="56">
        <f>_xll.qlInterestRateIndexMaturity(IborIndex&amp;Tenor,AV307,Trigger)</f>
        <v>42755</v>
      </c>
      <c r="AX307" s="102" t="e">
        <f>_xll.qlIndexFixing($Z$5,AU307,,Trigger)</f>
        <v>#VALUE!</v>
      </c>
      <c r="AY307" s="102">
        <f>_xll.qlIndexFixing($AZ$1,AV307,,Trigger)</f>
        <v>1.2509719276245239E-3</v>
      </c>
    </row>
    <row r="308" spans="46:51" ht="11.25" customHeight="1" x14ac:dyDescent="0.25">
      <c r="AT308" s="55" t="s">
        <v>106</v>
      </c>
      <c r="AU308" s="56">
        <f>_xll.qlInterestRateIndexFixingDate(IborIndex&amp;Tenor,AV308,Trigger)</f>
        <v>42570</v>
      </c>
      <c r="AV308" s="56">
        <f>_xll.qlCalendarAdvance(Calendar,AV307,AT308,"f",,Trigger)</f>
        <v>42572</v>
      </c>
      <c r="AW308" s="56">
        <f>_xll.qlInterestRateIndexMaturity(IborIndex&amp;Tenor,AV308,Trigger)</f>
        <v>42758</v>
      </c>
      <c r="AX308" s="102" t="e">
        <f>_xll.qlIndexFixing($Z$5,AU308,,Trigger)</f>
        <v>#VALUE!</v>
      </c>
      <c r="AY308" s="102">
        <f>_xll.qlIndexFixing($AZ$1,AV308,,Trigger)</f>
        <v>1.2593065706518844E-3</v>
      </c>
    </row>
    <row r="309" spans="46:51" ht="11.25" customHeight="1" x14ac:dyDescent="0.25">
      <c r="AT309" s="55" t="s">
        <v>106</v>
      </c>
      <c r="AU309" s="56">
        <f>_xll.qlInterestRateIndexFixingDate(IborIndex&amp;Tenor,AV309,Trigger)</f>
        <v>42571</v>
      </c>
      <c r="AV309" s="56">
        <f>_xll.qlCalendarAdvance(Calendar,AV308,AT309,"f",,Trigger)</f>
        <v>42573</v>
      </c>
      <c r="AW309" s="56">
        <f>_xll.qlInterestRateIndexMaturity(IborIndex&amp;Tenor,AV309,Trigger)</f>
        <v>42758</v>
      </c>
      <c r="AX309" s="102" t="e">
        <f>_xll.qlIndexFixing($Z$5,AU309,,Trigger)</f>
        <v>#VALUE!</v>
      </c>
      <c r="AY309" s="102">
        <f>_xll.qlIndexFixing($AZ$1,AV309,,Trigger)</f>
        <v>1.2627482604272325E-3</v>
      </c>
    </row>
    <row r="310" spans="46:51" ht="11.25" customHeight="1" x14ac:dyDescent="0.25">
      <c r="AT310" s="55" t="s">
        <v>106</v>
      </c>
      <c r="AU310" s="56">
        <f>_xll.qlInterestRateIndexFixingDate(IborIndex&amp;Tenor,AV310,Trigger)</f>
        <v>42572</v>
      </c>
      <c r="AV310" s="56">
        <f>_xll.qlCalendarAdvance(Calendar,AV309,AT310,"f",,Trigger)</f>
        <v>42576</v>
      </c>
      <c r="AW310" s="56">
        <f>_xll.qlInterestRateIndexMaturity(IborIndex&amp;Tenor,AV310,Trigger)</f>
        <v>42760</v>
      </c>
      <c r="AX310" s="102" t="e">
        <f>_xll.qlIndexFixing($Z$5,AU310,,Trigger)</f>
        <v>#VALUE!</v>
      </c>
      <c r="AY310" s="102">
        <f>_xll.qlIndexFixing($AZ$1,AV310,,Trigger)</f>
        <v>1.2662614733908223E-3</v>
      </c>
    </row>
    <row r="311" spans="46:51" ht="11.25" customHeight="1" x14ac:dyDescent="0.25">
      <c r="AT311" s="55" t="s">
        <v>106</v>
      </c>
      <c r="AU311" s="56">
        <f>_xll.qlInterestRateIndexFixingDate(IborIndex&amp;Tenor,AV311,Trigger)</f>
        <v>42573</v>
      </c>
      <c r="AV311" s="56">
        <f>_xll.qlCalendarAdvance(Calendar,AV310,AT311,"f",,Trigger)</f>
        <v>42577</v>
      </c>
      <c r="AW311" s="56">
        <f>_xll.qlInterestRateIndexMaturity(IborIndex&amp;Tenor,AV311,Trigger)</f>
        <v>42761</v>
      </c>
      <c r="AX311" s="102" t="e">
        <f>_xll.qlIndexFixing($Z$5,AU311,,Trigger)</f>
        <v>#VALUE!</v>
      </c>
      <c r="AY311" s="102">
        <f>_xll.qlIndexFixing($AZ$1,AV311,,Trigger)</f>
        <v>1.2730837868955443E-3</v>
      </c>
    </row>
    <row r="312" spans="46:51" ht="11.25" customHeight="1" x14ac:dyDescent="0.25">
      <c r="AT312" s="55" t="s">
        <v>106</v>
      </c>
      <c r="AU312" s="56">
        <f>_xll.qlInterestRateIndexFixingDate(IborIndex&amp;Tenor,AV312,Trigger)</f>
        <v>42576</v>
      </c>
      <c r="AV312" s="56">
        <f>_xll.qlCalendarAdvance(Calendar,AV311,AT312,"f",,Trigger)</f>
        <v>42578</v>
      </c>
      <c r="AW312" s="56">
        <f>_xll.qlInterestRateIndexMaturity(IborIndex&amp;Tenor,AV312,Trigger)</f>
        <v>42762</v>
      </c>
      <c r="AX312" s="102" t="e">
        <f>_xll.qlIndexFixing($Z$5,AU312,,Trigger)</f>
        <v>#VALUE!</v>
      </c>
      <c r="AY312" s="102">
        <f>_xll.qlIndexFixing($AZ$1,AV312,,Trigger)</f>
        <v>1.276739285716606E-3</v>
      </c>
    </row>
    <row r="313" spans="46:51" ht="11.25" customHeight="1" x14ac:dyDescent="0.25">
      <c r="AT313" s="55" t="s">
        <v>106</v>
      </c>
      <c r="AU313" s="56">
        <f>_xll.qlInterestRateIndexFixingDate(IborIndex&amp;Tenor,AV313,Trigger)</f>
        <v>42577</v>
      </c>
      <c r="AV313" s="56">
        <f>_xll.qlCalendarAdvance(Calendar,AV312,AT313,"f",,Trigger)</f>
        <v>42579</v>
      </c>
      <c r="AW313" s="56">
        <f>_xll.qlInterestRateIndexMaturity(IborIndex&amp;Tenor,AV313,Trigger)</f>
        <v>42765</v>
      </c>
      <c r="AX313" s="102" t="e">
        <f>_xll.qlIndexFixing($Z$5,AU313,,Trigger)</f>
        <v>#VALUE!</v>
      </c>
      <c r="AY313" s="102">
        <f>_xll.qlIndexFixing($AZ$1,AV313,,Trigger)</f>
        <v>1.2847316578001385E-3</v>
      </c>
    </row>
    <row r="314" spans="46:51" ht="11.25" customHeight="1" x14ac:dyDescent="0.25">
      <c r="AT314" s="55" t="s">
        <v>106</v>
      </c>
      <c r="AU314" s="56">
        <f>_xll.qlInterestRateIndexFixingDate(IborIndex&amp;Tenor,AV314,Trigger)</f>
        <v>42578</v>
      </c>
      <c r="AV314" s="56">
        <f>_xll.qlCalendarAdvance(Calendar,AV313,AT314,"f",,Trigger)</f>
        <v>42580</v>
      </c>
      <c r="AW314" s="56">
        <f>_xll.qlInterestRateIndexMaturity(IborIndex&amp;Tenor,AV314,Trigger)</f>
        <v>42766</v>
      </c>
      <c r="AX314" s="102" t="e">
        <f>_xll.qlIndexFixing($Z$5,AU314,,Trigger)</f>
        <v>#VALUE!</v>
      </c>
      <c r="AY314" s="102">
        <f>_xll.qlIndexFixing($AZ$1,AV314,,Trigger)</f>
        <v>1.2885722008250449E-3</v>
      </c>
    </row>
    <row r="315" spans="46:51" ht="11.25" customHeight="1" x14ac:dyDescent="0.25">
      <c r="AT315" s="55" t="s">
        <v>106</v>
      </c>
      <c r="AU315" s="56">
        <f>_xll.qlInterestRateIndexFixingDate(IborIndex&amp;Tenor,AV315,Trigger)</f>
        <v>42579</v>
      </c>
      <c r="AV315" s="56">
        <f>_xll.qlCalendarAdvance(Calendar,AV314,AT315,"f",,Trigger)</f>
        <v>42583</v>
      </c>
      <c r="AW315" s="56">
        <f>_xll.qlInterestRateIndexMaturity(IborIndex&amp;Tenor,AV315,Trigger)</f>
        <v>42767</v>
      </c>
      <c r="AX315" s="102" t="e">
        <f>_xll.qlIndexFixing($Z$5,AU315,,Trigger)</f>
        <v>#VALUE!</v>
      </c>
      <c r="AY315" s="102">
        <f>_xll.qlIndexFixing($AZ$1,AV315,,Trigger)</f>
        <v>1.2924499492478446E-3</v>
      </c>
    </row>
    <row r="316" spans="46:51" ht="11.25" customHeight="1" x14ac:dyDescent="0.25">
      <c r="AT316" s="55" t="s">
        <v>106</v>
      </c>
      <c r="AU316" s="56">
        <f>_xll.qlInterestRateIndexFixingDate(IborIndex&amp;Tenor,AV316,Trigger)</f>
        <v>42580</v>
      </c>
      <c r="AV316" s="56">
        <f>_xll.qlCalendarAdvance(Calendar,AV315,AT316,"f",,Trigger)</f>
        <v>42584</v>
      </c>
      <c r="AW316" s="56">
        <f>_xll.qlInterestRateIndexMaturity(IborIndex&amp;Tenor,AV316,Trigger)</f>
        <v>42768</v>
      </c>
      <c r="AX316" s="102" t="e">
        <f>_xll.qlIndexFixing($Z$5,AU316,,Trigger)</f>
        <v>#VALUE!</v>
      </c>
      <c r="AY316" s="102">
        <f>_xll.qlIndexFixing($AZ$1,AV316,,Trigger)</f>
        <v>1.2995915059265152E-3</v>
      </c>
    </row>
    <row r="317" spans="46:51" ht="11.25" customHeight="1" x14ac:dyDescent="0.25">
      <c r="AT317" s="55" t="s">
        <v>106</v>
      </c>
      <c r="AU317" s="56">
        <f>_xll.qlInterestRateIndexFixingDate(IborIndex&amp;Tenor,AV317,Trigger)</f>
        <v>42583</v>
      </c>
      <c r="AV317" s="56">
        <f>_xll.qlCalendarAdvance(Calendar,AV316,AT317,"f",,Trigger)</f>
        <v>42585</v>
      </c>
      <c r="AW317" s="56">
        <f>_xll.qlInterestRateIndexMaturity(IborIndex&amp;Tenor,AV317,Trigger)</f>
        <v>42769</v>
      </c>
      <c r="AX317" s="102" t="e">
        <f>_xll.qlIndexFixing($Z$5,AU317,,Trigger)</f>
        <v>#VALUE!</v>
      </c>
      <c r="AY317" s="102">
        <f>_xll.qlIndexFixing($AZ$1,AV317,,Trigger)</f>
        <v>1.3019058588835586E-3</v>
      </c>
    </row>
    <row r="318" spans="46:51" ht="11.25" customHeight="1" x14ac:dyDescent="0.25">
      <c r="AT318" s="55" t="s">
        <v>106</v>
      </c>
      <c r="AU318" s="56">
        <f>_xll.qlInterestRateIndexFixingDate(IborIndex&amp;Tenor,AV318,Trigger)</f>
        <v>42584</v>
      </c>
      <c r="AV318" s="56">
        <f>_xll.qlCalendarAdvance(Calendar,AV317,AT318,"f",,Trigger)</f>
        <v>42586</v>
      </c>
      <c r="AW318" s="56">
        <f>_xll.qlInterestRateIndexMaturity(IborIndex&amp;Tenor,AV318,Trigger)</f>
        <v>42772</v>
      </c>
      <c r="AX318" s="102" t="e">
        <f>_xll.qlIndexFixing($Z$5,AU318,,Trigger)</f>
        <v>#VALUE!</v>
      </c>
      <c r="AY318" s="102">
        <f>_xll.qlIndexFixing($AZ$1,AV318,,Trigger)</f>
        <v>1.312218030829506E-3</v>
      </c>
    </row>
    <row r="319" spans="46:51" ht="11.25" customHeight="1" x14ac:dyDescent="0.25">
      <c r="AT319" s="55" t="s">
        <v>106</v>
      </c>
      <c r="AU319" s="56">
        <f>_xll.qlInterestRateIndexFixingDate(IborIndex&amp;Tenor,AV319,Trigger)</f>
        <v>42585</v>
      </c>
      <c r="AV319" s="56">
        <f>_xll.qlCalendarAdvance(Calendar,AV318,AT319,"f",,Trigger)</f>
        <v>42587</v>
      </c>
      <c r="AW319" s="56">
        <f>_xll.qlInterestRateIndexMaturity(IborIndex&amp;Tenor,AV319,Trigger)</f>
        <v>42772</v>
      </c>
      <c r="AX319" s="102" t="e">
        <f>_xll.qlIndexFixing($Z$5,AU319,,Trigger)</f>
        <v>#VALUE!</v>
      </c>
      <c r="AY319" s="102">
        <f>_xll.qlIndexFixing($AZ$1,AV319,,Trigger)</f>
        <v>1.3162111944679509E-3</v>
      </c>
    </row>
    <row r="320" spans="46:51" ht="11.25" customHeight="1" x14ac:dyDescent="0.25">
      <c r="AT320" s="55" t="s">
        <v>106</v>
      </c>
      <c r="AU320" s="56">
        <f>_xll.qlInterestRateIndexFixingDate(IborIndex&amp;Tenor,AV320,Trigger)</f>
        <v>42586</v>
      </c>
      <c r="AV320" s="56">
        <f>_xll.qlCalendarAdvance(Calendar,AV319,AT320,"f",,Trigger)</f>
        <v>42590</v>
      </c>
      <c r="AW320" s="56">
        <f>_xll.qlInterestRateIndexMaturity(IborIndex&amp;Tenor,AV320,Trigger)</f>
        <v>42774</v>
      </c>
      <c r="AX320" s="102" t="e">
        <f>_xll.qlIndexFixing($Z$5,AU320,,Trigger)</f>
        <v>#VALUE!</v>
      </c>
      <c r="AY320" s="102">
        <f>_xll.qlIndexFixing($AZ$1,AV320,,Trigger)</f>
        <v>1.3202052429229639E-3</v>
      </c>
    </row>
    <row r="321" spans="46:51" ht="11.25" customHeight="1" x14ac:dyDescent="0.25">
      <c r="AT321" s="55" t="s">
        <v>106</v>
      </c>
      <c r="AU321" s="56">
        <f>_xll.qlInterestRateIndexFixingDate(IborIndex&amp;Tenor,AV321,Trigger)</f>
        <v>42587</v>
      </c>
      <c r="AV321" s="56">
        <f>_xll.qlCalendarAdvance(Calendar,AV320,AT321,"f",,Trigger)</f>
        <v>42591</v>
      </c>
      <c r="AW321" s="56">
        <f>_xll.qlInterestRateIndexMaturity(IborIndex&amp;Tenor,AV321,Trigger)</f>
        <v>42775</v>
      </c>
      <c r="AX321" s="102" t="e">
        <f>_xll.qlIndexFixing($Z$5,AU321,,Trigger)</f>
        <v>#VALUE!</v>
      </c>
      <c r="AY321" s="102">
        <f>_xll.qlIndexFixing($AZ$1,AV321,,Trigger)</f>
        <v>1.3271737341393321E-3</v>
      </c>
    </row>
    <row r="322" spans="46:51" ht="11.25" customHeight="1" x14ac:dyDescent="0.25">
      <c r="AT322" s="55" t="s">
        <v>106</v>
      </c>
      <c r="AU322" s="56">
        <f>_xll.qlInterestRateIndexFixingDate(IborIndex&amp;Tenor,AV322,Trigger)</f>
        <v>42590</v>
      </c>
      <c r="AV322" s="56">
        <f>_xll.qlCalendarAdvance(Calendar,AV321,AT322,"f",,Trigger)</f>
        <v>42592</v>
      </c>
      <c r="AW322" s="56">
        <f>_xll.qlInterestRateIndexMaturity(IborIndex&amp;Tenor,AV322,Trigger)</f>
        <v>42776</v>
      </c>
      <c r="AX322" s="102" t="e">
        <f>_xll.qlIndexFixing($Z$5,AU322,,Trigger)</f>
        <v>#VALUE!</v>
      </c>
      <c r="AY322" s="102">
        <f>_xll.qlIndexFixing($AZ$1,AV322,,Trigger)</f>
        <v>1.3296479878192619E-3</v>
      </c>
    </row>
    <row r="323" spans="46:51" ht="11.25" customHeight="1" x14ac:dyDescent="0.25">
      <c r="AT323" s="55" t="s">
        <v>106</v>
      </c>
      <c r="AU323" s="56">
        <f>_xll.qlInterestRateIndexFixingDate(IborIndex&amp;Tenor,AV323,Trigger)</f>
        <v>42591</v>
      </c>
      <c r="AV323" s="56">
        <f>_xll.qlCalendarAdvance(Calendar,AV322,AT323,"f",,Trigger)</f>
        <v>42593</v>
      </c>
      <c r="AW323" s="56">
        <f>_xll.qlInterestRateIndexMaturity(IborIndex&amp;Tenor,AV323,Trigger)</f>
        <v>42779</v>
      </c>
      <c r="AX323" s="102" t="e">
        <f>_xll.qlIndexFixing($Z$5,AU323,,Trigger)</f>
        <v>#VALUE!</v>
      </c>
      <c r="AY323" s="102">
        <f>_xll.qlIndexFixing($AZ$1,AV323,,Trigger)</f>
        <v>1.3400000007050045E-3</v>
      </c>
    </row>
    <row r="324" spans="46:51" ht="11.25" customHeight="1" x14ac:dyDescent="0.25">
      <c r="AT324" s="55" t="s">
        <v>106</v>
      </c>
      <c r="AU324" s="56">
        <f>_xll.qlInterestRateIndexFixingDate(IborIndex&amp;Tenor,AV324,Trigger)</f>
        <v>42592</v>
      </c>
      <c r="AV324" s="56">
        <f>_xll.qlCalendarAdvance(Calendar,AV323,AT324,"f",,Trigger)</f>
        <v>42594</v>
      </c>
      <c r="AW324" s="56">
        <f>_xll.qlInterestRateIndexMaturity(IborIndex&amp;Tenor,AV324,Trigger)</f>
        <v>42779</v>
      </c>
      <c r="AX324" s="102" t="e">
        <f>_xll.qlIndexFixing($Z$5,AU324,,Trigger)</f>
        <v>#VALUE!</v>
      </c>
      <c r="AY324" s="102">
        <f>_xll.qlIndexFixing($AZ$1,AV324,,Trigger)</f>
        <v>1.3438870237653835E-3</v>
      </c>
    </row>
    <row r="325" spans="46:51" ht="11.25" customHeight="1" x14ac:dyDescent="0.25">
      <c r="AT325" s="55" t="s">
        <v>106</v>
      </c>
      <c r="AU325" s="56">
        <f>_xll.qlInterestRateIndexFixingDate(IborIndex&amp;Tenor,AV325,Trigger)</f>
        <v>42593</v>
      </c>
      <c r="AV325" s="56">
        <f>_xll.qlCalendarAdvance(Calendar,AV324,AT325,"f",,Trigger)</f>
        <v>42597</v>
      </c>
      <c r="AW325" s="56">
        <f>_xll.qlInterestRateIndexMaturity(IborIndex&amp;Tenor,AV325,Trigger)</f>
        <v>42781</v>
      </c>
      <c r="AX325" s="102" t="e">
        <f>_xll.qlIndexFixing($Z$5,AU325,,Trigger)</f>
        <v>#VALUE!</v>
      </c>
      <c r="AY325" s="102">
        <f>_xll.qlIndexFixing($AZ$1,AV325,,Trigger)</f>
        <v>1.3477455797839956E-3</v>
      </c>
    </row>
    <row r="326" spans="46:51" ht="11.25" customHeight="1" x14ac:dyDescent="0.25">
      <c r="AT326" s="55" t="s">
        <v>106</v>
      </c>
      <c r="AU326" s="56">
        <f>_xll.qlInterestRateIndexFixingDate(IborIndex&amp;Tenor,AV326,Trigger)</f>
        <v>42594</v>
      </c>
      <c r="AV326" s="56">
        <f>_xll.qlCalendarAdvance(Calendar,AV325,AT326,"f",,Trigger)</f>
        <v>42598</v>
      </c>
      <c r="AW326" s="56">
        <f>_xll.qlInterestRateIndexMaturity(IborIndex&amp;Tenor,AV326,Trigger)</f>
        <v>42782</v>
      </c>
      <c r="AX326" s="102" t="e">
        <f>_xll.qlIndexFixing($Z$5,AU326,,Trigger)</f>
        <v>#VALUE!</v>
      </c>
      <c r="AY326" s="102">
        <f>_xll.qlIndexFixing($AZ$1,AV326,,Trigger)</f>
        <v>1.354202650678251E-3</v>
      </c>
    </row>
    <row r="327" spans="46:51" ht="11.25" customHeight="1" x14ac:dyDescent="0.25">
      <c r="AT327" s="55" t="s">
        <v>106</v>
      </c>
      <c r="AU327" s="56">
        <f>_xll.qlInterestRateIndexFixingDate(IborIndex&amp;Tenor,AV327,Trigger)</f>
        <v>42597</v>
      </c>
      <c r="AV327" s="56">
        <f>_xll.qlCalendarAdvance(Calendar,AV326,AT327,"f",,Trigger)</f>
        <v>42599</v>
      </c>
      <c r="AW327" s="56">
        <f>_xll.qlInterestRateIndexMaturity(IborIndex&amp;Tenor,AV327,Trigger)</f>
        <v>42783</v>
      </c>
      <c r="AX327" s="102" t="e">
        <f>_xll.qlIndexFixing($Z$5,AU327,,Trigger)</f>
        <v>#VALUE!</v>
      </c>
      <c r="AY327" s="102">
        <f>_xll.qlIndexFixing($AZ$1,AV327,,Trigger)</f>
        <v>1.3566939999064764E-3</v>
      </c>
    </row>
    <row r="328" spans="46:51" ht="11.25" customHeight="1" x14ac:dyDescent="0.25">
      <c r="AT328" s="55" t="s">
        <v>106</v>
      </c>
      <c r="AU328" s="56">
        <f>_xll.qlInterestRateIndexFixingDate(IborIndex&amp;Tenor,AV328,Trigger)</f>
        <v>42598</v>
      </c>
      <c r="AV328" s="56">
        <f>_xll.qlCalendarAdvance(Calendar,AV327,AT328,"f",,Trigger)</f>
        <v>42600</v>
      </c>
      <c r="AW328" s="56">
        <f>_xll.qlInterestRateIndexMaturity(IborIndex&amp;Tenor,AV328,Trigger)</f>
        <v>42786</v>
      </c>
      <c r="AX328" s="102" t="e">
        <f>_xll.qlIndexFixing($Z$5,AU328,,Trigger)</f>
        <v>#VALUE!</v>
      </c>
      <c r="AY328" s="102">
        <f>_xll.qlIndexFixing($AZ$1,AV328,,Trigger)</f>
        <v>1.3667304850427328E-3</v>
      </c>
    </row>
    <row r="329" spans="46:51" ht="11.25" customHeight="1" x14ac:dyDescent="0.25">
      <c r="AT329" s="55" t="s">
        <v>106</v>
      </c>
      <c r="AU329" s="56">
        <f>_xll.qlInterestRateIndexFixingDate(IborIndex&amp;Tenor,AV329,Trigger)</f>
        <v>42599</v>
      </c>
      <c r="AV329" s="56">
        <f>_xll.qlCalendarAdvance(Calendar,AV328,AT329,"f",,Trigger)</f>
        <v>42601</v>
      </c>
      <c r="AW329" s="56">
        <f>_xll.qlInterestRateIndexMaturity(IborIndex&amp;Tenor,AV329,Trigger)</f>
        <v>42786</v>
      </c>
      <c r="AX329" s="102" t="e">
        <f>_xll.qlIndexFixing($Z$5,AU329,,Trigger)</f>
        <v>#VALUE!</v>
      </c>
      <c r="AY329" s="102">
        <f>_xll.qlIndexFixing($AZ$1,AV329,,Trigger)</f>
        <v>1.3704899566867265E-3</v>
      </c>
    </row>
    <row r="330" spans="46:51" ht="11.25" customHeight="1" x14ac:dyDescent="0.25">
      <c r="AT330" s="55" t="s">
        <v>106</v>
      </c>
      <c r="AU330" s="56">
        <f>_xll.qlInterestRateIndexFixingDate(IborIndex&amp;Tenor,AV330,Trigger)</f>
        <v>42600</v>
      </c>
      <c r="AV330" s="56">
        <f>_xll.qlCalendarAdvance(Calendar,AV329,AT330,"f",,Trigger)</f>
        <v>42604</v>
      </c>
      <c r="AW330" s="56">
        <f>_xll.qlInterestRateIndexMaturity(IborIndex&amp;Tenor,AV330,Trigger)</f>
        <v>42788</v>
      </c>
      <c r="AX330" s="102" t="e">
        <f>_xll.qlIndexFixing($Z$5,AU330,,Trigger)</f>
        <v>#VALUE!</v>
      </c>
      <c r="AY330" s="102">
        <f>_xll.qlIndexFixing($AZ$1,AV330,,Trigger)</f>
        <v>1.3742450268463258E-3</v>
      </c>
    </row>
    <row r="331" spans="46:51" ht="11.25" customHeight="1" x14ac:dyDescent="0.25">
      <c r="AT331" s="55" t="s">
        <v>106</v>
      </c>
      <c r="AU331" s="56">
        <f>_xll.qlInterestRateIndexFixingDate(IborIndex&amp;Tenor,AV331,Trigger)</f>
        <v>42601</v>
      </c>
      <c r="AV331" s="56">
        <f>_xll.qlCalendarAdvance(Calendar,AV330,AT331,"f",,Trigger)</f>
        <v>42605</v>
      </c>
      <c r="AW331" s="56">
        <f>_xll.qlInterestRateIndexMaturity(IborIndex&amp;Tenor,AV331,Trigger)</f>
        <v>42789</v>
      </c>
      <c r="AX331" s="102" t="e">
        <f>_xll.qlIndexFixing($Z$5,AU331,,Trigger)</f>
        <v>#VALUE!</v>
      </c>
      <c r="AY331" s="102">
        <f>_xll.qlIndexFixing($AZ$1,AV331,,Trigger)</f>
        <v>1.3807524489129993E-3</v>
      </c>
    </row>
    <row r="332" spans="46:51" ht="11.25" customHeight="1" x14ac:dyDescent="0.25">
      <c r="AT332" s="55" t="s">
        <v>106</v>
      </c>
      <c r="AU332" s="56">
        <f>_xll.qlInterestRateIndexFixingDate(IborIndex&amp;Tenor,AV332,Trigger)</f>
        <v>42604</v>
      </c>
      <c r="AV332" s="56">
        <f>_xll.qlCalendarAdvance(Calendar,AV331,AT332,"f",,Trigger)</f>
        <v>42606</v>
      </c>
      <c r="AW332" s="56">
        <f>_xll.qlInterestRateIndexMaturity(IborIndex&amp;Tenor,AV332,Trigger)</f>
        <v>42790</v>
      </c>
      <c r="AX332" s="102" t="e">
        <f>_xll.qlIndexFixing($Z$5,AU332,,Trigger)</f>
        <v>#VALUE!</v>
      </c>
      <c r="AY332" s="102">
        <f>_xll.qlIndexFixing($AZ$1,AV332,,Trigger)</f>
        <v>1.3831447312081615E-3</v>
      </c>
    </row>
    <row r="333" spans="46:51" ht="11.25" customHeight="1" x14ac:dyDescent="0.25">
      <c r="AT333" s="55" t="s">
        <v>106</v>
      </c>
      <c r="AU333" s="56">
        <f>_xll.qlInterestRateIndexFixingDate(IborIndex&amp;Tenor,AV333,Trigger)</f>
        <v>42605</v>
      </c>
      <c r="AV333" s="56">
        <f>_xll.qlCalendarAdvance(Calendar,AV332,AT333,"f",,Trigger)</f>
        <v>42607</v>
      </c>
      <c r="AW333" s="56">
        <f>_xll.qlInterestRateIndexMaturity(IborIndex&amp;Tenor,AV333,Trigger)</f>
        <v>42793</v>
      </c>
      <c r="AX333" s="102" t="e">
        <f>_xll.qlIndexFixing($Z$5,AU333,,Trigger)</f>
        <v>#VALUE!</v>
      </c>
      <c r="AY333" s="102">
        <f>_xll.qlIndexFixing($AZ$1,AV333,,Trigger)</f>
        <v>1.3916167697911816E-3</v>
      </c>
    </row>
    <row r="334" spans="46:51" ht="11.25" customHeight="1" x14ac:dyDescent="0.25">
      <c r="AT334" s="55" t="s">
        <v>106</v>
      </c>
      <c r="AU334" s="56">
        <f>_xll.qlInterestRateIndexFixingDate(IborIndex&amp;Tenor,AV334,Trigger)</f>
        <v>42606</v>
      </c>
      <c r="AV334" s="56">
        <f>_xll.qlCalendarAdvance(Calendar,AV333,AT334,"f",,Trigger)</f>
        <v>42608</v>
      </c>
      <c r="AW334" s="56">
        <f>_xll.qlInterestRateIndexMaturity(IborIndex&amp;Tenor,AV334,Trigger)</f>
        <v>42793</v>
      </c>
      <c r="AX334" s="102" t="e">
        <f>_xll.qlIndexFixing($Z$5,AU334,,Trigger)</f>
        <v>#VALUE!</v>
      </c>
      <c r="AY334" s="102">
        <f>_xll.qlIndexFixing($AZ$1,AV334,,Trigger)</f>
        <v>1.3939156831957243E-3</v>
      </c>
    </row>
    <row r="335" spans="46:51" ht="11.25" customHeight="1" x14ac:dyDescent="0.25">
      <c r="AT335" s="55" t="s">
        <v>106</v>
      </c>
      <c r="AU335" s="56">
        <f>_xll.qlInterestRateIndexFixingDate(IborIndex&amp;Tenor,AV335,Trigger)</f>
        <v>42607</v>
      </c>
      <c r="AV335" s="56">
        <f>_xll.qlCalendarAdvance(Calendar,AV334,AT335,"f",,Trigger)</f>
        <v>42611</v>
      </c>
      <c r="AW335" s="56">
        <f>_xll.qlInterestRateIndexMaturity(IborIndex&amp;Tenor,AV335,Trigger)</f>
        <v>42794</v>
      </c>
      <c r="AX335" s="102" t="e">
        <f>_xll.qlIndexFixing($Z$5,AU335,,Trigger)</f>
        <v>#VALUE!</v>
      </c>
      <c r="AY335" s="102">
        <f>_xll.qlIndexFixing($AZ$1,AV335,,Trigger)</f>
        <v>1.3961855298961394E-3</v>
      </c>
    </row>
    <row r="336" spans="46:51" ht="11.25" customHeight="1" x14ac:dyDescent="0.25">
      <c r="AT336" s="55" t="s">
        <v>106</v>
      </c>
      <c r="AU336" s="56">
        <f>_xll.qlInterestRateIndexFixingDate(IborIndex&amp;Tenor,AV336,Trigger)</f>
        <v>42608</v>
      </c>
      <c r="AV336" s="56">
        <f>_xll.qlCalendarAdvance(Calendar,AV335,AT336,"f",,Trigger)</f>
        <v>42612</v>
      </c>
      <c r="AW336" s="56">
        <f>_xll.qlInterestRateIndexMaturity(IborIndex&amp;Tenor,AV336,Trigger)</f>
        <v>42794</v>
      </c>
      <c r="AX336" s="102" t="e">
        <f>_xll.qlIndexFixing($Z$5,AU336,,Trigger)</f>
        <v>#VALUE!</v>
      </c>
      <c r="AY336" s="102">
        <f>_xll.qlIndexFixing($AZ$1,AV336,,Trigger)</f>
        <v>1.3998707805307393E-3</v>
      </c>
    </row>
    <row r="337" spans="46:51" ht="11.25" customHeight="1" x14ac:dyDescent="0.25">
      <c r="AT337" s="55" t="s">
        <v>106</v>
      </c>
      <c r="AU337" s="56">
        <f>_xll.qlInterestRateIndexFixingDate(IborIndex&amp;Tenor,AV337,Trigger)</f>
        <v>42611</v>
      </c>
      <c r="AV337" s="56">
        <f>_xll.qlCalendarAdvance(Calendar,AV336,AT337,"f",,Trigger)</f>
        <v>42613</v>
      </c>
      <c r="AW337" s="56">
        <f>_xll.qlInterestRateIndexMaturity(IborIndex&amp;Tenor,AV337,Trigger)</f>
        <v>42794</v>
      </c>
      <c r="AX337" s="102" t="e">
        <f>_xll.qlIndexFixing($Z$5,AU337,,Trigger)</f>
        <v>#VALUE!</v>
      </c>
      <c r="AY337" s="102">
        <f>_xll.qlIndexFixing($AZ$1,AV337,,Trigger)</f>
        <v>1.4035657905656989E-3</v>
      </c>
    </row>
    <row r="338" spans="46:51" ht="11.25" customHeight="1" x14ac:dyDescent="0.25">
      <c r="AT338" s="55" t="s">
        <v>106</v>
      </c>
      <c r="AU338" s="56">
        <f>_xll.qlInterestRateIndexFixingDate(IborIndex&amp;Tenor,AV338,Trigger)</f>
        <v>42612</v>
      </c>
      <c r="AV338" s="56">
        <f>_xll.qlCalendarAdvance(Calendar,AV337,AT338,"f",,Trigger)</f>
        <v>42614</v>
      </c>
      <c r="AW338" s="56">
        <f>_xll.qlInterestRateIndexMaturity(IborIndex&amp;Tenor,AV338,Trigger)</f>
        <v>42795</v>
      </c>
      <c r="AX338" s="102" t="e">
        <f>_xll.qlIndexFixing($Z$5,AU338,,Trigger)</f>
        <v>#VALUE!</v>
      </c>
      <c r="AY338" s="102">
        <f>_xll.qlIndexFixing($AZ$1,AV338,,Trigger)</f>
        <v>1.4165008336058146E-3</v>
      </c>
    </row>
    <row r="339" spans="46:51" ht="11.25" customHeight="1" x14ac:dyDescent="0.25">
      <c r="AT339" s="55" t="s">
        <v>106</v>
      </c>
      <c r="AU339" s="56">
        <f>_xll.qlInterestRateIndexFixingDate(IborIndex&amp;Tenor,AV339,Trigger)</f>
        <v>42613</v>
      </c>
      <c r="AV339" s="56">
        <f>_xll.qlCalendarAdvance(Calendar,AV338,AT339,"f",,Trigger)</f>
        <v>42615</v>
      </c>
      <c r="AW339" s="56">
        <f>_xll.qlInterestRateIndexMaturity(IborIndex&amp;Tenor,AV339,Trigger)</f>
        <v>42796</v>
      </c>
      <c r="AX339" s="102" t="e">
        <f>_xll.qlIndexFixing($Z$5,AU339,,Trigger)</f>
        <v>#VALUE!</v>
      </c>
      <c r="AY339" s="102">
        <f>_xll.qlIndexFixing($AZ$1,AV339,,Trigger)</f>
        <v>1.4185159631793925E-3</v>
      </c>
    </row>
    <row r="340" spans="46:51" ht="11.25" customHeight="1" x14ac:dyDescent="0.25">
      <c r="AT340" s="55" t="s">
        <v>106</v>
      </c>
      <c r="AU340" s="56">
        <f>_xll.qlInterestRateIndexFixingDate(IborIndex&amp;Tenor,AV340,Trigger)</f>
        <v>42614</v>
      </c>
      <c r="AV340" s="56">
        <f>_xll.qlCalendarAdvance(Calendar,AV339,AT340,"f",,Trigger)</f>
        <v>42618</v>
      </c>
      <c r="AW340" s="56">
        <f>_xll.qlInterestRateIndexMaturity(IborIndex&amp;Tenor,AV340,Trigger)</f>
        <v>42800</v>
      </c>
      <c r="AX340" s="102" t="e">
        <f>_xll.qlIndexFixing($Z$5,AU340,,Trigger)</f>
        <v>#VALUE!</v>
      </c>
      <c r="AY340" s="102">
        <f>_xll.qlIndexFixing($AZ$1,AV340,,Trigger)</f>
        <v>1.422314326179875E-3</v>
      </c>
    </row>
    <row r="341" spans="46:51" ht="11.25" customHeight="1" x14ac:dyDescent="0.25">
      <c r="AT341" s="55" t="s">
        <v>106</v>
      </c>
      <c r="AU341" s="56">
        <f>_xll.qlInterestRateIndexFixingDate(IborIndex&amp;Tenor,AV341,Trigger)</f>
        <v>42615</v>
      </c>
      <c r="AV341" s="56">
        <f>_xll.qlCalendarAdvance(Calendar,AV340,AT341,"f",,Trigger)</f>
        <v>42619</v>
      </c>
      <c r="AW341" s="56">
        <f>_xll.qlInterestRateIndexMaturity(IborIndex&amp;Tenor,AV341,Trigger)</f>
        <v>42800</v>
      </c>
      <c r="AX341" s="102" t="e">
        <f>_xll.qlIndexFixing($Z$5,AU341,,Trigger)</f>
        <v>#VALUE!</v>
      </c>
      <c r="AY341" s="102">
        <f>_xll.qlIndexFixing($AZ$1,AV341,,Trigger)</f>
        <v>1.4261443926568867E-3</v>
      </c>
    </row>
    <row r="342" spans="46:51" ht="11.25" customHeight="1" x14ac:dyDescent="0.25">
      <c r="AT342" s="55" t="s">
        <v>106</v>
      </c>
      <c r="AU342" s="56">
        <f>_xll.qlInterestRateIndexFixingDate(IborIndex&amp;Tenor,AV342,Trigger)</f>
        <v>42618</v>
      </c>
      <c r="AV342" s="56">
        <f>_xll.qlCalendarAdvance(Calendar,AV341,AT342,"f",,Trigger)</f>
        <v>42620</v>
      </c>
      <c r="AW342" s="56">
        <f>_xll.qlInterestRateIndexMaturity(IborIndex&amp;Tenor,AV342,Trigger)</f>
        <v>42801</v>
      </c>
      <c r="AX342" s="102" t="e">
        <f>_xll.qlIndexFixing($Z$5,AU342,,Trigger)</f>
        <v>#VALUE!</v>
      </c>
      <c r="AY342" s="102">
        <f>_xll.qlIndexFixing($AZ$1,AV342,,Trigger)</f>
        <v>1.4300098808039154E-3</v>
      </c>
    </row>
    <row r="343" spans="46:51" ht="11.25" customHeight="1" x14ac:dyDescent="0.25">
      <c r="AT343" s="55" t="s">
        <v>106</v>
      </c>
      <c r="AU343" s="56">
        <f>_xll.qlInterestRateIndexFixingDate(IborIndex&amp;Tenor,AV343,Trigger)</f>
        <v>42619</v>
      </c>
      <c r="AV343" s="56">
        <f>_xll.qlCalendarAdvance(Calendar,AV342,AT343,"f",,Trigger)</f>
        <v>42621</v>
      </c>
      <c r="AW343" s="56">
        <f>_xll.qlInterestRateIndexMaturity(IborIndex&amp;Tenor,AV343,Trigger)</f>
        <v>42802</v>
      </c>
      <c r="AX343" s="102" t="e">
        <f>_xll.qlIndexFixing($Z$5,AU343,,Trigger)</f>
        <v>#VALUE!</v>
      </c>
      <c r="AY343" s="102">
        <f>_xll.qlIndexFixing($AZ$1,AV343,,Trigger)</f>
        <v>1.4442928023704019E-3</v>
      </c>
    </row>
    <row r="344" spans="46:51" ht="11.25" customHeight="1" x14ac:dyDescent="0.25">
      <c r="AT344" s="55" t="s">
        <v>106</v>
      </c>
      <c r="AU344" s="56">
        <f>_xll.qlInterestRateIndexFixingDate(IborIndex&amp;Tenor,AV344,Trigger)</f>
        <v>42620</v>
      </c>
      <c r="AV344" s="56">
        <f>_xll.qlCalendarAdvance(Calendar,AV343,AT344,"f",,Trigger)</f>
        <v>42622</v>
      </c>
      <c r="AW344" s="56">
        <f>_xll.qlInterestRateIndexMaturity(IborIndex&amp;Tenor,AV344,Trigger)</f>
        <v>42803</v>
      </c>
      <c r="AX344" s="102" t="e">
        <f>_xll.qlIndexFixing($Z$5,AU344,,Trigger)</f>
        <v>#VALUE!</v>
      </c>
      <c r="AY344" s="102">
        <f>_xll.qlIndexFixing($AZ$1,AV344,,Trigger)</f>
        <v>1.4459010225297405E-3</v>
      </c>
    </row>
    <row r="345" spans="46:51" ht="11.25" customHeight="1" x14ac:dyDescent="0.25">
      <c r="AT345" s="55" t="s">
        <v>106</v>
      </c>
      <c r="AU345" s="56">
        <f>_xll.qlInterestRateIndexFixingDate(IborIndex&amp;Tenor,AV345,Trigger)</f>
        <v>42621</v>
      </c>
      <c r="AV345" s="56">
        <f>_xll.qlCalendarAdvance(Calendar,AV344,AT345,"f",,Trigger)</f>
        <v>42625</v>
      </c>
      <c r="AW345" s="56">
        <f>_xll.qlInterestRateIndexMaturity(IborIndex&amp;Tenor,AV345,Trigger)</f>
        <v>42807</v>
      </c>
      <c r="AX345" s="102" t="e">
        <f>_xll.qlIndexFixing($Z$5,AU345,,Trigger)</f>
        <v>#VALUE!</v>
      </c>
      <c r="AY345" s="102">
        <f>_xll.qlIndexFixing($AZ$1,AV345,,Trigger)</f>
        <v>1.4500000005084372E-3</v>
      </c>
    </row>
    <row r="346" spans="46:51" ht="11.25" customHeight="1" x14ac:dyDescent="0.25">
      <c r="AT346" s="55" t="s">
        <v>106</v>
      </c>
      <c r="AU346" s="56">
        <f>_xll.qlInterestRateIndexFixingDate(IborIndex&amp;Tenor,AV346,Trigger)</f>
        <v>42622</v>
      </c>
      <c r="AV346" s="56">
        <f>_xll.qlCalendarAdvance(Calendar,AV345,AT346,"f",,Trigger)</f>
        <v>42626</v>
      </c>
      <c r="AW346" s="56">
        <f>_xll.qlInterestRateIndexMaturity(IborIndex&amp;Tenor,AV346,Trigger)</f>
        <v>42807</v>
      </c>
      <c r="AX346" s="102" t="e">
        <f>_xll.qlIndexFixing($Z$5,AU346,,Trigger)</f>
        <v>#VALUE!</v>
      </c>
      <c r="AY346" s="102">
        <f>_xll.qlIndexFixing($AZ$1,AV346,,Trigger)</f>
        <v>1.4541562055641337E-3</v>
      </c>
    </row>
    <row r="347" spans="46:51" ht="11.25" customHeight="1" x14ac:dyDescent="0.25">
      <c r="AT347" s="55" t="s">
        <v>106</v>
      </c>
      <c r="AU347" s="56">
        <f>_xll.qlInterestRateIndexFixingDate(IborIndex&amp;Tenor,AV347,Trigger)</f>
        <v>42625</v>
      </c>
      <c r="AV347" s="56">
        <f>_xll.qlCalendarAdvance(Calendar,AV346,AT347,"f",,Trigger)</f>
        <v>42627</v>
      </c>
      <c r="AW347" s="56">
        <f>_xll.qlInterestRateIndexMaturity(IborIndex&amp;Tenor,AV347,Trigger)</f>
        <v>42808</v>
      </c>
      <c r="AX347" s="102" t="e">
        <f>_xll.qlIndexFixing($Z$5,AU347,,Trigger)</f>
        <v>#VALUE!</v>
      </c>
      <c r="AY347" s="102">
        <f>_xll.qlIndexFixing($AZ$1,AV347,,Trigger)</f>
        <v>1.4583691281269853E-3</v>
      </c>
    </row>
    <row r="348" spans="46:51" ht="11.25" customHeight="1" x14ac:dyDescent="0.25">
      <c r="AT348" s="55" t="s">
        <v>106</v>
      </c>
      <c r="AU348" s="56">
        <f>_xll.qlInterestRateIndexFixingDate(IborIndex&amp;Tenor,AV348,Trigger)</f>
        <v>42626</v>
      </c>
      <c r="AV348" s="56">
        <f>_xll.qlCalendarAdvance(Calendar,AV347,AT348,"f",,Trigger)</f>
        <v>42628</v>
      </c>
      <c r="AW348" s="56">
        <f>_xll.qlInterestRateIndexMaturity(IborIndex&amp;Tenor,AV348,Trigger)</f>
        <v>42809</v>
      </c>
      <c r="AX348" s="102" t="e">
        <f>_xll.qlIndexFixing($Z$5,AU348,,Trigger)</f>
        <v>#VALUE!</v>
      </c>
      <c r="AY348" s="102">
        <f>_xll.qlIndexFixing($AZ$1,AV348,,Trigger)</f>
        <v>1.4745640429110001E-3</v>
      </c>
    </row>
    <row r="349" spans="46:51" ht="11.25" customHeight="1" x14ac:dyDescent="0.25">
      <c r="AT349" s="55" t="s">
        <v>106</v>
      </c>
      <c r="AU349" s="56">
        <f>_xll.qlInterestRateIndexFixingDate(IborIndex&amp;Tenor,AV349,Trigger)</f>
        <v>42627</v>
      </c>
      <c r="AV349" s="56">
        <f>_xll.qlCalendarAdvance(Calendar,AV348,AT349,"f",,Trigger)</f>
        <v>42629</v>
      </c>
      <c r="AW349" s="56">
        <f>_xll.qlInterestRateIndexMaturity(IborIndex&amp;Tenor,AV349,Trigger)</f>
        <v>42810</v>
      </c>
      <c r="AX349" s="102" t="e">
        <f>_xll.qlIndexFixing($Z$5,AU349,,Trigger)</f>
        <v>#VALUE!</v>
      </c>
      <c r="AY349" s="102">
        <f>_xll.qlIndexFixing($AZ$1,AV349,,Trigger)</f>
        <v>1.4757605408364986E-3</v>
      </c>
    </row>
    <row r="350" spans="46:51" ht="11.25" customHeight="1" x14ac:dyDescent="0.25">
      <c r="AT350" s="55" t="s">
        <v>106</v>
      </c>
      <c r="AU350" s="56">
        <f>_xll.qlInterestRateIndexFixingDate(IborIndex&amp;Tenor,AV350,Trigger)</f>
        <v>42628</v>
      </c>
      <c r="AV350" s="56">
        <f>_xll.qlCalendarAdvance(Calendar,AV349,AT350,"f",,Trigger)</f>
        <v>42632</v>
      </c>
      <c r="AW350" s="56">
        <f>_xll.qlInterestRateIndexMaturity(IborIndex&amp;Tenor,AV350,Trigger)</f>
        <v>42814</v>
      </c>
      <c r="AX350" s="102" t="e">
        <f>_xll.qlIndexFixing($Z$5,AU350,,Trigger)</f>
        <v>#VALUE!</v>
      </c>
      <c r="AY350" s="102">
        <f>_xll.qlIndexFixing($AZ$1,AV350,,Trigger)</f>
        <v>1.4802364845900339E-3</v>
      </c>
    </row>
    <row r="351" spans="46:51" ht="11.25" customHeight="1" x14ac:dyDescent="0.25">
      <c r="AT351" s="55" t="s">
        <v>106</v>
      </c>
      <c r="AU351" s="56">
        <f>_xll.qlInterestRateIndexFixingDate(IborIndex&amp;Tenor,AV351,Trigger)</f>
        <v>42629</v>
      </c>
      <c r="AV351" s="56">
        <f>_xll.qlCalendarAdvance(Calendar,AV350,AT351,"f",,Trigger)</f>
        <v>42633</v>
      </c>
      <c r="AW351" s="56">
        <f>_xll.qlInterestRateIndexMaturity(IborIndex&amp;Tenor,AV351,Trigger)</f>
        <v>42814</v>
      </c>
      <c r="AX351" s="102" t="e">
        <f>_xll.qlIndexFixing($Z$5,AU351,,Trigger)</f>
        <v>#VALUE!</v>
      </c>
      <c r="AY351" s="102">
        <f>_xll.qlIndexFixing($AZ$1,AV351,,Trigger)</f>
        <v>1.4847609378016769E-3</v>
      </c>
    </row>
    <row r="352" spans="46:51" ht="11.25" customHeight="1" x14ac:dyDescent="0.25">
      <c r="AT352" s="55" t="s">
        <v>106</v>
      </c>
      <c r="AU352" s="56">
        <f>_xll.qlInterestRateIndexFixingDate(IborIndex&amp;Tenor,AV352,Trigger)</f>
        <v>42632</v>
      </c>
      <c r="AV352" s="56">
        <f>_xll.qlCalendarAdvance(Calendar,AV351,AT352,"f",,Trigger)</f>
        <v>42634</v>
      </c>
      <c r="AW352" s="56">
        <f>_xll.qlInterestRateIndexMaturity(IborIndex&amp;Tenor,AV352,Trigger)</f>
        <v>42815</v>
      </c>
      <c r="AX352" s="102" t="e">
        <f>_xll.qlIndexFixing($Z$5,AU352,,Trigger)</f>
        <v>#VALUE!</v>
      </c>
      <c r="AY352" s="102">
        <f>_xll.qlIndexFixing($AZ$1,AV352,,Trigger)</f>
        <v>1.4893325417068353E-3</v>
      </c>
    </row>
    <row r="353" spans="46:51" ht="11.25" customHeight="1" x14ac:dyDescent="0.25">
      <c r="AT353" s="55" t="s">
        <v>106</v>
      </c>
      <c r="AU353" s="56">
        <f>_xll.qlInterestRateIndexFixingDate(IborIndex&amp;Tenor,AV353,Trigger)</f>
        <v>42633</v>
      </c>
      <c r="AV353" s="56">
        <f>_xll.qlCalendarAdvance(Calendar,AV352,AT353,"f",,Trigger)</f>
        <v>42635</v>
      </c>
      <c r="AW353" s="56">
        <f>_xll.qlInterestRateIndexMaturity(IborIndex&amp;Tenor,AV353,Trigger)</f>
        <v>42816</v>
      </c>
      <c r="AX353" s="102" t="e">
        <f>_xll.qlIndexFixing($Z$5,AU353,,Trigger)</f>
        <v>#VALUE!</v>
      </c>
      <c r="AY353" s="102">
        <f>_xll.qlIndexFixing($AZ$1,AV353,,Trigger)</f>
        <v>1.5070341533825696E-3</v>
      </c>
    </row>
    <row r="354" spans="46:51" ht="11.25" customHeight="1" x14ac:dyDescent="0.25">
      <c r="AT354" s="55" t="s">
        <v>106</v>
      </c>
      <c r="AU354" s="56">
        <f>_xll.qlInterestRateIndexFixingDate(IborIndex&amp;Tenor,AV354,Trigger)</f>
        <v>42634</v>
      </c>
      <c r="AV354" s="56">
        <f>_xll.qlCalendarAdvance(Calendar,AV353,AT354,"f",,Trigger)</f>
        <v>42636</v>
      </c>
      <c r="AW354" s="56">
        <f>_xll.qlInterestRateIndexMaturity(IborIndex&amp;Tenor,AV354,Trigger)</f>
        <v>42817</v>
      </c>
      <c r="AX354" s="102" t="e">
        <f>_xll.qlIndexFixing($Z$5,AU354,,Trigger)</f>
        <v>#VALUE!</v>
      </c>
      <c r="AY354" s="102">
        <f>_xll.qlIndexFixing($AZ$1,AV354,,Trigger)</f>
        <v>1.5080633813795037E-3</v>
      </c>
    </row>
    <row r="355" spans="46:51" ht="11.25" customHeight="1" x14ac:dyDescent="0.25">
      <c r="AT355" s="55" t="s">
        <v>106</v>
      </c>
      <c r="AU355" s="56">
        <f>_xll.qlInterestRateIndexFixingDate(IborIndex&amp;Tenor,AV355,Trigger)</f>
        <v>42635</v>
      </c>
      <c r="AV355" s="56">
        <f>_xll.qlCalendarAdvance(Calendar,AV354,AT355,"f",,Trigger)</f>
        <v>42639</v>
      </c>
      <c r="AW355" s="56">
        <f>_xll.qlInterestRateIndexMaturity(IborIndex&amp;Tenor,AV355,Trigger)</f>
        <v>42821</v>
      </c>
      <c r="AX355" s="102" t="e">
        <f>_xll.qlIndexFixing($Z$5,AU355,,Trigger)</f>
        <v>#VALUE!</v>
      </c>
      <c r="AY355" s="102">
        <f>_xll.qlIndexFixing($AZ$1,AV355,,Trigger)</f>
        <v>1.5128504496841337E-3</v>
      </c>
    </row>
    <row r="356" spans="46:51" ht="11.25" customHeight="1" x14ac:dyDescent="0.25">
      <c r="AT356" s="55" t="s">
        <v>106</v>
      </c>
      <c r="AU356" s="56">
        <f>_xll.qlInterestRateIndexFixingDate(IborIndex&amp;Tenor,AV356,Trigger)</f>
        <v>42636</v>
      </c>
      <c r="AV356" s="56">
        <f>_xll.qlCalendarAdvance(Calendar,AV355,AT356,"f",,Trigger)</f>
        <v>42640</v>
      </c>
      <c r="AW356" s="56">
        <f>_xll.qlInterestRateIndexMaturity(IborIndex&amp;Tenor,AV356,Trigger)</f>
        <v>42821</v>
      </c>
      <c r="AX356" s="102" t="e">
        <f>_xll.qlIndexFixing($Z$5,AU356,,Trigger)</f>
        <v>#VALUE!</v>
      </c>
      <c r="AY356" s="102">
        <f>_xll.qlIndexFixing($AZ$1,AV356,,Trigger)</f>
        <v>1.5176765715292754E-3</v>
      </c>
    </row>
    <row r="357" spans="46:51" ht="11.25" customHeight="1" x14ac:dyDescent="0.25">
      <c r="AT357" s="55" t="s">
        <v>106</v>
      </c>
      <c r="AU357" s="56">
        <f>_xll.qlInterestRateIndexFixingDate(IborIndex&amp;Tenor,AV357,Trigger)</f>
        <v>42639</v>
      </c>
      <c r="AV357" s="56">
        <f>_xll.qlCalendarAdvance(Calendar,AV356,AT357,"f",,Trigger)</f>
        <v>42641</v>
      </c>
      <c r="AW357" s="56">
        <f>_xll.qlInterestRateIndexMaturity(IborIndex&amp;Tenor,AV357,Trigger)</f>
        <v>42822</v>
      </c>
      <c r="AX357" s="102" t="e">
        <f>_xll.qlIndexFixing($Z$5,AU357,,Trigger)</f>
        <v>#VALUE!</v>
      </c>
      <c r="AY357" s="102">
        <f>_xll.qlIndexFixing($AZ$1,AV357,,Trigger)</f>
        <v>1.5263887762355485E-3</v>
      </c>
    </row>
    <row r="358" spans="46:51" ht="11.25" customHeight="1" x14ac:dyDescent="0.25">
      <c r="AT358" s="55" t="s">
        <v>106</v>
      </c>
      <c r="AU358" s="56">
        <f>_xll.qlInterestRateIndexFixingDate(IborIndex&amp;Tenor,AV358,Trigger)</f>
        <v>42640</v>
      </c>
      <c r="AV358" s="56">
        <f>_xll.qlCalendarAdvance(Calendar,AV357,AT358,"f",,Trigger)</f>
        <v>42642</v>
      </c>
      <c r="AW358" s="56">
        <f>_xll.qlInterestRateIndexMaturity(IborIndex&amp;Tenor,AV358,Trigger)</f>
        <v>42823</v>
      </c>
      <c r="AX358" s="102" t="e">
        <f>_xll.qlIndexFixing($Z$5,AU358,,Trigger)</f>
        <v>#VALUE!</v>
      </c>
      <c r="AY358" s="102">
        <f>_xll.qlIndexFixing($AZ$1,AV358,,Trigger)</f>
        <v>1.5412192450779852E-3</v>
      </c>
    </row>
    <row r="359" spans="46:51" ht="11.25" customHeight="1" x14ac:dyDescent="0.25">
      <c r="AT359" s="55" t="s">
        <v>106</v>
      </c>
      <c r="AU359" s="56">
        <f>_xll.qlInterestRateIndexFixingDate(IborIndex&amp;Tenor,AV359,Trigger)</f>
        <v>42641</v>
      </c>
      <c r="AV359" s="56">
        <f>_xll.qlCalendarAdvance(Calendar,AV358,AT359,"f",,Trigger)</f>
        <v>42643</v>
      </c>
      <c r="AW359" s="56">
        <f>_xll.qlInterestRateIndexMaturity(IborIndex&amp;Tenor,AV359,Trigger)</f>
        <v>42825</v>
      </c>
      <c r="AX359" s="102" t="e">
        <f>_xll.qlIndexFixing($Z$5,AU359,,Trigger)</f>
        <v>#VALUE!</v>
      </c>
      <c r="AY359" s="102">
        <f>_xll.qlIndexFixing($AZ$1,AV359,,Trigger)</f>
        <v>1.5462153510363793E-3</v>
      </c>
    </row>
    <row r="360" spans="46:51" ht="11.25" customHeight="1" x14ac:dyDescent="0.25">
      <c r="AT360" s="55" t="s">
        <v>106</v>
      </c>
      <c r="AU360" s="56">
        <f>_xll.qlInterestRateIndexFixingDate(IborIndex&amp;Tenor,AV360,Trigger)</f>
        <v>42642</v>
      </c>
      <c r="AV360" s="56">
        <f>_xll.qlCalendarAdvance(Calendar,AV359,AT360,"f",,Trigger)</f>
        <v>42646</v>
      </c>
      <c r="AW360" s="56">
        <f>_xll.qlInterestRateIndexMaturity(IborIndex&amp;Tenor,AV360,Trigger)</f>
        <v>42828</v>
      </c>
      <c r="AX360" s="102" t="e">
        <f>_xll.qlIndexFixing($Z$5,AU360,,Trigger)</f>
        <v>#VALUE!</v>
      </c>
      <c r="AY360" s="102">
        <f>_xll.qlIndexFixing($AZ$1,AV360,,Trigger)</f>
        <v>1.5512354972695992E-3</v>
      </c>
    </row>
    <row r="361" spans="46:51" ht="11.25" customHeight="1" x14ac:dyDescent="0.25">
      <c r="AT361" s="55" t="s">
        <v>106</v>
      </c>
      <c r="AU361" s="56">
        <f>_xll.qlInterestRateIndexFixingDate(IborIndex&amp;Tenor,AV361,Trigger)</f>
        <v>42643</v>
      </c>
      <c r="AV361" s="56">
        <f>_xll.qlCalendarAdvance(Calendar,AV360,AT361,"f",,Trigger)</f>
        <v>42647</v>
      </c>
      <c r="AW361" s="56">
        <f>_xll.qlInterestRateIndexMaturity(IborIndex&amp;Tenor,AV361,Trigger)</f>
        <v>42829</v>
      </c>
      <c r="AX361" s="102" t="e">
        <f>_xll.qlIndexFixing($Z$5,AU361,,Trigger)</f>
        <v>#VALUE!</v>
      </c>
      <c r="AY361" s="102">
        <f>_xll.qlIndexFixing($AZ$1,AV361,,Trigger)</f>
        <v>1.5562783269702312E-3</v>
      </c>
    </row>
    <row r="362" spans="46:51" ht="11.25" customHeight="1" x14ac:dyDescent="0.25">
      <c r="AT362" s="55" t="s">
        <v>106</v>
      </c>
      <c r="AU362" s="56">
        <f>_xll.qlInterestRateIndexFixingDate(IborIndex&amp;Tenor,AV362,Trigger)</f>
        <v>42646</v>
      </c>
      <c r="AV362" s="56">
        <f>_xll.qlCalendarAdvance(Calendar,AV361,AT362,"f",,Trigger)</f>
        <v>42648</v>
      </c>
      <c r="AW362" s="56">
        <f>_xll.qlInterestRateIndexMaturity(IborIndex&amp;Tenor,AV362,Trigger)</f>
        <v>42830</v>
      </c>
      <c r="AX362" s="102" t="e">
        <f>_xll.qlIndexFixing($Z$5,AU362,,Trigger)</f>
        <v>#VALUE!</v>
      </c>
      <c r="AY362" s="102">
        <f>_xll.qlIndexFixing($AZ$1,AV362,,Trigger)</f>
        <v>1.5613424859551362E-3</v>
      </c>
    </row>
    <row r="363" spans="46:51" ht="11.25" customHeight="1" x14ac:dyDescent="0.25">
      <c r="AT363" s="55" t="s">
        <v>106</v>
      </c>
      <c r="AU363" s="56">
        <f>_xll.qlInterestRateIndexFixingDate(IborIndex&amp;Tenor,AV363,Trigger)</f>
        <v>42647</v>
      </c>
      <c r="AV363" s="56">
        <f>_xll.qlCalendarAdvance(Calendar,AV362,AT363,"f",,Trigger)</f>
        <v>42649</v>
      </c>
      <c r="AW363" s="56">
        <f>_xll.qlInterestRateIndexMaturity(IborIndex&amp;Tenor,AV363,Trigger)</f>
        <v>42831</v>
      </c>
      <c r="AX363" s="102" t="e">
        <f>_xll.qlIndexFixing($Z$5,AU363,,Trigger)</f>
        <v>#VALUE!</v>
      </c>
      <c r="AY363" s="102">
        <f>_xll.qlIndexFixing($AZ$1,AV363,,Trigger)</f>
        <v>1.5766494360963852E-3</v>
      </c>
    </row>
    <row r="364" spans="46:51" ht="11.25" customHeight="1" x14ac:dyDescent="0.25">
      <c r="AT364" s="55" t="s">
        <v>106</v>
      </c>
      <c r="AU364" s="56">
        <f>_xll.qlInterestRateIndexFixingDate(IborIndex&amp;Tenor,AV364,Trigger)</f>
        <v>42648</v>
      </c>
      <c r="AV364" s="56">
        <f>_xll.qlCalendarAdvance(Calendar,AV363,AT364,"f",,Trigger)</f>
        <v>42650</v>
      </c>
      <c r="AW364" s="56">
        <f>_xll.qlInterestRateIndexMaturity(IborIndex&amp;Tenor,AV364,Trigger)</f>
        <v>42832</v>
      </c>
      <c r="AX364" s="102" t="e">
        <f>_xll.qlIndexFixing($Z$5,AU364,,Trigger)</f>
        <v>#VALUE!</v>
      </c>
      <c r="AY364" s="102">
        <f>_xll.qlIndexFixing($AZ$1,AV364,,Trigger)</f>
        <v>1.5817854228074744E-3</v>
      </c>
    </row>
    <row r="365" spans="46:51" ht="11.25" customHeight="1" x14ac:dyDescent="0.25">
      <c r="AT365" s="55" t="s">
        <v>106</v>
      </c>
      <c r="AU365" s="56">
        <f>_xll.qlInterestRateIndexFixingDate(IborIndex&amp;Tenor,AV365,Trigger)</f>
        <v>42649</v>
      </c>
      <c r="AV365" s="56">
        <f>_xll.qlCalendarAdvance(Calendar,AV364,AT365,"f",,Trigger)</f>
        <v>42653</v>
      </c>
      <c r="AW365" s="56">
        <f>_xll.qlInterestRateIndexMaturity(IborIndex&amp;Tenor,AV365,Trigger)</f>
        <v>42835</v>
      </c>
      <c r="AX365" s="102" t="e">
        <f>_xll.qlIndexFixing($Z$5,AU365,,Trigger)</f>
        <v>#VALUE!</v>
      </c>
      <c r="AY365" s="102">
        <f>_xll.qlIndexFixing($AZ$1,AV365,,Trigger)</f>
        <v>1.5869360072042614E-3</v>
      </c>
    </row>
    <row r="366" spans="46:51" ht="11.25" customHeight="1" x14ac:dyDescent="0.25">
      <c r="AT366" s="55" t="s">
        <v>106</v>
      </c>
      <c r="AU366" s="56">
        <f>_xll.qlInterestRateIndexFixingDate(IborIndex&amp;Tenor,AV366,Trigger)</f>
        <v>42650</v>
      </c>
      <c r="AV366" s="56">
        <f>_xll.qlCalendarAdvance(Calendar,AV365,AT366,"f",,Trigger)</f>
        <v>42654</v>
      </c>
      <c r="AW366" s="56">
        <f>_xll.qlInterestRateIndexMaturity(IborIndex&amp;Tenor,AV366,Trigger)</f>
        <v>42836</v>
      </c>
      <c r="AX366" s="102" t="e">
        <f>_xll.qlIndexFixing($Z$5,AU366,,Trigger)</f>
        <v>#VALUE!</v>
      </c>
      <c r="AY366" s="102">
        <f>_xll.qlIndexFixing($AZ$1,AV366,,Trigger)</f>
        <v>1.592099850832124E-3</v>
      </c>
    </row>
    <row r="367" spans="46:51" ht="11.25" customHeight="1" x14ac:dyDescent="0.25">
      <c r="AT367" s="55" t="s">
        <v>106</v>
      </c>
      <c r="AU367" s="56">
        <f>_xll.qlInterestRateIndexFixingDate(IborIndex&amp;Tenor,AV367,Trigger)</f>
        <v>42653</v>
      </c>
      <c r="AV367" s="56">
        <f>_xll.qlCalendarAdvance(Calendar,AV366,AT367,"f",,Trigger)</f>
        <v>42655</v>
      </c>
      <c r="AW367" s="56">
        <f>_xll.qlInterestRateIndexMaturity(IborIndex&amp;Tenor,AV367,Trigger)</f>
        <v>42837</v>
      </c>
      <c r="AX367" s="102" t="e">
        <f>_xll.qlIndexFixing($Z$5,AU367,,Trigger)</f>
        <v>#VALUE!</v>
      </c>
      <c r="AY367" s="102">
        <f>_xll.qlIndexFixing($AZ$1,AV367,,Trigger)</f>
        <v>1.6099999994596331E-3</v>
      </c>
    </row>
    <row r="368" spans="46:51" ht="11.25" customHeight="1" x14ac:dyDescent="0.25">
      <c r="AT368" s="55" t="s">
        <v>106</v>
      </c>
      <c r="AU368" s="56">
        <f>_xll.qlInterestRateIndexFixingDate(IborIndex&amp;Tenor,AV368,Trigger)</f>
        <v>42654</v>
      </c>
      <c r="AV368" s="56">
        <f>_xll.qlCalendarAdvance(Calendar,AV367,AT368,"f",,Trigger)</f>
        <v>42656</v>
      </c>
      <c r="AW368" s="56">
        <f>_xll.qlInterestRateIndexMaturity(IborIndex&amp;Tenor,AV368,Trigger)</f>
        <v>42838</v>
      </c>
      <c r="AX368" s="102" t="e">
        <f>_xll.qlIndexFixing($Z$5,AU368,,Trigger)</f>
        <v>#VALUE!</v>
      </c>
      <c r="AY368" s="102">
        <f>_xll.qlIndexFixing($AZ$1,AV368,,Trigger)</f>
        <v>1.6158619533783107E-3</v>
      </c>
    </row>
    <row r="369" spans="46:51" ht="11.25" customHeight="1" x14ac:dyDescent="0.25">
      <c r="AT369" s="55" t="s">
        <v>106</v>
      </c>
      <c r="AU369" s="56">
        <f>_xll.qlInterestRateIndexFixingDate(IborIndex&amp;Tenor,AV369,Trigger)</f>
        <v>42655</v>
      </c>
      <c r="AV369" s="56">
        <f>_xll.qlCalendarAdvance(Calendar,AV368,AT369,"f",,Trigger)</f>
        <v>42657</v>
      </c>
      <c r="AW369" s="56">
        <f>_xll.qlInterestRateIndexMaturity(IborIndex&amp;Tenor,AV369,Trigger)</f>
        <v>42843</v>
      </c>
      <c r="AX369" s="102" t="e">
        <f>_xll.qlIndexFixing($Z$5,AU369,,Trigger)</f>
        <v>#VALUE!</v>
      </c>
      <c r="AY369" s="102">
        <f>_xll.qlIndexFixing($AZ$1,AV369,,Trigger)</f>
        <v>1.617977086146238E-3</v>
      </c>
    </row>
    <row r="370" spans="46:51" ht="11.25" customHeight="1" x14ac:dyDescent="0.25">
      <c r="AT370" s="55" t="s">
        <v>106</v>
      </c>
      <c r="AU370" s="56">
        <f>_xll.qlInterestRateIndexFixingDate(IborIndex&amp;Tenor,AV370,Trigger)</f>
        <v>42656</v>
      </c>
      <c r="AV370" s="56">
        <f>_xll.qlCalendarAdvance(Calendar,AV369,AT370,"f",,Trigger)</f>
        <v>42660</v>
      </c>
      <c r="AW370" s="56">
        <f>_xll.qlInterestRateIndexMaturity(IborIndex&amp;Tenor,AV370,Trigger)</f>
        <v>42843</v>
      </c>
      <c r="AX370" s="102" t="e">
        <f>_xll.qlIndexFixing($Z$5,AU370,,Trigger)</f>
        <v>#VALUE!</v>
      </c>
      <c r="AY370" s="102">
        <f>_xll.qlIndexFixing($AZ$1,AV370,,Trigger)</f>
        <v>1.6231043219531501E-3</v>
      </c>
    </row>
    <row r="371" spans="46:51" ht="11.25" customHeight="1" x14ac:dyDescent="0.25">
      <c r="AT371" s="55" t="s">
        <v>106</v>
      </c>
      <c r="AU371" s="56">
        <f>_xll.qlInterestRateIndexFixingDate(IborIndex&amp;Tenor,AV371,Trigger)</f>
        <v>42657</v>
      </c>
      <c r="AV371" s="56">
        <f>_xll.qlCalendarAdvance(Calendar,AV370,AT371,"f",,Trigger)</f>
        <v>42661</v>
      </c>
      <c r="AW371" s="56">
        <f>_xll.qlInterestRateIndexMaturity(IborIndex&amp;Tenor,AV371,Trigger)</f>
        <v>42843</v>
      </c>
      <c r="AX371" s="102" t="e">
        <f>_xll.qlIndexFixing($Z$5,AU371,,Trigger)</f>
        <v>#VALUE!</v>
      </c>
      <c r="AY371" s="102">
        <f>_xll.qlIndexFixing($AZ$1,AV371,,Trigger)</f>
        <v>1.6282025258671287E-3</v>
      </c>
    </row>
    <row r="372" spans="46:51" ht="11.25" customHeight="1" x14ac:dyDescent="0.25">
      <c r="AT372" s="55" t="s">
        <v>106</v>
      </c>
      <c r="AU372" s="56">
        <f>_xll.qlInterestRateIndexFixingDate(IborIndex&amp;Tenor,AV372,Trigger)</f>
        <v>42660</v>
      </c>
      <c r="AV372" s="56">
        <f>_xll.qlCalendarAdvance(Calendar,AV371,AT372,"f",,Trigger)</f>
        <v>42662</v>
      </c>
      <c r="AW372" s="56">
        <f>_xll.qlInterestRateIndexMaturity(IborIndex&amp;Tenor,AV372,Trigger)</f>
        <v>42844</v>
      </c>
      <c r="AX372" s="102" t="e">
        <f>_xll.qlIndexFixing($Z$5,AU372,,Trigger)</f>
        <v>#VALUE!</v>
      </c>
      <c r="AY372" s="102">
        <f>_xll.qlIndexFixing($AZ$1,AV372,,Trigger)</f>
        <v>1.6332729825937024E-3</v>
      </c>
    </row>
    <row r="373" spans="46:51" ht="11.25" customHeight="1" x14ac:dyDescent="0.25">
      <c r="AT373" s="55" t="s">
        <v>106</v>
      </c>
      <c r="AU373" s="56">
        <f>_xll.qlInterestRateIndexFixingDate(IborIndex&amp;Tenor,AV373,Trigger)</f>
        <v>42661</v>
      </c>
      <c r="AV373" s="56">
        <f>_xll.qlCalendarAdvance(Calendar,AV372,AT373,"f",,Trigger)</f>
        <v>42663</v>
      </c>
      <c r="AW373" s="56">
        <f>_xll.qlInterestRateIndexMaturity(IborIndex&amp;Tenor,AV373,Trigger)</f>
        <v>42845</v>
      </c>
      <c r="AX373" s="102" t="e">
        <f>_xll.qlIndexFixing($Z$5,AU373,,Trigger)</f>
        <v>#VALUE!</v>
      </c>
      <c r="AY373" s="102">
        <f>_xll.qlIndexFixing($AZ$1,AV373,,Trigger)</f>
        <v>1.6483307337737049E-3</v>
      </c>
    </row>
    <row r="374" spans="46:51" ht="11.25" customHeight="1" x14ac:dyDescent="0.25">
      <c r="AT374" s="55" t="s">
        <v>106</v>
      </c>
      <c r="AU374" s="56">
        <f>_xll.qlInterestRateIndexFixingDate(IborIndex&amp;Tenor,AV374,Trigger)</f>
        <v>42662</v>
      </c>
      <c r="AV374" s="56">
        <f>_xll.qlCalendarAdvance(Calendar,AV373,AT374,"f",,Trigger)</f>
        <v>42664</v>
      </c>
      <c r="AW374" s="56">
        <f>_xll.qlInterestRateIndexMaturity(IborIndex&amp;Tenor,AV374,Trigger)</f>
        <v>42846</v>
      </c>
      <c r="AX374" s="102" t="e">
        <f>_xll.qlIndexFixing($Z$5,AU374,,Trigger)</f>
        <v>#VALUE!</v>
      </c>
      <c r="AY374" s="102">
        <f>_xll.qlIndexFixing($AZ$1,AV374,,Trigger)</f>
        <v>1.6533030715705941E-3</v>
      </c>
    </row>
    <row r="375" spans="46:51" ht="11.25" customHeight="1" x14ac:dyDescent="0.25">
      <c r="AT375" s="55" t="s">
        <v>106</v>
      </c>
      <c r="AU375" s="56">
        <f>_xll.qlInterestRateIndexFixingDate(IborIndex&amp;Tenor,AV375,Trigger)</f>
        <v>42663</v>
      </c>
      <c r="AV375" s="56">
        <f>_xll.qlCalendarAdvance(Calendar,AV374,AT375,"f",,Trigger)</f>
        <v>42667</v>
      </c>
      <c r="AW375" s="56">
        <f>_xll.qlInterestRateIndexMaturity(IborIndex&amp;Tenor,AV375,Trigger)</f>
        <v>42849</v>
      </c>
      <c r="AX375" s="102" t="e">
        <f>_xll.qlIndexFixing($Z$5,AU375,,Trigger)</f>
        <v>#VALUE!</v>
      </c>
      <c r="AY375" s="102">
        <f>_xll.qlIndexFixing($AZ$1,AV375,,Trigger)</f>
        <v>1.6582541027846118E-3</v>
      </c>
    </row>
    <row r="376" spans="46:51" ht="11.25" customHeight="1" x14ac:dyDescent="0.25">
      <c r="AT376" s="55" t="s">
        <v>106</v>
      </c>
      <c r="AU376" s="56">
        <f>_xll.qlInterestRateIndexFixingDate(IborIndex&amp;Tenor,AV376,Trigger)</f>
        <v>42664</v>
      </c>
      <c r="AV376" s="56">
        <f>_xll.qlCalendarAdvance(Calendar,AV375,AT376,"f",,Trigger)</f>
        <v>42668</v>
      </c>
      <c r="AW376" s="56">
        <f>_xll.qlInterestRateIndexMaturity(IborIndex&amp;Tenor,AV376,Trigger)</f>
        <v>42850</v>
      </c>
      <c r="AX376" s="102" t="e">
        <f>_xll.qlIndexFixing($Z$5,AU376,,Trigger)</f>
        <v>#VALUE!</v>
      </c>
      <c r="AY376" s="102">
        <f>_xll.qlIndexFixing($AZ$1,AV376,,Trigger)</f>
        <v>1.663185118952745E-3</v>
      </c>
    </row>
    <row r="377" spans="46:51" ht="11.25" customHeight="1" x14ac:dyDescent="0.25">
      <c r="AT377" s="55" t="s">
        <v>106</v>
      </c>
      <c r="AU377" s="56">
        <f>_xll.qlInterestRateIndexFixingDate(IborIndex&amp;Tenor,AV377,Trigger)</f>
        <v>42667</v>
      </c>
      <c r="AV377" s="56">
        <f>_xll.qlCalendarAdvance(Calendar,AV376,AT377,"f",,Trigger)</f>
        <v>42669</v>
      </c>
      <c r="AW377" s="56">
        <f>_xll.qlInterestRateIndexMaturity(IborIndex&amp;Tenor,AV377,Trigger)</f>
        <v>42851</v>
      </c>
      <c r="AX377" s="102" t="e">
        <f>_xll.qlIndexFixing($Z$5,AU377,,Trigger)</f>
        <v>#VALUE!</v>
      </c>
      <c r="AY377" s="102">
        <f>_xll.qlIndexFixing($AZ$1,AV377,,Trigger)</f>
        <v>1.6680974127490935E-3</v>
      </c>
    </row>
    <row r="378" spans="46:51" ht="11.25" customHeight="1" x14ac:dyDescent="0.25">
      <c r="AT378" s="55" t="s">
        <v>106</v>
      </c>
      <c r="AU378" s="56">
        <f>_xll.qlInterestRateIndexFixingDate(IborIndex&amp;Tenor,AV378,Trigger)</f>
        <v>42668</v>
      </c>
      <c r="AV378" s="56">
        <f>_xll.qlCalendarAdvance(Calendar,AV377,AT378,"f",,Trigger)</f>
        <v>42670</v>
      </c>
      <c r="AW378" s="56">
        <f>_xll.qlInterestRateIndexMaturity(IborIndex&amp;Tenor,AV378,Trigger)</f>
        <v>42852</v>
      </c>
      <c r="AX378" s="102" t="e">
        <f>_xll.qlIndexFixing($Z$5,AU378,,Trigger)</f>
        <v>#VALUE!</v>
      </c>
      <c r="AY378" s="102">
        <f>_xll.qlIndexFixing($AZ$1,AV378,,Trigger)</f>
        <v>1.6767937704677807E-3</v>
      </c>
    </row>
    <row r="379" spans="46:51" ht="11.25" customHeight="1" x14ac:dyDescent="0.25">
      <c r="AT379" s="55" t="s">
        <v>106</v>
      </c>
      <c r="AU379" s="56">
        <f>_xll.qlInterestRateIndexFixingDate(IborIndex&amp;Tenor,AV379,Trigger)</f>
        <v>42669</v>
      </c>
      <c r="AV379" s="56">
        <f>_xll.qlCalendarAdvance(Calendar,AV378,AT379,"f",,Trigger)</f>
        <v>42671</v>
      </c>
      <c r="AW379" s="56">
        <f>_xll.qlInterestRateIndexMaturity(IborIndex&amp;Tenor,AV379,Trigger)</f>
        <v>42853</v>
      </c>
      <c r="AX379" s="102" t="e">
        <f>_xll.qlIndexFixing($Z$5,AU379,,Trigger)</f>
        <v>#VALUE!</v>
      </c>
      <c r="AY379" s="102">
        <f>_xll.qlIndexFixing($AZ$1,AV379,,Trigger)</f>
        <v>1.6875852575625684E-3</v>
      </c>
    </row>
    <row r="380" spans="46:51" ht="11.25" customHeight="1" x14ac:dyDescent="0.25">
      <c r="AT380" s="55" t="s">
        <v>106</v>
      </c>
      <c r="AU380" s="56">
        <f>_xll.qlInterestRateIndexFixingDate(IborIndex&amp;Tenor,AV380,Trigger)</f>
        <v>42670</v>
      </c>
      <c r="AV380" s="56">
        <f>_xll.qlCalendarAdvance(Calendar,AV379,AT380,"f",,Trigger)</f>
        <v>42674</v>
      </c>
      <c r="AW380" s="56">
        <f>_xll.qlInterestRateIndexMaturity(IborIndex&amp;Tenor,AV380,Trigger)</f>
        <v>42853</v>
      </c>
      <c r="AX380" s="102" t="e">
        <f>_xll.qlIndexFixing($Z$5,AU380,,Trigger)</f>
        <v>#VALUE!</v>
      </c>
      <c r="AY380" s="102">
        <f>_xll.qlIndexFixing($AZ$1,AV380,,Trigger)</f>
        <v>1.6906023945749823E-3</v>
      </c>
    </row>
    <row r="381" spans="46:51" ht="11.25" customHeight="1" x14ac:dyDescent="0.25">
      <c r="AT381" s="55" t="s">
        <v>106</v>
      </c>
      <c r="AU381" s="56">
        <f>_xll.qlInterestRateIndexFixingDate(IborIndex&amp;Tenor,AV381,Trigger)</f>
        <v>42671</v>
      </c>
      <c r="AV381" s="56">
        <f>_xll.qlCalendarAdvance(Calendar,AV380,AT381,"f",,Trigger)</f>
        <v>42675</v>
      </c>
      <c r="AW381" s="56">
        <f>_xll.qlInterestRateIndexMaturity(IborIndex&amp;Tenor,AV381,Trigger)</f>
        <v>42857</v>
      </c>
      <c r="AX381" s="102" t="e">
        <f>_xll.qlIndexFixing($Z$5,AU381,,Trigger)</f>
        <v>#VALUE!</v>
      </c>
      <c r="AY381" s="102">
        <f>_xll.qlIndexFixing($AZ$1,AV381,,Trigger)</f>
        <v>1.6954745044803349E-3</v>
      </c>
    </row>
    <row r="382" spans="46:51" ht="11.25" customHeight="1" x14ac:dyDescent="0.25">
      <c r="AT382" s="55" t="s">
        <v>106</v>
      </c>
      <c r="AU382" s="56">
        <f>_xll.qlInterestRateIndexFixingDate(IborIndex&amp;Tenor,AV382,Trigger)</f>
        <v>42674</v>
      </c>
      <c r="AV382" s="56">
        <f>_xll.qlCalendarAdvance(Calendar,AV381,AT382,"f",,Trigger)</f>
        <v>42676</v>
      </c>
      <c r="AW382" s="56">
        <f>_xll.qlInterestRateIndexMaturity(IborIndex&amp;Tenor,AV382,Trigger)</f>
        <v>42857</v>
      </c>
      <c r="AX382" s="102" t="e">
        <f>_xll.qlIndexFixing($Z$5,AU382,,Trigger)</f>
        <v>#VALUE!</v>
      </c>
      <c r="AY382" s="102">
        <f>_xll.qlIndexFixing($AZ$1,AV382,,Trigger)</f>
        <v>1.7003322586028266E-3</v>
      </c>
    </row>
    <row r="383" spans="46:51" ht="11.25" customHeight="1" x14ac:dyDescent="0.25">
      <c r="AT383" s="55" t="s">
        <v>106</v>
      </c>
      <c r="AU383" s="56">
        <f>_xll.qlInterestRateIndexFixingDate(IborIndex&amp;Tenor,AV383,Trigger)</f>
        <v>42675</v>
      </c>
      <c r="AV383" s="56">
        <f>_xll.qlCalendarAdvance(Calendar,AV382,AT383,"f",,Trigger)</f>
        <v>42677</v>
      </c>
      <c r="AW383" s="56">
        <f>_xll.qlInterestRateIndexMaturity(IborIndex&amp;Tenor,AV383,Trigger)</f>
        <v>42858</v>
      </c>
      <c r="AX383" s="102" t="e">
        <f>_xll.qlIndexFixing($Z$5,AU383,,Trigger)</f>
        <v>#VALUE!</v>
      </c>
      <c r="AY383" s="102">
        <f>_xll.qlIndexFixing($AZ$1,AV383,,Trigger)</f>
        <v>1.7164758225266617E-3</v>
      </c>
    </row>
    <row r="384" spans="46:51" ht="11.25" customHeight="1" x14ac:dyDescent="0.25">
      <c r="AT384" s="55" t="s">
        <v>106</v>
      </c>
      <c r="AU384" s="56">
        <f>_xll.qlInterestRateIndexFixingDate(IborIndex&amp;Tenor,AV384,Trigger)</f>
        <v>42676</v>
      </c>
      <c r="AV384" s="56">
        <f>_xll.qlCalendarAdvance(Calendar,AV383,AT384,"f",,Trigger)</f>
        <v>42678</v>
      </c>
      <c r="AW384" s="56">
        <f>_xll.qlInterestRateIndexMaturity(IborIndex&amp;Tenor,AV384,Trigger)</f>
        <v>42859</v>
      </c>
      <c r="AX384" s="102" t="e">
        <f>_xll.qlIndexFixing($Z$5,AU384,,Trigger)</f>
        <v>#VALUE!</v>
      </c>
      <c r="AY384" s="102">
        <f>_xll.qlIndexFixing($AZ$1,AV384,,Trigger)</f>
        <v>1.719645380539006E-3</v>
      </c>
    </row>
    <row r="385" spans="46:51" ht="11.25" customHeight="1" x14ac:dyDescent="0.25">
      <c r="AT385" s="55" t="s">
        <v>106</v>
      </c>
      <c r="AU385" s="56">
        <f>_xll.qlInterestRateIndexFixingDate(IborIndex&amp;Tenor,AV385,Trigger)</f>
        <v>42677</v>
      </c>
      <c r="AV385" s="56">
        <f>_xll.qlCalendarAdvance(Calendar,AV384,AT385,"f",,Trigger)</f>
        <v>42681</v>
      </c>
      <c r="AW385" s="56">
        <f>_xll.qlInterestRateIndexMaturity(IborIndex&amp;Tenor,AV385,Trigger)</f>
        <v>42863</v>
      </c>
      <c r="AX385" s="102" t="e">
        <f>_xll.qlIndexFixing($Z$5,AU385,,Trigger)</f>
        <v>#VALUE!</v>
      </c>
      <c r="AY385" s="102">
        <f>_xll.qlIndexFixing($AZ$1,AV385,,Trigger)</f>
        <v>1.7244506132086754E-3</v>
      </c>
    </row>
    <row r="386" spans="46:51" ht="11.25" customHeight="1" x14ac:dyDescent="0.25">
      <c r="AT386" s="55" t="s">
        <v>106</v>
      </c>
      <c r="AU386" s="56">
        <f>_xll.qlInterestRateIndexFixingDate(IborIndex&amp;Tenor,AV386,Trigger)</f>
        <v>42678</v>
      </c>
      <c r="AV386" s="56">
        <f>_xll.qlCalendarAdvance(Calendar,AV385,AT386,"f",,Trigger)</f>
        <v>42682</v>
      </c>
      <c r="AW386" s="56">
        <f>_xll.qlInterestRateIndexMaturity(IborIndex&amp;Tenor,AV386,Trigger)</f>
        <v>42863</v>
      </c>
      <c r="AX386" s="102" t="e">
        <f>_xll.qlIndexFixing($Z$5,AU386,,Trigger)</f>
        <v>#VALUE!</v>
      </c>
      <c r="AY386" s="102">
        <f>_xll.qlIndexFixing($AZ$1,AV386,,Trigger)</f>
        <v>1.7292492010853419E-3</v>
      </c>
    </row>
    <row r="387" spans="46:51" ht="11.25" customHeight="1" x14ac:dyDescent="0.25">
      <c r="AT387" s="55" t="s">
        <v>106</v>
      </c>
      <c r="AU387" s="56">
        <f>_xll.qlInterestRateIndexFixingDate(IborIndex&amp;Tenor,AV387,Trigger)</f>
        <v>42681</v>
      </c>
      <c r="AV387" s="56">
        <f>_xll.qlCalendarAdvance(Calendar,AV386,AT387,"f",,Trigger)</f>
        <v>42683</v>
      </c>
      <c r="AW387" s="56">
        <f>_xll.qlInterestRateIndexMaturity(IborIndex&amp;Tenor,AV387,Trigger)</f>
        <v>42864</v>
      </c>
      <c r="AX387" s="102" t="e">
        <f>_xll.qlIndexFixing($Z$5,AU387,,Trigger)</f>
        <v>#VALUE!</v>
      </c>
      <c r="AY387" s="102">
        <f>_xll.qlIndexFixing($AZ$1,AV387,,Trigger)</f>
        <v>1.7340424333366731E-3</v>
      </c>
    </row>
    <row r="388" spans="46:51" ht="11.25" customHeight="1" x14ac:dyDescent="0.25">
      <c r="AT388" s="55" t="s">
        <v>106</v>
      </c>
      <c r="AU388" s="56">
        <f>_xll.qlInterestRateIndexFixingDate(IborIndex&amp;Tenor,AV388,Trigger)</f>
        <v>42682</v>
      </c>
      <c r="AV388" s="56">
        <f>_xll.qlCalendarAdvance(Calendar,AV387,AT388,"f",,Trigger)</f>
        <v>42684</v>
      </c>
      <c r="AW388" s="56">
        <f>_xll.qlInterestRateIndexMaturity(IborIndex&amp;Tenor,AV388,Trigger)</f>
        <v>42865</v>
      </c>
      <c r="AX388" s="102" t="e">
        <f>_xll.qlIndexFixing($Z$5,AU388,,Trigger)</f>
        <v>#VALUE!</v>
      </c>
      <c r="AY388" s="102">
        <f>_xll.qlIndexFixing($AZ$1,AV388,,Trigger)</f>
        <v>1.7499999999958727E-3</v>
      </c>
    </row>
    <row r="389" spans="46:51" ht="11.25" customHeight="1" x14ac:dyDescent="0.25">
      <c r="AT389" s="55" t="s">
        <v>106</v>
      </c>
      <c r="AU389" s="56">
        <f>_xll.qlInterestRateIndexFixingDate(IborIndex&amp;Tenor,AV389,Trigger)</f>
        <v>42683</v>
      </c>
      <c r="AV389" s="56">
        <f>_xll.qlCalendarAdvance(Calendar,AV388,AT389,"f",,Trigger)</f>
        <v>42685</v>
      </c>
      <c r="AW389" s="56">
        <f>_xll.qlInterestRateIndexMaturity(IborIndex&amp;Tenor,AV389,Trigger)</f>
        <v>42866</v>
      </c>
      <c r="AX389" s="102" t="e">
        <f>_xll.qlIndexFixing($Z$5,AU389,,Trigger)</f>
        <v>#VALUE!</v>
      </c>
      <c r="AY389" s="102">
        <f>_xll.qlIndexFixing($AZ$1,AV389,,Trigger)</f>
        <v>1.7531876294590455E-3</v>
      </c>
    </row>
    <row r="390" spans="46:51" ht="11.25" customHeight="1" x14ac:dyDescent="0.25">
      <c r="AT390" s="55" t="s">
        <v>106</v>
      </c>
      <c r="AU390" s="56">
        <f>_xll.qlInterestRateIndexFixingDate(IborIndex&amp;Tenor,AV390,Trigger)</f>
        <v>42684</v>
      </c>
      <c r="AV390" s="56">
        <f>_xll.qlCalendarAdvance(Calendar,AV389,AT390,"f",,Trigger)</f>
        <v>42688</v>
      </c>
      <c r="AW390" s="56">
        <f>_xll.qlInterestRateIndexMaturity(IborIndex&amp;Tenor,AV390,Trigger)</f>
        <v>42870</v>
      </c>
      <c r="AX390" s="102" t="e">
        <f>_xll.qlIndexFixing($Z$5,AU390,,Trigger)</f>
        <v>#VALUE!</v>
      </c>
      <c r="AY390" s="102">
        <f>_xll.qlIndexFixing($AZ$1,AV390,,Trigger)</f>
        <v>1.7579726384677372E-3</v>
      </c>
    </row>
    <row r="391" spans="46:51" ht="11.25" customHeight="1" x14ac:dyDescent="0.25">
      <c r="AT391" s="55" t="s">
        <v>106</v>
      </c>
      <c r="AU391" s="56">
        <f>_xll.qlInterestRateIndexFixingDate(IborIndex&amp;Tenor,AV391,Trigger)</f>
        <v>42685</v>
      </c>
      <c r="AV391" s="56">
        <f>_xll.qlCalendarAdvance(Calendar,AV390,AT391,"f",,Trigger)</f>
        <v>42689</v>
      </c>
      <c r="AW391" s="56">
        <f>_xll.qlInterestRateIndexMaturity(IborIndex&amp;Tenor,AV391,Trigger)</f>
        <v>42870</v>
      </c>
      <c r="AX391" s="102" t="e">
        <f>_xll.qlIndexFixing($Z$5,AU391,,Trigger)</f>
        <v>#VALUE!</v>
      </c>
      <c r="AY391" s="102">
        <f>_xll.qlIndexFixing($AZ$1,AV391,,Trigger)</f>
        <v>1.7627559338615436E-3</v>
      </c>
    </row>
    <row r="392" spans="46:51" ht="11.25" customHeight="1" x14ac:dyDescent="0.25">
      <c r="AT392" s="55" t="s">
        <v>106</v>
      </c>
      <c r="AU392" s="56">
        <f>_xll.qlInterestRateIndexFixingDate(IborIndex&amp;Tenor,AV392,Trigger)</f>
        <v>42688</v>
      </c>
      <c r="AV392" s="56">
        <f>_xll.qlCalendarAdvance(Calendar,AV391,AT392,"f",,Trigger)</f>
        <v>42690</v>
      </c>
      <c r="AW392" s="56">
        <f>_xll.qlInterestRateIndexMaturity(IborIndex&amp;Tenor,AV392,Trigger)</f>
        <v>42871</v>
      </c>
      <c r="AX392" s="102" t="e">
        <f>_xll.qlIndexFixing($Z$5,AU392,,Trigger)</f>
        <v>#VALUE!</v>
      </c>
      <c r="AY392" s="102">
        <f>_xll.qlIndexFixing($AZ$1,AV392,,Trigger)</f>
        <v>1.7675379946133479E-3</v>
      </c>
    </row>
    <row r="393" spans="46:51" ht="11.25" customHeight="1" x14ac:dyDescent="0.25">
      <c r="AT393" s="55" t="s">
        <v>106</v>
      </c>
      <c r="AU393" s="56">
        <f>_xll.qlInterestRateIndexFixingDate(IborIndex&amp;Tenor,AV393,Trigger)</f>
        <v>42689</v>
      </c>
      <c r="AV393" s="56">
        <f>_xll.qlCalendarAdvance(Calendar,AV392,AT393,"f",,Trigger)</f>
        <v>42691</v>
      </c>
      <c r="AW393" s="56">
        <f>_xll.qlInterestRateIndexMaturity(IborIndex&amp;Tenor,AV393,Trigger)</f>
        <v>42872</v>
      </c>
      <c r="AX393" s="102" t="e">
        <f>_xll.qlIndexFixing($Z$5,AU393,,Trigger)</f>
        <v>#VALUE!</v>
      </c>
      <c r="AY393" s="102">
        <f>_xll.qlIndexFixing($AZ$1,AV393,,Trigger)</f>
        <v>1.7835774200002997E-3</v>
      </c>
    </row>
    <row r="394" spans="46:51" ht="11.25" customHeight="1" x14ac:dyDescent="0.25">
      <c r="AT394" s="55" t="s">
        <v>106</v>
      </c>
      <c r="AU394" s="56">
        <f>_xll.qlInterestRateIndexFixingDate(IborIndex&amp;Tenor,AV394,Trigger)</f>
        <v>42690</v>
      </c>
      <c r="AV394" s="56">
        <f>_xll.qlCalendarAdvance(Calendar,AV393,AT394,"f",,Trigger)</f>
        <v>42692</v>
      </c>
      <c r="AW394" s="56">
        <f>_xll.qlInterestRateIndexMaturity(IborIndex&amp;Tenor,AV394,Trigger)</f>
        <v>42873</v>
      </c>
      <c r="AX394" s="102" t="e">
        <f>_xll.qlIndexFixing($Z$5,AU394,,Trigger)</f>
        <v>#VALUE!</v>
      </c>
      <c r="AY394" s="102">
        <f>_xll.qlIndexFixing($AZ$1,AV394,,Trigger)</f>
        <v>1.7866803233224523E-3</v>
      </c>
    </row>
    <row r="395" spans="46:51" ht="11.25" customHeight="1" x14ac:dyDescent="0.25">
      <c r="AT395" s="55" t="s">
        <v>106</v>
      </c>
      <c r="AU395" s="56">
        <f>_xll.qlInterestRateIndexFixingDate(IborIndex&amp;Tenor,AV395,Trigger)</f>
        <v>42691</v>
      </c>
      <c r="AV395" s="56">
        <f>_xll.qlCalendarAdvance(Calendar,AV394,AT395,"f",,Trigger)</f>
        <v>42695</v>
      </c>
      <c r="AW395" s="56">
        <f>_xll.qlInterestRateIndexMaturity(IborIndex&amp;Tenor,AV395,Trigger)</f>
        <v>42877</v>
      </c>
      <c r="AX395" s="102" t="e">
        <f>_xll.qlIndexFixing($Z$5,AU395,,Trigger)</f>
        <v>#VALUE!</v>
      </c>
      <c r="AY395" s="102">
        <f>_xll.qlIndexFixing($AZ$1,AV395,,Trigger)</f>
        <v>1.7914761236653791E-3</v>
      </c>
    </row>
    <row r="396" spans="46:51" ht="11.25" customHeight="1" x14ac:dyDescent="0.25">
      <c r="AT396" s="55" t="s">
        <v>106</v>
      </c>
      <c r="AU396" s="56">
        <f>_xll.qlInterestRateIndexFixingDate(IborIndex&amp;Tenor,AV396,Trigger)</f>
        <v>42692</v>
      </c>
      <c r="AV396" s="56">
        <f>_xll.qlCalendarAdvance(Calendar,AV395,AT396,"f",,Trigger)</f>
        <v>42696</v>
      </c>
      <c r="AW396" s="56">
        <f>_xll.qlInterestRateIndexMaturity(IborIndex&amp;Tenor,AV396,Trigger)</f>
        <v>42877</v>
      </c>
      <c r="AX396" s="102" t="e">
        <f>_xll.qlIndexFixing($Z$5,AU396,,Trigger)</f>
        <v>#VALUE!</v>
      </c>
      <c r="AY396" s="102">
        <f>_xll.qlIndexFixing($AZ$1,AV396,,Trigger)</f>
        <v>1.7962787254574334E-3</v>
      </c>
    </row>
    <row r="397" spans="46:51" ht="11.25" customHeight="1" x14ac:dyDescent="0.25">
      <c r="AT397" s="55" t="s">
        <v>106</v>
      </c>
      <c r="AU397" s="56">
        <f>_xll.qlInterestRateIndexFixingDate(IborIndex&amp;Tenor,AV397,Trigger)</f>
        <v>42695</v>
      </c>
      <c r="AV397" s="56">
        <f>_xll.qlCalendarAdvance(Calendar,AV396,AT397,"f",,Trigger)</f>
        <v>42697</v>
      </c>
      <c r="AW397" s="56">
        <f>_xll.qlInterestRateIndexMaturity(IborIndex&amp;Tenor,AV397,Trigger)</f>
        <v>42878</v>
      </c>
      <c r="AX397" s="102" t="e">
        <f>_xll.qlIndexFixing($Z$5,AU397,,Trigger)</f>
        <v>#VALUE!</v>
      </c>
      <c r="AY397" s="102">
        <f>_xll.qlIndexFixing($AZ$1,AV397,,Trigger)</f>
        <v>1.8010895035316806E-3</v>
      </c>
    </row>
    <row r="398" spans="46:51" ht="11.25" customHeight="1" x14ac:dyDescent="0.25">
      <c r="AT398" s="55" t="s">
        <v>106</v>
      </c>
      <c r="AU398" s="56">
        <f>_xll.qlInterestRateIndexFixingDate(IborIndex&amp;Tenor,AV398,Trigger)</f>
        <v>42696</v>
      </c>
      <c r="AV398" s="56">
        <f>_xll.qlCalendarAdvance(Calendar,AV397,AT398,"f",,Trigger)</f>
        <v>42698</v>
      </c>
      <c r="AW398" s="56">
        <f>_xll.qlInterestRateIndexMaturity(IborIndex&amp;Tenor,AV398,Trigger)</f>
        <v>42879</v>
      </c>
      <c r="AX398" s="102" t="e">
        <f>_xll.qlIndexFixing($Z$5,AU398,,Trigger)</f>
        <v>#VALUE!</v>
      </c>
      <c r="AY398" s="102">
        <f>_xll.qlIndexFixing($AZ$1,AV398,,Trigger)</f>
        <v>1.8173640603811351E-3</v>
      </c>
    </row>
    <row r="399" spans="46:51" ht="11.25" customHeight="1" x14ac:dyDescent="0.25">
      <c r="AT399" s="55" t="s">
        <v>106</v>
      </c>
      <c r="AU399" s="56">
        <f>_xll.qlInterestRateIndexFixingDate(IborIndex&amp;Tenor,AV399,Trigger)</f>
        <v>42697</v>
      </c>
      <c r="AV399" s="56">
        <f>_xll.qlCalendarAdvance(Calendar,AV398,AT399,"f",,Trigger)</f>
        <v>42699</v>
      </c>
      <c r="AW399" s="56">
        <f>_xll.qlInterestRateIndexMaturity(IborIndex&amp;Tenor,AV399,Trigger)</f>
        <v>42880</v>
      </c>
      <c r="AX399" s="102" t="e">
        <f>_xll.qlIndexFixing($Z$5,AU399,,Trigger)</f>
        <v>#VALUE!</v>
      </c>
      <c r="AY399" s="102">
        <f>_xll.qlIndexFixing($AZ$1,AV399,,Trigger)</f>
        <v>1.8204422302231362E-3</v>
      </c>
    </row>
    <row r="400" spans="46:51" ht="11.25" customHeight="1" x14ac:dyDescent="0.25">
      <c r="AT400" s="55" t="s">
        <v>106</v>
      </c>
      <c r="AU400" s="56">
        <f>_xll.qlInterestRateIndexFixingDate(IborIndex&amp;Tenor,AV400,Trigger)</f>
        <v>42698</v>
      </c>
      <c r="AV400" s="56">
        <f>_xll.qlCalendarAdvance(Calendar,AV399,AT400,"f",,Trigger)</f>
        <v>42702</v>
      </c>
      <c r="AW400" s="56">
        <f>_xll.qlInterestRateIndexMaturity(IborIndex&amp;Tenor,AV400,Trigger)</f>
        <v>42884</v>
      </c>
      <c r="AX400" s="102" t="e">
        <f>_xll.qlIndexFixing($Z$5,AU400,,Trigger)</f>
        <v>#VALUE!</v>
      </c>
      <c r="AY400" s="102">
        <f>_xll.qlIndexFixing($AZ$1,AV400,,Trigger)</f>
        <v>1.8271201052300434E-3</v>
      </c>
    </row>
    <row r="401" spans="46:51" ht="11.25" customHeight="1" x14ac:dyDescent="0.25">
      <c r="AT401" s="55" t="s">
        <v>106</v>
      </c>
      <c r="AU401" s="56">
        <f>_xll.qlInterestRateIndexFixingDate(IborIndex&amp;Tenor,AV401,Trigger)</f>
        <v>42699</v>
      </c>
      <c r="AV401" s="56">
        <f>_xll.qlCalendarAdvance(Calendar,AV400,AT401,"f",,Trigger)</f>
        <v>42703</v>
      </c>
      <c r="AW401" s="56">
        <f>_xll.qlInterestRateIndexMaturity(IborIndex&amp;Tenor,AV401,Trigger)</f>
        <v>42884</v>
      </c>
      <c r="AX401" s="102" t="e">
        <f>_xll.qlIndexFixing($Z$5,AU401,,Trigger)</f>
        <v>#VALUE!</v>
      </c>
      <c r="AY401" s="102">
        <f>_xll.qlIndexFixing($AZ$1,AV401,,Trigger)</f>
        <v>1.8320222840709252E-3</v>
      </c>
    </row>
    <row r="402" spans="46:51" ht="11.25" customHeight="1" x14ac:dyDescent="0.25">
      <c r="AT402" s="55" t="s">
        <v>106</v>
      </c>
      <c r="AU402" s="56">
        <f>_xll.qlInterestRateIndexFixingDate(IborIndex&amp;Tenor,AV402,Trigger)</f>
        <v>42702</v>
      </c>
      <c r="AV402" s="56">
        <f>_xll.qlCalendarAdvance(Calendar,AV401,AT402,"f",,Trigger)</f>
        <v>42704</v>
      </c>
      <c r="AW402" s="56">
        <f>_xll.qlInterestRateIndexMaturity(IborIndex&amp;Tenor,AV402,Trigger)</f>
        <v>42886</v>
      </c>
      <c r="AX402" s="102" t="e">
        <f>_xll.qlIndexFixing($Z$5,AU402,,Trigger)</f>
        <v>#VALUE!</v>
      </c>
      <c r="AY402" s="102">
        <f>_xll.qlIndexFixing($AZ$1,AV402,,Trigger)</f>
        <v>1.8369424805875102E-3</v>
      </c>
    </row>
    <row r="403" spans="46:51" ht="11.25" customHeight="1" x14ac:dyDescent="0.25">
      <c r="AT403" s="55" t="s">
        <v>106</v>
      </c>
      <c r="AU403" s="56">
        <f>_xll.qlInterestRateIndexFixingDate(IborIndex&amp;Tenor,AV403,Trigger)</f>
        <v>42703</v>
      </c>
      <c r="AV403" s="56">
        <f>_xll.qlCalendarAdvance(Calendar,AV402,AT403,"f",,Trigger)</f>
        <v>42705</v>
      </c>
      <c r="AW403" s="56">
        <f>_xll.qlInterestRateIndexMaturity(IborIndex&amp;Tenor,AV403,Trigger)</f>
        <v>42887</v>
      </c>
      <c r="AX403" s="102" t="e">
        <f>_xll.qlIndexFixing($Z$5,AU403,,Trigger)</f>
        <v>#VALUE!</v>
      </c>
      <c r="AY403" s="102">
        <f>_xll.qlIndexFixing($AZ$1,AV403,,Trigger)</f>
        <v>1.8518257031684671E-3</v>
      </c>
    </row>
    <row r="404" spans="46:51" ht="11.25" customHeight="1" x14ac:dyDescent="0.25">
      <c r="AT404" s="55" t="s">
        <v>106</v>
      </c>
      <c r="AU404" s="56">
        <f>_xll.qlInterestRateIndexFixingDate(IborIndex&amp;Tenor,AV404,Trigger)</f>
        <v>42704</v>
      </c>
      <c r="AV404" s="56">
        <f>_xll.qlCalendarAdvance(Calendar,AV403,AT404,"f",,Trigger)</f>
        <v>42706</v>
      </c>
      <c r="AW404" s="56">
        <f>_xll.qlInterestRateIndexMaturity(IborIndex&amp;Tenor,AV404,Trigger)</f>
        <v>42888</v>
      </c>
      <c r="AX404" s="102" t="e">
        <f>_xll.qlIndexFixing($Z$5,AU404,,Trigger)</f>
        <v>#VALUE!</v>
      </c>
      <c r="AY404" s="102">
        <f>_xll.qlIndexFixing($AZ$1,AV404,,Trigger)</f>
        <v>1.8568325477952773E-3</v>
      </c>
    </row>
    <row r="405" spans="46:51" ht="11.25" customHeight="1" x14ac:dyDescent="0.25">
      <c r="AT405" s="55" t="s">
        <v>106</v>
      </c>
      <c r="AU405" s="56">
        <f>_xll.qlInterestRateIndexFixingDate(IborIndex&amp;Tenor,AV405,Trigger)</f>
        <v>42705</v>
      </c>
      <c r="AV405" s="56">
        <f>_xll.qlCalendarAdvance(Calendar,AV404,AT405,"f",,Trigger)</f>
        <v>42709</v>
      </c>
      <c r="AW405" s="56">
        <f>_xll.qlInterestRateIndexMaturity(IborIndex&amp;Tenor,AV405,Trigger)</f>
        <v>42891</v>
      </c>
      <c r="AX405" s="102" t="e">
        <f>_xll.qlIndexFixing($Z$5,AU405,,Trigger)</f>
        <v>#VALUE!</v>
      </c>
      <c r="AY405" s="102">
        <f>_xll.qlIndexFixing($AZ$1,AV405,,Trigger)</f>
        <v>1.8618647492301694E-3</v>
      </c>
    </row>
    <row r="406" spans="46:51" ht="11.25" customHeight="1" x14ac:dyDescent="0.25">
      <c r="AT406" s="55" t="s">
        <v>106</v>
      </c>
      <c r="AU406" s="56">
        <f>_xll.qlInterestRateIndexFixingDate(IborIndex&amp;Tenor,AV406,Trigger)</f>
        <v>42706</v>
      </c>
      <c r="AV406" s="56">
        <f>_xll.qlCalendarAdvance(Calendar,AV405,AT406,"f",,Trigger)</f>
        <v>42710</v>
      </c>
      <c r="AW406" s="56">
        <f>_xll.qlInterestRateIndexMaturity(IborIndex&amp;Tenor,AV406,Trigger)</f>
        <v>42892</v>
      </c>
      <c r="AX406" s="102" t="e">
        <f>_xll.qlIndexFixing($Z$5,AU406,,Trigger)</f>
        <v>#VALUE!</v>
      </c>
      <c r="AY406" s="102">
        <f>_xll.qlIndexFixing($AZ$1,AV406,,Trigger)</f>
        <v>1.8669238055600726E-3</v>
      </c>
    </row>
    <row r="407" spans="46:51" ht="11.25" customHeight="1" x14ac:dyDescent="0.25">
      <c r="AT407" s="55" t="s">
        <v>106</v>
      </c>
      <c r="AU407" s="56">
        <f>_xll.qlInterestRateIndexFixingDate(IborIndex&amp;Tenor,AV407,Trigger)</f>
        <v>42709</v>
      </c>
      <c r="AV407" s="56">
        <f>_xll.qlCalendarAdvance(Calendar,AV406,AT407,"f",,Trigger)</f>
        <v>42711</v>
      </c>
      <c r="AW407" s="56">
        <f>_xll.qlInterestRateIndexMaturity(IborIndex&amp;Tenor,AV407,Trigger)</f>
        <v>42893</v>
      </c>
      <c r="AX407" s="102" t="e">
        <f>_xll.qlIndexFixing($Z$5,AU407,,Trigger)</f>
        <v>#VALUE!</v>
      </c>
      <c r="AY407" s="102">
        <f>_xll.qlIndexFixing($AZ$1,AV407,,Trigger)</f>
        <v>1.8720112249574746E-3</v>
      </c>
    </row>
    <row r="408" spans="46:51" ht="11.25" customHeight="1" x14ac:dyDescent="0.25">
      <c r="AT408" s="55" t="s">
        <v>106</v>
      </c>
      <c r="AU408" s="56">
        <f>_xll.qlInterestRateIndexFixingDate(IborIndex&amp;Tenor,AV408,Trigger)</f>
        <v>42710</v>
      </c>
      <c r="AV408" s="56">
        <f>_xll.qlCalendarAdvance(Calendar,AV407,AT408,"f",,Trigger)</f>
        <v>42712</v>
      </c>
      <c r="AW408" s="56">
        <f>_xll.qlInterestRateIndexMaturity(IborIndex&amp;Tenor,AV408,Trigger)</f>
        <v>42894</v>
      </c>
      <c r="AX408" s="102" t="e">
        <f>_xll.qlIndexFixing($Z$5,AU408,,Trigger)</f>
        <v>#VALUE!</v>
      </c>
      <c r="AY408" s="102">
        <f>_xll.qlIndexFixing($AZ$1,AV408,,Trigger)</f>
        <v>1.8874588945914852E-3</v>
      </c>
    </row>
    <row r="409" spans="46:51" ht="11.25" customHeight="1" x14ac:dyDescent="0.25">
      <c r="AT409" s="55" t="s">
        <v>106</v>
      </c>
      <c r="AU409" s="56">
        <f>_xll.qlInterestRateIndexFixingDate(IborIndex&amp;Tenor,AV409,Trigger)</f>
        <v>42711</v>
      </c>
      <c r="AV409" s="56">
        <f>_xll.qlCalendarAdvance(Calendar,AV408,AT409,"f",,Trigger)</f>
        <v>42713</v>
      </c>
      <c r="AW409" s="56">
        <f>_xll.qlInterestRateIndexMaturity(IborIndex&amp;Tenor,AV409,Trigger)</f>
        <v>42895</v>
      </c>
      <c r="AX409" s="102" t="e">
        <f>_xll.qlIndexFixing($Z$5,AU409,,Trigger)</f>
        <v>#VALUE!</v>
      </c>
      <c r="AY409" s="102">
        <f>_xll.qlIndexFixing($AZ$1,AV409,,Trigger)</f>
        <v>1.8926750497366635E-3</v>
      </c>
    </row>
    <row r="410" spans="46:51" ht="11.25" customHeight="1" x14ac:dyDescent="0.25">
      <c r="AT410" s="55" t="s">
        <v>106</v>
      </c>
      <c r="AU410" s="56">
        <f>_xll.qlInterestRateIndexFixingDate(IborIndex&amp;Tenor,AV410,Trigger)</f>
        <v>42712</v>
      </c>
      <c r="AV410" s="56">
        <f>_xll.qlCalendarAdvance(Calendar,AV409,AT410,"f",,Trigger)</f>
        <v>42716</v>
      </c>
      <c r="AW410" s="56">
        <f>_xll.qlInterestRateIndexMaturity(IborIndex&amp;Tenor,AV410,Trigger)</f>
        <v>42898</v>
      </c>
      <c r="AX410" s="102" t="e">
        <f>_xll.qlIndexFixing($Z$5,AU410,,Trigger)</f>
        <v>#VALUE!</v>
      </c>
      <c r="AY410" s="102">
        <f>_xll.qlIndexFixing($AZ$1,AV410,,Trigger)</f>
        <v>1.897927260130299E-3</v>
      </c>
    </row>
    <row r="411" spans="46:51" ht="11.25" customHeight="1" x14ac:dyDescent="0.25">
      <c r="AT411" s="55" t="s">
        <v>106</v>
      </c>
      <c r="AU411" s="56">
        <f>_xll.qlInterestRateIndexFixingDate(IborIndex&amp;Tenor,AV411,Trigger)</f>
        <v>42713</v>
      </c>
      <c r="AV411" s="56">
        <f>_xll.qlCalendarAdvance(Calendar,AV410,AT411,"f",,Trigger)</f>
        <v>42717</v>
      </c>
      <c r="AW411" s="56">
        <f>_xll.qlInterestRateIndexMaturity(IborIndex&amp;Tenor,AV411,Trigger)</f>
        <v>42899</v>
      </c>
      <c r="AX411" s="102" t="e">
        <f>_xll.qlIndexFixing($Z$5,AU411,,Trigger)</f>
        <v>#VALUE!</v>
      </c>
      <c r="AY411" s="102">
        <f>_xll.qlIndexFixing($AZ$1,AV411,,Trigger)</f>
        <v>1.9032165927325383E-3</v>
      </c>
    </row>
    <row r="412" spans="46:51" ht="11.25" customHeight="1" x14ac:dyDescent="0.25">
      <c r="AT412" s="55" t="s">
        <v>106</v>
      </c>
      <c r="AU412" s="56">
        <f>_xll.qlInterestRateIndexFixingDate(IborIndex&amp;Tenor,AV412,Trigger)</f>
        <v>42716</v>
      </c>
      <c r="AV412" s="56">
        <f>_xll.qlCalendarAdvance(Calendar,AV411,AT412,"f",,Trigger)</f>
        <v>42718</v>
      </c>
      <c r="AW412" s="56">
        <f>_xll.qlInterestRateIndexMaturity(IborIndex&amp;Tenor,AV412,Trigger)</f>
        <v>42900</v>
      </c>
      <c r="AX412" s="102" t="e">
        <f>_xll.qlIndexFixing($Z$5,AU412,,Trigger)</f>
        <v>#VALUE!</v>
      </c>
      <c r="AY412" s="102">
        <f>_xll.qlIndexFixing($AZ$1,AV412,,Trigger)</f>
        <v>1.9085421107059605E-3</v>
      </c>
    </row>
    <row r="413" spans="46:51" ht="11.25" customHeight="1" x14ac:dyDescent="0.25">
      <c r="AT413" s="55" t="s">
        <v>106</v>
      </c>
      <c r="AU413" s="56">
        <f>_xll.qlInterestRateIndexFixingDate(IborIndex&amp;Tenor,AV413,Trigger)</f>
        <v>42717</v>
      </c>
      <c r="AV413" s="56">
        <f>_xll.qlCalendarAdvance(Calendar,AV412,AT413,"f",,Trigger)</f>
        <v>42719</v>
      </c>
      <c r="AW413" s="56">
        <f>_xll.qlInterestRateIndexMaturity(IborIndex&amp;Tenor,AV413,Trigger)</f>
        <v>42901</v>
      </c>
      <c r="AX413" s="102" t="e">
        <f>_xll.qlIndexFixing($Z$5,AU413,,Trigger)</f>
        <v>#VALUE!</v>
      </c>
      <c r="AY413" s="102">
        <f>_xll.qlIndexFixing($AZ$1,AV413,,Trigger)</f>
        <v>1.9247212483237369E-3</v>
      </c>
    </row>
    <row r="414" spans="46:51" ht="11.25" customHeight="1" x14ac:dyDescent="0.25">
      <c r="AT414" s="55" t="s">
        <v>106</v>
      </c>
      <c r="AU414" s="56">
        <f>_xll.qlInterestRateIndexFixingDate(IborIndex&amp;Tenor,AV414,Trigger)</f>
        <v>42718</v>
      </c>
      <c r="AV414" s="56">
        <f>_xll.qlCalendarAdvance(Calendar,AV413,AT414,"f",,Trigger)</f>
        <v>42720</v>
      </c>
      <c r="AW414" s="56">
        <f>_xll.qlInterestRateIndexMaturity(IborIndex&amp;Tenor,AV414,Trigger)</f>
        <v>42902</v>
      </c>
      <c r="AX414" s="102" t="e">
        <f>_xll.qlIndexFixing($Z$5,AU414,,Trigger)</f>
        <v>#VALUE!</v>
      </c>
      <c r="AY414" s="102">
        <f>_xll.qlIndexFixing($AZ$1,AV414,,Trigger)</f>
        <v>1.9301769259050861E-3</v>
      </c>
    </row>
    <row r="415" spans="46:51" ht="11.25" customHeight="1" x14ac:dyDescent="0.25">
      <c r="AT415" s="55" t="s">
        <v>106</v>
      </c>
      <c r="AU415" s="56">
        <f>_xll.qlInterestRateIndexFixingDate(IborIndex&amp;Tenor,AV415,Trigger)</f>
        <v>42719</v>
      </c>
      <c r="AV415" s="56">
        <f>_xll.qlCalendarAdvance(Calendar,AV414,AT415,"f",,Trigger)</f>
        <v>42723</v>
      </c>
      <c r="AW415" s="56">
        <f>_xll.qlInterestRateIndexMaturity(IborIndex&amp;Tenor,AV415,Trigger)</f>
        <v>42905</v>
      </c>
      <c r="AX415" s="102" t="e">
        <f>_xll.qlIndexFixing($Z$5,AU415,,Trigger)</f>
        <v>#VALUE!</v>
      </c>
      <c r="AY415" s="102">
        <f>_xll.qlIndexFixing($AZ$1,AV415,,Trigger)</f>
        <v>1.935661444571999E-3</v>
      </c>
    </row>
    <row r="416" spans="46:51" ht="11.25" customHeight="1" x14ac:dyDescent="0.25">
      <c r="AT416" s="55" t="s">
        <v>106</v>
      </c>
      <c r="AU416" s="56">
        <f>_xll.qlInterestRateIndexFixingDate(IborIndex&amp;Tenor,AV416,Trigger)</f>
        <v>42720</v>
      </c>
      <c r="AV416" s="56">
        <f>_xll.qlCalendarAdvance(Calendar,AV415,AT416,"f",,Trigger)</f>
        <v>42724</v>
      </c>
      <c r="AW416" s="56">
        <f>_xll.qlInterestRateIndexMaturity(IborIndex&amp;Tenor,AV416,Trigger)</f>
        <v>42906</v>
      </c>
      <c r="AX416" s="102" t="e">
        <f>_xll.qlIndexFixing($Z$5,AU416,,Trigger)</f>
        <v>#VALUE!</v>
      </c>
      <c r="AY416" s="102">
        <f>_xll.qlIndexFixing($AZ$1,AV416,,Trigger)</f>
        <v>1.9411733034564742E-3</v>
      </c>
    </row>
    <row r="417" spans="46:51" ht="11.25" customHeight="1" x14ac:dyDescent="0.25">
      <c r="AT417" s="55" t="s">
        <v>106</v>
      </c>
      <c r="AU417" s="56">
        <f>_xll.qlInterestRateIndexFixingDate(IborIndex&amp;Tenor,AV417,Trigger)</f>
        <v>42723</v>
      </c>
      <c r="AV417" s="56">
        <f>_xll.qlCalendarAdvance(Calendar,AV416,AT417,"f",,Trigger)</f>
        <v>42725</v>
      </c>
      <c r="AW417" s="56">
        <f>_xll.qlInterestRateIndexMaturity(IborIndex&amp;Tenor,AV417,Trigger)</f>
        <v>42907</v>
      </c>
      <c r="AX417" s="102" t="e">
        <f>_xll.qlIndexFixing($Z$5,AU417,,Trigger)</f>
        <v>#VALUE!</v>
      </c>
      <c r="AY417" s="102">
        <f>_xll.qlIndexFixing($AZ$1,AV417,,Trigger)</f>
        <v>1.9467109910190469E-3</v>
      </c>
    </row>
    <row r="418" spans="46:51" ht="11.25" customHeight="1" x14ac:dyDescent="0.25">
      <c r="AT418" s="55" t="s">
        <v>106</v>
      </c>
      <c r="AU418" s="56">
        <f>_xll.qlInterestRateIndexFixingDate(IborIndex&amp;Tenor,AV418,Trigger)</f>
        <v>42724</v>
      </c>
      <c r="AV418" s="56">
        <f>_xll.qlCalendarAdvance(Calendar,AV417,AT418,"f",,Trigger)</f>
        <v>42726</v>
      </c>
      <c r="AW418" s="56">
        <f>_xll.qlInterestRateIndexMaturity(IborIndex&amp;Tenor,AV418,Trigger)</f>
        <v>42908</v>
      </c>
      <c r="AX418" s="102" t="e">
        <f>_xll.qlIndexFixing($Z$5,AU418,,Trigger)</f>
        <v>#VALUE!</v>
      </c>
      <c r="AY418" s="102">
        <f>_xll.qlIndexFixing($AZ$1,AV418,,Trigger)</f>
        <v>1.9690894237883302E-3</v>
      </c>
    </row>
    <row r="419" spans="46:51" ht="11.25" customHeight="1" x14ac:dyDescent="0.25">
      <c r="AT419" s="55" t="s">
        <v>106</v>
      </c>
      <c r="AU419" s="56">
        <f>_xll.qlInterestRateIndexFixingDate(IborIndex&amp;Tenor,AV419,Trigger)</f>
        <v>42725</v>
      </c>
      <c r="AV419" s="56">
        <f>_xll.qlCalendarAdvance(Calendar,AV418,AT419,"f",,Trigger)</f>
        <v>42727</v>
      </c>
      <c r="AW419" s="56">
        <f>_xll.qlInterestRateIndexMaturity(IborIndex&amp;Tenor,AV419,Trigger)</f>
        <v>42909</v>
      </c>
      <c r="AX419" s="102" t="e">
        <f>_xll.qlIndexFixing($Z$5,AU419,,Trigger)</f>
        <v>#VALUE!</v>
      </c>
      <c r="AY419" s="102">
        <f>_xll.qlIndexFixing($AZ$1,AV419,,Trigger)</f>
        <v>1.9747332081609214E-3</v>
      </c>
    </row>
    <row r="420" spans="46:51" ht="11.25" customHeight="1" x14ac:dyDescent="0.25">
      <c r="AT420" s="55" t="s">
        <v>106</v>
      </c>
      <c r="AU420" s="56">
        <f>_xll.qlInterestRateIndexFixingDate(IborIndex&amp;Tenor,AV420,Trigger)</f>
        <v>42726</v>
      </c>
      <c r="AV420" s="56">
        <f>_xll.qlCalendarAdvance(Calendar,AV419,AT420,"f",,Trigger)</f>
        <v>42731</v>
      </c>
      <c r="AW420" s="56">
        <f>_xll.qlInterestRateIndexMaturity(IborIndex&amp;Tenor,AV420,Trigger)</f>
        <v>42913</v>
      </c>
      <c r="AX420" s="102" t="e">
        <f>_xll.qlIndexFixing($Z$5,AU420,,Trigger)</f>
        <v>#VALUE!</v>
      </c>
      <c r="AY420" s="102">
        <f>_xll.qlIndexFixing($AZ$1,AV420,,Trigger)</f>
        <v>1.9803935278736432E-3</v>
      </c>
    </row>
    <row r="421" spans="46:51" ht="11.25" customHeight="1" x14ac:dyDescent="0.25">
      <c r="AT421" s="55" t="s">
        <v>106</v>
      </c>
      <c r="AU421" s="56">
        <f>_xll.qlInterestRateIndexFixingDate(IborIndex&amp;Tenor,AV421,Trigger)</f>
        <v>42727</v>
      </c>
      <c r="AV421" s="56">
        <f>_xll.qlCalendarAdvance(Calendar,AV420,AT421,"f",,Trigger)</f>
        <v>42732</v>
      </c>
      <c r="AW421" s="56">
        <f>_xll.qlInterestRateIndexMaturity(IborIndex&amp;Tenor,AV421,Trigger)</f>
        <v>42914</v>
      </c>
      <c r="AX421" s="102" t="e">
        <f>_xll.qlIndexFixing($Z$5,AU421,,Trigger)</f>
        <v>#VALUE!</v>
      </c>
      <c r="AY421" s="102">
        <f>_xll.qlIndexFixing($AZ$1,AV421,,Trigger)</f>
        <v>1.9860687966801959E-3</v>
      </c>
    </row>
    <row r="422" spans="46:51" ht="11.25" customHeight="1" x14ac:dyDescent="0.25">
      <c r="AT422" s="55" t="s">
        <v>106</v>
      </c>
      <c r="AU422" s="56">
        <f>_xll.qlInterestRateIndexFixingDate(IborIndex&amp;Tenor,AV422,Trigger)</f>
        <v>42731</v>
      </c>
      <c r="AV422" s="56">
        <f>_xll.qlCalendarAdvance(Calendar,AV421,AT422,"f",,Trigger)</f>
        <v>42733</v>
      </c>
      <c r="AW422" s="56">
        <f>_xll.qlInterestRateIndexMaturity(IborIndex&amp;Tenor,AV422,Trigger)</f>
        <v>42915</v>
      </c>
      <c r="AX422" s="102" t="e">
        <f>_xll.qlIndexFixing($Z$5,AU422,,Trigger)</f>
        <v>#VALUE!</v>
      </c>
      <c r="AY422" s="102">
        <f>_xll.qlIndexFixing($AZ$1,AV422,,Trigger)</f>
        <v>1.9360454226613234E-3</v>
      </c>
    </row>
    <row r="423" spans="46:51" ht="11.25" customHeight="1" x14ac:dyDescent="0.25">
      <c r="AT423" s="55" t="s">
        <v>106</v>
      </c>
      <c r="AU423" s="56">
        <f>_xll.qlInterestRateIndexFixingDate(IborIndex&amp;Tenor,AV423,Trigger)</f>
        <v>42732</v>
      </c>
      <c r="AV423" s="56">
        <f>_xll.qlCalendarAdvance(Calendar,AV422,AT423,"f",,Trigger)</f>
        <v>42734</v>
      </c>
      <c r="AW423" s="56">
        <f>_xll.qlInterestRateIndexMaturity(IborIndex&amp;Tenor,AV423,Trigger)</f>
        <v>42916</v>
      </c>
      <c r="AX423" s="102" t="e">
        <f>_xll.qlIndexFixing($Z$5,AU423,,Trigger)</f>
        <v>#VALUE!</v>
      </c>
      <c r="AY423" s="102">
        <f>_xll.qlIndexFixing($AZ$1,AV423,,Trigger)</f>
        <v>1.9392164493968935E-3</v>
      </c>
    </row>
    <row r="424" spans="46:51" ht="11.25" customHeight="1" x14ac:dyDescent="0.25">
      <c r="AT424" s="55" t="s">
        <v>106</v>
      </c>
      <c r="AU424" s="56">
        <f>_xll.qlInterestRateIndexFixingDate(IborIndex&amp;Tenor,AV424,Trigger)</f>
        <v>42733</v>
      </c>
      <c r="AV424" s="56">
        <f>_xll.qlCalendarAdvance(Calendar,AV423,AT424,"f",,Trigger)</f>
        <v>42737</v>
      </c>
      <c r="AW424" s="56">
        <f>_xll.qlInterestRateIndexMaturity(IborIndex&amp;Tenor,AV424,Trigger)</f>
        <v>42919</v>
      </c>
      <c r="AX424" s="102" t="e">
        <f>_xll.qlIndexFixing($Z$5,AU424,,Trigger)</f>
        <v>#VALUE!</v>
      </c>
      <c r="AY424" s="102">
        <f>_xll.qlIndexFixing($AZ$1,AV424,,Trigger)</f>
        <v>1.9449327936752637E-3</v>
      </c>
    </row>
    <row r="425" spans="46:51" ht="11.25" customHeight="1" x14ac:dyDescent="0.25">
      <c r="AT425" s="55" t="s">
        <v>106</v>
      </c>
      <c r="AU425" s="56">
        <f>_xll.qlInterestRateIndexFixingDate(IborIndex&amp;Tenor,AV425,Trigger)</f>
        <v>42734</v>
      </c>
      <c r="AV425" s="56">
        <f>_xll.qlCalendarAdvance(Calendar,AV424,AT425,"f",,Trigger)</f>
        <v>42738</v>
      </c>
      <c r="AW425" s="56">
        <f>_xll.qlInterestRateIndexMaturity(IborIndex&amp;Tenor,AV425,Trigger)</f>
        <v>42919</v>
      </c>
      <c r="AX425" s="102" t="e">
        <f>_xll.qlIndexFixing($Z$5,AU425,,Trigger)</f>
        <v>#VALUE!</v>
      </c>
      <c r="AY425" s="102">
        <f>_xll.qlIndexFixing($AZ$1,AV425,,Trigger)</f>
        <v>1.9506543514597246E-3</v>
      </c>
    </row>
    <row r="426" spans="46:51" ht="11.25" customHeight="1" x14ac:dyDescent="0.25">
      <c r="AT426" s="55" t="s">
        <v>106</v>
      </c>
      <c r="AU426" s="56">
        <f>_xll.qlInterestRateIndexFixingDate(IborIndex&amp;Tenor,AV426,Trigger)</f>
        <v>42737</v>
      </c>
      <c r="AV426" s="56">
        <f>_xll.qlCalendarAdvance(Calendar,AV425,AT426,"f",,Trigger)</f>
        <v>42739</v>
      </c>
      <c r="AW426" s="56">
        <f>_xll.qlInterestRateIndexMaturity(IborIndex&amp;Tenor,AV426,Trigger)</f>
        <v>42920</v>
      </c>
      <c r="AX426" s="102" t="e">
        <f>_xll.qlIndexFixing($Z$5,AU426,,Trigger)</f>
        <v>#VALUE!</v>
      </c>
      <c r="AY426" s="102">
        <f>_xll.qlIndexFixing($AZ$1,AV426,,Trigger)</f>
        <v>1.956379452987606E-3</v>
      </c>
    </row>
    <row r="427" spans="46:51" ht="11.25" customHeight="1" x14ac:dyDescent="0.25">
      <c r="AT427" s="55" t="s">
        <v>106</v>
      </c>
      <c r="AU427" s="56">
        <f>_xll.qlInterestRateIndexFixingDate(IborIndex&amp;Tenor,AV427,Trigger)</f>
        <v>42738</v>
      </c>
      <c r="AV427" s="56">
        <f>_xll.qlCalendarAdvance(Calendar,AV426,AT427,"f",,Trigger)</f>
        <v>42740</v>
      </c>
      <c r="AW427" s="56">
        <f>_xll.qlInterestRateIndexMaturity(IborIndex&amp;Tenor,AV427,Trigger)</f>
        <v>42921</v>
      </c>
      <c r="AX427" s="102" t="e">
        <f>_xll.qlIndexFixing($Z$5,AU427,,Trigger)</f>
        <v>#VALUE!</v>
      </c>
      <c r="AY427" s="102">
        <f>_xll.qlIndexFixing($AZ$1,AV427,,Trigger)</f>
        <v>1.9761628668376399E-3</v>
      </c>
    </row>
    <row r="428" spans="46:51" ht="11.25" customHeight="1" x14ac:dyDescent="0.25">
      <c r="AT428" s="55" t="s">
        <v>106</v>
      </c>
      <c r="AU428" s="56">
        <f>_xll.qlInterestRateIndexFixingDate(IborIndex&amp;Tenor,AV428,Trigger)</f>
        <v>42739</v>
      </c>
      <c r="AV428" s="56">
        <f>_xll.qlCalendarAdvance(Calendar,AV427,AT428,"f",,Trigger)</f>
        <v>42741</v>
      </c>
      <c r="AW428" s="56">
        <f>_xll.qlInterestRateIndexMaturity(IborIndex&amp;Tenor,AV428,Trigger)</f>
        <v>42922</v>
      </c>
      <c r="AX428" s="102" t="e">
        <f>_xll.qlIndexFixing($Z$5,AU428,,Trigger)</f>
        <v>#VALUE!</v>
      </c>
      <c r="AY428" s="102">
        <f>_xll.qlIndexFixing($AZ$1,AV428,,Trigger)</f>
        <v>1.9792815256277035E-3</v>
      </c>
    </row>
    <row r="429" spans="46:51" ht="11.25" customHeight="1" x14ac:dyDescent="0.25">
      <c r="AT429" s="55" t="s">
        <v>106</v>
      </c>
      <c r="AU429" s="56">
        <f>_xll.qlInterestRateIndexFixingDate(IborIndex&amp;Tenor,AV429,Trigger)</f>
        <v>42740</v>
      </c>
      <c r="AV429" s="56">
        <f>_xll.qlCalendarAdvance(Calendar,AV428,AT429,"f",,Trigger)</f>
        <v>42744</v>
      </c>
      <c r="AW429" s="56">
        <f>_xll.qlInterestRateIndexMaturity(IborIndex&amp;Tenor,AV429,Trigger)</f>
        <v>42926</v>
      </c>
      <c r="AX429" s="102" t="e">
        <f>_xll.qlIndexFixing($Z$5,AU429,,Trigger)</f>
        <v>#VALUE!</v>
      </c>
      <c r="AY429" s="102">
        <f>_xll.qlIndexFixing($AZ$1,AV429,,Trigger)</f>
        <v>1.9849989237706936E-3</v>
      </c>
    </row>
    <row r="430" spans="46:51" ht="11.25" customHeight="1" x14ac:dyDescent="0.25">
      <c r="AT430" s="55" t="s">
        <v>106</v>
      </c>
      <c r="AU430" s="56">
        <f>_xll.qlInterestRateIndexFixingDate(IborIndex&amp;Tenor,AV430,Trigger)</f>
        <v>42741</v>
      </c>
      <c r="AV430" s="56">
        <f>_xll.qlCalendarAdvance(Calendar,AV429,AT430,"f",,Trigger)</f>
        <v>42745</v>
      </c>
      <c r="AW430" s="56">
        <f>_xll.qlInterestRateIndexMaturity(IborIndex&amp;Tenor,AV430,Trigger)</f>
        <v>42926</v>
      </c>
      <c r="AX430" s="102" t="e">
        <f>_xll.qlIndexFixing($Z$5,AU430,,Trigger)</f>
        <v>#VALUE!</v>
      </c>
      <c r="AY430" s="102">
        <f>_xll.qlIndexFixing($AZ$1,AV430,,Trigger)</f>
        <v>1.9907096216786207E-3</v>
      </c>
    </row>
    <row r="431" spans="46:51" ht="11.25" customHeight="1" x14ac:dyDescent="0.25">
      <c r="AT431" s="55" t="s">
        <v>106</v>
      </c>
      <c r="AU431" s="56">
        <f>_xll.qlInterestRateIndexFixingDate(IborIndex&amp;Tenor,AV431,Trigger)</f>
        <v>42744</v>
      </c>
      <c r="AV431" s="56">
        <f>_xll.qlCalendarAdvance(Calendar,AV430,AT431,"f",,Trigger)</f>
        <v>42746</v>
      </c>
      <c r="AW431" s="56">
        <f>_xll.qlInterestRateIndexMaturity(IborIndex&amp;Tenor,AV431,Trigger)</f>
        <v>42927</v>
      </c>
      <c r="AX431" s="102" t="e">
        <f>_xll.qlIndexFixing($Z$5,AU431,,Trigger)</f>
        <v>#VALUE!</v>
      </c>
      <c r="AY431" s="102">
        <f>_xll.qlIndexFixing($AZ$1,AV431,,Trigger)</f>
        <v>1.9964118744511278E-3</v>
      </c>
    </row>
    <row r="432" spans="46:51" ht="11.25" customHeight="1" x14ac:dyDescent="0.25">
      <c r="AT432" s="55" t="s">
        <v>106</v>
      </c>
      <c r="AU432" s="56">
        <f>_xll.qlInterestRateIndexFixingDate(IborIndex&amp;Tenor,AV432,Trigger)</f>
        <v>42745</v>
      </c>
      <c r="AV432" s="56">
        <f>_xll.qlCalendarAdvance(Calendar,AV431,AT432,"f",,Trigger)</f>
        <v>42747</v>
      </c>
      <c r="AW432" s="56">
        <f>_xll.qlInterestRateIndexMaturity(IborIndex&amp;Tenor,AV432,Trigger)</f>
        <v>42928</v>
      </c>
      <c r="AX432" s="102" t="e">
        <f>_xll.qlIndexFixing($Z$5,AU432,,Trigger)</f>
        <v>#VALUE!</v>
      </c>
      <c r="AY432" s="102">
        <f>_xll.qlIndexFixing($AZ$1,AV432,,Trigger)</f>
        <v>2.016121223263511E-3</v>
      </c>
    </row>
    <row r="433" spans="46:51" ht="11.25" customHeight="1" x14ac:dyDescent="0.25">
      <c r="AT433" s="55" t="s">
        <v>106</v>
      </c>
      <c r="AU433" s="56">
        <f>_xll.qlInterestRateIndexFixingDate(IborIndex&amp;Tenor,AV433,Trigger)</f>
        <v>42746</v>
      </c>
      <c r="AV433" s="56">
        <f>_xll.qlCalendarAdvance(Calendar,AV432,AT433,"f",,Trigger)</f>
        <v>42748</v>
      </c>
      <c r="AW433" s="56">
        <f>_xll.qlInterestRateIndexMaturity(IborIndex&amp;Tenor,AV433,Trigger)</f>
        <v>42929</v>
      </c>
      <c r="AX433" s="102" t="e">
        <f>_xll.qlIndexFixing($Z$5,AU433,,Trigger)</f>
        <v>#VALUE!</v>
      </c>
      <c r="AY433" s="102">
        <f>_xll.qlIndexFixing($AZ$1,AV433,,Trigger)</f>
        <v>2.0191018118205497E-3</v>
      </c>
    </row>
    <row r="434" spans="46:51" ht="11.25" customHeight="1" x14ac:dyDescent="0.25">
      <c r="AT434" s="55" t="s">
        <v>106</v>
      </c>
      <c r="AU434" s="56">
        <f>_xll.qlInterestRateIndexFixingDate(IborIndex&amp;Tenor,AV434,Trigger)</f>
        <v>42747</v>
      </c>
      <c r="AV434" s="56">
        <f>_xll.qlCalendarAdvance(Calendar,AV433,AT434,"f",,Trigger)</f>
        <v>42751</v>
      </c>
      <c r="AW434" s="56">
        <f>_xll.qlInterestRateIndexMaturity(IborIndex&amp;Tenor,AV434,Trigger)</f>
        <v>42933</v>
      </c>
      <c r="AX434" s="102" t="e">
        <f>_xll.qlIndexFixing($Z$5,AU434,,Trigger)</f>
        <v>#VALUE!</v>
      </c>
      <c r="AY434" s="102">
        <f>_xll.qlIndexFixing($AZ$1,AV434,,Trigger)</f>
        <v>2.0247398574654869E-3</v>
      </c>
    </row>
    <row r="435" spans="46:51" ht="11.25" customHeight="1" x14ac:dyDescent="0.25">
      <c r="AT435" s="55" t="s">
        <v>106</v>
      </c>
      <c r="AU435" s="56">
        <f>_xll.qlInterestRateIndexFixingDate(IborIndex&amp;Tenor,AV435,Trigger)</f>
        <v>42748</v>
      </c>
      <c r="AV435" s="56">
        <f>_xll.qlCalendarAdvance(Calendar,AV434,AT435,"f",,Trigger)</f>
        <v>42752</v>
      </c>
      <c r="AW435" s="56">
        <f>_xll.qlInterestRateIndexMaturity(IborIndex&amp;Tenor,AV435,Trigger)</f>
        <v>42933</v>
      </c>
      <c r="AX435" s="102" t="e">
        <f>_xll.qlIndexFixing($Z$5,AU435,,Trigger)</f>
        <v>#VALUE!</v>
      </c>
      <c r="AY435" s="102">
        <f>_xll.qlIndexFixing($AZ$1,AV435,,Trigger)</f>
        <v>2.0303666193797888E-3</v>
      </c>
    </row>
    <row r="436" spans="46:51" ht="11.25" customHeight="1" x14ac:dyDescent="0.25">
      <c r="AT436" s="55" t="s">
        <v>106</v>
      </c>
      <c r="AU436" s="56">
        <f>_xll.qlInterestRateIndexFixingDate(IborIndex&amp;Tenor,AV436,Trigger)</f>
        <v>42751</v>
      </c>
      <c r="AV436" s="56">
        <f>_xll.qlCalendarAdvance(Calendar,AV435,AT436,"f",,Trigger)</f>
        <v>42753</v>
      </c>
      <c r="AW436" s="56">
        <f>_xll.qlInterestRateIndexMaturity(IborIndex&amp;Tenor,AV436,Trigger)</f>
        <v>42934</v>
      </c>
      <c r="AX436" s="102" t="e">
        <f>_xll.qlIndexFixing($Z$5,AU436,,Trigger)</f>
        <v>#VALUE!</v>
      </c>
      <c r="AY436" s="102">
        <f>_xll.qlIndexFixing($AZ$1,AV436,,Trigger)</f>
        <v>2.0359842428264285E-3</v>
      </c>
    </row>
    <row r="437" spans="46:51" ht="11.25" customHeight="1" x14ac:dyDescent="0.25">
      <c r="AT437" s="55" t="s">
        <v>106</v>
      </c>
      <c r="AU437" s="56">
        <f>_xll.qlInterestRateIndexFixingDate(IborIndex&amp;Tenor,AV437,Trigger)</f>
        <v>42752</v>
      </c>
      <c r="AV437" s="56">
        <f>_xll.qlCalendarAdvance(Calendar,AV436,AT437,"f",,Trigger)</f>
        <v>42754</v>
      </c>
      <c r="AW437" s="56">
        <f>_xll.qlInterestRateIndexMaturity(IborIndex&amp;Tenor,AV437,Trigger)</f>
        <v>42935</v>
      </c>
      <c r="AX437" s="102" t="e">
        <f>_xll.qlIndexFixing($Z$5,AU437,,Trigger)</f>
        <v>#VALUE!</v>
      </c>
      <c r="AY437" s="102">
        <f>_xll.qlIndexFixing($AZ$1,AV437,,Trigger)</f>
        <v>2.0555458594943097E-3</v>
      </c>
    </row>
    <row r="438" spans="46:51" ht="11.25" customHeight="1" x14ac:dyDescent="0.25">
      <c r="AT438" s="55" t="s">
        <v>106</v>
      </c>
      <c r="AU438" s="56">
        <f>_xll.qlInterestRateIndexFixingDate(IborIndex&amp;Tenor,AV438,Trigger)</f>
        <v>42753</v>
      </c>
      <c r="AV438" s="56">
        <f>_xll.qlCalendarAdvance(Calendar,AV437,AT438,"f",,Trigger)</f>
        <v>42755</v>
      </c>
      <c r="AW438" s="56">
        <f>_xll.qlInterestRateIndexMaturity(IborIndex&amp;Tenor,AV438,Trigger)</f>
        <v>42936</v>
      </c>
      <c r="AX438" s="102" t="e">
        <f>_xll.qlIndexFixing($Z$5,AU438,,Trigger)</f>
        <v>#VALUE!</v>
      </c>
      <c r="AY438" s="102">
        <f>_xll.qlIndexFixing($AZ$1,AV438,,Trigger)</f>
        <v>2.0584067741180171E-3</v>
      </c>
    </row>
    <row r="439" spans="46:51" ht="11.25" customHeight="1" x14ac:dyDescent="0.25">
      <c r="AT439" s="55" t="s">
        <v>106</v>
      </c>
      <c r="AU439" s="56">
        <f>_xll.qlInterestRateIndexFixingDate(IborIndex&amp;Tenor,AV439,Trigger)</f>
        <v>42754</v>
      </c>
      <c r="AV439" s="56">
        <f>_xll.qlCalendarAdvance(Calendar,AV438,AT439,"f",,Trigger)</f>
        <v>42758</v>
      </c>
      <c r="AW439" s="56">
        <f>_xll.qlInterestRateIndexMaturity(IborIndex&amp;Tenor,AV439,Trigger)</f>
        <v>42940</v>
      </c>
      <c r="AX439" s="102" t="e">
        <f>_xll.qlIndexFixing($Z$5,AU439,,Trigger)</f>
        <v>#VALUE!</v>
      </c>
      <c r="AY439" s="102">
        <f>_xll.qlIndexFixing($AZ$1,AV439,,Trigger)</f>
        <v>2.0640114010896005E-3</v>
      </c>
    </row>
    <row r="440" spans="46:51" ht="11.25" customHeight="1" x14ac:dyDescent="0.25">
      <c r="AT440" s="55" t="s">
        <v>106</v>
      </c>
      <c r="AU440" s="56">
        <f>_xll.qlInterestRateIndexFixingDate(IborIndex&amp;Tenor,AV440,Trigger)</f>
        <v>42755</v>
      </c>
      <c r="AV440" s="56">
        <f>_xll.qlCalendarAdvance(Calendar,AV439,AT440,"f",,Trigger)</f>
        <v>42759</v>
      </c>
      <c r="AW440" s="56">
        <f>_xll.qlInterestRateIndexMaturity(IborIndex&amp;Tenor,AV440,Trigger)</f>
        <v>42940</v>
      </c>
      <c r="AX440" s="102" t="e">
        <f>_xll.qlIndexFixing($Z$5,AU440,,Trigger)</f>
        <v>#VALUE!</v>
      </c>
      <c r="AY440" s="102">
        <f>_xll.qlIndexFixing($AZ$1,AV440,,Trigger)</f>
        <v>2.0696200713223793E-3</v>
      </c>
    </row>
    <row r="441" spans="46:51" ht="11.25" customHeight="1" x14ac:dyDescent="0.25">
      <c r="AT441" s="55" t="s">
        <v>106</v>
      </c>
      <c r="AU441" s="56">
        <f>_xll.qlInterestRateIndexFixingDate(IborIndex&amp;Tenor,AV441,Trigger)</f>
        <v>42758</v>
      </c>
      <c r="AV441" s="56">
        <f>_xll.qlCalendarAdvance(Calendar,AV440,AT441,"f",,Trigger)</f>
        <v>42760</v>
      </c>
      <c r="AW441" s="56">
        <f>_xll.qlInterestRateIndexMaturity(IborIndex&amp;Tenor,AV441,Trigger)</f>
        <v>42941</v>
      </c>
      <c r="AX441" s="102" t="e">
        <f>_xll.qlIndexFixing($Z$5,AU441,,Trigger)</f>
        <v>#VALUE!</v>
      </c>
      <c r="AY441" s="102">
        <f>_xll.qlIndexFixing($AZ$1,AV441,,Trigger)</f>
        <v>2.0752350334631471E-3</v>
      </c>
    </row>
    <row r="442" spans="46:51" ht="11.25" customHeight="1" x14ac:dyDescent="0.25">
      <c r="AT442" s="55" t="s">
        <v>106</v>
      </c>
      <c r="AU442" s="56">
        <f>_xll.qlInterestRateIndexFixingDate(IborIndex&amp;Tenor,AV442,Trigger)</f>
        <v>42759</v>
      </c>
      <c r="AV442" s="56">
        <f>_xll.qlCalendarAdvance(Calendar,AV441,AT442,"f",,Trigger)</f>
        <v>42761</v>
      </c>
      <c r="AW442" s="56">
        <f>_xll.qlInterestRateIndexMaturity(IborIndex&amp;Tenor,AV442,Trigger)</f>
        <v>42942</v>
      </c>
      <c r="AX442" s="102" t="e">
        <f>_xll.qlIndexFixing($Z$5,AU442,,Trigger)</f>
        <v>#VALUE!</v>
      </c>
      <c r="AY442" s="102">
        <f>_xll.qlIndexFixing($AZ$1,AV442,,Trigger)</f>
        <v>2.094954217692999E-3</v>
      </c>
    </row>
    <row r="443" spans="46:51" ht="11.25" customHeight="1" x14ac:dyDescent="0.25">
      <c r="AT443" s="55" t="s">
        <v>106</v>
      </c>
      <c r="AU443" s="56">
        <f>_xll.qlInterestRateIndexFixingDate(IborIndex&amp;Tenor,AV443,Trigger)</f>
        <v>42760</v>
      </c>
      <c r="AV443" s="56">
        <f>_xll.qlCalendarAdvance(Calendar,AV442,AT443,"f",,Trigger)</f>
        <v>42762</v>
      </c>
      <c r="AW443" s="56">
        <f>_xll.qlInterestRateIndexMaturity(IborIndex&amp;Tenor,AV443,Trigger)</f>
        <v>42943</v>
      </c>
      <c r="AX443" s="102" t="e">
        <f>_xll.qlIndexFixing($Z$5,AU443,,Trigger)</f>
        <v>#VALUE!</v>
      </c>
      <c r="AY443" s="102">
        <f>_xll.qlIndexFixing($AZ$1,AV443,,Trigger)</f>
        <v>2.0978032910264487E-3</v>
      </c>
    </row>
    <row r="444" spans="46:51" ht="11.25" customHeight="1" x14ac:dyDescent="0.25">
      <c r="AT444" s="55" t="s">
        <v>106</v>
      </c>
      <c r="AU444" s="56">
        <f>_xll.qlInterestRateIndexFixingDate(IborIndex&amp;Tenor,AV444,Trigger)</f>
        <v>42761</v>
      </c>
      <c r="AV444" s="56">
        <f>_xll.qlCalendarAdvance(Calendar,AV443,AT444,"f",,Trigger)</f>
        <v>42765</v>
      </c>
      <c r="AW444" s="56">
        <f>_xll.qlInterestRateIndexMaturity(IborIndex&amp;Tenor,AV444,Trigger)</f>
        <v>42947</v>
      </c>
      <c r="AX444" s="102" t="e">
        <f>_xll.qlIndexFixing($Z$5,AU444,,Trigger)</f>
        <v>#VALUE!</v>
      </c>
      <c r="AY444" s="102">
        <f>_xll.qlIndexFixing($AZ$1,AV444,,Trigger)</f>
        <v>2.1034839593882335E-3</v>
      </c>
    </row>
    <row r="445" spans="46:51" ht="11.25" customHeight="1" x14ac:dyDescent="0.25">
      <c r="AT445" s="55" t="s">
        <v>106</v>
      </c>
      <c r="AU445" s="56">
        <f>_xll.qlInterestRateIndexFixingDate(IborIndex&amp;Tenor,AV445,Trigger)</f>
        <v>42762</v>
      </c>
      <c r="AV445" s="56">
        <f>_xll.qlCalendarAdvance(Calendar,AV444,AT445,"f",,Trigger)</f>
        <v>42766</v>
      </c>
      <c r="AW445" s="56">
        <f>_xll.qlInterestRateIndexMaturity(IborIndex&amp;Tenor,AV445,Trigger)</f>
        <v>42947</v>
      </c>
      <c r="AX445" s="102" t="e">
        <f>_xll.qlIndexFixing($Z$5,AU445,,Trigger)</f>
        <v>#VALUE!</v>
      </c>
      <c r="AY445" s="102">
        <f>_xll.qlIndexFixing($AZ$1,AV445,,Trigger)</f>
        <v>2.1091847217268871E-3</v>
      </c>
    </row>
    <row r="446" spans="46:51" ht="11.25" customHeight="1" x14ac:dyDescent="0.25">
      <c r="AT446" s="55" t="s">
        <v>106</v>
      </c>
      <c r="AU446" s="56">
        <f>_xll.qlInterestRateIndexFixingDate(IborIndex&amp;Tenor,AV446,Trigger)</f>
        <v>42765</v>
      </c>
      <c r="AV446" s="56">
        <f>_xll.qlCalendarAdvance(Calendar,AV445,AT446,"f",,Trigger)</f>
        <v>42767</v>
      </c>
      <c r="AW446" s="56">
        <f>_xll.qlInterestRateIndexMaturity(IborIndex&amp;Tenor,AV446,Trigger)</f>
        <v>42948</v>
      </c>
      <c r="AX446" s="102" t="e">
        <f>_xll.qlIndexFixing($Z$5,AU446,,Trigger)</f>
        <v>#VALUE!</v>
      </c>
      <c r="AY446" s="102">
        <f>_xll.qlIndexFixing($AZ$1,AV446,,Trigger)</f>
        <v>2.1149079300867152E-3</v>
      </c>
    </row>
    <row r="447" spans="46:51" ht="11.25" customHeight="1" x14ac:dyDescent="0.25">
      <c r="AT447" s="55" t="s">
        <v>106</v>
      </c>
      <c r="AU447" s="56">
        <f>_xll.qlInterestRateIndexFixingDate(IborIndex&amp;Tenor,AV447,Trigger)</f>
        <v>42766</v>
      </c>
      <c r="AV447" s="56">
        <f>_xll.qlCalendarAdvance(Calendar,AV446,AT447,"f",,Trigger)</f>
        <v>42768</v>
      </c>
      <c r="AW447" s="56">
        <f>_xll.qlInterestRateIndexMaturity(IborIndex&amp;Tenor,AV447,Trigger)</f>
        <v>42949</v>
      </c>
      <c r="AX447" s="102" t="e">
        <f>_xll.qlIndexFixing($Z$5,AU447,,Trigger)</f>
        <v>#VALUE!</v>
      </c>
      <c r="AY447" s="102">
        <f>_xll.qlIndexFixing($AZ$1,AV447,,Trigger)</f>
        <v>2.1351182845407535E-3</v>
      </c>
    </row>
    <row r="448" spans="46:51" ht="11.25" customHeight="1" x14ac:dyDescent="0.25">
      <c r="AT448" s="55" t="s">
        <v>106</v>
      </c>
      <c r="AU448" s="56">
        <f>_xll.qlInterestRateIndexFixingDate(IborIndex&amp;Tenor,AV448,Trigger)</f>
        <v>42767</v>
      </c>
      <c r="AV448" s="56">
        <f>_xll.qlCalendarAdvance(Calendar,AV447,AT448,"f",,Trigger)</f>
        <v>42769</v>
      </c>
      <c r="AW448" s="56">
        <f>_xll.qlInterestRateIndexMaturity(IborIndex&amp;Tenor,AV448,Trigger)</f>
        <v>42950</v>
      </c>
      <c r="AX448" s="102" t="e">
        <f>_xll.qlIndexFixing($Z$5,AU448,,Trigger)</f>
        <v>#VALUE!</v>
      </c>
      <c r="AY448" s="102">
        <f>_xll.qlIndexFixing($AZ$1,AV448,,Trigger)</f>
        <v>2.1380727816984338E-3</v>
      </c>
    </row>
    <row r="449" spans="46:51" ht="11.25" customHeight="1" x14ac:dyDescent="0.25">
      <c r="AT449" s="55" t="s">
        <v>106</v>
      </c>
      <c r="AU449" s="56">
        <f>_xll.qlInterestRateIndexFixingDate(IborIndex&amp;Tenor,AV449,Trigger)</f>
        <v>42768</v>
      </c>
      <c r="AV449" s="56">
        <f>_xll.qlCalendarAdvance(Calendar,AV448,AT449,"f",,Trigger)</f>
        <v>42772</v>
      </c>
      <c r="AW449" s="56">
        <f>_xll.qlInterestRateIndexMaturity(IborIndex&amp;Tenor,AV449,Trigger)</f>
        <v>42954</v>
      </c>
      <c r="AX449" s="102" t="e">
        <f>_xll.qlIndexFixing($Z$5,AU449,,Trigger)</f>
        <v>#VALUE!</v>
      </c>
      <c r="AY449" s="102">
        <f>_xll.qlIndexFixing($AZ$1,AV449,,Trigger)</f>
        <v>2.1439440179032709E-3</v>
      </c>
    </row>
    <row r="450" spans="46:51" ht="11.25" customHeight="1" x14ac:dyDescent="0.25">
      <c r="AT450" s="55" t="s">
        <v>106</v>
      </c>
      <c r="AU450" s="56">
        <f>_xll.qlInterestRateIndexFixingDate(IborIndex&amp;Tenor,AV450,Trigger)</f>
        <v>42769</v>
      </c>
      <c r="AV450" s="56">
        <f>_xll.qlCalendarAdvance(Calendar,AV449,AT450,"f",,Trigger)</f>
        <v>42773</v>
      </c>
      <c r="AW450" s="56">
        <f>_xll.qlInterestRateIndexMaturity(IborIndex&amp;Tenor,AV450,Trigger)</f>
        <v>42954</v>
      </c>
      <c r="AX450" s="102" t="e">
        <f>_xll.qlIndexFixing($Z$5,AU450,,Trigger)</f>
        <v>#VALUE!</v>
      </c>
      <c r="AY450" s="102">
        <f>_xll.qlIndexFixing($AZ$1,AV450,,Trigger)</f>
        <v>2.1498521226437362E-3</v>
      </c>
    </row>
    <row r="451" spans="46:51" ht="11.25" customHeight="1" x14ac:dyDescent="0.25">
      <c r="AT451" s="55" t="s">
        <v>106</v>
      </c>
      <c r="AU451" s="56">
        <f>_xll.qlInterestRateIndexFixingDate(IborIndex&amp;Tenor,AV451,Trigger)</f>
        <v>42772</v>
      </c>
      <c r="AV451" s="56">
        <f>_xll.qlCalendarAdvance(Calendar,AV450,AT451,"f",,Trigger)</f>
        <v>42774</v>
      </c>
      <c r="AW451" s="56">
        <f>_xll.qlInterestRateIndexMaturity(IborIndex&amp;Tenor,AV451,Trigger)</f>
        <v>42955</v>
      </c>
      <c r="AX451" s="102" t="e">
        <f>_xll.qlIndexFixing($Z$5,AU451,,Trigger)</f>
        <v>#VALUE!</v>
      </c>
      <c r="AY451" s="102">
        <f>_xll.qlIndexFixing($AZ$1,AV451,,Trigger)</f>
        <v>2.1557995513859355E-3</v>
      </c>
    </row>
    <row r="452" spans="46:51" ht="11.25" customHeight="1" x14ac:dyDescent="0.25">
      <c r="AT452" s="55" t="s">
        <v>106</v>
      </c>
      <c r="AU452" s="56">
        <f>_xll.qlInterestRateIndexFixingDate(IborIndex&amp;Tenor,AV452,Trigger)</f>
        <v>42773</v>
      </c>
      <c r="AV452" s="56">
        <f>_xll.qlCalendarAdvance(Calendar,AV451,AT452,"f",,Trigger)</f>
        <v>42775</v>
      </c>
      <c r="AW452" s="56">
        <f>_xll.qlInterestRateIndexMaturity(IborIndex&amp;Tenor,AV452,Trigger)</f>
        <v>42956</v>
      </c>
      <c r="AX452" s="102" t="e">
        <f>_xll.qlIndexFixing($Z$5,AU452,,Trigger)</f>
        <v>#VALUE!</v>
      </c>
      <c r="AY452" s="102">
        <f>_xll.qlIndexFixing($AZ$1,AV452,,Trigger)</f>
        <v>2.1768453191621747E-3</v>
      </c>
    </row>
    <row r="453" spans="46:51" ht="11.25" customHeight="1" x14ac:dyDescent="0.25">
      <c r="AT453" s="55" t="s">
        <v>106</v>
      </c>
      <c r="AU453" s="56">
        <f>_xll.qlInterestRateIndexFixingDate(IborIndex&amp;Tenor,AV453,Trigger)</f>
        <v>42774</v>
      </c>
      <c r="AV453" s="56">
        <f>_xll.qlCalendarAdvance(Calendar,AV452,AT453,"f",,Trigger)</f>
        <v>42776</v>
      </c>
      <c r="AW453" s="56">
        <f>_xll.qlInterestRateIndexMaturity(IborIndex&amp;Tenor,AV453,Trigger)</f>
        <v>42957</v>
      </c>
      <c r="AX453" s="102" t="e">
        <f>_xll.qlIndexFixing($Z$5,AU453,,Trigger)</f>
        <v>#VALUE!</v>
      </c>
      <c r="AY453" s="102">
        <f>_xll.qlIndexFixing($AZ$1,AV453,,Trigger)</f>
        <v>2.1800321328738813E-3</v>
      </c>
    </row>
    <row r="454" spans="46:51" ht="11.25" customHeight="1" x14ac:dyDescent="0.25">
      <c r="AT454" s="55" t="s">
        <v>106</v>
      </c>
      <c r="AU454" s="56">
        <f>_xll.qlInterestRateIndexFixingDate(IborIndex&amp;Tenor,AV454,Trigger)</f>
        <v>42775</v>
      </c>
      <c r="AV454" s="56">
        <f>_xll.qlCalendarAdvance(Calendar,AV453,AT454,"f",,Trigger)</f>
        <v>42779</v>
      </c>
      <c r="AW454" s="56">
        <f>_xll.qlInterestRateIndexMaturity(IborIndex&amp;Tenor,AV454,Trigger)</f>
        <v>42961</v>
      </c>
      <c r="AX454" s="102" t="e">
        <f>_xll.qlIndexFixing($Z$5,AU454,,Trigger)</f>
        <v>#VALUE!</v>
      </c>
      <c r="AY454" s="102">
        <f>_xll.qlIndexFixing($AZ$1,AV454,,Trigger)</f>
        <v>2.1862135308132464E-3</v>
      </c>
    </row>
    <row r="455" spans="46:51" ht="11.25" customHeight="1" x14ac:dyDescent="0.25">
      <c r="AT455" s="55" t="s">
        <v>106</v>
      </c>
      <c r="AU455" s="56">
        <f>_xll.qlInterestRateIndexFixingDate(IborIndex&amp;Tenor,AV455,Trigger)</f>
        <v>42776</v>
      </c>
      <c r="AV455" s="56">
        <f>_xll.qlCalendarAdvance(Calendar,AV454,AT455,"f",,Trigger)</f>
        <v>42780</v>
      </c>
      <c r="AW455" s="56">
        <f>_xll.qlInterestRateIndexMaturity(IborIndex&amp;Tenor,AV455,Trigger)</f>
        <v>42961</v>
      </c>
      <c r="AX455" s="102" t="e">
        <f>_xll.qlIndexFixing($Z$5,AU455,,Trigger)</f>
        <v>#VALUE!</v>
      </c>
      <c r="AY455" s="102">
        <f>_xll.qlIndexFixing($AZ$1,AV455,,Trigger)</f>
        <v>2.1924479356562293E-3</v>
      </c>
    </row>
    <row r="456" spans="46:51" ht="11.25" customHeight="1" x14ac:dyDescent="0.25">
      <c r="AT456" s="55" t="s">
        <v>106</v>
      </c>
      <c r="AU456" s="56">
        <f>_xll.qlInterestRateIndexFixingDate(IborIndex&amp;Tenor,AV456,Trigger)</f>
        <v>42779</v>
      </c>
      <c r="AV456" s="56">
        <f>_xll.qlCalendarAdvance(Calendar,AV455,AT456,"f",,Trigger)</f>
        <v>42781</v>
      </c>
      <c r="AW456" s="56">
        <f>_xll.qlInterestRateIndexMaturity(IborIndex&amp;Tenor,AV456,Trigger)</f>
        <v>42962</v>
      </c>
      <c r="AX456" s="102" t="e">
        <f>_xll.qlIndexFixing($Z$5,AU456,,Trigger)</f>
        <v>#VALUE!</v>
      </c>
      <c r="AY456" s="102">
        <f>_xll.qlIndexFixing($AZ$1,AV456,,Trigger)</f>
        <v>2.1987310882524498E-3</v>
      </c>
    </row>
    <row r="457" spans="46:51" ht="11.25" customHeight="1" x14ac:dyDescent="0.25">
      <c r="AT457" s="55" t="s">
        <v>106</v>
      </c>
      <c r="AU457" s="56">
        <f>_xll.qlInterestRateIndexFixingDate(IborIndex&amp;Tenor,AV457,Trigger)</f>
        <v>42780</v>
      </c>
      <c r="AV457" s="56">
        <f>_xll.qlCalendarAdvance(Calendar,AV456,AT457,"f",,Trigger)</f>
        <v>42782</v>
      </c>
      <c r="AW457" s="56">
        <f>_xll.qlInterestRateIndexMaturity(IborIndex&amp;Tenor,AV457,Trigger)</f>
        <v>42963</v>
      </c>
      <c r="AX457" s="102" t="e">
        <f>_xll.qlIndexFixing($Z$5,AU457,,Trigger)</f>
        <v>#VALUE!</v>
      </c>
      <c r="AY457" s="102">
        <f>_xll.qlIndexFixing($AZ$1,AV457,,Trigger)</f>
        <v>2.2208077135068538E-3</v>
      </c>
    </row>
    <row r="458" spans="46:51" ht="11.25" customHeight="1" x14ac:dyDescent="0.25">
      <c r="AT458" s="55" t="s">
        <v>106</v>
      </c>
      <c r="AU458" s="56">
        <f>_xll.qlInterestRateIndexFixingDate(IborIndex&amp;Tenor,AV458,Trigger)</f>
        <v>42781</v>
      </c>
      <c r="AV458" s="56">
        <f>_xll.qlCalendarAdvance(Calendar,AV457,AT458,"f",,Trigger)</f>
        <v>42783</v>
      </c>
      <c r="AW458" s="56">
        <f>_xll.qlInterestRateIndexMaturity(IborIndex&amp;Tenor,AV458,Trigger)</f>
        <v>42964</v>
      </c>
      <c r="AX458" s="102" t="e">
        <f>_xll.qlIndexFixing($Z$5,AU458,,Trigger)</f>
        <v>#VALUE!</v>
      </c>
      <c r="AY458" s="102">
        <f>_xll.qlIndexFixing($AZ$1,AV458,,Trigger)</f>
        <v>2.2242376127431965E-3</v>
      </c>
    </row>
    <row r="459" spans="46:51" ht="11.25" customHeight="1" x14ac:dyDescent="0.25">
      <c r="AT459" s="55" t="s">
        <v>106</v>
      </c>
      <c r="AU459" s="56">
        <f>_xll.qlInterestRateIndexFixingDate(IborIndex&amp;Tenor,AV459,Trigger)</f>
        <v>42782</v>
      </c>
      <c r="AV459" s="56">
        <f>_xll.qlCalendarAdvance(Calendar,AV458,AT459,"f",,Trigger)</f>
        <v>42786</v>
      </c>
      <c r="AW459" s="56">
        <f>_xll.qlInterestRateIndexMaturity(IborIndex&amp;Tenor,AV459,Trigger)</f>
        <v>42968</v>
      </c>
      <c r="AX459" s="102" t="e">
        <f>_xll.qlIndexFixing($Z$5,AU459,,Trigger)</f>
        <v>#VALUE!</v>
      </c>
      <c r="AY459" s="102">
        <f>_xll.qlIndexFixing($AZ$1,AV459,,Trigger)</f>
        <v>2.2306790163852757E-3</v>
      </c>
    </row>
    <row r="460" spans="46:51" ht="11.25" customHeight="1" x14ac:dyDescent="0.25">
      <c r="AT460" s="55" t="s">
        <v>106</v>
      </c>
      <c r="AU460" s="56">
        <f>_xll.qlInterestRateIndexFixingDate(IborIndex&amp;Tenor,AV460,Trigger)</f>
        <v>42783</v>
      </c>
      <c r="AV460" s="56">
        <f>_xll.qlCalendarAdvance(Calendar,AV459,AT460,"f",,Trigger)</f>
        <v>42787</v>
      </c>
      <c r="AW460" s="56">
        <f>_xll.qlInterestRateIndexMaturity(IborIndex&amp;Tenor,AV460,Trigger)</f>
        <v>42968</v>
      </c>
      <c r="AX460" s="102" t="e">
        <f>_xll.qlIndexFixing($Z$5,AU460,,Trigger)</f>
        <v>#VALUE!</v>
      </c>
      <c r="AY460" s="102">
        <f>_xll.qlIndexFixing($AZ$1,AV460,,Trigger)</f>
        <v>2.2371347205615922E-3</v>
      </c>
    </row>
    <row r="461" spans="46:51" ht="11.25" customHeight="1" x14ac:dyDescent="0.25">
      <c r="AT461" s="55" t="s">
        <v>106</v>
      </c>
      <c r="AU461" s="56">
        <f>_xll.qlInterestRateIndexFixingDate(IborIndex&amp;Tenor,AV461,Trigger)</f>
        <v>42786</v>
      </c>
      <c r="AV461" s="56">
        <f>_xll.qlCalendarAdvance(Calendar,AV460,AT461,"f",,Trigger)</f>
        <v>42788</v>
      </c>
      <c r="AW461" s="56">
        <f>_xll.qlInterestRateIndexMaturity(IborIndex&amp;Tenor,AV461,Trigger)</f>
        <v>42969</v>
      </c>
      <c r="AX461" s="102" t="e">
        <f>_xll.qlIndexFixing($Z$5,AU461,,Trigger)</f>
        <v>#VALUE!</v>
      </c>
      <c r="AY461" s="102">
        <f>_xll.qlIndexFixing($AZ$1,AV461,,Trigger)</f>
        <v>2.2435988580003946E-3</v>
      </c>
    </row>
    <row r="462" spans="46:51" ht="11.25" customHeight="1" x14ac:dyDescent="0.25">
      <c r="AT462" s="55" t="s">
        <v>106</v>
      </c>
      <c r="AU462" s="56">
        <f>_xll.qlInterestRateIndexFixingDate(IborIndex&amp;Tenor,AV462,Trigger)</f>
        <v>42787</v>
      </c>
      <c r="AV462" s="56">
        <f>_xll.qlCalendarAdvance(Calendar,AV461,AT462,"f",,Trigger)</f>
        <v>42789</v>
      </c>
      <c r="AW462" s="56">
        <f>_xll.qlInterestRateIndexMaturity(IborIndex&amp;Tenor,AV462,Trigger)</f>
        <v>42970</v>
      </c>
      <c r="AX462" s="102" t="e">
        <f>_xll.qlIndexFixing($Z$5,AU462,,Trigger)</f>
        <v>#VALUE!</v>
      </c>
      <c r="AY462" s="102">
        <f>_xll.qlIndexFixing($AZ$1,AV462,,Trigger)</f>
        <v>2.2660161543658535E-3</v>
      </c>
    </row>
    <row r="463" spans="46:51" ht="11.25" customHeight="1" x14ac:dyDescent="0.25">
      <c r="AT463" s="55" t="s">
        <v>106</v>
      </c>
      <c r="AU463" s="56">
        <f>_xll.qlInterestRateIndexFixingDate(IborIndex&amp;Tenor,AV463,Trigger)</f>
        <v>42788</v>
      </c>
      <c r="AV463" s="56">
        <f>_xll.qlCalendarAdvance(Calendar,AV462,AT463,"f",,Trigger)</f>
        <v>42790</v>
      </c>
      <c r="AW463" s="56">
        <f>_xll.qlInterestRateIndexMaturity(IborIndex&amp;Tenor,AV463,Trigger)</f>
        <v>42971</v>
      </c>
      <c r="AX463" s="102" t="e">
        <f>_xll.qlIndexFixing($Z$5,AU463,,Trigger)</f>
        <v>#VALUE!</v>
      </c>
      <c r="AY463" s="102">
        <f>_xll.qlIndexFixing($AZ$1,AV463,,Trigger)</f>
        <v>2.2785642336322826E-3</v>
      </c>
    </row>
    <row r="464" spans="46:51" ht="11.25" customHeight="1" x14ac:dyDescent="0.25">
      <c r="AT464" s="55" t="s">
        <v>106</v>
      </c>
      <c r="AU464" s="56">
        <f>_xll.qlInterestRateIndexFixingDate(IborIndex&amp;Tenor,AV464,Trigger)</f>
        <v>42789</v>
      </c>
      <c r="AV464" s="56">
        <f>_xll.qlCalendarAdvance(Calendar,AV463,AT464,"f",,Trigger)</f>
        <v>42793</v>
      </c>
      <c r="AW464" s="56">
        <f>_xll.qlInterestRateIndexMaturity(IborIndex&amp;Tenor,AV464,Trigger)</f>
        <v>42975</v>
      </c>
      <c r="AX464" s="102" t="e">
        <f>_xll.qlIndexFixing($Z$5,AU464,,Trigger)</f>
        <v>#VALUE!</v>
      </c>
      <c r="AY464" s="102">
        <f>_xll.qlIndexFixing($AZ$1,AV464,,Trigger)</f>
        <v>2.2849998069956298E-3</v>
      </c>
    </row>
    <row r="465" spans="46:51" ht="11.25" customHeight="1" x14ac:dyDescent="0.25">
      <c r="AT465" s="55" t="s">
        <v>106</v>
      </c>
      <c r="AU465" s="56">
        <f>_xll.qlInterestRateIndexFixingDate(IborIndex&amp;Tenor,AV465,Trigger)</f>
        <v>42790</v>
      </c>
      <c r="AV465" s="56">
        <f>_xll.qlCalendarAdvance(Calendar,AV464,AT465,"f",,Trigger)</f>
        <v>42794</v>
      </c>
      <c r="AW465" s="56">
        <f>_xll.qlInterestRateIndexMaturity(IborIndex&amp;Tenor,AV465,Trigger)</f>
        <v>42978</v>
      </c>
      <c r="AX465" s="102" t="e">
        <f>_xll.qlIndexFixing($Z$5,AU465,,Trigger)</f>
        <v>#VALUE!</v>
      </c>
      <c r="AY465" s="102">
        <f>_xll.qlIndexFixing($AZ$1,AV465,,Trigger)</f>
        <v>2.2975677014507884E-3</v>
      </c>
    </row>
    <row r="466" spans="46:51" ht="11.25" customHeight="1" x14ac:dyDescent="0.25">
      <c r="AT466" s="55" t="s">
        <v>106</v>
      </c>
      <c r="AU466" s="56">
        <f>_xll.qlInterestRateIndexFixingDate(IborIndex&amp;Tenor,AV466,Trigger)</f>
        <v>42793</v>
      </c>
      <c r="AV466" s="56">
        <f>_xll.qlCalendarAdvance(Calendar,AV465,AT466,"f",,Trigger)</f>
        <v>42795</v>
      </c>
      <c r="AW466" s="56">
        <f>_xll.qlInterestRateIndexMaturity(IborIndex&amp;Tenor,AV466,Trigger)</f>
        <v>42979</v>
      </c>
      <c r="AX466" s="102" t="e">
        <f>_xll.qlIndexFixing($Z$5,AU466,,Trigger)</f>
        <v>#VALUE!</v>
      </c>
      <c r="AY466" s="102">
        <f>_xll.qlIndexFixing($AZ$1,AV466,,Trigger)</f>
        <v>2.3008660065570049E-3</v>
      </c>
    </row>
    <row r="467" spans="46:51" ht="11.25" customHeight="1" x14ac:dyDescent="0.25">
      <c r="AT467" s="55" t="s">
        <v>106</v>
      </c>
      <c r="AU467" s="56">
        <f>_xll.qlInterestRateIndexFixingDate(IborIndex&amp;Tenor,AV467,Trigger)</f>
        <v>42794</v>
      </c>
      <c r="AV467" s="56">
        <f>_xll.qlCalendarAdvance(Calendar,AV466,AT467,"f",,Trigger)</f>
        <v>42796</v>
      </c>
      <c r="AW467" s="56">
        <f>_xll.qlInterestRateIndexMaturity(IborIndex&amp;Tenor,AV467,Trigger)</f>
        <v>42982</v>
      </c>
      <c r="AX467" s="102" t="e">
        <f>_xll.qlIndexFixing($Z$5,AU467,,Trigger)</f>
        <v>#VALUE!</v>
      </c>
      <c r="AY467" s="102">
        <f>_xll.qlIndexFixing($AZ$1,AV467,,Trigger)</f>
        <v>2.316650759550145E-3</v>
      </c>
    </row>
    <row r="468" spans="46:51" ht="11.25" customHeight="1" x14ac:dyDescent="0.25">
      <c r="AT468" s="55" t="s">
        <v>106</v>
      </c>
      <c r="AU468" s="56">
        <f>_xll.qlInterestRateIndexFixingDate(IborIndex&amp;Tenor,AV468,Trigger)</f>
        <v>42795</v>
      </c>
      <c r="AV468" s="56">
        <f>_xll.qlCalendarAdvance(Calendar,AV467,AT468,"f",,Trigger)</f>
        <v>42797</v>
      </c>
      <c r="AW468" s="56">
        <f>_xll.qlInterestRateIndexMaturity(IborIndex&amp;Tenor,AV468,Trigger)</f>
        <v>42982</v>
      </c>
      <c r="AX468" s="102" t="e">
        <f>_xll.qlIndexFixing($Z$5,AU468,,Trigger)</f>
        <v>#VALUE!</v>
      </c>
      <c r="AY468" s="102">
        <f>_xll.qlIndexFixing($AZ$1,AV468,,Trigger)</f>
        <v>2.3228329258781371E-3</v>
      </c>
    </row>
    <row r="469" spans="46:51" ht="11.25" customHeight="1" x14ac:dyDescent="0.25">
      <c r="AT469" s="55" t="s">
        <v>106</v>
      </c>
      <c r="AU469" s="56">
        <f>_xll.qlInterestRateIndexFixingDate(IborIndex&amp;Tenor,AV469,Trigger)</f>
        <v>42796</v>
      </c>
      <c r="AV469" s="56">
        <f>_xll.qlCalendarAdvance(Calendar,AV468,AT469,"f",,Trigger)</f>
        <v>42800</v>
      </c>
      <c r="AW469" s="56">
        <f>_xll.qlInterestRateIndexMaturity(IborIndex&amp;Tenor,AV469,Trigger)</f>
        <v>42984</v>
      </c>
      <c r="AX469" s="102" t="e">
        <f>_xll.qlIndexFixing($Z$5,AU469,,Trigger)</f>
        <v>#VALUE!</v>
      </c>
      <c r="AY469" s="102">
        <f>_xll.qlIndexFixing($AZ$1,AV469,,Trigger)</f>
        <v>2.3289513716581605E-3</v>
      </c>
    </row>
    <row r="470" spans="46:51" ht="11.25" customHeight="1" x14ac:dyDescent="0.25">
      <c r="AT470" s="55" t="s">
        <v>106</v>
      </c>
      <c r="AU470" s="56">
        <f>_xll.qlInterestRateIndexFixingDate(IborIndex&amp;Tenor,AV470,Trigger)</f>
        <v>42797</v>
      </c>
      <c r="AV470" s="56">
        <f>_xll.qlCalendarAdvance(Calendar,AV469,AT470,"f",,Trigger)</f>
        <v>42801</v>
      </c>
      <c r="AW470" s="56">
        <f>_xll.qlInterestRateIndexMaturity(IborIndex&amp;Tenor,AV470,Trigger)</f>
        <v>42985</v>
      </c>
      <c r="AX470" s="102" t="e">
        <f>_xll.qlIndexFixing($Z$5,AU470,,Trigger)</f>
        <v>#VALUE!</v>
      </c>
      <c r="AY470" s="102">
        <f>_xll.qlIndexFixing($AZ$1,AV470,,Trigger)</f>
        <v>2.3412594884946033E-3</v>
      </c>
    </row>
    <row r="471" spans="46:51" ht="11.25" customHeight="1" x14ac:dyDescent="0.25">
      <c r="AT471" s="55" t="s">
        <v>106</v>
      </c>
      <c r="AU471" s="56">
        <f>_xll.qlInterestRateIndexFixingDate(IborIndex&amp;Tenor,AV471,Trigger)</f>
        <v>42800</v>
      </c>
      <c r="AV471" s="56">
        <f>_xll.qlCalendarAdvance(Calendar,AV470,AT471,"f",,Trigger)</f>
        <v>42802</v>
      </c>
      <c r="AW471" s="56">
        <f>_xll.qlInterestRateIndexMaturity(IborIndex&amp;Tenor,AV471,Trigger)</f>
        <v>42986</v>
      </c>
      <c r="AX471" s="102" t="e">
        <f>_xll.qlIndexFixing($Z$5,AU471,,Trigger)</f>
        <v>#VALUE!</v>
      </c>
      <c r="AY471" s="102">
        <f>_xll.qlIndexFixing($AZ$1,AV471,,Trigger)</f>
        <v>2.3441069735569055E-3</v>
      </c>
    </row>
    <row r="472" spans="46:51" ht="11.25" customHeight="1" x14ac:dyDescent="0.25">
      <c r="AT472" s="55" t="s">
        <v>106</v>
      </c>
      <c r="AU472" s="56">
        <f>_xll.qlInterestRateIndexFixingDate(IborIndex&amp;Tenor,AV472,Trigger)</f>
        <v>42801</v>
      </c>
      <c r="AV472" s="56">
        <f>_xll.qlCalendarAdvance(Calendar,AV471,AT472,"f",,Trigger)</f>
        <v>42803</v>
      </c>
      <c r="AW472" s="56">
        <f>_xll.qlInterestRateIndexMaturity(IborIndex&amp;Tenor,AV472,Trigger)</f>
        <v>42989</v>
      </c>
      <c r="AX472" s="102" t="e">
        <f>_xll.qlIndexFixing($Z$5,AU472,,Trigger)</f>
        <v>#VALUE!</v>
      </c>
      <c r="AY472" s="102">
        <f>_xll.qlIndexFixing($AZ$1,AV472,,Trigger)</f>
        <v>2.3583683843726058E-3</v>
      </c>
    </row>
    <row r="473" spans="46:51" ht="11.25" customHeight="1" x14ac:dyDescent="0.25">
      <c r="AT473" s="55" t="s">
        <v>106</v>
      </c>
      <c r="AU473" s="56">
        <f>_xll.qlInterestRateIndexFixingDate(IborIndex&amp;Tenor,AV473,Trigger)</f>
        <v>42802</v>
      </c>
      <c r="AV473" s="56">
        <f>_xll.qlCalendarAdvance(Calendar,AV472,AT473,"f",,Trigger)</f>
        <v>42804</v>
      </c>
      <c r="AW473" s="56">
        <f>_xll.qlInterestRateIndexMaturity(IborIndex&amp;Tenor,AV473,Trigger)</f>
        <v>42989</v>
      </c>
      <c r="AX473" s="102" t="e">
        <f>_xll.qlIndexFixing($Z$5,AU473,,Trigger)</f>
        <v>#VALUE!</v>
      </c>
      <c r="AY473" s="102">
        <f>_xll.qlIndexFixing($AZ$1,AV473,,Trigger)</f>
        <v>2.363972366063039E-3</v>
      </c>
    </row>
    <row r="474" spans="46:51" ht="11.25" customHeight="1" x14ac:dyDescent="0.25">
      <c r="AT474" s="55" t="s">
        <v>106</v>
      </c>
      <c r="AU474" s="56">
        <f>_xll.qlInterestRateIndexFixingDate(IborIndex&amp;Tenor,AV474,Trigger)</f>
        <v>42803</v>
      </c>
      <c r="AV474" s="56">
        <f>_xll.qlCalendarAdvance(Calendar,AV473,AT474,"f",,Trigger)</f>
        <v>42807</v>
      </c>
      <c r="AW474" s="56">
        <f>_xll.qlInterestRateIndexMaturity(IborIndex&amp;Tenor,AV474,Trigger)</f>
        <v>42991</v>
      </c>
      <c r="AX474" s="102" t="e">
        <f>_xll.qlIndexFixing($Z$5,AU474,,Trigger)</f>
        <v>#VALUE!</v>
      </c>
      <c r="AY474" s="102">
        <f>_xll.qlIndexFixing($AZ$1,AV474,,Trigger)</f>
        <v>2.369470324291289E-3</v>
      </c>
    </row>
    <row r="475" spans="46:51" ht="11.25" customHeight="1" x14ac:dyDescent="0.25">
      <c r="AT475" s="55" t="s">
        <v>106</v>
      </c>
      <c r="AU475" s="56">
        <f>_xll.qlInterestRateIndexFixingDate(IborIndex&amp;Tenor,AV475,Trigger)</f>
        <v>42804</v>
      </c>
      <c r="AV475" s="56">
        <f>_xll.qlCalendarAdvance(Calendar,AV474,AT475,"f",,Trigger)</f>
        <v>42808</v>
      </c>
      <c r="AW475" s="56">
        <f>_xll.qlInterestRateIndexMaturity(IborIndex&amp;Tenor,AV475,Trigger)</f>
        <v>42992</v>
      </c>
      <c r="AX475" s="102" t="e">
        <f>_xll.qlIndexFixing($Z$5,AU475,,Trigger)</f>
        <v>#VALUE!</v>
      </c>
      <c r="AY475" s="102">
        <f>_xll.qlIndexFixing($AZ$1,AV475,,Trigger)</f>
        <v>2.3812661823852106E-3</v>
      </c>
    </row>
    <row r="476" spans="46:51" ht="11.25" customHeight="1" x14ac:dyDescent="0.25">
      <c r="AT476" s="55" t="s">
        <v>106</v>
      </c>
      <c r="AU476" s="56">
        <f>_xll.qlInterestRateIndexFixingDate(IborIndex&amp;Tenor,AV476,Trigger)</f>
        <v>42807</v>
      </c>
      <c r="AV476" s="56">
        <f>_xll.qlCalendarAdvance(Calendar,AV475,AT476,"f",,Trigger)</f>
        <v>42809</v>
      </c>
      <c r="AW476" s="56">
        <f>_xll.qlInterestRateIndexMaturity(IborIndex&amp;Tenor,AV476,Trigger)</f>
        <v>42993</v>
      </c>
      <c r="AX476" s="102" t="e">
        <f>_xll.qlIndexFixing($Z$5,AU476,,Trigger)</f>
        <v>#VALUE!</v>
      </c>
      <c r="AY476" s="102">
        <f>_xll.qlIndexFixing($AZ$1,AV476,,Trigger)</f>
        <v>2.3833749853824451E-3</v>
      </c>
    </row>
    <row r="477" spans="46:51" ht="11.25" customHeight="1" x14ac:dyDescent="0.25">
      <c r="AT477" s="55" t="s">
        <v>106</v>
      </c>
      <c r="AU477" s="56">
        <f>_xll.qlInterestRateIndexFixingDate(IborIndex&amp;Tenor,AV477,Trigger)</f>
        <v>42808</v>
      </c>
      <c r="AV477" s="56">
        <f>_xll.qlCalendarAdvance(Calendar,AV476,AT477,"f",,Trigger)</f>
        <v>42810</v>
      </c>
      <c r="AW477" s="56">
        <f>_xll.qlInterestRateIndexMaturity(IborIndex&amp;Tenor,AV477,Trigger)</f>
        <v>42996</v>
      </c>
      <c r="AX477" s="102" t="e">
        <f>_xll.qlIndexFixing($Z$5,AU477,,Trigger)</f>
        <v>#VALUE!</v>
      </c>
      <c r="AY477" s="102">
        <f>_xll.qlIndexFixing($AZ$1,AV477,,Trigger)</f>
        <v>2.3955495850813209E-3</v>
      </c>
    </row>
    <row r="478" spans="46:51" ht="11.25" customHeight="1" x14ac:dyDescent="0.25">
      <c r="AT478" s="55" t="s">
        <v>106</v>
      </c>
      <c r="AU478" s="56">
        <f>_xll.qlInterestRateIndexFixingDate(IborIndex&amp;Tenor,AV478,Trigger)</f>
        <v>42809</v>
      </c>
      <c r="AV478" s="56">
        <f>_xll.qlCalendarAdvance(Calendar,AV477,AT478,"f",,Trigger)</f>
        <v>42811</v>
      </c>
      <c r="AW478" s="56">
        <f>_xll.qlInterestRateIndexMaturity(IborIndex&amp;Tenor,AV478,Trigger)</f>
        <v>42996</v>
      </c>
      <c r="AX478" s="102" t="e">
        <f>_xll.qlIndexFixing($Z$5,AU478,,Trigger)</f>
        <v>#VALUE!</v>
      </c>
      <c r="AY478" s="102">
        <f>_xll.qlIndexFixing($AZ$1,AV478,,Trigger)</f>
        <v>2.4005260458443592E-3</v>
      </c>
    </row>
    <row r="479" spans="46:51" ht="11.25" customHeight="1" x14ac:dyDescent="0.25">
      <c r="AT479" s="55" t="s">
        <v>106</v>
      </c>
      <c r="AU479" s="56">
        <f>_xll.qlInterestRateIndexFixingDate(IborIndex&amp;Tenor,AV479,Trigger)</f>
        <v>42810</v>
      </c>
      <c r="AV479" s="56">
        <f>_xll.qlCalendarAdvance(Calendar,AV478,AT479,"f",,Trigger)</f>
        <v>42814</v>
      </c>
      <c r="AW479" s="56">
        <f>_xll.qlInterestRateIndexMaturity(IborIndex&amp;Tenor,AV479,Trigger)</f>
        <v>42998</v>
      </c>
      <c r="AX479" s="102" t="e">
        <f>_xll.qlIndexFixing($Z$5,AU479,,Trigger)</f>
        <v>#VALUE!</v>
      </c>
      <c r="AY479" s="102">
        <f>_xll.qlIndexFixing($AZ$1,AV479,,Trigger)</f>
        <v>2.4054371293151223E-3</v>
      </c>
    </row>
    <row r="480" spans="46:51" ht="11.25" customHeight="1" x14ac:dyDescent="0.25">
      <c r="AT480" s="55" t="s">
        <v>106</v>
      </c>
      <c r="AU480" s="56">
        <f>_xll.qlInterestRateIndexFixingDate(IborIndex&amp;Tenor,AV480,Trigger)</f>
        <v>42811</v>
      </c>
      <c r="AV480" s="56">
        <f>_xll.qlCalendarAdvance(Calendar,AV479,AT480,"f",,Trigger)</f>
        <v>42815</v>
      </c>
      <c r="AW480" s="56">
        <f>_xll.qlInterestRateIndexMaturity(IborIndex&amp;Tenor,AV480,Trigger)</f>
        <v>42999</v>
      </c>
      <c r="AX480" s="102" t="e">
        <f>_xll.qlIndexFixing($Z$5,AU480,,Trigger)</f>
        <v>#VALUE!</v>
      </c>
      <c r="AY480" s="102">
        <f>_xll.qlIndexFixing($AZ$1,AV480,,Trigger)</f>
        <v>2.4168771224361827E-3</v>
      </c>
    </row>
    <row r="481" spans="46:51" ht="11.25" customHeight="1" x14ac:dyDescent="0.25">
      <c r="AT481" s="55" t="s">
        <v>106</v>
      </c>
      <c r="AU481" s="56">
        <f>_xll.qlInterestRateIndexFixingDate(IborIndex&amp;Tenor,AV481,Trigger)</f>
        <v>42814</v>
      </c>
      <c r="AV481" s="56">
        <f>_xll.qlCalendarAdvance(Calendar,AV480,AT481,"f",,Trigger)</f>
        <v>42816</v>
      </c>
      <c r="AW481" s="56">
        <f>_xll.qlInterestRateIndexMaturity(IborIndex&amp;Tenor,AV481,Trigger)</f>
        <v>43000</v>
      </c>
      <c r="AX481" s="102" t="e">
        <f>_xll.qlIndexFixing($Z$5,AU481,,Trigger)</f>
        <v>#VALUE!</v>
      </c>
      <c r="AY481" s="102">
        <f>_xll.qlIndexFixing($AZ$1,AV481,,Trigger)</f>
        <v>2.4183944879144262E-3</v>
      </c>
    </row>
    <row r="482" spans="46:51" ht="11.25" customHeight="1" x14ac:dyDescent="0.25">
      <c r="AT482" s="55" t="s">
        <v>106</v>
      </c>
      <c r="AU482" s="56">
        <f>_xll.qlInterestRateIndexFixingDate(IborIndex&amp;Tenor,AV482,Trigger)</f>
        <v>42815</v>
      </c>
      <c r="AV482" s="56">
        <f>_xll.qlCalendarAdvance(Calendar,AV481,AT482,"f",,Trigger)</f>
        <v>42817</v>
      </c>
      <c r="AW482" s="56">
        <f>_xll.qlInterestRateIndexMaturity(IborIndex&amp;Tenor,AV482,Trigger)</f>
        <v>43003</v>
      </c>
      <c r="AX482" s="102" t="e">
        <f>_xll.qlIndexFixing($Z$5,AU482,,Trigger)</f>
        <v>#VALUE!</v>
      </c>
      <c r="AY482" s="102">
        <f>_xll.qlIndexFixing($AZ$1,AV482,,Trigger)</f>
        <v>2.4292322706872009E-3</v>
      </c>
    </row>
    <row r="483" spans="46:51" ht="11.25" customHeight="1" x14ac:dyDescent="0.25">
      <c r="AT483" s="55" t="s">
        <v>106</v>
      </c>
      <c r="AU483" s="56">
        <f>_xll.qlInterestRateIndexFixingDate(IborIndex&amp;Tenor,AV483,Trigger)</f>
        <v>42816</v>
      </c>
      <c r="AV483" s="56">
        <f>_xll.qlCalendarAdvance(Calendar,AV482,AT483,"f",,Trigger)</f>
        <v>42818</v>
      </c>
      <c r="AW483" s="56">
        <f>_xll.qlInterestRateIndexMaturity(IborIndex&amp;Tenor,AV483,Trigger)</f>
        <v>43003</v>
      </c>
      <c r="AX483" s="102" t="e">
        <f>_xll.qlIndexFixing($Z$5,AU483,,Trigger)</f>
        <v>#VALUE!</v>
      </c>
      <c r="AY483" s="102">
        <f>_xll.qlIndexFixing($AZ$1,AV483,,Trigger)</f>
        <v>2.4338838651724475E-3</v>
      </c>
    </row>
    <row r="484" spans="46:51" ht="11.25" customHeight="1" x14ac:dyDescent="0.25">
      <c r="AT484" s="55" t="s">
        <v>106</v>
      </c>
      <c r="AU484" s="56">
        <f>_xll.qlInterestRateIndexFixingDate(IborIndex&amp;Tenor,AV484,Trigger)</f>
        <v>42817</v>
      </c>
      <c r="AV484" s="56">
        <f>_xll.qlCalendarAdvance(Calendar,AV483,AT484,"f",,Trigger)</f>
        <v>42821</v>
      </c>
      <c r="AW484" s="56">
        <f>_xll.qlInterestRateIndexMaturity(IborIndex&amp;Tenor,AV484,Trigger)</f>
        <v>43005</v>
      </c>
      <c r="AX484" s="102" t="e">
        <f>_xll.qlIndexFixing($Z$5,AU484,,Trigger)</f>
        <v>#VALUE!</v>
      </c>
      <c r="AY484" s="102">
        <f>_xll.qlIndexFixing($AZ$1,AV484,,Trigger)</f>
        <v>2.4385147037650373E-3</v>
      </c>
    </row>
    <row r="485" spans="46:51" ht="11.25" customHeight="1" x14ac:dyDescent="0.25">
      <c r="AT485" s="55" t="s">
        <v>106</v>
      </c>
      <c r="AU485" s="56">
        <f>_xll.qlInterestRateIndexFixingDate(IborIndex&amp;Tenor,AV485,Trigger)</f>
        <v>42818</v>
      </c>
      <c r="AV485" s="56">
        <f>_xll.qlCalendarAdvance(Calendar,AV484,AT485,"f",,Trigger)</f>
        <v>42822</v>
      </c>
      <c r="AW485" s="56">
        <f>_xll.qlInterestRateIndexMaturity(IborIndex&amp;Tenor,AV485,Trigger)</f>
        <v>43006</v>
      </c>
      <c r="AX485" s="102" t="e">
        <f>_xll.qlIndexFixing($Z$5,AU485,,Trigger)</f>
        <v>#VALUE!</v>
      </c>
      <c r="AY485" s="102">
        <f>_xll.qlIndexFixing($AZ$1,AV485,,Trigger)</f>
        <v>2.4397358639963495E-3</v>
      </c>
    </row>
    <row r="486" spans="46:51" ht="11.25" customHeight="1" x14ac:dyDescent="0.25">
      <c r="AT486" s="55" t="s">
        <v>106</v>
      </c>
      <c r="AU486" s="56">
        <f>_xll.qlInterestRateIndexFixingDate(IborIndex&amp;Tenor,AV486,Trigger)</f>
        <v>42821</v>
      </c>
      <c r="AV486" s="56">
        <f>_xll.qlCalendarAdvance(Calendar,AV485,AT486,"f",,Trigger)</f>
        <v>42823</v>
      </c>
      <c r="AW486" s="56">
        <f>_xll.qlInterestRateIndexMaturity(IborIndex&amp;Tenor,AV486,Trigger)</f>
        <v>43007</v>
      </c>
      <c r="AX486" s="102" t="e">
        <f>_xll.qlIndexFixing($Z$5,AU486,,Trigger)</f>
        <v>#VALUE!</v>
      </c>
      <c r="AY486" s="102">
        <f>_xll.qlIndexFixing($AZ$1,AV486,,Trigger)</f>
        <v>2.4409213117298498E-3</v>
      </c>
    </row>
    <row r="487" spans="46:51" ht="11.25" customHeight="1" x14ac:dyDescent="0.25">
      <c r="AT487" s="55" t="s">
        <v>106</v>
      </c>
      <c r="AU487" s="56">
        <f>_xll.qlInterestRateIndexFixingDate(IborIndex&amp;Tenor,AV487,Trigger)</f>
        <v>42822</v>
      </c>
      <c r="AV487" s="56">
        <f>_xll.qlCalendarAdvance(Calendar,AV486,AT487,"f",,Trigger)</f>
        <v>42824</v>
      </c>
      <c r="AW487" s="56">
        <f>_xll.qlInterestRateIndexMaturity(IborIndex&amp;Tenor,AV487,Trigger)</f>
        <v>43007</v>
      </c>
      <c r="AX487" s="102" t="e">
        <f>_xll.qlIndexFixing($Z$5,AU487,,Trigger)</f>
        <v>#VALUE!</v>
      </c>
      <c r="AY487" s="102">
        <f>_xll.qlIndexFixing($AZ$1,AV487,,Trigger)</f>
        <v>2.4581278326840468E-3</v>
      </c>
    </row>
    <row r="488" spans="46:51" ht="11.25" customHeight="1" x14ac:dyDescent="0.25">
      <c r="AT488" s="55" t="s">
        <v>106</v>
      </c>
      <c r="AU488" s="56">
        <f>_xll.qlInterestRateIndexFixingDate(IborIndex&amp;Tenor,AV488,Trigger)</f>
        <v>42823</v>
      </c>
      <c r="AV488" s="56">
        <f>_xll.qlCalendarAdvance(Calendar,AV487,AT488,"f",,Trigger)</f>
        <v>42825</v>
      </c>
      <c r="AW488" s="56">
        <f>_xll.qlInterestRateIndexMaturity(IborIndex&amp;Tenor,AV488,Trigger)</f>
        <v>43007</v>
      </c>
      <c r="AX488" s="102" t="e">
        <f>_xll.qlIndexFixing($Z$5,AU488,,Trigger)</f>
        <v>#VALUE!</v>
      </c>
      <c r="AY488" s="102">
        <f>_xll.qlIndexFixing($AZ$1,AV488,,Trigger)</f>
        <v>2.4627567643495615E-3</v>
      </c>
    </row>
    <row r="489" spans="46:51" ht="11.25" customHeight="1" x14ac:dyDescent="0.25">
      <c r="AT489" s="55" t="s">
        <v>106</v>
      </c>
      <c r="AU489" s="56">
        <f>_xll.qlInterestRateIndexFixingDate(IborIndex&amp;Tenor,AV489,Trigger)</f>
        <v>42824</v>
      </c>
      <c r="AV489" s="56">
        <f>_xll.qlCalendarAdvance(Calendar,AV488,AT489,"f",,Trigger)</f>
        <v>42828</v>
      </c>
      <c r="AW489" s="56">
        <f>_xll.qlInterestRateIndexMaturity(IborIndex&amp;Tenor,AV489,Trigger)</f>
        <v>43011</v>
      </c>
      <c r="AX489" s="102" t="e">
        <f>_xll.qlIndexFixing($Z$5,AU489,,Trigger)</f>
        <v>#VALUE!</v>
      </c>
      <c r="AY489" s="102">
        <f>_xll.qlIndexFixing($AZ$1,AV489,,Trigger)</f>
        <v>2.4674116146562982E-3</v>
      </c>
    </row>
    <row r="490" spans="46:51" ht="11.25" customHeight="1" x14ac:dyDescent="0.25">
      <c r="AT490" s="55" t="s">
        <v>106</v>
      </c>
      <c r="AU490" s="56">
        <f>_xll.qlInterestRateIndexFixingDate(IborIndex&amp;Tenor,AV490,Trigger)</f>
        <v>42825</v>
      </c>
      <c r="AV490" s="56">
        <f>_xll.qlCalendarAdvance(Calendar,AV489,AT490,"f",,Trigger)</f>
        <v>42829</v>
      </c>
      <c r="AW490" s="56">
        <f>_xll.qlInterestRateIndexMaturity(IborIndex&amp;Tenor,AV490,Trigger)</f>
        <v>43012</v>
      </c>
      <c r="AX490" s="102" t="e">
        <f>_xll.qlIndexFixing($Z$5,AU490,,Trigger)</f>
        <v>#VALUE!</v>
      </c>
      <c r="AY490" s="102">
        <f>_xll.qlIndexFixing($AZ$1,AV490,,Trigger)</f>
        <v>2.4720992234889814E-3</v>
      </c>
    </row>
    <row r="491" spans="46:51" ht="11.25" customHeight="1" x14ac:dyDescent="0.25">
      <c r="AT491" s="55" t="s">
        <v>106</v>
      </c>
      <c r="AU491" s="56">
        <f>_xll.qlInterestRateIndexFixingDate(IborIndex&amp;Tenor,AV491,Trigger)</f>
        <v>42828</v>
      </c>
      <c r="AV491" s="56">
        <f>_xll.qlCalendarAdvance(Calendar,AV490,AT491,"f",,Trigger)</f>
        <v>42830</v>
      </c>
      <c r="AW491" s="56">
        <f>_xll.qlInterestRateIndexMaturity(IborIndex&amp;Tenor,AV491,Trigger)</f>
        <v>43013</v>
      </c>
      <c r="AX491" s="102" t="e">
        <f>_xll.qlIndexFixing($Z$5,AU491,,Trigger)</f>
        <v>#VALUE!</v>
      </c>
      <c r="AY491" s="102">
        <f>_xll.qlIndexFixing($AZ$1,AV491,,Trigger)</f>
        <v>2.4838734234071441E-3</v>
      </c>
    </row>
    <row r="492" spans="46:51" ht="11.25" customHeight="1" x14ac:dyDescent="0.25">
      <c r="AT492" s="55" t="s">
        <v>106</v>
      </c>
      <c r="AU492" s="56">
        <f>_xll.qlInterestRateIndexFixingDate(IborIndex&amp;Tenor,AV492,Trigger)</f>
        <v>42829</v>
      </c>
      <c r="AV492" s="56">
        <f>_xll.qlCalendarAdvance(Calendar,AV491,AT492,"f",,Trigger)</f>
        <v>42831</v>
      </c>
      <c r="AW492" s="56">
        <f>_xll.qlInterestRateIndexMaturity(IborIndex&amp;Tenor,AV492,Trigger)</f>
        <v>43014</v>
      </c>
      <c r="AX492" s="102" t="e">
        <f>_xll.qlIndexFixing($Z$5,AU492,,Trigger)</f>
        <v>#VALUE!</v>
      </c>
      <c r="AY492" s="102">
        <f>_xll.qlIndexFixing($AZ$1,AV492,,Trigger)</f>
        <v>2.4913154110757121E-3</v>
      </c>
    </row>
    <row r="493" spans="46:51" ht="11.25" customHeight="1" x14ac:dyDescent="0.25">
      <c r="AT493" s="55" t="s">
        <v>106</v>
      </c>
      <c r="AU493" s="56">
        <f>_xll.qlInterestRateIndexFixingDate(IborIndex&amp;Tenor,AV493,Trigger)</f>
        <v>42830</v>
      </c>
      <c r="AV493" s="56">
        <f>_xll.qlCalendarAdvance(Calendar,AV492,AT493,"f",,Trigger)</f>
        <v>42832</v>
      </c>
      <c r="AW493" s="56">
        <f>_xll.qlInterestRateIndexMaturity(IborIndex&amp;Tenor,AV493,Trigger)</f>
        <v>43017</v>
      </c>
      <c r="AX493" s="102" t="e">
        <f>_xll.qlIndexFixing($Z$5,AU493,,Trigger)</f>
        <v>#VALUE!</v>
      </c>
      <c r="AY493" s="102">
        <f>_xll.qlIndexFixing($AZ$1,AV493,,Trigger)</f>
        <v>2.4962707801520997E-3</v>
      </c>
    </row>
    <row r="494" spans="46:51" ht="11.25" customHeight="1" x14ac:dyDescent="0.25">
      <c r="AT494" s="55" t="s">
        <v>106</v>
      </c>
      <c r="AU494" s="56">
        <f>_xll.qlInterestRateIndexFixingDate(IborIndex&amp;Tenor,AV494,Trigger)</f>
        <v>42831</v>
      </c>
      <c r="AV494" s="56">
        <f>_xll.qlCalendarAdvance(Calendar,AV493,AT494,"f",,Trigger)</f>
        <v>42835</v>
      </c>
      <c r="AW494" s="56">
        <f>_xll.qlInterestRateIndexMaturity(IborIndex&amp;Tenor,AV494,Trigger)</f>
        <v>43018</v>
      </c>
      <c r="AX494" s="102" t="e">
        <f>_xll.qlIndexFixing($Z$5,AU494,,Trigger)</f>
        <v>#VALUE!</v>
      </c>
      <c r="AY494" s="102">
        <f>_xll.qlIndexFixing($AZ$1,AV494,,Trigger)</f>
        <v>2.5013007687041127E-3</v>
      </c>
    </row>
    <row r="495" spans="46:51" ht="11.25" customHeight="1" x14ac:dyDescent="0.25">
      <c r="AT495" s="55" t="s">
        <v>106</v>
      </c>
      <c r="AU495" s="56">
        <f>_xll.qlInterestRateIndexFixingDate(IborIndex&amp;Tenor,AV495,Trigger)</f>
        <v>42832</v>
      </c>
      <c r="AV495" s="56">
        <f>_xll.qlCalendarAdvance(Calendar,AV494,AT495,"f",,Trigger)</f>
        <v>42836</v>
      </c>
      <c r="AW495" s="56">
        <f>_xll.qlInterestRateIndexMaturity(IborIndex&amp;Tenor,AV495,Trigger)</f>
        <v>43019</v>
      </c>
      <c r="AX495" s="102" t="e">
        <f>_xll.qlIndexFixing($Z$5,AU495,,Trigger)</f>
        <v>#VALUE!</v>
      </c>
      <c r="AY495" s="102">
        <f>_xll.qlIndexFixing($AZ$1,AV495,,Trigger)</f>
        <v>2.5064124905210907E-3</v>
      </c>
    </row>
    <row r="496" spans="46:51" ht="11.25" customHeight="1" x14ac:dyDescent="0.25">
      <c r="AT496" s="55" t="s">
        <v>106</v>
      </c>
      <c r="AU496" s="56">
        <f>_xll.qlInterestRateIndexFixingDate(IborIndex&amp;Tenor,AV496,Trigger)</f>
        <v>42835</v>
      </c>
      <c r="AV496" s="56">
        <f>_xll.qlCalendarAdvance(Calendar,AV495,AT496,"f",,Trigger)</f>
        <v>42837</v>
      </c>
      <c r="AW496" s="56">
        <f>_xll.qlInterestRateIndexMaturity(IborIndex&amp;Tenor,AV496,Trigger)</f>
        <v>43020</v>
      </c>
      <c r="AX496" s="102" t="e">
        <f>_xll.qlIndexFixing($Z$5,AU496,,Trigger)</f>
        <v>#VALUE!</v>
      </c>
      <c r="AY496" s="102">
        <f>_xll.qlIndexFixing($AZ$1,AV496,,Trigger)</f>
        <v>2.5334488212445873E-3</v>
      </c>
    </row>
    <row r="497" spans="46:51" ht="11.25" customHeight="1" x14ac:dyDescent="0.25">
      <c r="AT497" s="55" t="s">
        <v>106</v>
      </c>
      <c r="AU497" s="56">
        <f>_xll.qlInterestRateIndexFixingDate(IborIndex&amp;Tenor,AV497,Trigger)</f>
        <v>42836</v>
      </c>
      <c r="AV497" s="56">
        <f>_xll.qlCalendarAdvance(Calendar,AV496,AT497,"f",,Trigger)</f>
        <v>42838</v>
      </c>
      <c r="AW497" s="56">
        <f>_xll.qlInterestRateIndexMaturity(IborIndex&amp;Tenor,AV497,Trigger)</f>
        <v>43021</v>
      </c>
      <c r="AX497" s="102" t="e">
        <f>_xll.qlIndexFixing($Z$5,AU497,,Trigger)</f>
        <v>#VALUE!</v>
      </c>
      <c r="AY497" s="102">
        <f>_xll.qlIndexFixing($AZ$1,AV497,,Trigger)</f>
        <v>2.5392005914068182E-3</v>
      </c>
    </row>
    <row r="498" spans="46:51" ht="11.25" customHeight="1" x14ac:dyDescent="0.25">
      <c r="AT498" s="55" t="s">
        <v>106</v>
      </c>
      <c r="AU498" s="56">
        <f>_xll.qlInterestRateIndexFixingDate(IborIndex&amp;Tenor,AV498,Trigger)</f>
        <v>42837</v>
      </c>
      <c r="AV498" s="56">
        <f>_xll.qlCalendarAdvance(Calendar,AV497,AT498,"f",,Trigger)</f>
        <v>42843</v>
      </c>
      <c r="AW498" s="56">
        <f>_xll.qlInterestRateIndexMaturity(IborIndex&amp;Tenor,AV498,Trigger)</f>
        <v>43026</v>
      </c>
      <c r="AX498" s="102" t="e">
        <f>_xll.qlIndexFixing($Z$5,AU498,,Trigger)</f>
        <v>#VALUE!</v>
      </c>
      <c r="AY498" s="102">
        <f>_xll.qlIndexFixing($AZ$1,AV498,,Trigger)</f>
        <v>2.5450733678568805E-3</v>
      </c>
    </row>
    <row r="499" spans="46:51" ht="11.25" customHeight="1" x14ac:dyDescent="0.25">
      <c r="AT499" s="55" t="s">
        <v>106</v>
      </c>
      <c r="AU499" s="56">
        <f>_xll.qlInterestRateIndexFixingDate(IborIndex&amp;Tenor,AV499,Trigger)</f>
        <v>42838</v>
      </c>
      <c r="AV499" s="56">
        <f>_xll.qlCalendarAdvance(Calendar,AV498,AT499,"f",,Trigger)</f>
        <v>42844</v>
      </c>
      <c r="AW499" s="56">
        <f>_xll.qlInterestRateIndexMaturity(IborIndex&amp;Tenor,AV499,Trigger)</f>
        <v>43027</v>
      </c>
      <c r="AX499" s="102" t="e">
        <f>_xll.qlIndexFixing($Z$5,AU499,,Trigger)</f>
        <v>#VALUE!</v>
      </c>
      <c r="AY499" s="102">
        <f>_xll.qlIndexFixing($AZ$1,AV499,,Trigger)</f>
        <v>2.5584475061216009E-3</v>
      </c>
    </row>
    <row r="500" spans="46:51" ht="11.25" customHeight="1" x14ac:dyDescent="0.25">
      <c r="AT500" s="55" t="s">
        <v>106</v>
      </c>
      <c r="AU500" s="56">
        <f>_xll.qlInterestRateIndexFixingDate(IborIndex&amp;Tenor,AV500,Trigger)</f>
        <v>42843</v>
      </c>
      <c r="AV500" s="56">
        <f>_xll.qlCalendarAdvance(Calendar,AV499,AT500,"f",,Trigger)</f>
        <v>42845</v>
      </c>
      <c r="AW500" s="56">
        <f>_xll.qlInterestRateIndexMaturity(IborIndex&amp;Tenor,AV500,Trigger)</f>
        <v>43028</v>
      </c>
      <c r="AX500" s="102" t="e">
        <f>_xll.qlIndexFixing($Z$5,AU500,,Trigger)</f>
        <v>#VALUE!</v>
      </c>
      <c r="AY500" s="102">
        <f>_xll.qlIndexFixing($AZ$1,AV500,,Trigger)</f>
        <v>2.569689076435682E-3</v>
      </c>
    </row>
    <row r="501" spans="46:51" ht="11.25" customHeight="1" x14ac:dyDescent="0.25">
      <c r="AT501" s="55" t="s">
        <v>106</v>
      </c>
      <c r="AU501" s="56">
        <f>_xll.qlInterestRateIndexFixingDate(IborIndex&amp;Tenor,AV501,Trigger)</f>
        <v>42844</v>
      </c>
      <c r="AV501" s="56">
        <f>_xll.qlCalendarAdvance(Calendar,AV500,AT501,"f",,Trigger)</f>
        <v>42846</v>
      </c>
      <c r="AW501" s="56">
        <f>_xll.qlInterestRateIndexMaturity(IborIndex&amp;Tenor,AV501,Trigger)</f>
        <v>43031</v>
      </c>
      <c r="AX501" s="102" t="e">
        <f>_xll.qlIndexFixing($Z$5,AU501,,Trigger)</f>
        <v>#VALUE!</v>
      </c>
      <c r="AY501" s="102">
        <f>_xll.qlIndexFixing($AZ$1,AV501,,Trigger)</f>
        <v>2.5761025557496475E-3</v>
      </c>
    </row>
    <row r="502" spans="46:51" ht="11.25" customHeight="1" x14ac:dyDescent="0.25">
      <c r="AT502" s="55" t="s">
        <v>106</v>
      </c>
      <c r="AU502" s="56">
        <f>_xll.qlInterestRateIndexFixingDate(IborIndex&amp;Tenor,AV502,Trigger)</f>
        <v>42845</v>
      </c>
      <c r="AV502" s="56">
        <f>_xll.qlCalendarAdvance(Calendar,AV501,AT502,"f",,Trigger)</f>
        <v>42849</v>
      </c>
      <c r="AW502" s="56">
        <f>_xll.qlInterestRateIndexMaturity(IborIndex&amp;Tenor,AV502,Trigger)</f>
        <v>43032</v>
      </c>
      <c r="AX502" s="102" t="e">
        <f>_xll.qlIndexFixing($Z$5,AU502,,Trigger)</f>
        <v>#VALUE!</v>
      </c>
      <c r="AY502" s="102">
        <f>_xll.qlIndexFixing($AZ$1,AV502,,Trigger)</f>
        <v>2.582611123105098E-3</v>
      </c>
    </row>
    <row r="503" spans="46:51" ht="11.25" customHeight="1" x14ac:dyDescent="0.25">
      <c r="AT503" s="55" t="s">
        <v>106</v>
      </c>
      <c r="AU503" s="56">
        <f>_xll.qlInterestRateIndexFixingDate(IborIndex&amp;Tenor,AV503,Trigger)</f>
        <v>42846</v>
      </c>
      <c r="AV503" s="56">
        <f>_xll.qlCalendarAdvance(Calendar,AV502,AT503,"f",,Trigger)</f>
        <v>42850</v>
      </c>
      <c r="AW503" s="56">
        <f>_xll.qlInterestRateIndexMaturity(IborIndex&amp;Tenor,AV503,Trigger)</f>
        <v>43033</v>
      </c>
      <c r="AX503" s="102" t="e">
        <f>_xll.qlIndexFixing($Z$5,AU503,,Trigger)</f>
        <v>#VALUE!</v>
      </c>
      <c r="AY503" s="102">
        <f>_xll.qlIndexFixing($AZ$1,AV503,,Trigger)</f>
        <v>2.5892103653733724E-3</v>
      </c>
    </row>
    <row r="504" spans="46:51" ht="11.25" customHeight="1" x14ac:dyDescent="0.25">
      <c r="AT504" s="55" t="s">
        <v>106</v>
      </c>
      <c r="AU504" s="56">
        <f>_xll.qlInterestRateIndexFixingDate(IborIndex&amp;Tenor,AV504,Trigger)</f>
        <v>42849</v>
      </c>
      <c r="AV504" s="56">
        <f>_xll.qlCalendarAdvance(Calendar,AV503,AT504,"f",,Trigger)</f>
        <v>42851</v>
      </c>
      <c r="AW504" s="56">
        <f>_xll.qlInterestRateIndexMaturity(IborIndex&amp;Tenor,AV504,Trigger)</f>
        <v>43034</v>
      </c>
      <c r="AX504" s="102" t="e">
        <f>_xll.qlIndexFixing($Z$5,AU504,,Trigger)</f>
        <v>#VALUE!</v>
      </c>
      <c r="AY504" s="102">
        <f>_xll.qlIndexFixing($AZ$1,AV504,,Trigger)</f>
        <v>2.6070992061586898E-3</v>
      </c>
    </row>
    <row r="505" spans="46:51" ht="11.25" customHeight="1" x14ac:dyDescent="0.25">
      <c r="AT505" s="55" t="s">
        <v>106</v>
      </c>
      <c r="AU505" s="56">
        <f>_xll.qlInterestRateIndexFixingDate(IborIndex&amp;Tenor,AV505,Trigger)</f>
        <v>42850</v>
      </c>
      <c r="AV505" s="56">
        <f>_xll.qlCalendarAdvance(Calendar,AV504,AT505,"f",,Trigger)</f>
        <v>42852</v>
      </c>
      <c r="AW505" s="56">
        <f>_xll.qlInterestRateIndexMaturity(IborIndex&amp;Tenor,AV505,Trigger)</f>
        <v>43035</v>
      </c>
      <c r="AX505" s="102" t="e">
        <f>_xll.qlIndexFixing($Z$5,AU505,,Trigger)</f>
        <v>#VALUE!</v>
      </c>
      <c r="AY505" s="102">
        <f>_xll.qlIndexFixing($AZ$1,AV505,,Trigger)</f>
        <v>2.6271581041452086E-3</v>
      </c>
    </row>
    <row r="506" spans="46:51" ht="11.25" customHeight="1" x14ac:dyDescent="0.25">
      <c r="AT506" s="55" t="s">
        <v>106</v>
      </c>
      <c r="AU506" s="56">
        <f>_xll.qlInterestRateIndexFixingDate(IborIndex&amp;Tenor,AV506,Trigger)</f>
        <v>42851</v>
      </c>
      <c r="AV506" s="56">
        <f>_xll.qlCalendarAdvance(Calendar,AV505,AT506,"f",,Trigger)</f>
        <v>42853</v>
      </c>
      <c r="AW506" s="56">
        <f>_xll.qlInterestRateIndexMaturity(IborIndex&amp;Tenor,AV506,Trigger)</f>
        <v>43039</v>
      </c>
      <c r="AX506" s="102" t="e">
        <f>_xll.qlIndexFixing($Z$5,AU506,,Trigger)</f>
        <v>#VALUE!</v>
      </c>
      <c r="AY506" s="102">
        <f>_xll.qlIndexFixing($AZ$1,AV506,,Trigger)</f>
        <v>2.6342096598263179E-3</v>
      </c>
    </row>
    <row r="507" spans="46:51" ht="11.25" customHeight="1" x14ac:dyDescent="0.25">
      <c r="AT507" s="55" t="s">
        <v>106</v>
      </c>
      <c r="AU507" s="56">
        <f>_xll.qlInterestRateIndexFixingDate(IborIndex&amp;Tenor,AV507,Trigger)</f>
        <v>42852</v>
      </c>
      <c r="AV507" s="56">
        <f>_xll.qlCalendarAdvance(Calendar,AV506,AT507,"f",,Trigger)</f>
        <v>42857</v>
      </c>
      <c r="AW507" s="56">
        <f>_xll.qlInterestRateIndexMaturity(IborIndex&amp;Tenor,AV507,Trigger)</f>
        <v>43041</v>
      </c>
      <c r="AX507" s="102" t="e">
        <f>_xll.qlIndexFixing($Z$5,AU507,,Trigger)</f>
        <v>#VALUE!</v>
      </c>
      <c r="AY507" s="102">
        <f>_xll.qlIndexFixing($AZ$1,AV507,,Trigger)</f>
        <v>2.6488245312251651E-3</v>
      </c>
    </row>
    <row r="508" spans="46:51" ht="11.25" customHeight="1" x14ac:dyDescent="0.25">
      <c r="AT508" s="55" t="s">
        <v>106</v>
      </c>
      <c r="AU508" s="56">
        <f>_xll.qlInterestRateIndexFixingDate(IborIndex&amp;Tenor,AV508,Trigger)</f>
        <v>42853</v>
      </c>
      <c r="AV508" s="56">
        <f>_xll.qlCalendarAdvance(Calendar,AV507,AT508,"f",,Trigger)</f>
        <v>42858</v>
      </c>
      <c r="AW508" s="56">
        <f>_xll.qlInterestRateIndexMaturity(IborIndex&amp;Tenor,AV508,Trigger)</f>
        <v>43042</v>
      </c>
      <c r="AX508" s="102" t="e">
        <f>_xll.qlIndexFixing($Z$5,AU508,,Trigger)</f>
        <v>#VALUE!</v>
      </c>
      <c r="AY508" s="102">
        <f>_xll.qlIndexFixing($AZ$1,AV508,,Trigger)</f>
        <v>2.65223832417333E-3</v>
      </c>
    </row>
    <row r="509" spans="46:51" ht="11.25" customHeight="1" x14ac:dyDescent="0.25">
      <c r="AT509" s="55" t="s">
        <v>106</v>
      </c>
      <c r="AU509" s="56">
        <f>_xll.qlInterestRateIndexFixingDate(IborIndex&amp;Tenor,AV509,Trigger)</f>
        <v>42857</v>
      </c>
      <c r="AV509" s="56">
        <f>_xll.qlCalendarAdvance(Calendar,AV508,AT509,"f",,Trigger)</f>
        <v>42859</v>
      </c>
      <c r="AW509" s="56">
        <f>_xll.qlInterestRateIndexMaturity(IborIndex&amp;Tenor,AV509,Trigger)</f>
        <v>43045</v>
      </c>
      <c r="AX509" s="102" t="e">
        <f>_xll.qlIndexFixing($Z$5,AU509,,Trigger)</f>
        <v>#VALUE!</v>
      </c>
      <c r="AY509" s="102">
        <f>_xll.qlIndexFixing($AZ$1,AV509,,Trigger)</f>
        <v>2.6702555023419201E-3</v>
      </c>
    </row>
    <row r="510" spans="46:51" ht="11.25" customHeight="1" x14ac:dyDescent="0.25">
      <c r="AT510" s="55" t="s">
        <v>106</v>
      </c>
      <c r="AU510" s="56">
        <f>_xll.qlInterestRateIndexFixingDate(IborIndex&amp;Tenor,AV510,Trigger)</f>
        <v>42858</v>
      </c>
      <c r="AV510" s="56">
        <f>_xll.qlCalendarAdvance(Calendar,AV509,AT510,"f",,Trigger)</f>
        <v>42860</v>
      </c>
      <c r="AW510" s="56">
        <f>_xll.qlInterestRateIndexMaturity(IborIndex&amp;Tenor,AV510,Trigger)</f>
        <v>43045</v>
      </c>
      <c r="AX510" s="102" t="e">
        <f>_xll.qlIndexFixing($Z$5,AU510,,Trigger)</f>
        <v>#VALUE!</v>
      </c>
      <c r="AY510" s="102">
        <f>_xll.qlIndexFixing($AZ$1,AV510,,Trigger)</f>
        <v>2.6775896977694193E-3</v>
      </c>
    </row>
    <row r="511" spans="46:51" ht="11.25" customHeight="1" x14ac:dyDescent="0.25">
      <c r="AT511" s="55" t="s">
        <v>106</v>
      </c>
      <c r="AU511" s="56">
        <f>_xll.qlInterestRateIndexFixingDate(IborIndex&amp;Tenor,AV511,Trigger)</f>
        <v>42859</v>
      </c>
      <c r="AV511" s="56">
        <f>_xll.qlCalendarAdvance(Calendar,AV510,AT511,"f",,Trigger)</f>
        <v>42863</v>
      </c>
      <c r="AW511" s="56">
        <f>_xll.qlInterestRateIndexMaturity(IborIndex&amp;Tenor,AV511,Trigger)</f>
        <v>43047</v>
      </c>
      <c r="AX511" s="102" t="e">
        <f>_xll.qlIndexFixing($Z$5,AU511,,Trigger)</f>
        <v>#VALUE!</v>
      </c>
      <c r="AY511" s="102">
        <f>_xll.qlIndexFixing($AZ$1,AV511,,Trigger)</f>
        <v>2.6849545828551247E-3</v>
      </c>
    </row>
    <row r="512" spans="46:51" ht="11.25" customHeight="1" x14ac:dyDescent="0.25">
      <c r="AT512" s="55" t="s">
        <v>106</v>
      </c>
      <c r="AU512" s="56">
        <f>_xll.qlInterestRateIndexFixingDate(IborIndex&amp;Tenor,AV512,Trigger)</f>
        <v>42860</v>
      </c>
      <c r="AV512" s="56">
        <f>_xll.qlCalendarAdvance(Calendar,AV511,AT512,"f",,Trigger)</f>
        <v>42864</v>
      </c>
      <c r="AW512" s="56">
        <f>_xll.qlInterestRateIndexMaturity(IborIndex&amp;Tenor,AV512,Trigger)</f>
        <v>43048</v>
      </c>
      <c r="AX512" s="102" t="e">
        <f>_xll.qlIndexFixing($Z$5,AU512,,Trigger)</f>
        <v>#VALUE!</v>
      </c>
      <c r="AY512" s="102">
        <f>_xll.qlIndexFixing($AZ$1,AV512,,Trigger)</f>
        <v>2.6998642737685236E-3</v>
      </c>
    </row>
    <row r="513" spans="46:51" ht="11.25" customHeight="1" x14ac:dyDescent="0.25">
      <c r="AT513" s="57" t="s">
        <v>44</v>
      </c>
      <c r="AU513" s="56">
        <f>_xll.qlInterestRateIndexFixingDate(IborIndex&amp;Tenor,AV513,Trigger)</f>
        <v>42867</v>
      </c>
      <c r="AV513" s="56">
        <f>_xll.qlCalendarAdvance(Calendar,AV512,AT513,"f",,Trigger)</f>
        <v>42871</v>
      </c>
      <c r="AW513" s="56">
        <f>_xll.qlInterestRateIndexMaturity(IborIndex&amp;Tenor,AV513,Trigger)</f>
        <v>43055</v>
      </c>
      <c r="AX513" s="102" t="e">
        <f>_xll.qlIndexFixing($Z$5,AU513,,Trigger)</f>
        <v>#VALUE!</v>
      </c>
      <c r="AY513" s="102">
        <f>_xll.qlIndexFixing($AZ$1,AV513,,Trigger)</f>
        <v>2.7519435775261972E-3</v>
      </c>
    </row>
    <row r="514" spans="46:51" ht="11.25" customHeight="1" x14ac:dyDescent="0.25">
      <c r="AT514" s="57" t="s">
        <v>44</v>
      </c>
      <c r="AU514" s="56">
        <f>_xll.qlInterestRateIndexFixingDate(IborIndex&amp;Tenor,AV514,Trigger)</f>
        <v>42874</v>
      </c>
      <c r="AV514" s="56">
        <f>_xll.qlCalendarAdvance(Calendar,AV513,AT514,"f",,Trigger)</f>
        <v>42878</v>
      </c>
      <c r="AW514" s="56">
        <f>_xll.qlInterestRateIndexMaturity(IborIndex&amp;Tenor,AV514,Trigger)</f>
        <v>43062</v>
      </c>
      <c r="AX514" s="102" t="e">
        <f>_xll.qlIndexFixing($Z$5,AU514,,Trigger)</f>
        <v>#VALUE!</v>
      </c>
      <c r="AY514" s="102">
        <f>_xll.qlIndexFixing($AZ$1,AV514,,Trigger)</f>
        <v>2.8041472603659583E-3</v>
      </c>
    </row>
    <row r="515" spans="46:51" ht="11.25" customHeight="1" x14ac:dyDescent="0.25">
      <c r="AT515" s="57" t="s">
        <v>44</v>
      </c>
      <c r="AU515" s="56">
        <f>_xll.qlInterestRateIndexFixingDate(IborIndex&amp;Tenor,AV515,Trigger)</f>
        <v>42881</v>
      </c>
      <c r="AV515" s="56">
        <f>_xll.qlCalendarAdvance(Calendar,AV514,AT515,"f",,Trigger)</f>
        <v>42885</v>
      </c>
      <c r="AW515" s="56">
        <f>_xll.qlInterestRateIndexMaturity(IborIndex&amp;Tenor,AV515,Trigger)</f>
        <v>43069</v>
      </c>
      <c r="AX515" s="102" t="e">
        <f>_xll.qlIndexFixing($Z$5,AU515,,Trigger)</f>
        <v>#VALUE!</v>
      </c>
      <c r="AY515" s="102">
        <f>_xll.qlIndexFixing($AZ$1,AV515,,Trigger)</f>
        <v>2.8451343485174016E-3</v>
      </c>
    </row>
    <row r="516" spans="46:51" ht="11.25" customHeight="1" x14ac:dyDescent="0.25">
      <c r="AT516" s="57" t="s">
        <v>44</v>
      </c>
      <c r="AU516" s="56">
        <f>_xll.qlInterestRateIndexFixingDate(IborIndex&amp;Tenor,AV516,Trigger)</f>
        <v>42888</v>
      </c>
      <c r="AV516" s="56">
        <f>_xll.qlCalendarAdvance(Calendar,AV515,AT516,"f",,Trigger)</f>
        <v>42892</v>
      </c>
      <c r="AW516" s="56">
        <f>_xll.qlInterestRateIndexMaturity(IborIndex&amp;Tenor,AV516,Trigger)</f>
        <v>43075</v>
      </c>
      <c r="AX516" s="102" t="e">
        <f>_xll.qlIndexFixing($Z$5,AU516,,Trigger)</f>
        <v>#VALUE!</v>
      </c>
      <c r="AY516" s="102">
        <f>_xll.qlIndexFixing($AZ$1,AV516,,Trigger)</f>
        <v>2.8974380804959159E-3</v>
      </c>
    </row>
    <row r="517" spans="46:51" ht="11.25" customHeight="1" x14ac:dyDescent="0.25">
      <c r="AT517" s="57" t="s">
        <v>44</v>
      </c>
      <c r="AU517" s="56">
        <f>_xll.qlInterestRateIndexFixingDate(IborIndex&amp;Tenor,AV517,Trigger)</f>
        <v>42895</v>
      </c>
      <c r="AV517" s="56">
        <f>_xll.qlCalendarAdvance(Calendar,AV516,AT517,"f",,Trigger)</f>
        <v>42899</v>
      </c>
      <c r="AW517" s="56">
        <f>_xll.qlInterestRateIndexMaturity(IborIndex&amp;Tenor,AV517,Trigger)</f>
        <v>43082</v>
      </c>
      <c r="AX517" s="102" t="e">
        <f>_xll.qlIndexFixing($Z$5,AU517,,Trigger)</f>
        <v>#VALUE!</v>
      </c>
      <c r="AY517" s="102">
        <f>_xll.qlIndexFixing($AZ$1,AV517,,Trigger)</f>
        <v>2.9497613791291751E-3</v>
      </c>
    </row>
    <row r="518" spans="46:51" ht="11.25" customHeight="1" x14ac:dyDescent="0.25">
      <c r="AT518" s="57" t="s">
        <v>44</v>
      </c>
      <c r="AU518" s="56">
        <f>_xll.qlInterestRateIndexFixingDate(IborIndex&amp;Tenor,AV518,Trigger)</f>
        <v>42902</v>
      </c>
      <c r="AV518" s="56">
        <f>_xll.qlCalendarAdvance(Calendar,AV517,AT518,"f",,Trigger)</f>
        <v>42906</v>
      </c>
      <c r="AW518" s="56">
        <f>_xll.qlInterestRateIndexMaturity(IborIndex&amp;Tenor,AV518,Trigger)</f>
        <v>43089</v>
      </c>
      <c r="AX518" s="102" t="e">
        <f>_xll.qlIndexFixing($Z$5,AU518,,Trigger)</f>
        <v>#VALUE!</v>
      </c>
      <c r="AY518" s="102">
        <f>_xll.qlIndexFixing($AZ$1,AV518,,Trigger)</f>
        <v>3.0020848996212498E-3</v>
      </c>
    </row>
    <row r="519" spans="46:51" ht="11.25" customHeight="1" x14ac:dyDescent="0.25">
      <c r="AT519" s="57" t="s">
        <v>44</v>
      </c>
      <c r="AU519" s="56">
        <f>_xll.qlInterestRateIndexFixingDate(IborIndex&amp;Tenor,AV519,Trigger)</f>
        <v>42909</v>
      </c>
      <c r="AV519" s="56">
        <f>_xll.qlCalendarAdvance(Calendar,AV518,AT519,"f",,Trigger)</f>
        <v>42913</v>
      </c>
      <c r="AW519" s="56">
        <f>_xll.qlInterestRateIndexMaturity(IborIndex&amp;Tenor,AV519,Trigger)</f>
        <v>43096</v>
      </c>
      <c r="AX519" s="102" t="e">
        <f>_xll.qlIndexFixing($Z$5,AU519,,Trigger)</f>
        <v>#VALUE!</v>
      </c>
      <c r="AY519" s="102">
        <f>_xll.qlIndexFixing($AZ$1,AV519,,Trigger)</f>
        <v>3.0543892951223344E-3</v>
      </c>
    </row>
    <row r="520" spans="46:51" ht="11.25" customHeight="1" x14ac:dyDescent="0.25">
      <c r="AT520" s="57" t="s">
        <v>44</v>
      </c>
      <c r="AU520" s="56">
        <f>_xll.qlInterestRateIndexFixingDate(IborIndex&amp;Tenor,AV520,Trigger)</f>
        <v>42916</v>
      </c>
      <c r="AV520" s="56">
        <f>_xll.qlCalendarAdvance(Calendar,AV519,AT520,"f",,Trigger)</f>
        <v>42920</v>
      </c>
      <c r="AW520" s="56">
        <f>_xll.qlInterestRateIndexMaturity(IborIndex&amp;Tenor,AV520,Trigger)</f>
        <v>43104</v>
      </c>
      <c r="AX520" s="102" t="e">
        <f>_xll.qlIndexFixing($Z$5,AU520,,Trigger)</f>
        <v>#VALUE!</v>
      </c>
      <c r="AY520" s="102">
        <f>_xll.qlIndexFixing($AZ$1,AV520,,Trigger)</f>
        <v>3.1178290361903141E-3</v>
      </c>
    </row>
    <row r="521" spans="46:51" ht="11.25" customHeight="1" x14ac:dyDescent="0.25">
      <c r="AT521" s="57" t="s">
        <v>44</v>
      </c>
      <c r="AU521" s="56">
        <f>_xll.qlInterestRateIndexFixingDate(IborIndex&amp;Tenor,AV521,Trigger)</f>
        <v>42923</v>
      </c>
      <c r="AV521" s="56">
        <f>_xll.qlCalendarAdvance(Calendar,AV520,AT521,"f",,Trigger)</f>
        <v>42927</v>
      </c>
      <c r="AW521" s="56">
        <f>_xll.qlInterestRateIndexMaturity(IborIndex&amp;Tenor,AV521,Trigger)</f>
        <v>43111</v>
      </c>
      <c r="AX521" s="102" t="e">
        <f>_xll.qlIndexFixing($Z$5,AU521,,Trigger)</f>
        <v>#VALUE!</v>
      </c>
      <c r="AY521" s="102">
        <f>_xll.qlIndexFixing($AZ$1,AV521,,Trigger)</f>
        <v>3.1700053756668028E-3</v>
      </c>
    </row>
    <row r="522" spans="46:51" ht="11.25" customHeight="1" x14ac:dyDescent="0.25">
      <c r="AT522" s="57" t="s">
        <v>44</v>
      </c>
      <c r="AU522" s="56">
        <f>_xll.qlInterestRateIndexFixingDate(IborIndex&amp;Tenor,AV522,Trigger)</f>
        <v>42930</v>
      </c>
      <c r="AV522" s="56">
        <f>_xll.qlCalendarAdvance(Calendar,AV521,AT522,"f",,Trigger)</f>
        <v>42934</v>
      </c>
      <c r="AW522" s="56">
        <f>_xll.qlInterestRateIndexMaturity(IborIndex&amp;Tenor,AV522,Trigger)</f>
        <v>43118</v>
      </c>
      <c r="AX522" s="102" t="e">
        <f>_xll.qlIndexFixing($Z$5,AU522,,Trigger)</f>
        <v>#VALUE!</v>
      </c>
      <c r="AY522" s="102">
        <f>_xll.qlIndexFixing($AZ$1,AV522,,Trigger)</f>
        <v>3.2221004094593855E-3</v>
      </c>
    </row>
    <row r="523" spans="46:51" ht="11.25" customHeight="1" x14ac:dyDescent="0.25">
      <c r="AT523" s="57" t="s">
        <v>44</v>
      </c>
      <c r="AU523" s="56">
        <f>_xll.qlInterestRateIndexFixingDate(IborIndex&amp;Tenor,AV523,Trigger)</f>
        <v>42937</v>
      </c>
      <c r="AV523" s="56">
        <f>_xll.qlCalendarAdvance(Calendar,AV522,AT523,"f",,Trigger)</f>
        <v>42941</v>
      </c>
      <c r="AW523" s="56">
        <f>_xll.qlInterestRateIndexMaturity(IborIndex&amp;Tenor,AV523,Trigger)</f>
        <v>43125</v>
      </c>
      <c r="AX523" s="102" t="e">
        <f>_xll.qlIndexFixing($Z$5,AU523,,Trigger)</f>
        <v>#VALUE!</v>
      </c>
      <c r="AY523" s="102">
        <f>_xll.qlIndexFixing($AZ$1,AV523,,Trigger)</f>
        <v>3.274094781458659E-3</v>
      </c>
    </row>
    <row r="524" spans="46:51" ht="11.25" customHeight="1" x14ac:dyDescent="0.25">
      <c r="AT524" s="57" t="s">
        <v>44</v>
      </c>
      <c r="AU524" s="56">
        <f>_xll.qlInterestRateIndexFixingDate(IborIndex&amp;Tenor,AV524,Trigger)</f>
        <v>42944</v>
      </c>
      <c r="AV524" s="56">
        <f>_xll.qlCalendarAdvance(Calendar,AV523,AT524,"f",,Trigger)</f>
        <v>42948</v>
      </c>
      <c r="AW524" s="56">
        <f>_xll.qlInterestRateIndexMaturity(IborIndex&amp;Tenor,AV524,Trigger)</f>
        <v>43132</v>
      </c>
      <c r="AX524" s="102" t="e">
        <f>_xll.qlIndexFixing($Z$5,AU524,,Trigger)</f>
        <v>#VALUE!</v>
      </c>
      <c r="AY524" s="102">
        <f>_xll.qlIndexFixing($AZ$1,AV524,,Trigger)</f>
        <v>3.3259691334945021E-3</v>
      </c>
    </row>
    <row r="525" spans="46:51" ht="11.25" customHeight="1" x14ac:dyDescent="0.25">
      <c r="AT525" s="57" t="s">
        <v>44</v>
      </c>
      <c r="AU525" s="56">
        <f>_xll.qlInterestRateIndexFixingDate(IborIndex&amp;Tenor,AV525,Trigger)</f>
        <v>42951</v>
      </c>
      <c r="AV525" s="56">
        <f>_xll.qlCalendarAdvance(Calendar,AV524,AT525,"f",,Trigger)</f>
        <v>42955</v>
      </c>
      <c r="AW525" s="56">
        <f>_xll.qlInterestRateIndexMaturity(IborIndex&amp;Tenor,AV525,Trigger)</f>
        <v>43139</v>
      </c>
      <c r="AX525" s="102" t="e">
        <f>_xll.qlIndexFixing($Z$5,AU525,,Trigger)</f>
        <v>#VALUE!</v>
      </c>
      <c r="AY525" s="102">
        <f>_xll.qlIndexFixing($AZ$1,AV525,,Trigger)</f>
        <v>3.3777041053451025E-3</v>
      </c>
    </row>
    <row r="526" spans="46:51" ht="11.25" customHeight="1" x14ac:dyDescent="0.25">
      <c r="AT526" s="57" t="s">
        <v>44</v>
      </c>
      <c r="AU526" s="56">
        <f>_xll.qlInterestRateIndexFixingDate(IborIndex&amp;Tenor,AV526,Trigger)</f>
        <v>42958</v>
      </c>
      <c r="AV526" s="56">
        <f>_xll.qlCalendarAdvance(Calendar,AV525,AT526,"f",,Trigger)</f>
        <v>42962</v>
      </c>
      <c r="AW526" s="56">
        <f>_xll.qlInterestRateIndexMaturity(IborIndex&amp;Tenor,AV526,Trigger)</f>
        <v>43146</v>
      </c>
      <c r="AX526" s="102" t="e">
        <f>_xll.qlIndexFixing($Z$5,AU526,,Trigger)</f>
        <v>#VALUE!</v>
      </c>
      <c r="AY526" s="102">
        <f>_xll.qlIndexFixing($AZ$1,AV526,,Trigger)</f>
        <v>3.429280334751567E-3</v>
      </c>
    </row>
    <row r="527" spans="46:51" ht="11.25" customHeight="1" x14ac:dyDescent="0.25">
      <c r="AT527" s="57" t="s">
        <v>44</v>
      </c>
      <c r="AU527" s="56">
        <f>_xll.qlInterestRateIndexFixingDate(IborIndex&amp;Tenor,AV527,Trigger)</f>
        <v>42965</v>
      </c>
      <c r="AV527" s="56">
        <f>_xll.qlCalendarAdvance(Calendar,AV526,AT527,"f",,Trigger)</f>
        <v>42969</v>
      </c>
      <c r="AW527" s="56">
        <f>_xll.qlInterestRateIndexMaturity(IborIndex&amp;Tenor,AV527,Trigger)</f>
        <v>43153</v>
      </c>
      <c r="AX527" s="102" t="e">
        <f>_xll.qlIndexFixing($Z$5,AU527,,Trigger)</f>
        <v>#VALUE!</v>
      </c>
      <c r="AY527" s="102">
        <f>_xll.qlIndexFixing($AZ$1,AV527,,Trigger)</f>
        <v>3.4806784574321049E-3</v>
      </c>
    </row>
    <row r="528" spans="46:51" ht="11.25" customHeight="1" x14ac:dyDescent="0.25">
      <c r="AT528" s="57" t="s">
        <v>44</v>
      </c>
      <c r="AU528" s="56">
        <f>_xll.qlInterestRateIndexFixingDate(IborIndex&amp;Tenor,AV528,Trigger)</f>
        <v>42972</v>
      </c>
      <c r="AV528" s="56">
        <f>_xll.qlCalendarAdvance(Calendar,AV527,AT528,"f",,Trigger)</f>
        <v>42976</v>
      </c>
      <c r="AW528" s="56">
        <f>_xll.qlInterestRateIndexMaturity(IborIndex&amp;Tenor,AV528,Trigger)</f>
        <v>43159</v>
      </c>
      <c r="AX528" s="102" t="e">
        <f>_xll.qlIndexFixing($Z$5,AU528,,Trigger)</f>
        <v>#VALUE!</v>
      </c>
      <c r="AY528" s="102">
        <f>_xll.qlIndexFixing($AZ$1,AV528,,Trigger)</f>
        <v>3.5138610185973997E-3</v>
      </c>
    </row>
    <row r="529" spans="46:51" ht="11.25" customHeight="1" x14ac:dyDescent="0.25">
      <c r="AT529" s="57" t="s">
        <v>44</v>
      </c>
      <c r="AU529" s="56">
        <f>_xll.qlInterestRateIndexFixingDate(IborIndex&amp;Tenor,AV529,Trigger)</f>
        <v>42979</v>
      </c>
      <c r="AV529" s="56">
        <f>_xll.qlCalendarAdvance(Calendar,AV528,AT529,"f",,Trigger)</f>
        <v>42983</v>
      </c>
      <c r="AW529" s="56">
        <f>_xll.qlInterestRateIndexMaturity(IborIndex&amp;Tenor,AV529,Trigger)</f>
        <v>43164</v>
      </c>
      <c r="AX529" s="102" t="e">
        <f>_xll.qlIndexFixing($Z$5,AU529,,Trigger)</f>
        <v>#VALUE!</v>
      </c>
      <c r="AY529" s="102">
        <f>_xll.qlIndexFixing($AZ$1,AV529,,Trigger)</f>
        <v>3.5649521900615205E-3</v>
      </c>
    </row>
    <row r="530" spans="46:51" ht="11.25" customHeight="1" x14ac:dyDescent="0.25">
      <c r="AT530" s="57" t="s">
        <v>44</v>
      </c>
      <c r="AU530" s="56">
        <f>_xll.qlInterestRateIndexFixingDate(IborIndex&amp;Tenor,AV530,Trigger)</f>
        <v>42986</v>
      </c>
      <c r="AV530" s="56">
        <f>_xll.qlCalendarAdvance(Calendar,AV529,AT530,"f",,Trigger)</f>
        <v>42990</v>
      </c>
      <c r="AW530" s="56">
        <f>_xll.qlInterestRateIndexMaturity(IborIndex&amp;Tenor,AV530,Trigger)</f>
        <v>43171</v>
      </c>
      <c r="AX530" s="102" t="e">
        <f>_xll.qlIndexFixing($Z$5,AU530,,Trigger)</f>
        <v>#VALUE!</v>
      </c>
      <c r="AY530" s="102">
        <f>_xll.qlIndexFixing($AZ$1,AV530,,Trigger)</f>
        <v>3.6158140450212916E-3</v>
      </c>
    </row>
    <row r="531" spans="46:51" ht="11.25" customHeight="1" x14ac:dyDescent="0.25">
      <c r="AT531" s="57" t="s">
        <v>44</v>
      </c>
      <c r="AU531" s="56">
        <f>_xll.qlInterestRateIndexFixingDate(IborIndex&amp;Tenor,AV531,Trigger)</f>
        <v>42993</v>
      </c>
      <c r="AV531" s="56">
        <f>_xll.qlCalendarAdvance(Calendar,AV530,AT531,"f",,Trigger)</f>
        <v>42997</v>
      </c>
      <c r="AW531" s="56">
        <f>_xll.qlInterestRateIndexMaturity(IborIndex&amp;Tenor,AV531,Trigger)</f>
        <v>43178</v>
      </c>
      <c r="AX531" s="102" t="e">
        <f>_xll.qlIndexFixing($Z$5,AU531,,Trigger)</f>
        <v>#VALUE!</v>
      </c>
      <c r="AY531" s="102">
        <f>_xll.qlIndexFixing($AZ$1,AV531,,Trigger)</f>
        <v>3.6664272134383233E-3</v>
      </c>
    </row>
    <row r="532" spans="46:51" ht="11.25" customHeight="1" x14ac:dyDescent="0.25">
      <c r="AT532" s="57" t="s">
        <v>44</v>
      </c>
      <c r="AU532" s="56">
        <f>_xll.qlInterestRateIndexFixingDate(IborIndex&amp;Tenor,AV532,Trigger)</f>
        <v>43000</v>
      </c>
      <c r="AV532" s="56">
        <f>_xll.qlCalendarAdvance(Calendar,AV531,AT532,"f",,Trigger)</f>
        <v>43004</v>
      </c>
      <c r="AW532" s="56">
        <f>_xll.qlInterestRateIndexMaturity(IborIndex&amp;Tenor,AV532,Trigger)</f>
        <v>43185</v>
      </c>
      <c r="AX532" s="102" t="e">
        <f>_xll.qlIndexFixing($Z$5,AU532,,Trigger)</f>
        <v>#VALUE!</v>
      </c>
      <c r="AY532" s="102">
        <f>_xll.qlIndexFixing($AZ$1,AV532,,Trigger)</f>
        <v>3.7167723233959473E-3</v>
      </c>
    </row>
    <row r="533" spans="46:51" ht="11.25" customHeight="1" x14ac:dyDescent="0.25">
      <c r="AT533" s="57" t="s">
        <v>44</v>
      </c>
      <c r="AU533" s="56">
        <f>_xll.qlInterestRateIndexFixingDate(IborIndex&amp;Tenor,AV533,Trigger)</f>
        <v>43007</v>
      </c>
      <c r="AV533" s="56">
        <f>_xll.qlCalendarAdvance(Calendar,AV532,AT533,"f",,Trigger)</f>
        <v>43011</v>
      </c>
      <c r="AW533" s="56">
        <f>_xll.qlInterestRateIndexMaturity(IborIndex&amp;Tenor,AV533,Trigger)</f>
        <v>43193</v>
      </c>
      <c r="AX533" s="102" t="e">
        <f>_xll.qlIndexFixing($Z$5,AU533,,Trigger)</f>
        <v>#VALUE!</v>
      </c>
      <c r="AY533" s="102">
        <f>_xll.qlIndexFixing($AZ$1,AV533,,Trigger)</f>
        <v>3.7703182537236531E-3</v>
      </c>
    </row>
    <row r="534" spans="46:51" ht="11.25" customHeight="1" x14ac:dyDescent="0.25">
      <c r="AT534" s="57" t="s">
        <v>44</v>
      </c>
      <c r="AU534" s="56">
        <f>_xll.qlInterestRateIndexFixingDate(IborIndex&amp;Tenor,AV534,Trigger)</f>
        <v>43014</v>
      </c>
      <c r="AV534" s="56">
        <f>_xll.qlCalendarAdvance(Calendar,AV533,AT534,"f",,Trigger)</f>
        <v>43018</v>
      </c>
      <c r="AW534" s="56">
        <f>_xll.qlInterestRateIndexMaturity(IborIndex&amp;Tenor,AV534,Trigger)</f>
        <v>43200</v>
      </c>
      <c r="AX534" s="102" t="e">
        <f>_xll.qlIndexFixing($Z$5,AU534,,Trigger)</f>
        <v>#VALUE!</v>
      </c>
      <c r="AY534" s="102">
        <f>_xll.qlIndexFixing($AZ$1,AV534,,Trigger)</f>
        <v>3.820041014586619E-3</v>
      </c>
    </row>
    <row r="535" spans="46:51" ht="11.25" customHeight="1" x14ac:dyDescent="0.25">
      <c r="AT535" s="57" t="s">
        <v>44</v>
      </c>
      <c r="AU535" s="56">
        <f>_xll.qlInterestRateIndexFixingDate(IborIndex&amp;Tenor,AV535,Trigger)</f>
        <v>43021</v>
      </c>
      <c r="AV535" s="56">
        <f>_xll.qlCalendarAdvance(Calendar,AV534,AT535,"f",,Trigger)</f>
        <v>43025</v>
      </c>
      <c r="AW535" s="56">
        <f>_xll.qlInterestRateIndexMaturity(IborIndex&amp;Tenor,AV535,Trigger)</f>
        <v>43207</v>
      </c>
      <c r="AX535" s="102" t="e">
        <f>_xll.qlIndexFixing($Z$5,AU535,,Trigger)</f>
        <v>#VALUE!</v>
      </c>
      <c r="AY535" s="102">
        <f>_xll.qlIndexFixing($AZ$1,AV535,,Trigger)</f>
        <v>3.8694362091256291E-3</v>
      </c>
    </row>
    <row r="536" spans="46:51" ht="11.25" customHeight="1" x14ac:dyDescent="0.25">
      <c r="AT536" s="57" t="s">
        <v>44</v>
      </c>
      <c r="AU536" s="56">
        <f>_xll.qlInterestRateIndexFixingDate(IborIndex&amp;Tenor,AV536,Trigger)</f>
        <v>43028</v>
      </c>
      <c r="AV536" s="56">
        <f>_xll.qlCalendarAdvance(Calendar,AV535,AT536,"f",,Trigger)</f>
        <v>43032</v>
      </c>
      <c r="AW536" s="56">
        <f>_xll.qlInterestRateIndexMaturity(IborIndex&amp;Tenor,AV536,Trigger)</f>
        <v>43214</v>
      </c>
      <c r="AX536" s="102" t="e">
        <f>_xll.qlIndexFixing($Z$5,AU536,,Trigger)</f>
        <v>#VALUE!</v>
      </c>
      <c r="AY536" s="102">
        <f>_xll.qlIndexFixing($AZ$1,AV536,,Trigger)</f>
        <v>3.9184844577161851E-3</v>
      </c>
    </row>
    <row r="537" spans="46:51" ht="11.25" customHeight="1" x14ac:dyDescent="0.25">
      <c r="AT537" s="57" t="s">
        <v>44</v>
      </c>
      <c r="AU537" s="56">
        <f>_xll.qlInterestRateIndexFixingDate(IborIndex&amp;Tenor,AV537,Trigger)</f>
        <v>43035</v>
      </c>
      <c r="AV537" s="56">
        <f>_xll.qlCalendarAdvance(Calendar,AV536,AT537,"f",,Trigger)</f>
        <v>43039</v>
      </c>
      <c r="AW537" s="56">
        <f>_xll.qlInterestRateIndexMaturity(IborIndex&amp;Tenor,AV537,Trigger)</f>
        <v>43220</v>
      </c>
      <c r="AX537" s="102" t="e">
        <f>_xll.qlIndexFixing($Z$5,AU537,,Trigger)</f>
        <v>#VALUE!</v>
      </c>
      <c r="AY537" s="102">
        <f>_xll.qlIndexFixing($AZ$1,AV537,,Trigger)</f>
        <v>3.9637988511127265E-3</v>
      </c>
    </row>
    <row r="538" spans="46:51" ht="11.25" customHeight="1" x14ac:dyDescent="0.25">
      <c r="AT538" s="57" t="s">
        <v>44</v>
      </c>
      <c r="AU538" s="56">
        <f>_xll.qlInterestRateIndexFixingDate(IborIndex&amp;Tenor,AV538,Trigger)</f>
        <v>43042</v>
      </c>
      <c r="AV538" s="56">
        <f>_xll.qlCalendarAdvance(Calendar,AV537,AT538,"f",,Trigger)</f>
        <v>43046</v>
      </c>
      <c r="AW538" s="56">
        <f>_xll.qlInterestRateIndexMaturity(IborIndex&amp;Tenor,AV538,Trigger)</f>
        <v>43227</v>
      </c>
      <c r="AX538" s="102" t="e">
        <f>_xll.qlIndexFixing($Z$5,AU538,,Trigger)</f>
        <v>#VALUE!</v>
      </c>
      <c r="AY538" s="102">
        <f>_xll.qlIndexFixing($AZ$1,AV538,,Trigger)</f>
        <v>4.012128698323395E-3</v>
      </c>
    </row>
    <row r="539" spans="46:51" ht="11.25" customHeight="1" x14ac:dyDescent="0.25">
      <c r="AT539" s="57" t="s">
        <v>44</v>
      </c>
      <c r="AU539" s="56">
        <f>_xll.qlInterestRateIndexFixingDate(IborIndex&amp;Tenor,AV539,Trigger)</f>
        <v>43049</v>
      </c>
      <c r="AV539" s="56">
        <f>_xll.qlCalendarAdvance(Calendar,AV538,AT539,"f",,Trigger)</f>
        <v>43053</v>
      </c>
      <c r="AW539" s="56">
        <f>_xll.qlInterestRateIndexMaturity(IborIndex&amp;Tenor,AV539,Trigger)</f>
        <v>43234</v>
      </c>
      <c r="AX539" s="102" t="e">
        <f>_xll.qlIndexFixing($Z$5,AU539,,Trigger)</f>
        <v>#VALUE!</v>
      </c>
      <c r="AY539" s="102">
        <f>_xll.qlIndexFixing($AZ$1,AV539,,Trigger)</f>
        <v>4.0600549661718686E-3</v>
      </c>
    </row>
    <row r="540" spans="46:51" ht="11.25" customHeight="1" x14ac:dyDescent="0.25">
      <c r="AT540" s="57" t="s">
        <v>44</v>
      </c>
      <c r="AU540" s="56">
        <f>_xll.qlInterestRateIndexFixingDate(IborIndex&amp;Tenor,AV540,Trigger)</f>
        <v>43056</v>
      </c>
      <c r="AV540" s="56">
        <f>_xll.qlCalendarAdvance(Calendar,AV539,AT540,"f",,Trigger)</f>
        <v>43060</v>
      </c>
      <c r="AW540" s="56">
        <f>_xll.qlInterestRateIndexMaturity(IborIndex&amp;Tenor,AV540,Trigger)</f>
        <v>43241</v>
      </c>
      <c r="AX540" s="102" t="e">
        <f>_xll.qlIndexFixing($Z$5,AU540,,Trigger)</f>
        <v>#VALUE!</v>
      </c>
      <c r="AY540" s="102">
        <f>_xll.qlIndexFixing($AZ$1,AV540,,Trigger)</f>
        <v>4.1075700439898097E-3</v>
      </c>
    </row>
    <row r="541" spans="46:51" ht="11.25" customHeight="1" x14ac:dyDescent="0.25">
      <c r="AT541" s="57" t="s">
        <v>44</v>
      </c>
      <c r="AU541" s="56">
        <f>_xll.qlInterestRateIndexFixingDate(IborIndex&amp;Tenor,AV541,Trigger)</f>
        <v>43063</v>
      </c>
      <c r="AV541" s="56">
        <f>_xll.qlCalendarAdvance(Calendar,AV540,AT541,"f",,Trigger)</f>
        <v>43067</v>
      </c>
      <c r="AW541" s="56">
        <f>_xll.qlInterestRateIndexMaturity(IborIndex&amp;Tenor,AV541,Trigger)</f>
        <v>43248</v>
      </c>
      <c r="AX541" s="102" t="e">
        <f>_xll.qlIndexFixing($Z$5,AU541,,Trigger)</f>
        <v>#VALUE!</v>
      </c>
      <c r="AY541" s="102">
        <f>_xll.qlIndexFixing($AZ$1,AV541,,Trigger)</f>
        <v>4.1579252889865715E-3</v>
      </c>
    </row>
    <row r="542" spans="46:51" ht="11.25" customHeight="1" x14ac:dyDescent="0.25">
      <c r="AT542" s="57" t="s">
        <v>44</v>
      </c>
      <c r="AU542" s="56">
        <f>_xll.qlInterestRateIndexFixingDate(IborIndex&amp;Tenor,AV542,Trigger)</f>
        <v>43070</v>
      </c>
      <c r="AV542" s="56">
        <f>_xll.qlCalendarAdvance(Calendar,AV541,AT542,"f",,Trigger)</f>
        <v>43074</v>
      </c>
      <c r="AW542" s="56">
        <f>_xll.qlInterestRateIndexMaturity(IborIndex&amp;Tenor,AV542,Trigger)</f>
        <v>43256</v>
      </c>
      <c r="AX542" s="102" t="e">
        <f>_xll.qlIndexFixing($Z$5,AU542,,Trigger)</f>
        <v>#VALUE!</v>
      </c>
      <c r="AY542" s="102">
        <f>_xll.qlIndexFixing($AZ$1,AV542,,Trigger)</f>
        <v>4.2046353170741959E-3</v>
      </c>
    </row>
    <row r="543" spans="46:51" ht="11.25" customHeight="1" x14ac:dyDescent="0.25">
      <c r="AT543" s="57" t="s">
        <v>44</v>
      </c>
      <c r="AU543" s="56">
        <f>_xll.qlInterestRateIndexFixingDate(IborIndex&amp;Tenor,AV543,Trigger)</f>
        <v>43077</v>
      </c>
      <c r="AV543" s="56">
        <f>_xll.qlCalendarAdvance(Calendar,AV542,AT543,"f",,Trigger)</f>
        <v>43081</v>
      </c>
      <c r="AW543" s="56">
        <f>_xll.qlInterestRateIndexMaturity(IborIndex&amp;Tenor,AV543,Trigger)</f>
        <v>43263</v>
      </c>
      <c r="AX543" s="102" t="e">
        <f>_xll.qlIndexFixing($Z$5,AU543,,Trigger)</f>
        <v>#VALUE!</v>
      </c>
      <c r="AY543" s="102">
        <f>_xll.qlIndexFixing($AZ$1,AV543,,Trigger)</f>
        <v>4.2509840996500748E-3</v>
      </c>
    </row>
    <row r="544" spans="46:51" ht="11.25" customHeight="1" x14ac:dyDescent="0.25">
      <c r="AT544" s="57" t="s">
        <v>44</v>
      </c>
      <c r="AU544" s="56">
        <f>_xll.qlInterestRateIndexFixingDate(IborIndex&amp;Tenor,AV544,Trigger)</f>
        <v>43084</v>
      </c>
      <c r="AV544" s="56">
        <f>_xll.qlCalendarAdvance(Calendar,AV543,AT544,"f",,Trigger)</f>
        <v>43088</v>
      </c>
      <c r="AW544" s="56">
        <f>_xll.qlInterestRateIndexMaturity(IborIndex&amp;Tenor,AV544,Trigger)</f>
        <v>43270</v>
      </c>
      <c r="AX544" s="102" t="e">
        <f>_xll.qlIndexFixing($Z$5,AU544,,Trigger)</f>
        <v>#VALUE!</v>
      </c>
      <c r="AY544" s="102">
        <f>_xll.qlIndexFixing($AZ$1,AV544,,Trigger)</f>
        <v>4.2969895577661026E-3</v>
      </c>
    </row>
    <row r="545" spans="46:51" ht="11.25" customHeight="1" x14ac:dyDescent="0.25">
      <c r="AT545" s="57" t="s">
        <v>44</v>
      </c>
      <c r="AU545" s="56">
        <f>_xll.qlInterestRateIndexFixingDate(IborIndex&amp;Tenor,AV545,Trigger)</f>
        <v>43090</v>
      </c>
      <c r="AV545" s="56">
        <f>_xll.qlCalendarAdvance(Calendar,AV544,AT545,"f",,Trigger)</f>
        <v>43096</v>
      </c>
      <c r="AW545" s="56">
        <f>_xll.qlInterestRateIndexMaturity(IborIndex&amp;Tenor,AV545,Trigger)</f>
        <v>43278</v>
      </c>
      <c r="AX545" s="102" t="e">
        <f>_xll.qlIndexFixing($Z$5,AU545,,Trigger)</f>
        <v>#VALUE!</v>
      </c>
      <c r="AY545" s="102">
        <f>_xll.qlIndexFixing($AZ$1,AV545,,Trigger)</f>
        <v>4.3491709692247112E-3</v>
      </c>
    </row>
    <row r="546" spans="46:51" ht="11.25" customHeight="1" x14ac:dyDescent="0.25">
      <c r="AT546" s="57" t="s">
        <v>44</v>
      </c>
      <c r="AU546" s="56">
        <f>_xll.qlInterestRateIndexFixingDate(IborIndex&amp;Tenor,AV546,Trigger)</f>
        <v>43098</v>
      </c>
      <c r="AV546" s="56">
        <f>_xll.qlCalendarAdvance(Calendar,AV545,AT546,"f",,Trigger)</f>
        <v>43103</v>
      </c>
      <c r="AW546" s="56">
        <f>_xll.qlInterestRateIndexMaturity(IborIndex&amp;Tenor,AV546,Trigger)</f>
        <v>43284</v>
      </c>
      <c r="AX546" s="102" t="e">
        <f>_xll.qlIndexFixing($Z$5,AU546,,Trigger)</f>
        <v>#VALUE!</v>
      </c>
      <c r="AY546" s="102">
        <f>_xll.qlIndexFixing($AZ$1,AV546,,Trigger)</f>
        <v>4.3913650895153582E-3</v>
      </c>
    </row>
    <row r="547" spans="46:51" ht="11.25" customHeight="1" x14ac:dyDescent="0.25">
      <c r="AT547" s="57" t="s">
        <v>44</v>
      </c>
      <c r="AU547" s="56">
        <f>_xll.qlInterestRateIndexFixingDate(IborIndex&amp;Tenor,AV547,Trigger)</f>
        <v>43108</v>
      </c>
      <c r="AV547" s="56">
        <f>_xll.qlCalendarAdvance(Calendar,AV546,AT547,"f",,Trigger)</f>
        <v>43110</v>
      </c>
      <c r="AW547" s="56">
        <f>_xll.qlInterestRateIndexMaturity(IborIndex&amp;Tenor,AV547,Trigger)</f>
        <v>43291</v>
      </c>
      <c r="AX547" s="102" t="e">
        <f>_xll.qlIndexFixing($Z$5,AU547,,Trigger)</f>
        <v>#VALUE!</v>
      </c>
      <c r="AY547" s="102">
        <f>_xll.qlIndexFixing($AZ$1,AV547,,Trigger)</f>
        <v>4.4364277469763425E-3</v>
      </c>
    </row>
    <row r="548" spans="46:51" ht="11.25" customHeight="1" x14ac:dyDescent="0.25">
      <c r="AT548" s="57" t="s">
        <v>44</v>
      </c>
      <c r="AU548" s="56">
        <f>_xll.qlInterestRateIndexFixingDate(IborIndex&amp;Tenor,AV548,Trigger)</f>
        <v>43115</v>
      </c>
      <c r="AV548" s="56">
        <f>_xll.qlCalendarAdvance(Calendar,AV547,AT548,"f",,Trigger)</f>
        <v>43117</v>
      </c>
      <c r="AW548" s="56">
        <f>_xll.qlInterestRateIndexMaturity(IborIndex&amp;Tenor,AV548,Trigger)</f>
        <v>43298</v>
      </c>
      <c r="AX548" s="102" t="e">
        <f>_xll.qlIndexFixing($Z$5,AU548,,Trigger)</f>
        <v>#VALUE!</v>
      </c>
      <c r="AY548" s="102">
        <f>_xll.qlIndexFixing($AZ$1,AV548,,Trigger)</f>
        <v>4.4812278070963281E-3</v>
      </c>
    </row>
    <row r="549" spans="46:51" ht="11.25" customHeight="1" x14ac:dyDescent="0.25">
      <c r="AT549" s="57" t="s">
        <v>44</v>
      </c>
      <c r="AU549" s="56">
        <f>_xll.qlInterestRateIndexFixingDate(IborIndex&amp;Tenor,AV549,Trigger)</f>
        <v>43122</v>
      </c>
      <c r="AV549" s="56">
        <f>_xll.qlCalendarAdvance(Calendar,AV548,AT549,"f",,Trigger)</f>
        <v>43124</v>
      </c>
      <c r="AW549" s="56">
        <f>_xll.qlInterestRateIndexMaturity(IborIndex&amp;Tenor,AV549,Trigger)</f>
        <v>43305</v>
      </c>
      <c r="AX549" s="102" t="e">
        <f>_xll.qlIndexFixing($Z$5,AU549,,Trigger)</f>
        <v>#VALUE!</v>
      </c>
      <c r="AY549" s="102">
        <f>_xll.qlIndexFixing($AZ$1,AV549,,Trigger)</f>
        <v>4.5257877615382108E-3</v>
      </c>
    </row>
    <row r="550" spans="46:51" ht="11.25" customHeight="1" x14ac:dyDescent="0.25">
      <c r="AT550" s="57" t="s">
        <v>44</v>
      </c>
      <c r="AU550" s="56">
        <f>_xll.qlInterestRateIndexFixingDate(IborIndex&amp;Tenor,AV550,Trigger)</f>
        <v>43129</v>
      </c>
      <c r="AV550" s="56">
        <f>_xll.qlCalendarAdvance(Calendar,AV549,AT550,"f",,Trigger)</f>
        <v>43131</v>
      </c>
      <c r="AW550" s="56">
        <f>_xll.qlInterestRateIndexMaturity(IborIndex&amp;Tenor,AV550,Trigger)</f>
        <v>43312</v>
      </c>
      <c r="AX550" s="102" t="e">
        <f>_xll.qlIndexFixing($Z$5,AU550,,Trigger)</f>
        <v>#VALUE!</v>
      </c>
      <c r="AY550" s="102">
        <f>_xll.qlIndexFixing($AZ$1,AV550,,Trigger)</f>
        <v>4.5701309750874573E-3</v>
      </c>
    </row>
    <row r="551" spans="46:51" ht="11.25" customHeight="1" x14ac:dyDescent="0.25">
      <c r="AT551" s="57" t="s">
        <v>44</v>
      </c>
      <c r="AU551" s="56">
        <f>_xll.qlInterestRateIndexFixingDate(IborIndex&amp;Tenor,AV551,Trigger)</f>
        <v>43136</v>
      </c>
      <c r="AV551" s="56">
        <f>_xll.qlCalendarAdvance(Calendar,AV550,AT551,"f",,Trigger)</f>
        <v>43138</v>
      </c>
      <c r="AW551" s="56">
        <f>_xll.qlInterestRateIndexMaturity(IborIndex&amp;Tenor,AV551,Trigger)</f>
        <v>43319</v>
      </c>
      <c r="AX551" s="102" t="e">
        <f>_xll.qlIndexFixing($Z$5,AU551,,Trigger)</f>
        <v>#VALUE!</v>
      </c>
      <c r="AY551" s="102">
        <f>_xll.qlIndexFixing($AZ$1,AV551,,Trigger)</f>
        <v>4.6142816857232035E-3</v>
      </c>
    </row>
    <row r="552" spans="46:51" ht="11.25" customHeight="1" x14ac:dyDescent="0.25">
      <c r="AT552" s="57" t="s">
        <v>44</v>
      </c>
      <c r="AU552" s="56">
        <f>_xll.qlInterestRateIndexFixingDate(IborIndex&amp;Tenor,AV552,Trigger)</f>
        <v>43143</v>
      </c>
      <c r="AV552" s="56">
        <f>_xll.qlCalendarAdvance(Calendar,AV551,AT552,"f",,Trigger)</f>
        <v>43145</v>
      </c>
      <c r="AW552" s="56">
        <f>_xll.qlInterestRateIndexMaturity(IborIndex&amp;Tenor,AV552,Trigger)</f>
        <v>43326</v>
      </c>
      <c r="AX552" s="102" t="e">
        <f>_xll.qlIndexFixing($Z$5,AU552,,Trigger)</f>
        <v>#VALUE!</v>
      </c>
      <c r="AY552" s="102">
        <f>_xll.qlIndexFixing($AZ$1,AV552,,Trigger)</f>
        <v>4.6582650046920141E-3</v>
      </c>
    </row>
    <row r="553" spans="46:51" ht="11.25" customHeight="1" x14ac:dyDescent="0.25">
      <c r="AT553" s="57" t="s">
        <v>44</v>
      </c>
      <c r="AU553" s="56">
        <f>_xll.qlInterestRateIndexFixingDate(IborIndex&amp;Tenor,AV553,Trigger)</f>
        <v>43150</v>
      </c>
      <c r="AV553" s="56">
        <f>_xll.qlCalendarAdvance(Calendar,AV552,AT553,"f",,Trigger)</f>
        <v>43152</v>
      </c>
      <c r="AW553" s="56">
        <f>_xll.qlInterestRateIndexMaturity(IborIndex&amp;Tenor,AV553,Trigger)</f>
        <v>43333</v>
      </c>
      <c r="AX553" s="102" t="e">
        <f>_xll.qlIndexFixing($Z$5,AU553,,Trigger)</f>
        <v>#VALUE!</v>
      </c>
      <c r="AY553" s="102">
        <f>_xll.qlIndexFixing($AZ$1,AV553,,Trigger)</f>
        <v>4.7021069165803049E-3</v>
      </c>
    </row>
    <row r="554" spans="46:51" ht="11.25" customHeight="1" x14ac:dyDescent="0.25">
      <c r="AT554" s="57" t="s">
        <v>44</v>
      </c>
      <c r="AU554" s="56">
        <f>_xll.qlInterestRateIndexFixingDate(IborIndex&amp;Tenor,AV554,Trigger)</f>
        <v>43157</v>
      </c>
      <c r="AV554" s="56">
        <f>_xll.qlCalendarAdvance(Calendar,AV553,AT554,"f",,Trigger)</f>
        <v>43159</v>
      </c>
      <c r="AW554" s="56">
        <f>_xll.qlInterestRateIndexMaturity(IborIndex&amp;Tenor,AV554,Trigger)</f>
        <v>43343</v>
      </c>
      <c r="AX554" s="102" t="e">
        <f>_xll.qlIndexFixing($Z$5,AU554,,Trigger)</f>
        <v>#VALUE!</v>
      </c>
      <c r="AY554" s="102">
        <f>_xll.qlIndexFixing($AZ$1,AV554,,Trigger)</f>
        <v>4.7583716323301812E-3</v>
      </c>
    </row>
    <row r="555" spans="46:51" ht="11.25" customHeight="1" x14ac:dyDescent="0.25">
      <c r="AT555" s="57" t="s">
        <v>44</v>
      </c>
      <c r="AU555" s="56">
        <f>_xll.qlInterestRateIndexFixingDate(IborIndex&amp;Tenor,AV555,Trigger)</f>
        <v>43164</v>
      </c>
      <c r="AV555" s="56">
        <f>_xll.qlCalendarAdvance(Calendar,AV554,AT555,"f",,Trigger)</f>
        <v>43166</v>
      </c>
      <c r="AW555" s="56">
        <f>_xll.qlInterestRateIndexMaturity(IborIndex&amp;Tenor,AV555,Trigger)</f>
        <v>43350</v>
      </c>
      <c r="AX555" s="102" t="e">
        <f>_xll.qlIndexFixing($Z$5,AU555,,Trigger)</f>
        <v>#VALUE!</v>
      </c>
      <c r="AY555" s="102">
        <f>_xll.qlIndexFixing($AZ$1,AV555,,Trigger)</f>
        <v>4.8020489580055453E-3</v>
      </c>
    </row>
    <row r="556" spans="46:51" ht="11.25" customHeight="1" x14ac:dyDescent="0.25">
      <c r="AT556" s="57" t="s">
        <v>44</v>
      </c>
      <c r="AU556" s="56">
        <f>_xll.qlInterestRateIndexFixingDate(IborIndex&amp;Tenor,AV556,Trigger)</f>
        <v>43171</v>
      </c>
      <c r="AV556" s="56">
        <f>_xll.qlCalendarAdvance(Calendar,AV555,AT556,"f",,Trigger)</f>
        <v>43173</v>
      </c>
      <c r="AW556" s="56">
        <f>_xll.qlInterestRateIndexMaturity(IborIndex&amp;Tenor,AV556,Trigger)</f>
        <v>43357</v>
      </c>
      <c r="AX556" s="102" t="e">
        <f>_xll.qlIndexFixing($Z$5,AU556,,Trigger)</f>
        <v>#VALUE!</v>
      </c>
      <c r="AY556" s="102">
        <f>_xll.qlIndexFixing($AZ$1,AV556,,Trigger)</f>
        <v>4.8456751065660388E-3</v>
      </c>
    </row>
    <row r="557" spans="46:51" ht="11.25" customHeight="1" x14ac:dyDescent="0.25">
      <c r="AT557" s="57" t="s">
        <v>44</v>
      </c>
      <c r="AU557" s="56">
        <f>_xll.qlInterestRateIndexFixingDate(IborIndex&amp;Tenor,AV557,Trigger)</f>
        <v>43178</v>
      </c>
      <c r="AV557" s="56">
        <f>_xll.qlCalendarAdvance(Calendar,AV556,AT557,"f",,Trigger)</f>
        <v>43180</v>
      </c>
      <c r="AW557" s="56">
        <f>_xll.qlInterestRateIndexMaturity(IborIndex&amp;Tenor,AV557,Trigger)</f>
        <v>43364</v>
      </c>
      <c r="AX557" s="102" t="e">
        <f>_xll.qlIndexFixing($Z$5,AU557,,Trigger)</f>
        <v>#VALUE!</v>
      </c>
      <c r="AY557" s="102">
        <f>_xll.qlIndexFixing($AZ$1,AV557,,Trigger)</f>
        <v>4.8892789897715672E-3</v>
      </c>
    </row>
    <row r="558" spans="46:51" ht="11.25" customHeight="1" x14ac:dyDescent="0.25">
      <c r="AT558" s="57" t="s">
        <v>44</v>
      </c>
      <c r="AU558" s="56">
        <f>_xll.qlInterestRateIndexFixingDate(IborIndex&amp;Tenor,AV558,Trigger)</f>
        <v>43185</v>
      </c>
      <c r="AV558" s="56">
        <f>_xll.qlCalendarAdvance(Calendar,AV557,AT558,"f",,Trigger)</f>
        <v>43187</v>
      </c>
      <c r="AW558" s="56">
        <f>_xll.qlInterestRateIndexMaturity(IborIndex&amp;Tenor,AV558,Trigger)</f>
        <v>43371</v>
      </c>
      <c r="AX558" s="102" t="e">
        <f>_xll.qlIndexFixing($Z$5,AU558,,Trigger)</f>
        <v>#VALUE!</v>
      </c>
      <c r="AY558" s="102">
        <f>_xll.qlIndexFixing($AZ$1,AV558,,Trigger)</f>
        <v>4.9514432934078438E-3</v>
      </c>
    </row>
    <row r="559" spans="46:51" ht="11.25" customHeight="1" x14ac:dyDescent="0.25">
      <c r="AT559" s="57" t="s">
        <v>44</v>
      </c>
      <c r="AU559" s="56">
        <f>_xll.qlInterestRateIndexFixingDate(IborIndex&amp;Tenor,AV559,Trigger)</f>
        <v>43188</v>
      </c>
      <c r="AV559" s="56">
        <f>_xll.qlCalendarAdvance(Calendar,AV558,AT559,"f",,Trigger)</f>
        <v>43194</v>
      </c>
      <c r="AW559" s="56">
        <f>_xll.qlInterestRateIndexMaturity(IborIndex&amp;Tenor,AV559,Trigger)</f>
        <v>43377</v>
      </c>
      <c r="AX559" s="102" t="e">
        <f>_xll.qlIndexFixing($Z$5,AU559,,Trigger)</f>
        <v>#VALUE!</v>
      </c>
      <c r="AY559" s="102">
        <f>_xll.qlIndexFixing($AZ$1,AV559,,Trigger)</f>
        <v>4.976539882116114E-3</v>
      </c>
    </row>
    <row r="560" spans="46:51" ht="11.25" customHeight="1" x14ac:dyDescent="0.25">
      <c r="AT560" s="57" t="s">
        <v>44</v>
      </c>
      <c r="AU560" s="56">
        <f>_xll.qlInterestRateIndexFixingDate(IborIndex&amp;Tenor,AV560,Trigger)</f>
        <v>43199</v>
      </c>
      <c r="AV560" s="56">
        <f>_xll.qlCalendarAdvance(Calendar,AV559,AT560,"f",,Trigger)</f>
        <v>43201</v>
      </c>
      <c r="AW560" s="56">
        <f>_xll.qlInterestRateIndexMaturity(IborIndex&amp;Tenor,AV560,Trigger)</f>
        <v>43384</v>
      </c>
      <c r="AX560" s="102" t="e">
        <f>_xll.qlIndexFixing($Z$5,AU560,,Trigger)</f>
        <v>#VALUE!</v>
      </c>
      <c r="AY560" s="102">
        <f>_xll.qlIndexFixing($AZ$1,AV560,,Trigger)</f>
        <v>5.0202589900253669E-3</v>
      </c>
    </row>
    <row r="561" spans="46:51" ht="11.25" customHeight="1" x14ac:dyDescent="0.25">
      <c r="AT561" s="57" t="s">
        <v>44</v>
      </c>
      <c r="AU561" s="56">
        <f>_xll.qlInterestRateIndexFixingDate(IborIndex&amp;Tenor,AV561,Trigger)</f>
        <v>43206</v>
      </c>
      <c r="AV561" s="56">
        <f>_xll.qlCalendarAdvance(Calendar,AV560,AT561,"f",,Trigger)</f>
        <v>43208</v>
      </c>
      <c r="AW561" s="56">
        <f>_xll.qlInterestRateIndexMaturity(IborIndex&amp;Tenor,AV561,Trigger)</f>
        <v>43391</v>
      </c>
      <c r="AX561" s="102" t="e">
        <f>_xll.qlIndexFixing($Z$5,AU561,,Trigger)</f>
        <v>#VALUE!</v>
      </c>
      <c r="AY561" s="102">
        <f>_xll.qlIndexFixing($AZ$1,AV561,,Trigger)</f>
        <v>5.0640800303227715E-3</v>
      </c>
    </row>
    <row r="562" spans="46:51" ht="11.25" customHeight="1" x14ac:dyDescent="0.25">
      <c r="AT562" s="57" t="s">
        <v>44</v>
      </c>
      <c r="AU562" s="56">
        <f>_xll.qlInterestRateIndexFixingDate(IborIndex&amp;Tenor,AV562,Trigger)</f>
        <v>43213</v>
      </c>
      <c r="AV562" s="56">
        <f>_xll.qlCalendarAdvance(Calendar,AV561,AT562,"f",,Trigger)</f>
        <v>43215</v>
      </c>
      <c r="AW562" s="56">
        <f>_xll.qlInterestRateIndexMaturity(IborIndex&amp;Tenor,AV562,Trigger)</f>
        <v>43398</v>
      </c>
      <c r="AX562" s="102" t="e">
        <f>_xll.qlIndexFixing($Z$5,AU562,,Trigger)</f>
        <v>#VALUE!</v>
      </c>
      <c r="AY562" s="102">
        <f>_xll.qlIndexFixing($AZ$1,AV562,,Trigger)</f>
        <v>5.1080361906304913E-3</v>
      </c>
    </row>
    <row r="563" spans="46:51" ht="11.25" customHeight="1" x14ac:dyDescent="0.25">
      <c r="AT563" s="57" t="s">
        <v>44</v>
      </c>
      <c r="AU563" s="56">
        <f>_xll.qlInterestRateIndexFixingDate(IborIndex&amp;Tenor,AV563,Trigger)</f>
        <v>43217</v>
      </c>
      <c r="AV563" s="56">
        <f>_xll.qlCalendarAdvance(Calendar,AV562,AT563,"f",,Trigger)</f>
        <v>43222</v>
      </c>
      <c r="AW563" s="56">
        <f>_xll.qlInterestRateIndexMaturity(IborIndex&amp;Tenor,AV563,Trigger)</f>
        <v>43406</v>
      </c>
      <c r="AX563" s="102" t="e">
        <f>_xll.qlIndexFixing($Z$5,AU563,,Trigger)</f>
        <v>#VALUE!</v>
      </c>
      <c r="AY563" s="102">
        <f>_xll.qlIndexFixing($AZ$1,AV563,,Trigger)</f>
        <v>5.15216151406669E-3</v>
      </c>
    </row>
    <row r="564" spans="46:51" ht="11.25" customHeight="1" x14ac:dyDescent="0.25">
      <c r="AT564" s="57" t="s">
        <v>44</v>
      </c>
      <c r="AU564" s="56">
        <f>_xll.qlInterestRateIndexFixingDate(IborIndex&amp;Tenor,AV564,Trigger)</f>
        <v>43227</v>
      </c>
      <c r="AV564" s="56">
        <f>_xll.qlCalendarAdvance(Calendar,AV563,AT564,"f",,Trigger)</f>
        <v>43229</v>
      </c>
      <c r="AW564" s="56">
        <f>_xll.qlInterestRateIndexMaturity(IborIndex&amp;Tenor,AV564,Trigger)</f>
        <v>43413</v>
      </c>
      <c r="AX564" s="102" t="e">
        <f>_xll.qlIndexFixing($Z$5,AU564,,Trigger)</f>
        <v>#VALUE!</v>
      </c>
      <c r="AY564" s="102">
        <f>_xll.qlIndexFixing($AZ$1,AV564,,Trigger)</f>
        <v>5.1964908993712639E-3</v>
      </c>
    </row>
    <row r="565" spans="46:51" ht="11.25" customHeight="1" x14ac:dyDescent="0.25">
      <c r="AT565" s="57" t="s">
        <v>44</v>
      </c>
      <c r="AU565" s="56">
        <f>_xll.qlInterestRateIndexFixingDate(IborIndex&amp;Tenor,AV565,Trigger)</f>
        <v>43234</v>
      </c>
      <c r="AV565" s="56">
        <f>_xll.qlCalendarAdvance(Calendar,AV564,AT565,"f",,Trigger)</f>
        <v>43236</v>
      </c>
      <c r="AW565" s="56">
        <f>_xll.qlInterestRateIndexMaturity(IborIndex&amp;Tenor,AV565,Trigger)</f>
        <v>43420</v>
      </c>
      <c r="AX565" s="102" t="e">
        <f>_xll.qlIndexFixing($Z$5,AU565,,Trigger)</f>
        <v>#VALUE!</v>
      </c>
      <c r="AY565" s="102">
        <f>_xll.qlIndexFixing($AZ$1,AV565,,Trigger)</f>
        <v>5.2410590594949976E-3</v>
      </c>
    </row>
    <row r="566" spans="46:51" ht="11.25" customHeight="1" x14ac:dyDescent="0.25">
      <c r="AT566" s="57" t="s">
        <v>44</v>
      </c>
      <c r="AU566" s="56">
        <f>_xll.qlInterestRateIndexFixingDate(IborIndex&amp;Tenor,AV566,Trigger)</f>
        <v>43241</v>
      </c>
      <c r="AV566" s="56">
        <f>_xll.qlCalendarAdvance(Calendar,AV565,AT566,"f",,Trigger)</f>
        <v>43243</v>
      </c>
      <c r="AW566" s="56">
        <f>_xll.qlInterestRateIndexMaturity(IborIndex&amp;Tenor,AV566,Trigger)</f>
        <v>43427</v>
      </c>
      <c r="AX566" s="102" t="e">
        <f>_xll.qlIndexFixing($Z$5,AU566,,Trigger)</f>
        <v>#VALUE!</v>
      </c>
      <c r="AY566" s="102">
        <f>_xll.qlIndexFixing($AZ$1,AV566,,Trigger)</f>
        <v>5.2858839303643662E-3</v>
      </c>
    </row>
    <row r="567" spans="46:51" ht="11.25" customHeight="1" x14ac:dyDescent="0.25">
      <c r="AT567" s="57" t="s">
        <v>44</v>
      </c>
      <c r="AU567" s="56">
        <f>_xll.qlInterestRateIndexFixingDate(IborIndex&amp;Tenor,AV567,Trigger)</f>
        <v>43248</v>
      </c>
      <c r="AV567" s="56">
        <f>_xll.qlCalendarAdvance(Calendar,AV566,AT567,"f",,Trigger)</f>
        <v>43250</v>
      </c>
      <c r="AW567" s="56">
        <f>_xll.qlInterestRateIndexMaturity(IborIndex&amp;Tenor,AV567,Trigger)</f>
        <v>43434</v>
      </c>
      <c r="AX567" s="102" t="e">
        <f>_xll.qlIndexFixing($Z$5,AU567,,Trigger)</f>
        <v>#VALUE!</v>
      </c>
      <c r="AY567" s="102">
        <f>_xll.qlIndexFixing($AZ$1,AV567,,Trigger)</f>
        <v>5.330969128501368E-3</v>
      </c>
    </row>
    <row r="568" spans="46:51" ht="11.25" customHeight="1" x14ac:dyDescent="0.25">
      <c r="AT568" s="57" t="s">
        <v>44</v>
      </c>
      <c r="AU568" s="56">
        <f>_xll.qlInterestRateIndexFixingDate(IborIndex&amp;Tenor,AV568,Trigger)</f>
        <v>43255</v>
      </c>
      <c r="AV568" s="56">
        <f>_xll.qlCalendarAdvance(Calendar,AV567,AT568,"f",,Trigger)</f>
        <v>43257</v>
      </c>
      <c r="AW568" s="56">
        <f>_xll.qlInterestRateIndexMaturity(IborIndex&amp;Tenor,AV568,Trigger)</f>
        <v>43440</v>
      </c>
      <c r="AX568" s="102" t="e">
        <f>_xll.qlIndexFixing($Z$5,AU568,,Trigger)</f>
        <v>#VALUE!</v>
      </c>
      <c r="AY568" s="102">
        <f>_xll.qlIndexFixing($AZ$1,AV568,,Trigger)</f>
        <v>5.3763178342307663E-3</v>
      </c>
    </row>
    <row r="569" spans="46:51" ht="11.25" customHeight="1" x14ac:dyDescent="0.25">
      <c r="AT569" s="57" t="s">
        <v>44</v>
      </c>
      <c r="AU569" s="56">
        <f>_xll.qlInterestRateIndexFixingDate(IborIndex&amp;Tenor,AV569,Trigger)</f>
        <v>43262</v>
      </c>
      <c r="AV569" s="56">
        <f>_xll.qlCalendarAdvance(Calendar,AV568,AT569,"f",,Trigger)</f>
        <v>43264</v>
      </c>
      <c r="AW569" s="56">
        <f>_xll.qlInterestRateIndexMaturity(IborIndex&amp;Tenor,AV569,Trigger)</f>
        <v>43447</v>
      </c>
      <c r="AX569" s="102" t="e">
        <f>_xll.qlIndexFixing($Z$5,AU569,,Trigger)</f>
        <v>#VALUE!</v>
      </c>
      <c r="AY569" s="102">
        <f>_xll.qlIndexFixing($AZ$1,AV569,,Trigger)</f>
        <v>5.421933228278295E-3</v>
      </c>
    </row>
    <row r="570" spans="46:51" ht="11.25" customHeight="1" x14ac:dyDescent="0.25">
      <c r="AT570" s="57" t="s">
        <v>44</v>
      </c>
      <c r="AU570" s="56">
        <f>_xll.qlInterestRateIndexFixingDate(IborIndex&amp;Tenor,AV570,Trigger)</f>
        <v>43269</v>
      </c>
      <c r="AV570" s="56">
        <f>_xll.qlCalendarAdvance(Calendar,AV569,AT570,"f",,Trigger)</f>
        <v>43271</v>
      </c>
      <c r="AW570" s="56">
        <f>_xll.qlInterestRateIndexMaturity(IborIndex&amp;Tenor,AV570,Trigger)</f>
        <v>43454</v>
      </c>
      <c r="AX570" s="102" t="e">
        <f>_xll.qlIndexFixing($Z$5,AU570,,Trigger)</f>
        <v>#VALUE!</v>
      </c>
      <c r="AY570" s="102">
        <f>_xll.qlIndexFixing($AZ$1,AV570,,Trigger)</f>
        <v>5.467818491773694E-3</v>
      </c>
    </row>
    <row r="571" spans="46:51" ht="11.25" customHeight="1" x14ac:dyDescent="0.25">
      <c r="AT571" s="57" t="s">
        <v>44</v>
      </c>
      <c r="AU571" s="56">
        <f>_xll.qlInterestRateIndexFixingDate(IborIndex&amp;Tenor,AV571,Trigger)</f>
        <v>43276</v>
      </c>
      <c r="AV571" s="56">
        <f>_xll.qlCalendarAdvance(Calendar,AV570,AT571,"f",,Trigger)</f>
        <v>43278</v>
      </c>
      <c r="AW571" s="56">
        <f>_xll.qlInterestRateIndexMaturity(IborIndex&amp;Tenor,AV571,Trigger)</f>
        <v>43461</v>
      </c>
      <c r="AX571" s="102" t="e">
        <f>_xll.qlIndexFixing($Z$5,AU571,,Trigger)</f>
        <v>#VALUE!</v>
      </c>
      <c r="AY571" s="102">
        <f>_xll.qlIndexFixing($AZ$1,AV571,,Trigger)</f>
        <v>5.5139768062545903E-3</v>
      </c>
    </row>
    <row r="572" spans="46:51" ht="11.25" customHeight="1" x14ac:dyDescent="0.25">
      <c r="AT572" s="57" t="s">
        <v>44</v>
      </c>
      <c r="AU572" s="56">
        <f>_xll.qlInterestRateIndexFixingDate(IborIndex&amp;Tenor,AV572,Trigger)</f>
        <v>43283</v>
      </c>
      <c r="AV572" s="56">
        <f>_xll.qlCalendarAdvance(Calendar,AV571,AT572,"f",,Trigger)</f>
        <v>43285</v>
      </c>
      <c r="AW572" s="56">
        <f>_xll.qlInterestRateIndexMaturity(IborIndex&amp;Tenor,AV572,Trigger)</f>
        <v>43469</v>
      </c>
      <c r="AX572" s="102" t="e">
        <f>_xll.qlIndexFixing($Z$5,AU572,,Trigger)</f>
        <v>#VALUE!</v>
      </c>
      <c r="AY572" s="102">
        <f>_xll.qlIndexFixing($AZ$1,AV572,,Trigger)</f>
        <v>5.5604113536725517E-3</v>
      </c>
    </row>
    <row r="573" spans="46:51" ht="11.25" customHeight="1" x14ac:dyDescent="0.25">
      <c r="AT573" s="57" t="s">
        <v>44</v>
      </c>
      <c r="AU573" s="56">
        <f>_xll.qlInterestRateIndexFixingDate(IborIndex&amp;Tenor,AV573,Trigger)</f>
        <v>43290</v>
      </c>
      <c r="AV573" s="56">
        <f>_xll.qlCalendarAdvance(Calendar,AV572,AT573,"f",,Trigger)</f>
        <v>43292</v>
      </c>
      <c r="AW573" s="56">
        <f>_xll.qlInterestRateIndexMaturity(IborIndex&amp;Tenor,AV573,Trigger)</f>
        <v>43476</v>
      </c>
      <c r="AX573" s="102" t="e">
        <f>_xll.qlIndexFixing($Z$5,AU573,,Trigger)</f>
        <v>#VALUE!</v>
      </c>
      <c r="AY573" s="102">
        <f>_xll.qlIndexFixing($AZ$1,AV573,,Trigger)</f>
        <v>5.6071253163952452E-3</v>
      </c>
    </row>
    <row r="574" spans="46:51" ht="11.25" customHeight="1" x14ac:dyDescent="0.25">
      <c r="AT574" s="57" t="s">
        <v>44</v>
      </c>
      <c r="AU574" s="56">
        <f>_xll.qlInterestRateIndexFixingDate(IborIndex&amp;Tenor,AV574,Trigger)</f>
        <v>43297</v>
      </c>
      <c r="AV574" s="56">
        <f>_xll.qlCalendarAdvance(Calendar,AV573,AT574,"f",,Trigger)</f>
        <v>43299</v>
      </c>
      <c r="AW574" s="56">
        <f>_xll.qlInterestRateIndexMaturity(IborIndex&amp;Tenor,AV574,Trigger)</f>
        <v>43483</v>
      </c>
      <c r="AX574" s="102" t="e">
        <f>_xll.qlIndexFixing($Z$5,AU574,,Trigger)</f>
        <v>#VALUE!</v>
      </c>
      <c r="AY574" s="102">
        <f>_xll.qlIndexFixing($AZ$1,AV574,,Trigger)</f>
        <v>5.6541218772137814E-3</v>
      </c>
    </row>
    <row r="575" spans="46:51" ht="11.25" customHeight="1" x14ac:dyDescent="0.25">
      <c r="AT575" s="57" t="s">
        <v>44</v>
      </c>
      <c r="AU575" s="56">
        <f>_xll.qlInterestRateIndexFixingDate(IborIndex&amp;Tenor,AV575,Trigger)</f>
        <v>43304</v>
      </c>
      <c r="AV575" s="56">
        <f>_xll.qlCalendarAdvance(Calendar,AV574,AT575,"f",,Trigger)</f>
        <v>43306</v>
      </c>
      <c r="AW575" s="56">
        <f>_xll.qlInterestRateIndexMaturity(IborIndex&amp;Tenor,AV575,Trigger)</f>
        <v>43490</v>
      </c>
      <c r="AX575" s="102" t="e">
        <f>_xll.qlIndexFixing($Z$5,AU575,,Trigger)</f>
        <v>#VALUE!</v>
      </c>
      <c r="AY575" s="102">
        <f>_xll.qlIndexFixing($AZ$1,AV575,,Trigger)</f>
        <v>5.7014042193444456E-3</v>
      </c>
    </row>
    <row r="576" spans="46:51" ht="11.25" customHeight="1" x14ac:dyDescent="0.25">
      <c r="AT576" s="57" t="s">
        <v>44</v>
      </c>
      <c r="AU576" s="56">
        <f>_xll.qlInterestRateIndexFixingDate(IborIndex&amp;Tenor,AV576,Trigger)</f>
        <v>43311</v>
      </c>
      <c r="AV576" s="56">
        <f>_xll.qlCalendarAdvance(Calendar,AV575,AT576,"f",,Trigger)</f>
        <v>43313</v>
      </c>
      <c r="AW576" s="56">
        <f>_xll.qlInterestRateIndexMaturity(IborIndex&amp;Tenor,AV576,Trigger)</f>
        <v>43497</v>
      </c>
      <c r="AX576" s="102" t="e">
        <f>_xll.qlIndexFixing($Z$5,AU576,,Trigger)</f>
        <v>#VALUE!</v>
      </c>
      <c r="AY576" s="102">
        <f>_xll.qlIndexFixing($AZ$1,AV576,,Trigger)</f>
        <v>5.7489755264356103E-3</v>
      </c>
    </row>
    <row r="577" spans="46:51" ht="11.25" customHeight="1" x14ac:dyDescent="0.25">
      <c r="AT577" s="57" t="s">
        <v>44</v>
      </c>
      <c r="AU577" s="56">
        <f>_xll.qlInterestRateIndexFixingDate(IborIndex&amp;Tenor,AV577,Trigger)</f>
        <v>43318</v>
      </c>
      <c r="AV577" s="56">
        <f>_xll.qlCalendarAdvance(Calendar,AV576,AT577,"f",,Trigger)</f>
        <v>43320</v>
      </c>
      <c r="AW577" s="56">
        <f>_xll.qlInterestRateIndexMaturity(IborIndex&amp;Tenor,AV577,Trigger)</f>
        <v>43504</v>
      </c>
      <c r="AX577" s="102" t="e">
        <f>_xll.qlIndexFixing($Z$5,AU577,,Trigger)</f>
        <v>#VALUE!</v>
      </c>
      <c r="AY577" s="102">
        <f>_xll.qlIndexFixing($AZ$1,AV577,,Trigger)</f>
        <v>5.7968389825711914E-3</v>
      </c>
    </row>
    <row r="578" spans="46:51" ht="11.25" customHeight="1" x14ac:dyDescent="0.25">
      <c r="AT578" s="57" t="s">
        <v>44</v>
      </c>
      <c r="AU578" s="56">
        <f>_xll.qlInterestRateIndexFixingDate(IborIndex&amp;Tenor,AV578,Trigger)</f>
        <v>43325</v>
      </c>
      <c r="AV578" s="56">
        <f>_xll.qlCalendarAdvance(Calendar,AV577,AT578,"f",,Trigger)</f>
        <v>43327</v>
      </c>
      <c r="AW578" s="56">
        <f>_xll.qlInterestRateIndexMaturity(IborIndex&amp;Tenor,AV578,Trigger)</f>
        <v>43511</v>
      </c>
      <c r="AX578" s="102" t="e">
        <f>_xll.qlIndexFixing($Z$5,AU578,,Trigger)</f>
        <v>#VALUE!</v>
      </c>
      <c r="AY578" s="102">
        <f>_xll.qlIndexFixing($AZ$1,AV578,,Trigger)</f>
        <v>5.8449977722749673E-3</v>
      </c>
    </row>
    <row r="579" spans="46:51" ht="11.25" customHeight="1" x14ac:dyDescent="0.25">
      <c r="AT579" s="57" t="s">
        <v>44</v>
      </c>
      <c r="AU579" s="56">
        <f>_xll.qlInterestRateIndexFixingDate(IborIndex&amp;Tenor,AV579,Trigger)</f>
        <v>43332</v>
      </c>
      <c r="AV579" s="56">
        <f>_xll.qlCalendarAdvance(Calendar,AV578,AT579,"f",,Trigger)</f>
        <v>43334</v>
      </c>
      <c r="AW579" s="56">
        <f>_xll.qlInterestRateIndexMaturity(IborIndex&amp;Tenor,AV579,Trigger)</f>
        <v>43518</v>
      </c>
      <c r="AX579" s="102" t="e">
        <f>_xll.qlIndexFixing($Z$5,AU579,,Trigger)</f>
        <v>#VALUE!</v>
      </c>
      <c r="AY579" s="102">
        <f>_xll.qlIndexFixing($AZ$1,AV579,,Trigger)</f>
        <v>5.8934550805170641E-3</v>
      </c>
    </row>
    <row r="580" spans="46:51" ht="11.25" customHeight="1" x14ac:dyDescent="0.25">
      <c r="AT580" s="57" t="s">
        <v>44</v>
      </c>
      <c r="AU580" s="56">
        <f>_xll.qlInterestRateIndexFixingDate(IborIndex&amp;Tenor,AV580,Trigger)</f>
        <v>43339</v>
      </c>
      <c r="AV580" s="56">
        <f>_xll.qlCalendarAdvance(Calendar,AV579,AT580,"f",,Trigger)</f>
        <v>43341</v>
      </c>
      <c r="AW580" s="56">
        <f>_xll.qlInterestRateIndexMaturity(IborIndex&amp;Tenor,AV580,Trigger)</f>
        <v>43524</v>
      </c>
      <c r="AX580" s="102" t="e">
        <f>_xll.qlIndexFixing($Z$5,AU580,,Trigger)</f>
        <v>#VALUE!</v>
      </c>
      <c r="AY580" s="102">
        <f>_xll.qlIndexFixing($AZ$1,AV580,,Trigger)</f>
        <v>5.9276800530779243E-3</v>
      </c>
    </row>
    <row r="581" spans="46:51" ht="11.25" customHeight="1" x14ac:dyDescent="0.25">
      <c r="AT581" s="57" t="s">
        <v>44</v>
      </c>
      <c r="AU581" s="56">
        <f>_xll.qlInterestRateIndexFixingDate(IborIndex&amp;Tenor,AV581,Trigger)</f>
        <v>43346</v>
      </c>
      <c r="AV581" s="56">
        <f>_xll.qlCalendarAdvance(Calendar,AV580,AT581,"f",,Trigger)</f>
        <v>43348</v>
      </c>
      <c r="AW581" s="56">
        <f>_xll.qlInterestRateIndexMaturity(IborIndex&amp;Tenor,AV581,Trigger)</f>
        <v>43529</v>
      </c>
      <c r="AX581" s="102" t="e">
        <f>_xll.qlIndexFixing($Z$5,AU581,,Trigger)</f>
        <v>#VALUE!</v>
      </c>
      <c r="AY581" s="102">
        <f>_xll.qlIndexFixing($AZ$1,AV581,,Trigger)</f>
        <v>5.9766493373072859E-3</v>
      </c>
    </row>
    <row r="582" spans="46:51" ht="11.25" customHeight="1" x14ac:dyDescent="0.25">
      <c r="AT582" s="57" t="s">
        <v>44</v>
      </c>
      <c r="AU582" s="56">
        <f>_xll.qlInterestRateIndexFixingDate(IborIndex&amp;Tenor,AV582,Trigger)</f>
        <v>43353</v>
      </c>
      <c r="AV582" s="56">
        <f>_xll.qlCalendarAdvance(Calendar,AV581,AT582,"f",,Trigger)</f>
        <v>43355</v>
      </c>
      <c r="AW582" s="56">
        <f>_xll.qlInterestRateIndexMaturity(IborIndex&amp;Tenor,AV582,Trigger)</f>
        <v>43536</v>
      </c>
      <c r="AX582" s="102" t="e">
        <f>_xll.qlIndexFixing($Z$5,AU582,,Trigger)</f>
        <v>#VALUE!</v>
      </c>
      <c r="AY582" s="102">
        <f>_xll.qlIndexFixing($AZ$1,AV582,,Trigger)</f>
        <v>6.0259257399190866E-3</v>
      </c>
    </row>
    <row r="583" spans="46:51" ht="11.25" customHeight="1" x14ac:dyDescent="0.25">
      <c r="AT583" s="57" t="s">
        <v>44</v>
      </c>
      <c r="AU583" s="56">
        <f>_xll.qlInterestRateIndexFixingDate(IborIndex&amp;Tenor,AV583,Trigger)</f>
        <v>43360</v>
      </c>
      <c r="AV583" s="56">
        <f>_xll.qlCalendarAdvance(Calendar,AV582,AT583,"f",,Trigger)</f>
        <v>43362</v>
      </c>
      <c r="AW583" s="56">
        <f>_xll.qlInterestRateIndexMaturity(IborIndex&amp;Tenor,AV583,Trigger)</f>
        <v>43543</v>
      </c>
      <c r="AX583" s="102" t="e">
        <f>_xll.qlIndexFixing($Z$5,AU583,,Trigger)</f>
        <v>#VALUE!</v>
      </c>
      <c r="AY583" s="102">
        <f>_xll.qlIndexFixing($AZ$1,AV583,,Trigger)</f>
        <v>6.0755124468598598E-3</v>
      </c>
    </row>
    <row r="584" spans="46:51" ht="11.25" customHeight="1" x14ac:dyDescent="0.25">
      <c r="AT584" s="57" t="s">
        <v>44</v>
      </c>
      <c r="AU584" s="56">
        <f>_xll.qlInterestRateIndexFixingDate(IborIndex&amp;Tenor,AV584,Trigger)</f>
        <v>43367</v>
      </c>
      <c r="AV584" s="56">
        <f>_xll.qlCalendarAdvance(Calendar,AV583,AT584,"f",,Trigger)</f>
        <v>43369</v>
      </c>
      <c r="AW584" s="56">
        <f>_xll.qlInterestRateIndexMaturity(IborIndex&amp;Tenor,AV584,Trigger)</f>
        <v>43550</v>
      </c>
      <c r="AX584" s="102" t="e">
        <f>_xll.qlIndexFixing($Z$5,AU584,,Trigger)</f>
        <v>#VALUE!</v>
      </c>
      <c r="AY584" s="102">
        <f>_xll.qlIndexFixing($AZ$1,AV584,,Trigger)</f>
        <v>6.1291385779469855E-3</v>
      </c>
    </row>
    <row r="585" spans="46:51" ht="11.25" customHeight="1" x14ac:dyDescent="0.25">
      <c r="AT585" s="57" t="s">
        <v>44</v>
      </c>
      <c r="AU585" s="56">
        <f>_xll.qlInterestRateIndexFixingDate(IborIndex&amp;Tenor,AV585,Trigger)</f>
        <v>43374</v>
      </c>
      <c r="AV585" s="56">
        <f>_xll.qlCalendarAdvance(Calendar,AV584,AT585,"f",,Trigger)</f>
        <v>43376</v>
      </c>
      <c r="AW585" s="56">
        <f>_xll.qlInterestRateIndexMaturity(IborIndex&amp;Tenor,AV585,Trigger)</f>
        <v>43558</v>
      </c>
      <c r="AX585" s="102" t="e">
        <f>_xll.qlIndexFixing($Z$5,AU585,,Trigger)</f>
        <v>#VALUE!</v>
      </c>
      <c r="AY585" s="102">
        <f>_xll.qlIndexFixing($AZ$1,AV585,,Trigger)</f>
        <v>6.1793800314715206E-3</v>
      </c>
    </row>
    <row r="586" spans="46:51" ht="11.25" customHeight="1" x14ac:dyDescent="0.25">
      <c r="AT586" s="57" t="s">
        <v>44</v>
      </c>
      <c r="AU586" s="56">
        <f>_xll.qlInterestRateIndexFixingDate(IborIndex&amp;Tenor,AV586,Trigger)</f>
        <v>43381</v>
      </c>
      <c r="AV586" s="56">
        <f>_xll.qlCalendarAdvance(Calendar,AV585,AT586,"f",,Trigger)</f>
        <v>43383</v>
      </c>
      <c r="AW586" s="56">
        <f>_xll.qlInterestRateIndexMaturity(IborIndex&amp;Tenor,AV586,Trigger)</f>
        <v>43565</v>
      </c>
      <c r="AX586" s="102" t="e">
        <f>_xll.qlIndexFixing($Z$5,AU586,,Trigger)</f>
        <v>#VALUE!</v>
      </c>
      <c r="AY586" s="102">
        <f>_xll.qlIndexFixing($AZ$1,AV586,,Trigger)</f>
        <v>6.2299415902052086E-3</v>
      </c>
    </row>
    <row r="587" spans="46:51" ht="11.25" customHeight="1" x14ac:dyDescent="0.25">
      <c r="AT587" s="57" t="s">
        <v>44</v>
      </c>
      <c r="AU587" s="56">
        <f>_xll.qlInterestRateIndexFixingDate(IborIndex&amp;Tenor,AV587,Trigger)</f>
        <v>43388</v>
      </c>
      <c r="AV587" s="56">
        <f>_xll.qlCalendarAdvance(Calendar,AV586,AT587,"f",,Trigger)</f>
        <v>43390</v>
      </c>
      <c r="AW587" s="56">
        <f>_xll.qlInterestRateIndexMaturity(IborIndex&amp;Tenor,AV587,Trigger)</f>
        <v>43572</v>
      </c>
      <c r="AX587" s="102" t="e">
        <f>_xll.qlIndexFixing($Z$5,AU587,,Trigger)</f>
        <v>#VALUE!</v>
      </c>
      <c r="AY587" s="102">
        <f>_xll.qlIndexFixing($AZ$1,AV587,,Trigger)</f>
        <v>6.2960529262319704E-3</v>
      </c>
    </row>
    <row r="588" spans="46:51" ht="11.25" customHeight="1" x14ac:dyDescent="0.25">
      <c r="AT588" s="57" t="s">
        <v>44</v>
      </c>
      <c r="AU588" s="56">
        <f>_xll.qlInterestRateIndexFixingDate(IborIndex&amp;Tenor,AV588,Trigger)</f>
        <v>43395</v>
      </c>
      <c r="AV588" s="56">
        <f>_xll.qlCalendarAdvance(Calendar,AV587,AT588,"f",,Trigger)</f>
        <v>43397</v>
      </c>
      <c r="AW588" s="56">
        <f>_xll.qlInterestRateIndexMaturity(IborIndex&amp;Tenor,AV588,Trigger)</f>
        <v>43579</v>
      </c>
      <c r="AX588" s="102" t="e">
        <f>_xll.qlIndexFixing($Z$5,AU588,,Trigger)</f>
        <v>#VALUE!</v>
      </c>
      <c r="AY588" s="102">
        <f>_xll.qlIndexFixing($AZ$1,AV588,,Trigger)</f>
        <v>6.3320377759201012E-3</v>
      </c>
    </row>
    <row r="589" spans="46:51" ht="11.25" customHeight="1" x14ac:dyDescent="0.25">
      <c r="AT589" s="57" t="s">
        <v>44</v>
      </c>
      <c r="AU589" s="56">
        <f>_xll.qlInterestRateIndexFixingDate(IborIndex&amp;Tenor,AV589,Trigger)</f>
        <v>43402</v>
      </c>
      <c r="AV589" s="56">
        <f>_xll.qlCalendarAdvance(Calendar,AV588,AT589,"f",,Trigger)</f>
        <v>43404</v>
      </c>
      <c r="AW589" s="56">
        <f>_xll.qlInterestRateIndexMaturity(IborIndex&amp;Tenor,AV589,Trigger)</f>
        <v>43585</v>
      </c>
      <c r="AX589" s="102" t="e">
        <f>_xll.qlIndexFixing($Z$5,AU589,,Trigger)</f>
        <v>#VALUE!</v>
      </c>
      <c r="AY589" s="102">
        <f>_xll.qlIndexFixing($AZ$1,AV589,,Trigger)</f>
        <v>6.3797275508035104E-3</v>
      </c>
    </row>
    <row r="590" spans="46:51" ht="11.25" customHeight="1" x14ac:dyDescent="0.25">
      <c r="AT590" s="57" t="s">
        <v>44</v>
      </c>
      <c r="AU590" s="56">
        <f>_xll.qlInterestRateIndexFixingDate(IborIndex&amp;Tenor,AV590,Trigger)</f>
        <v>43409</v>
      </c>
      <c r="AV590" s="56">
        <f>_xll.qlCalendarAdvance(Calendar,AV589,AT590,"f",,Trigger)</f>
        <v>43411</v>
      </c>
      <c r="AW590" s="56">
        <f>_xll.qlInterestRateIndexMaturity(IborIndex&amp;Tenor,AV590,Trigger)</f>
        <v>43592</v>
      </c>
      <c r="AX590" s="102" t="e">
        <f>_xll.qlIndexFixing($Z$5,AU590,,Trigger)</f>
        <v>#VALUE!</v>
      </c>
      <c r="AY590" s="102">
        <f>_xll.qlIndexFixing($AZ$1,AV590,,Trigger)</f>
        <v>6.4315756336842693E-3</v>
      </c>
    </row>
    <row r="591" spans="46:51" ht="11.25" customHeight="1" x14ac:dyDescent="0.25">
      <c r="AT591" s="57" t="s">
        <v>44</v>
      </c>
      <c r="AU591" s="56">
        <f>_xll.qlInterestRateIndexFixingDate(IborIndex&amp;Tenor,AV591,Trigger)</f>
        <v>43416</v>
      </c>
      <c r="AV591" s="56">
        <f>_xll.qlCalendarAdvance(Calendar,AV590,AT591,"f",,Trigger)</f>
        <v>43418</v>
      </c>
      <c r="AW591" s="56">
        <f>_xll.qlInterestRateIndexMaturity(IborIndex&amp;Tenor,AV591,Trigger)</f>
        <v>43599</v>
      </c>
      <c r="AX591" s="102" t="e">
        <f>_xll.qlIndexFixing($Z$5,AU591,,Trigger)</f>
        <v>#VALUE!</v>
      </c>
      <c r="AY591" s="102">
        <f>_xll.qlIndexFixing($AZ$1,AV591,,Trigger)</f>
        <v>6.4837594582253574E-3</v>
      </c>
    </row>
    <row r="592" spans="46:51" ht="11.25" customHeight="1" x14ac:dyDescent="0.25">
      <c r="AT592" s="57" t="s">
        <v>44</v>
      </c>
      <c r="AU592" s="56">
        <f>_xll.qlInterestRateIndexFixingDate(IborIndex&amp;Tenor,AV592,Trigger)</f>
        <v>43423</v>
      </c>
      <c r="AV592" s="56">
        <f>_xll.qlCalendarAdvance(Calendar,AV591,AT592,"f",,Trigger)</f>
        <v>43425</v>
      </c>
      <c r="AW592" s="56">
        <f>_xll.qlInterestRateIndexMaturity(IborIndex&amp;Tenor,AV592,Trigger)</f>
        <v>43606</v>
      </c>
      <c r="AX592" s="102" t="e">
        <f>_xll.qlIndexFixing($Z$5,AU592,,Trigger)</f>
        <v>#VALUE!</v>
      </c>
      <c r="AY592" s="102">
        <f>_xll.qlIndexFixing($AZ$1,AV592,,Trigger)</f>
        <v>6.536276266292722E-3</v>
      </c>
    </row>
    <row r="593" spans="46:51" ht="11.25" customHeight="1" x14ac:dyDescent="0.25">
      <c r="AT593" s="57" t="s">
        <v>44</v>
      </c>
      <c r="AU593" s="56">
        <f>_xll.qlInterestRateIndexFixingDate(IborIndex&amp;Tenor,AV593,Trigger)</f>
        <v>43430</v>
      </c>
      <c r="AV593" s="56">
        <f>_xll.qlCalendarAdvance(Calendar,AV592,AT593,"f",,Trigger)</f>
        <v>43432</v>
      </c>
      <c r="AW593" s="56">
        <f>_xll.qlInterestRateIndexMaturity(IborIndex&amp;Tenor,AV593,Trigger)</f>
        <v>43613</v>
      </c>
      <c r="AX593" s="102" t="e">
        <f>_xll.qlIndexFixing($Z$5,AU593,,Trigger)</f>
        <v>#VALUE!</v>
      </c>
      <c r="AY593" s="102">
        <f>_xll.qlIndexFixing($AZ$1,AV593,,Trigger)</f>
        <v>6.5930618585568488E-3</v>
      </c>
    </row>
    <row r="594" spans="46:51" ht="11.25" customHeight="1" x14ac:dyDescent="0.25">
      <c r="AT594" s="57" t="s">
        <v>44</v>
      </c>
      <c r="AU594" s="56">
        <f>_xll.qlInterestRateIndexFixingDate(IborIndex&amp;Tenor,AV594,Trigger)</f>
        <v>43437</v>
      </c>
      <c r="AV594" s="56">
        <f>_xll.qlCalendarAdvance(Calendar,AV593,AT594,"f",,Trigger)</f>
        <v>43439</v>
      </c>
      <c r="AW594" s="56">
        <f>_xll.qlInterestRateIndexMaturity(IborIndex&amp;Tenor,AV594,Trigger)</f>
        <v>43621</v>
      </c>
      <c r="AX594" s="102" t="e">
        <f>_xll.qlIndexFixing($Z$5,AU594,,Trigger)</f>
        <v>#VALUE!</v>
      </c>
      <c r="AY594" s="102">
        <f>_xll.qlIndexFixing($AZ$1,AV594,,Trigger)</f>
        <v>6.6462233428524111E-3</v>
      </c>
    </row>
    <row r="595" spans="46:51" ht="11.25" customHeight="1" x14ac:dyDescent="0.25">
      <c r="AT595" s="57" t="s">
        <v>44</v>
      </c>
      <c r="AU595" s="56">
        <f>_xll.qlInterestRateIndexFixingDate(IborIndex&amp;Tenor,AV595,Trigger)</f>
        <v>43444</v>
      </c>
      <c r="AV595" s="56">
        <f>_xll.qlCalendarAdvance(Calendar,AV594,AT595,"f",,Trigger)</f>
        <v>43446</v>
      </c>
      <c r="AW595" s="56">
        <f>_xll.qlInterestRateIndexMaturity(IborIndex&amp;Tenor,AV595,Trigger)</f>
        <v>43628</v>
      </c>
      <c r="AX595" s="102" t="e">
        <f>_xll.qlIndexFixing($Z$5,AU595,,Trigger)</f>
        <v>#VALUE!</v>
      </c>
      <c r="AY595" s="102">
        <f>_xll.qlIndexFixing($AZ$1,AV595,,Trigger)</f>
        <v>6.6996728365458424E-3</v>
      </c>
    </row>
    <row r="596" spans="46:51" ht="11.25" customHeight="1" x14ac:dyDescent="0.25">
      <c r="AT596" s="57" t="s">
        <v>44</v>
      </c>
      <c r="AU596" s="56">
        <f>_xll.qlInterestRateIndexFixingDate(IborIndex&amp;Tenor,AV596,Trigger)</f>
        <v>43451</v>
      </c>
      <c r="AV596" s="56">
        <f>_xll.qlCalendarAdvance(Calendar,AV595,AT596,"f",,Trigger)</f>
        <v>43453</v>
      </c>
      <c r="AW596" s="56">
        <f>_xll.qlInterestRateIndexMaturity(IborIndex&amp;Tenor,AV596,Trigger)</f>
        <v>43635</v>
      </c>
      <c r="AX596" s="102" t="e">
        <f>_xll.qlIndexFixing($Z$5,AU596,,Trigger)</f>
        <v>#VALUE!</v>
      </c>
      <c r="AY596" s="102">
        <f>_xll.qlIndexFixing($AZ$1,AV596,,Trigger)</f>
        <v>6.7533950725471329E-3</v>
      </c>
    </row>
    <row r="597" spans="46:51" ht="11.25" customHeight="1" x14ac:dyDescent="0.25">
      <c r="AT597" s="57" t="s">
        <v>44</v>
      </c>
      <c r="AU597" s="56">
        <f>_xll.qlInterestRateIndexFixingDate(IborIndex&amp;Tenor,AV597,Trigger)</f>
        <v>43455</v>
      </c>
      <c r="AV597" s="56">
        <f>_xll.qlCalendarAdvance(Calendar,AV596,AT597,"f",,Trigger)</f>
        <v>43461</v>
      </c>
      <c r="AW597" s="56">
        <f>_xll.qlInterestRateIndexMaturity(IborIndex&amp;Tenor,AV597,Trigger)</f>
        <v>43643</v>
      </c>
      <c r="AX597" s="102" t="e">
        <f>_xll.qlIndexFixing($Z$5,AU597,,Trigger)</f>
        <v>#VALUE!</v>
      </c>
      <c r="AY597" s="102">
        <f>_xll.qlIndexFixing($AZ$1,AV597,,Trigger)</f>
        <v>6.8185192991202593E-3</v>
      </c>
    </row>
    <row r="598" spans="46:51" ht="11.25" customHeight="1" x14ac:dyDescent="0.25">
      <c r="AT598" s="57" t="s">
        <v>44</v>
      </c>
      <c r="AU598" s="56">
        <f>_xll.qlInterestRateIndexFixingDate(IborIndex&amp;Tenor,AV598,Trigger)</f>
        <v>43465</v>
      </c>
      <c r="AV598" s="56">
        <f>_xll.qlCalendarAdvance(Calendar,AV597,AT598,"f",,Trigger)</f>
        <v>43468</v>
      </c>
      <c r="AW598" s="56">
        <f>_xll.qlInterestRateIndexMaturity(IborIndex&amp;Tenor,AV598,Trigger)</f>
        <v>43649</v>
      </c>
      <c r="AX598" s="102" t="e">
        <f>_xll.qlIndexFixing($Z$5,AU598,,Trigger)</f>
        <v>#VALUE!</v>
      </c>
      <c r="AY598" s="102">
        <f>_xll.qlIndexFixing($AZ$1,AV598,,Trigger)</f>
        <v>6.8849022740382357E-3</v>
      </c>
    </row>
    <row r="599" spans="46:51" ht="11.25" customHeight="1" x14ac:dyDescent="0.25">
      <c r="AT599" s="57" t="s">
        <v>44</v>
      </c>
      <c r="AU599" s="56">
        <f>_xll.qlInterestRateIndexFixingDate(IborIndex&amp;Tenor,AV599,Trigger)</f>
        <v>43473</v>
      </c>
      <c r="AV599" s="56">
        <f>_xll.qlCalendarAdvance(Calendar,AV598,AT599,"f",,Trigger)</f>
        <v>43475</v>
      </c>
      <c r="AW599" s="56">
        <f>_xll.qlInterestRateIndexMaturity(IborIndex&amp;Tenor,AV599,Trigger)</f>
        <v>43656</v>
      </c>
      <c r="AX599" s="102" t="e">
        <f>_xll.qlIndexFixing($Z$5,AU599,,Trigger)</f>
        <v>#VALUE!</v>
      </c>
      <c r="AY599" s="102">
        <f>_xll.qlIndexFixing($AZ$1,AV599,,Trigger)</f>
        <v>6.939439180918416E-3</v>
      </c>
    </row>
    <row r="600" spans="46:51" ht="11.25" customHeight="1" x14ac:dyDescent="0.25">
      <c r="AT600" s="57" t="s">
        <v>44</v>
      </c>
      <c r="AU600" s="56">
        <f>_xll.qlInterestRateIndexFixingDate(IborIndex&amp;Tenor,AV600,Trigger)</f>
        <v>43480</v>
      </c>
      <c r="AV600" s="56">
        <f>_xll.qlCalendarAdvance(Calendar,AV599,AT600,"f",,Trigger)</f>
        <v>43482</v>
      </c>
      <c r="AW600" s="56">
        <f>_xll.qlInterestRateIndexMaturity(IborIndex&amp;Tenor,AV600,Trigger)</f>
        <v>43663</v>
      </c>
      <c r="AX600" s="102" t="e">
        <f>_xll.qlIndexFixing($Z$5,AU600,,Trigger)</f>
        <v>#VALUE!</v>
      </c>
      <c r="AY600" s="102">
        <f>_xll.qlIndexFixing($AZ$1,AV600,,Trigger)</f>
        <v>6.9941772454833904E-3</v>
      </c>
    </row>
    <row r="601" spans="46:51" ht="11.25" customHeight="1" x14ac:dyDescent="0.25">
      <c r="AT601" s="57" t="s">
        <v>44</v>
      </c>
      <c r="AU601" s="56">
        <f>_xll.qlInterestRateIndexFixingDate(IborIndex&amp;Tenor,AV601,Trigger)</f>
        <v>43487</v>
      </c>
      <c r="AV601" s="56">
        <f>_xll.qlCalendarAdvance(Calendar,AV600,AT601,"f",,Trigger)</f>
        <v>43489</v>
      </c>
      <c r="AW601" s="56">
        <f>_xll.qlInterestRateIndexMaturity(IborIndex&amp;Tenor,AV601,Trigger)</f>
        <v>43670</v>
      </c>
      <c r="AX601" s="102" t="e">
        <f>_xll.qlIndexFixing($Z$5,AU601,,Trigger)</f>
        <v>#VALUE!</v>
      </c>
      <c r="AY601" s="102">
        <f>_xll.qlIndexFixing($AZ$1,AV601,,Trigger)</f>
        <v>7.0490994059086796E-3</v>
      </c>
    </row>
    <row r="602" spans="46:51" ht="11.25" customHeight="1" x14ac:dyDescent="0.25">
      <c r="AT602" s="57" t="s">
        <v>44</v>
      </c>
      <c r="AU602" s="56">
        <f>_xll.qlInterestRateIndexFixingDate(IborIndex&amp;Tenor,AV602,Trigger)</f>
        <v>43494</v>
      </c>
      <c r="AV602" s="56">
        <f>_xll.qlCalendarAdvance(Calendar,AV601,AT602,"f",,Trigger)</f>
        <v>43496</v>
      </c>
      <c r="AW602" s="56">
        <f>_xll.qlInterestRateIndexMaturity(IborIndex&amp;Tenor,AV602,Trigger)</f>
        <v>43677</v>
      </c>
      <c r="AX602" s="102" t="e">
        <f>_xll.qlIndexFixing($Z$5,AU602,,Trigger)</f>
        <v>#VALUE!</v>
      </c>
      <c r="AY602" s="102">
        <f>_xll.qlIndexFixing($AZ$1,AV602,,Trigger)</f>
        <v>7.1041882695592586E-3</v>
      </c>
    </row>
    <row r="603" spans="46:51" ht="11.25" customHeight="1" x14ac:dyDescent="0.25">
      <c r="AT603" s="57" t="s">
        <v>44</v>
      </c>
      <c r="AU603" s="56">
        <f>_xll.qlInterestRateIndexFixingDate(IborIndex&amp;Tenor,AV603,Trigger)</f>
        <v>43501</v>
      </c>
      <c r="AV603" s="56">
        <f>_xll.qlCalendarAdvance(Calendar,AV602,AT603,"f",,Trigger)</f>
        <v>43503</v>
      </c>
      <c r="AW603" s="56">
        <f>_xll.qlInterestRateIndexMaturity(IborIndex&amp;Tenor,AV603,Trigger)</f>
        <v>43684</v>
      </c>
      <c r="AX603" s="102" t="e">
        <f>_xll.qlIndexFixing($Z$5,AU603,,Trigger)</f>
        <v>#VALUE!</v>
      </c>
      <c r="AY603" s="102">
        <f>_xll.qlIndexFixing($AZ$1,AV603,,Trigger)</f>
        <v>7.159426112927191E-3</v>
      </c>
    </row>
    <row r="604" spans="46:51" ht="11.25" customHeight="1" x14ac:dyDescent="0.25">
      <c r="AT604" s="57" t="s">
        <v>44</v>
      </c>
      <c r="AU604" s="56">
        <f>_xll.qlInterestRateIndexFixingDate(IborIndex&amp;Tenor,AV604,Trigger)</f>
        <v>43508</v>
      </c>
      <c r="AV604" s="56">
        <f>_xll.qlCalendarAdvance(Calendar,AV603,AT604,"f",,Trigger)</f>
        <v>43510</v>
      </c>
      <c r="AW604" s="56">
        <f>_xll.qlInterestRateIndexMaturity(IborIndex&amp;Tenor,AV604,Trigger)</f>
        <v>43691</v>
      </c>
      <c r="AX604" s="102" t="e">
        <f>_xll.qlIndexFixing($Z$5,AU604,,Trigger)</f>
        <v>#VALUE!</v>
      </c>
      <c r="AY604" s="102">
        <f>_xll.qlIndexFixing($AZ$1,AV604,,Trigger)</f>
        <v>7.2147948815710194E-3</v>
      </c>
    </row>
    <row r="605" spans="46:51" ht="11.25" customHeight="1" x14ac:dyDescent="0.25">
      <c r="AT605" s="57" t="s">
        <v>44</v>
      </c>
      <c r="AU605" s="56">
        <f>_xll.qlInterestRateIndexFixingDate(IborIndex&amp;Tenor,AV605,Trigger)</f>
        <v>43515</v>
      </c>
      <c r="AV605" s="56">
        <f>_xll.qlCalendarAdvance(Calendar,AV604,AT605,"f",,Trigger)</f>
        <v>43517</v>
      </c>
      <c r="AW605" s="56">
        <f>_xll.qlInterestRateIndexMaturity(IborIndex&amp;Tenor,AV605,Trigger)</f>
        <v>43698</v>
      </c>
      <c r="AX605" s="102" t="e">
        <f>_xll.qlIndexFixing($Z$5,AU605,,Trigger)</f>
        <v>#VALUE!</v>
      </c>
      <c r="AY605" s="102">
        <f>_xll.qlIndexFixing($AZ$1,AV605,,Trigger)</f>
        <v>7.2702761900595436E-3</v>
      </c>
    </row>
    <row r="606" spans="46:51" ht="11.25" customHeight="1" x14ac:dyDescent="0.25">
      <c r="AT606" s="57" t="s">
        <v>44</v>
      </c>
      <c r="AU606" s="56">
        <f>_xll.qlInterestRateIndexFixingDate(IborIndex&amp;Tenor,AV606,Trigger)</f>
        <v>43522</v>
      </c>
      <c r="AV606" s="56">
        <f>_xll.qlCalendarAdvance(Calendar,AV605,AT606,"f",,Trigger)</f>
        <v>43524</v>
      </c>
      <c r="AW606" s="56">
        <f>_xll.qlInterestRateIndexMaturity(IborIndex&amp;Tenor,AV606,Trigger)</f>
        <v>43707</v>
      </c>
      <c r="AX606" s="102" t="e">
        <f>_xll.qlIndexFixing($Z$5,AU606,,Trigger)</f>
        <v>#VALUE!</v>
      </c>
      <c r="AY606" s="102">
        <f>_xll.qlIndexFixing($AZ$1,AV606,,Trigger)</f>
        <v>7.3339791676022611E-3</v>
      </c>
    </row>
    <row r="607" spans="46:51" ht="11.25" customHeight="1" x14ac:dyDescent="0.25">
      <c r="AT607" s="57" t="s">
        <v>44</v>
      </c>
      <c r="AU607" s="56">
        <f>_xll.qlInterestRateIndexFixingDate(IborIndex&amp;Tenor,AV607,Trigger)</f>
        <v>43529</v>
      </c>
      <c r="AV607" s="56">
        <f>_xll.qlCalendarAdvance(Calendar,AV606,AT607,"f",,Trigger)</f>
        <v>43531</v>
      </c>
      <c r="AW607" s="56">
        <f>_xll.qlInterestRateIndexMaturity(IborIndex&amp;Tenor,AV607,Trigger)</f>
        <v>43717</v>
      </c>
      <c r="AX607" s="102" t="e">
        <f>_xll.qlIndexFixing($Z$5,AU607,,Trigger)</f>
        <v>#VALUE!</v>
      </c>
      <c r="AY607" s="102">
        <f>_xll.qlIndexFixing($AZ$1,AV607,,Trigger)</f>
        <v>7.3896239293818932E-3</v>
      </c>
    </row>
    <row r="608" spans="46:51" ht="11.25" customHeight="1" x14ac:dyDescent="0.25">
      <c r="AT608" s="57" t="s">
        <v>44</v>
      </c>
      <c r="AU608" s="56">
        <f>_xll.qlInterestRateIndexFixingDate(IborIndex&amp;Tenor,AV608,Trigger)</f>
        <v>43536</v>
      </c>
      <c r="AV608" s="56">
        <f>_xll.qlCalendarAdvance(Calendar,AV607,AT608,"f",,Trigger)</f>
        <v>43538</v>
      </c>
      <c r="AW608" s="56">
        <f>_xll.qlInterestRateIndexMaturity(IborIndex&amp;Tenor,AV608,Trigger)</f>
        <v>43724</v>
      </c>
      <c r="AX608" s="102" t="e">
        <f>_xll.qlIndexFixing($Z$5,AU608,,Trigger)</f>
        <v>#VALUE!</v>
      </c>
      <c r="AY608" s="102">
        <f>_xll.qlIndexFixing($AZ$1,AV608,,Trigger)</f>
        <v>7.4453217810079566E-3</v>
      </c>
    </row>
    <row r="609" spans="46:51" ht="11.25" customHeight="1" x14ac:dyDescent="0.25">
      <c r="AT609" s="57" t="s">
        <v>44</v>
      </c>
      <c r="AU609" s="56">
        <f>_xll.qlInterestRateIndexFixingDate(IborIndex&amp;Tenor,AV609,Trigger)</f>
        <v>43543</v>
      </c>
      <c r="AV609" s="56">
        <f>_xll.qlCalendarAdvance(Calendar,AV608,AT609,"f",,Trigger)</f>
        <v>43545</v>
      </c>
      <c r="AW609" s="56">
        <f>_xll.qlInterestRateIndexMaturity(IborIndex&amp;Tenor,AV609,Trigger)</f>
        <v>43731</v>
      </c>
      <c r="AX609" s="102" t="e">
        <f>_xll.qlIndexFixing($Z$5,AU609,,Trigger)</f>
        <v>#VALUE!</v>
      </c>
      <c r="AY609" s="102">
        <f>_xll.qlIndexFixing($AZ$1,AV609,,Trigger)</f>
        <v>7.5010531671956702E-3</v>
      </c>
    </row>
    <row r="610" spans="46:51" ht="11.25" customHeight="1" x14ac:dyDescent="0.25">
      <c r="AT610" s="57" t="s">
        <v>44</v>
      </c>
      <c r="AU610" s="56">
        <f>_xll.qlInterestRateIndexFixingDate(IborIndex&amp;Tenor,AV610,Trigger)</f>
        <v>43550</v>
      </c>
      <c r="AV610" s="56">
        <f>_xll.qlCalendarAdvance(Calendar,AV609,AT610,"f",,Trigger)</f>
        <v>43552</v>
      </c>
      <c r="AW610" s="56">
        <f>_xll.qlInterestRateIndexMaturity(IborIndex&amp;Tenor,AV610,Trigger)</f>
        <v>43738</v>
      </c>
      <c r="AX610" s="102" t="e">
        <f>_xll.qlIndexFixing($Z$5,AU610,,Trigger)</f>
        <v>#VALUE!</v>
      </c>
      <c r="AY610" s="102">
        <f>_xll.qlIndexFixing($AZ$1,AV610,,Trigger)</f>
        <v>7.5527515576016497E-3</v>
      </c>
    </row>
    <row r="611" spans="46:51" ht="11.25" customHeight="1" x14ac:dyDescent="0.25">
      <c r="AT611" s="57" t="s">
        <v>44</v>
      </c>
      <c r="AU611" s="56">
        <f>_xll.qlInterestRateIndexFixingDate(IborIndex&amp;Tenor,AV611,Trigger)</f>
        <v>43557</v>
      </c>
      <c r="AV611" s="56">
        <f>_xll.qlCalendarAdvance(Calendar,AV610,AT611,"f",,Trigger)</f>
        <v>43559</v>
      </c>
      <c r="AW611" s="56">
        <f>_xll.qlInterestRateIndexMaturity(IborIndex&amp;Tenor,AV611,Trigger)</f>
        <v>43742</v>
      </c>
      <c r="AX611" s="102" t="e">
        <f>_xll.qlIndexFixing($Z$5,AU611,,Trigger)</f>
        <v>#VALUE!</v>
      </c>
      <c r="AY611" s="102">
        <f>_xll.qlIndexFixing($AZ$1,AV611,,Trigger)</f>
        <v>7.6084967781339715E-3</v>
      </c>
    </row>
    <row r="612" spans="46:51" ht="11.25" customHeight="1" x14ac:dyDescent="0.25">
      <c r="AT612" s="57" t="s">
        <v>44</v>
      </c>
      <c r="AU612" s="56">
        <f>_xll.qlInterestRateIndexFixingDate(IborIndex&amp;Tenor,AV612,Trigger)</f>
        <v>43564</v>
      </c>
      <c r="AV612" s="56">
        <f>_xll.qlCalendarAdvance(Calendar,AV611,AT612,"f",,Trigger)</f>
        <v>43566</v>
      </c>
      <c r="AW612" s="56">
        <f>_xll.qlInterestRateIndexMaturity(IborIndex&amp;Tenor,AV612,Trigger)</f>
        <v>43749</v>
      </c>
      <c r="AX612" s="102" t="e">
        <f>_xll.qlIndexFixing($Z$5,AU612,,Trigger)</f>
        <v>#VALUE!</v>
      </c>
      <c r="AY612" s="102">
        <f>_xll.qlIndexFixing($AZ$1,AV612,,Trigger)</f>
        <v>7.6642157320717099E-3</v>
      </c>
    </row>
    <row r="613" spans="46:51" ht="11.25" customHeight="1" x14ac:dyDescent="0.25">
      <c r="AT613" s="57" t="s">
        <v>44</v>
      </c>
      <c r="AU613" s="56">
        <f>_xll.qlInterestRateIndexFixingDate(IborIndex&amp;Tenor,AV613,Trigger)</f>
        <v>43571</v>
      </c>
      <c r="AV613" s="56">
        <f>_xll.qlCalendarAdvance(Calendar,AV612,AT613,"f",,Trigger)</f>
        <v>43573</v>
      </c>
      <c r="AW613" s="56">
        <f>_xll.qlInterestRateIndexMaturity(IborIndex&amp;Tenor,AV613,Trigger)</f>
        <v>43756</v>
      </c>
      <c r="AX613" s="102" t="e">
        <f>_xll.qlIndexFixing($Z$5,AU613,,Trigger)</f>
        <v>#VALUE!</v>
      </c>
      <c r="AY613" s="102">
        <f>_xll.qlIndexFixing($AZ$1,AV613,,Trigger)</f>
        <v>7.735782037375921E-3</v>
      </c>
    </row>
    <row r="614" spans="46:51" ht="11.25" customHeight="1" x14ac:dyDescent="0.25">
      <c r="AT614" s="57" t="s">
        <v>44</v>
      </c>
      <c r="AU614" s="56">
        <f>_xll.qlInterestRateIndexFixingDate(IborIndex&amp;Tenor,AV614,Trigger)</f>
        <v>43578</v>
      </c>
      <c r="AV614" s="56">
        <f>_xll.qlCalendarAdvance(Calendar,AV613,AT614,"f",,Trigger)</f>
        <v>43580</v>
      </c>
      <c r="AW614" s="56">
        <f>_xll.qlInterestRateIndexMaturity(IborIndex&amp;Tenor,AV614,Trigger)</f>
        <v>43763</v>
      </c>
      <c r="AX614" s="102" t="e">
        <f>_xll.qlIndexFixing($Z$5,AU614,,Trigger)</f>
        <v>#VALUE!</v>
      </c>
      <c r="AY614" s="102">
        <f>_xll.qlIndexFixing($AZ$1,AV614,,Trigger)</f>
        <v>7.7754907090154916E-3</v>
      </c>
    </row>
    <row r="615" spans="46:51" ht="11.25" customHeight="1" x14ac:dyDescent="0.25">
      <c r="AT615" s="57" t="s">
        <v>44</v>
      </c>
      <c r="AU615" s="56">
        <f>_xll.qlInterestRateIndexFixingDate(IborIndex&amp;Tenor,AV615,Trigger)</f>
        <v>43584</v>
      </c>
      <c r="AV615" s="56">
        <f>_xll.qlCalendarAdvance(Calendar,AV614,AT615,"f",,Trigger)</f>
        <v>43587</v>
      </c>
      <c r="AW615" s="56">
        <f>_xll.qlInterestRateIndexMaturity(IborIndex&amp;Tenor,AV615,Trigger)</f>
        <v>43773</v>
      </c>
      <c r="AX615" s="102" t="e">
        <f>_xll.qlIndexFixing($Z$5,AU615,,Trigger)</f>
        <v>#VALUE!</v>
      </c>
      <c r="AY615" s="102">
        <f>_xll.qlIndexFixing($AZ$1,AV615,,Trigger)</f>
        <v>7.8350093172663282E-3</v>
      </c>
    </row>
    <row r="616" spans="46:51" ht="11.25" customHeight="1" x14ac:dyDescent="0.25">
      <c r="AT616" s="57" t="s">
        <v>44</v>
      </c>
      <c r="AU616" s="56">
        <f>_xll.qlInterestRateIndexFixingDate(IborIndex&amp;Tenor,AV616,Trigger)</f>
        <v>43592</v>
      </c>
      <c r="AV616" s="56">
        <f>_xll.qlCalendarAdvance(Calendar,AV615,AT616,"f",,Trigger)</f>
        <v>43594</v>
      </c>
      <c r="AW616" s="56">
        <f>_xll.qlInterestRateIndexMaturity(IborIndex&amp;Tenor,AV616,Trigger)</f>
        <v>43780</v>
      </c>
      <c r="AX616" s="102" t="e">
        <f>_xll.qlIndexFixing($Z$5,AU616,,Trigger)</f>
        <v>#VALUE!</v>
      </c>
      <c r="AY616" s="102">
        <f>_xll.qlIndexFixing($AZ$1,AV616,,Trigger)</f>
        <v>7.8904003642546097E-3</v>
      </c>
    </row>
    <row r="617" spans="46:51" ht="11.25" customHeight="1" x14ac:dyDescent="0.25">
      <c r="AT617" s="57" t="s">
        <v>44</v>
      </c>
      <c r="AU617" s="56">
        <f>_xll.qlInterestRateIndexFixingDate(IborIndex&amp;Tenor,AV617,Trigger)</f>
        <v>43599</v>
      </c>
      <c r="AV617" s="56">
        <f>_xll.qlCalendarAdvance(Calendar,AV616,AT617,"f",,Trigger)</f>
        <v>43601</v>
      </c>
      <c r="AW617" s="56">
        <f>_xll.qlInterestRateIndexMaturity(IborIndex&amp;Tenor,AV617,Trigger)</f>
        <v>43787</v>
      </c>
      <c r="AX617" s="102" t="e">
        <f>_xll.qlIndexFixing($Z$5,AU617,,Trigger)</f>
        <v>#VALUE!</v>
      </c>
      <c r="AY617" s="102">
        <f>_xll.qlIndexFixing($AZ$1,AV617,,Trigger)</f>
        <v>7.9456584925033987E-3</v>
      </c>
    </row>
    <row r="618" spans="46:51" ht="11.25" customHeight="1" x14ac:dyDescent="0.25">
      <c r="AT618" s="57" t="s">
        <v>44</v>
      </c>
      <c r="AU618" s="56">
        <f>_xll.qlInterestRateIndexFixingDate(IborIndex&amp;Tenor,AV618,Trigger)</f>
        <v>43606</v>
      </c>
      <c r="AV618" s="56">
        <f>_xll.qlCalendarAdvance(Calendar,AV617,AT618,"f",,Trigger)</f>
        <v>43608</v>
      </c>
      <c r="AW618" s="56">
        <f>_xll.qlInterestRateIndexMaturity(IborIndex&amp;Tenor,AV618,Trigger)</f>
        <v>43794</v>
      </c>
      <c r="AX618" s="102" t="e">
        <f>_xll.qlIndexFixing($Z$5,AU618,,Trigger)</f>
        <v>#VALUE!</v>
      </c>
      <c r="AY618" s="102">
        <f>_xll.qlIndexFixing($AZ$1,AV618,,Trigger)</f>
        <v>8.0007741212738837E-3</v>
      </c>
    </row>
    <row r="619" spans="46:51" ht="11.25" customHeight="1" x14ac:dyDescent="0.25">
      <c r="AT619" s="57" t="s">
        <v>44</v>
      </c>
      <c r="AU619" s="56">
        <f>_xll.qlInterestRateIndexFixingDate(IborIndex&amp;Tenor,AV619,Trigger)</f>
        <v>43613</v>
      </c>
      <c r="AV619" s="56">
        <f>_xll.qlCalendarAdvance(Calendar,AV618,AT619,"f",,Trigger)</f>
        <v>43615</v>
      </c>
      <c r="AW619" s="56">
        <f>_xll.qlInterestRateIndexMaturity(IborIndex&amp;Tenor,AV619,Trigger)</f>
        <v>43798</v>
      </c>
      <c r="AX619" s="102" t="e">
        <f>_xll.qlIndexFixing($Z$5,AU619,,Trigger)</f>
        <v>#VALUE!</v>
      </c>
      <c r="AY619" s="102">
        <f>_xll.qlIndexFixing($AZ$1,AV619,,Trigger)</f>
        <v>8.0517788766145282E-3</v>
      </c>
    </row>
    <row r="620" spans="46:51" ht="11.25" customHeight="1" x14ac:dyDescent="0.25">
      <c r="AT620" s="57" t="s">
        <v>44</v>
      </c>
      <c r="AU620" s="56">
        <f>_xll.qlInterestRateIndexFixingDate(IborIndex&amp;Tenor,AV620,Trigger)</f>
        <v>43620</v>
      </c>
      <c r="AV620" s="56">
        <f>_xll.qlCalendarAdvance(Calendar,AV619,AT620,"f",,Trigger)</f>
        <v>43622</v>
      </c>
      <c r="AW620" s="56">
        <f>_xll.qlInterestRateIndexMaturity(IborIndex&amp;Tenor,AV620,Trigger)</f>
        <v>43805</v>
      </c>
      <c r="AX620" s="102" t="e">
        <f>_xll.qlIndexFixing($Z$5,AU620,,Trigger)</f>
        <v>#VALUE!</v>
      </c>
      <c r="AY620" s="102">
        <f>_xll.qlIndexFixing($AZ$1,AV620,,Trigger)</f>
        <v>8.1066048655655046E-3</v>
      </c>
    </row>
    <row r="621" spans="46:51" ht="11.25" customHeight="1" x14ac:dyDescent="0.25">
      <c r="AT621" s="57" t="s">
        <v>44</v>
      </c>
      <c r="AU621" s="56">
        <f>_xll.qlInterestRateIndexFixingDate(IborIndex&amp;Tenor,AV621,Trigger)</f>
        <v>43627</v>
      </c>
      <c r="AV621" s="56">
        <f>_xll.qlCalendarAdvance(Calendar,AV620,AT621,"f",,Trigger)</f>
        <v>43629</v>
      </c>
      <c r="AW621" s="56">
        <f>_xll.qlInterestRateIndexMaturity(IborIndex&amp;Tenor,AV621,Trigger)</f>
        <v>43812</v>
      </c>
      <c r="AX621" s="102" t="e">
        <f>_xll.qlIndexFixing($Z$5,AU621,,Trigger)</f>
        <v>#VALUE!</v>
      </c>
      <c r="AY621" s="102">
        <f>_xll.qlIndexFixing($AZ$1,AV621,,Trigger)</f>
        <v>8.1612725164428995E-3</v>
      </c>
    </row>
    <row r="622" spans="46:51" ht="11.25" customHeight="1" x14ac:dyDescent="0.25">
      <c r="AT622" s="57" t="s">
        <v>44</v>
      </c>
      <c r="AU622" s="56">
        <f>_xll.qlInterestRateIndexFixingDate(IborIndex&amp;Tenor,AV622,Trigger)</f>
        <v>43634</v>
      </c>
      <c r="AV622" s="56">
        <f>_xll.qlCalendarAdvance(Calendar,AV621,AT622,"f",,Trigger)</f>
        <v>43636</v>
      </c>
      <c r="AW622" s="56">
        <f>_xll.qlInterestRateIndexMaturity(IborIndex&amp;Tenor,AV622,Trigger)</f>
        <v>43819</v>
      </c>
      <c r="AX622" s="102" t="e">
        <f>_xll.qlIndexFixing($Z$5,AU622,,Trigger)</f>
        <v>#VALUE!</v>
      </c>
      <c r="AY622" s="102">
        <f>_xll.qlIndexFixing($AZ$1,AV622,,Trigger)</f>
        <v>8.2157764244308838E-3</v>
      </c>
    </row>
    <row r="623" spans="46:51" ht="11.25" customHeight="1" x14ac:dyDescent="0.25">
      <c r="AT623" s="57" t="s">
        <v>44</v>
      </c>
      <c r="AU623" s="56">
        <f>_xll.qlInterestRateIndexFixingDate(IborIndex&amp;Tenor,AV623,Trigger)</f>
        <v>43641</v>
      </c>
      <c r="AV623" s="56">
        <f>_xll.qlCalendarAdvance(Calendar,AV622,AT623,"f",,Trigger)</f>
        <v>43643</v>
      </c>
      <c r="AW623" s="56">
        <f>_xll.qlInterestRateIndexMaturity(IborIndex&amp;Tenor,AV623,Trigger)</f>
        <v>43826</v>
      </c>
      <c r="AX623" s="102" t="e">
        <f>_xll.qlIndexFixing($Z$5,AU623,,Trigger)</f>
        <v>#VALUE!</v>
      </c>
      <c r="AY623" s="102">
        <f>_xll.qlIndexFixing($AZ$1,AV623,,Trigger)</f>
        <v>8.2779385828201432E-3</v>
      </c>
    </row>
    <row r="624" spans="46:51" ht="11.25" customHeight="1" x14ac:dyDescent="0.25">
      <c r="AT624" s="57" t="s">
        <v>44</v>
      </c>
      <c r="AU624" s="56">
        <f>_xll.qlInterestRateIndexFixingDate(IborIndex&amp;Tenor,AV624,Trigger)</f>
        <v>43648</v>
      </c>
      <c r="AV624" s="56">
        <f>_xll.qlCalendarAdvance(Calendar,AV623,AT624,"f",,Trigger)</f>
        <v>43650</v>
      </c>
      <c r="AW624" s="56">
        <f>_xll.qlInterestRateIndexMaturity(IborIndex&amp;Tenor,AV624,Trigger)</f>
        <v>43836</v>
      </c>
      <c r="AX624" s="102" t="e">
        <f>_xll.qlIndexFixing($Z$5,AU624,,Trigger)</f>
        <v>#VALUE!</v>
      </c>
      <c r="AY624" s="102">
        <f>_xll.qlIndexFixing($AZ$1,AV624,,Trigger)</f>
        <v>8.3281726043377378E-3</v>
      </c>
    </row>
    <row r="625" spans="46:51" ht="11.25" customHeight="1" x14ac:dyDescent="0.25">
      <c r="AT625" s="57" t="s">
        <v>44</v>
      </c>
      <c r="AU625" s="56">
        <f>_xll.qlInterestRateIndexFixingDate(IborIndex&amp;Tenor,AV625,Trigger)</f>
        <v>43655</v>
      </c>
      <c r="AV625" s="56">
        <f>_xll.qlCalendarAdvance(Calendar,AV624,AT625,"f",,Trigger)</f>
        <v>43657</v>
      </c>
      <c r="AW625" s="56">
        <f>_xll.qlInterestRateIndexMaturity(IborIndex&amp;Tenor,AV625,Trigger)</f>
        <v>43843</v>
      </c>
      <c r="AX625" s="102" t="e">
        <f>_xll.qlIndexFixing($Z$5,AU625,,Trigger)</f>
        <v>#VALUE!</v>
      </c>
      <c r="AY625" s="102">
        <f>_xll.qlIndexFixing($AZ$1,AV625,,Trigger)</f>
        <v>8.3821393535619421E-3</v>
      </c>
    </row>
    <row r="626" spans="46:51" ht="11.25" customHeight="1" x14ac:dyDescent="0.25">
      <c r="AT626" s="57" t="s">
        <v>44</v>
      </c>
      <c r="AU626" s="56">
        <f>_xll.qlInterestRateIndexFixingDate(IborIndex&amp;Tenor,AV626,Trigger)</f>
        <v>43662</v>
      </c>
      <c r="AV626" s="56">
        <f>_xll.qlCalendarAdvance(Calendar,AV625,AT626,"f",,Trigger)</f>
        <v>43664</v>
      </c>
      <c r="AW626" s="56">
        <f>_xll.qlInterestRateIndexMaturity(IborIndex&amp;Tenor,AV626,Trigger)</f>
        <v>43850</v>
      </c>
      <c r="AX626" s="102" t="e">
        <f>_xll.qlIndexFixing($Z$5,AU626,,Trigger)</f>
        <v>#VALUE!</v>
      </c>
      <c r="AY626" s="102">
        <f>_xll.qlIndexFixing($AZ$1,AV626,,Trigger)</f>
        <v>8.4359203525209772E-3</v>
      </c>
    </row>
    <row r="627" spans="46:51" ht="11.25" customHeight="1" x14ac:dyDescent="0.25">
      <c r="AT627" s="57" t="s">
        <v>44</v>
      </c>
      <c r="AU627" s="56">
        <f>_xll.qlInterestRateIndexFixingDate(IborIndex&amp;Tenor,AV627,Trigger)</f>
        <v>43669</v>
      </c>
      <c r="AV627" s="56">
        <f>_xll.qlCalendarAdvance(Calendar,AV626,AT627,"f",,Trigger)</f>
        <v>43671</v>
      </c>
      <c r="AW627" s="56">
        <f>_xll.qlInterestRateIndexMaturity(IborIndex&amp;Tenor,AV627,Trigger)</f>
        <v>43857</v>
      </c>
      <c r="AX627" s="102" t="e">
        <f>_xll.qlIndexFixing($Z$5,AU627,,Trigger)</f>
        <v>#VALUE!</v>
      </c>
      <c r="AY627" s="102">
        <f>_xll.qlIndexFixing($AZ$1,AV627,,Trigger)</f>
        <v>8.4895101934223671E-3</v>
      </c>
    </row>
    <row r="628" spans="46:51" ht="11.25" customHeight="1" x14ac:dyDescent="0.25">
      <c r="AT628" s="57" t="s">
        <v>44</v>
      </c>
      <c r="AU628" s="56">
        <f>_xll.qlInterestRateIndexFixingDate(IborIndex&amp;Tenor,AV628,Trigger)</f>
        <v>43676</v>
      </c>
      <c r="AV628" s="56">
        <f>_xll.qlCalendarAdvance(Calendar,AV627,AT628,"f",,Trigger)</f>
        <v>43678</v>
      </c>
      <c r="AW628" s="56">
        <f>_xll.qlInterestRateIndexMaturity(IborIndex&amp;Tenor,AV628,Trigger)</f>
        <v>43864</v>
      </c>
      <c r="AX628" s="102" t="e">
        <f>_xll.qlIndexFixing($Z$5,AU628,,Trigger)</f>
        <v>#VALUE!</v>
      </c>
      <c r="AY628" s="102">
        <f>_xll.qlIndexFixing($AZ$1,AV628,,Trigger)</f>
        <v>8.5429034679414574E-3</v>
      </c>
    </row>
    <row r="629" spans="46:51" ht="11.25" customHeight="1" x14ac:dyDescent="0.25">
      <c r="AT629" s="57" t="s">
        <v>44</v>
      </c>
      <c r="AU629" s="56">
        <f>_xll.qlInterestRateIndexFixingDate(IborIndex&amp;Tenor,AV629,Trigger)</f>
        <v>43683</v>
      </c>
      <c r="AV629" s="56">
        <f>_xll.qlCalendarAdvance(Calendar,AV628,AT629,"f",,Trigger)</f>
        <v>43685</v>
      </c>
      <c r="AW629" s="56">
        <f>_xll.qlInterestRateIndexMaturity(IborIndex&amp;Tenor,AV629,Trigger)</f>
        <v>43871</v>
      </c>
      <c r="AX629" s="102" t="e">
        <f>_xll.qlIndexFixing($Z$5,AU629,,Trigger)</f>
        <v>#VALUE!</v>
      </c>
      <c r="AY629" s="102">
        <f>_xll.qlIndexFixing($AZ$1,AV629,,Trigger)</f>
        <v>8.5960947672235766E-3</v>
      </c>
    </row>
    <row r="630" spans="46:51" ht="11.25" customHeight="1" x14ac:dyDescent="0.25">
      <c r="AT630" s="57" t="s">
        <v>44</v>
      </c>
      <c r="AU630" s="56">
        <f>_xll.qlInterestRateIndexFixingDate(IborIndex&amp;Tenor,AV630,Trigger)</f>
        <v>43690</v>
      </c>
      <c r="AV630" s="56">
        <f>_xll.qlCalendarAdvance(Calendar,AV629,AT630,"f",,Trigger)</f>
        <v>43692</v>
      </c>
      <c r="AW630" s="56">
        <f>_xll.qlInterestRateIndexMaturity(IborIndex&amp;Tenor,AV630,Trigger)</f>
        <v>43878</v>
      </c>
      <c r="AX630" s="102" t="e">
        <f>_xll.qlIndexFixing($Z$5,AU630,,Trigger)</f>
        <v>#VALUE!</v>
      </c>
      <c r="AY630" s="102">
        <f>_xll.qlIndexFixing($AZ$1,AV630,,Trigger)</f>
        <v>8.6490786818931697E-3</v>
      </c>
    </row>
    <row r="631" spans="46:51" ht="11.25" customHeight="1" x14ac:dyDescent="0.25">
      <c r="AT631" s="57" t="s">
        <v>44</v>
      </c>
      <c r="AU631" s="56">
        <f>_xll.qlInterestRateIndexFixingDate(IborIndex&amp;Tenor,AV631,Trigger)</f>
        <v>43697</v>
      </c>
      <c r="AV631" s="56">
        <f>_xll.qlCalendarAdvance(Calendar,AV630,AT631,"f",,Trigger)</f>
        <v>43699</v>
      </c>
      <c r="AW631" s="56">
        <f>_xll.qlInterestRateIndexMaturity(IborIndex&amp;Tenor,AV631,Trigger)</f>
        <v>43885</v>
      </c>
      <c r="AX631" s="102" t="e">
        <f>_xll.qlIndexFixing($Z$5,AU631,,Trigger)</f>
        <v>#VALUE!</v>
      </c>
      <c r="AY631" s="102">
        <f>_xll.qlIndexFixing($AZ$1,AV631,,Trigger)</f>
        <v>8.7018498020563981E-3</v>
      </c>
    </row>
    <row r="632" spans="46:51" ht="11.25" customHeight="1" x14ac:dyDescent="0.25">
      <c r="AT632" s="57" t="s">
        <v>44</v>
      </c>
      <c r="AU632" s="56">
        <f>_xll.qlInterestRateIndexFixingDate(IborIndex&amp;Tenor,AV632,Trigger)</f>
        <v>43704</v>
      </c>
      <c r="AV632" s="56">
        <f>_xll.qlCalendarAdvance(Calendar,AV631,AT632,"f",,Trigger)</f>
        <v>43706</v>
      </c>
      <c r="AW632" s="56">
        <f>_xll.qlInterestRateIndexMaturity(IborIndex&amp;Tenor,AV632,Trigger)</f>
        <v>43889</v>
      </c>
      <c r="AX632" s="102" t="e">
        <f>_xll.qlIndexFixing($Z$5,AU632,,Trigger)</f>
        <v>#VALUE!</v>
      </c>
      <c r="AY632" s="102">
        <f>_xll.qlIndexFixing($AZ$1,AV632,,Trigger)</f>
        <v>8.7468360921987599E-3</v>
      </c>
    </row>
    <row r="633" spans="46:51" ht="11.25" customHeight="1" x14ac:dyDescent="0.25">
      <c r="AT633" s="57" t="s">
        <v>44</v>
      </c>
      <c r="AU633" s="56">
        <f>_xll.qlInterestRateIndexFixingDate(IborIndex&amp;Tenor,AV633,Trigger)</f>
        <v>43711</v>
      </c>
      <c r="AV633" s="56">
        <f>_xll.qlCalendarAdvance(Calendar,AV632,AT633,"f",,Trigger)</f>
        <v>43713</v>
      </c>
      <c r="AW633" s="56">
        <f>_xll.qlInterestRateIndexMaturity(IborIndex&amp;Tenor,AV633,Trigger)</f>
        <v>43895</v>
      </c>
      <c r="AX633" s="102" t="e">
        <f>_xll.qlIndexFixing($Z$5,AU633,,Trigger)</f>
        <v>#VALUE!</v>
      </c>
      <c r="AY633" s="102">
        <f>_xll.qlIndexFixing($AZ$1,AV633,,Trigger)</f>
        <v>8.7991984823166808E-3</v>
      </c>
    </row>
    <row r="634" spans="46:51" ht="11.25" customHeight="1" x14ac:dyDescent="0.25">
      <c r="AT634" s="57" t="s">
        <v>44</v>
      </c>
      <c r="AU634" s="56">
        <f>_xll.qlInterestRateIndexFixingDate(IborIndex&amp;Tenor,AV634,Trigger)</f>
        <v>43718</v>
      </c>
      <c r="AV634" s="56">
        <f>_xll.qlCalendarAdvance(Calendar,AV633,AT634,"f",,Trigger)</f>
        <v>43720</v>
      </c>
      <c r="AW634" s="56">
        <f>_xll.qlInterestRateIndexMaturity(IborIndex&amp;Tenor,AV634,Trigger)</f>
        <v>43902</v>
      </c>
      <c r="AX634" s="102" t="e">
        <f>_xll.qlIndexFixing($Z$5,AU634,,Trigger)</f>
        <v>#VALUE!</v>
      </c>
      <c r="AY634" s="102">
        <f>_xll.qlIndexFixing($AZ$1,AV634,,Trigger)</f>
        <v>8.8513326144893101E-3</v>
      </c>
    </row>
    <row r="635" spans="46:51" ht="11.25" customHeight="1" x14ac:dyDescent="0.25">
      <c r="AT635" s="57" t="s">
        <v>44</v>
      </c>
      <c r="AU635" s="56">
        <f>_xll.qlInterestRateIndexFixingDate(IborIndex&amp;Tenor,AV635,Trigger)</f>
        <v>43725</v>
      </c>
      <c r="AV635" s="56">
        <f>_xll.qlCalendarAdvance(Calendar,AV634,AT635,"f",,Trigger)</f>
        <v>43727</v>
      </c>
      <c r="AW635" s="56">
        <f>_xll.qlInterestRateIndexMaturity(IborIndex&amp;Tenor,AV635,Trigger)</f>
        <v>43909</v>
      </c>
      <c r="AX635" s="102" t="e">
        <f>_xll.qlIndexFixing($Z$5,AU635,,Trigger)</f>
        <v>#VALUE!</v>
      </c>
      <c r="AY635" s="102">
        <f>_xll.qlIndexFixing($AZ$1,AV635,,Trigger)</f>
        <v>8.903233077346832E-3</v>
      </c>
    </row>
    <row r="636" spans="46:51" ht="11.25" customHeight="1" x14ac:dyDescent="0.25">
      <c r="AT636" s="57" t="s">
        <v>44</v>
      </c>
      <c r="AU636" s="56">
        <f>_xll.qlInterestRateIndexFixingDate(IborIndex&amp;Tenor,AV636,Trigger)</f>
        <v>43732</v>
      </c>
      <c r="AV636" s="56">
        <f>_xll.qlCalendarAdvance(Calendar,AV635,AT636,"f",,Trigger)</f>
        <v>43734</v>
      </c>
      <c r="AW636" s="56">
        <f>_xll.qlInterestRateIndexMaturity(IborIndex&amp;Tenor,AV636,Trigger)</f>
        <v>43916</v>
      </c>
      <c r="AX636" s="102" t="e">
        <f>_xll.qlIndexFixing($Z$5,AU636,,Trigger)</f>
        <v>#VALUE!</v>
      </c>
      <c r="AY636" s="102">
        <f>_xll.qlIndexFixing($AZ$1,AV636,,Trigger)</f>
        <v>8.9586101450131322E-3</v>
      </c>
    </row>
    <row r="637" spans="46:51" ht="11.25" customHeight="1" x14ac:dyDescent="0.25">
      <c r="AT637" s="57" t="s">
        <v>44</v>
      </c>
      <c r="AU637" s="56">
        <f>_xll.qlInterestRateIndexFixingDate(IborIndex&amp;Tenor,AV637,Trigger)</f>
        <v>43739</v>
      </c>
      <c r="AV637" s="56">
        <f>_xll.qlCalendarAdvance(Calendar,AV636,AT637,"f",,Trigger)</f>
        <v>43741</v>
      </c>
      <c r="AW637" s="56">
        <f>_xll.qlInterestRateIndexMaturity(IborIndex&amp;Tenor,AV637,Trigger)</f>
        <v>43924</v>
      </c>
      <c r="AX637" s="102" t="e">
        <f>_xll.qlIndexFixing($Z$5,AU637,,Trigger)</f>
        <v>#VALUE!</v>
      </c>
      <c r="AY637" s="102">
        <f>_xll.qlIndexFixing($AZ$1,AV637,,Trigger)</f>
        <v>9.0100089660515876E-3</v>
      </c>
    </row>
    <row r="638" spans="46:51" ht="11.25" customHeight="1" x14ac:dyDescent="0.25">
      <c r="AT638" s="57" t="s">
        <v>44</v>
      </c>
      <c r="AU638" s="56">
        <f>_xll.qlInterestRateIndexFixingDate(IborIndex&amp;Tenor,AV638,Trigger)</f>
        <v>43746</v>
      </c>
      <c r="AV638" s="56">
        <f>_xll.qlCalendarAdvance(Calendar,AV637,AT638,"f",,Trigger)</f>
        <v>43748</v>
      </c>
      <c r="AW638" s="56">
        <f>_xll.qlInterestRateIndexMaturity(IborIndex&amp;Tenor,AV638,Trigger)</f>
        <v>43935</v>
      </c>
      <c r="AX638" s="102" t="e">
        <f>_xll.qlIndexFixing($Z$5,AU638,,Trigger)</f>
        <v>#VALUE!</v>
      </c>
      <c r="AY638" s="102">
        <f>_xll.qlIndexFixing($AZ$1,AV638,,Trigger)</f>
        <v>9.0611574950974459E-3</v>
      </c>
    </row>
    <row r="639" spans="46:51" ht="11.25" customHeight="1" x14ac:dyDescent="0.25">
      <c r="AT639" s="57" t="s">
        <v>44</v>
      </c>
      <c r="AU639" s="56">
        <f>_xll.qlInterestRateIndexFixingDate(IborIndex&amp;Tenor,AV639,Trigger)</f>
        <v>43753</v>
      </c>
      <c r="AV639" s="56">
        <f>_xll.qlCalendarAdvance(Calendar,AV638,AT639,"f",,Trigger)</f>
        <v>43755</v>
      </c>
      <c r="AW639" s="56">
        <f>_xll.qlInterestRateIndexMaturity(IborIndex&amp;Tenor,AV639,Trigger)</f>
        <v>43938</v>
      </c>
      <c r="AX639" s="102" t="e">
        <f>_xll.qlIndexFixing($Z$5,AU639,,Trigger)</f>
        <v>#VALUE!</v>
      </c>
      <c r="AY639" s="102">
        <f>_xll.qlIndexFixing($AZ$1,AV639,,Trigger)</f>
        <v>9.1120503186161682E-3</v>
      </c>
    </row>
    <row r="640" spans="46:51" ht="11.25" customHeight="1" x14ac:dyDescent="0.25">
      <c r="AT640" s="57" t="s">
        <v>44</v>
      </c>
      <c r="AU640" s="56">
        <f>_xll.qlInterestRateIndexFixingDate(IborIndex&amp;Tenor,AV640,Trigger)</f>
        <v>43760</v>
      </c>
      <c r="AV640" s="56">
        <f>_xll.qlCalendarAdvance(Calendar,AV639,AT640,"f",,Trigger)</f>
        <v>43762</v>
      </c>
      <c r="AW640" s="56">
        <f>_xll.qlInterestRateIndexMaturity(IborIndex&amp;Tenor,AV640,Trigger)</f>
        <v>43945</v>
      </c>
      <c r="AX640" s="102" t="e">
        <f>_xll.qlIndexFixing($Z$5,AU640,,Trigger)</f>
        <v>#VALUE!</v>
      </c>
      <c r="AY640" s="102">
        <f>_xll.qlIndexFixing($AZ$1,AV640,,Trigger)</f>
        <v>9.1626820226154426E-3</v>
      </c>
    </row>
    <row r="641" spans="46:51" ht="11.25" customHeight="1" x14ac:dyDescent="0.25">
      <c r="AT641" s="57" t="s">
        <v>44</v>
      </c>
      <c r="AU641" s="56">
        <f>_xll.qlInterestRateIndexFixingDate(IborIndex&amp;Tenor,AV641,Trigger)</f>
        <v>43767</v>
      </c>
      <c r="AV641" s="56">
        <f>_xll.qlCalendarAdvance(Calendar,AV640,AT641,"f",,Trigger)</f>
        <v>43769</v>
      </c>
      <c r="AW641" s="56">
        <f>_xll.qlInterestRateIndexMaturity(IborIndex&amp;Tenor,AV641,Trigger)</f>
        <v>43951</v>
      </c>
      <c r="AX641" s="102" t="e">
        <f>_xll.qlIndexFixing($Z$5,AU641,,Trigger)</f>
        <v>#VALUE!</v>
      </c>
      <c r="AY641" s="102">
        <f>_xll.qlIndexFixing($AZ$1,AV641,,Trigger)</f>
        <v>9.2094257022711009E-3</v>
      </c>
    </row>
    <row r="642" spans="46:51" ht="11.25" customHeight="1" x14ac:dyDescent="0.25">
      <c r="AT642" s="57" t="s">
        <v>44</v>
      </c>
      <c r="AU642" s="56">
        <f>_xll.qlInterestRateIndexFixingDate(IborIndex&amp;Tenor,AV642,Trigger)</f>
        <v>43774</v>
      </c>
      <c r="AV642" s="56">
        <f>_xll.qlCalendarAdvance(Calendar,AV641,AT642,"f",,Trigger)</f>
        <v>43776</v>
      </c>
      <c r="AW642" s="56">
        <f>_xll.qlInterestRateIndexMaturity(IborIndex&amp;Tenor,AV642,Trigger)</f>
        <v>43958</v>
      </c>
      <c r="AX642" s="102" t="e">
        <f>_xll.qlIndexFixing($Z$5,AU642,,Trigger)</f>
        <v>#VALUE!</v>
      </c>
      <c r="AY642" s="102">
        <f>_xll.qlIndexFixing($AZ$1,AV642,,Trigger)</f>
        <v>9.259538921905756E-3</v>
      </c>
    </row>
    <row r="643" spans="46:51" ht="11.25" customHeight="1" x14ac:dyDescent="0.25">
      <c r="AT643" s="57" t="s">
        <v>44</v>
      </c>
      <c r="AU643" s="56">
        <f>_xll.qlInterestRateIndexFixingDate(IborIndex&amp;Tenor,AV643,Trigger)</f>
        <v>43781</v>
      </c>
      <c r="AV643" s="56">
        <f>_xll.qlCalendarAdvance(Calendar,AV642,AT643,"f",,Trigger)</f>
        <v>43783</v>
      </c>
      <c r="AW643" s="56">
        <f>_xll.qlInterestRateIndexMaturity(IborIndex&amp;Tenor,AV643,Trigger)</f>
        <v>43965</v>
      </c>
      <c r="AX643" s="102" t="e">
        <f>_xll.qlIndexFixing($Z$5,AU643,,Trigger)</f>
        <v>#VALUE!</v>
      </c>
      <c r="AY643" s="102">
        <f>_xll.qlIndexFixing($AZ$1,AV643,,Trigger)</f>
        <v>9.3093756445274331E-3</v>
      </c>
    </row>
    <row r="644" spans="46:51" ht="11.25" customHeight="1" x14ac:dyDescent="0.25">
      <c r="AT644" s="57" t="s">
        <v>44</v>
      </c>
      <c r="AU644" s="56">
        <f>_xll.qlInterestRateIndexFixingDate(IborIndex&amp;Tenor,AV644,Trigger)</f>
        <v>43788</v>
      </c>
      <c r="AV644" s="56">
        <f>_xll.qlCalendarAdvance(Calendar,AV643,AT644,"f",,Trigger)</f>
        <v>43790</v>
      </c>
      <c r="AW644" s="56">
        <f>_xll.qlInterestRateIndexMaturity(IborIndex&amp;Tenor,AV644,Trigger)</f>
        <v>43972</v>
      </c>
      <c r="AX644" s="102" t="e">
        <f>_xll.qlIndexFixing($Z$5,AU644,,Trigger)</f>
        <v>#VALUE!</v>
      </c>
      <c r="AY644" s="102">
        <f>_xll.qlIndexFixing($AZ$1,AV644,,Trigger)</f>
        <v>9.3589390366291339E-3</v>
      </c>
    </row>
    <row r="645" spans="46:51" ht="11.25" customHeight="1" x14ac:dyDescent="0.25">
      <c r="AT645" s="57" t="s">
        <v>44</v>
      </c>
      <c r="AU645" s="56">
        <f>_xll.qlInterestRateIndexFixingDate(IborIndex&amp;Tenor,AV645,Trigger)</f>
        <v>43795</v>
      </c>
      <c r="AV645" s="56">
        <f>_xll.qlCalendarAdvance(Calendar,AV644,AT645,"f",,Trigger)</f>
        <v>43797</v>
      </c>
      <c r="AW645" s="56">
        <f>_xll.qlInterestRateIndexMaturity(IborIndex&amp;Tenor,AV645,Trigger)</f>
        <v>43979</v>
      </c>
      <c r="AX645" s="102" t="e">
        <f>_xll.qlIndexFixing($Z$5,AU645,,Trigger)</f>
        <v>#VALUE!</v>
      </c>
      <c r="AY645" s="102">
        <f>_xll.qlIndexFixing($AZ$1,AV645,,Trigger)</f>
        <v>9.411785819775852E-3</v>
      </c>
    </row>
    <row r="646" spans="46:51" ht="11.25" customHeight="1" x14ac:dyDescent="0.25">
      <c r="AT646" s="57" t="s">
        <v>44</v>
      </c>
      <c r="AU646" s="56">
        <f>_xll.qlInterestRateIndexFixingDate(IborIndex&amp;Tenor,AV646,Trigger)</f>
        <v>43802</v>
      </c>
      <c r="AV646" s="56">
        <f>_xll.qlCalendarAdvance(Calendar,AV645,AT646,"f",,Trigger)</f>
        <v>43804</v>
      </c>
      <c r="AW646" s="56">
        <f>_xll.qlInterestRateIndexMaturity(IborIndex&amp;Tenor,AV646,Trigger)</f>
        <v>43987</v>
      </c>
      <c r="AX646" s="102" t="e">
        <f>_xll.qlIndexFixing($Z$5,AU646,,Trigger)</f>
        <v>#VALUE!</v>
      </c>
      <c r="AY646" s="102">
        <f>_xll.qlIndexFixing($AZ$1,AV646,,Trigger)</f>
        <v>9.4608182019259631E-3</v>
      </c>
    </row>
    <row r="647" spans="46:51" ht="11.25" customHeight="1" x14ac:dyDescent="0.25">
      <c r="AT647" s="57" t="s">
        <v>44</v>
      </c>
      <c r="AU647" s="56">
        <f>_xll.qlInterestRateIndexFixingDate(IborIndex&amp;Tenor,AV647,Trigger)</f>
        <v>43809</v>
      </c>
      <c r="AV647" s="56">
        <f>_xll.qlCalendarAdvance(Calendar,AV646,AT647,"f",,Trigger)</f>
        <v>43811</v>
      </c>
      <c r="AW647" s="56">
        <f>_xll.qlInterestRateIndexMaturity(IborIndex&amp;Tenor,AV647,Trigger)</f>
        <v>43994</v>
      </c>
      <c r="AX647" s="102" t="e">
        <f>_xll.qlIndexFixing($Z$5,AU647,,Trigger)</f>
        <v>#VALUE!</v>
      </c>
      <c r="AY647" s="102">
        <f>_xll.qlIndexFixing($AZ$1,AV647,,Trigger)</f>
        <v>9.5096101039598164E-3</v>
      </c>
    </row>
    <row r="648" spans="46:51" ht="11.25" customHeight="1" x14ac:dyDescent="0.25">
      <c r="AT648" s="57" t="s">
        <v>44</v>
      </c>
      <c r="AU648" s="56">
        <f>_xll.qlInterestRateIndexFixingDate(IborIndex&amp;Tenor,AV648,Trigger)</f>
        <v>43816</v>
      </c>
      <c r="AV648" s="56">
        <f>_xll.qlCalendarAdvance(Calendar,AV647,AT648,"f",,Trigger)</f>
        <v>43818</v>
      </c>
      <c r="AW648" s="56">
        <f>_xll.qlInterestRateIndexMaturity(IborIndex&amp;Tenor,AV648,Trigger)</f>
        <v>44001</v>
      </c>
      <c r="AX648" s="102" t="e">
        <f>_xll.qlIndexFixing($Z$5,AU648,,Trigger)</f>
        <v>#VALUE!</v>
      </c>
      <c r="AY648" s="102">
        <f>_xll.qlIndexFixing($AZ$1,AV648,,Trigger)</f>
        <v>9.5581724236261274E-3</v>
      </c>
    </row>
    <row r="649" spans="46:51" ht="11.25" customHeight="1" x14ac:dyDescent="0.25">
      <c r="AT649" s="57" t="s">
        <v>44</v>
      </c>
      <c r="AU649" s="56">
        <f>_xll.qlInterestRateIndexFixingDate(IborIndex&amp;Tenor,AV649,Trigger)</f>
        <v>43822</v>
      </c>
      <c r="AV649" s="56">
        <f>_xll.qlCalendarAdvance(Calendar,AV648,AT649,"f",,Trigger)</f>
        <v>43826</v>
      </c>
      <c r="AW649" s="56">
        <f>_xll.qlInterestRateIndexMaturity(IborIndex&amp;Tenor,AV649,Trigger)</f>
        <v>44011</v>
      </c>
      <c r="AX649" s="102" t="e">
        <f>_xll.qlIndexFixing($Z$5,AU649,,Trigger)</f>
        <v>#VALUE!</v>
      </c>
      <c r="AY649" s="102">
        <f>_xll.qlIndexFixing($AZ$1,AV649,,Trigger)</f>
        <v>9.6099102096771499E-3</v>
      </c>
    </row>
    <row r="650" spans="46:51" ht="11.25" customHeight="1" x14ac:dyDescent="0.25">
      <c r="AT650" s="57" t="s">
        <v>44</v>
      </c>
      <c r="AU650" s="56">
        <f>_xll.qlInterestRateIndexFixingDate(IborIndex&amp;Tenor,AV650,Trigger)</f>
        <v>43830</v>
      </c>
      <c r="AV650" s="56">
        <f>_xll.qlCalendarAdvance(Calendar,AV649,AT650,"f",,Trigger)</f>
        <v>43833</v>
      </c>
      <c r="AW650" s="56">
        <f>_xll.qlInterestRateIndexMaturity(IborIndex&amp;Tenor,AV650,Trigger)</f>
        <v>44015</v>
      </c>
      <c r="AX650" s="102" t="e">
        <f>_xll.qlIndexFixing($Z$5,AU650,,Trigger)</f>
        <v>#VALUE!</v>
      </c>
      <c r="AY650" s="102">
        <f>_xll.qlIndexFixing($AZ$1,AV650,,Trigger)</f>
        <v>9.6580269429289954E-3</v>
      </c>
    </row>
    <row r="651" spans="46:51" ht="11.25" customHeight="1" x14ac:dyDescent="0.25">
      <c r="AT651" s="57" t="s">
        <v>44</v>
      </c>
      <c r="AU651" s="56">
        <f>_xll.qlInterestRateIndexFixingDate(IborIndex&amp;Tenor,AV651,Trigger)</f>
        <v>43838</v>
      </c>
      <c r="AV651" s="56">
        <f>_xll.qlCalendarAdvance(Calendar,AV650,AT651,"f",,Trigger)</f>
        <v>43840</v>
      </c>
      <c r="AW651" s="56">
        <f>_xll.qlInterestRateIndexMaturity(IborIndex&amp;Tenor,AV651,Trigger)</f>
        <v>44022</v>
      </c>
      <c r="AX651" s="102" t="e">
        <f>_xll.qlIndexFixing($Z$5,AU651,,Trigger)</f>
        <v>#VALUE!</v>
      </c>
      <c r="AY651" s="102">
        <f>_xll.qlIndexFixing($AZ$1,AV651,,Trigger)</f>
        <v>9.7059485030904034E-3</v>
      </c>
    </row>
    <row r="652" spans="46:51" ht="11.25" customHeight="1" x14ac:dyDescent="0.25">
      <c r="AT652" s="57" t="s">
        <v>44</v>
      </c>
      <c r="AU652" s="56">
        <f>_xll.qlInterestRateIndexFixingDate(IborIndex&amp;Tenor,AV652,Trigger)</f>
        <v>43845</v>
      </c>
      <c r="AV652" s="56">
        <f>_xll.qlCalendarAdvance(Calendar,AV651,AT652,"f",,Trigger)</f>
        <v>43847</v>
      </c>
      <c r="AW652" s="56">
        <f>_xll.qlInterestRateIndexMaturity(IborIndex&amp;Tenor,AV652,Trigger)</f>
        <v>44029</v>
      </c>
      <c r="AX652" s="102" t="e">
        <f>_xll.qlIndexFixing($Z$5,AU652,,Trigger)</f>
        <v>#VALUE!</v>
      </c>
      <c r="AY652" s="102">
        <f>_xll.qlIndexFixing($AZ$1,AV652,,Trigger)</f>
        <v>9.7536868264827582E-3</v>
      </c>
    </row>
    <row r="653" spans="46:51" ht="11.25" customHeight="1" x14ac:dyDescent="0.25">
      <c r="AT653" s="57" t="s">
        <v>44</v>
      </c>
      <c r="AU653" s="56">
        <f>_xll.qlInterestRateIndexFixingDate(IborIndex&amp;Tenor,AV653,Trigger)</f>
        <v>43852</v>
      </c>
      <c r="AV653" s="56">
        <f>_xll.qlCalendarAdvance(Calendar,AV652,AT653,"f",,Trigger)</f>
        <v>43854</v>
      </c>
      <c r="AW653" s="56">
        <f>_xll.qlInterestRateIndexMaturity(IborIndex&amp;Tenor,AV653,Trigger)</f>
        <v>44036</v>
      </c>
      <c r="AX653" s="102" t="e">
        <f>_xll.qlIndexFixing($Z$5,AU653,,Trigger)</f>
        <v>#VALUE!</v>
      </c>
      <c r="AY653" s="102">
        <f>_xll.qlIndexFixing($AZ$1,AV653,,Trigger)</f>
        <v>9.8012540867523246E-3</v>
      </c>
    </row>
    <row r="654" spans="46:51" ht="11.25" customHeight="1" x14ac:dyDescent="0.25">
      <c r="AT654" s="57" t="s">
        <v>44</v>
      </c>
      <c r="AU654" s="56">
        <f>_xll.qlInterestRateIndexFixingDate(IborIndex&amp;Tenor,AV654,Trigger)</f>
        <v>43859</v>
      </c>
      <c r="AV654" s="56">
        <f>_xll.qlCalendarAdvance(Calendar,AV653,AT654,"f",,Trigger)</f>
        <v>43861</v>
      </c>
      <c r="AW654" s="56">
        <f>_xll.qlInterestRateIndexMaturity(IborIndex&amp;Tenor,AV654,Trigger)</f>
        <v>44043</v>
      </c>
      <c r="AX654" s="102" t="e">
        <f>_xll.qlIndexFixing($Z$5,AU654,,Trigger)</f>
        <v>#VALUE!</v>
      </c>
      <c r="AY654" s="102">
        <f>_xll.qlIndexFixing($AZ$1,AV654,,Trigger)</f>
        <v>9.8486626948838703E-3</v>
      </c>
    </row>
    <row r="655" spans="46:51" ht="11.25" customHeight="1" x14ac:dyDescent="0.25">
      <c r="AT655" s="57" t="s">
        <v>44</v>
      </c>
      <c r="AU655" s="56">
        <f>_xll.qlInterestRateIndexFixingDate(IborIndex&amp;Tenor,AV655,Trigger)</f>
        <v>43866</v>
      </c>
      <c r="AV655" s="56">
        <f>_xll.qlCalendarAdvance(Calendar,AV654,AT655,"f",,Trigger)</f>
        <v>43868</v>
      </c>
      <c r="AW655" s="56">
        <f>_xll.qlInterestRateIndexMaturity(IborIndex&amp;Tenor,AV655,Trigger)</f>
        <v>44050</v>
      </c>
      <c r="AX655" s="102" t="e">
        <f>_xll.qlIndexFixing($Z$5,AU655,,Trigger)</f>
        <v>#VALUE!</v>
      </c>
      <c r="AY655" s="102">
        <f>_xll.qlIndexFixing($AZ$1,AV655,,Trigger)</f>
        <v>9.8959252992230646E-3</v>
      </c>
    </row>
    <row r="656" spans="46:51" ht="11.25" customHeight="1" x14ac:dyDescent="0.25">
      <c r="AT656" s="57" t="s">
        <v>44</v>
      </c>
      <c r="AU656" s="56">
        <f>_xll.qlInterestRateIndexFixingDate(IborIndex&amp;Tenor,AV656,Trigger)</f>
        <v>43873</v>
      </c>
      <c r="AV656" s="56">
        <f>_xll.qlCalendarAdvance(Calendar,AV655,AT656,"f",,Trigger)</f>
        <v>43875</v>
      </c>
      <c r="AW656" s="56">
        <f>_xll.qlInterestRateIndexMaturity(IborIndex&amp;Tenor,AV656,Trigger)</f>
        <v>44057</v>
      </c>
      <c r="AX656" s="102" t="e">
        <f>_xll.qlIndexFixing($Z$5,AU656,,Trigger)</f>
        <v>#VALUE!</v>
      </c>
      <c r="AY656" s="102">
        <f>_xll.qlIndexFixing($AZ$1,AV656,,Trigger)</f>
        <v>9.9430547854909655E-3</v>
      </c>
    </row>
    <row r="657" spans="46:51" ht="11.25" customHeight="1" x14ac:dyDescent="0.25">
      <c r="AT657" s="57" t="s">
        <v>44</v>
      </c>
      <c r="AU657" s="56">
        <f>_xll.qlInterestRateIndexFixingDate(IborIndex&amp;Tenor,AV657,Trigger)</f>
        <v>43880</v>
      </c>
      <c r="AV657" s="56">
        <f>_xll.qlCalendarAdvance(Calendar,AV656,AT657,"f",,Trigger)</f>
        <v>43882</v>
      </c>
      <c r="AW657" s="56">
        <f>_xll.qlInterestRateIndexMaturity(IborIndex&amp;Tenor,AV657,Trigger)</f>
        <v>44064</v>
      </c>
      <c r="AX657" s="102" t="e">
        <f>_xll.qlIndexFixing($Z$5,AU657,,Trigger)</f>
        <v>#VALUE!</v>
      </c>
      <c r="AY657" s="102">
        <f>_xll.qlIndexFixing($AZ$1,AV657,,Trigger)</f>
        <v>9.9900642768059929E-3</v>
      </c>
    </row>
    <row r="658" spans="46:51" ht="11.25" customHeight="1" x14ac:dyDescent="0.25">
      <c r="AT658" s="57" t="s">
        <v>44</v>
      </c>
      <c r="AU658" s="56">
        <f>_xll.qlInterestRateIndexFixingDate(IborIndex&amp;Tenor,AV658,Trigger)</f>
        <v>43887</v>
      </c>
      <c r="AV658" s="56">
        <f>_xll.qlCalendarAdvance(Calendar,AV657,AT658,"f",,Trigger)</f>
        <v>43889</v>
      </c>
      <c r="AW658" s="56">
        <f>_xll.qlInterestRateIndexMaturity(IborIndex&amp;Tenor,AV658,Trigger)</f>
        <v>44074</v>
      </c>
      <c r="AX658" s="102" t="e">
        <f>_xll.qlIndexFixing($Z$5,AU658,,Trigger)</f>
        <v>#VALUE!</v>
      </c>
      <c r="AY658" s="102">
        <f>_xll.qlIndexFixing($AZ$1,AV658,,Trigger)</f>
        <v>1.0043892036574333E-2</v>
      </c>
    </row>
    <row r="659" spans="46:51" ht="11.25" customHeight="1" x14ac:dyDescent="0.25">
      <c r="AT659" s="57" t="s">
        <v>44</v>
      </c>
      <c r="AU659" s="56">
        <f>_xll.qlInterestRateIndexFixingDate(IborIndex&amp;Tenor,AV659,Trigger)</f>
        <v>43894</v>
      </c>
      <c r="AV659" s="56">
        <f>_xll.qlCalendarAdvance(Calendar,AV658,AT659,"f",,Trigger)</f>
        <v>43896</v>
      </c>
      <c r="AW659" s="56">
        <f>_xll.qlInterestRateIndexMaturity(IborIndex&amp;Tenor,AV659,Trigger)</f>
        <v>44081</v>
      </c>
      <c r="AX659" s="102" t="e">
        <f>_xll.qlIndexFixing($Z$5,AU659,,Trigger)</f>
        <v>#VALUE!</v>
      </c>
      <c r="AY659" s="102">
        <f>_xll.qlIndexFixing($AZ$1,AV659,,Trigger)</f>
        <v>1.0090704929525516E-2</v>
      </c>
    </row>
    <row r="660" spans="46:51" ht="11.25" customHeight="1" x14ac:dyDescent="0.25">
      <c r="AT660" s="57" t="s">
        <v>44</v>
      </c>
      <c r="AU660" s="56">
        <f>_xll.qlInterestRateIndexFixingDate(IborIndex&amp;Tenor,AV660,Trigger)</f>
        <v>43901</v>
      </c>
      <c r="AV660" s="56">
        <f>_xll.qlCalendarAdvance(Calendar,AV659,AT660,"f",,Trigger)</f>
        <v>43903</v>
      </c>
      <c r="AW660" s="56">
        <f>_xll.qlInterestRateIndexMaturity(IborIndex&amp;Tenor,AV660,Trigger)</f>
        <v>44088</v>
      </c>
      <c r="AX660" s="102" t="e">
        <f>_xll.qlIndexFixing($Z$5,AU660,,Trigger)</f>
        <v>#VALUE!</v>
      </c>
      <c r="AY660" s="102">
        <f>_xll.qlIndexFixing($AZ$1,AV660,,Trigger)</f>
        <v>1.0137440179604135E-2</v>
      </c>
    </row>
    <row r="661" spans="46:51" ht="11.25" customHeight="1" x14ac:dyDescent="0.25">
      <c r="AT661" s="57" t="s">
        <v>44</v>
      </c>
      <c r="AU661" s="56">
        <f>_xll.qlInterestRateIndexFixingDate(IborIndex&amp;Tenor,AV661,Trigger)</f>
        <v>43908</v>
      </c>
      <c r="AV661" s="56">
        <f>_xll.qlCalendarAdvance(Calendar,AV660,AT661,"f",,Trigger)</f>
        <v>43910</v>
      </c>
      <c r="AW661" s="56">
        <f>_xll.qlInterestRateIndexMaturity(IborIndex&amp;Tenor,AV661,Trigger)</f>
        <v>44095</v>
      </c>
      <c r="AX661" s="102" t="e">
        <f>_xll.qlIndexFixing($Z$5,AU661,,Trigger)</f>
        <v>#VALUE!</v>
      </c>
      <c r="AY661" s="102">
        <f>_xll.qlIndexFixing($AZ$1,AV661,,Trigger)</f>
        <v>1.0184111715652179E-2</v>
      </c>
    </row>
    <row r="662" spans="46:51" ht="11.25" customHeight="1" x14ac:dyDescent="0.25">
      <c r="AT662" s="57" t="s">
        <v>44</v>
      </c>
      <c r="AU662" s="56">
        <f>_xll.qlInterestRateIndexFixingDate(IborIndex&amp;Tenor,AV662,Trigger)</f>
        <v>43915</v>
      </c>
      <c r="AV662" s="56">
        <f>_xll.qlCalendarAdvance(Calendar,AV661,AT662,"f",,Trigger)</f>
        <v>43917</v>
      </c>
      <c r="AW662" s="56">
        <f>_xll.qlInterestRateIndexMaturity(IborIndex&amp;Tenor,AV662,Trigger)</f>
        <v>44102</v>
      </c>
      <c r="AX662" s="102" t="e">
        <f>_xll.qlIndexFixing($Z$5,AU662,,Trigger)</f>
        <v>#VALUE!</v>
      </c>
      <c r="AY662" s="102">
        <f>_xll.qlIndexFixing($AZ$1,AV662,,Trigger)</f>
        <v>1.0227260436806686E-2</v>
      </c>
    </row>
    <row r="663" spans="46:51" ht="11.25" customHeight="1" x14ac:dyDescent="0.25">
      <c r="AT663" s="57" t="s">
        <v>44</v>
      </c>
      <c r="AU663" s="56">
        <f>_xll.qlInterestRateIndexFixingDate(IborIndex&amp;Tenor,AV663,Trigger)</f>
        <v>43922</v>
      </c>
      <c r="AV663" s="56">
        <f>_xll.qlCalendarAdvance(Calendar,AV662,AT663,"f",,Trigger)</f>
        <v>43924</v>
      </c>
      <c r="AW663" s="56">
        <f>_xll.qlInterestRateIndexMaturity(IborIndex&amp;Tenor,AV663,Trigger)</f>
        <v>44109</v>
      </c>
      <c r="AX663" s="102" t="e">
        <f>_xll.qlIndexFixing($Z$5,AU663,,Trigger)</f>
        <v>#VALUE!</v>
      </c>
      <c r="AY663" s="102">
        <f>_xll.qlIndexFixing($AZ$1,AV663,,Trigger)</f>
        <v>1.0273843045357956E-2</v>
      </c>
    </row>
    <row r="664" spans="46:51" ht="11.25" customHeight="1" x14ac:dyDescent="0.25">
      <c r="AT664" s="57" t="s">
        <v>44</v>
      </c>
      <c r="AU664" s="56">
        <f>_xll.qlInterestRateIndexFixingDate(IborIndex&amp;Tenor,AV664,Trigger)</f>
        <v>43929</v>
      </c>
      <c r="AV664" s="56">
        <f>_xll.qlCalendarAdvance(Calendar,AV663,AT664,"f",,Trigger)</f>
        <v>43935</v>
      </c>
      <c r="AW664" s="56">
        <f>_xll.qlInterestRateIndexMaturity(IborIndex&amp;Tenor,AV664,Trigger)</f>
        <v>44118</v>
      </c>
      <c r="AX664" s="102" t="e">
        <f>_xll.qlIndexFixing($Z$5,AU664,,Trigger)</f>
        <v>#VALUE!</v>
      </c>
      <c r="AY664" s="102">
        <f>_xll.qlIndexFixing($AZ$1,AV664,,Trigger)</f>
        <v>1.0333706200995316E-2</v>
      </c>
    </row>
    <row r="665" spans="46:51" ht="11.25" customHeight="1" x14ac:dyDescent="0.25">
      <c r="AT665" s="57" t="s">
        <v>44</v>
      </c>
      <c r="AU665" s="56">
        <f>_xll.qlInterestRateIndexFixingDate(IborIndex&amp;Tenor,AV665,Trigger)</f>
        <v>43938</v>
      </c>
      <c r="AV665" s="56">
        <f>_xll.qlCalendarAdvance(Calendar,AV664,AT665,"f",,Trigger)</f>
        <v>43942</v>
      </c>
      <c r="AW665" s="56">
        <f>_xll.qlInterestRateIndexMaturity(IborIndex&amp;Tenor,AV665,Trigger)</f>
        <v>44125</v>
      </c>
      <c r="AX665" s="102" t="e">
        <f>_xll.qlIndexFixing($Z$5,AU665,,Trigger)</f>
        <v>#VALUE!</v>
      </c>
      <c r="AY665" s="102">
        <f>_xll.qlIndexFixing($AZ$1,AV665,,Trigger)</f>
        <v>1.0380262806315979E-2</v>
      </c>
    </row>
    <row r="666" spans="46:51" ht="11.25" customHeight="1" x14ac:dyDescent="0.25">
      <c r="AT666" s="57" t="s">
        <v>44</v>
      </c>
      <c r="AU666" s="56">
        <f>_xll.qlInterestRateIndexFixingDate(IborIndex&amp;Tenor,AV666,Trigger)</f>
        <v>43945</v>
      </c>
      <c r="AV666" s="56">
        <f>_xll.qlCalendarAdvance(Calendar,AV665,AT666,"f",,Trigger)</f>
        <v>43949</v>
      </c>
      <c r="AW666" s="56">
        <f>_xll.qlInterestRateIndexMaturity(IborIndex&amp;Tenor,AV666,Trigger)</f>
        <v>44132</v>
      </c>
      <c r="AX666" s="102" t="e">
        <f>_xll.qlIndexFixing($Z$5,AU666,,Trigger)</f>
        <v>#VALUE!</v>
      </c>
      <c r="AY666" s="102">
        <f>_xll.qlIndexFixing($AZ$1,AV666,,Trigger)</f>
        <v>1.0426832921320942E-2</v>
      </c>
    </row>
    <row r="667" spans="46:51" ht="11.25" customHeight="1" x14ac:dyDescent="0.25">
      <c r="AT667" s="57" t="s">
        <v>44</v>
      </c>
      <c r="AU667" s="56">
        <f>_xll.qlInterestRateIndexFixingDate(IborIndex&amp;Tenor,AV667,Trigger)</f>
        <v>43951</v>
      </c>
      <c r="AV667" s="56">
        <f>_xll.qlCalendarAdvance(Calendar,AV666,AT667,"f",,Trigger)</f>
        <v>43956</v>
      </c>
      <c r="AW667" s="56">
        <f>_xll.qlInterestRateIndexMaturity(IborIndex&amp;Tenor,AV667,Trigger)</f>
        <v>44140</v>
      </c>
      <c r="AX667" s="102" t="e">
        <f>_xll.qlIndexFixing($Z$5,AU667,,Trigger)</f>
        <v>#VALUE!</v>
      </c>
      <c r="AY667" s="102">
        <f>_xll.qlIndexFixing($AZ$1,AV667,,Trigger)</f>
        <v>1.0483934206453755E-2</v>
      </c>
    </row>
    <row r="668" spans="46:51" ht="11.25" customHeight="1" x14ac:dyDescent="0.25">
      <c r="AT668" s="57" t="s">
        <v>44</v>
      </c>
      <c r="AU668" s="56">
        <f>_xll.qlInterestRateIndexFixingDate(IborIndex&amp;Tenor,AV668,Trigger)</f>
        <v>43959</v>
      </c>
      <c r="AV668" s="56">
        <f>_xll.qlCalendarAdvance(Calendar,AV667,AT668,"f",,Trigger)</f>
        <v>43963</v>
      </c>
      <c r="AW668" s="56">
        <f>_xll.qlInterestRateIndexMaturity(IborIndex&amp;Tenor,AV668,Trigger)</f>
        <v>44147</v>
      </c>
      <c r="AX668" s="102" t="e">
        <f>_xll.qlIndexFixing($Z$5,AU668,,Trigger)</f>
        <v>#VALUE!</v>
      </c>
      <c r="AY668" s="102">
        <f>_xll.qlIndexFixing($AZ$1,AV668,,Trigger)</f>
        <v>1.0530595703929115E-2</v>
      </c>
    </row>
    <row r="669" spans="46:51" ht="11.25" customHeight="1" x14ac:dyDescent="0.25">
      <c r="AT669" s="57" t="s">
        <v>44</v>
      </c>
      <c r="AU669" s="56">
        <f>_xll.qlInterestRateIndexFixingDate(IborIndex&amp;Tenor,AV669,Trigger)</f>
        <v>43966</v>
      </c>
      <c r="AV669" s="56">
        <f>_xll.qlCalendarAdvance(Calendar,AV668,AT669,"f",,Trigger)</f>
        <v>43970</v>
      </c>
      <c r="AW669" s="56">
        <f>_xll.qlInterestRateIndexMaturity(IborIndex&amp;Tenor,AV669,Trigger)</f>
        <v>44154</v>
      </c>
      <c r="AX669" s="102" t="e">
        <f>_xll.qlIndexFixing($Z$5,AU669,,Trigger)</f>
        <v>#VALUE!</v>
      </c>
      <c r="AY669" s="102">
        <f>_xll.qlIndexFixing($AZ$1,AV669,,Trigger)</f>
        <v>1.0577315537235265E-2</v>
      </c>
    </row>
    <row r="670" spans="46:51" ht="11.25" customHeight="1" x14ac:dyDescent="0.25">
      <c r="AT670" s="57" t="s">
        <v>44</v>
      </c>
      <c r="AU670" s="56">
        <f>_xll.qlInterestRateIndexFixingDate(IborIndex&amp;Tenor,AV670,Trigger)</f>
        <v>43973</v>
      </c>
      <c r="AV670" s="56">
        <f>_xll.qlCalendarAdvance(Calendar,AV669,AT670,"f",,Trigger)</f>
        <v>43977</v>
      </c>
      <c r="AW670" s="56">
        <f>_xll.qlInterestRateIndexMaturity(IborIndex&amp;Tenor,AV670,Trigger)</f>
        <v>44161</v>
      </c>
      <c r="AX670" s="102" t="e">
        <f>_xll.qlIndexFixing($Z$5,AU670,,Trigger)</f>
        <v>#VALUE!</v>
      </c>
      <c r="AY670" s="102">
        <f>_xll.qlIndexFixing($AZ$1,AV670,,Trigger)</f>
        <v>1.0624096958633891E-2</v>
      </c>
    </row>
    <row r="671" spans="46:51" ht="11.25" customHeight="1" x14ac:dyDescent="0.25">
      <c r="AT671" s="57" t="s">
        <v>44</v>
      </c>
      <c r="AU671" s="56">
        <f>_xll.qlInterestRateIndexFixingDate(IborIndex&amp;Tenor,AV671,Trigger)</f>
        <v>43980</v>
      </c>
      <c r="AV671" s="56">
        <f>_xll.qlCalendarAdvance(Calendar,AV670,AT671,"f",,Trigger)</f>
        <v>43984</v>
      </c>
      <c r="AW671" s="56">
        <f>_xll.qlInterestRateIndexMaturity(IborIndex&amp;Tenor,AV671,Trigger)</f>
        <v>44167</v>
      </c>
      <c r="AX671" s="102" t="e">
        <f>_xll.qlIndexFixing($Z$5,AU671,,Trigger)</f>
        <v>#VALUE!</v>
      </c>
      <c r="AY671" s="102">
        <f>_xll.qlIndexFixing($AZ$1,AV671,,Trigger)</f>
        <v>1.0660366637817015E-2</v>
      </c>
    </row>
    <row r="672" spans="46:51" ht="11.25" customHeight="1" x14ac:dyDescent="0.25">
      <c r="AT672" s="57" t="s">
        <v>44</v>
      </c>
      <c r="AU672" s="56">
        <f>_xll.qlInterestRateIndexFixingDate(IborIndex&amp;Tenor,AV672,Trigger)</f>
        <v>43987</v>
      </c>
      <c r="AV672" s="56">
        <f>_xll.qlCalendarAdvance(Calendar,AV671,AT672,"f",,Trigger)</f>
        <v>43991</v>
      </c>
      <c r="AW672" s="56">
        <f>_xll.qlInterestRateIndexMaturity(IborIndex&amp;Tenor,AV672,Trigger)</f>
        <v>44174</v>
      </c>
      <c r="AX672" s="102" t="e">
        <f>_xll.qlIndexFixing($Z$5,AU672,,Trigger)</f>
        <v>#VALUE!</v>
      </c>
      <c r="AY672" s="102">
        <f>_xll.qlIndexFixing($AZ$1,AV672,,Trigger)</f>
        <v>1.0707255033946712E-2</v>
      </c>
    </row>
    <row r="673" spans="46:51" ht="11.25" customHeight="1" x14ac:dyDescent="0.25">
      <c r="AT673" s="57" t="s">
        <v>44</v>
      </c>
      <c r="AU673" s="56">
        <f>_xll.qlInterestRateIndexFixingDate(IborIndex&amp;Tenor,AV673,Trigger)</f>
        <v>43994</v>
      </c>
      <c r="AV673" s="56">
        <f>_xll.qlCalendarAdvance(Calendar,AV672,AT673,"f",,Trigger)</f>
        <v>43998</v>
      </c>
      <c r="AW673" s="56">
        <f>_xll.qlInterestRateIndexMaturity(IborIndex&amp;Tenor,AV673,Trigger)</f>
        <v>44181</v>
      </c>
      <c r="AX673" s="102" t="e">
        <f>_xll.qlIndexFixing($Z$5,AU673,,Trigger)</f>
        <v>#VALUE!</v>
      </c>
      <c r="AY673" s="102">
        <f>_xll.qlIndexFixing($AZ$1,AV673,,Trigger)</f>
        <v>1.0754207078717304E-2</v>
      </c>
    </row>
    <row r="674" spans="46:51" ht="11.25" customHeight="1" x14ac:dyDescent="0.25">
      <c r="AT674" s="57" t="s">
        <v>44</v>
      </c>
      <c r="AU674" s="56">
        <f>_xll.qlInterestRateIndexFixingDate(IborIndex&amp;Tenor,AV674,Trigger)</f>
        <v>44001</v>
      </c>
      <c r="AV674" s="56">
        <f>_xll.qlCalendarAdvance(Calendar,AV673,AT674,"f",,Trigger)</f>
        <v>44005</v>
      </c>
      <c r="AW674" s="56">
        <f>_xll.qlInterestRateIndexMaturity(IborIndex&amp;Tenor,AV674,Trigger)</f>
        <v>44188</v>
      </c>
      <c r="AX674" s="102" t="e">
        <f>_xll.qlIndexFixing($Z$5,AU674,,Trigger)</f>
        <v>#VALUE!</v>
      </c>
      <c r="AY674" s="102">
        <f>_xll.qlIndexFixing($AZ$1,AV674,,Trigger)</f>
        <v>1.0811853490548518E-2</v>
      </c>
    </row>
    <row r="675" spans="46:51" ht="11.25" customHeight="1" x14ac:dyDescent="0.25">
      <c r="AT675" s="57" t="s">
        <v>44</v>
      </c>
      <c r="AU675" s="56">
        <f>_xll.qlInterestRateIndexFixingDate(IborIndex&amp;Tenor,AV675,Trigger)</f>
        <v>44008</v>
      </c>
      <c r="AV675" s="56">
        <f>_xll.qlCalendarAdvance(Calendar,AV674,AT675,"f",,Trigger)</f>
        <v>44012</v>
      </c>
      <c r="AW675" s="56">
        <f>_xll.qlInterestRateIndexMaturity(IborIndex&amp;Tenor,AV675,Trigger)</f>
        <v>44196</v>
      </c>
      <c r="AX675" s="102" t="e">
        <f>_xll.qlIndexFixing($Z$5,AU675,,Trigger)</f>
        <v>#VALUE!</v>
      </c>
      <c r="AY675" s="102">
        <f>_xll.qlIndexFixing($AZ$1,AV675,,Trigger)</f>
        <v>1.0858954077135186E-2</v>
      </c>
    </row>
    <row r="676" spans="46:51" ht="11.25" customHeight="1" x14ac:dyDescent="0.25">
      <c r="AT676" s="57" t="s">
        <v>44</v>
      </c>
      <c r="AU676" s="56">
        <f>_xll.qlInterestRateIndexFixingDate(IborIndex&amp;Tenor,AV676,Trigger)</f>
        <v>44015</v>
      </c>
      <c r="AV676" s="56">
        <f>_xll.qlCalendarAdvance(Calendar,AV675,AT676,"f",,Trigger)</f>
        <v>44019</v>
      </c>
      <c r="AW676" s="56">
        <f>_xll.qlInterestRateIndexMaturity(IborIndex&amp;Tenor,AV676,Trigger)</f>
        <v>44203</v>
      </c>
      <c r="AX676" s="102" t="e">
        <f>_xll.qlIndexFixing($Z$5,AU676,,Trigger)</f>
        <v>#VALUE!</v>
      </c>
      <c r="AY676" s="102">
        <f>_xll.qlIndexFixing($AZ$1,AV676,,Trigger)</f>
        <v>1.0906120742249019E-2</v>
      </c>
    </row>
    <row r="677" spans="46:51" ht="11.25" customHeight="1" x14ac:dyDescent="0.25">
      <c r="AT677" s="57" t="s">
        <v>44</v>
      </c>
      <c r="AU677" s="56">
        <f>_xll.qlInterestRateIndexFixingDate(IborIndex&amp;Tenor,AV677,Trigger)</f>
        <v>44022</v>
      </c>
      <c r="AV677" s="56">
        <f>_xll.qlCalendarAdvance(Calendar,AV676,AT677,"f",,Trigger)</f>
        <v>44026</v>
      </c>
      <c r="AW677" s="56">
        <f>_xll.qlInterestRateIndexMaturity(IborIndex&amp;Tenor,AV677,Trigger)</f>
        <v>44210</v>
      </c>
      <c r="AX677" s="102" t="e">
        <f>_xll.qlIndexFixing($Z$5,AU677,,Trigger)</f>
        <v>#VALUE!</v>
      </c>
      <c r="AY677" s="102">
        <f>_xll.qlIndexFixing($AZ$1,AV677,,Trigger)</f>
        <v>1.0953354234571135E-2</v>
      </c>
    </row>
    <row r="678" spans="46:51" ht="11.25" customHeight="1" x14ac:dyDescent="0.25">
      <c r="AT678" s="57" t="s">
        <v>44</v>
      </c>
      <c r="AU678" s="56">
        <f>_xll.qlInterestRateIndexFixingDate(IborIndex&amp;Tenor,AV678,Trigger)</f>
        <v>44029</v>
      </c>
      <c r="AV678" s="56">
        <f>_xll.qlCalendarAdvance(Calendar,AV677,AT678,"f",,Trigger)</f>
        <v>44033</v>
      </c>
      <c r="AW678" s="56">
        <f>_xll.qlInterestRateIndexMaturity(IborIndex&amp;Tenor,AV678,Trigger)</f>
        <v>44217</v>
      </c>
      <c r="AX678" s="102" t="e">
        <f>_xll.qlIndexFixing($Z$5,AU678,,Trigger)</f>
        <v>#VALUE!</v>
      </c>
      <c r="AY678" s="102">
        <f>_xll.qlIndexFixing($AZ$1,AV678,,Trigger)</f>
        <v>1.100065530286044E-2</v>
      </c>
    </row>
    <row r="679" spans="46:51" ht="11.25" customHeight="1" x14ac:dyDescent="0.25">
      <c r="AT679" s="57" t="s">
        <v>44</v>
      </c>
      <c r="AU679" s="56">
        <f>_xll.qlInterestRateIndexFixingDate(IborIndex&amp;Tenor,AV679,Trigger)</f>
        <v>44036</v>
      </c>
      <c r="AV679" s="56">
        <f>_xll.qlCalendarAdvance(Calendar,AV678,AT679,"f",,Trigger)</f>
        <v>44040</v>
      </c>
      <c r="AW679" s="56">
        <f>_xll.qlInterestRateIndexMaturity(IborIndex&amp;Tenor,AV679,Trigger)</f>
        <v>44224</v>
      </c>
      <c r="AX679" s="102" t="e">
        <f>_xll.qlIndexFixing($Z$5,AU679,,Trigger)</f>
        <v>#VALUE!</v>
      </c>
      <c r="AY679" s="102">
        <f>_xll.qlIndexFixing($AZ$1,AV679,,Trigger)</f>
        <v>1.1037297878244701E-2</v>
      </c>
    </row>
    <row r="680" spans="46:51" ht="11.25" customHeight="1" x14ac:dyDescent="0.25">
      <c r="AT680" s="57" t="s">
        <v>44</v>
      </c>
      <c r="AU680" s="56">
        <f>_xll.qlInterestRateIndexFixingDate(IborIndex&amp;Tenor,AV680,Trigger)</f>
        <v>44043</v>
      </c>
      <c r="AV680" s="56">
        <f>_xll.qlCalendarAdvance(Calendar,AV679,AT680,"f",,Trigger)</f>
        <v>44047</v>
      </c>
      <c r="AW680" s="56">
        <f>_xll.qlInterestRateIndexMaturity(IborIndex&amp;Tenor,AV680,Trigger)</f>
        <v>44231</v>
      </c>
      <c r="AX680" s="102" t="e">
        <f>_xll.qlIndexFixing($Z$5,AU680,,Trigger)</f>
        <v>#VALUE!</v>
      </c>
      <c r="AY680" s="102">
        <f>_xll.qlIndexFixing($AZ$1,AV680,,Trigger)</f>
        <v>1.1095463162774188E-2</v>
      </c>
    </row>
    <row r="681" spans="46:51" ht="11.25" customHeight="1" x14ac:dyDescent="0.25">
      <c r="AT681" s="57" t="s">
        <v>44</v>
      </c>
      <c r="AU681" s="56">
        <f>_xll.qlInterestRateIndexFixingDate(IborIndex&amp;Tenor,AV681,Trigger)</f>
        <v>44050</v>
      </c>
      <c r="AV681" s="56">
        <f>_xll.qlCalendarAdvance(Calendar,AV680,AT681,"f",,Trigger)</f>
        <v>44054</v>
      </c>
      <c r="AW681" s="56">
        <f>_xll.qlInterestRateIndexMaturity(IborIndex&amp;Tenor,AV681,Trigger)</f>
        <v>44238</v>
      </c>
      <c r="AX681" s="102" t="e">
        <f>_xll.qlIndexFixing($Z$5,AU681,,Trigger)</f>
        <v>#VALUE!</v>
      </c>
      <c r="AY681" s="102">
        <f>_xll.qlIndexFixing($AZ$1,AV681,,Trigger)</f>
        <v>1.1142971452313544E-2</v>
      </c>
    </row>
    <row r="682" spans="46:51" ht="11.25" customHeight="1" x14ac:dyDescent="0.25">
      <c r="AT682" s="57" t="s">
        <v>44</v>
      </c>
      <c r="AU682" s="56">
        <f>_xll.qlInterestRateIndexFixingDate(IborIndex&amp;Tenor,AV682,Trigger)</f>
        <v>44057</v>
      </c>
      <c r="AV682" s="56">
        <f>_xll.qlCalendarAdvance(Calendar,AV681,AT682,"f",,Trigger)</f>
        <v>44061</v>
      </c>
      <c r="AW682" s="56">
        <f>_xll.qlInterestRateIndexMaturity(IborIndex&amp;Tenor,AV682,Trigger)</f>
        <v>44245</v>
      </c>
      <c r="AX682" s="102" t="e">
        <f>_xll.qlIndexFixing($Z$5,AU682,,Trigger)</f>
        <v>#VALUE!</v>
      </c>
      <c r="AY682" s="102">
        <f>_xll.qlIndexFixing($AZ$1,AV682,,Trigger)</f>
        <v>1.1190550313652917E-2</v>
      </c>
    </row>
    <row r="683" spans="46:51" ht="11.25" customHeight="1" x14ac:dyDescent="0.25">
      <c r="AT683" s="57" t="s">
        <v>44</v>
      </c>
      <c r="AU683" s="56">
        <f>_xll.qlInterestRateIndexFixingDate(IborIndex&amp;Tenor,AV683,Trigger)</f>
        <v>44064</v>
      </c>
      <c r="AV683" s="56">
        <f>_xll.qlCalendarAdvance(Calendar,AV682,AT683,"f",,Trigger)</f>
        <v>44068</v>
      </c>
      <c r="AW683" s="56">
        <f>_xll.qlInterestRateIndexMaturity(IborIndex&amp;Tenor,AV683,Trigger)</f>
        <v>44252</v>
      </c>
      <c r="AX683" s="102" t="e">
        <f>_xll.qlIndexFixing($Z$5,AU683,,Trigger)</f>
        <v>#VALUE!</v>
      </c>
      <c r="AY683" s="102">
        <f>_xll.qlIndexFixing($AZ$1,AV683,,Trigger)</f>
        <v>1.1227392862999102E-2</v>
      </c>
    </row>
    <row r="684" spans="46:51" ht="11.25" customHeight="1" x14ac:dyDescent="0.25">
      <c r="AT684" s="57" t="s">
        <v>44</v>
      </c>
      <c r="AU684" s="56">
        <f>_xll.qlInterestRateIndexFixingDate(IborIndex&amp;Tenor,AV684,Trigger)</f>
        <v>44071</v>
      </c>
      <c r="AV684" s="56">
        <f>_xll.qlCalendarAdvance(Calendar,AV683,AT684,"f",,Trigger)</f>
        <v>44075</v>
      </c>
      <c r="AW684" s="56">
        <f>_xll.qlInterestRateIndexMaturity(IborIndex&amp;Tenor,AV684,Trigger)</f>
        <v>44256</v>
      </c>
      <c r="AX684" s="102" t="e">
        <f>_xll.qlIndexFixing($Z$5,AU684,,Trigger)</f>
        <v>#VALUE!</v>
      </c>
      <c r="AY684" s="102">
        <f>_xll.qlIndexFixing($AZ$1,AV684,,Trigger)</f>
        <v>1.1267879296888375E-2</v>
      </c>
    </row>
    <row r="685" spans="46:51" ht="11.25" customHeight="1" x14ac:dyDescent="0.25">
      <c r="AT685" s="57" t="s">
        <v>44</v>
      </c>
      <c r="AU685" s="56">
        <f>_xll.qlInterestRateIndexFixingDate(IborIndex&amp;Tenor,AV685,Trigger)</f>
        <v>44078</v>
      </c>
      <c r="AV685" s="56">
        <f>_xll.qlCalendarAdvance(Calendar,AV684,AT685,"f",,Trigger)</f>
        <v>44082</v>
      </c>
      <c r="AW685" s="56">
        <f>_xll.qlInterestRateIndexMaturity(IborIndex&amp;Tenor,AV685,Trigger)</f>
        <v>44263</v>
      </c>
      <c r="AX685" s="102" t="e">
        <f>_xll.qlIndexFixing($Z$5,AU685,,Trigger)</f>
        <v>#VALUE!</v>
      </c>
      <c r="AY685" s="102">
        <f>_xll.qlIndexFixing($AZ$1,AV685,,Trigger)</f>
        <v>1.131563964248544E-2</v>
      </c>
    </row>
    <row r="686" spans="46:51" ht="11.25" customHeight="1" x14ac:dyDescent="0.25">
      <c r="AT686" s="57" t="s">
        <v>44</v>
      </c>
      <c r="AU686" s="56">
        <f>_xll.qlInterestRateIndexFixingDate(IborIndex&amp;Tenor,AV686,Trigger)</f>
        <v>44085</v>
      </c>
      <c r="AV686" s="56">
        <f>_xll.qlCalendarAdvance(Calendar,AV685,AT686,"f",,Trigger)</f>
        <v>44089</v>
      </c>
      <c r="AW686" s="56">
        <f>_xll.qlInterestRateIndexMaturity(IborIndex&amp;Tenor,AV686,Trigger)</f>
        <v>44270</v>
      </c>
      <c r="AX686" s="102" t="e">
        <f>_xll.qlIndexFixing($Z$5,AU686,,Trigger)</f>
        <v>#VALUE!</v>
      </c>
      <c r="AY686" s="102">
        <f>_xll.qlIndexFixing($AZ$1,AV686,,Trigger)</f>
        <v>1.1363473246249332E-2</v>
      </c>
    </row>
    <row r="687" spans="46:51" ht="11.25" customHeight="1" x14ac:dyDescent="0.25">
      <c r="AT687" s="57" t="s">
        <v>44</v>
      </c>
      <c r="AU687" s="56">
        <f>_xll.qlInterestRateIndexFixingDate(IborIndex&amp;Tenor,AV687,Trigger)</f>
        <v>44092</v>
      </c>
      <c r="AV687" s="56">
        <f>_xll.qlCalendarAdvance(Calendar,AV686,AT687,"f",,Trigger)</f>
        <v>44096</v>
      </c>
      <c r="AW687" s="56">
        <f>_xll.qlInterestRateIndexMaturity(IborIndex&amp;Tenor,AV687,Trigger)</f>
        <v>44277</v>
      </c>
      <c r="AX687" s="102" t="e">
        <f>_xll.qlIndexFixing($Z$5,AU687,,Trigger)</f>
        <v>#VALUE!</v>
      </c>
      <c r="AY687" s="102">
        <f>_xll.qlIndexFixing($AZ$1,AV687,,Trigger)</f>
        <v>1.141138085736949E-2</v>
      </c>
    </row>
    <row r="688" spans="46:51" ht="11.25" customHeight="1" x14ac:dyDescent="0.25">
      <c r="AT688" s="57" t="s">
        <v>44</v>
      </c>
      <c r="AU688" s="56">
        <f>_xll.qlInterestRateIndexFixingDate(IborIndex&amp;Tenor,AV688,Trigger)</f>
        <v>44099</v>
      </c>
      <c r="AV688" s="56">
        <f>_xll.qlCalendarAdvance(Calendar,AV687,AT688,"f",,Trigger)</f>
        <v>44103</v>
      </c>
      <c r="AW688" s="56">
        <f>_xll.qlInterestRateIndexMaturity(IborIndex&amp;Tenor,AV688,Trigger)</f>
        <v>44284</v>
      </c>
      <c r="AX688" s="102" t="e">
        <f>_xll.qlIndexFixing($Z$5,AU688,,Trigger)</f>
        <v>#VALUE!</v>
      </c>
      <c r="AY688" s="102">
        <f>_xll.qlIndexFixing($AZ$1,AV688,,Trigger)</f>
        <v>1.1462998531812799E-2</v>
      </c>
    </row>
    <row r="689" spans="46:51" ht="11.25" customHeight="1" x14ac:dyDescent="0.25">
      <c r="AT689" s="57" t="s">
        <v>44</v>
      </c>
      <c r="AU689" s="56">
        <f>_xll.qlInterestRateIndexFixingDate(IborIndex&amp;Tenor,AV689,Trigger)</f>
        <v>44106</v>
      </c>
      <c r="AV689" s="56">
        <f>_xll.qlCalendarAdvance(Calendar,AV688,AT689,"f",,Trigger)</f>
        <v>44110</v>
      </c>
      <c r="AW689" s="56">
        <f>_xll.qlInterestRateIndexMaturity(IborIndex&amp;Tenor,AV689,Trigger)</f>
        <v>44292</v>
      </c>
      <c r="AX689" s="102" t="e">
        <f>_xll.qlIndexFixing($Z$5,AU689,,Trigger)</f>
        <v>#VALUE!</v>
      </c>
      <c r="AY689" s="102">
        <f>_xll.qlIndexFixing($AZ$1,AV689,,Trigger)</f>
        <v>1.151106358692771E-2</v>
      </c>
    </row>
    <row r="690" spans="46:51" ht="11.25" customHeight="1" x14ac:dyDescent="0.25">
      <c r="AT690" s="57" t="s">
        <v>44</v>
      </c>
      <c r="AU690" s="56">
        <f>_xll.qlInterestRateIndexFixingDate(IborIndex&amp;Tenor,AV690,Trigger)</f>
        <v>44113</v>
      </c>
      <c r="AV690" s="56">
        <f>_xll.qlCalendarAdvance(Calendar,AV689,AT690,"f",,Trigger)</f>
        <v>44117</v>
      </c>
      <c r="AW690" s="56">
        <f>_xll.qlInterestRateIndexMaturity(IborIndex&amp;Tenor,AV690,Trigger)</f>
        <v>44299</v>
      </c>
      <c r="AX690" s="102" t="e">
        <f>_xll.qlIndexFixing($Z$5,AU690,,Trigger)</f>
        <v>#VALUE!</v>
      </c>
      <c r="AY690" s="102">
        <f>_xll.qlIndexFixing($AZ$1,AV690,,Trigger)</f>
        <v>1.1559204959816698E-2</v>
      </c>
    </row>
    <row r="691" spans="46:51" ht="11.25" customHeight="1" x14ac:dyDescent="0.25">
      <c r="AT691" s="57" t="s">
        <v>44</v>
      </c>
      <c r="AU691" s="56">
        <f>_xll.qlInterestRateIndexFixingDate(IborIndex&amp;Tenor,AV691,Trigger)</f>
        <v>44120</v>
      </c>
      <c r="AV691" s="56">
        <f>_xll.qlCalendarAdvance(Calendar,AV690,AT691,"f",,Trigger)</f>
        <v>44124</v>
      </c>
      <c r="AW691" s="56">
        <f>_xll.qlInterestRateIndexMaturity(IborIndex&amp;Tenor,AV691,Trigger)</f>
        <v>44306</v>
      </c>
      <c r="AX691" s="102" t="e">
        <f>_xll.qlIndexFixing($Z$5,AU691,,Trigger)</f>
        <v>#VALUE!</v>
      </c>
      <c r="AY691" s="102">
        <f>_xll.qlIndexFixing($AZ$1,AV691,,Trigger)</f>
        <v>1.1607423400049404E-2</v>
      </c>
    </row>
    <row r="692" spans="46:51" ht="11.25" customHeight="1" x14ac:dyDescent="0.25">
      <c r="AT692" s="57" t="s">
        <v>44</v>
      </c>
      <c r="AU692" s="56">
        <f>_xll.qlInterestRateIndexFixingDate(IborIndex&amp;Tenor,AV692,Trigger)</f>
        <v>44127</v>
      </c>
      <c r="AV692" s="56">
        <f>_xll.qlCalendarAdvance(Calendar,AV691,AT692,"f",,Trigger)</f>
        <v>44131</v>
      </c>
      <c r="AW692" s="56">
        <f>_xll.qlInterestRateIndexMaturity(IborIndex&amp;Tenor,AV692,Trigger)</f>
        <v>44313</v>
      </c>
      <c r="AX692" s="102" t="e">
        <f>_xll.qlIndexFixing($Z$5,AU692,,Trigger)</f>
        <v>#VALUE!</v>
      </c>
      <c r="AY692" s="102">
        <f>_xll.qlIndexFixing($AZ$1,AV692,,Trigger)</f>
        <v>1.1655719657277153E-2</v>
      </c>
    </row>
    <row r="693" spans="46:51" ht="11.25" customHeight="1" x14ac:dyDescent="0.25">
      <c r="AT693" s="57" t="s">
        <v>44</v>
      </c>
      <c r="AU693" s="56">
        <f>_xll.qlInterestRateIndexFixingDate(IborIndex&amp;Tenor,AV693,Trigger)</f>
        <v>44134</v>
      </c>
      <c r="AV693" s="56">
        <f>_xll.qlCalendarAdvance(Calendar,AV692,AT693,"f",,Trigger)</f>
        <v>44138</v>
      </c>
      <c r="AW693" s="56">
        <f>_xll.qlInterestRateIndexMaturity(IborIndex&amp;Tenor,AV693,Trigger)</f>
        <v>44319</v>
      </c>
      <c r="AX693" s="102" t="e">
        <f>_xll.qlIndexFixing($Z$5,AU693,,Trigger)</f>
        <v>#VALUE!</v>
      </c>
      <c r="AY693" s="102">
        <f>_xll.qlIndexFixing($AZ$1,AV693,,Trigger)</f>
        <v>1.1700422643277307E-2</v>
      </c>
    </row>
    <row r="694" spans="46:51" ht="11.25" customHeight="1" x14ac:dyDescent="0.25">
      <c r="AT694" s="57" t="s">
        <v>44</v>
      </c>
      <c r="AU694" s="56">
        <f>_xll.qlInterestRateIndexFixingDate(IborIndex&amp;Tenor,AV694,Trigger)</f>
        <v>44141</v>
      </c>
      <c r="AV694" s="56">
        <f>_xll.qlCalendarAdvance(Calendar,AV693,AT694,"f",,Trigger)</f>
        <v>44145</v>
      </c>
      <c r="AW694" s="56">
        <f>_xll.qlInterestRateIndexMaturity(IborIndex&amp;Tenor,AV694,Trigger)</f>
        <v>44326</v>
      </c>
      <c r="AX694" s="102" t="e">
        <f>_xll.qlIndexFixing($Z$5,AU694,,Trigger)</f>
        <v>#VALUE!</v>
      </c>
      <c r="AY694" s="102">
        <f>_xll.qlIndexFixing($AZ$1,AV694,,Trigger)</f>
        <v>1.1748869289928814E-2</v>
      </c>
    </row>
    <row r="695" spans="46:51" ht="11.25" customHeight="1" x14ac:dyDescent="0.25">
      <c r="AT695" s="57" t="s">
        <v>44</v>
      </c>
      <c r="AU695" s="56">
        <f>_xll.qlInterestRateIndexFixingDate(IborIndex&amp;Tenor,AV695,Trigger)</f>
        <v>44148</v>
      </c>
      <c r="AV695" s="56">
        <f>_xll.qlCalendarAdvance(Calendar,AV694,AT695,"f",,Trigger)</f>
        <v>44152</v>
      </c>
      <c r="AW695" s="56">
        <f>_xll.qlInterestRateIndexMaturity(IborIndex&amp;Tenor,AV695,Trigger)</f>
        <v>44333</v>
      </c>
      <c r="AX695" s="102" t="e">
        <f>_xll.qlIndexFixing($Z$5,AU695,,Trigger)</f>
        <v>#VALUE!</v>
      </c>
      <c r="AY695" s="102">
        <f>_xll.qlIndexFixing($AZ$1,AV695,,Trigger)</f>
        <v>1.1797395041678482E-2</v>
      </c>
    </row>
    <row r="696" spans="46:51" ht="11.25" customHeight="1" x14ac:dyDescent="0.25">
      <c r="AT696" s="57" t="s">
        <v>44</v>
      </c>
      <c r="AU696" s="56">
        <f>_xll.qlInterestRateIndexFixingDate(IborIndex&amp;Tenor,AV696,Trigger)</f>
        <v>44155</v>
      </c>
      <c r="AV696" s="56">
        <f>_xll.qlCalendarAdvance(Calendar,AV695,AT696,"f",,Trigger)</f>
        <v>44159</v>
      </c>
      <c r="AW696" s="56">
        <f>_xll.qlInterestRateIndexMaturity(IborIndex&amp;Tenor,AV696,Trigger)</f>
        <v>44340</v>
      </c>
      <c r="AX696" s="102" t="e">
        <f>_xll.qlIndexFixing($Z$5,AU696,,Trigger)</f>
        <v>#VALUE!</v>
      </c>
      <c r="AY696" s="102">
        <f>_xll.qlIndexFixing($AZ$1,AV696,,Trigger)</f>
        <v>1.184599088142411E-2</v>
      </c>
    </row>
    <row r="697" spans="46:51" ht="11.25" customHeight="1" x14ac:dyDescent="0.25">
      <c r="AT697" s="57" t="s">
        <v>44</v>
      </c>
      <c r="AU697" s="56">
        <f>_xll.qlInterestRateIndexFixingDate(IborIndex&amp;Tenor,AV697,Trigger)</f>
        <v>44162</v>
      </c>
      <c r="AV697" s="56">
        <f>_xll.qlCalendarAdvance(Calendar,AV696,AT697,"f",,Trigger)</f>
        <v>44166</v>
      </c>
      <c r="AW697" s="56">
        <f>_xll.qlInterestRateIndexMaturity(IborIndex&amp;Tenor,AV697,Trigger)</f>
        <v>44348</v>
      </c>
      <c r="AX697" s="102" t="e">
        <f>_xll.qlIndexFixing($Z$5,AU697,,Trigger)</f>
        <v>#VALUE!</v>
      </c>
      <c r="AY697" s="102">
        <f>_xll.qlIndexFixing($AZ$1,AV697,,Trigger)</f>
        <v>1.1898336848058778E-2</v>
      </c>
    </row>
    <row r="698" spans="46:51" ht="11.25" customHeight="1" x14ac:dyDescent="0.25">
      <c r="AT698" s="57" t="s">
        <v>44</v>
      </c>
      <c r="AU698" s="56">
        <f>_xll.qlInterestRateIndexFixingDate(IborIndex&amp;Tenor,AV698,Trigger)</f>
        <v>44169</v>
      </c>
      <c r="AV698" s="56">
        <f>_xll.qlCalendarAdvance(Calendar,AV697,AT698,"f",,Trigger)</f>
        <v>44173</v>
      </c>
      <c r="AW698" s="56">
        <f>_xll.qlInterestRateIndexMaturity(IborIndex&amp;Tenor,AV698,Trigger)</f>
        <v>44355</v>
      </c>
      <c r="AX698" s="102" t="e">
        <f>_xll.qlIndexFixing($Z$5,AU698,,Trigger)</f>
        <v>#VALUE!</v>
      </c>
      <c r="AY698" s="102">
        <f>_xll.qlIndexFixing($AZ$1,AV698,,Trigger)</f>
        <v>1.19470311940946E-2</v>
      </c>
    </row>
    <row r="699" spans="46:51" ht="11.25" customHeight="1" x14ac:dyDescent="0.25">
      <c r="AT699" s="57" t="s">
        <v>44</v>
      </c>
      <c r="AU699" s="56">
        <f>_xll.qlInterestRateIndexFixingDate(IborIndex&amp;Tenor,AV699,Trigger)</f>
        <v>44176</v>
      </c>
      <c r="AV699" s="56">
        <f>_xll.qlCalendarAdvance(Calendar,AV698,AT699,"f",,Trigger)</f>
        <v>44180</v>
      </c>
      <c r="AW699" s="56">
        <f>_xll.qlInterestRateIndexMaturity(IborIndex&amp;Tenor,AV699,Trigger)</f>
        <v>44362</v>
      </c>
      <c r="AX699" s="102" t="e">
        <f>_xll.qlIndexFixing($Z$5,AU699,,Trigger)</f>
        <v>#VALUE!</v>
      </c>
      <c r="AY699" s="102">
        <f>_xll.qlIndexFixing($AZ$1,AV699,,Trigger)</f>
        <v>1.199575055854238E-2</v>
      </c>
    </row>
    <row r="700" spans="46:51" ht="11.25" customHeight="1" x14ac:dyDescent="0.25">
      <c r="AT700" s="57" t="s">
        <v>44</v>
      </c>
      <c r="AU700" s="56">
        <f>_xll.qlInterestRateIndexFixingDate(IborIndex&amp;Tenor,AV700,Trigger)</f>
        <v>44183</v>
      </c>
      <c r="AV700" s="56">
        <f>_xll.qlCalendarAdvance(Calendar,AV699,AT700,"f",,Trigger)</f>
        <v>44187</v>
      </c>
      <c r="AW700" s="56">
        <f>_xll.qlInterestRateIndexMaturity(IborIndex&amp;Tenor,AV700,Trigger)</f>
        <v>44369</v>
      </c>
      <c r="AX700" s="102" t="e">
        <f>_xll.qlIndexFixing($Z$5,AU700,,Trigger)</f>
        <v>#VALUE!</v>
      </c>
      <c r="AY700" s="102">
        <f>_xll.qlIndexFixing($AZ$1,AV700,,Trigger)</f>
        <v>1.2044480187100162E-2</v>
      </c>
    </row>
    <row r="701" spans="46:51" ht="11.25" customHeight="1" x14ac:dyDescent="0.25">
      <c r="AT701" s="57" t="s">
        <v>44</v>
      </c>
      <c r="AU701" s="56">
        <f>_xll.qlInterestRateIndexFixingDate(IborIndex&amp;Tenor,AV701,Trigger)</f>
        <v>44189</v>
      </c>
      <c r="AV701" s="56">
        <f>_xll.qlCalendarAdvance(Calendar,AV700,AT701,"f",,Trigger)</f>
        <v>44194</v>
      </c>
      <c r="AW701" s="56">
        <f>_xll.qlInterestRateIndexMaturity(IborIndex&amp;Tenor,AV701,Trigger)</f>
        <v>44376</v>
      </c>
      <c r="AX701" s="102" t="e">
        <f>_xll.qlIndexFixing($Z$5,AU701,,Trigger)</f>
        <v>#VALUE!</v>
      </c>
      <c r="AY701" s="102">
        <f>_xll.qlIndexFixing($AZ$1,AV701,,Trigger)</f>
        <v>1.2089517126958776E-2</v>
      </c>
    </row>
    <row r="702" spans="46:51" ht="11.25" customHeight="1" x14ac:dyDescent="0.25">
      <c r="AT702" s="57" t="s">
        <v>44</v>
      </c>
      <c r="AU702" s="56">
        <f>_xll.qlInterestRateIndexFixingDate(IborIndex&amp;Tenor,AV702,Trigger)</f>
        <v>44196</v>
      </c>
      <c r="AV702" s="56">
        <f>_xll.qlCalendarAdvance(Calendar,AV701,AT702,"f",,Trigger)</f>
        <v>44201</v>
      </c>
      <c r="AW702" s="56">
        <f>_xll.qlInterestRateIndexMaturity(IborIndex&amp;Tenor,AV702,Trigger)</f>
        <v>44382</v>
      </c>
      <c r="AX702" s="102" t="e">
        <f>_xll.qlIndexFixing($Z$5,AU702,,Trigger)</f>
        <v>#VALUE!</v>
      </c>
      <c r="AY702" s="102">
        <f>_xll.qlIndexFixing($AZ$1,AV702,,Trigger)</f>
        <v>1.2138228098815099E-2</v>
      </c>
    </row>
    <row r="703" spans="46:51" ht="11.25" customHeight="1" x14ac:dyDescent="0.25">
      <c r="AT703" s="57" t="s">
        <v>44</v>
      </c>
      <c r="AU703" s="56">
        <f>_xll.qlInterestRateIndexFixingDate(IborIndex&amp;Tenor,AV703,Trigger)</f>
        <v>44204</v>
      </c>
      <c r="AV703" s="56">
        <f>_xll.qlCalendarAdvance(Calendar,AV702,AT703,"f",,Trigger)</f>
        <v>44208</v>
      </c>
      <c r="AW703" s="56">
        <f>_xll.qlInterestRateIndexMaturity(IborIndex&amp;Tenor,AV703,Trigger)</f>
        <v>44389</v>
      </c>
      <c r="AX703" s="102" t="e">
        <f>_xll.qlIndexFixing($Z$5,AU703,,Trigger)</f>
        <v>#VALUE!</v>
      </c>
      <c r="AY703" s="102">
        <f>_xll.qlIndexFixing($AZ$1,AV703,,Trigger)</f>
        <v>1.2186905529180513E-2</v>
      </c>
    </row>
    <row r="704" spans="46:51" ht="11.25" customHeight="1" x14ac:dyDescent="0.25">
      <c r="AT704" s="57" t="s">
        <v>44</v>
      </c>
      <c r="AU704" s="56">
        <f>_xll.qlInterestRateIndexFixingDate(IborIndex&amp;Tenor,AV704,Trigger)</f>
        <v>44211</v>
      </c>
      <c r="AV704" s="56">
        <f>_xll.qlCalendarAdvance(Calendar,AV703,AT704,"f",,Trigger)</f>
        <v>44215</v>
      </c>
      <c r="AW704" s="56">
        <f>_xll.qlInterestRateIndexMaturity(IborIndex&amp;Tenor,AV704,Trigger)</f>
        <v>44396</v>
      </c>
      <c r="AX704" s="102" t="e">
        <f>_xll.qlIndexFixing($Z$5,AU704,,Trigger)</f>
        <v>#VALUE!</v>
      </c>
      <c r="AY704" s="102">
        <f>_xll.qlIndexFixing($AZ$1,AV704,,Trigger)</f>
        <v>1.2235533845427188E-2</v>
      </c>
    </row>
    <row r="705" spans="46:51" ht="11.25" customHeight="1" x14ac:dyDescent="0.25">
      <c r="AT705" s="57" t="s">
        <v>44</v>
      </c>
      <c r="AU705" s="56">
        <f>_xll.qlInterestRateIndexFixingDate(IborIndex&amp;Tenor,AV705,Trigger)</f>
        <v>44218</v>
      </c>
      <c r="AV705" s="56">
        <f>_xll.qlCalendarAdvance(Calendar,AV704,AT705,"f",,Trigger)</f>
        <v>44222</v>
      </c>
      <c r="AW705" s="56">
        <f>_xll.qlInterestRateIndexMaturity(IborIndex&amp;Tenor,AV705,Trigger)</f>
        <v>44403</v>
      </c>
      <c r="AX705" s="102" t="e">
        <f>_xll.qlIndexFixing($Z$5,AU705,,Trigger)</f>
        <v>#VALUE!</v>
      </c>
      <c r="AY705" s="102">
        <f>_xll.qlIndexFixing($AZ$1,AV705,,Trigger)</f>
        <v>1.2284097284805343E-2</v>
      </c>
    </row>
    <row r="706" spans="46:51" ht="11.25" customHeight="1" x14ac:dyDescent="0.25">
      <c r="AT706" s="57" t="s">
        <v>44</v>
      </c>
      <c r="AU706" s="56">
        <f>_xll.qlInterestRateIndexFixingDate(IborIndex&amp;Tenor,AV706,Trigger)</f>
        <v>44225</v>
      </c>
      <c r="AV706" s="56">
        <f>_xll.qlCalendarAdvance(Calendar,AV705,AT706,"f",,Trigger)</f>
        <v>44229</v>
      </c>
      <c r="AW706" s="56">
        <f>_xll.qlInterestRateIndexMaturity(IborIndex&amp;Tenor,AV706,Trigger)</f>
        <v>44410</v>
      </c>
      <c r="AX706" s="102" t="e">
        <f>_xll.qlIndexFixing($Z$5,AU706,,Trigger)</f>
        <v>#VALUE!</v>
      </c>
      <c r="AY706" s="102">
        <f>_xll.qlIndexFixing($AZ$1,AV706,,Trigger)</f>
        <v>1.2332579894426909E-2</v>
      </c>
    </row>
    <row r="707" spans="46:51" ht="11.25" customHeight="1" x14ac:dyDescent="0.25">
      <c r="AT707" s="57" t="s">
        <v>44</v>
      </c>
      <c r="AU707" s="56">
        <f>_xll.qlInterestRateIndexFixingDate(IborIndex&amp;Tenor,AV707,Trigger)</f>
        <v>44232</v>
      </c>
      <c r="AV707" s="56">
        <f>_xll.qlCalendarAdvance(Calendar,AV706,AT707,"f",,Trigger)</f>
        <v>44236</v>
      </c>
      <c r="AW707" s="56">
        <f>_xll.qlInterestRateIndexMaturity(IborIndex&amp;Tenor,AV707,Trigger)</f>
        <v>44417</v>
      </c>
      <c r="AX707" s="102" t="e">
        <f>_xll.qlIndexFixing($Z$5,AU707,,Trigger)</f>
        <v>#VALUE!</v>
      </c>
      <c r="AY707" s="102">
        <f>_xll.qlIndexFixing($AZ$1,AV707,,Trigger)</f>
        <v>1.2380965531245208E-2</v>
      </c>
    </row>
    <row r="708" spans="46:51" ht="11.25" customHeight="1" x14ac:dyDescent="0.25">
      <c r="AT708" s="57" t="s">
        <v>44</v>
      </c>
      <c r="AU708" s="56">
        <f>_xll.qlInterestRateIndexFixingDate(IborIndex&amp;Tenor,AV708,Trigger)</f>
        <v>44239</v>
      </c>
      <c r="AV708" s="56">
        <f>_xll.qlCalendarAdvance(Calendar,AV707,AT708,"f",,Trigger)</f>
        <v>44243</v>
      </c>
      <c r="AW708" s="56">
        <f>_xll.qlInterestRateIndexMaturity(IborIndex&amp;Tenor,AV708,Trigger)</f>
        <v>44424</v>
      </c>
      <c r="AX708" s="102" t="e">
        <f>_xll.qlIndexFixing($Z$5,AU708,,Trigger)</f>
        <v>#VALUE!</v>
      </c>
      <c r="AY708" s="102">
        <f>_xll.qlIndexFixing($AZ$1,AV708,,Trigger)</f>
        <v>1.2429237862045237E-2</v>
      </c>
    </row>
    <row r="709" spans="46:51" ht="11.25" customHeight="1" x14ac:dyDescent="0.25">
      <c r="AT709" s="57" t="s">
        <v>44</v>
      </c>
      <c r="AU709" s="56">
        <f>_xll.qlInterestRateIndexFixingDate(IborIndex&amp;Tenor,AV709,Trigger)</f>
        <v>44246</v>
      </c>
      <c r="AV709" s="56">
        <f>_xll.qlCalendarAdvance(Calendar,AV708,AT709,"f",,Trigger)</f>
        <v>44250</v>
      </c>
      <c r="AW709" s="56">
        <f>_xll.qlInterestRateIndexMaturity(IborIndex&amp;Tenor,AV709,Trigger)</f>
        <v>44431</v>
      </c>
      <c r="AX709" s="102" t="e">
        <f>_xll.qlIndexFixing($Z$5,AU709,,Trigger)</f>
        <v>#VALUE!</v>
      </c>
      <c r="AY709" s="102">
        <f>_xll.qlIndexFixing($AZ$1,AV709,,Trigger)</f>
        <v>1.2477380363421149E-2</v>
      </c>
    </row>
    <row r="710" spans="46:51" ht="11.25" customHeight="1" x14ac:dyDescent="0.25">
      <c r="AT710" s="57" t="s">
        <v>44</v>
      </c>
      <c r="AU710" s="56">
        <f>_xll.qlInterestRateIndexFixingDate(IborIndex&amp;Tenor,AV710,Trigger)</f>
        <v>44253</v>
      </c>
      <c r="AV710" s="56">
        <f>_xll.qlCalendarAdvance(Calendar,AV709,AT710,"f",,Trigger)</f>
        <v>44257</v>
      </c>
      <c r="AW710" s="56">
        <f>_xll.qlInterestRateIndexMaturity(IborIndex&amp;Tenor,AV710,Trigger)</f>
        <v>44441</v>
      </c>
      <c r="AX710" s="102" t="e">
        <f>_xll.qlIndexFixing($Z$5,AU710,,Trigger)</f>
        <v>#VALUE!</v>
      </c>
      <c r="AY710" s="102">
        <f>_xll.qlIndexFixing($AZ$1,AV710,,Trigger)</f>
        <v>1.2543275438238294E-2</v>
      </c>
    </row>
    <row r="711" spans="46:51" ht="11.25" customHeight="1" x14ac:dyDescent="0.25">
      <c r="AT711" s="57" t="s">
        <v>44</v>
      </c>
      <c r="AU711" s="56">
        <f>_xll.qlInterestRateIndexFixingDate(IborIndex&amp;Tenor,AV711,Trigger)</f>
        <v>44260</v>
      </c>
      <c r="AV711" s="56">
        <f>_xll.qlCalendarAdvance(Calendar,AV710,AT711,"f",,Trigger)</f>
        <v>44264</v>
      </c>
      <c r="AW711" s="56">
        <f>_xll.qlInterestRateIndexMaturity(IborIndex&amp;Tenor,AV711,Trigger)</f>
        <v>44448</v>
      </c>
      <c r="AX711" s="102" t="e">
        <f>_xll.qlIndexFixing($Z$5,AU711,,Trigger)</f>
        <v>#VALUE!</v>
      </c>
      <c r="AY711" s="102">
        <f>_xll.qlIndexFixing($AZ$1,AV711,,Trigger)</f>
        <v>1.2591018109451719E-2</v>
      </c>
    </row>
    <row r="712" spans="46:51" ht="11.25" customHeight="1" x14ac:dyDescent="0.25">
      <c r="AT712" s="57" t="s">
        <v>44</v>
      </c>
      <c r="AU712" s="56">
        <f>_xll.qlInterestRateIndexFixingDate(IborIndex&amp;Tenor,AV712,Trigger)</f>
        <v>44267</v>
      </c>
      <c r="AV712" s="56">
        <f>_xll.qlCalendarAdvance(Calendar,AV711,AT712,"f",,Trigger)</f>
        <v>44271</v>
      </c>
      <c r="AW712" s="56">
        <f>_xll.qlInterestRateIndexMaturity(IborIndex&amp;Tenor,AV712,Trigger)</f>
        <v>44455</v>
      </c>
      <c r="AX712" s="102" t="e">
        <f>_xll.qlIndexFixing($Z$5,AU712,,Trigger)</f>
        <v>#VALUE!</v>
      </c>
      <c r="AY712" s="102">
        <f>_xll.qlIndexFixing($AZ$1,AV712,,Trigger)</f>
        <v>1.26385753391256E-2</v>
      </c>
    </row>
    <row r="713" spans="46:51" ht="11.25" customHeight="1" x14ac:dyDescent="0.25">
      <c r="AT713" s="57" t="s">
        <v>44</v>
      </c>
      <c r="AU713" s="56">
        <f>_xll.qlInterestRateIndexFixingDate(IborIndex&amp;Tenor,AV713,Trigger)</f>
        <v>44274</v>
      </c>
      <c r="AV713" s="56">
        <f>_xll.qlCalendarAdvance(Calendar,AV712,AT713,"f",,Trigger)</f>
        <v>44278</v>
      </c>
      <c r="AW713" s="56">
        <f>_xll.qlInterestRateIndexMaturity(IborIndex&amp;Tenor,AV713,Trigger)</f>
        <v>44462</v>
      </c>
      <c r="AX713" s="102" t="e">
        <f>_xll.qlIndexFixing($Z$5,AU713,,Trigger)</f>
        <v>#VALUE!</v>
      </c>
      <c r="AY713" s="102">
        <f>_xll.qlIndexFixing($AZ$1,AV713,,Trigger)</f>
        <v>1.2685930192369889E-2</v>
      </c>
    </row>
    <row r="714" spans="46:51" ht="11.25" customHeight="1" x14ac:dyDescent="0.25">
      <c r="AT714" s="57" t="s">
        <v>44</v>
      </c>
      <c r="AU714" s="56">
        <f>_xll.qlInterestRateIndexFixingDate(IborIndex&amp;Tenor,AV714,Trigger)</f>
        <v>44281</v>
      </c>
      <c r="AV714" s="56">
        <f>_xll.qlCalendarAdvance(Calendar,AV713,AT714,"f",,Trigger)</f>
        <v>44285</v>
      </c>
      <c r="AW714" s="56">
        <f>_xll.qlInterestRateIndexMaturity(IborIndex&amp;Tenor,AV714,Trigger)</f>
        <v>44469</v>
      </c>
      <c r="AX714" s="102" t="e">
        <f>_xll.qlIndexFixing($Z$5,AU714,,Trigger)</f>
        <v>#VALUE!</v>
      </c>
      <c r="AY714" s="102">
        <f>_xll.qlIndexFixing($AZ$1,AV714,,Trigger)</f>
        <v>1.2722564795647722E-2</v>
      </c>
    </row>
    <row r="715" spans="46:51" ht="11.25" customHeight="1" x14ac:dyDescent="0.25">
      <c r="AT715" s="57" t="s">
        <v>44</v>
      </c>
      <c r="AU715" s="56">
        <f>_xll.qlInterestRateIndexFixingDate(IborIndex&amp;Tenor,AV715,Trigger)</f>
        <v>44286</v>
      </c>
      <c r="AV715" s="56">
        <f>_xll.qlCalendarAdvance(Calendar,AV714,AT715,"f",,Trigger)</f>
        <v>44292</v>
      </c>
      <c r="AW715" s="56">
        <f>_xll.qlInterestRateIndexMaturity(IborIndex&amp;Tenor,AV715,Trigger)</f>
        <v>44475</v>
      </c>
      <c r="AX715" s="102" t="e">
        <f>_xll.qlIndexFixing($Z$5,AU715,,Trigger)</f>
        <v>#VALUE!</v>
      </c>
      <c r="AY715" s="102">
        <f>_xll.qlIndexFixing($AZ$1,AV715,,Trigger)</f>
        <v>1.2769527874023816E-2</v>
      </c>
    </row>
    <row r="716" spans="46:51" ht="11.25" customHeight="1" x14ac:dyDescent="0.25">
      <c r="AT716" s="57" t="s">
        <v>44</v>
      </c>
      <c r="AU716" s="56">
        <f>_xll.qlInterestRateIndexFixingDate(IborIndex&amp;Tenor,AV716,Trigger)</f>
        <v>44295</v>
      </c>
      <c r="AV716" s="56">
        <f>_xll.qlCalendarAdvance(Calendar,AV715,AT716,"f",,Trigger)</f>
        <v>44299</v>
      </c>
      <c r="AW716" s="56">
        <f>_xll.qlInterestRateIndexMaturity(IborIndex&amp;Tenor,AV716,Trigger)</f>
        <v>44482</v>
      </c>
      <c r="AX716" s="102" t="e">
        <f>_xll.qlIndexFixing($Z$5,AU716,,Trigger)</f>
        <v>#VALUE!</v>
      </c>
      <c r="AY716" s="102">
        <f>_xll.qlIndexFixing($AZ$1,AV716,,Trigger)</f>
        <v>1.2816238731135273E-2</v>
      </c>
    </row>
    <row r="717" spans="46:51" ht="11.25" customHeight="1" x14ac:dyDescent="0.25">
      <c r="AT717" s="57" t="s">
        <v>44</v>
      </c>
      <c r="AU717" s="56">
        <f>_xll.qlInterestRateIndexFixingDate(IborIndex&amp;Tenor,AV717,Trigger)</f>
        <v>44302</v>
      </c>
      <c r="AV717" s="56">
        <f>_xll.qlCalendarAdvance(Calendar,AV716,AT717,"f",,Trigger)</f>
        <v>44306</v>
      </c>
      <c r="AW717" s="56">
        <f>_xll.qlInterestRateIndexMaturity(IborIndex&amp;Tenor,AV717,Trigger)</f>
        <v>44489</v>
      </c>
      <c r="AX717" s="102" t="e">
        <f>_xll.qlIndexFixing($Z$5,AU717,,Trigger)</f>
        <v>#VALUE!</v>
      </c>
      <c r="AY717" s="102">
        <f>_xll.qlIndexFixing($AZ$1,AV717,,Trigger)</f>
        <v>1.2862679472006098E-2</v>
      </c>
    </row>
    <row r="718" spans="46:51" ht="11.25" customHeight="1" x14ac:dyDescent="0.25">
      <c r="AT718" s="57" t="s">
        <v>44</v>
      </c>
      <c r="AU718" s="56">
        <f>_xll.qlInterestRateIndexFixingDate(IborIndex&amp;Tenor,AV718,Trigger)</f>
        <v>44309</v>
      </c>
      <c r="AV718" s="56">
        <f>_xll.qlCalendarAdvance(Calendar,AV717,AT718,"f",,Trigger)</f>
        <v>44313</v>
      </c>
      <c r="AW718" s="56">
        <f>_xll.qlInterestRateIndexMaturity(IborIndex&amp;Tenor,AV718,Trigger)</f>
        <v>44496</v>
      </c>
      <c r="AX718" s="102" t="e">
        <f>_xll.qlIndexFixing($Z$5,AU718,,Trigger)</f>
        <v>#VALUE!</v>
      </c>
      <c r="AY718" s="102">
        <f>_xll.qlIndexFixing($AZ$1,AV718,,Trigger)</f>
        <v>1.2908832013467667E-2</v>
      </c>
    </row>
    <row r="719" spans="46:51" ht="11.25" customHeight="1" x14ac:dyDescent="0.25">
      <c r="AT719" s="57" t="s">
        <v>44</v>
      </c>
      <c r="AU719" s="56">
        <f>_xll.qlInterestRateIndexFixingDate(IborIndex&amp;Tenor,AV719,Trigger)</f>
        <v>44316</v>
      </c>
      <c r="AV719" s="56">
        <f>_xll.qlCalendarAdvance(Calendar,AV718,AT719,"f",,Trigger)</f>
        <v>44320</v>
      </c>
      <c r="AW719" s="56">
        <f>_xll.qlInterestRateIndexMaturity(IborIndex&amp;Tenor,AV719,Trigger)</f>
        <v>44504</v>
      </c>
      <c r="AX719" s="102" t="e">
        <f>_xll.qlIndexFixing($Z$5,AU719,,Trigger)</f>
        <v>#VALUE!</v>
      </c>
      <c r="AY719" s="102">
        <f>_xll.qlIndexFixing($AZ$1,AV719,,Trigger)</f>
        <v>1.2964837717464539E-2</v>
      </c>
    </row>
    <row r="720" spans="46:51" ht="11.25" customHeight="1" x14ac:dyDescent="0.25">
      <c r="AT720" s="57" t="s">
        <v>44</v>
      </c>
      <c r="AU720" s="56">
        <f>_xll.qlInterestRateIndexFixingDate(IborIndex&amp;Tenor,AV720,Trigger)</f>
        <v>44323</v>
      </c>
      <c r="AV720" s="56">
        <f>_xll.qlCalendarAdvance(Calendar,AV719,AT720,"f",,Trigger)</f>
        <v>44327</v>
      </c>
      <c r="AW720" s="56">
        <f>_xll.qlInterestRateIndexMaturity(IborIndex&amp;Tenor,AV720,Trigger)</f>
        <v>44511</v>
      </c>
      <c r="AX720" s="102" t="e">
        <f>_xll.qlIndexFixing($Z$5,AU720,,Trigger)</f>
        <v>#VALUE!</v>
      </c>
      <c r="AY720" s="102">
        <f>_xll.qlIndexFixing($AZ$1,AV720,,Trigger)</f>
        <v>1.3010286201763114E-2</v>
      </c>
    </row>
    <row r="721" spans="46:51" ht="11.25" customHeight="1" x14ac:dyDescent="0.25">
      <c r="AT721" s="57" t="s">
        <v>44</v>
      </c>
      <c r="AU721" s="56">
        <f>_xll.qlInterestRateIndexFixingDate(IborIndex&amp;Tenor,AV721,Trigger)</f>
        <v>44330</v>
      </c>
      <c r="AV721" s="56">
        <f>_xll.qlCalendarAdvance(Calendar,AV720,AT721,"f",,Trigger)</f>
        <v>44334</v>
      </c>
      <c r="AW721" s="56">
        <f>_xll.qlInterestRateIndexMaturity(IborIndex&amp;Tenor,AV721,Trigger)</f>
        <v>44518</v>
      </c>
      <c r="AX721" s="102" t="e">
        <f>_xll.qlIndexFixing($Z$5,AU721,,Trigger)</f>
        <v>#VALUE!</v>
      </c>
      <c r="AY721" s="102">
        <f>_xll.qlIndexFixing($AZ$1,AV721,,Trigger)</f>
        <v>1.3055391676303457E-2</v>
      </c>
    </row>
    <row r="722" spans="46:51" ht="11.25" customHeight="1" x14ac:dyDescent="0.25">
      <c r="AT722" s="57" t="s">
        <v>44</v>
      </c>
      <c r="AU722" s="56">
        <f>_xll.qlInterestRateIndexFixingDate(IborIndex&amp;Tenor,AV722,Trigger)</f>
        <v>44337</v>
      </c>
      <c r="AV722" s="56">
        <f>_xll.qlCalendarAdvance(Calendar,AV721,AT722,"f",,Trigger)</f>
        <v>44341</v>
      </c>
      <c r="AW722" s="56">
        <f>_xll.qlInterestRateIndexMaturity(IborIndex&amp;Tenor,AV722,Trigger)</f>
        <v>44525</v>
      </c>
      <c r="AX722" s="102" t="e">
        <f>_xll.qlIndexFixing($Z$5,AU722,,Trigger)</f>
        <v>#VALUE!</v>
      </c>
      <c r="AY722" s="102">
        <f>_xll.qlIndexFixing($AZ$1,AV722,,Trigger)</f>
        <v>1.3100146439372323E-2</v>
      </c>
    </row>
    <row r="723" spans="46:51" ht="11.25" customHeight="1" x14ac:dyDescent="0.25">
      <c r="AT723" s="57" t="s">
        <v>44</v>
      </c>
      <c r="AU723" s="56">
        <f>_xll.qlInterestRateIndexFixingDate(IborIndex&amp;Tenor,AV723,Trigger)</f>
        <v>44344</v>
      </c>
      <c r="AV723" s="56">
        <f>_xll.qlCalendarAdvance(Calendar,AV722,AT723,"f",,Trigger)</f>
        <v>44348</v>
      </c>
      <c r="AW723" s="56">
        <f>_xll.qlInterestRateIndexMaturity(IborIndex&amp;Tenor,AV723,Trigger)</f>
        <v>44531</v>
      </c>
      <c r="AX723" s="102" t="e">
        <f>_xll.qlIndexFixing($Z$5,AU723,,Trigger)</f>
        <v>#VALUE!</v>
      </c>
      <c r="AY723" s="102">
        <f>_xll.qlIndexFixing($AZ$1,AV723,,Trigger)</f>
        <v>1.313468296265703E-2</v>
      </c>
    </row>
    <row r="724" spans="46:51" ht="11.25" customHeight="1" x14ac:dyDescent="0.25">
      <c r="AT724" s="57" t="s">
        <v>44</v>
      </c>
      <c r="AU724" s="56">
        <f>_xll.qlInterestRateIndexFixingDate(IborIndex&amp;Tenor,AV724,Trigger)</f>
        <v>44351</v>
      </c>
      <c r="AV724" s="56">
        <f>_xll.qlCalendarAdvance(Calendar,AV723,AT724,"f",,Trigger)</f>
        <v>44355</v>
      </c>
      <c r="AW724" s="56">
        <f>_xll.qlInterestRateIndexMaturity(IborIndex&amp;Tenor,AV724,Trigger)</f>
        <v>44538</v>
      </c>
      <c r="AX724" s="102" t="e">
        <f>_xll.qlIndexFixing($Z$5,AU724,,Trigger)</f>
        <v>#VALUE!</v>
      </c>
      <c r="AY724" s="102">
        <f>_xll.qlIndexFixing($AZ$1,AV724,,Trigger)</f>
        <v>1.3178800176405455E-2</v>
      </c>
    </row>
    <row r="725" spans="46:51" ht="11.25" customHeight="1" x14ac:dyDescent="0.25">
      <c r="AT725" s="57" t="s">
        <v>44</v>
      </c>
      <c r="AU725" s="56">
        <f>_xll.qlInterestRateIndexFixingDate(IborIndex&amp;Tenor,AV725,Trigger)</f>
        <v>44358</v>
      </c>
      <c r="AV725" s="56">
        <f>_xll.qlCalendarAdvance(Calendar,AV724,AT725,"f",,Trigger)</f>
        <v>44362</v>
      </c>
      <c r="AW725" s="56">
        <f>_xll.qlInterestRateIndexMaturity(IborIndex&amp;Tenor,AV725,Trigger)</f>
        <v>44545</v>
      </c>
      <c r="AX725" s="102" t="e">
        <f>_xll.qlIndexFixing($Z$5,AU725,,Trigger)</f>
        <v>#VALUE!</v>
      </c>
      <c r="AY725" s="102">
        <f>_xll.qlIndexFixing($AZ$1,AV725,,Trigger)</f>
        <v>1.3222555108252354E-2</v>
      </c>
    </row>
    <row r="726" spans="46:51" ht="11.25" customHeight="1" x14ac:dyDescent="0.25">
      <c r="AT726" s="57" t="s">
        <v>44</v>
      </c>
      <c r="AU726" s="56">
        <f>_xll.qlInterestRateIndexFixingDate(IborIndex&amp;Tenor,AV726,Trigger)</f>
        <v>44365</v>
      </c>
      <c r="AV726" s="56">
        <f>_xll.qlCalendarAdvance(Calendar,AV725,AT726,"f",,Trigger)</f>
        <v>44369</v>
      </c>
      <c r="AW726" s="56">
        <f>_xll.qlInterestRateIndexMaturity(IborIndex&amp;Tenor,AV726,Trigger)</f>
        <v>44552</v>
      </c>
      <c r="AX726" s="102" t="e">
        <f>_xll.qlIndexFixing($Z$5,AU726,,Trigger)</f>
        <v>#VALUE!</v>
      </c>
      <c r="AY726" s="102">
        <f>_xll.qlIndexFixing($AZ$1,AV726,,Trigger)</f>
        <v>1.3265943599192781E-2</v>
      </c>
    </row>
    <row r="727" spans="46:51" ht="11.25" customHeight="1" x14ac:dyDescent="0.25">
      <c r="AT727" s="57" t="s">
        <v>44</v>
      </c>
      <c r="AU727" s="56">
        <f>_xll.qlInterestRateIndexFixingDate(IborIndex&amp;Tenor,AV727,Trigger)</f>
        <v>44372</v>
      </c>
      <c r="AV727" s="56">
        <f>_xll.qlCalendarAdvance(Calendar,AV726,AT727,"f",,Trigger)</f>
        <v>44376</v>
      </c>
      <c r="AW727" s="56">
        <f>_xll.qlInterestRateIndexMaturity(IborIndex&amp;Tenor,AV727,Trigger)</f>
        <v>44559</v>
      </c>
      <c r="AX727" s="102" t="e">
        <f>_xll.qlIndexFixing($Z$5,AU727,,Trigger)</f>
        <v>#VALUE!</v>
      </c>
      <c r="AY727" s="102">
        <f>_xll.qlIndexFixing($AZ$1,AV727,,Trigger)</f>
        <v>1.3318513894099829E-2</v>
      </c>
    </row>
    <row r="728" spans="46:51" ht="11.25" customHeight="1" x14ac:dyDescent="0.25">
      <c r="AT728" s="57" t="s">
        <v>44</v>
      </c>
      <c r="AU728" s="56">
        <f>_xll.qlInterestRateIndexFixingDate(IborIndex&amp;Tenor,AV728,Trigger)</f>
        <v>44379</v>
      </c>
      <c r="AV728" s="56">
        <f>_xll.qlCalendarAdvance(Calendar,AV727,AT728,"f",,Trigger)</f>
        <v>44383</v>
      </c>
      <c r="AW728" s="56">
        <f>_xll.qlInterestRateIndexMaturity(IborIndex&amp;Tenor,AV728,Trigger)</f>
        <v>44567</v>
      </c>
      <c r="AX728" s="102" t="e">
        <f>_xll.qlIndexFixing($Z$5,AU728,,Trigger)</f>
        <v>#VALUE!</v>
      </c>
      <c r="AY728" s="102">
        <f>_xll.qlIndexFixing($AZ$1,AV728,,Trigger)</f>
        <v>1.3361076993748916E-2</v>
      </c>
    </row>
    <row r="729" spans="46:51" ht="11.25" customHeight="1" x14ac:dyDescent="0.25">
      <c r="AT729" s="57" t="s">
        <v>44</v>
      </c>
      <c r="AU729" s="56">
        <f>_xll.qlInterestRateIndexFixingDate(IborIndex&amp;Tenor,AV729,Trigger)</f>
        <v>44386</v>
      </c>
      <c r="AV729" s="56">
        <f>_xll.qlCalendarAdvance(Calendar,AV728,AT729,"f",,Trigger)</f>
        <v>44390</v>
      </c>
      <c r="AW729" s="56">
        <f>_xll.qlInterestRateIndexMaturity(IborIndex&amp;Tenor,AV729,Trigger)</f>
        <v>44574</v>
      </c>
      <c r="AX729" s="102" t="e">
        <f>_xll.qlIndexFixing($Z$5,AU729,,Trigger)</f>
        <v>#VALUE!</v>
      </c>
      <c r="AY729" s="102">
        <f>_xll.qlIndexFixing($AZ$1,AV729,,Trigger)</f>
        <v>1.3403260255837027E-2</v>
      </c>
    </row>
    <row r="730" spans="46:51" ht="11.25" customHeight="1" x14ac:dyDescent="0.25">
      <c r="AT730" s="57" t="s">
        <v>44</v>
      </c>
      <c r="AU730" s="56">
        <f>_xll.qlInterestRateIndexFixingDate(IborIndex&amp;Tenor,AV730,Trigger)</f>
        <v>44393</v>
      </c>
      <c r="AV730" s="56">
        <f>_xll.qlCalendarAdvance(Calendar,AV729,AT730,"f",,Trigger)</f>
        <v>44397</v>
      </c>
      <c r="AW730" s="56">
        <f>_xll.qlInterestRateIndexMaturity(IborIndex&amp;Tenor,AV730,Trigger)</f>
        <v>44581</v>
      </c>
      <c r="AX730" s="102" t="e">
        <f>_xll.qlIndexFixing($Z$5,AU730,,Trigger)</f>
        <v>#VALUE!</v>
      </c>
      <c r="AY730" s="102">
        <f>_xll.qlIndexFixing($AZ$1,AV730,,Trigger)</f>
        <v>1.3445059519877586E-2</v>
      </c>
    </row>
    <row r="731" spans="46:51" ht="11.25" customHeight="1" x14ac:dyDescent="0.25">
      <c r="AT731" s="57" t="s">
        <v>44</v>
      </c>
      <c r="AU731" s="56">
        <f>_xll.qlInterestRateIndexFixingDate(IborIndex&amp;Tenor,AV731,Trigger)</f>
        <v>44400</v>
      </c>
      <c r="AV731" s="56">
        <f>_xll.qlCalendarAdvance(Calendar,AV730,AT731,"f",,Trigger)</f>
        <v>44404</v>
      </c>
      <c r="AW731" s="56">
        <f>_xll.qlInterestRateIndexMaturity(IborIndex&amp;Tenor,AV731,Trigger)</f>
        <v>44588</v>
      </c>
      <c r="AX731" s="102" t="e">
        <f>_xll.qlIndexFixing($Z$5,AU731,,Trigger)</f>
        <v>#VALUE!</v>
      </c>
      <c r="AY731" s="102">
        <f>_xll.qlIndexFixing($AZ$1,AV731,,Trigger)</f>
        <v>1.3486470625254652E-2</v>
      </c>
    </row>
    <row r="732" spans="46:51" ht="11.25" customHeight="1" x14ac:dyDescent="0.25">
      <c r="AT732" s="57" t="s">
        <v>44</v>
      </c>
      <c r="AU732" s="56">
        <f>_xll.qlInterestRateIndexFixingDate(IborIndex&amp;Tenor,AV732,Trigger)</f>
        <v>44407</v>
      </c>
      <c r="AV732" s="56">
        <f>_xll.qlCalendarAdvance(Calendar,AV731,AT732,"f",,Trigger)</f>
        <v>44411</v>
      </c>
      <c r="AW732" s="56">
        <f>_xll.qlInterestRateIndexMaturity(IborIndex&amp;Tenor,AV732,Trigger)</f>
        <v>44595</v>
      </c>
      <c r="AX732" s="102" t="e">
        <f>_xll.qlIndexFixing($Z$5,AU732,,Trigger)</f>
        <v>#VALUE!</v>
      </c>
      <c r="AY732" s="102">
        <f>_xll.qlIndexFixing($AZ$1,AV732,,Trigger)</f>
        <v>1.3527489411231958E-2</v>
      </c>
    </row>
    <row r="733" spans="46:51" ht="11.25" customHeight="1" x14ac:dyDescent="0.25">
      <c r="AT733" s="57" t="s">
        <v>44</v>
      </c>
      <c r="AU733" s="56">
        <f>_xll.qlInterestRateIndexFixingDate(IborIndex&amp;Tenor,AV733,Trigger)</f>
        <v>44414</v>
      </c>
      <c r="AV733" s="56">
        <f>_xll.qlCalendarAdvance(Calendar,AV732,AT733,"f",,Trigger)</f>
        <v>44418</v>
      </c>
      <c r="AW733" s="56">
        <f>_xll.qlInterestRateIndexMaturity(IborIndex&amp;Tenor,AV733,Trigger)</f>
        <v>44602</v>
      </c>
      <c r="AX733" s="102" t="e">
        <f>_xll.qlIndexFixing($Z$5,AU733,,Trigger)</f>
        <v>#VALUE!</v>
      </c>
      <c r="AY733" s="102">
        <f>_xll.qlIndexFixing($AZ$1,AV733,,Trigger)</f>
        <v>1.3568111716959342E-2</v>
      </c>
    </row>
    <row r="734" spans="46:51" ht="11.25" customHeight="1" x14ac:dyDescent="0.25">
      <c r="AT734" s="57" t="s">
        <v>44</v>
      </c>
      <c r="AU734" s="56">
        <f>_xll.qlInterestRateIndexFixingDate(IborIndex&amp;Tenor,AV734,Trigger)</f>
        <v>44421</v>
      </c>
      <c r="AV734" s="56">
        <f>_xll.qlCalendarAdvance(Calendar,AV733,AT734,"f",,Trigger)</f>
        <v>44425</v>
      </c>
      <c r="AW734" s="56">
        <f>_xll.qlInterestRateIndexMaturity(IborIndex&amp;Tenor,AV734,Trigger)</f>
        <v>44609</v>
      </c>
      <c r="AX734" s="102" t="e">
        <f>_xll.qlIndexFixing($Z$5,AU734,,Trigger)</f>
        <v>#VALUE!</v>
      </c>
      <c r="AY734" s="102">
        <f>_xll.qlIndexFixing($AZ$1,AV734,,Trigger)</f>
        <v>1.3608333381482641E-2</v>
      </c>
    </row>
    <row r="735" spans="46:51" ht="11.25" customHeight="1" x14ac:dyDescent="0.25">
      <c r="AT735" s="57" t="s">
        <v>44</v>
      </c>
      <c r="AU735" s="56">
        <f>_xll.qlInterestRateIndexFixingDate(IborIndex&amp;Tenor,AV735,Trigger)</f>
        <v>44428</v>
      </c>
      <c r="AV735" s="56">
        <f>_xll.qlCalendarAdvance(Calendar,AV734,AT735,"f",,Trigger)</f>
        <v>44432</v>
      </c>
      <c r="AW735" s="56">
        <f>_xll.qlInterestRateIndexMaturity(IborIndex&amp;Tenor,AV735,Trigger)</f>
        <v>44616</v>
      </c>
      <c r="AX735" s="102" t="e">
        <f>_xll.qlIndexFixing($Z$5,AU735,,Trigger)</f>
        <v>#VALUE!</v>
      </c>
      <c r="AY735" s="102">
        <f>_xll.qlIndexFixing($AZ$1,AV735,,Trigger)</f>
        <v>1.3648150243750998E-2</v>
      </c>
    </row>
    <row r="736" spans="46:51" ht="11.25" customHeight="1" x14ac:dyDescent="0.25">
      <c r="AT736" s="57" t="s">
        <v>44</v>
      </c>
      <c r="AU736" s="56">
        <f>_xll.qlInterestRateIndexFixingDate(IborIndex&amp;Tenor,AV736,Trigger)</f>
        <v>44435</v>
      </c>
      <c r="AV736" s="56">
        <f>_xll.qlCalendarAdvance(Calendar,AV735,AT736,"f",,Trigger)</f>
        <v>44439</v>
      </c>
      <c r="AW736" s="56">
        <f>_xll.qlInterestRateIndexMaturity(IborIndex&amp;Tenor,AV736,Trigger)</f>
        <v>44620</v>
      </c>
      <c r="AX736" s="102" t="e">
        <f>_xll.qlIndexFixing($Z$5,AU736,,Trigger)</f>
        <v>#VALUE!</v>
      </c>
      <c r="AY736" s="102">
        <f>_xll.qlIndexFixing($AZ$1,AV736,,Trigger)</f>
        <v>1.3672879287108065E-2</v>
      </c>
    </row>
    <row r="737" spans="46:51" ht="11.25" customHeight="1" x14ac:dyDescent="0.25">
      <c r="AT737" s="57" t="s">
        <v>44</v>
      </c>
      <c r="AU737" s="56">
        <f>_xll.qlInterestRateIndexFixingDate(IborIndex&amp;Tenor,AV737,Trigger)</f>
        <v>44442</v>
      </c>
      <c r="AV737" s="56">
        <f>_xll.qlCalendarAdvance(Calendar,AV736,AT737,"f",,Trigger)</f>
        <v>44446</v>
      </c>
      <c r="AW737" s="56">
        <f>_xll.qlInterestRateIndexMaturity(IborIndex&amp;Tenor,AV737,Trigger)</f>
        <v>44627</v>
      </c>
      <c r="AX737" s="102" t="e">
        <f>_xll.qlIndexFixing($Z$5,AU737,,Trigger)</f>
        <v>#VALUE!</v>
      </c>
      <c r="AY737" s="102">
        <f>_xll.qlIndexFixing($AZ$1,AV737,,Trigger)</f>
        <v>1.3712021131835695E-2</v>
      </c>
    </row>
    <row r="738" spans="46:51" ht="11.25" customHeight="1" x14ac:dyDescent="0.25">
      <c r="AT738" s="57" t="s">
        <v>44</v>
      </c>
      <c r="AU738" s="56">
        <f>_xll.qlInterestRateIndexFixingDate(IborIndex&amp;Tenor,AV738,Trigger)</f>
        <v>44449</v>
      </c>
      <c r="AV738" s="56">
        <f>_xll.qlCalendarAdvance(Calendar,AV737,AT738,"f",,Trigger)</f>
        <v>44453</v>
      </c>
      <c r="AW738" s="56">
        <f>_xll.qlInterestRateIndexMaturity(IborIndex&amp;Tenor,AV738,Trigger)</f>
        <v>44634</v>
      </c>
      <c r="AX738" s="102" t="e">
        <f>_xll.qlIndexFixing($Z$5,AU738,,Trigger)</f>
        <v>#VALUE!</v>
      </c>
      <c r="AY738" s="102">
        <f>_xll.qlIndexFixing($AZ$1,AV738,,Trigger)</f>
        <v>1.375074723496483E-2</v>
      </c>
    </row>
    <row r="739" spans="46:51" ht="11.25" customHeight="1" x14ac:dyDescent="0.25">
      <c r="AT739" s="57" t="s">
        <v>44</v>
      </c>
      <c r="AU739" s="56">
        <f>_xll.qlInterestRateIndexFixingDate(IborIndex&amp;Tenor,AV739,Trigger)</f>
        <v>44456</v>
      </c>
      <c r="AV739" s="56">
        <f>_xll.qlCalendarAdvance(Calendar,AV738,AT739,"f",,Trigger)</f>
        <v>44460</v>
      </c>
      <c r="AW739" s="56">
        <f>_xll.qlInterestRateIndexMaturity(IborIndex&amp;Tenor,AV739,Trigger)</f>
        <v>44641</v>
      </c>
      <c r="AX739" s="102" t="e">
        <f>_xll.qlIndexFixing($Z$5,AU739,,Trigger)</f>
        <v>#VALUE!</v>
      </c>
      <c r="AY739" s="102">
        <f>_xll.qlIndexFixing($AZ$1,AV739,,Trigger)</f>
        <v>1.3789053436624787E-2</v>
      </c>
    </row>
    <row r="740" spans="46:51" ht="11.25" customHeight="1" x14ac:dyDescent="0.25">
      <c r="AT740" s="57" t="s">
        <v>44</v>
      </c>
      <c r="AU740" s="56">
        <f>_xll.qlInterestRateIndexFixingDate(IborIndex&amp;Tenor,AV740,Trigger)</f>
        <v>44463</v>
      </c>
      <c r="AV740" s="56">
        <f>_xll.qlCalendarAdvance(Calendar,AV739,AT740,"f",,Trigger)</f>
        <v>44467</v>
      </c>
      <c r="AW740" s="56">
        <f>_xll.qlInterestRateIndexMaturity(IborIndex&amp;Tenor,AV740,Trigger)</f>
        <v>44648</v>
      </c>
      <c r="AX740" s="102" t="e">
        <f>_xll.qlIndexFixing($Z$5,AU740,,Trigger)</f>
        <v>#VALUE!</v>
      </c>
      <c r="AY740" s="102">
        <f>_xll.qlIndexFixing($AZ$1,AV740,,Trigger)</f>
        <v>1.3829757638290568E-2</v>
      </c>
    </row>
    <row r="741" spans="46:51" ht="11.25" customHeight="1" x14ac:dyDescent="0.25">
      <c r="AT741" s="57" t="s">
        <v>44</v>
      </c>
      <c r="AU741" s="56">
        <f>_xll.qlInterestRateIndexFixingDate(IborIndex&amp;Tenor,AV741,Trigger)</f>
        <v>44470</v>
      </c>
      <c r="AV741" s="56">
        <f>_xll.qlCalendarAdvance(Calendar,AV740,AT741,"f",,Trigger)</f>
        <v>44474</v>
      </c>
      <c r="AW741" s="56">
        <f>_xll.qlInterestRateIndexMaturity(IborIndex&amp;Tenor,AV741,Trigger)</f>
        <v>44656</v>
      </c>
      <c r="AX741" s="102" t="e">
        <f>_xll.qlIndexFixing($Z$5,AU741,,Trigger)</f>
        <v>#VALUE!</v>
      </c>
      <c r="AY741" s="102">
        <f>_xll.qlIndexFixing($AZ$1,AV741,,Trigger)</f>
        <v>1.3867180966207131E-2</v>
      </c>
    </row>
    <row r="742" spans="46:51" ht="11.25" customHeight="1" x14ac:dyDescent="0.25">
      <c r="AT742" s="57" t="s">
        <v>44</v>
      </c>
      <c r="AU742" s="56">
        <f>_xll.qlInterestRateIndexFixingDate(IborIndex&amp;Tenor,AV742,Trigger)</f>
        <v>44477</v>
      </c>
      <c r="AV742" s="56">
        <f>_xll.qlCalendarAdvance(Calendar,AV741,AT742,"f",,Trigger)</f>
        <v>44481</v>
      </c>
      <c r="AW742" s="56">
        <f>_xll.qlInterestRateIndexMaturity(IborIndex&amp;Tenor,AV742,Trigger)</f>
        <v>44663</v>
      </c>
      <c r="AX742" s="102" t="e">
        <f>_xll.qlIndexFixing($Z$5,AU742,,Trigger)</f>
        <v>#VALUE!</v>
      </c>
      <c r="AY742" s="102">
        <f>_xll.qlIndexFixing($AZ$1,AV742,,Trigger)</f>
        <v>1.3904171602795654E-2</v>
      </c>
    </row>
    <row r="743" spans="46:51" ht="11.25" customHeight="1" x14ac:dyDescent="0.25">
      <c r="AT743" s="57" t="s">
        <v>44</v>
      </c>
      <c r="AU743" s="56">
        <f>_xll.qlInterestRateIndexFixingDate(IborIndex&amp;Tenor,AV743,Trigger)</f>
        <v>44484</v>
      </c>
      <c r="AV743" s="56">
        <f>_xll.qlCalendarAdvance(Calendar,AV742,AT743,"f",,Trigger)</f>
        <v>44488</v>
      </c>
      <c r="AW743" s="56">
        <f>_xll.qlInterestRateIndexMaturity(IborIndex&amp;Tenor,AV743,Trigger)</f>
        <v>44670</v>
      </c>
      <c r="AX743" s="102" t="e">
        <f>_xll.qlIndexFixing($Z$5,AU743,,Trigger)</f>
        <v>#VALUE!</v>
      </c>
      <c r="AY743" s="102">
        <f>_xll.qlIndexFixing($AZ$1,AV743,,Trigger)</f>
        <v>1.3940725387728666E-2</v>
      </c>
    </row>
    <row r="744" spans="46:51" ht="11.25" customHeight="1" x14ac:dyDescent="0.25">
      <c r="AT744" s="57" t="s">
        <v>44</v>
      </c>
      <c r="AU744" s="56">
        <f>_xll.qlInterestRateIndexFixingDate(IborIndex&amp;Tenor,AV744,Trigger)</f>
        <v>44491</v>
      </c>
      <c r="AV744" s="56">
        <f>_xll.qlCalendarAdvance(Calendar,AV743,AT744,"f",,Trigger)</f>
        <v>44495</v>
      </c>
      <c r="AW744" s="56">
        <f>_xll.qlInterestRateIndexMaturity(IborIndex&amp;Tenor,AV744,Trigger)</f>
        <v>44677</v>
      </c>
      <c r="AX744" s="102" t="e">
        <f>_xll.qlIndexFixing($Z$5,AU744,,Trigger)</f>
        <v>#VALUE!</v>
      </c>
      <c r="AY744" s="102">
        <f>_xll.qlIndexFixing($AZ$1,AV744,,Trigger)</f>
        <v>1.3976838160658938E-2</v>
      </c>
    </row>
    <row r="745" spans="46:51" ht="11.25" customHeight="1" x14ac:dyDescent="0.25">
      <c r="AT745" s="57" t="s">
        <v>44</v>
      </c>
      <c r="AU745" s="56">
        <f>_xll.qlInterestRateIndexFixingDate(IborIndex&amp;Tenor,AV745,Trigger)</f>
        <v>44498</v>
      </c>
      <c r="AV745" s="56">
        <f>_xll.qlCalendarAdvance(Calendar,AV744,AT745,"f",,Trigger)</f>
        <v>44502</v>
      </c>
      <c r="AW745" s="56">
        <f>_xll.qlInterestRateIndexMaturity(IborIndex&amp;Tenor,AV745,Trigger)</f>
        <v>44683</v>
      </c>
      <c r="AX745" s="102" t="e">
        <f>_xll.qlIndexFixing($Z$5,AU745,,Trigger)</f>
        <v>#VALUE!</v>
      </c>
      <c r="AY745" s="102">
        <f>_xll.qlIndexFixing($AZ$1,AV745,,Trigger)</f>
        <v>1.4009839757203808E-2</v>
      </c>
    </row>
    <row r="746" spans="46:51" ht="11.25" customHeight="1" x14ac:dyDescent="0.25">
      <c r="AT746" s="57" t="s">
        <v>44</v>
      </c>
      <c r="AU746" s="56">
        <f>_xll.qlInterestRateIndexFixingDate(IborIndex&amp;Tenor,AV746,Trigger)</f>
        <v>44505</v>
      </c>
      <c r="AV746" s="56">
        <f>_xll.qlCalendarAdvance(Calendar,AV745,AT746,"f",,Trigger)</f>
        <v>44509</v>
      </c>
      <c r="AW746" s="56">
        <f>_xll.qlInterestRateIndexMaturity(IborIndex&amp;Tenor,AV746,Trigger)</f>
        <v>44690</v>
      </c>
      <c r="AX746" s="102" t="e">
        <f>_xll.qlIndexFixing($Z$5,AU746,,Trigger)</f>
        <v>#VALUE!</v>
      </c>
      <c r="AY746" s="102">
        <f>_xll.qlIndexFixing($AZ$1,AV746,,Trigger)</f>
        <v>1.4045090168739841E-2</v>
      </c>
    </row>
    <row r="747" spans="46:51" ht="11.25" customHeight="1" x14ac:dyDescent="0.25">
      <c r="AT747" s="57" t="s">
        <v>44</v>
      </c>
      <c r="AU747" s="56">
        <f>_xll.qlInterestRateIndexFixingDate(IborIndex&amp;Tenor,AV747,Trigger)</f>
        <v>44512</v>
      </c>
      <c r="AV747" s="56">
        <f>_xll.qlCalendarAdvance(Calendar,AV746,AT747,"f",,Trigger)</f>
        <v>44516</v>
      </c>
      <c r="AW747" s="56">
        <f>_xll.qlInterestRateIndexMaturity(IborIndex&amp;Tenor,AV747,Trigger)</f>
        <v>44697</v>
      </c>
      <c r="AX747" s="102" t="e">
        <f>_xll.qlIndexFixing($Z$5,AU747,,Trigger)</f>
        <v>#VALUE!</v>
      </c>
      <c r="AY747" s="102">
        <f>_xll.qlIndexFixing($AZ$1,AV747,,Trigger)</f>
        <v>1.4079887455414929E-2</v>
      </c>
    </row>
    <row r="748" spans="46:51" ht="11.25" customHeight="1" x14ac:dyDescent="0.25">
      <c r="AT748" s="57" t="s">
        <v>44</v>
      </c>
      <c r="AU748" s="56">
        <f>_xll.qlInterestRateIndexFixingDate(IborIndex&amp;Tenor,AV748,Trigger)</f>
        <v>44519</v>
      </c>
      <c r="AV748" s="56">
        <f>_xll.qlCalendarAdvance(Calendar,AV747,AT748,"f",,Trigger)</f>
        <v>44523</v>
      </c>
      <c r="AW748" s="56">
        <f>_xll.qlInterestRateIndexMaturity(IborIndex&amp;Tenor,AV748,Trigger)</f>
        <v>44704</v>
      </c>
      <c r="AX748" s="102" t="e">
        <f>_xll.qlIndexFixing($Z$5,AU748,,Trigger)</f>
        <v>#VALUE!</v>
      </c>
      <c r="AY748" s="102">
        <f>_xll.qlIndexFixing($AZ$1,AV748,,Trigger)</f>
        <v>1.4114232475517536E-2</v>
      </c>
    </row>
    <row r="749" spans="46:51" ht="11.25" customHeight="1" x14ac:dyDescent="0.25">
      <c r="AT749" s="57" t="s">
        <v>44</v>
      </c>
      <c r="AU749" s="56">
        <f>_xll.qlInterestRateIndexFixingDate(IborIndex&amp;Tenor,AV749,Trigger)</f>
        <v>44526</v>
      </c>
      <c r="AV749" s="56">
        <f>_xll.qlCalendarAdvance(Calendar,AV748,AT749,"f",,Trigger)</f>
        <v>44530</v>
      </c>
      <c r="AW749" s="56">
        <f>_xll.qlInterestRateIndexMaturity(IborIndex&amp;Tenor,AV749,Trigger)</f>
        <v>44712</v>
      </c>
      <c r="AX749" s="102" t="e">
        <f>_xll.qlIndexFixing($Z$5,AU749,,Trigger)</f>
        <v>#VALUE!</v>
      </c>
      <c r="AY749" s="102">
        <f>_xll.qlIndexFixing($AZ$1,AV749,,Trigger)</f>
        <v>1.4150676119627784E-2</v>
      </c>
    </row>
    <row r="750" spans="46:51" ht="11.25" customHeight="1" x14ac:dyDescent="0.25">
      <c r="AT750" s="57" t="s">
        <v>44</v>
      </c>
      <c r="AU750" s="56">
        <f>_xll.qlInterestRateIndexFixingDate(IborIndex&amp;Tenor,AV750,Trigger)</f>
        <v>44533</v>
      </c>
      <c r="AV750" s="56">
        <f>_xll.qlCalendarAdvance(Calendar,AV749,AT750,"f",,Trigger)</f>
        <v>44537</v>
      </c>
      <c r="AW750" s="56">
        <f>_xll.qlInterestRateIndexMaturity(IborIndex&amp;Tenor,AV750,Trigger)</f>
        <v>44719</v>
      </c>
      <c r="AX750" s="102" t="e">
        <f>_xll.qlIndexFixing($Z$5,AU750,,Trigger)</f>
        <v>#VALUE!</v>
      </c>
      <c r="AY750" s="102">
        <f>_xll.qlIndexFixing($AZ$1,AV750,,Trigger)</f>
        <v>1.418411899770604E-2</v>
      </c>
    </row>
    <row r="751" spans="46:51" ht="11.25" customHeight="1" x14ac:dyDescent="0.25">
      <c r="AT751" s="57" t="s">
        <v>44</v>
      </c>
      <c r="AU751" s="56">
        <f>_xll.qlInterestRateIndexFixingDate(IborIndex&amp;Tenor,AV751,Trigger)</f>
        <v>44540</v>
      </c>
      <c r="AV751" s="56">
        <f>_xll.qlCalendarAdvance(Calendar,AV750,AT751,"f",,Trigger)</f>
        <v>44544</v>
      </c>
      <c r="AW751" s="56">
        <f>_xll.qlInterestRateIndexMaturity(IborIndex&amp;Tenor,AV751,Trigger)</f>
        <v>44726</v>
      </c>
      <c r="AX751" s="102" t="e">
        <f>_xll.qlIndexFixing($Z$5,AU751,,Trigger)</f>
        <v>#VALUE!</v>
      </c>
      <c r="AY751" s="102">
        <f>_xll.qlIndexFixing($AZ$1,AV751,,Trigger)</f>
        <v>1.4217142465380306E-2</v>
      </c>
    </row>
    <row r="752" spans="46:51" ht="11.25" customHeight="1" x14ac:dyDescent="0.25">
      <c r="AT752" s="57" t="s">
        <v>44</v>
      </c>
      <c r="AU752" s="56">
        <f>_xll.qlInterestRateIndexFixingDate(IborIndex&amp;Tenor,AV752,Trigger)</f>
        <v>44547</v>
      </c>
      <c r="AV752" s="56">
        <f>_xll.qlCalendarAdvance(Calendar,AV751,AT752,"f",,Trigger)</f>
        <v>44551</v>
      </c>
      <c r="AW752" s="56">
        <f>_xll.qlInterestRateIndexMaturity(IborIndex&amp;Tenor,AV752,Trigger)</f>
        <v>44733</v>
      </c>
      <c r="AX752" s="102" t="e">
        <f>_xll.qlIndexFixing($Z$5,AU752,,Trigger)</f>
        <v>#VALUE!</v>
      </c>
      <c r="AY752" s="102">
        <f>_xll.qlIndexFixing($AZ$1,AV752,,Trigger)</f>
        <v>1.4249757506878177E-2</v>
      </c>
    </row>
    <row r="753" spans="46:51" ht="11.25" customHeight="1" x14ac:dyDescent="0.25">
      <c r="AT753" s="57" t="s">
        <v>44</v>
      </c>
      <c r="AU753" s="56">
        <f>_xll.qlInterestRateIndexFixingDate(IborIndex&amp;Tenor,AV753,Trigger)</f>
        <v>44554</v>
      </c>
      <c r="AV753" s="56">
        <f>_xll.qlCalendarAdvance(Calendar,AV752,AT753,"f",,Trigger)</f>
        <v>44558</v>
      </c>
      <c r="AW753" s="56">
        <f>_xll.qlInterestRateIndexMaturity(IborIndex&amp;Tenor,AV753,Trigger)</f>
        <v>44740</v>
      </c>
      <c r="AX753" s="102" t="e">
        <f>_xll.qlIndexFixing($Z$5,AU753,,Trigger)</f>
        <v>#VALUE!</v>
      </c>
      <c r="AY753" s="102">
        <f>_xll.qlIndexFixing($AZ$1,AV753,,Trigger)</f>
        <v>1.4281975266256318E-2</v>
      </c>
    </row>
    <row r="754" spans="46:51" ht="11.25" customHeight="1" x14ac:dyDescent="0.25">
      <c r="AT754" s="57" t="s">
        <v>44</v>
      </c>
      <c r="AU754" s="56">
        <f>_xll.qlInterestRateIndexFixingDate(IborIndex&amp;Tenor,AV754,Trigger)</f>
        <v>44561</v>
      </c>
      <c r="AV754" s="56">
        <f>_xll.qlCalendarAdvance(Calendar,AV753,AT754,"f",,Trigger)</f>
        <v>44565</v>
      </c>
      <c r="AW754" s="56">
        <f>_xll.qlInterestRateIndexMaturity(IborIndex&amp;Tenor,AV754,Trigger)</f>
        <v>44746</v>
      </c>
      <c r="AX754" s="102" t="e">
        <f>_xll.qlIndexFixing($Z$5,AU754,,Trigger)</f>
        <v>#VALUE!</v>
      </c>
      <c r="AY754" s="102">
        <f>_xll.qlIndexFixing($AZ$1,AV754,,Trigger)</f>
        <v>1.4311389166127599E-2</v>
      </c>
    </row>
    <row r="755" spans="46:51" ht="11.25" customHeight="1" x14ac:dyDescent="0.25">
      <c r="AT755" s="57" t="s">
        <v>44</v>
      </c>
      <c r="AU755" s="56">
        <f>_xll.qlInterestRateIndexFixingDate(IborIndex&amp;Tenor,AV755,Trigger)</f>
        <v>44568</v>
      </c>
      <c r="AV755" s="56">
        <f>_xll.qlCalendarAdvance(Calendar,AV754,AT755,"f",,Trigger)</f>
        <v>44572</v>
      </c>
      <c r="AW755" s="56">
        <f>_xll.qlInterestRateIndexMaturity(IborIndex&amp;Tenor,AV755,Trigger)</f>
        <v>44753</v>
      </c>
      <c r="AX755" s="102" t="e">
        <f>_xll.qlIndexFixing($Z$5,AU755,,Trigger)</f>
        <v>#VALUE!</v>
      </c>
      <c r="AY755" s="102">
        <f>_xll.qlIndexFixing($AZ$1,AV755,,Trigger)</f>
        <v>1.4342866876027456E-2</v>
      </c>
    </row>
    <row r="756" spans="46:51" ht="11.25" customHeight="1" x14ac:dyDescent="0.25">
      <c r="AT756" s="57" t="s">
        <v>44</v>
      </c>
      <c r="AU756" s="56">
        <f>_xll.qlInterestRateIndexFixingDate(IborIndex&amp;Tenor,AV756,Trigger)</f>
        <v>44575</v>
      </c>
      <c r="AV756" s="56">
        <f>_xll.qlCalendarAdvance(Calendar,AV755,AT756,"f",,Trigger)</f>
        <v>44579</v>
      </c>
      <c r="AW756" s="56">
        <f>_xll.qlInterestRateIndexMaturity(IborIndex&amp;Tenor,AV756,Trigger)</f>
        <v>44760</v>
      </c>
      <c r="AX756" s="102" t="e">
        <f>_xll.qlIndexFixing($Z$5,AU756,,Trigger)</f>
        <v>#VALUE!</v>
      </c>
      <c r="AY756" s="102">
        <f>_xll.qlIndexFixing($AZ$1,AV756,,Trigger)</f>
        <v>1.4373980434256726E-2</v>
      </c>
    </row>
    <row r="757" spans="46:51" ht="11.25" customHeight="1" x14ac:dyDescent="0.25">
      <c r="AT757" s="57" t="s">
        <v>44</v>
      </c>
      <c r="AU757" s="56">
        <f>_xll.qlInterestRateIndexFixingDate(IborIndex&amp;Tenor,AV757,Trigger)</f>
        <v>44582</v>
      </c>
      <c r="AV757" s="56">
        <f>_xll.qlCalendarAdvance(Calendar,AV756,AT757,"f",,Trigger)</f>
        <v>44586</v>
      </c>
      <c r="AW757" s="56">
        <f>_xll.qlInterestRateIndexMaturity(IborIndex&amp;Tenor,AV757,Trigger)</f>
        <v>44767</v>
      </c>
      <c r="AX757" s="102" t="e">
        <f>_xll.qlIndexFixing($Z$5,AU757,,Trigger)</f>
        <v>#VALUE!</v>
      </c>
      <c r="AY757" s="102">
        <f>_xll.qlIndexFixing($AZ$1,AV757,,Trigger)</f>
        <v>1.4404741688871207E-2</v>
      </c>
    </row>
    <row r="758" spans="46:51" ht="11.25" customHeight="1" x14ac:dyDescent="0.25">
      <c r="AT758" s="57" t="s">
        <v>44</v>
      </c>
      <c r="AU758" s="56">
        <f>_xll.qlInterestRateIndexFixingDate(IborIndex&amp;Tenor,AV758,Trigger)</f>
        <v>44589</v>
      </c>
      <c r="AV758" s="56">
        <f>_xll.qlCalendarAdvance(Calendar,AV757,AT758,"f",,Trigger)</f>
        <v>44593</v>
      </c>
      <c r="AW758" s="56">
        <f>_xll.qlInterestRateIndexMaturity(IborIndex&amp;Tenor,AV758,Trigger)</f>
        <v>44774</v>
      </c>
      <c r="AX758" s="102" t="e">
        <f>_xll.qlIndexFixing($Z$5,AU758,,Trigger)</f>
        <v>#VALUE!</v>
      </c>
      <c r="AY758" s="102">
        <f>_xll.qlIndexFixing($AZ$1,AV758,,Trigger)</f>
        <v>1.443516264858183E-2</v>
      </c>
    </row>
    <row r="759" spans="46:51" ht="11.25" customHeight="1" x14ac:dyDescent="0.25">
      <c r="AT759" s="57" t="s">
        <v>44</v>
      </c>
      <c r="AU759" s="56">
        <f>_xll.qlInterestRateIndexFixingDate(IborIndex&amp;Tenor,AV759,Trigger)</f>
        <v>44596</v>
      </c>
      <c r="AV759" s="56">
        <f>_xll.qlCalendarAdvance(Calendar,AV758,AT759,"f",,Trigger)</f>
        <v>44600</v>
      </c>
      <c r="AW759" s="56">
        <f>_xll.qlInterestRateIndexMaturity(IborIndex&amp;Tenor,AV759,Trigger)</f>
        <v>44781</v>
      </c>
      <c r="AX759" s="102" t="e">
        <f>_xll.qlIndexFixing($Z$5,AU759,,Trigger)</f>
        <v>#VALUE!</v>
      </c>
      <c r="AY759" s="102">
        <f>_xll.qlIndexFixing($AZ$1,AV759,,Trigger)</f>
        <v>1.4465255482748482E-2</v>
      </c>
    </row>
    <row r="760" spans="46:51" ht="11.25" customHeight="1" x14ac:dyDescent="0.25">
      <c r="AT760" s="57" t="s">
        <v>44</v>
      </c>
      <c r="AU760" s="56">
        <f>_xll.qlInterestRateIndexFixingDate(IborIndex&amp;Tenor,AV760,Trigger)</f>
        <v>44603</v>
      </c>
      <c r="AV760" s="56">
        <f>_xll.qlCalendarAdvance(Calendar,AV759,AT760,"f",,Trigger)</f>
        <v>44607</v>
      </c>
      <c r="AW760" s="56">
        <f>_xll.qlInterestRateIndexMaturity(IborIndex&amp;Tenor,AV760,Trigger)</f>
        <v>44788</v>
      </c>
      <c r="AX760" s="102" t="e">
        <f>_xll.qlIndexFixing($Z$5,AU760,,Trigger)</f>
        <v>#VALUE!</v>
      </c>
      <c r="AY760" s="102">
        <f>_xll.qlIndexFixing($AZ$1,AV760,,Trigger)</f>
        <v>1.4495032521369838E-2</v>
      </c>
    </row>
    <row r="761" spans="46:51" ht="11.25" customHeight="1" x14ac:dyDescent="0.25">
      <c r="AT761" s="57" t="s">
        <v>44</v>
      </c>
      <c r="AU761" s="56">
        <f>_xll.qlInterestRateIndexFixingDate(IborIndex&amp;Tenor,AV761,Trigger)</f>
        <v>44610</v>
      </c>
      <c r="AV761" s="56">
        <f>_xll.qlCalendarAdvance(Calendar,AV760,AT761,"f",,Trigger)</f>
        <v>44614</v>
      </c>
      <c r="AW761" s="56">
        <f>_xll.qlInterestRateIndexMaturity(IborIndex&amp;Tenor,AV761,Trigger)</f>
        <v>44795</v>
      </c>
      <c r="AX761" s="102" t="e">
        <f>_xll.qlIndexFixing($Z$5,AU761,,Trigger)</f>
        <v>#VALUE!</v>
      </c>
      <c r="AY761" s="102">
        <f>_xll.qlIndexFixing($AZ$1,AV761,,Trigger)</f>
        <v>1.4524506255077634E-2</v>
      </c>
    </row>
    <row r="762" spans="46:51" ht="11.25" customHeight="1" x14ac:dyDescent="0.25">
      <c r="AT762" s="57" t="s">
        <v>44</v>
      </c>
      <c r="AU762" s="56">
        <f>_xll.qlInterestRateIndexFixingDate(IborIndex&amp;Tenor,AV762,Trigger)</f>
        <v>44617</v>
      </c>
      <c r="AV762" s="56">
        <f>_xll.qlCalendarAdvance(Calendar,AV761,AT762,"f",,Trigger)</f>
        <v>44621</v>
      </c>
      <c r="AW762" s="56">
        <f>_xll.qlInterestRateIndexMaturity(IborIndex&amp;Tenor,AV762,Trigger)</f>
        <v>44805</v>
      </c>
      <c r="AX762" s="102" t="e">
        <f>_xll.qlIndexFixing($Z$5,AU762,,Trigger)</f>
        <v>#VALUE!</v>
      </c>
      <c r="AY762" s="102">
        <f>_xll.qlIndexFixing($AZ$1,AV762,,Trigger)</f>
        <v>1.4565110065334985E-2</v>
      </c>
    </row>
    <row r="763" spans="46:51" ht="11.25" customHeight="1" x14ac:dyDescent="0.25">
      <c r="AT763" s="57" t="s">
        <v>44</v>
      </c>
      <c r="AU763" s="56">
        <f>_xll.qlInterestRateIndexFixingDate(IborIndex&amp;Tenor,AV763,Trigger)</f>
        <v>44624</v>
      </c>
      <c r="AV763" s="56">
        <f>_xll.qlCalendarAdvance(Calendar,AV762,AT763,"f",,Trigger)</f>
        <v>44628</v>
      </c>
      <c r="AW763" s="56">
        <f>_xll.qlInterestRateIndexMaturity(IborIndex&amp;Tenor,AV763,Trigger)</f>
        <v>44812</v>
      </c>
      <c r="AX763" s="102" t="e">
        <f>_xll.qlIndexFixing($Z$5,AU763,,Trigger)</f>
        <v>#VALUE!</v>
      </c>
      <c r="AY763" s="102">
        <f>_xll.qlIndexFixing($AZ$1,AV763,,Trigger)</f>
        <v>1.4593954613275258E-2</v>
      </c>
    </row>
    <row r="764" spans="46:51" ht="11.25" customHeight="1" x14ac:dyDescent="0.25">
      <c r="AT764" s="57" t="s">
        <v>44</v>
      </c>
      <c r="AU764" s="56">
        <f>_xll.qlInterestRateIndexFixingDate(IborIndex&amp;Tenor,AV764,Trigger)</f>
        <v>44631</v>
      </c>
      <c r="AV764" s="56">
        <f>_xll.qlCalendarAdvance(Calendar,AV763,AT764,"f",,Trigger)</f>
        <v>44635</v>
      </c>
      <c r="AW764" s="56">
        <f>_xll.qlInterestRateIndexMaturity(IborIndex&amp;Tenor,AV764,Trigger)</f>
        <v>44819</v>
      </c>
      <c r="AX764" s="102" t="e">
        <f>_xll.qlIndexFixing($Z$5,AU764,,Trigger)</f>
        <v>#VALUE!</v>
      </c>
      <c r="AY764" s="102">
        <f>_xll.qlIndexFixing($AZ$1,AV764,,Trigger)</f>
        <v>1.4622537804410515E-2</v>
      </c>
    </row>
    <row r="765" spans="46:51" ht="11.25" customHeight="1" x14ac:dyDescent="0.25">
      <c r="AT765" s="57" t="s">
        <v>44</v>
      </c>
      <c r="AU765" s="56">
        <f>_xll.qlInterestRateIndexFixingDate(IborIndex&amp;Tenor,AV765,Trigger)</f>
        <v>44638</v>
      </c>
      <c r="AV765" s="56">
        <f>_xll.qlCalendarAdvance(Calendar,AV764,AT765,"f",,Trigger)</f>
        <v>44642</v>
      </c>
      <c r="AW765" s="56">
        <f>_xll.qlInterestRateIndexMaturity(IborIndex&amp;Tenor,AV765,Trigger)</f>
        <v>44826</v>
      </c>
      <c r="AX765" s="102" t="e">
        <f>_xll.qlIndexFixing($Z$5,AU765,,Trigger)</f>
        <v>#VALUE!</v>
      </c>
      <c r="AY765" s="102">
        <f>_xll.qlIndexFixing($AZ$1,AV765,,Trigger)</f>
        <v>1.4650872420824107E-2</v>
      </c>
    </row>
    <row r="766" spans="46:51" ht="11.25" customHeight="1" x14ac:dyDescent="0.25">
      <c r="AT766" s="57" t="s">
        <v>44</v>
      </c>
      <c r="AU766" s="56">
        <f>_xll.qlInterestRateIndexFixingDate(IborIndex&amp;Tenor,AV766,Trigger)</f>
        <v>44645</v>
      </c>
      <c r="AV766" s="56">
        <f>_xll.qlCalendarAdvance(Calendar,AV765,AT766,"f",,Trigger)</f>
        <v>44649</v>
      </c>
      <c r="AW766" s="56">
        <f>_xll.qlInterestRateIndexMaturity(IborIndex&amp;Tenor,AV766,Trigger)</f>
        <v>44833</v>
      </c>
      <c r="AX766" s="102" t="e">
        <f>_xll.qlIndexFixing($Z$5,AU766,,Trigger)</f>
        <v>#VALUE!</v>
      </c>
      <c r="AY766" s="102">
        <f>_xll.qlIndexFixing($AZ$1,AV766,,Trigger)</f>
        <v>1.4672255149530447E-2</v>
      </c>
    </row>
    <row r="767" spans="46:51" ht="11.25" customHeight="1" x14ac:dyDescent="0.25">
      <c r="AT767" s="57" t="s">
        <v>44</v>
      </c>
      <c r="AU767" s="56">
        <f>_xll.qlInterestRateIndexFixingDate(IborIndex&amp;Tenor,AV767,Trigger)</f>
        <v>44652</v>
      </c>
      <c r="AV767" s="56">
        <f>_xll.qlCalendarAdvance(Calendar,AV766,AT767,"f",,Trigger)</f>
        <v>44656</v>
      </c>
      <c r="AW767" s="56">
        <f>_xll.qlInterestRateIndexMaturity(IborIndex&amp;Tenor,AV767,Trigger)</f>
        <v>44839</v>
      </c>
      <c r="AX767" s="102" t="e">
        <f>_xll.qlIndexFixing($Z$5,AU767,,Trigger)</f>
        <v>#VALUE!</v>
      </c>
      <c r="AY767" s="102">
        <f>_xll.qlIndexFixing($AZ$1,AV767,,Trigger)</f>
        <v>1.4700160801518973E-2</v>
      </c>
    </row>
    <row r="768" spans="46:51" ht="11.25" customHeight="1" x14ac:dyDescent="0.25">
      <c r="AT768" s="57" t="s">
        <v>44</v>
      </c>
      <c r="AU768" s="56">
        <f>_xll.qlInterestRateIndexFixingDate(IborIndex&amp;Tenor,AV768,Trigger)</f>
        <v>44659</v>
      </c>
      <c r="AV768" s="56">
        <f>_xll.qlCalendarAdvance(Calendar,AV767,AT768,"f",,Trigger)</f>
        <v>44663</v>
      </c>
      <c r="AW768" s="56">
        <f>_xll.qlInterestRateIndexMaturity(IborIndex&amp;Tenor,AV768,Trigger)</f>
        <v>44846</v>
      </c>
      <c r="AX768" s="102" t="e">
        <f>_xll.qlIndexFixing($Z$5,AU768,,Trigger)</f>
        <v>#VALUE!</v>
      </c>
      <c r="AY768" s="102">
        <f>_xll.qlIndexFixing($AZ$1,AV768,,Trigger)</f>
        <v>1.472785592710725E-2</v>
      </c>
    </row>
    <row r="769" spans="46:51" ht="11.25" customHeight="1" x14ac:dyDescent="0.25">
      <c r="AT769" s="57" t="s">
        <v>44</v>
      </c>
      <c r="AU769" s="56">
        <f>_xll.qlInterestRateIndexFixingDate(IborIndex&amp;Tenor,AV769,Trigger)</f>
        <v>44664</v>
      </c>
      <c r="AV769" s="56">
        <f>_xll.qlCalendarAdvance(Calendar,AV768,AT769,"f",,Trigger)</f>
        <v>44670</v>
      </c>
      <c r="AW769" s="56">
        <f>_xll.qlInterestRateIndexMaturity(IborIndex&amp;Tenor,AV769,Trigger)</f>
        <v>44853</v>
      </c>
      <c r="AX769" s="102" t="e">
        <f>_xll.qlIndexFixing($Z$5,AU769,,Trigger)</f>
        <v>#VALUE!</v>
      </c>
      <c r="AY769" s="102">
        <f>_xll.qlIndexFixing($AZ$1,AV769,,Trigger)</f>
        <v>1.4755354152117499E-2</v>
      </c>
    </row>
    <row r="770" spans="46:51" ht="11.25" customHeight="1" x14ac:dyDescent="0.25">
      <c r="AT770" s="57" t="s">
        <v>44</v>
      </c>
      <c r="AU770" s="56">
        <f>_xll.qlInterestRateIndexFixingDate(IborIndex&amp;Tenor,AV770,Trigger)</f>
        <v>44673</v>
      </c>
      <c r="AV770" s="56">
        <f>_xll.qlCalendarAdvance(Calendar,AV769,AT770,"f",,Trigger)</f>
        <v>44677</v>
      </c>
      <c r="AW770" s="56">
        <f>_xll.qlInterestRateIndexMaturity(IborIndex&amp;Tenor,AV770,Trigger)</f>
        <v>44860</v>
      </c>
      <c r="AX770" s="102" t="e">
        <f>_xll.qlIndexFixing($Z$5,AU770,,Trigger)</f>
        <v>#VALUE!</v>
      </c>
      <c r="AY770" s="102">
        <f>_xll.qlIndexFixing($AZ$1,AV770,,Trigger)</f>
        <v>1.4782669261223232E-2</v>
      </c>
    </row>
    <row r="771" spans="46:51" ht="11.25" customHeight="1" x14ac:dyDescent="0.25">
      <c r="AT771" s="57" t="s">
        <v>44</v>
      </c>
      <c r="AU771" s="56">
        <f>_xll.qlInterestRateIndexFixingDate(IborIndex&amp;Tenor,AV771,Trigger)</f>
        <v>44680</v>
      </c>
      <c r="AV771" s="56">
        <f>_xll.qlCalendarAdvance(Calendar,AV770,AT771,"f",,Trigger)</f>
        <v>44684</v>
      </c>
      <c r="AW771" s="56">
        <f>_xll.qlInterestRateIndexMaturity(IborIndex&amp;Tenor,AV771,Trigger)</f>
        <v>44868</v>
      </c>
      <c r="AX771" s="102" t="e">
        <f>_xll.qlIndexFixing($Z$5,AU771,,Trigger)</f>
        <v>#VALUE!</v>
      </c>
      <c r="AY771" s="102">
        <f>_xll.qlIndexFixing($AZ$1,AV771,,Trigger)</f>
        <v>1.4816395544641774E-2</v>
      </c>
    </row>
    <row r="772" spans="46:51" ht="11.25" customHeight="1" x14ac:dyDescent="0.25">
      <c r="AT772" s="57" t="s">
        <v>44</v>
      </c>
      <c r="AU772" s="56">
        <f>_xll.qlInterestRateIndexFixingDate(IborIndex&amp;Tenor,AV772,Trigger)</f>
        <v>44687</v>
      </c>
      <c r="AV772" s="56">
        <f>_xll.qlCalendarAdvance(Calendar,AV771,AT772,"f",,Trigger)</f>
        <v>44691</v>
      </c>
      <c r="AW772" s="56">
        <f>_xll.qlInterestRateIndexMaturity(IborIndex&amp;Tenor,AV772,Trigger)</f>
        <v>44875</v>
      </c>
      <c r="AX772" s="102" t="e">
        <f>_xll.qlIndexFixing($Z$5,AU772,,Trigger)</f>
        <v>#VALUE!</v>
      </c>
      <c r="AY772" s="102">
        <f>_xll.qlIndexFixing($AZ$1,AV772,,Trigger)</f>
        <v>1.4843361168049527E-2</v>
      </c>
    </row>
    <row r="773" spans="46:51" ht="11.25" customHeight="1" x14ac:dyDescent="0.25">
      <c r="AT773" s="57" t="s">
        <v>44</v>
      </c>
      <c r="AU773" s="56">
        <f>_xll.qlInterestRateIndexFixingDate(IborIndex&amp;Tenor,AV773,Trigger)</f>
        <v>44694</v>
      </c>
      <c r="AV773" s="56">
        <f>_xll.qlCalendarAdvance(Calendar,AV772,AT773,"f",,Trigger)</f>
        <v>44698</v>
      </c>
      <c r="AW773" s="56">
        <f>_xll.qlInterestRateIndexMaturity(IborIndex&amp;Tenor,AV773,Trigger)</f>
        <v>44882</v>
      </c>
      <c r="AX773" s="102" t="e">
        <f>_xll.qlIndexFixing($Z$5,AU773,,Trigger)</f>
        <v>#VALUE!</v>
      </c>
      <c r="AY773" s="102">
        <f>_xll.qlIndexFixing($AZ$1,AV773,,Trigger)</f>
        <v>1.4870185914498579E-2</v>
      </c>
    </row>
    <row r="774" spans="46:51" ht="11.25" customHeight="1" x14ac:dyDescent="0.25">
      <c r="AT774" s="57" t="s">
        <v>44</v>
      </c>
      <c r="AU774" s="56">
        <f>_xll.qlInterestRateIndexFixingDate(IborIndex&amp;Tenor,AV774,Trigger)</f>
        <v>44701</v>
      </c>
      <c r="AV774" s="56">
        <f>_xll.qlCalendarAdvance(Calendar,AV773,AT774,"f",,Trigger)</f>
        <v>44705</v>
      </c>
      <c r="AW774" s="56">
        <f>_xll.qlInterestRateIndexMaturity(IborIndex&amp;Tenor,AV774,Trigger)</f>
        <v>44889</v>
      </c>
      <c r="AX774" s="102" t="e">
        <f>_xll.qlIndexFixing($Z$5,AU774,,Trigger)</f>
        <v>#VALUE!</v>
      </c>
      <c r="AY774" s="102">
        <f>_xll.qlIndexFixing($AZ$1,AV774,,Trigger)</f>
        <v>1.4896877599992258E-2</v>
      </c>
    </row>
    <row r="775" spans="46:51" ht="11.25" customHeight="1" x14ac:dyDescent="0.25">
      <c r="AT775" s="57" t="s">
        <v>44</v>
      </c>
      <c r="AU775" s="56">
        <f>_xll.qlInterestRateIndexFixingDate(IborIndex&amp;Tenor,AV775,Trigger)</f>
        <v>44708</v>
      </c>
      <c r="AV775" s="56">
        <f>_xll.qlCalendarAdvance(Calendar,AV774,AT775,"f",,Trigger)</f>
        <v>44712</v>
      </c>
      <c r="AW775" s="56">
        <f>_xll.qlInterestRateIndexMaturity(IborIndex&amp;Tenor,AV775,Trigger)</f>
        <v>44895</v>
      </c>
      <c r="AX775" s="102" t="e">
        <f>_xll.qlIndexFixing($Z$5,AU775,,Trigger)</f>
        <v>#VALUE!</v>
      </c>
      <c r="AY775" s="102">
        <f>_xll.qlIndexFixing($AZ$1,AV775,,Trigger)</f>
        <v>1.4916956940286002E-2</v>
      </c>
    </row>
    <row r="776" spans="46:51" ht="11.25" customHeight="1" x14ac:dyDescent="0.25">
      <c r="AT776" s="57" t="s">
        <v>44</v>
      </c>
      <c r="AU776" s="56">
        <f>_xll.qlInterestRateIndexFixingDate(IborIndex&amp;Tenor,AV776,Trigger)</f>
        <v>44715</v>
      </c>
      <c r="AV776" s="56">
        <f>_xll.qlCalendarAdvance(Calendar,AV775,AT776,"f",,Trigger)</f>
        <v>44719</v>
      </c>
      <c r="AW776" s="56">
        <f>_xll.qlInterestRateIndexMaturity(IborIndex&amp;Tenor,AV776,Trigger)</f>
        <v>44902</v>
      </c>
      <c r="AX776" s="102" t="e">
        <f>_xll.qlIndexFixing($Z$5,AU776,,Trigger)</f>
        <v>#VALUE!</v>
      </c>
      <c r="AY776" s="102">
        <f>_xll.qlIndexFixing($AZ$1,AV776,,Trigger)</f>
        <v>1.4943408503886032E-2</v>
      </c>
    </row>
    <row r="777" spans="46:51" ht="11.25" customHeight="1" x14ac:dyDescent="0.25">
      <c r="AT777" s="57" t="s">
        <v>44</v>
      </c>
      <c r="AU777" s="56">
        <f>_xll.qlInterestRateIndexFixingDate(IborIndex&amp;Tenor,AV777,Trigger)</f>
        <v>44722</v>
      </c>
      <c r="AV777" s="56">
        <f>_xll.qlCalendarAdvance(Calendar,AV776,AT777,"f",,Trigger)</f>
        <v>44726</v>
      </c>
      <c r="AW777" s="56">
        <f>_xll.qlInterestRateIndexMaturity(IborIndex&amp;Tenor,AV777,Trigger)</f>
        <v>44909</v>
      </c>
      <c r="AX777" s="102" t="e">
        <f>_xll.qlIndexFixing($Z$5,AU777,,Trigger)</f>
        <v>#VALUE!</v>
      </c>
      <c r="AY777" s="102">
        <f>_xll.qlIndexFixing($AZ$1,AV777,,Trigger)</f>
        <v>1.4969727424694011E-2</v>
      </c>
    </row>
    <row r="778" spans="46:51" ht="11.25" customHeight="1" x14ac:dyDescent="0.25">
      <c r="AT778" s="57" t="s">
        <v>44</v>
      </c>
      <c r="AU778" s="56">
        <f>_xll.qlInterestRateIndexFixingDate(IborIndex&amp;Tenor,AV778,Trigger)</f>
        <v>44729</v>
      </c>
      <c r="AV778" s="56">
        <f>_xll.qlCalendarAdvance(Calendar,AV777,AT778,"f",,Trigger)</f>
        <v>44733</v>
      </c>
      <c r="AW778" s="56">
        <f>_xll.qlInterestRateIndexMaturity(IborIndex&amp;Tenor,AV778,Trigger)</f>
        <v>44916</v>
      </c>
      <c r="AX778" s="102" t="e">
        <f>_xll.qlIndexFixing($Z$5,AU778,,Trigger)</f>
        <v>#VALUE!</v>
      </c>
      <c r="AY778" s="102">
        <f>_xll.qlIndexFixing($AZ$1,AV778,,Trigger)</f>
        <v>1.4995913690711231E-2</v>
      </c>
    </row>
    <row r="779" spans="46:51" ht="11.25" customHeight="1" x14ac:dyDescent="0.25">
      <c r="AT779" s="57" t="s">
        <v>44</v>
      </c>
      <c r="AU779" s="56">
        <f>_xll.qlInterestRateIndexFixingDate(IborIndex&amp;Tenor,AV779,Trigger)</f>
        <v>44736</v>
      </c>
      <c r="AV779" s="56">
        <f>_xll.qlCalendarAdvance(Calendar,AV778,AT779,"f",,Trigger)</f>
        <v>44740</v>
      </c>
      <c r="AW779" s="56">
        <f>_xll.qlInterestRateIndexMaturity(IborIndex&amp;Tenor,AV779,Trigger)</f>
        <v>44923</v>
      </c>
      <c r="AX779" s="102" t="e">
        <f>_xll.qlIndexFixing($Z$5,AU779,,Trigger)</f>
        <v>#VALUE!</v>
      </c>
      <c r="AY779" s="102">
        <f>_xll.qlIndexFixing($AZ$1,AV779,,Trigger)</f>
        <v>1.5021967289966503E-2</v>
      </c>
    </row>
    <row r="780" spans="46:51" ht="11.25" customHeight="1" x14ac:dyDescent="0.25">
      <c r="AT780" s="57" t="s">
        <v>44</v>
      </c>
      <c r="AU780" s="56">
        <f>_xll.qlInterestRateIndexFixingDate(IborIndex&amp;Tenor,AV780,Trigger)</f>
        <v>44743</v>
      </c>
      <c r="AV780" s="56">
        <f>_xll.qlCalendarAdvance(Calendar,AV779,AT780,"f",,Trigger)</f>
        <v>44747</v>
      </c>
      <c r="AW780" s="56">
        <f>_xll.qlInterestRateIndexMaturity(IborIndex&amp;Tenor,AV780,Trigger)</f>
        <v>44931</v>
      </c>
      <c r="AX780" s="102" t="e">
        <f>_xll.qlIndexFixing($Z$5,AU780,,Trigger)</f>
        <v>#VALUE!</v>
      </c>
      <c r="AY780" s="102">
        <f>_xll.qlIndexFixing($AZ$1,AV780,,Trigger)</f>
        <v>1.5054242020716162E-2</v>
      </c>
    </row>
    <row r="781" spans="46:51" ht="11.25" customHeight="1" x14ac:dyDescent="0.25">
      <c r="AT781" s="57" t="s">
        <v>44</v>
      </c>
      <c r="AU781" s="56">
        <f>_xll.qlInterestRateIndexFixingDate(IborIndex&amp;Tenor,AV781,Trigger)</f>
        <v>44750</v>
      </c>
      <c r="AV781" s="56">
        <f>_xll.qlCalendarAdvance(Calendar,AV780,AT781,"f",,Trigger)</f>
        <v>44754</v>
      </c>
      <c r="AW781" s="56">
        <f>_xll.qlInterestRateIndexMaturity(IborIndex&amp;Tenor,AV781,Trigger)</f>
        <v>44938</v>
      </c>
      <c r="AX781" s="102" t="e">
        <f>_xll.qlIndexFixing($Z$5,AU781,,Trigger)</f>
        <v>#VALUE!</v>
      </c>
      <c r="AY781" s="102">
        <f>_xll.qlIndexFixing($AZ$1,AV781,,Trigger)</f>
        <v>1.5080005029500975E-2</v>
      </c>
    </row>
    <row r="782" spans="46:51" ht="11.25" customHeight="1" x14ac:dyDescent="0.25">
      <c r="AT782" s="57" t="s">
        <v>44</v>
      </c>
      <c r="AU782" s="56">
        <f>_xll.qlInterestRateIndexFixingDate(IborIndex&amp;Tenor,AV782,Trigger)</f>
        <v>44757</v>
      </c>
      <c r="AV782" s="56">
        <f>_xll.qlCalendarAdvance(Calendar,AV781,AT782,"f",,Trigger)</f>
        <v>44761</v>
      </c>
      <c r="AW782" s="56">
        <f>_xll.qlInterestRateIndexMaturity(IborIndex&amp;Tenor,AV782,Trigger)</f>
        <v>44945</v>
      </c>
      <c r="AX782" s="102" t="e">
        <f>_xll.qlIndexFixing($Z$5,AU782,,Trigger)</f>
        <v>#VALUE!</v>
      </c>
      <c r="AY782" s="102">
        <f>_xll.qlIndexFixing($AZ$1,AV782,,Trigger)</f>
        <v>1.5105635322076153E-2</v>
      </c>
    </row>
    <row r="783" spans="46:51" ht="11.25" customHeight="1" x14ac:dyDescent="0.25">
      <c r="AT783" s="57" t="s">
        <v>44</v>
      </c>
      <c r="AU783" s="56">
        <f>_xll.qlInterestRateIndexFixingDate(IborIndex&amp;Tenor,AV783,Trigger)</f>
        <v>44764</v>
      </c>
      <c r="AV783" s="56">
        <f>_xll.qlCalendarAdvance(Calendar,AV782,AT783,"f",,Trigger)</f>
        <v>44768</v>
      </c>
      <c r="AW783" s="56">
        <f>_xll.qlInterestRateIndexMaturity(IborIndex&amp;Tenor,AV783,Trigger)</f>
        <v>44952</v>
      </c>
      <c r="AX783" s="102" t="e">
        <f>_xll.qlIndexFixing($Z$5,AU783,,Trigger)</f>
        <v>#VALUE!</v>
      </c>
      <c r="AY783" s="102">
        <f>_xll.qlIndexFixing($AZ$1,AV783,,Trigger)</f>
        <v>1.5131132886492975E-2</v>
      </c>
    </row>
    <row r="784" spans="46:51" ht="11.25" customHeight="1" x14ac:dyDescent="0.25">
      <c r="AT784" s="57" t="s">
        <v>44</v>
      </c>
      <c r="AU784" s="56">
        <f>_xll.qlInterestRateIndexFixingDate(IborIndex&amp;Tenor,AV784,Trigger)</f>
        <v>44771</v>
      </c>
      <c r="AV784" s="56">
        <f>_xll.qlCalendarAdvance(Calendar,AV783,AT784,"f",,Trigger)</f>
        <v>44775</v>
      </c>
      <c r="AW784" s="56">
        <f>_xll.qlInterestRateIndexMaturity(IborIndex&amp;Tenor,AV784,Trigger)</f>
        <v>44959</v>
      </c>
      <c r="AX784" s="102" t="e">
        <f>_xll.qlIndexFixing($Z$5,AU784,,Trigger)</f>
        <v>#VALUE!</v>
      </c>
      <c r="AY784" s="102">
        <f>_xll.qlIndexFixing($AZ$1,AV784,,Trigger)</f>
        <v>1.5156497710832372E-2</v>
      </c>
    </row>
    <row r="785" spans="46:51" ht="11.25" customHeight="1" x14ac:dyDescent="0.25">
      <c r="AT785" s="57" t="s">
        <v>44</v>
      </c>
      <c r="AU785" s="56">
        <f>_xll.qlInterestRateIndexFixingDate(IborIndex&amp;Tenor,AV785,Trigger)</f>
        <v>44778</v>
      </c>
      <c r="AV785" s="56">
        <f>_xll.qlCalendarAdvance(Calendar,AV784,AT785,"f",,Trigger)</f>
        <v>44782</v>
      </c>
      <c r="AW785" s="56">
        <f>_xll.qlInterestRateIndexMaturity(IborIndex&amp;Tenor,AV785,Trigger)</f>
        <v>44966</v>
      </c>
      <c r="AX785" s="102" t="e">
        <f>_xll.qlIndexFixing($Z$5,AU785,,Trigger)</f>
        <v>#VALUE!</v>
      </c>
      <c r="AY785" s="102">
        <f>_xll.qlIndexFixing($AZ$1,AV785,,Trigger)</f>
        <v>1.5181729783199344E-2</v>
      </c>
    </row>
    <row r="786" spans="46:51" ht="11.25" customHeight="1" x14ac:dyDescent="0.25">
      <c r="AT786" s="57" t="s">
        <v>44</v>
      </c>
      <c r="AU786" s="56">
        <f>_xll.qlInterestRateIndexFixingDate(IborIndex&amp;Tenor,AV786,Trigger)</f>
        <v>44785</v>
      </c>
      <c r="AV786" s="56">
        <f>_xll.qlCalendarAdvance(Calendar,AV785,AT786,"f",,Trigger)</f>
        <v>44789</v>
      </c>
      <c r="AW786" s="56">
        <f>_xll.qlInterestRateIndexMaturity(IborIndex&amp;Tenor,AV786,Trigger)</f>
        <v>44973</v>
      </c>
      <c r="AX786" s="102" t="e">
        <f>_xll.qlIndexFixing($Z$5,AU786,,Trigger)</f>
        <v>#VALUE!</v>
      </c>
      <c r="AY786" s="102">
        <f>_xll.qlIndexFixing($AZ$1,AV786,,Trigger)</f>
        <v>1.5206829091729402E-2</v>
      </c>
    </row>
    <row r="787" spans="46:51" ht="11.25" customHeight="1" x14ac:dyDescent="0.25">
      <c r="AT787" s="57" t="s">
        <v>44</v>
      </c>
      <c r="AU787" s="56">
        <f>_xll.qlInterestRateIndexFixingDate(IborIndex&amp;Tenor,AV787,Trigger)</f>
        <v>44792</v>
      </c>
      <c r="AV787" s="56">
        <f>_xll.qlCalendarAdvance(Calendar,AV786,AT787,"f",,Trigger)</f>
        <v>44796</v>
      </c>
      <c r="AW787" s="56">
        <f>_xll.qlInterestRateIndexMaturity(IborIndex&amp;Tenor,AV787,Trigger)</f>
        <v>44980</v>
      </c>
      <c r="AX787" s="102" t="e">
        <f>_xll.qlIndexFixing($Z$5,AU787,,Trigger)</f>
        <v>#VALUE!</v>
      </c>
      <c r="AY787" s="102">
        <f>_xll.qlIndexFixing($AZ$1,AV787,,Trigger)</f>
        <v>1.5231795624579976E-2</v>
      </c>
    </row>
    <row r="788" spans="46:51" ht="11.25" customHeight="1" x14ac:dyDescent="0.25">
      <c r="AT788" s="57" t="s">
        <v>44</v>
      </c>
      <c r="AU788" s="56">
        <f>_xll.qlInterestRateIndexFixingDate(IborIndex&amp;Tenor,AV788,Trigger)</f>
        <v>44799</v>
      </c>
      <c r="AV788" s="56">
        <f>_xll.qlCalendarAdvance(Calendar,AV787,AT788,"f",,Trigger)</f>
        <v>44803</v>
      </c>
      <c r="AW788" s="56">
        <f>_xll.qlInterestRateIndexMaturity(IborIndex&amp;Tenor,AV788,Trigger)</f>
        <v>44985</v>
      </c>
      <c r="AX788" s="102" t="e">
        <f>_xll.qlIndexFixing($Z$5,AU788,,Trigger)</f>
        <v>#VALUE!</v>
      </c>
      <c r="AY788" s="102">
        <f>_xll.qlIndexFixing($AZ$1,AV788,,Trigger)</f>
        <v>1.5246372868392324E-2</v>
      </c>
    </row>
    <row r="789" spans="46:51" ht="11.25" customHeight="1" x14ac:dyDescent="0.25">
      <c r="AT789" s="57" t="s">
        <v>44</v>
      </c>
      <c r="AU789" s="56">
        <f>_xll.qlInterestRateIndexFixingDate(IborIndex&amp;Tenor,AV789,Trigger)</f>
        <v>44806</v>
      </c>
      <c r="AV789" s="56">
        <f>_xll.qlCalendarAdvance(Calendar,AV788,AT789,"f",,Trigger)</f>
        <v>44810</v>
      </c>
      <c r="AW789" s="56">
        <f>_xll.qlInterestRateIndexMaturity(IborIndex&amp;Tenor,AV789,Trigger)</f>
        <v>44991</v>
      </c>
      <c r="AX789" s="102" t="e">
        <f>_xll.qlIndexFixing($Z$5,AU789,,Trigger)</f>
        <v>#VALUE!</v>
      </c>
      <c r="AY789" s="102">
        <f>_xll.qlIndexFixing($AZ$1,AV789,,Trigger)</f>
        <v>1.5271116032953991E-2</v>
      </c>
    </row>
    <row r="790" spans="46:51" ht="11.25" customHeight="1" x14ac:dyDescent="0.25">
      <c r="AT790" s="57" t="s">
        <v>44</v>
      </c>
      <c r="AU790" s="56">
        <f>_xll.qlInterestRateIndexFixingDate(IborIndex&amp;Tenor,AV790,Trigger)</f>
        <v>44813</v>
      </c>
      <c r="AV790" s="56">
        <f>_xll.qlCalendarAdvance(Calendar,AV789,AT790,"f",,Trigger)</f>
        <v>44817</v>
      </c>
      <c r="AW790" s="56">
        <f>_xll.qlInterestRateIndexMaturity(IborIndex&amp;Tenor,AV790,Trigger)</f>
        <v>44998</v>
      </c>
      <c r="AX790" s="102" t="e">
        <f>_xll.qlIndexFixing($Z$5,AU790,,Trigger)</f>
        <v>#VALUE!</v>
      </c>
      <c r="AY790" s="102">
        <f>_xll.qlIndexFixing($AZ$1,AV790,,Trigger)</f>
        <v>1.5295726410325354E-2</v>
      </c>
    </row>
    <row r="791" spans="46:51" ht="11.25" customHeight="1" x14ac:dyDescent="0.25">
      <c r="AT791" s="57" t="s">
        <v>44</v>
      </c>
      <c r="AU791" s="56">
        <f>_xll.qlInterestRateIndexFixingDate(IborIndex&amp;Tenor,AV791,Trigger)</f>
        <v>44820</v>
      </c>
      <c r="AV791" s="56">
        <f>_xll.qlCalendarAdvance(Calendar,AV790,AT791,"f",,Trigger)</f>
        <v>44824</v>
      </c>
      <c r="AW791" s="56">
        <f>_xll.qlInterestRateIndexMaturity(IborIndex&amp;Tenor,AV791,Trigger)</f>
        <v>45005</v>
      </c>
      <c r="AX791" s="102" t="e">
        <f>_xll.qlIndexFixing($Z$5,AU791,,Trigger)</f>
        <v>#VALUE!</v>
      </c>
      <c r="AY791" s="102">
        <f>_xll.qlIndexFixing($AZ$1,AV791,,Trigger)</f>
        <v>1.5320203988901111E-2</v>
      </c>
    </row>
    <row r="792" spans="46:51" ht="11.25" customHeight="1" x14ac:dyDescent="0.25">
      <c r="AT792" s="57" t="s">
        <v>44</v>
      </c>
      <c r="AU792" s="56">
        <f>_xll.qlInterestRateIndexFixingDate(IborIndex&amp;Tenor,AV792,Trigger)</f>
        <v>44827</v>
      </c>
      <c r="AV792" s="56">
        <f>_xll.qlCalendarAdvance(Calendar,AV791,AT792,"f",,Trigger)</f>
        <v>44831</v>
      </c>
      <c r="AW792" s="56">
        <f>_xll.qlInterestRateIndexMaturity(IborIndex&amp;Tenor,AV792,Trigger)</f>
        <v>45012</v>
      </c>
      <c r="AX792" s="102" t="e">
        <f>_xll.qlIndexFixing($Z$5,AU792,,Trigger)</f>
        <v>#VALUE!</v>
      </c>
      <c r="AY792" s="102">
        <f>_xll.qlIndexFixing($AZ$1,AV792,,Trigger)</f>
        <v>1.5344548757102457E-2</v>
      </c>
    </row>
    <row r="793" spans="46:51" ht="11.25" customHeight="1" x14ac:dyDescent="0.25">
      <c r="AT793" s="57" t="s">
        <v>44</v>
      </c>
      <c r="AU793" s="56">
        <f>_xll.qlInterestRateIndexFixingDate(IborIndex&amp;Tenor,AV793,Trigger)</f>
        <v>44834</v>
      </c>
      <c r="AV793" s="56">
        <f>_xll.qlCalendarAdvance(Calendar,AV792,AT793,"f",,Trigger)</f>
        <v>44838</v>
      </c>
      <c r="AW793" s="56">
        <f>_xll.qlInterestRateIndexMaturity(IborIndex&amp;Tenor,AV793,Trigger)</f>
        <v>45020</v>
      </c>
      <c r="AX793" s="102" t="e">
        <f>_xll.qlIndexFixing($Z$5,AU793,,Trigger)</f>
        <v>#VALUE!</v>
      </c>
      <c r="AY793" s="102">
        <f>_xll.qlIndexFixing($AZ$1,AV793,,Trigger)</f>
        <v>1.5370771241613061E-2</v>
      </c>
    </row>
    <row r="794" spans="46:51" ht="11.25" customHeight="1" x14ac:dyDescent="0.25">
      <c r="AT794" s="57" t="s">
        <v>44</v>
      </c>
      <c r="AU794" s="56">
        <f>_xll.qlInterestRateIndexFixingDate(IborIndex&amp;Tenor,AV794,Trigger)</f>
        <v>44841</v>
      </c>
      <c r="AV794" s="56">
        <f>_xll.qlCalendarAdvance(Calendar,AV793,AT794,"f",,Trigger)</f>
        <v>44845</v>
      </c>
      <c r="AW794" s="56">
        <f>_xll.qlInterestRateIndexMaturity(IborIndex&amp;Tenor,AV794,Trigger)</f>
        <v>45027</v>
      </c>
      <c r="AX794" s="102" t="e">
        <f>_xll.qlIndexFixing($Z$5,AU794,,Trigger)</f>
        <v>#VALUE!</v>
      </c>
      <c r="AY794" s="102">
        <f>_xll.qlIndexFixing($AZ$1,AV794,,Trigger)</f>
        <v>1.5394841887864212E-2</v>
      </c>
    </row>
    <row r="795" spans="46:51" ht="11.25" customHeight="1" x14ac:dyDescent="0.25">
      <c r="AT795" s="57" t="s">
        <v>44</v>
      </c>
      <c r="AU795" s="56">
        <f>_xll.qlInterestRateIndexFixingDate(IborIndex&amp;Tenor,AV795,Trigger)</f>
        <v>44848</v>
      </c>
      <c r="AV795" s="56">
        <f>_xll.qlCalendarAdvance(Calendar,AV794,AT795,"f",,Trigger)</f>
        <v>44852</v>
      </c>
      <c r="AW795" s="56">
        <f>_xll.qlInterestRateIndexMaturity(IborIndex&amp;Tenor,AV795,Trigger)</f>
        <v>45034</v>
      </c>
      <c r="AX795" s="102" t="e">
        <f>_xll.qlIndexFixing($Z$5,AU795,,Trigger)</f>
        <v>#VALUE!</v>
      </c>
      <c r="AY795" s="102">
        <f>_xll.qlIndexFixing($AZ$1,AV795,,Trigger)</f>
        <v>1.5418779684273028E-2</v>
      </c>
    </row>
    <row r="796" spans="46:51" ht="11.25" customHeight="1" x14ac:dyDescent="0.25">
      <c r="AT796" s="57" t="s">
        <v>44</v>
      </c>
      <c r="AU796" s="56">
        <f>_xll.qlInterestRateIndexFixingDate(IborIndex&amp;Tenor,AV796,Trigger)</f>
        <v>44855</v>
      </c>
      <c r="AV796" s="56">
        <f>_xll.qlCalendarAdvance(Calendar,AV795,AT796,"f",,Trigger)</f>
        <v>44859</v>
      </c>
      <c r="AW796" s="56">
        <f>_xll.qlInterestRateIndexMaturity(IborIndex&amp;Tenor,AV796,Trigger)</f>
        <v>45041</v>
      </c>
      <c r="AX796" s="102" t="e">
        <f>_xll.qlIndexFixing($Z$5,AU796,,Trigger)</f>
        <v>#VALUE!</v>
      </c>
      <c r="AY796" s="102">
        <f>_xll.qlIndexFixing($AZ$1,AV796,,Trigger)</f>
        <v>1.5442584619339257E-2</v>
      </c>
    </row>
    <row r="797" spans="46:51" ht="11.25" customHeight="1" x14ac:dyDescent="0.25">
      <c r="AT797" s="57" t="s">
        <v>44</v>
      </c>
      <c r="AU797" s="56">
        <f>_xll.qlInterestRateIndexFixingDate(IborIndex&amp;Tenor,AV797,Trigger)</f>
        <v>44862</v>
      </c>
      <c r="AV797" s="56">
        <f>_xll.qlCalendarAdvance(Calendar,AV796,AT797,"f",,Trigger)</f>
        <v>44866</v>
      </c>
      <c r="AW797" s="56">
        <f>_xll.qlInterestRateIndexMaturity(IborIndex&amp;Tenor,AV797,Trigger)</f>
        <v>45048</v>
      </c>
      <c r="AX797" s="102" t="e">
        <f>_xll.qlIndexFixing($Z$5,AU797,,Trigger)</f>
        <v>#VALUE!</v>
      </c>
      <c r="AY797" s="102">
        <f>_xll.qlIndexFixing($AZ$1,AV797,,Trigger)</f>
        <v>1.5464280039061038E-2</v>
      </c>
    </row>
    <row r="798" spans="46:51" ht="11.25" customHeight="1" x14ac:dyDescent="0.25">
      <c r="AT798" s="57" t="s">
        <v>44</v>
      </c>
      <c r="AU798" s="56">
        <f>_xll.qlInterestRateIndexFixingDate(IborIndex&amp;Tenor,AV798,Trigger)</f>
        <v>44869</v>
      </c>
      <c r="AV798" s="56">
        <f>_xll.qlCalendarAdvance(Calendar,AV797,AT798,"f",,Trigger)</f>
        <v>44873</v>
      </c>
      <c r="AW798" s="56">
        <f>_xll.qlInterestRateIndexMaturity(IborIndex&amp;Tenor,AV798,Trigger)</f>
        <v>45054</v>
      </c>
      <c r="AX798" s="102" t="e">
        <f>_xll.qlIndexFixing($Z$5,AU798,,Trigger)</f>
        <v>#VALUE!</v>
      </c>
      <c r="AY798" s="102">
        <f>_xll.qlIndexFixing($AZ$1,AV798,,Trigger)</f>
        <v>1.5487827703322403E-2</v>
      </c>
    </row>
    <row r="799" spans="46:51" ht="11.25" customHeight="1" x14ac:dyDescent="0.25">
      <c r="AT799" s="57" t="s">
        <v>44</v>
      </c>
      <c r="AU799" s="56">
        <f>_xll.qlInterestRateIndexFixingDate(IborIndex&amp;Tenor,AV799,Trigger)</f>
        <v>44876</v>
      </c>
      <c r="AV799" s="56">
        <f>_xll.qlCalendarAdvance(Calendar,AV798,AT799,"f",,Trigger)</f>
        <v>44880</v>
      </c>
      <c r="AW799" s="56">
        <f>_xll.qlInterestRateIndexMaturity(IborIndex&amp;Tenor,AV799,Trigger)</f>
        <v>45061</v>
      </c>
      <c r="AX799" s="102" t="e">
        <f>_xll.qlIndexFixing($Z$5,AU799,,Trigger)</f>
        <v>#VALUE!</v>
      </c>
      <c r="AY799" s="102">
        <f>_xll.qlIndexFixing($AZ$1,AV799,,Trigger)</f>
        <v>1.5511242445629661E-2</v>
      </c>
    </row>
    <row r="800" spans="46:51" ht="11.25" customHeight="1" x14ac:dyDescent="0.25">
      <c r="AT800" s="57" t="s">
        <v>44</v>
      </c>
      <c r="AU800" s="56">
        <f>_xll.qlInterestRateIndexFixingDate(IborIndex&amp;Tenor,AV800,Trigger)</f>
        <v>44883</v>
      </c>
      <c r="AV800" s="56">
        <f>_xll.qlCalendarAdvance(Calendar,AV799,AT800,"f",,Trigger)</f>
        <v>44887</v>
      </c>
      <c r="AW800" s="56">
        <f>_xll.qlInterestRateIndexMaturity(IborIndex&amp;Tenor,AV800,Trigger)</f>
        <v>45068</v>
      </c>
      <c r="AX800" s="102" t="e">
        <f>_xll.qlIndexFixing($Z$5,AU800,,Trigger)</f>
        <v>#VALUE!</v>
      </c>
      <c r="AY800" s="102">
        <f>_xll.qlIndexFixing($AZ$1,AV800,,Trigger)</f>
        <v>1.5534521493121536E-2</v>
      </c>
    </row>
    <row r="801" spans="46:51" ht="11.25" customHeight="1" x14ac:dyDescent="0.25">
      <c r="AT801" s="57" t="s">
        <v>44</v>
      </c>
      <c r="AU801" s="56">
        <f>_xll.qlInterestRateIndexFixingDate(IborIndex&amp;Tenor,AV801,Trigger)</f>
        <v>44890</v>
      </c>
      <c r="AV801" s="56">
        <f>_xll.qlCalendarAdvance(Calendar,AV800,AT801,"f",,Trigger)</f>
        <v>44894</v>
      </c>
      <c r="AW801" s="56">
        <f>_xll.qlInterestRateIndexMaturity(IborIndex&amp;Tenor,AV801,Trigger)</f>
        <v>45075</v>
      </c>
      <c r="AX801" s="102" t="e">
        <f>_xll.qlIndexFixing($Z$5,AU801,,Trigger)</f>
        <v>#VALUE!</v>
      </c>
      <c r="AY801" s="102">
        <f>_xll.qlIndexFixing($AZ$1,AV801,,Trigger)</f>
        <v>1.5559596783645758E-2</v>
      </c>
    </row>
    <row r="802" spans="46:51" ht="11.25" customHeight="1" x14ac:dyDescent="0.25">
      <c r="AT802" s="57" t="s">
        <v>44</v>
      </c>
      <c r="AU802" s="56">
        <f>_xll.qlInterestRateIndexFixingDate(IborIndex&amp;Tenor,AV802,Trigger)</f>
        <v>44897</v>
      </c>
      <c r="AV802" s="56">
        <f>_xll.qlCalendarAdvance(Calendar,AV801,AT802,"f",,Trigger)</f>
        <v>44901</v>
      </c>
      <c r="AW802" s="56">
        <f>_xll.qlInterestRateIndexMaturity(IborIndex&amp;Tenor,AV802,Trigger)</f>
        <v>45083</v>
      </c>
      <c r="AX802" s="102" t="e">
        <f>_xll.qlIndexFixing($Z$5,AU802,,Trigger)</f>
        <v>#VALUE!</v>
      </c>
      <c r="AY802" s="102">
        <f>_xll.qlIndexFixing($AZ$1,AV802,,Trigger)</f>
        <v>1.5582569374958504E-2</v>
      </c>
    </row>
    <row r="803" spans="46:51" ht="11.25" customHeight="1" x14ac:dyDescent="0.25">
      <c r="AT803" s="57" t="s">
        <v>44</v>
      </c>
      <c r="AU803" s="56">
        <f>_xll.qlInterestRateIndexFixingDate(IborIndex&amp;Tenor,AV803,Trigger)</f>
        <v>44904</v>
      </c>
      <c r="AV803" s="56">
        <f>_xll.qlCalendarAdvance(Calendar,AV802,AT803,"f",,Trigger)</f>
        <v>44908</v>
      </c>
      <c r="AW803" s="56">
        <f>_xll.qlInterestRateIndexMaturity(IborIndex&amp;Tenor,AV803,Trigger)</f>
        <v>45090</v>
      </c>
      <c r="AX803" s="102" t="e">
        <f>_xll.qlIndexFixing($Z$5,AU803,,Trigger)</f>
        <v>#VALUE!</v>
      </c>
      <c r="AY803" s="102">
        <f>_xll.qlIndexFixing($AZ$1,AV803,,Trigger)</f>
        <v>1.5605381165903506E-2</v>
      </c>
    </row>
    <row r="804" spans="46:51" ht="11.25" customHeight="1" x14ac:dyDescent="0.25">
      <c r="AT804" s="57" t="s">
        <v>44</v>
      </c>
      <c r="AU804" s="56">
        <f>_xll.qlInterestRateIndexFixingDate(IborIndex&amp;Tenor,AV804,Trigger)</f>
        <v>44911</v>
      </c>
      <c r="AV804" s="56">
        <f>_xll.qlCalendarAdvance(Calendar,AV803,AT804,"f",,Trigger)</f>
        <v>44915</v>
      </c>
      <c r="AW804" s="56">
        <f>_xll.qlInterestRateIndexMaturity(IborIndex&amp;Tenor,AV804,Trigger)</f>
        <v>45097</v>
      </c>
      <c r="AX804" s="102" t="e">
        <f>_xll.qlIndexFixing($Z$5,AU804,,Trigger)</f>
        <v>#VALUE!</v>
      </c>
      <c r="AY804" s="102">
        <f>_xll.qlIndexFixing($AZ$1,AV804,,Trigger)</f>
        <v>1.5628023851103276E-2</v>
      </c>
    </row>
    <row r="805" spans="46:51" ht="11.25" customHeight="1" x14ac:dyDescent="0.25">
      <c r="AT805" s="57" t="s">
        <v>44</v>
      </c>
      <c r="AU805" s="56">
        <f>_xll.qlInterestRateIndexFixingDate(IborIndex&amp;Tenor,AV805,Trigger)</f>
        <v>44917</v>
      </c>
      <c r="AV805" s="56">
        <f>_xll.qlCalendarAdvance(Calendar,AV804,AT805,"f",,Trigger)</f>
        <v>44922</v>
      </c>
      <c r="AW805" s="56">
        <f>_xll.qlInterestRateIndexMaturity(IborIndex&amp;Tenor,AV805,Trigger)</f>
        <v>45104</v>
      </c>
      <c r="AX805" s="102" t="e">
        <f>_xll.qlIndexFixing($Z$5,AU805,,Trigger)</f>
        <v>#VALUE!</v>
      </c>
      <c r="AY805" s="102">
        <f>_xll.qlIndexFixing($AZ$1,AV805,,Trigger)</f>
        <v>1.5650489048284918E-2</v>
      </c>
    </row>
    <row r="806" spans="46:51" ht="11.25" customHeight="1" x14ac:dyDescent="0.25">
      <c r="AT806" s="57" t="s">
        <v>44</v>
      </c>
      <c r="AU806" s="56">
        <f>_xll.qlInterestRateIndexFixingDate(IborIndex&amp;Tenor,AV806,Trigger)</f>
        <v>44925</v>
      </c>
      <c r="AV806" s="56">
        <f>_xll.qlCalendarAdvance(Calendar,AV805,AT806,"f",,Trigger)</f>
        <v>44929</v>
      </c>
      <c r="AW806" s="56">
        <f>_xll.qlInterestRateIndexMaturity(IborIndex&amp;Tenor,AV806,Trigger)</f>
        <v>45110</v>
      </c>
      <c r="AX806" s="102" t="e">
        <f>_xll.qlIndexFixing($Z$5,AU806,,Trigger)</f>
        <v>#VALUE!</v>
      </c>
      <c r="AY806" s="102">
        <f>_xll.qlIndexFixing($AZ$1,AV806,,Trigger)</f>
        <v>1.5670896969339421E-2</v>
      </c>
    </row>
    <row r="807" spans="46:51" ht="11.25" customHeight="1" x14ac:dyDescent="0.25">
      <c r="AT807" s="57" t="s">
        <v>44</v>
      </c>
      <c r="AU807" s="56">
        <f>_xll.qlInterestRateIndexFixingDate(IborIndex&amp;Tenor,AV807,Trigger)</f>
        <v>44932</v>
      </c>
      <c r="AV807" s="56">
        <f>_xll.qlCalendarAdvance(Calendar,AV806,AT807,"f",,Trigger)</f>
        <v>44936</v>
      </c>
      <c r="AW807" s="56">
        <f>_xll.qlInterestRateIndexMaturity(IborIndex&amp;Tenor,AV807,Trigger)</f>
        <v>45117</v>
      </c>
      <c r="AX807" s="102" t="e">
        <f>_xll.qlIndexFixing($Z$5,AU807,,Trigger)</f>
        <v>#VALUE!</v>
      </c>
      <c r="AY807" s="102">
        <f>_xll.qlIndexFixing($AZ$1,AV807,,Trigger)</f>
        <v>1.5692998215295437E-2</v>
      </c>
    </row>
    <row r="808" spans="46:51" ht="11.25" customHeight="1" x14ac:dyDescent="0.25">
      <c r="AT808" s="57" t="s">
        <v>44</v>
      </c>
      <c r="AU808" s="56">
        <f>_xll.qlInterestRateIndexFixingDate(IborIndex&amp;Tenor,AV808,Trigger)</f>
        <v>44939</v>
      </c>
      <c r="AV808" s="56">
        <f>_xll.qlCalendarAdvance(Calendar,AV807,AT808,"f",,Trigger)</f>
        <v>44943</v>
      </c>
      <c r="AW808" s="56">
        <f>_xll.qlInterestRateIndexMaturity(IborIndex&amp;Tenor,AV808,Trigger)</f>
        <v>45124</v>
      </c>
      <c r="AX808" s="102" t="e">
        <f>_xll.qlIndexFixing($Z$5,AU808,,Trigger)</f>
        <v>#VALUE!</v>
      </c>
      <c r="AY808" s="102">
        <f>_xll.qlIndexFixing($AZ$1,AV808,,Trigger)</f>
        <v>1.5714897226312381E-2</v>
      </c>
    </row>
    <row r="809" spans="46:51" ht="11.25" customHeight="1" x14ac:dyDescent="0.25">
      <c r="AT809" s="57" t="s">
        <v>44</v>
      </c>
      <c r="AU809" s="56">
        <f>_xll.qlInterestRateIndexFixingDate(IborIndex&amp;Tenor,AV809,Trigger)</f>
        <v>44946</v>
      </c>
      <c r="AV809" s="56">
        <f>_xll.qlCalendarAdvance(Calendar,AV808,AT809,"f",,Trigger)</f>
        <v>44950</v>
      </c>
      <c r="AW809" s="56">
        <f>_xll.qlInterestRateIndexMaturity(IborIndex&amp;Tenor,AV809,Trigger)</f>
        <v>45131</v>
      </c>
      <c r="AX809" s="102" t="e">
        <f>_xll.qlIndexFixing($Z$5,AU809,,Trigger)</f>
        <v>#VALUE!</v>
      </c>
      <c r="AY809" s="102">
        <f>_xll.qlIndexFixing($AZ$1,AV809,,Trigger)</f>
        <v>1.5736585276070254E-2</v>
      </c>
    </row>
    <row r="810" spans="46:51" ht="11.25" customHeight="1" x14ac:dyDescent="0.25">
      <c r="AT810" s="57" t="s">
        <v>44</v>
      </c>
      <c r="AU810" s="56">
        <f>_xll.qlInterestRateIndexFixingDate(IborIndex&amp;Tenor,AV810,Trigger)</f>
        <v>44953</v>
      </c>
      <c r="AV810" s="56">
        <f>_xll.qlCalendarAdvance(Calendar,AV809,AT810,"f",,Trigger)</f>
        <v>44957</v>
      </c>
      <c r="AW810" s="56">
        <f>_xll.qlInterestRateIndexMaturity(IborIndex&amp;Tenor,AV810,Trigger)</f>
        <v>45138</v>
      </c>
      <c r="AX810" s="102" t="e">
        <f>_xll.qlIndexFixing($Z$5,AU810,,Trigger)</f>
        <v>#VALUE!</v>
      </c>
      <c r="AY810" s="102">
        <f>_xll.qlIndexFixing($AZ$1,AV810,,Trigger)</f>
        <v>1.5758053560953101E-2</v>
      </c>
    </row>
    <row r="811" spans="46:51" ht="11.25" customHeight="1" x14ac:dyDescent="0.25">
      <c r="AT811" s="57" t="s">
        <v>44</v>
      </c>
      <c r="AU811" s="56">
        <f>_xll.qlInterestRateIndexFixingDate(IborIndex&amp;Tenor,AV811,Trigger)</f>
        <v>44960</v>
      </c>
      <c r="AV811" s="56">
        <f>_xll.qlCalendarAdvance(Calendar,AV810,AT811,"f",,Trigger)</f>
        <v>44964</v>
      </c>
      <c r="AW811" s="56">
        <f>_xll.qlInterestRateIndexMaturity(IborIndex&amp;Tenor,AV811,Trigger)</f>
        <v>45145</v>
      </c>
      <c r="AX811" s="102" t="e">
        <f>_xll.qlIndexFixing($Z$5,AU811,,Trigger)</f>
        <v>#VALUE!</v>
      </c>
      <c r="AY811" s="102">
        <f>_xll.qlIndexFixing($AZ$1,AV811,,Trigger)</f>
        <v>1.5779293200051656E-2</v>
      </c>
    </row>
    <row r="812" spans="46:51" ht="11.25" customHeight="1" x14ac:dyDescent="0.25">
      <c r="AT812" s="57" t="s">
        <v>44</v>
      </c>
      <c r="AU812" s="56">
        <f>_xll.qlInterestRateIndexFixingDate(IborIndex&amp;Tenor,AV812,Trigger)</f>
        <v>44967</v>
      </c>
      <c r="AV812" s="56">
        <f>_xll.qlCalendarAdvance(Calendar,AV811,AT812,"f",,Trigger)</f>
        <v>44971</v>
      </c>
      <c r="AW812" s="56">
        <f>_xll.qlInterestRateIndexMaturity(IborIndex&amp;Tenor,AV812,Trigger)</f>
        <v>45152</v>
      </c>
      <c r="AX812" s="102" t="e">
        <f>_xll.qlIndexFixing($Z$5,AU812,,Trigger)</f>
        <v>#VALUE!</v>
      </c>
      <c r="AY812" s="102">
        <f>_xll.qlIndexFixing($AZ$1,AV812,,Trigger)</f>
        <v>1.5800295235169959E-2</v>
      </c>
    </row>
    <row r="813" spans="46:51" ht="11.25" customHeight="1" x14ac:dyDescent="0.25">
      <c r="AT813" s="57" t="s">
        <v>44</v>
      </c>
      <c r="AU813" s="56">
        <f>_xll.qlInterestRateIndexFixingDate(IborIndex&amp;Tenor,AV813,Trigger)</f>
        <v>44974</v>
      </c>
      <c r="AV813" s="56">
        <f>_xll.qlCalendarAdvance(Calendar,AV812,AT813,"f",,Trigger)</f>
        <v>44978</v>
      </c>
      <c r="AW813" s="56">
        <f>_xll.qlInterestRateIndexMaturity(IborIndex&amp;Tenor,AV813,Trigger)</f>
        <v>45159</v>
      </c>
      <c r="AX813" s="102" t="e">
        <f>_xll.qlIndexFixing($Z$5,AU813,,Trigger)</f>
        <v>#VALUE!</v>
      </c>
      <c r="AY813" s="102">
        <f>_xll.qlIndexFixing($AZ$1,AV813,,Trigger)</f>
        <v>1.5821050630832001E-2</v>
      </c>
    </row>
    <row r="814" spans="46:51" ht="11.25" customHeight="1" x14ac:dyDescent="0.25">
      <c r="AT814" s="57" t="s">
        <v>44</v>
      </c>
      <c r="AU814" s="56">
        <f>_xll.qlInterestRateIndexFixingDate(IborIndex&amp;Tenor,AV814,Trigger)</f>
        <v>44981</v>
      </c>
      <c r="AV814" s="56">
        <f>_xll.qlCalendarAdvance(Calendar,AV813,AT814,"f",,Trigger)</f>
        <v>44985</v>
      </c>
      <c r="AW814" s="56">
        <f>_xll.qlInterestRateIndexMaturity(IborIndex&amp;Tenor,AV814,Trigger)</f>
        <v>45169</v>
      </c>
      <c r="AX814" s="102" t="e">
        <f>_xll.qlIndexFixing($Z$5,AU814,,Trigger)</f>
        <v>#VALUE!</v>
      </c>
      <c r="AY814" s="102">
        <f>_xll.qlIndexFixing($AZ$1,AV814,,Trigger)</f>
        <v>1.5850115327617181E-2</v>
      </c>
    </row>
    <row r="815" spans="46:51" ht="11.25" customHeight="1" x14ac:dyDescent="0.25">
      <c r="AT815" s="57" t="s">
        <v>44</v>
      </c>
      <c r="AU815" s="56">
        <f>_xll.qlInterestRateIndexFixingDate(IborIndex&amp;Tenor,AV815,Trigger)</f>
        <v>44988</v>
      </c>
      <c r="AV815" s="56">
        <f>_xll.qlCalendarAdvance(Calendar,AV814,AT815,"f",,Trigger)</f>
        <v>44992</v>
      </c>
      <c r="AW815" s="56">
        <f>_xll.qlInterestRateIndexMaturity(IborIndex&amp;Tenor,AV815,Trigger)</f>
        <v>45176</v>
      </c>
      <c r="AX815" s="102" t="e">
        <f>_xll.qlIndexFixing($Z$5,AU815,,Trigger)</f>
        <v>#VALUE!</v>
      </c>
      <c r="AY815" s="102">
        <f>_xll.qlIndexFixing($AZ$1,AV815,,Trigger)</f>
        <v>1.5870238021242978E-2</v>
      </c>
    </row>
    <row r="816" spans="46:51" ht="11.25" customHeight="1" x14ac:dyDescent="0.25">
      <c r="AT816" s="57" t="s">
        <v>44</v>
      </c>
      <c r="AU816" s="56">
        <f>_xll.qlInterestRateIndexFixingDate(IborIndex&amp;Tenor,AV816,Trigger)</f>
        <v>44995</v>
      </c>
      <c r="AV816" s="56">
        <f>_xll.qlCalendarAdvance(Calendar,AV815,AT816,"f",,Trigger)</f>
        <v>44999</v>
      </c>
      <c r="AW816" s="56">
        <f>_xll.qlInterestRateIndexMaturity(IborIndex&amp;Tenor,AV816,Trigger)</f>
        <v>45183</v>
      </c>
      <c r="AX816" s="102" t="e">
        <f>_xll.qlIndexFixing($Z$5,AU816,,Trigger)</f>
        <v>#VALUE!</v>
      </c>
      <c r="AY816" s="102">
        <f>_xll.qlIndexFixing($AZ$1,AV816,,Trigger)</f>
        <v>1.589008376048634E-2</v>
      </c>
    </row>
    <row r="817" spans="46:51" ht="11.25" customHeight="1" x14ac:dyDescent="0.25">
      <c r="AT817" s="57" t="s">
        <v>44</v>
      </c>
      <c r="AU817" s="56">
        <f>_xll.qlInterestRateIndexFixingDate(IborIndex&amp;Tenor,AV817,Trigger)</f>
        <v>45002</v>
      </c>
      <c r="AV817" s="56">
        <f>_xll.qlCalendarAdvance(Calendar,AV816,AT817,"f",,Trigger)</f>
        <v>45006</v>
      </c>
      <c r="AW817" s="56">
        <f>_xll.qlInterestRateIndexMaturity(IborIndex&amp;Tenor,AV817,Trigger)</f>
        <v>45190</v>
      </c>
      <c r="AX817" s="102" t="e">
        <f>_xll.qlIndexFixing($Z$5,AU817,,Trigger)</f>
        <v>#VALUE!</v>
      </c>
      <c r="AY817" s="102">
        <f>_xll.qlIndexFixing($AZ$1,AV817,,Trigger)</f>
        <v>1.5909643395804203E-2</v>
      </c>
    </row>
    <row r="818" spans="46:51" ht="11.25" customHeight="1" x14ac:dyDescent="0.25">
      <c r="AT818" s="57" t="s">
        <v>44</v>
      </c>
      <c r="AU818" s="56">
        <f>_xll.qlInterestRateIndexFixingDate(IborIndex&amp;Tenor,AV818,Trigger)</f>
        <v>45009</v>
      </c>
      <c r="AV818" s="56">
        <f>_xll.qlCalendarAdvance(Calendar,AV817,AT818,"f",,Trigger)</f>
        <v>45013</v>
      </c>
      <c r="AW818" s="56">
        <f>_xll.qlInterestRateIndexMaturity(IborIndex&amp;Tenor,AV818,Trigger)</f>
        <v>45197</v>
      </c>
      <c r="AX818" s="102" t="e">
        <f>_xll.qlIndexFixing($Z$5,AU818,,Trigger)</f>
        <v>#VALUE!</v>
      </c>
      <c r="AY818" s="102">
        <f>_xll.qlIndexFixing($AZ$1,AV818,,Trigger)</f>
        <v>1.5924053961270446E-2</v>
      </c>
    </row>
    <row r="819" spans="46:51" ht="11.25" customHeight="1" x14ac:dyDescent="0.25">
      <c r="AT819" s="57" t="s">
        <v>44</v>
      </c>
      <c r="AU819" s="56">
        <f>_xll.qlInterestRateIndexFixingDate(IborIndex&amp;Tenor,AV819,Trigger)</f>
        <v>45016</v>
      </c>
      <c r="AV819" s="56">
        <f>_xll.qlCalendarAdvance(Calendar,AV818,AT819,"f",,Trigger)</f>
        <v>45020</v>
      </c>
      <c r="AW819" s="56">
        <f>_xll.qlInterestRateIndexMaturity(IborIndex&amp;Tenor,AV819,Trigger)</f>
        <v>45203</v>
      </c>
      <c r="AX819" s="102" t="e">
        <f>_xll.qlIndexFixing($Z$5,AU819,,Trigger)</f>
        <v>#VALUE!</v>
      </c>
      <c r="AY819" s="102">
        <f>_xll.qlIndexFixing($AZ$1,AV819,,Trigger)</f>
        <v>1.5943086797581593E-2</v>
      </c>
    </row>
    <row r="820" spans="46:51" ht="11.25" customHeight="1" x14ac:dyDescent="0.25">
      <c r="AT820" s="57" t="s">
        <v>44</v>
      </c>
      <c r="AU820" s="56">
        <f>_xll.qlInterestRateIndexFixingDate(IborIndex&amp;Tenor,AV820,Trigger)</f>
        <v>45021</v>
      </c>
      <c r="AV820" s="56">
        <f>_xll.qlCalendarAdvance(Calendar,AV819,AT820,"f",,Trigger)</f>
        <v>45027</v>
      </c>
      <c r="AW820" s="56">
        <f>_xll.qlInterestRateIndexMaturity(IborIndex&amp;Tenor,AV820,Trigger)</f>
        <v>45210</v>
      </c>
      <c r="AX820" s="102" t="e">
        <f>_xll.qlIndexFixing($Z$5,AU820,,Trigger)</f>
        <v>#VALUE!</v>
      </c>
      <c r="AY820" s="102">
        <f>_xll.qlIndexFixing($AZ$1,AV820,,Trigger)</f>
        <v>1.5961806794301134E-2</v>
      </c>
    </row>
    <row r="821" spans="46:51" ht="11.25" customHeight="1" x14ac:dyDescent="0.25">
      <c r="AT821" s="57" t="s">
        <v>44</v>
      </c>
      <c r="AU821" s="56">
        <f>_xll.qlInterestRateIndexFixingDate(IborIndex&amp;Tenor,AV821,Trigger)</f>
        <v>45030</v>
      </c>
      <c r="AV821" s="56">
        <f>_xll.qlCalendarAdvance(Calendar,AV820,AT821,"f",,Trigger)</f>
        <v>45034</v>
      </c>
      <c r="AW821" s="56">
        <f>_xll.qlInterestRateIndexMaturity(IborIndex&amp;Tenor,AV821,Trigger)</f>
        <v>45217</v>
      </c>
      <c r="AX821" s="102" t="e">
        <f>_xll.qlIndexFixing($Z$5,AU821,,Trigger)</f>
        <v>#VALUE!</v>
      </c>
      <c r="AY821" s="102">
        <f>_xll.qlIndexFixing($AZ$1,AV821,,Trigger)</f>
        <v>1.5980204380627642E-2</v>
      </c>
    </row>
    <row r="822" spans="46:51" ht="11.25" customHeight="1" x14ac:dyDescent="0.25">
      <c r="AT822" s="57" t="s">
        <v>44</v>
      </c>
      <c r="AU822" s="56">
        <f>_xll.qlInterestRateIndexFixingDate(IborIndex&amp;Tenor,AV822,Trigger)</f>
        <v>45037</v>
      </c>
      <c r="AV822" s="56">
        <f>_xll.qlCalendarAdvance(Calendar,AV821,AT822,"f",,Trigger)</f>
        <v>45041</v>
      </c>
      <c r="AW822" s="56">
        <f>_xll.qlInterestRateIndexMaturity(IborIndex&amp;Tenor,AV822,Trigger)</f>
        <v>45224</v>
      </c>
      <c r="AX822" s="102" t="e">
        <f>_xll.qlIndexFixing($Z$5,AU822,,Trigger)</f>
        <v>#VALUE!</v>
      </c>
      <c r="AY822" s="102">
        <f>_xll.qlIndexFixing($AZ$1,AV822,,Trigger)</f>
        <v>1.5998269909402861E-2</v>
      </c>
    </row>
    <row r="823" spans="46:51" ht="11.25" customHeight="1" x14ac:dyDescent="0.25">
      <c r="AT823" s="57" t="s">
        <v>44</v>
      </c>
      <c r="AU823" s="56">
        <f>_xll.qlInterestRateIndexFixingDate(IborIndex&amp;Tenor,AV823,Trigger)</f>
        <v>45043</v>
      </c>
      <c r="AV823" s="56">
        <f>_xll.qlCalendarAdvance(Calendar,AV822,AT823,"f",,Trigger)</f>
        <v>45048</v>
      </c>
      <c r="AW823" s="56">
        <f>_xll.qlInterestRateIndexMaturity(IborIndex&amp;Tenor,AV823,Trigger)</f>
        <v>45232</v>
      </c>
      <c r="AX823" s="102" t="e">
        <f>_xll.qlIndexFixing($Z$5,AU823,,Trigger)</f>
        <v>#VALUE!</v>
      </c>
      <c r="AY823" s="102">
        <f>_xll.qlIndexFixing($AZ$1,AV823,,Trigger)</f>
        <v>1.6020471179321538E-2</v>
      </c>
    </row>
    <row r="824" spans="46:51" ht="11.25" customHeight="1" x14ac:dyDescent="0.25">
      <c r="AT824" s="57" t="s">
        <v>44</v>
      </c>
      <c r="AU824" s="56">
        <f>_xll.qlInterestRateIndexFixingDate(IborIndex&amp;Tenor,AV824,Trigger)</f>
        <v>45051</v>
      </c>
      <c r="AV824" s="56">
        <f>_xll.qlCalendarAdvance(Calendar,AV823,AT824,"f",,Trigger)</f>
        <v>45055</v>
      </c>
      <c r="AW824" s="56">
        <f>_xll.qlInterestRateIndexMaturity(IborIndex&amp;Tenor,AV824,Trigger)</f>
        <v>45239</v>
      </c>
      <c r="AX824" s="102" t="e">
        <f>_xll.qlIndexFixing($Z$5,AU824,,Trigger)</f>
        <v>#VALUE!</v>
      </c>
      <c r="AY824" s="102">
        <f>_xll.qlIndexFixing($AZ$1,AV824,,Trigger)</f>
        <v>1.6037765586044164E-2</v>
      </c>
    </row>
    <row r="825" spans="46:51" ht="11.25" customHeight="1" x14ac:dyDescent="0.25">
      <c r="AT825" s="57" t="s">
        <v>44</v>
      </c>
      <c r="AU825" s="56">
        <f>_xll.qlInterestRateIndexFixingDate(IborIndex&amp;Tenor,AV825,Trigger)</f>
        <v>45058</v>
      </c>
      <c r="AV825" s="56">
        <f>_xll.qlCalendarAdvance(Calendar,AV824,AT825,"f",,Trigger)</f>
        <v>45062</v>
      </c>
      <c r="AW825" s="56">
        <f>_xll.qlInterestRateIndexMaturity(IborIndex&amp;Tenor,AV825,Trigger)</f>
        <v>45246</v>
      </c>
      <c r="AX825" s="102" t="e">
        <f>_xll.qlIndexFixing($Z$5,AU825,,Trigger)</f>
        <v>#VALUE!</v>
      </c>
      <c r="AY825" s="102">
        <f>_xll.qlIndexFixing($AZ$1,AV825,,Trigger)</f>
        <v>1.605469808962106E-2</v>
      </c>
    </row>
    <row r="826" spans="46:51" ht="11.25" customHeight="1" x14ac:dyDescent="0.25">
      <c r="AT826" s="57" t="s">
        <v>44</v>
      </c>
      <c r="AU826" s="56">
        <f>_xll.qlInterestRateIndexFixingDate(IborIndex&amp;Tenor,AV826,Trigger)</f>
        <v>45065</v>
      </c>
      <c r="AV826" s="56">
        <f>_xll.qlCalendarAdvance(Calendar,AV825,AT826,"f",,Trigger)</f>
        <v>45069</v>
      </c>
      <c r="AW826" s="56">
        <f>_xll.qlInterestRateIndexMaturity(IborIndex&amp;Tenor,AV826,Trigger)</f>
        <v>45253</v>
      </c>
      <c r="AX826" s="102" t="e">
        <f>_xll.qlIndexFixing($Z$5,AU826,,Trigger)</f>
        <v>#VALUE!</v>
      </c>
      <c r="AY826" s="102">
        <f>_xll.qlIndexFixing($AZ$1,AV826,,Trigger)</f>
        <v>1.6071262370614778E-2</v>
      </c>
    </row>
    <row r="827" spans="46:51" ht="11.25" customHeight="1" x14ac:dyDescent="0.25">
      <c r="AT827" s="57" t="s">
        <v>44</v>
      </c>
      <c r="AU827" s="56">
        <f>_xll.qlInterestRateIndexFixingDate(IborIndex&amp;Tenor,AV827,Trigger)</f>
        <v>45072</v>
      </c>
      <c r="AV827" s="56">
        <f>_xll.qlCalendarAdvance(Calendar,AV826,AT827,"f",,Trigger)</f>
        <v>45076</v>
      </c>
      <c r="AW827" s="56">
        <f>_xll.qlInterestRateIndexMaturity(IborIndex&amp;Tenor,AV827,Trigger)</f>
        <v>45260</v>
      </c>
      <c r="AX827" s="102" t="e">
        <f>_xll.qlIndexFixing($Z$5,AU827,,Trigger)</f>
        <v>#VALUE!</v>
      </c>
      <c r="AY827" s="102">
        <f>_xll.qlIndexFixing($AZ$1,AV827,,Trigger)</f>
        <v>1.6083292787040876E-2</v>
      </c>
    </row>
    <row r="828" spans="46:51" ht="11.25" customHeight="1" x14ac:dyDescent="0.25">
      <c r="AT828" s="57" t="s">
        <v>44</v>
      </c>
      <c r="AU828" s="56">
        <f>_xll.qlInterestRateIndexFixingDate(IborIndex&amp;Tenor,AV828,Trigger)</f>
        <v>45079</v>
      </c>
      <c r="AV828" s="56">
        <f>_xll.qlCalendarAdvance(Calendar,AV827,AT828,"f",,Trigger)</f>
        <v>45083</v>
      </c>
      <c r="AW828" s="56">
        <f>_xll.qlInterestRateIndexMaturity(IborIndex&amp;Tenor,AV828,Trigger)</f>
        <v>45266</v>
      </c>
      <c r="AX828" s="102" t="e">
        <f>_xll.qlIndexFixing($Z$5,AU828,,Trigger)</f>
        <v>#VALUE!</v>
      </c>
      <c r="AY828" s="102">
        <f>_xll.qlIndexFixing($AZ$1,AV828,,Trigger)</f>
        <v>1.6099193860869453E-2</v>
      </c>
    </row>
    <row r="829" spans="46:51" ht="11.25" customHeight="1" x14ac:dyDescent="0.25">
      <c r="AT829" s="57" t="s">
        <v>44</v>
      </c>
      <c r="AU829" s="56">
        <f>_xll.qlInterestRateIndexFixingDate(IborIndex&amp;Tenor,AV829,Trigger)</f>
        <v>45086</v>
      </c>
      <c r="AV829" s="56">
        <f>_xll.qlCalendarAdvance(Calendar,AV828,AT829,"f",,Trigger)</f>
        <v>45090</v>
      </c>
      <c r="AW829" s="56">
        <f>_xll.qlInterestRateIndexMaturity(IborIndex&amp;Tenor,AV829,Trigger)</f>
        <v>45273</v>
      </c>
      <c r="AX829" s="102" t="e">
        <f>_xll.qlIndexFixing($Z$5,AU829,,Trigger)</f>
        <v>#VALUE!</v>
      </c>
      <c r="AY829" s="102">
        <f>_xll.qlIndexFixing($AZ$1,AV829,,Trigger)</f>
        <v>1.6114720925144651E-2</v>
      </c>
    </row>
    <row r="830" spans="46:51" ht="11.25" customHeight="1" x14ac:dyDescent="0.25">
      <c r="AT830" s="57" t="s">
        <v>44</v>
      </c>
      <c r="AU830" s="56">
        <f>_xll.qlInterestRateIndexFixingDate(IborIndex&amp;Tenor,AV830,Trigger)</f>
        <v>45093</v>
      </c>
      <c r="AV830" s="56">
        <f>_xll.qlCalendarAdvance(Calendar,AV829,AT830,"f",,Trigger)</f>
        <v>45097</v>
      </c>
      <c r="AW830" s="56">
        <f>_xll.qlInterestRateIndexMaturity(IborIndex&amp;Tenor,AV830,Trigger)</f>
        <v>45280</v>
      </c>
      <c r="AX830" s="102" t="e">
        <f>_xll.qlIndexFixing($Z$5,AU830,,Trigger)</f>
        <v>#VALUE!</v>
      </c>
      <c r="AY830" s="102">
        <f>_xll.qlIndexFixing($AZ$1,AV830,,Trigger)</f>
        <v>1.612987197320933E-2</v>
      </c>
    </row>
    <row r="831" spans="46:51" ht="11.25" customHeight="1" x14ac:dyDescent="0.25">
      <c r="AT831" s="57" t="s">
        <v>44</v>
      </c>
      <c r="AU831" s="56">
        <f>_xll.qlInterestRateIndexFixingDate(IborIndex&amp;Tenor,AV831,Trigger)</f>
        <v>45100</v>
      </c>
      <c r="AV831" s="56">
        <f>_xll.qlCalendarAdvance(Calendar,AV830,AT831,"f",,Trigger)</f>
        <v>45104</v>
      </c>
      <c r="AW831" s="56">
        <f>_xll.qlInterestRateIndexMaturity(IborIndex&amp;Tenor,AV831,Trigger)</f>
        <v>45287</v>
      </c>
      <c r="AX831" s="102" t="e">
        <f>_xll.qlIndexFixing($Z$5,AU831,,Trigger)</f>
        <v>#VALUE!</v>
      </c>
      <c r="AY831" s="102">
        <f>_xll.qlIndexFixing($AZ$1,AV831,,Trigger)</f>
        <v>1.6144644998556182E-2</v>
      </c>
    </row>
    <row r="832" spans="46:51" ht="11.25" customHeight="1" x14ac:dyDescent="0.25">
      <c r="AT832" s="57" t="s">
        <v>44</v>
      </c>
      <c r="AU832" s="56">
        <f>_xll.qlInterestRateIndexFixingDate(IborIndex&amp;Tenor,AV832,Trigger)</f>
        <v>45107</v>
      </c>
      <c r="AV832" s="56">
        <f>_xll.qlCalendarAdvance(Calendar,AV831,AT832,"f",,Trigger)</f>
        <v>45111</v>
      </c>
      <c r="AW832" s="56">
        <f>_xll.qlInterestRateIndexMaturity(IborIndex&amp;Tenor,AV832,Trigger)</f>
        <v>45295</v>
      </c>
      <c r="AX832" s="102" t="e">
        <f>_xll.qlIndexFixing($Z$5,AU832,,Trigger)</f>
        <v>#VALUE!</v>
      </c>
      <c r="AY832" s="102">
        <f>_xll.qlIndexFixing($AZ$1,AV832,,Trigger)</f>
        <v>1.6162797871533567E-2</v>
      </c>
    </row>
    <row r="833" spans="46:51" ht="11.25" customHeight="1" x14ac:dyDescent="0.25">
      <c r="AT833" s="57" t="s">
        <v>44</v>
      </c>
      <c r="AU833" s="56">
        <f>_xll.qlInterestRateIndexFixingDate(IborIndex&amp;Tenor,AV833,Trigger)</f>
        <v>45114</v>
      </c>
      <c r="AV833" s="56">
        <f>_xll.qlCalendarAdvance(Calendar,AV832,AT833,"f",,Trigger)</f>
        <v>45118</v>
      </c>
      <c r="AW833" s="56">
        <f>_xll.qlInterestRateIndexMaturity(IborIndex&amp;Tenor,AV833,Trigger)</f>
        <v>45302</v>
      </c>
      <c r="AX833" s="102" t="e">
        <f>_xll.qlIndexFixing($Z$5,AU833,,Trigger)</f>
        <v>#VALUE!</v>
      </c>
      <c r="AY833" s="102">
        <f>_xll.qlIndexFixing($AZ$1,AV833,,Trigger)</f>
        <v>1.6176726692599574E-2</v>
      </c>
    </row>
    <row r="834" spans="46:51" ht="11.25" customHeight="1" x14ac:dyDescent="0.25">
      <c r="AT834" s="57" t="s">
        <v>44</v>
      </c>
      <c r="AU834" s="56">
        <f>_xll.qlInterestRateIndexFixingDate(IborIndex&amp;Tenor,AV834,Trigger)</f>
        <v>45121</v>
      </c>
      <c r="AV834" s="56">
        <f>_xll.qlCalendarAdvance(Calendar,AV833,AT834,"f",,Trigger)</f>
        <v>45125</v>
      </c>
      <c r="AW834" s="56">
        <f>_xll.qlInterestRateIndexMaturity(IborIndex&amp;Tenor,AV834,Trigger)</f>
        <v>45309</v>
      </c>
      <c r="AX834" s="102" t="e">
        <f>_xll.qlIndexFixing($Z$5,AU834,,Trigger)</f>
        <v>#VALUE!</v>
      </c>
      <c r="AY834" s="102">
        <f>_xll.qlIndexFixing($AZ$1,AV834,,Trigger)</f>
        <v>1.6190270992525922E-2</v>
      </c>
    </row>
    <row r="835" spans="46:51" ht="11.25" customHeight="1" x14ac:dyDescent="0.25">
      <c r="AT835" s="57" t="s">
        <v>44</v>
      </c>
      <c r="AU835" s="56">
        <f>_xll.qlInterestRateIndexFixingDate(IborIndex&amp;Tenor,AV835,Trigger)</f>
        <v>45128</v>
      </c>
      <c r="AV835" s="56">
        <f>_xll.qlCalendarAdvance(Calendar,AV834,AT835,"f",,Trigger)</f>
        <v>45132</v>
      </c>
      <c r="AW835" s="56">
        <f>_xll.qlInterestRateIndexMaturity(IborIndex&amp;Tenor,AV835,Trigger)</f>
        <v>45316</v>
      </c>
      <c r="AX835" s="102" t="e">
        <f>_xll.qlIndexFixing($Z$5,AU835,,Trigger)</f>
        <v>#VALUE!</v>
      </c>
      <c r="AY835" s="102">
        <f>_xll.qlIndexFixing($AZ$1,AV835,,Trigger)</f>
        <v>1.6203428765092471E-2</v>
      </c>
    </row>
    <row r="836" spans="46:51" ht="11.25" customHeight="1" x14ac:dyDescent="0.25">
      <c r="AT836" s="57" t="s">
        <v>44</v>
      </c>
      <c r="AU836" s="56">
        <f>_xll.qlInterestRateIndexFixingDate(IborIndex&amp;Tenor,AV836,Trigger)</f>
        <v>45135</v>
      </c>
      <c r="AV836" s="56">
        <f>_xll.qlCalendarAdvance(Calendar,AV835,AT836,"f",,Trigger)</f>
        <v>45139</v>
      </c>
      <c r="AW836" s="56">
        <f>_xll.qlInterestRateIndexMaturity(IborIndex&amp;Tenor,AV836,Trigger)</f>
        <v>45323</v>
      </c>
      <c r="AX836" s="102" t="e">
        <f>_xll.qlIndexFixing($Z$5,AU836,,Trigger)</f>
        <v>#VALUE!</v>
      </c>
      <c r="AY836" s="102">
        <f>_xll.qlIndexFixing($AZ$1,AV836,,Trigger)</f>
        <v>1.6216198004253144E-2</v>
      </c>
    </row>
    <row r="837" spans="46:51" ht="11.25" customHeight="1" x14ac:dyDescent="0.25">
      <c r="AT837" s="57" t="s">
        <v>44</v>
      </c>
      <c r="AU837" s="56">
        <f>_xll.qlInterestRateIndexFixingDate(IborIndex&amp;Tenor,AV837,Trigger)</f>
        <v>45142</v>
      </c>
      <c r="AV837" s="56">
        <f>_xll.qlCalendarAdvance(Calendar,AV836,AT837,"f",,Trigger)</f>
        <v>45146</v>
      </c>
      <c r="AW837" s="56">
        <f>_xll.qlInterestRateIndexMaturity(IborIndex&amp;Tenor,AV837,Trigger)</f>
        <v>45330</v>
      </c>
      <c r="AX837" s="102" t="e">
        <f>_xll.qlIndexFixing($Z$5,AU837,,Trigger)</f>
        <v>#VALUE!</v>
      </c>
      <c r="AY837" s="102">
        <f>_xll.qlIndexFixing($AZ$1,AV837,,Trigger)</f>
        <v>1.6228576704141497E-2</v>
      </c>
    </row>
    <row r="838" spans="46:51" ht="11.25" customHeight="1" x14ac:dyDescent="0.25">
      <c r="AT838" s="57" t="s">
        <v>44</v>
      </c>
      <c r="AU838" s="56">
        <f>_xll.qlInterestRateIndexFixingDate(IborIndex&amp;Tenor,AV838,Trigger)</f>
        <v>45149</v>
      </c>
      <c r="AV838" s="56">
        <f>_xll.qlCalendarAdvance(Calendar,AV837,AT838,"f",,Trigger)</f>
        <v>45153</v>
      </c>
      <c r="AW838" s="56">
        <f>_xll.qlInterestRateIndexMaturity(IborIndex&amp;Tenor,AV838,Trigger)</f>
        <v>45337</v>
      </c>
      <c r="AX838" s="102" t="e">
        <f>_xll.qlIndexFixing($Z$5,AU838,,Trigger)</f>
        <v>#VALUE!</v>
      </c>
      <c r="AY838" s="102">
        <f>_xll.qlIndexFixing($AZ$1,AV838,,Trigger)</f>
        <v>1.6240562859074169E-2</v>
      </c>
    </row>
    <row r="839" spans="46:51" ht="11.25" customHeight="1" x14ac:dyDescent="0.25">
      <c r="AT839" s="57" t="s">
        <v>44</v>
      </c>
      <c r="AU839" s="56">
        <f>_xll.qlInterestRateIndexFixingDate(IborIndex&amp;Tenor,AV839,Trigger)</f>
        <v>45156</v>
      </c>
      <c r="AV839" s="56">
        <f>_xll.qlCalendarAdvance(Calendar,AV838,AT839,"f",,Trigger)</f>
        <v>45160</v>
      </c>
      <c r="AW839" s="56">
        <f>_xll.qlInterestRateIndexMaturity(IborIndex&amp;Tenor,AV839,Trigger)</f>
        <v>45344</v>
      </c>
      <c r="AX839" s="102" t="e">
        <f>_xll.qlIndexFixing($Z$5,AU839,,Trigger)</f>
        <v>#VALUE!</v>
      </c>
      <c r="AY839" s="102">
        <f>_xll.qlIndexFixing($AZ$1,AV839,,Trigger)</f>
        <v>1.6252154463553888E-2</v>
      </c>
    </row>
    <row r="840" spans="46:51" ht="11.25" customHeight="1" x14ac:dyDescent="0.25">
      <c r="AT840" s="57" t="s">
        <v>44</v>
      </c>
      <c r="AU840" s="56">
        <f>_xll.qlInterestRateIndexFixingDate(IborIndex&amp;Tenor,AV840,Trigger)</f>
        <v>45163</v>
      </c>
      <c r="AV840" s="56">
        <f>_xll.qlCalendarAdvance(Calendar,AV839,AT840,"f",,Trigger)</f>
        <v>45167</v>
      </c>
      <c r="AW840" s="56">
        <f>_xll.qlInterestRateIndexMaturity(IborIndex&amp;Tenor,AV840,Trigger)</f>
        <v>45351</v>
      </c>
      <c r="AX840" s="102" t="e">
        <f>_xll.qlIndexFixing($Z$5,AU840,,Trigger)</f>
        <v>#VALUE!</v>
      </c>
      <c r="AY840" s="102">
        <f>_xll.qlIndexFixing($AZ$1,AV840,,Trigger)</f>
        <v>1.6259224989619615E-2</v>
      </c>
    </row>
    <row r="841" spans="46:51" ht="11.25" customHeight="1" x14ac:dyDescent="0.25">
      <c r="AT841" s="57" t="s">
        <v>44</v>
      </c>
      <c r="AU841" s="56">
        <f>_xll.qlInterestRateIndexFixingDate(IborIndex&amp;Tenor,AV841,Trigger)</f>
        <v>45170</v>
      </c>
      <c r="AV841" s="56">
        <f>_xll.qlCalendarAdvance(Calendar,AV840,AT841,"f",,Trigger)</f>
        <v>45174</v>
      </c>
      <c r="AW841" s="56">
        <f>_xll.qlInterestRateIndexMaturity(IborIndex&amp;Tenor,AV841,Trigger)</f>
        <v>45356</v>
      </c>
      <c r="AX841" s="102" t="e">
        <f>_xll.qlIndexFixing($Z$5,AU841,,Trigger)</f>
        <v>#VALUE!</v>
      </c>
      <c r="AY841" s="102">
        <f>_xll.qlIndexFixing($AZ$1,AV841,,Trigger)</f>
        <v>1.6270136096680994E-2</v>
      </c>
    </row>
    <row r="842" spans="46:51" ht="11.25" customHeight="1" x14ac:dyDescent="0.25">
      <c r="AT842" s="57" t="s">
        <v>44</v>
      </c>
      <c r="AU842" s="56">
        <f>_xll.qlInterestRateIndexFixingDate(IborIndex&amp;Tenor,AV842,Trigger)</f>
        <v>45177</v>
      </c>
      <c r="AV842" s="56">
        <f>_xll.qlCalendarAdvance(Calendar,AV841,AT842,"f",,Trigger)</f>
        <v>45181</v>
      </c>
      <c r="AW842" s="56">
        <f>_xll.qlInterestRateIndexMaturity(IborIndex&amp;Tenor,AV842,Trigger)</f>
        <v>45363</v>
      </c>
      <c r="AX842" s="102" t="e">
        <f>_xll.qlIndexFixing($Z$5,AU842,,Trigger)</f>
        <v>#VALUE!</v>
      </c>
      <c r="AY842" s="102">
        <f>_xll.qlIndexFixing($AZ$1,AV842,,Trigger)</f>
        <v>1.6280647281441383E-2</v>
      </c>
    </row>
    <row r="843" spans="46:51" ht="11.25" customHeight="1" x14ac:dyDescent="0.25">
      <c r="AT843" s="57" t="s">
        <v>44</v>
      </c>
      <c r="AU843" s="56">
        <f>_xll.qlInterestRateIndexFixingDate(IborIndex&amp;Tenor,AV843,Trigger)</f>
        <v>45184</v>
      </c>
      <c r="AV843" s="56">
        <f>_xll.qlCalendarAdvance(Calendar,AV842,AT843,"f",,Trigger)</f>
        <v>45188</v>
      </c>
      <c r="AW843" s="56">
        <f>_xll.qlInterestRateIndexMaturity(IborIndex&amp;Tenor,AV843,Trigger)</f>
        <v>45370</v>
      </c>
      <c r="AX843" s="102" t="e">
        <f>_xll.qlIndexFixing($Z$5,AU843,,Trigger)</f>
        <v>#VALUE!</v>
      </c>
      <c r="AY843" s="102">
        <f>_xll.qlIndexFixing($AZ$1,AV843,,Trigger)</f>
        <v>1.6290756539631943E-2</v>
      </c>
    </row>
    <row r="844" spans="46:51" ht="11.25" customHeight="1" x14ac:dyDescent="0.25">
      <c r="AT844" s="57" t="s">
        <v>44</v>
      </c>
      <c r="AU844" s="56">
        <f>_xll.qlInterestRateIndexFixingDate(IborIndex&amp;Tenor,AV844,Trigger)</f>
        <v>45191</v>
      </c>
      <c r="AV844" s="56">
        <f>_xll.qlCalendarAdvance(Calendar,AV843,AT844,"f",,Trigger)</f>
        <v>45195</v>
      </c>
      <c r="AW844" s="56">
        <f>_xll.qlInterestRateIndexMaturity(IborIndex&amp;Tenor,AV844,Trigger)</f>
        <v>45377</v>
      </c>
      <c r="AX844" s="102" t="e">
        <f>_xll.qlIndexFixing($Z$5,AU844,,Trigger)</f>
        <v>#VALUE!</v>
      </c>
      <c r="AY844" s="102">
        <f>_xll.qlIndexFixing($AZ$1,AV844,,Trigger)</f>
        <v>1.6300461867186311E-2</v>
      </c>
    </row>
    <row r="845" spans="46:51" ht="11.25" customHeight="1" x14ac:dyDescent="0.25">
      <c r="AT845" s="57" t="s">
        <v>44</v>
      </c>
      <c r="AU845" s="56">
        <f>_xll.qlInterestRateIndexFixingDate(IborIndex&amp;Tenor,AV845,Trigger)</f>
        <v>45198</v>
      </c>
      <c r="AV845" s="56">
        <f>_xll.qlCalendarAdvance(Calendar,AV844,AT845,"f",,Trigger)</f>
        <v>45202</v>
      </c>
      <c r="AW845" s="56">
        <f>_xll.qlInterestRateIndexMaturity(IborIndex&amp;Tenor,AV845,Trigger)</f>
        <v>45385</v>
      </c>
      <c r="AX845" s="102" t="e">
        <f>_xll.qlIndexFixing($Z$5,AU845,,Trigger)</f>
        <v>#VALUE!</v>
      </c>
      <c r="AY845" s="102">
        <f>_xll.qlIndexFixing($AZ$1,AV845,,Trigger)</f>
        <v>1.6310651719592902E-2</v>
      </c>
    </row>
    <row r="846" spans="46:51" ht="11.25" customHeight="1" x14ac:dyDescent="0.25">
      <c r="AT846" s="57" t="s">
        <v>44</v>
      </c>
      <c r="AU846" s="56">
        <f>_xll.qlInterestRateIndexFixingDate(IborIndex&amp;Tenor,AV846,Trigger)</f>
        <v>45205</v>
      </c>
      <c r="AV846" s="56">
        <f>_xll.qlCalendarAdvance(Calendar,AV845,AT846,"f",,Trigger)</f>
        <v>45209</v>
      </c>
      <c r="AW846" s="56">
        <f>_xll.qlInterestRateIndexMaturity(IborIndex&amp;Tenor,AV846,Trigger)</f>
        <v>45392</v>
      </c>
      <c r="AX846" s="102" t="e">
        <f>_xll.qlIndexFixing($Z$5,AU846,,Trigger)</f>
        <v>#VALUE!</v>
      </c>
      <c r="AY846" s="102">
        <f>_xll.qlIndexFixing($AZ$1,AV846,,Trigger)</f>
        <v>1.6319513738673873E-2</v>
      </c>
    </row>
    <row r="847" spans="46:51" ht="11.25" customHeight="1" x14ac:dyDescent="0.25">
      <c r="AT847" s="57" t="s">
        <v>44</v>
      </c>
      <c r="AU847" s="56">
        <f>_xll.qlInterestRateIndexFixingDate(IborIndex&amp;Tenor,AV847,Trigger)</f>
        <v>45212</v>
      </c>
      <c r="AV847" s="56">
        <f>_xll.qlCalendarAdvance(Calendar,AV846,AT847,"f",,Trigger)</f>
        <v>45216</v>
      </c>
      <c r="AW847" s="56">
        <f>_xll.qlInterestRateIndexMaturity(IborIndex&amp;Tenor,AV847,Trigger)</f>
        <v>45399</v>
      </c>
      <c r="AX847" s="102" t="e">
        <f>_xll.qlIndexFixing($Z$5,AU847,,Trigger)</f>
        <v>#VALUE!</v>
      </c>
      <c r="AY847" s="102">
        <f>_xll.qlIndexFixing($AZ$1,AV847,,Trigger)</f>
        <v>1.6327965654789053E-2</v>
      </c>
    </row>
    <row r="848" spans="46:51" ht="11.25" customHeight="1" x14ac:dyDescent="0.25">
      <c r="AT848" s="57" t="s">
        <v>44</v>
      </c>
      <c r="AU848" s="56">
        <f>_xll.qlInterestRateIndexFixingDate(IborIndex&amp;Tenor,AV848,Trigger)</f>
        <v>45219</v>
      </c>
      <c r="AV848" s="56">
        <f>_xll.qlCalendarAdvance(Calendar,AV847,AT848,"f",,Trigger)</f>
        <v>45223</v>
      </c>
      <c r="AW848" s="56">
        <f>_xll.qlInterestRateIndexMaturity(IborIndex&amp;Tenor,AV848,Trigger)</f>
        <v>45406</v>
      </c>
      <c r="AX848" s="102" t="e">
        <f>_xll.qlIndexFixing($Z$5,AU848,,Trigger)</f>
        <v>#VALUE!</v>
      </c>
      <c r="AY848" s="102">
        <f>_xll.qlIndexFixing($AZ$1,AV848,,Trigger)</f>
        <v>1.6336005464615028E-2</v>
      </c>
    </row>
    <row r="849" spans="46:51" ht="11.25" customHeight="1" x14ac:dyDescent="0.25">
      <c r="AT849" s="57" t="s">
        <v>44</v>
      </c>
      <c r="AU849" s="56">
        <f>_xll.qlInterestRateIndexFixingDate(IborIndex&amp;Tenor,AV849,Trigger)</f>
        <v>45226</v>
      </c>
      <c r="AV849" s="56">
        <f>_xll.qlCalendarAdvance(Calendar,AV848,AT849,"f",,Trigger)</f>
        <v>45230</v>
      </c>
      <c r="AW849" s="56">
        <f>_xll.qlInterestRateIndexMaturity(IborIndex&amp;Tenor,AV849,Trigger)</f>
        <v>45412</v>
      </c>
      <c r="AX849" s="102" t="e">
        <f>_xll.qlIndexFixing($Z$5,AU849,,Trigger)</f>
        <v>#VALUE!</v>
      </c>
      <c r="AY849" s="102">
        <f>_xll.qlIndexFixing($AZ$1,AV849,,Trigger)</f>
        <v>1.6342859417708556E-2</v>
      </c>
    </row>
    <row r="850" spans="46:51" ht="11.25" customHeight="1" x14ac:dyDescent="0.25">
      <c r="AT850" s="57" t="s">
        <v>44</v>
      </c>
      <c r="AU850" s="56">
        <f>_xll.qlInterestRateIndexFixingDate(IborIndex&amp;Tenor,AV850,Trigger)</f>
        <v>45233</v>
      </c>
      <c r="AV850" s="56">
        <f>_xll.qlCalendarAdvance(Calendar,AV849,AT850,"f",,Trigger)</f>
        <v>45237</v>
      </c>
      <c r="AW850" s="56">
        <f>_xll.qlInterestRateIndexMaturity(IborIndex&amp;Tenor,AV850,Trigger)</f>
        <v>45419</v>
      </c>
      <c r="AX850" s="102" t="e">
        <f>_xll.qlIndexFixing($Z$5,AU850,,Trigger)</f>
        <v>#VALUE!</v>
      </c>
      <c r="AY850" s="102">
        <f>_xll.qlIndexFixing($AZ$1,AV850,,Trigger)</f>
        <v>1.6350099087849738E-2</v>
      </c>
    </row>
    <row r="851" spans="46:51" ht="11.25" customHeight="1" x14ac:dyDescent="0.25">
      <c r="AT851" s="57" t="s">
        <v>44</v>
      </c>
      <c r="AU851" s="56">
        <f>_xll.qlInterestRateIndexFixingDate(IborIndex&amp;Tenor,AV851,Trigger)</f>
        <v>45240</v>
      </c>
      <c r="AV851" s="56">
        <f>_xll.qlCalendarAdvance(Calendar,AV850,AT851,"f",,Trigger)</f>
        <v>45244</v>
      </c>
      <c r="AW851" s="56">
        <f>_xll.qlInterestRateIndexMaturity(IborIndex&amp;Tenor,AV851,Trigger)</f>
        <v>45426</v>
      </c>
      <c r="AX851" s="102" t="e">
        <f>_xll.qlIndexFixing($Z$5,AU851,,Trigger)</f>
        <v>#VALUE!</v>
      </c>
      <c r="AY851" s="102">
        <f>_xll.qlIndexFixing($AZ$1,AV851,,Trigger)</f>
        <v>1.6356920908035845E-2</v>
      </c>
    </row>
    <row r="852" spans="46:51" ht="11.25" customHeight="1" x14ac:dyDescent="0.25">
      <c r="AT852" s="57" t="s">
        <v>44</v>
      </c>
      <c r="AU852" s="56">
        <f>_xll.qlInterestRateIndexFixingDate(IborIndex&amp;Tenor,AV852,Trigger)</f>
        <v>45247</v>
      </c>
      <c r="AV852" s="56">
        <f>_xll.qlCalendarAdvance(Calendar,AV851,AT852,"f",,Trigger)</f>
        <v>45251</v>
      </c>
      <c r="AW852" s="56">
        <f>_xll.qlInterestRateIndexMaturity(IborIndex&amp;Tenor,AV852,Trigger)</f>
        <v>45433</v>
      </c>
      <c r="AX852" s="102" t="e">
        <f>_xll.qlIndexFixing($Z$5,AU852,,Trigger)</f>
        <v>#VALUE!</v>
      </c>
      <c r="AY852" s="102">
        <f>_xll.qlIndexFixing($AZ$1,AV852,,Trigger)</f>
        <v>1.6363331986811395E-2</v>
      </c>
    </row>
    <row r="853" spans="46:51" ht="11.25" customHeight="1" x14ac:dyDescent="0.25">
      <c r="AT853" s="57" t="s">
        <v>44</v>
      </c>
      <c r="AU853" s="56">
        <f>_xll.qlInterestRateIndexFixingDate(IborIndex&amp;Tenor,AV853,Trigger)</f>
        <v>45254</v>
      </c>
      <c r="AV853" s="56">
        <f>_xll.qlCalendarAdvance(Calendar,AV852,AT853,"f",,Trigger)</f>
        <v>45258</v>
      </c>
      <c r="AW853" s="56">
        <f>_xll.qlInterestRateIndexMaturity(IborIndex&amp;Tenor,AV853,Trigger)</f>
        <v>45440</v>
      </c>
      <c r="AX853" s="102" t="e">
        <f>_xll.qlIndexFixing($Z$5,AU853,,Trigger)</f>
        <v>#VALUE!</v>
      </c>
      <c r="AY853" s="102">
        <f>_xll.qlIndexFixing($AZ$1,AV853,,Trigger)</f>
        <v>1.6370016115424348E-2</v>
      </c>
    </row>
    <row r="854" spans="46:51" ht="11.25" customHeight="1" x14ac:dyDescent="0.25">
      <c r="AT854" s="57" t="s">
        <v>44</v>
      </c>
      <c r="AU854" s="56">
        <f>_xll.qlInterestRateIndexFixingDate(IborIndex&amp;Tenor,AV854,Trigger)</f>
        <v>45261</v>
      </c>
      <c r="AV854" s="56">
        <f>_xll.qlCalendarAdvance(Calendar,AV853,AT854,"f",,Trigger)</f>
        <v>45265</v>
      </c>
      <c r="AW854" s="56">
        <f>_xll.qlInterestRateIndexMaturity(IborIndex&amp;Tenor,AV854,Trigger)</f>
        <v>45448</v>
      </c>
      <c r="AX854" s="102" t="e">
        <f>_xll.qlIndexFixing($Z$5,AU854,,Trigger)</f>
        <v>#VALUE!</v>
      </c>
      <c r="AY854" s="102">
        <f>_xll.qlIndexFixing($AZ$1,AV854,,Trigger)</f>
        <v>1.6375656412734644E-2</v>
      </c>
    </row>
    <row r="855" spans="46:51" ht="11.25" customHeight="1" x14ac:dyDescent="0.25">
      <c r="AT855" s="57" t="s">
        <v>44</v>
      </c>
      <c r="AU855" s="56">
        <f>_xll.qlInterestRateIndexFixingDate(IborIndex&amp;Tenor,AV855,Trigger)</f>
        <v>45268</v>
      </c>
      <c r="AV855" s="56">
        <f>_xll.qlCalendarAdvance(Calendar,AV854,AT855,"f",,Trigger)</f>
        <v>45272</v>
      </c>
      <c r="AW855" s="56">
        <f>_xll.qlInterestRateIndexMaturity(IborIndex&amp;Tenor,AV855,Trigger)</f>
        <v>45455</v>
      </c>
      <c r="AX855" s="102" t="e">
        <f>_xll.qlIndexFixing($Z$5,AU855,,Trigger)</f>
        <v>#VALUE!</v>
      </c>
      <c r="AY855" s="102">
        <f>_xll.qlIndexFixing($AZ$1,AV855,,Trigger)</f>
        <v>1.6380962365120738E-2</v>
      </c>
    </row>
    <row r="856" spans="46:51" ht="11.25" customHeight="1" x14ac:dyDescent="0.25">
      <c r="AT856" s="57" t="s">
        <v>44</v>
      </c>
      <c r="AU856" s="56">
        <f>_xll.qlInterestRateIndexFixingDate(IborIndex&amp;Tenor,AV856,Trigger)</f>
        <v>45275</v>
      </c>
      <c r="AV856" s="56">
        <f>_xll.qlCalendarAdvance(Calendar,AV855,AT856,"f",,Trigger)</f>
        <v>45279</v>
      </c>
      <c r="AW856" s="56">
        <f>_xll.qlInterestRateIndexMaturity(IborIndex&amp;Tenor,AV856,Trigger)</f>
        <v>45462</v>
      </c>
      <c r="AX856" s="102" t="e">
        <f>_xll.qlIndexFixing($Z$5,AU856,,Trigger)</f>
        <v>#VALUE!</v>
      </c>
      <c r="AY856" s="102">
        <f>_xll.qlIndexFixing($AZ$1,AV856,,Trigger)</f>
        <v>1.6385959232220939E-2</v>
      </c>
    </row>
    <row r="857" spans="46:51" ht="11.25" customHeight="1" x14ac:dyDescent="0.25">
      <c r="AT857" s="57" t="s">
        <v>44</v>
      </c>
      <c r="AU857" s="56">
        <f>_xll.qlInterestRateIndexFixingDate(IborIndex&amp;Tenor,AV857,Trigger)</f>
        <v>45281</v>
      </c>
      <c r="AV857" s="56">
        <f>_xll.qlCalendarAdvance(Calendar,AV856,AT857,"f",,Trigger)</f>
        <v>45287</v>
      </c>
      <c r="AW857" s="56">
        <f>_xll.qlInterestRateIndexMaturity(IborIndex&amp;Tenor,AV857,Trigger)</f>
        <v>45470</v>
      </c>
      <c r="AX857" s="102" t="e">
        <f>_xll.qlIndexFixing($Z$5,AU857,,Trigger)</f>
        <v>#VALUE!</v>
      </c>
      <c r="AY857" s="102">
        <f>_xll.qlIndexFixing($AZ$1,AV857,,Trigger)</f>
        <v>1.6390727457918419E-2</v>
      </c>
    </row>
    <row r="858" spans="46:51" ht="11.25" customHeight="1" x14ac:dyDescent="0.25">
      <c r="AT858" s="57" t="s">
        <v>44</v>
      </c>
      <c r="AU858" s="56">
        <f>_xll.qlInterestRateIndexFixingDate(IborIndex&amp;Tenor,AV858,Trigger)</f>
        <v>45289</v>
      </c>
      <c r="AV858" s="56">
        <f>_xll.qlCalendarAdvance(Calendar,AV857,AT858,"f",,Trigger)</f>
        <v>45294</v>
      </c>
      <c r="AW858" s="56">
        <f>_xll.qlInterestRateIndexMaturity(IborIndex&amp;Tenor,AV858,Trigger)</f>
        <v>45476</v>
      </c>
      <c r="AX858" s="102" t="e">
        <f>_xll.qlIndexFixing($Z$5,AU858,,Trigger)</f>
        <v>#VALUE!</v>
      </c>
      <c r="AY858" s="102">
        <f>_xll.qlIndexFixing($AZ$1,AV858,,Trigger)</f>
        <v>1.6395155864081946E-2</v>
      </c>
    </row>
    <row r="859" spans="46:51" ht="11.25" customHeight="1" x14ac:dyDescent="0.25">
      <c r="AT859" s="57" t="s">
        <v>44</v>
      </c>
      <c r="AU859" s="56">
        <f>_xll.qlInterestRateIndexFixingDate(IborIndex&amp;Tenor,AV859,Trigger)</f>
        <v>45299</v>
      </c>
      <c r="AV859" s="56">
        <f>_xll.qlCalendarAdvance(Calendar,AV858,AT859,"f",,Trigger)</f>
        <v>45301</v>
      </c>
      <c r="AW859" s="56">
        <f>_xll.qlInterestRateIndexMaturity(IborIndex&amp;Tenor,AV859,Trigger)</f>
        <v>45483</v>
      </c>
      <c r="AX859" s="102" t="e">
        <f>_xll.qlIndexFixing($Z$5,AU859,,Trigger)</f>
        <v>#VALUE!</v>
      </c>
      <c r="AY859" s="102">
        <f>_xll.qlIndexFixing($AZ$1,AV859,,Trigger)</f>
        <v>1.6399353292319022E-2</v>
      </c>
    </row>
    <row r="860" spans="46:51" ht="11.25" customHeight="1" x14ac:dyDescent="0.25">
      <c r="AT860" s="57" t="s">
        <v>44</v>
      </c>
      <c r="AU860" s="56">
        <f>_xll.qlInterestRateIndexFixingDate(IborIndex&amp;Tenor,AV860,Trigger)</f>
        <v>45306</v>
      </c>
      <c r="AV860" s="56">
        <f>_xll.qlCalendarAdvance(Calendar,AV859,AT860,"f",,Trigger)</f>
        <v>45308</v>
      </c>
      <c r="AW860" s="56">
        <f>_xll.qlInterestRateIndexMaturity(IborIndex&amp;Tenor,AV860,Trigger)</f>
        <v>45490</v>
      </c>
      <c r="AX860" s="102" t="e">
        <f>_xll.qlIndexFixing($Z$5,AU860,,Trigger)</f>
        <v>#VALUE!</v>
      </c>
      <c r="AY860" s="102">
        <f>_xll.qlIndexFixing($AZ$1,AV860,,Trigger)</f>
        <v>1.6403346055774266E-2</v>
      </c>
    </row>
    <row r="861" spans="46:51" ht="11.25" customHeight="1" x14ac:dyDescent="0.25">
      <c r="AT861" s="57" t="s">
        <v>44</v>
      </c>
      <c r="AU861" s="56">
        <f>_xll.qlInterestRateIndexFixingDate(IborIndex&amp;Tenor,AV861,Trigger)</f>
        <v>45313</v>
      </c>
      <c r="AV861" s="56">
        <f>_xll.qlCalendarAdvance(Calendar,AV860,AT861,"f",,Trigger)</f>
        <v>45315</v>
      </c>
      <c r="AW861" s="56">
        <f>_xll.qlInterestRateIndexMaturity(IborIndex&amp;Tenor,AV861,Trigger)</f>
        <v>45497</v>
      </c>
      <c r="AX861" s="102" t="e">
        <f>_xll.qlIndexFixing($Z$5,AU861,,Trigger)</f>
        <v>#VALUE!</v>
      </c>
      <c r="AY861" s="102">
        <f>_xll.qlIndexFixing($AZ$1,AV861,,Trigger)</f>
        <v>1.6407160693727475E-2</v>
      </c>
    </row>
    <row r="862" spans="46:51" ht="11.25" customHeight="1" x14ac:dyDescent="0.25">
      <c r="AT862" s="57" t="s">
        <v>44</v>
      </c>
      <c r="AU862" s="56">
        <f>_xll.qlInterestRateIndexFixingDate(IborIndex&amp;Tenor,AV862,Trigger)</f>
        <v>45320</v>
      </c>
      <c r="AV862" s="56">
        <f>_xll.qlCalendarAdvance(Calendar,AV861,AT862,"f",,Trigger)</f>
        <v>45322</v>
      </c>
      <c r="AW862" s="56">
        <f>_xll.qlInterestRateIndexMaturity(IborIndex&amp;Tenor,AV862,Trigger)</f>
        <v>45504</v>
      </c>
      <c r="AX862" s="102" t="e">
        <f>_xll.qlIndexFixing($Z$5,AU862,,Trigger)</f>
        <v>#VALUE!</v>
      </c>
      <c r="AY862" s="102">
        <f>_xll.qlIndexFixing($AZ$1,AV862,,Trigger)</f>
        <v>1.6410823971572498E-2</v>
      </c>
    </row>
    <row r="863" spans="46:51" ht="11.25" customHeight="1" x14ac:dyDescent="0.25">
      <c r="AT863" s="57" t="s">
        <v>44</v>
      </c>
      <c r="AU863" s="56">
        <f>_xll.qlInterestRateIndexFixingDate(IborIndex&amp;Tenor,AV863,Trigger)</f>
        <v>45327</v>
      </c>
      <c r="AV863" s="56">
        <f>_xll.qlCalendarAdvance(Calendar,AV862,AT863,"f",,Trigger)</f>
        <v>45329</v>
      </c>
      <c r="AW863" s="56">
        <f>_xll.qlInterestRateIndexMaturity(IborIndex&amp;Tenor,AV863,Trigger)</f>
        <v>45511</v>
      </c>
      <c r="AX863" s="102" t="e">
        <f>_xll.qlIndexFixing($Z$5,AU863,,Trigger)</f>
        <v>#VALUE!</v>
      </c>
      <c r="AY863" s="102">
        <f>_xll.qlIndexFixing($AZ$1,AV863,,Trigger)</f>
        <v>1.6414362880795747E-2</v>
      </c>
    </row>
    <row r="864" spans="46:51" ht="11.25" customHeight="1" x14ac:dyDescent="0.25">
      <c r="AT864" s="57" t="s">
        <v>44</v>
      </c>
      <c r="AU864" s="56">
        <f>_xll.qlInterestRateIndexFixingDate(IborIndex&amp;Tenor,AV864,Trigger)</f>
        <v>45334</v>
      </c>
      <c r="AV864" s="56">
        <f>_xll.qlCalendarAdvance(Calendar,AV863,AT864,"f",,Trigger)</f>
        <v>45336</v>
      </c>
      <c r="AW864" s="56">
        <f>_xll.qlInterestRateIndexMaturity(IborIndex&amp;Tenor,AV864,Trigger)</f>
        <v>45518</v>
      </c>
      <c r="AX864" s="102" t="e">
        <f>_xll.qlIndexFixing($Z$5,AU864,,Trigger)</f>
        <v>#VALUE!</v>
      </c>
      <c r="AY864" s="102">
        <f>_xll.qlIndexFixing($AZ$1,AV864,,Trigger)</f>
        <v>1.6417804638957735E-2</v>
      </c>
    </row>
    <row r="865" spans="46:51" ht="11.25" customHeight="1" x14ac:dyDescent="0.25">
      <c r="AT865" s="57" t="s">
        <v>44</v>
      </c>
      <c r="AU865" s="56">
        <f>_xll.qlInterestRateIndexFixingDate(IborIndex&amp;Tenor,AV865,Trigger)</f>
        <v>45341</v>
      </c>
      <c r="AV865" s="56">
        <f>_xll.qlCalendarAdvance(Calendar,AV864,AT865,"f",,Trigger)</f>
        <v>45343</v>
      </c>
      <c r="AW865" s="56">
        <f>_xll.qlInterestRateIndexMaturity(IborIndex&amp;Tenor,AV865,Trigger)</f>
        <v>45525</v>
      </c>
      <c r="AX865" s="102" t="e">
        <f>_xll.qlIndexFixing($Z$5,AU865,,Trigger)</f>
        <v>#VALUE!</v>
      </c>
      <c r="AY865" s="102">
        <f>_xll.qlIndexFixing($AZ$1,AV865,,Trigger)</f>
        <v>1.642117668968561E-2</v>
      </c>
    </row>
    <row r="866" spans="46:51" ht="11.25" customHeight="1" x14ac:dyDescent="0.25">
      <c r="AT866" s="57" t="s">
        <v>44</v>
      </c>
      <c r="AU866" s="56">
        <f>_xll.qlInterestRateIndexFixingDate(IborIndex&amp;Tenor,AV866,Trigger)</f>
        <v>45348</v>
      </c>
      <c r="AV866" s="56">
        <f>_xll.qlCalendarAdvance(Calendar,AV865,AT866,"f",,Trigger)</f>
        <v>45350</v>
      </c>
      <c r="AW866" s="56">
        <f>_xll.qlInterestRateIndexMaturity(IborIndex&amp;Tenor,AV866,Trigger)</f>
        <v>45532</v>
      </c>
      <c r="AX866" s="102" t="e">
        <f>_xll.qlIndexFixing($Z$5,AU866,,Trigger)</f>
        <v>#VALUE!</v>
      </c>
      <c r="AY866" s="102">
        <f>_xll.qlIndexFixing($AZ$1,AV866,,Trigger)</f>
        <v>1.6426357594574666E-2</v>
      </c>
    </row>
    <row r="867" spans="46:51" ht="11.25" customHeight="1" x14ac:dyDescent="0.25">
      <c r="AT867" s="57" t="s">
        <v>44</v>
      </c>
      <c r="AU867" s="56">
        <f>_xll.qlInterestRateIndexFixingDate(IborIndex&amp;Tenor,AV867,Trigger)</f>
        <v>45355</v>
      </c>
      <c r="AV867" s="56">
        <f>_xll.qlCalendarAdvance(Calendar,AV866,AT867,"f",,Trigger)</f>
        <v>45357</v>
      </c>
      <c r="AW867" s="56">
        <f>_xll.qlInterestRateIndexMaturity(IborIndex&amp;Tenor,AV867,Trigger)</f>
        <v>45541</v>
      </c>
      <c r="AX867" s="102" t="e">
        <f>_xll.qlIndexFixing($Z$5,AU867,,Trigger)</f>
        <v>#VALUE!</v>
      </c>
      <c r="AY867" s="102">
        <f>_xll.qlIndexFixing($AZ$1,AV867,,Trigger)</f>
        <v>1.6429711190500164E-2</v>
      </c>
    </row>
    <row r="868" spans="46:51" ht="11.25" customHeight="1" x14ac:dyDescent="0.25">
      <c r="AT868" s="57" t="s">
        <v>44</v>
      </c>
      <c r="AU868" s="56">
        <f>_xll.qlInterestRateIndexFixingDate(IborIndex&amp;Tenor,AV868,Trigger)</f>
        <v>45362</v>
      </c>
      <c r="AV868" s="56">
        <f>_xll.qlCalendarAdvance(Calendar,AV867,AT868,"f",,Trigger)</f>
        <v>45364</v>
      </c>
      <c r="AW868" s="56">
        <f>_xll.qlInterestRateIndexMaturity(IborIndex&amp;Tenor,AV868,Trigger)</f>
        <v>45548</v>
      </c>
      <c r="AX868" s="102" t="e">
        <f>_xll.qlIndexFixing($Z$5,AU868,,Trigger)</f>
        <v>#VALUE!</v>
      </c>
      <c r="AY868" s="102">
        <f>_xll.qlIndexFixing($AZ$1,AV868,,Trigger)</f>
        <v>1.6433083547665577E-2</v>
      </c>
    </row>
    <row r="869" spans="46:51" ht="11.25" customHeight="1" x14ac:dyDescent="0.25">
      <c r="AT869" s="57" t="s">
        <v>44</v>
      </c>
      <c r="AU869" s="56">
        <f>_xll.qlInterestRateIndexFixingDate(IborIndex&amp;Tenor,AV869,Trigger)</f>
        <v>45369</v>
      </c>
      <c r="AV869" s="56">
        <f>_xll.qlCalendarAdvance(Calendar,AV868,AT869,"f",,Trigger)</f>
        <v>45371</v>
      </c>
      <c r="AW869" s="56">
        <f>_xll.qlInterestRateIndexMaturity(IborIndex&amp;Tenor,AV869,Trigger)</f>
        <v>45555</v>
      </c>
      <c r="AX869" s="102" t="e">
        <f>_xll.qlIndexFixing($Z$5,AU869,,Trigger)</f>
        <v>#VALUE!</v>
      </c>
      <c r="AY869" s="102">
        <f>_xll.qlIndexFixing($AZ$1,AV869,,Trigger)</f>
        <v>1.6436502620875214E-2</v>
      </c>
    </row>
    <row r="870" spans="46:51" ht="11.25" customHeight="1" x14ac:dyDescent="0.25">
      <c r="AT870" s="57" t="s">
        <v>44</v>
      </c>
      <c r="AU870" s="56">
        <f>_xll.qlInterestRateIndexFixingDate(IborIndex&amp;Tenor,AV870,Trigger)</f>
        <v>45376</v>
      </c>
      <c r="AV870" s="56">
        <f>_xll.qlCalendarAdvance(Calendar,AV869,AT870,"f",,Trigger)</f>
        <v>45378</v>
      </c>
      <c r="AW870" s="56">
        <f>_xll.qlInterestRateIndexMaturity(IborIndex&amp;Tenor,AV870,Trigger)</f>
        <v>45562</v>
      </c>
      <c r="AX870" s="102" t="e">
        <f>_xll.qlIndexFixing($Z$5,AU870,,Trigger)</f>
        <v>#VALUE!</v>
      </c>
      <c r="AY870" s="102">
        <f>_xll.qlIndexFixing($AZ$1,AV870,,Trigger)</f>
        <v>1.6440662599325688E-2</v>
      </c>
    </row>
    <row r="871" spans="46:51" ht="11.25" customHeight="1" x14ac:dyDescent="0.25">
      <c r="AT871" s="57" t="s">
        <v>44</v>
      </c>
      <c r="AU871" s="56">
        <f>_xll.qlInterestRateIndexFixingDate(IborIndex&amp;Tenor,AV871,Trigger)</f>
        <v>45379</v>
      </c>
      <c r="AV871" s="56">
        <f>_xll.qlCalendarAdvance(Calendar,AV870,AT871,"f",,Trigger)</f>
        <v>45385</v>
      </c>
      <c r="AW871" s="56">
        <f>_xll.qlInterestRateIndexMaturity(IborIndex&amp;Tenor,AV871,Trigger)</f>
        <v>45568</v>
      </c>
      <c r="AX871" s="102" t="e">
        <f>_xll.qlIndexFixing($Z$5,AU871,,Trigger)</f>
        <v>#VALUE!</v>
      </c>
      <c r="AY871" s="102">
        <f>_xll.qlIndexFixing($AZ$1,AV871,,Trigger)</f>
        <v>1.6443593846777044E-2</v>
      </c>
    </row>
    <row r="872" spans="46:51" ht="11.25" customHeight="1" x14ac:dyDescent="0.25">
      <c r="AT872" s="57" t="s">
        <v>44</v>
      </c>
      <c r="AU872" s="56">
        <f>_xll.qlInterestRateIndexFixingDate(IborIndex&amp;Tenor,AV872,Trigger)</f>
        <v>45390</v>
      </c>
      <c r="AV872" s="56">
        <f>_xll.qlCalendarAdvance(Calendar,AV871,AT872,"f",,Trigger)</f>
        <v>45392</v>
      </c>
      <c r="AW872" s="56">
        <f>_xll.qlInterestRateIndexMaturity(IborIndex&amp;Tenor,AV872,Trigger)</f>
        <v>45575</v>
      </c>
      <c r="AX872" s="102" t="e">
        <f>_xll.qlIndexFixing($Z$5,AU872,,Trigger)</f>
        <v>#VALUE!</v>
      </c>
      <c r="AY872" s="102">
        <f>_xll.qlIndexFixing($AZ$1,AV872,,Trigger)</f>
        <v>1.6447323021249401E-2</v>
      </c>
    </row>
    <row r="873" spans="46:51" ht="11.25" customHeight="1" x14ac:dyDescent="0.25">
      <c r="AT873" s="57" t="s">
        <v>44</v>
      </c>
      <c r="AU873" s="56">
        <f>_xll.qlInterestRateIndexFixingDate(IborIndex&amp;Tenor,AV873,Trigger)</f>
        <v>45397</v>
      </c>
      <c r="AV873" s="56">
        <f>_xll.qlCalendarAdvance(Calendar,AV872,AT873,"f",,Trigger)</f>
        <v>45399</v>
      </c>
      <c r="AW873" s="56">
        <f>_xll.qlInterestRateIndexMaturity(IborIndex&amp;Tenor,AV873,Trigger)</f>
        <v>45582</v>
      </c>
      <c r="AX873" s="102" t="e">
        <f>_xll.qlIndexFixing($Z$5,AU873,,Trigger)</f>
        <v>#VALUE!</v>
      </c>
      <c r="AY873" s="102">
        <f>_xll.qlIndexFixing($AZ$1,AV873,,Trigger)</f>
        <v>1.6451212955357848E-2</v>
      </c>
    </row>
    <row r="874" spans="46:51" ht="11.25" customHeight="1" x14ac:dyDescent="0.25">
      <c r="AT874" s="57" t="s">
        <v>44</v>
      </c>
      <c r="AU874" s="56">
        <f>_xll.qlInterestRateIndexFixingDate(IborIndex&amp;Tenor,AV874,Trigger)</f>
        <v>45404</v>
      </c>
      <c r="AV874" s="56">
        <f>_xll.qlCalendarAdvance(Calendar,AV873,AT874,"f",,Trigger)</f>
        <v>45406</v>
      </c>
      <c r="AW874" s="56">
        <f>_xll.qlInterestRateIndexMaturity(IborIndex&amp;Tenor,AV874,Trigger)</f>
        <v>45589</v>
      </c>
      <c r="AX874" s="102" t="e">
        <f>_xll.qlIndexFixing($Z$5,AU874,,Trigger)</f>
        <v>#VALUE!</v>
      </c>
      <c r="AY874" s="102">
        <f>_xll.qlIndexFixing($AZ$1,AV874,,Trigger)</f>
        <v>1.6455292716181506E-2</v>
      </c>
    </row>
    <row r="875" spans="46:51" ht="11.25" customHeight="1" x14ac:dyDescent="0.25">
      <c r="AT875" s="57" t="s">
        <v>44</v>
      </c>
      <c r="AU875" s="56">
        <f>_xll.qlInterestRateIndexFixingDate(IborIndex&amp;Tenor,AV875,Trigger)</f>
        <v>45411</v>
      </c>
      <c r="AV875" s="56">
        <f>_xll.qlCalendarAdvance(Calendar,AV874,AT875,"f",,Trigger)</f>
        <v>45414</v>
      </c>
      <c r="AW875" s="56">
        <f>_xll.qlInterestRateIndexMaturity(IborIndex&amp;Tenor,AV875,Trigger)</f>
        <v>45600</v>
      </c>
      <c r="AX875" s="102" t="e">
        <f>_xll.qlIndexFixing($Z$5,AU875,,Trigger)</f>
        <v>#VALUE!</v>
      </c>
      <c r="AY875" s="102">
        <f>_xll.qlIndexFixing($AZ$1,AV875,,Trigger)</f>
        <v>1.6460720375230605E-2</v>
      </c>
    </row>
    <row r="876" spans="46:51" ht="11.25" customHeight="1" x14ac:dyDescent="0.25">
      <c r="AT876" s="57" t="s">
        <v>44</v>
      </c>
      <c r="AU876" s="56">
        <f>_xll.qlInterestRateIndexFixingDate(IborIndex&amp;Tenor,AV876,Trigger)</f>
        <v>45419</v>
      </c>
      <c r="AV876" s="56">
        <f>_xll.qlCalendarAdvance(Calendar,AV875,AT876,"f",,Trigger)</f>
        <v>45421</v>
      </c>
      <c r="AW876" s="56">
        <f>_xll.qlInterestRateIndexMaturity(IborIndex&amp;Tenor,AV876,Trigger)</f>
        <v>45607</v>
      </c>
      <c r="AX876" s="102" t="e">
        <f>_xll.qlIndexFixing($Z$5,AU876,,Trigger)</f>
        <v>#VALUE!</v>
      </c>
      <c r="AY876" s="102">
        <f>_xll.qlIndexFixing($AZ$1,AV876,,Trigger)</f>
        <v>1.6465361218472477E-2</v>
      </c>
    </row>
    <row r="877" spans="46:51" ht="11.25" customHeight="1" x14ac:dyDescent="0.25">
      <c r="AT877" s="57" t="s">
        <v>44</v>
      </c>
      <c r="AU877" s="56">
        <f>_xll.qlInterestRateIndexFixingDate(IborIndex&amp;Tenor,AV877,Trigger)</f>
        <v>45426</v>
      </c>
      <c r="AV877" s="56">
        <f>_xll.qlCalendarAdvance(Calendar,AV876,AT877,"f",,Trigger)</f>
        <v>45428</v>
      </c>
      <c r="AW877" s="56">
        <f>_xll.qlInterestRateIndexMaturity(IborIndex&amp;Tenor,AV877,Trigger)</f>
        <v>45614</v>
      </c>
      <c r="AX877" s="102" t="e">
        <f>_xll.qlIndexFixing($Z$5,AU877,,Trigger)</f>
        <v>#VALUE!</v>
      </c>
      <c r="AY877" s="102">
        <f>_xll.qlIndexFixing($AZ$1,AV877,,Trigger)</f>
        <v>1.6470290167380632E-2</v>
      </c>
    </row>
    <row r="878" spans="46:51" ht="11.25" customHeight="1" x14ac:dyDescent="0.25">
      <c r="AT878" s="57" t="s">
        <v>44</v>
      </c>
      <c r="AU878" s="56">
        <f>_xll.qlInterestRateIndexFixingDate(IborIndex&amp;Tenor,AV878,Trigger)</f>
        <v>45433</v>
      </c>
      <c r="AV878" s="56">
        <f>_xll.qlCalendarAdvance(Calendar,AV877,AT878,"f",,Trigger)</f>
        <v>45435</v>
      </c>
      <c r="AW878" s="56">
        <f>_xll.qlInterestRateIndexMaturity(IborIndex&amp;Tenor,AV878,Trigger)</f>
        <v>45621</v>
      </c>
      <c r="AX878" s="102" t="e">
        <f>_xll.qlIndexFixing($Z$5,AU878,,Trigger)</f>
        <v>#VALUE!</v>
      </c>
      <c r="AY878" s="102">
        <f>_xll.qlIndexFixing($AZ$1,AV878,,Trigger)</f>
        <v>1.6475517572064096E-2</v>
      </c>
    </row>
    <row r="879" spans="46:51" ht="11.25" customHeight="1" x14ac:dyDescent="0.25">
      <c r="AT879" s="57" t="s">
        <v>44</v>
      </c>
      <c r="AU879" s="56">
        <f>_xll.qlInterestRateIndexFixingDate(IborIndex&amp;Tenor,AV879,Trigger)</f>
        <v>45440</v>
      </c>
      <c r="AV879" s="56">
        <f>_xll.qlCalendarAdvance(Calendar,AV878,AT879,"f",,Trigger)</f>
        <v>45442</v>
      </c>
      <c r="AW879" s="56">
        <f>_xll.qlInterestRateIndexMaturity(IborIndex&amp;Tenor,AV879,Trigger)</f>
        <v>45625</v>
      </c>
      <c r="AX879" s="102" t="e">
        <f>_xll.qlIndexFixing($Z$5,AU879,,Trigger)</f>
        <v>#VALUE!</v>
      </c>
      <c r="AY879" s="102">
        <f>_xll.qlIndexFixing($AZ$1,AV879,,Trigger)</f>
        <v>1.6480170584373104E-2</v>
      </c>
    </row>
    <row r="880" spans="46:51" ht="11.25" customHeight="1" x14ac:dyDescent="0.25">
      <c r="AT880" s="57" t="s">
        <v>44</v>
      </c>
      <c r="AU880" s="56">
        <f>_xll.qlInterestRateIndexFixingDate(IborIndex&amp;Tenor,AV880,Trigger)</f>
        <v>45447</v>
      </c>
      <c r="AV880" s="56">
        <f>_xll.qlCalendarAdvance(Calendar,AV879,AT880,"f",,Trigger)</f>
        <v>45449</v>
      </c>
      <c r="AW880" s="56">
        <f>_xll.qlInterestRateIndexMaturity(IborIndex&amp;Tenor,AV880,Trigger)</f>
        <v>45632</v>
      </c>
      <c r="AX880" s="102" t="e">
        <f>_xll.qlIndexFixing($Z$5,AU880,,Trigger)</f>
        <v>#VALUE!</v>
      </c>
      <c r="AY880" s="102">
        <f>_xll.qlIndexFixing($AZ$1,AV880,,Trigger)</f>
        <v>1.6485983081339903E-2</v>
      </c>
    </row>
    <row r="881" spans="46:51" ht="11.25" customHeight="1" x14ac:dyDescent="0.25">
      <c r="AT881" s="57" t="s">
        <v>44</v>
      </c>
      <c r="AU881" s="56">
        <f>_xll.qlInterestRateIndexFixingDate(IborIndex&amp;Tenor,AV881,Trigger)</f>
        <v>45454</v>
      </c>
      <c r="AV881" s="56">
        <f>_xll.qlCalendarAdvance(Calendar,AV880,AT881,"f",,Trigger)</f>
        <v>45456</v>
      </c>
      <c r="AW881" s="56">
        <f>_xll.qlInterestRateIndexMaturity(IborIndex&amp;Tenor,AV881,Trigger)</f>
        <v>45639</v>
      </c>
      <c r="AX881" s="102" t="e">
        <f>_xll.qlIndexFixing($Z$5,AU881,,Trigger)</f>
        <v>#VALUE!</v>
      </c>
      <c r="AY881" s="102">
        <f>_xll.qlIndexFixing($AZ$1,AV881,,Trigger)</f>
        <v>1.6492105387380836E-2</v>
      </c>
    </row>
    <row r="882" spans="46:51" ht="11.25" customHeight="1" x14ac:dyDescent="0.25">
      <c r="AT882" s="57" t="s">
        <v>44</v>
      </c>
      <c r="AU882" s="56">
        <f>_xll.qlInterestRateIndexFixingDate(IborIndex&amp;Tenor,AV882,Trigger)</f>
        <v>45461</v>
      </c>
      <c r="AV882" s="56">
        <f>_xll.qlCalendarAdvance(Calendar,AV881,AT882,"f",,Trigger)</f>
        <v>45463</v>
      </c>
      <c r="AW882" s="56">
        <f>_xll.qlInterestRateIndexMaturity(IborIndex&amp;Tenor,AV882,Trigger)</f>
        <v>45646</v>
      </c>
      <c r="AX882" s="102" t="e">
        <f>_xll.qlIndexFixing($Z$5,AU882,,Trigger)</f>
        <v>#VALUE!</v>
      </c>
      <c r="AY882" s="102">
        <f>_xll.qlIndexFixing($AZ$1,AV882,,Trigger)</f>
        <v>1.6498541379923241E-2</v>
      </c>
    </row>
    <row r="883" spans="46:51" ht="11.25" customHeight="1" x14ac:dyDescent="0.25">
      <c r="AT883" s="57" t="s">
        <v>44</v>
      </c>
      <c r="AU883" s="56">
        <f>_xll.qlInterestRateIndexFixingDate(IborIndex&amp;Tenor,AV883,Trigger)</f>
        <v>45468</v>
      </c>
      <c r="AV883" s="56">
        <f>_xll.qlCalendarAdvance(Calendar,AV882,AT883,"f",,Trigger)</f>
        <v>45470</v>
      </c>
      <c r="AW883" s="56">
        <f>_xll.qlInterestRateIndexMaturity(IborIndex&amp;Tenor,AV883,Trigger)</f>
        <v>45653</v>
      </c>
      <c r="AX883" s="102" t="e">
        <f>_xll.qlIndexFixing($Z$5,AU883,,Trigger)</f>
        <v>#VALUE!</v>
      </c>
      <c r="AY883" s="102">
        <f>_xll.qlIndexFixing($AZ$1,AV883,,Trigger)</f>
        <v>1.650724214588566E-2</v>
      </c>
    </row>
    <row r="884" spans="46:51" ht="11.25" customHeight="1" x14ac:dyDescent="0.25">
      <c r="AT884" s="57" t="s">
        <v>44</v>
      </c>
      <c r="AU884" s="56">
        <f>_xll.qlInterestRateIndexFixingDate(IborIndex&amp;Tenor,AV884,Trigger)</f>
        <v>45475</v>
      </c>
      <c r="AV884" s="56">
        <f>_xll.qlCalendarAdvance(Calendar,AV883,AT884,"f",,Trigger)</f>
        <v>45477</v>
      </c>
      <c r="AW884" s="56">
        <f>_xll.qlInterestRateIndexMaturity(IborIndex&amp;Tenor,AV884,Trigger)</f>
        <v>45663</v>
      </c>
      <c r="AX884" s="102" t="e">
        <f>_xll.qlIndexFixing($Z$5,AU884,,Trigger)</f>
        <v>#VALUE!</v>
      </c>
      <c r="AY884" s="102">
        <f>_xll.qlIndexFixing($AZ$1,AV884,,Trigger)</f>
        <v>1.6513366968221348E-2</v>
      </c>
    </row>
    <row r="885" spans="46:51" ht="11.25" customHeight="1" x14ac:dyDescent="0.25">
      <c r="AT885" s="57" t="s">
        <v>44</v>
      </c>
      <c r="AU885" s="56">
        <f>_xll.qlInterestRateIndexFixingDate(IborIndex&amp;Tenor,AV885,Trigger)</f>
        <v>45482</v>
      </c>
      <c r="AV885" s="56">
        <f>_xll.qlCalendarAdvance(Calendar,AV884,AT885,"f",,Trigger)</f>
        <v>45484</v>
      </c>
      <c r="AW885" s="56">
        <f>_xll.qlInterestRateIndexMaturity(IborIndex&amp;Tenor,AV885,Trigger)</f>
        <v>45670</v>
      </c>
      <c r="AX885" s="102" t="e">
        <f>_xll.qlIndexFixing($Z$5,AU885,,Trigger)</f>
        <v>#VALUE!</v>
      </c>
      <c r="AY885" s="102">
        <f>_xll.qlIndexFixing($AZ$1,AV885,,Trigger)</f>
        <v>1.6520792221173412E-2</v>
      </c>
    </row>
    <row r="886" spans="46:51" ht="11.25" customHeight="1" x14ac:dyDescent="0.25">
      <c r="AT886" s="57" t="s">
        <v>44</v>
      </c>
      <c r="AU886" s="56">
        <f>_xll.qlInterestRateIndexFixingDate(IborIndex&amp;Tenor,AV886,Trigger)</f>
        <v>45489</v>
      </c>
      <c r="AV886" s="56">
        <f>_xll.qlCalendarAdvance(Calendar,AV885,AT886,"f",,Trigger)</f>
        <v>45491</v>
      </c>
      <c r="AW886" s="56">
        <f>_xll.qlInterestRateIndexMaturity(IborIndex&amp;Tenor,AV886,Trigger)</f>
        <v>45677</v>
      </c>
      <c r="AX886" s="102" t="e">
        <f>_xll.qlIndexFixing($Z$5,AU886,,Trigger)</f>
        <v>#VALUE!</v>
      </c>
      <c r="AY886" s="102">
        <f>_xll.qlIndexFixing($AZ$1,AV886,,Trigger)</f>
        <v>1.6528546964647731E-2</v>
      </c>
    </row>
    <row r="887" spans="46:51" ht="11.25" customHeight="1" x14ac:dyDescent="0.25">
      <c r="AT887" s="57" t="s">
        <v>44</v>
      </c>
      <c r="AU887" s="56">
        <f>_xll.qlInterestRateIndexFixingDate(IborIndex&amp;Tenor,AV887,Trigger)</f>
        <v>45496</v>
      </c>
      <c r="AV887" s="56">
        <f>_xll.qlCalendarAdvance(Calendar,AV886,AT887,"f",,Trigger)</f>
        <v>45498</v>
      </c>
      <c r="AW887" s="56">
        <f>_xll.qlInterestRateIndexMaturity(IborIndex&amp;Tenor,AV887,Trigger)</f>
        <v>45684</v>
      </c>
      <c r="AX887" s="102" t="e">
        <f>_xll.qlIndexFixing($Z$5,AU887,,Trigger)</f>
        <v>#VALUE!</v>
      </c>
      <c r="AY887" s="102">
        <f>_xll.qlIndexFixing($AZ$1,AV887,,Trigger)</f>
        <v>1.65366350773395E-2</v>
      </c>
    </row>
    <row r="888" spans="46:51" ht="11.25" customHeight="1" x14ac:dyDescent="0.25">
      <c r="AT888" s="57" t="s">
        <v>44</v>
      </c>
      <c r="AU888" s="56">
        <f>_xll.qlInterestRateIndexFixingDate(IborIndex&amp;Tenor,AV888,Trigger)</f>
        <v>45503</v>
      </c>
      <c r="AV888" s="56">
        <f>_xll.qlCalendarAdvance(Calendar,AV887,AT888,"f",,Trigger)</f>
        <v>45505</v>
      </c>
      <c r="AW888" s="56">
        <f>_xll.qlInterestRateIndexMaturity(IborIndex&amp;Tenor,AV888,Trigger)</f>
        <v>45691</v>
      </c>
      <c r="AX888" s="102" t="e">
        <f>_xll.qlIndexFixing($Z$5,AU888,,Trigger)</f>
        <v>#VALUE!</v>
      </c>
      <c r="AY888" s="102">
        <f>_xll.qlIndexFixing($AZ$1,AV888,,Trigger)</f>
        <v>1.6545060438175028E-2</v>
      </c>
    </row>
    <row r="889" spans="46:51" ht="11.25" customHeight="1" x14ac:dyDescent="0.25">
      <c r="AT889" s="57" t="s">
        <v>44</v>
      </c>
      <c r="AU889" s="56">
        <f>_xll.qlInterestRateIndexFixingDate(IborIndex&amp;Tenor,AV889,Trigger)</f>
        <v>45510</v>
      </c>
      <c r="AV889" s="56">
        <f>_xll.qlCalendarAdvance(Calendar,AV888,AT889,"f",,Trigger)</f>
        <v>45512</v>
      </c>
      <c r="AW889" s="56">
        <f>_xll.qlInterestRateIndexMaturity(IborIndex&amp;Tenor,AV889,Trigger)</f>
        <v>45698</v>
      </c>
      <c r="AX889" s="102" t="e">
        <f>_xll.qlIndexFixing($Z$5,AU889,,Trigger)</f>
        <v>#VALUE!</v>
      </c>
      <c r="AY889" s="102">
        <f>_xll.qlIndexFixing($AZ$1,AV889,,Trigger)</f>
        <v>1.6553826926318699E-2</v>
      </c>
    </row>
    <row r="890" spans="46:51" ht="11.25" customHeight="1" x14ac:dyDescent="0.25">
      <c r="AT890" s="57" t="s">
        <v>44</v>
      </c>
      <c r="AU890" s="56">
        <f>_xll.qlInterestRateIndexFixingDate(IborIndex&amp;Tenor,AV890,Trigger)</f>
        <v>45517</v>
      </c>
      <c r="AV890" s="56">
        <f>_xll.qlCalendarAdvance(Calendar,AV889,AT890,"f",,Trigger)</f>
        <v>45519</v>
      </c>
      <c r="AW890" s="56">
        <f>_xll.qlInterestRateIndexMaturity(IborIndex&amp;Tenor,AV890,Trigger)</f>
        <v>45705</v>
      </c>
      <c r="AX890" s="102" t="e">
        <f>_xll.qlIndexFixing($Z$5,AU890,,Trigger)</f>
        <v>#VALUE!</v>
      </c>
      <c r="AY890" s="102">
        <f>_xll.qlIndexFixing($AZ$1,AV890,,Trigger)</f>
        <v>1.6562938421178171E-2</v>
      </c>
    </row>
    <row r="891" spans="46:51" ht="11.25" customHeight="1" x14ac:dyDescent="0.25">
      <c r="AT891" s="57" t="s">
        <v>44</v>
      </c>
      <c r="AU891" s="56">
        <f>_xll.qlInterestRateIndexFixingDate(IborIndex&amp;Tenor,AV891,Trigger)</f>
        <v>45524</v>
      </c>
      <c r="AV891" s="56">
        <f>_xll.qlCalendarAdvance(Calendar,AV890,AT891,"f",,Trigger)</f>
        <v>45526</v>
      </c>
      <c r="AW891" s="56">
        <f>_xll.qlInterestRateIndexMaturity(IborIndex&amp;Tenor,AV891,Trigger)</f>
        <v>45712</v>
      </c>
      <c r="AX891" s="102" t="e">
        <f>_xll.qlIndexFixing($Z$5,AU891,,Trigger)</f>
        <v>#VALUE!</v>
      </c>
      <c r="AY891" s="102">
        <f>_xll.qlIndexFixing($AZ$1,AV891,,Trigger)</f>
        <v>1.6572398802414824E-2</v>
      </c>
    </row>
    <row r="892" spans="46:51" ht="11.25" customHeight="1" x14ac:dyDescent="0.25">
      <c r="AT892" s="57" t="s">
        <v>44</v>
      </c>
      <c r="AU892" s="56">
        <f>_xll.qlInterestRateIndexFixingDate(IborIndex&amp;Tenor,AV892,Trigger)</f>
        <v>45531</v>
      </c>
      <c r="AV892" s="56">
        <f>_xll.qlCalendarAdvance(Calendar,AV891,AT892,"f",,Trigger)</f>
        <v>45533</v>
      </c>
      <c r="AW892" s="56">
        <f>_xll.qlInterestRateIndexMaturity(IborIndex&amp;Tenor,AV892,Trigger)</f>
        <v>45716</v>
      </c>
      <c r="AX892" s="102" t="e">
        <f>_xll.qlIndexFixing($Z$5,AU892,,Trigger)</f>
        <v>#VALUE!</v>
      </c>
      <c r="AY892" s="102">
        <f>_xll.qlIndexFixing($AZ$1,AV892,,Trigger)</f>
        <v>1.6579805226819958E-2</v>
      </c>
    </row>
    <row r="893" spans="46:51" ht="11.25" customHeight="1" x14ac:dyDescent="0.25">
      <c r="AT893" s="57" t="s">
        <v>44</v>
      </c>
      <c r="AU893" s="56">
        <f>_xll.qlInterestRateIndexFixingDate(IborIndex&amp;Tenor,AV893,Trigger)</f>
        <v>45538</v>
      </c>
      <c r="AV893" s="56">
        <f>_xll.qlCalendarAdvance(Calendar,AV892,AT893,"f",,Trigger)</f>
        <v>45540</v>
      </c>
      <c r="AW893" s="56">
        <f>_xll.qlInterestRateIndexMaturity(IborIndex&amp;Tenor,AV893,Trigger)</f>
        <v>45721</v>
      </c>
      <c r="AX893" s="102" t="e">
        <f>_xll.qlIndexFixing($Z$5,AU893,,Trigger)</f>
        <v>#VALUE!</v>
      </c>
      <c r="AY893" s="102">
        <f>_xll.qlIndexFixing($AZ$1,AV893,,Trigger)</f>
        <v>1.6589920492524564E-2</v>
      </c>
    </row>
    <row r="894" spans="46:51" ht="11.25" customHeight="1" x14ac:dyDescent="0.25">
      <c r="AT894" s="57" t="s">
        <v>44</v>
      </c>
      <c r="AU894" s="56">
        <f>_xll.qlInterestRateIndexFixingDate(IborIndex&amp;Tenor,AV894,Trigger)</f>
        <v>45545</v>
      </c>
      <c r="AV894" s="56">
        <f>_xll.qlCalendarAdvance(Calendar,AV893,AT894,"f",,Trigger)</f>
        <v>45547</v>
      </c>
      <c r="AW894" s="56">
        <f>_xll.qlInterestRateIndexMaturity(IborIndex&amp;Tenor,AV894,Trigger)</f>
        <v>45728</v>
      </c>
      <c r="AX894" s="102" t="e">
        <f>_xll.qlIndexFixing($Z$5,AU894,,Trigger)</f>
        <v>#VALUE!</v>
      </c>
      <c r="AY894" s="102">
        <f>_xll.qlIndexFixing($AZ$1,AV894,,Trigger)</f>
        <v>1.6600395697105239E-2</v>
      </c>
    </row>
    <row r="895" spans="46:51" ht="11.25" customHeight="1" x14ac:dyDescent="0.25">
      <c r="AT895" s="57" t="s">
        <v>44</v>
      </c>
      <c r="AU895" s="56">
        <f>_xll.qlInterestRateIndexFixingDate(IborIndex&amp;Tenor,AV895,Trigger)</f>
        <v>45552</v>
      </c>
      <c r="AV895" s="56">
        <f>_xll.qlCalendarAdvance(Calendar,AV894,AT895,"f",,Trigger)</f>
        <v>45554</v>
      </c>
      <c r="AW895" s="56">
        <f>_xll.qlInterestRateIndexMaturity(IborIndex&amp;Tenor,AV895,Trigger)</f>
        <v>45735</v>
      </c>
      <c r="AX895" s="102" t="e">
        <f>_xll.qlIndexFixing($Z$5,AU895,,Trigger)</f>
        <v>#VALUE!</v>
      </c>
      <c r="AY895" s="102">
        <f>_xll.qlIndexFixing($AZ$1,AV895,,Trigger)</f>
        <v>1.6611234720834787E-2</v>
      </c>
    </row>
    <row r="896" spans="46:51" ht="11.25" customHeight="1" x14ac:dyDescent="0.25">
      <c r="AT896" s="57" t="s">
        <v>44</v>
      </c>
      <c r="AU896" s="56">
        <f>_xll.qlInterestRateIndexFixingDate(IborIndex&amp;Tenor,AV896,Trigger)</f>
        <v>45559</v>
      </c>
      <c r="AV896" s="56">
        <f>_xll.qlCalendarAdvance(Calendar,AV895,AT896,"f",,Trigger)</f>
        <v>45561</v>
      </c>
      <c r="AW896" s="56">
        <f>_xll.qlInterestRateIndexMaturity(IborIndex&amp;Tenor,AV896,Trigger)</f>
        <v>45742</v>
      </c>
      <c r="AX896" s="102" t="e">
        <f>_xll.qlIndexFixing($Z$5,AU896,,Trigger)</f>
        <v>#VALUE!</v>
      </c>
      <c r="AY896" s="102">
        <f>_xll.qlIndexFixing($AZ$1,AV896,,Trigger)</f>
        <v>1.6622441444267107E-2</v>
      </c>
    </row>
    <row r="897" spans="46:51" ht="11.25" customHeight="1" x14ac:dyDescent="0.25">
      <c r="AT897" s="57" t="s">
        <v>44</v>
      </c>
      <c r="AU897" s="56">
        <f>_xll.qlInterestRateIndexFixingDate(IborIndex&amp;Tenor,AV897,Trigger)</f>
        <v>45566</v>
      </c>
      <c r="AV897" s="56">
        <f>_xll.qlCalendarAdvance(Calendar,AV896,AT897,"f",,Trigger)</f>
        <v>45568</v>
      </c>
      <c r="AW897" s="56">
        <f>_xll.qlInterestRateIndexMaturity(IborIndex&amp;Tenor,AV897,Trigger)</f>
        <v>45750</v>
      </c>
      <c r="AX897" s="102" t="e">
        <f>_xll.qlIndexFixing($Z$5,AU897,,Trigger)</f>
        <v>#VALUE!</v>
      </c>
      <c r="AY897" s="102">
        <f>_xll.qlIndexFixing($AZ$1,AV897,,Trigger)</f>
        <v>1.6634019748245979E-2</v>
      </c>
    </row>
    <row r="898" spans="46:51" ht="11.25" customHeight="1" x14ac:dyDescent="0.25">
      <c r="AT898" s="57" t="s">
        <v>44</v>
      </c>
      <c r="AU898" s="56">
        <f>_xll.qlInterestRateIndexFixingDate(IborIndex&amp;Tenor,AV898,Trigger)</f>
        <v>45573</v>
      </c>
      <c r="AV898" s="56">
        <f>_xll.qlCalendarAdvance(Calendar,AV897,AT898,"f",,Trigger)</f>
        <v>45575</v>
      </c>
      <c r="AW898" s="56">
        <f>_xll.qlInterestRateIndexMaturity(IborIndex&amp;Tenor,AV898,Trigger)</f>
        <v>45757</v>
      </c>
      <c r="AX898" s="102" t="e">
        <f>_xll.qlIndexFixing($Z$5,AU898,,Trigger)</f>
        <v>#VALUE!</v>
      </c>
      <c r="AY898" s="102">
        <f>_xll.qlIndexFixing($AZ$1,AV898,,Trigger)</f>
        <v>1.664597351391121E-2</v>
      </c>
    </row>
    <row r="899" spans="46:51" ht="11.25" customHeight="1" x14ac:dyDescent="0.25">
      <c r="AT899" s="57" t="s">
        <v>44</v>
      </c>
      <c r="AU899" s="56">
        <f>_xll.qlInterestRateIndexFixingDate(IborIndex&amp;Tenor,AV899,Trigger)</f>
        <v>45580</v>
      </c>
      <c r="AV899" s="56">
        <f>_xll.qlCalendarAdvance(Calendar,AV898,AT899,"f",,Trigger)</f>
        <v>45582</v>
      </c>
      <c r="AW899" s="56">
        <f>_xll.qlInterestRateIndexMaturity(IborIndex&amp;Tenor,AV899,Trigger)</f>
        <v>45764</v>
      </c>
      <c r="AX899" s="102" t="e">
        <f>_xll.qlIndexFixing($Z$5,AU899,,Trigger)</f>
        <v>#VALUE!</v>
      </c>
      <c r="AY899" s="102">
        <f>_xll.qlIndexFixing($AZ$1,AV899,,Trigger)</f>
        <v>1.6659705572697425E-2</v>
      </c>
    </row>
    <row r="900" spans="46:51" ht="11.25" customHeight="1" x14ac:dyDescent="0.25">
      <c r="AT900" s="57" t="s">
        <v>44</v>
      </c>
      <c r="AU900" s="56">
        <f>_xll.qlInterestRateIndexFixingDate(IborIndex&amp;Tenor,AV900,Trigger)</f>
        <v>45587</v>
      </c>
      <c r="AV900" s="56">
        <f>_xll.qlCalendarAdvance(Calendar,AV899,AT900,"f",,Trigger)</f>
        <v>45589</v>
      </c>
      <c r="AW900" s="56">
        <f>_xll.qlInterestRateIndexMaturity(IborIndex&amp;Tenor,AV900,Trigger)</f>
        <v>45771</v>
      </c>
      <c r="AX900" s="102" t="e">
        <f>_xll.qlIndexFixing($Z$5,AU900,,Trigger)</f>
        <v>#VALUE!</v>
      </c>
      <c r="AY900" s="102">
        <f>_xll.qlIndexFixing($AZ$1,AV900,,Trigger)</f>
        <v>1.6671022956383577E-2</v>
      </c>
    </row>
    <row r="901" spans="46:51" ht="11.25" customHeight="1" x14ac:dyDescent="0.25">
      <c r="AT901" s="57" t="s">
        <v>44</v>
      </c>
      <c r="AU901" s="56">
        <f>_xll.qlInterestRateIndexFixingDate(IborIndex&amp;Tenor,AV901,Trigger)</f>
        <v>45594</v>
      </c>
      <c r="AV901" s="56">
        <f>_xll.qlCalendarAdvance(Calendar,AV900,AT901,"f",,Trigger)</f>
        <v>45596</v>
      </c>
      <c r="AW901" s="56">
        <f>_xll.qlInterestRateIndexMaturity(IborIndex&amp;Tenor,AV901,Trigger)</f>
        <v>45777</v>
      </c>
      <c r="AX901" s="102" t="e">
        <f>_xll.qlIndexFixing($Z$5,AU901,,Trigger)</f>
        <v>#VALUE!</v>
      </c>
      <c r="AY901" s="102">
        <f>_xll.qlIndexFixing($AZ$1,AV901,,Trigger)</f>
        <v>1.6684126397015903E-2</v>
      </c>
    </row>
    <row r="902" spans="46:51" ht="11.25" customHeight="1" x14ac:dyDescent="0.25">
      <c r="AT902" s="57" t="s">
        <v>44</v>
      </c>
      <c r="AU902" s="56">
        <f>_xll.qlInterestRateIndexFixingDate(IborIndex&amp;Tenor,AV902,Trigger)</f>
        <v>45601</v>
      </c>
      <c r="AV902" s="56">
        <f>_xll.qlCalendarAdvance(Calendar,AV901,AT902,"f",,Trigger)</f>
        <v>45603</v>
      </c>
      <c r="AW902" s="56">
        <f>_xll.qlInterestRateIndexMaturity(IborIndex&amp;Tenor,AV902,Trigger)</f>
        <v>45784</v>
      </c>
      <c r="AX902" s="102" t="e">
        <f>_xll.qlIndexFixing($Z$5,AU902,,Trigger)</f>
        <v>#VALUE!</v>
      </c>
      <c r="AY902" s="102">
        <f>_xll.qlIndexFixing($AZ$1,AV902,,Trigger)</f>
        <v>1.6697620827002088E-2</v>
      </c>
    </row>
    <row r="903" spans="46:51" ht="11.25" customHeight="1" x14ac:dyDescent="0.25">
      <c r="AT903" s="57" t="s">
        <v>44</v>
      </c>
      <c r="AU903" s="56">
        <f>_xll.qlInterestRateIndexFixingDate(IborIndex&amp;Tenor,AV903,Trigger)</f>
        <v>45608</v>
      </c>
      <c r="AV903" s="56">
        <f>_xll.qlCalendarAdvance(Calendar,AV902,AT903,"f",,Trigger)</f>
        <v>45610</v>
      </c>
      <c r="AW903" s="56">
        <f>_xll.qlInterestRateIndexMaturity(IborIndex&amp;Tenor,AV903,Trigger)</f>
        <v>45791</v>
      </c>
      <c r="AX903" s="102" t="e">
        <f>_xll.qlIndexFixing($Z$5,AU903,,Trigger)</f>
        <v>#VALUE!</v>
      </c>
      <c r="AY903" s="102">
        <f>_xll.qlIndexFixing($AZ$1,AV903,,Trigger)</f>
        <v>1.6711508703507596E-2</v>
      </c>
    </row>
    <row r="904" spans="46:51" ht="11.25" customHeight="1" x14ac:dyDescent="0.25">
      <c r="AT904" s="57" t="s">
        <v>44</v>
      </c>
      <c r="AU904" s="56">
        <f>_xll.qlInterestRateIndexFixingDate(IborIndex&amp;Tenor,AV904,Trigger)</f>
        <v>45615</v>
      </c>
      <c r="AV904" s="56">
        <f>_xll.qlCalendarAdvance(Calendar,AV903,AT904,"f",,Trigger)</f>
        <v>45617</v>
      </c>
      <c r="AW904" s="56">
        <f>_xll.qlInterestRateIndexMaturity(IborIndex&amp;Tenor,AV904,Trigger)</f>
        <v>45798</v>
      </c>
      <c r="AX904" s="102" t="e">
        <f>_xll.qlIndexFixing($Z$5,AU904,,Trigger)</f>
        <v>#VALUE!</v>
      </c>
      <c r="AY904" s="102">
        <f>_xll.qlIndexFixing($AZ$1,AV904,,Trigger)</f>
        <v>1.6725778441432949E-2</v>
      </c>
    </row>
    <row r="905" spans="46:51" ht="11.25" customHeight="1" x14ac:dyDescent="0.25">
      <c r="AT905" s="57" t="s">
        <v>44</v>
      </c>
      <c r="AU905" s="56">
        <f>_xll.qlInterestRateIndexFixingDate(IborIndex&amp;Tenor,AV905,Trigger)</f>
        <v>45622</v>
      </c>
      <c r="AV905" s="56">
        <f>_xll.qlCalendarAdvance(Calendar,AV904,AT905,"f",,Trigger)</f>
        <v>45624</v>
      </c>
      <c r="AW905" s="56">
        <f>_xll.qlInterestRateIndexMaturity(IborIndex&amp;Tenor,AV905,Trigger)</f>
        <v>45805</v>
      </c>
      <c r="AX905" s="102" t="e">
        <f>_xll.qlIndexFixing($Z$5,AU905,,Trigger)</f>
        <v>#VALUE!</v>
      </c>
      <c r="AY905" s="102">
        <f>_xll.qlIndexFixing($AZ$1,AV905,,Trigger)</f>
        <v>1.6740410357970237E-2</v>
      </c>
    </row>
    <row r="906" spans="46:51" ht="11.25" customHeight="1" x14ac:dyDescent="0.25">
      <c r="AT906" s="57" t="s">
        <v>44</v>
      </c>
      <c r="AU906" s="56">
        <f>_xll.qlInterestRateIndexFixingDate(IborIndex&amp;Tenor,AV906,Trigger)</f>
        <v>45629</v>
      </c>
      <c r="AV906" s="56">
        <f>_xll.qlCalendarAdvance(Calendar,AV905,AT906,"f",,Trigger)</f>
        <v>45631</v>
      </c>
      <c r="AW906" s="56">
        <f>_xll.qlInterestRateIndexMaturity(IborIndex&amp;Tenor,AV906,Trigger)</f>
        <v>45813</v>
      </c>
      <c r="AX906" s="102" t="e">
        <f>_xll.qlIndexFixing($Z$5,AU906,,Trigger)</f>
        <v>#VALUE!</v>
      </c>
      <c r="AY906" s="102">
        <f>_xll.qlIndexFixing($AZ$1,AV906,,Trigger)</f>
        <v>1.6755384499217197E-2</v>
      </c>
    </row>
    <row r="907" spans="46:51" ht="11.25" customHeight="1" x14ac:dyDescent="0.25">
      <c r="AT907" s="57" t="s">
        <v>44</v>
      </c>
      <c r="AU907" s="56">
        <f>_xll.qlInterestRateIndexFixingDate(IborIndex&amp;Tenor,AV907,Trigger)</f>
        <v>45636</v>
      </c>
      <c r="AV907" s="56">
        <f>_xll.qlCalendarAdvance(Calendar,AV906,AT907,"f",,Trigger)</f>
        <v>45638</v>
      </c>
      <c r="AW907" s="56">
        <f>_xll.qlInterestRateIndexMaturity(IborIndex&amp;Tenor,AV907,Trigger)</f>
        <v>45820</v>
      </c>
      <c r="AX907" s="102" t="e">
        <f>_xll.qlIndexFixing($Z$5,AU907,,Trigger)</f>
        <v>#VALUE!</v>
      </c>
      <c r="AY907" s="102">
        <f>_xll.qlIndexFixing($AZ$1,AV907,,Trigger)</f>
        <v>1.6770680731194507E-2</v>
      </c>
    </row>
    <row r="908" spans="46:51" ht="11.25" customHeight="1" x14ac:dyDescent="0.25">
      <c r="AT908" s="57" t="s">
        <v>44</v>
      </c>
      <c r="AU908" s="56">
        <f>_xll.qlInterestRateIndexFixingDate(IborIndex&amp;Tenor,AV908,Trigger)</f>
        <v>45643</v>
      </c>
      <c r="AV908" s="56">
        <f>_xll.qlCalendarAdvance(Calendar,AV907,AT908,"f",,Trigger)</f>
        <v>45645</v>
      </c>
      <c r="AW908" s="56">
        <f>_xll.qlInterestRateIndexMaturity(IborIndex&amp;Tenor,AV908,Trigger)</f>
        <v>45827</v>
      </c>
      <c r="AX908" s="102" t="e">
        <f>_xll.qlIndexFixing($Z$5,AU908,,Trigger)</f>
        <v>#VALUE!</v>
      </c>
      <c r="AY908" s="102">
        <f>_xll.qlIndexFixing($AZ$1,AV908,,Trigger)</f>
        <v>1.6786278739808903E-2</v>
      </c>
    </row>
    <row r="909" spans="46:51" ht="11.25" customHeight="1" x14ac:dyDescent="0.25">
      <c r="AT909" s="57" t="s">
        <v>44</v>
      </c>
      <c r="AU909" s="56">
        <f>_xll.qlInterestRateIndexFixingDate(IborIndex&amp;Tenor,AV909,Trigger)</f>
        <v>45649</v>
      </c>
      <c r="AV909" s="56">
        <f>_xll.qlCalendarAdvance(Calendar,AV908,AT909,"f",,Trigger)</f>
        <v>45653</v>
      </c>
      <c r="AW909" s="56">
        <f>_xll.qlInterestRateIndexMaturity(IborIndex&amp;Tenor,AV909,Trigger)</f>
        <v>45835</v>
      </c>
      <c r="AX909" s="102" t="e">
        <f>_xll.qlIndexFixing($Z$5,AU909,,Trigger)</f>
        <v>#VALUE!</v>
      </c>
      <c r="AY909" s="102">
        <f>_xll.qlIndexFixing($AZ$1,AV909,,Trigger)</f>
        <v>1.680281330676775E-2</v>
      </c>
    </row>
    <row r="910" spans="46:51" ht="11.25" customHeight="1" x14ac:dyDescent="0.25">
      <c r="AT910" s="57" t="s">
        <v>44</v>
      </c>
      <c r="AU910" s="56">
        <f>_xll.qlInterestRateIndexFixingDate(IborIndex&amp;Tenor,AV910,Trigger)</f>
        <v>45657</v>
      </c>
      <c r="AV910" s="56">
        <f>_xll.qlCalendarAdvance(Calendar,AV909,AT910,"f",,Trigger)</f>
        <v>45660</v>
      </c>
      <c r="AW910" s="56">
        <f>_xll.qlInterestRateIndexMaturity(IborIndex&amp;Tenor,AV910,Trigger)</f>
        <v>45841</v>
      </c>
      <c r="AX910" s="102" t="e">
        <f>_xll.qlIndexFixing($Z$5,AU910,,Trigger)</f>
        <v>#VALUE!</v>
      </c>
      <c r="AY910" s="102">
        <f>_xll.qlIndexFixing($AZ$1,AV910,,Trigger)</f>
        <v>1.6818978114504973E-2</v>
      </c>
    </row>
    <row r="911" spans="46:51" ht="11.25" customHeight="1" x14ac:dyDescent="0.25">
      <c r="AT911" s="57" t="s">
        <v>44</v>
      </c>
      <c r="AU911" s="56">
        <f>_xll.qlInterestRateIndexFixingDate(IborIndex&amp;Tenor,AV911,Trigger)</f>
        <v>45665</v>
      </c>
      <c r="AV911" s="56">
        <f>_xll.qlCalendarAdvance(Calendar,AV910,AT911,"f",,Trigger)</f>
        <v>45667</v>
      </c>
      <c r="AW911" s="56">
        <f>_xll.qlInterestRateIndexMaturity(IborIndex&amp;Tenor,AV911,Trigger)</f>
        <v>45848</v>
      </c>
      <c r="AX911" s="102" t="e">
        <f>_xll.qlIndexFixing($Z$5,AU911,,Trigger)</f>
        <v>#VALUE!</v>
      </c>
      <c r="AY911" s="102">
        <f>_xll.qlIndexFixing($AZ$1,AV911,,Trigger)</f>
        <v>1.6835381912375515E-2</v>
      </c>
    </row>
    <row r="912" spans="46:51" ht="11.25" customHeight="1" x14ac:dyDescent="0.25">
      <c r="AT912" s="57" t="s">
        <v>44</v>
      </c>
      <c r="AU912" s="56">
        <f>_xll.qlInterestRateIndexFixingDate(IborIndex&amp;Tenor,AV912,Trigger)</f>
        <v>45672</v>
      </c>
      <c r="AV912" s="56">
        <f>_xll.qlCalendarAdvance(Calendar,AV911,AT912,"f",,Trigger)</f>
        <v>45674</v>
      </c>
      <c r="AW912" s="56">
        <f>_xll.qlInterestRateIndexMaturity(IborIndex&amp;Tenor,AV912,Trigger)</f>
        <v>45855</v>
      </c>
      <c r="AX912" s="102" t="e">
        <f>_xll.qlIndexFixing($Z$5,AU912,,Trigger)</f>
        <v>#VALUE!</v>
      </c>
      <c r="AY912" s="102">
        <f>_xll.qlIndexFixing($AZ$1,AV912,,Trigger)</f>
        <v>1.6852003528728867E-2</v>
      </c>
    </row>
    <row r="913" spans="46:51" ht="11.25" customHeight="1" x14ac:dyDescent="0.25">
      <c r="AT913" s="57" t="s">
        <v>44</v>
      </c>
      <c r="AU913" s="56">
        <f>_xll.qlInterestRateIndexFixingDate(IborIndex&amp;Tenor,AV913,Trigger)</f>
        <v>45679</v>
      </c>
      <c r="AV913" s="56">
        <f>_xll.qlCalendarAdvance(Calendar,AV912,AT913,"f",,Trigger)</f>
        <v>45681</v>
      </c>
      <c r="AW913" s="56">
        <f>_xll.qlInterestRateIndexMaturity(IborIndex&amp;Tenor,AV913,Trigger)</f>
        <v>45862</v>
      </c>
      <c r="AX913" s="102" t="e">
        <f>_xll.qlIndexFixing($Z$5,AU913,,Trigger)</f>
        <v>#VALUE!</v>
      </c>
      <c r="AY913" s="102">
        <f>_xll.qlIndexFixing($AZ$1,AV913,,Trigger)</f>
        <v>1.6868821610636762E-2</v>
      </c>
    </row>
    <row r="914" spans="46:51" ht="11.25" customHeight="1" x14ac:dyDescent="0.25">
      <c r="AT914" s="57" t="s">
        <v>44</v>
      </c>
      <c r="AU914" s="56">
        <f>_xll.qlInterestRateIndexFixingDate(IborIndex&amp;Tenor,AV914,Trigger)</f>
        <v>45686</v>
      </c>
      <c r="AV914" s="56">
        <f>_xll.qlCalendarAdvance(Calendar,AV913,AT914,"f",,Trigger)</f>
        <v>45688</v>
      </c>
      <c r="AW914" s="56">
        <f>_xll.qlInterestRateIndexMaturity(IborIndex&amp;Tenor,AV914,Trigger)</f>
        <v>45869</v>
      </c>
      <c r="AX914" s="102" t="e">
        <f>_xll.qlIndexFixing($Z$5,AU914,,Trigger)</f>
        <v>#VALUE!</v>
      </c>
      <c r="AY914" s="102">
        <f>_xll.qlIndexFixing($AZ$1,AV914,,Trigger)</f>
        <v>1.6885814623861382E-2</v>
      </c>
    </row>
    <row r="915" spans="46:51" ht="11.25" customHeight="1" x14ac:dyDescent="0.25">
      <c r="AT915" s="57" t="s">
        <v>44</v>
      </c>
      <c r="AU915" s="56">
        <f>_xll.qlInterestRateIndexFixingDate(IborIndex&amp;Tenor,AV915,Trigger)</f>
        <v>45693</v>
      </c>
      <c r="AV915" s="56">
        <f>_xll.qlCalendarAdvance(Calendar,AV914,AT915,"f",,Trigger)</f>
        <v>45695</v>
      </c>
      <c r="AW915" s="56">
        <f>_xll.qlInterestRateIndexMaturity(IborIndex&amp;Tenor,AV915,Trigger)</f>
        <v>45876</v>
      </c>
      <c r="AX915" s="102" t="e">
        <f>_xll.qlIndexFixing($Z$5,AU915,,Trigger)</f>
        <v>#VALUE!</v>
      </c>
      <c r="AY915" s="102">
        <f>_xll.qlIndexFixing($AZ$1,AV915,,Trigger)</f>
        <v>1.6902960852830624E-2</v>
      </c>
    </row>
    <row r="916" spans="46:51" ht="11.25" customHeight="1" x14ac:dyDescent="0.25">
      <c r="AT916" s="57" t="s">
        <v>44</v>
      </c>
      <c r="AU916" s="56">
        <f>_xll.qlInterestRateIndexFixingDate(IborIndex&amp;Tenor,AV916,Trigger)</f>
        <v>45700</v>
      </c>
      <c r="AV916" s="56">
        <f>_xll.qlCalendarAdvance(Calendar,AV915,AT916,"f",,Trigger)</f>
        <v>45702</v>
      </c>
      <c r="AW916" s="56">
        <f>_xll.qlInterestRateIndexMaturity(IborIndex&amp;Tenor,AV916,Trigger)</f>
        <v>45883</v>
      </c>
      <c r="AX916" s="102" t="e">
        <f>_xll.qlIndexFixing($Z$5,AU916,,Trigger)</f>
        <v>#VALUE!</v>
      </c>
      <c r="AY916" s="102">
        <f>_xll.qlIndexFixing($AZ$1,AV916,,Trigger)</f>
        <v>1.6920238400610278E-2</v>
      </c>
    </row>
    <row r="917" spans="46:51" ht="11.25" customHeight="1" x14ac:dyDescent="0.25">
      <c r="AT917" s="57" t="s">
        <v>44</v>
      </c>
      <c r="AU917" s="56">
        <f>_xll.qlInterestRateIndexFixingDate(IborIndex&amp;Tenor,AV917,Trigger)</f>
        <v>45707</v>
      </c>
      <c r="AV917" s="56">
        <f>_xll.qlCalendarAdvance(Calendar,AV916,AT917,"f",,Trigger)</f>
        <v>45709</v>
      </c>
      <c r="AW917" s="56">
        <f>_xll.qlInterestRateIndexMaturity(IborIndex&amp;Tenor,AV917,Trigger)</f>
        <v>45890</v>
      </c>
      <c r="AX917" s="102" t="e">
        <f>_xll.qlIndexFixing($Z$5,AU917,,Trigger)</f>
        <v>#VALUE!</v>
      </c>
      <c r="AY917" s="102">
        <f>_xll.qlIndexFixing($AZ$1,AV917,,Trigger)</f>
        <v>1.6937625188883709E-2</v>
      </c>
    </row>
    <row r="918" spans="46:51" ht="11.25" customHeight="1" x14ac:dyDescent="0.25">
      <c r="AT918" s="57" t="s">
        <v>44</v>
      </c>
      <c r="AU918" s="56">
        <f>_xll.qlInterestRateIndexFixingDate(IborIndex&amp;Tenor,AV918,Trigger)</f>
        <v>45714</v>
      </c>
      <c r="AV918" s="56">
        <f>_xll.qlCalendarAdvance(Calendar,AV917,AT918,"f",,Trigger)</f>
        <v>45716</v>
      </c>
      <c r="AW918" s="56">
        <f>_xll.qlInterestRateIndexMaturity(IborIndex&amp;Tenor,AV918,Trigger)</f>
        <v>45898</v>
      </c>
      <c r="AX918" s="102" t="e">
        <f>_xll.qlIndexFixing($Z$5,AU918,,Trigger)</f>
        <v>#VALUE!</v>
      </c>
      <c r="AY918" s="102">
        <f>_xll.qlIndexFixing($AZ$1,AV918,,Trigger)</f>
        <v>1.696007567053295E-2</v>
      </c>
    </row>
    <row r="919" spans="46:51" ht="11.25" customHeight="1" x14ac:dyDescent="0.25">
      <c r="AT919" s="57" t="s">
        <v>44</v>
      </c>
      <c r="AU919" s="56">
        <f>_xll.qlInterestRateIndexFixingDate(IborIndex&amp;Tenor,AV919,Trigger)</f>
        <v>45721</v>
      </c>
      <c r="AV919" s="56">
        <f>_xll.qlCalendarAdvance(Calendar,AV918,AT919,"f",,Trigger)</f>
        <v>45723</v>
      </c>
      <c r="AW919" s="56">
        <f>_xll.qlInterestRateIndexMaturity(IborIndex&amp;Tenor,AV919,Trigger)</f>
        <v>45908</v>
      </c>
      <c r="AX919" s="102" t="e">
        <f>_xll.qlIndexFixing($Z$5,AU919,,Trigger)</f>
        <v>#VALUE!</v>
      </c>
      <c r="AY919" s="102">
        <f>_xll.qlIndexFixing($AZ$1,AV919,,Trigger)</f>
        <v>1.6977597638779287E-2</v>
      </c>
    </row>
    <row r="920" spans="46:51" ht="11.25" customHeight="1" x14ac:dyDescent="0.25">
      <c r="AT920" s="57" t="s">
        <v>44</v>
      </c>
      <c r="AU920" s="56">
        <f>_xll.qlInterestRateIndexFixingDate(IborIndex&amp;Tenor,AV920,Trigger)</f>
        <v>45728</v>
      </c>
      <c r="AV920" s="56">
        <f>_xll.qlCalendarAdvance(Calendar,AV919,AT920,"f",,Trigger)</f>
        <v>45730</v>
      </c>
      <c r="AW920" s="56">
        <f>_xll.qlInterestRateIndexMaturity(IborIndex&amp;Tenor,AV920,Trigger)</f>
        <v>45915</v>
      </c>
      <c r="AX920" s="102" t="e">
        <f>_xll.qlIndexFixing($Z$5,AU920,,Trigger)</f>
        <v>#VALUE!</v>
      </c>
      <c r="AY920" s="102">
        <f>_xll.qlIndexFixing($AZ$1,AV920,,Trigger)</f>
        <v>1.6995157970921163E-2</v>
      </c>
    </row>
    <row r="921" spans="46:51" ht="11.25" customHeight="1" x14ac:dyDescent="0.25">
      <c r="AT921" s="57" t="s">
        <v>44</v>
      </c>
      <c r="AU921" s="56">
        <f>_xll.qlInterestRateIndexFixingDate(IborIndex&amp;Tenor,AV921,Trigger)</f>
        <v>45735</v>
      </c>
      <c r="AV921" s="56">
        <f>_xll.qlCalendarAdvance(Calendar,AV920,AT921,"f",,Trigger)</f>
        <v>45737</v>
      </c>
      <c r="AW921" s="56">
        <f>_xll.qlInterestRateIndexMaturity(IborIndex&amp;Tenor,AV921,Trigger)</f>
        <v>45922</v>
      </c>
      <c r="AX921" s="102" t="e">
        <f>_xll.qlIndexFixing($Z$5,AU921,,Trigger)</f>
        <v>#VALUE!</v>
      </c>
      <c r="AY921" s="102">
        <f>_xll.qlIndexFixing($AZ$1,AV921,,Trigger)</f>
        <v>1.7012734218468554E-2</v>
      </c>
    </row>
    <row r="922" spans="46:51" ht="11.25" customHeight="1" x14ac:dyDescent="0.25">
      <c r="AT922" s="57" t="s">
        <v>44</v>
      </c>
      <c r="AU922" s="56">
        <f>_xll.qlInterestRateIndexFixingDate(IborIndex&amp;Tenor,AV922,Trigger)</f>
        <v>45742</v>
      </c>
      <c r="AV922" s="56">
        <f>_xll.qlCalendarAdvance(Calendar,AV921,AT922,"f",,Trigger)</f>
        <v>45744</v>
      </c>
      <c r="AW922" s="56">
        <f>_xll.qlInterestRateIndexMaturity(IborIndex&amp;Tenor,AV922,Trigger)</f>
        <v>45929</v>
      </c>
      <c r="AX922" s="102" t="e">
        <f>_xll.qlIndexFixing($Z$5,AU922,,Trigger)</f>
        <v>#VALUE!</v>
      </c>
      <c r="AY922" s="102">
        <f>_xll.qlIndexFixing($AZ$1,AV922,,Trigger)</f>
        <v>1.7028674268822513E-2</v>
      </c>
    </row>
    <row r="923" spans="46:51" ht="11.25" customHeight="1" x14ac:dyDescent="0.25">
      <c r="AT923" s="57" t="s">
        <v>44</v>
      </c>
      <c r="AU923" s="56">
        <f>_xll.qlInterestRateIndexFixingDate(IborIndex&amp;Tenor,AV923,Trigger)</f>
        <v>45749</v>
      </c>
      <c r="AV923" s="56">
        <f>_xll.qlCalendarAdvance(Calendar,AV922,AT923,"f",,Trigger)</f>
        <v>45751</v>
      </c>
      <c r="AW923" s="56">
        <f>_xll.qlInterestRateIndexMaturity(IborIndex&amp;Tenor,AV923,Trigger)</f>
        <v>45936</v>
      </c>
      <c r="AX923" s="102" t="e">
        <f>_xll.qlIndexFixing($Z$5,AU923,,Trigger)</f>
        <v>#VALUE!</v>
      </c>
      <c r="AY923" s="102">
        <f>_xll.qlIndexFixing($AZ$1,AV923,,Trigger)</f>
        <v>1.7046223785131754E-2</v>
      </c>
    </row>
    <row r="924" spans="46:51" ht="11.25" customHeight="1" x14ac:dyDescent="0.25">
      <c r="AT924" s="57" t="s">
        <v>44</v>
      </c>
      <c r="AU924" s="56">
        <f>_xll.qlInterestRateIndexFixingDate(IborIndex&amp;Tenor,AV924,Trigger)</f>
        <v>45756</v>
      </c>
      <c r="AV924" s="56">
        <f>_xll.qlCalendarAdvance(Calendar,AV923,AT924,"f",,Trigger)</f>
        <v>45758</v>
      </c>
      <c r="AW924" s="56">
        <f>_xll.qlInterestRateIndexMaturity(IborIndex&amp;Tenor,AV924,Trigger)</f>
        <v>45943</v>
      </c>
      <c r="AX924" s="102" t="e">
        <f>_xll.qlIndexFixing($Z$5,AU924,,Trigger)</f>
        <v>#VALUE!</v>
      </c>
      <c r="AY924" s="102">
        <f>_xll.qlIndexFixing($AZ$1,AV924,,Trigger)</f>
        <v>1.7063721497557405E-2</v>
      </c>
    </row>
    <row r="925" spans="46:51" ht="11.25" customHeight="1" x14ac:dyDescent="0.25">
      <c r="AT925" s="57" t="s">
        <v>44</v>
      </c>
      <c r="AU925" s="56">
        <f>_xll.qlInterestRateIndexFixingDate(IborIndex&amp;Tenor,AV925,Trigger)</f>
        <v>45763</v>
      </c>
      <c r="AV925" s="56">
        <f>_xll.qlCalendarAdvance(Calendar,AV924,AT925,"f",,Trigger)</f>
        <v>45769</v>
      </c>
      <c r="AW925" s="56">
        <f>_xll.qlInterestRateIndexMaturity(IborIndex&amp;Tenor,AV925,Trigger)</f>
        <v>45952</v>
      </c>
      <c r="AX925" s="102" t="e">
        <f>_xll.qlIndexFixing($Z$5,AU925,,Trigger)</f>
        <v>#VALUE!</v>
      </c>
      <c r="AY925" s="102">
        <f>_xll.qlIndexFixing($AZ$1,AV925,,Trigger)</f>
        <v>1.7086104944483305E-2</v>
      </c>
    </row>
    <row r="926" spans="46:51" ht="11.25" customHeight="1" x14ac:dyDescent="0.25">
      <c r="AT926" s="57" t="s">
        <v>44</v>
      </c>
      <c r="AU926" s="56">
        <f>_xll.qlInterestRateIndexFixingDate(IborIndex&amp;Tenor,AV926,Trigger)</f>
        <v>45772</v>
      </c>
      <c r="AV926" s="56">
        <f>_xll.qlCalendarAdvance(Calendar,AV925,AT926,"f",,Trigger)</f>
        <v>45776</v>
      </c>
      <c r="AW926" s="56">
        <f>_xll.qlInterestRateIndexMaturity(IborIndex&amp;Tenor,AV926,Trigger)</f>
        <v>45959</v>
      </c>
      <c r="AX926" s="102" t="e">
        <f>_xll.qlIndexFixing($Z$5,AU926,,Trigger)</f>
        <v>#VALUE!</v>
      </c>
      <c r="AY926" s="102">
        <f>_xll.qlIndexFixing($AZ$1,AV926,,Trigger)</f>
        <v>1.7109021447733613E-2</v>
      </c>
    </row>
    <row r="927" spans="46:51" ht="11.25" customHeight="1" x14ac:dyDescent="0.25">
      <c r="AT927" s="57" t="s">
        <v>44</v>
      </c>
      <c r="AU927" s="56">
        <f>_xll.qlInterestRateIndexFixingDate(IborIndex&amp;Tenor,AV927,Trigger)</f>
        <v>45779</v>
      </c>
      <c r="AV927" s="56">
        <f>_xll.qlCalendarAdvance(Calendar,AV926,AT927,"f",,Trigger)</f>
        <v>45783</v>
      </c>
      <c r="AW927" s="56">
        <f>_xll.qlInterestRateIndexMaturity(IborIndex&amp;Tenor,AV927,Trigger)</f>
        <v>45967</v>
      </c>
      <c r="AX927" s="102" t="e">
        <f>_xll.qlIndexFixing($Z$5,AU927,,Trigger)</f>
        <v>#VALUE!</v>
      </c>
      <c r="AY927" s="102">
        <f>_xll.qlIndexFixing($AZ$1,AV927,,Trigger)</f>
        <v>1.712527453859693E-2</v>
      </c>
    </row>
    <row r="928" spans="46:51" ht="11.25" customHeight="1" x14ac:dyDescent="0.25">
      <c r="AT928" s="57" t="s">
        <v>44</v>
      </c>
      <c r="AU928" s="56">
        <f>_xll.qlInterestRateIndexFixingDate(IborIndex&amp;Tenor,AV928,Trigger)</f>
        <v>45786</v>
      </c>
      <c r="AV928" s="56">
        <f>_xll.qlCalendarAdvance(Calendar,AV927,AT928,"f",,Trigger)</f>
        <v>45790</v>
      </c>
      <c r="AW928" s="56">
        <f>_xll.qlInterestRateIndexMaturity(IborIndex&amp;Tenor,AV928,Trigger)</f>
        <v>45974</v>
      </c>
      <c r="AX928" s="102" t="e">
        <f>_xll.qlIndexFixing($Z$5,AU928,,Trigger)</f>
        <v>#VALUE!</v>
      </c>
      <c r="AY928" s="102">
        <f>_xll.qlIndexFixing($AZ$1,AV928,,Trigger)</f>
        <v>1.7142248871075887E-2</v>
      </c>
    </row>
    <row r="929" spans="46:51" ht="11.25" customHeight="1" x14ac:dyDescent="0.25">
      <c r="AT929" s="57" t="s">
        <v>44</v>
      </c>
      <c r="AU929" s="56">
        <f>_xll.qlInterestRateIndexFixingDate(IborIndex&amp;Tenor,AV929,Trigger)</f>
        <v>45793</v>
      </c>
      <c r="AV929" s="56">
        <f>_xll.qlCalendarAdvance(Calendar,AV928,AT929,"f",,Trigger)</f>
        <v>45797</v>
      </c>
      <c r="AW929" s="56">
        <f>_xll.qlInterestRateIndexMaturity(IborIndex&amp;Tenor,AV929,Trigger)</f>
        <v>45981</v>
      </c>
      <c r="AX929" s="102" t="e">
        <f>_xll.qlIndexFixing($Z$5,AU929,,Trigger)</f>
        <v>#VALUE!</v>
      </c>
      <c r="AY929" s="102">
        <f>_xll.qlIndexFixing($AZ$1,AV929,,Trigger)</f>
        <v>1.7159051852736151E-2</v>
      </c>
    </row>
    <row r="930" spans="46:51" ht="11.25" customHeight="1" x14ac:dyDescent="0.25">
      <c r="AT930" s="57" t="s">
        <v>44</v>
      </c>
      <c r="AU930" s="56">
        <f>_xll.qlInterestRateIndexFixingDate(IborIndex&amp;Tenor,AV930,Trigger)</f>
        <v>45800</v>
      </c>
      <c r="AV930" s="56">
        <f>_xll.qlCalendarAdvance(Calendar,AV929,AT930,"f",,Trigger)</f>
        <v>45804</v>
      </c>
      <c r="AW930" s="56">
        <f>_xll.qlInterestRateIndexMaturity(IborIndex&amp;Tenor,AV930,Trigger)</f>
        <v>45988</v>
      </c>
      <c r="AX930" s="102" t="e">
        <f>_xll.qlIndexFixing($Z$5,AU930,,Trigger)</f>
        <v>#VALUE!</v>
      </c>
      <c r="AY930" s="102">
        <f>_xll.qlIndexFixing($AZ$1,AV930,,Trigger)</f>
        <v>1.717107179528438E-2</v>
      </c>
    </row>
    <row r="931" spans="46:51" ht="11.25" customHeight="1" x14ac:dyDescent="0.25">
      <c r="AT931" s="57" t="s">
        <v>44</v>
      </c>
      <c r="AU931" s="56">
        <f>_xll.qlInterestRateIndexFixingDate(IborIndex&amp;Tenor,AV931,Trigger)</f>
        <v>45807</v>
      </c>
      <c r="AV931" s="56">
        <f>_xll.qlCalendarAdvance(Calendar,AV930,AT931,"f",,Trigger)</f>
        <v>45811</v>
      </c>
      <c r="AW931" s="56">
        <f>_xll.qlInterestRateIndexMaturity(IborIndex&amp;Tenor,AV931,Trigger)</f>
        <v>45994</v>
      </c>
      <c r="AX931" s="102" t="e">
        <f>_xll.qlIndexFixing($Z$5,AU931,,Trigger)</f>
        <v>#VALUE!</v>
      </c>
      <c r="AY931" s="102">
        <f>_xll.qlIndexFixing($AZ$1,AV931,,Trigger)</f>
        <v>1.7187560908637791E-2</v>
      </c>
    </row>
    <row r="932" spans="46:51" ht="11.25" customHeight="1" x14ac:dyDescent="0.25">
      <c r="AT932" s="57" t="s">
        <v>44</v>
      </c>
      <c r="AU932" s="56">
        <f>_xll.qlInterestRateIndexFixingDate(IborIndex&amp;Tenor,AV932,Trigger)</f>
        <v>45814</v>
      </c>
      <c r="AV932" s="56">
        <f>_xll.qlCalendarAdvance(Calendar,AV931,AT932,"f",,Trigger)</f>
        <v>45818</v>
      </c>
      <c r="AW932" s="56">
        <f>_xll.qlInterestRateIndexMaturity(IborIndex&amp;Tenor,AV932,Trigger)</f>
        <v>46001</v>
      </c>
      <c r="AX932" s="102" t="e">
        <f>_xll.qlIndexFixing($Z$5,AU932,,Trigger)</f>
        <v>#VALUE!</v>
      </c>
      <c r="AY932" s="102">
        <f>_xll.qlIndexFixing($AZ$1,AV932,,Trigger)</f>
        <v>1.7203874058548042E-2</v>
      </c>
    </row>
    <row r="933" spans="46:51" ht="11.25" customHeight="1" x14ac:dyDescent="0.25">
      <c r="AT933" s="57" t="s">
        <v>44</v>
      </c>
      <c r="AU933" s="56">
        <f>_xll.qlInterestRateIndexFixingDate(IborIndex&amp;Tenor,AV933,Trigger)</f>
        <v>45821</v>
      </c>
      <c r="AV933" s="56">
        <f>_xll.qlCalendarAdvance(Calendar,AV932,AT933,"f",,Trigger)</f>
        <v>45825</v>
      </c>
      <c r="AW933" s="56">
        <f>_xll.qlInterestRateIndexMaturity(IborIndex&amp;Tenor,AV933,Trigger)</f>
        <v>46008</v>
      </c>
      <c r="AX933" s="102" t="e">
        <f>_xll.qlIndexFixing($Z$5,AU933,,Trigger)</f>
        <v>#VALUE!</v>
      </c>
      <c r="AY933" s="102">
        <f>_xll.qlIndexFixing($AZ$1,AV933,,Trigger)</f>
        <v>1.7220010444225317E-2</v>
      </c>
    </row>
    <row r="934" spans="46:51" ht="11.25" customHeight="1" x14ac:dyDescent="0.25">
      <c r="AT934" s="57" t="s">
        <v>44</v>
      </c>
      <c r="AU934" s="56">
        <f>_xll.qlInterestRateIndexFixingDate(IborIndex&amp;Tenor,AV934,Trigger)</f>
        <v>45828</v>
      </c>
      <c r="AV934" s="56">
        <f>_xll.qlCalendarAdvance(Calendar,AV933,AT934,"f",,Trigger)</f>
        <v>45832</v>
      </c>
      <c r="AW934" s="56">
        <f>_xll.qlInterestRateIndexMaturity(IborIndex&amp;Tenor,AV934,Trigger)</f>
        <v>46015</v>
      </c>
      <c r="AX934" s="102" t="e">
        <f>_xll.qlIndexFixing($Z$5,AU934,,Trigger)</f>
        <v>#VALUE!</v>
      </c>
      <c r="AY934" s="102">
        <f>_xll.qlIndexFixing($AZ$1,AV934,,Trigger)</f>
        <v>1.7240432401839152E-2</v>
      </c>
    </row>
    <row r="935" spans="46:51" ht="11.25" customHeight="1" x14ac:dyDescent="0.25">
      <c r="AT935" s="57" t="s">
        <v>44</v>
      </c>
      <c r="AU935" s="56">
        <f>_xll.qlInterestRateIndexFixingDate(IborIndex&amp;Tenor,AV935,Trigger)</f>
        <v>45835</v>
      </c>
      <c r="AV935" s="56">
        <f>_xll.qlCalendarAdvance(Calendar,AV934,AT935,"f",,Trigger)</f>
        <v>45839</v>
      </c>
      <c r="AW935" s="56">
        <f>_xll.qlInterestRateIndexMaturity(IborIndex&amp;Tenor,AV935,Trigger)</f>
        <v>46024</v>
      </c>
      <c r="AX935" s="102" t="e">
        <f>_xll.qlIndexFixing($Z$5,AU935,,Trigger)</f>
        <v>#VALUE!</v>
      </c>
      <c r="AY935" s="102">
        <f>_xll.qlIndexFixing($AZ$1,AV935,,Trigger)</f>
        <v>1.7256176033041307E-2</v>
      </c>
    </row>
    <row r="936" spans="46:51" ht="11.25" customHeight="1" x14ac:dyDescent="0.25">
      <c r="AT936" s="57" t="s">
        <v>44</v>
      </c>
      <c r="AU936" s="56">
        <f>_xll.qlInterestRateIndexFixingDate(IborIndex&amp;Tenor,AV936,Trigger)</f>
        <v>45842</v>
      </c>
      <c r="AV936" s="56">
        <f>_xll.qlCalendarAdvance(Calendar,AV935,AT936,"f",,Trigger)</f>
        <v>45846</v>
      </c>
      <c r="AW936" s="56">
        <f>_xll.qlInterestRateIndexMaturity(IborIndex&amp;Tenor,AV936,Trigger)</f>
        <v>46030</v>
      </c>
      <c r="AX936" s="102" t="e">
        <f>_xll.qlIndexFixing($Z$5,AU936,,Trigger)</f>
        <v>#VALUE!</v>
      </c>
      <c r="AY936" s="102">
        <f>_xll.qlIndexFixing($AZ$1,AV936,,Trigger)</f>
        <v>1.7271740302546353E-2</v>
      </c>
    </row>
    <row r="937" spans="46:51" ht="11.25" customHeight="1" x14ac:dyDescent="0.25">
      <c r="AT937" s="57" t="s">
        <v>44</v>
      </c>
      <c r="AU937" s="56">
        <f>_xll.qlInterestRateIndexFixingDate(IborIndex&amp;Tenor,AV937,Trigger)</f>
        <v>45849</v>
      </c>
      <c r="AV937" s="56">
        <f>_xll.qlCalendarAdvance(Calendar,AV936,AT937,"f",,Trigger)</f>
        <v>45853</v>
      </c>
      <c r="AW937" s="56">
        <f>_xll.qlInterestRateIndexMaturity(IborIndex&amp;Tenor,AV937,Trigger)</f>
        <v>46037</v>
      </c>
      <c r="AX937" s="102" t="e">
        <f>_xll.qlIndexFixing($Z$5,AU937,,Trigger)</f>
        <v>#VALUE!</v>
      </c>
      <c r="AY937" s="102">
        <f>_xll.qlIndexFixing($AZ$1,AV937,,Trigger)</f>
        <v>1.7287124409476648E-2</v>
      </c>
    </row>
    <row r="938" spans="46:51" ht="11.25" customHeight="1" x14ac:dyDescent="0.25">
      <c r="AT938" s="57" t="s">
        <v>44</v>
      </c>
      <c r="AU938" s="56">
        <f>_xll.qlInterestRateIndexFixingDate(IborIndex&amp;Tenor,AV938,Trigger)</f>
        <v>45856</v>
      </c>
      <c r="AV938" s="56">
        <f>_xll.qlCalendarAdvance(Calendar,AV937,AT938,"f",,Trigger)</f>
        <v>45860</v>
      </c>
      <c r="AW938" s="56">
        <f>_xll.qlInterestRateIndexMaturity(IborIndex&amp;Tenor,AV938,Trigger)</f>
        <v>46044</v>
      </c>
      <c r="AX938" s="102" t="e">
        <f>_xll.qlIndexFixing($Z$5,AU938,,Trigger)</f>
        <v>#VALUE!</v>
      </c>
      <c r="AY938" s="102">
        <f>_xll.qlIndexFixing($AZ$1,AV938,,Trigger)</f>
        <v>1.7302327552979047E-2</v>
      </c>
    </row>
    <row r="939" spans="46:51" ht="11.25" customHeight="1" x14ac:dyDescent="0.25">
      <c r="AT939" s="57" t="s">
        <v>44</v>
      </c>
      <c r="AU939" s="56">
        <f>_xll.qlInterestRateIndexFixingDate(IborIndex&amp;Tenor,AV939,Trigger)</f>
        <v>45863</v>
      </c>
      <c r="AV939" s="56">
        <f>_xll.qlCalendarAdvance(Calendar,AV938,AT939,"f",,Trigger)</f>
        <v>45867</v>
      </c>
      <c r="AW939" s="56">
        <f>_xll.qlInterestRateIndexMaturity(IborIndex&amp;Tenor,AV939,Trigger)</f>
        <v>46051</v>
      </c>
      <c r="AX939" s="102" t="e">
        <f>_xll.qlIndexFixing($Z$5,AU939,,Trigger)</f>
        <v>#VALUE!</v>
      </c>
      <c r="AY939" s="102">
        <f>_xll.qlIndexFixing($AZ$1,AV939,,Trigger)</f>
        <v>1.7313071868024287E-2</v>
      </c>
    </row>
    <row r="940" spans="46:51" ht="11.25" customHeight="1" x14ac:dyDescent="0.25">
      <c r="AT940" s="57" t="s">
        <v>44</v>
      </c>
      <c r="AU940" s="56">
        <f>_xll.qlInterestRateIndexFixingDate(IborIndex&amp;Tenor,AV940,Trigger)</f>
        <v>45870</v>
      </c>
      <c r="AV940" s="56">
        <f>_xll.qlCalendarAdvance(Calendar,AV939,AT940,"f",,Trigger)</f>
        <v>45874</v>
      </c>
      <c r="AW940" s="56">
        <f>_xll.qlInterestRateIndexMaturity(IborIndex&amp;Tenor,AV940,Trigger)</f>
        <v>46058</v>
      </c>
      <c r="AX940" s="102" t="e">
        <f>_xll.qlIndexFixing($Z$5,AU940,,Trigger)</f>
        <v>#VALUE!</v>
      </c>
      <c r="AY940" s="102">
        <f>_xll.qlIndexFixing($AZ$1,AV940,,Trigger)</f>
        <v>1.7332187746414339E-2</v>
      </c>
    </row>
    <row r="941" spans="46:51" ht="11.25" customHeight="1" x14ac:dyDescent="0.25">
      <c r="AT941" s="57" t="s">
        <v>44</v>
      </c>
      <c r="AU941" s="56">
        <f>_xll.qlInterestRateIndexFixingDate(IborIndex&amp;Tenor,AV941,Trigger)</f>
        <v>45877</v>
      </c>
      <c r="AV941" s="56">
        <f>_xll.qlCalendarAdvance(Calendar,AV940,AT941,"f",,Trigger)</f>
        <v>45881</v>
      </c>
      <c r="AW941" s="56">
        <f>_xll.qlInterestRateIndexMaturity(IborIndex&amp;Tenor,AV941,Trigger)</f>
        <v>46065</v>
      </c>
      <c r="AX941" s="102" t="e">
        <f>_xll.qlIndexFixing($Z$5,AU941,,Trigger)</f>
        <v>#VALUE!</v>
      </c>
      <c r="AY941" s="102">
        <f>_xll.qlIndexFixing($AZ$1,AV941,,Trigger)</f>
        <v>1.7346843194770294E-2</v>
      </c>
    </row>
    <row r="942" spans="46:51" ht="11.25" customHeight="1" x14ac:dyDescent="0.25">
      <c r="AT942" s="57" t="s">
        <v>44</v>
      </c>
      <c r="AU942" s="56">
        <f>_xll.qlInterestRateIndexFixingDate(IborIndex&amp;Tenor,AV942,Trigger)</f>
        <v>45884</v>
      </c>
      <c r="AV942" s="56">
        <f>_xll.qlCalendarAdvance(Calendar,AV941,AT942,"f",,Trigger)</f>
        <v>45888</v>
      </c>
      <c r="AW942" s="56">
        <f>_xll.qlInterestRateIndexMaturity(IborIndex&amp;Tenor,AV942,Trigger)</f>
        <v>46072</v>
      </c>
      <c r="AX942" s="102" t="e">
        <f>_xll.qlIndexFixing($Z$5,AU942,,Trigger)</f>
        <v>#VALUE!</v>
      </c>
      <c r="AY942" s="102">
        <f>_xll.qlIndexFixing($AZ$1,AV942,,Trigger)</f>
        <v>1.7361314476546631E-2</v>
      </c>
    </row>
    <row r="943" spans="46:51" ht="11.25" customHeight="1" x14ac:dyDescent="0.25">
      <c r="AT943" s="57" t="s">
        <v>44</v>
      </c>
      <c r="AU943" s="56">
        <f>_xll.qlInterestRateIndexFixingDate(IborIndex&amp;Tenor,AV943,Trigger)</f>
        <v>45891</v>
      </c>
      <c r="AV943" s="56">
        <f>_xll.qlCalendarAdvance(Calendar,AV942,AT943,"f",,Trigger)</f>
        <v>45895</v>
      </c>
      <c r="AW943" s="56">
        <f>_xll.qlInterestRateIndexMaturity(IborIndex&amp;Tenor,AV943,Trigger)</f>
        <v>46079</v>
      </c>
      <c r="AX943" s="102" t="e">
        <f>_xll.qlIndexFixing($Z$5,AU943,,Trigger)</f>
        <v>#VALUE!</v>
      </c>
      <c r="AY943" s="102">
        <f>_xll.qlIndexFixing($AZ$1,AV943,,Trigger)</f>
        <v>1.7371476110866924E-2</v>
      </c>
    </row>
    <row r="944" spans="46:51" ht="11.25" customHeight="1" x14ac:dyDescent="0.25">
      <c r="AT944" s="57" t="s">
        <v>44</v>
      </c>
      <c r="AU944" s="56">
        <f>_xll.qlInterestRateIndexFixingDate(IborIndex&amp;Tenor,AV944,Trigger)</f>
        <v>45898</v>
      </c>
      <c r="AV944" s="56">
        <f>_xll.qlCalendarAdvance(Calendar,AV943,AT944,"f",,Trigger)</f>
        <v>45902</v>
      </c>
      <c r="AW944" s="56">
        <f>_xll.qlInterestRateIndexMaturity(IborIndex&amp;Tenor,AV944,Trigger)</f>
        <v>46083</v>
      </c>
      <c r="AX944" s="102" t="e">
        <f>_xll.qlIndexFixing($Z$5,AU944,,Trigger)</f>
        <v>#VALUE!</v>
      </c>
      <c r="AY944" s="102">
        <f>_xll.qlIndexFixing($AZ$1,AV944,,Trigger)</f>
        <v>1.7382885185540254E-2</v>
      </c>
    </row>
    <row r="945" spans="46:51" ht="11.25" customHeight="1" x14ac:dyDescent="0.25">
      <c r="AT945" s="57" t="s">
        <v>44</v>
      </c>
      <c r="AU945" s="56">
        <f>_xll.qlInterestRateIndexFixingDate(IborIndex&amp;Tenor,AV945,Trigger)</f>
        <v>45905</v>
      </c>
      <c r="AV945" s="56">
        <f>_xll.qlCalendarAdvance(Calendar,AV944,AT945,"f",,Trigger)</f>
        <v>45909</v>
      </c>
      <c r="AW945" s="56">
        <f>_xll.qlInterestRateIndexMaturity(IborIndex&amp;Tenor,AV945,Trigger)</f>
        <v>46090</v>
      </c>
      <c r="AX945" s="102" t="e">
        <f>_xll.qlIndexFixing($Z$5,AU945,,Trigger)</f>
        <v>#VALUE!</v>
      </c>
      <c r="AY945" s="102">
        <f>_xll.qlIndexFixing($AZ$1,AV945,,Trigger)</f>
        <v>1.7396863770154942E-2</v>
      </c>
    </row>
    <row r="946" spans="46:51" ht="11.25" customHeight="1" x14ac:dyDescent="0.25">
      <c r="AT946" s="57" t="s">
        <v>44</v>
      </c>
      <c r="AU946" s="56">
        <f>_xll.qlInterestRateIndexFixingDate(IborIndex&amp;Tenor,AV946,Trigger)</f>
        <v>45912</v>
      </c>
      <c r="AV946" s="56">
        <f>_xll.qlCalendarAdvance(Calendar,AV945,AT946,"f",,Trigger)</f>
        <v>45916</v>
      </c>
      <c r="AW946" s="56">
        <f>_xll.qlInterestRateIndexMaturity(IborIndex&amp;Tenor,AV946,Trigger)</f>
        <v>46097</v>
      </c>
      <c r="AX946" s="102" t="e">
        <f>_xll.qlIndexFixing($Z$5,AU946,,Trigger)</f>
        <v>#VALUE!</v>
      </c>
      <c r="AY946" s="102">
        <f>_xll.qlIndexFixing($AZ$1,AV946,,Trigger)</f>
        <v>1.7410655313761979E-2</v>
      </c>
    </row>
    <row r="947" spans="46:51" ht="11.25" customHeight="1" x14ac:dyDescent="0.25">
      <c r="AT947" s="57" t="s">
        <v>44</v>
      </c>
      <c r="AU947" s="56">
        <f>_xll.qlInterestRateIndexFixingDate(IborIndex&amp;Tenor,AV947,Trigger)</f>
        <v>45919</v>
      </c>
      <c r="AV947" s="56">
        <f>_xll.qlCalendarAdvance(Calendar,AV946,AT947,"f",,Trigger)</f>
        <v>45923</v>
      </c>
      <c r="AW947" s="56">
        <f>_xll.qlInterestRateIndexMaturity(IborIndex&amp;Tenor,AV947,Trigger)</f>
        <v>46104</v>
      </c>
      <c r="AX947" s="102" t="e">
        <f>_xll.qlIndexFixing($Z$5,AU947,,Trigger)</f>
        <v>#VALUE!</v>
      </c>
      <c r="AY947" s="102">
        <f>_xll.qlIndexFixing($AZ$1,AV947,,Trigger)</f>
        <v>1.7424259016052587E-2</v>
      </c>
    </row>
    <row r="948" spans="46:51" ht="11.25" customHeight="1" x14ac:dyDescent="0.25">
      <c r="AT948" s="57" t="s">
        <v>44</v>
      </c>
      <c r="AU948" s="56">
        <f>_xll.qlInterestRateIndexFixingDate(IborIndex&amp;Tenor,AV948,Trigger)</f>
        <v>45926</v>
      </c>
      <c r="AV948" s="56">
        <f>_xll.qlCalendarAdvance(Calendar,AV947,AT948,"f",,Trigger)</f>
        <v>45930</v>
      </c>
      <c r="AW948" s="56">
        <f>_xll.qlInterestRateIndexMaturity(IborIndex&amp;Tenor,AV948,Trigger)</f>
        <v>46112</v>
      </c>
      <c r="AX948" s="102" t="e">
        <f>_xll.qlIndexFixing($Z$5,AU948,,Trigger)</f>
        <v>#VALUE!</v>
      </c>
      <c r="AY948" s="102">
        <f>_xll.qlIndexFixing($AZ$1,AV948,,Trigger)</f>
        <v>1.7438987679116148E-2</v>
      </c>
    </row>
    <row r="949" spans="46:51" ht="11.25" customHeight="1" x14ac:dyDescent="0.25">
      <c r="AT949" s="57" t="s">
        <v>44</v>
      </c>
      <c r="AU949" s="56">
        <f>_xll.qlInterestRateIndexFixingDate(IborIndex&amp;Tenor,AV949,Trigger)</f>
        <v>45933</v>
      </c>
      <c r="AV949" s="56">
        <f>_xll.qlCalendarAdvance(Calendar,AV948,AT949,"f",,Trigger)</f>
        <v>45937</v>
      </c>
      <c r="AW949" s="56">
        <f>_xll.qlInterestRateIndexMaturity(IborIndex&amp;Tenor,AV949,Trigger)</f>
        <v>46119</v>
      </c>
      <c r="AX949" s="102" t="e">
        <f>_xll.qlIndexFixing($Z$5,AU949,,Trigger)</f>
        <v>#VALUE!</v>
      </c>
      <c r="AY949" s="102">
        <f>_xll.qlIndexFixing($AZ$1,AV949,,Trigger)</f>
        <v>1.7452200127005321E-2</v>
      </c>
    </row>
    <row r="950" spans="46:51" ht="11.25" customHeight="1" x14ac:dyDescent="0.25">
      <c r="AT950" s="57" t="s">
        <v>44</v>
      </c>
      <c r="AU950" s="56">
        <f>_xll.qlInterestRateIndexFixingDate(IborIndex&amp;Tenor,AV950,Trigger)</f>
        <v>45940</v>
      </c>
      <c r="AV950" s="56">
        <f>_xll.qlCalendarAdvance(Calendar,AV949,AT950,"f",,Trigger)</f>
        <v>45944</v>
      </c>
      <c r="AW950" s="56">
        <f>_xll.qlInterestRateIndexMaturity(IborIndex&amp;Tenor,AV950,Trigger)</f>
        <v>46126</v>
      </c>
      <c r="AX950" s="102" t="e">
        <f>_xll.qlIndexFixing($Z$5,AU950,,Trigger)</f>
        <v>#VALUE!</v>
      </c>
      <c r="AY950" s="102">
        <f>_xll.qlIndexFixing($AZ$1,AV950,,Trigger)</f>
        <v>1.746522226696947E-2</v>
      </c>
    </row>
    <row r="951" spans="46:51" ht="11.25" customHeight="1" x14ac:dyDescent="0.25">
      <c r="AT951" s="57" t="s">
        <v>44</v>
      </c>
      <c r="AU951" s="56">
        <f>_xll.qlInterestRateIndexFixingDate(IborIndex&amp;Tenor,AV951,Trigger)</f>
        <v>45947</v>
      </c>
      <c r="AV951" s="56">
        <f>_xll.qlCalendarAdvance(Calendar,AV950,AT951,"f",,Trigger)</f>
        <v>45951</v>
      </c>
      <c r="AW951" s="56">
        <f>_xll.qlInterestRateIndexMaturity(IborIndex&amp;Tenor,AV951,Trigger)</f>
        <v>46133</v>
      </c>
      <c r="AX951" s="102" t="e">
        <f>_xll.qlIndexFixing($Z$5,AU951,,Trigger)</f>
        <v>#VALUE!</v>
      </c>
      <c r="AY951" s="102">
        <f>_xll.qlIndexFixing($AZ$1,AV951,,Trigger)</f>
        <v>1.7478053298770481E-2</v>
      </c>
    </row>
    <row r="952" spans="46:51" ht="11.25" customHeight="1" x14ac:dyDescent="0.25">
      <c r="AT952" s="57" t="s">
        <v>44</v>
      </c>
      <c r="AU952" s="56">
        <f>_xll.qlInterestRateIndexFixingDate(IborIndex&amp;Tenor,AV952,Trigger)</f>
        <v>45954</v>
      </c>
      <c r="AV952" s="56">
        <f>_xll.qlCalendarAdvance(Calendar,AV951,AT952,"f",,Trigger)</f>
        <v>45958</v>
      </c>
      <c r="AW952" s="56">
        <f>_xll.qlInterestRateIndexMaturity(IborIndex&amp;Tenor,AV952,Trigger)</f>
        <v>46140</v>
      </c>
      <c r="AX952" s="102" t="e">
        <f>_xll.qlIndexFixing($Z$5,AU952,,Trigger)</f>
        <v>#VALUE!</v>
      </c>
      <c r="AY952" s="102">
        <f>_xll.qlIndexFixing($AZ$1,AV952,,Trigger)</f>
        <v>1.749069242220273E-2</v>
      </c>
    </row>
    <row r="953" spans="46:51" ht="11.25" customHeight="1" x14ac:dyDescent="0.25">
      <c r="AT953" s="57" t="s">
        <v>44</v>
      </c>
      <c r="AU953" s="56">
        <f>_xll.qlInterestRateIndexFixingDate(IborIndex&amp;Tenor,AV953,Trigger)</f>
        <v>45961</v>
      </c>
      <c r="AV953" s="56">
        <f>_xll.qlCalendarAdvance(Calendar,AV952,AT953,"f",,Trigger)</f>
        <v>45965</v>
      </c>
      <c r="AW953" s="56">
        <f>_xll.qlInterestRateIndexMaturity(IborIndex&amp;Tenor,AV953,Trigger)</f>
        <v>46146</v>
      </c>
      <c r="AX953" s="102" t="e">
        <f>_xll.qlIndexFixing($Z$5,AU953,,Trigger)</f>
        <v>#VALUE!</v>
      </c>
      <c r="AY953" s="102">
        <f>_xll.qlIndexFixing($AZ$1,AV953,,Trigger)</f>
        <v>1.7501891748759008E-2</v>
      </c>
    </row>
    <row r="954" spans="46:51" ht="11.25" customHeight="1" x14ac:dyDescent="0.25">
      <c r="AT954" s="57" t="s">
        <v>44</v>
      </c>
      <c r="AU954" s="56">
        <f>_xll.qlInterestRateIndexFixingDate(IborIndex&amp;Tenor,AV954,Trigger)</f>
        <v>45968</v>
      </c>
      <c r="AV954" s="56">
        <f>_xll.qlCalendarAdvance(Calendar,AV953,AT954,"f",,Trigger)</f>
        <v>45972</v>
      </c>
      <c r="AW954" s="56">
        <f>_xll.qlInterestRateIndexMaturity(IborIndex&amp;Tenor,AV954,Trigger)</f>
        <v>46153</v>
      </c>
      <c r="AX954" s="102" t="e">
        <f>_xll.qlIndexFixing($Z$5,AU954,,Trigger)</f>
        <v>#VALUE!</v>
      </c>
      <c r="AY954" s="102">
        <f>_xll.qlIndexFixing($AZ$1,AV954,,Trigger)</f>
        <v>1.7514158155838476E-2</v>
      </c>
    </row>
    <row r="955" spans="46:51" ht="11.25" customHeight="1" x14ac:dyDescent="0.25">
      <c r="AT955" s="57" t="s">
        <v>44</v>
      </c>
      <c r="AU955" s="56">
        <f>_xll.qlInterestRateIndexFixingDate(IborIndex&amp;Tenor,AV955,Trigger)</f>
        <v>45975</v>
      </c>
      <c r="AV955" s="56">
        <f>_xll.qlCalendarAdvance(Calendar,AV954,AT955,"f",,Trigger)</f>
        <v>45979</v>
      </c>
      <c r="AW955" s="56">
        <f>_xll.qlInterestRateIndexMaturity(IborIndex&amp;Tenor,AV955,Trigger)</f>
        <v>46160</v>
      </c>
      <c r="AX955" s="102" t="e">
        <f>_xll.qlIndexFixing($Z$5,AU955,,Trigger)</f>
        <v>#VALUE!</v>
      </c>
      <c r="AY955" s="102">
        <f>_xll.qlIndexFixing($AZ$1,AV955,,Trigger)</f>
        <v>1.7526230320296841E-2</v>
      </c>
    </row>
    <row r="956" spans="46:51" ht="11.25" customHeight="1" x14ac:dyDescent="0.25">
      <c r="AT956" s="57" t="s">
        <v>44</v>
      </c>
      <c r="AU956" s="56">
        <f>_xll.qlInterestRateIndexFixingDate(IborIndex&amp;Tenor,AV956,Trigger)</f>
        <v>45982</v>
      </c>
      <c r="AV956" s="56">
        <f>_xll.qlCalendarAdvance(Calendar,AV955,AT956,"f",,Trigger)</f>
        <v>45986</v>
      </c>
      <c r="AW956" s="56">
        <f>_xll.qlInterestRateIndexMaturity(IborIndex&amp;Tenor,AV956,Trigger)</f>
        <v>46167</v>
      </c>
      <c r="AX956" s="102" t="e">
        <f>_xll.qlIndexFixing($Z$5,AU956,,Trigger)</f>
        <v>#VALUE!</v>
      </c>
      <c r="AY956" s="102">
        <f>_xll.qlIndexFixing($AZ$1,AV956,,Trigger)</f>
        <v>1.7538107442130944E-2</v>
      </c>
    </row>
    <row r="957" spans="46:51" ht="11.25" customHeight="1" x14ac:dyDescent="0.25">
      <c r="AT957" s="57" t="s">
        <v>44</v>
      </c>
      <c r="AU957" s="56">
        <f>_xll.qlInterestRateIndexFixingDate(IborIndex&amp;Tenor,AV957,Trigger)</f>
        <v>45989</v>
      </c>
      <c r="AV957" s="56">
        <f>_xll.qlCalendarAdvance(Calendar,AV956,AT957,"f",,Trigger)</f>
        <v>45993</v>
      </c>
      <c r="AW957" s="56">
        <f>_xll.qlInterestRateIndexMaturity(IborIndex&amp;Tenor,AV957,Trigger)</f>
        <v>46175</v>
      </c>
      <c r="AX957" s="102" t="e">
        <f>_xll.qlIndexFixing($Z$5,AU957,,Trigger)</f>
        <v>#VALUE!</v>
      </c>
      <c r="AY957" s="102">
        <f>_xll.qlIndexFixing($AZ$1,AV957,,Trigger)</f>
        <v>1.7550981409192715E-2</v>
      </c>
    </row>
    <row r="958" spans="46:51" ht="11.25" customHeight="1" x14ac:dyDescent="0.25">
      <c r="AT958" s="57" t="s">
        <v>44</v>
      </c>
      <c r="AU958" s="56">
        <f>_xll.qlInterestRateIndexFixingDate(IborIndex&amp;Tenor,AV958,Trigger)</f>
        <v>45996</v>
      </c>
      <c r="AV958" s="56">
        <f>_xll.qlCalendarAdvance(Calendar,AV957,AT958,"f",,Trigger)</f>
        <v>46000</v>
      </c>
      <c r="AW958" s="56">
        <f>_xll.qlInterestRateIndexMaturity(IborIndex&amp;Tenor,AV958,Trigger)</f>
        <v>46182</v>
      </c>
      <c r="AX958" s="102" t="e">
        <f>_xll.qlIndexFixing($Z$5,AU958,,Trigger)</f>
        <v>#VALUE!</v>
      </c>
      <c r="AY958" s="102">
        <f>_xll.qlIndexFixing($AZ$1,AV958,,Trigger)</f>
        <v>1.7562452280143841E-2</v>
      </c>
    </row>
    <row r="959" spans="46:51" ht="11.25" customHeight="1" x14ac:dyDescent="0.25">
      <c r="AT959" s="57" t="s">
        <v>44</v>
      </c>
      <c r="AU959" s="56">
        <f>_xll.qlInterestRateIndexFixingDate(IborIndex&amp;Tenor,AV959,Trigger)</f>
        <v>46003</v>
      </c>
      <c r="AV959" s="56">
        <f>_xll.qlCalendarAdvance(Calendar,AV958,AT959,"f",,Trigger)</f>
        <v>46007</v>
      </c>
      <c r="AW959" s="56">
        <f>_xll.qlInterestRateIndexMaturity(IborIndex&amp;Tenor,AV959,Trigger)</f>
        <v>46189</v>
      </c>
      <c r="AX959" s="102" t="e">
        <f>_xll.qlIndexFixing($Z$5,AU959,,Trigger)</f>
        <v>#VALUE!</v>
      </c>
      <c r="AY959" s="102">
        <f>_xll.qlIndexFixing($AZ$1,AV959,,Trigger)</f>
        <v>1.7573725642320792E-2</v>
      </c>
    </row>
    <row r="960" spans="46:51" ht="11.25" customHeight="1" x14ac:dyDescent="0.25">
      <c r="AT960" s="57" t="s">
        <v>44</v>
      </c>
      <c r="AU960" s="56">
        <f>_xll.qlInterestRateIndexFixingDate(IborIndex&amp;Tenor,AV960,Trigger)</f>
        <v>46010</v>
      </c>
      <c r="AV960" s="56">
        <f>_xll.qlCalendarAdvance(Calendar,AV959,AT960,"f",,Trigger)</f>
        <v>46014</v>
      </c>
      <c r="AW960" s="56">
        <f>_xll.qlInterestRateIndexMaturity(IborIndex&amp;Tenor,AV960,Trigger)</f>
        <v>46196</v>
      </c>
      <c r="AX960" s="102" t="e">
        <f>_xll.qlIndexFixing($Z$5,AU960,,Trigger)</f>
        <v>#VALUE!</v>
      </c>
      <c r="AY960" s="102">
        <f>_xll.qlIndexFixing($AZ$1,AV960,,Trigger)</f>
        <v>1.7591039953455075E-2</v>
      </c>
    </row>
    <row r="961" spans="46:51" ht="11.25" customHeight="1" x14ac:dyDescent="0.25">
      <c r="AT961" s="57" t="s">
        <v>44</v>
      </c>
      <c r="AU961" s="56">
        <f>_xll.qlInterestRateIndexFixingDate(IborIndex&amp;Tenor,AV961,Trigger)</f>
        <v>46015</v>
      </c>
      <c r="AV961" s="56">
        <f>_xll.qlCalendarAdvance(Calendar,AV960,AT961,"f",,Trigger)</f>
        <v>46021</v>
      </c>
      <c r="AW961" s="56">
        <f>_xll.qlInterestRateIndexMaturity(IborIndex&amp;Tenor,AV961,Trigger)</f>
        <v>46203</v>
      </c>
      <c r="AX961" s="102" t="e">
        <f>_xll.qlIndexFixing($Z$5,AU961,,Trigger)</f>
        <v>#VALUE!</v>
      </c>
      <c r="AY961" s="102">
        <f>_xll.qlIndexFixing($AZ$1,AV961,,Trigger)</f>
        <v>1.7596078820939911E-2</v>
      </c>
    </row>
    <row r="962" spans="46:51" ht="11.25" customHeight="1" x14ac:dyDescent="0.25">
      <c r="AT962" s="57" t="s">
        <v>44</v>
      </c>
      <c r="AU962" s="56">
        <f>_xll.qlInterestRateIndexFixingDate(IborIndex&amp;Tenor,AV962,Trigger)</f>
        <v>46024</v>
      </c>
      <c r="AV962" s="56">
        <f>_xll.qlCalendarAdvance(Calendar,AV961,AT962,"f",,Trigger)</f>
        <v>46028</v>
      </c>
      <c r="AW962" s="56">
        <f>_xll.qlInterestRateIndexMaturity(IborIndex&amp;Tenor,AV962,Trigger)</f>
        <v>46209</v>
      </c>
      <c r="AX962" s="102" t="e">
        <f>_xll.qlIndexFixing($Z$5,AU962,,Trigger)</f>
        <v>#VALUE!</v>
      </c>
      <c r="AY962" s="102">
        <f>_xll.qlIndexFixing($AZ$1,AV962,,Trigger)</f>
        <v>1.7605229482649823E-2</v>
      </c>
    </row>
    <row r="963" spans="46:51" ht="11.25" customHeight="1" x14ac:dyDescent="0.25">
      <c r="AT963" s="57" t="s">
        <v>44</v>
      </c>
      <c r="AU963" s="56">
        <f>_xll.qlInterestRateIndexFixingDate(IborIndex&amp;Tenor,AV963,Trigger)</f>
        <v>46031</v>
      </c>
      <c r="AV963" s="56">
        <f>_xll.qlCalendarAdvance(Calendar,AV962,AT963,"f",,Trigger)</f>
        <v>46035</v>
      </c>
      <c r="AW963" s="56">
        <f>_xll.qlInterestRateIndexMaturity(IborIndex&amp;Tenor,AV963,Trigger)</f>
        <v>46216</v>
      </c>
      <c r="AX963" s="102" t="e">
        <f>_xll.qlIndexFixing($Z$5,AU963,,Trigger)</f>
        <v>#VALUE!</v>
      </c>
      <c r="AY963" s="102">
        <f>_xll.qlIndexFixing($AZ$1,AV963,,Trigger)</f>
        <v>1.7615718909272587E-2</v>
      </c>
    </row>
    <row r="964" spans="46:51" ht="11.25" customHeight="1" x14ac:dyDescent="0.25">
      <c r="AT964" s="57" t="s">
        <v>44</v>
      </c>
      <c r="AU964" s="56">
        <f>_xll.qlInterestRateIndexFixingDate(IborIndex&amp;Tenor,AV964,Trigger)</f>
        <v>46038</v>
      </c>
      <c r="AV964" s="56">
        <f>_xll.qlCalendarAdvance(Calendar,AV963,AT964,"f",,Trigger)</f>
        <v>46042</v>
      </c>
      <c r="AW964" s="56">
        <f>_xll.qlInterestRateIndexMaturity(IborIndex&amp;Tenor,AV964,Trigger)</f>
        <v>46223</v>
      </c>
      <c r="AX964" s="102" t="e">
        <f>_xll.qlIndexFixing($Z$5,AU964,,Trigger)</f>
        <v>#VALUE!</v>
      </c>
      <c r="AY964" s="102">
        <f>_xll.qlIndexFixing($AZ$1,AV964,,Trigger)</f>
        <v>1.7626006894667014E-2</v>
      </c>
    </row>
    <row r="965" spans="46:51" ht="11.25" customHeight="1" x14ac:dyDescent="0.25">
      <c r="AT965" s="57" t="s">
        <v>44</v>
      </c>
      <c r="AU965" s="56">
        <f>_xll.qlInterestRateIndexFixingDate(IborIndex&amp;Tenor,AV965,Trigger)</f>
        <v>46045</v>
      </c>
      <c r="AV965" s="56">
        <f>_xll.qlCalendarAdvance(Calendar,AV964,AT965,"f",,Trigger)</f>
        <v>46049</v>
      </c>
      <c r="AW965" s="56">
        <f>_xll.qlInterestRateIndexMaturity(IborIndex&amp;Tenor,AV965,Trigger)</f>
        <v>46230</v>
      </c>
      <c r="AX965" s="102" t="e">
        <f>_xll.qlIndexFixing($Z$5,AU965,,Trigger)</f>
        <v>#VALUE!</v>
      </c>
      <c r="AY965" s="102">
        <f>_xll.qlIndexFixing($AZ$1,AV965,,Trigger)</f>
        <v>1.7636092639196941E-2</v>
      </c>
    </row>
    <row r="966" spans="46:51" ht="11.25" customHeight="1" x14ac:dyDescent="0.25">
      <c r="AT966" s="57" t="s">
        <v>44</v>
      </c>
      <c r="AU966" s="56">
        <f>_xll.qlInterestRateIndexFixingDate(IborIndex&amp;Tenor,AV966,Trigger)</f>
        <v>46052</v>
      </c>
      <c r="AV966" s="56">
        <f>_xll.qlCalendarAdvance(Calendar,AV965,AT966,"f",,Trigger)</f>
        <v>46056</v>
      </c>
      <c r="AW966" s="56">
        <f>_xll.qlInterestRateIndexMaturity(IborIndex&amp;Tenor,AV966,Trigger)</f>
        <v>46237</v>
      </c>
      <c r="AX966" s="102" t="e">
        <f>_xll.qlIndexFixing($Z$5,AU966,,Trigger)</f>
        <v>#VALUE!</v>
      </c>
      <c r="AY966" s="102">
        <f>_xll.qlIndexFixing($AZ$1,AV966,,Trigger)</f>
        <v>1.7645975343272585E-2</v>
      </c>
    </row>
    <row r="967" spans="46:51" ht="11.25" customHeight="1" x14ac:dyDescent="0.25">
      <c r="AT967" s="57" t="s">
        <v>44</v>
      </c>
      <c r="AU967" s="56">
        <f>_xll.qlInterestRateIndexFixingDate(IborIndex&amp;Tenor,AV967,Trigger)</f>
        <v>46059</v>
      </c>
      <c r="AV967" s="56">
        <f>_xll.qlCalendarAdvance(Calendar,AV966,AT967,"f",,Trigger)</f>
        <v>46063</v>
      </c>
      <c r="AW967" s="56">
        <f>_xll.qlInterestRateIndexMaturity(IborIndex&amp;Tenor,AV967,Trigger)</f>
        <v>46244</v>
      </c>
      <c r="AX967" s="102" t="e">
        <f>_xll.qlIndexFixing($Z$5,AU967,,Trigger)</f>
        <v>#VALUE!</v>
      </c>
      <c r="AY967" s="102">
        <f>_xll.qlIndexFixing($AZ$1,AV967,,Trigger)</f>
        <v>1.7655654207349651E-2</v>
      </c>
    </row>
    <row r="968" spans="46:51" ht="11.25" customHeight="1" x14ac:dyDescent="0.25">
      <c r="AT968" s="57" t="s">
        <v>44</v>
      </c>
      <c r="AU968" s="56">
        <f>_xll.qlInterestRateIndexFixingDate(IborIndex&amp;Tenor,AV968,Trigger)</f>
        <v>46066</v>
      </c>
      <c r="AV968" s="56">
        <f>_xll.qlCalendarAdvance(Calendar,AV967,AT968,"f",,Trigger)</f>
        <v>46070</v>
      </c>
      <c r="AW968" s="56">
        <f>_xll.qlInterestRateIndexMaturity(IborIndex&amp;Tenor,AV968,Trigger)</f>
        <v>46251</v>
      </c>
      <c r="AX968" s="102" t="e">
        <f>_xll.qlIndexFixing($Z$5,AU968,,Trigger)</f>
        <v>#VALUE!</v>
      </c>
      <c r="AY968" s="102">
        <f>_xll.qlIndexFixing($AZ$1,AV968,,Trigger)</f>
        <v>1.7665128431930202E-2</v>
      </c>
    </row>
    <row r="969" spans="46:51" ht="11.25" customHeight="1" x14ac:dyDescent="0.25">
      <c r="AT969" s="57" t="s">
        <v>44</v>
      </c>
      <c r="AU969" s="56">
        <f>_xll.qlInterestRateIndexFixingDate(IborIndex&amp;Tenor,AV969,Trigger)</f>
        <v>46073</v>
      </c>
      <c r="AV969" s="56">
        <f>_xll.qlCalendarAdvance(Calendar,AV968,AT969,"f",,Trigger)</f>
        <v>46077</v>
      </c>
      <c r="AW969" s="56">
        <f>_xll.qlInterestRateIndexMaturity(IborIndex&amp;Tenor,AV969,Trigger)</f>
        <v>46258</v>
      </c>
      <c r="AX969" s="102" t="e">
        <f>_xll.qlIndexFixing($Z$5,AU969,,Trigger)</f>
        <v>#VALUE!</v>
      </c>
      <c r="AY969" s="102">
        <f>_xll.qlIndexFixing($AZ$1,AV969,,Trigger)</f>
        <v>1.7674397217564902E-2</v>
      </c>
    </row>
    <row r="970" spans="46:51" ht="11.25" customHeight="1" x14ac:dyDescent="0.25">
      <c r="AT970" s="57" t="s">
        <v>44</v>
      </c>
      <c r="AU970" s="56">
        <f>_xll.qlInterestRateIndexFixingDate(IborIndex&amp;Tenor,AV970,Trigger)</f>
        <v>46080</v>
      </c>
      <c r="AV970" s="56">
        <f>_xll.qlCalendarAdvance(Calendar,AV969,AT970,"f",,Trigger)</f>
        <v>46084</v>
      </c>
      <c r="AW970" s="56">
        <f>_xll.qlInterestRateIndexMaturity(IborIndex&amp;Tenor,AV970,Trigger)</f>
        <v>46268</v>
      </c>
      <c r="AX970" s="102" t="e">
        <f>_xll.qlIndexFixing($Z$5,AU970,,Trigger)</f>
        <v>#VALUE!</v>
      </c>
      <c r="AY970" s="102">
        <f>_xll.qlIndexFixing($AZ$1,AV970,,Trigger)</f>
        <v>1.7688488722684904E-2</v>
      </c>
    </row>
    <row r="971" spans="46:51" ht="11.25" customHeight="1" x14ac:dyDescent="0.25">
      <c r="AT971" s="57" t="s">
        <v>44</v>
      </c>
      <c r="AU971" s="56">
        <f>_xll.qlInterestRateIndexFixingDate(IborIndex&amp;Tenor,AV971,Trigger)</f>
        <v>46087</v>
      </c>
      <c r="AV971" s="56">
        <f>_xll.qlCalendarAdvance(Calendar,AV970,AT971,"f",,Trigger)</f>
        <v>46091</v>
      </c>
      <c r="AW971" s="56">
        <f>_xll.qlInterestRateIndexMaturity(IborIndex&amp;Tenor,AV971,Trigger)</f>
        <v>46275</v>
      </c>
      <c r="AX971" s="102" t="e">
        <f>_xll.qlIndexFixing($Z$5,AU971,,Trigger)</f>
        <v>#VALUE!</v>
      </c>
      <c r="AY971" s="102">
        <f>_xll.qlIndexFixing($AZ$1,AV971,,Trigger)</f>
        <v>1.7697271000215058E-2</v>
      </c>
    </row>
    <row r="972" spans="46:51" ht="11.25" customHeight="1" x14ac:dyDescent="0.25">
      <c r="AT972" s="57" t="s">
        <v>44</v>
      </c>
      <c r="AU972" s="56">
        <f>_xll.qlInterestRateIndexFixingDate(IborIndex&amp;Tenor,AV972,Trigger)</f>
        <v>46094</v>
      </c>
      <c r="AV972" s="56">
        <f>_xll.qlCalendarAdvance(Calendar,AV971,AT972,"f",,Trigger)</f>
        <v>46098</v>
      </c>
      <c r="AW972" s="56">
        <f>_xll.qlInterestRateIndexMaturity(IborIndex&amp;Tenor,AV972,Trigger)</f>
        <v>46282</v>
      </c>
      <c r="AX972" s="102" t="e">
        <f>_xll.qlIndexFixing($Z$5,AU972,,Trigger)</f>
        <v>#VALUE!</v>
      </c>
      <c r="AY972" s="102">
        <f>_xll.qlIndexFixing($AZ$1,AV972,,Trigger)</f>
        <v>1.7705845105417232E-2</v>
      </c>
    </row>
    <row r="973" spans="46:51" ht="11.25" customHeight="1" x14ac:dyDescent="0.25">
      <c r="AT973" s="57" t="s">
        <v>44</v>
      </c>
      <c r="AU973" s="56">
        <f>_xll.qlInterestRateIndexFixingDate(IborIndex&amp;Tenor,AV973,Trigger)</f>
        <v>46101</v>
      </c>
      <c r="AV973" s="56">
        <f>_xll.qlCalendarAdvance(Calendar,AV972,AT973,"f",,Trigger)</f>
        <v>46105</v>
      </c>
      <c r="AW973" s="56">
        <f>_xll.qlInterestRateIndexMaturity(IborIndex&amp;Tenor,AV973,Trigger)</f>
        <v>46289</v>
      </c>
      <c r="AX973" s="102" t="e">
        <f>_xll.qlIndexFixing($Z$5,AU973,,Trigger)</f>
        <v>#VALUE!</v>
      </c>
      <c r="AY973" s="102">
        <f>_xll.qlIndexFixing($AZ$1,AV973,,Trigger)</f>
        <v>1.7714210238788598E-2</v>
      </c>
    </row>
    <row r="974" spans="46:51" ht="11.25" customHeight="1" x14ac:dyDescent="0.25">
      <c r="AT974" s="57" t="s">
        <v>44</v>
      </c>
      <c r="AU974" s="56">
        <f>_xll.qlInterestRateIndexFixingDate(IborIndex&amp;Tenor,AV974,Trigger)</f>
        <v>46108</v>
      </c>
      <c r="AV974" s="56">
        <f>_xll.qlCalendarAdvance(Calendar,AV973,AT974,"f",,Trigger)</f>
        <v>46112</v>
      </c>
      <c r="AW974" s="56">
        <f>_xll.qlInterestRateIndexMaturity(IborIndex&amp;Tenor,AV974,Trigger)</f>
        <v>46295</v>
      </c>
      <c r="AX974" s="102" t="e">
        <f>_xll.qlIndexFixing($Z$5,AU974,,Trigger)</f>
        <v>#VALUE!</v>
      </c>
      <c r="AY974" s="102">
        <f>_xll.qlIndexFixing($AZ$1,AV974,,Trigger)</f>
        <v>1.7719529398056735E-2</v>
      </c>
    </row>
    <row r="975" spans="46:51" ht="11.25" customHeight="1" x14ac:dyDescent="0.25">
      <c r="AT975" s="57" t="s">
        <v>44</v>
      </c>
      <c r="AU975" s="56">
        <f>_xll.qlInterestRateIndexFixingDate(IborIndex&amp;Tenor,AV975,Trigger)</f>
        <v>46113</v>
      </c>
      <c r="AV975" s="56">
        <f>_xll.qlCalendarAdvance(Calendar,AV974,AT975,"f",,Trigger)</f>
        <v>46119</v>
      </c>
      <c r="AW975" s="56">
        <f>_xll.qlInterestRateIndexMaturity(IborIndex&amp;Tenor,AV975,Trigger)</f>
        <v>46302</v>
      </c>
      <c r="AX975" s="102" t="e">
        <f>_xll.qlIndexFixing($Z$5,AU975,,Trigger)</f>
        <v>#VALUE!</v>
      </c>
      <c r="AY975" s="102">
        <f>_xll.qlIndexFixing($AZ$1,AV975,,Trigger)</f>
        <v>1.7727518955051744E-2</v>
      </c>
    </row>
    <row r="976" spans="46:51" ht="11.25" customHeight="1" x14ac:dyDescent="0.25">
      <c r="AT976" s="57" t="s">
        <v>44</v>
      </c>
      <c r="AU976" s="56">
        <f>_xll.qlInterestRateIndexFixingDate(IborIndex&amp;Tenor,AV976,Trigger)</f>
        <v>46122</v>
      </c>
      <c r="AV976" s="56">
        <f>_xll.qlCalendarAdvance(Calendar,AV975,AT976,"f",,Trigger)</f>
        <v>46126</v>
      </c>
      <c r="AW976" s="56">
        <f>_xll.qlInterestRateIndexMaturity(IborIndex&amp;Tenor,AV976,Trigger)</f>
        <v>46309</v>
      </c>
      <c r="AX976" s="102" t="e">
        <f>_xll.qlIndexFixing($Z$5,AU976,,Trigger)</f>
        <v>#VALUE!</v>
      </c>
      <c r="AY976" s="102">
        <f>_xll.qlIndexFixing($AZ$1,AV976,,Trigger)</f>
        <v>1.7735297343840332E-2</v>
      </c>
    </row>
    <row r="977" spans="46:51" ht="11.25" customHeight="1" x14ac:dyDescent="0.25">
      <c r="AT977" s="57" t="s">
        <v>44</v>
      </c>
      <c r="AU977" s="56">
        <f>_xll.qlInterestRateIndexFixingDate(IborIndex&amp;Tenor,AV977,Trigger)</f>
        <v>46129</v>
      </c>
      <c r="AV977" s="56">
        <f>_xll.qlCalendarAdvance(Calendar,AV976,AT977,"f",,Trigger)</f>
        <v>46133</v>
      </c>
      <c r="AW977" s="56">
        <f>_xll.qlInterestRateIndexMaturity(IborIndex&amp;Tenor,AV977,Trigger)</f>
        <v>46316</v>
      </c>
      <c r="AX977" s="102" t="e">
        <f>_xll.qlIndexFixing($Z$5,AU977,,Trigger)</f>
        <v>#VALUE!</v>
      </c>
      <c r="AY977" s="102">
        <f>_xll.qlIndexFixing($AZ$1,AV977,,Trigger)</f>
        <v>1.7742863765284261E-2</v>
      </c>
    </row>
    <row r="978" spans="46:51" ht="11.25" customHeight="1" x14ac:dyDescent="0.25">
      <c r="AT978" s="57" t="s">
        <v>44</v>
      </c>
      <c r="AU978" s="56">
        <f>_xll.qlInterestRateIndexFixingDate(IborIndex&amp;Tenor,AV978,Trigger)</f>
        <v>46136</v>
      </c>
      <c r="AV978" s="56">
        <f>_xll.qlCalendarAdvance(Calendar,AV977,AT978,"f",,Trigger)</f>
        <v>46140</v>
      </c>
      <c r="AW978" s="56">
        <f>_xll.qlInterestRateIndexMaturity(IborIndex&amp;Tenor,AV978,Trigger)</f>
        <v>46323</v>
      </c>
      <c r="AX978" s="102" t="e">
        <f>_xll.qlIndexFixing($Z$5,AU978,,Trigger)</f>
        <v>#VALUE!</v>
      </c>
      <c r="AY978" s="102">
        <f>_xll.qlIndexFixing($AZ$1,AV978,,Trigger)</f>
        <v>1.7750217420300328E-2</v>
      </c>
    </row>
    <row r="979" spans="46:51" ht="11.25" customHeight="1" x14ac:dyDescent="0.25">
      <c r="AT979" s="57" t="s">
        <v>44</v>
      </c>
      <c r="AU979" s="56">
        <f>_xll.qlInterestRateIndexFixingDate(IborIndex&amp;Tenor,AV979,Trigger)</f>
        <v>46142</v>
      </c>
      <c r="AV979" s="56">
        <f>_xll.qlCalendarAdvance(Calendar,AV978,AT979,"f",,Trigger)</f>
        <v>46147</v>
      </c>
      <c r="AW979" s="56">
        <f>_xll.qlInterestRateIndexMaturity(IborIndex&amp;Tenor,AV979,Trigger)</f>
        <v>46331</v>
      </c>
      <c r="AX979" s="102" t="e">
        <f>_xll.qlIndexFixing($Z$5,AU979,,Trigger)</f>
        <v>#VALUE!</v>
      </c>
      <c r="AY979" s="102">
        <f>_xll.qlIndexFixing($AZ$1,AV979,,Trigger)</f>
        <v>1.7759967865200801E-2</v>
      </c>
    </row>
    <row r="980" spans="46:51" ht="11.25" customHeight="1" x14ac:dyDescent="0.25">
      <c r="AT980" s="57" t="s">
        <v>44</v>
      </c>
      <c r="AU980" s="56">
        <f>_xll.qlInterestRateIndexFixingDate(IborIndex&amp;Tenor,AV980,Trigger)</f>
        <v>46150</v>
      </c>
      <c r="AV980" s="56">
        <f>_xll.qlCalendarAdvance(Calendar,AV979,AT980,"f",,Trigger)</f>
        <v>46154</v>
      </c>
      <c r="AW980" s="56">
        <f>_xll.qlInterestRateIndexMaturity(IborIndex&amp;Tenor,AV980,Trigger)</f>
        <v>46338</v>
      </c>
      <c r="AX980" s="102" t="e">
        <f>_xll.qlIndexFixing($Z$5,AU980,,Trigger)</f>
        <v>#VALUE!</v>
      </c>
      <c r="AY980" s="102">
        <f>_xll.qlIndexFixing($AZ$1,AV980,,Trigger)</f>
        <v>1.7766847814246541E-2</v>
      </c>
    </row>
    <row r="981" spans="46:51" ht="11.25" customHeight="1" x14ac:dyDescent="0.25">
      <c r="AT981" s="57" t="s">
        <v>44</v>
      </c>
      <c r="AU981" s="56">
        <f>_xll.qlInterestRateIndexFixingDate(IborIndex&amp;Tenor,AV981,Trigger)</f>
        <v>46157</v>
      </c>
      <c r="AV981" s="56">
        <f>_xll.qlCalendarAdvance(Calendar,AV980,AT981,"f",,Trigger)</f>
        <v>46161</v>
      </c>
      <c r="AW981" s="56">
        <f>_xll.qlInterestRateIndexMaturity(IborIndex&amp;Tenor,AV981,Trigger)</f>
        <v>46345</v>
      </c>
      <c r="AX981" s="102" t="e">
        <f>_xll.qlIndexFixing($Z$5,AU981,,Trigger)</f>
        <v>#VALUE!</v>
      </c>
      <c r="AY981" s="102">
        <f>_xll.qlIndexFixing($AZ$1,AV981,,Trigger)</f>
        <v>1.7773512397425202E-2</v>
      </c>
    </row>
    <row r="982" spans="46:51" ht="11.25" customHeight="1" x14ac:dyDescent="0.25">
      <c r="AT982" s="57" t="s">
        <v>44</v>
      </c>
      <c r="AU982" s="56">
        <f>_xll.qlInterestRateIndexFixingDate(IborIndex&amp;Tenor,AV982,Trigger)</f>
        <v>46164</v>
      </c>
      <c r="AV982" s="56">
        <f>_xll.qlCalendarAdvance(Calendar,AV981,AT982,"f",,Trigger)</f>
        <v>46168</v>
      </c>
      <c r="AW982" s="56">
        <f>_xll.qlInterestRateIndexMaturity(IborIndex&amp;Tenor,AV982,Trigger)</f>
        <v>46352</v>
      </c>
      <c r="AX982" s="102" t="e">
        <f>_xll.qlIndexFixing($Z$5,AU982,,Trigger)</f>
        <v>#VALUE!</v>
      </c>
      <c r="AY982" s="102">
        <f>_xll.qlIndexFixing($AZ$1,AV982,,Trigger)</f>
        <v>1.7779960815743658E-2</v>
      </c>
    </row>
    <row r="983" spans="46:51" ht="11.25" customHeight="1" x14ac:dyDescent="0.25">
      <c r="AT983" s="57" t="s">
        <v>44</v>
      </c>
      <c r="AU983" s="56">
        <f>_xll.qlInterestRateIndexFixingDate(IborIndex&amp;Tenor,AV983,Trigger)</f>
        <v>46171</v>
      </c>
      <c r="AV983" s="56">
        <f>_xll.qlCalendarAdvance(Calendar,AV982,AT983,"f",,Trigger)</f>
        <v>46175</v>
      </c>
      <c r="AW983" s="56">
        <f>_xll.qlInterestRateIndexMaturity(IborIndex&amp;Tenor,AV983,Trigger)</f>
        <v>46358</v>
      </c>
      <c r="AX983" s="102" t="e">
        <f>_xll.qlIndexFixing($Z$5,AU983,,Trigger)</f>
        <v>#VALUE!</v>
      </c>
      <c r="AY983" s="102">
        <f>_xll.qlIndexFixing($AZ$1,AV983,,Trigger)</f>
        <v>1.7783766235035126E-2</v>
      </c>
    </row>
    <row r="984" spans="46:51" ht="11.25" customHeight="1" x14ac:dyDescent="0.25">
      <c r="AT984" s="57" t="s">
        <v>44</v>
      </c>
      <c r="AU984" s="56">
        <f>_xll.qlInterestRateIndexFixingDate(IborIndex&amp;Tenor,AV984,Trigger)</f>
        <v>46178</v>
      </c>
      <c r="AV984" s="56">
        <f>_xll.qlCalendarAdvance(Calendar,AV983,AT984,"f",,Trigger)</f>
        <v>46182</v>
      </c>
      <c r="AW984" s="56">
        <f>_xll.qlInterestRateIndexMaturity(IborIndex&amp;Tenor,AV984,Trigger)</f>
        <v>46365</v>
      </c>
      <c r="AX984" s="102" t="e">
        <f>_xll.qlIndexFixing($Z$5,AU984,,Trigger)</f>
        <v>#VALUE!</v>
      </c>
      <c r="AY984" s="102">
        <f>_xll.qlIndexFixing($AZ$1,AV984,,Trigger)</f>
        <v>1.7789826513949891E-2</v>
      </c>
    </row>
    <row r="985" spans="46:51" ht="11.25" customHeight="1" x14ac:dyDescent="0.25">
      <c r="AT985" s="57" t="s">
        <v>44</v>
      </c>
      <c r="AU985" s="56">
        <f>_xll.qlInterestRateIndexFixingDate(IborIndex&amp;Tenor,AV985,Trigger)</f>
        <v>46185</v>
      </c>
      <c r="AV985" s="56">
        <f>_xll.qlCalendarAdvance(Calendar,AV984,AT985,"f",,Trigger)</f>
        <v>46189</v>
      </c>
      <c r="AW985" s="56">
        <f>_xll.qlInterestRateIndexMaturity(IborIndex&amp;Tenor,AV985,Trigger)</f>
        <v>46372</v>
      </c>
      <c r="AX985" s="102" t="e">
        <f>_xll.qlIndexFixing($Z$5,AU985,,Trigger)</f>
        <v>#VALUE!</v>
      </c>
      <c r="AY985" s="102">
        <f>_xll.qlIndexFixing($AZ$1,AV985,,Trigger)</f>
        <v>1.7795668434481476E-2</v>
      </c>
    </row>
    <row r="986" spans="46:51" ht="11.25" customHeight="1" x14ac:dyDescent="0.25">
      <c r="AT986" s="57" t="s">
        <v>44</v>
      </c>
      <c r="AU986" s="56">
        <f>_xll.qlInterestRateIndexFixingDate(IborIndex&amp;Tenor,AV986,Trigger)</f>
        <v>46192</v>
      </c>
      <c r="AV986" s="56">
        <f>_xll.qlCalendarAdvance(Calendar,AV985,AT986,"f",,Trigger)</f>
        <v>46196</v>
      </c>
      <c r="AW986" s="56">
        <f>_xll.qlInterestRateIndexMaturity(IborIndex&amp;Tenor,AV986,Trigger)</f>
        <v>46379</v>
      </c>
      <c r="AX986" s="102" t="e">
        <f>_xll.qlIndexFixing($Z$5,AU986,,Trigger)</f>
        <v>#VALUE!</v>
      </c>
      <c r="AY986" s="102">
        <f>_xll.qlIndexFixing($AZ$1,AV986,,Trigger)</f>
        <v>1.7803576862717555E-2</v>
      </c>
    </row>
    <row r="987" spans="46:51" ht="11.25" customHeight="1" x14ac:dyDescent="0.25">
      <c r="AT987" s="57" t="s">
        <v>44</v>
      </c>
      <c r="AU987" s="56">
        <f>_xll.qlInterestRateIndexFixingDate(IborIndex&amp;Tenor,AV987,Trigger)</f>
        <v>46199</v>
      </c>
      <c r="AV987" s="56">
        <f>_xll.qlCalendarAdvance(Calendar,AV986,AT987,"f",,Trigger)</f>
        <v>46203</v>
      </c>
      <c r="AW987" s="56">
        <f>_xll.qlInterestRateIndexMaturity(IborIndex&amp;Tenor,AV987,Trigger)</f>
        <v>46387</v>
      </c>
      <c r="AX987" s="102" t="e">
        <f>_xll.qlIndexFixing($Z$5,AU987,,Trigger)</f>
        <v>#VALUE!</v>
      </c>
      <c r="AY987" s="102">
        <f>_xll.qlIndexFixing($AZ$1,AV987,,Trigger)</f>
        <v>1.7808932474012645E-2</v>
      </c>
    </row>
    <row r="988" spans="46:51" ht="11.25" customHeight="1" x14ac:dyDescent="0.25">
      <c r="AT988" s="57" t="s">
        <v>44</v>
      </c>
      <c r="AU988" s="56">
        <f>_xll.qlInterestRateIndexFixingDate(IborIndex&amp;Tenor,AV988,Trigger)</f>
        <v>46206</v>
      </c>
      <c r="AV988" s="56">
        <f>_xll.qlCalendarAdvance(Calendar,AV987,AT988,"f",,Trigger)</f>
        <v>46210</v>
      </c>
      <c r="AW988" s="56">
        <f>_xll.qlInterestRateIndexMaturity(IborIndex&amp;Tenor,AV988,Trigger)</f>
        <v>46394</v>
      </c>
      <c r="AX988" s="102" t="e">
        <f>_xll.qlIndexFixing($Z$5,AU988,,Trigger)</f>
        <v>#VALUE!</v>
      </c>
      <c r="AY988" s="102">
        <f>_xll.qlIndexFixing($AZ$1,AV988,,Trigger)</f>
        <v>1.7814067127803396E-2</v>
      </c>
    </row>
    <row r="989" spans="46:51" ht="11.25" customHeight="1" x14ac:dyDescent="0.25">
      <c r="AT989" s="57" t="s">
        <v>44</v>
      </c>
      <c r="AU989" s="56">
        <f>_xll.qlInterestRateIndexFixingDate(IborIndex&amp;Tenor,AV989,Trigger)</f>
        <v>46213</v>
      </c>
      <c r="AV989" s="56">
        <f>_xll.qlCalendarAdvance(Calendar,AV988,AT989,"f",,Trigger)</f>
        <v>46217</v>
      </c>
      <c r="AW989" s="56">
        <f>_xll.qlInterestRateIndexMaturity(IborIndex&amp;Tenor,AV989,Trigger)</f>
        <v>46401</v>
      </c>
      <c r="AX989" s="102" t="e">
        <f>_xll.qlIndexFixing($Z$5,AU989,,Trigger)</f>
        <v>#VALUE!</v>
      </c>
      <c r="AY989" s="102">
        <f>_xll.qlIndexFixing($AZ$1,AV989,,Trigger)</f>
        <v>1.7818980025544925E-2</v>
      </c>
    </row>
    <row r="990" spans="46:51" ht="11.25" customHeight="1" x14ac:dyDescent="0.25">
      <c r="AT990" s="57" t="s">
        <v>44</v>
      </c>
      <c r="AU990" s="56">
        <f>_xll.qlInterestRateIndexFixingDate(IborIndex&amp;Tenor,AV990,Trigger)</f>
        <v>46220</v>
      </c>
      <c r="AV990" s="56">
        <f>_xll.qlCalendarAdvance(Calendar,AV989,AT990,"f",,Trigger)</f>
        <v>46224</v>
      </c>
      <c r="AW990" s="56">
        <f>_xll.qlInterestRateIndexMaturity(IborIndex&amp;Tenor,AV990,Trigger)</f>
        <v>46408</v>
      </c>
      <c r="AX990" s="102" t="e">
        <f>_xll.qlIndexFixing($Z$5,AU990,,Trigger)</f>
        <v>#VALUE!</v>
      </c>
      <c r="AY990" s="102">
        <f>_xll.qlIndexFixing($AZ$1,AV990,,Trigger)</f>
        <v>1.7823670368756813E-2</v>
      </c>
    </row>
    <row r="991" spans="46:51" ht="11.25" customHeight="1" x14ac:dyDescent="0.25">
      <c r="AT991" s="57" t="s">
        <v>44</v>
      </c>
      <c r="AU991" s="56">
        <f>_xll.qlInterestRateIndexFixingDate(IborIndex&amp;Tenor,AV991,Trigger)</f>
        <v>46227</v>
      </c>
      <c r="AV991" s="56">
        <f>_xll.qlCalendarAdvance(Calendar,AV990,AT991,"f",,Trigger)</f>
        <v>46231</v>
      </c>
      <c r="AW991" s="56">
        <f>_xll.qlInterestRateIndexMaturity(IborIndex&amp;Tenor,AV991,Trigger)</f>
        <v>46415</v>
      </c>
      <c r="AX991" s="102" t="e">
        <f>_xll.qlIndexFixing($Z$5,AU991,,Trigger)</f>
        <v>#VALUE!</v>
      </c>
      <c r="AY991" s="102">
        <f>_xll.qlIndexFixing($AZ$1,AV991,,Trigger)</f>
        <v>1.7826089714064325E-2</v>
      </c>
    </row>
    <row r="992" spans="46:51" ht="11.25" customHeight="1" x14ac:dyDescent="0.25">
      <c r="AT992" s="57" t="s">
        <v>44</v>
      </c>
      <c r="AU992" s="56">
        <f>_xll.qlInterestRateIndexFixingDate(IborIndex&amp;Tenor,AV992,Trigger)</f>
        <v>46234</v>
      </c>
      <c r="AV992" s="56">
        <f>_xll.qlCalendarAdvance(Calendar,AV991,AT992,"f",,Trigger)</f>
        <v>46238</v>
      </c>
      <c r="AW992" s="56">
        <f>_xll.qlInterestRateIndexMaturity(IborIndex&amp;Tenor,AV992,Trigger)</f>
        <v>46422</v>
      </c>
      <c r="AX992" s="102" t="e">
        <f>_xll.qlIndexFixing($Z$5,AU992,,Trigger)</f>
        <v>#VALUE!</v>
      </c>
      <c r="AY992" s="102">
        <f>_xll.qlIndexFixing($AZ$1,AV992,,Trigger)</f>
        <v>1.7832380198017646E-2</v>
      </c>
    </row>
    <row r="993" spans="46:51" ht="11.25" customHeight="1" x14ac:dyDescent="0.25">
      <c r="AT993" s="57" t="s">
        <v>44</v>
      </c>
      <c r="AU993" s="56">
        <f>_xll.qlInterestRateIndexFixingDate(IborIndex&amp;Tenor,AV993,Trigger)</f>
        <v>46241</v>
      </c>
      <c r="AV993" s="56">
        <f>_xll.qlCalendarAdvance(Calendar,AV992,AT993,"f",,Trigger)</f>
        <v>46245</v>
      </c>
      <c r="AW993" s="56">
        <f>_xll.qlInterestRateIndexMaturity(IborIndex&amp;Tenor,AV993,Trigger)</f>
        <v>46429</v>
      </c>
      <c r="AX993" s="102" t="e">
        <f>_xll.qlIndexFixing($Z$5,AU993,,Trigger)</f>
        <v>#VALUE!</v>
      </c>
      <c r="AY993" s="102">
        <f>_xll.qlIndexFixing($AZ$1,AV993,,Trigger)</f>
        <v>1.7836398087453E-2</v>
      </c>
    </row>
    <row r="994" spans="46:51" ht="11.25" customHeight="1" x14ac:dyDescent="0.25">
      <c r="AT994" s="57" t="s">
        <v>44</v>
      </c>
      <c r="AU994" s="56">
        <f>_xll.qlInterestRateIndexFixingDate(IborIndex&amp;Tenor,AV994,Trigger)</f>
        <v>46248</v>
      </c>
      <c r="AV994" s="56">
        <f>_xll.qlCalendarAdvance(Calendar,AV993,AT994,"f",,Trigger)</f>
        <v>46252</v>
      </c>
      <c r="AW994" s="56">
        <f>_xll.qlInterestRateIndexMaturity(IborIndex&amp;Tenor,AV994,Trigger)</f>
        <v>46436</v>
      </c>
      <c r="AX994" s="102" t="e">
        <f>_xll.qlIndexFixing($Z$5,AU994,,Trigger)</f>
        <v>#VALUE!</v>
      </c>
      <c r="AY994" s="102">
        <f>_xll.qlIndexFixing($AZ$1,AV994,,Trigger)</f>
        <v>1.7840190229132809E-2</v>
      </c>
    </row>
    <row r="995" spans="46:51" ht="11.25" customHeight="1" x14ac:dyDescent="0.25">
      <c r="AT995" s="57" t="s">
        <v>44</v>
      </c>
      <c r="AU995" s="56">
        <f>_xll.qlInterestRateIndexFixingDate(IborIndex&amp;Tenor,AV995,Trigger)</f>
        <v>46255</v>
      </c>
      <c r="AV995" s="56">
        <f>_xll.qlCalendarAdvance(Calendar,AV994,AT995,"f",,Trigger)</f>
        <v>46259</v>
      </c>
      <c r="AW995" s="56">
        <f>_xll.qlInterestRateIndexMaturity(IborIndex&amp;Tenor,AV995,Trigger)</f>
        <v>46443</v>
      </c>
      <c r="AX995" s="102" t="e">
        <f>_xll.qlIndexFixing($Z$5,AU995,,Trigger)</f>
        <v>#VALUE!</v>
      </c>
      <c r="AY995" s="102">
        <f>_xll.qlIndexFixing($AZ$1,AV995,,Trigger)</f>
        <v>1.7841902267065078E-2</v>
      </c>
    </row>
    <row r="996" spans="46:51" ht="11.25" customHeight="1" x14ac:dyDescent="0.25">
      <c r="AT996" s="57" t="s">
        <v>44</v>
      </c>
      <c r="AU996" s="56">
        <f>_xll.qlInterestRateIndexFixingDate(IborIndex&amp;Tenor,AV996,Trigger)</f>
        <v>46262</v>
      </c>
      <c r="AV996" s="56">
        <f>_xll.qlCalendarAdvance(Calendar,AV995,AT996,"f",,Trigger)</f>
        <v>46266</v>
      </c>
      <c r="AW996" s="56">
        <f>_xll.qlInterestRateIndexMaturity(IborIndex&amp;Tenor,AV996,Trigger)</f>
        <v>46447</v>
      </c>
      <c r="AX996" s="102" t="e">
        <f>_xll.qlIndexFixing($Z$5,AU996,,Trigger)</f>
        <v>#VALUE!</v>
      </c>
      <c r="AY996" s="102">
        <f>_xll.qlIndexFixing($AZ$1,AV996,,Trigger)</f>
        <v>1.7844078756302888E-2</v>
      </c>
    </row>
    <row r="997" spans="46:51" ht="11.25" customHeight="1" x14ac:dyDescent="0.25">
      <c r="AT997" s="57" t="s">
        <v>44</v>
      </c>
      <c r="AU997" s="56">
        <f>_xll.qlInterestRateIndexFixingDate(IborIndex&amp;Tenor,AV997,Trigger)</f>
        <v>46269</v>
      </c>
      <c r="AV997" s="56">
        <f>_xll.qlCalendarAdvance(Calendar,AV996,AT997,"f",,Trigger)</f>
        <v>46273</v>
      </c>
      <c r="AW997" s="56">
        <f>_xll.qlInterestRateIndexMaturity(IborIndex&amp;Tenor,AV997,Trigger)</f>
        <v>46454</v>
      </c>
      <c r="AX997" s="102" t="e">
        <f>_xll.qlIndexFixing($Z$5,AU997,,Trigger)</f>
        <v>#VALUE!</v>
      </c>
      <c r="AY997" s="102">
        <f>_xll.qlIndexFixing($AZ$1,AV997,,Trigger)</f>
        <v>1.7847270893246614E-2</v>
      </c>
    </row>
    <row r="998" spans="46:51" ht="11.25" customHeight="1" x14ac:dyDescent="0.25">
      <c r="AT998" s="57" t="s">
        <v>44</v>
      </c>
      <c r="AU998" s="56">
        <f>_xll.qlInterestRateIndexFixingDate(IborIndex&amp;Tenor,AV998,Trigger)</f>
        <v>46276</v>
      </c>
      <c r="AV998" s="56">
        <f>_xll.qlCalendarAdvance(Calendar,AV997,AT998,"f",,Trigger)</f>
        <v>46280</v>
      </c>
      <c r="AW998" s="56">
        <f>_xll.qlInterestRateIndexMaturity(IborIndex&amp;Tenor,AV998,Trigger)</f>
        <v>46461</v>
      </c>
      <c r="AX998" s="102" t="e">
        <f>_xll.qlIndexFixing($Z$5,AU998,,Trigger)</f>
        <v>#VALUE!</v>
      </c>
      <c r="AY998" s="102">
        <f>_xll.qlIndexFixing($AZ$1,AV998,,Trigger)</f>
        <v>1.7850234431568759E-2</v>
      </c>
    </row>
    <row r="999" spans="46:51" ht="11.25" customHeight="1" x14ac:dyDescent="0.25">
      <c r="AT999" s="57" t="s">
        <v>44</v>
      </c>
      <c r="AU999" s="56">
        <f>_xll.qlInterestRateIndexFixingDate(IborIndex&amp;Tenor,AV999,Trigger)</f>
        <v>46283</v>
      </c>
      <c r="AV999" s="56">
        <f>_xll.qlCalendarAdvance(Calendar,AV998,AT999,"f",,Trigger)</f>
        <v>46287</v>
      </c>
      <c r="AW999" s="56">
        <f>_xll.qlInterestRateIndexMaturity(IborIndex&amp;Tenor,AV999,Trigger)</f>
        <v>46468</v>
      </c>
      <c r="AX999" s="102" t="e">
        <f>_xll.qlIndexFixing($Z$5,AU999,,Trigger)</f>
        <v>#VALUE!</v>
      </c>
      <c r="AY999" s="102">
        <f>_xll.qlIndexFixing($AZ$1,AV999,,Trigger)</f>
        <v>1.7852968573633776E-2</v>
      </c>
    </row>
    <row r="1000" spans="46:51" ht="11.25" customHeight="1" x14ac:dyDescent="0.25">
      <c r="AT1000" s="57" t="s">
        <v>44</v>
      </c>
      <c r="AU1000" s="56">
        <f>_xll.qlInterestRateIndexFixingDate(IborIndex&amp;Tenor,AV1000,Trigger)</f>
        <v>46290</v>
      </c>
      <c r="AV1000" s="56">
        <f>_xll.qlCalendarAdvance(Calendar,AV999,AT1000,"f",,Trigger)</f>
        <v>46294</v>
      </c>
      <c r="AW1000" s="56">
        <f>_xll.qlInterestRateIndexMaturity(IborIndex&amp;Tenor,AV1000,Trigger)</f>
        <v>46476</v>
      </c>
      <c r="AX1000" s="102" t="e">
        <f>_xll.qlIndexFixing($Z$5,AU1000,,Trigger)</f>
        <v>#VALUE!</v>
      </c>
      <c r="AY1000" s="102">
        <f>_xll.qlIndexFixing($AZ$1,AV1000,,Trigger)</f>
        <v>1.7856012722122283E-2</v>
      </c>
    </row>
    <row r="1001" spans="46:51" ht="11.25" customHeight="1" x14ac:dyDescent="0.25">
      <c r="AT1001" s="57" t="s">
        <v>44</v>
      </c>
      <c r="AU1001" s="56">
        <f>_xll.qlInterestRateIndexFixingDate(IborIndex&amp;Tenor,AV1001,Trigger)</f>
        <v>46297</v>
      </c>
      <c r="AV1001" s="56">
        <f>_xll.qlCalendarAdvance(Calendar,AV1000,AT1001,"f",,Trigger)</f>
        <v>46301</v>
      </c>
      <c r="AW1001" s="56">
        <f>_xll.qlInterestRateIndexMaturity(IborIndex&amp;Tenor,AV1001,Trigger)</f>
        <v>46483</v>
      </c>
      <c r="AX1001" s="102" t="e">
        <f>_xll.qlIndexFixing($Z$5,AU1001,,Trigger)</f>
        <v>#VALUE!</v>
      </c>
      <c r="AY1001" s="102">
        <f>_xll.qlIndexFixing($AZ$1,AV1001,,Trigger)</f>
        <v>1.7858269014612269E-2</v>
      </c>
    </row>
    <row r="1002" spans="46:51" ht="11.25" customHeight="1" x14ac:dyDescent="0.25">
      <c r="AT1002" s="57" t="s">
        <v>44</v>
      </c>
      <c r="AU1002" s="56">
        <f>_xll.qlInterestRateIndexFixingDate(IborIndex&amp;Tenor,AV1002,Trigger)</f>
        <v>46304</v>
      </c>
      <c r="AV1002" s="56">
        <f>_xll.qlCalendarAdvance(Calendar,AV1001,AT1002,"f",,Trigger)</f>
        <v>46308</v>
      </c>
      <c r="AW1002" s="56">
        <f>_xll.qlInterestRateIndexMaturity(IborIndex&amp;Tenor,AV1002,Trigger)</f>
        <v>46490</v>
      </c>
      <c r="AX1002" s="102" t="e">
        <f>_xll.qlIndexFixing($Z$5,AU1002,,Trigger)</f>
        <v>#VALUE!</v>
      </c>
      <c r="AY1002" s="102">
        <f>_xll.qlIndexFixing($AZ$1,AV1002,,Trigger)</f>
        <v>1.7860293450005657E-2</v>
      </c>
    </row>
    <row r="1003" spans="46:51" ht="11.25" customHeight="1" x14ac:dyDescent="0.25">
      <c r="AT1003" s="57" t="s">
        <v>44</v>
      </c>
      <c r="AU1003" s="56">
        <f>_xll.qlInterestRateIndexFixingDate(IborIndex&amp;Tenor,AV1003,Trigger)</f>
        <v>46311</v>
      </c>
      <c r="AV1003" s="56">
        <f>_xll.qlCalendarAdvance(Calendar,AV1002,AT1003,"f",,Trigger)</f>
        <v>46315</v>
      </c>
      <c r="AW1003" s="56">
        <f>_xll.qlInterestRateIndexMaturity(IborIndex&amp;Tenor,AV1003,Trigger)</f>
        <v>46497</v>
      </c>
      <c r="AX1003" s="102" t="e">
        <f>_xll.qlIndexFixing($Z$5,AU1003,,Trigger)</f>
        <v>#VALUE!</v>
      </c>
      <c r="AY1003" s="102">
        <f>_xll.qlIndexFixing($AZ$1,AV1003,,Trigger)</f>
        <v>1.7862085230932363E-2</v>
      </c>
    </row>
    <row r="1004" spans="46:51" ht="11.25" customHeight="1" x14ac:dyDescent="0.25">
      <c r="AT1004" s="57" t="s">
        <v>44</v>
      </c>
      <c r="AU1004" s="56">
        <f>_xll.qlInterestRateIndexFixingDate(IborIndex&amp;Tenor,AV1004,Trigger)</f>
        <v>46318</v>
      </c>
      <c r="AV1004" s="56">
        <f>_xll.qlCalendarAdvance(Calendar,AV1003,AT1004,"f",,Trigger)</f>
        <v>46322</v>
      </c>
      <c r="AW1004" s="56">
        <f>_xll.qlInterestRateIndexMaturity(IborIndex&amp;Tenor,AV1004,Trigger)</f>
        <v>46504</v>
      </c>
      <c r="AX1004" s="102" t="e">
        <f>_xll.qlIndexFixing($Z$5,AU1004,,Trigger)</f>
        <v>#VALUE!</v>
      </c>
      <c r="AY1004" s="102">
        <f>_xll.qlIndexFixing($AZ$1,AV1004,,Trigger)</f>
        <v>1.786364356009873E-2</v>
      </c>
    </row>
    <row r="1005" spans="46:51" ht="11.25" customHeight="1" x14ac:dyDescent="0.25">
      <c r="AT1005" s="57" t="s">
        <v>44</v>
      </c>
      <c r="AU1005" s="56">
        <f>_xll.qlInterestRateIndexFixingDate(IborIndex&amp;Tenor,AV1005,Trigger)</f>
        <v>46325</v>
      </c>
      <c r="AV1005" s="56">
        <f>_xll.qlCalendarAdvance(Calendar,AV1004,AT1005,"f",,Trigger)</f>
        <v>46329</v>
      </c>
      <c r="AW1005" s="56">
        <f>_xll.qlInterestRateIndexMaturity(IborIndex&amp;Tenor,AV1005,Trigger)</f>
        <v>46510</v>
      </c>
      <c r="AX1005" s="102" t="e">
        <f>_xll.qlIndexFixing($Z$5,AU1005,,Trigger)</f>
        <v>#VALUE!</v>
      </c>
      <c r="AY1005" s="102">
        <f>_xll.qlIndexFixing($AZ$1,AV1005,,Trigger)</f>
        <v>1.7864511446545418E-2</v>
      </c>
    </row>
    <row r="1006" spans="46:51" ht="11.25" customHeight="1" x14ac:dyDescent="0.25">
      <c r="AT1006" s="57" t="s">
        <v>44</v>
      </c>
      <c r="AU1006" s="56">
        <f>_xll.qlInterestRateIndexFixingDate(IborIndex&amp;Tenor,AV1006,Trigger)</f>
        <v>46332</v>
      </c>
      <c r="AV1006" s="56">
        <f>_xll.qlCalendarAdvance(Calendar,AV1005,AT1006,"f",,Trigger)</f>
        <v>46336</v>
      </c>
      <c r="AW1006" s="56">
        <f>_xll.qlInterestRateIndexMaturity(IborIndex&amp;Tenor,AV1006,Trigger)</f>
        <v>46517</v>
      </c>
      <c r="AX1006" s="102" t="e">
        <f>_xll.qlIndexFixing($Z$5,AU1006,,Trigger)</f>
        <v>#VALUE!</v>
      </c>
      <c r="AY1006" s="102">
        <f>_xll.qlIndexFixing($AZ$1,AV1006,,Trigger)</f>
        <v>1.7865617487381795E-2</v>
      </c>
    </row>
    <row r="1007" spans="46:51" ht="11.25" customHeight="1" x14ac:dyDescent="0.25">
      <c r="AT1007" s="57" t="s">
        <v>44</v>
      </c>
      <c r="AU1007" s="56">
        <f>_xll.qlInterestRateIndexFixingDate(IborIndex&amp;Tenor,AV1007,Trigger)</f>
        <v>46339</v>
      </c>
      <c r="AV1007" s="56">
        <f>_xll.qlCalendarAdvance(Calendar,AV1006,AT1007,"f",,Trigger)</f>
        <v>46343</v>
      </c>
      <c r="AW1007" s="56">
        <f>_xll.qlInterestRateIndexMaturity(IborIndex&amp;Tenor,AV1007,Trigger)</f>
        <v>46524</v>
      </c>
      <c r="AX1007" s="102" t="e">
        <f>_xll.qlIndexFixing($Z$5,AU1007,,Trigger)</f>
        <v>#VALUE!</v>
      </c>
      <c r="AY1007" s="102">
        <f>_xll.qlIndexFixing($AZ$1,AV1007,,Trigger)</f>
        <v>1.7866488214194436E-2</v>
      </c>
    </row>
    <row r="1008" spans="46:51" ht="11.25" customHeight="1" x14ac:dyDescent="0.25">
      <c r="AT1008" s="57" t="s">
        <v>44</v>
      </c>
      <c r="AU1008" s="56">
        <f>_xll.qlInterestRateIndexFixingDate(IborIndex&amp;Tenor,AV1008,Trigger)</f>
        <v>46346</v>
      </c>
      <c r="AV1008" s="56">
        <f>_xll.qlCalendarAdvance(Calendar,AV1007,AT1008,"f",,Trigger)</f>
        <v>46350</v>
      </c>
      <c r="AW1008" s="56">
        <f>_xll.qlInterestRateIndexMaturity(IborIndex&amp;Tenor,AV1008,Trigger)</f>
        <v>46531</v>
      </c>
      <c r="AX1008" s="102" t="e">
        <f>_xll.qlIndexFixing($Z$5,AU1008,,Trigger)</f>
        <v>#VALUE!</v>
      </c>
      <c r="AY1008" s="102">
        <f>_xll.qlIndexFixing($AZ$1,AV1008,,Trigger)</f>
        <v>1.7867127825362001E-2</v>
      </c>
    </row>
    <row r="1009" spans="46:51" ht="11.25" customHeight="1" x14ac:dyDescent="0.25">
      <c r="AT1009" s="57" t="s">
        <v>44</v>
      </c>
      <c r="AU1009" s="56">
        <f>_xll.qlInterestRateIndexFixingDate(IborIndex&amp;Tenor,AV1009,Trigger)</f>
        <v>46353</v>
      </c>
      <c r="AV1009" s="56">
        <f>_xll.qlCalendarAdvance(Calendar,AV1008,AT1009,"f",,Trigger)</f>
        <v>46357</v>
      </c>
      <c r="AW1009" s="56">
        <f>_xll.qlInterestRateIndexMaturity(IborIndex&amp;Tenor,AV1009,Trigger)</f>
        <v>46539</v>
      </c>
      <c r="AX1009" s="102" t="e">
        <f>_xll.qlIndexFixing($Z$5,AU1009,,Trigger)</f>
        <v>#VALUE!</v>
      </c>
      <c r="AY1009" s="102">
        <f>_xll.qlIndexFixing($AZ$1,AV1009,,Trigger)</f>
        <v>1.7867934945793001E-2</v>
      </c>
    </row>
    <row r="1010" spans="46:51" ht="11.25" customHeight="1" x14ac:dyDescent="0.25">
      <c r="AT1010" s="57" t="s">
        <v>44</v>
      </c>
      <c r="AU1010" s="56">
        <f>_xll.qlInterestRateIndexFixingDate(IborIndex&amp;Tenor,AV1010,Trigger)</f>
        <v>46360</v>
      </c>
      <c r="AV1010" s="56">
        <f>_xll.qlCalendarAdvance(Calendar,AV1009,AT1010,"f",,Trigger)</f>
        <v>46364</v>
      </c>
      <c r="AW1010" s="56">
        <f>_xll.qlInterestRateIndexMaturity(IborIndex&amp;Tenor,AV1010,Trigger)</f>
        <v>46546</v>
      </c>
      <c r="AX1010" s="102" t="e">
        <f>_xll.qlIndexFixing($Z$5,AU1010,,Trigger)</f>
        <v>#VALUE!</v>
      </c>
      <c r="AY1010" s="102">
        <f>_xll.qlIndexFixing($AZ$1,AV1010,,Trigger)</f>
        <v>1.7868118899053979E-2</v>
      </c>
    </row>
    <row r="1011" spans="46:51" ht="11.25" customHeight="1" x14ac:dyDescent="0.25">
      <c r="AT1011" s="57" t="s">
        <v>44</v>
      </c>
      <c r="AU1011" s="56">
        <f>_xll.qlInterestRateIndexFixingDate(IborIndex&amp;Tenor,AV1011,Trigger)</f>
        <v>46367</v>
      </c>
      <c r="AV1011" s="56">
        <f>_xll.qlCalendarAdvance(Calendar,AV1010,AT1011,"f",,Trigger)</f>
        <v>46371</v>
      </c>
      <c r="AW1011" s="56">
        <f>_xll.qlInterestRateIndexMaturity(IborIndex&amp;Tenor,AV1011,Trigger)</f>
        <v>46553</v>
      </c>
      <c r="AX1011" s="102" t="e">
        <f>_xll.qlIndexFixing($Z$5,AU1011,,Trigger)</f>
        <v>#VALUE!</v>
      </c>
      <c r="AY1011" s="102">
        <f>_xll.qlIndexFixing($AZ$1,AV1011,,Trigger)</f>
        <v>1.7868093239082686E-2</v>
      </c>
    </row>
    <row r="1012" spans="46:51" ht="11.25" customHeight="1" x14ac:dyDescent="0.25">
      <c r="AT1012" s="57" t="s">
        <v>44</v>
      </c>
      <c r="AU1012" s="56">
        <f>_xll.qlInterestRateIndexFixingDate(IborIndex&amp;Tenor,AV1012,Trigger)</f>
        <v>46374</v>
      </c>
      <c r="AV1012" s="56">
        <f>_xll.qlCalendarAdvance(Calendar,AV1011,AT1012,"f",,Trigger)</f>
        <v>46378</v>
      </c>
      <c r="AW1012" s="56">
        <f>_xll.qlInterestRateIndexMaturity(IborIndex&amp;Tenor,AV1012,Trigger)</f>
        <v>46560</v>
      </c>
      <c r="AX1012" s="102" t="e">
        <f>_xll.qlIndexFixing($Z$5,AU1012,,Trigger)</f>
        <v>#VALUE!</v>
      </c>
      <c r="AY1012" s="102">
        <f>_xll.qlIndexFixing($AZ$1,AV1012,,Trigger)</f>
        <v>1.7867864911757729E-2</v>
      </c>
    </row>
    <row r="1013" spans="46:51" ht="11.25" customHeight="1" x14ac:dyDescent="0.25">
      <c r="AT1013" s="57" t="s">
        <v>44</v>
      </c>
      <c r="AU1013" s="56">
        <f>_xll.qlInterestRateIndexFixingDate(IborIndex&amp;Tenor,AV1013,Trigger)</f>
        <v>46380</v>
      </c>
      <c r="AV1013" s="56">
        <f>_xll.qlCalendarAdvance(Calendar,AV1012,AT1013,"f",,Trigger)</f>
        <v>46385</v>
      </c>
      <c r="AW1013" s="56">
        <f>_xll.qlInterestRateIndexMaturity(IborIndex&amp;Tenor,AV1013,Trigger)</f>
        <v>46567</v>
      </c>
      <c r="AX1013" s="102" t="e">
        <f>_xll.qlIndexFixing($Z$5,AU1013,,Trigger)</f>
        <v>#VALUE!</v>
      </c>
      <c r="AY1013" s="102">
        <f>_xll.qlIndexFixing($AZ$1,AV1013,,Trigger)</f>
        <v>1.7867099661715558E-2</v>
      </c>
    </row>
    <row r="1014" spans="46:51" ht="11.25" customHeight="1" x14ac:dyDescent="0.25">
      <c r="AT1014" s="57" t="s">
        <v>44</v>
      </c>
      <c r="AU1014" s="56">
        <f>_xll.qlInterestRateIndexFixingDate(IborIndex&amp;Tenor,AV1014,Trigger)</f>
        <v>46387</v>
      </c>
      <c r="AV1014" s="56">
        <f>_xll.qlCalendarAdvance(Calendar,AV1013,AT1014,"f",,Trigger)</f>
        <v>46392</v>
      </c>
      <c r="AW1014" s="56">
        <f>_xll.qlInterestRateIndexMaturity(IborIndex&amp;Tenor,AV1014,Trigger)</f>
        <v>46573</v>
      </c>
      <c r="AX1014" s="102" t="e">
        <f>_xll.qlIndexFixing($Z$5,AU1014,,Trigger)</f>
        <v>#VALUE!</v>
      </c>
      <c r="AY1014" s="102">
        <f>_xll.qlIndexFixing($AZ$1,AV1014,,Trigger)</f>
        <v>1.7866497654803172E-2</v>
      </c>
    </row>
    <row r="1015" spans="46:51" ht="11.25" customHeight="1" x14ac:dyDescent="0.25">
      <c r="AT1015" s="57" t="s">
        <v>44</v>
      </c>
      <c r="AU1015" s="56">
        <f>_xll.qlInterestRateIndexFixingDate(IborIndex&amp;Tenor,AV1015,Trigger)</f>
        <v>46395</v>
      </c>
      <c r="AV1015" s="56">
        <f>_xll.qlCalendarAdvance(Calendar,AV1014,AT1015,"f",,Trigger)</f>
        <v>46399</v>
      </c>
      <c r="AW1015" s="56">
        <f>_xll.qlInterestRateIndexMaturity(IborIndex&amp;Tenor,AV1015,Trigger)</f>
        <v>46580</v>
      </c>
      <c r="AX1015" s="102" t="e">
        <f>_xll.qlIndexFixing($Z$5,AU1015,,Trigger)</f>
        <v>#VALUE!</v>
      </c>
      <c r="AY1015" s="102">
        <f>_xll.qlIndexFixing($AZ$1,AV1015,,Trigger)</f>
        <v>1.7865713372469953E-2</v>
      </c>
    </row>
    <row r="1016" spans="46:51" ht="11.25" customHeight="1" x14ac:dyDescent="0.25">
      <c r="AT1016" s="57" t="s">
        <v>44</v>
      </c>
      <c r="AU1016" s="56">
        <f>_xll.qlInterestRateIndexFixingDate(IborIndex&amp;Tenor,AV1016,Trigger)</f>
        <v>46402</v>
      </c>
      <c r="AV1016" s="56">
        <f>_xll.qlCalendarAdvance(Calendar,AV1015,AT1016,"f",,Trigger)</f>
        <v>46406</v>
      </c>
      <c r="AW1016" s="56">
        <f>_xll.qlInterestRateIndexMaturity(IborIndex&amp;Tenor,AV1016,Trigger)</f>
        <v>46587</v>
      </c>
      <c r="AX1016" s="102" t="e">
        <f>_xll.qlIndexFixing($Z$5,AU1016,,Trigger)</f>
        <v>#VALUE!</v>
      </c>
      <c r="AY1016" s="102">
        <f>_xll.qlIndexFixing($AZ$1,AV1016,,Trigger)</f>
        <v>1.7864753989853287E-2</v>
      </c>
    </row>
    <row r="1017" spans="46:51" ht="11.25" customHeight="1" x14ac:dyDescent="0.25">
      <c r="AT1017" s="57" t="s">
        <v>44</v>
      </c>
      <c r="AU1017" s="56">
        <f>_xll.qlInterestRateIndexFixingDate(IborIndex&amp;Tenor,AV1017,Trigger)</f>
        <v>46409</v>
      </c>
      <c r="AV1017" s="56">
        <f>_xll.qlCalendarAdvance(Calendar,AV1016,AT1017,"f",,Trigger)</f>
        <v>46413</v>
      </c>
      <c r="AW1017" s="56">
        <f>_xll.qlInterestRateIndexMaturity(IborIndex&amp;Tenor,AV1017,Trigger)</f>
        <v>46594</v>
      </c>
      <c r="AX1017" s="102" t="e">
        <f>_xll.qlIndexFixing($Z$5,AU1017,,Trigger)</f>
        <v>#VALUE!</v>
      </c>
      <c r="AY1017" s="102">
        <f>_xll.qlIndexFixing($AZ$1,AV1017,,Trigger)</f>
        <v>1.786362673050753E-2</v>
      </c>
    </row>
    <row r="1018" spans="46:51" ht="11.25" customHeight="1" x14ac:dyDescent="0.25">
      <c r="AT1018" s="57" t="s">
        <v>44</v>
      </c>
      <c r="AU1018" s="56">
        <f>_xll.qlInterestRateIndexFixingDate(IborIndex&amp;Tenor,AV1018,Trigger)</f>
        <v>46416</v>
      </c>
      <c r="AV1018" s="56">
        <f>_xll.qlCalendarAdvance(Calendar,AV1017,AT1018,"f",,Trigger)</f>
        <v>46420</v>
      </c>
      <c r="AW1018" s="56">
        <f>_xll.qlInterestRateIndexMaturity(IborIndex&amp;Tenor,AV1018,Trigger)</f>
        <v>46601</v>
      </c>
      <c r="AX1018" s="102" t="e">
        <f>_xll.qlIndexFixing($Z$5,AU1018,,Trigger)</f>
        <v>#VALUE!</v>
      </c>
      <c r="AY1018" s="102">
        <f>_xll.qlIndexFixing($AZ$1,AV1018,,Trigger)</f>
        <v>1.7862338866401782E-2</v>
      </c>
    </row>
    <row r="1019" spans="46:51" ht="11.25" customHeight="1" x14ac:dyDescent="0.25">
      <c r="AT1019" s="57" t="s">
        <v>44</v>
      </c>
      <c r="AU1019" s="56">
        <f>_xll.qlInterestRateIndexFixingDate(IborIndex&amp;Tenor,AV1019,Trigger)</f>
        <v>46423</v>
      </c>
      <c r="AV1019" s="56">
        <f>_xll.qlCalendarAdvance(Calendar,AV1018,AT1019,"f",,Trigger)</f>
        <v>46427</v>
      </c>
      <c r="AW1019" s="56">
        <f>_xll.qlInterestRateIndexMaturity(IborIndex&amp;Tenor,AV1019,Trigger)</f>
        <v>46608</v>
      </c>
      <c r="AX1019" s="102" t="e">
        <f>_xll.qlIndexFixing($Z$5,AU1019,,Trigger)</f>
        <v>#VALUE!</v>
      </c>
      <c r="AY1019" s="102">
        <f>_xll.qlIndexFixing($AZ$1,AV1019,,Trigger)</f>
        <v>1.7860897717911075E-2</v>
      </c>
    </row>
    <row r="1020" spans="46:51" ht="11.25" customHeight="1" x14ac:dyDescent="0.25">
      <c r="AT1020" s="57" t="s">
        <v>44</v>
      </c>
      <c r="AU1020" s="56">
        <f>_xll.qlInterestRateIndexFixingDate(IborIndex&amp;Tenor,AV1020,Trigger)</f>
        <v>46430</v>
      </c>
      <c r="AV1020" s="56">
        <f>_xll.qlCalendarAdvance(Calendar,AV1019,AT1020,"f",,Trigger)</f>
        <v>46434</v>
      </c>
      <c r="AW1020" s="56">
        <f>_xll.qlInterestRateIndexMaturity(IborIndex&amp;Tenor,AV1020,Trigger)</f>
        <v>46615</v>
      </c>
      <c r="AX1020" s="102" t="e">
        <f>_xll.qlIndexFixing($Z$5,AU1020,,Trigger)</f>
        <v>#VALUE!</v>
      </c>
      <c r="AY1020" s="102">
        <f>_xll.qlIndexFixing($AZ$1,AV1020,,Trigger)</f>
        <v>1.7859310653811043E-2</v>
      </c>
    </row>
    <row r="1021" spans="46:51" ht="11.25" customHeight="1" x14ac:dyDescent="0.25">
      <c r="AT1021" s="57" t="s">
        <v>44</v>
      </c>
      <c r="AU1021" s="56">
        <f>_xll.qlInterestRateIndexFixingDate(IborIndex&amp;Tenor,AV1021,Trigger)</f>
        <v>46437</v>
      </c>
      <c r="AV1021" s="56">
        <f>_xll.qlCalendarAdvance(Calendar,AV1020,AT1021,"f",,Trigger)</f>
        <v>46441</v>
      </c>
      <c r="AW1021" s="56">
        <f>_xll.qlInterestRateIndexMaturity(IborIndex&amp;Tenor,AV1021,Trigger)</f>
        <v>46622</v>
      </c>
      <c r="AX1021" s="102" t="e">
        <f>_xll.qlIndexFixing($Z$5,AU1021,,Trigger)</f>
        <v>#VALUE!</v>
      </c>
      <c r="AY1021" s="102">
        <f>_xll.qlIndexFixing($AZ$1,AV1021,,Trigger)</f>
        <v>1.7857585091273546E-2</v>
      </c>
    </row>
    <row r="1022" spans="46:51" ht="11.25" customHeight="1" x14ac:dyDescent="0.25">
      <c r="AT1022" s="57" t="s">
        <v>44</v>
      </c>
      <c r="AU1022" s="56">
        <f>_xll.qlInterestRateIndexFixingDate(IborIndex&amp;Tenor,AV1022,Trigger)</f>
        <v>46444</v>
      </c>
      <c r="AV1022" s="56">
        <f>_xll.qlCalendarAdvance(Calendar,AV1021,AT1022,"f",,Trigger)</f>
        <v>46448</v>
      </c>
      <c r="AW1022" s="56">
        <f>_xll.qlInterestRateIndexMaturity(IborIndex&amp;Tenor,AV1022,Trigger)</f>
        <v>46632</v>
      </c>
      <c r="AX1022" s="102" t="e">
        <f>_xll.qlIndexFixing($Z$5,AU1022,,Trigger)</f>
        <v>#VALUE!</v>
      </c>
      <c r="AY1022" s="102">
        <f>_xll.qlIndexFixing($AZ$1,AV1022,,Trigger)</f>
        <v>1.7857069430026577E-2</v>
      </c>
    </row>
    <row r="1023" spans="46:51" ht="11.25" customHeight="1" x14ac:dyDescent="0.25">
      <c r="AT1023" s="57" t="s">
        <v>44</v>
      </c>
      <c r="AU1023" s="56">
        <f>_xll.qlInterestRateIndexFixingDate(IborIndex&amp;Tenor,AV1023,Trigger)</f>
        <v>46451</v>
      </c>
      <c r="AV1023" s="56">
        <f>_xll.qlCalendarAdvance(Calendar,AV1022,AT1023,"f",,Trigger)</f>
        <v>46455</v>
      </c>
      <c r="AW1023" s="56">
        <f>_xll.qlInterestRateIndexMaturity(IborIndex&amp;Tenor,AV1023,Trigger)</f>
        <v>46639</v>
      </c>
      <c r="AX1023" s="102" t="e">
        <f>_xll.qlIndexFixing($Z$5,AU1023,,Trigger)</f>
        <v>#VALUE!</v>
      </c>
      <c r="AY1023" s="102">
        <f>_xll.qlIndexFixing($AZ$1,AV1023,,Trigger)</f>
        <v>1.7855062792738418E-2</v>
      </c>
    </row>
    <row r="1024" spans="46:51" ht="11.25" customHeight="1" x14ac:dyDescent="0.25">
      <c r="AT1024" s="57" t="s">
        <v>44</v>
      </c>
      <c r="AU1024" s="56">
        <f>_xll.qlInterestRateIndexFixingDate(IborIndex&amp;Tenor,AV1024,Trigger)</f>
        <v>46458</v>
      </c>
      <c r="AV1024" s="56">
        <f>_xll.qlCalendarAdvance(Calendar,AV1023,AT1024,"f",,Trigger)</f>
        <v>46462</v>
      </c>
      <c r="AW1024" s="56">
        <f>_xll.qlInterestRateIndexMaturity(IborIndex&amp;Tenor,AV1024,Trigger)</f>
        <v>46646</v>
      </c>
      <c r="AX1024" s="102" t="e">
        <f>_xll.qlIndexFixing($Z$5,AU1024,,Trigger)</f>
        <v>#VALUE!</v>
      </c>
      <c r="AY1024" s="102">
        <f>_xll.qlIndexFixing($AZ$1,AV1024,,Trigger)</f>
        <v>1.7852942140226327E-2</v>
      </c>
    </row>
    <row r="1025" spans="46:51" ht="11.25" customHeight="1" x14ac:dyDescent="0.25">
      <c r="AT1025" s="57" t="s">
        <v>44</v>
      </c>
      <c r="AU1025" s="56">
        <f>_xll.qlInterestRateIndexFixingDate(IborIndex&amp;Tenor,AV1025,Trigger)</f>
        <v>46465</v>
      </c>
      <c r="AV1025" s="56">
        <f>_xll.qlCalendarAdvance(Calendar,AV1024,AT1025,"f",,Trigger)</f>
        <v>46469</v>
      </c>
      <c r="AW1025" s="56">
        <f>_xll.qlInterestRateIndexMaturity(IborIndex&amp;Tenor,AV1025,Trigger)</f>
        <v>46653</v>
      </c>
      <c r="AX1025" s="102" t="e">
        <f>_xll.qlIndexFixing($Z$5,AU1025,,Trigger)</f>
        <v>#VALUE!</v>
      </c>
      <c r="AY1025" s="102">
        <f>_xll.qlIndexFixing($AZ$1,AV1025,,Trigger)</f>
        <v>1.7850714892664463E-2</v>
      </c>
    </row>
    <row r="1026" spans="46:51" ht="11.25" customHeight="1" x14ac:dyDescent="0.25">
      <c r="AT1026" s="57" t="s">
        <v>44</v>
      </c>
      <c r="AU1026" s="56">
        <f>_xll.qlInterestRateIndexFixingDate(IborIndex&amp;Tenor,AV1026,Trigger)</f>
        <v>46470</v>
      </c>
      <c r="AV1026" s="56">
        <f>_xll.qlCalendarAdvance(Calendar,AV1025,AT1026,"f",,Trigger)</f>
        <v>46476</v>
      </c>
      <c r="AW1026" s="56">
        <f>_xll.qlInterestRateIndexMaturity(IborIndex&amp;Tenor,AV1026,Trigger)</f>
        <v>46660</v>
      </c>
      <c r="AX1026" s="102" t="e">
        <f>_xll.qlIndexFixing($Z$5,AU1026,,Trigger)</f>
        <v>#VALUE!</v>
      </c>
      <c r="AY1026" s="102">
        <f>_xll.qlIndexFixing($AZ$1,AV1026,,Trigger)</f>
        <v>1.7847642049819958E-2</v>
      </c>
    </row>
    <row r="1027" spans="46:51" ht="11.25" customHeight="1" x14ac:dyDescent="0.25">
      <c r="AT1027" s="57" t="s">
        <v>44</v>
      </c>
      <c r="AU1027" s="56">
        <f>_xll.qlInterestRateIndexFixingDate(IborIndex&amp;Tenor,AV1027,Trigger)</f>
        <v>46479</v>
      </c>
      <c r="AV1027" s="56">
        <f>_xll.qlCalendarAdvance(Calendar,AV1026,AT1027,"f",,Trigger)</f>
        <v>46483</v>
      </c>
      <c r="AW1027" s="56">
        <f>_xll.qlInterestRateIndexMaturity(IborIndex&amp;Tenor,AV1027,Trigger)</f>
        <v>46666</v>
      </c>
      <c r="AX1027" s="102" t="e">
        <f>_xll.qlIndexFixing($Z$5,AU1027,,Trigger)</f>
        <v>#VALUE!</v>
      </c>
      <c r="AY1027" s="102">
        <f>_xll.qlIndexFixing($AZ$1,AV1027,,Trigger)</f>
        <v>1.7845235975250645E-2</v>
      </c>
    </row>
    <row r="1028" spans="46:51" ht="11.25" customHeight="1" x14ac:dyDescent="0.25">
      <c r="AT1028" s="57" t="s">
        <v>44</v>
      </c>
      <c r="AU1028" s="56">
        <f>_xll.qlInterestRateIndexFixingDate(IborIndex&amp;Tenor,AV1028,Trigger)</f>
        <v>46486</v>
      </c>
      <c r="AV1028" s="56">
        <f>_xll.qlCalendarAdvance(Calendar,AV1027,AT1028,"f",,Trigger)</f>
        <v>46490</v>
      </c>
      <c r="AW1028" s="56">
        <f>_xll.qlInterestRateIndexMaturity(IborIndex&amp;Tenor,AV1028,Trigger)</f>
        <v>46673</v>
      </c>
      <c r="AX1028" s="102" t="e">
        <f>_xll.qlIndexFixing($Z$5,AU1028,,Trigger)</f>
        <v>#VALUE!</v>
      </c>
      <c r="AY1028" s="102">
        <f>_xll.qlIndexFixing($AZ$1,AV1028,,Trigger)</f>
        <v>1.7842745152376351E-2</v>
      </c>
    </row>
    <row r="1029" spans="46:51" ht="11.25" customHeight="1" x14ac:dyDescent="0.25">
      <c r="AT1029" s="57" t="s">
        <v>44</v>
      </c>
      <c r="AU1029" s="56">
        <f>_xll.qlInterestRateIndexFixingDate(IborIndex&amp;Tenor,AV1029,Trigger)</f>
        <v>46493</v>
      </c>
      <c r="AV1029" s="56">
        <f>_xll.qlCalendarAdvance(Calendar,AV1028,AT1029,"f",,Trigger)</f>
        <v>46497</v>
      </c>
      <c r="AW1029" s="56">
        <f>_xll.qlInterestRateIndexMaturity(IborIndex&amp;Tenor,AV1029,Trigger)</f>
        <v>46680</v>
      </c>
      <c r="AX1029" s="102" t="e">
        <f>_xll.qlIndexFixing($Z$5,AU1029,,Trigger)</f>
        <v>#VALUE!</v>
      </c>
      <c r="AY1029" s="102">
        <f>_xll.qlIndexFixing($AZ$1,AV1029,,Trigger)</f>
        <v>1.784017730579792E-2</v>
      </c>
    </row>
    <row r="1030" spans="46:51" ht="11.25" customHeight="1" x14ac:dyDescent="0.25">
      <c r="AT1030" s="57" t="s">
        <v>44</v>
      </c>
      <c r="AU1030" s="56">
        <f>_xll.qlInterestRateIndexFixingDate(IborIndex&amp;Tenor,AV1030,Trigger)</f>
        <v>46500</v>
      </c>
      <c r="AV1030" s="56">
        <f>_xll.qlCalendarAdvance(Calendar,AV1029,AT1030,"f",,Trigger)</f>
        <v>46504</v>
      </c>
      <c r="AW1030" s="56">
        <f>_xll.qlInterestRateIndexMaturity(IborIndex&amp;Tenor,AV1030,Trigger)</f>
        <v>46687</v>
      </c>
      <c r="AX1030" s="102" t="e">
        <f>_xll.qlIndexFixing($Z$5,AU1030,,Trigger)</f>
        <v>#VALUE!</v>
      </c>
      <c r="AY1030" s="102">
        <f>_xll.qlIndexFixing($AZ$1,AV1030,,Trigger)</f>
        <v>1.7837540207943734E-2</v>
      </c>
    </row>
    <row r="1031" spans="46:51" ht="11.25" customHeight="1" x14ac:dyDescent="0.25">
      <c r="AT1031" s="57" t="s">
        <v>44</v>
      </c>
      <c r="AU1031" s="56">
        <f>_xll.qlInterestRateIndexFixingDate(IborIndex&amp;Tenor,AV1031,Trigger)</f>
        <v>46507</v>
      </c>
      <c r="AV1031" s="56">
        <f>_xll.qlCalendarAdvance(Calendar,AV1030,AT1031,"f",,Trigger)</f>
        <v>46511</v>
      </c>
      <c r="AW1031" s="56">
        <f>_xll.qlInterestRateIndexMaturity(IborIndex&amp;Tenor,AV1031,Trigger)</f>
        <v>46695</v>
      </c>
      <c r="AX1031" s="102" t="e">
        <f>_xll.qlIndexFixing($Z$5,AU1031,,Trigger)</f>
        <v>#VALUE!</v>
      </c>
      <c r="AY1031" s="102">
        <f>_xll.qlIndexFixing($AZ$1,AV1031,,Trigger)</f>
        <v>1.7835534372622159E-2</v>
      </c>
    </row>
    <row r="1032" spans="46:51" ht="11.25" customHeight="1" x14ac:dyDescent="0.25">
      <c r="AT1032" s="57" t="s">
        <v>44</v>
      </c>
      <c r="AU1032" s="56">
        <f>_xll.qlInterestRateIndexFixingDate(IborIndex&amp;Tenor,AV1032,Trigger)</f>
        <v>46514</v>
      </c>
      <c r="AV1032" s="56">
        <f>_xll.qlCalendarAdvance(Calendar,AV1031,AT1032,"f",,Trigger)</f>
        <v>46518</v>
      </c>
      <c r="AW1032" s="56">
        <f>_xll.qlInterestRateIndexMaturity(IborIndex&amp;Tenor,AV1032,Trigger)</f>
        <v>46702</v>
      </c>
      <c r="AX1032" s="102" t="e">
        <f>_xll.qlIndexFixing($Z$5,AU1032,,Trigger)</f>
        <v>#VALUE!</v>
      </c>
      <c r="AY1032" s="102">
        <f>_xll.qlIndexFixing($AZ$1,AV1032,,Trigger)</f>
        <v>1.7832772678850427E-2</v>
      </c>
    </row>
    <row r="1033" spans="46:51" ht="11.25" customHeight="1" x14ac:dyDescent="0.25">
      <c r="AT1033" s="57" t="s">
        <v>44</v>
      </c>
      <c r="AU1033" s="56">
        <f>_xll.qlInterestRateIndexFixingDate(IborIndex&amp;Tenor,AV1033,Trigger)</f>
        <v>46521</v>
      </c>
      <c r="AV1033" s="56">
        <f>_xll.qlCalendarAdvance(Calendar,AV1032,AT1033,"f",,Trigger)</f>
        <v>46525</v>
      </c>
      <c r="AW1033" s="56">
        <f>_xll.qlInterestRateIndexMaturity(IborIndex&amp;Tenor,AV1033,Trigger)</f>
        <v>46709</v>
      </c>
      <c r="AX1033" s="102" t="e">
        <f>_xll.qlIndexFixing($Z$5,AU1033,,Trigger)</f>
        <v>#VALUE!</v>
      </c>
      <c r="AY1033" s="102">
        <f>_xll.qlIndexFixing($AZ$1,AV1033,,Trigger)</f>
        <v>1.7829964671186617E-2</v>
      </c>
    </row>
    <row r="1034" spans="46:51" ht="11.25" customHeight="1" x14ac:dyDescent="0.25">
      <c r="AT1034" s="57" t="s">
        <v>44</v>
      </c>
      <c r="AU1034" s="56">
        <f>_xll.qlInterestRateIndexFixingDate(IborIndex&amp;Tenor,AV1034,Trigger)</f>
        <v>46528</v>
      </c>
      <c r="AV1034" s="56">
        <f>_xll.qlCalendarAdvance(Calendar,AV1033,AT1034,"f",,Trigger)</f>
        <v>46532</v>
      </c>
      <c r="AW1034" s="56">
        <f>_xll.qlInterestRateIndexMaturity(IborIndex&amp;Tenor,AV1034,Trigger)</f>
        <v>46716</v>
      </c>
      <c r="AX1034" s="102" t="e">
        <f>_xll.qlIndexFixing($Z$5,AU1034,,Trigger)</f>
        <v>#VALUE!</v>
      </c>
      <c r="AY1034" s="102">
        <f>_xll.qlIndexFixing($AZ$1,AV1034,,Trigger)</f>
        <v>1.782711262441625E-2</v>
      </c>
    </row>
    <row r="1035" spans="46:51" ht="11.25" customHeight="1" x14ac:dyDescent="0.25">
      <c r="AT1035" s="57" t="s">
        <v>44</v>
      </c>
      <c r="AU1035" s="56">
        <f>_xll.qlInterestRateIndexFixingDate(IborIndex&amp;Tenor,AV1035,Trigger)</f>
        <v>46535</v>
      </c>
      <c r="AV1035" s="56">
        <f>_xll.qlCalendarAdvance(Calendar,AV1034,AT1035,"f",,Trigger)</f>
        <v>46539</v>
      </c>
      <c r="AW1035" s="56">
        <f>_xll.qlInterestRateIndexMaturity(IborIndex&amp;Tenor,AV1035,Trigger)</f>
        <v>46722</v>
      </c>
      <c r="AX1035" s="102" t="e">
        <f>_xll.qlIndexFixing($Z$5,AU1035,,Trigger)</f>
        <v>#VALUE!</v>
      </c>
      <c r="AY1035" s="102">
        <f>_xll.qlIndexFixing($AZ$1,AV1035,,Trigger)</f>
        <v>1.7823562076405366E-2</v>
      </c>
    </row>
    <row r="1036" spans="46:51" ht="11.25" customHeight="1" x14ac:dyDescent="0.25">
      <c r="AT1036" s="57" t="s">
        <v>44</v>
      </c>
      <c r="AU1036" s="56">
        <f>_xll.qlInterestRateIndexFixingDate(IborIndex&amp;Tenor,AV1036,Trigger)</f>
        <v>46542</v>
      </c>
      <c r="AV1036" s="56">
        <f>_xll.qlCalendarAdvance(Calendar,AV1035,AT1036,"f",,Trigger)</f>
        <v>46546</v>
      </c>
      <c r="AW1036" s="56">
        <f>_xll.qlInterestRateIndexMaturity(IborIndex&amp;Tenor,AV1036,Trigger)</f>
        <v>46729</v>
      </c>
      <c r="AX1036" s="102" t="e">
        <f>_xll.qlIndexFixing($Z$5,AU1036,,Trigger)</f>
        <v>#VALUE!</v>
      </c>
      <c r="AY1036" s="102">
        <f>_xll.qlIndexFixing($AZ$1,AV1036,,Trigger)</f>
        <v>1.7820632531112237E-2</v>
      </c>
    </row>
    <row r="1037" spans="46:51" ht="11.25" customHeight="1" x14ac:dyDescent="0.25">
      <c r="AT1037" s="57" t="s">
        <v>44</v>
      </c>
      <c r="AU1037" s="56">
        <f>_xll.qlInterestRateIndexFixingDate(IborIndex&amp;Tenor,AV1037,Trigger)</f>
        <v>46549</v>
      </c>
      <c r="AV1037" s="56">
        <f>_xll.qlCalendarAdvance(Calendar,AV1036,AT1037,"f",,Trigger)</f>
        <v>46553</v>
      </c>
      <c r="AW1037" s="56">
        <f>_xll.qlInterestRateIndexMaturity(IborIndex&amp;Tenor,AV1037,Trigger)</f>
        <v>46736</v>
      </c>
      <c r="AX1037" s="102" t="e">
        <f>_xll.qlIndexFixing($Z$5,AU1037,,Trigger)</f>
        <v>#VALUE!</v>
      </c>
      <c r="AY1037" s="102">
        <f>_xll.qlIndexFixing($AZ$1,AV1037,,Trigger)</f>
        <v>1.7817660223447544E-2</v>
      </c>
    </row>
    <row r="1038" spans="46:51" ht="11.25" customHeight="1" x14ac:dyDescent="0.25">
      <c r="AT1038" s="57" t="s">
        <v>44</v>
      </c>
      <c r="AU1038" s="56">
        <f>_xll.qlInterestRateIndexFixingDate(IborIndex&amp;Tenor,AV1038,Trigger)</f>
        <v>46556</v>
      </c>
      <c r="AV1038" s="56">
        <f>_xll.qlCalendarAdvance(Calendar,AV1037,AT1038,"f",,Trigger)</f>
        <v>46560</v>
      </c>
      <c r="AW1038" s="56">
        <f>_xll.qlInterestRateIndexMaturity(IborIndex&amp;Tenor,AV1038,Trigger)</f>
        <v>46743</v>
      </c>
      <c r="AX1038" s="102" t="e">
        <f>_xll.qlIndexFixing($Z$5,AU1038,,Trigger)</f>
        <v>#VALUE!</v>
      </c>
      <c r="AY1038" s="102">
        <f>_xll.qlIndexFixing($AZ$1,AV1038,,Trigger)</f>
        <v>1.7814645608126019E-2</v>
      </c>
    </row>
    <row r="1039" spans="46:51" ht="11.25" customHeight="1" x14ac:dyDescent="0.25">
      <c r="AT1039" s="57" t="s">
        <v>44</v>
      </c>
      <c r="AU1039" s="56">
        <f>_xll.qlInterestRateIndexFixingDate(IborIndex&amp;Tenor,AV1039,Trigger)</f>
        <v>46563</v>
      </c>
      <c r="AV1039" s="56">
        <f>_xll.qlCalendarAdvance(Calendar,AV1038,AT1039,"f",,Trigger)</f>
        <v>46567</v>
      </c>
      <c r="AW1039" s="56">
        <f>_xll.qlInterestRateIndexMaturity(IborIndex&amp;Tenor,AV1039,Trigger)</f>
        <v>46750</v>
      </c>
      <c r="AX1039" s="102" t="e">
        <f>_xll.qlIndexFixing($Z$5,AU1039,,Trigger)</f>
        <v>#VALUE!</v>
      </c>
      <c r="AY1039" s="102">
        <f>_xll.qlIndexFixing($AZ$1,AV1039,,Trigger)</f>
        <v>1.7812207775177981E-2</v>
      </c>
    </row>
    <row r="1040" spans="46:51" ht="11.25" customHeight="1" x14ac:dyDescent="0.25">
      <c r="AT1040" s="57" t="s">
        <v>44</v>
      </c>
      <c r="AU1040" s="56">
        <f>_xll.qlInterestRateIndexFixingDate(IborIndex&amp;Tenor,AV1040,Trigger)</f>
        <v>46570</v>
      </c>
      <c r="AV1040" s="56">
        <f>_xll.qlCalendarAdvance(Calendar,AV1039,AT1040,"f",,Trigger)</f>
        <v>46574</v>
      </c>
      <c r="AW1040" s="56">
        <f>_xll.qlInterestRateIndexMaturity(IborIndex&amp;Tenor,AV1040,Trigger)</f>
        <v>46758</v>
      </c>
      <c r="AX1040" s="102" t="e">
        <f>_xll.qlIndexFixing($Z$5,AU1040,,Trigger)</f>
        <v>#VALUE!</v>
      </c>
      <c r="AY1040" s="102">
        <f>_xll.qlIndexFixing($AZ$1,AV1040,,Trigger)</f>
        <v>1.7809101065751922E-2</v>
      </c>
    </row>
    <row r="1041" spans="46:51" ht="11.25" customHeight="1" x14ac:dyDescent="0.25">
      <c r="AT1041" s="57" t="s">
        <v>44</v>
      </c>
      <c r="AU1041" s="56">
        <f>_xll.qlInterestRateIndexFixingDate(IborIndex&amp;Tenor,AV1041,Trigger)</f>
        <v>46577</v>
      </c>
      <c r="AV1041" s="56">
        <f>_xll.qlCalendarAdvance(Calendar,AV1040,AT1041,"f",,Trigger)</f>
        <v>46581</v>
      </c>
      <c r="AW1041" s="56">
        <f>_xll.qlInterestRateIndexMaturity(IborIndex&amp;Tenor,AV1041,Trigger)</f>
        <v>46765</v>
      </c>
      <c r="AX1041" s="102" t="e">
        <f>_xll.qlIndexFixing($Z$5,AU1041,,Trigger)</f>
        <v>#VALUE!</v>
      </c>
      <c r="AY1041" s="102">
        <f>_xll.qlIndexFixing($AZ$1,AV1041,,Trigger)</f>
        <v>1.7805953504299157E-2</v>
      </c>
    </row>
    <row r="1042" spans="46:51" ht="11.25" customHeight="1" x14ac:dyDescent="0.25">
      <c r="AT1042" s="57" t="s">
        <v>44</v>
      </c>
      <c r="AU1042" s="56">
        <f>_xll.qlInterestRateIndexFixingDate(IborIndex&amp;Tenor,AV1042,Trigger)</f>
        <v>46584</v>
      </c>
      <c r="AV1042" s="56">
        <f>_xll.qlCalendarAdvance(Calendar,AV1041,AT1042,"f",,Trigger)</f>
        <v>46588</v>
      </c>
      <c r="AW1042" s="56">
        <f>_xll.qlInterestRateIndexMaturity(IborIndex&amp;Tenor,AV1042,Trigger)</f>
        <v>46772</v>
      </c>
      <c r="AX1042" s="102" t="e">
        <f>_xll.qlIndexFixing($Z$5,AU1042,,Trigger)</f>
        <v>#VALUE!</v>
      </c>
      <c r="AY1042" s="102">
        <f>_xll.qlIndexFixing($AZ$1,AV1042,,Trigger)</f>
        <v>1.7802765545604709E-2</v>
      </c>
    </row>
    <row r="1043" spans="46:51" ht="11.25" customHeight="1" x14ac:dyDescent="0.25">
      <c r="AT1043" s="57" t="s">
        <v>44</v>
      </c>
      <c r="AU1043" s="56">
        <f>_xll.qlInterestRateIndexFixingDate(IborIndex&amp;Tenor,AV1043,Trigger)</f>
        <v>46591</v>
      </c>
      <c r="AV1043" s="56">
        <f>_xll.qlCalendarAdvance(Calendar,AV1042,AT1043,"f",,Trigger)</f>
        <v>46595</v>
      </c>
      <c r="AW1043" s="56">
        <f>_xll.qlInterestRateIndexMaturity(IborIndex&amp;Tenor,AV1043,Trigger)</f>
        <v>46779</v>
      </c>
      <c r="AX1043" s="102" t="e">
        <f>_xll.qlIndexFixing($Z$5,AU1043,,Trigger)</f>
        <v>#VALUE!</v>
      </c>
      <c r="AY1043" s="102">
        <f>_xll.qlIndexFixing($AZ$1,AV1043,,Trigger)</f>
        <v>1.7799537644451888E-2</v>
      </c>
    </row>
    <row r="1044" spans="46:51" ht="11.25" customHeight="1" x14ac:dyDescent="0.25">
      <c r="AT1044" s="57" t="s">
        <v>44</v>
      </c>
      <c r="AU1044" s="56">
        <f>_xll.qlInterestRateIndexFixingDate(IborIndex&amp;Tenor,AV1044,Trigger)</f>
        <v>46598</v>
      </c>
      <c r="AV1044" s="56">
        <f>_xll.qlCalendarAdvance(Calendar,AV1043,AT1044,"f",,Trigger)</f>
        <v>46602</v>
      </c>
      <c r="AW1044" s="56">
        <f>_xll.qlInterestRateIndexMaturity(IborIndex&amp;Tenor,AV1044,Trigger)</f>
        <v>46786</v>
      </c>
      <c r="AX1044" s="102" t="e">
        <f>_xll.qlIndexFixing($Z$5,AU1044,,Trigger)</f>
        <v>#VALUE!</v>
      </c>
      <c r="AY1044" s="102">
        <f>_xll.qlIndexFixing($AZ$1,AV1044,,Trigger)</f>
        <v>1.7796270255625291E-2</v>
      </c>
    </row>
    <row r="1045" spans="46:51" ht="11.25" customHeight="1" x14ac:dyDescent="0.25">
      <c r="AT1045" s="57" t="s">
        <v>44</v>
      </c>
      <c r="AU1045" s="56">
        <f>_xll.qlInterestRateIndexFixingDate(IborIndex&amp;Tenor,AV1045,Trigger)</f>
        <v>46605</v>
      </c>
      <c r="AV1045" s="56">
        <f>_xll.qlCalendarAdvance(Calendar,AV1044,AT1045,"f",,Trigger)</f>
        <v>46609</v>
      </c>
      <c r="AW1045" s="56">
        <f>_xll.qlInterestRateIndexMaturity(IborIndex&amp;Tenor,AV1045,Trigger)</f>
        <v>46793</v>
      </c>
      <c r="AX1045" s="102" t="e">
        <f>_xll.qlIndexFixing($Z$5,AU1045,,Trigger)</f>
        <v>#VALUE!</v>
      </c>
      <c r="AY1045" s="102">
        <f>_xll.qlIndexFixing($AZ$1,AV1045,,Trigger)</f>
        <v>1.7792963833908656E-2</v>
      </c>
    </row>
    <row r="1046" spans="46:51" ht="11.25" customHeight="1" x14ac:dyDescent="0.25">
      <c r="AT1046" s="57" t="s">
        <v>44</v>
      </c>
      <c r="AU1046" s="56">
        <f>_xll.qlInterestRateIndexFixingDate(IborIndex&amp;Tenor,AV1046,Trigger)</f>
        <v>46612</v>
      </c>
      <c r="AV1046" s="56">
        <f>_xll.qlCalendarAdvance(Calendar,AV1045,AT1046,"f",,Trigger)</f>
        <v>46616</v>
      </c>
      <c r="AW1046" s="56">
        <f>_xll.qlInterestRateIndexMaturity(IborIndex&amp;Tenor,AV1046,Trigger)</f>
        <v>46800</v>
      </c>
      <c r="AX1046" s="102" t="e">
        <f>_xll.qlIndexFixing($Z$5,AU1046,,Trigger)</f>
        <v>#VALUE!</v>
      </c>
      <c r="AY1046" s="102">
        <f>_xll.qlIndexFixing($AZ$1,AV1046,,Trigger)</f>
        <v>1.778961883408357E-2</v>
      </c>
    </row>
    <row r="1047" spans="46:51" ht="11.25" customHeight="1" x14ac:dyDescent="0.25">
      <c r="AT1047" s="57" t="s">
        <v>44</v>
      </c>
      <c r="AU1047" s="56">
        <f>_xll.qlInterestRateIndexFixingDate(IborIndex&amp;Tenor,AV1047,Trigger)</f>
        <v>46619</v>
      </c>
      <c r="AV1047" s="56">
        <f>_xll.qlCalendarAdvance(Calendar,AV1046,AT1047,"f",,Trigger)</f>
        <v>46623</v>
      </c>
      <c r="AW1047" s="56">
        <f>_xll.qlInterestRateIndexMaturity(IborIndex&amp;Tenor,AV1047,Trigger)</f>
        <v>46807</v>
      </c>
      <c r="AX1047" s="102" t="e">
        <f>_xll.qlIndexFixing($Z$5,AU1047,,Trigger)</f>
        <v>#VALUE!</v>
      </c>
      <c r="AY1047" s="102">
        <f>_xll.qlIndexFixing($AZ$1,AV1047,,Trigger)</f>
        <v>1.7786235710932484E-2</v>
      </c>
    </row>
    <row r="1048" spans="46:51" ht="11.25" customHeight="1" x14ac:dyDescent="0.25">
      <c r="AT1048" s="57" t="s">
        <v>44</v>
      </c>
      <c r="AU1048" s="56">
        <f>_xll.qlInterestRateIndexFixingDate(IborIndex&amp;Tenor,AV1048,Trigger)</f>
        <v>46626</v>
      </c>
      <c r="AV1048" s="56">
        <f>_xll.qlCalendarAdvance(Calendar,AV1047,AT1048,"f",,Trigger)</f>
        <v>46630</v>
      </c>
      <c r="AW1048" s="56">
        <f>_xll.qlInterestRateIndexMaturity(IborIndex&amp;Tenor,AV1048,Trigger)</f>
        <v>46812</v>
      </c>
      <c r="AX1048" s="102" t="e">
        <f>_xll.qlIndexFixing($Z$5,AU1048,,Trigger)</f>
        <v>#VALUE!</v>
      </c>
      <c r="AY1048" s="102">
        <f>_xll.qlIndexFixing($AZ$1,AV1048,,Trigger)</f>
        <v>1.7782091299748233E-2</v>
      </c>
    </row>
    <row r="1049" spans="46:51" ht="11.25" customHeight="1" x14ac:dyDescent="0.25">
      <c r="AT1049" s="57" t="s">
        <v>44</v>
      </c>
      <c r="AU1049" s="56">
        <f>_xll.qlInterestRateIndexFixingDate(IborIndex&amp;Tenor,AV1049,Trigger)</f>
        <v>46633</v>
      </c>
      <c r="AV1049" s="56">
        <f>_xll.qlCalendarAdvance(Calendar,AV1048,AT1049,"f",,Trigger)</f>
        <v>46637</v>
      </c>
      <c r="AW1049" s="56">
        <f>_xll.qlInterestRateIndexMaturity(IborIndex&amp;Tenor,AV1049,Trigger)</f>
        <v>46819</v>
      </c>
      <c r="AX1049" s="102" t="e">
        <f>_xll.qlIndexFixing($Z$5,AU1049,,Trigger)</f>
        <v>#VALUE!</v>
      </c>
      <c r="AY1049" s="102">
        <f>_xll.qlIndexFixing($AZ$1,AV1049,,Trigger)</f>
        <v>1.7778643989374371E-2</v>
      </c>
    </row>
    <row r="1050" spans="46:51" ht="11.25" customHeight="1" x14ac:dyDescent="0.25">
      <c r="AT1050" s="57" t="s">
        <v>44</v>
      </c>
      <c r="AU1050" s="56">
        <f>_xll.qlInterestRateIndexFixingDate(IborIndex&amp;Tenor,AV1050,Trigger)</f>
        <v>46640</v>
      </c>
      <c r="AV1050" s="56">
        <f>_xll.qlCalendarAdvance(Calendar,AV1049,AT1050,"f",,Trigger)</f>
        <v>46644</v>
      </c>
      <c r="AW1050" s="56">
        <f>_xll.qlInterestRateIndexMaturity(IborIndex&amp;Tenor,AV1050,Trigger)</f>
        <v>46826</v>
      </c>
      <c r="AX1050" s="102" t="e">
        <f>_xll.qlIndexFixing($Z$5,AU1050,,Trigger)</f>
        <v>#VALUE!</v>
      </c>
      <c r="AY1050" s="102">
        <f>_xll.qlIndexFixing($AZ$1,AV1050,,Trigger)</f>
        <v>1.7775159797199156E-2</v>
      </c>
    </row>
    <row r="1051" spans="46:51" ht="11.25" customHeight="1" x14ac:dyDescent="0.25">
      <c r="AT1051" s="57" t="s">
        <v>44</v>
      </c>
      <c r="AU1051" s="56">
        <f>_xll.qlInterestRateIndexFixingDate(IborIndex&amp;Tenor,AV1051,Trigger)</f>
        <v>46647</v>
      </c>
      <c r="AV1051" s="56">
        <f>_xll.qlCalendarAdvance(Calendar,AV1050,AT1051,"f",,Trigger)</f>
        <v>46651</v>
      </c>
      <c r="AW1051" s="56">
        <f>_xll.qlInterestRateIndexMaturity(IborIndex&amp;Tenor,AV1051,Trigger)</f>
        <v>46833</v>
      </c>
      <c r="AX1051" s="102" t="e">
        <f>_xll.qlIndexFixing($Z$5,AU1051,,Trigger)</f>
        <v>#VALUE!</v>
      </c>
      <c r="AY1051" s="102">
        <f>_xll.qlIndexFixing($AZ$1,AV1051,,Trigger)</f>
        <v>1.7771639177907677E-2</v>
      </c>
    </row>
    <row r="1052" spans="46:51" ht="11.25" customHeight="1" x14ac:dyDescent="0.25">
      <c r="AT1052" s="57" t="s">
        <v>44</v>
      </c>
      <c r="AU1052" s="56">
        <f>_xll.qlInterestRateIndexFixingDate(IborIndex&amp;Tenor,AV1052,Trigger)</f>
        <v>46654</v>
      </c>
      <c r="AV1052" s="56">
        <f>_xll.qlCalendarAdvance(Calendar,AV1051,AT1052,"f",,Trigger)</f>
        <v>46658</v>
      </c>
      <c r="AW1052" s="56">
        <f>_xll.qlInterestRateIndexMaturity(IborIndex&amp;Tenor,AV1052,Trigger)</f>
        <v>46840</v>
      </c>
      <c r="AX1052" s="102" t="e">
        <f>_xll.qlIndexFixing($Z$5,AU1052,,Trigger)</f>
        <v>#VALUE!</v>
      </c>
      <c r="AY1052" s="102">
        <f>_xll.qlIndexFixing($AZ$1,AV1052,,Trigger)</f>
        <v>1.7768253329587484E-2</v>
      </c>
    </row>
    <row r="1053" spans="46:51" ht="11.25" customHeight="1" x14ac:dyDescent="0.25">
      <c r="AT1053" s="57" t="s">
        <v>44</v>
      </c>
      <c r="AU1053" s="56">
        <f>_xll.qlInterestRateIndexFixingDate(IborIndex&amp;Tenor,AV1053,Trigger)</f>
        <v>46661</v>
      </c>
      <c r="AV1053" s="56">
        <f>_xll.qlCalendarAdvance(Calendar,AV1052,AT1053,"f",,Trigger)</f>
        <v>46665</v>
      </c>
      <c r="AW1053" s="56">
        <f>_xll.qlInterestRateIndexMaturity(IborIndex&amp;Tenor,AV1053,Trigger)</f>
        <v>46848</v>
      </c>
      <c r="AX1053" s="102" t="e">
        <f>_xll.qlIndexFixing($Z$5,AU1053,,Trigger)</f>
        <v>#VALUE!</v>
      </c>
      <c r="AY1053" s="102">
        <f>_xll.qlIndexFixing($AZ$1,AV1053,,Trigger)</f>
        <v>1.7764658665007933E-2</v>
      </c>
    </row>
    <row r="1054" spans="46:51" ht="11.25" customHeight="1" x14ac:dyDescent="0.25">
      <c r="AT1054" s="57" t="s">
        <v>44</v>
      </c>
      <c r="AU1054" s="56">
        <f>_xll.qlInterestRateIndexFixingDate(IborIndex&amp;Tenor,AV1054,Trigger)</f>
        <v>46668</v>
      </c>
      <c r="AV1054" s="56">
        <f>_xll.qlCalendarAdvance(Calendar,AV1053,AT1054,"f",,Trigger)</f>
        <v>46672</v>
      </c>
      <c r="AW1054" s="56">
        <f>_xll.qlInterestRateIndexMaturity(IborIndex&amp;Tenor,AV1054,Trigger)</f>
        <v>46855</v>
      </c>
      <c r="AX1054" s="102" t="e">
        <f>_xll.qlIndexFixing($Z$5,AU1054,,Trigger)</f>
        <v>#VALUE!</v>
      </c>
      <c r="AY1054" s="102">
        <f>_xll.qlIndexFixing($AZ$1,AV1054,,Trigger)</f>
        <v>1.7761689353550901E-2</v>
      </c>
    </row>
    <row r="1055" spans="46:51" ht="11.25" customHeight="1" x14ac:dyDescent="0.25">
      <c r="AT1055" s="57" t="s">
        <v>44</v>
      </c>
      <c r="AU1055" s="56">
        <f>_xll.qlInterestRateIndexFixingDate(IborIndex&amp;Tenor,AV1055,Trigger)</f>
        <v>46675</v>
      </c>
      <c r="AV1055" s="56">
        <f>_xll.qlCalendarAdvance(Calendar,AV1054,AT1055,"f",,Trigger)</f>
        <v>46679</v>
      </c>
      <c r="AW1055" s="56">
        <f>_xll.qlInterestRateIndexMaturity(IborIndex&amp;Tenor,AV1055,Trigger)</f>
        <v>46862</v>
      </c>
      <c r="AX1055" s="102" t="e">
        <f>_xll.qlIndexFixing($Z$5,AU1055,,Trigger)</f>
        <v>#VALUE!</v>
      </c>
      <c r="AY1055" s="102">
        <f>_xll.qlIndexFixing($AZ$1,AV1055,,Trigger)</f>
        <v>1.7757364693712564E-2</v>
      </c>
    </row>
    <row r="1056" spans="46:51" ht="11.25" customHeight="1" x14ac:dyDescent="0.25">
      <c r="AT1056" s="57" t="s">
        <v>44</v>
      </c>
      <c r="AU1056" s="56">
        <f>_xll.qlInterestRateIndexFixingDate(IborIndex&amp;Tenor,AV1056,Trigger)</f>
        <v>46682</v>
      </c>
      <c r="AV1056" s="56">
        <f>_xll.qlCalendarAdvance(Calendar,AV1055,AT1056,"f",,Trigger)</f>
        <v>46686</v>
      </c>
      <c r="AW1056" s="56">
        <f>_xll.qlInterestRateIndexMaturity(IborIndex&amp;Tenor,AV1056,Trigger)</f>
        <v>46869</v>
      </c>
      <c r="AX1056" s="102" t="e">
        <f>_xll.qlIndexFixing($Z$5,AU1056,,Trigger)</f>
        <v>#VALUE!</v>
      </c>
      <c r="AY1056" s="102">
        <f>_xll.qlIndexFixing($AZ$1,AV1056,,Trigger)</f>
        <v>1.775366629640001E-2</v>
      </c>
    </row>
    <row r="1057" spans="46:51" ht="11.25" customHeight="1" x14ac:dyDescent="0.25">
      <c r="AT1057" s="57" t="s">
        <v>44</v>
      </c>
      <c r="AU1057" s="56">
        <f>_xll.qlInterestRateIndexFixingDate(IborIndex&amp;Tenor,AV1057,Trigger)</f>
        <v>46689</v>
      </c>
      <c r="AV1057" s="56">
        <f>_xll.qlCalendarAdvance(Calendar,AV1056,AT1057,"f",,Trigger)</f>
        <v>46693</v>
      </c>
      <c r="AW1057" s="56">
        <f>_xll.qlInterestRateIndexMaturity(IborIndex&amp;Tenor,AV1057,Trigger)</f>
        <v>46875</v>
      </c>
      <c r="AX1057" s="102" t="e">
        <f>_xll.qlIndexFixing($Z$5,AU1057,,Trigger)</f>
        <v>#VALUE!</v>
      </c>
      <c r="AY1057" s="102">
        <f>_xll.qlIndexFixing($AZ$1,AV1057,,Trigger)</f>
        <v>1.7749775954868215E-2</v>
      </c>
    </row>
    <row r="1058" spans="46:51" ht="11.25" customHeight="1" x14ac:dyDescent="0.25">
      <c r="AT1058" s="57" t="s">
        <v>44</v>
      </c>
      <c r="AU1058" s="56">
        <f>_xll.qlInterestRateIndexFixingDate(IborIndex&amp;Tenor,AV1058,Trigger)</f>
        <v>46696</v>
      </c>
      <c r="AV1058" s="56">
        <f>_xll.qlCalendarAdvance(Calendar,AV1057,AT1058,"f",,Trigger)</f>
        <v>46700</v>
      </c>
      <c r="AW1058" s="56">
        <f>_xll.qlInterestRateIndexMaturity(IborIndex&amp;Tenor,AV1058,Trigger)</f>
        <v>46882</v>
      </c>
      <c r="AX1058" s="102" t="e">
        <f>_xll.qlIndexFixing($Z$5,AU1058,,Trigger)</f>
        <v>#VALUE!</v>
      </c>
      <c r="AY1058" s="102">
        <f>_xll.qlIndexFixing($AZ$1,AV1058,,Trigger)</f>
        <v>1.7746013076810282E-2</v>
      </c>
    </row>
    <row r="1059" spans="46:51" ht="11.25" customHeight="1" x14ac:dyDescent="0.25">
      <c r="AT1059" s="57" t="s">
        <v>44</v>
      </c>
      <c r="AU1059" s="56">
        <f>_xll.qlInterestRateIndexFixingDate(IborIndex&amp;Tenor,AV1059,Trigger)</f>
        <v>46703</v>
      </c>
      <c r="AV1059" s="56">
        <f>_xll.qlCalendarAdvance(Calendar,AV1058,AT1059,"f",,Trigger)</f>
        <v>46707</v>
      </c>
      <c r="AW1059" s="56">
        <f>_xll.qlInterestRateIndexMaturity(IborIndex&amp;Tenor,AV1059,Trigger)</f>
        <v>46889</v>
      </c>
      <c r="AX1059" s="102" t="e">
        <f>_xll.qlIndexFixing($Z$5,AU1059,,Trigger)</f>
        <v>#VALUE!</v>
      </c>
      <c r="AY1059" s="102">
        <f>_xll.qlIndexFixing($AZ$1,AV1059,,Trigger)</f>
        <v>1.7742217409060505E-2</v>
      </c>
    </row>
    <row r="1060" spans="46:51" ht="11.25" customHeight="1" x14ac:dyDescent="0.25">
      <c r="AT1060" s="57" t="s">
        <v>44</v>
      </c>
      <c r="AU1060" s="56">
        <f>_xll.qlInterestRateIndexFixingDate(IborIndex&amp;Tenor,AV1060,Trigger)</f>
        <v>46710</v>
      </c>
      <c r="AV1060" s="56">
        <f>_xll.qlCalendarAdvance(Calendar,AV1059,AT1060,"f",,Trigger)</f>
        <v>46714</v>
      </c>
      <c r="AW1060" s="56">
        <f>_xll.qlInterestRateIndexMaturity(IborIndex&amp;Tenor,AV1060,Trigger)</f>
        <v>46896</v>
      </c>
      <c r="AX1060" s="102" t="e">
        <f>_xll.qlIndexFixing($Z$5,AU1060,,Trigger)</f>
        <v>#VALUE!</v>
      </c>
      <c r="AY1060" s="102">
        <f>_xll.qlIndexFixing($AZ$1,AV1060,,Trigger)</f>
        <v>1.7738389406289475E-2</v>
      </c>
    </row>
    <row r="1061" spans="46:51" ht="11.25" customHeight="1" x14ac:dyDescent="0.25">
      <c r="AT1061" s="57" t="s">
        <v>44</v>
      </c>
      <c r="AU1061" s="56">
        <f>_xll.qlInterestRateIndexFixingDate(IborIndex&amp;Tenor,AV1061,Trigger)</f>
        <v>46717</v>
      </c>
      <c r="AV1061" s="56">
        <f>_xll.qlCalendarAdvance(Calendar,AV1060,AT1061,"f",,Trigger)</f>
        <v>46721</v>
      </c>
      <c r="AW1061" s="56">
        <f>_xll.qlInterestRateIndexMaturity(IborIndex&amp;Tenor,AV1061,Trigger)</f>
        <v>46904</v>
      </c>
      <c r="AX1061" s="102" t="e">
        <f>_xll.qlIndexFixing($Z$5,AU1061,,Trigger)</f>
        <v>#VALUE!</v>
      </c>
      <c r="AY1061" s="102">
        <f>_xll.qlIndexFixing($AZ$1,AV1061,,Trigger)</f>
        <v>1.7734678381103531E-2</v>
      </c>
    </row>
    <row r="1062" spans="46:51" ht="11.25" customHeight="1" x14ac:dyDescent="0.25">
      <c r="AT1062" s="57" t="s">
        <v>44</v>
      </c>
      <c r="AU1062" s="56">
        <f>_xll.qlInterestRateIndexFixingDate(IborIndex&amp;Tenor,AV1062,Trigger)</f>
        <v>46724</v>
      </c>
      <c r="AV1062" s="56">
        <f>_xll.qlCalendarAdvance(Calendar,AV1061,AT1062,"f",,Trigger)</f>
        <v>46728</v>
      </c>
      <c r="AW1062" s="56">
        <f>_xll.qlInterestRateIndexMaturity(IborIndex&amp;Tenor,AV1062,Trigger)</f>
        <v>46911</v>
      </c>
      <c r="AX1062" s="102" t="e">
        <f>_xll.qlIndexFixing($Z$5,AU1062,,Trigger)</f>
        <v>#VALUE!</v>
      </c>
      <c r="AY1062" s="102">
        <f>_xll.qlIndexFixing($AZ$1,AV1062,,Trigger)</f>
        <v>1.7730784795154136E-2</v>
      </c>
    </row>
    <row r="1063" spans="46:51" ht="11.25" customHeight="1" x14ac:dyDescent="0.25">
      <c r="AT1063" s="57" t="s">
        <v>44</v>
      </c>
      <c r="AU1063" s="56">
        <f>_xll.qlInterestRateIndexFixingDate(IborIndex&amp;Tenor,AV1063,Trigger)</f>
        <v>46731</v>
      </c>
      <c r="AV1063" s="56">
        <f>_xll.qlCalendarAdvance(Calendar,AV1062,AT1063,"f",,Trigger)</f>
        <v>46735</v>
      </c>
      <c r="AW1063" s="56">
        <f>_xll.qlInterestRateIndexMaturity(IborIndex&amp;Tenor,AV1063,Trigger)</f>
        <v>46918</v>
      </c>
      <c r="AX1063" s="102" t="e">
        <f>_xll.qlIndexFixing($Z$5,AU1063,,Trigger)</f>
        <v>#VALUE!</v>
      </c>
      <c r="AY1063" s="102">
        <f>_xll.qlIndexFixing($AZ$1,AV1063,,Trigger)</f>
        <v>1.7726860269184363E-2</v>
      </c>
    </row>
    <row r="1064" spans="46:51" ht="11.25" customHeight="1" x14ac:dyDescent="0.25">
      <c r="AT1064" s="57" t="s">
        <v>44</v>
      </c>
      <c r="AU1064" s="56">
        <f>_xll.qlInterestRateIndexFixingDate(IborIndex&amp;Tenor,AV1064,Trigger)</f>
        <v>46738</v>
      </c>
      <c r="AV1064" s="56">
        <f>_xll.qlCalendarAdvance(Calendar,AV1063,AT1064,"f",,Trigger)</f>
        <v>46742</v>
      </c>
      <c r="AW1064" s="56">
        <f>_xll.qlInterestRateIndexMaturity(IborIndex&amp;Tenor,AV1064,Trigger)</f>
        <v>46925</v>
      </c>
      <c r="AX1064" s="102" t="e">
        <f>_xll.qlIndexFixing($Z$5,AU1064,,Trigger)</f>
        <v>#VALUE!</v>
      </c>
      <c r="AY1064" s="102">
        <f>_xll.qlIndexFixing($AZ$1,AV1064,,Trigger)</f>
        <v>1.7722905257880551E-2</v>
      </c>
    </row>
    <row r="1065" spans="46:51" ht="11.25" customHeight="1" x14ac:dyDescent="0.25">
      <c r="AT1065" s="57" t="s">
        <v>44</v>
      </c>
      <c r="AU1065" s="56">
        <f>_xll.qlInterestRateIndexFixingDate(IborIndex&amp;Tenor,AV1065,Trigger)</f>
        <v>46745</v>
      </c>
      <c r="AV1065" s="56">
        <f>_xll.qlCalendarAdvance(Calendar,AV1064,AT1065,"f",,Trigger)</f>
        <v>46749</v>
      </c>
      <c r="AW1065" s="56">
        <f>_xll.qlInterestRateIndexMaturity(IborIndex&amp;Tenor,AV1065,Trigger)</f>
        <v>46932</v>
      </c>
      <c r="AX1065" s="102" t="e">
        <f>_xll.qlIndexFixing($Z$5,AU1065,,Trigger)</f>
        <v>#VALUE!</v>
      </c>
      <c r="AY1065" s="102">
        <f>_xll.qlIndexFixing($AZ$1,AV1065,,Trigger)</f>
        <v>1.7718920215925985E-2</v>
      </c>
    </row>
    <row r="1066" spans="46:51" ht="11.25" customHeight="1" x14ac:dyDescent="0.25">
      <c r="AT1066" s="57" t="s">
        <v>44</v>
      </c>
      <c r="AU1066" s="56">
        <f>_xll.qlInterestRateIndexFixingDate(IborIndex&amp;Tenor,AV1066,Trigger)</f>
        <v>46752</v>
      </c>
      <c r="AV1066" s="56">
        <f>_xll.qlCalendarAdvance(Calendar,AV1065,AT1066,"f",,Trigger)</f>
        <v>46756</v>
      </c>
      <c r="AW1066" s="56">
        <f>_xll.qlInterestRateIndexMaturity(IborIndex&amp;Tenor,AV1066,Trigger)</f>
        <v>46938</v>
      </c>
      <c r="AX1066" s="102" t="e">
        <f>_xll.qlIndexFixing($Z$5,AU1066,,Trigger)</f>
        <v>#VALUE!</v>
      </c>
      <c r="AY1066" s="102">
        <f>_xll.qlIndexFixing($AZ$1,AV1066,,Trigger)</f>
        <v>1.771476781552694E-2</v>
      </c>
    </row>
    <row r="1067" spans="46:51" ht="11.25" customHeight="1" x14ac:dyDescent="0.25">
      <c r="AT1067" s="57" t="s">
        <v>44</v>
      </c>
      <c r="AU1067" s="56">
        <f>_xll.qlInterestRateIndexFixingDate(IborIndex&amp;Tenor,AV1067,Trigger)</f>
        <v>46759</v>
      </c>
      <c r="AV1067" s="56">
        <f>_xll.qlCalendarAdvance(Calendar,AV1066,AT1067,"f",,Trigger)</f>
        <v>46763</v>
      </c>
      <c r="AW1067" s="56">
        <f>_xll.qlInterestRateIndexMaturity(IborIndex&amp;Tenor,AV1067,Trigger)</f>
        <v>46945</v>
      </c>
      <c r="AX1067" s="102" t="e">
        <f>_xll.qlIndexFixing($Z$5,AU1067,,Trigger)</f>
        <v>#VALUE!</v>
      </c>
      <c r="AY1067" s="102">
        <f>_xll.qlIndexFixing($AZ$1,AV1067,,Trigger)</f>
        <v>1.7710726198217543E-2</v>
      </c>
    </row>
    <row r="1068" spans="46:51" ht="11.25" customHeight="1" x14ac:dyDescent="0.25">
      <c r="AT1068" s="57" t="s">
        <v>44</v>
      </c>
      <c r="AU1068" s="56">
        <f>_xll.qlInterestRateIndexFixingDate(IborIndex&amp;Tenor,AV1068,Trigger)</f>
        <v>46766</v>
      </c>
      <c r="AV1068" s="56">
        <f>_xll.qlCalendarAdvance(Calendar,AV1067,AT1068,"f",,Trigger)</f>
        <v>46770</v>
      </c>
      <c r="AW1068" s="56">
        <f>_xll.qlInterestRateIndexMaturity(IborIndex&amp;Tenor,AV1068,Trigger)</f>
        <v>46952</v>
      </c>
      <c r="AX1068" s="102" t="e">
        <f>_xll.qlIndexFixing($Z$5,AU1068,,Trigger)</f>
        <v>#VALUE!</v>
      </c>
      <c r="AY1068" s="102">
        <f>_xll.qlIndexFixing($AZ$1,AV1068,,Trigger)</f>
        <v>1.7706655883178241E-2</v>
      </c>
    </row>
    <row r="1069" spans="46:51" ht="11.25" customHeight="1" x14ac:dyDescent="0.25">
      <c r="AT1069" s="57" t="s">
        <v>44</v>
      </c>
      <c r="AU1069" s="56">
        <f>_xll.qlInterestRateIndexFixingDate(IborIndex&amp;Tenor,AV1069,Trigger)</f>
        <v>46773</v>
      </c>
      <c r="AV1069" s="56">
        <f>_xll.qlCalendarAdvance(Calendar,AV1068,AT1069,"f",,Trigger)</f>
        <v>46777</v>
      </c>
      <c r="AW1069" s="56">
        <f>_xll.qlInterestRateIndexMaturity(IborIndex&amp;Tenor,AV1069,Trigger)</f>
        <v>46959</v>
      </c>
      <c r="AX1069" s="102" t="e">
        <f>_xll.qlIndexFixing($Z$5,AU1069,,Trigger)</f>
        <v>#VALUE!</v>
      </c>
      <c r="AY1069" s="102">
        <f>_xll.qlIndexFixing($AZ$1,AV1069,,Trigger)</f>
        <v>1.7702557325059855E-2</v>
      </c>
    </row>
    <row r="1070" spans="46:51" ht="11.25" customHeight="1" x14ac:dyDescent="0.25">
      <c r="AT1070" s="57" t="s">
        <v>44</v>
      </c>
      <c r="AU1070" s="56">
        <f>_xll.qlInterestRateIndexFixingDate(IborIndex&amp;Tenor,AV1070,Trigger)</f>
        <v>46780</v>
      </c>
      <c r="AV1070" s="56">
        <f>_xll.qlCalendarAdvance(Calendar,AV1069,AT1070,"f",,Trigger)</f>
        <v>46784</v>
      </c>
      <c r="AW1070" s="56">
        <f>_xll.qlInterestRateIndexMaturity(IborIndex&amp;Tenor,AV1070,Trigger)</f>
        <v>46966</v>
      </c>
      <c r="AX1070" s="102" t="e">
        <f>_xll.qlIndexFixing($Z$5,AU1070,,Trigger)</f>
        <v>#VALUE!</v>
      </c>
      <c r="AY1070" s="102">
        <f>_xll.qlIndexFixing($AZ$1,AV1070,,Trigger)</f>
        <v>1.7698430978510569E-2</v>
      </c>
    </row>
    <row r="1071" spans="46:51" ht="11.25" customHeight="1" x14ac:dyDescent="0.25">
      <c r="AT1071" s="57" t="s">
        <v>44</v>
      </c>
      <c r="AU1071" s="56">
        <f>_xll.qlInterestRateIndexFixingDate(IborIndex&amp;Tenor,AV1071,Trigger)</f>
        <v>46787</v>
      </c>
      <c r="AV1071" s="56">
        <f>_xll.qlCalendarAdvance(Calendar,AV1070,AT1071,"f",,Trigger)</f>
        <v>46791</v>
      </c>
      <c r="AW1071" s="56">
        <f>_xll.qlInterestRateIndexMaturity(IborIndex&amp;Tenor,AV1071,Trigger)</f>
        <v>46973</v>
      </c>
      <c r="AX1071" s="102" t="e">
        <f>_xll.qlIndexFixing($Z$5,AU1071,,Trigger)</f>
        <v>#VALUE!</v>
      </c>
      <c r="AY1071" s="102">
        <f>_xll.qlIndexFixing($AZ$1,AV1071,,Trigger)</f>
        <v>1.7694277298176818E-2</v>
      </c>
    </row>
    <row r="1072" spans="46:51" ht="11.25" customHeight="1" x14ac:dyDescent="0.25">
      <c r="AT1072" s="57" t="s">
        <v>44</v>
      </c>
      <c r="AU1072" s="56">
        <f>_xll.qlInterestRateIndexFixingDate(IborIndex&amp;Tenor,AV1072,Trigger)</f>
        <v>46794</v>
      </c>
      <c r="AV1072" s="56">
        <f>_xll.qlCalendarAdvance(Calendar,AV1071,AT1072,"f",,Trigger)</f>
        <v>46798</v>
      </c>
      <c r="AW1072" s="56">
        <f>_xll.qlInterestRateIndexMaturity(IborIndex&amp;Tenor,AV1072,Trigger)</f>
        <v>46980</v>
      </c>
      <c r="AX1072" s="102" t="e">
        <f>_xll.qlIndexFixing($Z$5,AU1072,,Trigger)</f>
        <v>#VALUE!</v>
      </c>
      <c r="AY1072" s="102">
        <f>_xll.qlIndexFixing($AZ$1,AV1072,,Trigger)</f>
        <v>1.7690096738701516E-2</v>
      </c>
    </row>
    <row r="1073" spans="46:51" ht="11.25" customHeight="1" x14ac:dyDescent="0.25">
      <c r="AT1073" s="57" t="s">
        <v>44</v>
      </c>
      <c r="AU1073" s="56">
        <f>_xll.qlInterestRateIndexFixingDate(IborIndex&amp;Tenor,AV1073,Trigger)</f>
        <v>46801</v>
      </c>
      <c r="AV1073" s="56">
        <f>_xll.qlCalendarAdvance(Calendar,AV1072,AT1073,"f",,Trigger)</f>
        <v>46805</v>
      </c>
      <c r="AW1073" s="56">
        <f>_xll.qlInterestRateIndexMaturity(IborIndex&amp;Tenor,AV1073,Trigger)</f>
        <v>46987</v>
      </c>
      <c r="AX1073" s="102" t="e">
        <f>_xll.qlIndexFixing($Z$5,AU1073,,Trigger)</f>
        <v>#VALUE!</v>
      </c>
      <c r="AY1073" s="102">
        <f>_xll.qlIndexFixing($AZ$1,AV1073,,Trigger)</f>
        <v>1.7685889754725386E-2</v>
      </c>
    </row>
    <row r="1074" spans="46:51" ht="11.25" customHeight="1" x14ac:dyDescent="0.25">
      <c r="AT1074" s="57" t="s">
        <v>44</v>
      </c>
      <c r="AU1074" s="56">
        <f>_xll.qlInterestRateIndexFixingDate(IborIndex&amp;Tenor,AV1074,Trigger)</f>
        <v>46808</v>
      </c>
      <c r="AV1074" s="56">
        <f>_xll.qlCalendarAdvance(Calendar,AV1073,AT1074,"f",,Trigger)</f>
        <v>46812</v>
      </c>
      <c r="AW1074" s="56">
        <f>_xll.qlInterestRateIndexMaturity(IborIndex&amp;Tenor,AV1074,Trigger)</f>
        <v>46996</v>
      </c>
      <c r="AX1074" s="102" t="e">
        <f>_xll.qlIndexFixing($Z$5,AU1074,,Trigger)</f>
        <v>#VALUE!</v>
      </c>
      <c r="AY1074" s="102">
        <f>_xll.qlIndexFixing($AZ$1,AV1074,,Trigger)</f>
        <v>1.768214250423996E-2</v>
      </c>
    </row>
    <row r="1075" spans="46:51" ht="11.25" customHeight="1" x14ac:dyDescent="0.25">
      <c r="AT1075" s="57" t="s">
        <v>44</v>
      </c>
      <c r="AU1075" s="56">
        <f>_xll.qlInterestRateIndexFixingDate(IborIndex&amp;Tenor,AV1075,Trigger)</f>
        <v>46815</v>
      </c>
      <c r="AV1075" s="56">
        <f>_xll.qlCalendarAdvance(Calendar,AV1074,AT1075,"f",,Trigger)</f>
        <v>46819</v>
      </c>
      <c r="AW1075" s="56">
        <f>_xll.qlInterestRateIndexMaturity(IborIndex&amp;Tenor,AV1075,Trigger)</f>
        <v>47003</v>
      </c>
      <c r="AX1075" s="102" t="e">
        <f>_xll.qlIndexFixing($Z$5,AU1075,,Trigger)</f>
        <v>#VALUE!</v>
      </c>
      <c r="AY1075" s="102">
        <f>_xll.qlIndexFixing($AZ$1,AV1075,,Trigger)</f>
        <v>1.767787656340411E-2</v>
      </c>
    </row>
    <row r="1076" spans="46:51" ht="11.25" customHeight="1" x14ac:dyDescent="0.25">
      <c r="AT1076" s="57" t="s">
        <v>44</v>
      </c>
      <c r="AU1076" s="56">
        <f>_xll.qlInterestRateIndexFixingDate(IborIndex&amp;Tenor,AV1076,Trigger)</f>
        <v>46822</v>
      </c>
      <c r="AV1076" s="56">
        <f>_xll.qlCalendarAdvance(Calendar,AV1075,AT1076,"f",,Trigger)</f>
        <v>46826</v>
      </c>
      <c r="AW1076" s="56">
        <f>_xll.qlInterestRateIndexMaturity(IborIndex&amp;Tenor,AV1076,Trigger)</f>
        <v>47010</v>
      </c>
      <c r="AX1076" s="102" t="e">
        <f>_xll.qlIndexFixing($Z$5,AU1076,,Trigger)</f>
        <v>#VALUE!</v>
      </c>
      <c r="AY1076" s="102">
        <f>_xll.qlIndexFixing($AZ$1,AV1076,,Trigger)</f>
        <v>1.767358568719106E-2</v>
      </c>
    </row>
    <row r="1077" spans="46:51" ht="11.25" customHeight="1" x14ac:dyDescent="0.25">
      <c r="AT1077" s="57" t="s">
        <v>44</v>
      </c>
      <c r="AU1077" s="56">
        <f>_xll.qlInterestRateIndexFixingDate(IborIndex&amp;Tenor,AV1077,Trigger)</f>
        <v>46829</v>
      </c>
      <c r="AV1077" s="56">
        <f>_xll.qlCalendarAdvance(Calendar,AV1076,AT1077,"f",,Trigger)</f>
        <v>46833</v>
      </c>
      <c r="AW1077" s="56">
        <f>_xll.qlInterestRateIndexMaturity(IborIndex&amp;Tenor,AV1077,Trigger)</f>
        <v>47017</v>
      </c>
      <c r="AX1077" s="102" t="e">
        <f>_xll.qlIndexFixing($Z$5,AU1077,,Trigger)</f>
        <v>#VALUE!</v>
      </c>
      <c r="AY1077" s="102">
        <f>_xll.qlIndexFixing($AZ$1,AV1077,,Trigger)</f>
        <v>1.7669270330320935E-2</v>
      </c>
    </row>
    <row r="1078" spans="46:51" ht="11.25" customHeight="1" x14ac:dyDescent="0.25">
      <c r="AT1078" s="57" t="s">
        <v>44</v>
      </c>
      <c r="AU1078" s="56">
        <f>_xll.qlInterestRateIndexFixingDate(IborIndex&amp;Tenor,AV1078,Trigger)</f>
        <v>46836</v>
      </c>
      <c r="AV1078" s="56">
        <f>_xll.qlCalendarAdvance(Calendar,AV1077,AT1078,"f",,Trigger)</f>
        <v>46840</v>
      </c>
      <c r="AW1078" s="56">
        <f>_xll.qlInterestRateIndexMaturity(IborIndex&amp;Tenor,AV1078,Trigger)</f>
        <v>47024</v>
      </c>
      <c r="AX1078" s="102" t="e">
        <f>_xll.qlIndexFixing($Z$5,AU1078,,Trigger)</f>
        <v>#VALUE!</v>
      </c>
      <c r="AY1078" s="102">
        <f>_xll.qlIndexFixing($AZ$1,AV1078,,Trigger)</f>
        <v>1.7664588757876919E-2</v>
      </c>
    </row>
    <row r="1079" spans="46:51" ht="11.25" customHeight="1" x14ac:dyDescent="0.25">
      <c r="AT1079" s="57" t="s">
        <v>44</v>
      </c>
      <c r="AU1079" s="56">
        <f>_xll.qlInterestRateIndexFixingDate(IborIndex&amp;Tenor,AV1079,Trigger)</f>
        <v>46843</v>
      </c>
      <c r="AV1079" s="56">
        <f>_xll.qlCalendarAdvance(Calendar,AV1078,AT1079,"f",,Trigger)</f>
        <v>46847</v>
      </c>
      <c r="AW1079" s="56">
        <f>_xll.qlInterestRateIndexMaturity(IborIndex&amp;Tenor,AV1079,Trigger)</f>
        <v>47030</v>
      </c>
      <c r="AX1079" s="102" t="e">
        <f>_xll.qlIndexFixing($Z$5,AU1079,,Trigger)</f>
        <v>#VALUE!</v>
      </c>
      <c r="AY1079" s="102">
        <f>_xll.qlIndexFixing($AZ$1,AV1079,,Trigger)</f>
        <v>1.7660231027191765E-2</v>
      </c>
    </row>
    <row r="1080" spans="46:51" ht="11.25" customHeight="1" x14ac:dyDescent="0.25">
      <c r="AT1080" s="57" t="s">
        <v>44</v>
      </c>
      <c r="AU1080" s="56">
        <f>_xll.qlInterestRateIndexFixingDate(IborIndex&amp;Tenor,AV1080,Trigger)</f>
        <v>46850</v>
      </c>
      <c r="AV1080" s="56">
        <f>_xll.qlCalendarAdvance(Calendar,AV1079,AT1080,"f",,Trigger)</f>
        <v>46854</v>
      </c>
      <c r="AW1080" s="56">
        <f>_xll.qlInterestRateIndexMaturity(IborIndex&amp;Tenor,AV1080,Trigger)</f>
        <v>47037</v>
      </c>
      <c r="AX1080" s="102" t="e">
        <f>_xll.qlIndexFixing($Z$5,AU1080,,Trigger)</f>
        <v>#VALUE!</v>
      </c>
      <c r="AY1080" s="102">
        <f>_xll.qlIndexFixing($AZ$1,AV1080,,Trigger)</f>
        <v>1.7655850085799812E-2</v>
      </c>
    </row>
    <row r="1081" spans="46:51" ht="11.25" customHeight="1" x14ac:dyDescent="0.25">
      <c r="AT1081" s="57" t="s">
        <v>44</v>
      </c>
      <c r="AU1081" s="56">
        <f>_xll.qlInterestRateIndexFixingDate(IborIndex&amp;Tenor,AV1081,Trigger)</f>
        <v>46855</v>
      </c>
      <c r="AV1081" s="56">
        <f>_xll.qlCalendarAdvance(Calendar,AV1080,AT1081,"f",,Trigger)</f>
        <v>46861</v>
      </c>
      <c r="AW1081" s="56">
        <f>_xll.qlInterestRateIndexMaturity(IborIndex&amp;Tenor,AV1081,Trigger)</f>
        <v>47044</v>
      </c>
      <c r="AX1081" s="102" t="e">
        <f>_xll.qlIndexFixing($Z$5,AU1081,,Trigger)</f>
        <v>#VALUE!</v>
      </c>
      <c r="AY1081" s="102">
        <f>_xll.qlIndexFixing($AZ$1,AV1081,,Trigger)</f>
        <v>1.7651446388341104E-2</v>
      </c>
    </row>
    <row r="1082" spans="46:51" ht="11.25" customHeight="1" x14ac:dyDescent="0.25">
      <c r="AT1082" s="57" t="s">
        <v>44</v>
      </c>
      <c r="AU1082" s="56">
        <f>_xll.qlInterestRateIndexFixingDate(IborIndex&amp;Tenor,AV1082,Trigger)</f>
        <v>46864</v>
      </c>
      <c r="AV1082" s="56">
        <f>_xll.qlCalendarAdvance(Calendar,AV1081,AT1082,"f",,Trigger)</f>
        <v>46868</v>
      </c>
      <c r="AW1082" s="56">
        <f>_xll.qlInterestRateIndexMaturity(IborIndex&amp;Tenor,AV1082,Trigger)</f>
        <v>47051</v>
      </c>
      <c r="AX1082" s="102" t="e">
        <f>_xll.qlIndexFixing($Z$5,AU1082,,Trigger)</f>
        <v>#VALUE!</v>
      </c>
      <c r="AY1082" s="102">
        <f>_xll.qlIndexFixing($AZ$1,AV1082,,Trigger)</f>
        <v>1.7647020389451748E-2</v>
      </c>
    </row>
    <row r="1083" spans="46:51" ht="11.25" customHeight="1" x14ac:dyDescent="0.25">
      <c r="AT1083" s="57" t="s">
        <v>44</v>
      </c>
      <c r="AU1083" s="56">
        <f>_xll.qlInterestRateIndexFixingDate(IborIndex&amp;Tenor,AV1083,Trigger)</f>
        <v>46870</v>
      </c>
      <c r="AV1083" s="56">
        <f>_xll.qlCalendarAdvance(Calendar,AV1082,AT1083,"f",,Trigger)</f>
        <v>46875</v>
      </c>
      <c r="AW1083" s="56">
        <f>_xll.qlInterestRateIndexMaturity(IborIndex&amp;Tenor,AV1083,Trigger)</f>
        <v>47059</v>
      </c>
      <c r="AX1083" s="102" t="e">
        <f>_xll.qlIndexFixing($Z$5,AU1083,,Trigger)</f>
        <v>#VALUE!</v>
      </c>
      <c r="AY1083" s="102">
        <f>_xll.qlIndexFixing($AZ$1,AV1083,,Trigger)</f>
        <v>1.7642889559273702E-2</v>
      </c>
    </row>
    <row r="1084" spans="46:51" ht="11.25" customHeight="1" x14ac:dyDescent="0.25">
      <c r="AT1084" s="57" t="s">
        <v>44</v>
      </c>
      <c r="AU1084" s="56">
        <f>_xll.qlInterestRateIndexFixingDate(IborIndex&amp;Tenor,AV1084,Trigger)</f>
        <v>46878</v>
      </c>
      <c r="AV1084" s="56">
        <f>_xll.qlCalendarAdvance(Calendar,AV1083,AT1084,"f",,Trigger)</f>
        <v>46882</v>
      </c>
      <c r="AW1084" s="56">
        <f>_xll.qlInterestRateIndexMaturity(IborIndex&amp;Tenor,AV1084,Trigger)</f>
        <v>47066</v>
      </c>
      <c r="AX1084" s="102" t="e">
        <f>_xll.qlIndexFixing($Z$5,AU1084,,Trigger)</f>
        <v>#VALUE!</v>
      </c>
      <c r="AY1084" s="102">
        <f>_xll.qlIndexFixing($AZ$1,AV1084,,Trigger)</f>
        <v>1.7638415569718957E-2</v>
      </c>
    </row>
    <row r="1085" spans="46:51" ht="11.25" customHeight="1" x14ac:dyDescent="0.25">
      <c r="AT1085" s="57" t="s">
        <v>44</v>
      </c>
      <c r="AU1085" s="56">
        <f>_xll.qlInterestRateIndexFixingDate(IborIndex&amp;Tenor,AV1085,Trigger)</f>
        <v>46885</v>
      </c>
      <c r="AV1085" s="56">
        <f>_xll.qlCalendarAdvance(Calendar,AV1084,AT1085,"f",,Trigger)</f>
        <v>46889</v>
      </c>
      <c r="AW1085" s="56">
        <f>_xll.qlInterestRateIndexMaturity(IborIndex&amp;Tenor,AV1085,Trigger)</f>
        <v>47073</v>
      </c>
      <c r="AX1085" s="102" t="e">
        <f>_xll.qlIndexFixing($Z$5,AU1085,,Trigger)</f>
        <v>#VALUE!</v>
      </c>
      <c r="AY1085" s="102">
        <f>_xll.qlIndexFixing($AZ$1,AV1085,,Trigger)</f>
        <v>1.7633920737157322E-2</v>
      </c>
    </row>
    <row r="1086" spans="46:51" ht="11.25" customHeight="1" x14ac:dyDescent="0.25">
      <c r="AT1086" s="57" t="s">
        <v>44</v>
      </c>
      <c r="AU1086" s="56">
        <f>_xll.qlInterestRateIndexFixingDate(IborIndex&amp;Tenor,AV1086,Trigger)</f>
        <v>46892</v>
      </c>
      <c r="AV1086" s="56">
        <f>_xll.qlCalendarAdvance(Calendar,AV1085,AT1086,"f",,Trigger)</f>
        <v>46896</v>
      </c>
      <c r="AW1086" s="56">
        <f>_xll.qlInterestRateIndexMaturity(IborIndex&amp;Tenor,AV1086,Trigger)</f>
        <v>47080</v>
      </c>
      <c r="AX1086" s="102" t="e">
        <f>_xll.qlIndexFixing($Z$5,AU1086,,Trigger)</f>
        <v>#VALUE!</v>
      </c>
      <c r="AY1086" s="102">
        <f>_xll.qlIndexFixing($AZ$1,AV1086,,Trigger)</f>
        <v>1.7629405516279704E-2</v>
      </c>
    </row>
    <row r="1087" spans="46:51" ht="11.25" customHeight="1" x14ac:dyDescent="0.25">
      <c r="AT1087" s="57" t="s">
        <v>44</v>
      </c>
      <c r="AU1087" s="56">
        <f>_xll.qlInterestRateIndexFixingDate(IborIndex&amp;Tenor,AV1087,Trigger)</f>
        <v>46899</v>
      </c>
      <c r="AV1087" s="56">
        <f>_xll.qlCalendarAdvance(Calendar,AV1086,AT1087,"f",,Trigger)</f>
        <v>46903</v>
      </c>
      <c r="AW1087" s="56">
        <f>_xll.qlInterestRateIndexMaturity(IborIndex&amp;Tenor,AV1087,Trigger)</f>
        <v>47087</v>
      </c>
      <c r="AX1087" s="102" t="e">
        <f>_xll.qlIndexFixing($Z$5,AU1087,,Trigger)</f>
        <v>#VALUE!</v>
      </c>
      <c r="AY1087" s="102">
        <f>_xll.qlIndexFixing($AZ$1,AV1087,,Trigger)</f>
        <v>1.7624571785587205E-2</v>
      </c>
    </row>
    <row r="1088" spans="46:51" ht="11.25" customHeight="1" x14ac:dyDescent="0.25">
      <c r="AT1088" s="57" t="s">
        <v>44</v>
      </c>
      <c r="AU1088" s="56">
        <f>_xll.qlInterestRateIndexFixingDate(IborIndex&amp;Tenor,AV1088,Trigger)</f>
        <v>46906</v>
      </c>
      <c r="AV1088" s="56">
        <f>_xll.qlCalendarAdvance(Calendar,AV1087,AT1088,"f",,Trigger)</f>
        <v>46910</v>
      </c>
      <c r="AW1088" s="56">
        <f>_xll.qlInterestRateIndexMaturity(IborIndex&amp;Tenor,AV1088,Trigger)</f>
        <v>47093</v>
      </c>
      <c r="AX1088" s="102" t="e">
        <f>_xll.qlIndexFixing($Z$5,AU1088,,Trigger)</f>
        <v>#VALUE!</v>
      </c>
      <c r="AY1088" s="102">
        <f>_xll.qlIndexFixing($AZ$1,AV1088,,Trigger)</f>
        <v>1.7620021525290561E-2</v>
      </c>
    </row>
    <row r="1089" spans="46:51" ht="11.25" customHeight="1" x14ac:dyDescent="0.25">
      <c r="AT1089" s="57" t="s">
        <v>44</v>
      </c>
      <c r="AU1089" s="56">
        <f>_xll.qlInterestRateIndexFixingDate(IborIndex&amp;Tenor,AV1089,Trigger)</f>
        <v>46913</v>
      </c>
      <c r="AV1089" s="56">
        <f>_xll.qlCalendarAdvance(Calendar,AV1088,AT1089,"f",,Trigger)</f>
        <v>46917</v>
      </c>
      <c r="AW1089" s="56">
        <f>_xll.qlInterestRateIndexMaturity(IborIndex&amp;Tenor,AV1089,Trigger)</f>
        <v>47100</v>
      </c>
      <c r="AX1089" s="102" t="e">
        <f>_xll.qlIndexFixing($Z$5,AU1089,,Trigger)</f>
        <v>#VALUE!</v>
      </c>
      <c r="AY1089" s="102">
        <f>_xll.qlIndexFixing($AZ$1,AV1089,,Trigger)</f>
        <v>1.7615452145923003E-2</v>
      </c>
    </row>
    <row r="1090" spans="46:51" ht="11.25" customHeight="1" x14ac:dyDescent="0.25">
      <c r="AT1090" s="57" t="s">
        <v>44</v>
      </c>
      <c r="AU1090" s="56">
        <f>_xll.qlInterestRateIndexFixingDate(IborIndex&amp;Tenor,AV1090,Trigger)</f>
        <v>46920</v>
      </c>
      <c r="AV1090" s="56">
        <f>_xll.qlCalendarAdvance(Calendar,AV1089,AT1090,"f",,Trigger)</f>
        <v>46924</v>
      </c>
      <c r="AW1090" s="56">
        <f>_xll.qlInterestRateIndexMaturity(IborIndex&amp;Tenor,AV1090,Trigger)</f>
        <v>47107</v>
      </c>
      <c r="AX1090" s="102" t="e">
        <f>_xll.qlIndexFixing($Z$5,AU1090,,Trigger)</f>
        <v>#VALUE!</v>
      </c>
      <c r="AY1090" s="102">
        <f>_xll.qlIndexFixing($AZ$1,AV1090,,Trigger)</f>
        <v>1.7610864102092682E-2</v>
      </c>
    </row>
    <row r="1091" spans="46:51" ht="11.25" customHeight="1" x14ac:dyDescent="0.25">
      <c r="AT1091" s="57" t="s">
        <v>44</v>
      </c>
      <c r="AU1091" s="56">
        <f>_xll.qlInterestRateIndexFixingDate(IborIndex&amp;Tenor,AV1091,Trigger)</f>
        <v>46927</v>
      </c>
      <c r="AV1091" s="56">
        <f>_xll.qlCalendarAdvance(Calendar,AV1090,AT1091,"f",,Trigger)</f>
        <v>46931</v>
      </c>
      <c r="AW1091" s="56">
        <f>_xll.qlInterestRateIndexMaturity(IborIndex&amp;Tenor,AV1091,Trigger)</f>
        <v>47114</v>
      </c>
      <c r="AX1091" s="102" t="e">
        <f>_xll.qlIndexFixing($Z$5,AU1091,,Trigger)</f>
        <v>#VALUE!</v>
      </c>
      <c r="AY1091" s="102">
        <f>_xll.qlIndexFixing($AZ$1,AV1091,,Trigger)</f>
        <v>1.7606257848405572E-2</v>
      </c>
    </row>
    <row r="1092" spans="46:51" ht="11.25" customHeight="1" x14ac:dyDescent="0.25">
      <c r="AT1092" s="57" t="s">
        <v>44</v>
      </c>
      <c r="AU1092" s="56">
        <f>_xll.qlInterestRateIndexFixingDate(IborIndex&amp;Tenor,AV1092,Trigger)</f>
        <v>46934</v>
      </c>
      <c r="AV1092" s="56">
        <f>_xll.qlCalendarAdvance(Calendar,AV1091,AT1092,"f",,Trigger)</f>
        <v>46938</v>
      </c>
      <c r="AW1092" s="56">
        <f>_xll.qlInterestRateIndexMaturity(IborIndex&amp;Tenor,AV1092,Trigger)</f>
        <v>47122</v>
      </c>
      <c r="AX1092" s="102" t="e">
        <f>_xll.qlIndexFixing($Z$5,AU1092,,Trigger)</f>
        <v>#VALUE!</v>
      </c>
      <c r="AY1092" s="102">
        <f>_xll.qlIndexFixing($AZ$1,AV1092,,Trigger)</f>
        <v>1.7601911498610703E-2</v>
      </c>
    </row>
    <row r="1093" spans="46:51" ht="11.25" customHeight="1" x14ac:dyDescent="0.25">
      <c r="AT1093" s="57" t="s">
        <v>44</v>
      </c>
      <c r="AU1093" s="56">
        <f>_xll.qlInterestRateIndexFixingDate(IborIndex&amp;Tenor,AV1093,Trigger)</f>
        <v>46941</v>
      </c>
      <c r="AV1093" s="56">
        <f>_xll.qlCalendarAdvance(Calendar,AV1092,AT1093,"f",,Trigger)</f>
        <v>46945</v>
      </c>
      <c r="AW1093" s="56">
        <f>_xll.qlInterestRateIndexMaturity(IborIndex&amp;Tenor,AV1093,Trigger)</f>
        <v>47129</v>
      </c>
      <c r="AX1093" s="102" t="e">
        <f>_xll.qlIndexFixing($Z$5,AU1093,,Trigger)</f>
        <v>#VALUE!</v>
      </c>
      <c r="AY1093" s="102">
        <f>_xll.qlIndexFixing($AZ$1,AV1093,,Trigger)</f>
        <v>1.7597266290560659E-2</v>
      </c>
    </row>
    <row r="1094" spans="46:51" ht="11.25" customHeight="1" x14ac:dyDescent="0.25">
      <c r="AT1094" s="57" t="s">
        <v>44</v>
      </c>
      <c r="AU1094" s="56">
        <f>_xll.qlInterestRateIndexFixingDate(IborIndex&amp;Tenor,AV1094,Trigger)</f>
        <v>46948</v>
      </c>
      <c r="AV1094" s="56">
        <f>_xll.qlCalendarAdvance(Calendar,AV1093,AT1094,"f",,Trigger)</f>
        <v>46952</v>
      </c>
      <c r="AW1094" s="56">
        <f>_xll.qlInterestRateIndexMaturity(IborIndex&amp;Tenor,AV1094,Trigger)</f>
        <v>47136</v>
      </c>
      <c r="AX1094" s="102" t="e">
        <f>_xll.qlIndexFixing($Z$5,AU1094,,Trigger)</f>
        <v>#VALUE!</v>
      </c>
      <c r="AY1094" s="102">
        <f>_xll.qlIndexFixing($AZ$1,AV1094,,Trigger)</f>
        <v>1.7592604331590829E-2</v>
      </c>
    </row>
    <row r="1095" spans="46:51" ht="11.25" customHeight="1" x14ac:dyDescent="0.25">
      <c r="AT1095" s="57" t="s">
        <v>44</v>
      </c>
      <c r="AU1095" s="56">
        <f>_xll.qlInterestRateIndexFixingDate(IborIndex&amp;Tenor,AV1095,Trigger)</f>
        <v>46955</v>
      </c>
      <c r="AV1095" s="56">
        <f>_xll.qlCalendarAdvance(Calendar,AV1094,AT1095,"f",,Trigger)</f>
        <v>46959</v>
      </c>
      <c r="AW1095" s="56">
        <f>_xll.qlInterestRateIndexMaturity(IborIndex&amp;Tenor,AV1095,Trigger)</f>
        <v>47143</v>
      </c>
      <c r="AX1095" s="102" t="e">
        <f>_xll.qlIndexFixing($Z$5,AU1095,,Trigger)</f>
        <v>#VALUE!</v>
      </c>
      <c r="AY1095" s="102">
        <f>_xll.qlIndexFixing($AZ$1,AV1095,,Trigger)</f>
        <v>1.7587926076357303E-2</v>
      </c>
    </row>
    <row r="1096" spans="46:51" ht="11.25" customHeight="1" x14ac:dyDescent="0.25">
      <c r="AT1096" s="57" t="s">
        <v>44</v>
      </c>
      <c r="AU1096" s="56">
        <f>_xll.qlInterestRateIndexFixingDate(IborIndex&amp;Tenor,AV1096,Trigger)</f>
        <v>46962</v>
      </c>
      <c r="AV1096" s="56">
        <f>_xll.qlCalendarAdvance(Calendar,AV1095,AT1096,"f",,Trigger)</f>
        <v>46966</v>
      </c>
      <c r="AW1096" s="56">
        <f>_xll.qlInterestRateIndexMaturity(IborIndex&amp;Tenor,AV1096,Trigger)</f>
        <v>47150</v>
      </c>
      <c r="AX1096" s="102" t="e">
        <f>_xll.qlIndexFixing($Z$5,AU1096,,Trigger)</f>
        <v>#VALUE!</v>
      </c>
      <c r="AY1096" s="102">
        <f>_xll.qlIndexFixing($AZ$1,AV1096,,Trigger)</f>
        <v>1.758323197951446E-2</v>
      </c>
    </row>
    <row r="1097" spans="46:51" ht="11.25" customHeight="1" x14ac:dyDescent="0.25">
      <c r="AT1097" s="57" t="s">
        <v>44</v>
      </c>
      <c r="AU1097" s="56">
        <f>_xll.qlInterestRateIndexFixingDate(IborIndex&amp;Tenor,AV1097,Trigger)</f>
        <v>46969</v>
      </c>
      <c r="AV1097" s="56">
        <f>_xll.qlCalendarAdvance(Calendar,AV1096,AT1097,"f",,Trigger)</f>
        <v>46973</v>
      </c>
      <c r="AW1097" s="56">
        <f>_xll.qlInterestRateIndexMaturity(IborIndex&amp;Tenor,AV1097,Trigger)</f>
        <v>47157</v>
      </c>
      <c r="AX1097" s="102" t="e">
        <f>_xll.qlIndexFixing($Z$5,AU1097,,Trigger)</f>
        <v>#VALUE!</v>
      </c>
      <c r="AY1097" s="102">
        <f>_xll.qlIndexFixing($AZ$1,AV1097,,Trigger)</f>
        <v>1.7578522495711096E-2</v>
      </c>
    </row>
    <row r="1098" spans="46:51" ht="11.25" customHeight="1" x14ac:dyDescent="0.25">
      <c r="AT1098" s="57" t="s">
        <v>44</v>
      </c>
      <c r="AU1098" s="56">
        <f>_xll.qlInterestRateIndexFixingDate(IborIndex&amp;Tenor,AV1098,Trigger)</f>
        <v>46976</v>
      </c>
      <c r="AV1098" s="56">
        <f>_xll.qlCalendarAdvance(Calendar,AV1097,AT1098,"f",,Trigger)</f>
        <v>46980</v>
      </c>
      <c r="AW1098" s="56">
        <f>_xll.qlInterestRateIndexMaturity(IborIndex&amp;Tenor,AV1098,Trigger)</f>
        <v>47164</v>
      </c>
      <c r="AX1098" s="102" t="e">
        <f>_xll.qlIndexFixing($Z$5,AU1098,,Trigger)</f>
        <v>#VALUE!</v>
      </c>
      <c r="AY1098" s="102">
        <f>_xll.qlIndexFixing($AZ$1,AV1098,,Trigger)</f>
        <v>1.7573798079592563E-2</v>
      </c>
    </row>
    <row r="1099" spans="46:51" ht="11.25" customHeight="1" x14ac:dyDescent="0.25">
      <c r="AT1099" s="57" t="s">
        <v>44</v>
      </c>
      <c r="AU1099" s="56">
        <f>_xll.qlInterestRateIndexFixingDate(IborIndex&amp;Tenor,AV1099,Trigger)</f>
        <v>46983</v>
      </c>
      <c r="AV1099" s="56">
        <f>_xll.qlCalendarAdvance(Calendar,AV1098,AT1099,"f",,Trigger)</f>
        <v>46987</v>
      </c>
      <c r="AW1099" s="56">
        <f>_xll.qlInterestRateIndexMaturity(IborIndex&amp;Tenor,AV1099,Trigger)</f>
        <v>47171</v>
      </c>
      <c r="AX1099" s="102" t="e">
        <f>_xll.qlIndexFixing($Z$5,AU1099,,Trigger)</f>
        <v>#VALUE!</v>
      </c>
      <c r="AY1099" s="102">
        <f>_xll.qlIndexFixing($AZ$1,AV1099,,Trigger)</f>
        <v>1.7569059185800349E-2</v>
      </c>
    </row>
    <row r="1100" spans="46:51" ht="11.25" customHeight="1" x14ac:dyDescent="0.25">
      <c r="AT1100" s="57" t="s">
        <v>44</v>
      </c>
      <c r="AU1100" s="56">
        <f>_xll.qlInterestRateIndexFixingDate(IborIndex&amp;Tenor,AV1100,Trigger)</f>
        <v>46990</v>
      </c>
      <c r="AV1100" s="56">
        <f>_xll.qlCalendarAdvance(Calendar,AV1099,AT1100,"f",,Trigger)</f>
        <v>46994</v>
      </c>
      <c r="AW1100" s="56">
        <f>_xll.qlInterestRateIndexMaturity(IborIndex&amp;Tenor,AV1100,Trigger)</f>
        <v>47177</v>
      </c>
      <c r="AX1100" s="102" t="e">
        <f>_xll.qlIndexFixing($Z$5,AU1100,,Trigger)</f>
        <v>#VALUE!</v>
      </c>
      <c r="AY1100" s="102">
        <f>_xll.qlIndexFixing($AZ$1,AV1100,,Trigger)</f>
        <v>1.7563890575509087E-2</v>
      </c>
    </row>
    <row r="1101" spans="46:51" ht="11.25" customHeight="1" x14ac:dyDescent="0.25">
      <c r="AT1101" s="57" t="s">
        <v>44</v>
      </c>
      <c r="AU1101" s="56">
        <f>_xll.qlInterestRateIndexFixingDate(IborIndex&amp;Tenor,AV1101,Trigger)</f>
        <v>46997</v>
      </c>
      <c r="AV1101" s="56">
        <f>_xll.qlCalendarAdvance(Calendar,AV1100,AT1101,"f",,Trigger)</f>
        <v>47001</v>
      </c>
      <c r="AW1101" s="56">
        <f>_xll.qlInterestRateIndexMaturity(IborIndex&amp;Tenor,AV1101,Trigger)</f>
        <v>47182</v>
      </c>
      <c r="AX1101" s="102" t="e">
        <f>_xll.qlIndexFixing($Z$5,AU1101,,Trigger)</f>
        <v>#VALUE!</v>
      </c>
      <c r="AY1101" s="102">
        <f>_xll.qlIndexFixing($AZ$1,AV1101,,Trigger)</f>
        <v>1.7559129331012963E-2</v>
      </c>
    </row>
    <row r="1102" spans="46:51" ht="11.25" customHeight="1" x14ac:dyDescent="0.25">
      <c r="AT1102" s="57" t="s">
        <v>44</v>
      </c>
      <c r="AU1102" s="56">
        <f>_xll.qlInterestRateIndexFixingDate(IborIndex&amp;Tenor,AV1102,Trigger)</f>
        <v>47004</v>
      </c>
      <c r="AV1102" s="56">
        <f>_xll.qlCalendarAdvance(Calendar,AV1101,AT1102,"f",,Trigger)</f>
        <v>47008</v>
      </c>
      <c r="AW1102" s="56">
        <f>_xll.qlInterestRateIndexMaturity(IborIndex&amp;Tenor,AV1102,Trigger)</f>
        <v>47189</v>
      </c>
      <c r="AX1102" s="102" t="e">
        <f>_xll.qlIndexFixing($Z$5,AU1102,,Trigger)</f>
        <v>#VALUE!</v>
      </c>
      <c r="AY1102" s="102">
        <f>_xll.qlIndexFixing($AZ$1,AV1102,,Trigger)</f>
        <v>1.7554354813289461E-2</v>
      </c>
    </row>
    <row r="1103" spans="46:51" ht="11.25" customHeight="1" x14ac:dyDescent="0.25">
      <c r="AT1103" s="57" t="s">
        <v>44</v>
      </c>
      <c r="AU1103" s="56">
        <f>_xll.qlInterestRateIndexFixingDate(IborIndex&amp;Tenor,AV1103,Trigger)</f>
        <v>47011</v>
      </c>
      <c r="AV1103" s="56">
        <f>_xll.qlCalendarAdvance(Calendar,AV1102,AT1103,"f",,Trigger)</f>
        <v>47015</v>
      </c>
      <c r="AW1103" s="56">
        <f>_xll.qlInterestRateIndexMaturity(IborIndex&amp;Tenor,AV1103,Trigger)</f>
        <v>47196</v>
      </c>
      <c r="AX1103" s="102" t="e">
        <f>_xll.qlIndexFixing($Z$5,AU1103,,Trigger)</f>
        <v>#VALUE!</v>
      </c>
      <c r="AY1103" s="102">
        <f>_xll.qlIndexFixing($AZ$1,AV1103,,Trigger)</f>
        <v>1.754956747685147E-2</v>
      </c>
    </row>
    <row r="1104" spans="46:51" ht="11.25" customHeight="1" x14ac:dyDescent="0.25">
      <c r="AT1104" s="57" t="s">
        <v>44</v>
      </c>
      <c r="AU1104" s="56">
        <f>_xll.qlInterestRateIndexFixingDate(IborIndex&amp;Tenor,AV1104,Trigger)</f>
        <v>47018</v>
      </c>
      <c r="AV1104" s="56">
        <f>_xll.qlCalendarAdvance(Calendar,AV1103,AT1104,"f",,Trigger)</f>
        <v>47022</v>
      </c>
      <c r="AW1104" s="56">
        <f>_xll.qlInterestRateIndexMaturity(IborIndex&amp;Tenor,AV1104,Trigger)</f>
        <v>47203</v>
      </c>
      <c r="AX1104" s="102" t="e">
        <f>_xll.qlIndexFixing($Z$5,AU1104,,Trigger)</f>
        <v>#VALUE!</v>
      </c>
      <c r="AY1104" s="102">
        <f>_xll.qlIndexFixing($AZ$1,AV1104,,Trigger)</f>
        <v>1.7544767776208791E-2</v>
      </c>
    </row>
    <row r="1105" spans="46:51" ht="11.25" customHeight="1" x14ac:dyDescent="0.25">
      <c r="AT1105" s="57" t="s">
        <v>44</v>
      </c>
      <c r="AU1105" s="56">
        <f>_xll.qlInterestRateIndexFixingDate(IborIndex&amp;Tenor,AV1105,Trigger)</f>
        <v>47025</v>
      </c>
      <c r="AV1105" s="56">
        <f>_xll.qlCalendarAdvance(Calendar,AV1104,AT1105,"f",,Trigger)</f>
        <v>47029</v>
      </c>
      <c r="AW1105" s="56">
        <f>_xll.qlInterestRateIndexMaturity(IborIndex&amp;Tenor,AV1105,Trigger)</f>
        <v>47211</v>
      </c>
      <c r="AX1105" s="102" t="e">
        <f>_xll.qlIndexFixing($Z$5,AU1105,,Trigger)</f>
        <v>#VALUE!</v>
      </c>
      <c r="AY1105" s="102">
        <f>_xll.qlIndexFixing($AZ$1,AV1105,,Trigger)</f>
        <v>1.7540034537466262E-2</v>
      </c>
    </row>
    <row r="1106" spans="46:51" ht="11.25" customHeight="1" x14ac:dyDescent="0.25">
      <c r="AT1106" s="57" t="s">
        <v>44</v>
      </c>
      <c r="AU1106" s="56">
        <f>_xll.qlInterestRateIndexFixingDate(IborIndex&amp;Tenor,AV1106,Trigger)</f>
        <v>47032</v>
      </c>
      <c r="AV1106" s="56">
        <f>_xll.qlCalendarAdvance(Calendar,AV1105,AT1106,"f",,Trigger)</f>
        <v>47036</v>
      </c>
      <c r="AW1106" s="56">
        <f>_xll.qlInterestRateIndexMaturity(IborIndex&amp;Tenor,AV1106,Trigger)</f>
        <v>47218</v>
      </c>
      <c r="AX1106" s="102" t="e">
        <f>_xll.qlIndexFixing($Z$5,AU1106,,Trigger)</f>
        <v>#VALUE!</v>
      </c>
      <c r="AY1106" s="102">
        <f>_xll.qlIndexFixing($AZ$1,AV1106,,Trigger)</f>
        <v>1.7535210577401889E-2</v>
      </c>
    </row>
    <row r="1107" spans="46:51" ht="11.25" customHeight="1" x14ac:dyDescent="0.25">
      <c r="AT1107" s="57" t="s">
        <v>44</v>
      </c>
      <c r="AU1107" s="56">
        <f>_xll.qlInterestRateIndexFixingDate(IborIndex&amp;Tenor,AV1107,Trigger)</f>
        <v>47039</v>
      </c>
      <c r="AV1107" s="56">
        <f>_xll.qlCalendarAdvance(Calendar,AV1106,AT1107,"f",,Trigger)</f>
        <v>47043</v>
      </c>
      <c r="AW1107" s="56">
        <f>_xll.qlInterestRateIndexMaturity(IborIndex&amp;Tenor,AV1107,Trigger)</f>
        <v>47225</v>
      </c>
      <c r="AX1107" s="102" t="e">
        <f>_xll.qlIndexFixing($Z$5,AU1107,,Trigger)</f>
        <v>#VALUE!</v>
      </c>
      <c r="AY1107" s="102">
        <f>_xll.qlIndexFixing($AZ$1,AV1107,,Trigger)</f>
        <v>1.7530375648631576E-2</v>
      </c>
    </row>
    <row r="1108" spans="46:51" ht="11.25" customHeight="1" x14ac:dyDescent="0.25">
      <c r="AT1108" s="57" t="s">
        <v>44</v>
      </c>
      <c r="AU1108" s="56">
        <f>_xll.qlInterestRateIndexFixingDate(IborIndex&amp;Tenor,AV1108,Trigger)</f>
        <v>47046</v>
      </c>
      <c r="AV1108" s="56">
        <f>_xll.qlCalendarAdvance(Calendar,AV1107,AT1108,"f",,Trigger)</f>
        <v>47050</v>
      </c>
      <c r="AW1108" s="56">
        <f>_xll.qlInterestRateIndexMaturity(IborIndex&amp;Tenor,AV1108,Trigger)</f>
        <v>47232</v>
      </c>
      <c r="AX1108" s="102" t="e">
        <f>_xll.qlIndexFixing($Z$5,AU1108,,Trigger)</f>
        <v>#VALUE!</v>
      </c>
      <c r="AY1108" s="102">
        <f>_xll.qlIndexFixing($AZ$1,AV1108,,Trigger)</f>
        <v>1.7525530205669108E-2</v>
      </c>
    </row>
    <row r="1109" spans="46:51" ht="11.25" customHeight="1" x14ac:dyDescent="0.25">
      <c r="AT1109" s="57" t="s">
        <v>44</v>
      </c>
      <c r="AU1109" s="56">
        <f>_xll.qlInterestRateIndexFixingDate(IborIndex&amp;Tenor,AV1109,Trigger)</f>
        <v>47053</v>
      </c>
      <c r="AV1109" s="56">
        <f>_xll.qlCalendarAdvance(Calendar,AV1108,AT1109,"f",,Trigger)</f>
        <v>47057</v>
      </c>
      <c r="AW1109" s="56">
        <f>_xll.qlInterestRateIndexMaturity(IborIndex&amp;Tenor,AV1109,Trigger)</f>
        <v>47238</v>
      </c>
      <c r="AX1109" s="102" t="e">
        <f>_xll.qlIndexFixing($Z$5,AU1109,,Trigger)</f>
        <v>#VALUE!</v>
      </c>
      <c r="AY1109" s="102">
        <f>_xll.qlIndexFixing($AZ$1,AV1109,,Trigger)</f>
        <v>1.7520599717458937E-2</v>
      </c>
    </row>
    <row r="1110" spans="46:51" ht="11.25" customHeight="1" x14ac:dyDescent="0.25">
      <c r="AT1110" s="57" t="s">
        <v>44</v>
      </c>
      <c r="AU1110" s="56">
        <f>_xll.qlInterestRateIndexFixingDate(IborIndex&amp;Tenor,AV1110,Trigger)</f>
        <v>47060</v>
      </c>
      <c r="AV1110" s="56">
        <f>_xll.qlCalendarAdvance(Calendar,AV1109,AT1110,"f",,Trigger)</f>
        <v>47064</v>
      </c>
      <c r="AW1110" s="56">
        <f>_xll.qlInterestRateIndexMaturity(IborIndex&amp;Tenor,AV1110,Trigger)</f>
        <v>47245</v>
      </c>
      <c r="AX1110" s="102" t="e">
        <f>_xll.qlIndexFixing($Z$5,AU1110,,Trigger)</f>
        <v>#VALUE!</v>
      </c>
      <c r="AY1110" s="102">
        <f>_xll.qlIndexFixing($AZ$1,AV1110,,Trigger)</f>
        <v>1.751573537605015E-2</v>
      </c>
    </row>
    <row r="1111" spans="46:51" ht="11.25" customHeight="1" x14ac:dyDescent="0.25">
      <c r="AT1111" s="57" t="s">
        <v>44</v>
      </c>
      <c r="AU1111" s="56">
        <f>_xll.qlInterestRateIndexFixingDate(IborIndex&amp;Tenor,AV1111,Trigger)</f>
        <v>47067</v>
      </c>
      <c r="AV1111" s="56">
        <f>_xll.qlCalendarAdvance(Calendar,AV1110,AT1111,"f",,Trigger)</f>
        <v>47071</v>
      </c>
      <c r="AW1111" s="56">
        <f>_xll.qlInterestRateIndexMaturity(IborIndex&amp;Tenor,AV1111,Trigger)</f>
        <v>47252</v>
      </c>
      <c r="AX1111" s="102" t="e">
        <f>_xll.qlIndexFixing($Z$5,AU1111,,Trigger)</f>
        <v>#VALUE!</v>
      </c>
      <c r="AY1111" s="102">
        <f>_xll.qlIndexFixing($AZ$1,AV1111,,Trigger)</f>
        <v>1.7510861851885148E-2</v>
      </c>
    </row>
    <row r="1112" spans="46:51" ht="11.25" customHeight="1" x14ac:dyDescent="0.25">
      <c r="AT1112" s="57" t="s">
        <v>44</v>
      </c>
      <c r="AU1112" s="56">
        <f>_xll.qlInterestRateIndexFixingDate(IborIndex&amp;Tenor,AV1112,Trigger)</f>
        <v>47074</v>
      </c>
      <c r="AV1112" s="56">
        <f>_xll.qlCalendarAdvance(Calendar,AV1111,AT1112,"f",,Trigger)</f>
        <v>47078</v>
      </c>
      <c r="AW1112" s="56">
        <f>_xll.qlInterestRateIndexMaturity(IborIndex&amp;Tenor,AV1112,Trigger)</f>
        <v>47259</v>
      </c>
      <c r="AX1112" s="102" t="e">
        <f>_xll.qlIndexFixing($Z$5,AU1112,,Trigger)</f>
        <v>#VALUE!</v>
      </c>
      <c r="AY1112" s="102">
        <f>_xll.qlIndexFixing($AZ$1,AV1112,,Trigger)</f>
        <v>1.7505979599440169E-2</v>
      </c>
    </row>
    <row r="1113" spans="46:51" ht="11.25" customHeight="1" x14ac:dyDescent="0.25">
      <c r="AT1113" s="57" t="s">
        <v>44</v>
      </c>
      <c r="AU1113" s="56">
        <f>_xll.qlInterestRateIndexFixingDate(IborIndex&amp;Tenor,AV1113,Trigger)</f>
        <v>47081</v>
      </c>
      <c r="AV1113" s="56">
        <f>_xll.qlCalendarAdvance(Calendar,AV1112,AT1113,"f",,Trigger)</f>
        <v>47085</v>
      </c>
      <c r="AW1113" s="56">
        <f>_xll.qlInterestRateIndexMaturity(IborIndex&amp;Tenor,AV1113,Trigger)</f>
        <v>47266</v>
      </c>
      <c r="AX1113" s="102" t="e">
        <f>_xll.qlIndexFixing($Z$5,AU1113,,Trigger)</f>
        <v>#VALUE!</v>
      </c>
      <c r="AY1113" s="102">
        <f>_xll.qlIndexFixing($AZ$1,AV1113,,Trigger)</f>
        <v>1.7501161185713311E-2</v>
      </c>
    </row>
    <row r="1114" spans="46:51" ht="11.25" customHeight="1" x14ac:dyDescent="0.25">
      <c r="AT1114" s="57" t="s">
        <v>44</v>
      </c>
      <c r="AU1114" s="56">
        <f>_xll.qlInterestRateIndexFixingDate(IborIndex&amp;Tenor,AV1114,Trigger)</f>
        <v>47088</v>
      </c>
      <c r="AV1114" s="56">
        <f>_xll.qlCalendarAdvance(Calendar,AV1113,AT1114,"f",,Trigger)</f>
        <v>47092</v>
      </c>
      <c r="AW1114" s="56">
        <f>_xll.qlInterestRateIndexMaturity(IborIndex&amp;Tenor,AV1114,Trigger)</f>
        <v>47274</v>
      </c>
      <c r="AX1114" s="102" t="e">
        <f>_xll.qlIndexFixing($Z$5,AU1114,,Trigger)</f>
        <v>#VALUE!</v>
      </c>
      <c r="AY1114" s="102">
        <f>_xll.qlIndexFixing($AZ$1,AV1114,,Trigger)</f>
        <v>1.7496262202177988E-2</v>
      </c>
    </row>
    <row r="1115" spans="46:51" ht="11.25" customHeight="1" x14ac:dyDescent="0.25">
      <c r="AT1115" s="57" t="s">
        <v>44</v>
      </c>
      <c r="AU1115" s="56">
        <f>_xll.qlInterestRateIndexFixingDate(IborIndex&amp;Tenor,AV1115,Trigger)</f>
        <v>47095</v>
      </c>
      <c r="AV1115" s="56">
        <f>_xll.qlCalendarAdvance(Calendar,AV1114,AT1115,"f",,Trigger)</f>
        <v>47099</v>
      </c>
      <c r="AW1115" s="56">
        <f>_xll.qlInterestRateIndexMaturity(IborIndex&amp;Tenor,AV1115,Trigger)</f>
        <v>47281</v>
      </c>
      <c r="AX1115" s="102" t="e">
        <f>_xll.qlIndexFixing($Z$5,AU1115,,Trigger)</f>
        <v>#VALUE!</v>
      </c>
      <c r="AY1115" s="102">
        <f>_xll.qlIndexFixing($AZ$1,AV1115,,Trigger)</f>
        <v>1.7491355885934597E-2</v>
      </c>
    </row>
    <row r="1116" spans="46:51" ht="11.25" customHeight="1" x14ac:dyDescent="0.25">
      <c r="AT1116" s="57" t="s">
        <v>44</v>
      </c>
      <c r="AU1116" s="56">
        <f>_xll.qlInterestRateIndexFixingDate(IborIndex&amp;Tenor,AV1116,Trigger)</f>
        <v>47102</v>
      </c>
      <c r="AV1116" s="56">
        <f>_xll.qlCalendarAdvance(Calendar,AV1115,AT1116,"f",,Trigger)</f>
        <v>47106</v>
      </c>
      <c r="AW1116" s="56">
        <f>_xll.qlInterestRateIndexMaturity(IborIndex&amp;Tenor,AV1116,Trigger)</f>
        <v>47288</v>
      </c>
      <c r="AX1116" s="102" t="e">
        <f>_xll.qlIndexFixing($Z$5,AU1116,,Trigger)</f>
        <v>#VALUE!</v>
      </c>
      <c r="AY1116" s="102">
        <f>_xll.qlIndexFixing($AZ$1,AV1116,,Trigger)</f>
        <v>1.7486442691464429E-2</v>
      </c>
    </row>
    <row r="1117" spans="46:51" ht="11.25" customHeight="1" x14ac:dyDescent="0.25">
      <c r="AT1117" s="57" t="s">
        <v>44</v>
      </c>
      <c r="AU1117" s="56">
        <f>_xll.qlInterestRateIndexFixingDate(IborIndex&amp;Tenor,AV1117,Trigger)</f>
        <v>47108</v>
      </c>
      <c r="AV1117" s="56">
        <f>_xll.qlCalendarAdvance(Calendar,AV1116,AT1117,"f",,Trigger)</f>
        <v>47114</v>
      </c>
      <c r="AW1117" s="56">
        <f>_xll.qlInterestRateIndexMaturity(IborIndex&amp;Tenor,AV1117,Trigger)</f>
        <v>47296</v>
      </c>
      <c r="AX1117" s="102" t="e">
        <f>_xll.qlIndexFixing($Z$5,AU1117,,Trigger)</f>
        <v>#VALUE!</v>
      </c>
      <c r="AY1117" s="102">
        <f>_xll.qlIndexFixing($AZ$1,AV1117,,Trigger)</f>
        <v>1.7480819772753124E-2</v>
      </c>
    </row>
    <row r="1118" spans="46:51" ht="11.25" customHeight="1" x14ac:dyDescent="0.25">
      <c r="AT1118" s="57" t="s">
        <v>44</v>
      </c>
      <c r="AU1118" s="56">
        <f>_xll.qlInterestRateIndexFixingDate(IborIndex&amp;Tenor,AV1118,Trigger)</f>
        <v>47116</v>
      </c>
      <c r="AV1118" s="56">
        <f>_xll.qlCalendarAdvance(Calendar,AV1117,AT1118,"f",,Trigger)</f>
        <v>47121</v>
      </c>
      <c r="AW1118" s="56">
        <f>_xll.qlInterestRateIndexMaturity(IborIndex&amp;Tenor,AV1118,Trigger)</f>
        <v>47302</v>
      </c>
      <c r="AX1118" s="102" t="e">
        <f>_xll.qlIndexFixing($Z$5,AU1118,,Trigger)</f>
        <v>#VALUE!</v>
      </c>
      <c r="AY1118" s="102">
        <f>_xll.qlIndexFixing($AZ$1,AV1118,,Trigger)</f>
        <v>1.7475824194926385E-2</v>
      </c>
    </row>
    <row r="1119" spans="46:51" ht="11.25" customHeight="1" x14ac:dyDescent="0.25">
      <c r="AT1119" s="57" t="s">
        <v>44</v>
      </c>
      <c r="AU1119" s="56">
        <f>_xll.qlInterestRateIndexFixingDate(IborIndex&amp;Tenor,AV1119,Trigger)</f>
        <v>47126</v>
      </c>
      <c r="AV1119" s="56">
        <f>_xll.qlCalendarAdvance(Calendar,AV1118,AT1119,"f",,Trigger)</f>
        <v>47128</v>
      </c>
      <c r="AW1119" s="56">
        <f>_xll.qlInterestRateIndexMaturity(IborIndex&amp;Tenor,AV1119,Trigger)</f>
        <v>47309</v>
      </c>
      <c r="AX1119" s="102" t="e">
        <f>_xll.qlIndexFixing($Z$5,AU1119,,Trigger)</f>
        <v>#VALUE!</v>
      </c>
      <c r="AY1119" s="102">
        <f>_xll.qlIndexFixing($AZ$1,AV1119,,Trigger)</f>
        <v>1.7470892814132284E-2</v>
      </c>
    </row>
    <row r="1120" spans="46:51" ht="11.25" customHeight="1" x14ac:dyDescent="0.25">
      <c r="AT1120" s="57" t="s">
        <v>44</v>
      </c>
      <c r="AU1120" s="56">
        <f>_xll.qlInterestRateIndexFixingDate(IborIndex&amp;Tenor,AV1120,Trigger)</f>
        <v>47133</v>
      </c>
      <c r="AV1120" s="56">
        <f>_xll.qlCalendarAdvance(Calendar,AV1119,AT1120,"f",,Trigger)</f>
        <v>47135</v>
      </c>
      <c r="AW1120" s="56">
        <f>_xll.qlInterestRateIndexMaturity(IborIndex&amp;Tenor,AV1120,Trigger)</f>
        <v>47316</v>
      </c>
      <c r="AX1120" s="102" t="e">
        <f>_xll.qlIndexFixing($Z$5,AU1120,,Trigger)</f>
        <v>#VALUE!</v>
      </c>
      <c r="AY1120" s="102">
        <f>_xll.qlIndexFixing($AZ$1,AV1120,,Trigger)</f>
        <v>1.7465956405626454E-2</v>
      </c>
    </row>
    <row r="1121" spans="46:51" ht="11.25" customHeight="1" x14ac:dyDescent="0.25">
      <c r="AT1121" s="57" t="s">
        <v>44</v>
      </c>
      <c r="AU1121" s="56">
        <f>_xll.qlInterestRateIndexFixingDate(IborIndex&amp;Tenor,AV1121,Trigger)</f>
        <v>47140</v>
      </c>
      <c r="AV1121" s="56">
        <f>_xll.qlCalendarAdvance(Calendar,AV1120,AT1121,"f",,Trigger)</f>
        <v>47142</v>
      </c>
      <c r="AW1121" s="56">
        <f>_xll.qlInterestRateIndexMaturity(IborIndex&amp;Tenor,AV1121,Trigger)</f>
        <v>47323</v>
      </c>
      <c r="AX1121" s="102" t="e">
        <f>_xll.qlIndexFixing($Z$5,AU1121,,Trigger)</f>
        <v>#VALUE!</v>
      </c>
      <c r="AY1121" s="102">
        <f>_xll.qlIndexFixing($AZ$1,AV1121,,Trigger)</f>
        <v>1.7461015423844501E-2</v>
      </c>
    </row>
    <row r="1122" spans="46:51" ht="11.25" customHeight="1" x14ac:dyDescent="0.25">
      <c r="AT1122" s="57" t="s">
        <v>44</v>
      </c>
      <c r="AU1122" s="56">
        <f>_xll.qlInterestRateIndexFixingDate(IborIndex&amp;Tenor,AV1122,Trigger)</f>
        <v>47147</v>
      </c>
      <c r="AV1122" s="56">
        <f>_xll.qlCalendarAdvance(Calendar,AV1121,AT1122,"f",,Trigger)</f>
        <v>47149</v>
      </c>
      <c r="AW1122" s="56">
        <f>_xll.qlInterestRateIndexMaturity(IborIndex&amp;Tenor,AV1122,Trigger)</f>
        <v>47330</v>
      </c>
      <c r="AX1122" s="102" t="e">
        <f>_xll.qlIndexFixing($Z$5,AU1122,,Trigger)</f>
        <v>#VALUE!</v>
      </c>
      <c r="AY1122" s="102">
        <f>_xll.qlIndexFixing($AZ$1,AV1122,,Trigger)</f>
        <v>1.7456070323218498E-2</v>
      </c>
    </row>
    <row r="1123" spans="46:51" ht="11.25" customHeight="1" x14ac:dyDescent="0.25">
      <c r="AT1123" s="57" t="s">
        <v>44</v>
      </c>
      <c r="AU1123" s="56">
        <f>_xll.qlInterestRateIndexFixingDate(IborIndex&amp;Tenor,AV1123,Trigger)</f>
        <v>47154</v>
      </c>
      <c r="AV1123" s="56">
        <f>_xll.qlCalendarAdvance(Calendar,AV1122,AT1123,"f",,Trigger)</f>
        <v>47156</v>
      </c>
      <c r="AW1123" s="56">
        <f>_xll.qlInterestRateIndexMaturity(IborIndex&amp;Tenor,AV1123,Trigger)</f>
        <v>47337</v>
      </c>
      <c r="AX1123" s="102" t="e">
        <f>_xll.qlIndexFixing($Z$5,AU1123,,Trigger)</f>
        <v>#VALUE!</v>
      </c>
      <c r="AY1123" s="102">
        <f>_xll.qlIndexFixing($AZ$1,AV1123,,Trigger)</f>
        <v>1.7451121558175218E-2</v>
      </c>
    </row>
    <row r="1124" spans="46:51" ht="11.25" customHeight="1" x14ac:dyDescent="0.25">
      <c r="AT1124" s="57" t="s">
        <v>44</v>
      </c>
      <c r="AU1124" s="56">
        <f>_xll.qlInterestRateIndexFixingDate(IborIndex&amp;Tenor,AV1124,Trigger)</f>
        <v>47161</v>
      </c>
      <c r="AV1124" s="56">
        <f>_xll.qlCalendarAdvance(Calendar,AV1123,AT1124,"f",,Trigger)</f>
        <v>47163</v>
      </c>
      <c r="AW1124" s="56">
        <f>_xll.qlInterestRateIndexMaturity(IborIndex&amp;Tenor,AV1124,Trigger)</f>
        <v>47344</v>
      </c>
      <c r="AX1124" s="102" t="e">
        <f>_xll.qlIndexFixing($Z$5,AU1124,,Trigger)</f>
        <v>#VALUE!</v>
      </c>
      <c r="AY1124" s="102">
        <f>_xll.qlIndexFixing($AZ$1,AV1124,,Trigger)</f>
        <v>1.7446169583136131E-2</v>
      </c>
    </row>
    <row r="1125" spans="46:51" ht="11.25" customHeight="1" x14ac:dyDescent="0.25">
      <c r="AT1125" s="57" t="s">
        <v>44</v>
      </c>
      <c r="AU1125" s="56">
        <f>_xll.qlInterestRateIndexFixingDate(IborIndex&amp;Tenor,AV1125,Trigger)</f>
        <v>47168</v>
      </c>
      <c r="AV1125" s="56">
        <f>_xll.qlCalendarAdvance(Calendar,AV1124,AT1125,"f",,Trigger)</f>
        <v>47170</v>
      </c>
      <c r="AW1125" s="56">
        <f>_xll.qlInterestRateIndexMaturity(IborIndex&amp;Tenor,AV1125,Trigger)</f>
        <v>47351</v>
      </c>
      <c r="AX1125" s="102" t="e">
        <f>_xll.qlIndexFixing($Z$5,AU1125,,Trigger)</f>
        <v>#VALUE!</v>
      </c>
      <c r="AY1125" s="102">
        <f>_xll.qlIndexFixing($AZ$1,AV1125,,Trigger)</f>
        <v>1.7441214852519624E-2</v>
      </c>
    </row>
    <row r="1126" spans="46:51" ht="11.25" customHeight="1" x14ac:dyDescent="0.25">
      <c r="AT1126" s="57" t="s">
        <v>44</v>
      </c>
      <c r="AU1126" s="56">
        <f>_xll.qlInterestRateIndexFixingDate(IborIndex&amp;Tenor,AV1126,Trigger)</f>
        <v>47175</v>
      </c>
      <c r="AV1126" s="56">
        <f>_xll.qlCalendarAdvance(Calendar,AV1125,AT1126,"f",,Trigger)</f>
        <v>47177</v>
      </c>
      <c r="AW1126" s="56">
        <f>_xll.qlInterestRateIndexMaturity(IborIndex&amp;Tenor,AV1126,Trigger)</f>
        <v>47361</v>
      </c>
      <c r="AX1126" s="102" t="e">
        <f>_xll.qlIndexFixing($Z$5,AU1126,,Trigger)</f>
        <v>#VALUE!</v>
      </c>
      <c r="AY1126" s="102">
        <f>_xll.qlIndexFixing($AZ$1,AV1126,,Trigger)</f>
        <v>1.7436522951942274E-2</v>
      </c>
    </row>
    <row r="1127" spans="46:51" ht="11.25" customHeight="1" x14ac:dyDescent="0.25">
      <c r="AT1127" s="57" t="s">
        <v>44</v>
      </c>
      <c r="AU1127" s="56">
        <f>_xll.qlInterestRateIndexFixingDate(IborIndex&amp;Tenor,AV1127,Trigger)</f>
        <v>47182</v>
      </c>
      <c r="AV1127" s="56">
        <f>_xll.qlCalendarAdvance(Calendar,AV1126,AT1127,"f",,Trigger)</f>
        <v>47184</v>
      </c>
      <c r="AW1127" s="56">
        <f>_xll.qlInterestRateIndexMaturity(IborIndex&amp;Tenor,AV1127,Trigger)</f>
        <v>47368</v>
      </c>
      <c r="AX1127" s="102" t="e">
        <f>_xll.qlIndexFixing($Z$5,AU1127,,Trigger)</f>
        <v>#VALUE!</v>
      </c>
      <c r="AY1127" s="102">
        <f>_xll.qlIndexFixing($AZ$1,AV1127,,Trigger)</f>
        <v>1.7431563238517887E-2</v>
      </c>
    </row>
    <row r="1128" spans="46:51" ht="11.25" customHeight="1" x14ac:dyDescent="0.25">
      <c r="AT1128" s="57" t="s">
        <v>44</v>
      </c>
      <c r="AU1128" s="56">
        <f>_xll.qlInterestRateIndexFixingDate(IborIndex&amp;Tenor,AV1128,Trigger)</f>
        <v>47189</v>
      </c>
      <c r="AV1128" s="56">
        <f>_xll.qlCalendarAdvance(Calendar,AV1127,AT1128,"f",,Trigger)</f>
        <v>47191</v>
      </c>
      <c r="AW1128" s="56">
        <f>_xll.qlInterestRateIndexMaturity(IborIndex&amp;Tenor,AV1128,Trigger)</f>
        <v>47375</v>
      </c>
      <c r="AX1128" s="102" t="e">
        <f>_xll.qlIndexFixing($Z$5,AU1128,,Trigger)</f>
        <v>#VALUE!</v>
      </c>
      <c r="AY1128" s="102">
        <f>_xll.qlIndexFixing($AZ$1,AV1128,,Trigger)</f>
        <v>1.7426602262596361E-2</v>
      </c>
    </row>
    <row r="1129" spans="46:51" ht="11.25" customHeight="1" x14ac:dyDescent="0.25">
      <c r="AT1129" s="57" t="s">
        <v>44</v>
      </c>
      <c r="AU1129" s="56">
        <f>_xll.qlInterestRateIndexFixingDate(IborIndex&amp;Tenor,AV1129,Trigger)</f>
        <v>47196</v>
      </c>
      <c r="AV1129" s="56">
        <f>_xll.qlCalendarAdvance(Calendar,AV1128,AT1129,"f",,Trigger)</f>
        <v>47198</v>
      </c>
      <c r="AW1129" s="56">
        <f>_xll.qlInterestRateIndexMaturity(IborIndex&amp;Tenor,AV1129,Trigger)</f>
        <v>47382</v>
      </c>
      <c r="AX1129" s="102" t="e">
        <f>_xll.qlIndexFixing($Z$5,AU1129,,Trigger)</f>
        <v>#VALUE!</v>
      </c>
      <c r="AY1129" s="102">
        <f>_xll.qlIndexFixing($AZ$1,AV1129,,Trigger)</f>
        <v>1.7421640478664749E-2</v>
      </c>
    </row>
    <row r="1130" spans="46:51" ht="11.25" customHeight="1" x14ac:dyDescent="0.25">
      <c r="AT1130" s="57" t="s">
        <v>44</v>
      </c>
      <c r="AU1130" s="56">
        <f>_xll.qlInterestRateIndexFixingDate(IborIndex&amp;Tenor,AV1130,Trigger)</f>
        <v>47203</v>
      </c>
      <c r="AV1130" s="56">
        <f>_xll.qlCalendarAdvance(Calendar,AV1129,AT1130,"f",,Trigger)</f>
        <v>47205</v>
      </c>
      <c r="AW1130" s="56">
        <f>_xll.qlInterestRateIndexMaturity(IborIndex&amp;Tenor,AV1130,Trigger)</f>
        <v>47389</v>
      </c>
      <c r="AX1130" s="102" t="e">
        <f>_xll.qlIndexFixing($Z$5,AU1130,,Trigger)</f>
        <v>#VALUE!</v>
      </c>
      <c r="AY1130" s="102">
        <f>_xll.qlIndexFixing($AZ$1,AV1130,,Trigger)</f>
        <v>1.7413711659541975E-2</v>
      </c>
    </row>
    <row r="1131" spans="46:51" ht="11.25" customHeight="1" x14ac:dyDescent="0.25">
      <c r="AT1131" s="57" t="s">
        <v>44</v>
      </c>
      <c r="AU1131" s="56">
        <f>_xll.qlInterestRateIndexFixingDate(IborIndex&amp;Tenor,AV1131,Trigger)</f>
        <v>47206</v>
      </c>
      <c r="AV1131" s="56">
        <f>_xll.qlCalendarAdvance(Calendar,AV1130,AT1131,"f",,Trigger)</f>
        <v>47212</v>
      </c>
      <c r="AW1131" s="56">
        <f>_xll.qlInterestRateIndexMaturity(IborIndex&amp;Tenor,AV1131,Trigger)</f>
        <v>47395</v>
      </c>
      <c r="AX1131" s="102" t="e">
        <f>_xll.qlIndexFixing($Z$5,AU1131,,Trigger)</f>
        <v>#VALUE!</v>
      </c>
      <c r="AY1131" s="102">
        <f>_xll.qlIndexFixing($AZ$1,AV1131,,Trigger)</f>
        <v>1.7411716304693056E-2</v>
      </c>
    </row>
    <row r="1132" spans="46:51" ht="11.25" customHeight="1" x14ac:dyDescent="0.25">
      <c r="AT1132" s="57" t="s">
        <v>44</v>
      </c>
      <c r="AU1132" s="56">
        <f>_xll.qlInterestRateIndexFixingDate(IborIndex&amp;Tenor,AV1132,Trigger)</f>
        <v>47217</v>
      </c>
      <c r="AV1132" s="56">
        <f>_xll.qlCalendarAdvance(Calendar,AV1131,AT1132,"f",,Trigger)</f>
        <v>47219</v>
      </c>
      <c r="AW1132" s="56">
        <f>_xll.qlInterestRateIndexMaturity(IborIndex&amp;Tenor,AV1132,Trigger)</f>
        <v>47402</v>
      </c>
      <c r="AX1132" s="102" t="e">
        <f>_xll.qlIndexFixing($Z$5,AU1132,,Trigger)</f>
        <v>#VALUE!</v>
      </c>
      <c r="AY1132" s="102">
        <f>_xll.qlIndexFixing($AZ$1,AV1132,,Trigger)</f>
        <v>1.740675482360287E-2</v>
      </c>
    </row>
    <row r="1133" spans="46:51" ht="11.25" customHeight="1" x14ac:dyDescent="0.25">
      <c r="AT1133" s="57" t="s">
        <v>44</v>
      </c>
      <c r="AU1133" s="56">
        <f>_xll.qlInterestRateIndexFixingDate(IborIndex&amp;Tenor,AV1133,Trigger)</f>
        <v>47224</v>
      </c>
      <c r="AV1133" s="56">
        <f>_xll.qlCalendarAdvance(Calendar,AV1132,AT1133,"f",,Trigger)</f>
        <v>47226</v>
      </c>
      <c r="AW1133" s="56">
        <f>_xll.qlInterestRateIndexMaturity(IborIndex&amp;Tenor,AV1133,Trigger)</f>
        <v>47409</v>
      </c>
      <c r="AX1133" s="102" t="e">
        <f>_xll.qlIndexFixing($Z$5,AU1133,,Trigger)</f>
        <v>#VALUE!</v>
      </c>
      <c r="AY1133" s="102">
        <f>_xll.qlIndexFixing($AZ$1,AV1133,,Trigger)</f>
        <v>1.74017943524028E-2</v>
      </c>
    </row>
    <row r="1134" spans="46:51" ht="11.25" customHeight="1" x14ac:dyDescent="0.25">
      <c r="AT1134" s="57" t="s">
        <v>44</v>
      </c>
      <c r="AU1134" s="56">
        <f>_xll.qlInterestRateIndexFixingDate(IborIndex&amp;Tenor,AV1134,Trigger)</f>
        <v>47231</v>
      </c>
      <c r="AV1134" s="56">
        <f>_xll.qlCalendarAdvance(Calendar,AV1133,AT1134,"f",,Trigger)</f>
        <v>47233</v>
      </c>
      <c r="AW1134" s="56">
        <f>_xll.qlInterestRateIndexMaturity(IborIndex&amp;Tenor,AV1134,Trigger)</f>
        <v>47416</v>
      </c>
      <c r="AX1134" s="102" t="e">
        <f>_xll.qlIndexFixing($Z$5,AU1134,,Trigger)</f>
        <v>#VALUE!</v>
      </c>
      <c r="AY1134" s="102">
        <f>_xll.qlIndexFixing($AZ$1,AV1134,,Trigger)</f>
        <v>1.7396835345555261E-2</v>
      </c>
    </row>
    <row r="1135" spans="46:51" ht="11.25" customHeight="1" x14ac:dyDescent="0.25">
      <c r="AT1135" s="57" t="s">
        <v>44</v>
      </c>
      <c r="AU1135" s="56">
        <f>_xll.qlInterestRateIndexFixingDate(IborIndex&amp;Tenor,AV1135,Trigger)</f>
        <v>47235</v>
      </c>
      <c r="AV1135" s="56">
        <f>_xll.qlCalendarAdvance(Calendar,AV1134,AT1135,"f",,Trigger)</f>
        <v>47240</v>
      </c>
      <c r="AW1135" s="56">
        <f>_xll.qlInterestRateIndexMaturity(IborIndex&amp;Tenor,AV1135,Trigger)</f>
        <v>47424</v>
      </c>
      <c r="AX1135" s="102" t="e">
        <f>_xll.qlIndexFixing($Z$5,AU1135,,Trigger)</f>
        <v>#VALUE!</v>
      </c>
      <c r="AY1135" s="102">
        <f>_xll.qlIndexFixing($AZ$1,AV1135,,Trigger)</f>
        <v>1.7391878257520074E-2</v>
      </c>
    </row>
    <row r="1136" spans="46:51" ht="11.25" customHeight="1" x14ac:dyDescent="0.25">
      <c r="AT1136" s="57" t="s">
        <v>44</v>
      </c>
      <c r="AU1136" s="56">
        <f>_xll.qlInterestRateIndexFixingDate(IborIndex&amp;Tenor,AV1136,Trigger)</f>
        <v>47245</v>
      </c>
      <c r="AV1136" s="56">
        <f>_xll.qlCalendarAdvance(Calendar,AV1135,AT1136,"f",,Trigger)</f>
        <v>47247</v>
      </c>
      <c r="AW1136" s="56">
        <f>_xll.qlInterestRateIndexMaturity(IborIndex&amp;Tenor,AV1136,Trigger)</f>
        <v>47431</v>
      </c>
      <c r="AX1136" s="102" t="e">
        <f>_xll.qlIndexFixing($Z$5,AU1136,,Trigger)</f>
        <v>#VALUE!</v>
      </c>
      <c r="AY1136" s="102">
        <f>_xll.qlIndexFixing($AZ$1,AV1136,,Trigger)</f>
        <v>1.7386923542751013E-2</v>
      </c>
    </row>
    <row r="1137" spans="46:51" ht="11.25" customHeight="1" x14ac:dyDescent="0.25">
      <c r="AT1137" s="57" t="s">
        <v>44</v>
      </c>
      <c r="AU1137" s="56">
        <f>_xll.qlInterestRateIndexFixingDate(IborIndex&amp;Tenor,AV1137,Trigger)</f>
        <v>47252</v>
      </c>
      <c r="AV1137" s="56">
        <f>_xll.qlCalendarAdvance(Calendar,AV1136,AT1137,"f",,Trigger)</f>
        <v>47254</v>
      </c>
      <c r="AW1137" s="56">
        <f>_xll.qlInterestRateIndexMaturity(IborIndex&amp;Tenor,AV1137,Trigger)</f>
        <v>47438</v>
      </c>
      <c r="AX1137" s="102" t="e">
        <f>_xll.qlIndexFixing($Z$5,AU1137,,Trigger)</f>
        <v>#VALUE!</v>
      </c>
      <c r="AY1137" s="102">
        <f>_xll.qlIndexFixing($AZ$1,AV1137,,Trigger)</f>
        <v>1.7381971655698391E-2</v>
      </c>
    </row>
    <row r="1138" spans="46:51" ht="11.25" customHeight="1" x14ac:dyDescent="0.25">
      <c r="AT1138" s="57" t="s">
        <v>44</v>
      </c>
      <c r="AU1138" s="56">
        <f>_xll.qlInterestRateIndexFixingDate(IborIndex&amp;Tenor,AV1138,Trigger)</f>
        <v>47259</v>
      </c>
      <c r="AV1138" s="56">
        <f>_xll.qlCalendarAdvance(Calendar,AV1137,AT1138,"f",,Trigger)</f>
        <v>47261</v>
      </c>
      <c r="AW1138" s="56">
        <f>_xll.qlInterestRateIndexMaturity(IborIndex&amp;Tenor,AV1138,Trigger)</f>
        <v>47445</v>
      </c>
      <c r="AX1138" s="102" t="e">
        <f>_xll.qlIndexFixing($Z$5,AU1138,,Trigger)</f>
        <v>#VALUE!</v>
      </c>
      <c r="AY1138" s="102">
        <f>_xll.qlIndexFixing($AZ$1,AV1138,,Trigger)</f>
        <v>1.7377023050806472E-2</v>
      </c>
    </row>
    <row r="1139" spans="46:51" ht="11.25" customHeight="1" x14ac:dyDescent="0.25">
      <c r="AT1139" s="57" t="s">
        <v>44</v>
      </c>
      <c r="AU1139" s="56">
        <f>_xll.qlInterestRateIndexFixingDate(IborIndex&amp;Tenor,AV1139,Trigger)</f>
        <v>47266</v>
      </c>
      <c r="AV1139" s="56">
        <f>_xll.qlCalendarAdvance(Calendar,AV1138,AT1139,"f",,Trigger)</f>
        <v>47268</v>
      </c>
      <c r="AW1139" s="56">
        <f>_xll.qlInterestRateIndexMaturity(IborIndex&amp;Tenor,AV1139,Trigger)</f>
        <v>47452</v>
      </c>
      <c r="AX1139" s="102" t="e">
        <f>_xll.qlIndexFixing($Z$5,AU1139,,Trigger)</f>
        <v>#VALUE!</v>
      </c>
      <c r="AY1139" s="102">
        <f>_xll.qlIndexFixing($AZ$1,AV1139,,Trigger)</f>
        <v>1.7372078182516935E-2</v>
      </c>
    </row>
    <row r="1140" spans="46:51" ht="11.25" customHeight="1" x14ac:dyDescent="0.25">
      <c r="AT1140" s="57" t="s">
        <v>44</v>
      </c>
      <c r="AU1140" s="56">
        <f>_xll.qlInterestRateIndexFixingDate(IborIndex&amp;Tenor,AV1140,Trigger)</f>
        <v>47273</v>
      </c>
      <c r="AV1140" s="56">
        <f>_xll.qlCalendarAdvance(Calendar,AV1139,AT1140,"f",,Trigger)</f>
        <v>47275</v>
      </c>
      <c r="AW1140" s="56">
        <f>_xll.qlInterestRateIndexMaturity(IborIndex&amp;Tenor,AV1140,Trigger)</f>
        <v>47458</v>
      </c>
      <c r="AX1140" s="102" t="e">
        <f>_xll.qlIndexFixing($Z$5,AU1140,,Trigger)</f>
        <v>#VALUE!</v>
      </c>
      <c r="AY1140" s="102">
        <f>_xll.qlIndexFixing($AZ$1,AV1140,,Trigger)</f>
        <v>1.7367137505264533E-2</v>
      </c>
    </row>
    <row r="1141" spans="46:51" ht="11.25" customHeight="1" x14ac:dyDescent="0.25">
      <c r="AT1141" s="57" t="s">
        <v>44</v>
      </c>
      <c r="AU1141" s="56">
        <f>_xll.qlInterestRateIndexFixingDate(IborIndex&amp;Tenor,AV1141,Trigger)</f>
        <v>47280</v>
      </c>
      <c r="AV1141" s="56">
        <f>_xll.qlCalendarAdvance(Calendar,AV1140,AT1141,"f",,Trigger)</f>
        <v>47282</v>
      </c>
      <c r="AW1141" s="56">
        <f>_xll.qlInterestRateIndexMaturity(IborIndex&amp;Tenor,AV1141,Trigger)</f>
        <v>47465</v>
      </c>
      <c r="AX1141" s="102" t="e">
        <f>_xll.qlIndexFixing($Z$5,AU1141,,Trigger)</f>
        <v>#VALUE!</v>
      </c>
      <c r="AY1141" s="102">
        <f>_xll.qlIndexFixing($AZ$1,AV1141,,Trigger)</f>
        <v>1.7362201473482736E-2</v>
      </c>
    </row>
    <row r="1142" spans="46:51" ht="11.25" customHeight="1" x14ac:dyDescent="0.25">
      <c r="AT1142" s="57" t="s">
        <v>44</v>
      </c>
      <c r="AU1142" s="56">
        <f>_xll.qlInterestRateIndexFixingDate(IborIndex&amp;Tenor,AV1142,Trigger)</f>
        <v>47287</v>
      </c>
      <c r="AV1142" s="56">
        <f>_xll.qlCalendarAdvance(Calendar,AV1141,AT1142,"f",,Trigger)</f>
        <v>47289</v>
      </c>
      <c r="AW1142" s="56">
        <f>_xll.qlInterestRateIndexMaturity(IborIndex&amp;Tenor,AV1142,Trigger)</f>
        <v>47472</v>
      </c>
      <c r="AX1142" s="102" t="e">
        <f>_xll.qlIndexFixing($Z$5,AU1142,,Trigger)</f>
        <v>#VALUE!</v>
      </c>
      <c r="AY1142" s="102">
        <f>_xll.qlIndexFixing($AZ$1,AV1142,,Trigger)</f>
        <v>1.7357270541596366E-2</v>
      </c>
    </row>
    <row r="1143" spans="46:51" ht="11.25" customHeight="1" x14ac:dyDescent="0.25">
      <c r="AT1143" s="57" t="s">
        <v>44</v>
      </c>
      <c r="AU1143" s="56">
        <f>_xll.qlInterestRateIndexFixingDate(IborIndex&amp;Tenor,AV1143,Trigger)</f>
        <v>47294</v>
      </c>
      <c r="AV1143" s="56">
        <f>_xll.qlCalendarAdvance(Calendar,AV1142,AT1143,"f",,Trigger)</f>
        <v>47296</v>
      </c>
      <c r="AW1143" s="56">
        <f>_xll.qlInterestRateIndexMaturity(IborIndex&amp;Tenor,AV1143,Trigger)</f>
        <v>47479</v>
      </c>
      <c r="AX1143" s="102" t="e">
        <f>_xll.qlIndexFixing($Z$5,AU1143,,Trigger)</f>
        <v>#VALUE!</v>
      </c>
      <c r="AY1143" s="102">
        <f>_xll.qlIndexFixing($AZ$1,AV1143,,Trigger)</f>
        <v>1.7352345164028945E-2</v>
      </c>
    </row>
    <row r="1144" spans="46:51" ht="11.25" customHeight="1" x14ac:dyDescent="0.25">
      <c r="AT1144" s="57" t="s">
        <v>44</v>
      </c>
      <c r="AU1144" s="56">
        <f>_xll.qlInterestRateIndexFixingDate(IborIndex&amp;Tenor,AV1144,Trigger)</f>
        <v>47301</v>
      </c>
      <c r="AV1144" s="56">
        <f>_xll.qlCalendarAdvance(Calendar,AV1143,AT1144,"f",,Trigger)</f>
        <v>47303</v>
      </c>
      <c r="AW1144" s="56">
        <f>_xll.qlInterestRateIndexMaturity(IborIndex&amp;Tenor,AV1144,Trigger)</f>
        <v>47487</v>
      </c>
      <c r="AX1144" s="102" t="e">
        <f>_xll.qlIndexFixing($Z$5,AU1144,,Trigger)</f>
        <v>#VALUE!</v>
      </c>
      <c r="AY1144" s="102">
        <f>_xll.qlIndexFixing($AZ$1,AV1144,,Trigger)</f>
        <v>1.7347425795197949E-2</v>
      </c>
    </row>
    <row r="1145" spans="46:51" ht="11.25" customHeight="1" x14ac:dyDescent="0.25">
      <c r="AT1145" s="57" t="s">
        <v>44</v>
      </c>
      <c r="AU1145" s="56">
        <f>_xll.qlInterestRateIndexFixingDate(IborIndex&amp;Tenor,AV1145,Trigger)</f>
        <v>47308</v>
      </c>
      <c r="AV1145" s="56">
        <f>_xll.qlCalendarAdvance(Calendar,AV1144,AT1145,"f",,Trigger)</f>
        <v>47310</v>
      </c>
      <c r="AW1145" s="56">
        <f>_xll.qlInterestRateIndexMaturity(IborIndex&amp;Tenor,AV1145,Trigger)</f>
        <v>47494</v>
      </c>
      <c r="AX1145" s="102" t="e">
        <f>_xll.qlIndexFixing($Z$5,AU1145,,Trigger)</f>
        <v>#VALUE!</v>
      </c>
      <c r="AY1145" s="102">
        <f>_xll.qlIndexFixing($AZ$1,AV1145,,Trigger)</f>
        <v>1.7342512889518269E-2</v>
      </c>
    </row>
    <row r="1146" spans="46:51" ht="11.25" customHeight="1" x14ac:dyDescent="0.25">
      <c r="AT1146" s="57" t="s">
        <v>44</v>
      </c>
      <c r="AU1146" s="56">
        <f>_xll.qlInterestRateIndexFixingDate(IborIndex&amp;Tenor,AV1146,Trigger)</f>
        <v>47315</v>
      </c>
      <c r="AV1146" s="56">
        <f>_xll.qlCalendarAdvance(Calendar,AV1145,AT1146,"f",,Trigger)</f>
        <v>47317</v>
      </c>
      <c r="AW1146" s="56">
        <f>_xll.qlInterestRateIndexMaturity(IborIndex&amp;Tenor,AV1146,Trigger)</f>
        <v>47501</v>
      </c>
      <c r="AX1146" s="102" t="e">
        <f>_xll.qlIndexFixing($Z$5,AU1146,,Trigger)</f>
        <v>#VALUE!</v>
      </c>
      <c r="AY1146" s="102">
        <f>_xll.qlIndexFixing($AZ$1,AV1146,,Trigger)</f>
        <v>1.7337606901397004E-2</v>
      </c>
    </row>
    <row r="1147" spans="46:51" ht="11.25" customHeight="1" x14ac:dyDescent="0.25">
      <c r="AT1147" s="57" t="s">
        <v>44</v>
      </c>
      <c r="AU1147" s="56">
        <f>_xll.qlInterestRateIndexFixingDate(IborIndex&amp;Tenor,AV1147,Trigger)</f>
        <v>47322</v>
      </c>
      <c r="AV1147" s="56">
        <f>_xll.qlCalendarAdvance(Calendar,AV1146,AT1147,"f",,Trigger)</f>
        <v>47324</v>
      </c>
      <c r="AW1147" s="56">
        <f>_xll.qlInterestRateIndexMaturity(IborIndex&amp;Tenor,AV1147,Trigger)</f>
        <v>47508</v>
      </c>
      <c r="AX1147" s="102" t="e">
        <f>_xll.qlIndexFixing($Z$5,AU1147,,Trigger)</f>
        <v>#VALUE!</v>
      </c>
      <c r="AY1147" s="102">
        <f>_xll.qlIndexFixing($AZ$1,AV1147,,Trigger)</f>
        <v>1.7332708285238672E-2</v>
      </c>
    </row>
    <row r="1148" spans="46:51" ht="11.25" customHeight="1" x14ac:dyDescent="0.25">
      <c r="AT1148" s="57" t="s">
        <v>44</v>
      </c>
      <c r="AU1148" s="56">
        <f>_xll.qlInterestRateIndexFixingDate(IborIndex&amp;Tenor,AV1148,Trigger)</f>
        <v>47329</v>
      </c>
      <c r="AV1148" s="56">
        <f>_xll.qlCalendarAdvance(Calendar,AV1147,AT1148,"f",,Trigger)</f>
        <v>47331</v>
      </c>
      <c r="AW1148" s="56">
        <f>_xll.qlInterestRateIndexMaturity(IborIndex&amp;Tenor,AV1148,Trigger)</f>
        <v>47515</v>
      </c>
      <c r="AX1148" s="102" t="e">
        <f>_xll.qlIndexFixing($Z$5,AU1148,,Trigger)</f>
        <v>#VALUE!</v>
      </c>
      <c r="AY1148" s="102">
        <f>_xll.qlIndexFixing($AZ$1,AV1148,,Trigger)</f>
        <v>1.7327817495444327E-2</v>
      </c>
    </row>
    <row r="1149" spans="46:51" ht="11.25" customHeight="1" x14ac:dyDescent="0.25">
      <c r="AT1149" s="57" t="s">
        <v>44</v>
      </c>
      <c r="AU1149" s="56">
        <f>_xll.qlInterestRateIndexFixingDate(IborIndex&amp;Tenor,AV1149,Trigger)</f>
        <v>47336</v>
      </c>
      <c r="AV1149" s="56">
        <f>_xll.qlCalendarAdvance(Calendar,AV1148,AT1149,"f",,Trigger)</f>
        <v>47338</v>
      </c>
      <c r="AW1149" s="56">
        <f>_xll.qlInterestRateIndexMaturity(IborIndex&amp;Tenor,AV1149,Trigger)</f>
        <v>47522</v>
      </c>
      <c r="AX1149" s="102" t="e">
        <f>_xll.qlIndexFixing($Z$5,AU1149,,Trigger)</f>
        <v>#VALUE!</v>
      </c>
      <c r="AY1149" s="102">
        <f>_xll.qlIndexFixing($AZ$1,AV1149,,Trigger)</f>
        <v>1.732293498640898E-2</v>
      </c>
    </row>
    <row r="1150" spans="46:51" ht="11.25" customHeight="1" x14ac:dyDescent="0.25">
      <c r="AT1150" s="57" t="s">
        <v>44</v>
      </c>
      <c r="AU1150" s="56">
        <f>_xll.qlInterestRateIndexFixingDate(IborIndex&amp;Tenor,AV1150,Trigger)</f>
        <v>47343</v>
      </c>
      <c r="AV1150" s="56">
        <f>_xll.qlCalendarAdvance(Calendar,AV1149,AT1150,"f",,Trigger)</f>
        <v>47345</v>
      </c>
      <c r="AW1150" s="56">
        <f>_xll.qlInterestRateIndexMaturity(IborIndex&amp;Tenor,AV1150,Trigger)</f>
        <v>47529</v>
      </c>
      <c r="AX1150" s="102" t="e">
        <f>_xll.qlIndexFixing($Z$5,AU1150,,Trigger)</f>
        <v>#VALUE!</v>
      </c>
      <c r="AY1150" s="102">
        <f>_xll.qlIndexFixing($AZ$1,AV1150,,Trigger)</f>
        <v>1.7318061212524185E-2</v>
      </c>
    </row>
    <row r="1151" spans="46:51" ht="11.25" customHeight="1" x14ac:dyDescent="0.25">
      <c r="AT1151" s="57" t="s">
        <v>44</v>
      </c>
      <c r="AU1151" s="56">
        <f>_xll.qlInterestRateIndexFixingDate(IborIndex&amp;Tenor,AV1151,Trigger)</f>
        <v>47350</v>
      </c>
      <c r="AV1151" s="56">
        <f>_xll.qlCalendarAdvance(Calendar,AV1150,AT1151,"f",,Trigger)</f>
        <v>47352</v>
      </c>
      <c r="AW1151" s="56">
        <f>_xll.qlInterestRateIndexMaturity(IborIndex&amp;Tenor,AV1151,Trigger)</f>
        <v>47536</v>
      </c>
      <c r="AX1151" s="102" t="e">
        <f>_xll.qlIndexFixing($Z$5,AU1151,,Trigger)</f>
        <v>#VALUE!</v>
      </c>
      <c r="AY1151" s="102">
        <f>_xll.qlIndexFixing($AZ$1,AV1151,,Trigger)</f>
        <v>1.7313196628176302E-2</v>
      </c>
    </row>
    <row r="1152" spans="46:51" ht="11.25" customHeight="1" x14ac:dyDescent="0.25">
      <c r="AT1152" s="57" t="s">
        <v>44</v>
      </c>
      <c r="AU1152" s="56">
        <f>_xll.qlInterestRateIndexFixingDate(IborIndex&amp;Tenor,AV1152,Trigger)</f>
        <v>47357</v>
      </c>
      <c r="AV1152" s="56">
        <f>_xll.qlCalendarAdvance(Calendar,AV1151,AT1152,"f",,Trigger)</f>
        <v>47359</v>
      </c>
      <c r="AW1152" s="56">
        <f>_xll.qlInterestRateIndexMaturity(IborIndex&amp;Tenor,AV1152,Trigger)</f>
        <v>47542</v>
      </c>
      <c r="AX1152" s="102" t="e">
        <f>_xll.qlIndexFixing($Z$5,AU1152,,Trigger)</f>
        <v>#VALUE!</v>
      </c>
      <c r="AY1152" s="102">
        <f>_xll.qlIndexFixing($AZ$1,AV1152,,Trigger)</f>
        <v>1.7308055837779893E-2</v>
      </c>
    </row>
    <row r="1153" spans="46:51" ht="11.25" customHeight="1" x14ac:dyDescent="0.25">
      <c r="AT1153" s="57" t="s">
        <v>44</v>
      </c>
      <c r="AU1153" s="56">
        <f>_xll.qlInterestRateIndexFixingDate(IborIndex&amp;Tenor,AV1153,Trigger)</f>
        <v>47364</v>
      </c>
      <c r="AV1153" s="56">
        <f>_xll.qlCalendarAdvance(Calendar,AV1152,AT1153,"f",,Trigger)</f>
        <v>47366</v>
      </c>
      <c r="AW1153" s="56">
        <f>_xll.qlInterestRateIndexMaturity(IborIndex&amp;Tenor,AV1153,Trigger)</f>
        <v>47547</v>
      </c>
      <c r="AX1153" s="102" t="e">
        <f>_xll.qlIndexFixing($Z$5,AU1153,,Trigger)</f>
        <v>#VALUE!</v>
      </c>
      <c r="AY1153" s="102">
        <f>_xll.qlIndexFixing($AZ$1,AV1153,,Trigger)</f>
        <v>1.7303208426483224E-2</v>
      </c>
    </row>
    <row r="1154" spans="46:51" ht="11.25" customHeight="1" x14ac:dyDescent="0.25">
      <c r="AT1154" s="57" t="s">
        <v>44</v>
      </c>
      <c r="AU1154" s="56">
        <f>_xll.qlInterestRateIndexFixingDate(IborIndex&amp;Tenor,AV1154,Trigger)</f>
        <v>47371</v>
      </c>
      <c r="AV1154" s="56">
        <f>_xll.qlCalendarAdvance(Calendar,AV1153,AT1154,"f",,Trigger)</f>
        <v>47373</v>
      </c>
      <c r="AW1154" s="56">
        <f>_xll.qlInterestRateIndexMaturity(IborIndex&amp;Tenor,AV1154,Trigger)</f>
        <v>47554</v>
      </c>
      <c r="AX1154" s="102" t="e">
        <f>_xll.qlIndexFixing($Z$5,AU1154,,Trigger)</f>
        <v>#VALUE!</v>
      </c>
      <c r="AY1154" s="102">
        <f>_xll.qlIndexFixing($AZ$1,AV1154,,Trigger)</f>
        <v>1.7298371435786625E-2</v>
      </c>
    </row>
    <row r="1155" spans="46:51" ht="11.25" customHeight="1" x14ac:dyDescent="0.25">
      <c r="AT1155" s="57" t="s">
        <v>44</v>
      </c>
      <c r="AU1155" s="56">
        <f>_xll.qlInterestRateIndexFixingDate(IborIndex&amp;Tenor,AV1155,Trigger)</f>
        <v>47378</v>
      </c>
      <c r="AV1155" s="56">
        <f>_xll.qlCalendarAdvance(Calendar,AV1154,AT1155,"f",,Trigger)</f>
        <v>47380</v>
      </c>
      <c r="AW1155" s="56">
        <f>_xll.qlInterestRateIndexMaturity(IborIndex&amp;Tenor,AV1155,Trigger)</f>
        <v>47561</v>
      </c>
      <c r="AX1155" s="102" t="e">
        <f>_xll.qlIndexFixing($Z$5,AU1155,,Trigger)</f>
        <v>#VALUE!</v>
      </c>
      <c r="AY1155" s="102">
        <f>_xll.qlIndexFixing($AZ$1,AV1155,,Trigger)</f>
        <v>1.7293545319975553E-2</v>
      </c>
    </row>
    <row r="1156" spans="46:51" ht="11.25" customHeight="1" x14ac:dyDescent="0.25">
      <c r="AT1156" s="57" t="s">
        <v>44</v>
      </c>
      <c r="AU1156" s="56">
        <f>_xll.qlInterestRateIndexFixingDate(IborIndex&amp;Tenor,AV1156,Trigger)</f>
        <v>47385</v>
      </c>
      <c r="AV1156" s="56">
        <f>_xll.qlCalendarAdvance(Calendar,AV1155,AT1156,"f",,Trigger)</f>
        <v>47387</v>
      </c>
      <c r="AW1156" s="56">
        <f>_xll.qlInterestRateIndexMaturity(IborIndex&amp;Tenor,AV1156,Trigger)</f>
        <v>47568</v>
      </c>
      <c r="AX1156" s="102" t="e">
        <f>_xll.qlIndexFixing($Z$5,AU1156,,Trigger)</f>
        <v>#VALUE!</v>
      </c>
      <c r="AY1156" s="102">
        <f>_xll.qlIndexFixing($AZ$1,AV1156,,Trigger)</f>
        <v>1.7288804641085377E-2</v>
      </c>
    </row>
    <row r="1157" spans="46:51" ht="11.25" customHeight="1" x14ac:dyDescent="0.25">
      <c r="AT1157" s="57" t="s">
        <v>44</v>
      </c>
      <c r="AU1157" s="56">
        <f>_xll.qlInterestRateIndexFixingDate(IborIndex&amp;Tenor,AV1157,Trigger)</f>
        <v>47392</v>
      </c>
      <c r="AV1157" s="56">
        <f>_xll.qlCalendarAdvance(Calendar,AV1156,AT1157,"f",,Trigger)</f>
        <v>47394</v>
      </c>
      <c r="AW1157" s="56">
        <f>_xll.qlInterestRateIndexMaturity(IborIndex&amp;Tenor,AV1157,Trigger)</f>
        <v>47576</v>
      </c>
      <c r="AX1157" s="102" t="e">
        <f>_xll.qlIndexFixing($Z$5,AU1157,,Trigger)</f>
        <v>#VALUE!</v>
      </c>
      <c r="AY1157" s="102">
        <f>_xll.qlIndexFixing($AZ$1,AV1157,,Trigger)</f>
        <v>1.7284002407594954E-2</v>
      </c>
    </row>
    <row r="1158" spans="46:51" ht="11.25" customHeight="1" x14ac:dyDescent="0.25">
      <c r="AT1158" s="57" t="s">
        <v>44</v>
      </c>
      <c r="AU1158" s="56">
        <f>_xll.qlInterestRateIndexFixingDate(IborIndex&amp;Tenor,AV1158,Trigger)</f>
        <v>47399</v>
      </c>
      <c r="AV1158" s="56">
        <f>_xll.qlCalendarAdvance(Calendar,AV1157,AT1158,"f",,Trigger)</f>
        <v>47401</v>
      </c>
      <c r="AW1158" s="56">
        <f>_xll.qlInterestRateIndexMaturity(IborIndex&amp;Tenor,AV1158,Trigger)</f>
        <v>47583</v>
      </c>
      <c r="AX1158" s="102" t="e">
        <f>_xll.qlIndexFixing($Z$5,AU1158,,Trigger)</f>
        <v>#VALUE!</v>
      </c>
      <c r="AY1158" s="102">
        <f>_xll.qlIndexFixing($AZ$1,AV1158,,Trigger)</f>
        <v>1.7279212444917907E-2</v>
      </c>
    </row>
    <row r="1159" spans="46:51" ht="11.25" customHeight="1" x14ac:dyDescent="0.25">
      <c r="AT1159" s="57" t="s">
        <v>44</v>
      </c>
      <c r="AU1159" s="56">
        <f>_xll.qlInterestRateIndexFixingDate(IborIndex&amp;Tenor,AV1159,Trigger)</f>
        <v>47406</v>
      </c>
      <c r="AV1159" s="56">
        <f>_xll.qlCalendarAdvance(Calendar,AV1158,AT1159,"f",,Trigger)</f>
        <v>47408</v>
      </c>
      <c r="AW1159" s="56">
        <f>_xll.qlInterestRateIndexMaturity(IborIndex&amp;Tenor,AV1159,Trigger)</f>
        <v>47590</v>
      </c>
      <c r="AX1159" s="102" t="e">
        <f>_xll.qlIndexFixing($Z$5,AU1159,,Trigger)</f>
        <v>#VALUE!</v>
      </c>
      <c r="AY1159" s="102">
        <f>_xll.qlIndexFixing($AZ$1,AV1159,,Trigger)</f>
        <v>1.7274742182882486E-2</v>
      </c>
    </row>
    <row r="1160" spans="46:51" ht="11.25" customHeight="1" x14ac:dyDescent="0.25">
      <c r="AT1160" s="57" t="s">
        <v>44</v>
      </c>
      <c r="AU1160" s="56">
        <f>_xll.qlInterestRateIndexFixingDate(IborIndex&amp;Tenor,AV1160,Trigger)</f>
        <v>47413</v>
      </c>
      <c r="AV1160" s="56">
        <f>_xll.qlCalendarAdvance(Calendar,AV1159,AT1160,"f",,Trigger)</f>
        <v>47415</v>
      </c>
      <c r="AW1160" s="56">
        <f>_xll.qlInterestRateIndexMaturity(IborIndex&amp;Tenor,AV1160,Trigger)</f>
        <v>47597</v>
      </c>
      <c r="AX1160" s="102" t="e">
        <f>_xll.qlIndexFixing($Z$5,AU1160,,Trigger)</f>
        <v>#VALUE!</v>
      </c>
      <c r="AY1160" s="102">
        <f>_xll.qlIndexFixing($AZ$1,AV1160,,Trigger)</f>
        <v>1.7269671149157399E-2</v>
      </c>
    </row>
    <row r="1161" spans="46:51" ht="11.25" customHeight="1" x14ac:dyDescent="0.25">
      <c r="AT1161" s="57" t="s">
        <v>44</v>
      </c>
      <c r="AU1161" s="56">
        <f>_xll.qlInterestRateIndexFixingDate(IborIndex&amp;Tenor,AV1161,Trigger)</f>
        <v>47420</v>
      </c>
      <c r="AV1161" s="56">
        <f>_xll.qlCalendarAdvance(Calendar,AV1160,AT1161,"f",,Trigger)</f>
        <v>47422</v>
      </c>
      <c r="AW1161" s="56">
        <f>_xll.qlInterestRateIndexMaturity(IborIndex&amp;Tenor,AV1161,Trigger)</f>
        <v>47603</v>
      </c>
      <c r="AX1161" s="102" t="e">
        <f>_xll.qlIndexFixing($Z$5,AU1161,,Trigger)</f>
        <v>#VALUE!</v>
      </c>
      <c r="AY1161" s="102">
        <f>_xll.qlIndexFixing($AZ$1,AV1161,,Trigger)</f>
        <v>1.7264842437146575E-2</v>
      </c>
    </row>
    <row r="1162" spans="46:51" ht="11.25" customHeight="1" x14ac:dyDescent="0.25">
      <c r="AT1162" s="57" t="s">
        <v>44</v>
      </c>
      <c r="AU1162" s="56">
        <f>_xll.qlInterestRateIndexFixingDate(IborIndex&amp;Tenor,AV1162,Trigger)</f>
        <v>47427</v>
      </c>
      <c r="AV1162" s="56">
        <f>_xll.qlCalendarAdvance(Calendar,AV1161,AT1162,"f",,Trigger)</f>
        <v>47429</v>
      </c>
      <c r="AW1162" s="56">
        <f>_xll.qlInterestRateIndexMaturity(IborIndex&amp;Tenor,AV1162,Trigger)</f>
        <v>47610</v>
      </c>
      <c r="AX1162" s="102" t="e">
        <f>_xll.qlIndexFixing($Z$5,AU1162,,Trigger)</f>
        <v>#VALUE!</v>
      </c>
      <c r="AY1162" s="102">
        <f>_xll.qlIndexFixing($AZ$1,AV1162,,Trigger)</f>
        <v>1.7260105165170334E-2</v>
      </c>
    </row>
    <row r="1163" spans="46:51" ht="11.25" customHeight="1" x14ac:dyDescent="0.25">
      <c r="AT1163" s="57" t="s">
        <v>44</v>
      </c>
      <c r="AU1163" s="56">
        <f>_xll.qlInterestRateIndexFixingDate(IborIndex&amp;Tenor,AV1163,Trigger)</f>
        <v>47434</v>
      </c>
      <c r="AV1163" s="56">
        <f>_xll.qlCalendarAdvance(Calendar,AV1162,AT1163,"f",,Trigger)</f>
        <v>47436</v>
      </c>
      <c r="AW1163" s="56">
        <f>_xll.qlInterestRateIndexMaturity(IborIndex&amp;Tenor,AV1163,Trigger)</f>
        <v>47617</v>
      </c>
      <c r="AX1163" s="102" t="e">
        <f>_xll.qlIndexFixing($Z$5,AU1163,,Trigger)</f>
        <v>#VALUE!</v>
      </c>
      <c r="AY1163" s="102">
        <f>_xll.qlIndexFixing($AZ$1,AV1163,,Trigger)</f>
        <v>1.7255382393885566E-2</v>
      </c>
    </row>
    <row r="1164" spans="46:51" ht="11.25" customHeight="1" x14ac:dyDescent="0.25">
      <c r="AT1164" s="57" t="s">
        <v>44</v>
      </c>
      <c r="AU1164" s="56">
        <f>_xll.qlInterestRateIndexFixingDate(IborIndex&amp;Tenor,AV1164,Trigger)</f>
        <v>47441</v>
      </c>
      <c r="AV1164" s="56">
        <f>_xll.qlCalendarAdvance(Calendar,AV1163,AT1164,"f",,Trigger)</f>
        <v>47443</v>
      </c>
      <c r="AW1164" s="56">
        <f>_xll.qlInterestRateIndexMaturity(IborIndex&amp;Tenor,AV1164,Trigger)</f>
        <v>47624</v>
      </c>
      <c r="AX1164" s="102" t="e">
        <f>_xll.qlIndexFixing($Z$5,AU1164,,Trigger)</f>
        <v>#VALUE!</v>
      </c>
      <c r="AY1164" s="102">
        <f>_xll.qlIndexFixing($AZ$1,AV1164,,Trigger)</f>
        <v>1.7250673842727313E-2</v>
      </c>
    </row>
    <row r="1165" spans="46:51" ht="11.25" customHeight="1" x14ac:dyDescent="0.25">
      <c r="AT1165" s="57" t="s">
        <v>44</v>
      </c>
      <c r="AU1165" s="56">
        <f>_xll.qlInterestRateIndexFixingDate(IborIndex&amp;Tenor,AV1165,Trigger)</f>
        <v>47448</v>
      </c>
      <c r="AV1165" s="56">
        <f>_xll.qlCalendarAdvance(Calendar,AV1164,AT1165,"f",,Trigger)</f>
        <v>47450</v>
      </c>
      <c r="AW1165" s="56">
        <f>_xll.qlInterestRateIndexMaturity(IborIndex&amp;Tenor,AV1165,Trigger)</f>
        <v>47631</v>
      </c>
      <c r="AX1165" s="102" t="e">
        <f>_xll.qlIndexFixing($Z$5,AU1165,,Trigger)</f>
        <v>#VALUE!</v>
      </c>
      <c r="AY1165" s="102">
        <f>_xll.qlIndexFixing($AZ$1,AV1165,,Trigger)</f>
        <v>1.724605934869794E-2</v>
      </c>
    </row>
    <row r="1166" spans="46:51" ht="11.25" customHeight="1" x14ac:dyDescent="0.25">
      <c r="AT1166" s="57" t="s">
        <v>44</v>
      </c>
      <c r="AU1166" s="56">
        <f>_xll.qlInterestRateIndexFixingDate(IborIndex&amp;Tenor,AV1166,Trigger)</f>
        <v>47455</v>
      </c>
      <c r="AV1166" s="56">
        <f>_xll.qlCalendarAdvance(Calendar,AV1165,AT1166,"f",,Trigger)</f>
        <v>47457</v>
      </c>
      <c r="AW1166" s="56">
        <f>_xll.qlInterestRateIndexMaturity(IborIndex&amp;Tenor,AV1166,Trigger)</f>
        <v>47639</v>
      </c>
      <c r="AX1166" s="102" t="e">
        <f>_xll.qlIndexFixing($Z$5,AU1166,,Trigger)</f>
        <v>#VALUE!</v>
      </c>
      <c r="AY1166" s="102">
        <f>_xll.qlIndexFixing($AZ$1,AV1166,,Trigger)</f>
        <v>1.7241374638084658E-2</v>
      </c>
    </row>
    <row r="1167" spans="46:51" ht="11.25" customHeight="1" x14ac:dyDescent="0.25">
      <c r="AT1167" s="57" t="s">
        <v>44</v>
      </c>
      <c r="AU1167" s="56">
        <f>_xll.qlInterestRateIndexFixingDate(IborIndex&amp;Tenor,AV1167,Trigger)</f>
        <v>47462</v>
      </c>
      <c r="AV1167" s="56">
        <f>_xll.qlCalendarAdvance(Calendar,AV1166,AT1167,"f",,Trigger)</f>
        <v>47464</v>
      </c>
      <c r="AW1167" s="56">
        <f>_xll.qlInterestRateIndexMaturity(IborIndex&amp;Tenor,AV1167,Trigger)</f>
        <v>47646</v>
      </c>
      <c r="AX1167" s="102" t="e">
        <f>_xll.qlIndexFixing($Z$5,AU1167,,Trigger)</f>
        <v>#VALUE!</v>
      </c>
      <c r="AY1167" s="102">
        <f>_xll.qlIndexFixing($AZ$1,AV1167,,Trigger)</f>
        <v>1.7236698919947592E-2</v>
      </c>
    </row>
    <row r="1168" spans="46:51" ht="11.25" customHeight="1" x14ac:dyDescent="0.25">
      <c r="AT1168" s="57" t="s">
        <v>44</v>
      </c>
      <c r="AU1168" s="56">
        <f>_xll.qlInterestRateIndexFixingDate(IborIndex&amp;Tenor,AV1168,Trigger)</f>
        <v>47469</v>
      </c>
      <c r="AV1168" s="56">
        <f>_xll.qlCalendarAdvance(Calendar,AV1167,AT1168,"f",,Trigger)</f>
        <v>47471</v>
      </c>
      <c r="AW1168" s="56">
        <f>_xll.qlInterestRateIndexMaturity(IborIndex&amp;Tenor,AV1168,Trigger)</f>
        <v>47653</v>
      </c>
      <c r="AX1168" s="102" t="e">
        <f>_xll.qlIndexFixing($Z$5,AU1168,,Trigger)</f>
        <v>#VALUE!</v>
      </c>
      <c r="AY1168" s="102">
        <f>_xll.qlIndexFixing($AZ$1,AV1168,,Trigger)</f>
        <v>1.7232030476100706E-2</v>
      </c>
    </row>
    <row r="1169" spans="46:51" ht="11.25" customHeight="1" x14ac:dyDescent="0.25">
      <c r="AT1169" s="57" t="s">
        <v>44</v>
      </c>
      <c r="AU1169" s="56">
        <f>_xll.qlInterestRateIndexFixingDate(IborIndex&amp;Tenor,AV1169,Trigger)</f>
        <v>47473</v>
      </c>
      <c r="AV1169" s="56">
        <f>_xll.qlCalendarAdvance(Calendar,AV1168,AT1169,"f",,Trigger)</f>
        <v>47479</v>
      </c>
      <c r="AW1169" s="56">
        <f>_xll.qlInterestRateIndexMaturity(IborIndex&amp;Tenor,AV1169,Trigger)</f>
        <v>47661</v>
      </c>
      <c r="AX1169" s="102" t="e">
        <f>_xll.qlIndexFixing($Z$5,AU1169,,Trigger)</f>
        <v>#VALUE!</v>
      </c>
      <c r="AY1169" s="102">
        <f>_xll.qlIndexFixing($AZ$1,AV1169,,Trigger)</f>
        <v>1.7225127986822176E-2</v>
      </c>
    </row>
    <row r="1170" spans="46:51" ht="11.25" customHeight="1" x14ac:dyDescent="0.25">
      <c r="AT1170" s="57" t="s">
        <v>44</v>
      </c>
      <c r="AU1170" s="56">
        <f>_xll.qlInterestRateIndexFixingDate(IborIndex&amp;Tenor,AV1170,Trigger)</f>
        <v>47483</v>
      </c>
      <c r="AV1170" s="56">
        <f>_xll.qlCalendarAdvance(Calendar,AV1169,AT1170,"f",,Trigger)</f>
        <v>47486</v>
      </c>
      <c r="AW1170" s="56">
        <f>_xll.qlInterestRateIndexMaturity(IborIndex&amp;Tenor,AV1170,Trigger)</f>
        <v>47667</v>
      </c>
      <c r="AX1170" s="102" t="e">
        <f>_xll.qlIndexFixing($Z$5,AU1170,,Trigger)</f>
        <v>#VALUE!</v>
      </c>
      <c r="AY1170" s="102">
        <f>_xll.qlIndexFixing($AZ$1,AV1170,,Trigger)</f>
        <v>1.7220712461324773E-2</v>
      </c>
    </row>
    <row r="1171" spans="46:51" ht="11.25" customHeight="1" x14ac:dyDescent="0.25">
      <c r="AT1171" s="57" t="s">
        <v>44</v>
      </c>
      <c r="AU1171" s="56">
        <f>_xll.qlInterestRateIndexFixingDate(IborIndex&amp;Tenor,AV1171,Trigger)</f>
        <v>47491</v>
      </c>
      <c r="AV1171" s="56">
        <f>_xll.qlCalendarAdvance(Calendar,AV1170,AT1171,"f",,Trigger)</f>
        <v>47493</v>
      </c>
      <c r="AW1171" s="56">
        <f>_xll.qlInterestRateIndexMaturity(IborIndex&amp;Tenor,AV1171,Trigger)</f>
        <v>47674</v>
      </c>
      <c r="AX1171" s="102" t="e">
        <f>_xll.qlIndexFixing($Z$5,AU1171,,Trigger)</f>
        <v>#VALUE!</v>
      </c>
      <c r="AY1171" s="102">
        <f>_xll.qlIndexFixing($AZ$1,AV1171,,Trigger)</f>
        <v>1.721605576440835E-2</v>
      </c>
    </row>
    <row r="1172" spans="46:51" ht="11.25" customHeight="1" x14ac:dyDescent="0.25">
      <c r="AT1172" s="57" t="s">
        <v>44</v>
      </c>
      <c r="AU1172" s="56">
        <f>_xll.qlInterestRateIndexFixingDate(IborIndex&amp;Tenor,AV1172,Trigger)</f>
        <v>47498</v>
      </c>
      <c r="AV1172" s="56">
        <f>_xll.qlCalendarAdvance(Calendar,AV1171,AT1172,"f",,Trigger)</f>
        <v>47500</v>
      </c>
      <c r="AW1172" s="56">
        <f>_xll.qlInterestRateIndexMaturity(IborIndex&amp;Tenor,AV1172,Trigger)</f>
        <v>47681</v>
      </c>
      <c r="AX1172" s="102" t="e">
        <f>_xll.qlIndexFixing($Z$5,AU1172,,Trigger)</f>
        <v>#VALUE!</v>
      </c>
      <c r="AY1172" s="102">
        <f>_xll.qlIndexFixing($AZ$1,AV1172,,Trigger)</f>
        <v>1.721139860203524E-2</v>
      </c>
    </row>
    <row r="1173" spans="46:51" ht="11.25" customHeight="1" x14ac:dyDescent="0.25">
      <c r="AT1173" s="57" t="s">
        <v>44</v>
      </c>
      <c r="AU1173" s="56">
        <f>_xll.qlInterestRateIndexFixingDate(IborIndex&amp;Tenor,AV1173,Trigger)</f>
        <v>47505</v>
      </c>
      <c r="AV1173" s="56">
        <f>_xll.qlCalendarAdvance(Calendar,AV1172,AT1173,"f",,Trigger)</f>
        <v>47507</v>
      </c>
      <c r="AW1173" s="56">
        <f>_xll.qlInterestRateIndexMaturity(IborIndex&amp;Tenor,AV1173,Trigger)</f>
        <v>47688</v>
      </c>
      <c r="AX1173" s="102" t="e">
        <f>_xll.qlIndexFixing($Z$5,AU1173,,Trigger)</f>
        <v>#VALUE!</v>
      </c>
      <c r="AY1173" s="102">
        <f>_xll.qlIndexFixing($AZ$1,AV1173,,Trigger)</f>
        <v>1.7206739197023094E-2</v>
      </c>
    </row>
    <row r="1174" spans="46:51" ht="11.25" customHeight="1" x14ac:dyDescent="0.25">
      <c r="AT1174" s="57" t="s">
        <v>44</v>
      </c>
      <c r="AU1174" s="56">
        <f>_xll.qlInterestRateIndexFixingDate(IborIndex&amp;Tenor,AV1174,Trigger)</f>
        <v>47512</v>
      </c>
      <c r="AV1174" s="56">
        <f>_xll.qlCalendarAdvance(Calendar,AV1173,AT1174,"f",,Trigger)</f>
        <v>47514</v>
      </c>
      <c r="AW1174" s="56">
        <f>_xll.qlInterestRateIndexMaturity(IborIndex&amp;Tenor,AV1174,Trigger)</f>
        <v>47695</v>
      </c>
      <c r="AX1174" s="102" t="e">
        <f>_xll.qlIndexFixing($Z$5,AU1174,,Trigger)</f>
        <v>#VALUE!</v>
      </c>
      <c r="AY1174" s="102">
        <f>_xll.qlIndexFixing($AZ$1,AV1174,,Trigger)</f>
        <v>1.7202075761323512E-2</v>
      </c>
    </row>
    <row r="1175" spans="46:51" ht="11.25" customHeight="1" x14ac:dyDescent="0.25">
      <c r="AT1175" s="57" t="s">
        <v>44</v>
      </c>
      <c r="AU1175" s="56">
        <f>_xll.qlInterestRateIndexFixingDate(IborIndex&amp;Tenor,AV1175,Trigger)</f>
        <v>47519</v>
      </c>
      <c r="AV1175" s="56">
        <f>_xll.qlCalendarAdvance(Calendar,AV1174,AT1175,"f",,Trigger)</f>
        <v>47521</v>
      </c>
      <c r="AW1175" s="56">
        <f>_xll.qlInterestRateIndexMaturity(IborIndex&amp;Tenor,AV1175,Trigger)</f>
        <v>47702</v>
      </c>
      <c r="AX1175" s="102" t="e">
        <f>_xll.qlIndexFixing($Z$5,AU1175,,Trigger)</f>
        <v>#VALUE!</v>
      </c>
      <c r="AY1175" s="102">
        <f>_xll.qlIndexFixing($AZ$1,AV1175,,Trigger)</f>
        <v>1.7197406496020317E-2</v>
      </c>
    </row>
    <row r="1176" spans="46:51" ht="11.25" customHeight="1" x14ac:dyDescent="0.25">
      <c r="AT1176" s="57" t="s">
        <v>44</v>
      </c>
      <c r="AU1176" s="56">
        <f>_xll.qlInterestRateIndexFixingDate(IborIndex&amp;Tenor,AV1176,Trigger)</f>
        <v>47526</v>
      </c>
      <c r="AV1176" s="56">
        <f>_xll.qlCalendarAdvance(Calendar,AV1175,AT1176,"f",,Trigger)</f>
        <v>47528</v>
      </c>
      <c r="AW1176" s="56">
        <f>_xll.qlInterestRateIndexMaturity(IborIndex&amp;Tenor,AV1176,Trigger)</f>
        <v>47709</v>
      </c>
      <c r="AX1176" s="102" t="e">
        <f>_xll.qlIndexFixing($Z$5,AU1176,,Trigger)</f>
        <v>#VALUE!</v>
      </c>
      <c r="AY1176" s="102">
        <f>_xll.qlIndexFixing($AZ$1,AV1176,,Trigger)</f>
        <v>1.7192729591330856E-2</v>
      </c>
    </row>
    <row r="1177" spans="46:51" ht="11.25" customHeight="1" x14ac:dyDescent="0.25">
      <c r="AT1177" s="57" t="s">
        <v>44</v>
      </c>
      <c r="AU1177" s="56">
        <f>_xll.qlInterestRateIndexFixingDate(IborIndex&amp;Tenor,AV1177,Trigger)</f>
        <v>47533</v>
      </c>
      <c r="AV1177" s="56">
        <f>_xll.qlCalendarAdvance(Calendar,AV1176,AT1177,"f",,Trigger)</f>
        <v>47535</v>
      </c>
      <c r="AW1177" s="56">
        <f>_xll.qlInterestRateIndexMaturity(IborIndex&amp;Tenor,AV1177,Trigger)</f>
        <v>47716</v>
      </c>
      <c r="AX1177" s="102" t="e">
        <f>_xll.qlIndexFixing($Z$5,AU1177,,Trigger)</f>
        <v>#VALUE!</v>
      </c>
      <c r="AY1177" s="102">
        <f>_xll.qlIndexFixing($AZ$1,AV1177,,Trigger)</f>
        <v>1.7188043226606442E-2</v>
      </c>
    </row>
    <row r="1178" spans="46:51" ht="11.25" customHeight="1" x14ac:dyDescent="0.25">
      <c r="AT1178" s="57" t="s">
        <v>44</v>
      </c>
      <c r="AU1178" s="56">
        <f>_xll.qlInterestRateIndexFixingDate(IborIndex&amp;Tenor,AV1178,Trigger)</f>
        <v>47540</v>
      </c>
      <c r="AV1178" s="56">
        <f>_xll.qlCalendarAdvance(Calendar,AV1177,AT1178,"f",,Trigger)</f>
        <v>47542</v>
      </c>
      <c r="AW1178" s="56">
        <f>_xll.qlInterestRateIndexMaturity(IborIndex&amp;Tenor,AV1178,Trigger)</f>
        <v>47725</v>
      </c>
      <c r="AX1178" s="102" t="e">
        <f>_xll.qlIndexFixing($Z$5,AU1178,,Trigger)</f>
        <v>#VALUE!</v>
      </c>
      <c r="AY1178" s="102">
        <f>_xll.qlIndexFixing($AZ$1,AV1178,,Trigger)</f>
        <v>1.7183481159541183E-2</v>
      </c>
    </row>
    <row r="1179" spans="46:51" ht="11.25" customHeight="1" x14ac:dyDescent="0.25">
      <c r="AT1179" s="57" t="s">
        <v>44</v>
      </c>
      <c r="AU1179" s="56">
        <f>_xll.qlInterestRateIndexFixingDate(IborIndex&amp;Tenor,AV1179,Trigger)</f>
        <v>47547</v>
      </c>
      <c r="AV1179" s="56">
        <f>_xll.qlCalendarAdvance(Calendar,AV1178,AT1179,"f",,Trigger)</f>
        <v>47549</v>
      </c>
      <c r="AW1179" s="56">
        <f>_xll.qlInterestRateIndexMaturity(IborIndex&amp;Tenor,AV1179,Trigger)</f>
        <v>47735</v>
      </c>
      <c r="AX1179" s="102" t="e">
        <f>_xll.qlIndexFixing($Z$5,AU1179,,Trigger)</f>
        <v>#VALUE!</v>
      </c>
      <c r="AY1179" s="102">
        <f>_xll.qlIndexFixing($AZ$1,AV1179,,Trigger)</f>
        <v>1.7178766219421982E-2</v>
      </c>
    </row>
    <row r="1180" spans="46:51" ht="11.25" customHeight="1" x14ac:dyDescent="0.25">
      <c r="AT1180" s="57" t="s">
        <v>44</v>
      </c>
      <c r="AU1180" s="56">
        <f>_xll.qlInterestRateIndexFixingDate(IborIndex&amp;Tenor,AV1180,Trigger)</f>
        <v>47554</v>
      </c>
      <c r="AV1180" s="56">
        <f>_xll.qlCalendarAdvance(Calendar,AV1179,AT1180,"f",,Trigger)</f>
        <v>47556</v>
      </c>
      <c r="AW1180" s="56">
        <f>_xll.qlInterestRateIndexMaturity(IborIndex&amp;Tenor,AV1180,Trigger)</f>
        <v>47742</v>
      </c>
      <c r="AX1180" s="102" t="e">
        <f>_xll.qlIndexFixing($Z$5,AU1180,,Trigger)</f>
        <v>#VALUE!</v>
      </c>
      <c r="AY1180" s="102">
        <f>_xll.qlIndexFixing($AZ$1,AV1180,,Trigger)</f>
        <v>1.717403610861894E-2</v>
      </c>
    </row>
    <row r="1181" spans="46:51" ht="11.25" customHeight="1" x14ac:dyDescent="0.25">
      <c r="AT1181" s="57" t="s">
        <v>44</v>
      </c>
      <c r="AU1181" s="56">
        <f>_xll.qlInterestRateIndexFixingDate(IborIndex&amp;Tenor,AV1181,Trigger)</f>
        <v>47561</v>
      </c>
      <c r="AV1181" s="56">
        <f>_xll.qlCalendarAdvance(Calendar,AV1180,AT1181,"f",,Trigger)</f>
        <v>47563</v>
      </c>
      <c r="AW1181" s="56">
        <f>_xll.qlInterestRateIndexMaturity(IborIndex&amp;Tenor,AV1181,Trigger)</f>
        <v>47749</v>
      </c>
      <c r="AX1181" s="102" t="e">
        <f>_xll.qlIndexFixing($Z$5,AU1181,,Trigger)</f>
        <v>#VALUE!</v>
      </c>
      <c r="AY1181" s="102">
        <f>_xll.qlIndexFixing($AZ$1,AV1181,,Trigger)</f>
        <v>1.7169288984976067E-2</v>
      </c>
    </row>
    <row r="1182" spans="46:51" ht="11.25" customHeight="1" x14ac:dyDescent="0.25">
      <c r="AT1182" s="57" t="s">
        <v>44</v>
      </c>
      <c r="AU1182" s="56">
        <f>_xll.qlInterestRateIndexFixingDate(IborIndex&amp;Tenor,AV1182,Trigger)</f>
        <v>47568</v>
      </c>
      <c r="AV1182" s="56">
        <f>_xll.qlCalendarAdvance(Calendar,AV1181,AT1182,"f",,Trigger)</f>
        <v>47570</v>
      </c>
      <c r="AW1182" s="56">
        <f>_xll.qlInterestRateIndexMaturity(IborIndex&amp;Tenor,AV1182,Trigger)</f>
        <v>47756</v>
      </c>
      <c r="AX1182" s="102" t="e">
        <f>_xll.qlIndexFixing($Z$5,AU1182,,Trigger)</f>
        <v>#VALUE!</v>
      </c>
      <c r="AY1182" s="102">
        <f>_xll.qlIndexFixing($AZ$1,AV1182,,Trigger)</f>
        <v>1.7164464125096757E-2</v>
      </c>
    </row>
    <row r="1183" spans="46:51" ht="11.25" customHeight="1" x14ac:dyDescent="0.25">
      <c r="AT1183" s="57" t="s">
        <v>44</v>
      </c>
      <c r="AU1183" s="56">
        <f>_xll.qlInterestRateIndexFixingDate(IborIndex&amp;Tenor,AV1183,Trigger)</f>
        <v>47575</v>
      </c>
      <c r="AV1183" s="56">
        <f>_xll.qlCalendarAdvance(Calendar,AV1182,AT1183,"f",,Trigger)</f>
        <v>47577</v>
      </c>
      <c r="AW1183" s="56">
        <f>_xll.qlInterestRateIndexMaturity(IborIndex&amp;Tenor,AV1183,Trigger)</f>
        <v>47760</v>
      </c>
      <c r="AX1183" s="102" t="e">
        <f>_xll.qlIndexFixing($Z$5,AU1183,,Trigger)</f>
        <v>#VALUE!</v>
      </c>
      <c r="AY1183" s="102">
        <f>_xll.qlIndexFixing($AZ$1,AV1183,,Trigger)</f>
        <v>1.715967978268686E-2</v>
      </c>
    </row>
    <row r="1184" spans="46:51" ht="11.25" customHeight="1" x14ac:dyDescent="0.25">
      <c r="AT1184" s="57" t="s">
        <v>44</v>
      </c>
      <c r="AU1184" s="56">
        <f>_xll.qlInterestRateIndexFixingDate(IborIndex&amp;Tenor,AV1184,Trigger)</f>
        <v>47582</v>
      </c>
      <c r="AV1184" s="56">
        <f>_xll.qlCalendarAdvance(Calendar,AV1183,AT1184,"f",,Trigger)</f>
        <v>47584</v>
      </c>
      <c r="AW1184" s="56">
        <f>_xll.qlInterestRateIndexMaturity(IborIndex&amp;Tenor,AV1184,Trigger)</f>
        <v>47767</v>
      </c>
      <c r="AX1184" s="102" t="e">
        <f>_xll.qlIndexFixing($Z$5,AU1184,,Trigger)</f>
        <v>#VALUE!</v>
      </c>
      <c r="AY1184" s="102">
        <f>_xll.qlIndexFixing($AZ$1,AV1184,,Trigger)</f>
        <v>1.7154872883644555E-2</v>
      </c>
    </row>
    <row r="1185" spans="46:51" ht="11.25" customHeight="1" x14ac:dyDescent="0.25">
      <c r="AT1185" s="57" t="s">
        <v>44</v>
      </c>
      <c r="AU1185" s="56">
        <f>_xll.qlInterestRateIndexFixingDate(IborIndex&amp;Tenor,AV1185,Trigger)</f>
        <v>47589</v>
      </c>
      <c r="AV1185" s="56">
        <f>_xll.qlCalendarAdvance(Calendar,AV1184,AT1185,"f",,Trigger)</f>
        <v>47591</v>
      </c>
      <c r="AW1185" s="56">
        <f>_xll.qlInterestRateIndexMaturity(IborIndex&amp;Tenor,AV1185,Trigger)</f>
        <v>47774</v>
      </c>
      <c r="AX1185" s="102" t="e">
        <f>_xll.qlIndexFixing($Z$5,AU1185,,Trigger)</f>
        <v>#VALUE!</v>
      </c>
      <c r="AY1185" s="102">
        <f>_xll.qlIndexFixing($AZ$1,AV1185,,Trigger)</f>
        <v>1.7148656387423595E-2</v>
      </c>
    </row>
    <row r="1186" spans="46:51" ht="11.25" customHeight="1" x14ac:dyDescent="0.25">
      <c r="AT1186" s="57" t="s">
        <v>44</v>
      </c>
      <c r="AU1186" s="56">
        <f>_xll.qlInterestRateIndexFixingDate(IborIndex&amp;Tenor,AV1186,Trigger)</f>
        <v>47596</v>
      </c>
      <c r="AV1186" s="56">
        <f>_xll.qlCalendarAdvance(Calendar,AV1185,AT1186,"f",,Trigger)</f>
        <v>47598</v>
      </c>
      <c r="AW1186" s="56">
        <f>_xll.qlInterestRateIndexMaturity(IborIndex&amp;Tenor,AV1186,Trigger)</f>
        <v>47781</v>
      </c>
      <c r="AX1186" s="102" t="e">
        <f>_xll.qlIndexFixing($Z$5,AU1186,,Trigger)</f>
        <v>#VALUE!</v>
      </c>
      <c r="AY1186" s="102">
        <f>_xll.qlIndexFixing($AZ$1,AV1186,,Trigger)</f>
        <v>1.7145183819659324E-2</v>
      </c>
    </row>
    <row r="1187" spans="46:51" ht="11.25" customHeight="1" x14ac:dyDescent="0.25">
      <c r="AT1187" s="57" t="s">
        <v>44</v>
      </c>
      <c r="AU1187" s="56">
        <f>_xll.qlInterestRateIndexFixingDate(IborIndex&amp;Tenor,AV1187,Trigger)</f>
        <v>47602</v>
      </c>
      <c r="AV1187" s="56">
        <f>_xll.qlCalendarAdvance(Calendar,AV1186,AT1187,"f",,Trigger)</f>
        <v>47605</v>
      </c>
      <c r="AW1187" s="56">
        <f>_xll.qlInterestRateIndexMaturity(IborIndex&amp;Tenor,AV1187,Trigger)</f>
        <v>47791</v>
      </c>
      <c r="AX1187" s="102" t="e">
        <f>_xll.qlIndexFixing($Z$5,AU1187,,Trigger)</f>
        <v>#VALUE!</v>
      </c>
      <c r="AY1187" s="102">
        <f>_xll.qlIndexFixing($AZ$1,AV1187,,Trigger)</f>
        <v>1.7140344458353177E-2</v>
      </c>
    </row>
    <row r="1188" spans="46:51" ht="11.25" customHeight="1" x14ac:dyDescent="0.25">
      <c r="AT1188" s="57" t="s">
        <v>44</v>
      </c>
      <c r="AU1188" s="56">
        <f>_xll.qlInterestRateIndexFixingDate(IborIndex&amp;Tenor,AV1188,Trigger)</f>
        <v>47610</v>
      </c>
      <c r="AV1188" s="56">
        <f>_xll.qlCalendarAdvance(Calendar,AV1187,AT1188,"f",,Trigger)</f>
        <v>47612</v>
      </c>
      <c r="AW1188" s="56">
        <f>_xll.qlInterestRateIndexMaturity(IborIndex&amp;Tenor,AV1188,Trigger)</f>
        <v>47798</v>
      </c>
      <c r="AX1188" s="102" t="e">
        <f>_xll.qlIndexFixing($Z$5,AU1188,,Trigger)</f>
        <v>#VALUE!</v>
      </c>
      <c r="AY1188" s="102">
        <f>_xll.qlIndexFixing($AZ$1,AV1188,,Trigger)</f>
        <v>1.7135425761582859E-2</v>
      </c>
    </row>
    <row r="1189" spans="46:51" ht="11.25" customHeight="1" x14ac:dyDescent="0.25">
      <c r="AT1189" s="57" t="s">
        <v>44</v>
      </c>
      <c r="AU1189" s="56">
        <f>_xll.qlInterestRateIndexFixingDate(IborIndex&amp;Tenor,AV1189,Trigger)</f>
        <v>47617</v>
      </c>
      <c r="AV1189" s="56">
        <f>_xll.qlCalendarAdvance(Calendar,AV1188,AT1189,"f",,Trigger)</f>
        <v>47619</v>
      </c>
      <c r="AW1189" s="56">
        <f>_xll.qlInterestRateIndexMaturity(IborIndex&amp;Tenor,AV1189,Trigger)</f>
        <v>47805</v>
      </c>
      <c r="AX1189" s="102" t="e">
        <f>_xll.qlIndexFixing($Z$5,AU1189,,Trigger)</f>
        <v>#VALUE!</v>
      </c>
      <c r="AY1189" s="102">
        <f>_xll.qlIndexFixing($AZ$1,AV1189,,Trigger)</f>
        <v>1.713047514915025E-2</v>
      </c>
    </row>
    <row r="1190" spans="46:51" ht="11.25" customHeight="1" x14ac:dyDescent="0.25">
      <c r="AT1190" s="57" t="s">
        <v>44</v>
      </c>
      <c r="AU1190" s="56">
        <f>_xll.qlInterestRateIndexFixingDate(IborIndex&amp;Tenor,AV1190,Trigger)</f>
        <v>47624</v>
      </c>
      <c r="AV1190" s="56">
        <f>_xll.qlCalendarAdvance(Calendar,AV1189,AT1190,"f",,Trigger)</f>
        <v>47626</v>
      </c>
      <c r="AW1190" s="56">
        <f>_xll.qlInterestRateIndexMaturity(IborIndex&amp;Tenor,AV1190,Trigger)</f>
        <v>47812</v>
      </c>
      <c r="AX1190" s="102" t="e">
        <f>_xll.qlIndexFixing($Z$5,AU1190,,Trigger)</f>
        <v>#VALUE!</v>
      </c>
      <c r="AY1190" s="102">
        <f>_xll.qlIndexFixing($AZ$1,AV1190,,Trigger)</f>
        <v>1.7125492272418587E-2</v>
      </c>
    </row>
    <row r="1191" spans="46:51" ht="11.25" customHeight="1" x14ac:dyDescent="0.25">
      <c r="AT1191" s="57" t="s">
        <v>44</v>
      </c>
      <c r="AU1191" s="56">
        <f>_xll.qlInterestRateIndexFixingDate(IborIndex&amp;Tenor,AV1191,Trigger)</f>
        <v>47631</v>
      </c>
      <c r="AV1191" s="56">
        <f>_xll.qlCalendarAdvance(Calendar,AV1190,AT1191,"f",,Trigger)</f>
        <v>47633</v>
      </c>
      <c r="AW1191" s="56">
        <f>_xll.qlInterestRateIndexMaturity(IborIndex&amp;Tenor,AV1191,Trigger)</f>
        <v>47816</v>
      </c>
      <c r="AX1191" s="102" t="e">
        <f>_xll.qlIndexFixing($Z$5,AU1191,,Trigger)</f>
        <v>#VALUE!</v>
      </c>
      <c r="AY1191" s="102">
        <f>_xll.qlIndexFixing($AZ$1,AV1191,,Trigger)</f>
        <v>1.7120440617677587E-2</v>
      </c>
    </row>
    <row r="1192" spans="46:51" ht="11.25" customHeight="1" x14ac:dyDescent="0.25">
      <c r="AT1192" s="57" t="s">
        <v>44</v>
      </c>
      <c r="AU1192" s="56">
        <f>_xll.qlInterestRateIndexFixingDate(IborIndex&amp;Tenor,AV1192,Trigger)</f>
        <v>47638</v>
      </c>
      <c r="AV1192" s="56">
        <f>_xll.qlCalendarAdvance(Calendar,AV1191,AT1192,"f",,Trigger)</f>
        <v>47640</v>
      </c>
      <c r="AW1192" s="56">
        <f>_xll.qlInterestRateIndexMaturity(IborIndex&amp;Tenor,AV1192,Trigger)</f>
        <v>47823</v>
      </c>
      <c r="AX1192" s="102" t="e">
        <f>_xll.qlIndexFixing($Z$5,AU1192,,Trigger)</f>
        <v>#VALUE!</v>
      </c>
      <c r="AY1192" s="102">
        <f>_xll.qlIndexFixing($AZ$1,AV1192,,Trigger)</f>
        <v>1.7115396184988758E-2</v>
      </c>
    </row>
    <row r="1193" spans="46:51" ht="11.25" customHeight="1" x14ac:dyDescent="0.25">
      <c r="AT1193" s="57" t="s">
        <v>44</v>
      </c>
      <c r="AU1193" s="56">
        <f>_xll.qlInterestRateIndexFixingDate(IborIndex&amp;Tenor,AV1193,Trigger)</f>
        <v>47645</v>
      </c>
      <c r="AV1193" s="56">
        <f>_xll.qlCalendarAdvance(Calendar,AV1192,AT1193,"f",,Trigger)</f>
        <v>47647</v>
      </c>
      <c r="AW1193" s="56">
        <f>_xll.qlInterestRateIndexMaturity(IborIndex&amp;Tenor,AV1193,Trigger)</f>
        <v>47830</v>
      </c>
      <c r="AX1193" s="102" t="e">
        <f>_xll.qlIndexFixing($Z$5,AU1193,,Trigger)</f>
        <v>#VALUE!</v>
      </c>
      <c r="AY1193" s="102">
        <f>_xll.qlIndexFixing($AZ$1,AV1193,,Trigger)</f>
        <v>1.7110319991067595E-2</v>
      </c>
    </row>
    <row r="1194" spans="46:51" ht="11.25" customHeight="1" x14ac:dyDescent="0.25">
      <c r="AT1194" s="57" t="s">
        <v>44</v>
      </c>
      <c r="AU1194" s="56">
        <f>_xll.qlInterestRateIndexFixingDate(IborIndex&amp;Tenor,AV1194,Trigger)</f>
        <v>47652</v>
      </c>
      <c r="AV1194" s="56">
        <f>_xll.qlCalendarAdvance(Calendar,AV1193,AT1194,"f",,Trigger)</f>
        <v>47654</v>
      </c>
      <c r="AW1194" s="56">
        <f>_xll.qlInterestRateIndexMaturity(IborIndex&amp;Tenor,AV1194,Trigger)</f>
        <v>47837</v>
      </c>
      <c r="AX1194" s="102" t="e">
        <f>_xll.qlIndexFixing($Z$5,AU1194,,Trigger)</f>
        <v>#VALUE!</v>
      </c>
      <c r="AY1194" s="102">
        <f>_xll.qlIndexFixing($AZ$1,AV1194,,Trigger)</f>
        <v>1.7105212207544244E-2</v>
      </c>
    </row>
    <row r="1195" spans="46:51" ht="11.25" customHeight="1" x14ac:dyDescent="0.25">
      <c r="AT1195" s="57" t="s">
        <v>44</v>
      </c>
      <c r="AU1195" s="56">
        <f>_xll.qlInterestRateIndexFixingDate(IborIndex&amp;Tenor,AV1195,Trigger)</f>
        <v>47659</v>
      </c>
      <c r="AV1195" s="56">
        <f>_xll.qlCalendarAdvance(Calendar,AV1194,AT1195,"f",,Trigger)</f>
        <v>47661</v>
      </c>
      <c r="AW1195" s="56">
        <f>_xll.qlInterestRateIndexMaturity(IborIndex&amp;Tenor,AV1195,Trigger)</f>
        <v>47844</v>
      </c>
      <c r="AX1195" s="102" t="e">
        <f>_xll.qlIndexFixing($Z$5,AU1195,,Trigger)</f>
        <v>#VALUE!</v>
      </c>
      <c r="AY1195" s="102">
        <f>_xll.qlIndexFixing($AZ$1,AV1195,,Trigger)</f>
        <v>1.7100126598699424E-2</v>
      </c>
    </row>
    <row r="1196" spans="46:51" ht="11.25" customHeight="1" x14ac:dyDescent="0.25">
      <c r="AT1196" s="57" t="s">
        <v>44</v>
      </c>
      <c r="AU1196" s="56">
        <f>_xll.qlInterestRateIndexFixingDate(IborIndex&amp;Tenor,AV1196,Trigger)</f>
        <v>47666</v>
      </c>
      <c r="AV1196" s="56">
        <f>_xll.qlCalendarAdvance(Calendar,AV1195,AT1196,"f",,Trigger)</f>
        <v>47668</v>
      </c>
      <c r="AW1196" s="56">
        <f>_xll.qlInterestRateIndexMaturity(IborIndex&amp;Tenor,AV1196,Trigger)</f>
        <v>47854</v>
      </c>
      <c r="AX1196" s="102" t="e">
        <f>_xll.qlIndexFixing($Z$5,AU1196,,Trigger)</f>
        <v>#VALUE!</v>
      </c>
      <c r="AY1196" s="102">
        <f>_xll.qlIndexFixing($AZ$1,AV1196,,Trigger)</f>
        <v>1.7094927052043886E-2</v>
      </c>
    </row>
    <row r="1197" spans="46:51" ht="11.25" customHeight="1" x14ac:dyDescent="0.25">
      <c r="AT1197" s="57" t="s">
        <v>44</v>
      </c>
      <c r="AU1197" s="56">
        <f>_xll.qlInterestRateIndexFixingDate(IborIndex&amp;Tenor,AV1197,Trigger)</f>
        <v>47673</v>
      </c>
      <c r="AV1197" s="56">
        <f>_xll.qlCalendarAdvance(Calendar,AV1196,AT1197,"f",,Trigger)</f>
        <v>47675</v>
      </c>
      <c r="AW1197" s="56">
        <f>_xll.qlInterestRateIndexMaturity(IborIndex&amp;Tenor,AV1197,Trigger)</f>
        <v>47861</v>
      </c>
      <c r="AX1197" s="102" t="e">
        <f>_xll.qlIndexFixing($Z$5,AU1197,,Trigger)</f>
        <v>#VALUE!</v>
      </c>
      <c r="AY1197" s="102">
        <f>_xll.qlIndexFixing($AZ$1,AV1197,,Trigger)</f>
        <v>1.7089723123945012E-2</v>
      </c>
    </row>
    <row r="1198" spans="46:51" ht="11.25" customHeight="1" x14ac:dyDescent="0.25">
      <c r="AT1198" s="57" t="s">
        <v>44</v>
      </c>
      <c r="AU1198" s="56">
        <f>_xll.qlInterestRateIndexFixingDate(IborIndex&amp;Tenor,AV1198,Trigger)</f>
        <v>47680</v>
      </c>
      <c r="AV1198" s="56">
        <f>_xll.qlCalendarAdvance(Calendar,AV1197,AT1198,"f",,Trigger)</f>
        <v>47682</v>
      </c>
      <c r="AW1198" s="56">
        <f>_xll.qlInterestRateIndexMaturity(IborIndex&amp;Tenor,AV1198,Trigger)</f>
        <v>47868</v>
      </c>
      <c r="AX1198" s="102" t="e">
        <f>_xll.qlIndexFixing($Z$5,AU1198,,Trigger)</f>
        <v>#VALUE!</v>
      </c>
      <c r="AY1198" s="102">
        <f>_xll.qlIndexFixing($AZ$1,AV1198,,Trigger)</f>
        <v>1.7084488303632132E-2</v>
      </c>
    </row>
    <row r="1199" spans="46:51" ht="11.25" customHeight="1" x14ac:dyDescent="0.25">
      <c r="AT1199" s="57" t="s">
        <v>44</v>
      </c>
      <c r="AU1199" s="56">
        <f>_xll.qlInterestRateIndexFixingDate(IborIndex&amp;Tenor,AV1199,Trigger)</f>
        <v>47687</v>
      </c>
      <c r="AV1199" s="56">
        <f>_xll.qlCalendarAdvance(Calendar,AV1198,AT1199,"f",,Trigger)</f>
        <v>47689</v>
      </c>
      <c r="AW1199" s="56">
        <f>_xll.qlInterestRateIndexMaturity(IborIndex&amp;Tenor,AV1199,Trigger)</f>
        <v>47875</v>
      </c>
      <c r="AX1199" s="102" t="e">
        <f>_xll.qlIndexFixing($Z$5,AU1199,,Trigger)</f>
        <v>#VALUE!</v>
      </c>
      <c r="AY1199" s="102">
        <f>_xll.qlIndexFixing($AZ$1,AV1199,,Trigger)</f>
        <v>1.7079222762743602E-2</v>
      </c>
    </row>
    <row r="1200" spans="46:51" ht="11.25" customHeight="1" x14ac:dyDescent="0.25">
      <c r="AT1200" s="57" t="s">
        <v>44</v>
      </c>
      <c r="AU1200" s="56">
        <f>_xll.qlInterestRateIndexFixingDate(IborIndex&amp;Tenor,AV1200,Trigger)</f>
        <v>47694</v>
      </c>
      <c r="AV1200" s="56">
        <f>_xll.qlCalendarAdvance(Calendar,AV1199,AT1200,"f",,Trigger)</f>
        <v>47696</v>
      </c>
      <c r="AW1200" s="56">
        <f>_xll.qlInterestRateIndexMaturity(IborIndex&amp;Tenor,AV1200,Trigger)</f>
        <v>47882</v>
      </c>
      <c r="AX1200" s="102" t="e">
        <f>_xll.qlIndexFixing($Z$5,AU1200,,Trigger)</f>
        <v>#VALUE!</v>
      </c>
      <c r="AY1200" s="102">
        <f>_xll.qlIndexFixing($AZ$1,AV1200,,Trigger)</f>
        <v>1.7073926672915178E-2</v>
      </c>
    </row>
    <row r="1201" spans="46:51" ht="11.25" customHeight="1" x14ac:dyDescent="0.25">
      <c r="AT1201" s="57" t="s">
        <v>44</v>
      </c>
      <c r="AU1201" s="56">
        <f>_xll.qlInterestRateIndexFixingDate(IborIndex&amp;Tenor,AV1201,Trigger)</f>
        <v>47701</v>
      </c>
      <c r="AV1201" s="56">
        <f>_xll.qlCalendarAdvance(Calendar,AV1200,AT1201,"f",,Trigger)</f>
        <v>47703</v>
      </c>
      <c r="AW1201" s="56">
        <f>_xll.qlInterestRateIndexMaturity(IborIndex&amp;Tenor,AV1201,Trigger)</f>
        <v>47889</v>
      </c>
      <c r="AX1201" s="102" t="e">
        <f>_xll.qlIndexFixing($Z$5,AU1201,,Trigger)</f>
        <v>#VALUE!</v>
      </c>
      <c r="AY1201" s="102">
        <f>_xll.qlIndexFixing($AZ$1,AV1201,,Trigger)</f>
        <v>1.7068600205783904E-2</v>
      </c>
    </row>
    <row r="1202" spans="46:51" ht="11.25" customHeight="1" x14ac:dyDescent="0.25">
      <c r="AT1202" s="57" t="s">
        <v>44</v>
      </c>
      <c r="AU1202" s="56">
        <f>_xll.qlInterestRateIndexFixingDate(IborIndex&amp;Tenor,AV1202,Trigger)</f>
        <v>47708</v>
      </c>
      <c r="AV1202" s="56">
        <f>_xll.qlCalendarAdvance(Calendar,AV1201,AT1202,"f",,Trigger)</f>
        <v>47710</v>
      </c>
      <c r="AW1202" s="56">
        <f>_xll.qlInterestRateIndexMaturity(IborIndex&amp;Tenor,AV1202,Trigger)</f>
        <v>47896</v>
      </c>
      <c r="AX1202" s="102" t="e">
        <f>_xll.qlIndexFixing($Z$5,AU1202,,Trigger)</f>
        <v>#VALUE!</v>
      </c>
      <c r="AY1202" s="102">
        <f>_xll.qlIndexFixing($AZ$1,AV1202,,Trigger)</f>
        <v>1.70632435329864E-2</v>
      </c>
    </row>
    <row r="1203" spans="46:51" ht="11.25" customHeight="1" x14ac:dyDescent="0.25">
      <c r="AT1203" s="57" t="s">
        <v>44</v>
      </c>
      <c r="AU1203" s="56">
        <f>_xll.qlInterestRateIndexFixingDate(IborIndex&amp;Tenor,AV1203,Trigger)</f>
        <v>47715</v>
      </c>
      <c r="AV1203" s="56">
        <f>_xll.qlCalendarAdvance(Calendar,AV1202,AT1203,"f",,Trigger)</f>
        <v>47717</v>
      </c>
      <c r="AW1203" s="56">
        <f>_xll.qlInterestRateIndexMaturity(IborIndex&amp;Tenor,AV1203,Trigger)</f>
        <v>47903</v>
      </c>
      <c r="AX1203" s="102" t="e">
        <f>_xll.qlIndexFixing($Z$5,AU1203,,Trigger)</f>
        <v>#VALUE!</v>
      </c>
      <c r="AY1203" s="102">
        <f>_xll.qlIndexFixing($AZ$1,AV1203,,Trigger)</f>
        <v>1.7057856826157545E-2</v>
      </c>
    </row>
    <row r="1204" spans="46:51" ht="11.25" customHeight="1" x14ac:dyDescent="0.25">
      <c r="AT1204" s="57" t="s">
        <v>44</v>
      </c>
      <c r="AU1204" s="56">
        <f>_xll.qlInterestRateIndexFixingDate(IborIndex&amp;Tenor,AV1204,Trigger)</f>
        <v>47722</v>
      </c>
      <c r="AV1204" s="56">
        <f>_xll.qlCalendarAdvance(Calendar,AV1203,AT1204,"f",,Trigger)</f>
        <v>47724</v>
      </c>
      <c r="AW1204" s="56">
        <f>_xll.qlInterestRateIndexMaturity(IborIndex&amp;Tenor,AV1204,Trigger)</f>
        <v>47907</v>
      </c>
      <c r="AX1204" s="102" t="e">
        <f>_xll.qlIndexFixing($Z$5,AU1204,,Trigger)</f>
        <v>#VALUE!</v>
      </c>
      <c r="AY1204" s="102">
        <f>_xll.qlIndexFixing($AZ$1,AV1204,,Trigger)</f>
        <v>1.7052428928698092E-2</v>
      </c>
    </row>
    <row r="1205" spans="46:51" ht="11.25" customHeight="1" x14ac:dyDescent="0.25">
      <c r="AT1205" s="57" t="s">
        <v>44</v>
      </c>
      <c r="AU1205" s="56">
        <f>_xll.qlInterestRateIndexFixingDate(IborIndex&amp;Tenor,AV1205,Trigger)</f>
        <v>47729</v>
      </c>
      <c r="AV1205" s="56">
        <f>_xll.qlCalendarAdvance(Calendar,AV1204,AT1205,"f",,Trigger)</f>
        <v>47731</v>
      </c>
      <c r="AW1205" s="56">
        <f>_xll.qlInterestRateIndexMaturity(IborIndex&amp;Tenor,AV1205,Trigger)</f>
        <v>47912</v>
      </c>
      <c r="AX1205" s="102" t="e">
        <f>_xll.qlIndexFixing($Z$5,AU1205,,Trigger)</f>
        <v>#VALUE!</v>
      </c>
      <c r="AY1205" s="102">
        <f>_xll.qlIndexFixing($AZ$1,AV1205,,Trigger)</f>
        <v>1.7046987306257529E-2</v>
      </c>
    </row>
    <row r="1206" spans="46:51" ht="11.25" customHeight="1" x14ac:dyDescent="0.25">
      <c r="AT1206" s="57" t="s">
        <v>44</v>
      </c>
      <c r="AU1206" s="56">
        <f>_xll.qlInterestRateIndexFixingDate(IborIndex&amp;Tenor,AV1206,Trigger)</f>
        <v>47736</v>
      </c>
      <c r="AV1206" s="56">
        <f>_xll.qlCalendarAdvance(Calendar,AV1205,AT1206,"f",,Trigger)</f>
        <v>47738</v>
      </c>
      <c r="AW1206" s="56">
        <f>_xll.qlInterestRateIndexMaturity(IborIndex&amp;Tenor,AV1206,Trigger)</f>
        <v>47919</v>
      </c>
      <c r="AX1206" s="102" t="e">
        <f>_xll.qlIndexFixing($Z$5,AU1206,,Trigger)</f>
        <v>#VALUE!</v>
      </c>
      <c r="AY1206" s="102">
        <f>_xll.qlIndexFixing($AZ$1,AV1206,,Trigger)</f>
        <v>1.7041516142792836E-2</v>
      </c>
    </row>
    <row r="1207" spans="46:51" ht="11.25" customHeight="1" x14ac:dyDescent="0.25">
      <c r="AT1207" s="57" t="s">
        <v>44</v>
      </c>
      <c r="AU1207" s="56">
        <f>_xll.qlInterestRateIndexFixingDate(IborIndex&amp;Tenor,AV1207,Trigger)</f>
        <v>47743</v>
      </c>
      <c r="AV1207" s="56">
        <f>_xll.qlCalendarAdvance(Calendar,AV1206,AT1207,"f",,Trigger)</f>
        <v>47745</v>
      </c>
      <c r="AW1207" s="56">
        <f>_xll.qlInterestRateIndexMaturity(IborIndex&amp;Tenor,AV1207,Trigger)</f>
        <v>47926</v>
      </c>
      <c r="AX1207" s="102" t="e">
        <f>_xll.qlIndexFixing($Z$5,AU1207,,Trigger)</f>
        <v>#VALUE!</v>
      </c>
      <c r="AY1207" s="102">
        <f>_xll.qlIndexFixing($AZ$1,AV1207,,Trigger)</f>
        <v>1.7036015609918381E-2</v>
      </c>
    </row>
    <row r="1208" spans="46:51" ht="11.25" customHeight="1" x14ac:dyDescent="0.25">
      <c r="AT1208" s="57" t="s">
        <v>44</v>
      </c>
      <c r="AU1208" s="56">
        <f>_xll.qlInterestRateIndexFixingDate(IborIndex&amp;Tenor,AV1208,Trigger)</f>
        <v>47750</v>
      </c>
      <c r="AV1208" s="56">
        <f>_xll.qlCalendarAdvance(Calendar,AV1207,AT1208,"f",,Trigger)</f>
        <v>47752</v>
      </c>
      <c r="AW1208" s="56">
        <f>_xll.qlInterestRateIndexMaturity(IborIndex&amp;Tenor,AV1208,Trigger)</f>
        <v>47933</v>
      </c>
      <c r="AX1208" s="102" t="e">
        <f>_xll.qlIndexFixing($Z$5,AU1208,,Trigger)</f>
        <v>#VALUE!</v>
      </c>
      <c r="AY1208" s="102">
        <f>_xll.qlIndexFixing($AZ$1,AV1208,,Trigger)</f>
        <v>1.7030485879248096E-2</v>
      </c>
    </row>
    <row r="1209" spans="46:51" ht="11.25" customHeight="1" x14ac:dyDescent="0.25">
      <c r="AT1209" s="57" t="s">
        <v>44</v>
      </c>
      <c r="AU1209" s="56">
        <f>_xll.qlInterestRateIndexFixingDate(IborIndex&amp;Tenor,AV1209,Trigger)</f>
        <v>47757</v>
      </c>
      <c r="AV1209" s="56">
        <f>_xll.qlCalendarAdvance(Calendar,AV1208,AT1209,"f",,Trigger)</f>
        <v>47759</v>
      </c>
      <c r="AW1209" s="56">
        <f>_xll.qlInterestRateIndexMaturity(IborIndex&amp;Tenor,AV1209,Trigger)</f>
        <v>47941</v>
      </c>
      <c r="AX1209" s="102" t="e">
        <f>_xll.qlIndexFixing($Z$5,AU1209,,Trigger)</f>
        <v>#VALUE!</v>
      </c>
      <c r="AY1209" s="102">
        <f>_xll.qlIndexFixing($AZ$1,AV1209,,Trigger)</f>
        <v>1.7024927122395037E-2</v>
      </c>
    </row>
    <row r="1210" spans="46:51" ht="11.25" customHeight="1" x14ac:dyDescent="0.25">
      <c r="AT1210" s="57" t="s">
        <v>44</v>
      </c>
      <c r="AU1210" s="56">
        <f>_xll.qlInterestRateIndexFixingDate(IborIndex&amp;Tenor,AV1210,Trigger)</f>
        <v>47764</v>
      </c>
      <c r="AV1210" s="56">
        <f>_xll.qlCalendarAdvance(Calendar,AV1209,AT1210,"f",,Trigger)</f>
        <v>47766</v>
      </c>
      <c r="AW1210" s="56">
        <f>_xll.qlInterestRateIndexMaturity(IborIndex&amp;Tenor,AV1210,Trigger)</f>
        <v>47948</v>
      </c>
      <c r="AX1210" s="102" t="e">
        <f>_xll.qlIndexFixing($Z$5,AU1210,,Trigger)</f>
        <v>#VALUE!</v>
      </c>
      <c r="AY1210" s="102">
        <f>_xll.qlIndexFixing($AZ$1,AV1210,,Trigger)</f>
        <v>1.7019331533555556E-2</v>
      </c>
    </row>
    <row r="1211" spans="46:51" ht="11.25" customHeight="1" x14ac:dyDescent="0.25">
      <c r="AT1211" s="57" t="s">
        <v>44</v>
      </c>
      <c r="AU1211" s="56">
        <f>_xll.qlInterestRateIndexFixingDate(IborIndex&amp;Tenor,AV1211,Trigger)</f>
        <v>47771</v>
      </c>
      <c r="AV1211" s="56">
        <f>_xll.qlCalendarAdvance(Calendar,AV1210,AT1211,"f",,Trigger)</f>
        <v>47773</v>
      </c>
      <c r="AW1211" s="56">
        <f>_xll.qlInterestRateIndexMaturity(IborIndex&amp;Tenor,AV1211,Trigger)</f>
        <v>47955</v>
      </c>
      <c r="AX1211" s="102" t="e">
        <f>_xll.qlIndexFixing($Z$5,AU1211,,Trigger)</f>
        <v>#VALUE!</v>
      </c>
      <c r="AY1211" s="102">
        <f>_xll.qlIndexFixing($AZ$1,AV1211,,Trigger)</f>
        <v>1.7013723216594556E-2</v>
      </c>
    </row>
    <row r="1212" spans="46:51" ht="11.25" customHeight="1" x14ac:dyDescent="0.25">
      <c r="AT1212" s="57" t="s">
        <v>44</v>
      </c>
      <c r="AU1212" s="56">
        <f>_xll.qlInterestRateIndexFixingDate(IborIndex&amp;Tenor,AV1212,Trigger)</f>
        <v>47778</v>
      </c>
      <c r="AV1212" s="56">
        <f>_xll.qlCalendarAdvance(Calendar,AV1211,AT1212,"f",,Trigger)</f>
        <v>47780</v>
      </c>
      <c r="AW1212" s="56">
        <f>_xll.qlInterestRateIndexMaturity(IborIndex&amp;Tenor,AV1212,Trigger)</f>
        <v>47962</v>
      </c>
      <c r="AX1212" s="102" t="e">
        <f>_xll.qlIndexFixing($Z$5,AU1212,,Trigger)</f>
        <v>#VALUE!</v>
      </c>
      <c r="AY1212" s="102">
        <f>_xll.qlIndexFixing($AZ$1,AV1212,,Trigger)</f>
        <v>1.7008078410870171E-2</v>
      </c>
    </row>
    <row r="1213" spans="46:51" ht="11.25" customHeight="1" x14ac:dyDescent="0.25">
      <c r="AT1213" s="57" t="s">
        <v>44</v>
      </c>
      <c r="AU1213" s="56">
        <f>_xll.qlInterestRateIndexFixingDate(IborIndex&amp;Tenor,AV1213,Trigger)</f>
        <v>47785</v>
      </c>
      <c r="AV1213" s="56">
        <f>_xll.qlCalendarAdvance(Calendar,AV1212,AT1213,"f",,Trigger)</f>
        <v>47787</v>
      </c>
      <c r="AW1213" s="56">
        <f>_xll.qlInterestRateIndexMaturity(IborIndex&amp;Tenor,AV1213,Trigger)</f>
        <v>47968</v>
      </c>
      <c r="AX1213" s="102" t="e">
        <f>_xll.qlIndexFixing($Z$5,AU1213,,Trigger)</f>
        <v>#VALUE!</v>
      </c>
      <c r="AY1213" s="102">
        <f>_xll.qlIndexFixing($AZ$1,AV1213,,Trigger)</f>
        <v>1.700240526541083E-2</v>
      </c>
    </row>
    <row r="1214" spans="46:51" ht="11.25" customHeight="1" x14ac:dyDescent="0.25">
      <c r="AT1214" s="57" t="s">
        <v>44</v>
      </c>
      <c r="AU1214" s="56">
        <f>_xll.qlInterestRateIndexFixingDate(IborIndex&amp;Tenor,AV1214,Trigger)</f>
        <v>47792</v>
      </c>
      <c r="AV1214" s="56">
        <f>_xll.qlCalendarAdvance(Calendar,AV1213,AT1214,"f",,Trigger)</f>
        <v>47794</v>
      </c>
      <c r="AW1214" s="56">
        <f>_xll.qlInterestRateIndexMaturity(IborIndex&amp;Tenor,AV1214,Trigger)</f>
        <v>47975</v>
      </c>
      <c r="AX1214" s="102" t="e">
        <f>_xll.qlIndexFixing($Z$5,AU1214,,Trigger)</f>
        <v>#VALUE!</v>
      </c>
      <c r="AY1214" s="102">
        <f>_xll.qlIndexFixing($AZ$1,AV1214,,Trigger)</f>
        <v>1.6996703951826515E-2</v>
      </c>
    </row>
    <row r="1215" spans="46:51" ht="11.25" customHeight="1" x14ac:dyDescent="0.25">
      <c r="AT1215" s="57" t="s">
        <v>44</v>
      </c>
      <c r="AU1215" s="56">
        <f>_xll.qlInterestRateIndexFixingDate(IborIndex&amp;Tenor,AV1215,Trigger)</f>
        <v>47799</v>
      </c>
      <c r="AV1215" s="56">
        <f>_xll.qlCalendarAdvance(Calendar,AV1214,AT1215,"f",,Trigger)</f>
        <v>47801</v>
      </c>
      <c r="AW1215" s="56">
        <f>_xll.qlInterestRateIndexMaturity(IborIndex&amp;Tenor,AV1215,Trigger)</f>
        <v>47982</v>
      </c>
      <c r="AX1215" s="102" t="e">
        <f>_xll.qlIndexFixing($Z$5,AU1215,,Trigger)</f>
        <v>#VALUE!</v>
      </c>
      <c r="AY1215" s="102">
        <f>_xll.qlIndexFixing($AZ$1,AV1215,,Trigger)</f>
        <v>1.6990974641726764E-2</v>
      </c>
    </row>
    <row r="1216" spans="46:51" ht="11.25" customHeight="1" x14ac:dyDescent="0.25">
      <c r="AT1216" s="57" t="s">
        <v>44</v>
      </c>
      <c r="AU1216" s="56">
        <f>_xll.qlInterestRateIndexFixingDate(IborIndex&amp;Tenor,AV1216,Trigger)</f>
        <v>47806</v>
      </c>
      <c r="AV1216" s="56">
        <f>_xll.qlCalendarAdvance(Calendar,AV1215,AT1216,"f",,Trigger)</f>
        <v>47808</v>
      </c>
      <c r="AW1216" s="56">
        <f>_xll.qlInterestRateIndexMaturity(IborIndex&amp;Tenor,AV1216,Trigger)</f>
        <v>47989</v>
      </c>
      <c r="AX1216" s="102" t="e">
        <f>_xll.qlIndexFixing($Z$5,AU1216,,Trigger)</f>
        <v>#VALUE!</v>
      </c>
      <c r="AY1216" s="102">
        <f>_xll.qlIndexFixing($AZ$1,AV1216,,Trigger)</f>
        <v>1.6985217506720239E-2</v>
      </c>
    </row>
    <row r="1217" spans="46:51" ht="11.25" customHeight="1" x14ac:dyDescent="0.25">
      <c r="AT1217" s="57" t="s">
        <v>44</v>
      </c>
      <c r="AU1217" s="56">
        <f>_xll.qlInterestRateIndexFixingDate(IborIndex&amp;Tenor,AV1217,Trigger)</f>
        <v>47813</v>
      </c>
      <c r="AV1217" s="56">
        <f>_xll.qlCalendarAdvance(Calendar,AV1216,AT1217,"f",,Trigger)</f>
        <v>47815</v>
      </c>
      <c r="AW1217" s="56">
        <f>_xll.qlInterestRateIndexMaturity(IborIndex&amp;Tenor,AV1217,Trigger)</f>
        <v>47996</v>
      </c>
      <c r="AX1217" s="102" t="e">
        <f>_xll.qlIndexFixing($Z$5,AU1217,,Trigger)</f>
        <v>#VALUE!</v>
      </c>
      <c r="AY1217" s="102">
        <f>_xll.qlIndexFixing($AZ$1,AV1217,,Trigger)</f>
        <v>1.6979432718414723E-2</v>
      </c>
    </row>
    <row r="1218" spans="46:51" ht="11.25" customHeight="1" x14ac:dyDescent="0.25">
      <c r="AT1218" s="57" t="s">
        <v>44</v>
      </c>
      <c r="AU1218" s="56">
        <f>_xll.qlInterestRateIndexFixingDate(IborIndex&amp;Tenor,AV1218,Trigger)</f>
        <v>47820</v>
      </c>
      <c r="AV1218" s="56">
        <f>_xll.qlCalendarAdvance(Calendar,AV1217,AT1218,"f",,Trigger)</f>
        <v>47822</v>
      </c>
      <c r="AW1218" s="56">
        <f>_xll.qlInterestRateIndexMaturity(IborIndex&amp;Tenor,AV1218,Trigger)</f>
        <v>48004</v>
      </c>
      <c r="AX1218" s="102" t="e">
        <f>_xll.qlIndexFixing($Z$5,AU1218,,Trigger)</f>
        <v>#VALUE!</v>
      </c>
      <c r="AY1218" s="102">
        <f>_xll.qlIndexFixing($AZ$1,AV1218,,Trigger)</f>
        <v>1.6973620448416677E-2</v>
      </c>
    </row>
    <row r="1219" spans="46:51" ht="11.25" customHeight="1" x14ac:dyDescent="0.25">
      <c r="AT1219" s="57" t="s">
        <v>44</v>
      </c>
      <c r="AU1219" s="56">
        <f>_xll.qlInterestRateIndexFixingDate(IborIndex&amp;Tenor,AV1219,Trigger)</f>
        <v>47827</v>
      </c>
      <c r="AV1219" s="56">
        <f>_xll.qlCalendarAdvance(Calendar,AV1218,AT1219,"f",,Trigger)</f>
        <v>47829</v>
      </c>
      <c r="AW1219" s="56">
        <f>_xll.qlInterestRateIndexMaturity(IborIndex&amp;Tenor,AV1219,Trigger)</f>
        <v>48011</v>
      </c>
      <c r="AX1219" s="102" t="e">
        <f>_xll.qlIndexFixing($Z$5,AU1219,,Trigger)</f>
        <v>#VALUE!</v>
      </c>
      <c r="AY1219" s="102">
        <f>_xll.qlIndexFixing($AZ$1,AV1219,,Trigger)</f>
        <v>1.6967780868332137E-2</v>
      </c>
    </row>
    <row r="1220" spans="46:51" ht="11.25" customHeight="1" x14ac:dyDescent="0.25">
      <c r="AT1220" s="57" t="s">
        <v>44</v>
      </c>
      <c r="AU1220" s="56">
        <f>_xll.qlInterestRateIndexFixingDate(IborIndex&amp;Tenor,AV1220,Trigger)</f>
        <v>47834</v>
      </c>
      <c r="AV1220" s="56">
        <f>_xll.qlCalendarAdvance(Calendar,AV1219,AT1220,"f",,Trigger)</f>
        <v>47836</v>
      </c>
      <c r="AW1220" s="56">
        <f>_xll.qlInterestRateIndexMaturity(IborIndex&amp;Tenor,AV1220,Trigger)</f>
        <v>48018</v>
      </c>
      <c r="AX1220" s="102" t="e">
        <f>_xll.qlIndexFixing($Z$5,AU1220,,Trigger)</f>
        <v>#VALUE!</v>
      </c>
      <c r="AY1220" s="102">
        <f>_xll.qlIndexFixing($AZ$1,AV1220,,Trigger)</f>
        <v>1.696191414976668E-2</v>
      </c>
    </row>
    <row r="1221" spans="46:51" ht="11.25" customHeight="1" x14ac:dyDescent="0.25">
      <c r="AT1221" s="57" t="s">
        <v>44</v>
      </c>
      <c r="AU1221" s="56">
        <f>_xll.qlInterestRateIndexFixingDate(IborIndex&amp;Tenor,AV1221,Trigger)</f>
        <v>47840</v>
      </c>
      <c r="AV1221" s="56">
        <f>_xll.qlCalendarAdvance(Calendar,AV1220,AT1221,"f",,Trigger)</f>
        <v>47844</v>
      </c>
      <c r="AW1221" s="56">
        <f>_xll.qlInterestRateIndexMaturity(IborIndex&amp;Tenor,AV1221,Trigger)</f>
        <v>48026</v>
      </c>
      <c r="AX1221" s="102" t="e">
        <f>_xll.qlIndexFixing($Z$5,AU1221,,Trigger)</f>
        <v>#VALUE!</v>
      </c>
      <c r="AY1221" s="102">
        <f>_xll.qlIndexFixing($AZ$1,AV1221,,Trigger)</f>
        <v>1.6955208579045498E-2</v>
      </c>
    </row>
    <row r="1222" spans="46:51" ht="11.25" customHeight="1" x14ac:dyDescent="0.25">
      <c r="AT1222" s="57" t="s">
        <v>44</v>
      </c>
      <c r="AU1222" s="56">
        <f>_xll.qlInterestRateIndexFixingDate(IborIndex&amp;Tenor,AV1222,Trigger)</f>
        <v>47848</v>
      </c>
      <c r="AV1222" s="56">
        <f>_xll.qlCalendarAdvance(Calendar,AV1221,AT1222,"f",,Trigger)</f>
        <v>47851</v>
      </c>
      <c r="AW1222" s="56">
        <f>_xll.qlInterestRateIndexMaturity(IborIndex&amp;Tenor,AV1222,Trigger)</f>
        <v>48032</v>
      </c>
      <c r="AX1222" s="102" t="e">
        <f>_xll.qlIndexFixing($Z$5,AU1222,,Trigger)</f>
        <v>#VALUE!</v>
      </c>
      <c r="AY1222" s="102">
        <f>_xll.qlIndexFixing($AZ$1,AV1222,,Trigger)</f>
        <v>1.6949286415724876E-2</v>
      </c>
    </row>
    <row r="1223" spans="46:51" ht="11.25" customHeight="1" x14ac:dyDescent="0.25">
      <c r="AT1223" s="57" t="s">
        <v>44</v>
      </c>
      <c r="AU1223" s="56">
        <f>_xll.qlInterestRateIndexFixingDate(IborIndex&amp;Tenor,AV1223,Trigger)</f>
        <v>47856</v>
      </c>
      <c r="AV1223" s="56">
        <f>_xll.qlCalendarAdvance(Calendar,AV1222,AT1223,"f",,Trigger)</f>
        <v>47858</v>
      </c>
      <c r="AW1223" s="56">
        <f>_xll.qlInterestRateIndexMaturity(IborIndex&amp;Tenor,AV1223,Trigger)</f>
        <v>48039</v>
      </c>
      <c r="AX1223" s="102" t="e">
        <f>_xll.qlIndexFixing($Z$5,AU1223,,Trigger)</f>
        <v>#VALUE!</v>
      </c>
      <c r="AY1223" s="102">
        <f>_xll.qlIndexFixing($AZ$1,AV1223,,Trigger)</f>
        <v>1.6943337642140208E-2</v>
      </c>
    </row>
    <row r="1224" spans="46:51" ht="11.25" customHeight="1" x14ac:dyDescent="0.25">
      <c r="AT1224" s="57" t="s">
        <v>44</v>
      </c>
      <c r="AU1224" s="56">
        <f>_xll.qlInterestRateIndexFixingDate(IborIndex&amp;Tenor,AV1224,Trigger)</f>
        <v>47863</v>
      </c>
      <c r="AV1224" s="56">
        <f>_xll.qlCalendarAdvance(Calendar,AV1223,AT1224,"f",,Trigger)</f>
        <v>47865</v>
      </c>
      <c r="AW1224" s="56">
        <f>_xll.qlInterestRateIndexMaturity(IborIndex&amp;Tenor,AV1224,Trigger)</f>
        <v>48046</v>
      </c>
      <c r="AX1224" s="102" t="e">
        <f>_xll.qlIndexFixing($Z$5,AU1224,,Trigger)</f>
        <v>#VALUE!</v>
      </c>
      <c r="AY1224" s="102">
        <f>_xll.qlIndexFixing($AZ$1,AV1224,,Trigger)</f>
        <v>1.6937362429885059E-2</v>
      </c>
    </row>
    <row r="1225" spans="46:51" ht="11.25" customHeight="1" x14ac:dyDescent="0.25">
      <c r="AT1225" s="57" t="s">
        <v>44</v>
      </c>
      <c r="AU1225" s="56">
        <f>_xll.qlInterestRateIndexFixingDate(IborIndex&amp;Tenor,AV1225,Trigger)</f>
        <v>47870</v>
      </c>
      <c r="AV1225" s="56">
        <f>_xll.qlCalendarAdvance(Calendar,AV1224,AT1225,"f",,Trigger)</f>
        <v>47872</v>
      </c>
      <c r="AW1225" s="56">
        <f>_xll.qlInterestRateIndexMaturity(IborIndex&amp;Tenor,AV1225,Trigger)</f>
        <v>48053</v>
      </c>
      <c r="AX1225" s="102" t="e">
        <f>_xll.qlIndexFixing($Z$5,AU1225,,Trigger)</f>
        <v>#VALUE!</v>
      </c>
      <c r="AY1225" s="102">
        <f>_xll.qlIndexFixing($AZ$1,AV1225,,Trigger)</f>
        <v>1.6931360950549024E-2</v>
      </c>
    </row>
    <row r="1226" spans="46:51" ht="11.25" customHeight="1" x14ac:dyDescent="0.25">
      <c r="AT1226" s="57" t="s">
        <v>44</v>
      </c>
      <c r="AU1226" s="56">
        <f>_xll.qlInterestRateIndexFixingDate(IborIndex&amp;Tenor,AV1226,Trigger)</f>
        <v>47877</v>
      </c>
      <c r="AV1226" s="56">
        <f>_xll.qlCalendarAdvance(Calendar,AV1225,AT1226,"f",,Trigger)</f>
        <v>47879</v>
      </c>
      <c r="AW1226" s="56">
        <f>_xll.qlInterestRateIndexMaturity(IborIndex&amp;Tenor,AV1226,Trigger)</f>
        <v>48060</v>
      </c>
      <c r="AX1226" s="102" t="e">
        <f>_xll.qlIndexFixing($Z$5,AU1226,,Trigger)</f>
        <v>#VALUE!</v>
      </c>
      <c r="AY1226" s="102">
        <f>_xll.qlIndexFixing($AZ$1,AV1226,,Trigger)</f>
        <v>1.6925333375723023E-2</v>
      </c>
    </row>
    <row r="1227" spans="46:51" ht="11.25" customHeight="1" x14ac:dyDescent="0.25">
      <c r="AT1227" s="57" t="s">
        <v>44</v>
      </c>
      <c r="AU1227" s="56">
        <f>_xll.qlInterestRateIndexFixingDate(IborIndex&amp;Tenor,AV1227,Trigger)</f>
        <v>47884</v>
      </c>
      <c r="AV1227" s="56">
        <f>_xll.qlCalendarAdvance(Calendar,AV1226,AT1227,"f",,Trigger)</f>
        <v>47886</v>
      </c>
      <c r="AW1227" s="56">
        <f>_xll.qlInterestRateIndexMaturity(IborIndex&amp;Tenor,AV1227,Trigger)</f>
        <v>48067</v>
      </c>
      <c r="AX1227" s="102" t="e">
        <f>_xll.qlIndexFixing($Z$5,AU1227,,Trigger)</f>
        <v>#VALUE!</v>
      </c>
      <c r="AY1227" s="102">
        <f>_xll.qlIndexFixing($AZ$1,AV1227,,Trigger)</f>
        <v>1.6919279876994878E-2</v>
      </c>
    </row>
    <row r="1228" spans="46:51" ht="11.25" customHeight="1" x14ac:dyDescent="0.25">
      <c r="AT1228" s="57" t="s">
        <v>44</v>
      </c>
      <c r="AU1228" s="56">
        <f>_xll.qlInterestRateIndexFixingDate(IborIndex&amp;Tenor,AV1228,Trigger)</f>
        <v>47891</v>
      </c>
      <c r="AV1228" s="56">
        <f>_xll.qlCalendarAdvance(Calendar,AV1227,AT1228,"f",,Trigger)</f>
        <v>47893</v>
      </c>
      <c r="AW1228" s="56">
        <f>_xll.qlInterestRateIndexMaturity(IborIndex&amp;Tenor,AV1228,Trigger)</f>
        <v>48074</v>
      </c>
      <c r="AX1228" s="102" t="e">
        <f>_xll.qlIndexFixing($Z$5,AU1228,,Trigger)</f>
        <v>#VALUE!</v>
      </c>
      <c r="AY1228" s="102">
        <f>_xll.qlIndexFixing($AZ$1,AV1228,,Trigger)</f>
        <v>1.6913200625953747E-2</v>
      </c>
    </row>
    <row r="1229" spans="46:51" ht="11.25" customHeight="1" x14ac:dyDescent="0.25">
      <c r="AT1229" s="57" t="s">
        <v>44</v>
      </c>
      <c r="AU1229" s="56">
        <f>_xll.qlInterestRateIndexFixingDate(IborIndex&amp;Tenor,AV1229,Trigger)</f>
        <v>47898</v>
      </c>
      <c r="AV1229" s="56">
        <f>_xll.qlCalendarAdvance(Calendar,AV1228,AT1229,"f",,Trigger)</f>
        <v>47900</v>
      </c>
      <c r="AW1229" s="56">
        <f>_xll.qlInterestRateIndexMaturity(IborIndex&amp;Tenor,AV1229,Trigger)</f>
        <v>48081</v>
      </c>
      <c r="AX1229" s="102" t="e">
        <f>_xll.qlIndexFixing($Z$5,AU1229,,Trigger)</f>
        <v>#VALUE!</v>
      </c>
      <c r="AY1229" s="102">
        <f>_xll.qlIndexFixing($AZ$1,AV1229,,Trigger)</f>
        <v>1.6907095794185686E-2</v>
      </c>
    </row>
    <row r="1230" spans="46:51" ht="11.25" customHeight="1" x14ac:dyDescent="0.25">
      <c r="AT1230" s="57" t="s">
        <v>44</v>
      </c>
      <c r="AU1230" s="56">
        <f>_xll.qlInterestRateIndexFixingDate(IborIndex&amp;Tenor,AV1230,Trigger)</f>
        <v>47905</v>
      </c>
      <c r="AV1230" s="56">
        <f>_xll.qlCalendarAdvance(Calendar,AV1229,AT1230,"f",,Trigger)</f>
        <v>47907</v>
      </c>
      <c r="AW1230" s="56">
        <f>_xll.qlInterestRateIndexMaturity(IborIndex&amp;Tenor,AV1230,Trigger)</f>
        <v>48089</v>
      </c>
      <c r="AX1230" s="102" t="e">
        <f>_xll.qlIndexFixing($Z$5,AU1230,,Trigger)</f>
        <v>#VALUE!</v>
      </c>
      <c r="AY1230" s="102">
        <f>_xll.qlIndexFixing($AZ$1,AV1230,,Trigger)</f>
        <v>1.6900811846638112E-2</v>
      </c>
    </row>
    <row r="1231" spans="46:51" ht="11.25" customHeight="1" x14ac:dyDescent="0.25">
      <c r="AT1231" s="57" t="s">
        <v>44</v>
      </c>
      <c r="AU1231" s="56">
        <f>_xll.qlInterestRateIndexFixingDate(IborIndex&amp;Tenor,AV1231,Trigger)</f>
        <v>47912</v>
      </c>
      <c r="AV1231" s="56">
        <f>_xll.qlCalendarAdvance(Calendar,AV1230,AT1231,"f",,Trigger)</f>
        <v>47914</v>
      </c>
      <c r="AW1231" s="56">
        <f>_xll.qlInterestRateIndexMaturity(IborIndex&amp;Tenor,AV1231,Trigger)</f>
        <v>48099</v>
      </c>
      <c r="AX1231" s="102" t="e">
        <f>_xll.qlIndexFixing($Z$5,AU1231,,Trigger)</f>
        <v>#VALUE!</v>
      </c>
      <c r="AY1231" s="102">
        <f>_xll.qlIndexFixing($AZ$1,AV1231,,Trigger)</f>
        <v>1.6894650278217412E-2</v>
      </c>
    </row>
    <row r="1232" spans="46:51" ht="11.25" customHeight="1" x14ac:dyDescent="0.25">
      <c r="AT1232" s="57" t="s">
        <v>44</v>
      </c>
      <c r="AU1232" s="56">
        <f>_xll.qlInterestRateIndexFixingDate(IborIndex&amp;Tenor,AV1232,Trigger)</f>
        <v>47919</v>
      </c>
      <c r="AV1232" s="56">
        <f>_xll.qlCalendarAdvance(Calendar,AV1231,AT1232,"f",,Trigger)</f>
        <v>47921</v>
      </c>
      <c r="AW1232" s="56">
        <f>_xll.qlInterestRateIndexMaturity(IborIndex&amp;Tenor,AV1232,Trigger)</f>
        <v>48106</v>
      </c>
      <c r="AX1232" s="102" t="e">
        <f>_xll.qlIndexFixing($Z$5,AU1232,,Trigger)</f>
        <v>#VALUE!</v>
      </c>
      <c r="AY1232" s="102">
        <f>_xll.qlIndexFixing($AZ$1,AV1232,,Trigger)</f>
        <v>1.6888463677396649E-2</v>
      </c>
    </row>
    <row r="1233" spans="46:51" ht="11.25" customHeight="1" x14ac:dyDescent="0.25">
      <c r="AT1233" s="57" t="s">
        <v>44</v>
      </c>
      <c r="AU1233" s="56">
        <f>_xll.qlInterestRateIndexFixingDate(IborIndex&amp;Tenor,AV1233,Trigger)</f>
        <v>47926</v>
      </c>
      <c r="AV1233" s="56">
        <f>_xll.qlCalendarAdvance(Calendar,AV1232,AT1233,"f",,Trigger)</f>
        <v>47928</v>
      </c>
      <c r="AW1233" s="56">
        <f>_xll.qlInterestRateIndexMaturity(IborIndex&amp;Tenor,AV1233,Trigger)</f>
        <v>48113</v>
      </c>
      <c r="AX1233" s="102" t="e">
        <f>_xll.qlIndexFixing($Z$5,AU1233,,Trigger)</f>
        <v>#VALUE!</v>
      </c>
      <c r="AY1233" s="102">
        <f>_xll.qlIndexFixing($AZ$1,AV1233,,Trigger)</f>
        <v>1.6882252215785501E-2</v>
      </c>
    </row>
    <row r="1234" spans="46:51" ht="11.25" customHeight="1" x14ac:dyDescent="0.25">
      <c r="AT1234" s="57" t="s">
        <v>44</v>
      </c>
      <c r="AU1234" s="56">
        <f>_xll.qlInterestRateIndexFixingDate(IborIndex&amp;Tenor,AV1234,Trigger)</f>
        <v>47933</v>
      </c>
      <c r="AV1234" s="56">
        <f>_xll.qlCalendarAdvance(Calendar,AV1233,AT1234,"f",,Trigger)</f>
        <v>47935</v>
      </c>
      <c r="AW1234" s="56">
        <f>_xll.qlInterestRateIndexMaturity(IborIndex&amp;Tenor,AV1234,Trigger)</f>
        <v>48120</v>
      </c>
      <c r="AX1234" s="102" t="e">
        <f>_xll.qlIndexFixing($Z$5,AU1234,,Trigger)</f>
        <v>#VALUE!</v>
      </c>
      <c r="AY1234" s="102">
        <f>_xll.qlIndexFixing($AZ$1,AV1234,,Trigger)</f>
        <v>1.6876075542687247E-2</v>
      </c>
    </row>
    <row r="1235" spans="46:51" ht="11.25" customHeight="1" x14ac:dyDescent="0.25">
      <c r="AT1235" s="57" t="s">
        <v>44</v>
      </c>
      <c r="AU1235" s="56">
        <f>_xll.qlInterestRateIndexFixingDate(IborIndex&amp;Tenor,AV1235,Trigger)</f>
        <v>47940</v>
      </c>
      <c r="AV1235" s="56">
        <f>_xll.qlCalendarAdvance(Calendar,AV1234,AT1235,"f",,Trigger)</f>
        <v>47942</v>
      </c>
      <c r="AW1235" s="56">
        <f>_xll.qlInterestRateIndexMaturity(IborIndex&amp;Tenor,AV1235,Trigger)</f>
        <v>48127</v>
      </c>
      <c r="AX1235" s="102" t="e">
        <f>_xll.qlIndexFixing($Z$5,AU1235,,Trigger)</f>
        <v>#VALUE!</v>
      </c>
      <c r="AY1235" s="102">
        <f>_xll.qlIndexFixing($AZ$1,AV1235,,Trigger)</f>
        <v>1.6869816858475481E-2</v>
      </c>
    </row>
    <row r="1236" spans="46:51" ht="11.25" customHeight="1" x14ac:dyDescent="0.25">
      <c r="AT1236" s="57" t="s">
        <v>44</v>
      </c>
      <c r="AU1236" s="56">
        <f>_xll.qlInterestRateIndexFixingDate(IborIndex&amp;Tenor,AV1236,Trigger)</f>
        <v>47947</v>
      </c>
      <c r="AV1236" s="56">
        <f>_xll.qlCalendarAdvance(Calendar,AV1235,AT1236,"f",,Trigger)</f>
        <v>47953</v>
      </c>
      <c r="AW1236" s="56">
        <f>_xll.qlInterestRateIndexMaturity(IborIndex&amp;Tenor,AV1236,Trigger)</f>
        <v>48136</v>
      </c>
      <c r="AX1236" s="102" t="e">
        <f>_xll.qlIndexFixing($Z$5,AU1236,,Trigger)</f>
        <v>#VALUE!</v>
      </c>
      <c r="AY1236" s="102">
        <f>_xll.qlIndexFixing($AZ$1,AV1236,,Trigger)</f>
        <v>1.6861734212620574E-2</v>
      </c>
    </row>
    <row r="1237" spans="46:51" ht="11.25" customHeight="1" x14ac:dyDescent="0.25">
      <c r="AT1237" s="57" t="s">
        <v>44</v>
      </c>
      <c r="AU1237" s="56">
        <f>_xll.qlInterestRateIndexFixingDate(IborIndex&amp;Tenor,AV1237,Trigger)</f>
        <v>47956</v>
      </c>
      <c r="AV1237" s="56">
        <f>_xll.qlCalendarAdvance(Calendar,AV1236,AT1237,"f",,Trigger)</f>
        <v>47960</v>
      </c>
      <c r="AW1237" s="56">
        <f>_xll.qlInterestRateIndexMaturity(IborIndex&amp;Tenor,AV1237,Trigger)</f>
        <v>48143</v>
      </c>
      <c r="AX1237" s="102" t="e">
        <f>_xll.qlIndexFixing($Z$5,AU1237,,Trigger)</f>
        <v>#VALUE!</v>
      </c>
      <c r="AY1237" s="102">
        <f>_xll.qlIndexFixing($AZ$1,AV1237,,Trigger)</f>
        <v>1.685542010695559E-2</v>
      </c>
    </row>
    <row r="1238" spans="46:51" ht="11.25" customHeight="1" x14ac:dyDescent="0.25">
      <c r="AT1238" s="57" t="s">
        <v>44</v>
      </c>
      <c r="AU1238" s="56">
        <f>_xll.qlInterestRateIndexFixingDate(IborIndex&amp;Tenor,AV1238,Trigger)</f>
        <v>47963</v>
      </c>
      <c r="AV1238" s="56">
        <f>_xll.qlCalendarAdvance(Calendar,AV1237,AT1238,"f",,Trigger)</f>
        <v>47967</v>
      </c>
      <c r="AW1238" s="56">
        <f>_xll.qlInterestRateIndexMaturity(IborIndex&amp;Tenor,AV1238,Trigger)</f>
        <v>48150</v>
      </c>
      <c r="AX1238" s="102" t="e">
        <f>_xll.qlIndexFixing($Z$5,AU1238,,Trigger)</f>
        <v>#VALUE!</v>
      </c>
      <c r="AY1238" s="102">
        <f>_xll.qlIndexFixing($AZ$1,AV1238,,Trigger)</f>
        <v>1.6848038107840451E-2</v>
      </c>
    </row>
    <row r="1239" spans="46:51" ht="11.25" customHeight="1" x14ac:dyDescent="0.25">
      <c r="AT1239" s="57" t="s">
        <v>44</v>
      </c>
      <c r="AU1239" s="56">
        <f>_xll.qlInterestRateIndexFixingDate(IborIndex&amp;Tenor,AV1239,Trigger)</f>
        <v>47970</v>
      </c>
      <c r="AV1239" s="56">
        <f>_xll.qlCalendarAdvance(Calendar,AV1238,AT1239,"f",,Trigger)</f>
        <v>47974</v>
      </c>
      <c r="AW1239" s="56">
        <f>_xll.qlInterestRateIndexMaturity(IborIndex&amp;Tenor,AV1239,Trigger)</f>
        <v>48158</v>
      </c>
      <c r="AX1239" s="102" t="e">
        <f>_xll.qlIndexFixing($Z$5,AU1239,,Trigger)</f>
        <v>#VALUE!</v>
      </c>
      <c r="AY1239" s="102">
        <f>_xll.qlIndexFixing($AZ$1,AV1239,,Trigger)</f>
        <v>1.6842510106485718E-2</v>
      </c>
    </row>
    <row r="1240" spans="46:51" ht="11.25" customHeight="1" x14ac:dyDescent="0.25">
      <c r="AT1240" s="57" t="s">
        <v>44</v>
      </c>
      <c r="AU1240" s="56">
        <f>_xll.qlInterestRateIndexFixingDate(IborIndex&amp;Tenor,AV1240,Trigger)</f>
        <v>47977</v>
      </c>
      <c r="AV1240" s="56">
        <f>_xll.qlCalendarAdvance(Calendar,AV1239,AT1240,"f",,Trigger)</f>
        <v>47981</v>
      </c>
      <c r="AW1240" s="56">
        <f>_xll.qlInterestRateIndexMaturity(IborIndex&amp;Tenor,AV1240,Trigger)</f>
        <v>48165</v>
      </c>
      <c r="AX1240" s="102" t="e">
        <f>_xll.qlIndexFixing($Z$5,AU1240,,Trigger)</f>
        <v>#VALUE!</v>
      </c>
      <c r="AY1240" s="102">
        <f>_xll.qlIndexFixing($AZ$1,AV1240,,Trigger)</f>
        <v>1.6836118849619178E-2</v>
      </c>
    </row>
    <row r="1241" spans="46:51" ht="11.25" customHeight="1" x14ac:dyDescent="0.25">
      <c r="AT1241" s="57" t="s">
        <v>44</v>
      </c>
      <c r="AU1241" s="56">
        <f>_xll.qlInterestRateIndexFixingDate(IborIndex&amp;Tenor,AV1241,Trigger)</f>
        <v>47984</v>
      </c>
      <c r="AV1241" s="56">
        <f>_xll.qlCalendarAdvance(Calendar,AV1240,AT1241,"f",,Trigger)</f>
        <v>47988</v>
      </c>
      <c r="AW1241" s="56">
        <f>_xll.qlInterestRateIndexMaturity(IborIndex&amp;Tenor,AV1241,Trigger)</f>
        <v>48172</v>
      </c>
      <c r="AX1241" s="102" t="e">
        <f>_xll.qlIndexFixing($Z$5,AU1241,,Trigger)</f>
        <v>#VALUE!</v>
      </c>
      <c r="AY1241" s="102">
        <f>_xll.qlIndexFixing($AZ$1,AV1241,,Trigger)</f>
        <v>1.6829704176381861E-2</v>
      </c>
    </row>
    <row r="1242" spans="46:51" ht="11.25" customHeight="1" x14ac:dyDescent="0.25">
      <c r="AT1242" s="57" t="s">
        <v>44</v>
      </c>
      <c r="AU1242" s="56">
        <f>_xll.qlInterestRateIndexFixingDate(IborIndex&amp;Tenor,AV1242,Trigger)</f>
        <v>47991</v>
      </c>
      <c r="AV1242" s="56">
        <f>_xll.qlCalendarAdvance(Calendar,AV1241,AT1242,"f",,Trigger)</f>
        <v>47995</v>
      </c>
      <c r="AW1242" s="56">
        <f>_xll.qlInterestRateIndexMaturity(IborIndex&amp;Tenor,AV1242,Trigger)</f>
        <v>48179</v>
      </c>
      <c r="AX1242" s="102" t="e">
        <f>_xll.qlIndexFixing($Z$5,AU1242,,Trigger)</f>
        <v>#VALUE!</v>
      </c>
      <c r="AY1242" s="102">
        <f>_xll.qlIndexFixing($AZ$1,AV1242,,Trigger)</f>
        <v>1.6823493535762478E-2</v>
      </c>
    </row>
    <row r="1243" spans="46:51" ht="11.25" customHeight="1" x14ac:dyDescent="0.25">
      <c r="AT1243" s="57" t="s">
        <v>44</v>
      </c>
      <c r="AU1243" s="56">
        <f>_xll.qlInterestRateIndexFixingDate(IborIndex&amp;Tenor,AV1243,Trigger)</f>
        <v>47998</v>
      </c>
      <c r="AV1243" s="56">
        <f>_xll.qlCalendarAdvance(Calendar,AV1242,AT1243,"f",,Trigger)</f>
        <v>48002</v>
      </c>
      <c r="AW1243" s="56">
        <f>_xll.qlInterestRateIndexMaturity(IborIndex&amp;Tenor,AV1243,Trigger)</f>
        <v>48185</v>
      </c>
      <c r="AX1243" s="102" t="e">
        <f>_xll.qlIndexFixing($Z$5,AU1243,,Trigger)</f>
        <v>#VALUE!</v>
      </c>
      <c r="AY1243" s="102">
        <f>_xll.qlIndexFixing($AZ$1,AV1243,,Trigger)</f>
        <v>1.681703821408069E-2</v>
      </c>
    </row>
    <row r="1244" spans="46:51" ht="11.25" customHeight="1" x14ac:dyDescent="0.25">
      <c r="AT1244" s="57" t="s">
        <v>44</v>
      </c>
      <c r="AU1244" s="56">
        <f>_xll.qlInterestRateIndexFixingDate(IborIndex&amp;Tenor,AV1244,Trigger)</f>
        <v>48005</v>
      </c>
      <c r="AV1244" s="56">
        <f>_xll.qlCalendarAdvance(Calendar,AV1243,AT1244,"f",,Trigger)</f>
        <v>48009</v>
      </c>
      <c r="AW1244" s="56">
        <f>_xll.qlInterestRateIndexMaturity(IborIndex&amp;Tenor,AV1244,Trigger)</f>
        <v>48192</v>
      </c>
      <c r="AX1244" s="102" t="e">
        <f>_xll.qlIndexFixing($Z$5,AU1244,,Trigger)</f>
        <v>#VALUE!</v>
      </c>
      <c r="AY1244" s="102">
        <f>_xll.qlIndexFixing($AZ$1,AV1244,,Trigger)</f>
        <v>1.6810559956954321E-2</v>
      </c>
    </row>
    <row r="1245" spans="46:51" ht="11.25" customHeight="1" x14ac:dyDescent="0.25">
      <c r="AT1245" s="57" t="s">
        <v>44</v>
      </c>
      <c r="AU1245" s="56">
        <f>_xll.qlInterestRateIndexFixingDate(IborIndex&amp;Tenor,AV1245,Trigger)</f>
        <v>48012</v>
      </c>
      <c r="AV1245" s="56">
        <f>_xll.qlCalendarAdvance(Calendar,AV1244,AT1245,"f",,Trigger)</f>
        <v>48016</v>
      </c>
      <c r="AW1245" s="56">
        <f>_xll.qlInterestRateIndexMaturity(IborIndex&amp;Tenor,AV1245,Trigger)</f>
        <v>48199</v>
      </c>
      <c r="AX1245" s="102" t="e">
        <f>_xll.qlIndexFixing($Z$5,AU1245,,Trigger)</f>
        <v>#VALUE!</v>
      </c>
      <c r="AY1245" s="102">
        <f>_xll.qlIndexFixing($AZ$1,AV1245,,Trigger)</f>
        <v>1.6804058935967644E-2</v>
      </c>
    </row>
    <row r="1246" spans="46:51" ht="11.25" customHeight="1" x14ac:dyDescent="0.25">
      <c r="AT1246" s="57" t="s">
        <v>44</v>
      </c>
      <c r="AU1246" s="56">
        <f>_xll.qlInterestRateIndexFixingDate(IborIndex&amp;Tenor,AV1246,Trigger)</f>
        <v>48019</v>
      </c>
      <c r="AV1246" s="56">
        <f>_xll.qlCalendarAdvance(Calendar,AV1245,AT1246,"f",,Trigger)</f>
        <v>48023</v>
      </c>
      <c r="AW1246" s="56">
        <f>_xll.qlInterestRateIndexMaturity(IborIndex&amp;Tenor,AV1246,Trigger)</f>
        <v>48206</v>
      </c>
      <c r="AX1246" s="102" t="e">
        <f>_xll.qlIndexFixing($Z$5,AU1246,,Trigger)</f>
        <v>#VALUE!</v>
      </c>
      <c r="AY1246" s="102">
        <f>_xll.qlIndexFixing($AZ$1,AV1246,,Trigger)</f>
        <v>1.6797285571159629E-2</v>
      </c>
    </row>
    <row r="1247" spans="46:51" ht="11.25" customHeight="1" x14ac:dyDescent="0.25">
      <c r="AT1247" s="57" t="s">
        <v>44</v>
      </c>
      <c r="AU1247" s="56">
        <f>_xll.qlInterestRateIndexFixingDate(IborIndex&amp;Tenor,AV1247,Trigger)</f>
        <v>48026</v>
      </c>
      <c r="AV1247" s="56">
        <f>_xll.qlCalendarAdvance(Calendar,AV1246,AT1247,"f",,Trigger)</f>
        <v>48030</v>
      </c>
      <c r="AW1247" s="56">
        <f>_xll.qlInterestRateIndexMaturity(IborIndex&amp;Tenor,AV1247,Trigger)</f>
        <v>48215</v>
      </c>
      <c r="AX1247" s="102" t="e">
        <f>_xll.qlIndexFixing($Z$5,AU1247,,Trigger)</f>
        <v>#VALUE!</v>
      </c>
      <c r="AY1247" s="102">
        <f>_xll.qlIndexFixing($AZ$1,AV1247,,Trigger)</f>
        <v>1.6790734003588593E-2</v>
      </c>
    </row>
    <row r="1248" spans="46:51" ht="11.25" customHeight="1" x14ac:dyDescent="0.25">
      <c r="AT1248" s="57" t="s">
        <v>44</v>
      </c>
      <c r="AU1248" s="56">
        <f>_xll.qlInterestRateIndexFixingDate(IborIndex&amp;Tenor,AV1248,Trigger)</f>
        <v>48033</v>
      </c>
      <c r="AV1248" s="56">
        <f>_xll.qlCalendarAdvance(Calendar,AV1247,AT1248,"f",,Trigger)</f>
        <v>48037</v>
      </c>
      <c r="AW1248" s="56">
        <f>_xll.qlInterestRateIndexMaturity(IborIndex&amp;Tenor,AV1248,Trigger)</f>
        <v>48221</v>
      </c>
      <c r="AX1248" s="102" t="e">
        <f>_xll.qlIndexFixing($Z$5,AU1248,,Trigger)</f>
        <v>#VALUE!</v>
      </c>
      <c r="AY1248" s="102">
        <f>_xll.qlIndexFixing($AZ$1,AV1248,,Trigger)</f>
        <v>1.6784160220929722E-2</v>
      </c>
    </row>
    <row r="1249" spans="46:51" ht="11.25" customHeight="1" x14ac:dyDescent="0.25">
      <c r="AT1249" s="57" t="s">
        <v>44</v>
      </c>
      <c r="AU1249" s="56">
        <f>_xll.qlInterestRateIndexFixingDate(IborIndex&amp;Tenor,AV1249,Trigger)</f>
        <v>48040</v>
      </c>
      <c r="AV1249" s="56">
        <f>_xll.qlCalendarAdvance(Calendar,AV1248,AT1249,"f",,Trigger)</f>
        <v>48044</v>
      </c>
      <c r="AW1249" s="56">
        <f>_xll.qlInterestRateIndexMaturity(IborIndex&amp;Tenor,AV1249,Trigger)</f>
        <v>48228</v>
      </c>
      <c r="AX1249" s="102" t="e">
        <f>_xll.qlIndexFixing($Z$5,AU1249,,Trigger)</f>
        <v>#VALUE!</v>
      </c>
      <c r="AY1249" s="102">
        <f>_xll.qlIndexFixing($AZ$1,AV1249,,Trigger)</f>
        <v>1.6777564394787683E-2</v>
      </c>
    </row>
    <row r="1250" spans="46:51" ht="11.25" customHeight="1" x14ac:dyDescent="0.25">
      <c r="AT1250" s="57" t="s">
        <v>44</v>
      </c>
      <c r="AU1250" s="56">
        <f>_xll.qlInterestRateIndexFixingDate(IborIndex&amp;Tenor,AV1250,Trigger)</f>
        <v>48047</v>
      </c>
      <c r="AV1250" s="56">
        <f>_xll.qlCalendarAdvance(Calendar,AV1249,AT1250,"f",,Trigger)</f>
        <v>48051</v>
      </c>
      <c r="AW1250" s="56">
        <f>_xll.qlInterestRateIndexMaturity(IborIndex&amp;Tenor,AV1250,Trigger)</f>
        <v>48235</v>
      </c>
      <c r="AX1250" s="102" t="e">
        <f>_xll.qlIndexFixing($Z$5,AU1250,,Trigger)</f>
        <v>#VALUE!</v>
      </c>
      <c r="AY1250" s="102">
        <f>_xll.qlIndexFixing($AZ$1,AV1250,,Trigger)</f>
        <v>1.6770946696767142E-2</v>
      </c>
    </row>
    <row r="1251" spans="46:51" ht="11.25" customHeight="1" x14ac:dyDescent="0.25">
      <c r="AT1251" s="57" t="s">
        <v>44</v>
      </c>
      <c r="AU1251" s="56">
        <f>_xll.qlInterestRateIndexFixingDate(IborIndex&amp;Tenor,AV1251,Trigger)</f>
        <v>48054</v>
      </c>
      <c r="AV1251" s="56">
        <f>_xll.qlCalendarAdvance(Calendar,AV1250,AT1251,"f",,Trigger)</f>
        <v>48058</v>
      </c>
      <c r="AW1251" s="56">
        <f>_xll.qlInterestRateIndexMaturity(IborIndex&amp;Tenor,AV1251,Trigger)</f>
        <v>48242</v>
      </c>
      <c r="AX1251" s="102" t="e">
        <f>_xll.qlIndexFixing($Z$5,AU1251,,Trigger)</f>
        <v>#VALUE!</v>
      </c>
      <c r="AY1251" s="102">
        <f>_xll.qlIndexFixing($AZ$1,AV1251,,Trigger)</f>
        <v>1.6764584377531217E-2</v>
      </c>
    </row>
    <row r="1252" spans="46:51" ht="11.25" customHeight="1" x14ac:dyDescent="0.25">
      <c r="AT1252" s="57" t="s">
        <v>44</v>
      </c>
      <c r="AU1252" s="56">
        <f>_xll.qlInterestRateIndexFixingDate(IborIndex&amp;Tenor,AV1252,Trigger)</f>
        <v>48061</v>
      </c>
      <c r="AV1252" s="56">
        <f>_xll.qlCalendarAdvance(Calendar,AV1251,AT1252,"f",,Trigger)</f>
        <v>48065</v>
      </c>
      <c r="AW1252" s="56">
        <f>_xll.qlInterestRateIndexMaturity(IborIndex&amp;Tenor,AV1252,Trigger)</f>
        <v>48249</v>
      </c>
      <c r="AX1252" s="102" t="e">
        <f>_xll.qlIndexFixing($Z$5,AU1252,,Trigger)</f>
        <v>#VALUE!</v>
      </c>
      <c r="AY1252" s="102">
        <f>_xll.qlIndexFixing($AZ$1,AV1252,,Trigger)</f>
        <v>1.6757646371497188E-2</v>
      </c>
    </row>
    <row r="1253" spans="46:51" ht="11.25" customHeight="1" x14ac:dyDescent="0.25">
      <c r="AT1253" s="57" t="s">
        <v>44</v>
      </c>
      <c r="AU1253" s="56">
        <f>_xll.qlInterestRateIndexFixingDate(IborIndex&amp;Tenor,AV1253,Trigger)</f>
        <v>48068</v>
      </c>
      <c r="AV1253" s="56">
        <f>_xll.qlCalendarAdvance(Calendar,AV1252,AT1253,"f",,Trigger)</f>
        <v>48072</v>
      </c>
      <c r="AW1253" s="56">
        <f>_xll.qlInterestRateIndexMaturity(IborIndex&amp;Tenor,AV1253,Trigger)</f>
        <v>48256</v>
      </c>
      <c r="AX1253" s="102" t="e">
        <f>_xll.qlIndexFixing($Z$5,AU1253,,Trigger)</f>
        <v>#VALUE!</v>
      </c>
      <c r="AY1253" s="102">
        <f>_xll.qlIndexFixing($AZ$1,AV1253,,Trigger)</f>
        <v>1.675096408744851E-2</v>
      </c>
    </row>
    <row r="1254" spans="46:51" ht="11.25" customHeight="1" x14ac:dyDescent="0.25">
      <c r="AT1254" s="57" t="s">
        <v>44</v>
      </c>
      <c r="AU1254" s="56">
        <f>_xll.qlInterestRateIndexFixingDate(IborIndex&amp;Tenor,AV1254,Trigger)</f>
        <v>48075</v>
      </c>
      <c r="AV1254" s="56">
        <f>_xll.qlCalendarAdvance(Calendar,AV1253,AT1254,"f",,Trigger)</f>
        <v>48079</v>
      </c>
      <c r="AW1254" s="56">
        <f>_xll.qlInterestRateIndexMaturity(IborIndex&amp;Tenor,AV1254,Trigger)</f>
        <v>48263</v>
      </c>
      <c r="AX1254" s="102" t="e">
        <f>_xll.qlIndexFixing($Z$5,AU1254,,Trigger)</f>
        <v>#VALUE!</v>
      </c>
      <c r="AY1254" s="102">
        <f>_xll.qlIndexFixing($AZ$1,AV1254,,Trigger)</f>
        <v>1.6744260617921083E-2</v>
      </c>
    </row>
    <row r="1255" spans="46:51" ht="11.25" customHeight="1" x14ac:dyDescent="0.25">
      <c r="AT1255" s="57" t="s">
        <v>44</v>
      </c>
      <c r="AU1255" s="56">
        <f>_xll.qlInterestRateIndexFixingDate(IborIndex&amp;Tenor,AV1255,Trigger)</f>
        <v>48082</v>
      </c>
      <c r="AV1255" s="56">
        <f>_xll.qlCalendarAdvance(Calendar,AV1254,AT1255,"f",,Trigger)</f>
        <v>48086</v>
      </c>
      <c r="AW1255" s="56">
        <f>_xll.qlInterestRateIndexMaturity(IborIndex&amp;Tenor,AV1255,Trigger)</f>
        <v>48270</v>
      </c>
      <c r="AX1255" s="102" t="e">
        <f>_xll.qlIndexFixing($Z$5,AU1255,,Trigger)</f>
        <v>#VALUE!</v>
      </c>
      <c r="AY1255" s="102">
        <f>_xll.qlIndexFixing($AZ$1,AV1255,,Trigger)</f>
        <v>1.6737834461307707E-2</v>
      </c>
    </row>
    <row r="1256" spans="46:51" ht="11.25" customHeight="1" x14ac:dyDescent="0.25">
      <c r="AT1256" s="57" t="s">
        <v>44</v>
      </c>
      <c r="AU1256" s="56">
        <f>_xll.qlInterestRateIndexFixingDate(IborIndex&amp;Tenor,AV1256,Trigger)</f>
        <v>48089</v>
      </c>
      <c r="AV1256" s="56">
        <f>_xll.qlCalendarAdvance(Calendar,AV1255,AT1256,"f",,Trigger)</f>
        <v>48093</v>
      </c>
      <c r="AW1256" s="56">
        <f>_xll.qlInterestRateIndexMaturity(IborIndex&amp;Tenor,AV1256,Trigger)</f>
        <v>48275</v>
      </c>
      <c r="AX1256" s="102" t="e">
        <f>_xll.qlIndexFixing($Z$5,AU1256,,Trigger)</f>
        <v>#VALUE!</v>
      </c>
      <c r="AY1256" s="102">
        <f>_xll.qlIndexFixing($AZ$1,AV1256,,Trigger)</f>
        <v>1.673119521349066E-2</v>
      </c>
    </row>
    <row r="1257" spans="46:51" ht="11.25" customHeight="1" x14ac:dyDescent="0.25">
      <c r="AT1257" s="57" t="s">
        <v>44</v>
      </c>
      <c r="AU1257" s="56">
        <f>_xll.qlInterestRateIndexFixingDate(IborIndex&amp;Tenor,AV1257,Trigger)</f>
        <v>48096</v>
      </c>
      <c r="AV1257" s="56">
        <f>_xll.qlCalendarAdvance(Calendar,AV1256,AT1257,"f",,Trigger)</f>
        <v>48100</v>
      </c>
      <c r="AW1257" s="56">
        <f>_xll.qlInterestRateIndexMaturity(IborIndex&amp;Tenor,AV1257,Trigger)</f>
        <v>48282</v>
      </c>
      <c r="AX1257" s="102" t="e">
        <f>_xll.qlIndexFixing($Z$5,AU1257,,Trigger)</f>
        <v>#VALUE!</v>
      </c>
      <c r="AY1257" s="102">
        <f>_xll.qlIndexFixing($AZ$1,AV1257,,Trigger)</f>
        <v>1.6724436142004417E-2</v>
      </c>
    </row>
    <row r="1258" spans="46:51" ht="11.25" customHeight="1" x14ac:dyDescent="0.25">
      <c r="AT1258" s="57" t="s">
        <v>44</v>
      </c>
      <c r="AU1258" s="56">
        <f>_xll.qlInterestRateIndexFixingDate(IborIndex&amp;Tenor,AV1258,Trigger)</f>
        <v>48103</v>
      </c>
      <c r="AV1258" s="56">
        <f>_xll.qlCalendarAdvance(Calendar,AV1257,AT1258,"f",,Trigger)</f>
        <v>48107</v>
      </c>
      <c r="AW1258" s="56">
        <f>_xll.qlInterestRateIndexMaturity(IborIndex&amp;Tenor,AV1258,Trigger)</f>
        <v>48289</v>
      </c>
      <c r="AX1258" s="102" t="e">
        <f>_xll.qlIndexFixing($Z$5,AU1258,,Trigger)</f>
        <v>#VALUE!</v>
      </c>
      <c r="AY1258" s="102">
        <f>_xll.qlIndexFixing($AZ$1,AV1258,,Trigger)</f>
        <v>1.6717656525684649E-2</v>
      </c>
    </row>
    <row r="1259" spans="46:51" ht="11.25" customHeight="1" x14ac:dyDescent="0.25">
      <c r="AT1259" s="57" t="s">
        <v>44</v>
      </c>
      <c r="AU1259" s="56">
        <f>_xll.qlInterestRateIndexFixingDate(IborIndex&amp;Tenor,AV1259,Trigger)</f>
        <v>48110</v>
      </c>
      <c r="AV1259" s="56">
        <f>_xll.qlCalendarAdvance(Calendar,AV1258,AT1259,"f",,Trigger)</f>
        <v>48114</v>
      </c>
      <c r="AW1259" s="56">
        <f>_xll.qlInterestRateIndexMaturity(IborIndex&amp;Tenor,AV1259,Trigger)</f>
        <v>48296</v>
      </c>
      <c r="AX1259" s="102" t="e">
        <f>_xll.qlIndexFixing($Z$5,AU1259,,Trigger)</f>
        <v>#VALUE!</v>
      </c>
      <c r="AY1259" s="102">
        <f>_xll.qlIndexFixing($AZ$1,AV1259,,Trigger)</f>
        <v>1.6710856536086428E-2</v>
      </c>
    </row>
    <row r="1260" spans="46:51" ht="11.25" customHeight="1" x14ac:dyDescent="0.25">
      <c r="AT1260" s="57" t="s">
        <v>44</v>
      </c>
      <c r="AU1260" s="56">
        <f>_xll.qlInterestRateIndexFixingDate(IborIndex&amp;Tenor,AV1260,Trigger)</f>
        <v>48117</v>
      </c>
      <c r="AV1260" s="56">
        <f>_xll.qlCalendarAdvance(Calendar,AV1259,AT1260,"f",,Trigger)</f>
        <v>48121</v>
      </c>
      <c r="AW1260" s="56">
        <f>_xll.qlInterestRateIndexMaturity(IborIndex&amp;Tenor,AV1260,Trigger)</f>
        <v>48304</v>
      </c>
      <c r="AX1260" s="102" t="e">
        <f>_xll.qlIndexFixing($Z$5,AU1260,,Trigger)</f>
        <v>#VALUE!</v>
      </c>
      <c r="AY1260" s="102">
        <f>_xll.qlIndexFixing($AZ$1,AV1260,,Trigger)</f>
        <v>1.6703928630743548E-2</v>
      </c>
    </row>
    <row r="1261" spans="46:51" ht="11.25" customHeight="1" x14ac:dyDescent="0.25">
      <c r="AT1261" s="57" t="s">
        <v>44</v>
      </c>
      <c r="AU1261" s="56">
        <f>_xll.qlInterestRateIndexFixingDate(IborIndex&amp;Tenor,AV1261,Trigger)</f>
        <v>48124</v>
      </c>
      <c r="AV1261" s="56">
        <f>_xll.qlCalendarAdvance(Calendar,AV1260,AT1261,"f",,Trigger)</f>
        <v>48128</v>
      </c>
      <c r="AW1261" s="56">
        <f>_xll.qlInterestRateIndexMaturity(IborIndex&amp;Tenor,AV1261,Trigger)</f>
        <v>48311</v>
      </c>
      <c r="AX1261" s="102" t="e">
        <f>_xll.qlIndexFixing($Z$5,AU1261,,Trigger)</f>
        <v>#VALUE!</v>
      </c>
      <c r="AY1261" s="102">
        <f>_xll.qlIndexFixing($AZ$1,AV1261,,Trigger)</f>
        <v>1.6697086722227087E-2</v>
      </c>
    </row>
    <row r="1262" spans="46:51" ht="11.25" customHeight="1" x14ac:dyDescent="0.25">
      <c r="AT1262" s="57" t="s">
        <v>44</v>
      </c>
      <c r="AU1262" s="56">
        <f>_xll.qlInterestRateIndexFixingDate(IborIndex&amp;Tenor,AV1262,Trigger)</f>
        <v>48131</v>
      </c>
      <c r="AV1262" s="56">
        <f>_xll.qlCalendarAdvance(Calendar,AV1261,AT1262,"f",,Trigger)</f>
        <v>48135</v>
      </c>
      <c r="AW1262" s="56">
        <f>_xll.qlInterestRateIndexMaturity(IborIndex&amp;Tenor,AV1262,Trigger)</f>
        <v>48318</v>
      </c>
      <c r="AX1262" s="102" t="e">
        <f>_xll.qlIndexFixing($Z$5,AU1262,,Trigger)</f>
        <v>#VALUE!</v>
      </c>
      <c r="AY1262" s="102">
        <f>_xll.qlIndexFixing($AZ$1,AV1262,,Trigger)</f>
        <v>1.6690224966548022E-2</v>
      </c>
    </row>
    <row r="1263" spans="46:51" ht="11.25" customHeight="1" x14ac:dyDescent="0.25">
      <c r="AT1263" s="57" t="s">
        <v>44</v>
      </c>
      <c r="AU1263" s="56">
        <f>_xll.qlInterestRateIndexFixingDate(IborIndex&amp;Tenor,AV1263,Trigger)</f>
        <v>48138</v>
      </c>
      <c r="AV1263" s="56">
        <f>_xll.qlCalendarAdvance(Calendar,AV1262,AT1263,"f",,Trigger)</f>
        <v>48142</v>
      </c>
      <c r="AW1263" s="56">
        <f>_xll.qlInterestRateIndexMaturity(IborIndex&amp;Tenor,AV1263,Trigger)</f>
        <v>48325</v>
      </c>
      <c r="AX1263" s="102" t="e">
        <f>_xll.qlIndexFixing($Z$5,AU1263,,Trigger)</f>
        <v>#VALUE!</v>
      </c>
      <c r="AY1263" s="102">
        <f>_xll.qlIndexFixing($AZ$1,AV1263,,Trigger)</f>
        <v>1.6683343535258743E-2</v>
      </c>
    </row>
    <row r="1264" spans="46:51" ht="11.25" customHeight="1" x14ac:dyDescent="0.25">
      <c r="AT1264" s="57" t="s">
        <v>44</v>
      </c>
      <c r="AU1264" s="56">
        <f>_xll.qlInterestRateIndexFixingDate(IborIndex&amp;Tenor,AV1264,Trigger)</f>
        <v>48145</v>
      </c>
      <c r="AV1264" s="56">
        <f>_xll.qlCalendarAdvance(Calendar,AV1263,AT1264,"f",,Trigger)</f>
        <v>48149</v>
      </c>
      <c r="AW1264" s="56">
        <f>_xll.qlInterestRateIndexMaturity(IborIndex&amp;Tenor,AV1264,Trigger)</f>
        <v>48332</v>
      </c>
      <c r="AX1264" s="102" t="e">
        <f>_xll.qlIndexFixing($Z$5,AU1264,,Trigger)</f>
        <v>#VALUE!</v>
      </c>
      <c r="AY1264" s="102">
        <f>_xll.qlIndexFixing($AZ$1,AV1264,,Trigger)</f>
        <v>1.6676442599915575E-2</v>
      </c>
    </row>
    <row r="1265" spans="46:51" ht="11.25" customHeight="1" x14ac:dyDescent="0.25">
      <c r="AT1265" s="57" t="s">
        <v>44</v>
      </c>
      <c r="AU1265" s="56">
        <f>_xll.qlInterestRateIndexFixingDate(IborIndex&amp;Tenor,AV1265,Trigger)</f>
        <v>48152</v>
      </c>
      <c r="AV1265" s="56">
        <f>_xll.qlCalendarAdvance(Calendar,AV1264,AT1265,"f",,Trigger)</f>
        <v>48156</v>
      </c>
      <c r="AW1265" s="56">
        <f>_xll.qlInterestRateIndexMaturity(IborIndex&amp;Tenor,AV1265,Trigger)</f>
        <v>48338</v>
      </c>
      <c r="AX1265" s="102" t="e">
        <f>_xll.qlIndexFixing($Z$5,AU1265,,Trigger)</f>
        <v>#VALUE!</v>
      </c>
      <c r="AY1265" s="102">
        <f>_xll.qlIndexFixing($AZ$1,AV1265,,Trigger)</f>
        <v>1.6669638366399814E-2</v>
      </c>
    </row>
    <row r="1266" spans="46:51" ht="11.25" customHeight="1" x14ac:dyDescent="0.25">
      <c r="AT1266" s="57" t="s">
        <v>44</v>
      </c>
      <c r="AU1266" s="56">
        <f>_xll.qlInterestRateIndexFixingDate(IborIndex&amp;Tenor,AV1266,Trigger)</f>
        <v>48159</v>
      </c>
      <c r="AV1266" s="56">
        <f>_xll.qlCalendarAdvance(Calendar,AV1265,AT1266,"f",,Trigger)</f>
        <v>48163</v>
      </c>
      <c r="AW1266" s="56">
        <f>_xll.qlInterestRateIndexMaturity(IborIndex&amp;Tenor,AV1266,Trigger)</f>
        <v>48345</v>
      </c>
      <c r="AX1266" s="102" t="e">
        <f>_xll.qlIndexFixing($Z$5,AU1266,,Trigger)</f>
        <v>#VALUE!</v>
      </c>
      <c r="AY1266" s="102">
        <f>_xll.qlIndexFixing($AZ$1,AV1266,,Trigger)</f>
        <v>1.6662700567193912E-2</v>
      </c>
    </row>
    <row r="1267" spans="46:51" ht="11.25" customHeight="1" x14ac:dyDescent="0.25">
      <c r="AT1267" s="57" t="s">
        <v>44</v>
      </c>
      <c r="AU1267" s="56">
        <f>_xll.qlInterestRateIndexFixingDate(IborIndex&amp;Tenor,AV1267,Trigger)</f>
        <v>48166</v>
      </c>
      <c r="AV1267" s="56">
        <f>_xll.qlCalendarAdvance(Calendar,AV1266,AT1267,"f",,Trigger)</f>
        <v>48170</v>
      </c>
      <c r="AW1267" s="56">
        <f>_xll.qlInterestRateIndexMaturity(IborIndex&amp;Tenor,AV1267,Trigger)</f>
        <v>48352</v>
      </c>
      <c r="AX1267" s="102" t="e">
        <f>_xll.qlIndexFixing($Z$5,AU1267,,Trigger)</f>
        <v>#VALUE!</v>
      </c>
      <c r="AY1267" s="102">
        <f>_xll.qlIndexFixing($AZ$1,AV1267,,Trigger)</f>
        <v>1.6655743767072007E-2</v>
      </c>
    </row>
    <row r="1268" spans="46:51" ht="11.25" customHeight="1" x14ac:dyDescent="0.25">
      <c r="AT1268" s="57" t="s">
        <v>44</v>
      </c>
      <c r="AU1268" s="56">
        <f>_xll.qlInterestRateIndexFixingDate(IborIndex&amp;Tenor,AV1268,Trigger)</f>
        <v>48173</v>
      </c>
      <c r="AV1268" s="56">
        <f>_xll.qlCalendarAdvance(Calendar,AV1267,AT1268,"f",,Trigger)</f>
        <v>48177</v>
      </c>
      <c r="AW1268" s="56">
        <f>_xll.qlInterestRateIndexMaturity(IborIndex&amp;Tenor,AV1268,Trigger)</f>
        <v>48359</v>
      </c>
      <c r="AX1268" s="102" t="e">
        <f>_xll.qlIndexFixing($Z$5,AU1268,,Trigger)</f>
        <v>#VALUE!</v>
      </c>
      <c r="AY1268" s="102">
        <f>_xll.qlIndexFixing($AZ$1,AV1268,,Trigger)</f>
        <v>1.6648768137571608E-2</v>
      </c>
    </row>
    <row r="1269" spans="46:51" ht="11.25" customHeight="1" x14ac:dyDescent="0.25">
      <c r="AT1269" s="57" t="s">
        <v>44</v>
      </c>
      <c r="AU1269" s="56">
        <f>_xll.qlInterestRateIndexFixingDate(IborIndex&amp;Tenor,AV1269,Trigger)</f>
        <v>48180</v>
      </c>
      <c r="AV1269" s="56">
        <f>_xll.qlCalendarAdvance(Calendar,AV1268,AT1269,"f",,Trigger)</f>
        <v>48184</v>
      </c>
      <c r="AW1269" s="56">
        <f>_xll.qlInterestRateIndexMaturity(IborIndex&amp;Tenor,AV1269,Trigger)</f>
        <v>48367</v>
      </c>
      <c r="AX1269" s="102" t="e">
        <f>_xll.qlIndexFixing($Z$5,AU1269,,Trigger)</f>
        <v>#VALUE!</v>
      </c>
      <c r="AY1269" s="102">
        <f>_xll.qlIndexFixing($AZ$1,AV1269,,Trigger)</f>
        <v>1.6641651366615808E-2</v>
      </c>
    </row>
    <row r="1270" spans="46:51" ht="11.25" customHeight="1" x14ac:dyDescent="0.25">
      <c r="AT1270" s="57" t="s">
        <v>44</v>
      </c>
      <c r="AU1270" s="56">
        <f>_xll.qlInterestRateIndexFixingDate(IborIndex&amp;Tenor,AV1270,Trigger)</f>
        <v>48187</v>
      </c>
      <c r="AV1270" s="56">
        <f>_xll.qlCalendarAdvance(Calendar,AV1269,AT1270,"f",,Trigger)</f>
        <v>48191</v>
      </c>
      <c r="AW1270" s="56">
        <f>_xll.qlInterestRateIndexMaturity(IborIndex&amp;Tenor,AV1270,Trigger)</f>
        <v>48374</v>
      </c>
      <c r="AX1270" s="102" t="e">
        <f>_xll.qlIndexFixing($Z$5,AU1270,,Trigger)</f>
        <v>#VALUE!</v>
      </c>
      <c r="AY1270" s="102">
        <f>_xll.qlIndexFixing($AZ$1,AV1270,,Trigger)</f>
        <v>1.6634637009462116E-2</v>
      </c>
    </row>
    <row r="1271" spans="46:51" ht="11.25" customHeight="1" x14ac:dyDescent="0.25">
      <c r="AT1271" s="57" t="s">
        <v>44</v>
      </c>
      <c r="AU1271" s="56">
        <f>_xll.qlInterestRateIndexFixingDate(IborIndex&amp;Tenor,AV1271,Trigger)</f>
        <v>48194</v>
      </c>
      <c r="AV1271" s="56">
        <f>_xll.qlCalendarAdvance(Calendar,AV1270,AT1271,"f",,Trigger)</f>
        <v>48198</v>
      </c>
      <c r="AW1271" s="56">
        <f>_xll.qlInterestRateIndexMaturity(IborIndex&amp;Tenor,AV1271,Trigger)</f>
        <v>48381</v>
      </c>
      <c r="AX1271" s="102" t="e">
        <f>_xll.qlIndexFixing($Z$5,AU1271,,Trigger)</f>
        <v>#VALUE!</v>
      </c>
      <c r="AY1271" s="102">
        <f>_xll.qlIndexFixing($AZ$1,AV1271,,Trigger)</f>
        <v>1.6627604349075835E-2</v>
      </c>
    </row>
    <row r="1272" spans="46:51" ht="11.25" customHeight="1" x14ac:dyDescent="0.25">
      <c r="AT1272" s="57" t="s">
        <v>44</v>
      </c>
      <c r="AU1272" s="56">
        <f>_xll.qlInterestRateIndexFixingDate(IborIndex&amp;Tenor,AV1272,Trigger)</f>
        <v>48201</v>
      </c>
      <c r="AV1272" s="56">
        <f>_xll.qlCalendarAdvance(Calendar,AV1271,AT1272,"f",,Trigger)</f>
        <v>48205</v>
      </c>
      <c r="AW1272" s="56">
        <f>_xll.qlInterestRateIndexMaturity(IborIndex&amp;Tenor,AV1272,Trigger)</f>
        <v>48388</v>
      </c>
      <c r="AX1272" s="102" t="e">
        <f>_xll.qlIndexFixing($Z$5,AU1272,,Trigger)</f>
        <v>#VALUE!</v>
      </c>
      <c r="AY1272" s="102">
        <f>_xll.qlIndexFixing($AZ$1,AV1272,,Trigger)</f>
        <v>1.661651645820459E-2</v>
      </c>
    </row>
    <row r="1273" spans="46:51" ht="11.25" customHeight="1" x14ac:dyDescent="0.25">
      <c r="AT1273" s="57" t="s">
        <v>44</v>
      </c>
      <c r="AU1273" s="56">
        <f>_xll.qlInterestRateIndexFixingDate(IborIndex&amp;Tenor,AV1273,Trigger)</f>
        <v>48206</v>
      </c>
      <c r="AV1273" s="56">
        <f>_xll.qlCalendarAdvance(Calendar,AV1272,AT1273,"f",,Trigger)</f>
        <v>48212</v>
      </c>
      <c r="AW1273" s="56">
        <f>_xll.qlInterestRateIndexMaturity(IborIndex&amp;Tenor,AV1273,Trigger)</f>
        <v>48395</v>
      </c>
      <c r="AX1273" s="102" t="e">
        <f>_xll.qlIndexFixing($Z$5,AU1273,,Trigger)</f>
        <v>#VALUE!</v>
      </c>
      <c r="AY1273" s="102">
        <f>_xll.qlIndexFixing($AZ$1,AV1273,,Trigger)</f>
        <v>1.6612602495502816E-2</v>
      </c>
    </row>
    <row r="1274" spans="46:51" ht="11.25" customHeight="1" x14ac:dyDescent="0.25">
      <c r="AT1274" s="57" t="s">
        <v>44</v>
      </c>
      <c r="AU1274" s="56">
        <f>_xll.qlInterestRateIndexFixingDate(IborIndex&amp;Tenor,AV1274,Trigger)</f>
        <v>48215</v>
      </c>
      <c r="AV1274" s="56">
        <f>_xll.qlCalendarAdvance(Calendar,AV1273,AT1274,"f",,Trigger)</f>
        <v>48219</v>
      </c>
      <c r="AW1274" s="56">
        <f>_xll.qlInterestRateIndexMaturity(IborIndex&amp;Tenor,AV1274,Trigger)</f>
        <v>48401</v>
      </c>
      <c r="AX1274" s="102" t="e">
        <f>_xll.qlIndexFixing($Z$5,AU1274,,Trigger)</f>
        <v>#VALUE!</v>
      </c>
      <c r="AY1274" s="102">
        <f>_xll.qlIndexFixing($AZ$1,AV1274,,Trigger)</f>
        <v>1.6606528549472283E-2</v>
      </c>
    </row>
    <row r="1275" spans="46:51" ht="11.25" customHeight="1" x14ac:dyDescent="0.25">
      <c r="AT1275" s="57" t="s">
        <v>44</v>
      </c>
      <c r="AU1275" s="56">
        <f>_xll.qlInterestRateIndexFixingDate(IborIndex&amp;Tenor,AV1275,Trigger)</f>
        <v>48222</v>
      </c>
      <c r="AV1275" s="56">
        <f>_xll.qlCalendarAdvance(Calendar,AV1274,AT1275,"f",,Trigger)</f>
        <v>48226</v>
      </c>
      <c r="AW1275" s="56">
        <f>_xll.qlInterestRateIndexMaturity(IborIndex&amp;Tenor,AV1275,Trigger)</f>
        <v>48408</v>
      </c>
      <c r="AX1275" s="102" t="e">
        <f>_xll.qlIndexFixing($Z$5,AU1275,,Trigger)</f>
        <v>#VALUE!</v>
      </c>
      <c r="AY1275" s="102">
        <f>_xll.qlIndexFixing($AZ$1,AV1275,,Trigger)</f>
        <v>1.6599425917208411E-2</v>
      </c>
    </row>
    <row r="1276" spans="46:51" ht="11.25" customHeight="1" x14ac:dyDescent="0.25">
      <c r="AT1276" s="57" t="s">
        <v>44</v>
      </c>
      <c r="AU1276" s="56">
        <f>_xll.qlInterestRateIndexFixingDate(IborIndex&amp;Tenor,AV1276,Trigger)</f>
        <v>48229</v>
      </c>
      <c r="AV1276" s="56">
        <f>_xll.qlCalendarAdvance(Calendar,AV1275,AT1276,"f",,Trigger)</f>
        <v>48233</v>
      </c>
      <c r="AW1276" s="56">
        <f>_xll.qlInterestRateIndexMaturity(IborIndex&amp;Tenor,AV1276,Trigger)</f>
        <v>48415</v>
      </c>
      <c r="AX1276" s="102" t="e">
        <f>_xll.qlIndexFixing($Z$5,AU1276,,Trigger)</f>
        <v>#VALUE!</v>
      </c>
      <c r="AY1276" s="102">
        <f>_xll.qlIndexFixing($AZ$1,AV1276,,Trigger)</f>
        <v>1.6592305827796285E-2</v>
      </c>
    </row>
    <row r="1277" spans="46:51" ht="11.25" customHeight="1" x14ac:dyDescent="0.25">
      <c r="AT1277" s="57" t="s">
        <v>44</v>
      </c>
      <c r="AU1277" s="56">
        <f>_xll.qlInterestRateIndexFixingDate(IborIndex&amp;Tenor,AV1277,Trigger)</f>
        <v>48236</v>
      </c>
      <c r="AV1277" s="56">
        <f>_xll.qlCalendarAdvance(Calendar,AV1276,AT1277,"f",,Trigger)</f>
        <v>48240</v>
      </c>
      <c r="AW1277" s="56">
        <f>_xll.qlInterestRateIndexMaturity(IborIndex&amp;Tenor,AV1277,Trigger)</f>
        <v>48422</v>
      </c>
      <c r="AX1277" s="102" t="e">
        <f>_xll.qlIndexFixing($Z$5,AU1277,,Trigger)</f>
        <v>#VALUE!</v>
      </c>
      <c r="AY1277" s="102">
        <f>_xll.qlIndexFixing($AZ$1,AV1277,,Trigger)</f>
        <v>1.6585168452755407E-2</v>
      </c>
    </row>
    <row r="1278" spans="46:51" ht="11.25" customHeight="1" x14ac:dyDescent="0.25">
      <c r="AT1278" s="57" t="s">
        <v>44</v>
      </c>
      <c r="AU1278" s="56">
        <f>_xll.qlInterestRateIndexFixingDate(IborIndex&amp;Tenor,AV1278,Trigger)</f>
        <v>48243</v>
      </c>
      <c r="AV1278" s="56">
        <f>_xll.qlCalendarAdvance(Calendar,AV1277,AT1278,"f",,Trigger)</f>
        <v>48247</v>
      </c>
      <c r="AW1278" s="56">
        <f>_xll.qlInterestRateIndexMaturity(IborIndex&amp;Tenor,AV1278,Trigger)</f>
        <v>48429</v>
      </c>
      <c r="AX1278" s="102" t="e">
        <f>_xll.qlIndexFixing($Z$5,AU1278,,Trigger)</f>
        <v>#VALUE!</v>
      </c>
      <c r="AY1278" s="102">
        <f>_xll.qlIndexFixing($AZ$1,AV1278,,Trigger)</f>
        <v>1.657801396360396E-2</v>
      </c>
    </row>
    <row r="1279" spans="46:51" ht="11.25" customHeight="1" x14ac:dyDescent="0.25">
      <c r="AT1279" s="57" t="s">
        <v>44</v>
      </c>
      <c r="AU1279" s="56">
        <f>_xll.qlInterestRateIndexFixingDate(IborIndex&amp;Tenor,AV1279,Trigger)</f>
        <v>48250</v>
      </c>
      <c r="AV1279" s="56">
        <f>_xll.qlCalendarAdvance(Calendar,AV1278,AT1279,"f",,Trigger)</f>
        <v>48254</v>
      </c>
      <c r="AW1279" s="56">
        <f>_xll.qlInterestRateIndexMaturity(IborIndex&amp;Tenor,AV1279,Trigger)</f>
        <v>48436</v>
      </c>
      <c r="AX1279" s="102" t="e">
        <f>_xll.qlIndexFixing($Z$5,AU1279,,Trigger)</f>
        <v>#VALUE!</v>
      </c>
      <c r="AY1279" s="102">
        <f>_xll.qlIndexFixing($AZ$1,AV1279,,Trigger)</f>
        <v>1.6570842531858813E-2</v>
      </c>
    </row>
    <row r="1280" spans="46:51" ht="11.25" customHeight="1" x14ac:dyDescent="0.25">
      <c r="AT1280" s="57" t="s">
        <v>44</v>
      </c>
      <c r="AU1280" s="56">
        <f>_xll.qlInterestRateIndexFixingDate(IborIndex&amp;Tenor,AV1280,Trigger)</f>
        <v>48257</v>
      </c>
      <c r="AV1280" s="56">
        <f>_xll.qlCalendarAdvance(Calendar,AV1279,AT1280,"f",,Trigger)</f>
        <v>48261</v>
      </c>
      <c r="AW1280" s="56">
        <f>_xll.qlInterestRateIndexMaturity(IborIndex&amp;Tenor,AV1280,Trigger)</f>
        <v>48443</v>
      </c>
      <c r="AX1280" s="102" t="e">
        <f>_xll.qlIndexFixing($Z$5,AU1280,,Trigger)</f>
        <v>#VALUE!</v>
      </c>
      <c r="AY1280" s="102">
        <f>_xll.qlIndexFixing($AZ$1,AV1280,,Trigger)</f>
        <v>1.6563654329032434E-2</v>
      </c>
    </row>
    <row r="1281" spans="46:51" ht="11.25" customHeight="1" x14ac:dyDescent="0.25">
      <c r="AT1281" s="57" t="s">
        <v>44</v>
      </c>
      <c r="AU1281" s="56">
        <f>_xll.qlInterestRateIndexFixingDate(IborIndex&amp;Tenor,AV1281,Trigger)</f>
        <v>48264</v>
      </c>
      <c r="AV1281" s="56">
        <f>_xll.qlCalendarAdvance(Calendar,AV1280,AT1281,"f",,Trigger)</f>
        <v>48268</v>
      </c>
      <c r="AW1281" s="56">
        <f>_xll.qlInterestRateIndexMaturity(IborIndex&amp;Tenor,AV1281,Trigger)</f>
        <v>48450</v>
      </c>
      <c r="AX1281" s="102" t="e">
        <f>_xll.qlIndexFixing($Z$5,AU1281,,Trigger)</f>
        <v>#VALUE!</v>
      </c>
      <c r="AY1281" s="102">
        <f>_xll.qlIndexFixing($AZ$1,AV1281,,Trigger)</f>
        <v>1.6556449526636867E-2</v>
      </c>
    </row>
    <row r="1282" spans="46:51" ht="11.25" customHeight="1" x14ac:dyDescent="0.25">
      <c r="AT1282" s="57" t="s">
        <v>44</v>
      </c>
      <c r="AU1282" s="56">
        <f>_xll.qlInterestRateIndexFixingDate(IborIndex&amp;Tenor,AV1282,Trigger)</f>
        <v>48271</v>
      </c>
      <c r="AV1282" s="56">
        <f>_xll.qlCalendarAdvance(Calendar,AV1281,AT1282,"f",,Trigger)</f>
        <v>48275</v>
      </c>
      <c r="AW1282" s="56">
        <f>_xll.qlInterestRateIndexMaturity(IborIndex&amp;Tenor,AV1282,Trigger)</f>
        <v>48459</v>
      </c>
      <c r="AX1282" s="102" t="e">
        <f>_xll.qlIndexFixing($Z$5,AU1282,,Trigger)</f>
        <v>#VALUE!</v>
      </c>
      <c r="AY1282" s="102">
        <f>_xll.qlIndexFixing($AZ$1,AV1282,,Trigger)</f>
        <v>1.6548658797810596E-2</v>
      </c>
    </row>
    <row r="1283" spans="46:51" ht="11.25" customHeight="1" x14ac:dyDescent="0.25">
      <c r="AT1283" s="57" t="s">
        <v>44</v>
      </c>
      <c r="AU1283" s="56">
        <f>_xll.qlInterestRateIndexFixingDate(IborIndex&amp;Tenor,AV1283,Trigger)</f>
        <v>48278</v>
      </c>
      <c r="AV1283" s="56">
        <f>_xll.qlCalendarAdvance(Calendar,AV1282,AT1283,"f",,Trigger)</f>
        <v>48282</v>
      </c>
      <c r="AW1283" s="56">
        <f>_xll.qlInterestRateIndexMaturity(IborIndex&amp;Tenor,AV1283,Trigger)</f>
        <v>48466</v>
      </c>
      <c r="AX1283" s="102" t="e">
        <f>_xll.qlIndexFixing($Z$5,AU1283,,Trigger)</f>
        <v>#VALUE!</v>
      </c>
      <c r="AY1283" s="102">
        <f>_xll.qlIndexFixing($AZ$1,AV1283,,Trigger)</f>
        <v>1.654141558633784E-2</v>
      </c>
    </row>
    <row r="1284" spans="46:51" ht="11.25" customHeight="1" x14ac:dyDescent="0.25">
      <c r="AT1284" s="57" t="s">
        <v>44</v>
      </c>
      <c r="AU1284" s="56">
        <f>_xll.qlInterestRateIndexFixingDate(IborIndex&amp;Tenor,AV1284,Trigger)</f>
        <v>48285</v>
      </c>
      <c r="AV1284" s="56">
        <f>_xll.qlCalendarAdvance(Calendar,AV1283,AT1284,"f",,Trigger)</f>
        <v>48289</v>
      </c>
      <c r="AW1284" s="56">
        <f>_xll.qlInterestRateIndexMaturity(IborIndex&amp;Tenor,AV1284,Trigger)</f>
        <v>48473</v>
      </c>
      <c r="AX1284" s="102" t="e">
        <f>_xll.qlIndexFixing($Z$5,AU1284,,Trigger)</f>
        <v>#VALUE!</v>
      </c>
      <c r="AY1284" s="102">
        <f>_xll.qlIndexFixing($AZ$1,AV1284,,Trigger)</f>
        <v>1.6534156336464365E-2</v>
      </c>
    </row>
    <row r="1285" spans="46:51" ht="11.25" customHeight="1" x14ac:dyDescent="0.25">
      <c r="AT1285" s="57" t="s">
        <v>44</v>
      </c>
      <c r="AU1285" s="56">
        <f>_xll.qlInterestRateIndexFixingDate(IborIndex&amp;Tenor,AV1285,Trigger)</f>
        <v>48292</v>
      </c>
      <c r="AV1285" s="56">
        <f>_xll.qlCalendarAdvance(Calendar,AV1284,AT1285,"f",,Trigger)</f>
        <v>48296</v>
      </c>
      <c r="AW1285" s="56">
        <f>_xll.qlInterestRateIndexMaturity(IborIndex&amp;Tenor,AV1285,Trigger)</f>
        <v>48480</v>
      </c>
      <c r="AX1285" s="102" t="e">
        <f>_xll.qlIndexFixing($Z$5,AU1285,,Trigger)</f>
        <v>#VALUE!</v>
      </c>
      <c r="AY1285" s="102">
        <f>_xll.qlIndexFixing($AZ$1,AV1285,,Trigger)</f>
        <v>1.6526881219727372E-2</v>
      </c>
    </row>
    <row r="1286" spans="46:51" ht="11.25" customHeight="1" x14ac:dyDescent="0.25">
      <c r="AT1286" s="57" t="s">
        <v>44</v>
      </c>
      <c r="AU1286" s="56">
        <f>_xll.qlInterestRateIndexFixingDate(IborIndex&amp;Tenor,AV1286,Trigger)</f>
        <v>48297</v>
      </c>
      <c r="AV1286" s="56">
        <f>_xll.qlCalendarAdvance(Calendar,AV1285,AT1286,"f",,Trigger)</f>
        <v>48303</v>
      </c>
      <c r="AW1286" s="56">
        <f>_xll.qlInterestRateIndexMaturity(IborIndex&amp;Tenor,AV1286,Trigger)</f>
        <v>48487</v>
      </c>
      <c r="AX1286" s="102" t="e">
        <f>_xll.qlIndexFixing($Z$5,AU1286,,Trigger)</f>
        <v>#VALUE!</v>
      </c>
      <c r="AY1286" s="102">
        <f>_xll.qlIndexFixing($AZ$1,AV1286,,Trigger)</f>
        <v>1.6520034696944057E-2</v>
      </c>
    </row>
    <row r="1287" spans="46:51" ht="11.25" customHeight="1" x14ac:dyDescent="0.25">
      <c r="AT1287" s="57" t="s">
        <v>44</v>
      </c>
      <c r="AU1287" s="56">
        <f>_xll.qlInterestRateIndexFixingDate(IborIndex&amp;Tenor,AV1287,Trigger)</f>
        <v>48306</v>
      </c>
      <c r="AV1287" s="56">
        <f>_xll.qlCalendarAdvance(Calendar,AV1286,AT1287,"f",,Trigger)</f>
        <v>48310</v>
      </c>
      <c r="AW1287" s="56">
        <f>_xll.qlInterestRateIndexMaturity(IborIndex&amp;Tenor,AV1287,Trigger)</f>
        <v>48493</v>
      </c>
      <c r="AX1287" s="102" t="e">
        <f>_xll.qlIndexFixing($Z$5,AU1287,,Trigger)</f>
        <v>#VALUE!</v>
      </c>
      <c r="AY1287" s="102">
        <f>_xll.qlIndexFixing($AZ$1,AV1287,,Trigger)</f>
        <v>1.6512732512735499E-2</v>
      </c>
    </row>
    <row r="1288" spans="46:51" ht="11.25" customHeight="1" x14ac:dyDescent="0.25">
      <c r="AT1288" s="57" t="s">
        <v>44</v>
      </c>
      <c r="AU1288" s="56">
        <f>_xll.qlInterestRateIndexFixingDate(IborIndex&amp;Tenor,AV1288,Trigger)</f>
        <v>48313</v>
      </c>
      <c r="AV1288" s="56">
        <f>_xll.qlCalendarAdvance(Calendar,AV1287,AT1288,"f",,Trigger)</f>
        <v>48317</v>
      </c>
      <c r="AW1288" s="56">
        <f>_xll.qlInterestRateIndexMaturity(IborIndex&amp;Tenor,AV1288,Trigger)</f>
        <v>48500</v>
      </c>
      <c r="AX1288" s="102" t="e">
        <f>_xll.qlIndexFixing($Z$5,AU1288,,Trigger)</f>
        <v>#VALUE!</v>
      </c>
      <c r="AY1288" s="102">
        <f>_xll.qlIndexFixing($AZ$1,AV1288,,Trigger)</f>
        <v>1.6505414941176529E-2</v>
      </c>
    </row>
    <row r="1289" spans="46:51" ht="11.25" customHeight="1" x14ac:dyDescent="0.25">
      <c r="AT1289" s="57" t="s">
        <v>44</v>
      </c>
      <c r="AU1289" s="56">
        <f>_xll.qlInterestRateIndexFixingDate(IborIndex&amp;Tenor,AV1289,Trigger)</f>
        <v>48320</v>
      </c>
      <c r="AV1289" s="56">
        <f>_xll.qlCalendarAdvance(Calendar,AV1288,AT1289,"f",,Trigger)</f>
        <v>48324</v>
      </c>
      <c r="AW1289" s="56">
        <f>_xll.qlInterestRateIndexMaturity(IborIndex&amp;Tenor,AV1289,Trigger)</f>
        <v>48507</v>
      </c>
      <c r="AX1289" s="102" t="e">
        <f>_xll.qlIndexFixing($Z$5,AU1289,,Trigger)</f>
        <v>#VALUE!</v>
      </c>
      <c r="AY1289" s="102">
        <f>_xll.qlIndexFixing($AZ$1,AV1289,,Trigger)</f>
        <v>1.6498082153771493E-2</v>
      </c>
    </row>
    <row r="1290" spans="46:51" ht="11.25" customHeight="1" x14ac:dyDescent="0.25">
      <c r="AT1290" s="57" t="s">
        <v>44</v>
      </c>
      <c r="AU1290" s="56">
        <f>_xll.qlInterestRateIndexFixingDate(IborIndex&amp;Tenor,AV1290,Trigger)</f>
        <v>48327</v>
      </c>
      <c r="AV1290" s="56">
        <f>_xll.qlCalendarAdvance(Calendar,AV1289,AT1290,"f",,Trigger)</f>
        <v>48331</v>
      </c>
      <c r="AW1290" s="56">
        <f>_xll.qlInterestRateIndexMaturity(IborIndex&amp;Tenor,AV1290,Trigger)</f>
        <v>48514</v>
      </c>
      <c r="AX1290" s="102" t="e">
        <f>_xll.qlIndexFixing($Z$5,AU1290,,Trigger)</f>
        <v>#VALUE!</v>
      </c>
      <c r="AY1290" s="102">
        <f>_xll.qlIndexFixing($AZ$1,AV1290,,Trigger)</f>
        <v>1.6490734322021229E-2</v>
      </c>
    </row>
    <row r="1291" spans="46:51" ht="11.25" customHeight="1" x14ac:dyDescent="0.25">
      <c r="AT1291" s="57" t="s">
        <v>44</v>
      </c>
      <c r="AU1291" s="56">
        <f>_xll.qlInterestRateIndexFixingDate(IborIndex&amp;Tenor,AV1291,Trigger)</f>
        <v>48334</v>
      </c>
      <c r="AV1291" s="56">
        <f>_xll.qlCalendarAdvance(Calendar,AV1290,AT1291,"f",,Trigger)</f>
        <v>48338</v>
      </c>
      <c r="AW1291" s="56">
        <f>_xll.qlInterestRateIndexMaturity(IborIndex&amp;Tenor,AV1291,Trigger)</f>
        <v>48522</v>
      </c>
      <c r="AX1291" s="102" t="e">
        <f>_xll.qlIndexFixing($Z$5,AU1291,,Trigger)</f>
        <v>#VALUE!</v>
      </c>
      <c r="AY1291" s="102">
        <f>_xll.qlIndexFixing($AZ$1,AV1291,,Trigger)</f>
        <v>1.6482906921044527E-2</v>
      </c>
    </row>
    <row r="1292" spans="46:51" ht="11.25" customHeight="1" x14ac:dyDescent="0.25">
      <c r="AT1292" s="57" t="s">
        <v>44</v>
      </c>
      <c r="AU1292" s="56">
        <f>_xll.qlInterestRateIndexFixingDate(IborIndex&amp;Tenor,AV1292,Trigger)</f>
        <v>48341</v>
      </c>
      <c r="AV1292" s="56">
        <f>_xll.qlCalendarAdvance(Calendar,AV1291,AT1292,"f",,Trigger)</f>
        <v>48345</v>
      </c>
      <c r="AW1292" s="56">
        <f>_xll.qlInterestRateIndexMaturity(IborIndex&amp;Tenor,AV1292,Trigger)</f>
        <v>48529</v>
      </c>
      <c r="AX1292" s="102" t="e">
        <f>_xll.qlIndexFixing($Z$5,AU1292,,Trigger)</f>
        <v>#VALUE!</v>
      </c>
      <c r="AY1292" s="102">
        <f>_xll.qlIndexFixing($AZ$1,AV1292,,Trigger)</f>
        <v>1.6475525539151287E-2</v>
      </c>
    </row>
    <row r="1293" spans="46:51" ht="11.25" customHeight="1" x14ac:dyDescent="0.25">
      <c r="AT1293" s="57" t="s">
        <v>44</v>
      </c>
      <c r="AU1293" s="56">
        <f>_xll.qlInterestRateIndexFixingDate(IborIndex&amp;Tenor,AV1293,Trigger)</f>
        <v>48348</v>
      </c>
      <c r="AV1293" s="56">
        <f>_xll.qlCalendarAdvance(Calendar,AV1292,AT1293,"f",,Trigger)</f>
        <v>48352</v>
      </c>
      <c r="AW1293" s="56">
        <f>_xll.qlInterestRateIndexMaturity(IborIndex&amp;Tenor,AV1293,Trigger)</f>
        <v>48536</v>
      </c>
      <c r="AX1293" s="102" t="e">
        <f>_xll.qlIndexFixing($Z$5,AU1293,,Trigger)</f>
        <v>#VALUE!</v>
      </c>
      <c r="AY1293" s="102">
        <f>_xll.qlIndexFixing($AZ$1,AV1293,,Trigger)</f>
        <v>1.6468129662621591E-2</v>
      </c>
    </row>
    <row r="1294" spans="46:51" ht="11.25" customHeight="1" x14ac:dyDescent="0.25">
      <c r="AT1294" s="57" t="s">
        <v>44</v>
      </c>
      <c r="AU1294" s="56">
        <f>_xll.qlInterestRateIndexFixingDate(IborIndex&amp;Tenor,AV1294,Trigger)</f>
        <v>48355</v>
      </c>
      <c r="AV1294" s="56">
        <f>_xll.qlCalendarAdvance(Calendar,AV1293,AT1294,"f",,Trigger)</f>
        <v>48359</v>
      </c>
      <c r="AW1294" s="56">
        <f>_xll.qlInterestRateIndexMaturity(IborIndex&amp;Tenor,AV1294,Trigger)</f>
        <v>48543</v>
      </c>
      <c r="AX1294" s="102" t="e">
        <f>_xll.qlIndexFixing($Z$5,AU1294,,Trigger)</f>
        <v>#VALUE!</v>
      </c>
      <c r="AY1294" s="102">
        <f>_xll.qlIndexFixing($AZ$1,AV1294,,Trigger)</f>
        <v>1.6460719462973287E-2</v>
      </c>
    </row>
    <row r="1295" spans="46:51" ht="11.25" customHeight="1" x14ac:dyDescent="0.25">
      <c r="AT1295" s="57" t="s">
        <v>44</v>
      </c>
      <c r="AU1295" s="56">
        <f>_xll.qlInterestRateIndexFixingDate(IborIndex&amp;Tenor,AV1295,Trigger)</f>
        <v>48362</v>
      </c>
      <c r="AV1295" s="56">
        <f>_xll.qlCalendarAdvance(Calendar,AV1294,AT1295,"f",,Trigger)</f>
        <v>48366</v>
      </c>
      <c r="AW1295" s="56">
        <f>_xll.qlInterestRateIndexMaturity(IborIndex&amp;Tenor,AV1295,Trigger)</f>
        <v>48549</v>
      </c>
      <c r="AX1295" s="102" t="e">
        <f>_xll.qlIndexFixing($Z$5,AU1295,,Trigger)</f>
        <v>#VALUE!</v>
      </c>
      <c r="AY1295" s="102">
        <f>_xll.qlIndexFixing($AZ$1,AV1295,,Trigger)</f>
        <v>1.6453775500494084E-2</v>
      </c>
    </row>
    <row r="1296" spans="46:51" ht="11.25" customHeight="1" x14ac:dyDescent="0.25">
      <c r="AT1296" s="57" t="s">
        <v>44</v>
      </c>
      <c r="AU1296" s="56">
        <f>_xll.qlInterestRateIndexFixingDate(IborIndex&amp;Tenor,AV1296,Trigger)</f>
        <v>48369</v>
      </c>
      <c r="AV1296" s="56">
        <f>_xll.qlCalendarAdvance(Calendar,AV1295,AT1296,"f",,Trigger)</f>
        <v>48373</v>
      </c>
      <c r="AW1296" s="56">
        <f>_xll.qlInterestRateIndexMaturity(IborIndex&amp;Tenor,AV1296,Trigger)</f>
        <v>48556</v>
      </c>
      <c r="AX1296" s="102" t="e">
        <f>_xll.qlIndexFixing($Z$5,AU1296,,Trigger)</f>
        <v>#VALUE!</v>
      </c>
      <c r="AY1296" s="102">
        <f>_xll.qlIndexFixing($AZ$1,AV1296,,Trigger)</f>
        <v>1.6446341004081492E-2</v>
      </c>
    </row>
    <row r="1297" spans="46:51" ht="11.25" customHeight="1" x14ac:dyDescent="0.25">
      <c r="AT1297" s="57" t="s">
        <v>44</v>
      </c>
      <c r="AU1297" s="56">
        <f>_xll.qlInterestRateIndexFixingDate(IborIndex&amp;Tenor,AV1297,Trigger)</f>
        <v>48376</v>
      </c>
      <c r="AV1297" s="56">
        <f>_xll.qlCalendarAdvance(Calendar,AV1296,AT1297,"f",,Trigger)</f>
        <v>48380</v>
      </c>
      <c r="AW1297" s="56">
        <f>_xll.qlInterestRateIndexMaturity(IborIndex&amp;Tenor,AV1297,Trigger)</f>
        <v>48563</v>
      </c>
      <c r="AX1297" s="102" t="e">
        <f>_xll.qlIndexFixing($Z$5,AU1297,,Trigger)</f>
        <v>#VALUE!</v>
      </c>
      <c r="AY1297" s="102">
        <f>_xll.qlIndexFixing($AZ$1,AV1297,,Trigger)</f>
        <v>1.6438892663771503E-2</v>
      </c>
    </row>
    <row r="1298" spans="46:51" ht="11.25" customHeight="1" x14ac:dyDescent="0.25">
      <c r="AT1298" s="57" t="s">
        <v>44</v>
      </c>
      <c r="AU1298" s="56">
        <f>_xll.qlInterestRateIndexFixingDate(IborIndex&amp;Tenor,AV1298,Trigger)</f>
        <v>48383</v>
      </c>
      <c r="AV1298" s="56">
        <f>_xll.qlCalendarAdvance(Calendar,AV1297,AT1298,"f",,Trigger)</f>
        <v>48387</v>
      </c>
      <c r="AW1298" s="56">
        <f>_xll.qlInterestRateIndexMaturity(IborIndex&amp;Tenor,AV1298,Trigger)</f>
        <v>48570</v>
      </c>
      <c r="AX1298" s="102" t="e">
        <f>_xll.qlIndexFixing($Z$5,AU1298,,Trigger)</f>
        <v>#VALUE!</v>
      </c>
      <c r="AY1298" s="102">
        <f>_xll.qlIndexFixing($AZ$1,AV1298,,Trigger)</f>
        <v>1.6431430651049243E-2</v>
      </c>
    </row>
    <row r="1299" spans="46:51" ht="11.25" customHeight="1" x14ac:dyDescent="0.25">
      <c r="AT1299" s="57" t="s">
        <v>44</v>
      </c>
      <c r="AU1299" s="56">
        <f>_xll.qlInterestRateIndexFixingDate(IborIndex&amp;Tenor,AV1299,Trigger)</f>
        <v>48390</v>
      </c>
      <c r="AV1299" s="56">
        <f>_xll.qlCalendarAdvance(Calendar,AV1298,AT1299,"f",,Trigger)</f>
        <v>48394</v>
      </c>
      <c r="AW1299" s="56">
        <f>_xll.qlInterestRateIndexMaturity(IborIndex&amp;Tenor,AV1299,Trigger)</f>
        <v>48577</v>
      </c>
      <c r="AX1299" s="102" t="e">
        <f>_xll.qlIndexFixing($Z$5,AU1299,,Trigger)</f>
        <v>#VALUE!</v>
      </c>
      <c r="AY1299" s="102">
        <f>_xll.qlIndexFixing($AZ$1,AV1299,,Trigger)</f>
        <v>1.6423459620930593E-2</v>
      </c>
    </row>
    <row r="1300" spans="46:51" ht="11.25" customHeight="1" x14ac:dyDescent="0.25">
      <c r="AT1300" s="57" t="s">
        <v>44</v>
      </c>
      <c r="AU1300" s="56">
        <f>_xll.qlInterestRateIndexFixingDate(IborIndex&amp;Tenor,AV1300,Trigger)</f>
        <v>48397</v>
      </c>
      <c r="AV1300" s="56">
        <f>_xll.qlCalendarAdvance(Calendar,AV1299,AT1300,"f",,Trigger)</f>
        <v>48401</v>
      </c>
      <c r="AW1300" s="56">
        <f>_xll.qlInterestRateIndexMaturity(IborIndex&amp;Tenor,AV1300,Trigger)</f>
        <v>48585</v>
      </c>
      <c r="AX1300" s="102" t="e">
        <f>_xll.qlIndexFixing($Z$5,AU1300,,Trigger)</f>
        <v>#VALUE!</v>
      </c>
      <c r="AY1300" s="102">
        <f>_xll.qlIndexFixing($AZ$1,AV1300,,Trigger)</f>
        <v>1.6415967084325682E-2</v>
      </c>
    </row>
    <row r="1301" spans="46:51" ht="11.25" customHeight="1" x14ac:dyDescent="0.25">
      <c r="AT1301" s="57" t="s">
        <v>44</v>
      </c>
      <c r="AU1301" s="56">
        <f>_xll.qlInterestRateIndexFixingDate(IborIndex&amp;Tenor,AV1301,Trigger)</f>
        <v>48404</v>
      </c>
      <c r="AV1301" s="56">
        <f>_xll.qlCalendarAdvance(Calendar,AV1300,AT1301,"f",,Trigger)</f>
        <v>48408</v>
      </c>
      <c r="AW1301" s="56">
        <f>_xll.qlInterestRateIndexMaturity(IborIndex&amp;Tenor,AV1301,Trigger)</f>
        <v>48592</v>
      </c>
      <c r="AX1301" s="102" t="e">
        <f>_xll.qlIndexFixing($Z$5,AU1301,,Trigger)</f>
        <v>#VALUE!</v>
      </c>
      <c r="AY1301" s="102">
        <f>_xll.qlIndexFixing($AZ$1,AV1301,,Trigger)</f>
        <v>1.6408461425164399E-2</v>
      </c>
    </row>
    <row r="1302" spans="46:51" ht="11.25" customHeight="1" x14ac:dyDescent="0.25">
      <c r="AT1302" s="57" t="s">
        <v>44</v>
      </c>
      <c r="AU1302" s="56">
        <f>_xll.qlInterestRateIndexFixingDate(IborIndex&amp;Tenor,AV1302,Trigger)</f>
        <v>48411</v>
      </c>
      <c r="AV1302" s="56">
        <f>_xll.qlCalendarAdvance(Calendar,AV1301,AT1302,"f",,Trigger)</f>
        <v>48415</v>
      </c>
      <c r="AW1302" s="56">
        <f>_xll.qlInterestRateIndexMaturity(IborIndex&amp;Tenor,AV1302,Trigger)</f>
        <v>48599</v>
      </c>
      <c r="AX1302" s="102" t="e">
        <f>_xll.qlIndexFixing($Z$5,AU1302,,Trigger)</f>
        <v>#VALUE!</v>
      </c>
      <c r="AY1302" s="102">
        <f>_xll.qlIndexFixing($AZ$1,AV1302,,Trigger)</f>
        <v>1.6400942814947399E-2</v>
      </c>
    </row>
    <row r="1303" spans="46:51" ht="11.25" customHeight="1" x14ac:dyDescent="0.25">
      <c r="AT1303" s="57" t="s">
        <v>44</v>
      </c>
      <c r="AU1303" s="56">
        <f>_xll.qlInterestRateIndexFixingDate(IborIndex&amp;Tenor,AV1303,Trigger)</f>
        <v>48418</v>
      </c>
      <c r="AV1303" s="56">
        <f>_xll.qlCalendarAdvance(Calendar,AV1302,AT1303,"f",,Trigger)</f>
        <v>48422</v>
      </c>
      <c r="AW1303" s="56">
        <f>_xll.qlInterestRateIndexMaturity(IborIndex&amp;Tenor,AV1303,Trigger)</f>
        <v>48606</v>
      </c>
      <c r="AX1303" s="102" t="e">
        <f>_xll.qlIndexFixing($Z$5,AU1303,,Trigger)</f>
        <v>#VALUE!</v>
      </c>
      <c r="AY1303" s="102">
        <f>_xll.qlIndexFixing($AZ$1,AV1303,,Trigger)</f>
        <v>1.6393411425171058E-2</v>
      </c>
    </row>
    <row r="1304" spans="46:51" ht="11.25" customHeight="1" x14ac:dyDescent="0.25">
      <c r="AT1304" s="57" t="s">
        <v>44</v>
      </c>
      <c r="AU1304" s="56">
        <f>_xll.qlInterestRateIndexFixingDate(IborIndex&amp;Tenor,AV1304,Trigger)</f>
        <v>48425</v>
      </c>
      <c r="AV1304" s="56">
        <f>_xll.qlCalendarAdvance(Calendar,AV1303,AT1304,"f",,Trigger)</f>
        <v>48429</v>
      </c>
      <c r="AW1304" s="56">
        <f>_xll.qlInterestRateIndexMaturity(IborIndex&amp;Tenor,AV1304,Trigger)</f>
        <v>48613</v>
      </c>
      <c r="AX1304" s="102" t="e">
        <f>_xll.qlIndexFixing($Z$5,AU1304,,Trigger)</f>
        <v>#VALUE!</v>
      </c>
      <c r="AY1304" s="102">
        <f>_xll.qlIndexFixing($AZ$1,AV1304,,Trigger)</f>
        <v>1.6385867427330874E-2</v>
      </c>
    </row>
    <row r="1305" spans="46:51" ht="11.25" customHeight="1" x14ac:dyDescent="0.25">
      <c r="AT1305" s="57" t="s">
        <v>44</v>
      </c>
      <c r="AU1305" s="56">
        <f>_xll.qlInterestRateIndexFixingDate(IborIndex&amp;Tenor,AV1305,Trigger)</f>
        <v>48432</v>
      </c>
      <c r="AV1305" s="56">
        <f>_xll.qlCalendarAdvance(Calendar,AV1304,AT1305,"f",,Trigger)</f>
        <v>48436</v>
      </c>
      <c r="AW1305" s="56">
        <f>_xll.qlInterestRateIndexMaturity(IborIndex&amp;Tenor,AV1305,Trigger)</f>
        <v>48620</v>
      </c>
      <c r="AX1305" s="102" t="e">
        <f>_xll.qlIndexFixing($Z$5,AU1305,,Trigger)</f>
        <v>#VALUE!</v>
      </c>
      <c r="AY1305" s="102">
        <f>_xll.qlIndexFixing($AZ$1,AV1305,,Trigger)</f>
        <v>1.6378310992919348E-2</v>
      </c>
    </row>
    <row r="1306" spans="46:51" ht="11.25" customHeight="1" x14ac:dyDescent="0.25">
      <c r="AT1306" s="57" t="s">
        <v>44</v>
      </c>
      <c r="AU1306" s="56">
        <f>_xll.qlInterestRateIndexFixingDate(IborIndex&amp;Tenor,AV1306,Trigger)</f>
        <v>48439</v>
      </c>
      <c r="AV1306" s="56">
        <f>_xll.qlCalendarAdvance(Calendar,AV1305,AT1306,"f",,Trigger)</f>
        <v>48443</v>
      </c>
      <c r="AW1306" s="56">
        <f>_xll.qlInterestRateIndexMaturity(IborIndex&amp;Tenor,AV1306,Trigger)</f>
        <v>48627</v>
      </c>
      <c r="AX1306" s="102" t="e">
        <f>_xll.qlIndexFixing($Z$5,AU1306,,Trigger)</f>
        <v>#VALUE!</v>
      </c>
      <c r="AY1306" s="102">
        <f>_xll.qlIndexFixing($AZ$1,AV1306,,Trigger)</f>
        <v>1.6370742293425968E-2</v>
      </c>
    </row>
    <row r="1307" spans="46:51" ht="11.25" customHeight="1" x14ac:dyDescent="0.25">
      <c r="AT1307" s="57" t="s">
        <v>44</v>
      </c>
      <c r="AU1307" s="56">
        <f>_xll.qlInterestRateIndexFixingDate(IborIndex&amp;Tenor,AV1307,Trigger)</f>
        <v>48446</v>
      </c>
      <c r="AV1307" s="56">
        <f>_xll.qlCalendarAdvance(Calendar,AV1306,AT1307,"f",,Trigger)</f>
        <v>48450</v>
      </c>
      <c r="AW1307" s="56">
        <f>_xll.qlInterestRateIndexMaturity(IborIndex&amp;Tenor,AV1307,Trigger)</f>
        <v>48634</v>
      </c>
      <c r="AX1307" s="102" t="e">
        <f>_xll.qlIndexFixing($Z$5,AU1307,,Trigger)</f>
        <v>#VALUE!</v>
      </c>
      <c r="AY1307" s="102">
        <f>_xll.qlIndexFixing($AZ$1,AV1307,,Trigger)</f>
        <v>1.6363161500338935E-2</v>
      </c>
    </row>
    <row r="1308" spans="46:51" ht="11.25" customHeight="1" x14ac:dyDescent="0.25">
      <c r="AT1308" s="57" t="s">
        <v>44</v>
      </c>
      <c r="AU1308" s="56">
        <f>_xll.qlInterestRateIndexFixingDate(IborIndex&amp;Tenor,AV1308,Trigger)</f>
        <v>48453</v>
      </c>
      <c r="AV1308" s="56">
        <f>_xll.qlCalendarAdvance(Calendar,AV1307,AT1308,"f",,Trigger)</f>
        <v>48457</v>
      </c>
      <c r="AW1308" s="56">
        <f>_xll.qlInterestRateIndexMaturity(IborIndex&amp;Tenor,AV1308,Trigger)</f>
        <v>48638</v>
      </c>
      <c r="AX1308" s="102" t="e">
        <f>_xll.qlIndexFixing($Z$5,AU1308,,Trigger)</f>
        <v>#VALUE!</v>
      </c>
      <c r="AY1308" s="102">
        <f>_xll.qlIndexFixing($AZ$1,AV1308,,Trigger)</f>
        <v>1.6356447365547869E-2</v>
      </c>
    </row>
    <row r="1309" spans="46:51" ht="11.25" customHeight="1" x14ac:dyDescent="0.25">
      <c r="AT1309" s="57" t="s">
        <v>44</v>
      </c>
      <c r="AU1309" s="56">
        <f>_xll.qlInterestRateIndexFixingDate(IborIndex&amp;Tenor,AV1309,Trigger)</f>
        <v>48460</v>
      </c>
      <c r="AV1309" s="56">
        <f>_xll.qlCalendarAdvance(Calendar,AV1308,AT1309,"f",,Trigger)</f>
        <v>48464</v>
      </c>
      <c r="AW1309" s="56">
        <f>_xll.qlInterestRateIndexMaturity(IborIndex&amp;Tenor,AV1309,Trigger)</f>
        <v>48645</v>
      </c>
      <c r="AX1309" s="102" t="e">
        <f>_xll.qlIndexFixing($Z$5,AU1309,,Trigger)</f>
        <v>#VALUE!</v>
      </c>
      <c r="AY1309" s="102">
        <f>_xll.qlIndexFixing($AZ$1,AV1309,,Trigger)</f>
        <v>1.6348848528247483E-2</v>
      </c>
    </row>
    <row r="1310" spans="46:51" ht="11.25" customHeight="1" x14ac:dyDescent="0.25">
      <c r="AT1310" s="57" t="s">
        <v>44</v>
      </c>
      <c r="AU1310" s="56">
        <f>_xll.qlInterestRateIndexFixingDate(IborIndex&amp;Tenor,AV1310,Trigger)</f>
        <v>48467</v>
      </c>
      <c r="AV1310" s="56">
        <f>_xll.qlCalendarAdvance(Calendar,AV1309,AT1310,"f",,Trigger)</f>
        <v>48471</v>
      </c>
      <c r="AW1310" s="56">
        <f>_xll.qlInterestRateIndexMaturity(IborIndex&amp;Tenor,AV1310,Trigger)</f>
        <v>48652</v>
      </c>
      <c r="AX1310" s="102" t="e">
        <f>_xll.qlIndexFixing($Z$5,AU1310,,Trigger)</f>
        <v>#VALUE!</v>
      </c>
      <c r="AY1310" s="102">
        <f>_xll.qlIndexFixing($AZ$1,AV1310,,Trigger)</f>
        <v>1.634123805239664E-2</v>
      </c>
    </row>
    <row r="1311" spans="46:51" ht="11.25" customHeight="1" x14ac:dyDescent="0.25">
      <c r="AT1311" s="57" t="s">
        <v>44</v>
      </c>
      <c r="AU1311" s="56">
        <f>_xll.qlInterestRateIndexFixingDate(IborIndex&amp;Tenor,AV1311,Trigger)</f>
        <v>48474</v>
      </c>
      <c r="AV1311" s="56">
        <f>_xll.qlCalendarAdvance(Calendar,AV1310,AT1311,"f",,Trigger)</f>
        <v>48478</v>
      </c>
      <c r="AW1311" s="56">
        <f>_xll.qlInterestRateIndexMaturity(IborIndex&amp;Tenor,AV1311,Trigger)</f>
        <v>48659</v>
      </c>
      <c r="AX1311" s="102" t="e">
        <f>_xll.qlIndexFixing($Z$5,AU1311,,Trigger)</f>
        <v>#VALUE!</v>
      </c>
      <c r="AY1311" s="102">
        <f>_xll.qlIndexFixing($AZ$1,AV1311,,Trigger)</f>
        <v>1.6333616109429922E-2</v>
      </c>
    </row>
    <row r="1312" spans="46:51" ht="11.25" customHeight="1" x14ac:dyDescent="0.25">
      <c r="AT1312" s="57" t="s">
        <v>44</v>
      </c>
      <c r="AU1312" s="56">
        <f>_xll.qlInterestRateIndexFixingDate(IborIndex&amp;Tenor,AV1312,Trigger)</f>
        <v>48481</v>
      </c>
      <c r="AV1312" s="56">
        <f>_xll.qlCalendarAdvance(Calendar,AV1311,AT1312,"f",,Trigger)</f>
        <v>48485</v>
      </c>
      <c r="AW1312" s="56">
        <f>_xll.qlInterestRateIndexMaturity(IborIndex&amp;Tenor,AV1312,Trigger)</f>
        <v>48666</v>
      </c>
      <c r="AX1312" s="102" t="e">
        <f>_xll.qlIndexFixing($Z$5,AU1312,,Trigger)</f>
        <v>#VALUE!</v>
      </c>
      <c r="AY1312" s="102">
        <f>_xll.qlIndexFixing($AZ$1,AV1312,,Trigger)</f>
        <v>1.6325802936068733E-2</v>
      </c>
    </row>
    <row r="1313" spans="46:51" ht="11.25" customHeight="1" x14ac:dyDescent="0.25">
      <c r="AT1313" s="57" t="s">
        <v>44</v>
      </c>
      <c r="AU1313" s="56">
        <f>_xll.qlInterestRateIndexFixingDate(IborIndex&amp;Tenor,AV1313,Trigger)</f>
        <v>48488</v>
      </c>
      <c r="AV1313" s="56">
        <f>_xll.qlCalendarAdvance(Calendar,AV1312,AT1313,"f",,Trigger)</f>
        <v>48492</v>
      </c>
      <c r="AW1313" s="56">
        <f>_xll.qlInterestRateIndexMaturity(IborIndex&amp;Tenor,AV1313,Trigger)</f>
        <v>48674</v>
      </c>
      <c r="AX1313" s="102" t="e">
        <f>_xll.qlIndexFixing($Z$5,AU1313,,Trigger)</f>
        <v>#VALUE!</v>
      </c>
      <c r="AY1313" s="102">
        <f>_xll.qlIndexFixing($AZ$1,AV1313,,Trigger)</f>
        <v>1.6318157492826717E-2</v>
      </c>
    </row>
    <row r="1314" spans="46:51" ht="11.25" customHeight="1" x14ac:dyDescent="0.25">
      <c r="AT1314" s="57" t="s">
        <v>44</v>
      </c>
      <c r="AU1314" s="56">
        <f>_xll.qlInterestRateIndexFixingDate(IborIndex&amp;Tenor,AV1314,Trigger)</f>
        <v>48495</v>
      </c>
      <c r="AV1314" s="56">
        <f>_xll.qlCalendarAdvance(Calendar,AV1313,AT1314,"f",,Trigger)</f>
        <v>48499</v>
      </c>
      <c r="AW1314" s="56">
        <f>_xll.qlInterestRateIndexMaturity(IborIndex&amp;Tenor,AV1314,Trigger)</f>
        <v>48681</v>
      </c>
      <c r="AX1314" s="102" t="e">
        <f>_xll.qlIndexFixing($Z$5,AU1314,,Trigger)</f>
        <v>#VALUE!</v>
      </c>
      <c r="AY1314" s="102">
        <f>_xll.qlIndexFixing($AZ$1,AV1314,,Trigger)</f>
        <v>1.6310501108675865E-2</v>
      </c>
    </row>
    <row r="1315" spans="46:51" ht="11.25" customHeight="1" x14ac:dyDescent="0.25">
      <c r="AT1315" s="57" t="s">
        <v>44</v>
      </c>
      <c r="AU1315" s="56">
        <f>_xll.qlInterestRateIndexFixingDate(IborIndex&amp;Tenor,AV1315,Trigger)</f>
        <v>48502</v>
      </c>
      <c r="AV1315" s="56">
        <f>_xll.qlCalendarAdvance(Calendar,AV1314,AT1315,"f",,Trigger)</f>
        <v>48506</v>
      </c>
      <c r="AW1315" s="56">
        <f>_xll.qlInterestRateIndexMaturity(IborIndex&amp;Tenor,AV1315,Trigger)</f>
        <v>48688</v>
      </c>
      <c r="AX1315" s="102" t="e">
        <f>_xll.qlIndexFixing($Z$5,AU1315,,Trigger)</f>
        <v>#VALUE!</v>
      </c>
      <c r="AY1315" s="102">
        <f>_xll.qlIndexFixing($AZ$1,AV1315,,Trigger)</f>
        <v>1.6302833955051346E-2</v>
      </c>
    </row>
    <row r="1316" spans="46:51" ht="11.25" customHeight="1" x14ac:dyDescent="0.25">
      <c r="AT1316" s="57" t="s">
        <v>44</v>
      </c>
      <c r="AU1316" s="56">
        <f>_xll.qlInterestRateIndexFixingDate(IborIndex&amp;Tenor,AV1316,Trigger)</f>
        <v>48509</v>
      </c>
      <c r="AV1316" s="56">
        <f>_xll.qlCalendarAdvance(Calendar,AV1315,AT1316,"f",,Trigger)</f>
        <v>48513</v>
      </c>
      <c r="AW1316" s="56">
        <f>_xll.qlInterestRateIndexMaturity(IborIndex&amp;Tenor,AV1316,Trigger)</f>
        <v>48695</v>
      </c>
      <c r="AX1316" s="102" t="e">
        <f>_xll.qlIndexFixing($Z$5,AU1316,,Trigger)</f>
        <v>#VALUE!</v>
      </c>
      <c r="AY1316" s="102">
        <f>_xll.qlIndexFixing($AZ$1,AV1316,,Trigger)</f>
        <v>1.6295156203385262E-2</v>
      </c>
    </row>
    <row r="1317" spans="46:51" ht="11.25" customHeight="1" x14ac:dyDescent="0.25">
      <c r="AT1317" s="57" t="s">
        <v>44</v>
      </c>
      <c r="AU1317" s="56">
        <f>_xll.qlInterestRateIndexFixingDate(IborIndex&amp;Tenor,AV1317,Trigger)</f>
        <v>48516</v>
      </c>
      <c r="AV1317" s="56">
        <f>_xll.qlCalendarAdvance(Calendar,AV1316,AT1317,"f",,Trigger)</f>
        <v>48520</v>
      </c>
      <c r="AW1317" s="56">
        <f>_xll.qlInterestRateIndexMaturity(IborIndex&amp;Tenor,AV1317,Trigger)</f>
        <v>48701</v>
      </c>
      <c r="AX1317" s="102" t="e">
        <f>_xll.qlIndexFixing($Z$5,AU1317,,Trigger)</f>
        <v>#VALUE!</v>
      </c>
      <c r="AY1317" s="102">
        <f>_xll.qlIndexFixing($AZ$1,AV1317,,Trigger)</f>
        <v>1.6287653242346291E-2</v>
      </c>
    </row>
    <row r="1318" spans="46:51" ht="11.25" customHeight="1" x14ac:dyDescent="0.25">
      <c r="AT1318" s="57" t="s">
        <v>44</v>
      </c>
      <c r="AU1318" s="56">
        <f>_xll.qlInterestRateIndexFixingDate(IborIndex&amp;Tenor,AV1318,Trigger)</f>
        <v>48523</v>
      </c>
      <c r="AV1318" s="56">
        <f>_xll.qlCalendarAdvance(Calendar,AV1317,AT1318,"f",,Trigger)</f>
        <v>48527</v>
      </c>
      <c r="AW1318" s="56">
        <f>_xll.qlInterestRateIndexMaturity(IborIndex&amp;Tenor,AV1318,Trigger)</f>
        <v>48708</v>
      </c>
      <c r="AX1318" s="102" t="e">
        <f>_xll.qlIndexFixing($Z$5,AU1318,,Trigger)</f>
        <v>#VALUE!</v>
      </c>
      <c r="AY1318" s="102">
        <f>_xll.qlIndexFixing($AZ$1,AV1318,,Trigger)</f>
        <v>1.6279955829588272E-2</v>
      </c>
    </row>
    <row r="1319" spans="46:51" ht="11.25" customHeight="1" x14ac:dyDescent="0.25">
      <c r="AT1319" s="57" t="s">
        <v>44</v>
      </c>
      <c r="AU1319" s="56">
        <f>_xll.qlInterestRateIndexFixingDate(IborIndex&amp;Tenor,AV1319,Trigger)</f>
        <v>48530</v>
      </c>
      <c r="AV1319" s="56">
        <f>_xll.qlCalendarAdvance(Calendar,AV1318,AT1319,"f",,Trigger)</f>
        <v>48534</v>
      </c>
      <c r="AW1319" s="56">
        <f>_xll.qlInterestRateIndexMaturity(IborIndex&amp;Tenor,AV1319,Trigger)</f>
        <v>48715</v>
      </c>
      <c r="AX1319" s="102" t="e">
        <f>_xll.qlIndexFixing($Z$5,AU1319,,Trigger)</f>
        <v>#VALUE!</v>
      </c>
      <c r="AY1319" s="102">
        <f>_xll.qlIndexFixing($AZ$1,AV1319,,Trigger)</f>
        <v>1.6272248321118142E-2</v>
      </c>
    </row>
    <row r="1320" spans="46:51" ht="11.25" customHeight="1" x14ac:dyDescent="0.25">
      <c r="AT1320" s="57" t="s">
        <v>44</v>
      </c>
      <c r="AU1320" s="56">
        <f>_xll.qlInterestRateIndexFixingDate(IborIndex&amp;Tenor,AV1320,Trigger)</f>
        <v>48537</v>
      </c>
      <c r="AV1320" s="56">
        <f>_xll.qlCalendarAdvance(Calendar,AV1319,AT1320,"f",,Trigger)</f>
        <v>48541</v>
      </c>
      <c r="AW1320" s="56">
        <f>_xll.qlInterestRateIndexMaturity(IborIndex&amp;Tenor,AV1320,Trigger)</f>
        <v>48722</v>
      </c>
      <c r="AX1320" s="102" t="e">
        <f>_xll.qlIndexFixing($Z$5,AU1320,,Trigger)</f>
        <v>#VALUE!</v>
      </c>
      <c r="AY1320" s="102">
        <f>_xll.qlIndexFixing($AZ$1,AV1320,,Trigger)</f>
        <v>1.6264530888350164E-2</v>
      </c>
    </row>
    <row r="1321" spans="46:51" ht="11.25" customHeight="1" x14ac:dyDescent="0.25">
      <c r="AT1321" s="57" t="s">
        <v>44</v>
      </c>
      <c r="AU1321" s="56">
        <f>_xll.qlInterestRateIndexFixingDate(IborIndex&amp;Tenor,AV1321,Trigger)</f>
        <v>48544</v>
      </c>
      <c r="AV1321" s="56">
        <f>_xll.qlCalendarAdvance(Calendar,AV1320,AT1321,"f",,Trigger)</f>
        <v>48548</v>
      </c>
      <c r="AW1321" s="56">
        <f>_xll.qlInterestRateIndexMaturity(IborIndex&amp;Tenor,AV1321,Trigger)</f>
        <v>48730</v>
      </c>
      <c r="AX1321" s="102" t="e">
        <f>_xll.qlIndexFixing($Z$5,AU1321,,Trigger)</f>
        <v>#VALUE!</v>
      </c>
      <c r="AY1321" s="102">
        <f>_xll.qlIndexFixing($AZ$1,AV1321,,Trigger)</f>
        <v>1.6256614474391893E-2</v>
      </c>
    </row>
    <row r="1322" spans="46:51" ht="11.25" customHeight="1" x14ac:dyDescent="0.25">
      <c r="AT1322" s="57" t="s">
        <v>44</v>
      </c>
      <c r="AU1322" s="56">
        <f>_xll.qlInterestRateIndexFixingDate(IborIndex&amp;Tenor,AV1322,Trigger)</f>
        <v>48551</v>
      </c>
      <c r="AV1322" s="56">
        <f>_xll.qlCalendarAdvance(Calendar,AV1321,AT1322,"f",,Trigger)</f>
        <v>48555</v>
      </c>
      <c r="AW1322" s="56">
        <f>_xll.qlInterestRateIndexMaturity(IborIndex&amp;Tenor,AV1322,Trigger)</f>
        <v>48737</v>
      </c>
      <c r="AX1322" s="102" t="e">
        <f>_xll.qlIndexFixing($Z$5,AU1322,,Trigger)</f>
        <v>#VALUE!</v>
      </c>
      <c r="AY1322" s="102">
        <f>_xll.qlIndexFixing($AZ$1,AV1322,,Trigger)</f>
        <v>1.6248876734418303E-2</v>
      </c>
    </row>
    <row r="1323" spans="46:51" ht="11.25" customHeight="1" x14ac:dyDescent="0.25">
      <c r="AT1323" s="57" t="s">
        <v>44</v>
      </c>
      <c r="AU1323" s="56">
        <f>_xll.qlInterestRateIndexFixingDate(IborIndex&amp;Tenor,AV1323,Trigger)</f>
        <v>48558</v>
      </c>
      <c r="AV1323" s="56">
        <f>_xll.qlCalendarAdvance(Calendar,AV1322,AT1323,"f",,Trigger)</f>
        <v>48562</v>
      </c>
      <c r="AW1323" s="56">
        <f>_xll.qlInterestRateIndexMaturity(IborIndex&amp;Tenor,AV1323,Trigger)</f>
        <v>48744</v>
      </c>
      <c r="AX1323" s="102" t="e">
        <f>_xll.qlIndexFixing($Z$5,AU1323,,Trigger)</f>
        <v>#VALUE!</v>
      </c>
      <c r="AY1323" s="102">
        <f>_xll.qlIndexFixing($AZ$1,AV1323,,Trigger)</f>
        <v>1.6241129596359764E-2</v>
      </c>
    </row>
    <row r="1324" spans="46:51" ht="11.25" customHeight="1" x14ac:dyDescent="0.25">
      <c r="AT1324" s="57" t="s">
        <v>44</v>
      </c>
      <c r="AU1324" s="56">
        <f>_xll.qlInterestRateIndexFixingDate(IborIndex&amp;Tenor,AV1324,Trigger)</f>
        <v>48565</v>
      </c>
      <c r="AV1324" s="56">
        <f>_xll.qlCalendarAdvance(Calendar,AV1323,AT1324,"f",,Trigger)</f>
        <v>48569</v>
      </c>
      <c r="AW1324" s="56">
        <f>_xll.qlInterestRateIndexMaturity(IborIndex&amp;Tenor,AV1324,Trigger)</f>
        <v>48751</v>
      </c>
      <c r="AX1324" s="102" t="e">
        <f>_xll.qlIndexFixing($Z$5,AU1324,,Trigger)</f>
        <v>#VALUE!</v>
      </c>
      <c r="AY1324" s="102">
        <f>_xll.qlIndexFixing($AZ$1,AV1324,,Trigger)</f>
        <v>1.6233373231629489E-2</v>
      </c>
    </row>
    <row r="1325" spans="46:51" ht="11.25" customHeight="1" x14ac:dyDescent="0.25">
      <c r="AT1325" s="57" t="s">
        <v>44</v>
      </c>
      <c r="AU1325" s="56">
        <f>_xll.qlInterestRateIndexFixingDate(IborIndex&amp;Tenor,AV1325,Trigger)</f>
        <v>48572</v>
      </c>
      <c r="AV1325" s="56">
        <f>_xll.qlCalendarAdvance(Calendar,AV1324,AT1325,"f",,Trigger)</f>
        <v>48576</v>
      </c>
      <c r="AW1325" s="56">
        <f>_xll.qlInterestRateIndexMaturity(IborIndex&amp;Tenor,AV1325,Trigger)</f>
        <v>48758</v>
      </c>
      <c r="AX1325" s="102" t="e">
        <f>_xll.qlIndexFixing($Z$5,AU1325,,Trigger)</f>
        <v>#VALUE!</v>
      </c>
      <c r="AY1325" s="102">
        <f>_xll.qlIndexFixing($AZ$1,AV1325,,Trigger)</f>
        <v>1.6225607811637618E-2</v>
      </c>
    </row>
    <row r="1326" spans="46:51" ht="11.25" customHeight="1" x14ac:dyDescent="0.25">
      <c r="AT1326" s="57" t="s">
        <v>44</v>
      </c>
      <c r="AU1326" s="56">
        <f>_xll.qlInterestRateIndexFixingDate(IborIndex&amp;Tenor,AV1326,Trigger)</f>
        <v>48579</v>
      </c>
      <c r="AV1326" s="56">
        <f>_xll.qlCalendarAdvance(Calendar,AV1325,AT1326,"f",,Trigger)</f>
        <v>48583</v>
      </c>
      <c r="AW1326" s="56">
        <f>_xll.qlInterestRateIndexMaturity(IborIndex&amp;Tenor,AV1326,Trigger)</f>
        <v>48764</v>
      </c>
      <c r="AX1326" s="102" t="e">
        <f>_xll.qlIndexFixing($Z$5,AU1326,,Trigger)</f>
        <v>#VALUE!</v>
      </c>
      <c r="AY1326" s="102">
        <f>_xll.qlIndexFixing($AZ$1,AV1326,,Trigger)</f>
        <v>1.621802748037228E-2</v>
      </c>
    </row>
    <row r="1327" spans="46:51" ht="11.25" customHeight="1" x14ac:dyDescent="0.25">
      <c r="AT1327" s="57" t="s">
        <v>44</v>
      </c>
      <c r="AU1327" s="56">
        <f>_xll.qlInterestRateIndexFixingDate(IborIndex&amp;Tenor,AV1327,Trigger)</f>
        <v>48586</v>
      </c>
      <c r="AV1327" s="56">
        <f>_xll.qlCalendarAdvance(Calendar,AV1326,AT1327,"f",,Trigger)</f>
        <v>48590</v>
      </c>
      <c r="AW1327" s="56">
        <f>_xll.qlInterestRateIndexMaturity(IborIndex&amp;Tenor,AV1327,Trigger)</f>
        <v>48771</v>
      </c>
      <c r="AX1327" s="102" t="e">
        <f>_xll.qlIndexFixing($Z$5,AU1327,,Trigger)</f>
        <v>#VALUE!</v>
      </c>
      <c r="AY1327" s="102">
        <f>_xll.qlIndexFixing($AZ$1,AV1327,,Trigger)</f>
        <v>1.6210245376909425E-2</v>
      </c>
    </row>
    <row r="1328" spans="46:51" ht="11.25" customHeight="1" x14ac:dyDescent="0.25">
      <c r="AT1328" s="57" t="s">
        <v>44</v>
      </c>
      <c r="AU1328" s="56">
        <f>_xll.qlInterestRateIndexFixingDate(IborIndex&amp;Tenor,AV1328,Trigger)</f>
        <v>48593</v>
      </c>
      <c r="AV1328" s="56">
        <f>_xll.qlCalendarAdvance(Calendar,AV1327,AT1328,"f",,Trigger)</f>
        <v>48597</v>
      </c>
      <c r="AW1328" s="56">
        <f>_xll.qlInterestRateIndexMaturity(IborIndex&amp;Tenor,AV1328,Trigger)</f>
        <v>48778</v>
      </c>
      <c r="AX1328" s="102" t="e">
        <f>_xll.qlIndexFixing($Z$5,AU1328,,Trigger)</f>
        <v>#VALUE!</v>
      </c>
      <c r="AY1328" s="102">
        <f>_xll.qlIndexFixing($AZ$1,AV1328,,Trigger)</f>
        <v>1.6202454720372302E-2</v>
      </c>
    </row>
    <row r="1329" spans="46:51" ht="11.25" customHeight="1" x14ac:dyDescent="0.25">
      <c r="AT1329" s="57" t="s">
        <v>44</v>
      </c>
      <c r="AU1329" s="56">
        <f>_xll.qlInterestRateIndexFixingDate(IborIndex&amp;Tenor,AV1329,Trigger)</f>
        <v>48600</v>
      </c>
      <c r="AV1329" s="56">
        <f>_xll.qlCalendarAdvance(Calendar,AV1328,AT1329,"f",,Trigger)</f>
        <v>48604</v>
      </c>
      <c r="AW1329" s="56">
        <f>_xll.qlInterestRateIndexMaturity(IborIndex&amp;Tenor,AV1329,Trigger)</f>
        <v>48785</v>
      </c>
      <c r="AX1329" s="102" t="e">
        <f>_xll.qlIndexFixing($Z$5,AU1329,,Trigger)</f>
        <v>#VALUE!</v>
      </c>
      <c r="AY1329" s="102">
        <f>_xll.qlIndexFixing($AZ$1,AV1329,,Trigger)</f>
        <v>1.6194655682153527E-2</v>
      </c>
    </row>
    <row r="1330" spans="46:51" ht="11.25" customHeight="1" x14ac:dyDescent="0.25">
      <c r="AT1330" s="57" t="s">
        <v>44</v>
      </c>
      <c r="AU1330" s="56">
        <f>_xll.qlInterestRateIndexFixingDate(IborIndex&amp;Tenor,AV1330,Trigger)</f>
        <v>48607</v>
      </c>
      <c r="AV1330" s="56">
        <f>_xll.qlCalendarAdvance(Calendar,AV1329,AT1330,"f",,Trigger)</f>
        <v>48611</v>
      </c>
      <c r="AW1330" s="56">
        <f>_xll.qlInterestRateIndexMaturity(IborIndex&amp;Tenor,AV1330,Trigger)</f>
        <v>48792</v>
      </c>
      <c r="AX1330" s="102" t="e">
        <f>_xll.qlIndexFixing($Z$5,AU1330,,Trigger)</f>
        <v>#VALUE!</v>
      </c>
      <c r="AY1330" s="102">
        <f>_xll.qlIndexFixing($AZ$1,AV1330,,Trigger)</f>
        <v>1.6186848433641314E-2</v>
      </c>
    </row>
    <row r="1331" spans="46:51" ht="11.25" customHeight="1" x14ac:dyDescent="0.25">
      <c r="AT1331" s="57" t="s">
        <v>44</v>
      </c>
      <c r="AU1331" s="56">
        <f>_xll.qlInterestRateIndexFixingDate(IborIndex&amp;Tenor,AV1331,Trigger)</f>
        <v>48614</v>
      </c>
      <c r="AV1331" s="56">
        <f>_xll.qlCalendarAdvance(Calendar,AV1330,AT1331,"f",,Trigger)</f>
        <v>48618</v>
      </c>
      <c r="AW1331" s="56">
        <f>_xll.qlInterestRateIndexMaturity(IborIndex&amp;Tenor,AV1331,Trigger)</f>
        <v>48799</v>
      </c>
      <c r="AX1331" s="102" t="e">
        <f>_xll.qlIndexFixing($Z$5,AU1331,,Trigger)</f>
        <v>#VALUE!</v>
      </c>
      <c r="AY1331" s="102">
        <f>_xll.qlIndexFixing($AZ$1,AV1331,,Trigger)</f>
        <v>1.6179033146222106E-2</v>
      </c>
    </row>
    <row r="1332" spans="46:51" ht="11.25" customHeight="1" x14ac:dyDescent="0.25">
      <c r="AT1332" s="57" t="s">
        <v>44</v>
      </c>
      <c r="AU1332" s="56">
        <f>_xll.qlInterestRateIndexFixingDate(IborIndex&amp;Tenor,AV1332,Trigger)</f>
        <v>48621</v>
      </c>
      <c r="AV1332" s="56">
        <f>_xll.qlCalendarAdvance(Calendar,AV1331,AT1332,"f",,Trigger)</f>
        <v>48625</v>
      </c>
      <c r="AW1332" s="56">
        <f>_xll.qlInterestRateIndexMaturity(IborIndex&amp;Tenor,AV1332,Trigger)</f>
        <v>48806</v>
      </c>
      <c r="AX1332" s="102" t="e">
        <f>_xll.qlIndexFixing($Z$5,AU1332,,Trigger)</f>
        <v>#VALUE!</v>
      </c>
      <c r="AY1332" s="102">
        <f>_xll.qlIndexFixing($AZ$1,AV1332,,Trigger)</f>
        <v>1.617120999128057E-2</v>
      </c>
    </row>
    <row r="1333" spans="46:51" ht="11.25" customHeight="1" x14ac:dyDescent="0.25">
      <c r="AT1333" s="57" t="s">
        <v>44</v>
      </c>
      <c r="AU1333" s="56">
        <f>_xll.qlInterestRateIndexFixingDate(IborIndex&amp;Tenor,AV1333,Trigger)</f>
        <v>48628</v>
      </c>
      <c r="AV1333" s="56">
        <f>_xll.qlCalendarAdvance(Calendar,AV1332,AT1333,"f",,Trigger)</f>
        <v>48632</v>
      </c>
      <c r="AW1333" s="56">
        <f>_xll.qlInterestRateIndexMaturity(IborIndex&amp;Tenor,AV1333,Trigger)</f>
        <v>48813</v>
      </c>
      <c r="AX1333" s="102" t="e">
        <f>_xll.qlIndexFixing($Z$5,AU1333,,Trigger)</f>
        <v>#VALUE!</v>
      </c>
      <c r="AY1333" s="102">
        <f>_xll.qlIndexFixing($AZ$1,AV1333,,Trigger)</f>
        <v>1.6163379140197411E-2</v>
      </c>
    </row>
    <row r="1334" spans="46:51" ht="11.25" customHeight="1" x14ac:dyDescent="0.25">
      <c r="AT1334" s="57" t="s">
        <v>44</v>
      </c>
      <c r="AU1334" s="56">
        <f>_xll.qlInterestRateIndexFixingDate(IborIndex&amp;Tenor,AV1334,Trigger)</f>
        <v>48635</v>
      </c>
      <c r="AV1334" s="56">
        <f>_xll.qlCalendarAdvance(Calendar,AV1333,AT1334,"f",,Trigger)</f>
        <v>48639</v>
      </c>
      <c r="AW1334" s="56">
        <f>_xll.qlInterestRateIndexMaturity(IborIndex&amp;Tenor,AV1334,Trigger)</f>
        <v>48823</v>
      </c>
      <c r="AX1334" s="102" t="e">
        <f>_xll.qlIndexFixing($Z$5,AU1334,,Trigger)</f>
        <v>#VALUE!</v>
      </c>
      <c r="AY1334" s="102">
        <f>_xll.qlIndexFixing($AZ$1,AV1334,,Trigger)</f>
        <v>1.6154535255965049E-2</v>
      </c>
    </row>
    <row r="1335" spans="46:51" ht="11.25" customHeight="1" x14ac:dyDescent="0.25">
      <c r="AT1335" s="57" t="s">
        <v>44</v>
      </c>
      <c r="AU1335" s="56">
        <f>_xll.qlInterestRateIndexFixingDate(IborIndex&amp;Tenor,AV1335,Trigger)</f>
        <v>48642</v>
      </c>
      <c r="AV1335" s="56">
        <f>_xll.qlCalendarAdvance(Calendar,AV1334,AT1335,"f",,Trigger)</f>
        <v>48646</v>
      </c>
      <c r="AW1335" s="56">
        <f>_xll.qlInterestRateIndexMaturity(IborIndex&amp;Tenor,AV1335,Trigger)</f>
        <v>48830</v>
      </c>
      <c r="AX1335" s="102" t="e">
        <f>_xll.qlIndexFixing($Z$5,AU1335,,Trigger)</f>
        <v>#VALUE!</v>
      </c>
      <c r="AY1335" s="102">
        <f>_xll.qlIndexFixing($AZ$1,AV1335,,Trigger)</f>
        <v>1.6146685456054317E-2</v>
      </c>
    </row>
    <row r="1336" spans="46:51" ht="11.25" customHeight="1" x14ac:dyDescent="0.25">
      <c r="AT1336" s="57" t="s">
        <v>44</v>
      </c>
      <c r="AU1336" s="56">
        <f>_xll.qlInterestRateIndexFixingDate(IborIndex&amp;Tenor,AV1336,Trigger)</f>
        <v>48649</v>
      </c>
      <c r="AV1336" s="56">
        <f>_xll.qlCalendarAdvance(Calendar,AV1335,AT1336,"f",,Trigger)</f>
        <v>48653</v>
      </c>
      <c r="AW1336" s="56">
        <f>_xll.qlInterestRateIndexMaturity(IborIndex&amp;Tenor,AV1336,Trigger)</f>
        <v>48837</v>
      </c>
      <c r="AX1336" s="102" t="e">
        <f>_xll.qlIndexFixing($Z$5,AU1336,,Trigger)</f>
        <v>#VALUE!</v>
      </c>
      <c r="AY1336" s="102">
        <f>_xll.qlIndexFixing($AZ$1,AV1336,,Trigger)</f>
        <v>1.6138828534591206E-2</v>
      </c>
    </row>
    <row r="1337" spans="46:51" ht="11.25" customHeight="1" x14ac:dyDescent="0.25">
      <c r="AT1337" s="57" t="s">
        <v>44</v>
      </c>
      <c r="AU1337" s="56">
        <f>_xll.qlInterestRateIndexFixingDate(IborIndex&amp;Tenor,AV1337,Trigger)</f>
        <v>48656</v>
      </c>
      <c r="AV1337" s="56">
        <f>_xll.qlCalendarAdvance(Calendar,AV1336,AT1337,"f",,Trigger)</f>
        <v>48660</v>
      </c>
      <c r="AW1337" s="56">
        <f>_xll.qlInterestRateIndexMaturity(IborIndex&amp;Tenor,AV1337,Trigger)</f>
        <v>48844</v>
      </c>
      <c r="AX1337" s="102" t="e">
        <f>_xll.qlIndexFixing($Z$5,AU1337,,Trigger)</f>
        <v>#VALUE!</v>
      </c>
      <c r="AY1337" s="102">
        <f>_xll.qlIndexFixing($AZ$1,AV1337,,Trigger)</f>
        <v>1.6130964662986125E-2</v>
      </c>
    </row>
    <row r="1338" spans="46:51" ht="11.25" customHeight="1" x14ac:dyDescent="0.25">
      <c r="AT1338" s="57" t="s">
        <v>44</v>
      </c>
      <c r="AU1338" s="56">
        <f>_xll.qlInterestRateIndexFixingDate(IborIndex&amp;Tenor,AV1338,Trigger)</f>
        <v>48663</v>
      </c>
      <c r="AV1338" s="56">
        <f>_xll.qlCalendarAdvance(Calendar,AV1337,AT1338,"f",,Trigger)</f>
        <v>48667</v>
      </c>
      <c r="AW1338" s="56">
        <f>_xll.qlInterestRateIndexMaturity(IborIndex&amp;Tenor,AV1338,Trigger)</f>
        <v>48851</v>
      </c>
      <c r="AX1338" s="102" t="e">
        <f>_xll.qlIndexFixing($Z$5,AU1338,,Trigger)</f>
        <v>#VALUE!</v>
      </c>
      <c r="AY1338" s="102">
        <f>_xll.qlIndexFixing($AZ$1,AV1338,,Trigger)</f>
        <v>1.6123707101216325E-2</v>
      </c>
    </row>
    <row r="1339" spans="46:51" ht="11.25" customHeight="1" x14ac:dyDescent="0.25">
      <c r="AT1339" s="57" t="s">
        <v>44</v>
      </c>
      <c r="AU1339" s="56">
        <f>_xll.qlInterestRateIndexFixingDate(IborIndex&amp;Tenor,AV1339,Trigger)</f>
        <v>48670</v>
      </c>
      <c r="AV1339" s="56">
        <f>_xll.qlCalendarAdvance(Calendar,AV1338,AT1339,"f",,Trigger)</f>
        <v>48674</v>
      </c>
      <c r="AW1339" s="56">
        <f>_xll.qlInterestRateIndexMaturity(IborIndex&amp;Tenor,AV1339,Trigger)</f>
        <v>48857</v>
      </c>
      <c r="AX1339" s="102" t="e">
        <f>_xll.qlIndexFixing($Z$5,AU1339,,Trigger)</f>
        <v>#VALUE!</v>
      </c>
      <c r="AY1339" s="102">
        <f>_xll.qlIndexFixing($AZ$1,AV1339,,Trigger)</f>
        <v>1.6115832137295581E-2</v>
      </c>
    </row>
    <row r="1340" spans="46:51" ht="11.25" customHeight="1" x14ac:dyDescent="0.25">
      <c r="AT1340" s="57" t="s">
        <v>44</v>
      </c>
      <c r="AU1340" s="56">
        <f>_xll.qlInterestRateIndexFixingDate(IborIndex&amp;Tenor,AV1340,Trigger)</f>
        <v>48677</v>
      </c>
      <c r="AV1340" s="56">
        <f>_xll.qlCalendarAdvance(Calendar,AV1339,AT1340,"f",,Trigger)</f>
        <v>48681</v>
      </c>
      <c r="AW1340" s="56">
        <f>_xll.qlInterestRateIndexMaturity(IborIndex&amp;Tenor,AV1340,Trigger)</f>
        <v>48864</v>
      </c>
      <c r="AX1340" s="102" t="e">
        <f>_xll.qlIndexFixing($Z$5,AU1340,,Trigger)</f>
        <v>#VALUE!</v>
      </c>
      <c r="AY1340" s="102">
        <f>_xll.qlIndexFixing($AZ$1,AV1340,,Trigger)</f>
        <v>1.6107950701074545E-2</v>
      </c>
    </row>
    <row r="1341" spans="46:51" ht="11.25" customHeight="1" x14ac:dyDescent="0.25">
      <c r="AT1341" s="57" t="s">
        <v>44</v>
      </c>
      <c r="AU1341" s="56">
        <f>_xll.qlInterestRateIndexFixingDate(IborIndex&amp;Tenor,AV1341,Trigger)</f>
        <v>48682</v>
      </c>
      <c r="AV1341" s="56">
        <f>_xll.qlCalendarAdvance(Calendar,AV1340,AT1341,"f",,Trigger)</f>
        <v>48688</v>
      </c>
      <c r="AW1341" s="56">
        <f>_xll.qlInterestRateIndexMaturity(IborIndex&amp;Tenor,AV1341,Trigger)</f>
        <v>48871</v>
      </c>
      <c r="AX1341" s="102" t="e">
        <f>_xll.qlIndexFixing($Z$5,AU1341,,Trigger)</f>
        <v>#VALUE!</v>
      </c>
      <c r="AY1341" s="102">
        <f>_xll.qlIndexFixing($AZ$1,AV1341,,Trigger)</f>
        <v>1.6100062963928265E-2</v>
      </c>
    </row>
    <row r="1342" spans="46:51" ht="11.25" customHeight="1" x14ac:dyDescent="0.25">
      <c r="AT1342" s="57" t="s">
        <v>44</v>
      </c>
      <c r="AU1342" s="56">
        <f>_xll.qlInterestRateIndexFixingDate(IborIndex&amp;Tenor,AV1342,Trigger)</f>
        <v>48691</v>
      </c>
      <c r="AV1342" s="56">
        <f>_xll.qlCalendarAdvance(Calendar,AV1341,AT1342,"f",,Trigger)</f>
        <v>48695</v>
      </c>
      <c r="AW1342" s="56">
        <f>_xll.qlInterestRateIndexMaturity(IborIndex&amp;Tenor,AV1342,Trigger)</f>
        <v>48878</v>
      </c>
      <c r="AX1342" s="102" t="e">
        <f>_xll.qlIndexFixing($Z$5,AU1342,,Trigger)</f>
        <v>#VALUE!</v>
      </c>
      <c r="AY1342" s="102">
        <f>_xll.qlIndexFixing($AZ$1,AV1342,,Trigger)</f>
        <v>1.6092169097230911E-2</v>
      </c>
    </row>
    <row r="1343" spans="46:51" ht="11.25" customHeight="1" x14ac:dyDescent="0.25">
      <c r="AT1343" s="57" t="s">
        <v>44</v>
      </c>
      <c r="AU1343" s="56">
        <f>_xll.qlInterestRateIndexFixingDate(IborIndex&amp;Tenor,AV1343,Trigger)</f>
        <v>48698</v>
      </c>
      <c r="AV1343" s="56">
        <f>_xll.qlCalendarAdvance(Calendar,AV1342,AT1343,"f",,Trigger)</f>
        <v>48702</v>
      </c>
      <c r="AW1343" s="56">
        <f>_xll.qlInterestRateIndexMaturity(IborIndex&amp;Tenor,AV1343,Trigger)</f>
        <v>48886</v>
      </c>
      <c r="AX1343" s="102" t="e">
        <f>_xll.qlIndexFixing($Z$5,AU1343,,Trigger)</f>
        <v>#VALUE!</v>
      </c>
      <c r="AY1343" s="102">
        <f>_xll.qlIndexFixing($AZ$1,AV1343,,Trigger)</f>
        <v>1.6083645079044587E-2</v>
      </c>
    </row>
    <row r="1344" spans="46:51" ht="11.25" customHeight="1" x14ac:dyDescent="0.25">
      <c r="AT1344" s="57" t="s">
        <v>44</v>
      </c>
      <c r="AU1344" s="56">
        <f>_xll.qlInterestRateIndexFixingDate(IborIndex&amp;Tenor,AV1344,Trigger)</f>
        <v>48705</v>
      </c>
      <c r="AV1344" s="56">
        <f>_xll.qlCalendarAdvance(Calendar,AV1343,AT1344,"f",,Trigger)</f>
        <v>48709</v>
      </c>
      <c r="AW1344" s="56">
        <f>_xll.qlInterestRateIndexMaturity(IborIndex&amp;Tenor,AV1344,Trigger)</f>
        <v>48893</v>
      </c>
      <c r="AX1344" s="102" t="e">
        <f>_xll.qlIndexFixing($Z$5,AU1344,,Trigger)</f>
        <v>#VALUE!</v>
      </c>
      <c r="AY1344" s="102">
        <f>_xll.qlIndexFixing($AZ$1,AV1344,,Trigger)</f>
        <v>1.6075737355720692E-2</v>
      </c>
    </row>
    <row r="1345" spans="46:51" ht="11.25" customHeight="1" x14ac:dyDescent="0.25">
      <c r="AT1345" s="57" t="s">
        <v>44</v>
      </c>
      <c r="AU1345" s="56">
        <f>_xll.qlInterestRateIndexFixingDate(IborIndex&amp;Tenor,AV1345,Trigger)</f>
        <v>48712</v>
      </c>
      <c r="AV1345" s="56">
        <f>_xll.qlCalendarAdvance(Calendar,AV1344,AT1345,"f",,Trigger)</f>
        <v>48716</v>
      </c>
      <c r="AW1345" s="56">
        <f>_xll.qlInterestRateIndexMaturity(IborIndex&amp;Tenor,AV1345,Trigger)</f>
        <v>48900</v>
      </c>
      <c r="AX1345" s="102" t="e">
        <f>_xll.qlIndexFixing($Z$5,AU1345,,Trigger)</f>
        <v>#VALUE!</v>
      </c>
      <c r="AY1345" s="102">
        <f>_xll.qlIndexFixing($AZ$1,AV1345,,Trigger)</f>
        <v>1.6067824053442294E-2</v>
      </c>
    </row>
    <row r="1346" spans="46:51" ht="11.25" customHeight="1" x14ac:dyDescent="0.25">
      <c r="AT1346" s="57" t="s">
        <v>44</v>
      </c>
      <c r="AU1346" s="56">
        <f>_xll.qlInterestRateIndexFixingDate(IborIndex&amp;Tenor,AV1346,Trigger)</f>
        <v>48719</v>
      </c>
      <c r="AV1346" s="56">
        <f>_xll.qlCalendarAdvance(Calendar,AV1345,AT1346,"f",,Trigger)</f>
        <v>48723</v>
      </c>
      <c r="AW1346" s="56">
        <f>_xll.qlInterestRateIndexMaturity(IborIndex&amp;Tenor,AV1346,Trigger)</f>
        <v>48907</v>
      </c>
      <c r="AX1346" s="102" t="e">
        <f>_xll.qlIndexFixing($Z$5,AU1346,,Trigger)</f>
        <v>#VALUE!</v>
      </c>
      <c r="AY1346" s="102">
        <f>_xll.qlIndexFixing($AZ$1,AV1346,,Trigger)</f>
        <v>1.6059905343596172E-2</v>
      </c>
    </row>
    <row r="1347" spans="46:51" ht="11.25" customHeight="1" x14ac:dyDescent="0.25">
      <c r="AT1347" s="57" t="s">
        <v>44</v>
      </c>
      <c r="AU1347" s="56">
        <f>_xll.qlInterestRateIndexFixingDate(IborIndex&amp;Tenor,AV1347,Trigger)</f>
        <v>48726</v>
      </c>
      <c r="AV1347" s="56">
        <f>_xll.qlCalendarAdvance(Calendar,AV1346,AT1347,"f",,Trigger)</f>
        <v>48730</v>
      </c>
      <c r="AW1347" s="56">
        <f>_xll.qlInterestRateIndexMaturity(IborIndex&amp;Tenor,AV1347,Trigger)</f>
        <v>48913</v>
      </c>
      <c r="AX1347" s="102" t="e">
        <f>_xll.qlIndexFixing($Z$5,AU1347,,Trigger)</f>
        <v>#VALUE!</v>
      </c>
      <c r="AY1347" s="102">
        <f>_xll.qlIndexFixing($AZ$1,AV1347,,Trigger)</f>
        <v>1.6052613818368727E-2</v>
      </c>
    </row>
    <row r="1348" spans="46:51" ht="11.25" customHeight="1" x14ac:dyDescent="0.25">
      <c r="AT1348" s="57" t="s">
        <v>44</v>
      </c>
      <c r="AU1348" s="56">
        <f>_xll.qlInterestRateIndexFixingDate(IborIndex&amp;Tenor,AV1348,Trigger)</f>
        <v>48733</v>
      </c>
      <c r="AV1348" s="56">
        <f>_xll.qlCalendarAdvance(Calendar,AV1347,AT1348,"f",,Trigger)</f>
        <v>48737</v>
      </c>
      <c r="AW1348" s="56">
        <f>_xll.qlInterestRateIndexMaturity(IborIndex&amp;Tenor,AV1348,Trigger)</f>
        <v>48920</v>
      </c>
      <c r="AX1348" s="102" t="e">
        <f>_xll.qlIndexFixing($Z$5,AU1348,,Trigger)</f>
        <v>#VALUE!</v>
      </c>
      <c r="AY1348" s="102">
        <f>_xll.qlIndexFixing($AZ$1,AV1348,,Trigger)</f>
        <v>1.6044686773060476E-2</v>
      </c>
    </row>
    <row r="1349" spans="46:51" ht="11.25" customHeight="1" x14ac:dyDescent="0.25">
      <c r="AT1349" s="57" t="s">
        <v>44</v>
      </c>
      <c r="AU1349" s="56">
        <f>_xll.qlInterestRateIndexFixingDate(IborIndex&amp;Tenor,AV1349,Trigger)</f>
        <v>48740</v>
      </c>
      <c r="AV1349" s="56">
        <f>_xll.qlCalendarAdvance(Calendar,AV1348,AT1349,"f",,Trigger)</f>
        <v>48744</v>
      </c>
      <c r="AW1349" s="56">
        <f>_xll.qlInterestRateIndexMaturity(IborIndex&amp;Tenor,AV1349,Trigger)</f>
        <v>48927</v>
      </c>
      <c r="AX1349" s="102" t="e">
        <f>_xll.qlIndexFixing($Z$5,AU1349,,Trigger)</f>
        <v>#VALUE!</v>
      </c>
      <c r="AY1349" s="102">
        <f>_xll.qlIndexFixing($AZ$1,AV1349,,Trigger)</f>
        <v>1.6036754797740849E-2</v>
      </c>
    </row>
    <row r="1350" spans="46:51" ht="11.25" customHeight="1" x14ac:dyDescent="0.25">
      <c r="AT1350" s="57" t="s">
        <v>44</v>
      </c>
      <c r="AU1350" s="56">
        <f>_xll.qlInterestRateIndexFixingDate(IborIndex&amp;Tenor,AV1350,Trigger)</f>
        <v>48747</v>
      </c>
      <c r="AV1350" s="56">
        <f>_xll.qlCalendarAdvance(Calendar,AV1349,AT1350,"f",,Trigger)</f>
        <v>48751</v>
      </c>
      <c r="AW1350" s="56">
        <f>_xll.qlInterestRateIndexMaturity(IborIndex&amp;Tenor,AV1350,Trigger)</f>
        <v>48934</v>
      </c>
      <c r="AX1350" s="102" t="e">
        <f>_xll.qlIndexFixing($Z$5,AU1350,,Trigger)</f>
        <v>#VALUE!</v>
      </c>
      <c r="AY1350" s="102">
        <f>_xll.qlIndexFixing($AZ$1,AV1350,,Trigger)</f>
        <v>1.602881806376175E-2</v>
      </c>
    </row>
    <row r="1351" spans="46:51" ht="11.25" customHeight="1" x14ac:dyDescent="0.25">
      <c r="AT1351" s="57" t="s">
        <v>44</v>
      </c>
      <c r="AU1351" s="56">
        <f>_xll.qlInterestRateIndexFixingDate(IborIndex&amp;Tenor,AV1351,Trigger)</f>
        <v>48754</v>
      </c>
      <c r="AV1351" s="56">
        <f>_xll.qlCalendarAdvance(Calendar,AV1350,AT1351,"f",,Trigger)</f>
        <v>48758</v>
      </c>
      <c r="AW1351" s="56">
        <f>_xll.qlInterestRateIndexMaturity(IborIndex&amp;Tenor,AV1351,Trigger)</f>
        <v>48941</v>
      </c>
      <c r="AX1351" s="102" t="e">
        <f>_xll.qlIndexFixing($Z$5,AU1351,,Trigger)</f>
        <v>#VALUE!</v>
      </c>
      <c r="AY1351" s="102">
        <f>_xll.qlIndexFixing($AZ$1,AV1351,,Trigger)</f>
        <v>1.6020876742472882E-2</v>
      </c>
    </row>
    <row r="1352" spans="46:51" ht="11.25" customHeight="1" x14ac:dyDescent="0.25">
      <c r="AT1352" s="57" t="s">
        <v>44</v>
      </c>
      <c r="AU1352" s="56">
        <f>_xll.qlInterestRateIndexFixingDate(IborIndex&amp;Tenor,AV1352,Trigger)</f>
        <v>48761</v>
      </c>
      <c r="AV1352" s="56">
        <f>_xll.qlCalendarAdvance(Calendar,AV1351,AT1352,"f",,Trigger)</f>
        <v>48765</v>
      </c>
      <c r="AW1352" s="56">
        <f>_xll.qlInterestRateIndexMaturity(IborIndex&amp;Tenor,AV1352,Trigger)</f>
        <v>48949</v>
      </c>
      <c r="AX1352" s="102" t="e">
        <f>_xll.qlIndexFixing($Z$5,AU1352,,Trigger)</f>
        <v>#VALUE!</v>
      </c>
      <c r="AY1352" s="102">
        <f>_xll.qlIndexFixing($AZ$1,AV1352,,Trigger)</f>
        <v>1.6012289122878842E-2</v>
      </c>
    </row>
    <row r="1353" spans="46:51" ht="11.25" customHeight="1" x14ac:dyDescent="0.25">
      <c r="AT1353" s="57" t="s">
        <v>44</v>
      </c>
      <c r="AU1353" s="56">
        <f>_xll.qlInterestRateIndexFixingDate(IborIndex&amp;Tenor,AV1353,Trigger)</f>
        <v>48768</v>
      </c>
      <c r="AV1353" s="56">
        <f>_xll.qlCalendarAdvance(Calendar,AV1352,AT1353,"f",,Trigger)</f>
        <v>48772</v>
      </c>
      <c r="AW1353" s="56">
        <f>_xll.qlInterestRateIndexMaturity(IborIndex&amp;Tenor,AV1353,Trigger)</f>
        <v>48956</v>
      </c>
      <c r="AX1353" s="102" t="e">
        <f>_xll.qlIndexFixing($Z$5,AU1353,,Trigger)</f>
        <v>#VALUE!</v>
      </c>
      <c r="AY1353" s="102">
        <f>_xll.qlIndexFixing($AZ$1,AV1353,,Trigger)</f>
        <v>1.6004337358641235E-2</v>
      </c>
    </row>
    <row r="1354" spans="46:51" ht="11.25" customHeight="1" x14ac:dyDescent="0.25">
      <c r="AT1354" s="57" t="s">
        <v>44</v>
      </c>
      <c r="AU1354" s="56">
        <f>_xll.qlInterestRateIndexFixingDate(IborIndex&amp;Tenor,AV1354,Trigger)</f>
        <v>48775</v>
      </c>
      <c r="AV1354" s="56">
        <f>_xll.qlCalendarAdvance(Calendar,AV1353,AT1354,"f",,Trigger)</f>
        <v>48779</v>
      </c>
      <c r="AW1354" s="56">
        <f>_xll.qlInterestRateIndexMaturity(IborIndex&amp;Tenor,AV1354,Trigger)</f>
        <v>48963</v>
      </c>
      <c r="AX1354" s="102" t="e">
        <f>_xll.qlIndexFixing($Z$5,AU1354,,Trigger)</f>
        <v>#VALUE!</v>
      </c>
      <c r="AY1354" s="102">
        <f>_xll.qlIndexFixing($AZ$1,AV1354,,Trigger)</f>
        <v>1.5996381557826966E-2</v>
      </c>
    </row>
    <row r="1355" spans="46:51" ht="11.25" customHeight="1" x14ac:dyDescent="0.25">
      <c r="AT1355" s="57" t="s">
        <v>44</v>
      </c>
      <c r="AU1355" s="56">
        <f>_xll.qlInterestRateIndexFixingDate(IborIndex&amp;Tenor,AV1355,Trigger)</f>
        <v>48782</v>
      </c>
      <c r="AV1355" s="56">
        <f>_xll.qlCalendarAdvance(Calendar,AV1354,AT1355,"f",,Trigger)</f>
        <v>48786</v>
      </c>
      <c r="AW1355" s="56">
        <f>_xll.qlInterestRateIndexMaturity(IborIndex&amp;Tenor,AV1355,Trigger)</f>
        <v>48970</v>
      </c>
      <c r="AX1355" s="102" t="e">
        <f>_xll.qlIndexFixing($Z$5,AU1355,,Trigger)</f>
        <v>#VALUE!</v>
      </c>
      <c r="AY1355" s="102">
        <f>_xll.qlIndexFixing($AZ$1,AV1355,,Trigger)</f>
        <v>1.5988421891796164E-2</v>
      </c>
    </row>
    <row r="1356" spans="46:51" ht="11.25" customHeight="1" x14ac:dyDescent="0.25">
      <c r="AT1356" s="57" t="s">
        <v>44</v>
      </c>
      <c r="AU1356" s="56">
        <f>_xll.qlInterestRateIndexFixingDate(IborIndex&amp;Tenor,AV1356,Trigger)</f>
        <v>48789</v>
      </c>
      <c r="AV1356" s="56">
        <f>_xll.qlCalendarAdvance(Calendar,AV1355,AT1356,"f",,Trigger)</f>
        <v>48793</v>
      </c>
      <c r="AW1356" s="56">
        <f>_xll.qlInterestRateIndexMaturity(IborIndex&amp;Tenor,AV1356,Trigger)</f>
        <v>48977</v>
      </c>
      <c r="AX1356" s="102" t="e">
        <f>_xll.qlIndexFixing($Z$5,AU1356,,Trigger)</f>
        <v>#VALUE!</v>
      </c>
      <c r="AY1356" s="102">
        <f>_xll.qlIndexFixing($AZ$1,AV1356,,Trigger)</f>
        <v>1.5980458531909384E-2</v>
      </c>
    </row>
    <row r="1357" spans="46:51" ht="11.25" customHeight="1" x14ac:dyDescent="0.25">
      <c r="AT1357" s="57" t="s">
        <v>44</v>
      </c>
      <c r="AU1357" s="56">
        <f>_xll.qlInterestRateIndexFixingDate(IborIndex&amp;Tenor,AV1357,Trigger)</f>
        <v>48796</v>
      </c>
      <c r="AV1357" s="56">
        <f>_xll.qlCalendarAdvance(Calendar,AV1356,AT1357,"f",,Trigger)</f>
        <v>48800</v>
      </c>
      <c r="AW1357" s="56">
        <f>_xll.qlInterestRateIndexMaturity(IborIndex&amp;Tenor,AV1357,Trigger)</f>
        <v>48984</v>
      </c>
      <c r="AX1357" s="102" t="e">
        <f>_xll.qlIndexFixing($Z$5,AU1357,,Trigger)</f>
        <v>#VALUE!</v>
      </c>
      <c r="AY1357" s="102">
        <f>_xll.qlIndexFixing($AZ$1,AV1357,,Trigger)</f>
        <v>1.5972491649520318E-2</v>
      </c>
    </row>
    <row r="1358" spans="46:51" ht="11.25" customHeight="1" x14ac:dyDescent="0.25">
      <c r="AT1358" s="57" t="s">
        <v>44</v>
      </c>
      <c r="AU1358" s="56">
        <f>_xll.qlInterestRateIndexFixingDate(IborIndex&amp;Tenor,AV1358,Trigger)</f>
        <v>48803</v>
      </c>
      <c r="AV1358" s="56">
        <f>_xll.qlCalendarAdvance(Calendar,AV1357,AT1358,"f",,Trigger)</f>
        <v>48807</v>
      </c>
      <c r="AW1358" s="56">
        <f>_xll.qlInterestRateIndexMaturity(IborIndex&amp;Tenor,AV1358,Trigger)</f>
        <v>48991</v>
      </c>
      <c r="AX1358" s="102" t="e">
        <f>_xll.qlIndexFixing($Z$5,AU1358,,Trigger)</f>
        <v>#VALUE!</v>
      </c>
      <c r="AY1358" s="102">
        <f>_xll.qlIndexFixing($AZ$1,AV1358,,Trigger)</f>
        <v>1.5964521415983934E-2</v>
      </c>
    </row>
    <row r="1359" spans="46:51" ht="11.25" customHeight="1" x14ac:dyDescent="0.25">
      <c r="AT1359" s="57" t="s">
        <v>44</v>
      </c>
      <c r="AU1359" s="56">
        <f>_xll.qlInterestRateIndexFixingDate(IborIndex&amp;Tenor,AV1359,Trigger)</f>
        <v>48810</v>
      </c>
      <c r="AV1359" s="56">
        <f>_xll.qlCalendarAdvance(Calendar,AV1358,AT1359,"f",,Trigger)</f>
        <v>48814</v>
      </c>
      <c r="AW1359" s="56">
        <f>_xll.qlInterestRateIndexMaturity(IborIndex&amp;Tenor,AV1359,Trigger)</f>
        <v>48998</v>
      </c>
      <c r="AX1359" s="102" t="e">
        <f>_xll.qlIndexFixing($Z$5,AU1359,,Trigger)</f>
        <v>#VALUE!</v>
      </c>
      <c r="AY1359" s="102">
        <f>_xll.qlIndexFixing($AZ$1,AV1359,,Trigger)</f>
        <v>1.5956548002649187E-2</v>
      </c>
    </row>
    <row r="1360" spans="46:51" ht="11.25" customHeight="1" x14ac:dyDescent="0.25">
      <c r="AT1360" s="57" t="s">
        <v>44</v>
      </c>
      <c r="AU1360" s="56">
        <f>_xll.qlInterestRateIndexFixingDate(IborIndex&amp;Tenor,AV1360,Trigger)</f>
        <v>48817</v>
      </c>
      <c r="AV1360" s="56">
        <f>_xll.qlCalendarAdvance(Calendar,AV1359,AT1360,"f",,Trigger)</f>
        <v>48821</v>
      </c>
      <c r="AW1360" s="56">
        <f>_xll.qlInterestRateIndexMaturity(IborIndex&amp;Tenor,AV1360,Trigger)</f>
        <v>49003</v>
      </c>
      <c r="AX1360" s="102" t="e">
        <f>_xll.qlIndexFixing($Z$5,AU1360,,Trigger)</f>
        <v>#VALUE!</v>
      </c>
      <c r="AY1360" s="102">
        <f>_xll.qlIndexFixing($AZ$1,AV1360,,Trigger)</f>
        <v>1.5949663175122995E-2</v>
      </c>
    </row>
    <row r="1361" spans="46:51" ht="11.25" customHeight="1" x14ac:dyDescent="0.25">
      <c r="AT1361" s="57" t="s">
        <v>44</v>
      </c>
      <c r="AU1361" s="56">
        <f>_xll.qlInterestRateIndexFixingDate(IborIndex&amp;Tenor,AV1361,Trigger)</f>
        <v>48824</v>
      </c>
      <c r="AV1361" s="56">
        <f>_xll.qlCalendarAdvance(Calendar,AV1360,AT1361,"f",,Trigger)</f>
        <v>48828</v>
      </c>
      <c r="AW1361" s="56">
        <f>_xll.qlInterestRateIndexMaturity(IborIndex&amp;Tenor,AV1361,Trigger)</f>
        <v>49009</v>
      </c>
      <c r="AX1361" s="102" t="e">
        <f>_xll.qlIndexFixing($Z$5,AU1361,,Trigger)</f>
        <v>#VALUE!</v>
      </c>
      <c r="AY1361" s="102">
        <f>_xll.qlIndexFixing($AZ$1,AV1361,,Trigger)</f>
        <v>1.5941686402239669E-2</v>
      </c>
    </row>
    <row r="1362" spans="46:51" ht="11.25" customHeight="1" x14ac:dyDescent="0.25">
      <c r="AT1362" s="57" t="s">
        <v>44</v>
      </c>
      <c r="AU1362" s="56">
        <f>_xll.qlInterestRateIndexFixingDate(IborIndex&amp;Tenor,AV1362,Trigger)</f>
        <v>48831</v>
      </c>
      <c r="AV1362" s="56">
        <f>_xll.qlCalendarAdvance(Calendar,AV1361,AT1362,"f",,Trigger)</f>
        <v>48835</v>
      </c>
      <c r="AW1362" s="56">
        <f>_xll.qlInterestRateIndexMaturity(IborIndex&amp;Tenor,AV1362,Trigger)</f>
        <v>49016</v>
      </c>
      <c r="AX1362" s="102" t="e">
        <f>_xll.qlIndexFixing($Z$5,AU1362,,Trigger)</f>
        <v>#VALUE!</v>
      </c>
      <c r="AY1362" s="102">
        <f>_xll.qlIndexFixing($AZ$1,AV1362,,Trigger)</f>
        <v>1.5933706902126626E-2</v>
      </c>
    </row>
    <row r="1363" spans="46:51" ht="11.25" customHeight="1" x14ac:dyDescent="0.25">
      <c r="AT1363" s="57" t="s">
        <v>44</v>
      </c>
      <c r="AU1363" s="56">
        <f>_xll.qlInterestRateIndexFixingDate(IborIndex&amp;Tenor,AV1363,Trigger)</f>
        <v>48838</v>
      </c>
      <c r="AV1363" s="56">
        <f>_xll.qlCalendarAdvance(Calendar,AV1362,AT1363,"f",,Trigger)</f>
        <v>48842</v>
      </c>
      <c r="AW1363" s="56">
        <f>_xll.qlInterestRateIndexMaturity(IborIndex&amp;Tenor,AV1363,Trigger)</f>
        <v>49023</v>
      </c>
      <c r="AX1363" s="102" t="e">
        <f>_xll.qlIndexFixing($Z$5,AU1363,,Trigger)</f>
        <v>#VALUE!</v>
      </c>
      <c r="AY1363" s="102">
        <f>_xll.qlIndexFixing($AZ$1,AV1363,,Trigger)</f>
        <v>1.5925724846084195E-2</v>
      </c>
    </row>
    <row r="1364" spans="46:51" ht="11.25" customHeight="1" x14ac:dyDescent="0.25">
      <c r="AT1364" s="57" t="s">
        <v>44</v>
      </c>
      <c r="AU1364" s="56">
        <f>_xll.qlInterestRateIndexFixingDate(IborIndex&amp;Tenor,AV1364,Trigger)</f>
        <v>48845</v>
      </c>
      <c r="AV1364" s="56">
        <f>_xll.qlCalendarAdvance(Calendar,AV1363,AT1364,"f",,Trigger)</f>
        <v>48849</v>
      </c>
      <c r="AW1364" s="56">
        <f>_xll.qlInterestRateIndexMaturity(IborIndex&amp;Tenor,AV1364,Trigger)</f>
        <v>49030</v>
      </c>
      <c r="AX1364" s="102" t="e">
        <f>_xll.qlIndexFixing($Z$5,AU1364,,Trigger)</f>
        <v>#VALUE!</v>
      </c>
      <c r="AY1364" s="102">
        <f>_xll.qlIndexFixing($AZ$1,AV1364,,Trigger)</f>
        <v>1.5917740405412256E-2</v>
      </c>
    </row>
    <row r="1365" spans="46:51" ht="11.25" customHeight="1" x14ac:dyDescent="0.25">
      <c r="AT1365" s="57" t="s">
        <v>44</v>
      </c>
      <c r="AU1365" s="56">
        <f>_xll.qlInterestRateIndexFixingDate(IborIndex&amp;Tenor,AV1365,Trigger)</f>
        <v>48852</v>
      </c>
      <c r="AV1365" s="56">
        <f>_xll.qlCalendarAdvance(Calendar,AV1364,AT1365,"f",,Trigger)</f>
        <v>48856</v>
      </c>
      <c r="AW1365" s="56">
        <f>_xll.qlInterestRateIndexMaturity(IborIndex&amp;Tenor,AV1365,Trigger)</f>
        <v>49038</v>
      </c>
      <c r="AX1365" s="102" t="e">
        <f>_xll.qlIndexFixing($Z$5,AU1365,,Trigger)</f>
        <v>#VALUE!</v>
      </c>
      <c r="AY1365" s="102">
        <f>_xll.qlIndexFixing($AZ$1,AV1365,,Trigger)</f>
        <v>1.5909533161866579E-2</v>
      </c>
    </row>
    <row r="1366" spans="46:51" ht="11.25" customHeight="1" x14ac:dyDescent="0.25">
      <c r="AT1366" s="57" t="s">
        <v>44</v>
      </c>
      <c r="AU1366" s="56">
        <f>_xll.qlInterestRateIndexFixingDate(IborIndex&amp;Tenor,AV1366,Trigger)</f>
        <v>48859</v>
      </c>
      <c r="AV1366" s="56">
        <f>_xll.qlCalendarAdvance(Calendar,AV1365,AT1366,"f",,Trigger)</f>
        <v>48863</v>
      </c>
      <c r="AW1366" s="56">
        <f>_xll.qlInterestRateIndexMaturity(IborIndex&amp;Tenor,AV1366,Trigger)</f>
        <v>49045</v>
      </c>
      <c r="AX1366" s="102" t="e">
        <f>_xll.qlIndexFixing($Z$5,AU1366,,Trigger)</f>
        <v>#VALUE!</v>
      </c>
      <c r="AY1366" s="102">
        <f>_xll.qlIndexFixing($AZ$1,AV1366,,Trigger)</f>
        <v>1.5901544027825669E-2</v>
      </c>
    </row>
    <row r="1367" spans="46:51" ht="11.25" customHeight="1" x14ac:dyDescent="0.25">
      <c r="AT1367" s="57" t="s">
        <v>44</v>
      </c>
      <c r="AU1367" s="56">
        <f>_xll.qlInterestRateIndexFixingDate(IborIndex&amp;Tenor,AV1367,Trigger)</f>
        <v>48866</v>
      </c>
      <c r="AV1367" s="56">
        <f>_xll.qlCalendarAdvance(Calendar,AV1366,AT1367,"f",,Trigger)</f>
        <v>48870</v>
      </c>
      <c r="AW1367" s="56">
        <f>_xll.qlInterestRateIndexMaturity(IborIndex&amp;Tenor,AV1367,Trigger)</f>
        <v>49052</v>
      </c>
      <c r="AX1367" s="102" t="e">
        <f>_xll.qlIndexFixing($Z$5,AU1367,,Trigger)</f>
        <v>#VALUE!</v>
      </c>
      <c r="AY1367" s="102">
        <f>_xll.qlIndexFixing($AZ$1,AV1367,,Trigger)</f>
        <v>1.5893553035362766E-2</v>
      </c>
    </row>
    <row r="1368" spans="46:51" ht="11.25" customHeight="1" x14ac:dyDescent="0.25">
      <c r="AT1368" s="57" t="s">
        <v>44</v>
      </c>
      <c r="AU1368" s="56">
        <f>_xll.qlInterestRateIndexFixingDate(IborIndex&amp;Tenor,AV1368,Trigger)</f>
        <v>48873</v>
      </c>
      <c r="AV1368" s="56">
        <f>_xll.qlCalendarAdvance(Calendar,AV1367,AT1368,"f",,Trigger)</f>
        <v>48877</v>
      </c>
      <c r="AW1368" s="56">
        <f>_xll.qlInterestRateIndexMaturity(IborIndex&amp;Tenor,AV1368,Trigger)</f>
        <v>49059</v>
      </c>
      <c r="AX1368" s="102" t="e">
        <f>_xll.qlIndexFixing($Z$5,AU1368,,Trigger)</f>
        <v>#VALUE!</v>
      </c>
      <c r="AY1368" s="102">
        <f>_xll.qlIndexFixing($AZ$1,AV1368,,Trigger)</f>
        <v>1.5885560355774261E-2</v>
      </c>
    </row>
    <row r="1369" spans="46:51" ht="11.25" customHeight="1" x14ac:dyDescent="0.25">
      <c r="AT1369" s="57" t="s">
        <v>44</v>
      </c>
      <c r="AU1369" s="56">
        <f>_xll.qlInterestRateIndexFixingDate(IborIndex&amp;Tenor,AV1369,Trigger)</f>
        <v>48880</v>
      </c>
      <c r="AV1369" s="56">
        <f>_xll.qlCalendarAdvance(Calendar,AV1368,AT1369,"f",,Trigger)</f>
        <v>48884</v>
      </c>
      <c r="AW1369" s="56">
        <f>_xll.qlInterestRateIndexMaturity(IborIndex&amp;Tenor,AV1369,Trigger)</f>
        <v>49066</v>
      </c>
      <c r="AX1369" s="102" t="e">
        <f>_xll.qlIndexFixing($Z$5,AU1369,,Trigger)</f>
        <v>#VALUE!</v>
      </c>
      <c r="AY1369" s="102">
        <f>_xll.qlIndexFixing($AZ$1,AV1369,,Trigger)</f>
        <v>1.5877788427868102E-2</v>
      </c>
    </row>
    <row r="1370" spans="46:51" ht="11.25" customHeight="1" x14ac:dyDescent="0.25">
      <c r="AT1370" s="57" t="s">
        <v>44</v>
      </c>
      <c r="AU1370" s="56">
        <f>_xll.qlInterestRateIndexFixingDate(IborIndex&amp;Tenor,AV1370,Trigger)</f>
        <v>48887</v>
      </c>
      <c r="AV1370" s="56">
        <f>_xll.qlCalendarAdvance(Calendar,AV1369,AT1370,"f",,Trigger)</f>
        <v>48891</v>
      </c>
      <c r="AW1370" s="56">
        <f>_xll.qlInterestRateIndexMaturity(IborIndex&amp;Tenor,AV1370,Trigger)</f>
        <v>49072</v>
      </c>
      <c r="AX1370" s="102" t="e">
        <f>_xll.qlIndexFixing($Z$5,AU1370,,Trigger)</f>
        <v>#VALUE!</v>
      </c>
      <c r="AY1370" s="102">
        <f>_xll.qlIndexFixing($AZ$1,AV1370,,Trigger)</f>
        <v>1.5869793276538608E-2</v>
      </c>
    </row>
    <row r="1371" spans="46:51" ht="11.25" customHeight="1" x14ac:dyDescent="0.25">
      <c r="AT1371" s="57" t="s">
        <v>44</v>
      </c>
      <c r="AU1371" s="56">
        <f>_xll.qlInterestRateIndexFixingDate(IborIndex&amp;Tenor,AV1371,Trigger)</f>
        <v>48894</v>
      </c>
      <c r="AV1371" s="56">
        <f>_xll.qlCalendarAdvance(Calendar,AV1370,AT1371,"f",,Trigger)</f>
        <v>48898</v>
      </c>
      <c r="AW1371" s="56">
        <f>_xll.qlInterestRateIndexMaturity(IborIndex&amp;Tenor,AV1371,Trigger)</f>
        <v>49079</v>
      </c>
      <c r="AX1371" s="102" t="e">
        <f>_xll.qlIndexFixing($Z$5,AU1371,,Trigger)</f>
        <v>#VALUE!</v>
      </c>
      <c r="AY1371" s="102">
        <f>_xll.qlIndexFixing($AZ$1,AV1371,,Trigger)</f>
        <v>1.5861796939593529E-2</v>
      </c>
    </row>
    <row r="1372" spans="46:51" ht="11.25" customHeight="1" x14ac:dyDescent="0.25">
      <c r="AT1372" s="57" t="s">
        <v>44</v>
      </c>
      <c r="AU1372" s="56">
        <f>_xll.qlInterestRateIndexFixingDate(IborIndex&amp;Tenor,AV1372,Trigger)</f>
        <v>48901</v>
      </c>
      <c r="AV1372" s="56">
        <f>_xll.qlCalendarAdvance(Calendar,AV1371,AT1372,"f",,Trigger)</f>
        <v>48905</v>
      </c>
      <c r="AW1372" s="56">
        <f>_xll.qlInterestRateIndexMaturity(IborIndex&amp;Tenor,AV1372,Trigger)</f>
        <v>49086</v>
      </c>
      <c r="AX1372" s="102" t="e">
        <f>_xll.qlIndexFixing($Z$5,AU1372,,Trigger)</f>
        <v>#VALUE!</v>
      </c>
      <c r="AY1372" s="102">
        <f>_xll.qlIndexFixing($AZ$1,AV1372,,Trigger)</f>
        <v>1.5853799588311106E-2</v>
      </c>
    </row>
    <row r="1373" spans="46:51" ht="11.25" customHeight="1" x14ac:dyDescent="0.25">
      <c r="AT1373" s="57" t="s">
        <v>44</v>
      </c>
      <c r="AU1373" s="56">
        <f>_xll.qlInterestRateIndexFixingDate(IborIndex&amp;Tenor,AV1373,Trigger)</f>
        <v>48908</v>
      </c>
      <c r="AV1373" s="56">
        <f>_xll.qlCalendarAdvance(Calendar,AV1372,AT1373,"f",,Trigger)</f>
        <v>48912</v>
      </c>
      <c r="AW1373" s="56">
        <f>_xll.qlInterestRateIndexMaturity(IborIndex&amp;Tenor,AV1373,Trigger)</f>
        <v>49093</v>
      </c>
      <c r="AX1373" s="102" t="e">
        <f>_xll.qlIndexFixing($Z$5,AU1373,,Trigger)</f>
        <v>#VALUE!</v>
      </c>
      <c r="AY1373" s="102">
        <f>_xll.qlIndexFixing($AZ$1,AV1373,,Trigger)</f>
        <v>1.584557764608964E-2</v>
      </c>
    </row>
    <row r="1374" spans="46:51" ht="11.25" customHeight="1" x14ac:dyDescent="0.25">
      <c r="AT1374" s="57" t="s">
        <v>44</v>
      </c>
      <c r="AU1374" s="56">
        <f>_xll.qlInterestRateIndexFixingDate(IborIndex&amp;Tenor,AV1374,Trigger)</f>
        <v>48915</v>
      </c>
      <c r="AV1374" s="56">
        <f>_xll.qlCalendarAdvance(Calendar,AV1373,AT1374,"f",,Trigger)</f>
        <v>48919</v>
      </c>
      <c r="AW1374" s="56">
        <f>_xll.qlInterestRateIndexMaturity(IborIndex&amp;Tenor,AV1374,Trigger)</f>
        <v>49101</v>
      </c>
      <c r="AX1374" s="102" t="e">
        <f>_xll.qlIndexFixing($Z$5,AU1374,,Trigger)</f>
        <v>#VALUE!</v>
      </c>
      <c r="AY1374" s="102">
        <f>_xll.qlIndexFixing($AZ$1,AV1374,,Trigger)</f>
        <v>1.5837578440794566E-2</v>
      </c>
    </row>
    <row r="1375" spans="46:51" ht="11.25" customHeight="1" x14ac:dyDescent="0.25">
      <c r="AT1375" s="57" t="s">
        <v>44</v>
      </c>
      <c r="AU1375" s="56">
        <f>_xll.qlInterestRateIndexFixingDate(IborIndex&amp;Tenor,AV1375,Trigger)</f>
        <v>48922</v>
      </c>
      <c r="AV1375" s="56">
        <f>_xll.qlCalendarAdvance(Calendar,AV1374,AT1375,"f",,Trigger)</f>
        <v>48926</v>
      </c>
      <c r="AW1375" s="56">
        <f>_xll.qlInterestRateIndexMaturity(IborIndex&amp;Tenor,AV1375,Trigger)</f>
        <v>49108</v>
      </c>
      <c r="AX1375" s="102" t="e">
        <f>_xll.qlIndexFixing($Z$5,AU1375,,Trigger)</f>
        <v>#VALUE!</v>
      </c>
      <c r="AY1375" s="102">
        <f>_xll.qlIndexFixing($AZ$1,AV1375,,Trigger)</f>
        <v>1.5829578747364684E-2</v>
      </c>
    </row>
    <row r="1376" spans="46:51" ht="11.25" customHeight="1" x14ac:dyDescent="0.25">
      <c r="AT1376" s="57" t="s">
        <v>44</v>
      </c>
      <c r="AU1376" s="56">
        <f>_xll.qlInterestRateIndexFixingDate(IborIndex&amp;Tenor,AV1376,Trigger)</f>
        <v>48929</v>
      </c>
      <c r="AV1376" s="56">
        <f>_xll.qlCalendarAdvance(Calendar,AV1375,AT1376,"f",,Trigger)</f>
        <v>48933</v>
      </c>
      <c r="AW1376" s="56">
        <f>_xll.qlInterestRateIndexMaturity(IborIndex&amp;Tenor,AV1376,Trigger)</f>
        <v>49115</v>
      </c>
      <c r="AX1376" s="102" t="e">
        <f>_xll.qlIndexFixing($Z$5,AU1376,,Trigger)</f>
        <v>#VALUE!</v>
      </c>
      <c r="AY1376" s="102">
        <f>_xll.qlIndexFixing($AZ$1,AV1376,,Trigger)</f>
        <v>1.5821578737073103E-2</v>
      </c>
    </row>
    <row r="1377" spans="46:51" ht="11.25" customHeight="1" x14ac:dyDescent="0.25">
      <c r="AT1377" s="57" t="s">
        <v>44</v>
      </c>
      <c r="AU1377" s="56">
        <f>_xll.qlInterestRateIndexFixingDate(IborIndex&amp;Tenor,AV1377,Trigger)</f>
        <v>48935</v>
      </c>
      <c r="AV1377" s="56">
        <f>_xll.qlCalendarAdvance(Calendar,AV1376,AT1377,"f",,Trigger)</f>
        <v>48940</v>
      </c>
      <c r="AW1377" s="56">
        <f>_xll.qlInterestRateIndexMaturity(IborIndex&amp;Tenor,AV1377,Trigger)</f>
        <v>49122</v>
      </c>
      <c r="AX1377" s="102" t="e">
        <f>_xll.qlIndexFixing($Z$5,AU1377,,Trigger)</f>
        <v>#VALUE!</v>
      </c>
      <c r="AY1377" s="102">
        <f>_xll.qlIndexFixing($AZ$1,AV1377,,Trigger)</f>
        <v>1.5813578581189848E-2</v>
      </c>
    </row>
    <row r="1378" spans="46:51" ht="11.25" customHeight="1" x14ac:dyDescent="0.25">
      <c r="AT1378" s="57" t="s">
        <v>44</v>
      </c>
      <c r="AU1378" s="56">
        <f>_xll.qlInterestRateIndexFixingDate(IborIndex&amp;Tenor,AV1378,Trigger)</f>
        <v>48943</v>
      </c>
      <c r="AV1378" s="56">
        <f>_xll.qlCalendarAdvance(Calendar,AV1377,AT1378,"f",,Trigger)</f>
        <v>48947</v>
      </c>
      <c r="AW1378" s="56">
        <f>_xll.qlInterestRateIndexMaturity(IborIndex&amp;Tenor,AV1378,Trigger)</f>
        <v>49128</v>
      </c>
      <c r="AX1378" s="102" t="e">
        <f>_xll.qlIndexFixing($Z$5,AU1378,,Trigger)</f>
        <v>#VALUE!</v>
      </c>
      <c r="AY1378" s="102">
        <f>_xll.qlIndexFixing($AZ$1,AV1378,,Trigger)</f>
        <v>1.5805803770693374E-2</v>
      </c>
    </row>
    <row r="1379" spans="46:51" ht="11.25" customHeight="1" x14ac:dyDescent="0.25">
      <c r="AT1379" s="57" t="s">
        <v>44</v>
      </c>
      <c r="AU1379" s="56">
        <f>_xll.qlInterestRateIndexFixingDate(IborIndex&amp;Tenor,AV1379,Trigger)</f>
        <v>48950</v>
      </c>
      <c r="AV1379" s="56">
        <f>_xll.qlCalendarAdvance(Calendar,AV1378,AT1379,"f",,Trigger)</f>
        <v>48954</v>
      </c>
      <c r="AW1379" s="56">
        <f>_xll.qlInterestRateIndexMaturity(IborIndex&amp;Tenor,AV1379,Trigger)</f>
        <v>49135</v>
      </c>
      <c r="AX1379" s="102" t="e">
        <f>_xll.qlIndexFixing($Z$5,AU1379,,Trigger)</f>
        <v>#VALUE!</v>
      </c>
      <c r="AY1379" s="102">
        <f>_xll.qlIndexFixing($AZ$1,AV1379,,Trigger)</f>
        <v>1.5797804114573526E-2</v>
      </c>
    </row>
    <row r="1380" spans="46:51" ht="11.25" customHeight="1" x14ac:dyDescent="0.25">
      <c r="AT1380" s="57" t="s">
        <v>44</v>
      </c>
      <c r="AU1380" s="56">
        <f>_xll.qlInterestRateIndexFixingDate(IborIndex&amp;Tenor,AV1380,Trigger)</f>
        <v>48957</v>
      </c>
      <c r="AV1380" s="56">
        <f>_xll.qlCalendarAdvance(Calendar,AV1379,AT1380,"f",,Trigger)</f>
        <v>48961</v>
      </c>
      <c r="AW1380" s="56">
        <f>_xll.qlInterestRateIndexMaturity(IborIndex&amp;Tenor,AV1380,Trigger)</f>
        <v>49142</v>
      </c>
      <c r="AX1380" s="102" t="e">
        <f>_xll.qlIndexFixing($Z$5,AU1380,,Trigger)</f>
        <v>#VALUE!</v>
      </c>
      <c r="AY1380" s="102">
        <f>_xll.qlIndexFixing($AZ$1,AV1380,,Trigger)</f>
        <v>1.5789804814233172E-2</v>
      </c>
    </row>
    <row r="1381" spans="46:51" ht="11.25" customHeight="1" x14ac:dyDescent="0.25">
      <c r="AT1381" s="57" t="s">
        <v>44</v>
      </c>
      <c r="AU1381" s="56">
        <f>_xll.qlInterestRateIndexFixingDate(IborIndex&amp;Tenor,AV1381,Trigger)</f>
        <v>48964</v>
      </c>
      <c r="AV1381" s="56">
        <f>_xll.qlCalendarAdvance(Calendar,AV1380,AT1381,"f",,Trigger)</f>
        <v>48968</v>
      </c>
      <c r="AW1381" s="56">
        <f>_xll.qlInterestRateIndexMaturity(IborIndex&amp;Tenor,AV1381,Trigger)</f>
        <v>49149</v>
      </c>
      <c r="AX1381" s="102" t="e">
        <f>_xll.qlIndexFixing($Z$5,AU1381,,Trigger)</f>
        <v>#VALUE!</v>
      </c>
      <c r="AY1381" s="102">
        <f>_xll.qlIndexFixing($AZ$1,AV1381,,Trigger)</f>
        <v>1.5781806040925821E-2</v>
      </c>
    </row>
    <row r="1382" spans="46:51" ht="11.25" customHeight="1" x14ac:dyDescent="0.25">
      <c r="AT1382" s="57" t="s">
        <v>44</v>
      </c>
      <c r="AU1382" s="56">
        <f>_xll.qlInterestRateIndexFixingDate(IborIndex&amp;Tenor,AV1382,Trigger)</f>
        <v>48971</v>
      </c>
      <c r="AV1382" s="56">
        <f>_xll.qlCalendarAdvance(Calendar,AV1381,AT1382,"f",,Trigger)</f>
        <v>48975</v>
      </c>
      <c r="AW1382" s="56">
        <f>_xll.qlInterestRateIndexMaturity(IborIndex&amp;Tenor,AV1382,Trigger)</f>
        <v>49156</v>
      </c>
      <c r="AX1382" s="102" t="e">
        <f>_xll.qlIndexFixing($Z$5,AU1382,,Trigger)</f>
        <v>#VALUE!</v>
      </c>
      <c r="AY1382" s="102">
        <f>_xll.qlIndexFixing($AZ$1,AV1382,,Trigger)</f>
        <v>1.577380796589968E-2</v>
      </c>
    </row>
    <row r="1383" spans="46:51" ht="11.25" customHeight="1" x14ac:dyDescent="0.25">
      <c r="AT1383" s="57" t="s">
        <v>44</v>
      </c>
      <c r="AU1383" s="56">
        <f>_xll.qlInterestRateIndexFixingDate(IborIndex&amp;Tenor,AV1383,Trigger)</f>
        <v>48978</v>
      </c>
      <c r="AV1383" s="56">
        <f>_xll.qlCalendarAdvance(Calendar,AV1382,AT1383,"f",,Trigger)</f>
        <v>48982</v>
      </c>
      <c r="AW1383" s="56">
        <f>_xll.qlInterestRateIndexMaturity(IborIndex&amp;Tenor,AV1383,Trigger)</f>
        <v>49163</v>
      </c>
      <c r="AX1383" s="102" t="e">
        <f>_xll.qlIndexFixing($Z$5,AU1383,,Trigger)</f>
        <v>#VALUE!</v>
      </c>
      <c r="AY1383" s="102">
        <f>_xll.qlIndexFixing($AZ$1,AV1383,,Trigger)</f>
        <v>1.5765810760403402E-2</v>
      </c>
    </row>
    <row r="1384" spans="46:51" ht="11.25" customHeight="1" x14ac:dyDescent="0.25">
      <c r="AT1384" s="57" t="s">
        <v>44</v>
      </c>
      <c r="AU1384" s="56">
        <f>_xll.qlInterestRateIndexFixingDate(IborIndex&amp;Tenor,AV1384,Trigger)</f>
        <v>48985</v>
      </c>
      <c r="AV1384" s="56">
        <f>_xll.qlCalendarAdvance(Calendar,AV1383,AT1384,"f",,Trigger)</f>
        <v>48989</v>
      </c>
      <c r="AW1384" s="56">
        <f>_xll.qlInterestRateIndexMaturity(IborIndex&amp;Tenor,AV1384,Trigger)</f>
        <v>49170</v>
      </c>
      <c r="AX1384" s="102" t="e">
        <f>_xll.qlIndexFixing($Z$5,AU1384,,Trigger)</f>
        <v>#VALUE!</v>
      </c>
      <c r="AY1384" s="102">
        <f>_xll.qlIndexFixing($AZ$1,AV1384,,Trigger)</f>
        <v>1.5757814595679456E-2</v>
      </c>
    </row>
    <row r="1385" spans="46:51" ht="11.25" customHeight="1" x14ac:dyDescent="0.25">
      <c r="AT1385" s="57" t="s">
        <v>44</v>
      </c>
      <c r="AU1385" s="56">
        <f>_xll.qlInterestRateIndexFixingDate(IborIndex&amp;Tenor,AV1385,Trigger)</f>
        <v>48992</v>
      </c>
      <c r="AV1385" s="56">
        <f>_xll.qlCalendarAdvance(Calendar,AV1384,AT1385,"f",,Trigger)</f>
        <v>48996</v>
      </c>
      <c r="AW1385" s="56">
        <f>_xll.qlInterestRateIndexMaturity(IborIndex&amp;Tenor,AV1385,Trigger)</f>
        <v>49177</v>
      </c>
      <c r="AX1385" s="102" t="e">
        <f>_xll.qlIndexFixing($Z$5,AU1385,,Trigger)</f>
        <v>#VALUE!</v>
      </c>
      <c r="AY1385" s="102">
        <f>_xll.qlIndexFixing($AZ$1,AV1385,,Trigger)</f>
        <v>1.5749819642970748E-2</v>
      </c>
    </row>
    <row r="1386" spans="46:51" ht="11.25" customHeight="1" x14ac:dyDescent="0.25">
      <c r="AT1386" s="57" t="s">
        <v>44</v>
      </c>
      <c r="AU1386" s="56">
        <f>_xll.qlInterestRateIndexFixingDate(IborIndex&amp;Tenor,AV1386,Trigger)</f>
        <v>48999</v>
      </c>
      <c r="AV1386" s="56">
        <f>_xll.qlCalendarAdvance(Calendar,AV1385,AT1386,"f",,Trigger)</f>
        <v>49003</v>
      </c>
      <c r="AW1386" s="56">
        <f>_xll.qlInterestRateIndexMaturity(IborIndex&amp;Tenor,AV1386,Trigger)</f>
        <v>49187</v>
      </c>
      <c r="AX1386" s="102" t="e">
        <f>_xll.qlIndexFixing($Z$5,AU1386,,Trigger)</f>
        <v>#VALUE!</v>
      </c>
      <c r="AY1386" s="102">
        <f>_xll.qlIndexFixing($AZ$1,AV1386,,Trigger)</f>
        <v>1.5740689916506862E-2</v>
      </c>
    </row>
    <row r="1387" spans="46:51" ht="11.25" customHeight="1" x14ac:dyDescent="0.25">
      <c r="AT1387" s="57" t="s">
        <v>44</v>
      </c>
      <c r="AU1387" s="56">
        <f>_xll.qlInterestRateIndexFixingDate(IborIndex&amp;Tenor,AV1387,Trigger)</f>
        <v>49006</v>
      </c>
      <c r="AV1387" s="56">
        <f>_xll.qlCalendarAdvance(Calendar,AV1386,AT1387,"f",,Trigger)</f>
        <v>49010</v>
      </c>
      <c r="AW1387" s="56">
        <f>_xll.qlInterestRateIndexMaturity(IborIndex&amp;Tenor,AV1387,Trigger)</f>
        <v>49194</v>
      </c>
      <c r="AX1387" s="102" t="e">
        <f>_xll.qlIndexFixing($Z$5,AU1387,,Trigger)</f>
        <v>#VALUE!</v>
      </c>
      <c r="AY1387" s="102">
        <f>_xll.qlIndexFixing($AZ$1,AV1387,,Trigger)</f>
        <v>1.5732697025706458E-2</v>
      </c>
    </row>
    <row r="1388" spans="46:51" ht="11.25" customHeight="1" x14ac:dyDescent="0.25">
      <c r="AT1388" s="57" t="s">
        <v>44</v>
      </c>
      <c r="AU1388" s="56">
        <f>_xll.qlInterestRateIndexFixingDate(IborIndex&amp;Tenor,AV1388,Trigger)</f>
        <v>49013</v>
      </c>
      <c r="AV1388" s="56">
        <f>_xll.qlCalendarAdvance(Calendar,AV1387,AT1388,"f",,Trigger)</f>
        <v>49017</v>
      </c>
      <c r="AW1388" s="56">
        <f>_xll.qlInterestRateIndexMaturity(IborIndex&amp;Tenor,AV1388,Trigger)</f>
        <v>49201</v>
      </c>
      <c r="AX1388" s="102" t="e">
        <f>_xll.qlIndexFixing($Z$5,AU1388,,Trigger)</f>
        <v>#VALUE!</v>
      </c>
      <c r="AY1388" s="102">
        <f>_xll.qlIndexFixing($AZ$1,AV1388,,Trigger)</f>
        <v>1.5724705923049448E-2</v>
      </c>
    </row>
    <row r="1389" spans="46:51" ht="11.25" customHeight="1" x14ac:dyDescent="0.25">
      <c r="AT1389" s="57" t="s">
        <v>44</v>
      </c>
      <c r="AU1389" s="56">
        <f>_xll.qlInterestRateIndexFixingDate(IborIndex&amp;Tenor,AV1389,Trigger)</f>
        <v>49020</v>
      </c>
      <c r="AV1389" s="56">
        <f>_xll.qlCalendarAdvance(Calendar,AV1388,AT1389,"f",,Trigger)</f>
        <v>49024</v>
      </c>
      <c r="AW1389" s="56">
        <f>_xll.qlInterestRateIndexMaturity(IborIndex&amp;Tenor,AV1389,Trigger)</f>
        <v>49208</v>
      </c>
      <c r="AX1389" s="102" t="e">
        <f>_xll.qlIndexFixing($Z$5,AU1389,,Trigger)</f>
        <v>#VALUE!</v>
      </c>
      <c r="AY1389" s="102">
        <f>_xll.qlIndexFixing($AZ$1,AV1389,,Trigger)</f>
        <v>1.5716716779801417E-2</v>
      </c>
    </row>
    <row r="1390" spans="46:51" ht="11.25" customHeight="1" x14ac:dyDescent="0.25">
      <c r="AT1390" s="57" t="s">
        <v>44</v>
      </c>
      <c r="AU1390" s="56">
        <f>_xll.qlInterestRateIndexFixingDate(IborIndex&amp;Tenor,AV1390,Trigger)</f>
        <v>49027</v>
      </c>
      <c r="AV1390" s="56">
        <f>_xll.qlCalendarAdvance(Calendar,AV1389,AT1390,"f",,Trigger)</f>
        <v>49031</v>
      </c>
      <c r="AW1390" s="56">
        <f>_xll.qlInterestRateIndexMaturity(IborIndex&amp;Tenor,AV1390,Trigger)</f>
        <v>49215</v>
      </c>
      <c r="AX1390" s="102" t="e">
        <f>_xll.qlIndexFixing($Z$5,AU1390,,Trigger)</f>
        <v>#VALUE!</v>
      </c>
      <c r="AY1390" s="102">
        <f>_xll.qlIndexFixing($AZ$1,AV1390,,Trigger)</f>
        <v>1.5709413388446423E-2</v>
      </c>
    </row>
    <row r="1391" spans="46:51" ht="11.25" customHeight="1" x14ac:dyDescent="0.25">
      <c r="AT1391" s="57" t="s">
        <v>44</v>
      </c>
      <c r="AU1391" s="56">
        <f>_xll.qlInterestRateIndexFixingDate(IborIndex&amp;Tenor,AV1391,Trigger)</f>
        <v>49034</v>
      </c>
      <c r="AV1391" s="56">
        <f>_xll.qlCalendarAdvance(Calendar,AV1390,AT1391,"f",,Trigger)</f>
        <v>49038</v>
      </c>
      <c r="AW1391" s="56">
        <f>_xll.qlInterestRateIndexMaturity(IborIndex&amp;Tenor,AV1391,Trigger)</f>
        <v>49221</v>
      </c>
      <c r="AX1391" s="102" t="e">
        <f>_xll.qlIndexFixing($Z$5,AU1391,,Trigger)</f>
        <v>#VALUE!</v>
      </c>
      <c r="AY1391" s="102">
        <f>_xll.qlIndexFixing($AZ$1,AV1391,,Trigger)</f>
        <v>1.5701429049786469E-2</v>
      </c>
    </row>
    <row r="1392" spans="46:51" ht="11.25" customHeight="1" x14ac:dyDescent="0.25">
      <c r="AT1392" s="57" t="s">
        <v>44</v>
      </c>
      <c r="AU1392" s="56">
        <f>_xll.qlInterestRateIndexFixingDate(IborIndex&amp;Tenor,AV1392,Trigger)</f>
        <v>49039</v>
      </c>
      <c r="AV1392" s="56">
        <f>_xll.qlCalendarAdvance(Calendar,AV1391,AT1392,"f",,Trigger)</f>
        <v>49045</v>
      </c>
      <c r="AW1392" s="56">
        <f>_xll.qlInterestRateIndexMaturity(IborIndex&amp;Tenor,AV1392,Trigger)</f>
        <v>49228</v>
      </c>
      <c r="AX1392" s="102" t="e">
        <f>_xll.qlIndexFixing($Z$5,AU1392,,Trigger)</f>
        <v>#VALUE!</v>
      </c>
      <c r="AY1392" s="102">
        <f>_xll.qlIndexFixing($AZ$1,AV1392,,Trigger)</f>
        <v>1.5693447146776011E-2</v>
      </c>
    </row>
    <row r="1393" spans="46:51" ht="11.25" customHeight="1" x14ac:dyDescent="0.25">
      <c r="AT1393" s="57" t="s">
        <v>44</v>
      </c>
      <c r="AU1393" s="56">
        <f>_xll.qlInterestRateIndexFixingDate(IborIndex&amp;Tenor,AV1393,Trigger)</f>
        <v>49048</v>
      </c>
      <c r="AV1393" s="56">
        <f>_xll.qlCalendarAdvance(Calendar,AV1392,AT1393,"f",,Trigger)</f>
        <v>49052</v>
      </c>
      <c r="AW1393" s="56">
        <f>_xll.qlInterestRateIndexMaturity(IborIndex&amp;Tenor,AV1393,Trigger)</f>
        <v>49235</v>
      </c>
      <c r="AX1393" s="102" t="e">
        <f>_xll.qlIndexFixing($Z$5,AU1393,,Trigger)</f>
        <v>#VALUE!</v>
      </c>
      <c r="AY1393" s="102">
        <f>_xll.qlIndexFixing($AZ$1,AV1393,,Trigger)</f>
        <v>1.5685467850650316E-2</v>
      </c>
    </row>
    <row r="1394" spans="46:51" ht="11.25" customHeight="1" x14ac:dyDescent="0.25">
      <c r="AT1394" s="57" t="s">
        <v>44</v>
      </c>
      <c r="AU1394" s="56">
        <f>_xll.qlInterestRateIndexFixingDate(IborIndex&amp;Tenor,AV1394,Trigger)</f>
        <v>49055</v>
      </c>
      <c r="AV1394" s="56">
        <f>_xll.qlCalendarAdvance(Calendar,AV1393,AT1394,"f",,Trigger)</f>
        <v>49059</v>
      </c>
      <c r="AW1394" s="56">
        <f>_xll.qlInterestRateIndexMaturity(IborIndex&amp;Tenor,AV1394,Trigger)</f>
        <v>49242</v>
      </c>
      <c r="AX1394" s="102" t="e">
        <f>_xll.qlIndexFixing($Z$5,AU1394,,Trigger)</f>
        <v>#VALUE!</v>
      </c>
      <c r="AY1394" s="102">
        <f>_xll.qlIndexFixing($AZ$1,AV1394,,Trigger)</f>
        <v>1.5677491332640282E-2</v>
      </c>
    </row>
    <row r="1395" spans="46:51" ht="11.25" customHeight="1" x14ac:dyDescent="0.25">
      <c r="AT1395" s="57" t="s">
        <v>44</v>
      </c>
      <c r="AU1395" s="56">
        <f>_xll.qlInterestRateIndexFixingDate(IborIndex&amp;Tenor,AV1395,Trigger)</f>
        <v>49061</v>
      </c>
      <c r="AV1395" s="56">
        <f>_xll.qlCalendarAdvance(Calendar,AV1394,AT1395,"f",,Trigger)</f>
        <v>49066</v>
      </c>
      <c r="AW1395" s="56">
        <f>_xll.qlInterestRateIndexMaturity(IborIndex&amp;Tenor,AV1395,Trigger)</f>
        <v>49250</v>
      </c>
      <c r="AX1395" s="102" t="e">
        <f>_xll.qlIndexFixing($Z$5,AU1395,,Trigger)</f>
        <v>#VALUE!</v>
      </c>
      <c r="AY1395" s="102">
        <f>_xll.qlIndexFixing($AZ$1,AV1395,,Trigger)</f>
        <v>1.5668832658474435E-2</v>
      </c>
    </row>
    <row r="1396" spans="46:51" ht="11.25" customHeight="1" x14ac:dyDescent="0.25">
      <c r="AT1396" s="57" t="s">
        <v>44</v>
      </c>
      <c r="AU1396" s="56">
        <f>_xll.qlInterestRateIndexFixingDate(IborIndex&amp;Tenor,AV1396,Trigger)</f>
        <v>49069</v>
      </c>
      <c r="AV1396" s="56">
        <f>_xll.qlCalendarAdvance(Calendar,AV1395,AT1396,"f",,Trigger)</f>
        <v>49073</v>
      </c>
      <c r="AW1396" s="56">
        <f>_xll.qlInterestRateIndexMaturity(IborIndex&amp;Tenor,AV1396,Trigger)</f>
        <v>49257</v>
      </c>
      <c r="AX1396" s="102" t="e">
        <f>_xll.qlIndexFixing($Z$5,AU1396,,Trigger)</f>
        <v>#VALUE!</v>
      </c>
      <c r="AY1396" s="102">
        <f>_xll.qlIndexFixing($AZ$1,AV1396,,Trigger)</f>
        <v>1.5660862026314122E-2</v>
      </c>
    </row>
    <row r="1397" spans="46:51" ht="11.25" customHeight="1" x14ac:dyDescent="0.25">
      <c r="AT1397" s="57" t="s">
        <v>44</v>
      </c>
      <c r="AU1397" s="56">
        <f>_xll.qlInterestRateIndexFixingDate(IborIndex&amp;Tenor,AV1397,Trigger)</f>
        <v>49076</v>
      </c>
      <c r="AV1397" s="56">
        <f>_xll.qlCalendarAdvance(Calendar,AV1396,AT1397,"f",,Trigger)</f>
        <v>49080</v>
      </c>
      <c r="AW1397" s="56">
        <f>_xll.qlInterestRateIndexMaturity(IborIndex&amp;Tenor,AV1397,Trigger)</f>
        <v>49264</v>
      </c>
      <c r="AX1397" s="102" t="e">
        <f>_xll.qlIndexFixing($Z$5,AU1397,,Trigger)</f>
        <v>#VALUE!</v>
      </c>
      <c r="AY1397" s="102">
        <f>_xll.qlIndexFixing($AZ$1,AV1397,,Trigger)</f>
        <v>1.5652894723592468E-2</v>
      </c>
    </row>
    <row r="1398" spans="46:51" ht="11.25" customHeight="1" x14ac:dyDescent="0.25">
      <c r="AT1398" s="57" t="s">
        <v>44</v>
      </c>
      <c r="AU1398" s="56">
        <f>_xll.qlInterestRateIndexFixingDate(IborIndex&amp;Tenor,AV1398,Trigger)</f>
        <v>49083</v>
      </c>
      <c r="AV1398" s="56">
        <f>_xll.qlCalendarAdvance(Calendar,AV1397,AT1398,"f",,Trigger)</f>
        <v>49087</v>
      </c>
      <c r="AW1398" s="56">
        <f>_xll.qlInterestRateIndexMaturity(IborIndex&amp;Tenor,AV1398,Trigger)</f>
        <v>49271</v>
      </c>
      <c r="AX1398" s="102" t="e">
        <f>_xll.qlIndexFixing($Z$5,AU1398,,Trigger)</f>
        <v>#VALUE!</v>
      </c>
      <c r="AY1398" s="102">
        <f>_xll.qlIndexFixing($AZ$1,AV1398,,Trigger)</f>
        <v>1.5644930921550559E-2</v>
      </c>
    </row>
    <row r="1399" spans="46:51" ht="11.25" customHeight="1" x14ac:dyDescent="0.25">
      <c r="AT1399" s="57" t="s">
        <v>44</v>
      </c>
      <c r="AU1399" s="56">
        <f>_xll.qlInterestRateIndexFixingDate(IborIndex&amp;Tenor,AV1399,Trigger)</f>
        <v>49090</v>
      </c>
      <c r="AV1399" s="56">
        <f>_xll.qlCalendarAdvance(Calendar,AV1398,AT1399,"f",,Trigger)</f>
        <v>49094</v>
      </c>
      <c r="AW1399" s="56">
        <f>_xll.qlInterestRateIndexMaturity(IborIndex&amp;Tenor,AV1399,Trigger)</f>
        <v>49278</v>
      </c>
      <c r="AX1399" s="102" t="e">
        <f>_xll.qlIndexFixing($Z$5,AU1399,,Trigger)</f>
        <v>#VALUE!</v>
      </c>
      <c r="AY1399" s="102">
        <f>_xll.qlIndexFixing($AZ$1,AV1399,,Trigger)</f>
        <v>1.5637656407217329E-2</v>
      </c>
    </row>
    <row r="1400" spans="46:51" ht="11.25" customHeight="1" x14ac:dyDescent="0.25">
      <c r="AT1400" s="57" t="s">
        <v>44</v>
      </c>
      <c r="AU1400" s="56">
        <f>_xll.qlInterestRateIndexFixingDate(IborIndex&amp;Tenor,AV1400,Trigger)</f>
        <v>49097</v>
      </c>
      <c r="AV1400" s="56">
        <f>_xll.qlCalendarAdvance(Calendar,AV1399,AT1400,"f",,Trigger)</f>
        <v>49101</v>
      </c>
      <c r="AW1400" s="56">
        <f>_xll.qlInterestRateIndexMaturity(IborIndex&amp;Tenor,AV1400,Trigger)</f>
        <v>49284</v>
      </c>
      <c r="AX1400" s="102" t="e">
        <f>_xll.qlIndexFixing($Z$5,AU1400,,Trigger)</f>
        <v>#VALUE!</v>
      </c>
      <c r="AY1400" s="102">
        <f>_xll.qlIndexFixing($AZ$1,AV1400,,Trigger)</f>
        <v>1.5629700153599425E-2</v>
      </c>
    </row>
    <row r="1401" spans="46:51" ht="11.25" customHeight="1" x14ac:dyDescent="0.25">
      <c r="AT1401" s="57" t="s">
        <v>44</v>
      </c>
      <c r="AU1401" s="56">
        <f>_xll.qlInterestRateIndexFixingDate(IborIndex&amp;Tenor,AV1401,Trigger)</f>
        <v>49104</v>
      </c>
      <c r="AV1401" s="56">
        <f>_xll.qlCalendarAdvance(Calendar,AV1400,AT1401,"f",,Trigger)</f>
        <v>49108</v>
      </c>
      <c r="AW1401" s="56">
        <f>_xll.qlInterestRateIndexMaturity(IborIndex&amp;Tenor,AV1401,Trigger)</f>
        <v>49291</v>
      </c>
      <c r="AX1401" s="102" t="e">
        <f>_xll.qlIndexFixing($Z$5,AU1401,,Trigger)</f>
        <v>#VALUE!</v>
      </c>
      <c r="AY1401" s="102">
        <f>_xll.qlIndexFixing($AZ$1,AV1401,,Trigger)</f>
        <v>1.5621747876637903E-2</v>
      </c>
    </row>
    <row r="1402" spans="46:51" ht="11.25" customHeight="1" x14ac:dyDescent="0.25">
      <c r="AT1402" s="57" t="s">
        <v>44</v>
      </c>
      <c r="AU1402" s="56">
        <f>_xll.qlInterestRateIndexFixingDate(IborIndex&amp;Tenor,AV1402,Trigger)</f>
        <v>49111</v>
      </c>
      <c r="AV1402" s="56">
        <f>_xll.qlCalendarAdvance(Calendar,AV1401,AT1402,"f",,Trigger)</f>
        <v>49115</v>
      </c>
      <c r="AW1402" s="56">
        <f>_xll.qlInterestRateIndexMaturity(IborIndex&amp;Tenor,AV1402,Trigger)</f>
        <v>49298</v>
      </c>
      <c r="AX1402" s="102" t="e">
        <f>_xll.qlIndexFixing($Z$5,AU1402,,Trigger)</f>
        <v>#VALUE!</v>
      </c>
      <c r="AY1402" s="102">
        <f>_xll.qlIndexFixing($AZ$1,AV1402,,Trigger)</f>
        <v>1.5613799747541821E-2</v>
      </c>
    </row>
    <row r="1403" spans="46:51" ht="11.25" customHeight="1" x14ac:dyDescent="0.25">
      <c r="AT1403" s="57" t="s">
        <v>44</v>
      </c>
      <c r="AU1403" s="56">
        <f>_xll.qlInterestRateIndexFixingDate(IborIndex&amp;Tenor,AV1403,Trigger)</f>
        <v>49118</v>
      </c>
      <c r="AV1403" s="56">
        <f>_xll.qlCalendarAdvance(Calendar,AV1402,AT1403,"f",,Trigger)</f>
        <v>49122</v>
      </c>
      <c r="AW1403" s="56">
        <f>_xll.qlInterestRateIndexMaturity(IborIndex&amp;Tenor,AV1403,Trigger)</f>
        <v>49305</v>
      </c>
      <c r="AX1403" s="102" t="e">
        <f>_xll.qlIndexFixing($Z$5,AU1403,,Trigger)</f>
        <v>#VALUE!</v>
      </c>
      <c r="AY1403" s="102">
        <f>_xll.qlIndexFixing($AZ$1,AV1403,,Trigger)</f>
        <v>1.5605855937518051E-2</v>
      </c>
    </row>
    <row r="1404" spans="46:51" ht="11.25" customHeight="1" x14ac:dyDescent="0.25">
      <c r="AT1404" s="57" t="s">
        <v>44</v>
      </c>
      <c r="AU1404" s="56">
        <f>_xll.qlInterestRateIndexFixingDate(IborIndex&amp;Tenor,AV1404,Trigger)</f>
        <v>49125</v>
      </c>
      <c r="AV1404" s="56">
        <f>_xll.qlCalendarAdvance(Calendar,AV1403,AT1404,"f",,Trigger)</f>
        <v>49129</v>
      </c>
      <c r="AW1404" s="56">
        <f>_xll.qlInterestRateIndexMaturity(IborIndex&amp;Tenor,AV1404,Trigger)</f>
        <v>49313</v>
      </c>
      <c r="AX1404" s="102" t="e">
        <f>_xll.qlIndexFixing($Z$5,AU1404,,Trigger)</f>
        <v>#VALUE!</v>
      </c>
      <c r="AY1404" s="102">
        <f>_xll.qlIndexFixing($AZ$1,AV1404,,Trigger)</f>
        <v>1.5597231212733357E-2</v>
      </c>
    </row>
    <row r="1405" spans="46:51" ht="11.25" customHeight="1" x14ac:dyDescent="0.25">
      <c r="AT1405" s="57" t="s">
        <v>44</v>
      </c>
      <c r="AU1405" s="56">
        <f>_xll.qlInterestRateIndexFixingDate(IborIndex&amp;Tenor,AV1405,Trigger)</f>
        <v>49132</v>
      </c>
      <c r="AV1405" s="56">
        <f>_xll.qlCalendarAdvance(Calendar,AV1404,AT1405,"f",,Trigger)</f>
        <v>49136</v>
      </c>
      <c r="AW1405" s="56">
        <f>_xll.qlInterestRateIndexMaturity(IborIndex&amp;Tenor,AV1405,Trigger)</f>
        <v>49320</v>
      </c>
      <c r="AX1405" s="102" t="e">
        <f>_xll.qlIndexFixing($Z$5,AU1405,,Trigger)</f>
        <v>#VALUE!</v>
      </c>
      <c r="AY1405" s="102">
        <f>_xll.qlIndexFixing($AZ$1,AV1405,,Trigger)</f>
        <v>1.5589296709969721E-2</v>
      </c>
    </row>
    <row r="1406" spans="46:51" ht="11.25" customHeight="1" x14ac:dyDescent="0.25">
      <c r="AT1406" s="57" t="s">
        <v>44</v>
      </c>
      <c r="AU1406" s="56">
        <f>_xll.qlInterestRateIndexFixingDate(IborIndex&amp;Tenor,AV1406,Trigger)</f>
        <v>49139</v>
      </c>
      <c r="AV1406" s="56">
        <f>_xll.qlCalendarAdvance(Calendar,AV1405,AT1406,"f",,Trigger)</f>
        <v>49143</v>
      </c>
      <c r="AW1406" s="56">
        <f>_xll.qlInterestRateIndexMaturity(IborIndex&amp;Tenor,AV1406,Trigger)</f>
        <v>49327</v>
      </c>
      <c r="AX1406" s="102" t="e">
        <f>_xll.qlIndexFixing($Z$5,AU1406,,Trigger)</f>
        <v>#VALUE!</v>
      </c>
      <c r="AY1406" s="102">
        <f>_xll.qlIndexFixing($AZ$1,AV1406,,Trigger)</f>
        <v>1.5581367077715673E-2</v>
      </c>
    </row>
    <row r="1407" spans="46:51" ht="11.25" customHeight="1" x14ac:dyDescent="0.25">
      <c r="AT1407" s="57" t="s">
        <v>44</v>
      </c>
      <c r="AU1407" s="56">
        <f>_xll.qlInterestRateIndexFixingDate(IborIndex&amp;Tenor,AV1407,Trigger)</f>
        <v>49146</v>
      </c>
      <c r="AV1407" s="56">
        <f>_xll.qlCalendarAdvance(Calendar,AV1406,AT1407,"f",,Trigger)</f>
        <v>49150</v>
      </c>
      <c r="AW1407" s="56">
        <f>_xll.qlInterestRateIndexMaturity(IborIndex&amp;Tenor,AV1407,Trigger)</f>
        <v>49334</v>
      </c>
      <c r="AX1407" s="102" t="e">
        <f>_xll.qlIndexFixing($Z$5,AU1407,,Trigger)</f>
        <v>#VALUE!</v>
      </c>
      <c r="AY1407" s="102">
        <f>_xll.qlIndexFixing($AZ$1,AV1407,,Trigger)</f>
        <v>1.5573442487186511E-2</v>
      </c>
    </row>
    <row r="1408" spans="46:51" ht="11.25" customHeight="1" x14ac:dyDescent="0.25">
      <c r="AT1408" s="57" t="s">
        <v>44</v>
      </c>
      <c r="AU1408" s="56">
        <f>_xll.qlInterestRateIndexFixingDate(IborIndex&amp;Tenor,AV1408,Trigger)</f>
        <v>49153</v>
      </c>
      <c r="AV1408" s="56">
        <f>_xll.qlCalendarAdvance(Calendar,AV1407,AT1408,"f",,Trigger)</f>
        <v>49157</v>
      </c>
      <c r="AW1408" s="56">
        <f>_xll.qlInterestRateIndexMaturity(IborIndex&amp;Tenor,AV1408,Trigger)</f>
        <v>49341</v>
      </c>
      <c r="AX1408" s="102" t="e">
        <f>_xll.qlIndexFixing($Z$5,AU1408,,Trigger)</f>
        <v>#VALUE!</v>
      </c>
      <c r="AY1408" s="102">
        <f>_xll.qlIndexFixing($AZ$1,AV1408,,Trigger)</f>
        <v>1.5565523109596678E-2</v>
      </c>
    </row>
    <row r="1409" spans="46:51" ht="11.25" customHeight="1" x14ac:dyDescent="0.25">
      <c r="AT1409" s="57" t="s">
        <v>44</v>
      </c>
      <c r="AU1409" s="56">
        <f>_xll.qlInterestRateIndexFixingDate(IborIndex&amp;Tenor,AV1409,Trigger)</f>
        <v>49160</v>
      </c>
      <c r="AV1409" s="56">
        <f>_xll.qlCalendarAdvance(Calendar,AV1408,AT1409,"f",,Trigger)</f>
        <v>49164</v>
      </c>
      <c r="AW1409" s="56">
        <f>_xll.qlInterestRateIndexMaturity(IborIndex&amp;Tenor,AV1409,Trigger)</f>
        <v>49348</v>
      </c>
      <c r="AX1409" s="102" t="e">
        <f>_xll.qlIndexFixing($Z$5,AU1409,,Trigger)</f>
        <v>#VALUE!</v>
      </c>
      <c r="AY1409" s="102">
        <f>_xll.qlIndexFixing($AZ$1,AV1409,,Trigger)</f>
        <v>1.5557609116155885E-2</v>
      </c>
    </row>
    <row r="1410" spans="46:51" ht="11.25" customHeight="1" x14ac:dyDescent="0.25">
      <c r="AT1410" s="57" t="s">
        <v>44</v>
      </c>
      <c r="AU1410" s="56">
        <f>_xll.qlInterestRateIndexFixingDate(IborIndex&amp;Tenor,AV1410,Trigger)</f>
        <v>49167</v>
      </c>
      <c r="AV1410" s="56">
        <f>_xll.qlCalendarAdvance(Calendar,AV1409,AT1410,"f",,Trigger)</f>
        <v>49171</v>
      </c>
      <c r="AW1410" s="56">
        <f>_xll.qlInterestRateIndexMaturity(IborIndex&amp;Tenor,AV1410,Trigger)</f>
        <v>49355</v>
      </c>
      <c r="AX1410" s="102" t="e">
        <f>_xll.qlIndexFixing($Z$5,AU1410,,Trigger)</f>
        <v>#VALUE!</v>
      </c>
      <c r="AY1410" s="102">
        <f>_xll.qlIndexFixing($AZ$1,AV1410,,Trigger)</f>
        <v>1.5549700678073416E-2</v>
      </c>
    </row>
    <row r="1411" spans="46:51" ht="11.25" customHeight="1" x14ac:dyDescent="0.25">
      <c r="AT1411" s="57" t="s">
        <v>44</v>
      </c>
      <c r="AU1411" s="56">
        <f>_xll.qlInterestRateIndexFixingDate(IborIndex&amp;Tenor,AV1411,Trigger)</f>
        <v>49174</v>
      </c>
      <c r="AV1411" s="56">
        <f>_xll.qlCalendarAdvance(Calendar,AV1410,AT1411,"f",,Trigger)</f>
        <v>49178</v>
      </c>
      <c r="AW1411" s="56">
        <f>_xll.qlInterestRateIndexMaturity(IborIndex&amp;Tenor,AV1411,Trigger)</f>
        <v>49362</v>
      </c>
      <c r="AX1411" s="102" t="e">
        <f>_xll.qlIndexFixing($Z$5,AU1411,,Trigger)</f>
        <v>#VALUE!</v>
      </c>
      <c r="AY1411" s="102">
        <f>_xll.qlIndexFixing($AZ$1,AV1411,,Trigger)</f>
        <v>1.5541797966553398E-2</v>
      </c>
    </row>
    <row r="1412" spans="46:51" ht="11.25" customHeight="1" x14ac:dyDescent="0.25">
      <c r="AT1412" s="57" t="s">
        <v>44</v>
      </c>
      <c r="AU1412" s="56">
        <f>_xll.qlInterestRateIndexFixingDate(IborIndex&amp;Tenor,AV1412,Trigger)</f>
        <v>49181</v>
      </c>
      <c r="AV1412" s="56">
        <f>_xll.qlCalendarAdvance(Calendar,AV1411,AT1412,"f",,Trigger)</f>
        <v>49185</v>
      </c>
      <c r="AW1412" s="56">
        <f>_xll.qlInterestRateIndexMaturity(IborIndex&amp;Tenor,AV1412,Trigger)</f>
        <v>49368</v>
      </c>
      <c r="AX1412" s="102" t="e">
        <f>_xll.qlIndexFixing($Z$5,AU1412,,Trigger)</f>
        <v>#VALUE!</v>
      </c>
      <c r="AY1412" s="102">
        <f>_xll.qlIndexFixing($AZ$1,AV1412,,Trigger)</f>
        <v>1.5535039703102981E-2</v>
      </c>
    </row>
    <row r="1413" spans="46:51" ht="11.25" customHeight="1" x14ac:dyDescent="0.25">
      <c r="AT1413" s="57" t="s">
        <v>44</v>
      </c>
      <c r="AU1413" s="56">
        <f>_xll.qlInterestRateIndexFixingDate(IborIndex&amp;Tenor,AV1413,Trigger)</f>
        <v>49188</v>
      </c>
      <c r="AV1413" s="56">
        <f>_xll.qlCalendarAdvance(Calendar,AV1412,AT1413,"f",,Trigger)</f>
        <v>49192</v>
      </c>
      <c r="AW1413" s="56">
        <f>_xll.qlInterestRateIndexMaturity(IborIndex&amp;Tenor,AV1413,Trigger)</f>
        <v>49373</v>
      </c>
      <c r="AX1413" s="102" t="e">
        <f>_xll.qlIndexFixing($Z$5,AU1413,,Trigger)</f>
        <v>#VALUE!</v>
      </c>
      <c r="AY1413" s="102">
        <f>_xll.qlIndexFixing($AZ$1,AV1413,,Trigger)</f>
        <v>1.5527148199806403E-2</v>
      </c>
    </row>
    <row r="1414" spans="46:51" ht="11.25" customHeight="1" x14ac:dyDescent="0.25">
      <c r="AT1414" s="57" t="s">
        <v>44</v>
      </c>
      <c r="AU1414" s="56">
        <f>_xll.qlInterestRateIndexFixingDate(IborIndex&amp;Tenor,AV1414,Trigger)</f>
        <v>49195</v>
      </c>
      <c r="AV1414" s="56">
        <f>_xll.qlCalendarAdvance(Calendar,AV1413,AT1414,"f",,Trigger)</f>
        <v>49199</v>
      </c>
      <c r="AW1414" s="56">
        <f>_xll.qlInterestRateIndexMaturity(IborIndex&amp;Tenor,AV1414,Trigger)</f>
        <v>49380</v>
      </c>
      <c r="AX1414" s="102" t="e">
        <f>_xll.qlIndexFixing($Z$5,AU1414,,Trigger)</f>
        <v>#VALUE!</v>
      </c>
      <c r="AY1414" s="102">
        <f>_xll.qlIndexFixing($AZ$1,AV1414,,Trigger)</f>
        <v>1.5519262873349197E-2</v>
      </c>
    </row>
    <row r="1415" spans="46:51" ht="11.25" customHeight="1" x14ac:dyDescent="0.25">
      <c r="AT1415" s="57" t="s">
        <v>44</v>
      </c>
      <c r="AU1415" s="56">
        <f>_xll.qlInterestRateIndexFixingDate(IborIndex&amp;Tenor,AV1415,Trigger)</f>
        <v>49202</v>
      </c>
      <c r="AV1415" s="56">
        <f>_xll.qlCalendarAdvance(Calendar,AV1414,AT1415,"f",,Trigger)</f>
        <v>49206</v>
      </c>
      <c r="AW1415" s="56">
        <f>_xll.qlInterestRateIndexMaturity(IborIndex&amp;Tenor,AV1415,Trigger)</f>
        <v>49387</v>
      </c>
      <c r="AX1415" s="102" t="e">
        <f>_xll.qlIndexFixing($Z$5,AU1415,,Trigger)</f>
        <v>#VALUE!</v>
      </c>
      <c r="AY1415" s="102">
        <f>_xll.qlIndexFixing($AZ$1,AV1415,,Trigger)</f>
        <v>1.5511383894890363E-2</v>
      </c>
    </row>
    <row r="1416" spans="46:51" ht="11.25" customHeight="1" x14ac:dyDescent="0.25">
      <c r="AT1416" s="57" t="s">
        <v>44</v>
      </c>
      <c r="AU1416" s="56">
        <f>_xll.qlInterestRateIndexFixingDate(IborIndex&amp;Tenor,AV1416,Trigger)</f>
        <v>49209</v>
      </c>
      <c r="AV1416" s="56">
        <f>_xll.qlCalendarAdvance(Calendar,AV1415,AT1416,"f",,Trigger)</f>
        <v>49213</v>
      </c>
      <c r="AW1416" s="56">
        <f>_xll.qlInterestRateIndexMaturity(IborIndex&amp;Tenor,AV1416,Trigger)</f>
        <v>49395</v>
      </c>
      <c r="AX1416" s="102" t="e">
        <f>_xll.qlIndexFixing($Z$5,AU1416,,Trigger)</f>
        <v>#VALUE!</v>
      </c>
      <c r="AY1416" s="102">
        <f>_xll.qlIndexFixing($AZ$1,AV1416,,Trigger)</f>
        <v>1.5503511435588455E-2</v>
      </c>
    </row>
    <row r="1417" spans="46:51" ht="11.25" customHeight="1" x14ac:dyDescent="0.25">
      <c r="AT1417" s="57" t="s">
        <v>44</v>
      </c>
      <c r="AU1417" s="56">
        <f>_xll.qlInterestRateIndexFixingDate(IborIndex&amp;Tenor,AV1417,Trigger)</f>
        <v>49216</v>
      </c>
      <c r="AV1417" s="56">
        <f>_xll.qlCalendarAdvance(Calendar,AV1416,AT1417,"f",,Trigger)</f>
        <v>49220</v>
      </c>
      <c r="AW1417" s="56">
        <f>_xll.qlInterestRateIndexMaturity(IborIndex&amp;Tenor,AV1417,Trigger)</f>
        <v>49402</v>
      </c>
      <c r="AX1417" s="102" t="e">
        <f>_xll.qlIndexFixing($Z$5,AU1417,,Trigger)</f>
        <v>#VALUE!</v>
      </c>
      <c r="AY1417" s="102">
        <f>_xll.qlIndexFixing($AZ$1,AV1417,,Trigger)</f>
        <v>1.5495418809857244E-2</v>
      </c>
    </row>
    <row r="1418" spans="46:51" ht="11.25" customHeight="1" x14ac:dyDescent="0.25">
      <c r="AT1418" s="57" t="s">
        <v>44</v>
      </c>
      <c r="AU1418" s="56">
        <f>_xll.qlInterestRateIndexFixingDate(IborIndex&amp;Tenor,AV1418,Trigger)</f>
        <v>49223</v>
      </c>
      <c r="AV1418" s="56">
        <f>_xll.qlCalendarAdvance(Calendar,AV1417,AT1418,"f",,Trigger)</f>
        <v>49227</v>
      </c>
      <c r="AW1418" s="56">
        <f>_xll.qlInterestRateIndexMaturity(IborIndex&amp;Tenor,AV1418,Trigger)</f>
        <v>49409</v>
      </c>
      <c r="AX1418" s="102" t="e">
        <f>_xll.qlIndexFixing($Z$5,AU1418,,Trigger)</f>
        <v>#VALUE!</v>
      </c>
      <c r="AY1418" s="102">
        <f>_xll.qlIndexFixing($AZ$1,AV1418,,Trigger)</f>
        <v>1.5487560114982613E-2</v>
      </c>
    </row>
    <row r="1419" spans="46:51" ht="11.25" customHeight="1" x14ac:dyDescent="0.25">
      <c r="AT1419" s="57" t="s">
        <v>44</v>
      </c>
      <c r="AU1419" s="56">
        <f>_xll.qlInterestRateIndexFixingDate(IborIndex&amp;Tenor,AV1419,Trigger)</f>
        <v>49230</v>
      </c>
      <c r="AV1419" s="56">
        <f>_xll.qlCalendarAdvance(Calendar,AV1418,AT1419,"f",,Trigger)</f>
        <v>49234</v>
      </c>
      <c r="AW1419" s="56">
        <f>_xll.qlInterestRateIndexMaturity(IborIndex&amp;Tenor,AV1419,Trigger)</f>
        <v>49416</v>
      </c>
      <c r="AX1419" s="102" t="e">
        <f>_xll.qlIndexFixing($Z$5,AU1419,,Trigger)</f>
        <v>#VALUE!</v>
      </c>
      <c r="AY1419" s="102">
        <f>_xll.qlIndexFixing($AZ$1,AV1419,,Trigger)</f>
        <v>1.5479708465420006E-2</v>
      </c>
    </row>
    <row r="1420" spans="46:51" ht="11.25" customHeight="1" x14ac:dyDescent="0.25">
      <c r="AT1420" s="57" t="s">
        <v>44</v>
      </c>
      <c r="AU1420" s="56">
        <f>_xll.qlInterestRateIndexFixingDate(IborIndex&amp;Tenor,AV1420,Trigger)</f>
        <v>49237</v>
      </c>
      <c r="AV1420" s="56">
        <f>_xll.qlCalendarAdvance(Calendar,AV1419,AT1420,"f",,Trigger)</f>
        <v>49241</v>
      </c>
      <c r="AW1420" s="56">
        <f>_xll.qlInterestRateIndexMaturity(IborIndex&amp;Tenor,AV1420,Trigger)</f>
        <v>49423</v>
      </c>
      <c r="AX1420" s="102" t="e">
        <f>_xll.qlIndexFixing($Z$5,AU1420,,Trigger)</f>
        <v>#VALUE!</v>
      </c>
      <c r="AY1420" s="102">
        <f>_xll.qlIndexFixing($AZ$1,AV1420,,Trigger)</f>
        <v>1.5471864032323068E-2</v>
      </c>
    </row>
    <row r="1421" spans="46:51" ht="11.25" customHeight="1" x14ac:dyDescent="0.25">
      <c r="AT1421" s="57" t="s">
        <v>44</v>
      </c>
      <c r="AU1421" s="56">
        <f>_xll.qlInterestRateIndexFixingDate(IborIndex&amp;Tenor,AV1421,Trigger)</f>
        <v>49244</v>
      </c>
      <c r="AV1421" s="56">
        <f>_xll.qlCalendarAdvance(Calendar,AV1420,AT1421,"f",,Trigger)</f>
        <v>49248</v>
      </c>
      <c r="AW1421" s="56">
        <f>_xll.qlInterestRateIndexMaturity(IborIndex&amp;Tenor,AV1421,Trigger)</f>
        <v>49429</v>
      </c>
      <c r="AX1421" s="102" t="e">
        <f>_xll.qlIndexFixing($Z$5,AU1421,,Trigger)</f>
        <v>#VALUE!</v>
      </c>
      <c r="AY1421" s="102">
        <f>_xll.qlIndexFixing($AZ$1,AV1421,,Trigger)</f>
        <v>1.5464252916780042E-2</v>
      </c>
    </row>
    <row r="1422" spans="46:51" ht="11.25" customHeight="1" x14ac:dyDescent="0.25">
      <c r="AT1422" s="57" t="s">
        <v>44</v>
      </c>
      <c r="AU1422" s="56">
        <f>_xll.qlInterestRateIndexFixingDate(IborIndex&amp;Tenor,AV1422,Trigger)</f>
        <v>49251</v>
      </c>
      <c r="AV1422" s="56">
        <f>_xll.qlCalendarAdvance(Calendar,AV1421,AT1422,"f",,Trigger)</f>
        <v>49255</v>
      </c>
      <c r="AW1422" s="56">
        <f>_xll.qlInterestRateIndexMaturity(IborIndex&amp;Tenor,AV1422,Trigger)</f>
        <v>49436</v>
      </c>
      <c r="AX1422" s="102" t="e">
        <f>_xll.qlIndexFixing($Z$5,AU1422,,Trigger)</f>
        <v>#VALUE!</v>
      </c>
      <c r="AY1422" s="102">
        <f>_xll.qlIndexFixing($AZ$1,AV1422,,Trigger)</f>
        <v>1.5456423166591286E-2</v>
      </c>
    </row>
    <row r="1423" spans="46:51" ht="11.25" customHeight="1" x14ac:dyDescent="0.25">
      <c r="AT1423" s="57" t="s">
        <v>44</v>
      </c>
      <c r="AU1423" s="56">
        <f>_xll.qlInterestRateIndexFixingDate(IborIndex&amp;Tenor,AV1423,Trigger)</f>
        <v>49258</v>
      </c>
      <c r="AV1423" s="56">
        <f>_xll.qlCalendarAdvance(Calendar,AV1422,AT1423,"f",,Trigger)</f>
        <v>49262</v>
      </c>
      <c r="AW1423" s="56">
        <f>_xll.qlInterestRateIndexMaturity(IborIndex&amp;Tenor,AV1423,Trigger)</f>
        <v>49443</v>
      </c>
      <c r="AX1423" s="102" t="e">
        <f>_xll.qlIndexFixing($Z$5,AU1423,,Trigger)</f>
        <v>#VALUE!</v>
      </c>
      <c r="AY1423" s="102">
        <f>_xll.qlIndexFixing($AZ$1,AV1423,,Trigger)</f>
        <v>1.544860113428323E-2</v>
      </c>
    </row>
    <row r="1424" spans="46:51" ht="11.25" customHeight="1" x14ac:dyDescent="0.25">
      <c r="AT1424" s="57" t="s">
        <v>44</v>
      </c>
      <c r="AU1424" s="56">
        <f>_xll.qlInterestRateIndexFixingDate(IborIndex&amp;Tenor,AV1424,Trigger)</f>
        <v>49265</v>
      </c>
      <c r="AV1424" s="56">
        <f>_xll.qlCalendarAdvance(Calendar,AV1423,AT1424,"f",,Trigger)</f>
        <v>49269</v>
      </c>
      <c r="AW1424" s="56">
        <f>_xll.qlInterestRateIndexMaturity(IborIndex&amp;Tenor,AV1424,Trigger)</f>
        <v>49450</v>
      </c>
      <c r="AX1424" s="102" t="e">
        <f>_xll.qlIndexFixing($Z$5,AU1424,,Trigger)</f>
        <v>#VALUE!</v>
      </c>
      <c r="AY1424" s="102">
        <f>_xll.qlIndexFixing($AZ$1,AV1424,,Trigger)</f>
        <v>1.5440787051903181E-2</v>
      </c>
    </row>
    <row r="1425" spans="46:51" ht="11.25" customHeight="1" x14ac:dyDescent="0.25">
      <c r="AT1425" s="57" t="s">
        <v>44</v>
      </c>
      <c r="AU1425" s="56">
        <f>_xll.qlInterestRateIndexFixingDate(IborIndex&amp;Tenor,AV1425,Trigger)</f>
        <v>49272</v>
      </c>
      <c r="AV1425" s="56">
        <f>_xll.qlCalendarAdvance(Calendar,AV1424,AT1425,"f",,Trigger)</f>
        <v>49276</v>
      </c>
      <c r="AW1425" s="56">
        <f>_xll.qlInterestRateIndexMaturity(IborIndex&amp;Tenor,AV1425,Trigger)</f>
        <v>49457</v>
      </c>
      <c r="AX1425" s="102" t="e">
        <f>_xll.qlIndexFixing($Z$5,AU1425,,Trigger)</f>
        <v>#VALUE!</v>
      </c>
      <c r="AY1425" s="102">
        <f>_xll.qlIndexFixing($AZ$1,AV1425,,Trigger)</f>
        <v>1.5432756526654519E-2</v>
      </c>
    </row>
    <row r="1426" spans="46:51" ht="11.25" customHeight="1" x14ac:dyDescent="0.25">
      <c r="AT1426" s="57" t="s">
        <v>44</v>
      </c>
      <c r="AU1426" s="56">
        <f>_xll.qlInterestRateIndexFixingDate(IborIndex&amp;Tenor,AV1426,Trigger)</f>
        <v>49279</v>
      </c>
      <c r="AV1426" s="56">
        <f>_xll.qlCalendarAdvance(Calendar,AV1425,AT1426,"f",,Trigger)</f>
        <v>49283</v>
      </c>
      <c r="AW1426" s="56">
        <f>_xll.qlInterestRateIndexMaturity(IborIndex&amp;Tenor,AV1426,Trigger)</f>
        <v>49465</v>
      </c>
      <c r="AX1426" s="102" t="e">
        <f>_xll.qlIndexFixing($Z$5,AU1426,,Trigger)</f>
        <v>#VALUE!</v>
      </c>
      <c r="AY1426" s="102">
        <f>_xll.qlIndexFixing($AZ$1,AV1426,,Trigger)</f>
        <v>1.5424959754093756E-2</v>
      </c>
    </row>
    <row r="1427" spans="46:51" ht="11.25" customHeight="1" x14ac:dyDescent="0.25">
      <c r="AT1427" s="57" t="s">
        <v>44</v>
      </c>
      <c r="AU1427" s="56">
        <f>_xll.qlInterestRateIndexFixingDate(IborIndex&amp;Tenor,AV1427,Trigger)</f>
        <v>49286</v>
      </c>
      <c r="AV1427" s="56">
        <f>_xll.qlCalendarAdvance(Calendar,AV1426,AT1427,"f",,Trigger)</f>
        <v>49290</v>
      </c>
      <c r="AW1427" s="56">
        <f>_xll.qlInterestRateIndexMaturity(IborIndex&amp;Tenor,AV1427,Trigger)</f>
        <v>49472</v>
      </c>
      <c r="AX1427" s="102" t="e">
        <f>_xll.qlIndexFixing($Z$5,AU1427,,Trigger)</f>
        <v>#VALUE!</v>
      </c>
      <c r="AY1427" s="102">
        <f>_xll.qlIndexFixing($AZ$1,AV1427,,Trigger)</f>
        <v>1.5417172005571654E-2</v>
      </c>
    </row>
    <row r="1428" spans="46:51" ht="11.25" customHeight="1" x14ac:dyDescent="0.25">
      <c r="AT1428" s="57" t="s">
        <v>44</v>
      </c>
      <c r="AU1428" s="56">
        <f>_xll.qlInterestRateIndexFixingDate(IborIndex&amp;Tenor,AV1428,Trigger)</f>
        <v>49293</v>
      </c>
      <c r="AV1428" s="56">
        <f>_xll.qlCalendarAdvance(Calendar,AV1427,AT1428,"f",,Trigger)</f>
        <v>49297</v>
      </c>
      <c r="AW1428" s="56">
        <f>_xll.qlInterestRateIndexMaturity(IborIndex&amp;Tenor,AV1428,Trigger)</f>
        <v>49479</v>
      </c>
      <c r="AX1428" s="102" t="e">
        <f>_xll.qlIndexFixing($Z$5,AU1428,,Trigger)</f>
        <v>#VALUE!</v>
      </c>
      <c r="AY1428" s="102">
        <f>_xll.qlIndexFixing($AZ$1,AV1428,,Trigger)</f>
        <v>1.5409393631488359E-2</v>
      </c>
    </row>
    <row r="1429" spans="46:51" ht="11.25" customHeight="1" x14ac:dyDescent="0.25">
      <c r="AT1429" s="57" t="s">
        <v>44</v>
      </c>
      <c r="AU1429" s="56">
        <f>_xll.qlInterestRateIndexFixingDate(IborIndex&amp;Tenor,AV1429,Trigger)</f>
        <v>49299</v>
      </c>
      <c r="AV1429" s="56">
        <f>_xll.qlCalendarAdvance(Calendar,AV1428,AT1429,"f",,Trigger)</f>
        <v>49305</v>
      </c>
      <c r="AW1429" s="56">
        <f>_xll.qlInterestRateIndexMaturity(IborIndex&amp;Tenor,AV1429,Trigger)</f>
        <v>49487</v>
      </c>
      <c r="AX1429" s="102" t="e">
        <f>_xll.qlIndexFixing($Z$5,AU1429,,Trigger)</f>
        <v>#VALUE!</v>
      </c>
      <c r="AY1429" s="102">
        <f>_xll.qlIndexFixing($AZ$1,AV1429,,Trigger)</f>
        <v>1.5400515990397094E-2</v>
      </c>
    </row>
    <row r="1430" spans="46:51" ht="11.25" customHeight="1" x14ac:dyDescent="0.25">
      <c r="AT1430" s="57" t="s">
        <v>44</v>
      </c>
      <c r="AU1430" s="56">
        <f>_xll.qlInterestRateIndexFixingDate(IborIndex&amp;Tenor,AV1430,Trigger)</f>
        <v>49307</v>
      </c>
      <c r="AV1430" s="56">
        <f>_xll.qlCalendarAdvance(Calendar,AV1429,AT1430,"f",,Trigger)</f>
        <v>49312</v>
      </c>
      <c r="AW1430" s="56">
        <f>_xll.qlInterestRateIndexMaturity(IborIndex&amp;Tenor,AV1430,Trigger)</f>
        <v>49493</v>
      </c>
      <c r="AX1430" s="102" t="e">
        <f>_xll.qlIndexFixing($Z$5,AU1430,,Trigger)</f>
        <v>#VALUE!</v>
      </c>
      <c r="AY1430" s="102">
        <f>_xll.qlIndexFixing($AZ$1,AV1430,,Trigger)</f>
        <v>1.5392981284451991E-2</v>
      </c>
    </row>
    <row r="1431" spans="46:51" ht="11.25" customHeight="1" x14ac:dyDescent="0.25">
      <c r="AT1431" s="57" t="s">
        <v>44</v>
      </c>
      <c r="AU1431" s="56">
        <f>_xll.qlInterestRateIndexFixingDate(IborIndex&amp;Tenor,AV1431,Trigger)</f>
        <v>49317</v>
      </c>
      <c r="AV1431" s="56">
        <f>_xll.qlCalendarAdvance(Calendar,AV1430,AT1431,"f",,Trigger)</f>
        <v>49319</v>
      </c>
      <c r="AW1431" s="56">
        <f>_xll.qlInterestRateIndexMaturity(IborIndex&amp;Tenor,AV1431,Trigger)</f>
        <v>49500</v>
      </c>
      <c r="AX1431" s="102" t="e">
        <f>_xll.qlIndexFixing($Z$5,AU1431,,Trigger)</f>
        <v>#VALUE!</v>
      </c>
      <c r="AY1431" s="102">
        <f>_xll.qlIndexFixing($AZ$1,AV1431,,Trigger)</f>
        <v>1.5385234107358117E-2</v>
      </c>
    </row>
    <row r="1432" spans="46:51" ht="11.25" customHeight="1" x14ac:dyDescent="0.25">
      <c r="AT1432" s="57" t="s">
        <v>44</v>
      </c>
      <c r="AU1432" s="56">
        <f>_xll.qlInterestRateIndexFixingDate(IborIndex&amp;Tenor,AV1432,Trigger)</f>
        <v>49324</v>
      </c>
      <c r="AV1432" s="56">
        <f>_xll.qlCalendarAdvance(Calendar,AV1431,AT1432,"f",,Trigger)</f>
        <v>49326</v>
      </c>
      <c r="AW1432" s="56">
        <f>_xll.qlInterestRateIndexMaturity(IborIndex&amp;Tenor,AV1432,Trigger)</f>
        <v>49507</v>
      </c>
      <c r="AX1432" s="102" t="e">
        <f>_xll.qlIndexFixing($Z$5,AU1432,,Trigger)</f>
        <v>#VALUE!</v>
      </c>
      <c r="AY1432" s="102">
        <f>_xll.qlIndexFixing($AZ$1,AV1432,,Trigger)</f>
        <v>1.5377497732975011E-2</v>
      </c>
    </row>
    <row r="1433" spans="46:51" ht="11.25" customHeight="1" x14ac:dyDescent="0.25">
      <c r="AT1433" s="57" t="s">
        <v>44</v>
      </c>
      <c r="AU1433" s="56">
        <f>_xll.qlInterestRateIndexFixingDate(IborIndex&amp;Tenor,AV1433,Trigger)</f>
        <v>49331</v>
      </c>
      <c r="AV1433" s="56">
        <f>_xll.qlCalendarAdvance(Calendar,AV1432,AT1433,"f",,Trigger)</f>
        <v>49333</v>
      </c>
      <c r="AW1433" s="56">
        <f>_xll.qlInterestRateIndexMaturity(IborIndex&amp;Tenor,AV1433,Trigger)</f>
        <v>49514</v>
      </c>
      <c r="AX1433" s="102" t="e">
        <f>_xll.qlIndexFixing($Z$5,AU1433,,Trigger)</f>
        <v>#VALUE!</v>
      </c>
      <c r="AY1433" s="102">
        <f>_xll.qlIndexFixing($AZ$1,AV1433,,Trigger)</f>
        <v>1.5369772516054044E-2</v>
      </c>
    </row>
    <row r="1434" spans="46:51" ht="11.25" customHeight="1" x14ac:dyDescent="0.25">
      <c r="AT1434" s="57" t="s">
        <v>44</v>
      </c>
      <c r="AU1434" s="56">
        <f>_xll.qlInterestRateIndexFixingDate(IborIndex&amp;Tenor,AV1434,Trigger)</f>
        <v>49338</v>
      </c>
      <c r="AV1434" s="56">
        <f>_xll.qlCalendarAdvance(Calendar,AV1433,AT1434,"f",,Trigger)</f>
        <v>49340</v>
      </c>
      <c r="AW1434" s="56">
        <f>_xll.qlInterestRateIndexMaturity(IborIndex&amp;Tenor,AV1434,Trigger)</f>
        <v>49521</v>
      </c>
      <c r="AX1434" s="102" t="e">
        <f>_xll.qlIndexFixing($Z$5,AU1434,,Trigger)</f>
        <v>#VALUE!</v>
      </c>
      <c r="AY1434" s="102">
        <f>_xll.qlIndexFixing($AZ$1,AV1434,,Trigger)</f>
        <v>1.5362058812023604E-2</v>
      </c>
    </row>
    <row r="1435" spans="46:51" ht="11.25" customHeight="1" x14ac:dyDescent="0.25">
      <c r="AT1435" s="57" t="s">
        <v>44</v>
      </c>
      <c r="AU1435" s="56">
        <f>_xll.qlInterestRateIndexFixingDate(IborIndex&amp;Tenor,AV1435,Trigger)</f>
        <v>49345</v>
      </c>
      <c r="AV1435" s="56">
        <f>_xll.qlCalendarAdvance(Calendar,AV1434,AT1435,"f",,Trigger)</f>
        <v>49347</v>
      </c>
      <c r="AW1435" s="56">
        <f>_xll.qlInterestRateIndexMaturity(IborIndex&amp;Tenor,AV1435,Trigger)</f>
        <v>49528</v>
      </c>
      <c r="AX1435" s="102" t="e">
        <f>_xll.qlIndexFixing($Z$5,AU1435,,Trigger)</f>
        <v>#VALUE!</v>
      </c>
      <c r="AY1435" s="102">
        <f>_xll.qlIndexFixing($AZ$1,AV1435,,Trigger)</f>
        <v>1.5354356976986911E-2</v>
      </c>
    </row>
    <row r="1436" spans="46:51" ht="11.25" customHeight="1" x14ac:dyDescent="0.25">
      <c r="AT1436" s="57" t="s">
        <v>44</v>
      </c>
      <c r="AU1436" s="56">
        <f>_xll.qlInterestRateIndexFixingDate(IborIndex&amp;Tenor,AV1436,Trigger)</f>
        <v>49352</v>
      </c>
      <c r="AV1436" s="56">
        <f>_xll.qlCalendarAdvance(Calendar,AV1435,AT1436,"f",,Trigger)</f>
        <v>49354</v>
      </c>
      <c r="AW1436" s="56">
        <f>_xll.qlInterestRateIndexMaturity(IborIndex&amp;Tenor,AV1436,Trigger)</f>
        <v>49535</v>
      </c>
      <c r="AX1436" s="102" t="e">
        <f>_xll.qlIndexFixing($Z$5,AU1436,,Trigger)</f>
        <v>#VALUE!</v>
      </c>
      <c r="AY1436" s="102">
        <f>_xll.qlIndexFixing($AZ$1,AV1436,,Trigger)</f>
        <v>1.5346667367722434E-2</v>
      </c>
    </row>
    <row r="1437" spans="46:51" ht="11.25" customHeight="1" x14ac:dyDescent="0.25">
      <c r="AT1437" s="57" t="s">
        <v>44</v>
      </c>
      <c r="AU1437" s="56">
        <f>_xll.qlInterestRateIndexFixingDate(IborIndex&amp;Tenor,AV1437,Trigger)</f>
        <v>49359</v>
      </c>
      <c r="AV1437" s="56">
        <f>_xll.qlCalendarAdvance(Calendar,AV1436,AT1437,"f",,Trigger)</f>
        <v>49361</v>
      </c>
      <c r="AW1437" s="56">
        <f>_xll.qlInterestRateIndexMaturity(IborIndex&amp;Tenor,AV1437,Trigger)</f>
        <v>49542</v>
      </c>
      <c r="AX1437" s="102" t="e">
        <f>_xll.qlIndexFixing($Z$5,AU1437,,Trigger)</f>
        <v>#VALUE!</v>
      </c>
      <c r="AY1437" s="102">
        <f>_xll.qlIndexFixing($AZ$1,AV1437,,Trigger)</f>
        <v>1.5338990341684351E-2</v>
      </c>
    </row>
    <row r="1438" spans="46:51" ht="11.25" customHeight="1" x14ac:dyDescent="0.25">
      <c r="AT1438" s="57" t="s">
        <v>44</v>
      </c>
      <c r="AU1438" s="56">
        <f>_xll.qlInterestRateIndexFixingDate(IborIndex&amp;Tenor,AV1438,Trigger)</f>
        <v>49366</v>
      </c>
      <c r="AV1438" s="56">
        <f>_xll.qlCalendarAdvance(Calendar,AV1437,AT1438,"f",,Trigger)</f>
        <v>49368</v>
      </c>
      <c r="AW1438" s="56">
        <f>_xll.qlInterestRateIndexMaturity(IborIndex&amp;Tenor,AV1438,Trigger)</f>
        <v>49552</v>
      </c>
      <c r="AX1438" s="102" t="e">
        <f>_xll.qlIndexFixing($Z$5,AU1438,,Trigger)</f>
        <v>#VALUE!</v>
      </c>
      <c r="AY1438" s="102">
        <f>_xll.qlIndexFixing($AZ$1,AV1438,,Trigger)</f>
        <v>1.5330458056762761E-2</v>
      </c>
    </row>
    <row r="1439" spans="46:51" ht="11.25" customHeight="1" x14ac:dyDescent="0.25">
      <c r="AT1439" s="57" t="s">
        <v>44</v>
      </c>
      <c r="AU1439" s="56">
        <f>_xll.qlInterestRateIndexFixingDate(IborIndex&amp;Tenor,AV1439,Trigger)</f>
        <v>49373</v>
      </c>
      <c r="AV1439" s="56">
        <f>_xll.qlCalendarAdvance(Calendar,AV1438,AT1439,"f",,Trigger)</f>
        <v>49375</v>
      </c>
      <c r="AW1439" s="56">
        <f>_xll.qlInterestRateIndexMaturity(IborIndex&amp;Tenor,AV1439,Trigger)</f>
        <v>49559</v>
      </c>
      <c r="AX1439" s="102" t="e">
        <f>_xll.qlIndexFixing($Z$5,AU1439,,Trigger)</f>
        <v>#VALUE!</v>
      </c>
      <c r="AY1439" s="102">
        <f>_xll.qlIndexFixing($AZ$1,AV1439,,Trigger)</f>
        <v>1.5322810376292455E-2</v>
      </c>
    </row>
    <row r="1440" spans="46:51" ht="11.25" customHeight="1" x14ac:dyDescent="0.25">
      <c r="AT1440" s="57" t="s">
        <v>44</v>
      </c>
      <c r="AU1440" s="56">
        <f>_xll.qlInterestRateIndexFixingDate(IborIndex&amp;Tenor,AV1440,Trigger)</f>
        <v>49380</v>
      </c>
      <c r="AV1440" s="56">
        <f>_xll.qlCalendarAdvance(Calendar,AV1439,AT1440,"f",,Trigger)</f>
        <v>49382</v>
      </c>
      <c r="AW1440" s="56">
        <f>_xll.qlInterestRateIndexMaturity(IborIndex&amp;Tenor,AV1440,Trigger)</f>
        <v>49566</v>
      </c>
      <c r="AX1440" s="102" t="e">
        <f>_xll.qlIndexFixing($Z$5,AU1440,,Trigger)</f>
        <v>#VALUE!</v>
      </c>
      <c r="AY1440" s="102">
        <f>_xll.qlIndexFixing($AZ$1,AV1440,,Trigger)</f>
        <v>1.5315176447882394E-2</v>
      </c>
    </row>
    <row r="1441" spans="46:51" ht="11.25" customHeight="1" x14ac:dyDescent="0.25">
      <c r="AT1441" s="57" t="s">
        <v>44</v>
      </c>
      <c r="AU1441" s="56">
        <f>_xll.qlInterestRateIndexFixingDate(IborIndex&amp;Tenor,AV1441,Trigger)</f>
        <v>49387</v>
      </c>
      <c r="AV1441" s="56">
        <f>_xll.qlCalendarAdvance(Calendar,AV1440,AT1441,"f",,Trigger)</f>
        <v>49389</v>
      </c>
      <c r="AW1441" s="56">
        <f>_xll.qlInterestRateIndexMaturity(IborIndex&amp;Tenor,AV1441,Trigger)</f>
        <v>49573</v>
      </c>
      <c r="AX1441" s="102" t="e">
        <f>_xll.qlIndexFixing($Z$5,AU1441,,Trigger)</f>
        <v>#VALUE!</v>
      </c>
      <c r="AY1441" s="102">
        <f>_xll.qlIndexFixing($AZ$1,AV1441,,Trigger)</f>
        <v>1.5303422973357681E-2</v>
      </c>
    </row>
    <row r="1442" spans="46:51" ht="11.25" customHeight="1" x14ac:dyDescent="0.25">
      <c r="AT1442" s="57" t="s">
        <v>44</v>
      </c>
      <c r="AU1442" s="56">
        <f>_xll.qlInterestRateIndexFixingDate(IborIndex&amp;Tenor,AV1442,Trigger)</f>
        <v>49390</v>
      </c>
      <c r="AV1442" s="56">
        <f>_xll.qlCalendarAdvance(Calendar,AV1441,AT1442,"f",,Trigger)</f>
        <v>49396</v>
      </c>
      <c r="AW1442" s="56">
        <f>_xll.qlInterestRateIndexMaturity(IborIndex&amp;Tenor,AV1442,Trigger)</f>
        <v>49580</v>
      </c>
      <c r="AX1442" s="102" t="e">
        <f>_xll.qlIndexFixing($Z$5,AU1442,,Trigger)</f>
        <v>#VALUE!</v>
      </c>
      <c r="AY1442" s="102">
        <f>_xll.qlIndexFixing($AZ$1,AV1442,,Trigger)</f>
        <v>1.5300592587665186E-2</v>
      </c>
    </row>
    <row r="1443" spans="46:51" ht="11.25" customHeight="1" x14ac:dyDescent="0.25">
      <c r="AT1443" s="57" t="s">
        <v>44</v>
      </c>
      <c r="AU1443" s="56">
        <f>_xll.qlInterestRateIndexFixingDate(IborIndex&amp;Tenor,AV1443,Trigger)</f>
        <v>49401</v>
      </c>
      <c r="AV1443" s="56">
        <f>_xll.qlCalendarAdvance(Calendar,AV1442,AT1443,"f",,Trigger)</f>
        <v>49403</v>
      </c>
      <c r="AW1443" s="56">
        <f>_xll.qlInterestRateIndexMaturity(IborIndex&amp;Tenor,AV1443,Trigger)</f>
        <v>49586</v>
      </c>
      <c r="AX1443" s="102" t="e">
        <f>_xll.qlIndexFixing($Z$5,AU1443,,Trigger)</f>
        <v>#VALUE!</v>
      </c>
      <c r="AY1443" s="102">
        <f>_xll.qlIndexFixing($AZ$1,AV1443,,Trigger)</f>
        <v>1.5292360743354565E-2</v>
      </c>
    </row>
    <row r="1444" spans="46:51" ht="11.25" customHeight="1" x14ac:dyDescent="0.25">
      <c r="AT1444" s="57" t="s">
        <v>44</v>
      </c>
      <c r="AU1444" s="56">
        <f>_xll.qlInterestRateIndexFixingDate(IborIndex&amp;Tenor,AV1444,Trigger)</f>
        <v>49408</v>
      </c>
      <c r="AV1444" s="56">
        <f>_xll.qlCalendarAdvance(Calendar,AV1443,AT1444,"f",,Trigger)</f>
        <v>49410</v>
      </c>
      <c r="AW1444" s="56">
        <f>_xll.qlInterestRateIndexMaturity(IborIndex&amp;Tenor,AV1444,Trigger)</f>
        <v>49593</v>
      </c>
      <c r="AX1444" s="102" t="e">
        <f>_xll.qlIndexFixing($Z$5,AU1444,,Trigger)</f>
        <v>#VALUE!</v>
      </c>
      <c r="AY1444" s="102">
        <f>_xll.qlIndexFixing($AZ$1,AV1444,,Trigger)</f>
        <v>1.5284785394828367E-2</v>
      </c>
    </row>
    <row r="1445" spans="46:51" ht="11.25" customHeight="1" x14ac:dyDescent="0.25">
      <c r="AT1445" s="57" t="s">
        <v>44</v>
      </c>
      <c r="AU1445" s="56">
        <f>_xll.qlInterestRateIndexFixingDate(IborIndex&amp;Tenor,AV1445,Trigger)</f>
        <v>49415</v>
      </c>
      <c r="AV1445" s="56">
        <f>_xll.qlCalendarAdvance(Calendar,AV1444,AT1445,"f",,Trigger)</f>
        <v>49417</v>
      </c>
      <c r="AW1445" s="56">
        <f>_xll.qlInterestRateIndexMaturity(IborIndex&amp;Tenor,AV1445,Trigger)</f>
        <v>49600</v>
      </c>
      <c r="AX1445" s="102" t="e">
        <f>_xll.qlIndexFixing($Z$5,AU1445,,Trigger)</f>
        <v>#VALUE!</v>
      </c>
      <c r="AY1445" s="102">
        <f>_xll.qlIndexFixing($AZ$1,AV1445,,Trigger)</f>
        <v>1.5277225587488669E-2</v>
      </c>
    </row>
    <row r="1446" spans="46:51" ht="11.25" customHeight="1" x14ac:dyDescent="0.25">
      <c r="AT1446" s="57" t="s">
        <v>44</v>
      </c>
      <c r="AU1446" s="56">
        <f>_xll.qlInterestRateIndexFixingDate(IborIndex&amp;Tenor,AV1446,Trigger)</f>
        <v>49422</v>
      </c>
      <c r="AV1446" s="56">
        <f>_xll.qlCalendarAdvance(Calendar,AV1445,AT1446,"f",,Trigger)</f>
        <v>49424</v>
      </c>
      <c r="AW1446" s="56">
        <f>_xll.qlInterestRateIndexMaturity(IborIndex&amp;Tenor,AV1446,Trigger)</f>
        <v>49607</v>
      </c>
      <c r="AX1446" s="102" t="e">
        <f>_xll.qlIndexFixing($Z$5,AU1446,,Trigger)</f>
        <v>#VALUE!</v>
      </c>
      <c r="AY1446" s="102">
        <f>_xll.qlIndexFixing($AZ$1,AV1446,,Trigger)</f>
        <v>1.5269681681141494E-2</v>
      </c>
    </row>
    <row r="1447" spans="46:51" ht="11.25" customHeight="1" x14ac:dyDescent="0.25">
      <c r="AT1447" s="57" t="s">
        <v>44</v>
      </c>
      <c r="AU1447" s="56">
        <f>_xll.qlInterestRateIndexFixingDate(IborIndex&amp;Tenor,AV1447,Trigger)</f>
        <v>49426</v>
      </c>
      <c r="AV1447" s="56">
        <f>_xll.qlCalendarAdvance(Calendar,AV1446,AT1447,"f",,Trigger)</f>
        <v>49431</v>
      </c>
      <c r="AW1447" s="56">
        <f>_xll.qlInterestRateIndexMaturity(IborIndex&amp;Tenor,AV1447,Trigger)</f>
        <v>49615</v>
      </c>
      <c r="AX1447" s="102" t="e">
        <f>_xll.qlIndexFixing($Z$5,AU1447,,Trigger)</f>
        <v>#VALUE!</v>
      </c>
      <c r="AY1447" s="102">
        <f>_xll.qlIndexFixing($AZ$1,AV1447,,Trigger)</f>
        <v>1.5262154036254822E-2</v>
      </c>
    </row>
    <row r="1448" spans="46:51" ht="11.25" customHeight="1" x14ac:dyDescent="0.25">
      <c r="AT1448" s="57" t="s">
        <v>44</v>
      </c>
      <c r="AU1448" s="56">
        <f>_xll.qlInterestRateIndexFixingDate(IborIndex&amp;Tenor,AV1448,Trigger)</f>
        <v>49436</v>
      </c>
      <c r="AV1448" s="56">
        <f>_xll.qlCalendarAdvance(Calendar,AV1447,AT1448,"f",,Trigger)</f>
        <v>49438</v>
      </c>
      <c r="AW1448" s="56">
        <f>_xll.qlInterestRateIndexMaturity(IborIndex&amp;Tenor,AV1448,Trigger)</f>
        <v>49622</v>
      </c>
      <c r="AX1448" s="102" t="e">
        <f>_xll.qlIndexFixing($Z$5,AU1448,,Trigger)</f>
        <v>#VALUE!</v>
      </c>
      <c r="AY1448" s="102">
        <f>_xll.qlIndexFixing($AZ$1,AV1448,,Trigger)</f>
        <v>1.5254643013959021E-2</v>
      </c>
    </row>
    <row r="1449" spans="46:51" ht="11.25" customHeight="1" x14ac:dyDescent="0.25">
      <c r="AT1449" s="57" t="s">
        <v>44</v>
      </c>
      <c r="AU1449" s="56">
        <f>_xll.qlInterestRateIndexFixingDate(IborIndex&amp;Tenor,AV1449,Trigger)</f>
        <v>49443</v>
      </c>
      <c r="AV1449" s="56">
        <f>_xll.qlCalendarAdvance(Calendar,AV1448,AT1449,"f",,Trigger)</f>
        <v>49445</v>
      </c>
      <c r="AW1449" s="56">
        <f>_xll.qlInterestRateIndexMaturity(IborIndex&amp;Tenor,AV1449,Trigger)</f>
        <v>49629</v>
      </c>
      <c r="AX1449" s="102" t="e">
        <f>_xll.qlIndexFixing($Z$5,AU1449,,Trigger)</f>
        <v>#VALUE!</v>
      </c>
      <c r="AY1449" s="102">
        <f>_xll.qlIndexFixing($AZ$1,AV1449,,Trigger)</f>
        <v>1.5247148970636259E-2</v>
      </c>
    </row>
    <row r="1450" spans="46:51" ht="11.25" customHeight="1" x14ac:dyDescent="0.25">
      <c r="AT1450" s="57" t="s">
        <v>44</v>
      </c>
      <c r="AU1450" s="56">
        <f>_xll.qlInterestRateIndexFixingDate(IborIndex&amp;Tenor,AV1450,Trigger)</f>
        <v>49450</v>
      </c>
      <c r="AV1450" s="56">
        <f>_xll.qlCalendarAdvance(Calendar,AV1449,AT1450,"f",,Trigger)</f>
        <v>49452</v>
      </c>
      <c r="AW1450" s="56">
        <f>_xll.qlInterestRateIndexMaturity(IborIndex&amp;Tenor,AV1450,Trigger)</f>
        <v>49636</v>
      </c>
      <c r="AX1450" s="102" t="e">
        <f>_xll.qlIndexFixing($Z$5,AU1450,,Trigger)</f>
        <v>#VALUE!</v>
      </c>
      <c r="AY1450" s="102">
        <f>_xll.qlIndexFixing($AZ$1,AV1450,,Trigger)</f>
        <v>1.5239672172411818E-2</v>
      </c>
    </row>
    <row r="1451" spans="46:51" ht="11.25" customHeight="1" x14ac:dyDescent="0.25">
      <c r="AT1451" s="57" t="s">
        <v>44</v>
      </c>
      <c r="AU1451" s="56">
        <f>_xll.qlInterestRateIndexFixingDate(IborIndex&amp;Tenor,AV1451,Trigger)</f>
        <v>49457</v>
      </c>
      <c r="AV1451" s="56">
        <f>_xll.qlCalendarAdvance(Calendar,AV1450,AT1451,"f",,Trigger)</f>
        <v>49459</v>
      </c>
      <c r="AW1451" s="56">
        <f>_xll.qlInterestRateIndexMaturity(IborIndex&amp;Tenor,AV1451,Trigger)</f>
        <v>49643</v>
      </c>
      <c r="AX1451" s="102" t="e">
        <f>_xll.qlIndexFixing($Z$5,AU1451,,Trigger)</f>
        <v>#VALUE!</v>
      </c>
      <c r="AY1451" s="102">
        <f>_xll.qlIndexFixing($AZ$1,AV1451,,Trigger)</f>
        <v>1.5232212810207141E-2</v>
      </c>
    </row>
    <row r="1452" spans="46:51" ht="11.25" customHeight="1" x14ac:dyDescent="0.25">
      <c r="AT1452" s="57" t="s">
        <v>44</v>
      </c>
      <c r="AU1452" s="56">
        <f>_xll.qlInterestRateIndexFixingDate(IborIndex&amp;Tenor,AV1452,Trigger)</f>
        <v>49464</v>
      </c>
      <c r="AV1452" s="56">
        <f>_xll.qlCalendarAdvance(Calendar,AV1451,AT1452,"f",,Trigger)</f>
        <v>49466</v>
      </c>
      <c r="AW1452" s="56">
        <f>_xll.qlInterestRateIndexMaturity(IborIndex&amp;Tenor,AV1452,Trigger)</f>
        <v>49649</v>
      </c>
      <c r="AX1452" s="102" t="e">
        <f>_xll.qlIndexFixing($Z$5,AU1452,,Trigger)</f>
        <v>#VALUE!</v>
      </c>
      <c r="AY1452" s="102">
        <f>_xll.qlIndexFixing($AZ$1,AV1452,,Trigger)</f>
        <v>1.5224771072663115E-2</v>
      </c>
    </row>
    <row r="1453" spans="46:51" ht="11.25" customHeight="1" x14ac:dyDescent="0.25">
      <c r="AT1453" s="57" t="s">
        <v>44</v>
      </c>
      <c r="AU1453" s="56">
        <f>_xll.qlInterestRateIndexFixingDate(IborIndex&amp;Tenor,AV1453,Trigger)</f>
        <v>49471</v>
      </c>
      <c r="AV1453" s="56">
        <f>_xll.qlCalendarAdvance(Calendar,AV1452,AT1453,"f",,Trigger)</f>
        <v>49473</v>
      </c>
      <c r="AW1453" s="56">
        <f>_xll.qlInterestRateIndexMaturity(IborIndex&amp;Tenor,AV1453,Trigger)</f>
        <v>49656</v>
      </c>
      <c r="AX1453" s="102" t="e">
        <f>_xll.qlIndexFixing($Z$5,AU1453,,Trigger)</f>
        <v>#VALUE!</v>
      </c>
      <c r="AY1453" s="102">
        <f>_xll.qlIndexFixing($AZ$1,AV1453,,Trigger)</f>
        <v>1.5217347148417599E-2</v>
      </c>
    </row>
    <row r="1454" spans="46:51" ht="11.25" customHeight="1" x14ac:dyDescent="0.25">
      <c r="AT1454" s="57" t="s">
        <v>44</v>
      </c>
      <c r="AU1454" s="56">
        <f>_xll.qlInterestRateIndexFixingDate(IborIndex&amp;Tenor,AV1454,Trigger)</f>
        <v>49478</v>
      </c>
      <c r="AV1454" s="56">
        <f>_xll.qlCalendarAdvance(Calendar,AV1453,AT1454,"f",,Trigger)</f>
        <v>49480</v>
      </c>
      <c r="AW1454" s="56">
        <f>_xll.qlInterestRateIndexMaturity(IborIndex&amp;Tenor,AV1454,Trigger)</f>
        <v>49663</v>
      </c>
      <c r="AX1454" s="102" t="e">
        <f>_xll.qlIndexFixing($Z$5,AU1454,,Trigger)</f>
        <v>#VALUE!</v>
      </c>
      <c r="AY1454" s="102">
        <f>_xll.qlIndexFixing($AZ$1,AV1454,,Trigger)</f>
        <v>1.5209941226105866E-2</v>
      </c>
    </row>
    <row r="1455" spans="46:51" ht="11.25" customHeight="1" x14ac:dyDescent="0.25">
      <c r="AT1455" s="57" t="s">
        <v>44</v>
      </c>
      <c r="AU1455" s="56">
        <f>_xll.qlInterestRateIndexFixingDate(IborIndex&amp;Tenor,AV1455,Trigger)</f>
        <v>49485</v>
      </c>
      <c r="AV1455" s="56">
        <f>_xll.qlCalendarAdvance(Calendar,AV1454,AT1455,"f",,Trigger)</f>
        <v>49487</v>
      </c>
      <c r="AW1455" s="56">
        <f>_xll.qlInterestRateIndexMaturity(IborIndex&amp;Tenor,AV1455,Trigger)</f>
        <v>49670</v>
      </c>
      <c r="AX1455" s="102" t="e">
        <f>_xll.qlIndexFixing($Z$5,AU1455,,Trigger)</f>
        <v>#VALUE!</v>
      </c>
      <c r="AY1455" s="102">
        <f>_xll.qlIndexFixing($AZ$1,AV1455,,Trigger)</f>
        <v>1.520255349436059E-2</v>
      </c>
    </row>
    <row r="1456" spans="46:51" ht="11.25" customHeight="1" x14ac:dyDescent="0.25">
      <c r="AT1456" s="57" t="s">
        <v>44</v>
      </c>
      <c r="AU1456" s="56">
        <f>_xll.qlInterestRateIndexFixingDate(IborIndex&amp;Tenor,AV1456,Trigger)</f>
        <v>49492</v>
      </c>
      <c r="AV1456" s="56">
        <f>_xll.qlCalendarAdvance(Calendar,AV1455,AT1456,"f",,Trigger)</f>
        <v>49494</v>
      </c>
      <c r="AW1456" s="56">
        <f>_xll.qlInterestRateIndexMaturity(IborIndex&amp;Tenor,AV1456,Trigger)</f>
        <v>49678</v>
      </c>
      <c r="AX1456" s="102" t="e">
        <f>_xll.qlIndexFixing($Z$5,AU1456,,Trigger)</f>
        <v>#VALUE!</v>
      </c>
      <c r="AY1456" s="102">
        <f>_xll.qlIndexFixing($AZ$1,AV1456,,Trigger)</f>
        <v>1.5195184141813586E-2</v>
      </c>
    </row>
    <row r="1457" spans="46:51" ht="11.25" customHeight="1" x14ac:dyDescent="0.25">
      <c r="AT1457" s="57" t="s">
        <v>44</v>
      </c>
      <c r="AU1457" s="56">
        <f>_xll.qlInterestRateIndexFixingDate(IborIndex&amp;Tenor,AV1457,Trigger)</f>
        <v>49499</v>
      </c>
      <c r="AV1457" s="56">
        <f>_xll.qlCalendarAdvance(Calendar,AV1456,AT1457,"f",,Trigger)</f>
        <v>49501</v>
      </c>
      <c r="AW1457" s="56">
        <f>_xll.qlInterestRateIndexMaturity(IborIndex&amp;Tenor,AV1457,Trigger)</f>
        <v>49685</v>
      </c>
      <c r="AX1457" s="102" t="e">
        <f>_xll.qlIndexFixing($Z$5,AU1457,,Trigger)</f>
        <v>#VALUE!</v>
      </c>
      <c r="AY1457" s="102">
        <f>_xll.qlIndexFixing($AZ$1,AV1457,,Trigger)</f>
        <v>1.5187833357093642E-2</v>
      </c>
    </row>
    <row r="1458" spans="46:51" ht="11.25" customHeight="1" x14ac:dyDescent="0.25">
      <c r="AT1458" s="57" t="s">
        <v>44</v>
      </c>
      <c r="AU1458" s="56">
        <f>_xll.qlInterestRateIndexFixingDate(IborIndex&amp;Tenor,AV1458,Trigger)</f>
        <v>49506</v>
      </c>
      <c r="AV1458" s="56">
        <f>_xll.qlCalendarAdvance(Calendar,AV1457,AT1458,"f",,Trigger)</f>
        <v>49508</v>
      </c>
      <c r="AW1458" s="56">
        <f>_xll.qlInterestRateIndexMaturity(IborIndex&amp;Tenor,AV1458,Trigger)</f>
        <v>49692</v>
      </c>
      <c r="AX1458" s="102" t="e">
        <f>_xll.qlIndexFixing($Z$5,AU1458,,Trigger)</f>
        <v>#VALUE!</v>
      </c>
      <c r="AY1458" s="102">
        <f>_xll.qlIndexFixing($AZ$1,AV1458,,Trigger)</f>
        <v>1.5180501328826089E-2</v>
      </c>
    </row>
    <row r="1459" spans="46:51" ht="11.25" customHeight="1" x14ac:dyDescent="0.25">
      <c r="AT1459" s="57" t="s">
        <v>44</v>
      </c>
      <c r="AU1459" s="56">
        <f>_xll.qlInterestRateIndexFixingDate(IborIndex&amp;Tenor,AV1459,Trigger)</f>
        <v>49513</v>
      </c>
      <c r="AV1459" s="56">
        <f>_xll.qlCalendarAdvance(Calendar,AV1458,AT1459,"f",,Trigger)</f>
        <v>49515</v>
      </c>
      <c r="AW1459" s="56">
        <f>_xll.qlInterestRateIndexMaturity(IborIndex&amp;Tenor,AV1459,Trigger)</f>
        <v>49699</v>
      </c>
      <c r="AX1459" s="102" t="e">
        <f>_xll.qlIndexFixing($Z$5,AU1459,,Trigger)</f>
        <v>#VALUE!</v>
      </c>
      <c r="AY1459" s="102">
        <f>_xll.qlIndexFixing($AZ$1,AV1459,,Trigger)</f>
        <v>1.5173188245635827E-2</v>
      </c>
    </row>
    <row r="1460" spans="46:51" ht="11.25" customHeight="1" x14ac:dyDescent="0.25">
      <c r="AT1460" s="57" t="s">
        <v>44</v>
      </c>
      <c r="AU1460" s="56">
        <f>_xll.qlInterestRateIndexFixingDate(IborIndex&amp;Tenor,AV1460,Trigger)</f>
        <v>49520</v>
      </c>
      <c r="AV1460" s="56">
        <f>_xll.qlCalendarAdvance(Calendar,AV1459,AT1460,"f",,Trigger)</f>
        <v>49522</v>
      </c>
      <c r="AW1460" s="56">
        <f>_xll.qlInterestRateIndexMaturity(IborIndex&amp;Tenor,AV1460,Trigger)</f>
        <v>49706</v>
      </c>
      <c r="AX1460" s="102" t="e">
        <f>_xll.qlIndexFixing($Z$5,AU1460,,Trigger)</f>
        <v>#VALUE!</v>
      </c>
      <c r="AY1460" s="102">
        <f>_xll.qlIndexFixing($AZ$1,AV1460,,Trigger)</f>
        <v>1.5165894296143434E-2</v>
      </c>
    </row>
    <row r="1461" spans="46:51" ht="11.25" customHeight="1" x14ac:dyDescent="0.25">
      <c r="AT1461" s="57" t="s">
        <v>44</v>
      </c>
      <c r="AU1461" s="56">
        <f>_xll.qlInterestRateIndexFixingDate(IborIndex&amp;Tenor,AV1461,Trigger)</f>
        <v>49527</v>
      </c>
      <c r="AV1461" s="56">
        <f>_xll.qlCalendarAdvance(Calendar,AV1460,AT1461,"f",,Trigger)</f>
        <v>49529</v>
      </c>
      <c r="AW1461" s="56">
        <f>_xll.qlInterestRateIndexMaturity(IborIndex&amp;Tenor,AV1461,Trigger)</f>
        <v>49713</v>
      </c>
      <c r="AX1461" s="102" t="e">
        <f>_xll.qlIndexFixing($Z$5,AU1461,,Trigger)</f>
        <v>#VALUE!</v>
      </c>
      <c r="AY1461" s="102">
        <f>_xll.qlIndexFixing($AZ$1,AV1461,,Trigger)</f>
        <v>1.5158619668969921E-2</v>
      </c>
    </row>
    <row r="1462" spans="46:51" ht="11.25" customHeight="1" x14ac:dyDescent="0.25">
      <c r="AT1462" s="57" t="s">
        <v>44</v>
      </c>
      <c r="AU1462" s="56">
        <f>_xll.qlInterestRateIndexFixingDate(IborIndex&amp;Tenor,AV1462,Trigger)</f>
        <v>49534</v>
      </c>
      <c r="AV1462" s="56">
        <f>_xll.qlCalendarAdvance(Calendar,AV1461,AT1462,"f",,Trigger)</f>
        <v>49536</v>
      </c>
      <c r="AW1462" s="56">
        <f>_xll.qlInterestRateIndexMaturity(IborIndex&amp;Tenor,AV1462,Trigger)</f>
        <v>49720</v>
      </c>
      <c r="AX1462" s="102" t="e">
        <f>_xll.qlIndexFixing($Z$5,AU1462,,Trigger)</f>
        <v>#VALUE!</v>
      </c>
      <c r="AY1462" s="102">
        <f>_xll.qlIndexFixing($AZ$1,AV1462,,Trigger)</f>
        <v>1.5151364552731545E-2</v>
      </c>
    </row>
    <row r="1463" spans="46:51" ht="11.25" customHeight="1" x14ac:dyDescent="0.25">
      <c r="AT1463" s="57" t="s">
        <v>44</v>
      </c>
      <c r="AU1463" s="56">
        <f>_xll.qlInterestRateIndexFixingDate(IborIndex&amp;Tenor,AV1463,Trigger)</f>
        <v>49541</v>
      </c>
      <c r="AV1463" s="56">
        <f>_xll.qlCalendarAdvance(Calendar,AV1462,AT1463,"f",,Trigger)</f>
        <v>49543</v>
      </c>
      <c r="AW1463" s="56">
        <f>_xll.qlInterestRateIndexMaturity(IborIndex&amp;Tenor,AV1463,Trigger)</f>
        <v>49727</v>
      </c>
      <c r="AX1463" s="102" t="e">
        <f>_xll.qlIndexFixing($Z$5,AU1463,,Trigger)</f>
        <v>#VALUE!</v>
      </c>
      <c r="AY1463" s="102">
        <f>_xll.qlIndexFixing($AZ$1,AV1463,,Trigger)</f>
        <v>1.5144129136042838E-2</v>
      </c>
    </row>
    <row r="1464" spans="46:51" ht="11.25" customHeight="1" x14ac:dyDescent="0.25">
      <c r="AT1464" s="57" t="s">
        <v>44</v>
      </c>
      <c r="AU1464" s="56">
        <f>_xll.qlInterestRateIndexFixingDate(IborIndex&amp;Tenor,AV1464,Trigger)</f>
        <v>49548</v>
      </c>
      <c r="AV1464" s="56">
        <f>_xll.qlCalendarAdvance(Calendar,AV1463,AT1464,"f",,Trigger)</f>
        <v>49550</v>
      </c>
      <c r="AW1464" s="56">
        <f>_xll.qlInterestRateIndexMaturity(IborIndex&amp;Tenor,AV1464,Trigger)</f>
        <v>49734</v>
      </c>
      <c r="AX1464" s="102" t="e">
        <f>_xll.qlIndexFixing($Z$5,AU1464,,Trigger)</f>
        <v>#VALUE!</v>
      </c>
      <c r="AY1464" s="102">
        <f>_xll.qlIndexFixing($AZ$1,AV1464,,Trigger)</f>
        <v>1.5137486996502234E-2</v>
      </c>
    </row>
    <row r="1465" spans="46:51" ht="11.25" customHeight="1" x14ac:dyDescent="0.25">
      <c r="AT1465" s="57" t="s">
        <v>44</v>
      </c>
      <c r="AU1465" s="56">
        <f>_xll.qlInterestRateIndexFixingDate(IborIndex&amp;Tenor,AV1465,Trigger)</f>
        <v>49555</v>
      </c>
      <c r="AV1465" s="56">
        <f>_xll.qlCalendarAdvance(Calendar,AV1464,AT1465,"f",,Trigger)</f>
        <v>49557</v>
      </c>
      <c r="AW1465" s="56">
        <f>_xll.qlInterestRateIndexMaturity(IborIndex&amp;Tenor,AV1465,Trigger)</f>
        <v>49739</v>
      </c>
      <c r="AX1465" s="102" t="e">
        <f>_xll.qlIndexFixing($Z$5,AU1465,,Trigger)</f>
        <v>#VALUE!</v>
      </c>
      <c r="AY1465" s="102">
        <f>_xll.qlIndexFixing($AZ$1,AV1465,,Trigger)</f>
        <v>1.5130287954501904E-2</v>
      </c>
    </row>
    <row r="1466" spans="46:51" ht="11.25" customHeight="1" x14ac:dyDescent="0.25">
      <c r="AT1466" s="57" t="s">
        <v>44</v>
      </c>
      <c r="AU1466" s="56">
        <f>_xll.qlInterestRateIndexFixingDate(IborIndex&amp;Tenor,AV1466,Trigger)</f>
        <v>49562</v>
      </c>
      <c r="AV1466" s="56">
        <f>_xll.qlCalendarAdvance(Calendar,AV1465,AT1466,"f",,Trigger)</f>
        <v>49564</v>
      </c>
      <c r="AW1466" s="56">
        <f>_xll.qlInterestRateIndexMaturity(IborIndex&amp;Tenor,AV1466,Trigger)</f>
        <v>49746</v>
      </c>
      <c r="AX1466" s="102" t="e">
        <f>_xll.qlIndexFixing($Z$5,AU1466,,Trigger)</f>
        <v>#VALUE!</v>
      </c>
      <c r="AY1466" s="102">
        <f>_xll.qlIndexFixing($AZ$1,AV1466,,Trigger)</f>
        <v>1.5123109134501912E-2</v>
      </c>
    </row>
    <row r="1467" spans="46:51" ht="11.25" customHeight="1" x14ac:dyDescent="0.25">
      <c r="AT1467" s="57" t="s">
        <v>44</v>
      </c>
      <c r="AU1467" s="56">
        <f>_xll.qlInterestRateIndexFixingDate(IborIndex&amp;Tenor,AV1467,Trigger)</f>
        <v>49569</v>
      </c>
      <c r="AV1467" s="56">
        <f>_xll.qlCalendarAdvance(Calendar,AV1466,AT1467,"f",,Trigger)</f>
        <v>49571</v>
      </c>
      <c r="AW1467" s="56">
        <f>_xll.qlInterestRateIndexMaturity(IborIndex&amp;Tenor,AV1467,Trigger)</f>
        <v>49753</v>
      </c>
      <c r="AX1467" s="102" t="e">
        <f>_xll.qlIndexFixing($Z$5,AU1467,,Trigger)</f>
        <v>#VALUE!</v>
      </c>
      <c r="AY1467" s="102">
        <f>_xll.qlIndexFixing($AZ$1,AV1467,,Trigger)</f>
        <v>1.5115950725088109E-2</v>
      </c>
    </row>
    <row r="1468" spans="46:51" ht="11.25" customHeight="1" x14ac:dyDescent="0.25">
      <c r="AT1468" s="57" t="s">
        <v>44</v>
      </c>
      <c r="AU1468" s="56">
        <f>_xll.qlInterestRateIndexFixingDate(IborIndex&amp;Tenor,AV1468,Trigger)</f>
        <v>49576</v>
      </c>
      <c r="AV1468" s="56">
        <f>_xll.qlCalendarAdvance(Calendar,AV1467,AT1468,"f",,Trigger)</f>
        <v>49578</v>
      </c>
      <c r="AW1468" s="56">
        <f>_xll.qlInterestRateIndexMaturity(IborIndex&amp;Tenor,AV1468,Trigger)</f>
        <v>49760</v>
      </c>
      <c r="AX1468" s="102" t="e">
        <f>_xll.qlIndexFixing($Z$5,AU1468,,Trigger)</f>
        <v>#VALUE!</v>
      </c>
      <c r="AY1468" s="102">
        <f>_xll.qlIndexFixing($AZ$1,AV1468,,Trigger)</f>
        <v>1.5108254147228826E-2</v>
      </c>
    </row>
    <row r="1469" spans="46:51" ht="11.25" customHeight="1" x14ac:dyDescent="0.25">
      <c r="AT1469" s="57" t="s">
        <v>44</v>
      </c>
      <c r="AU1469" s="56">
        <f>_xll.qlInterestRateIndexFixingDate(IborIndex&amp;Tenor,AV1469,Trigger)</f>
        <v>49583</v>
      </c>
      <c r="AV1469" s="56">
        <f>_xll.qlCalendarAdvance(Calendar,AV1468,AT1469,"f",,Trigger)</f>
        <v>49585</v>
      </c>
      <c r="AW1469" s="56">
        <f>_xll.qlInterestRateIndexMaturity(IborIndex&amp;Tenor,AV1469,Trigger)</f>
        <v>49768</v>
      </c>
      <c r="AX1469" s="102" t="e">
        <f>_xll.qlIndexFixing($Z$5,AU1469,,Trigger)</f>
        <v>#VALUE!</v>
      </c>
      <c r="AY1469" s="102">
        <f>_xll.qlIndexFixing($AZ$1,AV1469,,Trigger)</f>
        <v>1.510114088863565E-2</v>
      </c>
    </row>
    <row r="1470" spans="46:51" ht="11.25" customHeight="1" x14ac:dyDescent="0.25">
      <c r="AT1470" s="57" t="s">
        <v>44</v>
      </c>
      <c r="AU1470" s="56">
        <f>_xll.qlInterestRateIndexFixingDate(IborIndex&amp;Tenor,AV1470,Trigger)</f>
        <v>49590</v>
      </c>
      <c r="AV1470" s="56">
        <f>_xll.qlCalendarAdvance(Calendar,AV1469,AT1470,"f",,Trigger)</f>
        <v>49592</v>
      </c>
      <c r="AW1470" s="56">
        <f>_xll.qlInterestRateIndexMaturity(IborIndex&amp;Tenor,AV1470,Trigger)</f>
        <v>49775</v>
      </c>
      <c r="AX1470" s="102" t="e">
        <f>_xll.qlIndexFixing($Z$5,AU1470,,Trigger)</f>
        <v>#VALUE!</v>
      </c>
      <c r="AY1470" s="102">
        <f>_xll.qlIndexFixing($AZ$1,AV1470,,Trigger)</f>
        <v>1.5093865157132387E-2</v>
      </c>
    </row>
    <row r="1471" spans="46:51" ht="11.25" customHeight="1" x14ac:dyDescent="0.25">
      <c r="AT1471" s="57" t="s">
        <v>44</v>
      </c>
      <c r="AU1471" s="56">
        <f>_xll.qlInterestRateIndexFixingDate(IborIndex&amp;Tenor,AV1471,Trigger)</f>
        <v>49597</v>
      </c>
      <c r="AV1471" s="56">
        <f>_xll.qlCalendarAdvance(Calendar,AV1470,AT1471,"f",,Trigger)</f>
        <v>49599</v>
      </c>
      <c r="AW1471" s="56">
        <f>_xll.qlInterestRateIndexMaturity(IborIndex&amp;Tenor,AV1471,Trigger)</f>
        <v>49782</v>
      </c>
      <c r="AX1471" s="102" t="e">
        <f>_xll.qlIndexFixing($Z$5,AU1471,,Trigger)</f>
        <v>#VALUE!</v>
      </c>
      <c r="AY1471" s="102">
        <f>_xll.qlIndexFixing($AZ$1,AV1471,,Trigger)</f>
        <v>1.5086977619433012E-2</v>
      </c>
    </row>
    <row r="1472" spans="46:51" ht="11.25" customHeight="1" x14ac:dyDescent="0.25">
      <c r="AT1472" s="57" t="s">
        <v>44</v>
      </c>
      <c r="AU1472" s="56">
        <f>_xll.qlInterestRateIndexFixingDate(IborIndex&amp;Tenor,AV1472,Trigger)</f>
        <v>49604</v>
      </c>
      <c r="AV1472" s="56">
        <f>_xll.qlCalendarAdvance(Calendar,AV1471,AT1472,"f",,Trigger)</f>
        <v>49606</v>
      </c>
      <c r="AW1472" s="56">
        <f>_xll.qlInterestRateIndexMaturity(IborIndex&amp;Tenor,AV1472,Trigger)</f>
        <v>49789</v>
      </c>
      <c r="AX1472" s="102" t="e">
        <f>_xll.qlIndexFixing($Z$5,AU1472,,Trigger)</f>
        <v>#VALUE!</v>
      </c>
      <c r="AY1472" s="102">
        <f>_xll.qlIndexFixing($AZ$1,AV1472,,Trigger)</f>
        <v>1.5079927986017178E-2</v>
      </c>
    </row>
    <row r="1473" spans="46:51" ht="11.25" customHeight="1" x14ac:dyDescent="0.25">
      <c r="AT1473" s="57" t="s">
        <v>44</v>
      </c>
      <c r="AU1473" s="56">
        <f>_xll.qlInterestRateIndexFixingDate(IborIndex&amp;Tenor,AV1473,Trigger)</f>
        <v>49611</v>
      </c>
      <c r="AV1473" s="56">
        <f>_xll.qlCalendarAdvance(Calendar,AV1472,AT1473,"f",,Trigger)</f>
        <v>49613</v>
      </c>
      <c r="AW1473" s="56">
        <f>_xll.qlInterestRateIndexMaturity(IborIndex&amp;Tenor,AV1473,Trigger)</f>
        <v>49795</v>
      </c>
      <c r="AX1473" s="102" t="e">
        <f>_xll.qlIndexFixing($Z$5,AU1473,,Trigger)</f>
        <v>#VALUE!</v>
      </c>
      <c r="AY1473" s="102">
        <f>_xll.qlIndexFixing($AZ$1,AV1473,,Trigger)</f>
        <v>1.5073439451519059E-2</v>
      </c>
    </row>
    <row r="1474" spans="46:51" ht="11.25" customHeight="1" x14ac:dyDescent="0.25">
      <c r="AT1474" s="57" t="s">
        <v>44</v>
      </c>
      <c r="AU1474" s="56">
        <f>_xll.qlInterestRateIndexFixingDate(IborIndex&amp;Tenor,AV1474,Trigger)</f>
        <v>49618</v>
      </c>
      <c r="AV1474" s="56">
        <f>_xll.qlCalendarAdvance(Calendar,AV1473,AT1474,"f",,Trigger)</f>
        <v>49620</v>
      </c>
      <c r="AW1474" s="56">
        <f>_xll.qlInterestRateIndexMaturity(IborIndex&amp;Tenor,AV1474,Trigger)</f>
        <v>49802</v>
      </c>
      <c r="AX1474" s="102" t="e">
        <f>_xll.qlIndexFixing($Z$5,AU1474,,Trigger)</f>
        <v>#VALUE!</v>
      </c>
      <c r="AY1474" s="102">
        <f>_xll.qlIndexFixing($AZ$1,AV1474,,Trigger)</f>
        <v>1.5066429196466563E-2</v>
      </c>
    </row>
    <row r="1475" spans="46:51" ht="11.25" customHeight="1" x14ac:dyDescent="0.25">
      <c r="AT1475" s="57" t="s">
        <v>44</v>
      </c>
      <c r="AU1475" s="56">
        <f>_xll.qlInterestRateIndexFixingDate(IborIndex&amp;Tenor,AV1475,Trigger)</f>
        <v>49625</v>
      </c>
      <c r="AV1475" s="56">
        <f>_xll.qlCalendarAdvance(Calendar,AV1474,AT1475,"f",,Trigger)</f>
        <v>49627</v>
      </c>
      <c r="AW1475" s="56">
        <f>_xll.qlInterestRateIndexMaturity(IborIndex&amp;Tenor,AV1475,Trigger)</f>
        <v>49809</v>
      </c>
      <c r="AX1475" s="102" t="e">
        <f>_xll.qlIndexFixing($Z$5,AU1475,,Trigger)</f>
        <v>#VALUE!</v>
      </c>
      <c r="AY1475" s="102">
        <f>_xll.qlIndexFixing($AZ$1,AV1475,,Trigger)</f>
        <v>1.5059440860620296E-2</v>
      </c>
    </row>
    <row r="1476" spans="46:51" ht="11.25" customHeight="1" x14ac:dyDescent="0.25">
      <c r="AT1476" s="57" t="s">
        <v>44</v>
      </c>
      <c r="AU1476" s="56">
        <f>_xll.qlInterestRateIndexFixingDate(IborIndex&amp;Tenor,AV1476,Trigger)</f>
        <v>49632</v>
      </c>
      <c r="AV1476" s="56">
        <f>_xll.qlCalendarAdvance(Calendar,AV1475,AT1476,"f",,Trigger)</f>
        <v>49634</v>
      </c>
      <c r="AW1476" s="56">
        <f>_xll.qlInterestRateIndexMaturity(IborIndex&amp;Tenor,AV1476,Trigger)</f>
        <v>49816</v>
      </c>
      <c r="AX1476" s="102" t="e">
        <f>_xll.qlIndexFixing($Z$5,AU1476,,Trigger)</f>
        <v>#VALUE!</v>
      </c>
      <c r="AY1476" s="102">
        <f>_xll.qlIndexFixing($AZ$1,AV1476,,Trigger)</f>
        <v>1.5052474632549419E-2</v>
      </c>
    </row>
    <row r="1477" spans="46:51" ht="11.25" customHeight="1" x14ac:dyDescent="0.25">
      <c r="AT1477" s="57" t="s">
        <v>44</v>
      </c>
      <c r="AU1477" s="56">
        <f>_xll.qlInterestRateIndexFixingDate(IborIndex&amp;Tenor,AV1477,Trigger)</f>
        <v>49639</v>
      </c>
      <c r="AV1477" s="56">
        <f>_xll.qlCalendarAdvance(Calendar,AV1476,AT1477,"f",,Trigger)</f>
        <v>49641</v>
      </c>
      <c r="AW1477" s="56">
        <f>_xll.qlInterestRateIndexMaturity(IborIndex&amp;Tenor,AV1477,Trigger)</f>
        <v>49823</v>
      </c>
      <c r="AX1477" s="102" t="e">
        <f>_xll.qlIndexFixing($Z$5,AU1477,,Trigger)</f>
        <v>#VALUE!</v>
      </c>
      <c r="AY1477" s="102">
        <f>_xll.qlIndexFixing($AZ$1,AV1477,,Trigger)</f>
        <v>1.5045530700821338E-2</v>
      </c>
    </row>
    <row r="1478" spans="46:51" ht="11.25" customHeight="1" x14ac:dyDescent="0.25">
      <c r="AT1478" s="57" t="s">
        <v>44</v>
      </c>
      <c r="AU1478" s="56">
        <f>_xll.qlInterestRateIndexFixingDate(IborIndex&amp;Tenor,AV1478,Trigger)</f>
        <v>49646</v>
      </c>
      <c r="AV1478" s="56">
        <f>_xll.qlCalendarAdvance(Calendar,AV1477,AT1478,"f",,Trigger)</f>
        <v>49648</v>
      </c>
      <c r="AW1478" s="56">
        <f>_xll.qlInterestRateIndexMaturity(IborIndex&amp;Tenor,AV1478,Trigger)</f>
        <v>49831</v>
      </c>
      <c r="AX1478" s="102" t="e">
        <f>_xll.qlIndexFixing($Z$5,AU1478,,Trigger)</f>
        <v>#VALUE!</v>
      </c>
      <c r="AY1478" s="102">
        <f>_xll.qlIndexFixing($AZ$1,AV1478,,Trigger)</f>
        <v>1.5038090083408865E-2</v>
      </c>
    </row>
    <row r="1479" spans="46:51" ht="11.25" customHeight="1" x14ac:dyDescent="0.25">
      <c r="AT1479" s="57" t="s">
        <v>44</v>
      </c>
      <c r="AU1479" s="56">
        <f>_xll.qlInterestRateIndexFixingDate(IborIndex&amp;Tenor,AV1479,Trigger)</f>
        <v>49653</v>
      </c>
      <c r="AV1479" s="56">
        <f>_xll.qlCalendarAdvance(Calendar,AV1478,AT1479,"f",,Trigger)</f>
        <v>49655</v>
      </c>
      <c r="AW1479" s="56">
        <f>_xll.qlInterestRateIndexMaturity(IborIndex&amp;Tenor,AV1479,Trigger)</f>
        <v>49838</v>
      </c>
      <c r="AX1479" s="102" t="e">
        <f>_xll.qlIndexFixing($Z$5,AU1479,,Trigger)</f>
        <v>#VALUE!</v>
      </c>
      <c r="AY1479" s="102">
        <f>_xll.qlIndexFixing($AZ$1,AV1479,,Trigger)</f>
        <v>1.5031195509434209E-2</v>
      </c>
    </row>
    <row r="1480" spans="46:51" ht="11.25" customHeight="1" x14ac:dyDescent="0.25">
      <c r="AT1480" s="57" t="s">
        <v>44</v>
      </c>
      <c r="AU1480" s="56">
        <f>_xll.qlInterestRateIndexFixingDate(IborIndex&amp;Tenor,AV1480,Trigger)</f>
        <v>49660</v>
      </c>
      <c r="AV1480" s="56">
        <f>_xll.qlCalendarAdvance(Calendar,AV1479,AT1480,"f",,Trigger)</f>
        <v>49662</v>
      </c>
      <c r="AW1480" s="56">
        <f>_xll.qlInterestRateIndexMaturity(IborIndex&amp;Tenor,AV1480,Trigger)</f>
        <v>49845</v>
      </c>
      <c r="AX1480" s="102" t="e">
        <f>_xll.qlIndexFixing($Z$5,AU1480,,Trigger)</f>
        <v>#VALUE!</v>
      </c>
      <c r="AY1480" s="102">
        <f>_xll.qlIndexFixing($AZ$1,AV1480,,Trigger)</f>
        <v>1.5024323841145984E-2</v>
      </c>
    </row>
    <row r="1481" spans="46:51" ht="11.25" customHeight="1" x14ac:dyDescent="0.25">
      <c r="AT1481" s="57" t="s">
        <v>44</v>
      </c>
      <c r="AU1481" s="56">
        <f>_xll.qlInterestRateIndexFixingDate(IborIndex&amp;Tenor,AV1481,Trigger)</f>
        <v>49664</v>
      </c>
      <c r="AV1481" s="56">
        <f>_xll.qlCalendarAdvance(Calendar,AV1480,AT1481,"f",,Trigger)</f>
        <v>49670</v>
      </c>
      <c r="AW1481" s="56">
        <f>_xll.qlInterestRateIndexMaturity(IborIndex&amp;Tenor,AV1481,Trigger)</f>
        <v>49853</v>
      </c>
      <c r="AX1481" s="102" t="e">
        <f>_xll.qlIndexFixing($Z$5,AU1481,,Trigger)</f>
        <v>#VALUE!</v>
      </c>
      <c r="AY1481" s="102">
        <f>_xll.qlIndexFixing($AZ$1,AV1481,,Trigger)</f>
        <v>1.5015051871314942E-2</v>
      </c>
    </row>
    <row r="1482" spans="46:51" ht="11.25" customHeight="1" x14ac:dyDescent="0.25">
      <c r="AT1482" s="57" t="s">
        <v>44</v>
      </c>
      <c r="AU1482" s="56">
        <f>_xll.qlInterestRateIndexFixingDate(IborIndex&amp;Tenor,AV1482,Trigger)</f>
        <v>49674</v>
      </c>
      <c r="AV1482" s="56">
        <f>_xll.qlCalendarAdvance(Calendar,AV1481,AT1482,"f",,Trigger)</f>
        <v>49677</v>
      </c>
      <c r="AW1482" s="56">
        <f>_xll.qlInterestRateIndexMaturity(IborIndex&amp;Tenor,AV1482,Trigger)</f>
        <v>49859</v>
      </c>
      <c r="AX1482" s="102" t="e">
        <f>_xll.qlIndexFixing($Z$5,AU1482,,Trigger)</f>
        <v>#VALUE!</v>
      </c>
      <c r="AY1482" s="102">
        <f>_xll.qlIndexFixing($AZ$1,AV1482,,Trigger)</f>
        <v>1.5008232267089439E-2</v>
      </c>
    </row>
    <row r="1483" spans="46:51" ht="11.25" customHeight="1" x14ac:dyDescent="0.25">
      <c r="AT1483" s="57" t="s">
        <v>44</v>
      </c>
      <c r="AU1483" s="56">
        <f>_xll.qlInterestRateIndexFixingDate(IborIndex&amp;Tenor,AV1483,Trigger)</f>
        <v>49682</v>
      </c>
      <c r="AV1483" s="56">
        <f>_xll.qlCalendarAdvance(Calendar,AV1482,AT1483,"f",,Trigger)</f>
        <v>49684</v>
      </c>
      <c r="AW1483" s="56">
        <f>_xll.qlInterestRateIndexMaturity(IborIndex&amp;Tenor,AV1483,Trigger)</f>
        <v>49866</v>
      </c>
      <c r="AX1483" s="102" t="e">
        <f>_xll.qlIndexFixing($Z$5,AU1483,,Trigger)</f>
        <v>#VALUE!</v>
      </c>
      <c r="AY1483" s="102">
        <f>_xll.qlIndexFixing($AZ$1,AV1483,,Trigger)</f>
        <v>1.5001436171375995E-2</v>
      </c>
    </row>
    <row r="1484" spans="46:51" ht="11.25" customHeight="1" x14ac:dyDescent="0.25">
      <c r="AT1484" s="57" t="s">
        <v>44</v>
      </c>
      <c r="AU1484" s="56">
        <f>_xll.qlInterestRateIndexFixingDate(IborIndex&amp;Tenor,AV1484,Trigger)</f>
        <v>49689</v>
      </c>
      <c r="AV1484" s="56">
        <f>_xll.qlCalendarAdvance(Calendar,AV1483,AT1484,"f",,Trigger)</f>
        <v>49691</v>
      </c>
      <c r="AW1484" s="56">
        <f>_xll.qlInterestRateIndexMaturity(IborIndex&amp;Tenor,AV1484,Trigger)</f>
        <v>49873</v>
      </c>
      <c r="AX1484" s="102" t="e">
        <f>_xll.qlIndexFixing($Z$5,AU1484,,Trigger)</f>
        <v>#VALUE!</v>
      </c>
      <c r="AY1484" s="102">
        <f>_xll.qlIndexFixing($AZ$1,AV1484,,Trigger)</f>
        <v>1.499466377272796E-2</v>
      </c>
    </row>
    <row r="1485" spans="46:51" ht="11.25" customHeight="1" x14ac:dyDescent="0.25">
      <c r="AT1485" s="57" t="s">
        <v>44</v>
      </c>
      <c r="AU1485" s="56">
        <f>_xll.qlInterestRateIndexFixingDate(IborIndex&amp;Tenor,AV1485,Trigger)</f>
        <v>49696</v>
      </c>
      <c r="AV1485" s="56">
        <f>_xll.qlCalendarAdvance(Calendar,AV1484,AT1485,"f",,Trigger)</f>
        <v>49698</v>
      </c>
      <c r="AW1485" s="56">
        <f>_xll.qlInterestRateIndexMaturity(IborIndex&amp;Tenor,AV1485,Trigger)</f>
        <v>49880</v>
      </c>
      <c r="AX1485" s="102" t="e">
        <f>_xll.qlIndexFixing($Z$5,AU1485,,Trigger)</f>
        <v>#VALUE!</v>
      </c>
      <c r="AY1485" s="102">
        <f>_xll.qlIndexFixing($AZ$1,AV1485,,Trigger)</f>
        <v>1.4987915259698245E-2</v>
      </c>
    </row>
    <row r="1486" spans="46:51" ht="11.25" customHeight="1" x14ac:dyDescent="0.25">
      <c r="AT1486" s="57" t="s">
        <v>44</v>
      </c>
      <c r="AU1486" s="56">
        <f>_xll.qlInterestRateIndexFixingDate(IborIndex&amp;Tenor,AV1486,Trigger)</f>
        <v>49703</v>
      </c>
      <c r="AV1486" s="56">
        <f>_xll.qlCalendarAdvance(Calendar,AV1485,AT1486,"f",,Trigger)</f>
        <v>49705</v>
      </c>
      <c r="AW1486" s="56">
        <f>_xll.qlInterestRateIndexMaturity(IborIndex&amp;Tenor,AV1486,Trigger)</f>
        <v>49887</v>
      </c>
      <c r="AX1486" s="102" t="e">
        <f>_xll.qlIndexFixing($Z$5,AU1486,,Trigger)</f>
        <v>#VALUE!</v>
      </c>
      <c r="AY1486" s="102">
        <f>_xll.qlIndexFixing($AZ$1,AV1486,,Trigger)</f>
        <v>1.4981190820835365E-2</v>
      </c>
    </row>
    <row r="1487" spans="46:51" ht="11.25" customHeight="1" x14ac:dyDescent="0.25">
      <c r="AT1487" s="57" t="s">
        <v>44</v>
      </c>
      <c r="AU1487" s="56">
        <f>_xll.qlInterestRateIndexFixingDate(IborIndex&amp;Tenor,AV1487,Trigger)</f>
        <v>49710</v>
      </c>
      <c r="AV1487" s="56">
        <f>_xll.qlCalendarAdvance(Calendar,AV1486,AT1487,"f",,Trigger)</f>
        <v>49712</v>
      </c>
      <c r="AW1487" s="56">
        <f>_xll.qlInterestRateIndexMaturity(IborIndex&amp;Tenor,AV1487,Trigger)</f>
        <v>49894</v>
      </c>
      <c r="AX1487" s="102" t="e">
        <f>_xll.qlIndexFixing($Z$5,AU1487,,Trigger)</f>
        <v>#VALUE!</v>
      </c>
      <c r="AY1487" s="102">
        <f>_xll.qlIndexFixing($AZ$1,AV1487,,Trigger)</f>
        <v>1.4974490644687838E-2</v>
      </c>
    </row>
    <row r="1488" spans="46:51" ht="11.25" customHeight="1" x14ac:dyDescent="0.25">
      <c r="AT1488" s="57" t="s">
        <v>44</v>
      </c>
      <c r="AU1488" s="56">
        <f>_xll.qlInterestRateIndexFixingDate(IborIndex&amp;Tenor,AV1488,Trigger)</f>
        <v>49717</v>
      </c>
      <c r="AV1488" s="56">
        <f>_xll.qlCalendarAdvance(Calendar,AV1487,AT1488,"f",,Trigger)</f>
        <v>49719</v>
      </c>
      <c r="AW1488" s="56">
        <f>_xll.qlInterestRateIndexMaturity(IborIndex&amp;Tenor,AV1488,Trigger)</f>
        <v>49901</v>
      </c>
      <c r="AX1488" s="102" t="e">
        <f>_xll.qlIndexFixing($Z$5,AU1488,,Trigger)</f>
        <v>#VALUE!</v>
      </c>
      <c r="AY1488" s="102">
        <f>_xll.qlIndexFixing($AZ$1,AV1488,,Trigger)</f>
        <v>1.4967814919801986E-2</v>
      </c>
    </row>
    <row r="1489" spans="46:51" ht="11.25" customHeight="1" x14ac:dyDescent="0.25">
      <c r="AT1489" s="57" t="s">
        <v>44</v>
      </c>
      <c r="AU1489" s="56">
        <f>_xll.qlInterestRateIndexFixingDate(IborIndex&amp;Tenor,AV1489,Trigger)</f>
        <v>49724</v>
      </c>
      <c r="AV1489" s="56">
        <f>_xll.qlCalendarAdvance(Calendar,AV1488,AT1489,"f",,Trigger)</f>
        <v>49726</v>
      </c>
      <c r="AW1489" s="56">
        <f>_xll.qlInterestRateIndexMaturity(IborIndex&amp;Tenor,AV1489,Trigger)</f>
        <v>49908</v>
      </c>
      <c r="AX1489" s="102" t="e">
        <f>_xll.qlIndexFixing($Z$5,AU1489,,Trigger)</f>
        <v>#VALUE!</v>
      </c>
      <c r="AY1489" s="102">
        <f>_xll.qlIndexFixing($AZ$1,AV1489,,Trigger)</f>
        <v>1.4961163834722811E-2</v>
      </c>
    </row>
    <row r="1490" spans="46:51" ht="11.25" customHeight="1" x14ac:dyDescent="0.25">
      <c r="AT1490" s="57" t="s">
        <v>44</v>
      </c>
      <c r="AU1490" s="56">
        <f>_xll.qlInterestRateIndexFixingDate(IborIndex&amp;Tenor,AV1490,Trigger)</f>
        <v>49731</v>
      </c>
      <c r="AV1490" s="56">
        <f>_xll.qlCalendarAdvance(Calendar,AV1489,AT1490,"f",,Trigger)</f>
        <v>49733</v>
      </c>
      <c r="AW1490" s="56">
        <f>_xll.qlInterestRateIndexMaturity(IborIndex&amp;Tenor,AV1490,Trigger)</f>
        <v>49915</v>
      </c>
      <c r="AX1490" s="102" t="e">
        <f>_xll.qlIndexFixing($Z$5,AU1490,,Trigger)</f>
        <v>#VALUE!</v>
      </c>
      <c r="AY1490" s="102">
        <f>_xll.qlIndexFixing($AZ$1,AV1490,,Trigger)</f>
        <v>1.4954228180316496E-2</v>
      </c>
    </row>
    <row r="1491" spans="46:51" ht="11.25" customHeight="1" x14ac:dyDescent="0.25">
      <c r="AT1491" s="57" t="s">
        <v>44</v>
      </c>
      <c r="AU1491" s="56">
        <f>_xll.qlInterestRateIndexFixingDate(IborIndex&amp;Tenor,AV1491,Trigger)</f>
        <v>49738</v>
      </c>
      <c r="AV1491" s="56">
        <f>_xll.qlCalendarAdvance(Calendar,AV1490,AT1491,"f",,Trigger)</f>
        <v>49740</v>
      </c>
      <c r="AW1491" s="56">
        <f>_xll.qlInterestRateIndexMaturity(IborIndex&amp;Tenor,AV1491,Trigger)</f>
        <v>49926</v>
      </c>
      <c r="AX1491" s="102" t="e">
        <f>_xll.qlIndexFixing($Z$5,AU1491,,Trigger)</f>
        <v>#VALUE!</v>
      </c>
      <c r="AY1491" s="102">
        <f>_xll.qlIndexFixing($AZ$1,AV1491,,Trigger)</f>
        <v>1.4947630101236006E-2</v>
      </c>
    </row>
    <row r="1492" spans="46:51" ht="11.25" customHeight="1" x14ac:dyDescent="0.25">
      <c r="AT1492" s="57" t="s">
        <v>44</v>
      </c>
      <c r="AU1492" s="56">
        <f>_xll.qlInterestRateIndexFixingDate(IborIndex&amp;Tenor,AV1492,Trigger)</f>
        <v>49745</v>
      </c>
      <c r="AV1492" s="56">
        <f>_xll.qlCalendarAdvance(Calendar,AV1491,AT1492,"f",,Trigger)</f>
        <v>49747</v>
      </c>
      <c r="AW1492" s="56">
        <f>_xll.qlInterestRateIndexMaturity(IborIndex&amp;Tenor,AV1492,Trigger)</f>
        <v>49933</v>
      </c>
      <c r="AX1492" s="102" t="e">
        <f>_xll.qlIndexFixing($Z$5,AU1492,,Trigger)</f>
        <v>#VALUE!</v>
      </c>
      <c r="AY1492" s="102">
        <f>_xll.qlIndexFixing($AZ$1,AV1492,,Trigger)</f>
        <v>1.4941057256847676E-2</v>
      </c>
    </row>
    <row r="1493" spans="46:51" ht="11.25" customHeight="1" x14ac:dyDescent="0.25">
      <c r="AT1493" s="57" t="s">
        <v>44</v>
      </c>
      <c r="AU1493" s="56">
        <f>_xll.qlInterestRateIndexFixingDate(IborIndex&amp;Tenor,AV1493,Trigger)</f>
        <v>49752</v>
      </c>
      <c r="AV1493" s="56">
        <f>_xll.qlCalendarAdvance(Calendar,AV1492,AT1493,"f",,Trigger)</f>
        <v>49754</v>
      </c>
      <c r="AW1493" s="56">
        <f>_xll.qlInterestRateIndexMaturity(IborIndex&amp;Tenor,AV1493,Trigger)</f>
        <v>49940</v>
      </c>
      <c r="AX1493" s="102" t="e">
        <f>_xll.qlIndexFixing($Z$5,AU1493,,Trigger)</f>
        <v>#VALUE!</v>
      </c>
      <c r="AY1493" s="102">
        <f>_xll.qlIndexFixing($AZ$1,AV1493,,Trigger)</f>
        <v>1.4934509835701553E-2</v>
      </c>
    </row>
    <row r="1494" spans="46:51" ht="11.25" customHeight="1" x14ac:dyDescent="0.25">
      <c r="AT1494" s="57" t="s">
        <v>44</v>
      </c>
      <c r="AU1494" s="56">
        <f>_xll.qlInterestRateIndexFixingDate(IborIndex&amp;Tenor,AV1494,Trigger)</f>
        <v>49759</v>
      </c>
      <c r="AV1494" s="56">
        <f>_xll.qlCalendarAdvance(Calendar,AV1493,AT1494,"f",,Trigger)</f>
        <v>49761</v>
      </c>
      <c r="AW1494" s="56">
        <f>_xll.qlInterestRateIndexMaturity(IborIndex&amp;Tenor,AV1494,Trigger)</f>
        <v>49947</v>
      </c>
      <c r="AX1494" s="102" t="e">
        <f>_xll.qlIndexFixing($Z$5,AU1494,,Trigger)</f>
        <v>#VALUE!</v>
      </c>
      <c r="AY1494" s="102">
        <f>_xll.qlIndexFixing($AZ$1,AV1494,,Trigger)</f>
        <v>1.4928136238608036E-2</v>
      </c>
    </row>
    <row r="1495" spans="46:51" ht="11.25" customHeight="1" x14ac:dyDescent="0.25">
      <c r="AT1495" s="57" t="s">
        <v>44</v>
      </c>
      <c r="AU1495" s="56">
        <f>_xll.qlInterestRateIndexFixingDate(IborIndex&amp;Tenor,AV1495,Trigger)</f>
        <v>49766</v>
      </c>
      <c r="AV1495" s="56">
        <f>_xll.qlCalendarAdvance(Calendar,AV1494,AT1495,"f",,Trigger)</f>
        <v>49768</v>
      </c>
      <c r="AW1495" s="56">
        <f>_xll.qlInterestRateIndexMaturity(IborIndex&amp;Tenor,AV1495,Trigger)</f>
        <v>49951</v>
      </c>
      <c r="AX1495" s="102" t="e">
        <f>_xll.qlIndexFixing($Z$5,AU1495,,Trigger)</f>
        <v>#VALUE!</v>
      </c>
      <c r="AY1495" s="102">
        <f>_xll.qlIndexFixing($AZ$1,AV1495,,Trigger)</f>
        <v>1.4921638589935811E-2</v>
      </c>
    </row>
    <row r="1496" spans="46:51" ht="11.25" customHeight="1" x14ac:dyDescent="0.25">
      <c r="AT1496" s="57" t="s">
        <v>44</v>
      </c>
      <c r="AU1496" s="56">
        <f>_xll.qlInterestRateIndexFixingDate(IborIndex&amp;Tenor,AV1496,Trigger)</f>
        <v>49773</v>
      </c>
      <c r="AV1496" s="56">
        <f>_xll.qlCalendarAdvance(Calendar,AV1495,AT1496,"f",,Trigger)</f>
        <v>49775</v>
      </c>
      <c r="AW1496" s="56">
        <f>_xll.qlInterestRateIndexMaturity(IborIndex&amp;Tenor,AV1496,Trigger)</f>
        <v>49958</v>
      </c>
      <c r="AX1496" s="102" t="e">
        <f>_xll.qlIndexFixing($Z$5,AU1496,,Trigger)</f>
        <v>#VALUE!</v>
      </c>
      <c r="AY1496" s="102">
        <f>_xll.qlIndexFixing($AZ$1,AV1496,,Trigger)</f>
        <v>1.4913322662815561E-2</v>
      </c>
    </row>
    <row r="1497" spans="46:51" ht="11.25" customHeight="1" x14ac:dyDescent="0.25">
      <c r="AT1497" s="57" t="s">
        <v>44</v>
      </c>
      <c r="AU1497" s="56">
        <f>_xll.qlInterestRateIndexFixingDate(IborIndex&amp;Tenor,AV1497,Trigger)</f>
        <v>49780</v>
      </c>
      <c r="AV1497" s="56">
        <f>_xll.qlCalendarAdvance(Calendar,AV1496,AT1497,"f",,Trigger)</f>
        <v>49782</v>
      </c>
      <c r="AW1497" s="56">
        <f>_xll.qlInterestRateIndexMaturity(IborIndex&amp;Tenor,AV1497,Trigger)</f>
        <v>49965</v>
      </c>
      <c r="AX1497" s="102" t="e">
        <f>_xll.qlIndexFixing($Z$5,AU1497,,Trigger)</f>
        <v>#VALUE!</v>
      </c>
      <c r="AY1497" s="102">
        <f>_xll.qlIndexFixing($AZ$1,AV1497,,Trigger)</f>
        <v>1.4908721403822944E-2</v>
      </c>
    </row>
    <row r="1498" spans="46:51" ht="11.25" customHeight="1" x14ac:dyDescent="0.25">
      <c r="AT1498" s="57" t="s">
        <v>44</v>
      </c>
      <c r="AU1498" s="56">
        <f>_xll.qlInterestRateIndexFixingDate(IborIndex&amp;Tenor,AV1498,Trigger)</f>
        <v>49787</v>
      </c>
      <c r="AV1498" s="56">
        <f>_xll.qlCalendarAdvance(Calendar,AV1497,AT1498,"f",,Trigger)</f>
        <v>49789</v>
      </c>
      <c r="AW1498" s="56">
        <f>_xll.qlInterestRateIndexMaturity(IborIndex&amp;Tenor,AV1498,Trigger)</f>
        <v>49972</v>
      </c>
      <c r="AX1498" s="102" t="e">
        <f>_xll.qlIndexFixing($Z$5,AU1498,,Trigger)</f>
        <v>#VALUE!</v>
      </c>
      <c r="AY1498" s="102">
        <f>_xll.qlIndexFixing($AZ$1,AV1498,,Trigger)</f>
        <v>1.490230224346034E-2</v>
      </c>
    </row>
    <row r="1499" spans="46:51" ht="11.25" customHeight="1" x14ac:dyDescent="0.25">
      <c r="AT1499" s="57" t="s">
        <v>44</v>
      </c>
      <c r="AU1499" s="56">
        <f>_xll.qlInterestRateIndexFixingDate(IborIndex&amp;Tenor,AV1499,Trigger)</f>
        <v>49794</v>
      </c>
      <c r="AV1499" s="56">
        <f>_xll.qlCalendarAdvance(Calendar,AV1498,AT1499,"f",,Trigger)</f>
        <v>49797</v>
      </c>
      <c r="AW1499" s="56">
        <f>_xll.qlInterestRateIndexMaturity(IborIndex&amp;Tenor,AV1499,Trigger)</f>
        <v>49982</v>
      </c>
      <c r="AX1499" s="102" t="e">
        <f>_xll.qlIndexFixing($Z$5,AU1499,,Trigger)</f>
        <v>#VALUE!</v>
      </c>
      <c r="AY1499" s="102">
        <f>_xll.qlIndexFixing($AZ$1,AV1499,,Trigger)</f>
        <v>1.4894858945424335E-2</v>
      </c>
    </row>
    <row r="1500" spans="46:51" ht="11.25" customHeight="1" x14ac:dyDescent="0.25">
      <c r="AT1500" s="57" t="s">
        <v>44</v>
      </c>
      <c r="AU1500" s="56">
        <f>_xll.qlInterestRateIndexFixingDate(IborIndex&amp;Tenor,AV1500,Trigger)</f>
        <v>49802</v>
      </c>
      <c r="AV1500" s="56">
        <f>_xll.qlCalendarAdvance(Calendar,AV1499,AT1500,"f",,Trigger)</f>
        <v>49804</v>
      </c>
      <c r="AW1500" s="56">
        <f>_xll.qlInterestRateIndexMaturity(IborIndex&amp;Tenor,AV1500,Trigger)</f>
        <v>49989</v>
      </c>
      <c r="AX1500" s="102" t="e">
        <f>_xll.qlIndexFixing($Z$5,AU1500,,Trigger)</f>
        <v>#VALUE!</v>
      </c>
      <c r="AY1500" s="102">
        <f>_xll.qlIndexFixing($AZ$1,AV1500,,Trigger)</f>
        <v>1.4888498602113175E-2</v>
      </c>
    </row>
    <row r="1501" spans="46:51" ht="11.25" customHeight="1" x14ac:dyDescent="0.25">
      <c r="AT1501" s="57" t="s">
        <v>44</v>
      </c>
      <c r="AU1501" s="56">
        <f>_xll.qlInterestRateIndexFixingDate(IborIndex&amp;Tenor,AV1501,Trigger)</f>
        <v>49809</v>
      </c>
      <c r="AV1501" s="56">
        <f>_xll.qlCalendarAdvance(Calendar,AV1500,AT1501,"f",,Trigger)</f>
        <v>49811</v>
      </c>
      <c r="AW1501" s="56">
        <f>_xll.qlInterestRateIndexMaturity(IborIndex&amp;Tenor,AV1501,Trigger)</f>
        <v>49996</v>
      </c>
      <c r="AX1501" s="102" t="e">
        <f>_xll.qlIndexFixing($Z$5,AU1501,,Trigger)</f>
        <v>#VALUE!</v>
      </c>
      <c r="AY1501" s="102">
        <f>_xll.qlIndexFixing($AZ$1,AV1501,,Trigger)</f>
        <v>1.4882165217334813E-2</v>
      </c>
    </row>
    <row r="1502" spans="46:51" ht="11.25" customHeight="1" x14ac:dyDescent="0.25">
      <c r="AT1502" s="57" t="s">
        <v>44</v>
      </c>
      <c r="AU1502" s="56">
        <f>_xll.qlInterestRateIndexFixingDate(IborIndex&amp;Tenor,AV1502,Trigger)</f>
        <v>49816</v>
      </c>
      <c r="AV1502" s="56">
        <f>_xll.qlCalendarAdvance(Calendar,AV1501,AT1502,"f",,Trigger)</f>
        <v>49818</v>
      </c>
      <c r="AW1502" s="56">
        <f>_xll.qlInterestRateIndexMaturity(IborIndex&amp;Tenor,AV1502,Trigger)</f>
        <v>50003</v>
      </c>
      <c r="AX1502" s="102" t="e">
        <f>_xll.qlIndexFixing($Z$5,AU1502,,Trigger)</f>
        <v>#VALUE!</v>
      </c>
      <c r="AY1502" s="102">
        <f>_xll.qlIndexFixing($AZ$1,AV1502,,Trigger)</f>
        <v>1.4875858979627999E-2</v>
      </c>
    </row>
    <row r="1503" spans="46:51" ht="11.25" customHeight="1" x14ac:dyDescent="0.25">
      <c r="AT1503" s="57" t="s">
        <v>44</v>
      </c>
      <c r="AU1503" s="56">
        <f>_xll.qlInterestRateIndexFixingDate(IborIndex&amp;Tenor,AV1503,Trigger)</f>
        <v>49823</v>
      </c>
      <c r="AV1503" s="56">
        <f>_xll.qlCalendarAdvance(Calendar,AV1502,AT1503,"f",,Trigger)</f>
        <v>49825</v>
      </c>
      <c r="AW1503" s="56">
        <f>_xll.qlInterestRateIndexMaturity(IborIndex&amp;Tenor,AV1503,Trigger)</f>
        <v>50007</v>
      </c>
      <c r="AX1503" s="102" t="e">
        <f>_xll.qlIndexFixing($Z$5,AU1503,,Trigger)</f>
        <v>#VALUE!</v>
      </c>
      <c r="AY1503" s="102">
        <f>_xll.qlIndexFixing($AZ$1,AV1503,,Trigger)</f>
        <v>1.486971275250399E-2</v>
      </c>
    </row>
    <row r="1504" spans="46:51" ht="11.25" customHeight="1" x14ac:dyDescent="0.25">
      <c r="AT1504" s="57" t="s">
        <v>44</v>
      </c>
      <c r="AU1504" s="56">
        <f>_xll.qlInterestRateIndexFixingDate(IborIndex&amp;Tenor,AV1504,Trigger)</f>
        <v>49830</v>
      </c>
      <c r="AV1504" s="56">
        <f>_xll.qlCalendarAdvance(Calendar,AV1503,AT1504,"f",,Trigger)</f>
        <v>49832</v>
      </c>
      <c r="AW1504" s="56">
        <f>_xll.qlInterestRateIndexMaturity(IborIndex&amp;Tenor,AV1504,Trigger)</f>
        <v>50017</v>
      </c>
      <c r="AX1504" s="102" t="e">
        <f>_xll.qlIndexFixing($Z$5,AU1504,,Trigger)</f>
        <v>#VALUE!</v>
      </c>
      <c r="AY1504" s="102">
        <f>_xll.qlIndexFixing($AZ$1,AV1504,,Trigger)</f>
        <v>1.4863459600660232E-2</v>
      </c>
    </row>
    <row r="1505" spans="46:51" ht="11.25" customHeight="1" x14ac:dyDescent="0.25">
      <c r="AT1505" s="57" t="s">
        <v>44</v>
      </c>
      <c r="AU1505" s="56">
        <f>_xll.qlInterestRateIndexFixingDate(IborIndex&amp;Tenor,AV1505,Trigger)</f>
        <v>49837</v>
      </c>
      <c r="AV1505" s="56">
        <f>_xll.qlCalendarAdvance(Calendar,AV1504,AT1505,"f",,Trigger)</f>
        <v>49839</v>
      </c>
      <c r="AW1505" s="56">
        <f>_xll.qlInterestRateIndexMaturity(IborIndex&amp;Tenor,AV1505,Trigger)</f>
        <v>50024</v>
      </c>
      <c r="AX1505" s="102" t="e">
        <f>_xll.qlIndexFixing($Z$5,AU1505,,Trigger)</f>
        <v>#VALUE!</v>
      </c>
      <c r="AY1505" s="102">
        <f>_xll.qlIndexFixing($AZ$1,AV1505,,Trigger)</f>
        <v>1.4857234146780614E-2</v>
      </c>
    </row>
    <row r="1506" spans="46:51" ht="11.25" customHeight="1" x14ac:dyDescent="0.25">
      <c r="AT1506" s="57" t="s">
        <v>44</v>
      </c>
      <c r="AU1506" s="56">
        <f>_xll.qlInterestRateIndexFixingDate(IborIndex&amp;Tenor,AV1506,Trigger)</f>
        <v>49844</v>
      </c>
      <c r="AV1506" s="56">
        <f>_xll.qlCalendarAdvance(Calendar,AV1505,AT1506,"f",,Trigger)</f>
        <v>49846</v>
      </c>
      <c r="AW1506" s="56">
        <f>_xll.qlInterestRateIndexMaturity(IborIndex&amp;Tenor,AV1506,Trigger)</f>
        <v>50031</v>
      </c>
      <c r="AX1506" s="102" t="e">
        <f>_xll.qlIndexFixing($Z$5,AU1506,,Trigger)</f>
        <v>#VALUE!</v>
      </c>
      <c r="AY1506" s="102">
        <f>_xll.qlIndexFixing($AZ$1,AV1506,,Trigger)</f>
        <v>1.4851036579392801E-2</v>
      </c>
    </row>
    <row r="1507" spans="46:51" ht="11.25" customHeight="1" x14ac:dyDescent="0.25">
      <c r="AT1507" s="57" t="s">
        <v>44</v>
      </c>
      <c r="AU1507" s="56">
        <f>_xll.qlInterestRateIndexFixingDate(IborIndex&amp;Tenor,AV1507,Trigger)</f>
        <v>49851</v>
      </c>
      <c r="AV1507" s="56">
        <f>_xll.qlCalendarAdvance(Calendar,AV1506,AT1507,"f",,Trigger)</f>
        <v>49853</v>
      </c>
      <c r="AW1507" s="56">
        <f>_xll.qlInterestRateIndexMaturity(IborIndex&amp;Tenor,AV1507,Trigger)</f>
        <v>50038</v>
      </c>
      <c r="AX1507" s="102" t="e">
        <f>_xll.qlIndexFixing($Z$5,AU1507,,Trigger)</f>
        <v>#VALUE!</v>
      </c>
      <c r="AY1507" s="102">
        <f>_xll.qlIndexFixing($AZ$1,AV1507,,Trigger)</f>
        <v>1.4844616278545586E-2</v>
      </c>
    </row>
    <row r="1508" spans="46:51" ht="11.25" customHeight="1" x14ac:dyDescent="0.25">
      <c r="AT1508" s="57" t="s">
        <v>44</v>
      </c>
      <c r="AU1508" s="56">
        <f>_xll.qlInterestRateIndexFixingDate(IborIndex&amp;Tenor,AV1508,Trigger)</f>
        <v>49858</v>
      </c>
      <c r="AV1508" s="56">
        <f>_xll.qlCalendarAdvance(Calendar,AV1507,AT1508,"f",,Trigger)</f>
        <v>49860</v>
      </c>
      <c r="AW1508" s="56">
        <f>_xll.qlInterestRateIndexMaturity(IborIndex&amp;Tenor,AV1508,Trigger)</f>
        <v>50045</v>
      </c>
      <c r="AX1508" s="102" t="e">
        <f>_xll.qlIndexFixing($Z$5,AU1508,,Trigger)</f>
        <v>#VALUE!</v>
      </c>
      <c r="AY1508" s="102">
        <f>_xll.qlIndexFixing($AZ$1,AV1508,,Trigger)</f>
        <v>1.4838602199857579E-2</v>
      </c>
    </row>
    <row r="1509" spans="46:51" ht="11.25" customHeight="1" x14ac:dyDescent="0.25">
      <c r="AT1509" s="57" t="s">
        <v>44</v>
      </c>
      <c r="AU1509" s="56">
        <f>_xll.qlInterestRateIndexFixingDate(IborIndex&amp;Tenor,AV1509,Trigger)</f>
        <v>49865</v>
      </c>
      <c r="AV1509" s="56">
        <f>_xll.qlCalendarAdvance(Calendar,AV1508,AT1509,"f",,Trigger)</f>
        <v>49867</v>
      </c>
      <c r="AW1509" s="56">
        <f>_xll.qlInterestRateIndexMaturity(IborIndex&amp;Tenor,AV1509,Trigger)</f>
        <v>50052</v>
      </c>
      <c r="AX1509" s="102" t="e">
        <f>_xll.qlIndexFixing($Z$5,AU1509,,Trigger)</f>
        <v>#VALUE!</v>
      </c>
      <c r="AY1509" s="102">
        <f>_xll.qlIndexFixing($AZ$1,AV1509,,Trigger)</f>
        <v>1.4832491270610603E-2</v>
      </c>
    </row>
    <row r="1510" spans="46:51" ht="11.25" customHeight="1" x14ac:dyDescent="0.25">
      <c r="AT1510" s="57" t="s">
        <v>44</v>
      </c>
      <c r="AU1510" s="56">
        <f>_xll.qlInterestRateIndexFixingDate(IborIndex&amp;Tenor,AV1510,Trigger)</f>
        <v>49872</v>
      </c>
      <c r="AV1510" s="56">
        <f>_xll.qlCalendarAdvance(Calendar,AV1509,AT1510,"f",,Trigger)</f>
        <v>49874</v>
      </c>
      <c r="AW1510" s="56">
        <f>_xll.qlInterestRateIndexMaturity(IborIndex&amp;Tenor,AV1510,Trigger)</f>
        <v>50059</v>
      </c>
      <c r="AX1510" s="102" t="e">
        <f>_xll.qlIndexFixing($Z$5,AU1510,,Trigger)</f>
        <v>#VALUE!</v>
      </c>
      <c r="AY1510" s="102">
        <f>_xll.qlIndexFixing($AZ$1,AV1510,,Trigger)</f>
        <v>1.4826408996695213E-2</v>
      </c>
    </row>
    <row r="1511" spans="46:51" ht="11.25" customHeight="1" x14ac:dyDescent="0.25">
      <c r="AT1511" s="57" t="s">
        <v>44</v>
      </c>
      <c r="AU1511" s="56">
        <f>_xll.qlInterestRateIndexFixingDate(IborIndex&amp;Tenor,AV1511,Trigger)</f>
        <v>49879</v>
      </c>
      <c r="AV1511" s="56">
        <f>_xll.qlCalendarAdvance(Calendar,AV1510,AT1511,"f",,Trigger)</f>
        <v>49881</v>
      </c>
      <c r="AW1511" s="56">
        <f>_xll.qlInterestRateIndexMaturity(IborIndex&amp;Tenor,AV1511,Trigger)</f>
        <v>50066</v>
      </c>
      <c r="AX1511" s="102" t="e">
        <f>_xll.qlIndexFixing($Z$5,AU1511,,Trigger)</f>
        <v>#VALUE!</v>
      </c>
      <c r="AY1511" s="102">
        <f>_xll.qlIndexFixing($AZ$1,AV1511,,Trigger)</f>
        <v>1.4820355566638431E-2</v>
      </c>
    </row>
    <row r="1512" spans="46:51" ht="11.25" customHeight="1" x14ac:dyDescent="0.25">
      <c r="AT1512" s="57" t="s">
        <v>44</v>
      </c>
      <c r="AU1512" s="56">
        <f>_xll.qlInterestRateIndexFixingDate(IborIndex&amp;Tenor,AV1512,Trigger)</f>
        <v>49886</v>
      </c>
      <c r="AV1512" s="56">
        <f>_xll.qlCalendarAdvance(Calendar,AV1511,AT1512,"f",,Trigger)</f>
        <v>49888</v>
      </c>
      <c r="AW1512" s="56">
        <f>_xll.qlInterestRateIndexMaturity(IborIndex&amp;Tenor,AV1512,Trigger)</f>
        <v>50073</v>
      </c>
      <c r="AX1512" s="102" t="e">
        <f>_xll.qlIndexFixing($Z$5,AU1512,,Trigger)</f>
        <v>#VALUE!</v>
      </c>
      <c r="AY1512" s="102">
        <f>_xll.qlIndexFixing($AZ$1,AV1512,,Trigger)</f>
        <v>1.4814331168966403E-2</v>
      </c>
    </row>
    <row r="1513" spans="46:51" ht="11.25" customHeight="1" x14ac:dyDescent="0.25">
      <c r="AT1513" s="57" t="s">
        <v>44</v>
      </c>
      <c r="AU1513" s="56">
        <f>_xll.qlInterestRateIndexFixingDate(IborIndex&amp;Tenor,AV1513,Trigger)</f>
        <v>49893</v>
      </c>
      <c r="AV1513" s="56">
        <f>_xll.qlCalendarAdvance(Calendar,AV1512,AT1513,"f",,Trigger)</f>
        <v>49895</v>
      </c>
      <c r="AW1513" s="56">
        <f>_xll.qlInterestRateIndexMaturity(IborIndex&amp;Tenor,AV1513,Trigger)</f>
        <v>50080</v>
      </c>
      <c r="AX1513" s="102" t="e">
        <f>_xll.qlIndexFixing($Z$5,AU1513,,Trigger)</f>
        <v>#VALUE!</v>
      </c>
      <c r="AY1513" s="102">
        <f>_xll.qlIndexFixing($AZ$1,AV1513,,Trigger)</f>
        <v>1.4808335992205286E-2</v>
      </c>
    </row>
    <row r="1514" spans="46:51" ht="11.25" customHeight="1" x14ac:dyDescent="0.25">
      <c r="AT1514" s="57" t="s">
        <v>44</v>
      </c>
      <c r="AU1514" s="56">
        <f>_xll.qlInterestRateIndexFixingDate(IborIndex&amp;Tenor,AV1514,Trigger)</f>
        <v>49900</v>
      </c>
      <c r="AV1514" s="56">
        <f>_xll.qlCalendarAdvance(Calendar,AV1513,AT1514,"f",,Trigger)</f>
        <v>49902</v>
      </c>
      <c r="AW1514" s="56">
        <f>_xll.qlInterestRateIndexMaturity(IborIndex&amp;Tenor,AV1514,Trigger)</f>
        <v>50087</v>
      </c>
      <c r="AX1514" s="102" t="e">
        <f>_xll.qlIndexFixing($Z$5,AU1514,,Trigger)</f>
        <v>#VALUE!</v>
      </c>
      <c r="AY1514" s="102">
        <f>_xll.qlIndexFixing($AZ$1,AV1514,,Trigger)</f>
        <v>1.4802370224878621E-2</v>
      </c>
    </row>
    <row r="1515" spans="46:51" ht="11.25" customHeight="1" x14ac:dyDescent="0.25">
      <c r="AT1515" s="57" t="s">
        <v>44</v>
      </c>
      <c r="AU1515" s="56">
        <f>_xll.qlInterestRateIndexFixingDate(IborIndex&amp;Tenor,AV1515,Trigger)</f>
        <v>49907</v>
      </c>
      <c r="AV1515" s="56">
        <f>_xll.qlCalendarAdvance(Calendar,AV1514,AT1515,"f",,Trigger)</f>
        <v>49909</v>
      </c>
      <c r="AW1515" s="56">
        <f>_xll.qlInterestRateIndexMaturity(IborIndex&amp;Tenor,AV1515,Trigger)</f>
        <v>50094</v>
      </c>
      <c r="AX1515" s="102" t="e">
        <f>_xll.qlIndexFixing($Z$5,AU1515,,Trigger)</f>
        <v>#VALUE!</v>
      </c>
      <c r="AY1515" s="102">
        <f>_xll.qlIndexFixing($AZ$1,AV1515,,Trigger)</f>
        <v>1.479643405550952E-2</v>
      </c>
    </row>
    <row r="1516" spans="46:51" ht="11.25" customHeight="1" x14ac:dyDescent="0.25">
      <c r="AT1516" s="57" t="s">
        <v>44</v>
      </c>
      <c r="AU1516" s="56">
        <f>_xll.qlInterestRateIndexFixingDate(IborIndex&amp;Tenor,AV1516,Trigger)</f>
        <v>49914</v>
      </c>
      <c r="AV1516" s="56">
        <f>_xll.qlCalendarAdvance(Calendar,AV1515,AT1516,"f",,Trigger)</f>
        <v>49916</v>
      </c>
      <c r="AW1516" s="56">
        <f>_xll.qlInterestRateIndexMaturity(IborIndex&amp;Tenor,AV1516,Trigger)</f>
        <v>50098</v>
      </c>
      <c r="AX1516" s="102" t="e">
        <f>_xll.qlIndexFixing($Z$5,AU1516,,Trigger)</f>
        <v>#VALUE!</v>
      </c>
      <c r="AY1516" s="102">
        <f>_xll.qlIndexFixing($AZ$1,AV1516,,Trigger)</f>
        <v>1.4790853627748839E-2</v>
      </c>
    </row>
    <row r="1517" spans="46:51" ht="11.25" customHeight="1" x14ac:dyDescent="0.25">
      <c r="AT1517" s="57" t="s">
        <v>44</v>
      </c>
      <c r="AU1517" s="56">
        <f>_xll.qlInterestRateIndexFixingDate(IborIndex&amp;Tenor,AV1517,Trigger)</f>
        <v>49921</v>
      </c>
      <c r="AV1517" s="56">
        <f>_xll.qlCalendarAdvance(Calendar,AV1516,AT1517,"f",,Trigger)</f>
        <v>49923</v>
      </c>
      <c r="AW1517" s="56">
        <f>_xll.qlInterestRateIndexMaturity(IborIndex&amp;Tenor,AV1517,Trigger)</f>
        <v>50104</v>
      </c>
      <c r="AX1517" s="102" t="e">
        <f>_xll.qlIndexFixing($Z$5,AU1517,,Trigger)</f>
        <v>#VALUE!</v>
      </c>
      <c r="AY1517" s="102">
        <f>_xll.qlIndexFixing($AZ$1,AV1517,,Trigger)</f>
        <v>1.4784971327328381E-2</v>
      </c>
    </row>
    <row r="1518" spans="46:51" ht="11.25" customHeight="1" x14ac:dyDescent="0.25">
      <c r="AT1518" s="57" t="s">
        <v>44</v>
      </c>
      <c r="AU1518" s="56">
        <f>_xll.qlInterestRateIndexFixingDate(IborIndex&amp;Tenor,AV1518,Trigger)</f>
        <v>49928</v>
      </c>
      <c r="AV1518" s="56">
        <f>_xll.qlCalendarAdvance(Calendar,AV1517,AT1518,"f",,Trigger)</f>
        <v>49930</v>
      </c>
      <c r="AW1518" s="56">
        <f>_xll.qlInterestRateIndexMaturity(IborIndex&amp;Tenor,AV1518,Trigger)</f>
        <v>50111</v>
      </c>
      <c r="AX1518" s="102" t="e">
        <f>_xll.qlIndexFixing($Z$5,AU1518,,Trigger)</f>
        <v>#VALUE!</v>
      </c>
      <c r="AY1518" s="102">
        <f>_xll.qlIndexFixing($AZ$1,AV1518,,Trigger)</f>
        <v>1.4779119146051343E-2</v>
      </c>
    </row>
    <row r="1519" spans="46:51" ht="11.25" customHeight="1" x14ac:dyDescent="0.25">
      <c r="AT1519" s="57" t="s">
        <v>44</v>
      </c>
      <c r="AU1519" s="56">
        <f>_xll.qlInterestRateIndexFixingDate(IborIndex&amp;Tenor,AV1519,Trigger)</f>
        <v>49935</v>
      </c>
      <c r="AV1519" s="56">
        <f>_xll.qlCalendarAdvance(Calendar,AV1518,AT1519,"f",,Trigger)</f>
        <v>49937</v>
      </c>
      <c r="AW1519" s="56">
        <f>_xll.qlInterestRateIndexMaturity(IborIndex&amp;Tenor,AV1519,Trigger)</f>
        <v>50118</v>
      </c>
      <c r="AX1519" s="102" t="e">
        <f>_xll.qlIndexFixing($Z$5,AU1519,,Trigger)</f>
        <v>#VALUE!</v>
      </c>
      <c r="AY1519" s="102">
        <f>_xll.qlIndexFixing($AZ$1,AV1519,,Trigger)</f>
        <v>1.4773297272418438E-2</v>
      </c>
    </row>
    <row r="1520" spans="46:51" ht="11.25" customHeight="1" x14ac:dyDescent="0.25">
      <c r="AT1520" s="57" t="s">
        <v>44</v>
      </c>
      <c r="AU1520" s="56">
        <f>_xll.qlInterestRateIndexFixingDate(IborIndex&amp;Tenor,AV1520,Trigger)</f>
        <v>49942</v>
      </c>
      <c r="AV1520" s="56">
        <f>_xll.qlCalendarAdvance(Calendar,AV1519,AT1520,"f",,Trigger)</f>
        <v>49944</v>
      </c>
      <c r="AW1520" s="56">
        <f>_xll.qlInterestRateIndexMaturity(IborIndex&amp;Tenor,AV1520,Trigger)</f>
        <v>50125</v>
      </c>
      <c r="AX1520" s="102" t="e">
        <f>_xll.qlIndexFixing($Z$5,AU1520,,Trigger)</f>
        <v>#VALUE!</v>
      </c>
      <c r="AY1520" s="102">
        <f>_xll.qlIndexFixing($AZ$1,AV1520,,Trigger)</f>
        <v>1.476740499620363E-2</v>
      </c>
    </row>
    <row r="1521" spans="46:51" ht="11.25" customHeight="1" x14ac:dyDescent="0.25">
      <c r="AT1521" s="57" t="s">
        <v>44</v>
      </c>
      <c r="AU1521" s="56">
        <f>_xll.qlInterestRateIndexFixingDate(IborIndex&amp;Tenor,AV1521,Trigger)</f>
        <v>49949</v>
      </c>
      <c r="AV1521" s="56">
        <f>_xll.qlCalendarAdvance(Calendar,AV1520,AT1521,"f",,Trigger)</f>
        <v>49951</v>
      </c>
      <c r="AW1521" s="56">
        <f>_xll.qlInterestRateIndexMaturity(IborIndex&amp;Tenor,AV1521,Trigger)</f>
        <v>50137</v>
      </c>
      <c r="AX1521" s="102" t="e">
        <f>_xll.qlIndexFixing($Z$5,AU1521,,Trigger)</f>
        <v>#VALUE!</v>
      </c>
      <c r="AY1521" s="102">
        <f>_xll.qlIndexFixing($AZ$1,AV1521,,Trigger)</f>
        <v>1.4761646325276264E-2</v>
      </c>
    </row>
    <row r="1522" spans="46:51" ht="11.25" customHeight="1" x14ac:dyDescent="0.25">
      <c r="AT1522" s="57" t="s">
        <v>44</v>
      </c>
      <c r="AU1522" s="56">
        <f>_xll.qlInterestRateIndexFixingDate(IborIndex&amp;Tenor,AV1522,Trigger)</f>
        <v>49956</v>
      </c>
      <c r="AV1522" s="56">
        <f>_xll.qlCalendarAdvance(Calendar,AV1521,AT1522,"f",,Trigger)</f>
        <v>49958</v>
      </c>
      <c r="AW1522" s="56">
        <f>_xll.qlInterestRateIndexMaturity(IborIndex&amp;Tenor,AV1522,Trigger)</f>
        <v>50140</v>
      </c>
      <c r="AX1522" s="102" t="e">
        <f>_xll.qlIndexFixing($Z$5,AU1522,,Trigger)</f>
        <v>#VALUE!</v>
      </c>
      <c r="AY1522" s="102">
        <f>_xll.qlIndexFixing($AZ$1,AV1522,,Trigger)</f>
        <v>1.4755918542308779E-2</v>
      </c>
    </row>
    <row r="1523" spans="46:51" ht="11.25" customHeight="1" x14ac:dyDescent="0.25">
      <c r="AT1523" s="57" t="s">
        <v>44</v>
      </c>
      <c r="AU1523" s="56">
        <f>_xll.qlInterestRateIndexFixingDate(IborIndex&amp;Tenor,AV1523,Trigger)</f>
        <v>49963</v>
      </c>
      <c r="AV1523" s="56">
        <f>_xll.qlCalendarAdvance(Calendar,AV1522,AT1523,"f",,Trigger)</f>
        <v>49965</v>
      </c>
      <c r="AW1523" s="56">
        <f>_xll.qlInterestRateIndexMaturity(IborIndex&amp;Tenor,AV1523,Trigger)</f>
        <v>50147</v>
      </c>
      <c r="AX1523" s="102" t="e">
        <f>_xll.qlIndexFixing($Z$5,AU1523,,Trigger)</f>
        <v>#VALUE!</v>
      </c>
      <c r="AY1523" s="102">
        <f>_xll.qlIndexFixing($AZ$1,AV1523,,Trigger)</f>
        <v>1.4750221835805334E-2</v>
      </c>
    </row>
    <row r="1524" spans="46:51" ht="11.25" customHeight="1" x14ac:dyDescent="0.25">
      <c r="AT1524" s="57" t="s">
        <v>44</v>
      </c>
      <c r="AU1524" s="56">
        <f>_xll.qlInterestRateIndexFixingDate(IborIndex&amp;Tenor,AV1524,Trigger)</f>
        <v>49970</v>
      </c>
      <c r="AV1524" s="56">
        <f>_xll.qlCalendarAdvance(Calendar,AV1523,AT1524,"f",,Trigger)</f>
        <v>49972</v>
      </c>
      <c r="AW1524" s="56">
        <f>_xll.qlInterestRateIndexMaturity(IborIndex&amp;Tenor,AV1524,Trigger)</f>
        <v>50154</v>
      </c>
      <c r="AX1524" s="102" t="e">
        <f>_xll.qlIndexFixing($Z$5,AU1524,,Trigger)</f>
        <v>#VALUE!</v>
      </c>
      <c r="AY1524" s="102">
        <f>_xll.qlIndexFixing($AZ$1,AV1524,,Trigger)</f>
        <v>1.4744556394268769E-2</v>
      </c>
    </row>
    <row r="1525" spans="46:51" ht="11.25" customHeight="1" x14ac:dyDescent="0.25">
      <c r="AT1525" s="57" t="s">
        <v>44</v>
      </c>
      <c r="AU1525" s="56">
        <f>_xll.qlInterestRateIndexFixingDate(IborIndex&amp;Tenor,AV1525,Trigger)</f>
        <v>49977</v>
      </c>
      <c r="AV1525" s="56">
        <f>_xll.qlCalendarAdvance(Calendar,AV1524,AT1525,"f",,Trigger)</f>
        <v>49979</v>
      </c>
      <c r="AW1525" s="56">
        <f>_xll.qlInterestRateIndexMaturity(IborIndex&amp;Tenor,AV1525,Trigger)</f>
        <v>50160</v>
      </c>
      <c r="AX1525" s="102" t="e">
        <f>_xll.qlIndexFixing($Z$5,AU1525,,Trigger)</f>
        <v>#VALUE!</v>
      </c>
      <c r="AY1525" s="102">
        <f>_xll.qlIndexFixing($AZ$1,AV1525,,Trigger)</f>
        <v>1.4739013047117951E-2</v>
      </c>
    </row>
    <row r="1526" spans="46:51" ht="11.25" customHeight="1" x14ac:dyDescent="0.25">
      <c r="AT1526" s="57" t="s">
        <v>44</v>
      </c>
      <c r="AU1526" s="56">
        <f>_xll.qlInterestRateIndexFixingDate(IborIndex&amp;Tenor,AV1526,Trigger)</f>
        <v>49984</v>
      </c>
      <c r="AV1526" s="56">
        <f>_xll.qlCalendarAdvance(Calendar,AV1525,AT1526,"f",,Trigger)</f>
        <v>49986</v>
      </c>
      <c r="AW1526" s="56">
        <f>_xll.qlInterestRateIndexMaturity(IborIndex&amp;Tenor,AV1526,Trigger)</f>
        <v>50167</v>
      </c>
      <c r="AX1526" s="102" t="e">
        <f>_xll.qlIndexFixing($Z$5,AU1526,,Trigger)</f>
        <v>#VALUE!</v>
      </c>
      <c r="AY1526" s="102">
        <f>_xll.qlIndexFixing($AZ$1,AV1526,,Trigger)</f>
        <v>1.4733408604962066E-2</v>
      </c>
    </row>
    <row r="1527" spans="46:51" ht="11.25" customHeight="1" x14ac:dyDescent="0.25">
      <c r="AT1527" s="57" t="s">
        <v>44</v>
      </c>
      <c r="AU1527" s="56">
        <f>_xll.qlInterestRateIndexFixingDate(IborIndex&amp;Tenor,AV1527,Trigger)</f>
        <v>49991</v>
      </c>
      <c r="AV1527" s="56">
        <f>_xll.qlCalendarAdvance(Calendar,AV1526,AT1527,"f",,Trigger)</f>
        <v>49993</v>
      </c>
      <c r="AW1527" s="56">
        <f>_xll.qlInterestRateIndexMaturity(IborIndex&amp;Tenor,AV1527,Trigger)</f>
        <v>50174</v>
      </c>
      <c r="AX1527" s="102" t="e">
        <f>_xll.qlIndexFixing($Z$5,AU1527,,Trigger)</f>
        <v>#VALUE!</v>
      </c>
      <c r="AY1527" s="102">
        <f>_xll.qlIndexFixing($AZ$1,AV1527,,Trigger)</f>
        <v>1.4727835978432116E-2</v>
      </c>
    </row>
    <row r="1528" spans="46:51" ht="11.25" customHeight="1" x14ac:dyDescent="0.25">
      <c r="AT1528" s="57" t="s">
        <v>44</v>
      </c>
      <c r="AU1528" s="56">
        <f>_xll.qlInterestRateIndexFixingDate(IborIndex&amp;Tenor,AV1528,Trigger)</f>
        <v>49998</v>
      </c>
      <c r="AV1528" s="56">
        <f>_xll.qlCalendarAdvance(Calendar,AV1527,AT1528,"f",,Trigger)</f>
        <v>50000</v>
      </c>
      <c r="AW1528" s="56">
        <f>_xll.qlInterestRateIndexMaturity(IborIndex&amp;Tenor,AV1528,Trigger)</f>
        <v>50181</v>
      </c>
      <c r="AX1528" s="102" t="e">
        <f>_xll.qlIndexFixing($Z$5,AU1528,,Trigger)</f>
        <v>#VALUE!</v>
      </c>
      <c r="AY1528" s="102">
        <f>_xll.qlIndexFixing($AZ$1,AV1528,,Trigger)</f>
        <v>1.4722295356023067E-2</v>
      </c>
    </row>
    <row r="1529" spans="46:51" ht="11.25" customHeight="1" x14ac:dyDescent="0.25">
      <c r="AT1529" s="57" t="s">
        <v>44</v>
      </c>
      <c r="AU1529" s="56">
        <f>_xll.qlInterestRateIndexFixingDate(IborIndex&amp;Tenor,AV1529,Trigger)</f>
        <v>50005</v>
      </c>
      <c r="AV1529" s="56">
        <f>_xll.qlCalendarAdvance(Calendar,AV1528,AT1529,"f",,Trigger)</f>
        <v>50007</v>
      </c>
      <c r="AW1529" s="56">
        <f>_xll.qlInterestRateIndexMaturity(IborIndex&amp;Tenor,AV1529,Trigger)</f>
        <v>50189</v>
      </c>
      <c r="AX1529" s="102" t="e">
        <f>_xll.qlIndexFixing($Z$5,AU1529,,Trigger)</f>
        <v>#VALUE!</v>
      </c>
      <c r="AY1529" s="102">
        <f>_xll.qlIndexFixing($AZ$1,AV1529,,Trigger)</f>
        <v>1.471670475867095E-2</v>
      </c>
    </row>
    <row r="1530" spans="46:51" ht="11.25" customHeight="1" x14ac:dyDescent="0.25">
      <c r="AT1530" s="57" t="s">
        <v>44</v>
      </c>
      <c r="AU1530" s="56">
        <f>_xll.qlInterestRateIndexFixingDate(IborIndex&amp;Tenor,AV1530,Trigger)</f>
        <v>50012</v>
      </c>
      <c r="AV1530" s="56">
        <f>_xll.qlCalendarAdvance(Calendar,AV1529,AT1530,"f",,Trigger)</f>
        <v>50014</v>
      </c>
      <c r="AW1530" s="56">
        <f>_xll.qlInterestRateIndexMaturity(IborIndex&amp;Tenor,AV1530,Trigger)</f>
        <v>50196</v>
      </c>
      <c r="AX1530" s="102" t="e">
        <f>_xll.qlIndexFixing($Z$5,AU1530,,Trigger)</f>
        <v>#VALUE!</v>
      </c>
      <c r="AY1530" s="102">
        <f>_xll.qlIndexFixing($AZ$1,AV1530,,Trigger)</f>
        <v>1.471123086547421E-2</v>
      </c>
    </row>
    <row r="1531" spans="46:51" ht="11.25" customHeight="1" x14ac:dyDescent="0.25">
      <c r="AT1531" s="57" t="s">
        <v>44</v>
      </c>
      <c r="AU1531" s="56">
        <f>_xll.qlInterestRateIndexFixingDate(IborIndex&amp;Tenor,AV1531,Trigger)</f>
        <v>50019</v>
      </c>
      <c r="AV1531" s="56">
        <f>_xll.qlCalendarAdvance(Calendar,AV1530,AT1531,"f",,Trigger)</f>
        <v>50021</v>
      </c>
      <c r="AW1531" s="56">
        <f>_xll.qlInterestRateIndexMaturity(IborIndex&amp;Tenor,AV1531,Trigger)</f>
        <v>50203</v>
      </c>
      <c r="AX1531" s="102" t="e">
        <f>_xll.qlIndexFixing($Z$5,AU1531,,Trigger)</f>
        <v>#VALUE!</v>
      </c>
      <c r="AY1531" s="102">
        <f>_xll.qlIndexFixing($AZ$1,AV1531,,Trigger)</f>
        <v>1.470578955675193E-2</v>
      </c>
    </row>
    <row r="1532" spans="46:51" ht="11.25" customHeight="1" x14ac:dyDescent="0.25">
      <c r="AT1532" s="57" t="s">
        <v>44</v>
      </c>
      <c r="AU1532" s="56">
        <f>_xll.qlInterestRateIndexFixingDate(IborIndex&amp;Tenor,AV1532,Trigger)</f>
        <v>50026</v>
      </c>
      <c r="AV1532" s="56">
        <f>_xll.qlCalendarAdvance(Calendar,AV1531,AT1532,"f",,Trigger)</f>
        <v>50028</v>
      </c>
      <c r="AW1532" s="56">
        <f>_xll.qlInterestRateIndexMaturity(IborIndex&amp;Tenor,AV1532,Trigger)</f>
        <v>50210</v>
      </c>
      <c r="AX1532" s="102" t="e">
        <f>_xll.qlIndexFixing($Z$5,AU1532,,Trigger)</f>
        <v>#VALUE!</v>
      </c>
      <c r="AY1532" s="102">
        <f>_xll.qlIndexFixing($AZ$1,AV1532,,Trigger)</f>
        <v>1.4700381021002558E-2</v>
      </c>
    </row>
    <row r="1533" spans="46:51" ht="11.25" customHeight="1" x14ac:dyDescent="0.25">
      <c r="AT1533" s="57" t="s">
        <v>44</v>
      </c>
      <c r="AU1533" s="56">
        <f>_xll.qlInterestRateIndexFixingDate(IborIndex&amp;Tenor,AV1533,Trigger)</f>
        <v>50032</v>
      </c>
      <c r="AV1533" s="56">
        <f>_xll.qlCalendarAdvance(Calendar,AV1532,AT1533,"f",,Trigger)</f>
        <v>50038</v>
      </c>
      <c r="AW1533" s="56">
        <f>_xll.qlInterestRateIndexMaturity(IborIndex&amp;Tenor,AV1533,Trigger)</f>
        <v>50220</v>
      </c>
      <c r="AX1533" s="102" t="e">
        <f>_xll.qlIndexFixing($Z$5,AU1533,,Trigger)</f>
        <v>#VALUE!</v>
      </c>
      <c r="AY1533" s="102">
        <f>_xll.qlIndexFixing($AZ$1,AV1533,,Trigger)</f>
        <v>1.4694313350085971E-2</v>
      </c>
    </row>
    <row r="1534" spans="46:51" ht="11.25" customHeight="1" x14ac:dyDescent="0.25">
      <c r="AT1534" s="57" t="s">
        <v>44</v>
      </c>
      <c r="AU1534" s="56">
        <f>_xll.qlInterestRateIndexFixingDate(IborIndex&amp;Tenor,AV1534,Trigger)</f>
        <v>50040</v>
      </c>
      <c r="AV1534" s="56">
        <f>_xll.qlCalendarAdvance(Calendar,AV1533,AT1534,"f",,Trigger)</f>
        <v>50045</v>
      </c>
      <c r="AW1534" s="56">
        <f>_xll.qlInterestRateIndexMaturity(IborIndex&amp;Tenor,AV1534,Trigger)</f>
        <v>50227</v>
      </c>
      <c r="AX1534" s="102" t="e">
        <f>_xll.qlIndexFixing($Z$5,AU1534,,Trigger)</f>
        <v>#VALUE!</v>
      </c>
      <c r="AY1534" s="102">
        <f>_xll.qlIndexFixing($AZ$1,AV1534,,Trigger)</f>
        <v>1.4688973459730664E-2</v>
      </c>
    </row>
    <row r="1535" spans="46:51" ht="11.25" customHeight="1" x14ac:dyDescent="0.25">
      <c r="AT1535" s="57" t="s">
        <v>44</v>
      </c>
      <c r="AU1535" s="56">
        <f>_xll.qlInterestRateIndexFixingDate(IborIndex&amp;Tenor,AV1535,Trigger)</f>
        <v>50048</v>
      </c>
      <c r="AV1535" s="56">
        <f>_xll.qlCalendarAdvance(Calendar,AV1534,AT1535,"f",,Trigger)</f>
        <v>50052</v>
      </c>
      <c r="AW1535" s="56">
        <f>_xll.qlInterestRateIndexMaturity(IborIndex&amp;Tenor,AV1535,Trigger)</f>
        <v>50234</v>
      </c>
      <c r="AX1535" s="102" t="e">
        <f>_xll.qlIndexFixing($Z$5,AU1535,,Trigger)</f>
        <v>#VALUE!</v>
      </c>
      <c r="AY1535" s="102">
        <f>_xll.qlIndexFixing($AZ$1,AV1535,,Trigger)</f>
        <v>1.4683666919872084E-2</v>
      </c>
    </row>
    <row r="1536" spans="46:51" ht="11.25" customHeight="1" x14ac:dyDescent="0.25">
      <c r="AT1536" s="57" t="s">
        <v>44</v>
      </c>
      <c r="AU1536" s="56">
        <f>_xll.qlInterestRateIndexFixingDate(IborIndex&amp;Tenor,AV1536,Trigger)</f>
        <v>50055</v>
      </c>
      <c r="AV1536" s="56">
        <f>_xll.qlCalendarAdvance(Calendar,AV1535,AT1536,"f",,Trigger)</f>
        <v>50059</v>
      </c>
      <c r="AW1536" s="56">
        <f>_xll.qlInterestRateIndexMaturity(IborIndex&amp;Tenor,AV1536,Trigger)</f>
        <v>50241</v>
      </c>
      <c r="AX1536" s="102" t="e">
        <f>_xll.qlIndexFixing($Z$5,AU1536,,Trigger)</f>
        <v>#VALUE!</v>
      </c>
      <c r="AY1536" s="102">
        <f>_xll.qlIndexFixing($AZ$1,AV1536,,Trigger)</f>
        <v>1.4678393919002108E-2</v>
      </c>
    </row>
    <row r="1537" spans="46:51" ht="11.25" customHeight="1" x14ac:dyDescent="0.25">
      <c r="AT1537" s="57" t="s">
        <v>44</v>
      </c>
      <c r="AU1537" s="56">
        <f>_xll.qlInterestRateIndexFixingDate(IborIndex&amp;Tenor,AV1537,Trigger)</f>
        <v>50062</v>
      </c>
      <c r="AV1537" s="56">
        <f>_xll.qlCalendarAdvance(Calendar,AV1536,AT1537,"f",,Trigger)</f>
        <v>50066</v>
      </c>
      <c r="AW1537" s="56">
        <f>_xll.qlInterestRateIndexMaturity(IborIndex&amp;Tenor,AV1537,Trigger)</f>
        <v>50248</v>
      </c>
      <c r="AX1537" s="102" t="e">
        <f>_xll.qlIndexFixing($Z$5,AU1537,,Trigger)</f>
        <v>#VALUE!</v>
      </c>
      <c r="AY1537" s="102">
        <f>_xll.qlIndexFixing($AZ$1,AV1537,,Trigger)</f>
        <v>1.4673154645610843E-2</v>
      </c>
    </row>
    <row r="1538" spans="46:51" ht="11.25" customHeight="1" x14ac:dyDescent="0.25">
      <c r="AT1538" s="57" t="s">
        <v>44</v>
      </c>
      <c r="AU1538" s="56">
        <f>_xll.qlInterestRateIndexFixingDate(IborIndex&amp;Tenor,AV1538,Trigger)</f>
        <v>50069</v>
      </c>
      <c r="AV1538" s="56">
        <f>_xll.qlCalendarAdvance(Calendar,AV1537,AT1538,"f",,Trigger)</f>
        <v>50073</v>
      </c>
      <c r="AW1538" s="56">
        <f>_xll.qlInterestRateIndexMaturity(IborIndex&amp;Tenor,AV1538,Trigger)</f>
        <v>50255</v>
      </c>
      <c r="AX1538" s="102" t="e">
        <f>_xll.qlIndexFixing($Z$5,AU1538,,Trigger)</f>
        <v>#VALUE!</v>
      </c>
      <c r="AY1538" s="102">
        <f>_xll.qlIndexFixing($AZ$1,AV1538,,Trigger)</f>
        <v>1.4667949288188837E-2</v>
      </c>
    </row>
    <row r="1539" spans="46:51" ht="11.25" customHeight="1" x14ac:dyDescent="0.25">
      <c r="AT1539" s="57" t="s">
        <v>44</v>
      </c>
      <c r="AU1539" s="56">
        <f>_xll.qlInterestRateIndexFixingDate(IborIndex&amp;Tenor,AV1539,Trigger)</f>
        <v>50076</v>
      </c>
      <c r="AV1539" s="56">
        <f>_xll.qlCalendarAdvance(Calendar,AV1538,AT1539,"f",,Trigger)</f>
        <v>50080</v>
      </c>
      <c r="AW1539" s="56">
        <f>_xll.qlInterestRateIndexMaturity(IborIndex&amp;Tenor,AV1539,Trigger)</f>
        <v>50262</v>
      </c>
      <c r="AX1539" s="102" t="e">
        <f>_xll.qlIndexFixing($Z$5,AU1539,,Trigger)</f>
        <v>#VALUE!</v>
      </c>
      <c r="AY1539" s="102">
        <f>_xll.qlIndexFixing($AZ$1,AV1539,,Trigger)</f>
        <v>1.4662778035226197E-2</v>
      </c>
    </row>
    <row r="1540" spans="46:51" ht="11.25" customHeight="1" x14ac:dyDescent="0.25">
      <c r="AT1540" s="57" t="s">
        <v>44</v>
      </c>
      <c r="AU1540" s="56">
        <f>_xll.qlInterestRateIndexFixingDate(IborIndex&amp;Tenor,AV1540,Trigger)</f>
        <v>50083</v>
      </c>
      <c r="AV1540" s="56">
        <f>_xll.qlCalendarAdvance(Calendar,AV1539,AT1540,"f",,Trigger)</f>
        <v>50087</v>
      </c>
      <c r="AW1540" s="56">
        <f>_xll.qlInterestRateIndexMaturity(IborIndex&amp;Tenor,AV1540,Trigger)</f>
        <v>50269</v>
      </c>
      <c r="AX1540" s="102" t="e">
        <f>_xll.qlIndexFixing($Z$5,AU1540,,Trigger)</f>
        <v>#VALUE!</v>
      </c>
      <c r="AY1540" s="102">
        <f>_xll.qlIndexFixing($AZ$1,AV1540,,Trigger)</f>
        <v>1.4657641075213916E-2</v>
      </c>
    </row>
    <row r="1541" spans="46:51" ht="11.25" customHeight="1" x14ac:dyDescent="0.25">
      <c r="AT1541" s="57" t="s">
        <v>44</v>
      </c>
      <c r="AU1541" s="56">
        <f>_xll.qlInterestRateIndexFixingDate(IborIndex&amp;Tenor,AV1541,Trigger)</f>
        <v>50090</v>
      </c>
      <c r="AV1541" s="56">
        <f>_xll.qlCalendarAdvance(Calendar,AV1540,AT1541,"f",,Trigger)</f>
        <v>50094</v>
      </c>
      <c r="AW1541" s="56">
        <f>_xll.qlInterestRateIndexMaturity(IborIndex&amp;Tenor,AV1541,Trigger)</f>
        <v>50276</v>
      </c>
      <c r="AX1541" s="102" t="e">
        <f>_xll.qlIndexFixing($Z$5,AU1541,,Trigger)</f>
        <v>#VALUE!</v>
      </c>
      <c r="AY1541" s="102">
        <f>_xll.qlIndexFixing($AZ$1,AV1541,,Trigger)</f>
        <v>1.4652538596640775E-2</v>
      </c>
    </row>
    <row r="1542" spans="46:51" ht="11.25" customHeight="1" x14ac:dyDescent="0.25">
      <c r="AT1542" s="57" t="s">
        <v>44</v>
      </c>
      <c r="AU1542" s="56">
        <f>_xll.qlInterestRateIndexFixingDate(IborIndex&amp;Tenor,AV1542,Trigger)</f>
        <v>50097</v>
      </c>
      <c r="AV1542" s="56">
        <f>_xll.qlCalendarAdvance(Calendar,AV1541,AT1542,"f",,Trigger)</f>
        <v>50101</v>
      </c>
      <c r="AW1542" s="56">
        <f>_xll.qlInterestRateIndexMaturity(IborIndex&amp;Tenor,AV1542,Trigger)</f>
        <v>50285</v>
      </c>
      <c r="AX1542" s="102" t="e">
        <f>_xll.qlIndexFixing($Z$5,AU1542,,Trigger)</f>
        <v>#VALUE!</v>
      </c>
      <c r="AY1542" s="102">
        <f>_xll.qlIndexFixing($AZ$1,AV1542,,Trigger)</f>
        <v>1.4647313514813482E-2</v>
      </c>
    </row>
    <row r="1543" spans="46:51" ht="11.25" customHeight="1" x14ac:dyDescent="0.25">
      <c r="AT1543" s="57" t="s">
        <v>44</v>
      </c>
      <c r="AU1543" s="56">
        <f>_xll.qlInterestRateIndexFixingDate(IborIndex&amp;Tenor,AV1543,Trigger)</f>
        <v>50104</v>
      </c>
      <c r="AV1543" s="56">
        <f>_xll.qlCalendarAdvance(Calendar,AV1542,AT1543,"f",,Trigger)</f>
        <v>50108</v>
      </c>
      <c r="AW1543" s="56">
        <f>_xll.qlInterestRateIndexMaturity(IborIndex&amp;Tenor,AV1543,Trigger)</f>
        <v>50292</v>
      </c>
      <c r="AX1543" s="102" t="e">
        <f>_xll.qlIndexFixing($Z$5,AU1543,,Trigger)</f>
        <v>#VALUE!</v>
      </c>
      <c r="AY1543" s="102">
        <f>_xll.qlIndexFixing($AZ$1,AV1543,,Trigger)</f>
        <v>1.4642287623403477E-2</v>
      </c>
    </row>
    <row r="1544" spans="46:51" ht="11.25" customHeight="1" x14ac:dyDescent="0.25">
      <c r="AT1544" s="57" t="s">
        <v>44</v>
      </c>
      <c r="AU1544" s="56">
        <f>_xll.qlInterestRateIndexFixingDate(IborIndex&amp;Tenor,AV1544,Trigger)</f>
        <v>50111</v>
      </c>
      <c r="AV1544" s="56">
        <f>_xll.qlCalendarAdvance(Calendar,AV1543,AT1544,"f",,Trigger)</f>
        <v>50115</v>
      </c>
      <c r="AW1544" s="56">
        <f>_xll.qlInterestRateIndexMaturity(IborIndex&amp;Tenor,AV1544,Trigger)</f>
        <v>50299</v>
      </c>
      <c r="AX1544" s="102" t="e">
        <f>_xll.qlIndexFixing($Z$5,AU1544,,Trigger)</f>
        <v>#VALUE!</v>
      </c>
      <c r="AY1544" s="102">
        <f>_xll.qlIndexFixing($AZ$1,AV1544,,Trigger)</f>
        <v>1.4637296823764266E-2</v>
      </c>
    </row>
    <row r="1545" spans="46:51" ht="11.25" customHeight="1" x14ac:dyDescent="0.25">
      <c r="AT1545" s="57" t="s">
        <v>44</v>
      </c>
      <c r="AU1545" s="56">
        <f>_xll.qlInterestRateIndexFixingDate(IborIndex&amp;Tenor,AV1545,Trigger)</f>
        <v>50118</v>
      </c>
      <c r="AV1545" s="56">
        <f>_xll.qlCalendarAdvance(Calendar,AV1544,AT1545,"f",,Trigger)</f>
        <v>50122</v>
      </c>
      <c r="AW1545" s="56">
        <f>_xll.qlInterestRateIndexMaturity(IborIndex&amp;Tenor,AV1545,Trigger)</f>
        <v>50306</v>
      </c>
      <c r="AX1545" s="102" t="e">
        <f>_xll.qlIndexFixing($Z$5,AU1545,,Trigger)</f>
        <v>#VALUE!</v>
      </c>
      <c r="AY1545" s="102">
        <f>_xll.qlIndexFixing($AZ$1,AV1545,,Trigger)</f>
        <v>1.463234130440549E-2</v>
      </c>
    </row>
    <row r="1546" spans="46:51" ht="11.25" customHeight="1" x14ac:dyDescent="0.25">
      <c r="AT1546" s="57" t="s">
        <v>44</v>
      </c>
      <c r="AU1546" s="56">
        <f>_xll.qlInterestRateIndexFixingDate(IborIndex&amp;Tenor,AV1546,Trigger)</f>
        <v>50125</v>
      </c>
      <c r="AV1546" s="56">
        <f>_xll.qlCalendarAdvance(Calendar,AV1545,AT1546,"f",,Trigger)</f>
        <v>50129</v>
      </c>
      <c r="AW1546" s="56">
        <f>_xll.qlInterestRateIndexMaturity(IborIndex&amp;Tenor,AV1546,Trigger)</f>
        <v>50313</v>
      </c>
      <c r="AX1546" s="102" t="e">
        <f>_xll.qlIndexFixing($Z$5,AU1546,,Trigger)</f>
        <v>#VALUE!</v>
      </c>
      <c r="AY1546" s="102">
        <f>_xll.qlIndexFixing($AZ$1,AV1546,,Trigger)</f>
        <v>1.4627463945405945E-2</v>
      </c>
    </row>
    <row r="1547" spans="46:51" ht="11.25" customHeight="1" x14ac:dyDescent="0.25">
      <c r="AT1547" s="57" t="s">
        <v>44</v>
      </c>
      <c r="AU1547" s="56">
        <f>_xll.qlInterestRateIndexFixingDate(IborIndex&amp;Tenor,AV1547,Trigger)</f>
        <v>50131</v>
      </c>
      <c r="AV1547" s="56">
        <f>_xll.qlCalendarAdvance(Calendar,AV1546,AT1547,"f",,Trigger)</f>
        <v>50137</v>
      </c>
      <c r="AW1547" s="56">
        <f>_xll.qlInterestRateIndexMaturity(IborIndex&amp;Tenor,AV1547,Trigger)</f>
        <v>50320</v>
      </c>
      <c r="AX1547" s="102" t="e">
        <f>_xll.qlIndexFixing($Z$5,AU1547,,Trigger)</f>
        <v>#VALUE!</v>
      </c>
      <c r="AY1547" s="102">
        <f>_xll.qlIndexFixing($AZ$1,AV1547,,Trigger)</f>
        <v>1.4621881943043095E-2</v>
      </c>
    </row>
    <row r="1548" spans="46:51" ht="11.25" customHeight="1" x14ac:dyDescent="0.25">
      <c r="AT1548" s="57" t="s">
        <v>44</v>
      </c>
      <c r="AU1548" s="56">
        <f>_xll.qlInterestRateIndexFixingDate(IborIndex&amp;Tenor,AV1548,Trigger)</f>
        <v>50140</v>
      </c>
      <c r="AV1548" s="56">
        <f>_xll.qlCalendarAdvance(Calendar,AV1547,AT1548,"f",,Trigger)</f>
        <v>50144</v>
      </c>
      <c r="AW1548" s="56">
        <f>_xll.qlInterestRateIndexMaturity(IborIndex&amp;Tenor,AV1548,Trigger)</f>
        <v>50327</v>
      </c>
      <c r="AX1548" s="102" t="e">
        <f>_xll.qlIndexFixing($Z$5,AU1548,,Trigger)</f>
        <v>#VALUE!</v>
      </c>
      <c r="AY1548" s="102">
        <f>_xll.qlIndexFixing($AZ$1,AV1548,,Trigger)</f>
        <v>1.4617036100378691E-2</v>
      </c>
    </row>
    <row r="1549" spans="46:51" ht="11.25" customHeight="1" x14ac:dyDescent="0.25">
      <c r="AT1549" s="57" t="s">
        <v>44</v>
      </c>
      <c r="AU1549" s="56">
        <f>_xll.qlInterestRateIndexFixingDate(IborIndex&amp;Tenor,AV1549,Trigger)</f>
        <v>50147</v>
      </c>
      <c r="AV1549" s="56">
        <f>_xll.qlCalendarAdvance(Calendar,AV1548,AT1549,"f",,Trigger)</f>
        <v>50151</v>
      </c>
      <c r="AW1549" s="56">
        <f>_xll.qlInterestRateIndexMaturity(IborIndex&amp;Tenor,AV1549,Trigger)</f>
        <v>50334</v>
      </c>
      <c r="AX1549" s="102" t="e">
        <f>_xll.qlIndexFixing($Z$5,AU1549,,Trigger)</f>
        <v>#VALUE!</v>
      </c>
      <c r="AY1549" s="102">
        <f>_xll.qlIndexFixing($AZ$1,AV1549,,Trigger)</f>
        <v>1.4612226303968356E-2</v>
      </c>
    </row>
    <row r="1550" spans="46:51" ht="11.25" customHeight="1" x14ac:dyDescent="0.25">
      <c r="AT1550" s="57" t="s">
        <v>44</v>
      </c>
      <c r="AU1550" s="56">
        <f>_xll.qlInterestRateIndexFixingDate(IborIndex&amp;Tenor,AV1550,Trigger)</f>
        <v>50154</v>
      </c>
      <c r="AV1550" s="56">
        <f>_xll.qlCalendarAdvance(Calendar,AV1549,AT1550,"f",,Trigger)</f>
        <v>50158</v>
      </c>
      <c r="AW1550" s="56">
        <f>_xll.qlInterestRateIndexMaturity(IborIndex&amp;Tenor,AV1550,Trigger)</f>
        <v>50341</v>
      </c>
      <c r="AX1550" s="102" t="e">
        <f>_xll.qlIndexFixing($Z$5,AU1550,,Trigger)</f>
        <v>#VALUE!</v>
      </c>
      <c r="AY1550" s="102">
        <f>_xll.qlIndexFixing($AZ$1,AV1550,,Trigger)</f>
        <v>1.460745274231442E-2</v>
      </c>
    </row>
    <row r="1551" spans="46:51" ht="11.25" customHeight="1" x14ac:dyDescent="0.25">
      <c r="AT1551" s="57" t="s">
        <v>44</v>
      </c>
      <c r="AU1551" s="56">
        <f>_xll.qlInterestRateIndexFixingDate(IborIndex&amp;Tenor,AV1551,Trigger)</f>
        <v>50160</v>
      </c>
      <c r="AV1551" s="56">
        <f>_xll.qlCalendarAdvance(Calendar,AV1550,AT1551,"f",,Trigger)</f>
        <v>50165</v>
      </c>
      <c r="AW1551" s="56">
        <f>_xll.qlInterestRateIndexMaturity(IborIndex&amp;Tenor,AV1551,Trigger)</f>
        <v>50349</v>
      </c>
      <c r="AX1551" s="102" t="e">
        <f>_xll.qlIndexFixing($Z$5,AU1551,,Trigger)</f>
        <v>#VALUE!</v>
      </c>
      <c r="AY1551" s="102">
        <f>_xll.qlIndexFixing($AZ$1,AV1551,,Trigger)</f>
        <v>1.4602625975072468E-2</v>
      </c>
    </row>
    <row r="1552" spans="46:51" ht="11.25" customHeight="1" x14ac:dyDescent="0.25">
      <c r="AT1552" s="57" t="s">
        <v>44</v>
      </c>
      <c r="AU1552" s="56">
        <f>_xll.qlInterestRateIndexFixingDate(IborIndex&amp;Tenor,AV1552,Trigger)</f>
        <v>50168</v>
      </c>
      <c r="AV1552" s="56">
        <f>_xll.qlCalendarAdvance(Calendar,AV1551,AT1552,"f",,Trigger)</f>
        <v>50172</v>
      </c>
      <c r="AW1552" s="56">
        <f>_xll.qlInterestRateIndexMaturity(IborIndex&amp;Tenor,AV1552,Trigger)</f>
        <v>50356</v>
      </c>
      <c r="AX1552" s="102" t="e">
        <f>_xll.qlIndexFixing($Z$5,AU1552,,Trigger)</f>
        <v>#VALUE!</v>
      </c>
      <c r="AY1552" s="102">
        <f>_xll.qlIndexFixing($AZ$1,AV1552,,Trigger)</f>
        <v>1.4597932927124791E-2</v>
      </c>
    </row>
    <row r="1553" spans="46:51" ht="11.25" customHeight="1" x14ac:dyDescent="0.25">
      <c r="AT1553" s="57" t="s">
        <v>44</v>
      </c>
      <c r="AU1553" s="56">
        <f>_xll.qlInterestRateIndexFixingDate(IborIndex&amp;Tenor,AV1553,Trigger)</f>
        <v>50175</v>
      </c>
      <c r="AV1553" s="56">
        <f>_xll.qlCalendarAdvance(Calendar,AV1552,AT1553,"f",,Trigger)</f>
        <v>50179</v>
      </c>
      <c r="AW1553" s="56">
        <f>_xll.qlInterestRateIndexMaturity(IborIndex&amp;Tenor,AV1553,Trigger)</f>
        <v>50363</v>
      </c>
      <c r="AX1553" s="102" t="e">
        <f>_xll.qlIndexFixing($Z$5,AU1553,,Trigger)</f>
        <v>#VALUE!</v>
      </c>
      <c r="AY1553" s="102">
        <f>_xll.qlIndexFixing($AZ$1,AV1553,,Trigger)</f>
        <v>1.4593276724479838E-2</v>
      </c>
    </row>
    <row r="1554" spans="46:51" ht="11.25" customHeight="1" x14ac:dyDescent="0.25">
      <c r="AT1554" s="57" t="s">
        <v>44</v>
      </c>
      <c r="AU1554" s="56">
        <f>_xll.qlInterestRateIndexFixingDate(IborIndex&amp;Tenor,AV1554,Trigger)</f>
        <v>50182</v>
      </c>
      <c r="AV1554" s="56">
        <f>_xll.qlCalendarAdvance(Calendar,AV1553,AT1554,"f",,Trigger)</f>
        <v>50186</v>
      </c>
      <c r="AW1554" s="56">
        <f>_xll.qlInterestRateIndexMaturity(IborIndex&amp;Tenor,AV1554,Trigger)</f>
        <v>50370</v>
      </c>
      <c r="AX1554" s="102" t="e">
        <f>_xll.qlIndexFixing($Z$5,AU1554,,Trigger)</f>
        <v>#VALUE!</v>
      </c>
      <c r="AY1554" s="102">
        <f>_xll.qlIndexFixing($AZ$1,AV1554,,Trigger)</f>
        <v>1.4588657555659064E-2</v>
      </c>
    </row>
    <row r="1555" spans="46:51" ht="11.25" customHeight="1" x14ac:dyDescent="0.25">
      <c r="AT1555" s="57" t="s">
        <v>44</v>
      </c>
      <c r="AU1555" s="56">
        <f>_xll.qlInterestRateIndexFixingDate(IborIndex&amp;Tenor,AV1555,Trigger)</f>
        <v>50189</v>
      </c>
      <c r="AV1555" s="56">
        <f>_xll.qlCalendarAdvance(Calendar,AV1554,AT1555,"f",,Trigger)</f>
        <v>50193</v>
      </c>
      <c r="AW1555" s="56">
        <f>_xll.qlInterestRateIndexMaturity(IborIndex&amp;Tenor,AV1555,Trigger)</f>
        <v>50376</v>
      </c>
      <c r="AX1555" s="102" t="e">
        <f>_xll.qlIndexFixing($Z$5,AU1555,,Trigger)</f>
        <v>#VALUE!</v>
      </c>
      <c r="AY1555" s="102">
        <f>_xll.qlIndexFixing($AZ$1,AV1555,,Trigger)</f>
        <v>1.458413505297132E-2</v>
      </c>
    </row>
    <row r="1556" spans="46:51" ht="11.25" customHeight="1" x14ac:dyDescent="0.25">
      <c r="AT1556" s="57" t="s">
        <v>44</v>
      </c>
      <c r="AU1556" s="56">
        <f>_xll.qlInterestRateIndexFixingDate(IborIndex&amp;Tenor,AV1556,Trigger)</f>
        <v>50196</v>
      </c>
      <c r="AV1556" s="56">
        <f>_xll.qlCalendarAdvance(Calendar,AV1555,AT1556,"f",,Trigger)</f>
        <v>50200</v>
      </c>
      <c r="AW1556" s="56">
        <f>_xll.qlInterestRateIndexMaturity(IborIndex&amp;Tenor,AV1556,Trigger)</f>
        <v>50383</v>
      </c>
      <c r="AX1556" s="102" t="e">
        <f>_xll.qlIndexFixing($Z$5,AU1556,,Trigger)</f>
        <v>#VALUE!</v>
      </c>
      <c r="AY1556" s="102">
        <f>_xll.qlIndexFixing($AZ$1,AV1556,,Trigger)</f>
        <v>1.4579582858409471E-2</v>
      </c>
    </row>
    <row r="1557" spans="46:51" ht="11.25" customHeight="1" x14ac:dyDescent="0.25">
      <c r="AT1557" s="57" t="s">
        <v>44</v>
      </c>
      <c r="AU1557" s="56">
        <f>_xll.qlInterestRateIndexFixingDate(IborIndex&amp;Tenor,AV1557,Trigger)</f>
        <v>50203</v>
      </c>
      <c r="AV1557" s="56">
        <f>_xll.qlCalendarAdvance(Calendar,AV1556,AT1557,"f",,Trigger)</f>
        <v>50207</v>
      </c>
      <c r="AW1557" s="56">
        <f>_xll.qlInterestRateIndexMaturity(IborIndex&amp;Tenor,AV1557,Trigger)</f>
        <v>50390</v>
      </c>
      <c r="AX1557" s="102" t="e">
        <f>_xll.qlIndexFixing($Z$5,AU1557,,Trigger)</f>
        <v>#VALUE!</v>
      </c>
      <c r="AY1557" s="102">
        <f>_xll.qlIndexFixing($AZ$1,AV1557,,Trigger)</f>
        <v>1.4575068218125126E-2</v>
      </c>
    </row>
    <row r="1558" spans="46:51" ht="11.25" customHeight="1" x14ac:dyDescent="0.25">
      <c r="AT1558" s="57" t="s">
        <v>44</v>
      </c>
      <c r="AU1558" s="56">
        <f>_xll.qlInterestRateIndexFixingDate(IborIndex&amp;Tenor,AV1558,Trigger)</f>
        <v>50210</v>
      </c>
      <c r="AV1558" s="56">
        <f>_xll.qlCalendarAdvance(Calendar,AV1557,AT1558,"f",,Trigger)</f>
        <v>50214</v>
      </c>
      <c r="AW1558" s="56">
        <f>_xll.qlInterestRateIndexMaturity(IborIndex&amp;Tenor,AV1558,Trigger)</f>
        <v>50397</v>
      </c>
      <c r="AX1558" s="102" t="e">
        <f>_xll.qlIndexFixing($Z$5,AU1558,,Trigger)</f>
        <v>#VALUE!</v>
      </c>
      <c r="AY1558" s="102">
        <f>_xll.qlIndexFixing($AZ$1,AV1558,,Trigger)</f>
        <v>1.4570554989061502E-2</v>
      </c>
    </row>
    <row r="1559" spans="46:51" ht="11.25" customHeight="1" x14ac:dyDescent="0.25">
      <c r="AT1559" s="57" t="s">
        <v>44</v>
      </c>
      <c r="AU1559" s="56">
        <f>_xll.qlInterestRateIndexFixingDate(IborIndex&amp;Tenor,AV1559,Trigger)</f>
        <v>50217</v>
      </c>
      <c r="AV1559" s="56">
        <f>_xll.qlCalendarAdvance(Calendar,AV1558,AT1559,"f",,Trigger)</f>
        <v>50221</v>
      </c>
      <c r="AW1559" s="56">
        <f>_xll.qlInterestRateIndexMaturity(IborIndex&amp;Tenor,AV1559,Trigger)</f>
        <v>50405</v>
      </c>
      <c r="AX1559" s="102" t="e">
        <f>_xll.qlIndexFixing($Z$5,AU1559,,Trigger)</f>
        <v>#VALUE!</v>
      </c>
      <c r="AY1559" s="102">
        <f>_xll.qlIndexFixing($AZ$1,AV1559,,Trigger)</f>
        <v>1.4566123817198084E-2</v>
      </c>
    </row>
    <row r="1560" spans="46:51" ht="11.25" customHeight="1" x14ac:dyDescent="0.25">
      <c r="AT1560" s="57" t="s">
        <v>44</v>
      </c>
      <c r="AU1560" s="56">
        <f>_xll.qlInterestRateIndexFixingDate(IborIndex&amp;Tenor,AV1560,Trigger)</f>
        <v>50224</v>
      </c>
      <c r="AV1560" s="56">
        <f>_xll.qlCalendarAdvance(Calendar,AV1559,AT1560,"f",,Trigger)</f>
        <v>50228</v>
      </c>
      <c r="AW1560" s="56">
        <f>_xll.qlInterestRateIndexMaturity(IborIndex&amp;Tenor,AV1560,Trigger)</f>
        <v>50412</v>
      </c>
      <c r="AX1560" s="102" t="e">
        <f>_xll.qlIndexFixing($Z$5,AU1560,,Trigger)</f>
        <v>#VALUE!</v>
      </c>
      <c r="AY1560" s="102">
        <f>_xll.qlIndexFixing($AZ$1,AV1560,,Trigger)</f>
        <v>1.4561730810296181E-2</v>
      </c>
    </row>
    <row r="1561" spans="46:51" ht="11.25" customHeight="1" x14ac:dyDescent="0.25">
      <c r="AT1561" s="57" t="s">
        <v>44</v>
      </c>
      <c r="AU1561" s="56">
        <f>_xll.qlInterestRateIndexFixingDate(IborIndex&amp;Tenor,AV1561,Trigger)</f>
        <v>50231</v>
      </c>
      <c r="AV1561" s="56">
        <f>_xll.qlCalendarAdvance(Calendar,AV1560,AT1561,"f",,Trigger)</f>
        <v>50235</v>
      </c>
      <c r="AW1561" s="56">
        <f>_xll.qlInterestRateIndexMaturity(IborIndex&amp;Tenor,AV1561,Trigger)</f>
        <v>50419</v>
      </c>
      <c r="AX1561" s="102" t="e">
        <f>_xll.qlIndexFixing($Z$5,AU1561,,Trigger)</f>
        <v>#VALUE!</v>
      </c>
      <c r="AY1561" s="102">
        <f>_xll.qlIndexFixing($AZ$1,AV1561,,Trigger)</f>
        <v>1.4557376156880684E-2</v>
      </c>
    </row>
    <row r="1562" spans="46:51" ht="11.25" customHeight="1" x14ac:dyDescent="0.25">
      <c r="AT1562" s="57" t="s">
        <v>44</v>
      </c>
      <c r="AU1562" s="56">
        <f>_xll.qlInterestRateIndexFixingDate(IborIndex&amp;Tenor,AV1562,Trigger)</f>
        <v>50238</v>
      </c>
      <c r="AV1562" s="56">
        <f>_xll.qlCalendarAdvance(Calendar,AV1561,AT1562,"f",,Trigger)</f>
        <v>50242</v>
      </c>
      <c r="AW1562" s="56">
        <f>_xll.qlInterestRateIndexMaturity(IborIndex&amp;Tenor,AV1562,Trigger)</f>
        <v>50426</v>
      </c>
      <c r="AX1562" s="102" t="e">
        <f>_xll.qlIndexFixing($Z$5,AU1562,,Trigger)</f>
        <v>#VALUE!</v>
      </c>
      <c r="AY1562" s="102">
        <f>_xll.qlIndexFixing($AZ$1,AV1562,,Trigger)</f>
        <v>1.455306004547692E-2</v>
      </c>
    </row>
    <row r="1563" spans="46:51" ht="11.25" customHeight="1" x14ac:dyDescent="0.25">
      <c r="AT1563" s="57" t="s">
        <v>44</v>
      </c>
      <c r="AU1563" s="56">
        <f>_xll.qlInterestRateIndexFixingDate(IborIndex&amp;Tenor,AV1563,Trigger)</f>
        <v>50245</v>
      </c>
      <c r="AV1563" s="56">
        <f>_xll.qlCalendarAdvance(Calendar,AV1562,AT1563,"f",,Trigger)</f>
        <v>50249</v>
      </c>
      <c r="AW1563" s="56">
        <f>_xll.qlInterestRateIndexMaturity(IborIndex&amp;Tenor,AV1563,Trigger)</f>
        <v>50433</v>
      </c>
      <c r="AX1563" s="102" t="e">
        <f>_xll.qlIndexFixing($Z$5,AU1563,,Trigger)</f>
        <v>#VALUE!</v>
      </c>
      <c r="AY1563" s="102">
        <f>_xll.qlIndexFixing($AZ$1,AV1563,,Trigger)</f>
        <v>1.4548779572516761E-2</v>
      </c>
    </row>
    <row r="1564" spans="46:51" ht="11.25" customHeight="1" x14ac:dyDescent="0.25">
      <c r="AT1564" s="57" t="s">
        <v>44</v>
      </c>
      <c r="AU1564" s="56">
        <f>_xll.qlInterestRateIndexFixingDate(IborIndex&amp;Tenor,AV1564,Trigger)</f>
        <v>50252</v>
      </c>
      <c r="AV1564" s="56">
        <f>_xll.qlCalendarAdvance(Calendar,AV1563,AT1564,"f",,Trigger)</f>
        <v>50256</v>
      </c>
      <c r="AW1564" s="56">
        <f>_xll.qlInterestRateIndexMaturity(IborIndex&amp;Tenor,AV1564,Trigger)</f>
        <v>50440</v>
      </c>
      <c r="AX1564" s="102" t="e">
        <f>_xll.qlIndexFixing($Z$5,AU1564,,Trigger)</f>
        <v>#VALUE!</v>
      </c>
      <c r="AY1564" s="102">
        <f>_xll.qlIndexFixing($AZ$1,AV1564,,Trigger)</f>
        <v>1.454454420280589E-2</v>
      </c>
    </row>
    <row r="1565" spans="46:51" ht="11.25" customHeight="1" x14ac:dyDescent="0.25">
      <c r="AT1565" s="57" t="s">
        <v>44</v>
      </c>
      <c r="AU1565" s="56">
        <f>_xll.qlInterestRateIndexFixingDate(IborIndex&amp;Tenor,AV1565,Trigger)</f>
        <v>50259</v>
      </c>
      <c r="AV1565" s="56">
        <f>_xll.qlCalendarAdvance(Calendar,AV1564,AT1565,"f",,Trigger)</f>
        <v>50263</v>
      </c>
      <c r="AW1565" s="56">
        <f>_xll.qlInterestRateIndexMaturity(IborIndex&amp;Tenor,AV1565,Trigger)</f>
        <v>50447</v>
      </c>
      <c r="AX1565" s="102" t="e">
        <f>_xll.qlIndexFixing($Z$5,AU1565,,Trigger)</f>
        <v>#VALUE!</v>
      </c>
      <c r="AY1565" s="102">
        <f>_xll.qlIndexFixing($AZ$1,AV1565,,Trigger)</f>
        <v>1.454034484859271E-2</v>
      </c>
    </row>
    <row r="1566" spans="46:51" ht="11.25" customHeight="1" x14ac:dyDescent="0.25">
      <c r="AT1566" s="57" t="s">
        <v>44</v>
      </c>
      <c r="AU1566" s="56">
        <f>_xll.qlInterestRateIndexFixingDate(IborIndex&amp;Tenor,AV1566,Trigger)</f>
        <v>50266</v>
      </c>
      <c r="AV1566" s="56">
        <f>_xll.qlCalendarAdvance(Calendar,AV1565,AT1566,"f",,Trigger)</f>
        <v>50270</v>
      </c>
      <c r="AW1566" s="56">
        <f>_xll.qlInterestRateIndexMaturity(IborIndex&amp;Tenor,AV1566,Trigger)</f>
        <v>50454</v>
      </c>
      <c r="AX1566" s="102" t="e">
        <f>_xll.qlIndexFixing($Z$5,AU1566,,Trigger)</f>
        <v>#VALUE!</v>
      </c>
      <c r="AY1566" s="102">
        <f>_xll.qlIndexFixing($AZ$1,AV1566,,Trigger)</f>
        <v>1.4536184790498147E-2</v>
      </c>
    </row>
    <row r="1567" spans="46:51" ht="11.25" customHeight="1" x14ac:dyDescent="0.25">
      <c r="AT1567" s="57" t="s">
        <v>44</v>
      </c>
      <c r="AU1567" s="56">
        <f>_xll.qlInterestRateIndexFixingDate(IborIndex&amp;Tenor,AV1567,Trigger)</f>
        <v>50273</v>
      </c>
      <c r="AV1567" s="56">
        <f>_xll.qlCalendarAdvance(Calendar,AV1566,AT1567,"f",,Trigger)</f>
        <v>50277</v>
      </c>
      <c r="AW1567" s="56">
        <f>_xll.qlInterestRateIndexMaturity(IborIndex&amp;Tenor,AV1567,Trigger)</f>
        <v>50461</v>
      </c>
      <c r="AX1567" s="102" t="e">
        <f>_xll.qlIndexFixing($Z$5,AU1567,,Trigger)</f>
        <v>#VALUE!</v>
      </c>
      <c r="AY1567" s="102">
        <f>_xll.qlIndexFixing($AZ$1,AV1567,,Trigger)</f>
        <v>1.4532028771735775E-2</v>
      </c>
    </row>
    <row r="1568" spans="46:51" ht="11.25" customHeight="1" x14ac:dyDescent="0.25">
      <c r="AT1568" s="57" t="s">
        <v>44</v>
      </c>
      <c r="AU1568" s="56">
        <f>_xll.qlInterestRateIndexFixingDate(IborIndex&amp;Tenor,AV1568,Trigger)</f>
        <v>50280</v>
      </c>
      <c r="AV1568" s="56">
        <f>_xll.qlCalendarAdvance(Calendar,AV1567,AT1568,"f",,Trigger)</f>
        <v>50284</v>
      </c>
      <c r="AW1568" s="56">
        <f>_xll.qlInterestRateIndexMaturity(IborIndex&amp;Tenor,AV1568,Trigger)</f>
        <v>50465</v>
      </c>
      <c r="AX1568" s="102" t="e">
        <f>_xll.qlIndexFixing($Z$5,AU1568,,Trigger)</f>
        <v>#VALUE!</v>
      </c>
      <c r="AY1568" s="102">
        <f>_xll.qlIndexFixing($AZ$1,AV1568,,Trigger)</f>
        <v>1.4527911895776145E-2</v>
      </c>
    </row>
    <row r="1569" spans="46:51" ht="11.25" customHeight="1" x14ac:dyDescent="0.25">
      <c r="AT1569" s="57" t="s">
        <v>44</v>
      </c>
      <c r="AU1569" s="56">
        <f>_xll.qlInterestRateIndexFixingDate(IborIndex&amp;Tenor,AV1569,Trigger)</f>
        <v>50287</v>
      </c>
      <c r="AV1569" s="56">
        <f>_xll.qlCalendarAdvance(Calendar,AV1568,AT1569,"f",,Trigger)</f>
        <v>50291</v>
      </c>
      <c r="AW1569" s="56">
        <f>_xll.qlInterestRateIndexMaturity(IborIndex&amp;Tenor,AV1569,Trigger)</f>
        <v>50472</v>
      </c>
      <c r="AX1569" s="102" t="e">
        <f>_xll.qlIndexFixing($Z$5,AU1569,,Trigger)</f>
        <v>#VALUE!</v>
      </c>
      <c r="AY1569" s="102">
        <f>_xll.qlIndexFixing($AZ$1,AV1569,,Trigger)</f>
        <v>1.4523857119960704E-2</v>
      </c>
    </row>
    <row r="1570" spans="46:51" ht="11.25" customHeight="1" x14ac:dyDescent="0.25">
      <c r="AT1570" s="57" t="s">
        <v>44</v>
      </c>
      <c r="AU1570" s="56">
        <f>_xll.qlInterestRateIndexFixingDate(IborIndex&amp;Tenor,AV1570,Trigger)</f>
        <v>50294</v>
      </c>
      <c r="AV1570" s="56">
        <f>_xll.qlCalendarAdvance(Calendar,AV1569,AT1570,"f",,Trigger)</f>
        <v>50298</v>
      </c>
      <c r="AW1570" s="56">
        <f>_xll.qlInterestRateIndexMaturity(IborIndex&amp;Tenor,AV1570,Trigger)</f>
        <v>50479</v>
      </c>
      <c r="AX1570" s="102" t="e">
        <f>_xll.qlIndexFixing($Z$5,AU1570,,Trigger)</f>
        <v>#VALUE!</v>
      </c>
      <c r="AY1570" s="102">
        <f>_xll.qlIndexFixing($AZ$1,AV1570,,Trigger)</f>
        <v>1.4519842318789852E-2</v>
      </c>
    </row>
    <row r="1571" spans="46:51" ht="11.25" customHeight="1" x14ac:dyDescent="0.25">
      <c r="AT1571" s="57" t="s">
        <v>44</v>
      </c>
      <c r="AU1571" s="56">
        <f>_xll.qlInterestRateIndexFixingDate(IborIndex&amp;Tenor,AV1571,Trigger)</f>
        <v>50301</v>
      </c>
      <c r="AV1571" s="56">
        <f>_xll.qlCalendarAdvance(Calendar,AV1570,AT1571,"f",,Trigger)</f>
        <v>50305</v>
      </c>
      <c r="AW1571" s="56">
        <f>_xll.qlInterestRateIndexMaturity(IborIndex&amp;Tenor,AV1571,Trigger)</f>
        <v>50486</v>
      </c>
      <c r="AX1571" s="102" t="e">
        <f>_xll.qlIndexFixing($Z$5,AU1571,,Trigger)</f>
        <v>#VALUE!</v>
      </c>
      <c r="AY1571" s="102">
        <f>_xll.qlIndexFixing($AZ$1,AV1571,,Trigger)</f>
        <v>1.4515867680764296E-2</v>
      </c>
    </row>
    <row r="1572" spans="46:51" ht="11.25" customHeight="1" x14ac:dyDescent="0.25">
      <c r="AT1572" s="57" t="s">
        <v>44</v>
      </c>
      <c r="AU1572" s="56">
        <f>_xll.qlInterestRateIndexFixingDate(IborIndex&amp;Tenor,AV1572,Trigger)</f>
        <v>50308</v>
      </c>
      <c r="AV1572" s="56">
        <f>_xll.qlCalendarAdvance(Calendar,AV1571,AT1572,"f",,Trigger)</f>
        <v>50312</v>
      </c>
      <c r="AW1572" s="56">
        <f>_xll.qlInterestRateIndexMaturity(IborIndex&amp;Tenor,AV1572,Trigger)</f>
        <v>50493</v>
      </c>
      <c r="AX1572" s="102" t="e">
        <f>_xll.qlIndexFixing($Z$5,AU1572,,Trigger)</f>
        <v>#VALUE!</v>
      </c>
      <c r="AY1572" s="102">
        <f>_xll.qlIndexFixing($AZ$1,AV1572,,Trigger)</f>
        <v>1.4511958217580235E-2</v>
      </c>
    </row>
    <row r="1573" spans="46:51" ht="11.25" customHeight="1" x14ac:dyDescent="0.25">
      <c r="AT1573" s="57" t="s">
        <v>44</v>
      </c>
      <c r="AU1573" s="56">
        <f>_xll.qlInterestRateIndexFixingDate(IborIndex&amp;Tenor,AV1573,Trigger)</f>
        <v>50315</v>
      </c>
      <c r="AV1573" s="56">
        <f>_xll.qlCalendarAdvance(Calendar,AV1572,AT1573,"f",,Trigger)</f>
        <v>50319</v>
      </c>
      <c r="AW1573" s="56">
        <f>_xll.qlInterestRateIndexMaturity(IborIndex&amp;Tenor,AV1573,Trigger)</f>
        <v>50501</v>
      </c>
      <c r="AX1573" s="102" t="e">
        <f>_xll.qlIndexFixing($Z$5,AU1573,,Trigger)</f>
        <v>#VALUE!</v>
      </c>
      <c r="AY1573" s="102">
        <f>_xll.qlIndexFixing($AZ$1,AV1573,,Trigger)</f>
        <v>1.4508067276271306E-2</v>
      </c>
    </row>
    <row r="1574" spans="46:51" ht="11.25" customHeight="1" x14ac:dyDescent="0.25">
      <c r="AT1574" s="57" t="s">
        <v>44</v>
      </c>
      <c r="AU1574" s="56">
        <f>_xll.qlInterestRateIndexFixingDate(IborIndex&amp;Tenor,AV1574,Trigger)</f>
        <v>50322</v>
      </c>
      <c r="AV1574" s="56">
        <f>_xll.qlCalendarAdvance(Calendar,AV1573,AT1574,"f",,Trigger)</f>
        <v>50326</v>
      </c>
      <c r="AW1574" s="56">
        <f>_xll.qlInterestRateIndexMaturity(IborIndex&amp;Tenor,AV1574,Trigger)</f>
        <v>50508</v>
      </c>
      <c r="AX1574" s="102" t="e">
        <f>_xll.qlIndexFixing($Z$5,AU1574,,Trigger)</f>
        <v>#VALUE!</v>
      </c>
      <c r="AY1574" s="102">
        <f>_xll.qlIndexFixing($AZ$1,AV1574,,Trigger)</f>
        <v>1.4504217078757089E-2</v>
      </c>
    </row>
    <row r="1575" spans="46:51" ht="11.25" customHeight="1" x14ac:dyDescent="0.25">
      <c r="AT1575" s="57" t="s">
        <v>44</v>
      </c>
      <c r="AU1575" s="56">
        <f>_xll.qlInterestRateIndexFixingDate(IborIndex&amp;Tenor,AV1575,Trigger)</f>
        <v>50329</v>
      </c>
      <c r="AV1575" s="56">
        <f>_xll.qlCalendarAdvance(Calendar,AV1574,AT1575,"f",,Trigger)</f>
        <v>50333</v>
      </c>
      <c r="AW1575" s="56">
        <f>_xll.qlInterestRateIndexMaturity(IborIndex&amp;Tenor,AV1575,Trigger)</f>
        <v>50515</v>
      </c>
      <c r="AX1575" s="102" t="e">
        <f>_xll.qlIndexFixing($Z$5,AU1575,,Trigger)</f>
        <v>#VALUE!</v>
      </c>
      <c r="AY1575" s="102">
        <f>_xll.qlIndexFixing($AZ$1,AV1575,,Trigger)</f>
        <v>1.4500407813546572E-2</v>
      </c>
    </row>
    <row r="1576" spans="46:51" ht="11.25" customHeight="1" x14ac:dyDescent="0.25">
      <c r="AT1576" s="57" t="s">
        <v>44</v>
      </c>
      <c r="AU1576" s="56">
        <f>_xll.qlInterestRateIndexFixingDate(IborIndex&amp;Tenor,AV1576,Trigger)</f>
        <v>50336</v>
      </c>
      <c r="AV1576" s="56">
        <f>_xll.qlCalendarAdvance(Calendar,AV1575,AT1576,"f",,Trigger)</f>
        <v>50340</v>
      </c>
      <c r="AW1576" s="56">
        <f>_xll.qlInterestRateIndexMaturity(IborIndex&amp;Tenor,AV1576,Trigger)</f>
        <v>50522</v>
      </c>
      <c r="AX1576" s="102" t="e">
        <f>_xll.qlIndexFixing($Z$5,AU1576,,Trigger)</f>
        <v>#VALUE!</v>
      </c>
      <c r="AY1576" s="102">
        <f>_xll.qlIndexFixing($AZ$1,AV1576,,Trigger)</f>
        <v>1.4496639669152699E-2</v>
      </c>
    </row>
    <row r="1577" spans="46:51" ht="11.25" customHeight="1" x14ac:dyDescent="0.25">
      <c r="AT1577" s="57" t="s">
        <v>44</v>
      </c>
      <c r="AU1577" s="56">
        <f>_xll.qlInterestRateIndexFixingDate(IborIndex&amp;Tenor,AV1577,Trigger)</f>
        <v>50343</v>
      </c>
      <c r="AV1577" s="56">
        <f>_xll.qlCalendarAdvance(Calendar,AV1576,AT1577,"f",,Trigger)</f>
        <v>50347</v>
      </c>
      <c r="AW1577" s="56">
        <f>_xll.qlInterestRateIndexMaturity(IborIndex&amp;Tenor,AV1577,Trigger)</f>
        <v>50528</v>
      </c>
      <c r="AX1577" s="102" t="e">
        <f>_xll.qlIndexFixing($Z$5,AU1577,,Trigger)</f>
        <v>#VALUE!</v>
      </c>
      <c r="AY1577" s="102">
        <f>_xll.qlIndexFixing($AZ$1,AV1577,,Trigger)</f>
        <v>1.449287383480332E-2</v>
      </c>
    </row>
    <row r="1578" spans="46:51" ht="11.25" customHeight="1" x14ac:dyDescent="0.25">
      <c r="AT1578" s="57" t="s">
        <v>44</v>
      </c>
      <c r="AU1578" s="56">
        <f>_xll.qlInterestRateIndexFixingDate(IborIndex&amp;Tenor,AV1578,Trigger)</f>
        <v>50350</v>
      </c>
      <c r="AV1578" s="56">
        <f>_xll.qlCalendarAdvance(Calendar,AV1577,AT1578,"f",,Trigger)</f>
        <v>50354</v>
      </c>
      <c r="AW1578" s="56">
        <f>_xll.qlInterestRateIndexMaturity(IborIndex&amp;Tenor,AV1578,Trigger)</f>
        <v>50535</v>
      </c>
      <c r="AX1578" s="102" t="e">
        <f>_xll.qlIndexFixing($Z$5,AU1578,,Trigger)</f>
        <v>#VALUE!</v>
      </c>
      <c r="AY1578" s="102">
        <f>_xll.qlIndexFixing($AZ$1,AV1578,,Trigger)</f>
        <v>1.4489185616886169E-2</v>
      </c>
    </row>
    <row r="1579" spans="46:51" ht="11.25" customHeight="1" x14ac:dyDescent="0.25">
      <c r="AT1579" s="57" t="s">
        <v>44</v>
      </c>
      <c r="AU1579" s="56">
        <f>_xll.qlInterestRateIndexFixingDate(IborIndex&amp;Tenor,AV1579,Trigger)</f>
        <v>50357</v>
      </c>
      <c r="AV1579" s="56">
        <f>_xll.qlCalendarAdvance(Calendar,AV1578,AT1579,"f",,Trigger)</f>
        <v>50361</v>
      </c>
      <c r="AW1579" s="56">
        <f>_xll.qlInterestRateIndexMaturity(IborIndex&amp;Tenor,AV1579,Trigger)</f>
        <v>50542</v>
      </c>
      <c r="AX1579" s="102" t="e">
        <f>_xll.qlIndexFixing($Z$5,AU1579,,Trigger)</f>
        <v>#VALUE!</v>
      </c>
      <c r="AY1579" s="102">
        <f>_xll.qlIndexFixing($AZ$1,AV1579,,Trigger)</f>
        <v>1.4485539070153531E-2</v>
      </c>
    </row>
    <row r="1580" spans="46:51" ht="11.25" customHeight="1" x14ac:dyDescent="0.25">
      <c r="AT1580" s="57" t="s">
        <v>44</v>
      </c>
      <c r="AU1580" s="56">
        <f>_xll.qlInterestRateIndexFixingDate(IborIndex&amp;Tenor,AV1580,Trigger)</f>
        <v>50364</v>
      </c>
      <c r="AV1580" s="56">
        <f>_xll.qlCalendarAdvance(Calendar,AV1579,AT1580,"f",,Trigger)</f>
        <v>50368</v>
      </c>
      <c r="AW1580" s="56">
        <f>_xll.qlInterestRateIndexMaturity(IborIndex&amp;Tenor,AV1580,Trigger)</f>
        <v>50549</v>
      </c>
      <c r="AX1580" s="102" t="e">
        <f>_xll.qlIndexFixing($Z$5,AU1580,,Trigger)</f>
        <v>#VALUE!</v>
      </c>
      <c r="AY1580" s="102">
        <f>_xll.qlIndexFixing($AZ$1,AV1580,,Trigger)</f>
        <v>1.4481934383114504E-2</v>
      </c>
    </row>
    <row r="1581" spans="46:51" ht="11.25" customHeight="1" x14ac:dyDescent="0.25">
      <c r="AT1581" s="57" t="s">
        <v>44</v>
      </c>
      <c r="AU1581" s="56">
        <f>_xll.qlInterestRateIndexFixingDate(IborIndex&amp;Tenor,AV1581,Trigger)</f>
        <v>50371</v>
      </c>
      <c r="AV1581" s="56">
        <f>_xll.qlCalendarAdvance(Calendar,AV1580,AT1581,"f",,Trigger)</f>
        <v>50375</v>
      </c>
      <c r="AW1581" s="56">
        <f>_xll.qlInterestRateIndexMaturity(IborIndex&amp;Tenor,AV1581,Trigger)</f>
        <v>50557</v>
      </c>
      <c r="AX1581" s="102" t="e">
        <f>_xll.qlIndexFixing($Z$5,AU1581,,Trigger)</f>
        <v>#VALUE!</v>
      </c>
      <c r="AY1581" s="102">
        <f>_xll.qlIndexFixing($AZ$1,AV1581,,Trigger)</f>
        <v>1.4478422357410063E-2</v>
      </c>
    </row>
    <row r="1582" spans="46:51" ht="11.25" customHeight="1" x14ac:dyDescent="0.25">
      <c r="AT1582" s="57" t="s">
        <v>44</v>
      </c>
      <c r="AU1582" s="56">
        <f>_xll.qlInterestRateIndexFixingDate(IborIndex&amp;Tenor,AV1582,Trigger)</f>
        <v>50378</v>
      </c>
      <c r="AV1582" s="56">
        <f>_xll.qlCalendarAdvance(Calendar,AV1581,AT1582,"f",,Trigger)</f>
        <v>50382</v>
      </c>
      <c r="AW1582" s="56">
        <f>_xll.qlInterestRateIndexMaturity(IborIndex&amp;Tenor,AV1582,Trigger)</f>
        <v>50564</v>
      </c>
      <c r="AX1582" s="102" t="e">
        <f>_xll.qlIndexFixing($Z$5,AU1582,,Trigger)</f>
        <v>#VALUE!</v>
      </c>
      <c r="AY1582" s="102">
        <f>_xll.qlIndexFixing($AZ$1,AV1582,,Trigger)</f>
        <v>1.4474904896721191E-2</v>
      </c>
    </row>
    <row r="1583" spans="46:51" ht="11.25" customHeight="1" x14ac:dyDescent="0.25">
      <c r="AT1583" s="57" t="s">
        <v>44</v>
      </c>
      <c r="AU1583" s="56">
        <f>_xll.qlInterestRateIndexFixingDate(IborIndex&amp;Tenor,AV1583,Trigger)</f>
        <v>50385</v>
      </c>
      <c r="AV1583" s="56">
        <f>_xll.qlCalendarAdvance(Calendar,AV1582,AT1583,"f",,Trigger)</f>
        <v>50389</v>
      </c>
      <c r="AW1583" s="56">
        <f>_xll.qlInterestRateIndexMaturity(IborIndex&amp;Tenor,AV1583,Trigger)</f>
        <v>50571</v>
      </c>
      <c r="AX1583" s="102" t="e">
        <f>_xll.qlIndexFixing($Z$5,AU1583,,Trigger)</f>
        <v>#VALUE!</v>
      </c>
      <c r="AY1583" s="102">
        <f>_xll.qlIndexFixing($AZ$1,AV1583,,Trigger)</f>
        <v>1.4471429876463708E-2</v>
      </c>
    </row>
    <row r="1584" spans="46:51" ht="11.25" customHeight="1" x14ac:dyDescent="0.25">
      <c r="AT1584" s="57" t="s">
        <v>44</v>
      </c>
      <c r="AU1584" s="56">
        <f>_xll.qlInterestRateIndexFixingDate(IborIndex&amp;Tenor,AV1584,Trigger)</f>
        <v>50392</v>
      </c>
      <c r="AV1584" s="56">
        <f>_xll.qlCalendarAdvance(Calendar,AV1583,AT1584,"f",,Trigger)</f>
        <v>50396</v>
      </c>
      <c r="AW1584" s="56">
        <f>_xll.qlInterestRateIndexMaturity(IborIndex&amp;Tenor,AV1584,Trigger)</f>
        <v>50578</v>
      </c>
      <c r="AX1584" s="102" t="e">
        <f>_xll.qlIndexFixing($Z$5,AU1584,,Trigger)</f>
        <v>#VALUE!</v>
      </c>
      <c r="AY1584" s="102">
        <f>_xll.qlIndexFixing($AZ$1,AV1584,,Trigger)</f>
        <v>1.4467997485158902E-2</v>
      </c>
    </row>
    <row r="1585" spans="46:51" ht="11.25" customHeight="1" x14ac:dyDescent="0.25">
      <c r="AT1585" s="57" t="s">
        <v>44</v>
      </c>
      <c r="AU1585" s="56">
        <f>_xll.qlInterestRateIndexFixingDate(IborIndex&amp;Tenor,AV1585,Trigger)</f>
        <v>50398</v>
      </c>
      <c r="AV1585" s="56">
        <f>_xll.qlCalendarAdvance(Calendar,AV1584,AT1585,"f",,Trigger)</f>
        <v>50403</v>
      </c>
      <c r="AW1585" s="56">
        <f>_xll.qlInterestRateIndexMaturity(IborIndex&amp;Tenor,AV1585,Trigger)</f>
        <v>50585</v>
      </c>
      <c r="AX1585" s="102" t="e">
        <f>_xll.qlIndexFixing($Z$5,AU1585,,Trigger)</f>
        <v>#VALUE!</v>
      </c>
      <c r="AY1585" s="102">
        <f>_xll.qlIndexFixing($AZ$1,AV1585,,Trigger)</f>
        <v>1.4464545441267842E-2</v>
      </c>
    </row>
    <row r="1586" spans="46:51" ht="11.25" customHeight="1" x14ac:dyDescent="0.25">
      <c r="AT1586" s="57" t="s">
        <v>44</v>
      </c>
      <c r="AU1586" s="56">
        <f>_xll.qlInterestRateIndexFixingDate(IborIndex&amp;Tenor,AV1586,Trigger)</f>
        <v>50405</v>
      </c>
      <c r="AV1586" s="56">
        <f>_xll.qlCalendarAdvance(Calendar,AV1585,AT1586,"f",,Trigger)</f>
        <v>50410</v>
      </c>
      <c r="AW1586" s="56">
        <f>_xll.qlInterestRateIndexMaturity(IborIndex&amp;Tenor,AV1586,Trigger)</f>
        <v>50591</v>
      </c>
      <c r="AX1586" s="102" t="e">
        <f>_xll.qlIndexFixing($Z$5,AU1586,,Trigger)</f>
        <v>#VALUE!</v>
      </c>
      <c r="AY1586" s="102">
        <f>_xll.qlIndexFixing($AZ$1,AV1586,,Trigger)</f>
        <v>1.4461195871175168E-2</v>
      </c>
    </row>
    <row r="1587" spans="46:51" ht="11.25" customHeight="1" x14ac:dyDescent="0.25">
      <c r="AT1587" s="57" t="s">
        <v>44</v>
      </c>
      <c r="AU1587" s="56">
        <f>_xll.qlInterestRateIndexFixingDate(IborIndex&amp;Tenor,AV1587,Trigger)</f>
        <v>50413</v>
      </c>
      <c r="AV1587" s="56">
        <f>_xll.qlCalendarAdvance(Calendar,AV1586,AT1587,"f",,Trigger)</f>
        <v>50417</v>
      </c>
      <c r="AW1587" s="56">
        <f>_xll.qlInterestRateIndexMaturity(IborIndex&amp;Tenor,AV1587,Trigger)</f>
        <v>50598</v>
      </c>
      <c r="AX1587" s="102" t="e">
        <f>_xll.qlIndexFixing($Z$5,AU1587,,Trigger)</f>
        <v>#VALUE!</v>
      </c>
      <c r="AY1587" s="102">
        <f>_xll.qlIndexFixing($AZ$1,AV1587,,Trigger)</f>
        <v>1.4457889480383072E-2</v>
      </c>
    </row>
    <row r="1588" spans="46:51" ht="11.25" customHeight="1" x14ac:dyDescent="0.25">
      <c r="AT1588" s="57" t="s">
        <v>44</v>
      </c>
      <c r="AU1588" s="56">
        <f>_xll.qlInterestRateIndexFixingDate(IborIndex&amp;Tenor,AV1588,Trigger)</f>
        <v>50420</v>
      </c>
      <c r="AV1588" s="56">
        <f>_xll.qlCalendarAdvance(Calendar,AV1587,AT1588,"f",,Trigger)</f>
        <v>50424</v>
      </c>
      <c r="AW1588" s="56">
        <f>_xll.qlInterestRateIndexMaturity(IborIndex&amp;Tenor,AV1588,Trigger)</f>
        <v>50605</v>
      </c>
      <c r="AX1588" s="102" t="e">
        <f>_xll.qlIndexFixing($Z$5,AU1588,,Trigger)</f>
        <v>#VALUE!</v>
      </c>
      <c r="AY1588" s="102">
        <f>_xll.qlIndexFixing($AZ$1,AV1588,,Trigger)</f>
        <v>1.4454626457413017E-2</v>
      </c>
    </row>
    <row r="1589" spans="46:51" ht="11.25" customHeight="1" x14ac:dyDescent="0.25">
      <c r="AT1589" s="57" t="s">
        <v>44</v>
      </c>
      <c r="AU1589" s="56">
        <f>_xll.qlInterestRateIndexFixingDate(IborIndex&amp;Tenor,AV1589,Trigger)</f>
        <v>50427</v>
      </c>
      <c r="AV1589" s="56">
        <f>_xll.qlCalendarAdvance(Calendar,AV1588,AT1589,"f",,Trigger)</f>
        <v>50431</v>
      </c>
      <c r="AW1589" s="56">
        <f>_xll.qlInterestRateIndexMaturity(IborIndex&amp;Tenor,AV1589,Trigger)</f>
        <v>50612</v>
      </c>
      <c r="AX1589" s="102" t="e">
        <f>_xll.qlIndexFixing($Z$5,AU1589,,Trigger)</f>
        <v>#VALUE!</v>
      </c>
      <c r="AY1589" s="102">
        <f>_xll.qlIndexFixing($AZ$1,AV1589,,Trigger)</f>
        <v>1.4451406990787348E-2</v>
      </c>
    </row>
    <row r="1590" spans="46:51" ht="11.25" customHeight="1" x14ac:dyDescent="0.25">
      <c r="AT1590" s="57" t="s">
        <v>44</v>
      </c>
      <c r="AU1590" s="56">
        <f>_xll.qlInterestRateIndexFixingDate(IborIndex&amp;Tenor,AV1590,Trigger)</f>
        <v>50434</v>
      </c>
      <c r="AV1590" s="56">
        <f>_xll.qlCalendarAdvance(Calendar,AV1589,AT1590,"f",,Trigger)</f>
        <v>50438</v>
      </c>
      <c r="AW1590" s="56">
        <f>_xll.qlInterestRateIndexMaturity(IborIndex&amp;Tenor,AV1590,Trigger)</f>
        <v>50619</v>
      </c>
      <c r="AX1590" s="102" t="e">
        <f>_xll.qlIndexFixing($Z$5,AU1590,,Trigger)</f>
        <v>#VALUE!</v>
      </c>
      <c r="AY1590" s="102">
        <f>_xll.qlIndexFixing($AZ$1,AV1590,,Trigger)</f>
        <v>1.4448231269031948E-2</v>
      </c>
    </row>
    <row r="1591" spans="46:51" ht="11.25" customHeight="1" x14ac:dyDescent="0.25">
      <c r="AT1591" s="57" t="s">
        <v>44</v>
      </c>
      <c r="AU1591" s="56">
        <f>_xll.qlInterestRateIndexFixingDate(IborIndex&amp;Tenor,AV1591,Trigger)</f>
        <v>50441</v>
      </c>
      <c r="AV1591" s="56">
        <f>_xll.qlCalendarAdvance(Calendar,AV1590,AT1591,"f",,Trigger)</f>
        <v>50445</v>
      </c>
      <c r="AW1591" s="56">
        <f>_xll.qlInterestRateIndexMaturity(IborIndex&amp;Tenor,AV1591,Trigger)</f>
        <v>50626</v>
      </c>
      <c r="AX1591" s="102" t="e">
        <f>_xll.qlIndexFixing($Z$5,AU1591,,Trigger)</f>
        <v>#VALUE!</v>
      </c>
      <c r="AY1591" s="102">
        <f>_xll.qlIndexFixing($AZ$1,AV1591,,Trigger)</f>
        <v>1.4445099480670045E-2</v>
      </c>
    </row>
    <row r="1592" spans="46:51" ht="11.25" customHeight="1" x14ac:dyDescent="0.25">
      <c r="AT1592" s="57" t="s">
        <v>44</v>
      </c>
      <c r="AU1592" s="56">
        <f>_xll.qlInterestRateIndexFixingDate(IborIndex&amp;Tenor,AV1592,Trigger)</f>
        <v>50448</v>
      </c>
      <c r="AV1592" s="56">
        <f>_xll.qlCalendarAdvance(Calendar,AV1591,AT1592,"f",,Trigger)</f>
        <v>50452</v>
      </c>
      <c r="AW1592" s="56">
        <f>_xll.qlInterestRateIndexMaturity(IborIndex&amp;Tenor,AV1592,Trigger)</f>
        <v>50633</v>
      </c>
      <c r="AX1592" s="102" t="e">
        <f>_xll.qlIndexFixing($Z$5,AU1592,,Trigger)</f>
        <v>#VALUE!</v>
      </c>
      <c r="AY1592" s="102">
        <f>_xll.qlIndexFixing($AZ$1,AV1592,,Trigger)</f>
        <v>1.4442011814231936E-2</v>
      </c>
    </row>
    <row r="1593" spans="46:51" ht="11.25" customHeight="1" x14ac:dyDescent="0.25">
      <c r="AT1593" s="57" t="s">
        <v>44</v>
      </c>
      <c r="AU1593" s="56">
        <f>_xll.qlInterestRateIndexFixingDate(IborIndex&amp;Tenor,AV1593,Trigger)</f>
        <v>50455</v>
      </c>
      <c r="AV1593" s="56">
        <f>_xll.qlCalendarAdvance(Calendar,AV1592,AT1593,"f",,Trigger)</f>
        <v>50459</v>
      </c>
      <c r="AW1593" s="56">
        <f>_xll.qlInterestRateIndexMaturity(IborIndex&amp;Tenor,AV1593,Trigger)</f>
        <v>50640</v>
      </c>
      <c r="AX1593" s="102" t="e">
        <f>_xll.qlIndexFixing($Z$5,AU1593,,Trigger)</f>
        <v>#VALUE!</v>
      </c>
      <c r="AY1593" s="102">
        <f>_xll.qlIndexFixing($AZ$1,AV1593,,Trigger)</f>
        <v>1.4438968458245268E-2</v>
      </c>
    </row>
    <row r="1594" spans="46:51" ht="11.25" customHeight="1" x14ac:dyDescent="0.25">
      <c r="AT1594" s="57" t="s">
        <v>44</v>
      </c>
      <c r="AU1594" s="56">
        <f>_xll.qlInterestRateIndexFixingDate(IborIndex&amp;Tenor,AV1594,Trigger)</f>
        <v>50462</v>
      </c>
      <c r="AV1594" s="56">
        <f>_xll.qlCalendarAdvance(Calendar,AV1593,AT1594,"f",,Trigger)</f>
        <v>50466</v>
      </c>
      <c r="AW1594" s="56">
        <f>_xll.qlInterestRateIndexMaturity(IborIndex&amp;Tenor,AV1594,Trigger)</f>
        <v>50650</v>
      </c>
      <c r="AX1594" s="102" t="e">
        <f>_xll.qlIndexFixing($Z$5,AU1594,,Trigger)</f>
        <v>#VALUE!</v>
      </c>
      <c r="AY1594" s="102">
        <f>_xll.qlIndexFixing($AZ$1,AV1594,,Trigger)</f>
        <v>1.4436422841047515E-2</v>
      </c>
    </row>
    <row r="1595" spans="46:51" ht="11.25" customHeight="1" x14ac:dyDescent="0.25">
      <c r="AT1595" s="57" t="s">
        <v>44</v>
      </c>
      <c r="AU1595" s="56">
        <f>_xll.qlInterestRateIndexFixingDate(IborIndex&amp;Tenor,AV1595,Trigger)</f>
        <v>50469</v>
      </c>
      <c r="AV1595" s="56">
        <f>_xll.qlCalendarAdvance(Calendar,AV1594,AT1595,"f",,Trigger)</f>
        <v>50473</v>
      </c>
      <c r="AW1595" s="56">
        <f>_xll.qlInterestRateIndexMaturity(IborIndex&amp;Tenor,AV1595,Trigger)</f>
        <v>50657</v>
      </c>
      <c r="AX1595" s="102" t="e">
        <f>_xll.qlIndexFixing($Z$5,AU1595,,Trigger)</f>
        <v>#VALUE!</v>
      </c>
      <c r="AY1595" s="102">
        <f>_xll.qlIndexFixing($AZ$1,AV1595,,Trigger)</f>
        <v>1.443348438459688E-2</v>
      </c>
    </row>
    <row r="1596" spans="46:51" ht="11.25" customHeight="1" x14ac:dyDescent="0.25">
      <c r="AT1596" s="57" t="s">
        <v>44</v>
      </c>
      <c r="AU1596" s="56">
        <f>_xll.qlInterestRateIndexFixingDate(IborIndex&amp;Tenor,AV1596,Trigger)</f>
        <v>50476</v>
      </c>
      <c r="AV1596" s="56">
        <f>_xll.qlCalendarAdvance(Calendar,AV1595,AT1596,"f",,Trigger)</f>
        <v>50480</v>
      </c>
      <c r="AW1596" s="56">
        <f>_xll.qlInterestRateIndexMaturity(IborIndex&amp;Tenor,AV1596,Trigger)</f>
        <v>50664</v>
      </c>
      <c r="AX1596" s="102" t="e">
        <f>_xll.qlIndexFixing($Z$5,AU1596,,Trigger)</f>
        <v>#VALUE!</v>
      </c>
      <c r="AY1596" s="102">
        <f>_xll.qlIndexFixing($AZ$1,AV1596,,Trigger)</f>
        <v>1.4430590880626691E-2</v>
      </c>
    </row>
    <row r="1597" spans="46:51" ht="11.25" customHeight="1" x14ac:dyDescent="0.25">
      <c r="AT1597" s="57" t="s">
        <v>44</v>
      </c>
      <c r="AU1597" s="56">
        <f>_xll.qlInterestRateIndexFixingDate(IborIndex&amp;Tenor,AV1597,Trigger)</f>
        <v>50483</v>
      </c>
      <c r="AV1597" s="56">
        <f>_xll.qlCalendarAdvance(Calendar,AV1596,AT1597,"f",,Trigger)</f>
        <v>50487</v>
      </c>
      <c r="AW1597" s="56">
        <f>_xll.qlInterestRateIndexMaturity(IborIndex&amp;Tenor,AV1597,Trigger)</f>
        <v>50671</v>
      </c>
      <c r="AX1597" s="102" t="e">
        <f>_xll.qlIndexFixing($Z$5,AU1597,,Trigger)</f>
        <v>#VALUE!</v>
      </c>
      <c r="AY1597" s="102">
        <f>_xll.qlIndexFixing($AZ$1,AV1597,,Trigger)</f>
        <v>1.442774251770697E-2</v>
      </c>
    </row>
    <row r="1598" spans="46:51" ht="11.25" customHeight="1" x14ac:dyDescent="0.25">
      <c r="AT1598" s="57" t="s">
        <v>44</v>
      </c>
      <c r="AU1598" s="56">
        <f>_xll.qlInterestRateIndexFixingDate(IborIndex&amp;Tenor,AV1598,Trigger)</f>
        <v>50490</v>
      </c>
      <c r="AV1598" s="56">
        <f>_xll.qlCalendarAdvance(Calendar,AV1597,AT1598,"f",,Trigger)</f>
        <v>50494</v>
      </c>
      <c r="AW1598" s="56">
        <f>_xll.qlInterestRateIndexMaturity(IborIndex&amp;Tenor,AV1598,Trigger)</f>
        <v>50678</v>
      </c>
      <c r="AX1598" s="102" t="e">
        <f>_xll.qlIndexFixing($Z$5,AU1598,,Trigger)</f>
        <v>#VALUE!</v>
      </c>
      <c r="AY1598" s="102">
        <f>_xll.qlIndexFixing($AZ$1,AV1598,,Trigger)</f>
        <v>1.442462862199863E-2</v>
      </c>
    </row>
    <row r="1599" spans="46:51" ht="11.25" customHeight="1" x14ac:dyDescent="0.25">
      <c r="AT1599" s="57" t="s">
        <v>44</v>
      </c>
      <c r="AU1599" s="56">
        <f>_xll.qlInterestRateIndexFixingDate(IborIndex&amp;Tenor,AV1599,Trigger)</f>
        <v>50497</v>
      </c>
      <c r="AV1599" s="56">
        <f>_xll.qlCalendarAdvance(Calendar,AV1598,AT1599,"f",,Trigger)</f>
        <v>50501</v>
      </c>
      <c r="AW1599" s="56">
        <f>_xll.qlInterestRateIndexMaturity(IborIndex&amp;Tenor,AV1599,Trigger)</f>
        <v>50684</v>
      </c>
      <c r="AX1599" s="102" t="e">
        <f>_xll.qlIndexFixing($Z$5,AU1599,,Trigger)</f>
        <v>#VALUE!</v>
      </c>
      <c r="AY1599" s="102">
        <f>_xll.qlIndexFixing($AZ$1,AV1599,,Trigger)</f>
        <v>1.442186149088859E-2</v>
      </c>
    </row>
    <row r="1600" spans="46:51" ht="11.25" customHeight="1" x14ac:dyDescent="0.25">
      <c r="AT1600" s="57" t="s">
        <v>44</v>
      </c>
      <c r="AU1600" s="56">
        <f>_xll.qlInterestRateIndexFixingDate(IborIndex&amp;Tenor,AV1600,Trigger)</f>
        <v>50504</v>
      </c>
      <c r="AV1600" s="56">
        <f>_xll.qlCalendarAdvance(Calendar,AV1599,AT1600,"f",,Trigger)</f>
        <v>50508</v>
      </c>
      <c r="AW1600" s="56">
        <f>_xll.qlInterestRateIndexMaturity(IborIndex&amp;Tenor,AV1600,Trigger)</f>
        <v>50691</v>
      </c>
      <c r="AX1600" s="102" t="e">
        <f>_xll.qlIndexFixing($Z$5,AU1600,,Trigger)</f>
        <v>#VALUE!</v>
      </c>
      <c r="AY1600" s="102">
        <f>_xll.qlIndexFixing($AZ$1,AV1600,,Trigger)</f>
        <v>1.441914002060973E-2</v>
      </c>
    </row>
    <row r="1601" spans="46:51" ht="11.25" customHeight="1" x14ac:dyDescent="0.25">
      <c r="AT1601" s="57" t="s">
        <v>44</v>
      </c>
      <c r="AU1601" s="56">
        <f>_xll.qlInterestRateIndexFixingDate(IborIndex&amp;Tenor,AV1601,Trigger)</f>
        <v>50511</v>
      </c>
      <c r="AV1601" s="56">
        <f>_xll.qlCalendarAdvance(Calendar,AV1600,AT1601,"f",,Trigger)</f>
        <v>50515</v>
      </c>
      <c r="AW1601" s="56">
        <f>_xll.qlInterestRateIndexMaturity(IborIndex&amp;Tenor,AV1601,Trigger)</f>
        <v>50698</v>
      </c>
      <c r="AX1601" s="102" t="e">
        <f>_xll.qlIndexFixing($Z$5,AU1601,,Trigger)</f>
        <v>#VALUE!</v>
      </c>
      <c r="AY1601" s="102">
        <f>_xll.qlIndexFixing($AZ$1,AV1601,,Trigger)</f>
        <v>1.4416464399721166E-2</v>
      </c>
    </row>
    <row r="1602" spans="46:51" ht="11.25" customHeight="1" x14ac:dyDescent="0.25">
      <c r="AT1602" s="57" t="s">
        <v>44</v>
      </c>
      <c r="AU1602" s="56">
        <f>_xll.qlInterestRateIndexFixingDate(IborIndex&amp;Tenor,AV1602,Trigger)</f>
        <v>50516</v>
      </c>
      <c r="AV1602" s="56">
        <f>_xll.qlCalendarAdvance(Calendar,AV1601,AT1602,"f",,Trigger)</f>
        <v>50522</v>
      </c>
      <c r="AW1602" s="56">
        <f>_xll.qlInterestRateIndexMaturity(IborIndex&amp;Tenor,AV1602,Trigger)</f>
        <v>50705</v>
      </c>
      <c r="AX1602" s="102" t="e">
        <f>_xll.qlIndexFixing($Z$5,AU1602,,Trigger)</f>
        <v>#VALUE!</v>
      </c>
      <c r="AY1602" s="102">
        <f>_xll.qlIndexFixing($AZ$1,AV1602,,Trigger)</f>
        <v>1.4413834816783322E-2</v>
      </c>
    </row>
    <row r="1603" spans="46:51" ht="11.25" customHeight="1" x14ac:dyDescent="0.25">
      <c r="AT1603" s="57" t="s">
        <v>44</v>
      </c>
      <c r="AU1603" s="56">
        <f>_xll.qlInterestRateIndexFixingDate(IborIndex&amp;Tenor,AV1603,Trigger)</f>
        <v>50525</v>
      </c>
      <c r="AV1603" s="56">
        <f>_xll.qlCalendarAdvance(Calendar,AV1602,AT1603,"f",,Trigger)</f>
        <v>50529</v>
      </c>
      <c r="AW1603" s="56">
        <f>_xll.qlInterestRateIndexMaturity(IborIndex&amp;Tenor,AV1603,Trigger)</f>
        <v>50713</v>
      </c>
      <c r="AX1603" s="102" t="e">
        <f>_xll.qlIndexFixing($Z$5,AU1603,,Trigger)</f>
        <v>#VALUE!</v>
      </c>
      <c r="AY1603" s="102">
        <f>_xll.qlIndexFixing($AZ$1,AV1603,,Trigger)</f>
        <v>1.441161086241196E-2</v>
      </c>
    </row>
    <row r="1604" spans="46:51" ht="11.25" customHeight="1" x14ac:dyDescent="0.25">
      <c r="AT1604" s="57" t="s">
        <v>44</v>
      </c>
      <c r="AU1604" s="56">
        <f>_xll.qlInterestRateIndexFixingDate(IborIndex&amp;Tenor,AV1604,Trigger)</f>
        <v>50532</v>
      </c>
      <c r="AV1604" s="56">
        <f>_xll.qlCalendarAdvance(Calendar,AV1603,AT1604,"f",,Trigger)</f>
        <v>50536</v>
      </c>
      <c r="AW1604" s="56">
        <f>_xll.qlInterestRateIndexMaturity(IborIndex&amp;Tenor,AV1604,Trigger)</f>
        <v>50720</v>
      </c>
      <c r="AX1604" s="102" t="e">
        <f>_xll.qlIndexFixing($Z$5,AU1604,,Trigger)</f>
        <v>#VALUE!</v>
      </c>
      <c r="AY1604" s="102">
        <f>_xll.qlIndexFixing($AZ$1,AV1604,,Trigger)</f>
        <v>1.4409083766974104E-2</v>
      </c>
    </row>
    <row r="1605" spans="46:51" ht="11.25" customHeight="1" x14ac:dyDescent="0.25">
      <c r="AT1605" s="57" t="s">
        <v>44</v>
      </c>
      <c r="AU1605" s="56">
        <f>_xll.qlInterestRateIndexFixingDate(IborIndex&amp;Tenor,AV1605,Trigger)</f>
        <v>50539</v>
      </c>
      <c r="AV1605" s="56">
        <f>_xll.qlCalendarAdvance(Calendar,AV1604,AT1605,"f",,Trigger)</f>
        <v>50543</v>
      </c>
      <c r="AW1605" s="56">
        <f>_xll.qlInterestRateIndexMaturity(IborIndex&amp;Tenor,AV1605,Trigger)</f>
        <v>50727</v>
      </c>
      <c r="AX1605" s="102" t="e">
        <f>_xll.qlIndexFixing($Z$5,AU1605,,Trigger)</f>
        <v>#VALUE!</v>
      </c>
      <c r="AY1605" s="102">
        <f>_xll.qlIndexFixing($AZ$1,AV1605,,Trigger)</f>
        <v>1.4406603321220792E-2</v>
      </c>
    </row>
    <row r="1606" spans="46:51" ht="11.25" customHeight="1" x14ac:dyDescent="0.25">
      <c r="AT1606" s="57" t="s">
        <v>44</v>
      </c>
      <c r="AU1606" s="56">
        <f>_xll.qlInterestRateIndexFixingDate(IborIndex&amp;Tenor,AV1606,Trigger)</f>
        <v>50546</v>
      </c>
      <c r="AV1606" s="56">
        <f>_xll.qlCalendarAdvance(Calendar,AV1605,AT1606,"f",,Trigger)</f>
        <v>50550</v>
      </c>
      <c r="AW1606" s="56">
        <f>_xll.qlInterestRateIndexMaturity(IborIndex&amp;Tenor,AV1606,Trigger)</f>
        <v>50734</v>
      </c>
      <c r="AX1606" s="102" t="e">
        <f>_xll.qlIndexFixing($Z$5,AU1606,,Trigger)</f>
        <v>#VALUE!</v>
      </c>
      <c r="AY1606" s="102">
        <f>_xll.qlIndexFixing($AZ$1,AV1606,,Trigger)</f>
        <v>1.4404169713742676E-2</v>
      </c>
    </row>
    <row r="1607" spans="46:51" ht="11.25" customHeight="1" x14ac:dyDescent="0.25">
      <c r="AT1607" s="57" t="s">
        <v>44</v>
      </c>
      <c r="AU1607" s="56">
        <f>_xll.qlInterestRateIndexFixingDate(IborIndex&amp;Tenor,AV1607,Trigger)</f>
        <v>50553</v>
      </c>
      <c r="AV1607" s="56">
        <f>_xll.qlCalendarAdvance(Calendar,AV1606,AT1607,"f",,Trigger)</f>
        <v>50557</v>
      </c>
      <c r="AW1607" s="56">
        <f>_xll.qlInterestRateIndexMaturity(IborIndex&amp;Tenor,AV1607,Trigger)</f>
        <v>50740</v>
      </c>
      <c r="AX1607" s="102" t="e">
        <f>_xll.qlIndexFixing($Z$5,AU1607,,Trigger)</f>
        <v>#VALUE!</v>
      </c>
      <c r="AY1607" s="102">
        <f>_xll.qlIndexFixing($AZ$1,AV1607,,Trigger)</f>
        <v>1.4401384071116503E-2</v>
      </c>
    </row>
    <row r="1608" spans="46:51" ht="11.25" customHeight="1" x14ac:dyDescent="0.25">
      <c r="AT1608" s="57" t="s">
        <v>44</v>
      </c>
      <c r="AU1608" s="56">
        <f>_xll.qlInterestRateIndexFixingDate(IborIndex&amp;Tenor,AV1608,Trigger)</f>
        <v>50560</v>
      </c>
      <c r="AV1608" s="56">
        <f>_xll.qlCalendarAdvance(Calendar,AV1607,AT1608,"f",,Trigger)</f>
        <v>50564</v>
      </c>
      <c r="AW1608" s="56">
        <f>_xll.qlInterestRateIndexMaturity(IborIndex&amp;Tenor,AV1608,Trigger)</f>
        <v>50747</v>
      </c>
      <c r="AX1608" s="102" t="e">
        <f>_xll.qlIndexFixing($Z$5,AU1608,,Trigger)</f>
        <v>#VALUE!</v>
      </c>
      <c r="AY1608" s="102">
        <f>_xll.qlIndexFixing($AZ$1,AV1608,,Trigger)</f>
        <v>1.4399034675774624E-2</v>
      </c>
    </row>
    <row r="1609" spans="46:51" ht="11.25" customHeight="1" x14ac:dyDescent="0.25">
      <c r="AT1609" s="57" t="s">
        <v>44</v>
      </c>
      <c r="AU1609" s="56">
        <f>_xll.qlInterestRateIndexFixingDate(IborIndex&amp;Tenor,AV1609,Trigger)</f>
        <v>50567</v>
      </c>
      <c r="AV1609" s="56">
        <f>_xll.qlCalendarAdvance(Calendar,AV1608,AT1609,"f",,Trigger)</f>
        <v>50571</v>
      </c>
      <c r="AW1609" s="56">
        <f>_xll.qlInterestRateIndexMaturity(IborIndex&amp;Tenor,AV1609,Trigger)</f>
        <v>50754</v>
      </c>
      <c r="AX1609" s="102" t="e">
        <f>_xll.qlIndexFixing($Z$5,AU1609,,Trigger)</f>
        <v>#VALUE!</v>
      </c>
      <c r="AY1609" s="102">
        <f>_xll.qlIndexFixing($AZ$1,AV1609,,Trigger)</f>
        <v>1.4396732638368024E-2</v>
      </c>
    </row>
    <row r="1610" spans="46:51" ht="11.25" customHeight="1" x14ac:dyDescent="0.25">
      <c r="AT1610" s="57" t="s">
        <v>44</v>
      </c>
      <c r="AU1610" s="56">
        <f>_xll.qlInterestRateIndexFixingDate(IborIndex&amp;Tenor,AV1610,Trigger)</f>
        <v>50574</v>
      </c>
      <c r="AV1610" s="56">
        <f>_xll.qlCalendarAdvance(Calendar,AV1609,AT1610,"f",,Trigger)</f>
        <v>50578</v>
      </c>
      <c r="AW1610" s="56">
        <f>_xll.qlInterestRateIndexMaturity(IborIndex&amp;Tenor,AV1610,Trigger)</f>
        <v>50761</v>
      </c>
      <c r="AX1610" s="102" t="e">
        <f>_xll.qlIndexFixing($Z$5,AU1610,,Trigger)</f>
        <v>#VALUE!</v>
      </c>
      <c r="AY1610" s="102">
        <f>_xll.qlIndexFixing($AZ$1,AV1610,,Trigger)</f>
        <v>1.4394478147478093E-2</v>
      </c>
    </row>
    <row r="1611" spans="46:51" ht="11.25" customHeight="1" x14ac:dyDescent="0.25">
      <c r="AT1611" s="57" t="s">
        <v>44</v>
      </c>
      <c r="AU1611" s="56">
        <f>_xll.qlInterestRateIndexFixingDate(IborIndex&amp;Tenor,AV1611,Trigger)</f>
        <v>50581</v>
      </c>
      <c r="AV1611" s="56">
        <f>_xll.qlCalendarAdvance(Calendar,AV1610,AT1611,"f",,Trigger)</f>
        <v>50585</v>
      </c>
      <c r="AW1611" s="56">
        <f>_xll.qlInterestRateIndexMaturity(IborIndex&amp;Tenor,AV1611,Trigger)</f>
        <v>50768</v>
      </c>
      <c r="AX1611" s="102" t="e">
        <f>_xll.qlIndexFixing($Z$5,AU1611,,Trigger)</f>
        <v>#VALUE!</v>
      </c>
      <c r="AY1611" s="102">
        <f>_xll.qlIndexFixing($AZ$1,AV1611,,Trigger)</f>
        <v>1.4392710851278617E-2</v>
      </c>
    </row>
    <row r="1612" spans="46:51" ht="11.25" customHeight="1" x14ac:dyDescent="0.25">
      <c r="AT1612" s="57" t="s">
        <v>44</v>
      </c>
      <c r="AU1612" s="56">
        <f>_xll.qlInterestRateIndexFixingDate(IborIndex&amp;Tenor,AV1612,Trigger)</f>
        <v>50588</v>
      </c>
      <c r="AV1612" s="56">
        <f>_xll.qlCalendarAdvance(Calendar,AV1611,AT1612,"f",,Trigger)</f>
        <v>50592</v>
      </c>
      <c r="AW1612" s="56">
        <f>_xll.qlInterestRateIndexMaturity(IborIndex&amp;Tenor,AV1612,Trigger)</f>
        <v>50776</v>
      </c>
      <c r="AX1612" s="102" t="e">
        <f>_xll.qlIndexFixing($Z$5,AU1612,,Trigger)</f>
        <v>#VALUE!</v>
      </c>
      <c r="AY1612" s="102">
        <f>_xll.qlIndexFixing($AZ$1,AV1612,,Trigger)</f>
        <v>1.4390562233968738E-2</v>
      </c>
    </row>
    <row r="1613" spans="46:51" ht="11.25" customHeight="1" x14ac:dyDescent="0.25">
      <c r="AT1613" s="57" t="s">
        <v>44</v>
      </c>
      <c r="AU1613" s="56">
        <f>_xll.qlInterestRateIndexFixingDate(IborIndex&amp;Tenor,AV1613,Trigger)</f>
        <v>50595</v>
      </c>
      <c r="AV1613" s="56">
        <f>_xll.qlCalendarAdvance(Calendar,AV1612,AT1613,"f",,Trigger)</f>
        <v>50599</v>
      </c>
      <c r="AW1613" s="56">
        <f>_xll.qlInterestRateIndexMaturity(IborIndex&amp;Tenor,AV1613,Trigger)</f>
        <v>50783</v>
      </c>
      <c r="AX1613" s="102" t="e">
        <f>_xll.qlIndexFixing($Z$5,AU1613,,Trigger)</f>
        <v>#VALUE!</v>
      </c>
      <c r="AY1613" s="102">
        <f>_xll.qlIndexFixing($AZ$1,AV1613,,Trigger)</f>
        <v>1.4388461775131339E-2</v>
      </c>
    </row>
    <row r="1614" spans="46:51" ht="11.25" customHeight="1" x14ac:dyDescent="0.25">
      <c r="AT1614" s="57" t="s">
        <v>44</v>
      </c>
      <c r="AU1614" s="56">
        <f>_xll.qlInterestRateIndexFixingDate(IborIndex&amp;Tenor,AV1614,Trigger)</f>
        <v>50602</v>
      </c>
      <c r="AV1614" s="56">
        <f>_xll.qlCalendarAdvance(Calendar,AV1613,AT1614,"f",,Trigger)</f>
        <v>50606</v>
      </c>
      <c r="AW1614" s="56">
        <f>_xll.qlInterestRateIndexMaturity(IborIndex&amp;Tenor,AV1614,Trigger)</f>
        <v>50790</v>
      </c>
      <c r="AX1614" s="102" t="e">
        <f>_xll.qlIndexFixing($Z$5,AU1614,,Trigger)</f>
        <v>#VALUE!</v>
      </c>
      <c r="AY1614" s="102">
        <f>_xll.qlIndexFixing($AZ$1,AV1614,,Trigger)</f>
        <v>1.4386409663376405E-2</v>
      </c>
    </row>
    <row r="1615" spans="46:51" ht="11.25" customHeight="1" x14ac:dyDescent="0.25">
      <c r="AT1615" s="57" t="s">
        <v>44</v>
      </c>
      <c r="AU1615" s="56">
        <f>_xll.qlInterestRateIndexFixingDate(IborIndex&amp;Tenor,AV1615,Trigger)</f>
        <v>50609</v>
      </c>
      <c r="AV1615" s="56">
        <f>_xll.qlCalendarAdvance(Calendar,AV1614,AT1615,"f",,Trigger)</f>
        <v>50613</v>
      </c>
      <c r="AW1615" s="56">
        <f>_xll.qlInterestRateIndexMaturity(IborIndex&amp;Tenor,AV1615,Trigger)</f>
        <v>50797</v>
      </c>
      <c r="AX1615" s="102" t="e">
        <f>_xll.qlIndexFixing($Z$5,AU1615,,Trigger)</f>
        <v>#VALUE!</v>
      </c>
      <c r="AY1615" s="102">
        <f>_xll.qlIndexFixing($AZ$1,AV1615,,Trigger)</f>
        <v>1.4384406087316936E-2</v>
      </c>
    </row>
    <row r="1616" spans="46:51" ht="11.25" customHeight="1" x14ac:dyDescent="0.25">
      <c r="AT1616" s="57" t="s">
        <v>44</v>
      </c>
      <c r="AU1616" s="56">
        <f>_xll.qlInterestRateIndexFixingDate(IborIndex&amp;Tenor,AV1616,Trigger)</f>
        <v>50616</v>
      </c>
      <c r="AV1616" s="56">
        <f>_xll.qlCalendarAdvance(Calendar,AV1615,AT1616,"f",,Trigger)</f>
        <v>50620</v>
      </c>
      <c r="AW1616" s="56">
        <f>_xll.qlInterestRateIndexMaturity(IborIndex&amp;Tenor,AV1616,Trigger)</f>
        <v>50804</v>
      </c>
      <c r="AX1616" s="102" t="e">
        <f>_xll.qlIndexFixing($Z$5,AU1616,,Trigger)</f>
        <v>#VALUE!</v>
      </c>
      <c r="AY1616" s="102">
        <f>_xll.qlIndexFixing($AZ$1,AV1616,,Trigger)</f>
        <v>1.4382451235568503E-2</v>
      </c>
    </row>
    <row r="1617" spans="46:51" ht="11.25" customHeight="1" x14ac:dyDescent="0.25">
      <c r="AT1617" s="57" t="s">
        <v>44</v>
      </c>
      <c r="AU1617" s="56">
        <f>_xll.qlInterestRateIndexFixingDate(IborIndex&amp;Tenor,AV1617,Trigger)</f>
        <v>50623</v>
      </c>
      <c r="AV1617" s="56">
        <f>_xll.qlCalendarAdvance(Calendar,AV1616,AT1617,"f",,Trigger)</f>
        <v>50627</v>
      </c>
      <c r="AW1617" s="56">
        <f>_xll.qlInterestRateIndexMaturity(IborIndex&amp;Tenor,AV1617,Trigger)</f>
        <v>50811</v>
      </c>
      <c r="AX1617" s="102" t="e">
        <f>_xll.qlIndexFixing($Z$5,AU1617,,Trigger)</f>
        <v>#VALUE!</v>
      </c>
      <c r="AY1617" s="102">
        <f>_xll.qlIndexFixing($AZ$1,AV1617,,Trigger)</f>
        <v>1.4380545296750549E-2</v>
      </c>
    </row>
    <row r="1618" spans="46:51" ht="11.25" customHeight="1" x14ac:dyDescent="0.25">
      <c r="AT1618" s="57" t="s">
        <v>44</v>
      </c>
      <c r="AU1618" s="56">
        <f>_xll.qlInterestRateIndexFixingDate(IborIndex&amp;Tenor,AV1618,Trigger)</f>
        <v>50630</v>
      </c>
      <c r="AV1618" s="56">
        <f>_xll.qlCalendarAdvance(Calendar,AV1617,AT1618,"f",,Trigger)</f>
        <v>50634</v>
      </c>
      <c r="AW1618" s="56">
        <f>_xll.qlInterestRateIndexMaturity(IborIndex&amp;Tenor,AV1618,Trigger)</f>
        <v>50818</v>
      </c>
      <c r="AX1618" s="102" t="e">
        <f>_xll.qlIndexFixing($Z$5,AU1618,,Trigger)</f>
        <v>#VALUE!</v>
      </c>
      <c r="AY1618" s="102">
        <f>_xll.qlIndexFixing($AZ$1,AV1618,,Trigger)</f>
        <v>1.4378688459484239E-2</v>
      </c>
    </row>
    <row r="1619" spans="46:51" ht="11.25" customHeight="1" x14ac:dyDescent="0.25">
      <c r="AT1619" s="57" t="s">
        <v>44</v>
      </c>
      <c r="AU1619" s="56">
        <f>_xll.qlInterestRateIndexFixingDate(IborIndex&amp;Tenor,AV1619,Trigger)</f>
        <v>50637</v>
      </c>
      <c r="AV1619" s="56">
        <f>_xll.qlCalendarAdvance(Calendar,AV1618,AT1619,"f",,Trigger)</f>
        <v>50641</v>
      </c>
      <c r="AW1619" s="56">
        <f>_xll.qlInterestRateIndexMaturity(IborIndex&amp;Tenor,AV1619,Trigger)</f>
        <v>50825</v>
      </c>
      <c r="AX1619" s="102" t="e">
        <f>_xll.qlIndexFixing($Z$5,AU1619,,Trigger)</f>
        <v>#VALUE!</v>
      </c>
      <c r="AY1619" s="102">
        <f>_xll.qlIndexFixing($AZ$1,AV1619,,Trigger)</f>
        <v>1.4376880912394599E-2</v>
      </c>
    </row>
    <row r="1620" spans="46:51" ht="11.25" customHeight="1" x14ac:dyDescent="0.25">
      <c r="AT1620" s="57" t="s">
        <v>44</v>
      </c>
      <c r="AU1620" s="56">
        <f>_xll.qlInterestRateIndexFixingDate(IborIndex&amp;Tenor,AV1620,Trigger)</f>
        <v>50644</v>
      </c>
      <c r="AV1620" s="56">
        <f>_xll.qlCalendarAdvance(Calendar,AV1619,AT1620,"f",,Trigger)</f>
        <v>50648</v>
      </c>
      <c r="AW1620" s="56">
        <f>_xll.qlInterestRateIndexMaturity(IborIndex&amp;Tenor,AV1620,Trigger)</f>
        <v>50829</v>
      </c>
      <c r="AX1620" s="102" t="e">
        <f>_xll.qlIndexFixing($Z$5,AU1620,,Trigger)</f>
        <v>#VALUE!</v>
      </c>
      <c r="AY1620" s="102">
        <f>_xll.qlIndexFixing($AZ$1,AV1620,,Trigger)</f>
        <v>1.4374236138941997E-2</v>
      </c>
    </row>
    <row r="1621" spans="46:51" ht="11.25" customHeight="1" x14ac:dyDescent="0.25">
      <c r="AT1621" s="57" t="s">
        <v>44</v>
      </c>
      <c r="AU1621" s="56">
        <f>_xll.qlInterestRateIndexFixingDate(IborIndex&amp;Tenor,AV1621,Trigger)</f>
        <v>50651</v>
      </c>
      <c r="AV1621" s="56">
        <f>_xll.qlCalendarAdvance(Calendar,AV1620,AT1621,"f",,Trigger)</f>
        <v>50655</v>
      </c>
      <c r="AW1621" s="56">
        <f>_xll.qlInterestRateIndexMaturity(IborIndex&amp;Tenor,AV1621,Trigger)</f>
        <v>50836</v>
      </c>
      <c r="AX1621" s="102" t="e">
        <f>_xll.qlIndexFixing($Z$5,AU1621,,Trigger)</f>
        <v>#VALUE!</v>
      </c>
      <c r="AY1621" s="102">
        <f>_xll.qlIndexFixing($AZ$1,AV1621,,Trigger)</f>
        <v>1.4372510026972176E-2</v>
      </c>
    </row>
    <row r="1622" spans="46:51" ht="11.25" customHeight="1" x14ac:dyDescent="0.25">
      <c r="AT1622" s="57" t="s">
        <v>44</v>
      </c>
      <c r="AU1622" s="56">
        <f>_xll.qlInterestRateIndexFixingDate(IborIndex&amp;Tenor,AV1622,Trigger)</f>
        <v>50658</v>
      </c>
      <c r="AV1622" s="56">
        <f>_xll.qlCalendarAdvance(Calendar,AV1621,AT1622,"f",,Trigger)</f>
        <v>50662</v>
      </c>
      <c r="AW1622" s="56">
        <f>_xll.qlInterestRateIndexMaturity(IborIndex&amp;Tenor,AV1622,Trigger)</f>
        <v>50843</v>
      </c>
      <c r="AX1622" s="102" t="e">
        <f>_xll.qlIndexFixing($Z$5,AU1622,,Trigger)</f>
        <v>#VALUE!</v>
      </c>
      <c r="AY1622" s="102">
        <f>_xll.qlIndexFixing($AZ$1,AV1622,,Trigger)</f>
        <v>1.4370833693758057E-2</v>
      </c>
    </row>
    <row r="1623" spans="46:51" ht="11.25" customHeight="1" x14ac:dyDescent="0.25">
      <c r="AT1623" s="57" t="s">
        <v>44</v>
      </c>
      <c r="AU1623" s="56">
        <f>_xll.qlInterestRateIndexFixingDate(IborIndex&amp;Tenor,AV1623,Trigger)</f>
        <v>50665</v>
      </c>
      <c r="AV1623" s="56">
        <f>_xll.qlCalendarAdvance(Calendar,AV1622,AT1623,"f",,Trigger)</f>
        <v>50669</v>
      </c>
      <c r="AW1623" s="56">
        <f>_xll.qlInterestRateIndexMaturity(IborIndex&amp;Tenor,AV1623,Trigger)</f>
        <v>50850</v>
      </c>
      <c r="AX1623" s="102" t="e">
        <f>_xll.qlIndexFixing($Z$5,AU1623,,Trigger)</f>
        <v>#VALUE!</v>
      </c>
      <c r="AY1623" s="102">
        <f>_xll.qlIndexFixing($AZ$1,AV1623,,Trigger)</f>
        <v>1.4369207327901925E-2</v>
      </c>
    </row>
    <row r="1624" spans="46:51" ht="11.25" customHeight="1" x14ac:dyDescent="0.25">
      <c r="AT1624" s="57" t="s">
        <v>44</v>
      </c>
      <c r="AU1624" s="56">
        <f>_xll.qlInterestRateIndexFixingDate(IborIndex&amp;Tenor,AV1624,Trigger)</f>
        <v>50672</v>
      </c>
      <c r="AV1624" s="56">
        <f>_xll.qlCalendarAdvance(Calendar,AV1623,AT1624,"f",,Trigger)</f>
        <v>50676</v>
      </c>
      <c r="AW1624" s="56">
        <f>_xll.qlInterestRateIndexMaturity(IborIndex&amp;Tenor,AV1624,Trigger)</f>
        <v>50857</v>
      </c>
      <c r="AX1624" s="102" t="e">
        <f>_xll.qlIndexFixing($Z$5,AU1624,,Trigger)</f>
        <v>#VALUE!</v>
      </c>
      <c r="AY1624" s="102">
        <f>_xll.qlIndexFixing($AZ$1,AV1624,,Trigger)</f>
        <v>1.4367822018457736E-2</v>
      </c>
    </row>
    <row r="1625" spans="46:51" ht="11.25" customHeight="1" x14ac:dyDescent="0.25">
      <c r="AT1625" s="57" t="s">
        <v>44</v>
      </c>
      <c r="AU1625" s="56">
        <f>_xll.qlInterestRateIndexFixingDate(IborIndex&amp;Tenor,AV1625,Trigger)</f>
        <v>50679</v>
      </c>
      <c r="AV1625" s="56">
        <f>_xll.qlCalendarAdvance(Calendar,AV1624,AT1625,"f",,Trigger)</f>
        <v>50683</v>
      </c>
      <c r="AW1625" s="56">
        <f>_xll.qlInterestRateIndexMaturity(IborIndex&amp;Tenor,AV1625,Trigger)</f>
        <v>50865</v>
      </c>
      <c r="AX1625" s="102" t="e">
        <f>_xll.qlIndexFixing($Z$5,AU1625,,Trigger)</f>
        <v>#VALUE!</v>
      </c>
      <c r="AY1625" s="102">
        <f>_xll.qlIndexFixing($AZ$1,AV1625,,Trigger)</f>
        <v>1.4366299754105803E-2</v>
      </c>
    </row>
    <row r="1626" spans="46:51" ht="11.25" customHeight="1" x14ac:dyDescent="0.25">
      <c r="AT1626" s="57" t="s">
        <v>44</v>
      </c>
      <c r="AU1626" s="56">
        <f>_xll.qlInterestRateIndexFixingDate(IborIndex&amp;Tenor,AV1626,Trigger)</f>
        <v>50686</v>
      </c>
      <c r="AV1626" s="56">
        <f>_xll.qlCalendarAdvance(Calendar,AV1625,AT1626,"f",,Trigger)</f>
        <v>50690</v>
      </c>
      <c r="AW1626" s="56">
        <f>_xll.qlInterestRateIndexMaturity(IborIndex&amp;Tenor,AV1626,Trigger)</f>
        <v>50872</v>
      </c>
      <c r="AX1626" s="102" t="e">
        <f>_xll.qlIndexFixing($Z$5,AU1626,,Trigger)</f>
        <v>#VALUE!</v>
      </c>
      <c r="AY1626" s="102">
        <f>_xll.qlIndexFixing($AZ$1,AV1626,,Trigger)</f>
        <v>1.4364828038425929E-2</v>
      </c>
    </row>
    <row r="1627" spans="46:51" ht="11.25" customHeight="1" x14ac:dyDescent="0.25">
      <c r="AT1627" s="57" t="s">
        <v>44</v>
      </c>
      <c r="AU1627" s="56">
        <f>_xll.qlInterestRateIndexFixingDate(IborIndex&amp;Tenor,AV1627,Trigger)</f>
        <v>50693</v>
      </c>
      <c r="AV1627" s="56">
        <f>_xll.qlCalendarAdvance(Calendar,AV1626,AT1627,"f",,Trigger)</f>
        <v>50697</v>
      </c>
      <c r="AW1627" s="56">
        <f>_xll.qlInterestRateIndexMaturity(IborIndex&amp;Tenor,AV1627,Trigger)</f>
        <v>50879</v>
      </c>
      <c r="AX1627" s="102" t="e">
        <f>_xll.qlIndexFixing($Z$5,AU1627,,Trigger)</f>
        <v>#VALUE!</v>
      </c>
      <c r="AY1627" s="102">
        <f>_xll.qlIndexFixing($AZ$1,AV1627,,Trigger)</f>
        <v>1.4363407060038226E-2</v>
      </c>
    </row>
    <row r="1628" spans="46:51" ht="11.25" customHeight="1" x14ac:dyDescent="0.25">
      <c r="AT1628" s="57" t="s">
        <v>44</v>
      </c>
      <c r="AU1628" s="56">
        <f>_xll.qlInterestRateIndexFixingDate(IborIndex&amp;Tenor,AV1628,Trigger)</f>
        <v>50700</v>
      </c>
      <c r="AV1628" s="56">
        <f>_xll.qlCalendarAdvance(Calendar,AV1627,AT1628,"f",,Trigger)</f>
        <v>50704</v>
      </c>
      <c r="AW1628" s="56">
        <f>_xll.qlInterestRateIndexMaturity(IborIndex&amp;Tenor,AV1628,Trigger)</f>
        <v>50886</v>
      </c>
      <c r="AX1628" s="102" t="e">
        <f>_xll.qlIndexFixing($Z$5,AU1628,,Trigger)</f>
        <v>#VALUE!</v>
      </c>
      <c r="AY1628" s="102">
        <f>_xll.qlIndexFixing($AZ$1,AV1628,,Trigger)</f>
        <v>1.436203700756895E-2</v>
      </c>
    </row>
    <row r="1629" spans="46:51" ht="11.25" customHeight="1" x14ac:dyDescent="0.25">
      <c r="AT1629" s="57" t="s">
        <v>44</v>
      </c>
      <c r="AU1629" s="56">
        <f>_xll.qlInterestRateIndexFixingDate(IborIndex&amp;Tenor,AV1629,Trigger)</f>
        <v>50707</v>
      </c>
      <c r="AV1629" s="56">
        <f>_xll.qlCalendarAdvance(Calendar,AV1628,AT1629,"f",,Trigger)</f>
        <v>50711</v>
      </c>
      <c r="AW1629" s="56">
        <f>_xll.qlInterestRateIndexMaturity(IborIndex&amp;Tenor,AV1629,Trigger)</f>
        <v>50892</v>
      </c>
      <c r="AX1629" s="102" t="e">
        <f>_xll.qlIndexFixing($Z$5,AU1629,,Trigger)</f>
        <v>#VALUE!</v>
      </c>
      <c r="AY1629" s="102">
        <f>_xll.qlIndexFixing($AZ$1,AV1629,,Trigger)</f>
        <v>1.4360509009385189E-2</v>
      </c>
    </row>
    <row r="1630" spans="46:51" ht="11.25" customHeight="1" x14ac:dyDescent="0.25">
      <c r="AT1630" s="57" t="s">
        <v>44</v>
      </c>
      <c r="AU1630" s="56">
        <f>_xll.qlInterestRateIndexFixingDate(IborIndex&amp;Tenor,AV1630,Trigger)</f>
        <v>50714</v>
      </c>
      <c r="AV1630" s="56">
        <f>_xll.qlCalendarAdvance(Calendar,AV1629,AT1630,"f",,Trigger)</f>
        <v>50718</v>
      </c>
      <c r="AW1630" s="56">
        <f>_xll.qlInterestRateIndexMaturity(IborIndex&amp;Tenor,AV1630,Trigger)</f>
        <v>50899</v>
      </c>
      <c r="AX1630" s="102" t="e">
        <f>_xll.qlIndexFixing($Z$5,AU1630,,Trigger)</f>
        <v>#VALUE!</v>
      </c>
      <c r="AY1630" s="102">
        <f>_xll.qlIndexFixing($AZ$1,AV1630,,Trigger)</f>
        <v>1.4359237696154589E-2</v>
      </c>
    </row>
    <row r="1631" spans="46:51" ht="11.25" customHeight="1" x14ac:dyDescent="0.25">
      <c r="AT1631" s="57" t="s">
        <v>44</v>
      </c>
      <c r="AU1631" s="56">
        <f>_xll.qlInterestRateIndexFixingDate(IborIndex&amp;Tenor,AV1631,Trigger)</f>
        <v>50721</v>
      </c>
      <c r="AV1631" s="56">
        <f>_xll.qlCalendarAdvance(Calendar,AV1630,AT1631,"f",,Trigger)</f>
        <v>50725</v>
      </c>
      <c r="AW1631" s="56">
        <f>_xll.qlInterestRateIndexMaturity(IborIndex&amp;Tenor,AV1631,Trigger)</f>
        <v>50906</v>
      </c>
      <c r="AX1631" s="102" t="e">
        <f>_xll.qlIndexFixing($Z$5,AU1631,,Trigger)</f>
        <v>#VALUE!</v>
      </c>
      <c r="AY1631" s="102">
        <f>_xll.qlIndexFixing($AZ$1,AV1631,,Trigger)</f>
        <v>1.4358017859212856E-2</v>
      </c>
    </row>
    <row r="1632" spans="46:51" ht="11.25" customHeight="1" x14ac:dyDescent="0.25">
      <c r="AT1632" s="57" t="s">
        <v>44</v>
      </c>
      <c r="AU1632" s="56">
        <f>_xll.qlInterestRateIndexFixingDate(IborIndex&amp;Tenor,AV1632,Trigger)</f>
        <v>50728</v>
      </c>
      <c r="AV1632" s="56">
        <f>_xll.qlCalendarAdvance(Calendar,AV1631,AT1632,"f",,Trigger)</f>
        <v>50732</v>
      </c>
      <c r="AW1632" s="56">
        <f>_xll.qlInterestRateIndexMaturity(IborIndex&amp;Tenor,AV1632,Trigger)</f>
        <v>50913</v>
      </c>
      <c r="AX1632" s="102" t="e">
        <f>_xll.qlIndexFixing($Z$5,AU1632,,Trigger)</f>
        <v>#VALUE!</v>
      </c>
      <c r="AY1632" s="102">
        <f>_xll.qlIndexFixing($AZ$1,AV1632,,Trigger)</f>
        <v>1.4356849687191421E-2</v>
      </c>
    </row>
    <row r="1633" spans="46:51" ht="11.25" customHeight="1" x14ac:dyDescent="0.25">
      <c r="AT1633" s="57" t="s">
        <v>44</v>
      </c>
      <c r="AU1633" s="56">
        <f>_xll.qlInterestRateIndexFixingDate(IborIndex&amp;Tenor,AV1633,Trigger)</f>
        <v>50735</v>
      </c>
      <c r="AV1633" s="56">
        <f>_xll.qlCalendarAdvance(Calendar,AV1632,AT1633,"f",,Trigger)</f>
        <v>50739</v>
      </c>
      <c r="AW1633" s="56">
        <f>_xll.qlInterestRateIndexMaturity(IborIndex&amp;Tenor,AV1633,Trigger)</f>
        <v>50921</v>
      </c>
      <c r="AX1633" s="102" t="e">
        <f>_xll.qlIndexFixing($Z$5,AU1633,,Trigger)</f>
        <v>#VALUE!</v>
      </c>
      <c r="AY1633" s="102">
        <f>_xll.qlIndexFixing($AZ$1,AV1633,,Trigger)</f>
        <v>1.4355957236106411E-2</v>
      </c>
    </row>
    <row r="1634" spans="46:51" ht="11.25" customHeight="1" x14ac:dyDescent="0.25">
      <c r="AT1634" s="57" t="s">
        <v>44</v>
      </c>
      <c r="AU1634" s="56">
        <f>_xll.qlInterestRateIndexFixingDate(IborIndex&amp;Tenor,AV1634,Trigger)</f>
        <v>50742</v>
      </c>
      <c r="AV1634" s="56">
        <f>_xll.qlCalendarAdvance(Calendar,AV1633,AT1634,"f",,Trigger)</f>
        <v>50746</v>
      </c>
      <c r="AW1634" s="56">
        <f>_xll.qlInterestRateIndexMaturity(IborIndex&amp;Tenor,AV1634,Trigger)</f>
        <v>50928</v>
      </c>
      <c r="AX1634" s="102" t="e">
        <f>_xll.qlIndexFixing($Z$5,AU1634,,Trigger)</f>
        <v>#VALUE!</v>
      </c>
      <c r="AY1634" s="102">
        <f>_xll.qlIndexFixing($AZ$1,AV1634,,Trigger)</f>
        <v>1.435489670046293E-2</v>
      </c>
    </row>
    <row r="1635" spans="46:51" ht="11.25" customHeight="1" x14ac:dyDescent="0.25">
      <c r="AT1635" s="57" t="s">
        <v>44</v>
      </c>
      <c r="AU1635" s="56">
        <f>_xll.qlInterestRateIndexFixingDate(IborIndex&amp;Tenor,AV1635,Trigger)</f>
        <v>50749</v>
      </c>
      <c r="AV1635" s="56">
        <f>_xll.qlCalendarAdvance(Calendar,AV1634,AT1635,"f",,Trigger)</f>
        <v>50753</v>
      </c>
      <c r="AW1635" s="56">
        <f>_xll.qlInterestRateIndexMaturity(IborIndex&amp;Tenor,AV1635,Trigger)</f>
        <v>50935</v>
      </c>
      <c r="AX1635" s="102" t="e">
        <f>_xll.qlIndexFixing($Z$5,AU1635,,Trigger)</f>
        <v>#VALUE!</v>
      </c>
      <c r="AY1635" s="102">
        <f>_xll.qlIndexFixing($AZ$1,AV1635,,Trigger)</f>
        <v>1.4353888411210399E-2</v>
      </c>
    </row>
    <row r="1636" spans="46:51" ht="11.25" customHeight="1" x14ac:dyDescent="0.25">
      <c r="AT1636" s="57" t="s">
        <v>44</v>
      </c>
      <c r="AU1636" s="56">
        <f>_xll.qlInterestRateIndexFixingDate(IborIndex&amp;Tenor,AV1636,Trigger)</f>
        <v>50756</v>
      </c>
      <c r="AV1636" s="56">
        <f>_xll.qlCalendarAdvance(Calendar,AV1635,AT1636,"f",,Trigger)</f>
        <v>50760</v>
      </c>
      <c r="AW1636" s="56">
        <f>_xll.qlInterestRateIndexMaturity(IborIndex&amp;Tenor,AV1636,Trigger)</f>
        <v>50942</v>
      </c>
      <c r="AX1636" s="102" t="e">
        <f>_xll.qlIndexFixing($Z$5,AU1636,,Trigger)</f>
        <v>#VALUE!</v>
      </c>
      <c r="AY1636" s="102">
        <f>_xll.qlIndexFixing($AZ$1,AV1636,,Trigger)</f>
        <v>1.4352932557001869E-2</v>
      </c>
    </row>
    <row r="1637" spans="46:51" ht="11.25" customHeight="1" x14ac:dyDescent="0.25">
      <c r="AT1637" s="57" t="s">
        <v>44</v>
      </c>
      <c r="AU1637" s="56">
        <f>_xll.qlInterestRateIndexFixingDate(IborIndex&amp;Tenor,AV1637,Trigger)</f>
        <v>50763</v>
      </c>
      <c r="AV1637" s="56">
        <f>_xll.qlCalendarAdvance(Calendar,AV1636,AT1637,"f",,Trigger)</f>
        <v>50767</v>
      </c>
      <c r="AW1637" s="56">
        <f>_xll.qlInterestRateIndexMaturity(IborIndex&amp;Tenor,AV1637,Trigger)</f>
        <v>50949</v>
      </c>
      <c r="AX1637" s="102" t="e">
        <f>_xll.qlIndexFixing($Z$5,AU1637,,Trigger)</f>
        <v>#VALUE!</v>
      </c>
      <c r="AY1637" s="102">
        <f>_xll.qlIndexFixing($AZ$1,AV1637,,Trigger)</f>
        <v>1.4352029326494778E-2</v>
      </c>
    </row>
    <row r="1638" spans="46:51" ht="11.25" customHeight="1" x14ac:dyDescent="0.25">
      <c r="AT1638" s="57" t="s">
        <v>44</v>
      </c>
      <c r="AU1638" s="56">
        <f>_xll.qlInterestRateIndexFixingDate(IborIndex&amp;Tenor,AV1638,Trigger)</f>
        <v>50770</v>
      </c>
      <c r="AV1638" s="56">
        <f>_xll.qlCalendarAdvance(Calendar,AV1637,AT1638,"f",,Trigger)</f>
        <v>50774</v>
      </c>
      <c r="AW1638" s="56">
        <f>_xll.qlInterestRateIndexMaturity(IborIndex&amp;Tenor,AV1638,Trigger)</f>
        <v>50955</v>
      </c>
      <c r="AX1638" s="102" t="e">
        <f>_xll.qlIndexFixing($Z$5,AU1638,,Trigger)</f>
        <v>#VALUE!</v>
      </c>
      <c r="AY1638" s="102">
        <f>_xll.qlIndexFixing($AZ$1,AV1638,,Trigger)</f>
        <v>1.4350936182223066E-2</v>
      </c>
    </row>
    <row r="1639" spans="46:51" ht="11.25" customHeight="1" x14ac:dyDescent="0.25">
      <c r="AT1639" s="57" t="s">
        <v>44</v>
      </c>
      <c r="AU1639" s="56">
        <f>_xll.qlInterestRateIndexFixingDate(IborIndex&amp;Tenor,AV1639,Trigger)</f>
        <v>50777</v>
      </c>
      <c r="AV1639" s="56">
        <f>_xll.qlCalendarAdvance(Calendar,AV1638,AT1639,"f",,Trigger)</f>
        <v>50781</v>
      </c>
      <c r="AW1639" s="56">
        <f>_xll.qlInterestRateIndexMaturity(IborIndex&amp;Tenor,AV1639,Trigger)</f>
        <v>50962</v>
      </c>
      <c r="AX1639" s="102" t="e">
        <f>_xll.qlIndexFixing($Z$5,AU1639,,Trigger)</f>
        <v>#VALUE!</v>
      </c>
      <c r="AY1639" s="102">
        <f>_xll.qlIndexFixing($AZ$1,AV1639,,Trigger)</f>
        <v>1.4350134946636459E-2</v>
      </c>
    </row>
    <row r="1640" spans="46:51" ht="11.25" customHeight="1" x14ac:dyDescent="0.25">
      <c r="AT1640" s="57" t="s">
        <v>44</v>
      </c>
      <c r="AU1640" s="56">
        <f>_xll.qlInterestRateIndexFixingDate(IborIndex&amp;Tenor,AV1640,Trigger)</f>
        <v>50784</v>
      </c>
      <c r="AV1640" s="56">
        <f>_xll.qlCalendarAdvance(Calendar,AV1639,AT1640,"f",,Trigger)</f>
        <v>50788</v>
      </c>
      <c r="AW1640" s="56">
        <f>_xll.qlInterestRateIndexMaturity(IborIndex&amp;Tenor,AV1640,Trigger)</f>
        <v>50969</v>
      </c>
      <c r="AX1640" s="102" t="e">
        <f>_xll.qlIndexFixing($Z$5,AU1640,,Trigger)</f>
        <v>#VALUE!</v>
      </c>
      <c r="AY1640" s="102">
        <f>_xll.qlIndexFixing($AZ$1,AV1640,,Trigger)</f>
        <v>1.4349386885154971E-2</v>
      </c>
    </row>
    <row r="1641" spans="46:51" ht="11.25" customHeight="1" x14ac:dyDescent="0.25">
      <c r="AT1641" s="57" t="s">
        <v>44</v>
      </c>
      <c r="AU1641" s="56">
        <f>_xll.qlInterestRateIndexFixingDate(IborIndex&amp;Tenor,AV1641,Trigger)</f>
        <v>50791</v>
      </c>
      <c r="AV1641" s="56">
        <f>_xll.qlCalendarAdvance(Calendar,AV1640,AT1641,"f",,Trigger)</f>
        <v>50795</v>
      </c>
      <c r="AW1641" s="56">
        <f>_xll.qlInterestRateIndexMaturity(IborIndex&amp;Tenor,AV1641,Trigger)</f>
        <v>50976</v>
      </c>
      <c r="AX1641" s="102" t="e">
        <f>_xll.qlIndexFixing($Z$5,AU1641,,Trigger)</f>
        <v>#VALUE!</v>
      </c>
      <c r="AY1641" s="102">
        <f>_xll.qlIndexFixing($AZ$1,AV1641,,Trigger)</f>
        <v>1.4348692186444479E-2</v>
      </c>
    </row>
    <row r="1642" spans="46:51" ht="11.25" customHeight="1" x14ac:dyDescent="0.25">
      <c r="AT1642" s="57" t="s">
        <v>44</v>
      </c>
      <c r="AU1642" s="56">
        <f>_xll.qlInterestRateIndexFixingDate(IborIndex&amp;Tenor,AV1642,Trigger)</f>
        <v>50798</v>
      </c>
      <c r="AV1642" s="56">
        <f>_xll.qlCalendarAdvance(Calendar,AV1641,AT1642,"f",,Trigger)</f>
        <v>50802</v>
      </c>
      <c r="AW1642" s="56">
        <f>_xll.qlInterestRateIndexMaturity(IborIndex&amp;Tenor,AV1642,Trigger)</f>
        <v>50983</v>
      </c>
      <c r="AX1642" s="102" t="e">
        <f>_xll.qlIndexFixing($Z$5,AU1642,,Trigger)</f>
        <v>#VALUE!</v>
      </c>
      <c r="AY1642" s="102">
        <f>_xll.qlIndexFixing($AZ$1,AV1642,,Trigger)</f>
        <v>1.4348051039173956E-2</v>
      </c>
    </row>
    <row r="1643" spans="46:51" ht="11.25" customHeight="1" x14ac:dyDescent="0.25">
      <c r="AT1643" s="57" t="s">
        <v>44</v>
      </c>
      <c r="AU1643" s="56">
        <f>_xll.qlInterestRateIndexFixingDate(IborIndex&amp;Tenor,AV1643,Trigger)</f>
        <v>50805</v>
      </c>
      <c r="AV1643" s="56">
        <f>_xll.qlCalendarAdvance(Calendar,AV1642,AT1643,"f",,Trigger)</f>
        <v>50809</v>
      </c>
      <c r="AW1643" s="56">
        <f>_xll.qlInterestRateIndexMaturity(IborIndex&amp;Tenor,AV1643,Trigger)</f>
        <v>50990</v>
      </c>
      <c r="AX1643" s="102" t="e">
        <f>_xll.qlIndexFixing($Z$5,AU1643,,Trigger)</f>
        <v>#VALUE!</v>
      </c>
      <c r="AY1643" s="102">
        <f>_xll.qlIndexFixing($AZ$1,AV1643,,Trigger)</f>
        <v>1.4347463632017228E-2</v>
      </c>
    </row>
    <row r="1644" spans="46:51" ht="11.25" customHeight="1" x14ac:dyDescent="0.25">
      <c r="AT1644" s="57" t="s">
        <v>44</v>
      </c>
      <c r="AU1644" s="56">
        <f>_xll.qlInterestRateIndexFixingDate(IborIndex&amp;Tenor,AV1644,Trigger)</f>
        <v>50812</v>
      </c>
      <c r="AV1644" s="56">
        <f>_xll.qlCalendarAdvance(Calendar,AV1643,AT1644,"f",,Trigger)</f>
        <v>50816</v>
      </c>
      <c r="AW1644" s="56">
        <f>_xll.qlInterestRateIndexMaturity(IborIndex&amp;Tenor,AV1644,Trigger)</f>
        <v>50997</v>
      </c>
      <c r="AX1644" s="102" t="e">
        <f>_xll.qlIndexFixing($Z$5,AU1644,,Trigger)</f>
        <v>#VALUE!</v>
      </c>
      <c r="AY1644" s="102">
        <f>_xll.qlIndexFixing($AZ$1,AV1644,,Trigger)</f>
        <v>1.4346930153651216E-2</v>
      </c>
    </row>
    <row r="1645" spans="46:51" ht="11.25" customHeight="1" x14ac:dyDescent="0.25">
      <c r="AT1645" s="57" t="s">
        <v>44</v>
      </c>
      <c r="AU1645" s="56">
        <f>_xll.qlInterestRateIndexFixingDate(IborIndex&amp;Tenor,AV1645,Trigger)</f>
        <v>50819</v>
      </c>
      <c r="AV1645" s="56">
        <f>_xll.qlCalendarAdvance(Calendar,AV1644,AT1645,"f",,Trigger)</f>
        <v>50823</v>
      </c>
      <c r="AW1645" s="56">
        <f>_xll.qlInterestRateIndexMaturity(IborIndex&amp;Tenor,AV1645,Trigger)</f>
        <v>51004</v>
      </c>
      <c r="AX1645" s="102" t="e">
        <f>_xll.qlIndexFixing($Z$5,AU1645,,Trigger)</f>
        <v>#VALUE!</v>
      </c>
      <c r="AY1645" s="102">
        <f>_xll.qlIndexFixing($AZ$1,AV1645,,Trigger)</f>
        <v>1.4346450792757695E-2</v>
      </c>
    </row>
    <row r="1646" spans="46:51" ht="11.25" customHeight="1" x14ac:dyDescent="0.25">
      <c r="AT1646" s="57" t="s">
        <v>44</v>
      </c>
      <c r="AU1646" s="56">
        <f>_xll.qlInterestRateIndexFixingDate(IborIndex&amp;Tenor,AV1646,Trigger)</f>
        <v>50826</v>
      </c>
      <c r="AV1646" s="56">
        <f>_xll.qlCalendarAdvance(Calendar,AV1645,AT1646,"f",,Trigger)</f>
        <v>50830</v>
      </c>
      <c r="AW1646" s="56">
        <f>_xll.qlInterestRateIndexMaturity(IborIndex&amp;Tenor,AV1646,Trigger)</f>
        <v>51014</v>
      </c>
      <c r="AX1646" s="102" t="e">
        <f>_xll.qlIndexFixing($Z$5,AU1646,,Trigger)</f>
        <v>#VALUE!</v>
      </c>
      <c r="AY1646" s="102">
        <f>_xll.qlIndexFixing($AZ$1,AV1646,,Trigger)</f>
        <v>1.4347398152267573E-2</v>
      </c>
    </row>
    <row r="1647" spans="46:51" ht="11.25" customHeight="1" x14ac:dyDescent="0.25">
      <c r="AT1647" s="57" t="s">
        <v>44</v>
      </c>
      <c r="AU1647" s="56">
        <f>_xll.qlInterestRateIndexFixingDate(IborIndex&amp;Tenor,AV1647,Trigger)</f>
        <v>50833</v>
      </c>
      <c r="AV1647" s="56">
        <f>_xll.qlCalendarAdvance(Calendar,AV1646,AT1647,"f",,Trigger)</f>
        <v>50837</v>
      </c>
      <c r="AW1647" s="56">
        <f>_xll.qlInterestRateIndexMaturity(IborIndex&amp;Tenor,AV1647,Trigger)</f>
        <v>51021</v>
      </c>
      <c r="AX1647" s="102" t="e">
        <f>_xll.qlIndexFixing($Z$5,AU1647,,Trigger)</f>
        <v>#VALUE!</v>
      </c>
      <c r="AY1647" s="102">
        <f>_xll.qlIndexFixing($AZ$1,AV1647,,Trigger)</f>
        <v>1.4347047325378741E-2</v>
      </c>
    </row>
    <row r="1648" spans="46:51" ht="11.25" customHeight="1" x14ac:dyDescent="0.25">
      <c r="AT1648" s="57" t="s">
        <v>44</v>
      </c>
      <c r="AU1648" s="56">
        <f>_xll.qlInterestRateIndexFixingDate(IborIndex&amp;Tenor,AV1648,Trigger)</f>
        <v>50840</v>
      </c>
      <c r="AV1648" s="56">
        <f>_xll.qlCalendarAdvance(Calendar,AV1647,AT1648,"f",,Trigger)</f>
        <v>50844</v>
      </c>
      <c r="AW1648" s="56">
        <f>_xll.qlInterestRateIndexMaturity(IborIndex&amp;Tenor,AV1648,Trigger)</f>
        <v>51028</v>
      </c>
      <c r="AX1648" s="102" t="e">
        <f>_xll.qlIndexFixing($Z$5,AU1648,,Trigger)</f>
        <v>#VALUE!</v>
      </c>
      <c r="AY1648" s="102">
        <f>_xll.qlIndexFixing($AZ$1,AV1648,,Trigger)</f>
        <v>1.4346751260298763E-2</v>
      </c>
    </row>
    <row r="1649" spans="46:51" ht="11.25" customHeight="1" x14ac:dyDescent="0.25">
      <c r="AT1649" s="57" t="s">
        <v>44</v>
      </c>
      <c r="AU1649" s="56">
        <f>_xll.qlInterestRateIndexFixingDate(IborIndex&amp;Tenor,AV1649,Trigger)</f>
        <v>50847</v>
      </c>
      <c r="AV1649" s="56">
        <f>_xll.qlCalendarAdvance(Calendar,AV1648,AT1649,"f",,Trigger)</f>
        <v>50851</v>
      </c>
      <c r="AW1649" s="56">
        <f>_xll.qlInterestRateIndexMaturity(IborIndex&amp;Tenor,AV1649,Trigger)</f>
        <v>51035</v>
      </c>
      <c r="AX1649" s="102" t="e">
        <f>_xll.qlIndexFixing($Z$5,AU1649,,Trigger)</f>
        <v>#VALUE!</v>
      </c>
      <c r="AY1649" s="102">
        <f>_xll.qlIndexFixing($AZ$1,AV1649,,Trigger)</f>
        <v>1.4346510145765263E-2</v>
      </c>
    </row>
    <row r="1650" spans="46:51" ht="11.25" customHeight="1" x14ac:dyDescent="0.25">
      <c r="AT1650" s="57" t="s">
        <v>44</v>
      </c>
      <c r="AU1650" s="56">
        <f>_xll.qlInterestRateIndexFixingDate(IborIndex&amp;Tenor,AV1650,Trigger)</f>
        <v>50854</v>
      </c>
      <c r="AV1650" s="56">
        <f>_xll.qlCalendarAdvance(Calendar,AV1649,AT1650,"f",,Trigger)</f>
        <v>50858</v>
      </c>
      <c r="AW1650" s="56">
        <f>_xll.qlInterestRateIndexMaturity(IborIndex&amp;Tenor,AV1650,Trigger)</f>
        <v>51042</v>
      </c>
      <c r="AX1650" s="102" t="e">
        <f>_xll.qlIndexFixing($Z$5,AU1650,,Trigger)</f>
        <v>#VALUE!</v>
      </c>
      <c r="AY1650" s="102">
        <f>_xll.qlIndexFixing($AZ$1,AV1650,,Trigger)</f>
        <v>1.434545190353006E-2</v>
      </c>
    </row>
    <row r="1651" spans="46:51" ht="11.25" customHeight="1" x14ac:dyDescent="0.25">
      <c r="AT1651" s="57" t="s">
        <v>44</v>
      </c>
      <c r="AU1651" s="56">
        <f>_xll.qlInterestRateIndexFixingDate(IborIndex&amp;Tenor,AV1651,Trigger)</f>
        <v>50861</v>
      </c>
      <c r="AV1651" s="56">
        <f>_xll.qlCalendarAdvance(Calendar,AV1650,AT1651,"f",,Trigger)</f>
        <v>50865</v>
      </c>
      <c r="AW1651" s="56">
        <f>_xll.qlInterestRateIndexMaturity(IborIndex&amp;Tenor,AV1651,Trigger)</f>
        <v>51048</v>
      </c>
      <c r="AX1651" s="102" t="e">
        <f>_xll.qlIndexFixing($Z$5,AU1651,,Trigger)</f>
        <v>#VALUE!</v>
      </c>
      <c r="AY1651" s="102">
        <f>_xll.qlIndexFixing($AZ$1,AV1651,,Trigger)</f>
        <v>1.4345309223734649E-2</v>
      </c>
    </row>
    <row r="1652" spans="46:51" ht="11.25" customHeight="1" x14ac:dyDescent="0.25">
      <c r="AT1652" s="57" t="s">
        <v>44</v>
      </c>
      <c r="AU1652" s="56">
        <f>_xll.qlInterestRateIndexFixingDate(IborIndex&amp;Tenor,AV1652,Trigger)</f>
        <v>50866</v>
      </c>
      <c r="AV1652" s="56">
        <f>_xll.qlCalendarAdvance(Calendar,AV1651,AT1652,"f",,Trigger)</f>
        <v>50872</v>
      </c>
      <c r="AW1652" s="56">
        <f>_xll.qlInterestRateIndexMaturity(IborIndex&amp;Tenor,AV1652,Trigger)</f>
        <v>51055</v>
      </c>
      <c r="AX1652" s="102" t="e">
        <f>_xll.qlIndexFixing($Z$5,AU1652,,Trigger)</f>
        <v>#VALUE!</v>
      </c>
      <c r="AY1652" s="102">
        <f>_xll.qlIndexFixing($AZ$1,AV1652,,Trigger)</f>
        <v>1.4345222013666848E-2</v>
      </c>
    </row>
    <row r="1653" spans="46:51" ht="11.25" customHeight="1" x14ac:dyDescent="0.25">
      <c r="AT1653" s="57" t="s">
        <v>44</v>
      </c>
      <c r="AU1653" s="56">
        <f>_xll.qlInterestRateIndexFixingDate(IborIndex&amp;Tenor,AV1653,Trigger)</f>
        <v>50875</v>
      </c>
      <c r="AV1653" s="56">
        <f>_xll.qlCalendarAdvance(Calendar,AV1652,AT1653,"f",,Trigger)</f>
        <v>50879</v>
      </c>
      <c r="AW1653" s="56">
        <f>_xll.qlInterestRateIndexMaturity(IborIndex&amp;Tenor,AV1653,Trigger)</f>
        <v>51062</v>
      </c>
      <c r="AX1653" s="102" t="e">
        <f>_xll.qlIndexFixing($Z$5,AU1653,,Trigger)</f>
        <v>#VALUE!</v>
      </c>
      <c r="AY1653" s="102">
        <f>_xll.qlIndexFixing($AZ$1,AV1653,,Trigger)</f>
        <v>1.434519046206093E-2</v>
      </c>
    </row>
    <row r="1654" spans="46:51" ht="11.25" customHeight="1" x14ac:dyDescent="0.25">
      <c r="AT1654" s="57" t="s">
        <v>44</v>
      </c>
      <c r="AU1654" s="56">
        <f>_xll.qlInterestRateIndexFixingDate(IborIndex&amp;Tenor,AV1654,Trigger)</f>
        <v>50882</v>
      </c>
      <c r="AV1654" s="56">
        <f>_xll.qlCalendarAdvance(Calendar,AV1653,AT1654,"f",,Trigger)</f>
        <v>50886</v>
      </c>
      <c r="AW1654" s="56">
        <f>_xll.qlInterestRateIndexMaturity(IborIndex&amp;Tenor,AV1654,Trigger)</f>
        <v>51069</v>
      </c>
      <c r="AX1654" s="102" t="e">
        <f>_xll.qlIndexFixing($Z$5,AU1654,,Trigger)</f>
        <v>#VALUE!</v>
      </c>
      <c r="AY1654" s="102">
        <f>_xll.qlIndexFixing($AZ$1,AV1654,,Trigger)</f>
        <v>1.4345214757652479E-2</v>
      </c>
    </row>
    <row r="1655" spans="46:51" ht="11.25" customHeight="1" x14ac:dyDescent="0.25">
      <c r="AT1655" s="57" t="s">
        <v>44</v>
      </c>
      <c r="AU1655" s="56">
        <f>_xll.qlInterestRateIndexFixingDate(IborIndex&amp;Tenor,AV1655,Trigger)</f>
        <v>50889</v>
      </c>
      <c r="AV1655" s="56">
        <f>_xll.qlCalendarAdvance(Calendar,AV1654,AT1655,"f",,Trigger)</f>
        <v>50893</v>
      </c>
      <c r="AW1655" s="56">
        <f>_xll.qlInterestRateIndexMaturity(IborIndex&amp;Tenor,AV1655,Trigger)</f>
        <v>51077</v>
      </c>
      <c r="AX1655" s="102" t="e">
        <f>_xll.qlIndexFixing($Z$5,AU1655,,Trigger)</f>
        <v>#VALUE!</v>
      </c>
      <c r="AY1655" s="102">
        <f>_xll.qlIndexFixing($AZ$1,AV1655,,Trigger)</f>
        <v>1.4346227989887246E-2</v>
      </c>
    </row>
    <row r="1656" spans="46:51" ht="11.25" customHeight="1" x14ac:dyDescent="0.25">
      <c r="AT1656" s="57" t="s">
        <v>44</v>
      </c>
      <c r="AU1656" s="56">
        <f>_xll.qlInterestRateIndexFixingDate(IborIndex&amp;Tenor,AV1656,Trigger)</f>
        <v>50896</v>
      </c>
      <c r="AV1656" s="56">
        <f>_xll.qlCalendarAdvance(Calendar,AV1655,AT1656,"f",,Trigger)</f>
        <v>50900</v>
      </c>
      <c r="AW1656" s="56">
        <f>_xll.qlInterestRateIndexMaturity(IborIndex&amp;Tenor,AV1656,Trigger)</f>
        <v>51084</v>
      </c>
      <c r="AX1656" s="102" t="e">
        <f>_xll.qlIndexFixing($Z$5,AU1656,,Trigger)</f>
        <v>#VALUE!</v>
      </c>
      <c r="AY1656" s="102">
        <f>_xll.qlIndexFixing($AZ$1,AV1656,,Trigger)</f>
        <v>1.4346376814203128E-2</v>
      </c>
    </row>
    <row r="1657" spans="46:51" ht="11.25" customHeight="1" x14ac:dyDescent="0.25">
      <c r="AT1657" s="57" t="s">
        <v>44</v>
      </c>
      <c r="AU1657" s="56">
        <f>_xll.qlInterestRateIndexFixingDate(IborIndex&amp;Tenor,AV1657,Trigger)</f>
        <v>50903</v>
      </c>
      <c r="AV1657" s="56">
        <f>_xll.qlCalendarAdvance(Calendar,AV1656,AT1657,"f",,Trigger)</f>
        <v>50907</v>
      </c>
      <c r="AW1657" s="56">
        <f>_xll.qlInterestRateIndexMaturity(IborIndex&amp;Tenor,AV1657,Trigger)</f>
        <v>51091</v>
      </c>
      <c r="AX1657" s="102" t="e">
        <f>_xll.qlIndexFixing($Z$5,AU1657,,Trigger)</f>
        <v>#VALUE!</v>
      </c>
      <c r="AY1657" s="102">
        <f>_xll.qlIndexFixing($AZ$1,AV1657,,Trigger)</f>
        <v>1.4346582099129819E-2</v>
      </c>
    </row>
    <row r="1658" spans="46:51" ht="11.25" customHeight="1" x14ac:dyDescent="0.25">
      <c r="AT1658" s="57" t="s">
        <v>44</v>
      </c>
      <c r="AU1658" s="56">
        <f>_xll.qlInterestRateIndexFixingDate(IborIndex&amp;Tenor,AV1658,Trigger)</f>
        <v>50910</v>
      </c>
      <c r="AV1658" s="56">
        <f>_xll.qlCalendarAdvance(Calendar,AV1657,AT1658,"f",,Trigger)</f>
        <v>50914</v>
      </c>
      <c r="AW1658" s="56">
        <f>_xll.qlInterestRateIndexMaturity(IborIndex&amp;Tenor,AV1658,Trigger)</f>
        <v>51098</v>
      </c>
      <c r="AX1658" s="102" t="e">
        <f>_xll.qlIndexFixing($Z$5,AU1658,,Trigger)</f>
        <v>#VALUE!</v>
      </c>
      <c r="AY1658" s="102">
        <f>_xll.qlIndexFixing($AZ$1,AV1658,,Trigger)</f>
        <v>1.4346844033446637E-2</v>
      </c>
    </row>
    <row r="1659" spans="46:51" ht="11.25" customHeight="1" x14ac:dyDescent="0.25">
      <c r="AT1659" s="57" t="s">
        <v>44</v>
      </c>
      <c r="AU1659" s="56">
        <f>_xll.qlInterestRateIndexFixingDate(IborIndex&amp;Tenor,AV1659,Trigger)</f>
        <v>50917</v>
      </c>
      <c r="AV1659" s="56">
        <f>_xll.qlCalendarAdvance(Calendar,AV1658,AT1659,"f",,Trigger)</f>
        <v>50921</v>
      </c>
      <c r="AW1659" s="56">
        <f>_xll.qlInterestRateIndexMaturity(IborIndex&amp;Tenor,AV1659,Trigger)</f>
        <v>51104</v>
      </c>
      <c r="AX1659" s="102" t="e">
        <f>_xll.qlIndexFixing($Z$5,AU1659,,Trigger)</f>
        <v>#VALUE!</v>
      </c>
      <c r="AY1659" s="102">
        <f>_xll.qlIndexFixing($AZ$1,AV1659,,Trigger)</f>
        <v>1.4346180549701656E-2</v>
      </c>
    </row>
    <row r="1660" spans="46:51" ht="11.25" customHeight="1" x14ac:dyDescent="0.25">
      <c r="AT1660" s="57" t="s">
        <v>44</v>
      </c>
      <c r="AU1660" s="56">
        <f>_xll.qlInterestRateIndexFixingDate(IborIndex&amp;Tenor,AV1660,Trigger)</f>
        <v>50924</v>
      </c>
      <c r="AV1660" s="56">
        <f>_xll.qlCalendarAdvance(Calendar,AV1659,AT1660,"f",,Trigger)</f>
        <v>50928</v>
      </c>
      <c r="AW1660" s="56">
        <f>_xll.qlInterestRateIndexMaturity(IborIndex&amp;Tenor,AV1660,Trigger)</f>
        <v>51111</v>
      </c>
      <c r="AX1660" s="102" t="e">
        <f>_xll.qlIndexFixing($Z$5,AU1660,,Trigger)</f>
        <v>#VALUE!</v>
      </c>
      <c r="AY1660" s="102">
        <f>_xll.qlIndexFixing($AZ$1,AV1660,,Trigger)</f>
        <v>1.434654389222188E-2</v>
      </c>
    </row>
    <row r="1661" spans="46:51" ht="11.25" customHeight="1" x14ac:dyDescent="0.25">
      <c r="AT1661" s="57" t="s">
        <v>44</v>
      </c>
      <c r="AU1661" s="56">
        <f>_xll.qlInterestRateIndexFixingDate(IborIndex&amp;Tenor,AV1661,Trigger)</f>
        <v>50931</v>
      </c>
      <c r="AV1661" s="56">
        <f>_xll.qlCalendarAdvance(Calendar,AV1660,AT1661,"f",,Trigger)</f>
        <v>50935</v>
      </c>
      <c r="AW1661" s="56">
        <f>_xll.qlInterestRateIndexMaturity(IborIndex&amp;Tenor,AV1661,Trigger)</f>
        <v>51118</v>
      </c>
      <c r="AX1661" s="102" t="e">
        <f>_xll.qlIndexFixing($Z$5,AU1661,,Trigger)</f>
        <v>#VALUE!</v>
      </c>
      <c r="AY1661" s="102">
        <f>_xll.qlIndexFixing($AZ$1,AV1661,,Trigger)</f>
        <v>1.4346964403233683E-2</v>
      </c>
    </row>
    <row r="1662" spans="46:51" ht="11.25" customHeight="1" x14ac:dyDescent="0.25">
      <c r="AT1662" s="57" t="s">
        <v>44</v>
      </c>
      <c r="AU1662" s="56">
        <f>_xll.qlInterestRateIndexFixingDate(IborIndex&amp;Tenor,AV1662,Trigger)</f>
        <v>50938</v>
      </c>
      <c r="AV1662" s="56">
        <f>_xll.qlCalendarAdvance(Calendar,AV1661,AT1662,"f",,Trigger)</f>
        <v>50942</v>
      </c>
      <c r="AW1662" s="56">
        <f>_xll.qlInterestRateIndexMaturity(IborIndex&amp;Tenor,AV1662,Trigger)</f>
        <v>51125</v>
      </c>
      <c r="AX1662" s="102" t="e">
        <f>_xll.qlIndexFixing($Z$5,AU1662,,Trigger)</f>
        <v>#VALUE!</v>
      </c>
      <c r="AY1662" s="102">
        <f>_xll.qlIndexFixing($AZ$1,AV1662,,Trigger)</f>
        <v>1.4347442271511964E-2</v>
      </c>
    </row>
    <row r="1663" spans="46:51" ht="11.25" customHeight="1" x14ac:dyDescent="0.25">
      <c r="AT1663" s="57" t="s">
        <v>44</v>
      </c>
      <c r="AU1663" s="56">
        <f>_xll.qlInterestRateIndexFixingDate(IborIndex&amp;Tenor,AV1663,Trigger)</f>
        <v>50945</v>
      </c>
      <c r="AV1663" s="56">
        <f>_xll.qlCalendarAdvance(Calendar,AV1662,AT1663,"f",,Trigger)</f>
        <v>50949</v>
      </c>
      <c r="AW1663" s="56">
        <f>_xll.qlInterestRateIndexMaturity(IborIndex&amp;Tenor,AV1663,Trigger)</f>
        <v>51132</v>
      </c>
      <c r="AX1663" s="102" t="e">
        <f>_xll.qlIndexFixing($Z$5,AU1663,,Trigger)</f>
        <v>#VALUE!</v>
      </c>
      <c r="AY1663" s="102">
        <f>_xll.qlIndexFixing($AZ$1,AV1663,,Trigger)</f>
        <v>1.4347977685838609E-2</v>
      </c>
    </row>
    <row r="1664" spans="46:51" ht="11.25" customHeight="1" x14ac:dyDescent="0.25">
      <c r="AT1664" s="57" t="s">
        <v>44</v>
      </c>
      <c r="AU1664" s="56">
        <f>_xll.qlInterestRateIndexFixingDate(IborIndex&amp;Tenor,AV1664,Trigger)</f>
        <v>50952</v>
      </c>
      <c r="AV1664" s="56">
        <f>_xll.qlCalendarAdvance(Calendar,AV1663,AT1664,"f",,Trigger)</f>
        <v>50956</v>
      </c>
      <c r="AW1664" s="56">
        <f>_xll.qlInterestRateIndexMaturity(IborIndex&amp;Tenor,AV1664,Trigger)</f>
        <v>51140</v>
      </c>
      <c r="AX1664" s="102" t="e">
        <f>_xll.qlIndexFixing($Z$5,AU1664,,Trigger)</f>
        <v>#VALUE!</v>
      </c>
      <c r="AY1664" s="102">
        <f>_xll.qlIndexFixing($AZ$1,AV1664,,Trigger)</f>
        <v>1.4349615848867266E-2</v>
      </c>
    </row>
    <row r="1665" spans="46:51" ht="11.25" customHeight="1" x14ac:dyDescent="0.25">
      <c r="AT1665" s="57" t="s">
        <v>44</v>
      </c>
      <c r="AU1665" s="56">
        <f>_xll.qlInterestRateIndexFixingDate(IborIndex&amp;Tenor,AV1665,Trigger)</f>
        <v>50959</v>
      </c>
      <c r="AV1665" s="56">
        <f>_xll.qlCalendarAdvance(Calendar,AV1664,AT1665,"f",,Trigger)</f>
        <v>50963</v>
      </c>
      <c r="AW1665" s="56">
        <f>_xll.qlInterestRateIndexMaturity(IborIndex&amp;Tenor,AV1665,Trigger)</f>
        <v>51147</v>
      </c>
      <c r="AX1665" s="102" t="e">
        <f>_xll.qlIndexFixing($Z$5,AU1665,,Trigger)</f>
        <v>#VALUE!</v>
      </c>
      <c r="AY1665" s="102">
        <f>_xll.qlIndexFixing($AZ$1,AV1665,,Trigger)</f>
        <v>1.4350279615184874E-2</v>
      </c>
    </row>
    <row r="1666" spans="46:51" ht="11.25" customHeight="1" x14ac:dyDescent="0.25">
      <c r="AT1666" s="57" t="s">
        <v>44</v>
      </c>
      <c r="AU1666" s="56">
        <f>_xll.qlInterestRateIndexFixingDate(IborIndex&amp;Tenor,AV1666,Trigger)</f>
        <v>50966</v>
      </c>
      <c r="AV1666" s="56">
        <f>_xll.qlCalendarAdvance(Calendar,AV1665,AT1666,"f",,Trigger)</f>
        <v>50970</v>
      </c>
      <c r="AW1666" s="56">
        <f>_xll.qlInterestRateIndexMaturity(IborIndex&amp;Tenor,AV1666,Trigger)</f>
        <v>51154</v>
      </c>
      <c r="AX1666" s="102" t="e">
        <f>_xll.qlIndexFixing($Z$5,AU1666,,Trigger)</f>
        <v>#VALUE!</v>
      </c>
      <c r="AY1666" s="102">
        <f>_xll.qlIndexFixing($AZ$1,AV1666,,Trigger)</f>
        <v>1.4351001541318372E-2</v>
      </c>
    </row>
    <row r="1667" spans="46:51" ht="11.25" customHeight="1" x14ac:dyDescent="0.25">
      <c r="AT1667" s="57" t="s">
        <v>44</v>
      </c>
      <c r="AU1667" s="56">
        <f>_xll.qlInterestRateIndexFixingDate(IborIndex&amp;Tenor,AV1667,Trigger)</f>
        <v>50973</v>
      </c>
      <c r="AV1667" s="56">
        <f>_xll.qlCalendarAdvance(Calendar,AV1666,AT1667,"f",,Trigger)</f>
        <v>50977</v>
      </c>
      <c r="AW1667" s="56">
        <f>_xll.qlInterestRateIndexMaturity(IborIndex&amp;Tenor,AV1667,Trigger)</f>
        <v>51161</v>
      </c>
      <c r="AX1667" s="102" t="e">
        <f>_xll.qlIndexFixing($Z$5,AU1667,,Trigger)</f>
        <v>#VALUE!</v>
      </c>
      <c r="AY1667" s="102">
        <f>_xll.qlIndexFixing($AZ$1,AV1667,,Trigger)</f>
        <v>1.4351781816093916E-2</v>
      </c>
    </row>
    <row r="1668" spans="46:51" ht="11.25" customHeight="1" x14ac:dyDescent="0.25">
      <c r="AT1668" s="57" t="s">
        <v>44</v>
      </c>
      <c r="AU1668" s="56">
        <f>_xll.qlInterestRateIndexFixingDate(IborIndex&amp;Tenor,AV1668,Trigger)</f>
        <v>50980</v>
      </c>
      <c r="AV1668" s="56">
        <f>_xll.qlCalendarAdvance(Calendar,AV1667,AT1668,"f",,Trigger)</f>
        <v>50984</v>
      </c>
      <c r="AW1668" s="56">
        <f>_xll.qlInterestRateIndexMaturity(IborIndex&amp;Tenor,AV1668,Trigger)</f>
        <v>51168</v>
      </c>
      <c r="AX1668" s="102" t="e">
        <f>_xll.qlIndexFixing($Z$5,AU1668,,Trigger)</f>
        <v>#VALUE!</v>
      </c>
      <c r="AY1668" s="102">
        <f>_xll.qlIndexFixing($AZ$1,AV1668,,Trigger)</f>
        <v>1.4352620628344972E-2</v>
      </c>
    </row>
    <row r="1669" spans="46:51" ht="11.25" customHeight="1" x14ac:dyDescent="0.25">
      <c r="AT1669" s="57" t="s">
        <v>44</v>
      </c>
      <c r="AU1669" s="56">
        <f>_xll.qlInterestRateIndexFixingDate(IborIndex&amp;Tenor,AV1669,Trigger)</f>
        <v>50987</v>
      </c>
      <c r="AV1669" s="56">
        <f>_xll.qlCalendarAdvance(Calendar,AV1668,AT1669,"f",,Trigger)</f>
        <v>50991</v>
      </c>
      <c r="AW1669" s="56">
        <f>_xll.qlInterestRateIndexMaturity(IborIndex&amp;Tenor,AV1669,Trigger)</f>
        <v>51175</v>
      </c>
      <c r="AX1669" s="102" t="e">
        <f>_xll.qlIndexFixing($Z$5,AU1669,,Trigger)</f>
        <v>#VALUE!</v>
      </c>
      <c r="AY1669" s="102">
        <f>_xll.qlIndexFixing($AZ$1,AV1669,,Trigger)</f>
        <v>1.4353518166909732E-2</v>
      </c>
    </row>
    <row r="1670" spans="46:51" ht="11.25" customHeight="1" x14ac:dyDescent="0.25">
      <c r="AT1670" s="57" t="s">
        <v>44</v>
      </c>
      <c r="AU1670" s="56">
        <f>_xll.qlInterestRateIndexFixingDate(IborIndex&amp;Tenor,AV1670,Trigger)</f>
        <v>50994</v>
      </c>
      <c r="AV1670" s="56">
        <f>_xll.qlCalendarAdvance(Calendar,AV1669,AT1670,"f",,Trigger)</f>
        <v>50998</v>
      </c>
      <c r="AW1670" s="56">
        <f>_xll.qlInterestRateIndexMaturity(IborIndex&amp;Tenor,AV1670,Trigger)</f>
        <v>51182</v>
      </c>
      <c r="AX1670" s="102" t="e">
        <f>_xll.qlIndexFixing($Z$5,AU1670,,Trigger)</f>
        <v>#VALUE!</v>
      </c>
      <c r="AY1670" s="102">
        <f>_xll.qlIndexFixing($AZ$1,AV1670,,Trigger)</f>
        <v>1.4354474620631547E-2</v>
      </c>
    </row>
    <row r="1671" spans="46:51" ht="11.25" customHeight="1" x14ac:dyDescent="0.25">
      <c r="AT1671" s="57" t="s">
        <v>44</v>
      </c>
      <c r="AU1671" s="56">
        <f>_xll.qlInterestRateIndexFixingDate(IborIndex&amp;Tenor,AV1671,Trigger)</f>
        <v>51001</v>
      </c>
      <c r="AV1671" s="56">
        <f>_xll.qlCalendarAdvance(Calendar,AV1670,AT1671,"f",,Trigger)</f>
        <v>51005</v>
      </c>
      <c r="AW1671" s="56">
        <f>_xll.qlInterestRateIndexMaturity(IborIndex&amp;Tenor,AV1671,Trigger)</f>
        <v>51189</v>
      </c>
      <c r="AX1671" s="102" t="e">
        <f>_xll.qlIndexFixing($Z$5,AU1671,,Trigger)</f>
        <v>#VALUE!</v>
      </c>
      <c r="AY1671" s="102">
        <f>_xll.qlIndexFixing($AZ$1,AV1671,,Trigger)</f>
        <v>1.4355490178360212E-2</v>
      </c>
    </row>
    <row r="1672" spans="46:51" ht="11.25" customHeight="1" x14ac:dyDescent="0.25">
      <c r="AT1672" s="57" t="s">
        <v>44</v>
      </c>
      <c r="AU1672" s="56">
        <f>_xll.qlInterestRateIndexFixingDate(IborIndex&amp;Tenor,AV1672,Trigger)</f>
        <v>51008</v>
      </c>
      <c r="AV1672" s="56">
        <f>_xll.qlCalendarAdvance(Calendar,AV1671,AT1672,"f",,Trigger)</f>
        <v>51012</v>
      </c>
      <c r="AW1672" s="56">
        <f>_xll.qlInterestRateIndexMaturity(IborIndex&amp;Tenor,AV1672,Trigger)</f>
        <v>51195</v>
      </c>
      <c r="AX1672" s="102" t="e">
        <f>_xll.qlIndexFixing($Z$5,AU1672,,Trigger)</f>
        <v>#VALUE!</v>
      </c>
      <c r="AY1672" s="102">
        <f>_xll.qlIndexFixing($AZ$1,AV1672,,Trigger)</f>
        <v>1.435503536444784E-2</v>
      </c>
    </row>
    <row r="1673" spans="46:51" ht="11.25" customHeight="1" x14ac:dyDescent="0.25">
      <c r="AT1673" s="57" t="s">
        <v>44</v>
      </c>
      <c r="AU1673" s="56">
        <f>_xll.qlInterestRateIndexFixingDate(IborIndex&amp;Tenor,AV1673,Trigger)</f>
        <v>51015</v>
      </c>
      <c r="AV1673" s="56">
        <f>_xll.qlCalendarAdvance(Calendar,AV1672,AT1673,"f",,Trigger)</f>
        <v>51019</v>
      </c>
      <c r="AW1673" s="56">
        <f>_xll.qlInterestRateIndexMaturity(IborIndex&amp;Tenor,AV1673,Trigger)</f>
        <v>51201</v>
      </c>
      <c r="AX1673" s="102" t="e">
        <f>_xll.qlIndexFixing($Z$5,AU1673,,Trigger)</f>
        <v>#VALUE!</v>
      </c>
      <c r="AY1673" s="102">
        <f>_xll.qlIndexFixing($AZ$1,AV1673,,Trigger)</f>
        <v>1.4356152268870416E-2</v>
      </c>
    </row>
    <row r="1674" spans="46:51" ht="11.25" customHeight="1" x14ac:dyDescent="0.25">
      <c r="AT1674" s="57" t="s">
        <v>44</v>
      </c>
      <c r="AU1674" s="56">
        <f>_xll.qlInterestRateIndexFixingDate(IborIndex&amp;Tenor,AV1674,Trigger)</f>
        <v>51022</v>
      </c>
      <c r="AV1674" s="56">
        <f>_xll.qlCalendarAdvance(Calendar,AV1673,AT1674,"f",,Trigger)</f>
        <v>51026</v>
      </c>
      <c r="AW1674" s="56">
        <f>_xll.qlInterestRateIndexMaturity(IborIndex&amp;Tenor,AV1674,Trigger)</f>
        <v>51208</v>
      </c>
      <c r="AX1674" s="102" t="e">
        <f>_xll.qlIndexFixing($Z$5,AU1674,,Trigger)</f>
        <v>#VALUE!</v>
      </c>
      <c r="AY1674" s="102">
        <f>_xll.qlIndexFixing($AZ$1,AV1674,,Trigger)</f>
        <v>1.4357328780429361E-2</v>
      </c>
    </row>
    <row r="1675" spans="46:51" ht="11.25" customHeight="1" x14ac:dyDescent="0.25">
      <c r="AT1675" s="57" t="s">
        <v>44</v>
      </c>
      <c r="AU1675" s="56">
        <f>_xll.qlInterestRateIndexFixingDate(IborIndex&amp;Tenor,AV1675,Trigger)</f>
        <v>51029</v>
      </c>
      <c r="AV1675" s="56">
        <f>_xll.qlCalendarAdvance(Calendar,AV1674,AT1675,"f",,Trigger)</f>
        <v>51033</v>
      </c>
      <c r="AW1675" s="56">
        <f>_xll.qlInterestRateIndexMaturity(IborIndex&amp;Tenor,AV1675,Trigger)</f>
        <v>51215</v>
      </c>
      <c r="AX1675" s="102" t="e">
        <f>_xll.qlIndexFixing($Z$5,AU1675,,Trigger)</f>
        <v>#VALUE!</v>
      </c>
      <c r="AY1675" s="102">
        <f>_xll.qlIndexFixing($AZ$1,AV1675,,Trigger)</f>
        <v>1.435856508796351E-2</v>
      </c>
    </row>
    <row r="1676" spans="46:51" ht="11.25" customHeight="1" x14ac:dyDescent="0.25">
      <c r="AT1676" s="57" t="s">
        <v>44</v>
      </c>
      <c r="AU1676" s="56">
        <f>_xll.qlInterestRateIndexFixingDate(IborIndex&amp;Tenor,AV1676,Trigger)</f>
        <v>51036</v>
      </c>
      <c r="AV1676" s="56">
        <f>_xll.qlCalendarAdvance(Calendar,AV1675,AT1676,"f",,Trigger)</f>
        <v>51040</v>
      </c>
      <c r="AW1676" s="56">
        <f>_xll.qlInterestRateIndexMaturity(IborIndex&amp;Tenor,AV1676,Trigger)</f>
        <v>51222</v>
      </c>
      <c r="AX1676" s="102" t="e">
        <f>_xll.qlIndexFixing($Z$5,AU1676,,Trigger)</f>
        <v>#VALUE!</v>
      </c>
      <c r="AY1676" s="102">
        <f>_xll.qlIndexFixing($AZ$1,AV1676,,Trigger)</f>
        <v>1.4359861380317408E-2</v>
      </c>
    </row>
    <row r="1677" spans="46:51" ht="11.25" customHeight="1" x14ac:dyDescent="0.25">
      <c r="AT1677" s="57" t="s">
        <v>44</v>
      </c>
      <c r="AU1677" s="56">
        <f>_xll.qlInterestRateIndexFixingDate(IborIndex&amp;Tenor,AV1677,Trigger)</f>
        <v>51043</v>
      </c>
      <c r="AV1677" s="56">
        <f>_xll.qlCalendarAdvance(Calendar,AV1676,AT1677,"f",,Trigger)</f>
        <v>51047</v>
      </c>
      <c r="AW1677" s="56">
        <f>_xll.qlInterestRateIndexMaturity(IborIndex&amp;Tenor,AV1677,Trigger)</f>
        <v>51230</v>
      </c>
      <c r="AX1677" s="102" t="e">
        <f>_xll.qlIndexFixing($Z$5,AU1677,,Trigger)</f>
        <v>#VALUE!</v>
      </c>
      <c r="AY1677" s="102">
        <f>_xll.qlIndexFixing($AZ$1,AV1677,,Trigger)</f>
        <v>1.4361621551715709E-2</v>
      </c>
    </row>
    <row r="1678" spans="46:51" ht="11.25" customHeight="1" x14ac:dyDescent="0.25">
      <c r="AT1678" s="57" t="s">
        <v>44</v>
      </c>
      <c r="AU1678" s="56">
        <f>_xll.qlInterestRateIndexFixingDate(IborIndex&amp;Tenor,AV1678,Trigger)</f>
        <v>51050</v>
      </c>
      <c r="AV1678" s="56">
        <f>_xll.qlCalendarAdvance(Calendar,AV1677,AT1678,"f",,Trigger)</f>
        <v>51054</v>
      </c>
      <c r="AW1678" s="56">
        <f>_xll.qlInterestRateIndexMaturity(IborIndex&amp;Tenor,AV1678,Trigger)</f>
        <v>51237</v>
      </c>
      <c r="AX1678" s="102" t="e">
        <f>_xll.qlIndexFixing($Z$5,AU1678,,Trigger)</f>
        <v>#VALUE!</v>
      </c>
      <c r="AY1678" s="102">
        <f>_xll.qlIndexFixing($AZ$1,AV1678,,Trigger)</f>
        <v>1.436304281418954E-2</v>
      </c>
    </row>
    <row r="1679" spans="46:51" ht="11.25" customHeight="1" x14ac:dyDescent="0.25">
      <c r="AT1679" s="57" t="s">
        <v>44</v>
      </c>
      <c r="AU1679" s="56">
        <f>_xll.qlInterestRateIndexFixingDate(IborIndex&amp;Tenor,AV1679,Trigger)</f>
        <v>51057</v>
      </c>
      <c r="AV1679" s="56">
        <f>_xll.qlCalendarAdvance(Calendar,AV1678,AT1679,"f",,Trigger)</f>
        <v>51061</v>
      </c>
      <c r="AW1679" s="56">
        <f>_xll.qlInterestRateIndexMaturity(IborIndex&amp;Tenor,AV1679,Trigger)</f>
        <v>51244</v>
      </c>
      <c r="AX1679" s="102" t="e">
        <f>_xll.qlIndexFixing($Z$5,AU1679,,Trigger)</f>
        <v>#VALUE!</v>
      </c>
      <c r="AY1679" s="102">
        <f>_xll.qlIndexFixing($AZ$1,AV1679,,Trigger)</f>
        <v>1.4364524643957502E-2</v>
      </c>
    </row>
    <row r="1680" spans="46:51" ht="11.25" customHeight="1" x14ac:dyDescent="0.25">
      <c r="AT1680" s="57" t="s">
        <v>44</v>
      </c>
      <c r="AU1680" s="56">
        <f>_xll.qlInterestRateIndexFixingDate(IborIndex&amp;Tenor,AV1680,Trigger)</f>
        <v>51064</v>
      </c>
      <c r="AV1680" s="56">
        <f>_xll.qlCalendarAdvance(Calendar,AV1679,AT1680,"f",,Trigger)</f>
        <v>51068</v>
      </c>
      <c r="AW1680" s="56">
        <f>_xll.qlInterestRateIndexMaturity(IborIndex&amp;Tenor,AV1680,Trigger)</f>
        <v>51251</v>
      </c>
      <c r="AX1680" s="102" t="e">
        <f>_xll.qlIndexFixing($Z$5,AU1680,,Trigger)</f>
        <v>#VALUE!</v>
      </c>
      <c r="AY1680" s="102">
        <f>_xll.qlIndexFixing($AZ$1,AV1680,,Trigger)</f>
        <v>1.4366067229897143E-2</v>
      </c>
    </row>
    <row r="1681" spans="46:51" ht="11.25" customHeight="1" x14ac:dyDescent="0.25">
      <c r="AT1681" s="57" t="s">
        <v>44</v>
      </c>
      <c r="AU1681" s="56">
        <f>_xll.qlInterestRateIndexFixingDate(IborIndex&amp;Tenor,AV1681,Trigger)</f>
        <v>51071</v>
      </c>
      <c r="AV1681" s="56">
        <f>_xll.qlCalendarAdvance(Calendar,AV1680,AT1681,"f",,Trigger)</f>
        <v>51075</v>
      </c>
      <c r="AW1681" s="56">
        <f>_xll.qlInterestRateIndexMaturity(IborIndex&amp;Tenor,AV1681,Trigger)</f>
        <v>51258</v>
      </c>
      <c r="AX1681" s="102" t="e">
        <f>_xll.qlIndexFixing($Z$5,AU1681,,Trigger)</f>
        <v>#VALUE!</v>
      </c>
      <c r="AY1681" s="102">
        <f>_xll.qlIndexFixing($AZ$1,AV1681,,Trigger)</f>
        <v>1.4367249224368215E-2</v>
      </c>
    </row>
    <row r="1682" spans="46:51" ht="11.25" customHeight="1" x14ac:dyDescent="0.25">
      <c r="AT1682" s="57" t="s">
        <v>44</v>
      </c>
      <c r="AU1682" s="56">
        <f>_xll.qlInterestRateIndexFixingDate(IborIndex&amp;Tenor,AV1682,Trigger)</f>
        <v>51078</v>
      </c>
      <c r="AV1682" s="56">
        <f>_xll.qlCalendarAdvance(Calendar,AV1681,AT1682,"f",,Trigger)</f>
        <v>51082</v>
      </c>
      <c r="AW1682" s="56">
        <f>_xll.qlInterestRateIndexMaturity(IborIndex&amp;Tenor,AV1682,Trigger)</f>
        <v>51264</v>
      </c>
      <c r="AX1682" s="102" t="e">
        <f>_xll.qlIndexFixing($Z$5,AU1682,,Trigger)</f>
        <v>#VALUE!</v>
      </c>
      <c r="AY1682" s="102">
        <f>_xll.qlIndexFixing($AZ$1,AV1682,,Trigger)</f>
        <v>1.4368909391715546E-2</v>
      </c>
    </row>
    <row r="1683" spans="46:51" ht="11.25" customHeight="1" x14ac:dyDescent="0.25">
      <c r="AT1683" s="57" t="s">
        <v>44</v>
      </c>
      <c r="AU1683" s="56">
        <f>_xll.qlInterestRateIndexFixingDate(IborIndex&amp;Tenor,AV1683,Trigger)</f>
        <v>51085</v>
      </c>
      <c r="AV1683" s="56">
        <f>_xll.qlCalendarAdvance(Calendar,AV1682,AT1683,"f",,Trigger)</f>
        <v>51089</v>
      </c>
      <c r="AW1683" s="56">
        <f>_xll.qlInterestRateIndexMaturity(IborIndex&amp;Tenor,AV1683,Trigger)</f>
        <v>51271</v>
      </c>
      <c r="AX1683" s="102" t="e">
        <f>_xll.qlIndexFixing($Z$5,AU1683,,Trigger)</f>
        <v>#VALUE!</v>
      </c>
      <c r="AY1683" s="102">
        <f>_xll.qlIndexFixing($AZ$1,AV1683,,Trigger)</f>
        <v>1.4370630826484782E-2</v>
      </c>
    </row>
    <row r="1684" spans="46:51" ht="11.25" customHeight="1" x14ac:dyDescent="0.25">
      <c r="AT1684" s="57" t="s">
        <v>44</v>
      </c>
      <c r="AU1684" s="56">
        <f>_xll.qlInterestRateIndexFixingDate(IborIndex&amp;Tenor,AV1684,Trigger)</f>
        <v>51092</v>
      </c>
      <c r="AV1684" s="56">
        <f>_xll.qlCalendarAdvance(Calendar,AV1683,AT1684,"f",,Trigger)</f>
        <v>51096</v>
      </c>
      <c r="AW1684" s="56">
        <f>_xll.qlInterestRateIndexMaturity(IborIndex&amp;Tenor,AV1684,Trigger)</f>
        <v>51278</v>
      </c>
      <c r="AX1684" s="102" t="e">
        <f>_xll.qlIndexFixing($Z$5,AU1684,,Trigger)</f>
        <v>#VALUE!</v>
      </c>
      <c r="AY1684" s="102">
        <f>_xll.qlIndexFixing($AZ$1,AV1684,,Trigger)</f>
        <v>1.4372412372712248E-2</v>
      </c>
    </row>
    <row r="1685" spans="46:51" ht="11.25" customHeight="1" x14ac:dyDescent="0.25">
      <c r="AT1685" s="57" t="s">
        <v>44</v>
      </c>
      <c r="AU1685" s="56">
        <f>_xll.qlInterestRateIndexFixingDate(IborIndex&amp;Tenor,AV1685,Trigger)</f>
        <v>51099</v>
      </c>
      <c r="AV1685" s="56">
        <f>_xll.qlCalendarAdvance(Calendar,AV1684,AT1685,"f",,Trigger)</f>
        <v>51103</v>
      </c>
      <c r="AW1685" s="56">
        <f>_xll.qlInterestRateIndexMaturity(IborIndex&amp;Tenor,AV1685,Trigger)</f>
        <v>51285</v>
      </c>
      <c r="AX1685" s="102" t="e">
        <f>_xll.qlIndexFixing($Z$5,AU1685,,Trigger)</f>
        <v>#VALUE!</v>
      </c>
      <c r="AY1685" s="102">
        <f>_xll.qlIndexFixing($AZ$1,AV1685,,Trigger)</f>
        <v>1.4374689618237946E-2</v>
      </c>
    </row>
    <row r="1686" spans="46:51" ht="11.25" customHeight="1" x14ac:dyDescent="0.25">
      <c r="AT1686" s="57" t="s">
        <v>44</v>
      </c>
      <c r="AU1686" s="56">
        <f>_xll.qlInterestRateIndexFixingDate(IborIndex&amp;Tenor,AV1686,Trigger)</f>
        <v>51106</v>
      </c>
      <c r="AV1686" s="56">
        <f>_xll.qlCalendarAdvance(Calendar,AV1685,AT1686,"f",,Trigger)</f>
        <v>51110</v>
      </c>
      <c r="AW1686" s="56">
        <f>_xll.qlInterestRateIndexMaturity(IborIndex&amp;Tenor,AV1686,Trigger)</f>
        <v>51293</v>
      </c>
      <c r="AX1686" s="102" t="e">
        <f>_xll.qlIndexFixing($Z$5,AU1686,,Trigger)</f>
        <v>#VALUE!</v>
      </c>
      <c r="AY1686" s="102">
        <f>_xll.qlIndexFixing($AZ$1,AV1686,,Trigger)</f>
        <v>1.4376586425758179E-2</v>
      </c>
    </row>
    <row r="1687" spans="46:51" ht="11.25" customHeight="1" x14ac:dyDescent="0.25">
      <c r="AT1687" s="57" t="s">
        <v>44</v>
      </c>
      <c r="AU1687" s="56">
        <f>_xll.qlInterestRateIndexFixingDate(IborIndex&amp;Tenor,AV1687,Trigger)</f>
        <v>51113</v>
      </c>
      <c r="AV1687" s="56">
        <f>_xll.qlCalendarAdvance(Calendar,AV1686,AT1687,"f",,Trigger)</f>
        <v>51117</v>
      </c>
      <c r="AW1687" s="56">
        <f>_xll.qlInterestRateIndexMaturity(IborIndex&amp;Tenor,AV1687,Trigger)</f>
        <v>51300</v>
      </c>
      <c r="AX1687" s="102" t="e">
        <f>_xll.qlIndexFixing($Z$5,AU1687,,Trigger)</f>
        <v>#VALUE!</v>
      </c>
      <c r="AY1687" s="102">
        <f>_xll.qlIndexFixing($AZ$1,AV1687,,Trigger)</f>
        <v>1.4378534567271643E-2</v>
      </c>
    </row>
    <row r="1688" spans="46:51" ht="11.25" customHeight="1" x14ac:dyDescent="0.25">
      <c r="AT1688" s="57" t="s">
        <v>44</v>
      </c>
      <c r="AU1688" s="56">
        <f>_xll.qlInterestRateIndexFixingDate(IborIndex&amp;Tenor,AV1688,Trigger)</f>
        <v>51120</v>
      </c>
      <c r="AV1688" s="56">
        <f>_xll.qlCalendarAdvance(Calendar,AV1687,AT1688,"f",,Trigger)</f>
        <v>51124</v>
      </c>
      <c r="AW1688" s="56">
        <f>_xll.qlInterestRateIndexMaturity(IborIndex&amp;Tenor,AV1688,Trigger)</f>
        <v>51307</v>
      </c>
      <c r="AX1688" s="102" t="e">
        <f>_xll.qlIndexFixing($Z$5,AU1688,,Trigger)</f>
        <v>#VALUE!</v>
      </c>
      <c r="AY1688" s="102">
        <f>_xll.qlIndexFixing($AZ$1,AV1688,,Trigger)</f>
        <v>1.4380531202464996E-2</v>
      </c>
    </row>
    <row r="1689" spans="46:51" ht="11.25" customHeight="1" x14ac:dyDescent="0.25">
      <c r="AT1689" s="57" t="s">
        <v>44</v>
      </c>
      <c r="AU1689" s="56">
        <f>_xll.qlInterestRateIndexFixingDate(IborIndex&amp;Tenor,AV1689,Trigger)</f>
        <v>51126</v>
      </c>
      <c r="AV1689" s="56">
        <f>_xll.qlCalendarAdvance(Calendar,AV1688,AT1689,"f",,Trigger)</f>
        <v>51131</v>
      </c>
      <c r="AW1689" s="56">
        <f>_xll.qlInterestRateIndexMaturity(IborIndex&amp;Tenor,AV1689,Trigger)</f>
        <v>51314</v>
      </c>
      <c r="AX1689" s="102" t="e">
        <f>_xll.qlIndexFixing($Z$5,AU1689,,Trigger)</f>
        <v>#VALUE!</v>
      </c>
      <c r="AY1689" s="102">
        <f>_xll.qlIndexFixing($AZ$1,AV1689,,Trigger)</f>
        <v>1.438257348184405E-2</v>
      </c>
    </row>
    <row r="1690" spans="46:51" ht="11.25" customHeight="1" x14ac:dyDescent="0.25">
      <c r="AT1690" s="57" t="s">
        <v>44</v>
      </c>
      <c r="AU1690" s="56">
        <f>_xll.qlInterestRateIndexFixingDate(IborIndex&amp;Tenor,AV1690,Trigger)</f>
        <v>51134</v>
      </c>
      <c r="AV1690" s="56">
        <f>_xll.qlCalendarAdvance(Calendar,AV1689,AT1690,"f",,Trigger)</f>
        <v>51138</v>
      </c>
      <c r="AW1690" s="56">
        <f>_xll.qlInterestRateIndexMaturity(IborIndex&amp;Tenor,AV1690,Trigger)</f>
        <v>51320</v>
      </c>
      <c r="AX1690" s="102" t="e">
        <f>_xll.qlIndexFixing($Z$5,AU1690,,Trigger)</f>
        <v>#VALUE!</v>
      </c>
      <c r="AY1690" s="102">
        <f>_xll.qlIndexFixing($AZ$1,AV1690,,Trigger)</f>
        <v>1.4384206949413489E-2</v>
      </c>
    </row>
    <row r="1691" spans="46:51" ht="11.25" customHeight="1" x14ac:dyDescent="0.25">
      <c r="AT1691" s="57" t="s">
        <v>44</v>
      </c>
      <c r="AU1691" s="56">
        <f>_xll.qlInterestRateIndexFixingDate(IborIndex&amp;Tenor,AV1691,Trigger)</f>
        <v>51141</v>
      </c>
      <c r="AV1691" s="56">
        <f>_xll.qlCalendarAdvance(Calendar,AV1690,AT1691,"f",,Trigger)</f>
        <v>51145</v>
      </c>
      <c r="AW1691" s="56">
        <f>_xll.qlInterestRateIndexMaturity(IborIndex&amp;Tenor,AV1691,Trigger)</f>
        <v>51327</v>
      </c>
      <c r="AX1691" s="102" t="e">
        <f>_xll.qlIndexFixing($Z$5,AU1691,,Trigger)</f>
        <v>#VALUE!</v>
      </c>
      <c r="AY1691" s="102">
        <f>_xll.qlIndexFixing($AZ$1,AV1691,,Trigger)</f>
        <v>1.4386330234092994E-2</v>
      </c>
    </row>
    <row r="1692" spans="46:51" ht="11.25" customHeight="1" x14ac:dyDescent="0.25">
      <c r="AT1692" s="57" t="s">
        <v>44</v>
      </c>
      <c r="AU1692" s="56">
        <f>_xll.qlInterestRateIndexFixingDate(IborIndex&amp;Tenor,AV1692,Trigger)</f>
        <v>51148</v>
      </c>
      <c r="AV1692" s="56">
        <f>_xll.qlCalendarAdvance(Calendar,AV1691,AT1692,"f",,Trigger)</f>
        <v>51152</v>
      </c>
      <c r="AW1692" s="56">
        <f>_xll.qlInterestRateIndexMaturity(IborIndex&amp;Tenor,AV1692,Trigger)</f>
        <v>51334</v>
      </c>
      <c r="AX1692" s="102" t="e">
        <f>_xll.qlIndexFixing($Z$5,AU1692,,Trigger)</f>
        <v>#VALUE!</v>
      </c>
      <c r="AY1692" s="102">
        <f>_xll.qlIndexFixing($AZ$1,AV1692,,Trigger)</f>
        <v>1.4388490842591263E-2</v>
      </c>
    </row>
    <row r="1693" spans="46:51" ht="11.25" customHeight="1" x14ac:dyDescent="0.25">
      <c r="AT1693" s="57" t="s">
        <v>44</v>
      </c>
      <c r="AU1693" s="56">
        <f>_xll.qlInterestRateIndexFixingDate(IborIndex&amp;Tenor,AV1693,Trigger)</f>
        <v>51155</v>
      </c>
      <c r="AV1693" s="56">
        <f>_xll.qlCalendarAdvance(Calendar,AV1692,AT1693,"f",,Trigger)</f>
        <v>51159</v>
      </c>
      <c r="AW1693" s="56">
        <f>_xll.qlInterestRateIndexMaturity(IborIndex&amp;Tenor,AV1693,Trigger)</f>
        <v>51341</v>
      </c>
      <c r="AX1693" s="102" t="e">
        <f>_xll.qlIndexFixing($Z$5,AU1693,,Trigger)</f>
        <v>#VALUE!</v>
      </c>
      <c r="AY1693" s="102">
        <f>_xll.qlIndexFixing($AZ$1,AV1693,,Trigger)</f>
        <v>1.4390685873219292E-2</v>
      </c>
    </row>
    <row r="1694" spans="46:51" ht="11.25" customHeight="1" x14ac:dyDescent="0.25">
      <c r="AT1694" s="57" t="s">
        <v>44</v>
      </c>
      <c r="AU1694" s="56">
        <f>_xll.qlInterestRateIndexFixingDate(IborIndex&amp;Tenor,AV1694,Trigger)</f>
        <v>51162</v>
      </c>
      <c r="AV1694" s="56">
        <f>_xll.qlCalendarAdvance(Calendar,AV1693,AT1694,"f",,Trigger)</f>
        <v>51166</v>
      </c>
      <c r="AW1694" s="56">
        <f>_xll.qlInterestRateIndexMaturity(IborIndex&amp;Tenor,AV1694,Trigger)</f>
        <v>51348</v>
      </c>
      <c r="AX1694" s="102" t="e">
        <f>_xll.qlIndexFixing($Z$5,AU1694,,Trigger)</f>
        <v>#VALUE!</v>
      </c>
      <c r="AY1694" s="102">
        <f>_xll.qlIndexFixing($AZ$1,AV1694,,Trigger)</f>
        <v>1.4392912415055031E-2</v>
      </c>
    </row>
    <row r="1695" spans="46:51" ht="11.25" customHeight="1" x14ac:dyDescent="0.25">
      <c r="AT1695" s="57" t="s">
        <v>44</v>
      </c>
      <c r="AU1695" s="56">
        <f>_xll.qlInterestRateIndexFixingDate(IborIndex&amp;Tenor,AV1695,Trigger)</f>
        <v>51169</v>
      </c>
      <c r="AV1695" s="56">
        <f>_xll.qlCalendarAdvance(Calendar,AV1694,AT1695,"f",,Trigger)</f>
        <v>51173</v>
      </c>
      <c r="AW1695" s="56">
        <f>_xll.qlInterestRateIndexMaturity(IborIndex&amp;Tenor,AV1695,Trigger)</f>
        <v>51355</v>
      </c>
      <c r="AX1695" s="102" t="e">
        <f>_xll.qlIndexFixing($Z$5,AU1695,,Trigger)</f>
        <v>#VALUE!</v>
      </c>
      <c r="AY1695" s="102">
        <f>_xll.qlIndexFixing($AZ$1,AV1695,,Trigger)</f>
        <v>1.439516754793942E-2</v>
      </c>
    </row>
    <row r="1696" spans="46:51" ht="11.25" customHeight="1" x14ac:dyDescent="0.25">
      <c r="AT1696" s="57" t="s">
        <v>44</v>
      </c>
      <c r="AU1696" s="56">
        <f>_xll.qlInterestRateIndexFixingDate(IborIndex&amp;Tenor,AV1696,Trigger)</f>
        <v>51176</v>
      </c>
      <c r="AV1696" s="56">
        <f>_xll.qlCalendarAdvance(Calendar,AV1695,AT1696,"f",,Trigger)</f>
        <v>51180</v>
      </c>
      <c r="AW1696" s="56">
        <f>_xll.qlInterestRateIndexMaturity(IborIndex&amp;Tenor,AV1696,Trigger)</f>
        <v>51362</v>
      </c>
      <c r="AX1696" s="102" t="e">
        <f>_xll.qlIndexFixing($Z$5,AU1696,,Trigger)</f>
        <v>#VALUE!</v>
      </c>
      <c r="AY1696" s="102">
        <f>_xll.qlIndexFixing($AZ$1,AV1696,,Trigger)</f>
        <v>1.4397448342478587E-2</v>
      </c>
    </row>
    <row r="1697" spans="46:51" ht="11.25" customHeight="1" x14ac:dyDescent="0.25">
      <c r="AT1697" s="57" t="s">
        <v>44</v>
      </c>
      <c r="AU1697" s="56">
        <f>_xll.qlInterestRateIndexFixingDate(IborIndex&amp;Tenor,AV1697,Trigger)</f>
        <v>51183</v>
      </c>
      <c r="AV1697" s="56">
        <f>_xll.qlCalendarAdvance(Calendar,AV1696,AT1697,"f",,Trigger)</f>
        <v>51187</v>
      </c>
      <c r="AW1697" s="56">
        <f>_xll.qlInterestRateIndexMaturity(IborIndex&amp;Tenor,AV1697,Trigger)</f>
        <v>51369</v>
      </c>
      <c r="AX1697" s="102" t="e">
        <f>_xll.qlIndexFixing($Z$5,AU1697,,Trigger)</f>
        <v>#VALUE!</v>
      </c>
      <c r="AY1697" s="102">
        <f>_xll.qlIndexFixing($AZ$1,AV1697,,Trigger)</f>
        <v>1.4399751860043853E-2</v>
      </c>
    </row>
    <row r="1698" spans="46:51" ht="11.25" customHeight="1" x14ac:dyDescent="0.25">
      <c r="AT1698" s="57" t="s">
        <v>44</v>
      </c>
      <c r="AU1698" s="56">
        <f>_xll.qlInterestRateIndexFixingDate(IborIndex&amp;Tenor,AV1698,Trigger)</f>
        <v>51190</v>
      </c>
      <c r="AV1698" s="56">
        <f>_xll.qlCalendarAdvance(Calendar,AV1697,AT1698,"f",,Trigger)</f>
        <v>51194</v>
      </c>
      <c r="AW1698" s="56">
        <f>_xll.qlInterestRateIndexMaturity(IborIndex&amp;Tenor,AV1698,Trigger)</f>
        <v>51376</v>
      </c>
      <c r="AX1698" s="102" t="e">
        <f>_xll.qlIndexFixing($Z$5,AU1698,,Trigger)</f>
        <v>#VALUE!</v>
      </c>
      <c r="AY1698" s="102">
        <f>_xll.qlIndexFixing($AZ$1,AV1698,,Trigger)</f>
        <v>1.4403907361519289E-2</v>
      </c>
    </row>
    <row r="1699" spans="46:51" ht="11.25" customHeight="1" x14ac:dyDescent="0.25">
      <c r="AT1699" s="57" t="s">
        <v>44</v>
      </c>
      <c r="AU1699" s="56">
        <f>_xll.qlInterestRateIndexFixingDate(IborIndex&amp;Tenor,AV1699,Trigger)</f>
        <v>51197</v>
      </c>
      <c r="AV1699" s="56">
        <f>_xll.qlCalendarAdvance(Calendar,AV1698,AT1699,"f",,Trigger)</f>
        <v>51201</v>
      </c>
      <c r="AW1699" s="56">
        <f>_xll.qlInterestRateIndexMaturity(IborIndex&amp;Tenor,AV1699,Trigger)</f>
        <v>51385</v>
      </c>
      <c r="AX1699" s="102" t="e">
        <f>_xll.qlIndexFixing($Z$5,AU1699,,Trigger)</f>
        <v>#VALUE!</v>
      </c>
      <c r="AY1699" s="102">
        <f>_xll.qlIndexFixing($AZ$1,AV1699,,Trigger)</f>
        <v>1.4406246888506481E-2</v>
      </c>
    </row>
    <row r="1700" spans="46:51" ht="11.25" customHeight="1" x14ac:dyDescent="0.25">
      <c r="AT1700" s="57" t="s">
        <v>44</v>
      </c>
      <c r="AU1700" s="56">
        <f>_xll.qlInterestRateIndexFixingDate(IborIndex&amp;Tenor,AV1700,Trigger)</f>
        <v>51204</v>
      </c>
      <c r="AV1700" s="56">
        <f>_xll.qlCalendarAdvance(Calendar,AV1699,AT1700,"f",,Trigger)</f>
        <v>51208</v>
      </c>
      <c r="AW1700" s="56">
        <f>_xll.qlInterestRateIndexMaturity(IborIndex&amp;Tenor,AV1700,Trigger)</f>
        <v>51392</v>
      </c>
      <c r="AX1700" s="102" t="e">
        <f>_xll.qlIndexFixing($Z$5,AU1700,,Trigger)</f>
        <v>#VALUE!</v>
      </c>
      <c r="AY1700" s="102">
        <f>_xll.qlIndexFixing($AZ$1,AV1700,,Trigger)</f>
        <v>1.4408599644690335E-2</v>
      </c>
    </row>
    <row r="1701" spans="46:51" ht="11.25" customHeight="1" x14ac:dyDescent="0.25">
      <c r="AT1701" s="57" t="s">
        <v>44</v>
      </c>
      <c r="AU1701" s="56">
        <f>_xll.qlInterestRateIndexFixingDate(IborIndex&amp;Tenor,AV1701,Trigger)</f>
        <v>51211</v>
      </c>
      <c r="AV1701" s="56">
        <f>_xll.qlCalendarAdvance(Calendar,AV1700,AT1701,"f",,Trigger)</f>
        <v>51215</v>
      </c>
      <c r="AW1701" s="56">
        <f>_xll.qlInterestRateIndexMaturity(IborIndex&amp;Tenor,AV1701,Trigger)</f>
        <v>51399</v>
      </c>
      <c r="AX1701" s="102" t="e">
        <f>_xll.qlIndexFixing($Z$5,AU1701,,Trigger)</f>
        <v>#VALUE!</v>
      </c>
      <c r="AY1701" s="102">
        <f>_xll.qlIndexFixing($AZ$1,AV1701,,Trigger)</f>
        <v>1.4410962716920273E-2</v>
      </c>
    </row>
    <row r="1702" spans="46:51" ht="11.25" customHeight="1" x14ac:dyDescent="0.25">
      <c r="AT1702" s="57" t="s">
        <v>44</v>
      </c>
      <c r="AU1702" s="56">
        <f>_xll.qlInterestRateIndexFixingDate(IborIndex&amp;Tenor,AV1702,Trigger)</f>
        <v>51218</v>
      </c>
      <c r="AV1702" s="56">
        <f>_xll.qlCalendarAdvance(Calendar,AV1701,AT1702,"f",,Trigger)</f>
        <v>51222</v>
      </c>
      <c r="AW1702" s="56">
        <f>_xll.qlInterestRateIndexMaturity(IborIndex&amp;Tenor,AV1702,Trigger)</f>
        <v>51406</v>
      </c>
      <c r="AX1702" s="102" t="e">
        <f>_xll.qlIndexFixing($Z$5,AU1702,,Trigger)</f>
        <v>#VALUE!</v>
      </c>
      <c r="AY1702" s="102">
        <f>_xll.qlIndexFixing($AZ$1,AV1702,,Trigger)</f>
        <v>1.441196350078062E-2</v>
      </c>
    </row>
    <row r="1703" spans="46:51" ht="11.25" customHeight="1" x14ac:dyDescent="0.25">
      <c r="AT1703" s="57" t="s">
        <v>44</v>
      </c>
      <c r="AU1703" s="56">
        <f>_xll.qlInterestRateIndexFixingDate(IborIndex&amp;Tenor,AV1703,Trigger)</f>
        <v>51223</v>
      </c>
      <c r="AV1703" s="56">
        <f>_xll.qlCalendarAdvance(Calendar,AV1702,AT1703,"f",,Trigger)</f>
        <v>51229</v>
      </c>
      <c r="AW1703" s="56">
        <f>_xll.qlInterestRateIndexMaturity(IborIndex&amp;Tenor,AV1703,Trigger)</f>
        <v>51412</v>
      </c>
      <c r="AX1703" s="102" t="e">
        <f>_xll.qlIndexFixing($Z$5,AU1703,,Trigger)</f>
        <v>#VALUE!</v>
      </c>
      <c r="AY1703" s="102">
        <f>_xll.qlIndexFixing($AZ$1,AV1703,,Trigger)</f>
        <v>1.4414340458859727E-2</v>
      </c>
    </row>
    <row r="1704" spans="46:51" ht="11.25" customHeight="1" x14ac:dyDescent="0.25">
      <c r="AT1704" s="57" t="s">
        <v>44</v>
      </c>
      <c r="AU1704" s="56">
        <f>_xll.qlInterestRateIndexFixingDate(IborIndex&amp;Tenor,AV1704,Trigger)</f>
        <v>51232</v>
      </c>
      <c r="AV1704" s="56">
        <f>_xll.qlCalendarAdvance(Calendar,AV1703,AT1704,"f",,Trigger)</f>
        <v>51236</v>
      </c>
      <c r="AW1704" s="56">
        <f>_xll.qlInterestRateIndexMaturity(IborIndex&amp;Tenor,AV1704,Trigger)</f>
        <v>51419</v>
      </c>
      <c r="AX1704" s="102" t="e">
        <f>_xll.qlIndexFixing($Z$5,AU1704,,Trigger)</f>
        <v>#VALUE!</v>
      </c>
      <c r="AY1704" s="102">
        <f>_xll.qlIndexFixing($AZ$1,AV1704,,Trigger)</f>
        <v>1.4416719216560708E-2</v>
      </c>
    </row>
    <row r="1705" spans="46:51" ht="11.25" customHeight="1" x14ac:dyDescent="0.25">
      <c r="AT1705" s="57" t="s">
        <v>44</v>
      </c>
      <c r="AU1705" s="56">
        <f>_xll.qlInterestRateIndexFixingDate(IborIndex&amp;Tenor,AV1705,Trigger)</f>
        <v>51239</v>
      </c>
      <c r="AV1705" s="56">
        <f>_xll.qlCalendarAdvance(Calendar,AV1704,AT1705,"f",,Trigger)</f>
        <v>51243</v>
      </c>
      <c r="AW1705" s="56">
        <f>_xll.qlInterestRateIndexMaturity(IborIndex&amp;Tenor,AV1705,Trigger)</f>
        <v>51426</v>
      </c>
      <c r="AX1705" s="102" t="e">
        <f>_xll.qlIndexFixing($Z$5,AU1705,,Trigger)</f>
        <v>#VALUE!</v>
      </c>
      <c r="AY1705" s="102">
        <f>_xll.qlIndexFixing($AZ$1,AV1705,,Trigger)</f>
        <v>1.4419096777417971E-2</v>
      </c>
    </row>
    <row r="1706" spans="46:51" ht="11.25" customHeight="1" x14ac:dyDescent="0.25">
      <c r="AT1706" s="57" t="s">
        <v>44</v>
      </c>
      <c r="AU1706" s="56">
        <f>_xll.qlInterestRateIndexFixingDate(IborIndex&amp;Tenor,AV1706,Trigger)</f>
        <v>51246</v>
      </c>
      <c r="AV1706" s="56">
        <f>_xll.qlCalendarAdvance(Calendar,AV1705,AT1706,"f",,Trigger)</f>
        <v>51250</v>
      </c>
      <c r="AW1706" s="56">
        <f>_xll.qlInterestRateIndexMaturity(IborIndex&amp;Tenor,AV1706,Trigger)</f>
        <v>51433</v>
      </c>
      <c r="AX1706" s="102" t="e">
        <f>_xll.qlIndexFixing($Z$5,AU1706,,Trigger)</f>
        <v>#VALUE!</v>
      </c>
      <c r="AY1706" s="102">
        <f>_xll.qlIndexFixing($AZ$1,AV1706,,Trigger)</f>
        <v>1.4421470135778523E-2</v>
      </c>
    </row>
    <row r="1707" spans="46:51" ht="11.25" customHeight="1" x14ac:dyDescent="0.25">
      <c r="AT1707" s="57" t="s">
        <v>44</v>
      </c>
      <c r="AU1707" s="56">
        <f>_xll.qlInterestRateIndexFixingDate(IborIndex&amp;Tenor,AV1707,Trigger)</f>
        <v>51253</v>
      </c>
      <c r="AV1707" s="56">
        <f>_xll.qlCalendarAdvance(Calendar,AV1706,AT1707,"f",,Trigger)</f>
        <v>51258</v>
      </c>
      <c r="AW1707" s="56">
        <f>_xll.qlInterestRateIndexMaturity(IborIndex&amp;Tenor,AV1707,Trigger)</f>
        <v>51442</v>
      </c>
      <c r="AX1707" s="102" t="e">
        <f>_xll.qlIndexFixing($Z$5,AU1707,,Trigger)</f>
        <v>#VALUE!</v>
      </c>
      <c r="AY1707" s="102">
        <f>_xll.qlIndexFixing($AZ$1,AV1707,,Trigger)</f>
        <v>1.4425078160525224E-2</v>
      </c>
    </row>
    <row r="1708" spans="46:51" ht="11.25" customHeight="1" x14ac:dyDescent="0.25">
      <c r="AT1708" s="57" t="s">
        <v>44</v>
      </c>
      <c r="AU1708" s="56">
        <f>_xll.qlInterestRateIndexFixingDate(IborIndex&amp;Tenor,AV1708,Trigger)</f>
        <v>51263</v>
      </c>
      <c r="AV1708" s="56">
        <f>_xll.qlCalendarAdvance(Calendar,AV1707,AT1708,"f",,Trigger)</f>
        <v>51265</v>
      </c>
      <c r="AW1708" s="56">
        <f>_xll.qlInterestRateIndexMaturity(IborIndex&amp;Tenor,AV1708,Trigger)</f>
        <v>51449</v>
      </c>
      <c r="AX1708" s="102" t="e">
        <f>_xll.qlIndexFixing($Z$5,AU1708,,Trigger)</f>
        <v>#VALUE!</v>
      </c>
      <c r="AY1708" s="102">
        <f>_xll.qlIndexFixing($AZ$1,AV1708,,Trigger)</f>
        <v>1.4427430382647819E-2</v>
      </c>
    </row>
    <row r="1709" spans="46:51" ht="11.25" customHeight="1" x14ac:dyDescent="0.25">
      <c r="AT1709" s="57" t="s">
        <v>44</v>
      </c>
      <c r="AU1709" s="56">
        <f>_xll.qlInterestRateIndexFixingDate(IborIndex&amp;Tenor,AV1709,Trigger)</f>
        <v>51270</v>
      </c>
      <c r="AV1709" s="56">
        <f>_xll.qlCalendarAdvance(Calendar,AV1708,AT1709,"f",,Trigger)</f>
        <v>51272</v>
      </c>
      <c r="AW1709" s="56">
        <f>_xll.qlInterestRateIndexMaturity(IborIndex&amp;Tenor,AV1709,Trigger)</f>
        <v>51456</v>
      </c>
      <c r="AX1709" s="102" t="e">
        <f>_xll.qlIndexFixing($Z$5,AU1709,,Trigger)</f>
        <v>#VALUE!</v>
      </c>
      <c r="AY1709" s="102">
        <f>_xll.qlIndexFixing($AZ$1,AV1709,,Trigger)</f>
        <v>1.4429768965988203E-2</v>
      </c>
    </row>
    <row r="1710" spans="46:51" ht="11.25" customHeight="1" x14ac:dyDescent="0.25">
      <c r="AT1710" s="57" t="s">
        <v>44</v>
      </c>
      <c r="AU1710" s="56">
        <f>_xll.qlInterestRateIndexFixingDate(IborIndex&amp;Tenor,AV1710,Trigger)</f>
        <v>51277</v>
      </c>
      <c r="AV1710" s="56">
        <f>_xll.qlCalendarAdvance(Calendar,AV1709,AT1710,"f",,Trigger)</f>
        <v>51279</v>
      </c>
      <c r="AW1710" s="56">
        <f>_xll.qlInterestRateIndexMaturity(IborIndex&amp;Tenor,AV1710,Trigger)</f>
        <v>51463</v>
      </c>
      <c r="AX1710" s="102" t="e">
        <f>_xll.qlIndexFixing($Z$5,AU1710,,Trigger)</f>
        <v>#VALUE!</v>
      </c>
      <c r="AY1710" s="102">
        <f>_xll.qlIndexFixing($AZ$1,AV1710,,Trigger)</f>
        <v>1.4432092539240278E-2</v>
      </c>
    </row>
    <row r="1711" spans="46:51" ht="11.25" customHeight="1" x14ac:dyDescent="0.25">
      <c r="AT1711" s="57" t="s">
        <v>44</v>
      </c>
      <c r="AU1711" s="56">
        <f>_xll.qlInterestRateIndexFixingDate(IborIndex&amp;Tenor,AV1711,Trigger)</f>
        <v>51284</v>
      </c>
      <c r="AV1711" s="56">
        <f>_xll.qlCalendarAdvance(Calendar,AV1710,AT1711,"f",,Trigger)</f>
        <v>51286</v>
      </c>
      <c r="AW1711" s="56">
        <f>_xll.qlInterestRateIndexMaturity(IborIndex&amp;Tenor,AV1711,Trigger)</f>
        <v>51470</v>
      </c>
      <c r="AX1711" s="102" t="e">
        <f>_xll.qlIndexFixing($Z$5,AU1711,,Trigger)</f>
        <v>#VALUE!</v>
      </c>
      <c r="AY1711" s="102">
        <f>_xll.qlIndexFixing($AZ$1,AV1711,,Trigger)</f>
        <v>1.4434401012449192E-2</v>
      </c>
    </row>
    <row r="1712" spans="46:51" ht="11.25" customHeight="1" x14ac:dyDescent="0.25">
      <c r="AT1712" s="57" t="s">
        <v>44</v>
      </c>
      <c r="AU1712" s="56">
        <f>_xll.qlInterestRateIndexFixingDate(IborIndex&amp;Tenor,AV1712,Trigger)</f>
        <v>51291</v>
      </c>
      <c r="AV1712" s="56">
        <f>_xll.qlCalendarAdvance(Calendar,AV1711,AT1712,"f",,Trigger)</f>
        <v>51293</v>
      </c>
      <c r="AW1712" s="56">
        <f>_xll.qlInterestRateIndexMaturity(IborIndex&amp;Tenor,AV1712,Trigger)</f>
        <v>51476</v>
      </c>
      <c r="AX1712" s="102" t="e">
        <f>_xll.qlIndexFixing($Z$5,AU1712,,Trigger)</f>
        <v>#VALUE!</v>
      </c>
      <c r="AY1712" s="102">
        <f>_xll.qlIndexFixing($AZ$1,AV1712,,Trigger)</f>
        <v>1.4436694334477904E-2</v>
      </c>
    </row>
    <row r="1713" spans="46:51" ht="11.25" customHeight="1" x14ac:dyDescent="0.25">
      <c r="AT1713" s="57" t="s">
        <v>44</v>
      </c>
      <c r="AU1713" s="56">
        <f>_xll.qlInterestRateIndexFixingDate(IborIndex&amp;Tenor,AV1713,Trigger)</f>
        <v>51298</v>
      </c>
      <c r="AV1713" s="56">
        <f>_xll.qlCalendarAdvance(Calendar,AV1712,AT1713,"f",,Trigger)</f>
        <v>51300</v>
      </c>
      <c r="AW1713" s="56">
        <f>_xll.qlInterestRateIndexMaturity(IborIndex&amp;Tenor,AV1713,Trigger)</f>
        <v>51483</v>
      </c>
      <c r="AX1713" s="102" t="e">
        <f>_xll.qlIndexFixing($Z$5,AU1713,,Trigger)</f>
        <v>#VALUE!</v>
      </c>
      <c r="AY1713" s="102">
        <f>_xll.qlIndexFixing($AZ$1,AV1713,,Trigger)</f>
        <v>1.4438972454190237E-2</v>
      </c>
    </row>
    <row r="1714" spans="46:51" ht="11.25" customHeight="1" x14ac:dyDescent="0.25">
      <c r="AT1714" s="57" t="s">
        <v>44</v>
      </c>
      <c r="AU1714" s="56">
        <f>_xll.qlInterestRateIndexFixingDate(IborIndex&amp;Tenor,AV1714,Trigger)</f>
        <v>51305</v>
      </c>
      <c r="AV1714" s="56">
        <f>_xll.qlCalendarAdvance(Calendar,AV1713,AT1714,"f",,Trigger)</f>
        <v>51307</v>
      </c>
      <c r="AW1714" s="56">
        <f>_xll.qlInterestRateIndexMaturity(IborIndex&amp;Tenor,AV1714,Trigger)</f>
        <v>51490</v>
      </c>
      <c r="AX1714" s="102" t="e">
        <f>_xll.qlIndexFixing($Z$5,AU1714,,Trigger)</f>
        <v>#VALUE!</v>
      </c>
      <c r="AY1714" s="102">
        <f>_xll.qlIndexFixing($AZ$1,AV1714,,Trigger)</f>
        <v>1.4441235320449582E-2</v>
      </c>
    </row>
    <row r="1715" spans="46:51" ht="11.25" customHeight="1" x14ac:dyDescent="0.25">
      <c r="AT1715" s="57" t="s">
        <v>44</v>
      </c>
      <c r="AU1715" s="56">
        <f>_xll.qlInterestRateIndexFixingDate(IborIndex&amp;Tenor,AV1715,Trigger)</f>
        <v>51312</v>
      </c>
      <c r="AV1715" s="56">
        <f>_xll.qlCalendarAdvance(Calendar,AV1714,AT1715,"f",,Trigger)</f>
        <v>51314</v>
      </c>
      <c r="AW1715" s="56">
        <f>_xll.qlInterestRateIndexMaturity(IborIndex&amp;Tenor,AV1715,Trigger)</f>
        <v>51497</v>
      </c>
      <c r="AX1715" s="102" t="e">
        <f>_xll.qlIndexFixing($Z$5,AU1715,,Trigger)</f>
        <v>#VALUE!</v>
      </c>
      <c r="AY1715" s="102">
        <f>_xll.qlIndexFixing($AZ$1,AV1715,,Trigger)</f>
        <v>1.4443482882120197E-2</v>
      </c>
    </row>
    <row r="1716" spans="46:51" ht="11.25" customHeight="1" x14ac:dyDescent="0.25">
      <c r="AT1716" s="57" t="s">
        <v>44</v>
      </c>
      <c r="AU1716" s="56">
        <f>_xll.qlInterestRateIndexFixingDate(IborIndex&amp;Tenor,AV1716,Trigger)</f>
        <v>51319</v>
      </c>
      <c r="AV1716" s="56">
        <f>_xll.qlCalendarAdvance(Calendar,AV1715,AT1716,"f",,Trigger)</f>
        <v>51321</v>
      </c>
      <c r="AW1716" s="56">
        <f>_xll.qlInterestRateIndexMaturity(IborIndex&amp;Tenor,AV1716,Trigger)</f>
        <v>51505</v>
      </c>
      <c r="AX1716" s="102" t="e">
        <f>_xll.qlIndexFixing($Z$5,AU1716,,Trigger)</f>
        <v>#VALUE!</v>
      </c>
      <c r="AY1716" s="102">
        <f>_xll.qlIndexFixing($AZ$1,AV1716,,Trigger)</f>
        <v>1.4445715088066767E-2</v>
      </c>
    </row>
    <row r="1717" spans="46:51" ht="11.25" customHeight="1" x14ac:dyDescent="0.25">
      <c r="AT1717" s="57" t="s">
        <v>44</v>
      </c>
      <c r="AU1717" s="56">
        <f>_xll.qlInterestRateIndexFixingDate(IborIndex&amp;Tenor,AV1717,Trigger)</f>
        <v>51326</v>
      </c>
      <c r="AV1717" s="56">
        <f>_xll.qlCalendarAdvance(Calendar,AV1716,AT1717,"f",,Trigger)</f>
        <v>51328</v>
      </c>
      <c r="AW1717" s="56">
        <f>_xll.qlInterestRateIndexMaturity(IborIndex&amp;Tenor,AV1717,Trigger)</f>
        <v>51512</v>
      </c>
      <c r="AX1717" s="102" t="e">
        <f>_xll.qlIndexFixing($Z$5,AU1717,,Trigger)</f>
        <v>#VALUE!</v>
      </c>
      <c r="AY1717" s="102">
        <f>_xll.qlIndexFixing($AZ$1,AV1717,,Trigger)</f>
        <v>1.4447931887152685E-2</v>
      </c>
    </row>
    <row r="1718" spans="46:51" ht="11.25" customHeight="1" x14ac:dyDescent="0.25">
      <c r="AT1718" s="57" t="s">
        <v>44</v>
      </c>
      <c r="AU1718" s="56">
        <f>_xll.qlInterestRateIndexFixingDate(IborIndex&amp;Tenor,AV1718,Trigger)</f>
        <v>51333</v>
      </c>
      <c r="AV1718" s="56">
        <f>_xll.qlCalendarAdvance(Calendar,AV1717,AT1718,"f",,Trigger)</f>
        <v>51335</v>
      </c>
      <c r="AW1718" s="56">
        <f>_xll.qlInterestRateIndexMaturity(IborIndex&amp;Tenor,AV1718,Trigger)</f>
        <v>51519</v>
      </c>
      <c r="AX1718" s="102" t="e">
        <f>_xll.qlIndexFixing($Z$5,AU1718,,Trigger)</f>
        <v>#VALUE!</v>
      </c>
      <c r="AY1718" s="102">
        <f>_xll.qlIndexFixing($AZ$1,AV1718,,Trigger)</f>
        <v>1.4450133228242207E-2</v>
      </c>
    </row>
    <row r="1719" spans="46:51" ht="11.25" customHeight="1" x14ac:dyDescent="0.25">
      <c r="AT1719" s="57" t="s">
        <v>44</v>
      </c>
      <c r="AU1719" s="56">
        <f>_xll.qlInterestRateIndexFixingDate(IborIndex&amp;Tenor,AV1719,Trigger)</f>
        <v>51340</v>
      </c>
      <c r="AV1719" s="56">
        <f>_xll.qlCalendarAdvance(Calendar,AV1718,AT1719,"f",,Trigger)</f>
        <v>51342</v>
      </c>
      <c r="AW1719" s="56">
        <f>_xll.qlInterestRateIndexMaturity(IborIndex&amp;Tenor,AV1719,Trigger)</f>
        <v>51526</v>
      </c>
      <c r="AX1719" s="102" t="e">
        <f>_xll.qlIndexFixing($Z$5,AU1719,,Trigger)</f>
        <v>#VALUE!</v>
      </c>
      <c r="AY1719" s="102">
        <f>_xll.qlIndexFixing($AZ$1,AV1719,,Trigger)</f>
        <v>1.4452319060199588E-2</v>
      </c>
    </row>
    <row r="1720" spans="46:51" ht="11.25" customHeight="1" x14ac:dyDescent="0.25">
      <c r="AT1720" s="57" t="s">
        <v>44</v>
      </c>
      <c r="AU1720" s="56">
        <f>_xll.qlInterestRateIndexFixingDate(IborIndex&amp;Tenor,AV1720,Trigger)</f>
        <v>51347</v>
      </c>
      <c r="AV1720" s="56">
        <f>_xll.qlCalendarAdvance(Calendar,AV1719,AT1720,"f",,Trigger)</f>
        <v>51349</v>
      </c>
      <c r="AW1720" s="56">
        <f>_xll.qlInterestRateIndexMaturity(IborIndex&amp;Tenor,AV1720,Trigger)</f>
        <v>51533</v>
      </c>
      <c r="AX1720" s="102" t="e">
        <f>_xll.qlIndexFixing($Z$5,AU1720,,Trigger)</f>
        <v>#VALUE!</v>
      </c>
      <c r="AY1720" s="102">
        <f>_xll.qlIndexFixing($AZ$1,AV1720,,Trigger)</f>
        <v>1.4454489331889949E-2</v>
      </c>
    </row>
    <row r="1721" spans="46:51" ht="11.25" customHeight="1" x14ac:dyDescent="0.25">
      <c r="AT1721" s="57" t="s">
        <v>44</v>
      </c>
      <c r="AU1721" s="56">
        <f>_xll.qlInterestRateIndexFixingDate(IborIndex&amp;Tenor,AV1721,Trigger)</f>
        <v>51354</v>
      </c>
      <c r="AV1721" s="56">
        <f>_xll.qlCalendarAdvance(Calendar,AV1720,AT1721,"f",,Trigger)</f>
        <v>51356</v>
      </c>
      <c r="AW1721" s="56">
        <f>_xll.qlInterestRateIndexMaturity(IborIndex&amp;Tenor,AV1721,Trigger)</f>
        <v>51540</v>
      </c>
      <c r="AX1721" s="102" t="e">
        <f>_xll.qlIndexFixing($Z$5,AU1721,,Trigger)</f>
        <v>#VALUE!</v>
      </c>
      <c r="AY1721" s="102">
        <f>_xll.qlIndexFixing($AZ$1,AV1721,,Trigger)</f>
        <v>1.4456643992177113E-2</v>
      </c>
    </row>
    <row r="1722" spans="46:51" ht="11.25" customHeight="1" x14ac:dyDescent="0.25">
      <c r="AT1722" s="57" t="s">
        <v>44</v>
      </c>
      <c r="AU1722" s="56">
        <f>_xll.qlInterestRateIndexFixingDate(IborIndex&amp;Tenor,AV1722,Trigger)</f>
        <v>51361</v>
      </c>
      <c r="AV1722" s="56">
        <f>_xll.qlCalendarAdvance(Calendar,AV1721,AT1722,"f",,Trigger)</f>
        <v>51363</v>
      </c>
      <c r="AW1722" s="56">
        <f>_xll.qlInterestRateIndexMaturity(IborIndex&amp;Tenor,AV1722,Trigger)</f>
        <v>51547</v>
      </c>
      <c r="AX1722" s="102" t="e">
        <f>_xll.qlIndexFixing($Z$5,AU1722,,Trigger)</f>
        <v>#VALUE!</v>
      </c>
      <c r="AY1722" s="102">
        <f>_xll.qlIndexFixing($AZ$1,AV1722,,Trigger)</f>
        <v>1.4458782989927062E-2</v>
      </c>
    </row>
    <row r="1723" spans="46:51" ht="11.25" customHeight="1" x14ac:dyDescent="0.25">
      <c r="AT1723" s="57" t="s">
        <v>44</v>
      </c>
      <c r="AU1723" s="56">
        <f>_xll.qlInterestRateIndexFixingDate(IborIndex&amp;Tenor,AV1723,Trigger)</f>
        <v>51368</v>
      </c>
      <c r="AV1723" s="56">
        <f>_xll.qlCalendarAdvance(Calendar,AV1722,AT1723,"f",,Trigger)</f>
        <v>51370</v>
      </c>
      <c r="AW1723" s="56">
        <f>_xll.qlInterestRateIndexMaturity(IborIndex&amp;Tenor,AV1723,Trigger)</f>
        <v>51554</v>
      </c>
      <c r="AX1723" s="102" t="e">
        <f>_xll.qlIndexFixing($Z$5,AU1723,,Trigger)</f>
        <v>#VALUE!</v>
      </c>
      <c r="AY1723" s="102">
        <f>_xll.qlIndexFixing($AZ$1,AV1723,,Trigger)</f>
        <v>1.4460906274003623E-2</v>
      </c>
    </row>
    <row r="1724" spans="46:51" ht="11.25" customHeight="1" x14ac:dyDescent="0.25">
      <c r="AT1724" s="57" t="s">
        <v>44</v>
      </c>
      <c r="AU1724" s="56">
        <f>_xll.qlInterestRateIndexFixingDate(IborIndex&amp;Tenor,AV1724,Trigger)</f>
        <v>51375</v>
      </c>
      <c r="AV1724" s="56">
        <f>_xll.qlCalendarAdvance(Calendar,AV1723,AT1724,"f",,Trigger)</f>
        <v>51377</v>
      </c>
      <c r="AW1724" s="56">
        <f>_xll.qlInterestRateIndexMaturity(IborIndex&amp;Tenor,AV1724,Trigger)</f>
        <v>51560</v>
      </c>
      <c r="AX1724" s="102" t="e">
        <f>_xll.qlIndexFixing($Z$5,AU1724,,Trigger)</f>
        <v>#VALUE!</v>
      </c>
      <c r="AY1724" s="102">
        <f>_xll.qlIndexFixing($AZ$1,AV1724,,Trigger)</f>
        <v>1.4461273849445639E-2</v>
      </c>
    </row>
    <row r="1725" spans="46:51" ht="11.25" customHeight="1" x14ac:dyDescent="0.25">
      <c r="AT1725" s="57" t="s">
        <v>44</v>
      </c>
      <c r="AU1725" s="56">
        <f>_xll.qlInterestRateIndexFixingDate(IborIndex&amp;Tenor,AV1725,Trigger)</f>
        <v>51382</v>
      </c>
      <c r="AV1725" s="56">
        <f>_xll.qlCalendarAdvance(Calendar,AV1724,AT1725,"f",,Trigger)</f>
        <v>51384</v>
      </c>
      <c r="AW1725" s="56">
        <f>_xll.qlInterestRateIndexMaturity(IborIndex&amp;Tenor,AV1725,Trigger)</f>
        <v>51565</v>
      </c>
      <c r="AX1725" s="102" t="e">
        <f>_xll.qlIndexFixing($Z$5,AU1725,,Trigger)</f>
        <v>#VALUE!</v>
      </c>
      <c r="AY1725" s="102">
        <f>_xll.qlIndexFixing($AZ$1,AV1725,,Trigger)</f>
        <v>1.4463369804834115E-2</v>
      </c>
    </row>
    <row r="1726" spans="46:51" ht="11.25" customHeight="1" x14ac:dyDescent="0.25">
      <c r="AT1726" s="57" t="s">
        <v>44</v>
      </c>
      <c r="AU1726" s="56">
        <f>_xll.qlInterestRateIndexFixingDate(IborIndex&amp;Tenor,AV1726,Trigger)</f>
        <v>51389</v>
      </c>
      <c r="AV1726" s="56">
        <f>_xll.qlCalendarAdvance(Calendar,AV1725,AT1726,"f",,Trigger)</f>
        <v>51391</v>
      </c>
      <c r="AW1726" s="56">
        <f>_xll.qlInterestRateIndexMaturity(IborIndex&amp;Tenor,AV1726,Trigger)</f>
        <v>51572</v>
      </c>
      <c r="AX1726" s="102" t="e">
        <f>_xll.qlIndexFixing($Z$5,AU1726,,Trigger)</f>
        <v>#VALUE!</v>
      </c>
      <c r="AY1726" s="102">
        <f>_xll.qlIndexFixing($AZ$1,AV1726,,Trigger)</f>
        <v>1.4465449910244463E-2</v>
      </c>
    </row>
    <row r="1727" spans="46:51" ht="11.25" customHeight="1" x14ac:dyDescent="0.25">
      <c r="AT1727" s="57" t="s">
        <v>44</v>
      </c>
      <c r="AU1727" s="56">
        <f>_xll.qlInterestRateIndexFixingDate(IborIndex&amp;Tenor,AV1727,Trigger)</f>
        <v>51396</v>
      </c>
      <c r="AV1727" s="56">
        <f>_xll.qlCalendarAdvance(Calendar,AV1726,AT1727,"f",,Trigger)</f>
        <v>51398</v>
      </c>
      <c r="AW1727" s="56">
        <f>_xll.qlInterestRateIndexMaturity(IborIndex&amp;Tenor,AV1727,Trigger)</f>
        <v>51579</v>
      </c>
      <c r="AX1727" s="102" t="e">
        <f>_xll.qlIndexFixing($Z$5,AU1727,,Trigger)</f>
        <v>#VALUE!</v>
      </c>
      <c r="AY1727" s="102">
        <f>_xll.qlIndexFixing($AZ$1,AV1727,,Trigger)</f>
        <v>1.4467514114552941E-2</v>
      </c>
    </row>
    <row r="1728" spans="46:51" ht="11.25" customHeight="1" x14ac:dyDescent="0.25">
      <c r="AT1728" s="57" t="s">
        <v>44</v>
      </c>
      <c r="AU1728" s="56">
        <f>_xll.qlInterestRateIndexFixingDate(IborIndex&amp;Tenor,AV1728,Trigger)</f>
        <v>51403</v>
      </c>
      <c r="AV1728" s="56">
        <f>_xll.qlCalendarAdvance(Calendar,AV1727,AT1728,"f",,Trigger)</f>
        <v>51405</v>
      </c>
      <c r="AW1728" s="56">
        <f>_xll.qlInterestRateIndexMaturity(IborIndex&amp;Tenor,AV1728,Trigger)</f>
        <v>51586</v>
      </c>
      <c r="AX1728" s="102" t="e">
        <f>_xll.qlIndexFixing($Z$5,AU1728,,Trigger)</f>
        <v>#VALUE!</v>
      </c>
      <c r="AY1728" s="102">
        <f>_xll.qlIndexFixing($AZ$1,AV1728,,Trigger)</f>
        <v>1.446999321312816E-2</v>
      </c>
    </row>
    <row r="1729" spans="46:51" ht="11.25" customHeight="1" x14ac:dyDescent="0.25">
      <c r="AT1729" s="57" t="s">
        <v>44</v>
      </c>
      <c r="AU1729" s="56">
        <f>_xll.qlInterestRateIndexFixingDate(IborIndex&amp;Tenor,AV1729,Trigger)</f>
        <v>51410</v>
      </c>
      <c r="AV1729" s="56">
        <f>_xll.qlCalendarAdvance(Calendar,AV1728,AT1729,"f",,Trigger)</f>
        <v>51412</v>
      </c>
      <c r="AW1729" s="56">
        <f>_xll.qlInterestRateIndexMaturity(IborIndex&amp;Tenor,AV1729,Trigger)</f>
        <v>51594</v>
      </c>
      <c r="AX1729" s="102" t="e">
        <f>_xll.qlIndexFixing($Z$5,AU1729,,Trigger)</f>
        <v>#VALUE!</v>
      </c>
      <c r="AY1729" s="102">
        <f>_xll.qlIndexFixing($AZ$1,AV1729,,Trigger)</f>
        <v>1.447202438238205E-2</v>
      </c>
    </row>
    <row r="1730" spans="46:51" ht="11.25" customHeight="1" x14ac:dyDescent="0.25">
      <c r="AT1730" s="57" t="s">
        <v>44</v>
      </c>
      <c r="AU1730" s="56">
        <f>_xll.qlInterestRateIndexFixingDate(IborIndex&amp;Tenor,AV1730,Trigger)</f>
        <v>51417</v>
      </c>
      <c r="AV1730" s="56">
        <f>_xll.qlCalendarAdvance(Calendar,AV1729,AT1730,"f",,Trigger)</f>
        <v>51419</v>
      </c>
      <c r="AW1730" s="56">
        <f>_xll.qlInterestRateIndexMaturity(IborIndex&amp;Tenor,AV1730,Trigger)</f>
        <v>51601</v>
      </c>
      <c r="AX1730" s="102" t="e">
        <f>_xll.qlIndexFixing($Z$5,AU1730,,Trigger)</f>
        <v>#VALUE!</v>
      </c>
      <c r="AY1730" s="102">
        <f>_xll.qlIndexFixing($AZ$1,AV1730,,Trigger)</f>
        <v>1.4474039492875903E-2</v>
      </c>
    </row>
    <row r="1731" spans="46:51" ht="11.25" customHeight="1" x14ac:dyDescent="0.25">
      <c r="AT1731" s="57" t="s">
        <v>44</v>
      </c>
      <c r="AU1731" s="56">
        <f>_xll.qlInterestRateIndexFixingDate(IborIndex&amp;Tenor,AV1731,Trigger)</f>
        <v>51424</v>
      </c>
      <c r="AV1731" s="56">
        <f>_xll.qlCalendarAdvance(Calendar,AV1730,AT1731,"f",,Trigger)</f>
        <v>51426</v>
      </c>
      <c r="AW1731" s="56">
        <f>_xll.qlInterestRateIndexMaturity(IborIndex&amp;Tenor,AV1731,Trigger)</f>
        <v>51608</v>
      </c>
      <c r="AX1731" s="102" t="e">
        <f>_xll.qlIndexFixing($Z$5,AU1731,,Trigger)</f>
        <v>#VALUE!</v>
      </c>
      <c r="AY1731" s="102">
        <f>_xll.qlIndexFixing($AZ$1,AV1731,,Trigger)</f>
        <v>1.447774793937235E-2</v>
      </c>
    </row>
    <row r="1732" spans="46:51" ht="11.25" customHeight="1" x14ac:dyDescent="0.25">
      <c r="AT1732" s="57" t="s">
        <v>44</v>
      </c>
      <c r="AU1732" s="56">
        <f>_xll.qlInterestRateIndexFixingDate(IborIndex&amp;Tenor,AV1732,Trigger)</f>
        <v>51431</v>
      </c>
      <c r="AV1732" s="56">
        <f>_xll.qlCalendarAdvance(Calendar,AV1731,AT1732,"f",,Trigger)</f>
        <v>51433</v>
      </c>
      <c r="AW1732" s="56">
        <f>_xll.qlInterestRateIndexMaturity(IborIndex&amp;Tenor,AV1732,Trigger)</f>
        <v>51615</v>
      </c>
      <c r="AX1732" s="102" t="e">
        <f>_xll.qlIndexFixing($Z$5,AU1732,,Trigger)</f>
        <v>#VALUE!</v>
      </c>
      <c r="AY1732" s="102">
        <f>_xll.qlIndexFixing($AZ$1,AV1732,,Trigger)</f>
        <v>1.4478021333075445E-2</v>
      </c>
    </row>
    <row r="1733" spans="46:51" ht="11.25" customHeight="1" x14ac:dyDescent="0.25">
      <c r="AT1733" s="57" t="s">
        <v>44</v>
      </c>
      <c r="AU1733" s="56">
        <f>_xll.qlInterestRateIndexFixingDate(IborIndex&amp;Tenor,AV1733,Trigger)</f>
        <v>51438</v>
      </c>
      <c r="AV1733" s="56">
        <f>_xll.qlCalendarAdvance(Calendar,AV1732,AT1733,"f",,Trigger)</f>
        <v>51440</v>
      </c>
      <c r="AW1733" s="56">
        <f>_xll.qlInterestRateIndexMaturity(IborIndex&amp;Tenor,AV1733,Trigger)</f>
        <v>51621</v>
      </c>
      <c r="AX1733" s="102" t="e">
        <f>_xll.qlIndexFixing($Z$5,AU1733,,Trigger)</f>
        <v>#VALUE!</v>
      </c>
      <c r="AY1733" s="102">
        <f>_xll.qlIndexFixing($AZ$1,AV1733,,Trigger)</f>
        <v>1.4479562554269354E-2</v>
      </c>
    </row>
    <row r="1734" spans="46:51" ht="11.25" customHeight="1" x14ac:dyDescent="0.25">
      <c r="AT1734" s="57" t="s">
        <v>44</v>
      </c>
      <c r="AU1734" s="56">
        <f>_xll.qlInterestRateIndexFixingDate(IborIndex&amp;Tenor,AV1734,Trigger)</f>
        <v>51445</v>
      </c>
      <c r="AV1734" s="56">
        <f>_xll.qlCalendarAdvance(Calendar,AV1733,AT1734,"f",,Trigger)</f>
        <v>51447</v>
      </c>
      <c r="AW1734" s="56">
        <f>_xll.qlInterestRateIndexMaturity(IborIndex&amp;Tenor,AV1734,Trigger)</f>
        <v>51628</v>
      </c>
      <c r="AX1734" s="102" t="e">
        <f>_xll.qlIndexFixing($Z$5,AU1734,,Trigger)</f>
        <v>#VALUE!</v>
      </c>
      <c r="AY1734" s="102">
        <f>_xll.qlIndexFixing($AZ$1,AV1734,,Trigger)</f>
        <v>1.4481514019372898E-2</v>
      </c>
    </row>
    <row r="1735" spans="46:51" ht="11.25" customHeight="1" x14ac:dyDescent="0.25">
      <c r="AT1735" s="57" t="s">
        <v>44</v>
      </c>
      <c r="AU1735" s="56">
        <f>_xll.qlInterestRateIndexFixingDate(IborIndex&amp;Tenor,AV1735,Trigger)</f>
        <v>51452</v>
      </c>
      <c r="AV1735" s="56">
        <f>_xll.qlCalendarAdvance(Calendar,AV1734,AT1735,"f",,Trigger)</f>
        <v>51454</v>
      </c>
      <c r="AW1735" s="56">
        <f>_xll.qlInterestRateIndexMaturity(IborIndex&amp;Tenor,AV1735,Trigger)</f>
        <v>51635</v>
      </c>
      <c r="AX1735" s="102" t="e">
        <f>_xll.qlIndexFixing($Z$5,AU1735,,Trigger)</f>
        <v>#VALUE!</v>
      </c>
      <c r="AY1735" s="102">
        <f>_xll.qlIndexFixing($AZ$1,AV1735,,Trigger)</f>
        <v>1.4483449174378861E-2</v>
      </c>
    </row>
    <row r="1736" spans="46:51" ht="11.25" customHeight="1" x14ac:dyDescent="0.25">
      <c r="AT1736" s="57" t="s">
        <v>44</v>
      </c>
      <c r="AU1736" s="56">
        <f>_xll.qlInterestRateIndexFixingDate(IborIndex&amp;Tenor,AV1736,Trigger)</f>
        <v>51459</v>
      </c>
      <c r="AV1736" s="56">
        <f>_xll.qlCalendarAdvance(Calendar,AV1735,AT1736,"f",,Trigger)</f>
        <v>51461</v>
      </c>
      <c r="AW1736" s="56">
        <f>_xll.qlInterestRateIndexMaturity(IborIndex&amp;Tenor,AV1736,Trigger)</f>
        <v>51642</v>
      </c>
      <c r="AX1736" s="102" t="e">
        <f>_xll.qlIndexFixing($Z$5,AU1736,,Trigger)</f>
        <v>#VALUE!</v>
      </c>
      <c r="AY1736" s="102">
        <f>_xll.qlIndexFixing($AZ$1,AV1736,,Trigger)</f>
        <v>1.4485367968164379E-2</v>
      </c>
    </row>
    <row r="1737" spans="46:51" ht="11.25" customHeight="1" x14ac:dyDescent="0.25">
      <c r="AT1737" s="57" t="s">
        <v>44</v>
      </c>
      <c r="AU1737" s="56">
        <f>_xll.qlInterestRateIndexFixingDate(IborIndex&amp;Tenor,AV1737,Trigger)</f>
        <v>51466</v>
      </c>
      <c r="AV1737" s="56">
        <f>_xll.qlCalendarAdvance(Calendar,AV1736,AT1737,"f",,Trigger)</f>
        <v>51468</v>
      </c>
      <c r="AW1737" s="56">
        <f>_xll.qlInterestRateIndexMaturity(IborIndex&amp;Tenor,AV1737,Trigger)</f>
        <v>51649</v>
      </c>
      <c r="AX1737" s="102" t="e">
        <f>_xll.qlIndexFixing($Z$5,AU1737,,Trigger)</f>
        <v>#VALUE!</v>
      </c>
      <c r="AY1737" s="102">
        <f>_xll.qlIndexFixing($AZ$1,AV1737,,Trigger)</f>
        <v>1.448769132641909E-2</v>
      </c>
    </row>
    <row r="1738" spans="46:51" ht="11.25" customHeight="1" x14ac:dyDescent="0.25">
      <c r="AT1738" s="57" t="s">
        <v>44</v>
      </c>
      <c r="AU1738" s="56">
        <f>_xll.qlInterestRateIndexFixingDate(IborIndex&amp;Tenor,AV1738,Trigger)</f>
        <v>51473</v>
      </c>
      <c r="AV1738" s="56">
        <f>_xll.qlCalendarAdvance(Calendar,AV1737,AT1738,"f",,Trigger)</f>
        <v>51475</v>
      </c>
      <c r="AW1738" s="56">
        <f>_xll.qlInterestRateIndexMaturity(IborIndex&amp;Tenor,AV1738,Trigger)</f>
        <v>51657</v>
      </c>
      <c r="AX1738" s="102" t="e">
        <f>_xll.qlIndexFixing($Z$5,AU1738,,Trigger)</f>
        <v>#VALUE!</v>
      </c>
      <c r="AY1738" s="102">
        <f>_xll.qlIndexFixing($AZ$1,AV1738,,Trigger)</f>
        <v>1.4489576126283843E-2</v>
      </c>
    </row>
    <row r="1739" spans="46:51" ht="11.25" customHeight="1" x14ac:dyDescent="0.25">
      <c r="AT1739" s="57" t="s">
        <v>44</v>
      </c>
      <c r="AU1739" s="56">
        <f>_xll.qlInterestRateIndexFixingDate(IborIndex&amp;Tenor,AV1739,Trigger)</f>
        <v>51480</v>
      </c>
      <c r="AV1739" s="56">
        <f>_xll.qlCalendarAdvance(Calendar,AV1738,AT1739,"f",,Trigger)</f>
        <v>51482</v>
      </c>
      <c r="AW1739" s="56">
        <f>_xll.qlInterestRateIndexMaturity(IborIndex&amp;Tenor,AV1739,Trigger)</f>
        <v>51664</v>
      </c>
      <c r="AX1739" s="102" t="e">
        <f>_xll.qlIndexFixing($Z$5,AU1739,,Trigger)</f>
        <v>#VALUE!</v>
      </c>
      <c r="AY1739" s="102">
        <f>_xll.qlIndexFixing($AZ$1,AV1739,,Trigger)</f>
        <v>1.4491444407253773E-2</v>
      </c>
    </row>
    <row r="1740" spans="46:51" ht="11.25" customHeight="1" x14ac:dyDescent="0.25">
      <c r="AT1740" s="57" t="s">
        <v>44</v>
      </c>
      <c r="AU1740" s="56">
        <f>_xll.qlInterestRateIndexFixingDate(IborIndex&amp;Tenor,AV1740,Trigger)</f>
        <v>51487</v>
      </c>
      <c r="AV1740" s="56">
        <f>_xll.qlCalendarAdvance(Calendar,AV1739,AT1740,"f",,Trigger)</f>
        <v>51489</v>
      </c>
      <c r="AW1740" s="56">
        <f>_xll.qlInterestRateIndexMaturity(IborIndex&amp;Tenor,AV1740,Trigger)</f>
        <v>51671</v>
      </c>
      <c r="AX1740" s="102" t="e">
        <f>_xll.qlIndexFixing($Z$5,AU1740,,Trigger)</f>
        <v>#VALUE!</v>
      </c>
      <c r="AY1740" s="102">
        <f>_xll.qlIndexFixing($AZ$1,AV1740,,Trigger)</f>
        <v>1.4493296118204501E-2</v>
      </c>
    </row>
    <row r="1741" spans="46:51" ht="11.25" customHeight="1" x14ac:dyDescent="0.25">
      <c r="AT1741" s="57" t="s">
        <v>44</v>
      </c>
      <c r="AU1741" s="56">
        <f>_xll.qlInterestRateIndexFixingDate(IborIndex&amp;Tenor,AV1741,Trigger)</f>
        <v>51491</v>
      </c>
      <c r="AV1741" s="56">
        <f>_xll.qlCalendarAdvance(Calendar,AV1740,AT1741,"f",,Trigger)</f>
        <v>51497</v>
      </c>
      <c r="AW1741" s="56">
        <f>_xll.qlInterestRateIndexMaturity(IborIndex&amp;Tenor,AV1741,Trigger)</f>
        <v>51679</v>
      </c>
      <c r="AX1741" s="102" t="e">
        <f>_xll.qlIndexFixing($Z$5,AU1741,,Trigger)</f>
        <v>#VALUE!</v>
      </c>
      <c r="AY1741" s="102">
        <f>_xll.qlIndexFixing($AZ$1,AV1741,,Trigger)</f>
        <v>1.4494664302969074E-2</v>
      </c>
    </row>
    <row r="1742" spans="46:51" ht="11.25" customHeight="1" x14ac:dyDescent="0.25">
      <c r="AT1742" s="57" t="s">
        <v>44</v>
      </c>
      <c r="AU1742" s="56">
        <f>_xll.qlInterestRateIndexFixingDate(IborIndex&amp;Tenor,AV1742,Trigger)</f>
        <v>51501</v>
      </c>
      <c r="AV1742" s="56">
        <f>_xll.qlCalendarAdvance(Calendar,AV1741,AT1742,"f",,Trigger)</f>
        <v>51504</v>
      </c>
      <c r="AW1742" s="56">
        <f>_xll.qlInterestRateIndexMaturity(IborIndex&amp;Tenor,AV1742,Trigger)</f>
        <v>51685</v>
      </c>
      <c r="AX1742" s="102" t="e">
        <f>_xll.qlIndexFixing($Z$5,AU1742,,Trigger)</f>
        <v>#VALUE!</v>
      </c>
      <c r="AY1742" s="102">
        <f>_xll.qlIndexFixing($AZ$1,AV1742,,Trigger)</f>
        <v>1.4497723830929317E-2</v>
      </c>
    </row>
    <row r="1743" spans="46:51" ht="11.25" customHeight="1" x14ac:dyDescent="0.25">
      <c r="AT1743" s="57" t="s">
        <v>44</v>
      </c>
      <c r="AU1743" s="56">
        <f>_xll.qlInterestRateIndexFixingDate(IborIndex&amp;Tenor,AV1743,Trigger)</f>
        <v>51509</v>
      </c>
      <c r="AV1743" s="56">
        <f>_xll.qlCalendarAdvance(Calendar,AV1742,AT1743,"f",,Trigger)</f>
        <v>51511</v>
      </c>
      <c r="AW1743" s="56">
        <f>_xll.qlInterestRateIndexMaturity(IborIndex&amp;Tenor,AV1743,Trigger)</f>
        <v>51692</v>
      </c>
      <c r="AX1743" s="102" t="e">
        <f>_xll.qlIndexFixing($Z$5,AU1743,,Trigger)</f>
        <v>#VALUE!</v>
      </c>
      <c r="AY1743" s="102">
        <f>_xll.qlIndexFixing($AZ$1,AV1743,,Trigger)</f>
        <v>1.4499518342256983E-2</v>
      </c>
    </row>
    <row r="1744" spans="46:51" ht="11.25" customHeight="1" x14ac:dyDescent="0.25">
      <c r="AT1744" s="57" t="s">
        <v>44</v>
      </c>
      <c r="AU1744" s="56">
        <f>_xll.qlInterestRateIndexFixingDate(IborIndex&amp;Tenor,AV1744,Trigger)</f>
        <v>51516</v>
      </c>
      <c r="AV1744" s="56">
        <f>_xll.qlCalendarAdvance(Calendar,AV1743,AT1744,"f",,Trigger)</f>
        <v>51518</v>
      </c>
      <c r="AW1744" s="56">
        <f>_xll.qlInterestRateIndexMaturity(IborIndex&amp;Tenor,AV1744,Trigger)</f>
        <v>51699</v>
      </c>
      <c r="AX1744" s="102" t="e">
        <f>_xll.qlIndexFixing($Z$5,AU1744,,Trigger)</f>
        <v>#VALUE!</v>
      </c>
      <c r="AY1744" s="102">
        <f>_xll.qlIndexFixing($AZ$1,AV1744,,Trigger)</f>
        <v>1.4501296057158861E-2</v>
      </c>
    </row>
    <row r="1745" spans="46:51" ht="11.25" customHeight="1" x14ac:dyDescent="0.25">
      <c r="AT1745" s="57" t="s">
        <v>44</v>
      </c>
      <c r="AU1745" s="56">
        <f>_xll.qlInterestRateIndexFixingDate(IborIndex&amp;Tenor,AV1745,Trigger)</f>
        <v>51523</v>
      </c>
      <c r="AV1745" s="56">
        <f>_xll.qlCalendarAdvance(Calendar,AV1744,AT1745,"f",,Trigger)</f>
        <v>51525</v>
      </c>
      <c r="AW1745" s="56">
        <f>_xll.qlInterestRateIndexMaturity(IborIndex&amp;Tenor,AV1745,Trigger)</f>
        <v>51706</v>
      </c>
      <c r="AX1745" s="102" t="e">
        <f>_xll.qlIndexFixing($Z$5,AU1745,,Trigger)</f>
        <v>#VALUE!</v>
      </c>
      <c r="AY1745" s="102">
        <f>_xll.qlIndexFixing($AZ$1,AV1745,,Trigger)</f>
        <v>1.4503056924510132E-2</v>
      </c>
    </row>
    <row r="1746" spans="46:51" ht="11.25" customHeight="1" x14ac:dyDescent="0.25">
      <c r="AT1746" s="57" t="s">
        <v>44</v>
      </c>
      <c r="AU1746" s="56">
        <f>_xll.qlInterestRateIndexFixingDate(IborIndex&amp;Tenor,AV1746,Trigger)</f>
        <v>51530</v>
      </c>
      <c r="AV1746" s="56">
        <f>_xll.qlCalendarAdvance(Calendar,AV1745,AT1746,"f",,Trigger)</f>
        <v>51532</v>
      </c>
      <c r="AW1746" s="56">
        <f>_xll.qlInterestRateIndexMaturity(IborIndex&amp;Tenor,AV1746,Trigger)</f>
        <v>51713</v>
      </c>
      <c r="AX1746" s="102" t="e">
        <f>_xll.qlIndexFixing($Z$5,AU1746,,Trigger)</f>
        <v>#VALUE!</v>
      </c>
      <c r="AY1746" s="102">
        <f>_xll.qlIndexFixing($AZ$1,AV1746,,Trigger)</f>
        <v>1.4504800893186856E-2</v>
      </c>
    </row>
    <row r="1747" spans="46:51" ht="11.25" customHeight="1" x14ac:dyDescent="0.25">
      <c r="AT1747" s="57" t="s">
        <v>44</v>
      </c>
      <c r="AU1747" s="56">
        <f>_xll.qlInterestRateIndexFixingDate(IborIndex&amp;Tenor,AV1747,Trigger)</f>
        <v>51537</v>
      </c>
      <c r="AV1747" s="56">
        <f>_xll.qlCalendarAdvance(Calendar,AV1746,AT1747,"f",,Trigger)</f>
        <v>51539</v>
      </c>
      <c r="AW1747" s="56">
        <f>_xll.qlInterestRateIndexMaturity(IborIndex&amp;Tenor,AV1747,Trigger)</f>
        <v>51720</v>
      </c>
      <c r="AX1747" s="102" t="e">
        <f>_xll.qlIndexFixing($Z$5,AU1747,,Trigger)</f>
        <v>#VALUE!</v>
      </c>
      <c r="AY1747" s="102">
        <f>_xll.qlIndexFixing($AZ$1,AV1747,,Trigger)</f>
        <v>1.4506527912067727E-2</v>
      </c>
    </row>
    <row r="1748" spans="46:51" ht="11.25" customHeight="1" x14ac:dyDescent="0.25">
      <c r="AT1748" s="57" t="s">
        <v>44</v>
      </c>
      <c r="AU1748" s="56">
        <f>_xll.qlInterestRateIndexFixingDate(IborIndex&amp;Tenor,AV1748,Trigger)</f>
        <v>51544</v>
      </c>
      <c r="AV1748" s="56">
        <f>_xll.qlCalendarAdvance(Calendar,AV1747,AT1748,"f",,Trigger)</f>
        <v>51546</v>
      </c>
      <c r="AW1748" s="56">
        <f>_xll.qlInterestRateIndexMaturity(IborIndex&amp;Tenor,AV1748,Trigger)</f>
        <v>51727</v>
      </c>
      <c r="AX1748" s="102" t="e">
        <f>_xll.qlIndexFixing($Z$5,AU1748,,Trigger)</f>
        <v>#VALUE!</v>
      </c>
      <c r="AY1748" s="102">
        <f>_xll.qlIndexFixing($AZ$1,AV1748,,Trigger)</f>
        <v>1.4508237930027488E-2</v>
      </c>
    </row>
    <row r="1749" spans="46:51" ht="11.25" customHeight="1" x14ac:dyDescent="0.25">
      <c r="AT1749" s="57" t="s">
        <v>44</v>
      </c>
      <c r="AU1749" s="56">
        <f>_xll.qlInterestRateIndexFixingDate(IborIndex&amp;Tenor,AV1749,Trigger)</f>
        <v>51551</v>
      </c>
      <c r="AV1749" s="56">
        <f>_xll.qlCalendarAdvance(Calendar,AV1748,AT1749,"f",,Trigger)</f>
        <v>51553</v>
      </c>
      <c r="AW1749" s="56">
        <f>_xll.qlInterestRateIndexMaturity(IborIndex&amp;Tenor,AV1749,Trigger)</f>
        <v>51734</v>
      </c>
      <c r="AX1749" s="102" t="e">
        <f>_xll.qlIndexFixing($Z$5,AU1749,,Trigger)</f>
        <v>#VALUE!</v>
      </c>
      <c r="AY1749" s="102">
        <f>_xll.qlIndexFixing($AZ$1,AV1749,,Trigger)</f>
        <v>1.4509930895945711E-2</v>
      </c>
    </row>
    <row r="1750" spans="46:51" ht="11.25" customHeight="1" x14ac:dyDescent="0.25">
      <c r="AT1750" s="57" t="s">
        <v>44</v>
      </c>
      <c r="AU1750" s="56">
        <f>_xll.qlInterestRateIndexFixingDate(IborIndex&amp;Tenor,AV1750,Trigger)</f>
        <v>51558</v>
      </c>
      <c r="AV1750" s="56">
        <f>_xll.qlCalendarAdvance(Calendar,AV1749,AT1750,"f",,Trigger)</f>
        <v>51560</v>
      </c>
      <c r="AW1750" s="56">
        <f>_xll.qlInterestRateIndexMaturity(IborIndex&amp;Tenor,AV1750,Trigger)</f>
        <v>51743</v>
      </c>
      <c r="AX1750" s="102" t="e">
        <f>_xll.qlIndexFixing($Z$5,AU1750,,Trigger)</f>
        <v>#VALUE!</v>
      </c>
      <c r="AY1750" s="102">
        <f>_xll.qlIndexFixing($AZ$1,AV1750,,Trigger)</f>
        <v>1.4512417657173681E-2</v>
      </c>
    </row>
    <row r="1751" spans="46:51" ht="11.25" customHeight="1" x14ac:dyDescent="0.25">
      <c r="AT1751" s="57" t="s">
        <v>44</v>
      </c>
      <c r="AU1751" s="56">
        <f>_xll.qlInterestRateIndexFixingDate(IborIndex&amp;Tenor,AV1751,Trigger)</f>
        <v>51565</v>
      </c>
      <c r="AV1751" s="56">
        <f>_xll.qlCalendarAdvance(Calendar,AV1750,AT1751,"f",,Trigger)</f>
        <v>51567</v>
      </c>
      <c r="AW1751" s="56">
        <f>_xll.qlInterestRateIndexMaturity(IborIndex&amp;Tenor,AV1751,Trigger)</f>
        <v>51753</v>
      </c>
      <c r="AX1751" s="102" t="e">
        <f>_xll.qlIndexFixing($Z$5,AU1751,,Trigger)</f>
        <v>#VALUE!</v>
      </c>
      <c r="AY1751" s="102">
        <f>_xll.qlIndexFixing($AZ$1,AV1751,,Trigger)</f>
        <v>1.4514074012102546E-2</v>
      </c>
    </row>
    <row r="1752" spans="46:51" ht="11.25" customHeight="1" x14ac:dyDescent="0.25">
      <c r="AT1752" s="57" t="s">
        <v>44</v>
      </c>
      <c r="AU1752" s="56">
        <f>_xll.qlInterestRateIndexFixingDate(IborIndex&amp;Tenor,AV1752,Trigger)</f>
        <v>51572</v>
      </c>
      <c r="AV1752" s="56">
        <f>_xll.qlCalendarAdvance(Calendar,AV1751,AT1752,"f",,Trigger)</f>
        <v>51574</v>
      </c>
      <c r="AW1752" s="56">
        <f>_xll.qlInterestRateIndexMaturity(IborIndex&amp;Tenor,AV1752,Trigger)</f>
        <v>51760</v>
      </c>
      <c r="AX1752" s="102" t="e">
        <f>_xll.qlIndexFixing($Z$5,AU1752,,Trigger)</f>
        <v>#VALUE!</v>
      </c>
      <c r="AY1752" s="102">
        <f>_xll.qlIndexFixing($AZ$1,AV1752,,Trigger)</f>
        <v>1.4515713152952121E-2</v>
      </c>
    </row>
    <row r="1753" spans="46:51" ht="11.25" customHeight="1" x14ac:dyDescent="0.25">
      <c r="AT1753" s="57" t="s">
        <v>44</v>
      </c>
      <c r="AU1753" s="56">
        <f>_xll.qlInterestRateIndexFixingDate(IborIndex&amp;Tenor,AV1753,Trigger)</f>
        <v>51579</v>
      </c>
      <c r="AV1753" s="56">
        <f>_xll.qlCalendarAdvance(Calendar,AV1752,AT1753,"f",,Trigger)</f>
        <v>51581</v>
      </c>
      <c r="AW1753" s="56">
        <f>_xll.qlInterestRateIndexMaturity(IborIndex&amp;Tenor,AV1753,Trigger)</f>
        <v>51767</v>
      </c>
      <c r="AX1753" s="102" t="e">
        <f>_xll.qlIndexFixing($Z$5,AU1753,,Trigger)</f>
        <v>#VALUE!</v>
      </c>
      <c r="AY1753" s="102">
        <f>_xll.qlIndexFixing($AZ$1,AV1753,,Trigger)</f>
        <v>1.4517335028595472E-2</v>
      </c>
    </row>
    <row r="1754" spans="46:51" ht="11.25" customHeight="1" x14ac:dyDescent="0.25">
      <c r="AT1754" s="57" t="s">
        <v>44</v>
      </c>
      <c r="AU1754" s="56">
        <f>_xll.qlInterestRateIndexFixingDate(IborIndex&amp;Tenor,AV1754,Trigger)</f>
        <v>51586</v>
      </c>
      <c r="AV1754" s="56">
        <f>_xll.qlCalendarAdvance(Calendar,AV1753,AT1754,"f",,Trigger)</f>
        <v>51588</v>
      </c>
      <c r="AW1754" s="56">
        <f>_xll.qlInterestRateIndexMaturity(IborIndex&amp;Tenor,AV1754,Trigger)</f>
        <v>51774</v>
      </c>
      <c r="AX1754" s="102" t="e">
        <f>_xll.qlIndexFixing($Z$5,AU1754,,Trigger)</f>
        <v>#VALUE!</v>
      </c>
      <c r="AY1754" s="102">
        <f>_xll.qlIndexFixing($AZ$1,AV1754,,Trigger)</f>
        <v>1.4518538923678811E-2</v>
      </c>
    </row>
    <row r="1755" spans="46:51" ht="11.25" customHeight="1" x14ac:dyDescent="0.25">
      <c r="AT1755" s="57" t="s">
        <v>44</v>
      </c>
      <c r="AU1755" s="56">
        <f>_xll.qlInterestRateIndexFixingDate(IborIndex&amp;Tenor,AV1755,Trigger)</f>
        <v>51593</v>
      </c>
      <c r="AV1755" s="56">
        <f>_xll.qlCalendarAdvance(Calendar,AV1754,AT1755,"f",,Trigger)</f>
        <v>51595</v>
      </c>
      <c r="AW1755" s="56">
        <f>_xll.qlInterestRateIndexMaturity(IborIndex&amp;Tenor,AV1755,Trigger)</f>
        <v>51778</v>
      </c>
      <c r="AX1755" s="102" t="e">
        <f>_xll.qlIndexFixing($Z$5,AU1755,,Trigger)</f>
        <v>#VALUE!</v>
      </c>
      <c r="AY1755" s="102">
        <f>_xll.qlIndexFixing($AZ$1,AV1755,,Trigger)</f>
        <v>1.4520127309878648E-2</v>
      </c>
    </row>
    <row r="1756" spans="46:51" ht="11.25" customHeight="1" x14ac:dyDescent="0.25">
      <c r="AT1756" s="57" t="s">
        <v>44</v>
      </c>
      <c r="AU1756" s="56">
        <f>_xll.qlInterestRateIndexFixingDate(IborIndex&amp;Tenor,AV1756,Trigger)</f>
        <v>51600</v>
      </c>
      <c r="AV1756" s="56">
        <f>_xll.qlCalendarAdvance(Calendar,AV1755,AT1756,"f",,Trigger)</f>
        <v>51602</v>
      </c>
      <c r="AW1756" s="56">
        <f>_xll.qlInterestRateIndexMaturity(IborIndex&amp;Tenor,AV1756,Trigger)</f>
        <v>51785</v>
      </c>
      <c r="AX1756" s="102" t="e">
        <f>_xll.qlIndexFixing($Z$5,AU1756,,Trigger)</f>
        <v>#VALUE!</v>
      </c>
      <c r="AY1756" s="102">
        <f>_xll.qlIndexFixing($AZ$1,AV1756,,Trigger)</f>
        <v>1.4521698281841439E-2</v>
      </c>
    </row>
    <row r="1757" spans="46:51" ht="11.25" customHeight="1" x14ac:dyDescent="0.25">
      <c r="AT1757" s="57" t="s">
        <v>44</v>
      </c>
      <c r="AU1757" s="56">
        <f>_xll.qlInterestRateIndexFixingDate(IborIndex&amp;Tenor,AV1757,Trigger)</f>
        <v>51607</v>
      </c>
      <c r="AV1757" s="56">
        <f>_xll.qlCalendarAdvance(Calendar,AV1756,AT1757,"f",,Trigger)</f>
        <v>51609</v>
      </c>
      <c r="AW1757" s="56">
        <f>_xll.qlInterestRateIndexMaturity(IborIndex&amp;Tenor,AV1757,Trigger)</f>
        <v>51792</v>
      </c>
      <c r="AX1757" s="102" t="e">
        <f>_xll.qlIndexFixing($Z$5,AU1757,,Trigger)</f>
        <v>#VALUE!</v>
      </c>
      <c r="AY1757" s="102">
        <f>_xll.qlIndexFixing($AZ$1,AV1757,,Trigger)</f>
        <v>1.452369243239454E-2</v>
      </c>
    </row>
    <row r="1758" spans="46:51" ht="11.25" customHeight="1" x14ac:dyDescent="0.25">
      <c r="AT1758" s="57" t="s">
        <v>44</v>
      </c>
      <c r="AU1758" s="56">
        <f>_xll.qlInterestRateIndexFixingDate(IborIndex&amp;Tenor,AV1758,Trigger)</f>
        <v>51614</v>
      </c>
      <c r="AV1758" s="56">
        <f>_xll.qlCalendarAdvance(Calendar,AV1757,AT1758,"f",,Trigger)</f>
        <v>51616</v>
      </c>
      <c r="AW1758" s="56">
        <f>_xll.qlInterestRateIndexMaturity(IborIndex&amp;Tenor,AV1758,Trigger)</f>
        <v>51799</v>
      </c>
      <c r="AX1758" s="102" t="e">
        <f>_xll.qlIndexFixing($Z$5,AU1758,,Trigger)</f>
        <v>#VALUE!</v>
      </c>
      <c r="AY1758" s="102">
        <f>_xll.qlIndexFixing($AZ$1,AV1758,,Trigger)</f>
        <v>1.4524787778561532E-2</v>
      </c>
    </row>
    <row r="1759" spans="46:51" ht="11.25" customHeight="1" x14ac:dyDescent="0.25">
      <c r="AT1759" s="57" t="s">
        <v>44</v>
      </c>
      <c r="AU1759" s="56">
        <f>_xll.qlInterestRateIndexFixingDate(IborIndex&amp;Tenor,AV1759,Trigger)</f>
        <v>51620</v>
      </c>
      <c r="AV1759" s="56">
        <f>_xll.qlCalendarAdvance(Calendar,AV1758,AT1759,"f",,Trigger)</f>
        <v>51623</v>
      </c>
      <c r="AW1759" s="56">
        <f>_xll.qlInterestRateIndexMaturity(IborIndex&amp;Tenor,AV1759,Trigger)</f>
        <v>51809</v>
      </c>
      <c r="AX1759" s="102" t="e">
        <f>_xll.qlIndexFixing($Z$5,AU1759,,Trigger)</f>
        <v>#VALUE!</v>
      </c>
      <c r="AY1759" s="102">
        <f>_xll.qlIndexFixing($AZ$1,AV1759,,Trigger)</f>
        <v>1.4526700850102081E-2</v>
      </c>
    </row>
    <row r="1760" spans="46:51" ht="11.25" customHeight="1" x14ac:dyDescent="0.25">
      <c r="AT1760" s="57" t="s">
        <v>44</v>
      </c>
      <c r="AU1760" s="56">
        <f>_xll.qlInterestRateIndexFixingDate(IborIndex&amp;Tenor,AV1760,Trigger)</f>
        <v>51628</v>
      </c>
      <c r="AV1760" s="56">
        <f>_xll.qlCalendarAdvance(Calendar,AV1759,AT1760,"f",,Trigger)</f>
        <v>51630</v>
      </c>
      <c r="AW1760" s="56">
        <f>_xll.qlInterestRateIndexMaturity(IborIndex&amp;Tenor,AV1760,Trigger)</f>
        <v>51816</v>
      </c>
      <c r="AX1760" s="102" t="e">
        <f>_xll.qlIndexFixing($Z$5,AU1760,,Trigger)</f>
        <v>#VALUE!</v>
      </c>
      <c r="AY1760" s="102">
        <f>_xll.qlIndexFixing($AZ$1,AV1760,,Trigger)</f>
        <v>1.4528200437795666E-2</v>
      </c>
    </row>
    <row r="1761" spans="46:51" ht="11.25" customHeight="1" x14ac:dyDescent="0.25">
      <c r="AT1761" s="57" t="s">
        <v>44</v>
      </c>
      <c r="AU1761" s="56">
        <f>_xll.qlInterestRateIndexFixingDate(IborIndex&amp;Tenor,AV1761,Trigger)</f>
        <v>51635</v>
      </c>
      <c r="AV1761" s="56">
        <f>_xll.qlCalendarAdvance(Calendar,AV1760,AT1761,"f",,Trigger)</f>
        <v>51637</v>
      </c>
      <c r="AW1761" s="56">
        <f>_xll.qlInterestRateIndexMaturity(IborIndex&amp;Tenor,AV1761,Trigger)</f>
        <v>51823</v>
      </c>
      <c r="AX1761" s="102" t="e">
        <f>_xll.qlIndexFixing($Z$5,AU1761,,Trigger)</f>
        <v>#VALUE!</v>
      </c>
      <c r="AY1761" s="102">
        <f>_xll.qlIndexFixing($AZ$1,AV1761,,Trigger)</f>
        <v>1.4529682351285413E-2</v>
      </c>
    </row>
    <row r="1762" spans="46:51" ht="11.25" customHeight="1" x14ac:dyDescent="0.25">
      <c r="AT1762" s="57" t="s">
        <v>44</v>
      </c>
      <c r="AU1762" s="56">
        <f>_xll.qlInterestRateIndexFixingDate(IborIndex&amp;Tenor,AV1762,Trigger)</f>
        <v>51642</v>
      </c>
      <c r="AV1762" s="56">
        <f>_xll.qlCalendarAdvance(Calendar,AV1761,AT1762,"f",,Trigger)</f>
        <v>51644</v>
      </c>
      <c r="AW1762" s="56">
        <f>_xll.qlInterestRateIndexMaturity(IborIndex&amp;Tenor,AV1762,Trigger)</f>
        <v>51830</v>
      </c>
      <c r="AX1762" s="102" t="e">
        <f>_xll.qlIndexFixing($Z$5,AU1762,,Trigger)</f>
        <v>#VALUE!</v>
      </c>
      <c r="AY1762" s="102">
        <f>_xll.qlIndexFixing($AZ$1,AV1762,,Trigger)</f>
        <v>1.4531146539447431E-2</v>
      </c>
    </row>
    <row r="1763" spans="46:51" ht="11.25" customHeight="1" x14ac:dyDescent="0.25">
      <c r="AT1763" s="57" t="s">
        <v>44</v>
      </c>
      <c r="AU1763" s="56">
        <f>_xll.qlInterestRateIndexFixingDate(IborIndex&amp;Tenor,AV1763,Trigger)</f>
        <v>51649</v>
      </c>
      <c r="AV1763" s="56">
        <f>_xll.qlCalendarAdvance(Calendar,AV1762,AT1763,"f",,Trigger)</f>
        <v>51651</v>
      </c>
      <c r="AW1763" s="56">
        <f>_xll.qlInterestRateIndexMaturity(IborIndex&amp;Tenor,AV1763,Trigger)</f>
        <v>51834</v>
      </c>
      <c r="AX1763" s="102" t="e">
        <f>_xll.qlIndexFixing($Z$5,AU1763,,Trigger)</f>
        <v>#VALUE!</v>
      </c>
      <c r="AY1763" s="102">
        <f>_xll.qlIndexFixing($AZ$1,AV1763,,Trigger)</f>
        <v>1.4532203192645839E-2</v>
      </c>
    </row>
    <row r="1764" spans="46:51" ht="11.25" customHeight="1" x14ac:dyDescent="0.25">
      <c r="AT1764" s="57" t="s">
        <v>44</v>
      </c>
      <c r="AU1764" s="56">
        <f>_xll.qlInterestRateIndexFixingDate(IborIndex&amp;Tenor,AV1764,Trigger)</f>
        <v>51656</v>
      </c>
      <c r="AV1764" s="56">
        <f>_xll.qlCalendarAdvance(Calendar,AV1763,AT1764,"f",,Trigger)</f>
        <v>51658</v>
      </c>
      <c r="AW1764" s="56">
        <f>_xll.qlInterestRateIndexMaturity(IborIndex&amp;Tenor,AV1764,Trigger)</f>
        <v>51841</v>
      </c>
      <c r="AX1764" s="102" t="e">
        <f>_xll.qlIndexFixing($Z$5,AU1764,,Trigger)</f>
        <v>#VALUE!</v>
      </c>
      <c r="AY1764" s="102">
        <f>_xll.qlIndexFixing($AZ$1,AV1764,,Trigger)</f>
        <v>1.4533633010312946E-2</v>
      </c>
    </row>
    <row r="1765" spans="46:51" ht="11.25" customHeight="1" x14ac:dyDescent="0.25">
      <c r="AT1765" s="57" t="s">
        <v>44</v>
      </c>
      <c r="AU1765" s="56">
        <f>_xll.qlInterestRateIndexFixingDate(IborIndex&amp;Tenor,AV1765,Trigger)</f>
        <v>51663</v>
      </c>
      <c r="AV1765" s="56">
        <f>_xll.qlCalendarAdvance(Calendar,AV1764,AT1765,"f",,Trigger)</f>
        <v>51665</v>
      </c>
      <c r="AW1765" s="56">
        <f>_xll.qlInterestRateIndexMaturity(IborIndex&amp;Tenor,AV1765,Trigger)</f>
        <v>51848</v>
      </c>
      <c r="AX1765" s="102" t="e">
        <f>_xll.qlIndexFixing($Z$5,AU1765,,Trigger)</f>
        <v>#VALUE!</v>
      </c>
      <c r="AY1765" s="102">
        <f>_xll.qlIndexFixing($AZ$1,AV1765,,Trigger)</f>
        <v>1.4535044953648966E-2</v>
      </c>
    </row>
    <row r="1766" spans="46:51" ht="11.25" customHeight="1" x14ac:dyDescent="0.25">
      <c r="AT1766" s="57" t="s">
        <v>44</v>
      </c>
      <c r="AU1766" s="56">
        <f>_xll.qlInterestRateIndexFixingDate(IborIndex&amp;Tenor,AV1766,Trigger)</f>
        <v>51670</v>
      </c>
      <c r="AV1766" s="56">
        <f>_xll.qlCalendarAdvance(Calendar,AV1765,AT1766,"f",,Trigger)</f>
        <v>51672</v>
      </c>
      <c r="AW1766" s="56">
        <f>_xll.qlInterestRateIndexMaturity(IborIndex&amp;Tenor,AV1766,Trigger)</f>
        <v>51855</v>
      </c>
      <c r="AX1766" s="102" t="e">
        <f>_xll.qlIndexFixing($Z$5,AU1766,,Trigger)</f>
        <v>#VALUE!</v>
      </c>
      <c r="AY1766" s="102">
        <f>_xll.qlIndexFixing($AZ$1,AV1766,,Trigger)</f>
        <v>1.4536438971534135E-2</v>
      </c>
    </row>
    <row r="1767" spans="46:51" ht="11.25" customHeight="1" x14ac:dyDescent="0.25">
      <c r="AT1767" s="57" t="s">
        <v>44</v>
      </c>
      <c r="AU1767" s="56">
        <f>_xll.qlInterestRateIndexFixingDate(IborIndex&amp;Tenor,AV1767,Trigger)</f>
        <v>51677</v>
      </c>
      <c r="AV1767" s="56">
        <f>_xll.qlCalendarAdvance(Calendar,AV1766,AT1767,"f",,Trigger)</f>
        <v>51679</v>
      </c>
      <c r="AW1767" s="56">
        <f>_xll.qlInterestRateIndexMaturity(IborIndex&amp;Tenor,AV1767,Trigger)</f>
        <v>51862</v>
      </c>
      <c r="AX1767" s="102" t="e">
        <f>_xll.qlIndexFixing($Z$5,AU1767,,Trigger)</f>
        <v>#VALUE!</v>
      </c>
      <c r="AY1767" s="102">
        <f>_xll.qlIndexFixing($AZ$1,AV1767,,Trigger)</f>
        <v>1.4538584499540217E-2</v>
      </c>
    </row>
    <row r="1768" spans="46:51" ht="11.25" customHeight="1" x14ac:dyDescent="0.25">
      <c r="AT1768" s="57" t="s">
        <v>44</v>
      </c>
      <c r="AU1768" s="56">
        <f>_xll.qlInterestRateIndexFixingDate(IborIndex&amp;Tenor,AV1768,Trigger)</f>
        <v>51684</v>
      </c>
      <c r="AV1768" s="56">
        <f>_xll.qlCalendarAdvance(Calendar,AV1767,AT1768,"f",,Trigger)</f>
        <v>51686</v>
      </c>
      <c r="AW1768" s="56">
        <f>_xll.qlInterestRateIndexMaturity(IborIndex&amp;Tenor,AV1768,Trigger)</f>
        <v>51872</v>
      </c>
      <c r="AX1768" s="102" t="e">
        <f>_xll.qlIndexFixing($Z$5,AU1768,,Trigger)</f>
        <v>#VALUE!</v>
      </c>
      <c r="AY1768" s="102">
        <f>_xll.qlIndexFixing($AZ$1,AV1768,,Trigger)</f>
        <v>1.4539556573665595E-2</v>
      </c>
    </row>
    <row r="1769" spans="46:51" ht="11.25" customHeight="1" x14ac:dyDescent="0.25">
      <c r="AT1769" s="57" t="s">
        <v>44</v>
      </c>
      <c r="AU1769" s="56">
        <f>_xll.qlInterestRateIndexFixingDate(IborIndex&amp;Tenor,AV1769,Trigger)</f>
        <v>51691</v>
      </c>
      <c r="AV1769" s="56">
        <f>_xll.qlCalendarAdvance(Calendar,AV1768,AT1769,"f",,Trigger)</f>
        <v>51693</v>
      </c>
      <c r="AW1769" s="56">
        <f>_xll.qlInterestRateIndexMaturity(IborIndex&amp;Tenor,AV1769,Trigger)</f>
        <v>51879</v>
      </c>
      <c r="AX1769" s="102" t="e">
        <f>_xll.qlIndexFixing($Z$5,AU1769,,Trigger)</f>
        <v>#VALUE!</v>
      </c>
      <c r="AY1769" s="102">
        <f>_xll.qlIndexFixing($AZ$1,AV1769,,Trigger)</f>
        <v>1.4540895253105937E-2</v>
      </c>
    </row>
    <row r="1770" spans="46:51" ht="11.25" customHeight="1" x14ac:dyDescent="0.25">
      <c r="AT1770" s="57" t="s">
        <v>44</v>
      </c>
      <c r="AU1770" s="56">
        <f>_xll.qlInterestRateIndexFixingDate(IborIndex&amp;Tenor,AV1770,Trigger)</f>
        <v>51698</v>
      </c>
      <c r="AV1770" s="56">
        <f>_xll.qlCalendarAdvance(Calendar,AV1769,AT1770,"f",,Trigger)</f>
        <v>51700</v>
      </c>
      <c r="AW1770" s="56">
        <f>_xll.qlInterestRateIndexMaturity(IborIndex&amp;Tenor,AV1770,Trigger)</f>
        <v>51886</v>
      </c>
      <c r="AX1770" s="102" t="e">
        <f>_xll.qlIndexFixing($Z$5,AU1770,,Trigger)</f>
        <v>#VALUE!</v>
      </c>
      <c r="AY1770" s="102">
        <f>_xll.qlIndexFixing($AZ$1,AV1770,,Trigger)</f>
        <v>1.454221579824309E-2</v>
      </c>
    </row>
    <row r="1771" spans="46:51" ht="11.25" customHeight="1" x14ac:dyDescent="0.25">
      <c r="AT1771" s="57" t="s">
        <v>44</v>
      </c>
      <c r="AU1771" s="56">
        <f>_xll.qlInterestRateIndexFixingDate(IborIndex&amp;Tenor,AV1771,Trigger)</f>
        <v>51705</v>
      </c>
      <c r="AV1771" s="56">
        <f>_xll.qlCalendarAdvance(Calendar,AV1770,AT1771,"f",,Trigger)</f>
        <v>51707</v>
      </c>
      <c r="AW1771" s="56">
        <f>_xll.qlInterestRateIndexMaturity(IborIndex&amp;Tenor,AV1771,Trigger)</f>
        <v>51893</v>
      </c>
      <c r="AX1771" s="102" t="e">
        <f>_xll.qlIndexFixing($Z$5,AU1771,,Trigger)</f>
        <v>#VALUE!</v>
      </c>
      <c r="AY1771" s="102">
        <f>_xll.qlIndexFixing($AZ$1,AV1771,,Trigger)</f>
        <v>1.4543518157956641E-2</v>
      </c>
    </row>
    <row r="1772" spans="46:51" ht="11.25" customHeight="1" x14ac:dyDescent="0.25">
      <c r="AT1772" s="57" t="s">
        <v>44</v>
      </c>
      <c r="AU1772" s="56">
        <f>_xll.qlInterestRateIndexFixingDate(IborIndex&amp;Tenor,AV1772,Trigger)</f>
        <v>51712</v>
      </c>
      <c r="AV1772" s="56">
        <f>_xll.qlCalendarAdvance(Calendar,AV1771,AT1772,"f",,Trigger)</f>
        <v>51714</v>
      </c>
      <c r="AW1772" s="56">
        <f>_xll.qlInterestRateIndexMaturity(IborIndex&amp;Tenor,AV1772,Trigger)</f>
        <v>51900</v>
      </c>
      <c r="AX1772" s="102" t="e">
        <f>_xll.qlIndexFixing($Z$5,AU1772,,Trigger)</f>
        <v>#VALUE!</v>
      </c>
      <c r="AY1772" s="102">
        <f>_xll.qlIndexFixing($AZ$1,AV1772,,Trigger)</f>
        <v>1.4544802281127915E-2</v>
      </c>
    </row>
    <row r="1773" spans="46:51" ht="11.25" customHeight="1" x14ac:dyDescent="0.25">
      <c r="AT1773" s="57" t="s">
        <v>44</v>
      </c>
      <c r="AU1773" s="56">
        <f>_xll.qlInterestRateIndexFixingDate(IborIndex&amp;Tenor,AV1773,Trigger)</f>
        <v>51719</v>
      </c>
      <c r="AV1773" s="56">
        <f>_xll.qlCalendarAdvance(Calendar,AV1772,AT1773,"f",,Trigger)</f>
        <v>51721</v>
      </c>
      <c r="AW1773" s="56">
        <f>_xll.qlInterestRateIndexMaturity(IborIndex&amp;Tenor,AV1773,Trigger)</f>
        <v>51907</v>
      </c>
      <c r="AX1773" s="102" t="e">
        <f>_xll.qlIndexFixing($Z$5,AU1773,,Trigger)</f>
        <v>#VALUE!</v>
      </c>
      <c r="AY1773" s="102">
        <f>_xll.qlIndexFixing($AZ$1,AV1773,,Trigger)</f>
        <v>1.4546068116636068E-2</v>
      </c>
    </row>
    <row r="1774" spans="46:51" ht="11.25" customHeight="1" x14ac:dyDescent="0.25">
      <c r="AT1774" s="57" t="s">
        <v>44</v>
      </c>
      <c r="AU1774" s="56">
        <f>_xll.qlInterestRateIndexFixingDate(IborIndex&amp;Tenor,AV1774,Trigger)</f>
        <v>51726</v>
      </c>
      <c r="AV1774" s="56">
        <f>_xll.qlCalendarAdvance(Calendar,AV1773,AT1774,"f",,Trigger)</f>
        <v>51728</v>
      </c>
      <c r="AW1774" s="56">
        <f>_xll.qlInterestRateIndexMaturity(IborIndex&amp;Tenor,AV1774,Trigger)</f>
        <v>51914</v>
      </c>
      <c r="AX1774" s="102" t="e">
        <f>_xll.qlIndexFixing($Z$5,AU1774,,Trigger)</f>
        <v>#VALUE!</v>
      </c>
      <c r="AY1774" s="102">
        <f>_xll.qlIndexFixing($AZ$1,AV1774,,Trigger)</f>
        <v>1.4547315613362423E-2</v>
      </c>
    </row>
    <row r="1775" spans="46:51" ht="11.25" customHeight="1" x14ac:dyDescent="0.25">
      <c r="AT1775" s="57" t="s">
        <v>44</v>
      </c>
      <c r="AU1775" s="56">
        <f>_xll.qlInterestRateIndexFixingDate(IborIndex&amp;Tenor,AV1775,Trigger)</f>
        <v>51733</v>
      </c>
      <c r="AV1775" s="56">
        <f>_xll.qlCalendarAdvance(Calendar,AV1774,AT1775,"f",,Trigger)</f>
        <v>51735</v>
      </c>
      <c r="AW1775" s="56">
        <f>_xll.qlInterestRateIndexMaturity(IborIndex&amp;Tenor,AV1775,Trigger)</f>
        <v>51921</v>
      </c>
      <c r="AX1775" s="102" t="e">
        <f>_xll.qlIndexFixing($Z$5,AU1775,,Trigger)</f>
        <v>#VALUE!</v>
      </c>
      <c r="AY1775" s="102">
        <f>_xll.qlIndexFixing($AZ$1,AV1775,,Trigger)</f>
        <v>1.4548544720188305E-2</v>
      </c>
    </row>
    <row r="1776" spans="46:51" ht="11.25" customHeight="1" x14ac:dyDescent="0.25">
      <c r="AT1776" s="57" t="s">
        <v>44</v>
      </c>
      <c r="AU1776" s="56">
        <f>_xll.qlInterestRateIndexFixingDate(IborIndex&amp;Tenor,AV1776,Trigger)</f>
        <v>51740</v>
      </c>
      <c r="AV1776" s="56">
        <f>_xll.qlCalendarAdvance(Calendar,AV1775,AT1776,"f",,Trigger)</f>
        <v>51742</v>
      </c>
      <c r="AW1776" s="56">
        <f>_xll.qlInterestRateIndexMaturity(IborIndex&amp;Tenor,AV1776,Trigger)</f>
        <v>51925</v>
      </c>
      <c r="AX1776" s="102" t="e">
        <f>_xll.qlIndexFixing($Z$5,AU1776,,Trigger)</f>
        <v>#VALUE!</v>
      </c>
      <c r="AY1776" s="102">
        <f>_xll.qlIndexFixing($AZ$1,AV1776,,Trigger)</f>
        <v>1.4549008509251827E-2</v>
      </c>
    </row>
    <row r="1777" spans="46:51" ht="11.25" customHeight="1" x14ac:dyDescent="0.25">
      <c r="AT1777" s="57" t="s">
        <v>44</v>
      </c>
      <c r="AU1777" s="56">
        <f>_xll.qlInterestRateIndexFixingDate(IborIndex&amp;Tenor,AV1777,Trigger)</f>
        <v>51747</v>
      </c>
      <c r="AV1777" s="56">
        <f>_xll.qlCalendarAdvance(Calendar,AV1776,AT1777,"f",,Trigger)</f>
        <v>51749</v>
      </c>
      <c r="AW1777" s="56">
        <f>_xll.qlInterestRateIndexMaturity(IborIndex&amp;Tenor,AV1777,Trigger)</f>
        <v>51930</v>
      </c>
      <c r="AX1777" s="102" t="e">
        <f>_xll.qlIndexFixing($Z$5,AU1777,,Trigger)</f>
        <v>#VALUE!</v>
      </c>
      <c r="AY1777" s="102">
        <f>_xll.qlIndexFixing($AZ$1,AV1777,,Trigger)</f>
        <v>1.4550203263365053E-2</v>
      </c>
    </row>
    <row r="1778" spans="46:51" ht="11.25" customHeight="1" x14ac:dyDescent="0.25">
      <c r="AT1778" s="57" t="s">
        <v>44</v>
      </c>
      <c r="AU1778" s="56">
        <f>_xll.qlInterestRateIndexFixingDate(IborIndex&amp;Tenor,AV1778,Trigger)</f>
        <v>51754</v>
      </c>
      <c r="AV1778" s="56">
        <f>_xll.qlCalendarAdvance(Calendar,AV1777,AT1778,"f",,Trigger)</f>
        <v>51756</v>
      </c>
      <c r="AW1778" s="56">
        <f>_xll.qlInterestRateIndexMaturity(IborIndex&amp;Tenor,AV1778,Trigger)</f>
        <v>51937</v>
      </c>
      <c r="AX1778" s="102" t="e">
        <f>_xll.qlIndexFixing($Z$5,AU1778,,Trigger)</f>
        <v>#VALUE!</v>
      </c>
      <c r="AY1778" s="102">
        <f>_xll.qlIndexFixing($AZ$1,AV1778,,Trigger)</f>
        <v>1.455137948301157E-2</v>
      </c>
    </row>
    <row r="1779" spans="46:51" ht="11.25" customHeight="1" x14ac:dyDescent="0.25">
      <c r="AT1779" s="57" t="s">
        <v>44</v>
      </c>
      <c r="AU1779" s="56">
        <f>_xll.qlInterestRateIndexFixingDate(IborIndex&amp;Tenor,AV1779,Trigger)</f>
        <v>51761</v>
      </c>
      <c r="AV1779" s="56">
        <f>_xll.qlCalendarAdvance(Calendar,AV1778,AT1779,"f",,Trigger)</f>
        <v>51763</v>
      </c>
      <c r="AW1779" s="56">
        <f>_xll.qlInterestRateIndexMaturity(IborIndex&amp;Tenor,AV1779,Trigger)</f>
        <v>51944</v>
      </c>
      <c r="AX1779" s="102" t="e">
        <f>_xll.qlIndexFixing($Z$5,AU1779,,Trigger)</f>
        <v>#VALUE!</v>
      </c>
      <c r="AY1779" s="102">
        <f>_xll.qlIndexFixing($AZ$1,AV1779,,Trigger)</f>
        <v>1.4552537117077539E-2</v>
      </c>
    </row>
    <row r="1780" spans="46:51" ht="11.25" customHeight="1" x14ac:dyDescent="0.25">
      <c r="AT1780" s="57" t="s">
        <v>44</v>
      </c>
      <c r="AU1780" s="56">
        <f>_xll.qlInterestRateIndexFixingDate(IborIndex&amp;Tenor,AV1780,Trigger)</f>
        <v>51768</v>
      </c>
      <c r="AV1780" s="56">
        <f>_xll.qlCalendarAdvance(Calendar,AV1779,AT1780,"f",,Trigger)</f>
        <v>51770</v>
      </c>
      <c r="AW1780" s="56">
        <f>_xll.qlInterestRateIndexMaturity(IborIndex&amp;Tenor,AV1780,Trigger)</f>
        <v>51951</v>
      </c>
      <c r="AX1780" s="102" t="e">
        <f>_xll.qlIndexFixing($Z$5,AU1780,,Trigger)</f>
        <v>#VALUE!</v>
      </c>
      <c r="AY1780" s="102">
        <f>_xll.qlIndexFixing($AZ$1,AV1780,,Trigger)</f>
        <v>1.4553676114452197E-2</v>
      </c>
    </row>
    <row r="1781" spans="46:51" ht="11.25" customHeight="1" x14ac:dyDescent="0.25">
      <c r="AT1781" s="57" t="s">
        <v>44</v>
      </c>
      <c r="AU1781" s="56">
        <f>_xll.qlInterestRateIndexFixingDate(IborIndex&amp;Tenor,AV1781,Trigger)</f>
        <v>51775</v>
      </c>
      <c r="AV1781" s="56">
        <f>_xll.qlCalendarAdvance(Calendar,AV1780,AT1781,"f",,Trigger)</f>
        <v>51777</v>
      </c>
      <c r="AW1781" s="56">
        <f>_xll.qlInterestRateIndexMaturity(IborIndex&amp;Tenor,AV1781,Trigger)</f>
        <v>51959</v>
      </c>
      <c r="AX1781" s="102" t="e">
        <f>_xll.qlIndexFixing($Z$5,AU1781,,Trigger)</f>
        <v>#VALUE!</v>
      </c>
      <c r="AY1781" s="102">
        <f>_xll.qlIndexFixing($AZ$1,AV1781,,Trigger)</f>
        <v>1.4555163425310911E-2</v>
      </c>
    </row>
    <row r="1782" spans="46:51" ht="11.25" customHeight="1" x14ac:dyDescent="0.25">
      <c r="AT1782" s="57" t="s">
        <v>44</v>
      </c>
      <c r="AU1782" s="56">
        <f>_xll.qlInterestRateIndexFixingDate(IborIndex&amp;Tenor,AV1782,Trigger)</f>
        <v>51782</v>
      </c>
      <c r="AV1782" s="56">
        <f>_xll.qlCalendarAdvance(Calendar,AV1781,AT1782,"f",,Trigger)</f>
        <v>51784</v>
      </c>
      <c r="AW1782" s="56">
        <f>_xll.qlInterestRateIndexMaturity(IborIndex&amp;Tenor,AV1782,Trigger)</f>
        <v>51966</v>
      </c>
      <c r="AX1782" s="102" t="e">
        <f>_xll.qlIndexFixing($Z$5,AU1782,,Trigger)</f>
        <v>#VALUE!</v>
      </c>
      <c r="AY1782" s="102">
        <f>_xll.qlIndexFixing($AZ$1,AV1782,,Trigger)</f>
        <v>1.4555897994673984E-2</v>
      </c>
    </row>
    <row r="1783" spans="46:51" ht="11.25" customHeight="1" x14ac:dyDescent="0.25">
      <c r="AT1783" s="57" t="s">
        <v>44</v>
      </c>
      <c r="AU1783" s="56">
        <f>_xll.qlInterestRateIndexFixingDate(IborIndex&amp;Tenor,AV1783,Trigger)</f>
        <v>51789</v>
      </c>
      <c r="AV1783" s="56">
        <f>_xll.qlCalendarAdvance(Calendar,AV1782,AT1783,"f",,Trigger)</f>
        <v>51791</v>
      </c>
      <c r="AW1783" s="56">
        <f>_xll.qlInterestRateIndexMaturity(IborIndex&amp;Tenor,AV1783,Trigger)</f>
        <v>51973</v>
      </c>
      <c r="AX1783" s="102" t="e">
        <f>_xll.qlIndexFixing($Z$5,AU1783,,Trigger)</f>
        <v>#VALUE!</v>
      </c>
      <c r="AY1783" s="102">
        <f>_xll.qlIndexFixing($AZ$1,AV1783,,Trigger)</f>
        <v>1.4556980775300463E-2</v>
      </c>
    </row>
    <row r="1784" spans="46:51" ht="11.25" customHeight="1" x14ac:dyDescent="0.25">
      <c r="AT1784" s="57" t="s">
        <v>44</v>
      </c>
      <c r="AU1784" s="56">
        <f>_xll.qlInterestRateIndexFixingDate(IborIndex&amp;Tenor,AV1784,Trigger)</f>
        <v>51796</v>
      </c>
      <c r="AV1784" s="56">
        <f>_xll.qlCalendarAdvance(Calendar,AV1783,AT1784,"f",,Trigger)</f>
        <v>51798</v>
      </c>
      <c r="AW1784" s="56">
        <f>_xll.qlInterestRateIndexMaturity(IborIndex&amp;Tenor,AV1784,Trigger)</f>
        <v>51980</v>
      </c>
      <c r="AX1784" s="102" t="e">
        <f>_xll.qlIndexFixing($Z$5,AU1784,,Trigger)</f>
        <v>#VALUE!</v>
      </c>
      <c r="AY1784" s="102">
        <f>_xll.qlIndexFixing($AZ$1,AV1784,,Trigger)</f>
        <v>1.4558044714788183E-2</v>
      </c>
    </row>
    <row r="1785" spans="46:51" ht="11.25" customHeight="1" x14ac:dyDescent="0.25">
      <c r="AT1785" s="57" t="s">
        <v>44</v>
      </c>
      <c r="AU1785" s="56">
        <f>_xll.qlInterestRateIndexFixingDate(IborIndex&amp;Tenor,AV1785,Trigger)</f>
        <v>51803</v>
      </c>
      <c r="AV1785" s="56">
        <f>_xll.qlCalendarAdvance(Calendar,AV1784,AT1785,"f",,Trigger)</f>
        <v>51805</v>
      </c>
      <c r="AW1785" s="56">
        <f>_xll.qlInterestRateIndexMaturity(IborIndex&amp;Tenor,AV1785,Trigger)</f>
        <v>51986</v>
      </c>
      <c r="AX1785" s="102" t="e">
        <f>_xll.qlIndexFixing($Z$5,AU1785,,Trigger)</f>
        <v>#VALUE!</v>
      </c>
      <c r="AY1785" s="102">
        <f>_xll.qlIndexFixing($AZ$1,AV1785,,Trigger)</f>
        <v>1.4559089762028576E-2</v>
      </c>
    </row>
    <row r="1786" spans="46:51" ht="11.25" customHeight="1" x14ac:dyDescent="0.25">
      <c r="AT1786" s="57" t="s">
        <v>44</v>
      </c>
      <c r="AU1786" s="56">
        <f>_xll.qlInterestRateIndexFixingDate(IborIndex&amp;Tenor,AV1786,Trigger)</f>
        <v>51810</v>
      </c>
      <c r="AV1786" s="56">
        <f>_xll.qlCalendarAdvance(Calendar,AV1785,AT1786,"f",,Trigger)</f>
        <v>51812</v>
      </c>
      <c r="AW1786" s="56">
        <f>_xll.qlInterestRateIndexMaturity(IborIndex&amp;Tenor,AV1786,Trigger)</f>
        <v>51993</v>
      </c>
      <c r="AX1786" s="102" t="e">
        <f>_xll.qlIndexFixing($Z$5,AU1786,,Trigger)</f>
        <v>#VALUE!</v>
      </c>
      <c r="AY1786" s="102">
        <f>_xll.qlIndexFixing($AZ$1,AV1786,,Trigger)</f>
        <v>1.4560115865909998E-2</v>
      </c>
    </row>
    <row r="1787" spans="46:51" ht="11.25" customHeight="1" x14ac:dyDescent="0.25">
      <c r="AT1787" s="57" t="s">
        <v>44</v>
      </c>
      <c r="AU1787" s="56">
        <f>_xll.qlInterestRateIndexFixingDate(IborIndex&amp;Tenor,AV1787,Trigger)</f>
        <v>51817</v>
      </c>
      <c r="AV1787" s="56">
        <f>_xll.qlCalendarAdvance(Calendar,AV1786,AT1787,"f",,Trigger)</f>
        <v>51819</v>
      </c>
      <c r="AW1787" s="56">
        <f>_xll.qlInterestRateIndexMaturity(IborIndex&amp;Tenor,AV1787,Trigger)</f>
        <v>52000</v>
      </c>
      <c r="AX1787" s="102" t="e">
        <f>_xll.qlIndexFixing($Z$5,AU1787,,Trigger)</f>
        <v>#VALUE!</v>
      </c>
      <c r="AY1787" s="102">
        <f>_xll.qlIndexFixing($AZ$1,AV1787,,Trigger)</f>
        <v>1.4561122975323885E-2</v>
      </c>
    </row>
    <row r="1788" spans="46:51" ht="11.25" customHeight="1" x14ac:dyDescent="0.25">
      <c r="AT1788" s="57" t="s">
        <v>44</v>
      </c>
      <c r="AU1788" s="56">
        <f>_xll.qlInterestRateIndexFixingDate(IborIndex&amp;Tenor,AV1788,Trigger)</f>
        <v>51824</v>
      </c>
      <c r="AV1788" s="56">
        <f>_xll.qlCalendarAdvance(Calendar,AV1787,AT1788,"f",,Trigger)</f>
        <v>51826</v>
      </c>
      <c r="AW1788" s="56">
        <f>_xll.qlInterestRateIndexMaturity(IborIndex&amp;Tenor,AV1788,Trigger)</f>
        <v>52007</v>
      </c>
      <c r="AX1788" s="102" t="e">
        <f>_xll.qlIndexFixing($Z$5,AU1788,,Trigger)</f>
        <v>#VALUE!</v>
      </c>
      <c r="AY1788" s="102">
        <f>_xll.qlIndexFixing($AZ$1,AV1788,,Trigger)</f>
        <v>1.4562111039160788E-2</v>
      </c>
    </row>
    <row r="1789" spans="46:51" ht="11.25" customHeight="1" x14ac:dyDescent="0.25">
      <c r="AT1789" s="57" t="s">
        <v>44</v>
      </c>
      <c r="AU1789" s="56">
        <f>_xll.qlInterestRateIndexFixingDate(IborIndex&amp;Tenor,AV1789,Trigger)</f>
        <v>51831</v>
      </c>
      <c r="AV1789" s="56">
        <f>_xll.qlCalendarAdvance(Calendar,AV1788,AT1789,"f",,Trigger)</f>
        <v>51833</v>
      </c>
      <c r="AW1789" s="56">
        <f>_xll.qlInterestRateIndexMaturity(IborIndex&amp;Tenor,AV1789,Trigger)</f>
        <v>52014</v>
      </c>
      <c r="AX1789" s="102" t="e">
        <f>_xll.qlIndexFixing($Z$5,AU1789,,Trigger)</f>
        <v>#VALUE!</v>
      </c>
      <c r="AY1789" s="102">
        <f>_xll.qlIndexFixing($AZ$1,AV1789,,Trigger)</f>
        <v>1.4563080006312578E-2</v>
      </c>
    </row>
    <row r="1790" spans="46:51" ht="11.25" customHeight="1" x14ac:dyDescent="0.25">
      <c r="AT1790" s="57" t="s">
        <v>44</v>
      </c>
      <c r="AU1790" s="56">
        <f>_xll.qlInterestRateIndexFixingDate(IborIndex&amp;Tenor,AV1790,Trigger)</f>
        <v>51838</v>
      </c>
      <c r="AV1790" s="56">
        <f>_xll.qlCalendarAdvance(Calendar,AV1789,AT1790,"f",,Trigger)</f>
        <v>51840</v>
      </c>
      <c r="AW1790" s="56">
        <f>_xll.qlInterestRateIndexMaturity(IborIndex&amp;Tenor,AV1790,Trigger)</f>
        <v>52022</v>
      </c>
      <c r="AX1790" s="102" t="e">
        <f>_xll.qlIndexFixing($Z$5,AU1790,,Trigger)</f>
        <v>#VALUE!</v>
      </c>
      <c r="AY1790" s="102">
        <f>_xll.qlIndexFixing($AZ$1,AV1790,,Trigger)</f>
        <v>1.4564029825671126E-2</v>
      </c>
    </row>
    <row r="1791" spans="46:51" ht="11.25" customHeight="1" x14ac:dyDescent="0.25">
      <c r="AT1791" s="57" t="s">
        <v>44</v>
      </c>
      <c r="AU1791" s="56">
        <f>_xll.qlInterestRateIndexFixingDate(IborIndex&amp;Tenor,AV1791,Trigger)</f>
        <v>51845</v>
      </c>
      <c r="AV1791" s="56">
        <f>_xll.qlCalendarAdvance(Calendar,AV1790,AT1791,"f",,Trigger)</f>
        <v>51847</v>
      </c>
      <c r="AW1791" s="56">
        <f>_xll.qlInterestRateIndexMaturity(IborIndex&amp;Tenor,AV1791,Trigger)</f>
        <v>52029</v>
      </c>
      <c r="AX1791" s="102" t="e">
        <f>_xll.qlIndexFixing($Z$5,AU1791,,Trigger)</f>
        <v>#VALUE!</v>
      </c>
      <c r="AY1791" s="102">
        <f>_xll.qlIndexFixing($AZ$1,AV1791,,Trigger)</f>
        <v>1.4564960446128306E-2</v>
      </c>
    </row>
    <row r="1792" spans="46:51" ht="11.25" customHeight="1" x14ac:dyDescent="0.25">
      <c r="AT1792" s="57" t="s">
        <v>44</v>
      </c>
      <c r="AU1792" s="56">
        <f>_xll.qlInterestRateIndexFixingDate(IborIndex&amp;Tenor,AV1792,Trigger)</f>
        <v>51852</v>
      </c>
      <c r="AV1792" s="56">
        <f>_xll.qlCalendarAdvance(Calendar,AV1791,AT1792,"f",,Trigger)</f>
        <v>51854</v>
      </c>
      <c r="AW1792" s="56">
        <f>_xll.qlInterestRateIndexMaturity(IborIndex&amp;Tenor,AV1792,Trigger)</f>
        <v>52036</v>
      </c>
      <c r="AX1792" s="102" t="e">
        <f>_xll.qlIndexFixing($Z$5,AU1792,,Trigger)</f>
        <v>#VALUE!</v>
      </c>
      <c r="AY1792" s="102">
        <f>_xll.qlIndexFixing($AZ$1,AV1792,,Trigger)</f>
        <v>1.4565871816577305E-2</v>
      </c>
    </row>
    <row r="1793" spans="46:51" ht="11.25" customHeight="1" x14ac:dyDescent="0.25">
      <c r="AT1793" s="57" t="s">
        <v>44</v>
      </c>
      <c r="AU1793" s="56">
        <f>_xll.qlInterestRateIndexFixingDate(IborIndex&amp;Tenor,AV1793,Trigger)</f>
        <v>51858</v>
      </c>
      <c r="AV1793" s="56">
        <f>_xll.qlCalendarAdvance(Calendar,AV1792,AT1793,"f",,Trigger)</f>
        <v>51862</v>
      </c>
      <c r="AW1793" s="56">
        <f>_xll.qlInterestRateIndexMaturity(IborIndex&amp;Tenor,AV1793,Trigger)</f>
        <v>52044</v>
      </c>
      <c r="AX1793" s="102" t="e">
        <f>_xll.qlIndexFixing($Z$5,AU1793,,Trigger)</f>
        <v>#VALUE!</v>
      </c>
      <c r="AY1793" s="102">
        <f>_xll.qlIndexFixing($AZ$1,AV1793,,Trigger)</f>
        <v>1.456653885278369E-2</v>
      </c>
    </row>
    <row r="1794" spans="46:51" ht="11.25" customHeight="1" x14ac:dyDescent="0.25">
      <c r="AT1794" s="57" t="s">
        <v>44</v>
      </c>
      <c r="AU1794" s="56">
        <f>_xll.qlInterestRateIndexFixingDate(IborIndex&amp;Tenor,AV1794,Trigger)</f>
        <v>51866</v>
      </c>
      <c r="AV1794" s="56">
        <f>_xll.qlCalendarAdvance(Calendar,AV1793,AT1794,"f",,Trigger)</f>
        <v>51869</v>
      </c>
      <c r="AW1794" s="56">
        <f>_xll.qlInterestRateIndexMaturity(IborIndex&amp;Tenor,AV1794,Trigger)</f>
        <v>52050</v>
      </c>
      <c r="AX1794" s="102" t="e">
        <f>_xll.qlIndexFixing($Z$5,AU1794,,Trigger)</f>
        <v>#VALUE!</v>
      </c>
      <c r="AY1794" s="102">
        <f>_xll.qlIndexFixing($AZ$1,AV1794,,Trigger)</f>
        <v>1.4567410166279739E-2</v>
      </c>
    </row>
    <row r="1795" spans="46:51" ht="11.25" customHeight="1" x14ac:dyDescent="0.25">
      <c r="AT1795" s="57" t="s">
        <v>44</v>
      </c>
      <c r="AU1795" s="56">
        <f>_xll.qlInterestRateIndexFixingDate(IborIndex&amp;Tenor,AV1795,Trigger)</f>
        <v>51874</v>
      </c>
      <c r="AV1795" s="56">
        <f>_xll.qlCalendarAdvance(Calendar,AV1794,AT1795,"f",,Trigger)</f>
        <v>51876</v>
      </c>
      <c r="AW1795" s="56">
        <f>_xll.qlInterestRateIndexMaturity(IborIndex&amp;Tenor,AV1795,Trigger)</f>
        <v>52057</v>
      </c>
      <c r="AX1795" s="102" t="e">
        <f>_xll.qlIndexFixing($Z$5,AU1795,,Trigger)</f>
        <v>#VALUE!</v>
      </c>
      <c r="AY1795" s="102">
        <f>_xll.qlIndexFixing($AZ$1,AV1795,,Trigger)</f>
        <v>1.4568262073578477E-2</v>
      </c>
    </row>
    <row r="1796" spans="46:51" ht="11.25" customHeight="1" x14ac:dyDescent="0.25">
      <c r="AT1796" s="57" t="s">
        <v>44</v>
      </c>
      <c r="AU1796" s="56">
        <f>_xll.qlInterestRateIndexFixingDate(IborIndex&amp;Tenor,AV1796,Trigger)</f>
        <v>51881</v>
      </c>
      <c r="AV1796" s="56">
        <f>_xll.qlCalendarAdvance(Calendar,AV1795,AT1796,"f",,Trigger)</f>
        <v>51883</v>
      </c>
      <c r="AW1796" s="56">
        <f>_xll.qlInterestRateIndexMaturity(IborIndex&amp;Tenor,AV1796,Trigger)</f>
        <v>52064</v>
      </c>
      <c r="AX1796" s="102" t="e">
        <f>_xll.qlIndexFixing($Z$5,AU1796,,Trigger)</f>
        <v>#VALUE!</v>
      </c>
      <c r="AY1796" s="102">
        <f>_xll.qlIndexFixing($AZ$1,AV1796,,Trigger)</f>
        <v>1.4569094523576914E-2</v>
      </c>
    </row>
    <row r="1797" spans="46:51" ht="11.25" customHeight="1" x14ac:dyDescent="0.25">
      <c r="AT1797" s="57" t="s">
        <v>44</v>
      </c>
      <c r="AU1797" s="56">
        <f>_xll.qlInterestRateIndexFixingDate(IborIndex&amp;Tenor,AV1797,Trigger)</f>
        <v>51888</v>
      </c>
      <c r="AV1797" s="56">
        <f>_xll.qlCalendarAdvance(Calendar,AV1796,AT1797,"f",,Trigger)</f>
        <v>51890</v>
      </c>
      <c r="AW1797" s="56">
        <f>_xll.qlInterestRateIndexMaturity(IborIndex&amp;Tenor,AV1797,Trigger)</f>
        <v>52071</v>
      </c>
      <c r="AX1797" s="102" t="e">
        <f>_xll.qlIndexFixing($Z$5,AU1797,,Trigger)</f>
        <v>#VALUE!</v>
      </c>
      <c r="AY1797" s="102">
        <f>_xll.qlIndexFixing($AZ$1,AV1797,,Trigger)</f>
        <v>1.4569907465172059E-2</v>
      </c>
    </row>
    <row r="1798" spans="46:51" ht="11.25" customHeight="1" x14ac:dyDescent="0.25">
      <c r="AT1798" s="57" t="s">
        <v>44</v>
      </c>
      <c r="AU1798" s="56">
        <f>_xll.qlInterestRateIndexFixingDate(IborIndex&amp;Tenor,AV1798,Trigger)</f>
        <v>51895</v>
      </c>
      <c r="AV1798" s="56">
        <f>_xll.qlCalendarAdvance(Calendar,AV1797,AT1798,"f",,Trigger)</f>
        <v>51897</v>
      </c>
      <c r="AW1798" s="56">
        <f>_xll.qlInterestRateIndexMaturity(IborIndex&amp;Tenor,AV1798,Trigger)</f>
        <v>52078</v>
      </c>
      <c r="AX1798" s="102" t="e">
        <f>_xll.qlIndexFixing($Z$5,AU1798,,Trigger)</f>
        <v>#VALUE!</v>
      </c>
      <c r="AY1798" s="102">
        <f>_xll.qlIndexFixing($AZ$1,AV1798,,Trigger)</f>
        <v>1.4570700847262251E-2</v>
      </c>
    </row>
    <row r="1799" spans="46:51" ht="11.25" customHeight="1" x14ac:dyDescent="0.25">
      <c r="AT1799" s="57" t="s">
        <v>44</v>
      </c>
      <c r="AU1799" s="56">
        <f>_xll.qlInterestRateIndexFixingDate(IborIndex&amp;Tenor,AV1799,Trigger)</f>
        <v>51902</v>
      </c>
      <c r="AV1799" s="56">
        <f>_xll.qlCalendarAdvance(Calendar,AV1798,AT1799,"f",,Trigger)</f>
        <v>51904</v>
      </c>
      <c r="AW1799" s="56">
        <f>_xll.qlInterestRateIndexMaturity(IborIndex&amp;Tenor,AV1799,Trigger)</f>
        <v>52085</v>
      </c>
      <c r="AX1799" s="102" t="e">
        <f>_xll.qlIndexFixing($Z$5,AU1799,,Trigger)</f>
        <v>#VALUE!</v>
      </c>
      <c r="AY1799" s="102">
        <f>_xll.qlIndexFixing($AZ$1,AV1799,,Trigger)</f>
        <v>1.4571474618745381E-2</v>
      </c>
    </row>
    <row r="1800" spans="46:51" ht="11.25" customHeight="1" x14ac:dyDescent="0.25">
      <c r="AT1800" s="57" t="s">
        <v>44</v>
      </c>
      <c r="AU1800" s="56">
        <f>_xll.qlInterestRateIndexFixingDate(IborIndex&amp;Tenor,AV1800,Trigger)</f>
        <v>51909</v>
      </c>
      <c r="AV1800" s="56">
        <f>_xll.qlCalendarAdvance(Calendar,AV1799,AT1800,"f",,Trigger)</f>
        <v>51911</v>
      </c>
      <c r="AW1800" s="56">
        <f>_xll.qlInterestRateIndexMaturity(IborIndex&amp;Tenor,AV1800,Trigger)</f>
        <v>52092</v>
      </c>
      <c r="AX1800" s="102" t="e">
        <f>_xll.qlIndexFixing($Z$5,AU1800,,Trigger)</f>
        <v>#VALUE!</v>
      </c>
      <c r="AY1800" s="102">
        <f>_xll.qlIndexFixing($AZ$1,AV1800,,Trigger)</f>
        <v>1.4572228728520667E-2</v>
      </c>
    </row>
    <row r="1801" spans="46:51" ht="11.25" customHeight="1" x14ac:dyDescent="0.25">
      <c r="AT1801" s="57" t="s">
        <v>44</v>
      </c>
      <c r="AU1801" s="56">
        <f>_xll.qlInterestRateIndexFixingDate(IborIndex&amp;Tenor,AV1801,Trigger)</f>
        <v>51916</v>
      </c>
      <c r="AV1801" s="56">
        <f>_xll.qlCalendarAdvance(Calendar,AV1800,AT1801,"f",,Trigger)</f>
        <v>51918</v>
      </c>
      <c r="AW1801" s="56">
        <f>_xll.qlInterestRateIndexMaturity(IborIndex&amp;Tenor,AV1801,Trigger)</f>
        <v>52099</v>
      </c>
      <c r="AX1801" s="102" t="e">
        <f>_xll.qlIndexFixing($Z$5,AU1801,,Trigger)</f>
        <v>#VALUE!</v>
      </c>
      <c r="AY1801" s="102">
        <f>_xll.qlIndexFixing($AZ$1,AV1801,,Trigger)</f>
        <v>1.4572963125486891E-2</v>
      </c>
    </row>
    <row r="1802" spans="46:51" ht="11.25" customHeight="1" x14ac:dyDescent="0.25">
      <c r="AT1802" s="57" t="s">
        <v>44</v>
      </c>
      <c r="AU1802" s="56">
        <f>_xll.qlInterestRateIndexFixingDate(IborIndex&amp;Tenor,AV1802,Trigger)</f>
        <v>51923</v>
      </c>
      <c r="AV1802" s="56">
        <f>_xll.qlCalendarAdvance(Calendar,AV1801,AT1802,"f",,Trigger)</f>
        <v>51925</v>
      </c>
      <c r="AW1802" s="56">
        <f>_xll.qlInterestRateIndexMaturity(IborIndex&amp;Tenor,AV1802,Trigger)</f>
        <v>52107</v>
      </c>
      <c r="AX1802" s="102" t="e">
        <f>_xll.qlIndexFixing($Z$5,AU1802,,Trigger)</f>
        <v>#VALUE!</v>
      </c>
      <c r="AY1802" s="102">
        <f>_xll.qlIndexFixing($AZ$1,AV1802,,Trigger)</f>
        <v>1.4574692722381342E-2</v>
      </c>
    </row>
    <row r="1803" spans="46:51" ht="11.25" customHeight="1" x14ac:dyDescent="0.25">
      <c r="AT1803" s="57" t="s">
        <v>44</v>
      </c>
      <c r="AU1803" s="56">
        <f>_xll.qlInterestRateIndexFixingDate(IborIndex&amp;Tenor,AV1803,Trigger)</f>
        <v>51930</v>
      </c>
      <c r="AV1803" s="56">
        <f>_xll.qlCalendarAdvance(Calendar,AV1802,AT1803,"f",,Trigger)</f>
        <v>51932</v>
      </c>
      <c r="AW1803" s="56">
        <f>_xll.qlInterestRateIndexMaturity(IborIndex&amp;Tenor,AV1803,Trigger)</f>
        <v>52117</v>
      </c>
      <c r="AX1803" s="102" t="e">
        <f>_xll.qlIndexFixing($Z$5,AU1803,,Trigger)</f>
        <v>#VALUE!</v>
      </c>
      <c r="AY1803" s="102">
        <f>_xll.qlIndexFixing($AZ$1,AV1803,,Trigger)</f>
        <v>1.4575383323705296E-2</v>
      </c>
    </row>
    <row r="1804" spans="46:51" ht="11.25" customHeight="1" x14ac:dyDescent="0.25">
      <c r="AT1804" s="57" t="s">
        <v>44</v>
      </c>
      <c r="AU1804" s="56">
        <f>_xll.qlInterestRateIndexFixingDate(IborIndex&amp;Tenor,AV1804,Trigger)</f>
        <v>51937</v>
      </c>
      <c r="AV1804" s="56">
        <f>_xll.qlCalendarAdvance(Calendar,AV1803,AT1804,"f",,Trigger)</f>
        <v>51939</v>
      </c>
      <c r="AW1804" s="56">
        <f>_xll.qlInterestRateIndexMaturity(IborIndex&amp;Tenor,AV1804,Trigger)</f>
        <v>52124</v>
      </c>
      <c r="AX1804" s="102" t="e">
        <f>_xll.qlIndexFixing($Z$5,AU1804,,Trigger)</f>
        <v>#VALUE!</v>
      </c>
      <c r="AY1804" s="102">
        <f>_xll.qlIndexFixing($AZ$1,AV1804,,Trigger)</f>
        <v>1.4576054045571604E-2</v>
      </c>
    </row>
    <row r="1805" spans="46:51" ht="11.25" customHeight="1" x14ac:dyDescent="0.25">
      <c r="AT1805" s="57" t="s">
        <v>44</v>
      </c>
      <c r="AU1805" s="56">
        <f>_xll.qlInterestRateIndexFixingDate(IborIndex&amp;Tenor,AV1805,Trigger)</f>
        <v>51944</v>
      </c>
      <c r="AV1805" s="56">
        <f>_xll.qlCalendarAdvance(Calendar,AV1804,AT1805,"f",,Trigger)</f>
        <v>51946</v>
      </c>
      <c r="AW1805" s="56">
        <f>_xll.qlInterestRateIndexMaturity(IborIndex&amp;Tenor,AV1805,Trigger)</f>
        <v>52131</v>
      </c>
      <c r="AX1805" s="102" t="e">
        <f>_xll.qlIndexFixing($Z$5,AU1805,,Trigger)</f>
        <v>#VALUE!</v>
      </c>
      <c r="AY1805" s="102">
        <f>_xll.qlIndexFixing($AZ$1,AV1805,,Trigger)</f>
        <v>1.4576704836873322E-2</v>
      </c>
    </row>
    <row r="1806" spans="46:51" ht="11.25" customHeight="1" x14ac:dyDescent="0.25">
      <c r="AT1806" s="57" t="s">
        <v>44</v>
      </c>
      <c r="AU1806" s="56">
        <f>_xll.qlInterestRateIndexFixingDate(IborIndex&amp;Tenor,AV1806,Trigger)</f>
        <v>51951</v>
      </c>
      <c r="AV1806" s="56">
        <f>_xll.qlCalendarAdvance(Calendar,AV1805,AT1806,"f",,Trigger)</f>
        <v>51953</v>
      </c>
      <c r="AW1806" s="56">
        <f>_xll.qlInterestRateIndexMaturity(IborIndex&amp;Tenor,AV1806,Trigger)</f>
        <v>52138</v>
      </c>
      <c r="AX1806" s="102" t="e">
        <f>_xll.qlIndexFixing($Z$5,AU1806,,Trigger)</f>
        <v>#VALUE!</v>
      </c>
      <c r="AY1806" s="102">
        <f>_xll.qlIndexFixing($AZ$1,AV1806,,Trigger)</f>
        <v>1.4577003101734523E-2</v>
      </c>
    </row>
    <row r="1807" spans="46:51" ht="11.25" customHeight="1" x14ac:dyDescent="0.25">
      <c r="AT1807" s="57" t="s">
        <v>44</v>
      </c>
      <c r="AU1807" s="56">
        <f>_xll.qlInterestRateIndexFixingDate(IborIndex&amp;Tenor,AV1807,Trigger)</f>
        <v>51958</v>
      </c>
      <c r="AV1807" s="56">
        <f>_xll.qlCalendarAdvance(Calendar,AV1806,AT1807,"f",,Trigger)</f>
        <v>51964</v>
      </c>
      <c r="AW1807" s="56">
        <f>_xll.qlInterestRateIndexMaturity(IborIndex&amp;Tenor,AV1807,Trigger)</f>
        <v>52147</v>
      </c>
      <c r="AX1807" s="102" t="e">
        <f>_xll.qlIndexFixing($Z$5,AU1807,,Trigger)</f>
        <v>#VALUE!</v>
      </c>
      <c r="AY1807" s="102">
        <f>_xll.qlIndexFixing($AZ$1,AV1807,,Trigger)</f>
        <v>1.4577786531116656E-2</v>
      </c>
    </row>
    <row r="1808" spans="46:51" ht="11.25" customHeight="1" x14ac:dyDescent="0.25">
      <c r="AT1808" s="57" t="s">
        <v>44</v>
      </c>
      <c r="AU1808" s="56">
        <f>_xll.qlInterestRateIndexFixingDate(IborIndex&amp;Tenor,AV1808,Trigger)</f>
        <v>51967</v>
      </c>
      <c r="AV1808" s="56">
        <f>_xll.qlCalendarAdvance(Calendar,AV1807,AT1808,"f",,Trigger)</f>
        <v>51971</v>
      </c>
      <c r="AW1808" s="56">
        <f>_xll.qlInterestRateIndexMaturity(IborIndex&amp;Tenor,AV1808,Trigger)</f>
        <v>52154</v>
      </c>
      <c r="AX1808" s="102" t="e">
        <f>_xll.qlIndexFixing($Z$5,AU1808,,Trigger)</f>
        <v>#VALUE!</v>
      </c>
      <c r="AY1808" s="102">
        <f>_xll.qlIndexFixing($AZ$1,AV1808,,Trigger)</f>
        <v>1.4578372906052149E-2</v>
      </c>
    </row>
    <row r="1809" spans="46:51" ht="11.25" customHeight="1" x14ac:dyDescent="0.25">
      <c r="AT1809" s="57" t="s">
        <v>44</v>
      </c>
      <c r="AU1809" s="56">
        <f>_xll.qlInterestRateIndexFixingDate(IborIndex&amp;Tenor,AV1809,Trigger)</f>
        <v>51974</v>
      </c>
      <c r="AV1809" s="56">
        <f>_xll.qlCalendarAdvance(Calendar,AV1808,AT1809,"f",,Trigger)</f>
        <v>51978</v>
      </c>
      <c r="AW1809" s="56">
        <f>_xll.qlInterestRateIndexMaturity(IborIndex&amp;Tenor,AV1809,Trigger)</f>
        <v>52161</v>
      </c>
      <c r="AX1809" s="102" t="e">
        <f>_xll.qlIndexFixing($Z$5,AU1809,,Trigger)</f>
        <v>#VALUE!</v>
      </c>
      <c r="AY1809" s="102">
        <f>_xll.qlIndexFixing($AZ$1,AV1809,,Trigger)</f>
        <v>1.4578939135871029E-2</v>
      </c>
    </row>
    <row r="1810" spans="46:51" ht="11.25" customHeight="1" x14ac:dyDescent="0.25">
      <c r="AT1810" s="57" t="s">
        <v>44</v>
      </c>
      <c r="AU1810" s="56">
        <f>_xll.qlInterestRateIndexFixingDate(IborIndex&amp;Tenor,AV1810,Trigger)</f>
        <v>51981</v>
      </c>
      <c r="AV1810" s="56">
        <f>_xll.qlCalendarAdvance(Calendar,AV1809,AT1810,"f",,Trigger)</f>
        <v>51985</v>
      </c>
      <c r="AW1810" s="56">
        <f>_xll.qlInterestRateIndexMaturity(IborIndex&amp;Tenor,AV1810,Trigger)</f>
        <v>52168</v>
      </c>
      <c r="AX1810" s="102" t="e">
        <f>_xll.qlIndexFixing($Z$5,AU1810,,Trigger)</f>
        <v>#VALUE!</v>
      </c>
      <c r="AY1810" s="102">
        <f>_xll.qlIndexFixing($AZ$1,AV1810,,Trigger)</f>
        <v>1.4580213803546786E-2</v>
      </c>
    </row>
    <row r="1811" spans="46:51" ht="11.25" customHeight="1" x14ac:dyDescent="0.25">
      <c r="AT1811" s="57" t="s">
        <v>44</v>
      </c>
      <c r="AU1811" s="56">
        <f>_xll.qlInterestRateIndexFixingDate(IborIndex&amp;Tenor,AV1811,Trigger)</f>
        <v>51988</v>
      </c>
      <c r="AV1811" s="56">
        <f>_xll.qlCalendarAdvance(Calendar,AV1810,AT1811,"f",,Trigger)</f>
        <v>51992</v>
      </c>
      <c r="AW1811" s="56">
        <f>_xll.qlInterestRateIndexMaturity(IborIndex&amp;Tenor,AV1811,Trigger)</f>
        <v>52176</v>
      </c>
      <c r="AX1811" s="102" t="e">
        <f>_xll.qlIndexFixing($Z$5,AU1811,,Trigger)</f>
        <v>#VALUE!</v>
      </c>
      <c r="AY1811" s="102">
        <f>_xll.qlIndexFixing($AZ$1,AV1811,,Trigger)</f>
        <v>1.458098547012617E-2</v>
      </c>
    </row>
    <row r="1812" spans="46:51" ht="11.25" customHeight="1" x14ac:dyDescent="0.25">
      <c r="AT1812" s="57" t="s">
        <v>44</v>
      </c>
      <c r="AU1812" s="56">
        <f>_xll.qlInterestRateIndexFixingDate(IborIndex&amp;Tenor,AV1812,Trigger)</f>
        <v>51995</v>
      </c>
      <c r="AV1812" s="56">
        <f>_xll.qlCalendarAdvance(Calendar,AV1811,AT1812,"f",,Trigger)</f>
        <v>51999</v>
      </c>
      <c r="AW1812" s="56">
        <f>_xll.qlInterestRateIndexMaturity(IborIndex&amp;Tenor,AV1812,Trigger)</f>
        <v>52183</v>
      </c>
      <c r="AX1812" s="102" t="e">
        <f>_xll.qlIndexFixing($Z$5,AU1812,,Trigger)</f>
        <v>#VALUE!</v>
      </c>
      <c r="AY1812" s="102">
        <f>_xll.qlIndexFixing($AZ$1,AV1812,,Trigger)</f>
        <v>1.4581486614258813E-2</v>
      </c>
    </row>
    <row r="1813" spans="46:51" ht="11.25" customHeight="1" x14ac:dyDescent="0.25">
      <c r="AT1813" s="57" t="s">
        <v>44</v>
      </c>
      <c r="AU1813" s="56">
        <f>_xll.qlInterestRateIndexFixingDate(IborIndex&amp;Tenor,AV1813,Trigger)</f>
        <v>52002</v>
      </c>
      <c r="AV1813" s="56">
        <f>_xll.qlCalendarAdvance(Calendar,AV1812,AT1813,"f",,Trigger)</f>
        <v>52006</v>
      </c>
      <c r="AW1813" s="56">
        <f>_xll.qlInterestRateIndexMaturity(IborIndex&amp;Tenor,AV1813,Trigger)</f>
        <v>52190</v>
      </c>
      <c r="AX1813" s="102" t="e">
        <f>_xll.qlIndexFixing($Z$5,AU1813,,Trigger)</f>
        <v>#VALUE!</v>
      </c>
      <c r="AY1813" s="102">
        <f>_xll.qlIndexFixing($AZ$1,AV1813,,Trigger)</f>
        <v>1.4581967395465058E-2</v>
      </c>
    </row>
    <row r="1814" spans="46:51" ht="11.25" customHeight="1" x14ac:dyDescent="0.25">
      <c r="AT1814" s="57" t="s">
        <v>44</v>
      </c>
      <c r="AU1814" s="56">
        <f>_xll.qlInterestRateIndexFixingDate(IborIndex&amp;Tenor,AV1814,Trigger)</f>
        <v>52009</v>
      </c>
      <c r="AV1814" s="56">
        <f>_xll.qlCalendarAdvance(Calendar,AV1813,AT1814,"f",,Trigger)</f>
        <v>52013</v>
      </c>
      <c r="AW1814" s="56">
        <f>_xll.qlInterestRateIndexMaturity(IborIndex&amp;Tenor,AV1814,Trigger)</f>
        <v>52197</v>
      </c>
      <c r="AX1814" s="102" t="e">
        <f>_xll.qlIndexFixing($Z$5,AU1814,,Trigger)</f>
        <v>#VALUE!</v>
      </c>
      <c r="AY1814" s="102">
        <f>_xll.qlIndexFixing($AZ$1,AV1814,,Trigger)</f>
        <v>1.4581466319725999E-2</v>
      </c>
    </row>
    <row r="1815" spans="46:51" ht="11.25" customHeight="1" x14ac:dyDescent="0.25">
      <c r="AT1815" s="57" t="s">
        <v>44</v>
      </c>
      <c r="AU1815" s="56">
        <f>_xll.qlInterestRateIndexFixingDate(IborIndex&amp;Tenor,AV1815,Trigger)</f>
        <v>52016</v>
      </c>
      <c r="AV1815" s="56">
        <f>_xll.qlCalendarAdvance(Calendar,AV1814,AT1815,"f",,Trigger)</f>
        <v>52020</v>
      </c>
      <c r="AW1815" s="56">
        <f>_xll.qlInterestRateIndexMaturity(IborIndex&amp;Tenor,AV1815,Trigger)</f>
        <v>52203</v>
      </c>
      <c r="AX1815" s="102" t="e">
        <f>_xll.qlIndexFixing($Z$5,AU1815,,Trigger)</f>
        <v>#VALUE!</v>
      </c>
      <c r="AY1815" s="102">
        <f>_xll.qlIndexFixing($AZ$1,AV1815,,Trigger)</f>
        <v>1.4581910605760846E-2</v>
      </c>
    </row>
    <row r="1816" spans="46:51" ht="11.25" customHeight="1" x14ac:dyDescent="0.25">
      <c r="AT1816" s="57" t="s">
        <v>44</v>
      </c>
      <c r="AU1816" s="56">
        <f>_xll.qlInterestRateIndexFixingDate(IborIndex&amp;Tenor,AV1816,Trigger)</f>
        <v>52023</v>
      </c>
      <c r="AV1816" s="56">
        <f>_xll.qlCalendarAdvance(Calendar,AV1815,AT1816,"f",,Trigger)</f>
        <v>52027</v>
      </c>
      <c r="AW1816" s="56">
        <f>_xll.qlInterestRateIndexMaturity(IborIndex&amp;Tenor,AV1816,Trigger)</f>
        <v>52210</v>
      </c>
      <c r="AX1816" s="102" t="e">
        <f>_xll.qlIndexFixing($Z$5,AU1816,,Trigger)</f>
        <v>#VALUE!</v>
      </c>
      <c r="AY1816" s="102">
        <f>_xll.qlIndexFixing($AZ$1,AV1816,,Trigger)</f>
        <v>1.458233438899143E-2</v>
      </c>
    </row>
    <row r="1817" spans="46:51" ht="11.25" customHeight="1" x14ac:dyDescent="0.25">
      <c r="AT1817" s="57" t="s">
        <v>44</v>
      </c>
      <c r="AU1817" s="56">
        <f>_xll.qlInterestRateIndexFixingDate(IborIndex&amp;Tenor,AV1817,Trigger)</f>
        <v>52030</v>
      </c>
      <c r="AV1817" s="56">
        <f>_xll.qlCalendarAdvance(Calendar,AV1816,AT1817,"f",,Trigger)</f>
        <v>52034</v>
      </c>
      <c r="AW1817" s="56">
        <f>_xll.qlInterestRateIndexMaturity(IborIndex&amp;Tenor,AV1817,Trigger)</f>
        <v>52217</v>
      </c>
      <c r="AX1817" s="102" t="e">
        <f>_xll.qlIndexFixing($Z$5,AU1817,,Trigger)</f>
        <v>#VALUE!</v>
      </c>
      <c r="AY1817" s="102">
        <f>_xll.qlIndexFixing($AZ$1,AV1817,,Trigger)</f>
        <v>1.45827376183207E-2</v>
      </c>
    </row>
    <row r="1818" spans="46:51" ht="11.25" customHeight="1" x14ac:dyDescent="0.25">
      <c r="AT1818" s="57" t="s">
        <v>44</v>
      </c>
      <c r="AU1818" s="56">
        <f>_xll.qlInterestRateIndexFixingDate(IborIndex&amp;Tenor,AV1818,Trigger)</f>
        <v>52037</v>
      </c>
      <c r="AV1818" s="56">
        <f>_xll.qlCalendarAdvance(Calendar,AV1817,AT1818,"f",,Trigger)</f>
        <v>52041</v>
      </c>
      <c r="AW1818" s="56">
        <f>_xll.qlInterestRateIndexMaturity(IborIndex&amp;Tenor,AV1818,Trigger)</f>
        <v>52224</v>
      </c>
      <c r="AX1818" s="102" t="e">
        <f>_xll.qlIndexFixing($Z$5,AU1818,,Trigger)</f>
        <v>#VALUE!</v>
      </c>
      <c r="AY1818" s="102">
        <f>_xll.qlIndexFixing($AZ$1,AV1818,,Trigger)</f>
        <v>1.4584064068986741E-2</v>
      </c>
    </row>
    <row r="1819" spans="46:51" ht="11.25" customHeight="1" x14ac:dyDescent="0.25">
      <c r="AT1819" s="57" t="s">
        <v>44</v>
      </c>
      <c r="AU1819" s="56">
        <f>_xll.qlInterestRateIndexFixingDate(IborIndex&amp;Tenor,AV1819,Trigger)</f>
        <v>52044</v>
      </c>
      <c r="AV1819" s="56">
        <f>_xll.qlCalendarAdvance(Calendar,AV1818,AT1819,"f",,Trigger)</f>
        <v>52048</v>
      </c>
      <c r="AW1819" s="56">
        <f>_xll.qlInterestRateIndexMaturity(IborIndex&amp;Tenor,AV1819,Trigger)</f>
        <v>52233</v>
      </c>
      <c r="AX1819" s="102" t="e">
        <f>_xll.qlIndexFixing($Z$5,AU1819,,Trigger)</f>
        <v>#VALUE!</v>
      </c>
      <c r="AY1819" s="102">
        <f>_xll.qlIndexFixing($AZ$1,AV1819,,Trigger)</f>
        <v>1.4584421599472817E-2</v>
      </c>
    </row>
    <row r="1820" spans="46:51" ht="11.25" customHeight="1" x14ac:dyDescent="0.25">
      <c r="AT1820" s="57" t="s">
        <v>44</v>
      </c>
      <c r="AU1820" s="56">
        <f>_xll.qlInterestRateIndexFixingDate(IborIndex&amp;Tenor,AV1820,Trigger)</f>
        <v>52051</v>
      </c>
      <c r="AV1820" s="56">
        <f>_xll.qlCalendarAdvance(Calendar,AV1819,AT1820,"f",,Trigger)</f>
        <v>52055</v>
      </c>
      <c r="AW1820" s="56">
        <f>_xll.qlInterestRateIndexMaturity(IborIndex&amp;Tenor,AV1820,Trigger)</f>
        <v>52239</v>
      </c>
      <c r="AX1820" s="102" t="e">
        <f>_xll.qlIndexFixing($Z$5,AU1820,,Trigger)</f>
        <v>#VALUE!</v>
      </c>
      <c r="AY1820" s="102">
        <f>_xll.qlIndexFixing($AZ$1,AV1820,,Trigger)</f>
        <v>1.4584758409317777E-2</v>
      </c>
    </row>
    <row r="1821" spans="46:51" ht="11.25" customHeight="1" x14ac:dyDescent="0.25">
      <c r="AT1821" s="57" t="s">
        <v>44</v>
      </c>
      <c r="AU1821" s="56">
        <f>_xll.qlInterestRateIndexFixingDate(IborIndex&amp;Tenor,AV1821,Trigger)</f>
        <v>52058</v>
      </c>
      <c r="AV1821" s="56">
        <f>_xll.qlCalendarAdvance(Calendar,AV1820,AT1821,"f",,Trigger)</f>
        <v>52062</v>
      </c>
      <c r="AW1821" s="56">
        <f>_xll.qlInterestRateIndexMaturity(IborIndex&amp;Tenor,AV1821,Trigger)</f>
        <v>52246</v>
      </c>
      <c r="AX1821" s="102" t="e">
        <f>_xll.qlIndexFixing($Z$5,AU1821,,Trigger)</f>
        <v>#VALUE!</v>
      </c>
      <c r="AY1821" s="102">
        <f>_xll.qlIndexFixing($AZ$1,AV1821,,Trigger)</f>
        <v>1.4585074447420993E-2</v>
      </c>
    </row>
    <row r="1822" spans="46:51" ht="11.25" customHeight="1" x14ac:dyDescent="0.25">
      <c r="AT1822" s="57" t="s">
        <v>44</v>
      </c>
      <c r="AU1822" s="56">
        <f>_xll.qlInterestRateIndexFixingDate(IborIndex&amp;Tenor,AV1822,Trigger)</f>
        <v>52065</v>
      </c>
      <c r="AV1822" s="56">
        <f>_xll.qlCalendarAdvance(Calendar,AV1821,AT1822,"f",,Trigger)</f>
        <v>52069</v>
      </c>
      <c r="AW1822" s="56">
        <f>_xll.qlInterestRateIndexMaturity(IborIndex&amp;Tenor,AV1822,Trigger)</f>
        <v>52253</v>
      </c>
      <c r="AX1822" s="102" t="e">
        <f>_xll.qlIndexFixing($Z$5,AU1822,,Trigger)</f>
        <v>#VALUE!</v>
      </c>
      <c r="AY1822" s="102">
        <f>_xll.qlIndexFixing($AZ$1,AV1822,,Trigger)</f>
        <v>1.4585369662683549E-2</v>
      </c>
    </row>
    <row r="1823" spans="46:51" ht="11.25" customHeight="1" x14ac:dyDescent="0.25">
      <c r="AT1823" s="57" t="s">
        <v>44</v>
      </c>
      <c r="AU1823" s="56">
        <f>_xll.qlInterestRateIndexFixingDate(IborIndex&amp;Tenor,AV1823,Trigger)</f>
        <v>52072</v>
      </c>
      <c r="AV1823" s="56">
        <f>_xll.qlCalendarAdvance(Calendar,AV1822,AT1823,"f",,Trigger)</f>
        <v>52076</v>
      </c>
      <c r="AW1823" s="56">
        <f>_xll.qlInterestRateIndexMaturity(IborIndex&amp;Tenor,AV1823,Trigger)</f>
        <v>52260</v>
      </c>
      <c r="AX1823" s="102" t="e">
        <f>_xll.qlIndexFixing($Z$5,AU1823,,Trigger)</f>
        <v>#VALUE!</v>
      </c>
      <c r="AY1823" s="102">
        <f>_xll.qlIndexFixing($AZ$1,AV1823,,Trigger)</f>
        <v>1.458472250107154E-2</v>
      </c>
    </row>
    <row r="1824" spans="46:51" ht="11.25" customHeight="1" x14ac:dyDescent="0.25">
      <c r="AT1824" s="57" t="s">
        <v>44</v>
      </c>
      <c r="AU1824" s="56">
        <f>_xll.qlInterestRateIndexFixingDate(IborIndex&amp;Tenor,AV1824,Trigger)</f>
        <v>52079</v>
      </c>
      <c r="AV1824" s="56">
        <f>_xll.qlCalendarAdvance(Calendar,AV1823,AT1824,"f",,Trigger)</f>
        <v>52083</v>
      </c>
      <c r="AW1824" s="56">
        <f>_xll.qlInterestRateIndexMaturity(IborIndex&amp;Tenor,AV1824,Trigger)</f>
        <v>52267</v>
      </c>
      <c r="AX1824" s="102" t="e">
        <f>_xll.qlIndexFixing($Z$5,AU1824,,Trigger)</f>
        <v>#VALUE!</v>
      </c>
      <c r="AY1824" s="102">
        <f>_xll.qlIndexFixing($AZ$1,AV1824,,Trigger)</f>
        <v>1.4585897420293637E-2</v>
      </c>
    </row>
    <row r="1825" spans="46:51" ht="11.25" customHeight="1" x14ac:dyDescent="0.25">
      <c r="AT1825" s="57" t="s">
        <v>44</v>
      </c>
      <c r="AU1825" s="56">
        <f>_xll.qlInterestRateIndexFixingDate(IborIndex&amp;Tenor,AV1825,Trigger)</f>
        <v>52086</v>
      </c>
      <c r="AV1825" s="56">
        <f>_xll.qlCalendarAdvance(Calendar,AV1824,AT1825,"f",,Trigger)</f>
        <v>52090</v>
      </c>
      <c r="AW1825" s="56">
        <f>_xll.qlInterestRateIndexMaturity(IborIndex&amp;Tenor,AV1825,Trigger)</f>
        <v>52274</v>
      </c>
      <c r="AX1825" s="102" t="e">
        <f>_xll.qlIndexFixing($Z$5,AU1825,,Trigger)</f>
        <v>#VALUE!</v>
      </c>
      <c r="AY1825" s="102">
        <f>_xll.qlIndexFixing($AZ$1,AV1825,,Trigger)</f>
        <v>1.4586129860446355E-2</v>
      </c>
    </row>
    <row r="1826" spans="46:51" ht="11.25" customHeight="1" x14ac:dyDescent="0.25">
      <c r="AT1826" s="57" t="s">
        <v>44</v>
      </c>
      <c r="AU1826" s="56">
        <f>_xll.qlInterestRateIndexFixingDate(IborIndex&amp;Tenor,AV1826,Trigger)</f>
        <v>52093</v>
      </c>
      <c r="AV1826" s="56">
        <f>_xll.qlCalendarAdvance(Calendar,AV1825,AT1826,"f",,Trigger)</f>
        <v>52097</v>
      </c>
      <c r="AW1826" s="56">
        <f>_xll.qlInterestRateIndexMaturity(IborIndex&amp;Tenor,AV1826,Trigger)</f>
        <v>52281</v>
      </c>
      <c r="AX1826" s="102" t="e">
        <f>_xll.qlIndexFixing($Z$5,AU1826,,Trigger)</f>
        <v>#VALUE!</v>
      </c>
      <c r="AY1826" s="102">
        <f>_xll.qlIndexFixing($AZ$1,AV1826,,Trigger)</f>
        <v>1.4586341273367501E-2</v>
      </c>
    </row>
    <row r="1827" spans="46:51" ht="11.25" customHeight="1" x14ac:dyDescent="0.25">
      <c r="AT1827" s="57" t="s">
        <v>44</v>
      </c>
      <c r="AU1827" s="56">
        <f>_xll.qlInterestRateIndexFixingDate(IborIndex&amp;Tenor,AV1827,Trigger)</f>
        <v>52100</v>
      </c>
      <c r="AV1827" s="56">
        <f>_xll.qlCalendarAdvance(Calendar,AV1826,AT1827,"f",,Trigger)</f>
        <v>52104</v>
      </c>
      <c r="AW1827" s="56">
        <f>_xll.qlInterestRateIndexMaturity(IborIndex&amp;Tenor,AV1827,Trigger)</f>
        <v>52288</v>
      </c>
      <c r="AX1827" s="102" t="e">
        <f>_xll.qlIndexFixing($Z$5,AU1827,,Trigger)</f>
        <v>#VALUE!</v>
      </c>
      <c r="AY1827" s="102">
        <f>_xll.qlIndexFixing($AZ$1,AV1827,,Trigger)</f>
        <v>1.4585628206367655E-2</v>
      </c>
    </row>
    <row r="1828" spans="46:51" ht="11.25" customHeight="1" x14ac:dyDescent="0.25">
      <c r="AT1828" s="57" t="s">
        <v>44</v>
      </c>
      <c r="AU1828" s="56">
        <f>_xll.qlInterestRateIndexFixingDate(IborIndex&amp;Tenor,AV1828,Trigger)</f>
        <v>52107</v>
      </c>
      <c r="AV1828" s="56">
        <f>_xll.qlCalendarAdvance(Calendar,AV1827,AT1828,"f",,Trigger)</f>
        <v>52111</v>
      </c>
      <c r="AW1828" s="56">
        <f>_xll.qlInterestRateIndexMaturity(IborIndex&amp;Tenor,AV1828,Trigger)</f>
        <v>52292</v>
      </c>
      <c r="AX1828" s="102" t="e">
        <f>_xll.qlIndexFixing($Z$5,AU1828,,Trigger)</f>
        <v>#VALUE!</v>
      </c>
      <c r="AY1828" s="102">
        <f>_xll.qlIndexFixing($AZ$1,AV1828,,Trigger)</f>
        <v>1.4585202052600653E-2</v>
      </c>
    </row>
    <row r="1829" spans="46:51" ht="11.25" customHeight="1" x14ac:dyDescent="0.25">
      <c r="AT1829" s="57" t="s">
        <v>44</v>
      </c>
      <c r="AU1829" s="56">
        <f>_xll.qlInterestRateIndexFixingDate(IborIndex&amp;Tenor,AV1829,Trigger)</f>
        <v>52114</v>
      </c>
      <c r="AV1829" s="56">
        <f>_xll.qlCalendarAdvance(Calendar,AV1828,AT1829,"f",,Trigger)</f>
        <v>52118</v>
      </c>
      <c r="AW1829" s="56">
        <f>_xll.qlInterestRateIndexMaturity(IborIndex&amp;Tenor,AV1829,Trigger)</f>
        <v>52299</v>
      </c>
      <c r="AX1829" s="102" t="e">
        <f>_xll.qlIndexFixing($Z$5,AU1829,,Trigger)</f>
        <v>#VALUE!</v>
      </c>
      <c r="AY1829" s="102">
        <f>_xll.qlIndexFixing($AZ$1,AV1829,,Trigger)</f>
        <v>1.4585357695896473E-2</v>
      </c>
    </row>
    <row r="1830" spans="46:51" ht="11.25" customHeight="1" x14ac:dyDescent="0.25">
      <c r="AT1830" s="57" t="s">
        <v>44</v>
      </c>
      <c r="AU1830" s="56">
        <f>_xll.qlInterestRateIndexFixingDate(IborIndex&amp;Tenor,AV1830,Trigger)</f>
        <v>52121</v>
      </c>
      <c r="AV1830" s="56">
        <f>_xll.qlCalendarAdvance(Calendar,AV1829,AT1830,"f",,Trigger)</f>
        <v>52125</v>
      </c>
      <c r="AW1830" s="56">
        <f>_xll.qlInterestRateIndexMaturity(IborIndex&amp;Tenor,AV1830,Trigger)</f>
        <v>52306</v>
      </c>
      <c r="AX1830" s="102" t="e">
        <f>_xll.qlIndexFixing($Z$5,AU1830,,Trigger)</f>
        <v>#VALUE!</v>
      </c>
      <c r="AY1830" s="102">
        <f>_xll.qlIndexFixing($AZ$1,AV1830,,Trigger)</f>
        <v>1.4585492130110069E-2</v>
      </c>
    </row>
    <row r="1831" spans="46:51" ht="11.25" customHeight="1" x14ac:dyDescent="0.25">
      <c r="AT1831" s="57" t="s">
        <v>44</v>
      </c>
      <c r="AU1831" s="56">
        <f>_xll.qlInterestRateIndexFixingDate(IborIndex&amp;Tenor,AV1831,Trigger)</f>
        <v>52128</v>
      </c>
      <c r="AV1831" s="56">
        <f>_xll.qlCalendarAdvance(Calendar,AV1830,AT1831,"f",,Trigger)</f>
        <v>52132</v>
      </c>
      <c r="AW1831" s="56">
        <f>_xll.qlInterestRateIndexMaturity(IborIndex&amp;Tenor,AV1831,Trigger)</f>
        <v>52313</v>
      </c>
      <c r="AX1831" s="102" t="e">
        <f>_xll.qlIndexFixing($Z$5,AU1831,,Trigger)</f>
        <v>#VALUE!</v>
      </c>
      <c r="AY1831" s="102">
        <f>_xll.qlIndexFixing($AZ$1,AV1831,,Trigger)</f>
        <v>1.4585605304157881E-2</v>
      </c>
    </row>
    <row r="1832" spans="46:51" ht="11.25" customHeight="1" x14ac:dyDescent="0.25">
      <c r="AT1832" s="57" t="s">
        <v>44</v>
      </c>
      <c r="AU1832" s="56">
        <f>_xll.qlInterestRateIndexFixingDate(IborIndex&amp;Tenor,AV1832,Trigger)</f>
        <v>52135</v>
      </c>
      <c r="AV1832" s="56">
        <f>_xll.qlCalendarAdvance(Calendar,AV1831,AT1832,"f",,Trigger)</f>
        <v>52139</v>
      </c>
      <c r="AW1832" s="56">
        <f>_xll.qlInterestRateIndexMaturity(IborIndex&amp;Tenor,AV1832,Trigger)</f>
        <v>52321</v>
      </c>
      <c r="AX1832" s="102" t="e">
        <f>_xll.qlIndexFixing($Z$5,AU1832,,Trigger)</f>
        <v>#VALUE!</v>
      </c>
      <c r="AY1832" s="102">
        <f>_xll.qlIndexFixing($AZ$1,AV1832,,Trigger)</f>
        <v>1.4585991076718714E-2</v>
      </c>
    </row>
    <row r="1833" spans="46:51" ht="11.25" customHeight="1" x14ac:dyDescent="0.25">
      <c r="AT1833" s="57" t="s">
        <v>44</v>
      </c>
      <c r="AU1833" s="56">
        <f>_xll.qlInterestRateIndexFixingDate(IborIndex&amp;Tenor,AV1833,Trigger)</f>
        <v>52142</v>
      </c>
      <c r="AV1833" s="56">
        <f>_xll.qlCalendarAdvance(Calendar,AV1832,AT1833,"f",,Trigger)</f>
        <v>52146</v>
      </c>
      <c r="AW1833" s="56">
        <f>_xll.qlInterestRateIndexMaturity(IborIndex&amp;Tenor,AV1833,Trigger)</f>
        <v>52328</v>
      </c>
      <c r="AX1833" s="102" t="e">
        <f>_xll.qlIndexFixing($Z$5,AU1833,,Trigger)</f>
        <v>#VALUE!</v>
      </c>
      <c r="AY1833" s="102">
        <f>_xll.qlIndexFixing($AZ$1,AV1833,,Trigger)</f>
        <v>1.4586060036372087E-2</v>
      </c>
    </row>
    <row r="1834" spans="46:51" ht="11.25" customHeight="1" x14ac:dyDescent="0.25">
      <c r="AT1834" s="57" t="s">
        <v>44</v>
      </c>
      <c r="AU1834" s="56">
        <f>_xll.qlInterestRateIndexFixingDate(IborIndex&amp;Tenor,AV1834,Trigger)</f>
        <v>52149</v>
      </c>
      <c r="AV1834" s="56">
        <f>_xll.qlCalendarAdvance(Calendar,AV1833,AT1834,"f",,Trigger)</f>
        <v>52153</v>
      </c>
      <c r="AW1834" s="56">
        <f>_xll.qlInterestRateIndexMaturity(IborIndex&amp;Tenor,AV1834,Trigger)</f>
        <v>52335</v>
      </c>
      <c r="AX1834" s="102" t="e">
        <f>_xll.qlIndexFixing($Z$5,AU1834,,Trigger)</f>
        <v>#VALUE!</v>
      </c>
      <c r="AY1834" s="102">
        <f>_xll.qlIndexFixing($AZ$1,AV1834,,Trigger)</f>
        <v>1.4586107578101321E-2</v>
      </c>
    </row>
    <row r="1835" spans="46:51" ht="11.25" customHeight="1" x14ac:dyDescent="0.25">
      <c r="AT1835" s="57" t="s">
        <v>44</v>
      </c>
      <c r="AU1835" s="56">
        <f>_xll.qlInterestRateIndexFixingDate(IborIndex&amp;Tenor,AV1835,Trigger)</f>
        <v>52156</v>
      </c>
      <c r="AV1835" s="56">
        <f>_xll.qlCalendarAdvance(Calendar,AV1834,AT1835,"f",,Trigger)</f>
        <v>52160</v>
      </c>
      <c r="AW1835" s="56">
        <f>_xll.qlInterestRateIndexMaturity(IborIndex&amp;Tenor,AV1835,Trigger)</f>
        <v>52342</v>
      </c>
      <c r="AX1835" s="102" t="e">
        <f>_xll.qlIndexFixing($Z$5,AU1835,,Trigger)</f>
        <v>#VALUE!</v>
      </c>
      <c r="AY1835" s="102">
        <f>_xll.qlIndexFixing($AZ$1,AV1835,,Trigger)</f>
        <v>1.4586133650825082E-2</v>
      </c>
    </row>
    <row r="1836" spans="46:51" ht="11.25" customHeight="1" x14ac:dyDescent="0.25">
      <c r="AT1836" s="57" t="s">
        <v>44</v>
      </c>
      <c r="AU1836" s="56">
        <f>_xll.qlInterestRateIndexFixingDate(IborIndex&amp;Tenor,AV1836,Trigger)</f>
        <v>52163</v>
      </c>
      <c r="AV1836" s="56">
        <f>_xll.qlCalendarAdvance(Calendar,AV1835,AT1836,"f",,Trigger)</f>
        <v>52167</v>
      </c>
      <c r="AW1836" s="56">
        <f>_xll.qlInterestRateIndexMaturity(IborIndex&amp;Tenor,AV1836,Trigger)</f>
        <v>52349</v>
      </c>
      <c r="AX1836" s="102" t="e">
        <f>_xll.qlIndexFixing($Z$5,AU1836,,Trigger)</f>
        <v>#VALUE!</v>
      </c>
      <c r="AY1836" s="102">
        <f>_xll.qlIndexFixing($AZ$1,AV1836,,Trigger)</f>
        <v>1.4586138203460712E-2</v>
      </c>
    </row>
    <row r="1837" spans="46:51" ht="11.25" customHeight="1" x14ac:dyDescent="0.25">
      <c r="AT1837" s="57" t="s">
        <v>44</v>
      </c>
      <c r="AU1837" s="56">
        <f>_xll.qlInterestRateIndexFixingDate(IborIndex&amp;Tenor,AV1837,Trigger)</f>
        <v>52170</v>
      </c>
      <c r="AV1837" s="56">
        <f>_xll.qlCalendarAdvance(Calendar,AV1836,AT1837,"f",,Trigger)</f>
        <v>52174</v>
      </c>
      <c r="AW1837" s="56">
        <f>_xll.qlInterestRateIndexMaturity(IborIndex&amp;Tenor,AV1837,Trigger)</f>
        <v>52355</v>
      </c>
      <c r="AX1837" s="102" t="e">
        <f>_xll.qlIndexFixing($Z$5,AU1837,,Trigger)</f>
        <v>#VALUE!</v>
      </c>
      <c r="AY1837" s="102">
        <f>_xll.qlIndexFixing($AZ$1,AV1837,,Trigger)</f>
        <v>1.4585835024412193E-2</v>
      </c>
    </row>
    <row r="1838" spans="46:51" ht="11.25" customHeight="1" x14ac:dyDescent="0.25">
      <c r="AT1838" s="57" t="s">
        <v>44</v>
      </c>
      <c r="AU1838" s="56">
        <f>_xll.qlInterestRateIndexFixingDate(IborIndex&amp;Tenor,AV1838,Trigger)</f>
        <v>52177</v>
      </c>
      <c r="AV1838" s="56">
        <f>_xll.qlCalendarAdvance(Calendar,AV1837,AT1838,"f",,Trigger)</f>
        <v>52181</v>
      </c>
      <c r="AW1838" s="56">
        <f>_xll.qlInterestRateIndexMaturity(IborIndex&amp;Tenor,AV1838,Trigger)</f>
        <v>52362</v>
      </c>
      <c r="AX1838" s="102" t="e">
        <f>_xll.qlIndexFixing($Z$5,AU1838,,Trigger)</f>
        <v>#VALUE!</v>
      </c>
      <c r="AY1838" s="102">
        <f>_xll.qlIndexFixing($AZ$1,AV1838,,Trigger)</f>
        <v>1.4585797947035002E-2</v>
      </c>
    </row>
    <row r="1839" spans="46:51" ht="11.25" customHeight="1" x14ac:dyDescent="0.25">
      <c r="AT1839" s="57" t="s">
        <v>44</v>
      </c>
      <c r="AU1839" s="56">
        <f>_xll.qlInterestRateIndexFixingDate(IborIndex&amp;Tenor,AV1839,Trigger)</f>
        <v>52184</v>
      </c>
      <c r="AV1839" s="56">
        <f>_xll.qlCalendarAdvance(Calendar,AV1838,AT1839,"f",,Trigger)</f>
        <v>52188</v>
      </c>
      <c r="AW1839" s="56">
        <f>_xll.qlInterestRateIndexMaturity(IborIndex&amp;Tenor,AV1839,Trigger)</f>
        <v>52369</v>
      </c>
      <c r="AX1839" s="102" t="e">
        <f>_xll.qlIndexFixing($Z$5,AU1839,,Trigger)</f>
        <v>#VALUE!</v>
      </c>
      <c r="AY1839" s="102">
        <f>_xll.qlIndexFixing($AZ$1,AV1839,,Trigger)</f>
        <v>1.4585739200852718E-2</v>
      </c>
    </row>
    <row r="1840" spans="46:51" ht="11.25" customHeight="1" x14ac:dyDescent="0.25">
      <c r="AT1840" s="57" t="s">
        <v>44</v>
      </c>
      <c r="AU1840" s="56">
        <f>_xll.qlInterestRateIndexFixingDate(IborIndex&amp;Tenor,AV1840,Trigger)</f>
        <v>52191</v>
      </c>
      <c r="AV1840" s="56">
        <f>_xll.qlCalendarAdvance(Calendar,AV1839,AT1840,"f",,Trigger)</f>
        <v>52195</v>
      </c>
      <c r="AW1840" s="56">
        <f>_xll.qlInterestRateIndexMaturity(IborIndex&amp;Tenor,AV1840,Trigger)</f>
        <v>52376</v>
      </c>
      <c r="AX1840" s="102" t="e">
        <f>_xll.qlIndexFixing($Z$5,AU1840,,Trigger)</f>
        <v>#VALUE!</v>
      </c>
      <c r="AY1840" s="102">
        <f>_xll.qlIndexFixing($AZ$1,AV1840,,Trigger)</f>
        <v>1.4585658734788851E-2</v>
      </c>
    </row>
    <row r="1841" spans="46:51" ht="11.25" customHeight="1" x14ac:dyDescent="0.25">
      <c r="AT1841" s="57" t="s">
        <v>44</v>
      </c>
      <c r="AU1841" s="56">
        <f>_xll.qlInterestRateIndexFixingDate(IborIndex&amp;Tenor,AV1841,Trigger)</f>
        <v>52198</v>
      </c>
      <c r="AV1841" s="56">
        <f>_xll.qlCalendarAdvance(Calendar,AV1840,AT1841,"f",,Trigger)</f>
        <v>52202</v>
      </c>
      <c r="AW1841" s="56">
        <f>_xll.qlInterestRateIndexMaturity(IborIndex&amp;Tenor,AV1841,Trigger)</f>
        <v>52384</v>
      </c>
      <c r="AX1841" s="102" t="e">
        <f>_xll.qlIndexFixing($Z$5,AU1841,,Trigger)</f>
        <v>#VALUE!</v>
      </c>
      <c r="AY1841" s="102">
        <f>_xll.qlIndexFixing($AZ$1,AV1841,,Trigger)</f>
        <v>1.4585836377518891E-2</v>
      </c>
    </row>
    <row r="1842" spans="46:51" ht="11.25" customHeight="1" x14ac:dyDescent="0.25">
      <c r="AT1842" s="57" t="s">
        <v>44</v>
      </c>
      <c r="AU1842" s="56">
        <f>_xll.qlInterestRateIndexFixingDate(IborIndex&amp;Tenor,AV1842,Trigger)</f>
        <v>52205</v>
      </c>
      <c r="AV1842" s="56">
        <f>_xll.qlCalendarAdvance(Calendar,AV1841,AT1842,"f",,Trigger)</f>
        <v>52209</v>
      </c>
      <c r="AW1842" s="56">
        <f>_xll.qlInterestRateIndexMaturity(IborIndex&amp;Tenor,AV1842,Trigger)</f>
        <v>52391</v>
      </c>
      <c r="AX1842" s="102" t="e">
        <f>_xll.qlIndexFixing($Z$5,AU1842,,Trigger)</f>
        <v>#VALUE!</v>
      </c>
      <c r="AY1842" s="102">
        <f>_xll.qlIndexFixing($AZ$1,AV1842,,Trigger)</f>
        <v>1.4585710736953247E-2</v>
      </c>
    </row>
    <row r="1843" spans="46:51" ht="11.25" customHeight="1" x14ac:dyDescent="0.25">
      <c r="AT1843" s="57" t="s">
        <v>44</v>
      </c>
      <c r="AU1843" s="56">
        <f>_xll.qlInterestRateIndexFixingDate(IborIndex&amp;Tenor,AV1843,Trigger)</f>
        <v>52212</v>
      </c>
      <c r="AV1843" s="56">
        <f>_xll.qlCalendarAdvance(Calendar,AV1842,AT1843,"f",,Trigger)</f>
        <v>52216</v>
      </c>
      <c r="AW1843" s="56">
        <f>_xll.qlInterestRateIndexMaturity(IborIndex&amp;Tenor,AV1843,Trigger)</f>
        <v>52398</v>
      </c>
      <c r="AX1843" s="102" t="e">
        <f>_xll.qlIndexFixing($Z$5,AU1843,,Trigger)</f>
        <v>#VALUE!</v>
      </c>
      <c r="AY1843" s="102">
        <f>_xll.qlIndexFixing($AZ$1,AV1843,,Trigger)</f>
        <v>1.4585563218748562E-2</v>
      </c>
    </row>
    <row r="1844" spans="46:51" ht="11.25" customHeight="1" x14ac:dyDescent="0.25">
      <c r="AT1844" s="57" t="s">
        <v>44</v>
      </c>
      <c r="AU1844" s="56">
        <f>_xll.qlInterestRateIndexFixingDate(IborIndex&amp;Tenor,AV1844,Trigger)</f>
        <v>52219</v>
      </c>
      <c r="AV1844" s="56">
        <f>_xll.qlCalendarAdvance(Calendar,AV1843,AT1844,"f",,Trigger)</f>
        <v>52223</v>
      </c>
      <c r="AW1844" s="56">
        <f>_xll.qlInterestRateIndexMaturity(IborIndex&amp;Tenor,AV1844,Trigger)</f>
        <v>52405</v>
      </c>
      <c r="AX1844" s="102" t="e">
        <f>_xll.qlIndexFixing($Z$5,AU1844,,Trigger)</f>
        <v>#VALUE!</v>
      </c>
      <c r="AY1844" s="102">
        <f>_xll.qlIndexFixing($AZ$1,AV1844,,Trigger)</f>
        <v>1.4585287079815743E-2</v>
      </c>
    </row>
    <row r="1845" spans="46:51" ht="11.25" customHeight="1" x14ac:dyDescent="0.25">
      <c r="AT1845" s="57" t="s">
        <v>44</v>
      </c>
      <c r="AU1845" s="56">
        <f>_xll.qlInterestRateIndexFixingDate(IborIndex&amp;Tenor,AV1845,Trigger)</f>
        <v>52224</v>
      </c>
      <c r="AV1845" s="56">
        <f>_xll.qlCalendarAdvance(Calendar,AV1844,AT1845,"f",,Trigger)</f>
        <v>52230</v>
      </c>
      <c r="AW1845" s="56">
        <f>_xll.qlInterestRateIndexMaturity(IborIndex&amp;Tenor,AV1845,Trigger)</f>
        <v>52412</v>
      </c>
      <c r="AX1845" s="102" t="e">
        <f>_xll.qlIndexFixing($Z$5,AU1845,,Trigger)</f>
        <v>#VALUE!</v>
      </c>
      <c r="AY1845" s="102">
        <f>_xll.qlIndexFixing($AZ$1,AV1845,,Trigger)</f>
        <v>1.4584899902919465E-2</v>
      </c>
    </row>
    <row r="1846" spans="46:51" ht="11.25" customHeight="1" x14ac:dyDescent="0.25">
      <c r="AT1846" s="57" t="s">
        <v>44</v>
      </c>
      <c r="AU1846" s="56">
        <f>_xll.qlInterestRateIndexFixingDate(IborIndex&amp;Tenor,AV1846,Trigger)</f>
        <v>52233</v>
      </c>
      <c r="AV1846" s="56">
        <f>_xll.qlCalendarAdvance(Calendar,AV1845,AT1846,"f",,Trigger)</f>
        <v>52237</v>
      </c>
      <c r="AW1846" s="56">
        <f>_xll.qlInterestRateIndexMaturity(IborIndex&amp;Tenor,AV1846,Trigger)</f>
        <v>52418</v>
      </c>
      <c r="AX1846" s="102" t="e">
        <f>_xll.qlIndexFixing($Z$5,AU1846,,Trigger)</f>
        <v>#VALUE!</v>
      </c>
      <c r="AY1846" s="102">
        <f>_xll.qlIndexFixing($AZ$1,AV1846,,Trigger)</f>
        <v>1.4584716960665413E-2</v>
      </c>
    </row>
    <row r="1847" spans="46:51" ht="11.25" customHeight="1" x14ac:dyDescent="0.25">
      <c r="AT1847" s="57" t="s">
        <v>44</v>
      </c>
      <c r="AU1847" s="56">
        <f>_xll.qlInterestRateIndexFixingDate(IborIndex&amp;Tenor,AV1847,Trigger)</f>
        <v>52240</v>
      </c>
      <c r="AV1847" s="56">
        <f>_xll.qlCalendarAdvance(Calendar,AV1846,AT1847,"f",,Trigger)</f>
        <v>52244</v>
      </c>
      <c r="AW1847" s="56">
        <f>_xll.qlInterestRateIndexMaturity(IborIndex&amp;Tenor,AV1847,Trigger)</f>
        <v>52425</v>
      </c>
      <c r="AX1847" s="102" t="e">
        <f>_xll.qlIndexFixing($Z$5,AU1847,,Trigger)</f>
        <v>#VALUE!</v>
      </c>
      <c r="AY1847" s="102">
        <f>_xll.qlIndexFixing($AZ$1,AV1847,,Trigger)</f>
        <v>1.458448302533508E-2</v>
      </c>
    </row>
    <row r="1848" spans="46:51" ht="11.25" customHeight="1" x14ac:dyDescent="0.25">
      <c r="AT1848" s="57" t="s">
        <v>44</v>
      </c>
      <c r="AU1848" s="56">
        <f>_xll.qlInterestRateIndexFixingDate(IborIndex&amp;Tenor,AV1848,Trigger)</f>
        <v>52247</v>
      </c>
      <c r="AV1848" s="56">
        <f>_xll.qlCalendarAdvance(Calendar,AV1847,AT1848,"f",,Trigger)</f>
        <v>52251</v>
      </c>
      <c r="AW1848" s="56">
        <f>_xll.qlInterestRateIndexMaturity(IborIndex&amp;Tenor,AV1848,Trigger)</f>
        <v>52432</v>
      </c>
      <c r="AX1848" s="102" t="e">
        <f>_xll.qlIndexFixing($Z$5,AU1848,,Trigger)</f>
        <v>#VALUE!</v>
      </c>
      <c r="AY1848" s="102">
        <f>_xll.qlIndexFixing($AZ$1,AV1848,,Trigger)</f>
        <v>1.4584226961533315E-2</v>
      </c>
    </row>
    <row r="1849" spans="46:51" ht="11.25" customHeight="1" x14ac:dyDescent="0.25">
      <c r="AT1849" s="57" t="s">
        <v>44</v>
      </c>
      <c r="AU1849" s="56">
        <f>_xll.qlInterestRateIndexFixingDate(IborIndex&amp;Tenor,AV1849,Trigger)</f>
        <v>52254</v>
      </c>
      <c r="AV1849" s="56">
        <f>_xll.qlCalendarAdvance(Calendar,AV1848,AT1849,"f",,Trigger)</f>
        <v>52258</v>
      </c>
      <c r="AW1849" s="56">
        <f>_xll.qlInterestRateIndexMaturity(IborIndex&amp;Tenor,AV1849,Trigger)</f>
        <v>52439</v>
      </c>
      <c r="AX1849" s="102" t="e">
        <f>_xll.qlIndexFixing($Z$5,AU1849,,Trigger)</f>
        <v>#VALUE!</v>
      </c>
      <c r="AY1849" s="102">
        <f>_xll.qlIndexFixing($AZ$1,AV1849,,Trigger)</f>
        <v>1.4583948718191136E-2</v>
      </c>
    </row>
    <row r="1850" spans="46:51" ht="11.25" customHeight="1" x14ac:dyDescent="0.25">
      <c r="AT1850" s="57" t="s">
        <v>44</v>
      </c>
      <c r="AU1850" s="56">
        <f>_xll.qlInterestRateIndexFixingDate(IborIndex&amp;Tenor,AV1850,Trigger)</f>
        <v>52261</v>
      </c>
      <c r="AV1850" s="56">
        <f>_xll.qlCalendarAdvance(Calendar,AV1849,AT1850,"f",,Trigger)</f>
        <v>52265</v>
      </c>
      <c r="AW1850" s="56">
        <f>_xll.qlInterestRateIndexMaturity(IborIndex&amp;Tenor,AV1850,Trigger)</f>
        <v>52446</v>
      </c>
      <c r="AX1850" s="102" t="e">
        <f>_xll.qlIndexFixing($Z$5,AU1850,,Trigger)</f>
        <v>#VALUE!</v>
      </c>
      <c r="AY1850" s="102">
        <f>_xll.qlIndexFixing($AZ$1,AV1850,,Trigger)</f>
        <v>1.4583648244237793E-2</v>
      </c>
    </row>
    <row r="1851" spans="46:51" ht="11.25" customHeight="1" x14ac:dyDescent="0.25">
      <c r="AT1851" s="57" t="s">
        <v>44</v>
      </c>
      <c r="AU1851" s="56">
        <f>_xll.qlInterestRateIndexFixingDate(IborIndex&amp;Tenor,AV1851,Trigger)</f>
        <v>52268</v>
      </c>
      <c r="AV1851" s="56">
        <f>_xll.qlCalendarAdvance(Calendar,AV1850,AT1851,"f",,Trigger)</f>
        <v>52272</v>
      </c>
      <c r="AW1851" s="56">
        <f>_xll.qlInterestRateIndexMaturity(IborIndex&amp;Tenor,AV1851,Trigger)</f>
        <v>52453</v>
      </c>
      <c r="AX1851" s="102" t="e">
        <f>_xll.qlIndexFixing($Z$5,AU1851,,Trigger)</f>
        <v>#VALUE!</v>
      </c>
      <c r="AY1851" s="102">
        <f>_xll.qlIndexFixing($AZ$1,AV1851,,Trigger)</f>
        <v>1.4583325488605187E-2</v>
      </c>
    </row>
    <row r="1852" spans="46:51" ht="11.25" customHeight="1" x14ac:dyDescent="0.25">
      <c r="AT1852" s="57" t="s">
        <v>44</v>
      </c>
      <c r="AU1852" s="56">
        <f>_xll.qlInterestRateIndexFixingDate(IborIndex&amp;Tenor,AV1852,Trigger)</f>
        <v>52275</v>
      </c>
      <c r="AV1852" s="56">
        <f>_xll.qlCalendarAdvance(Calendar,AV1851,AT1852,"f",,Trigger)</f>
        <v>52279</v>
      </c>
      <c r="AW1852" s="56">
        <f>_xll.qlInterestRateIndexMaturity(IborIndex&amp;Tenor,AV1852,Trigger)</f>
        <v>52460</v>
      </c>
      <c r="AX1852" s="102" t="e">
        <f>_xll.qlIndexFixing($Z$5,AU1852,,Trigger)</f>
        <v>#VALUE!</v>
      </c>
      <c r="AY1852" s="102">
        <f>_xll.qlIndexFixing($AZ$1,AV1852,,Trigger)</f>
        <v>1.4582980400224774E-2</v>
      </c>
    </row>
    <row r="1853" spans="46:51" ht="11.25" customHeight="1" x14ac:dyDescent="0.25">
      <c r="AT1853" s="57" t="s">
        <v>44</v>
      </c>
      <c r="AU1853" s="56">
        <f>_xll.qlInterestRateIndexFixingDate(IborIndex&amp;Tenor,AV1853,Trigger)</f>
        <v>52282</v>
      </c>
      <c r="AV1853" s="56">
        <f>_xll.qlCalendarAdvance(Calendar,AV1852,AT1853,"f",,Trigger)</f>
        <v>52286</v>
      </c>
      <c r="AW1853" s="56">
        <f>_xll.qlInterestRateIndexMaturity(IborIndex&amp;Tenor,AV1853,Trigger)</f>
        <v>52467</v>
      </c>
      <c r="AX1853" s="102" t="e">
        <f>_xll.qlIndexFixing($Z$5,AU1853,,Trigger)</f>
        <v>#VALUE!</v>
      </c>
      <c r="AY1853" s="102">
        <f>_xll.qlIndexFixing($AZ$1,AV1853,,Trigger)</f>
        <v>1.4582612928030663E-2</v>
      </c>
    </row>
    <row r="1854" spans="46:51" ht="11.25" customHeight="1" x14ac:dyDescent="0.25">
      <c r="AT1854" s="57" t="s">
        <v>44</v>
      </c>
      <c r="AU1854" s="56">
        <f>_xll.qlInterestRateIndexFixingDate(IborIndex&amp;Tenor,AV1854,Trigger)</f>
        <v>52289</v>
      </c>
      <c r="AV1854" s="56">
        <f>_xll.qlCalendarAdvance(Calendar,AV1853,AT1854,"f",,Trigger)</f>
        <v>52293</v>
      </c>
      <c r="AW1854" s="56">
        <f>_xll.qlInterestRateIndexMaturity(IborIndex&amp;Tenor,AV1854,Trigger)</f>
        <v>52477</v>
      </c>
      <c r="AX1854" s="102" t="e">
        <f>_xll.qlIndexFixing($Z$5,AU1854,,Trigger)</f>
        <v>#VALUE!</v>
      </c>
      <c r="AY1854" s="102">
        <f>_xll.qlIndexFixing($AZ$1,AV1854,,Trigger)</f>
        <v>1.4583516349026601E-2</v>
      </c>
    </row>
    <row r="1855" spans="46:51" ht="11.25" customHeight="1" x14ac:dyDescent="0.25">
      <c r="AT1855" s="57" t="s">
        <v>44</v>
      </c>
      <c r="AU1855" s="56">
        <f>_xll.qlInterestRateIndexFixingDate(IborIndex&amp;Tenor,AV1855,Trigger)</f>
        <v>52296</v>
      </c>
      <c r="AV1855" s="56">
        <f>_xll.qlCalendarAdvance(Calendar,AV1854,AT1855,"f",,Trigger)</f>
        <v>52300</v>
      </c>
      <c r="AW1855" s="56">
        <f>_xll.qlInterestRateIndexMaturity(IborIndex&amp;Tenor,AV1855,Trigger)</f>
        <v>52484</v>
      </c>
      <c r="AX1855" s="102" t="e">
        <f>_xll.qlIndexFixing($Z$5,AU1855,,Trigger)</f>
        <v>#VALUE!</v>
      </c>
      <c r="AY1855" s="102">
        <f>_xll.qlIndexFixing($AZ$1,AV1855,,Trigger)</f>
        <v>1.4583095748376379E-2</v>
      </c>
    </row>
    <row r="1856" spans="46:51" ht="11.25" customHeight="1" x14ac:dyDescent="0.25">
      <c r="AT1856" s="57" t="s">
        <v>44</v>
      </c>
      <c r="AU1856" s="56">
        <f>_xll.qlInterestRateIndexFixingDate(IborIndex&amp;Tenor,AV1856,Trigger)</f>
        <v>52303</v>
      </c>
      <c r="AV1856" s="56">
        <f>_xll.qlCalendarAdvance(Calendar,AV1855,AT1856,"f",,Trigger)</f>
        <v>52307</v>
      </c>
      <c r="AW1856" s="56">
        <f>_xll.qlInterestRateIndexMaturity(IborIndex&amp;Tenor,AV1856,Trigger)</f>
        <v>52491</v>
      </c>
      <c r="AX1856" s="102" t="e">
        <f>_xll.qlIndexFixing($Z$5,AU1856,,Trigger)</f>
        <v>#VALUE!</v>
      </c>
      <c r="AY1856" s="102">
        <f>_xll.qlIndexFixing($AZ$1,AV1856,,Trigger)</f>
        <v>1.4582652587929545E-2</v>
      </c>
    </row>
    <row r="1857" spans="46:51" ht="11.25" customHeight="1" x14ac:dyDescent="0.25">
      <c r="AT1857" s="57" t="s">
        <v>44</v>
      </c>
      <c r="AU1857" s="56">
        <f>_xll.qlInterestRateIndexFixingDate(IborIndex&amp;Tenor,AV1857,Trigger)</f>
        <v>52310</v>
      </c>
      <c r="AV1857" s="56">
        <f>_xll.qlCalendarAdvance(Calendar,AV1856,AT1857,"f",,Trigger)</f>
        <v>52314</v>
      </c>
      <c r="AW1857" s="56">
        <f>_xll.qlInterestRateIndexMaturity(IborIndex&amp;Tenor,AV1857,Trigger)</f>
        <v>52498</v>
      </c>
      <c r="AX1857" s="102" t="e">
        <f>_xll.qlIndexFixing($Z$5,AU1857,,Trigger)</f>
        <v>#VALUE!</v>
      </c>
      <c r="AY1857" s="102">
        <f>_xll.qlIndexFixing($AZ$1,AV1857,,Trigger)</f>
        <v>1.4582186816611687E-2</v>
      </c>
    </row>
    <row r="1858" spans="46:51" ht="11.25" customHeight="1" x14ac:dyDescent="0.25">
      <c r="AT1858" s="57" t="s">
        <v>44</v>
      </c>
      <c r="AU1858" s="56">
        <f>_xll.qlInterestRateIndexFixingDate(IborIndex&amp;Tenor,AV1858,Trigger)</f>
        <v>52315</v>
      </c>
      <c r="AV1858" s="56">
        <f>_xll.qlCalendarAdvance(Calendar,AV1857,AT1858,"f",,Trigger)</f>
        <v>52321</v>
      </c>
      <c r="AW1858" s="56">
        <f>_xll.qlInterestRateIndexMaturity(IborIndex&amp;Tenor,AV1858,Trigger)</f>
        <v>52504</v>
      </c>
      <c r="AX1858" s="102" t="e">
        <f>_xll.qlIndexFixing($Z$5,AU1858,,Trigger)</f>
        <v>#VALUE!</v>
      </c>
      <c r="AY1858" s="102">
        <f>_xll.qlIndexFixing($AZ$1,AV1858,,Trigger)</f>
        <v>1.4580942623469803E-2</v>
      </c>
    </row>
    <row r="1859" spans="46:51" ht="11.25" customHeight="1" x14ac:dyDescent="0.25">
      <c r="AT1859" s="57" t="s">
        <v>44</v>
      </c>
      <c r="AU1859" s="56">
        <f>_xll.qlInterestRateIndexFixingDate(IborIndex&amp;Tenor,AV1859,Trigger)</f>
        <v>52324</v>
      </c>
      <c r="AV1859" s="56">
        <f>_xll.qlCalendarAdvance(Calendar,AV1858,AT1859,"f",,Trigger)</f>
        <v>52328</v>
      </c>
      <c r="AW1859" s="56">
        <f>_xll.qlInterestRateIndexMaturity(IborIndex&amp;Tenor,AV1859,Trigger)</f>
        <v>52511</v>
      </c>
      <c r="AX1859" s="102" t="e">
        <f>_xll.qlIndexFixing($Z$5,AU1859,,Trigger)</f>
        <v>#VALUE!</v>
      </c>
      <c r="AY1859" s="102">
        <f>_xll.qlIndexFixing($AZ$1,AV1859,,Trigger)</f>
        <v>1.4580436457931467E-2</v>
      </c>
    </row>
    <row r="1860" spans="46:51" ht="11.25" customHeight="1" x14ac:dyDescent="0.25">
      <c r="AT1860" s="57" t="s">
        <v>44</v>
      </c>
      <c r="AU1860" s="56">
        <f>_xll.qlInterestRateIndexFixingDate(IborIndex&amp;Tenor,AV1860,Trigger)</f>
        <v>52331</v>
      </c>
      <c r="AV1860" s="56">
        <f>_xll.qlCalendarAdvance(Calendar,AV1859,AT1860,"f",,Trigger)</f>
        <v>52335</v>
      </c>
      <c r="AW1860" s="56">
        <f>_xll.qlInterestRateIndexMaturity(IborIndex&amp;Tenor,AV1860,Trigger)</f>
        <v>52518</v>
      </c>
      <c r="AX1860" s="102" t="e">
        <f>_xll.qlIndexFixing($Z$5,AU1860,,Trigger)</f>
        <v>#VALUE!</v>
      </c>
      <c r="AY1860" s="102">
        <f>_xll.qlIndexFixing($AZ$1,AV1860,,Trigger)</f>
        <v>1.4579907542002708E-2</v>
      </c>
    </row>
    <row r="1861" spans="46:51" ht="11.25" customHeight="1" x14ac:dyDescent="0.25">
      <c r="AT1861" s="57" t="s">
        <v>44</v>
      </c>
      <c r="AU1861" s="56">
        <f>_xll.qlInterestRateIndexFixingDate(IborIndex&amp;Tenor,AV1861,Trigger)</f>
        <v>52338</v>
      </c>
      <c r="AV1861" s="56">
        <f>_xll.qlCalendarAdvance(Calendar,AV1860,AT1861,"f",,Trigger)</f>
        <v>52342</v>
      </c>
      <c r="AW1861" s="56">
        <f>_xll.qlInterestRateIndexMaturity(IborIndex&amp;Tenor,AV1861,Trigger)</f>
        <v>52525</v>
      </c>
      <c r="AX1861" s="102" t="e">
        <f>_xll.qlIndexFixing($Z$5,AU1861,,Trigger)</f>
        <v>#VALUE!</v>
      </c>
      <c r="AY1861" s="102">
        <f>_xll.qlIndexFixing($AZ$1,AV1861,,Trigger)</f>
        <v>1.4579355824617923E-2</v>
      </c>
    </row>
    <row r="1862" spans="46:51" ht="11.25" customHeight="1" x14ac:dyDescent="0.25">
      <c r="AT1862" s="57" t="s">
        <v>44</v>
      </c>
      <c r="AU1862" s="56">
        <f>_xll.qlInterestRateIndexFixingDate(IborIndex&amp;Tenor,AV1862,Trigger)</f>
        <v>52345</v>
      </c>
      <c r="AV1862" s="56">
        <f>_xll.qlCalendarAdvance(Calendar,AV1861,AT1862,"f",,Trigger)</f>
        <v>52349</v>
      </c>
      <c r="AW1862" s="56">
        <f>_xll.qlInterestRateIndexMaturity(IborIndex&amp;Tenor,AV1862,Trigger)</f>
        <v>52532</v>
      </c>
      <c r="AX1862" s="102" t="e">
        <f>_xll.qlIndexFixing($Z$5,AU1862,,Trigger)</f>
        <v>#VALUE!</v>
      </c>
      <c r="AY1862" s="102">
        <f>_xll.qlIndexFixing($AZ$1,AV1862,,Trigger)</f>
        <v>1.457878125471501E-2</v>
      </c>
    </row>
    <row r="1863" spans="46:51" ht="11.25" customHeight="1" x14ac:dyDescent="0.25">
      <c r="AT1863" s="57" t="s">
        <v>44</v>
      </c>
      <c r="AU1863" s="56">
        <f>_xll.qlInterestRateIndexFixingDate(IborIndex&amp;Tenor,AV1863,Trigger)</f>
        <v>52351</v>
      </c>
      <c r="AV1863" s="56">
        <f>_xll.qlCalendarAdvance(Calendar,AV1862,AT1863,"f",,Trigger)</f>
        <v>52356</v>
      </c>
      <c r="AW1863" s="56">
        <f>_xll.qlInterestRateIndexMaturity(IborIndex&amp;Tenor,AV1863,Trigger)</f>
        <v>52540</v>
      </c>
      <c r="AX1863" s="102" t="e">
        <f>_xll.qlIndexFixing($Z$5,AU1863,,Trigger)</f>
        <v>#VALUE!</v>
      </c>
      <c r="AY1863" s="102">
        <f>_xll.qlIndexFixing($AZ$1,AV1863,,Trigger)</f>
        <v>1.4578914500404435E-2</v>
      </c>
    </row>
    <row r="1864" spans="46:51" ht="11.25" customHeight="1" x14ac:dyDescent="0.25">
      <c r="AT1864" s="57" t="s">
        <v>44</v>
      </c>
      <c r="AU1864" s="56">
        <f>_xll.qlInterestRateIndexFixingDate(IborIndex&amp;Tenor,AV1864,Trigger)</f>
        <v>52359</v>
      </c>
      <c r="AV1864" s="56">
        <f>_xll.qlCalendarAdvance(Calendar,AV1863,AT1864,"f",,Trigger)</f>
        <v>52363</v>
      </c>
      <c r="AW1864" s="56">
        <f>_xll.qlInterestRateIndexMaturity(IborIndex&amp;Tenor,AV1864,Trigger)</f>
        <v>52547</v>
      </c>
      <c r="AX1864" s="102" t="e">
        <f>_xll.qlIndexFixing($Z$5,AU1864,,Trigger)</f>
        <v>#VALUE!</v>
      </c>
      <c r="AY1864" s="102">
        <f>_xll.qlIndexFixing($AZ$1,AV1864,,Trigger)</f>
        <v>1.4578289023002091E-2</v>
      </c>
    </row>
    <row r="1865" spans="46:51" ht="11.25" customHeight="1" x14ac:dyDescent="0.25">
      <c r="AT1865" s="57" t="s">
        <v>44</v>
      </c>
      <c r="AU1865" s="56">
        <f>_xll.qlInterestRateIndexFixingDate(IborIndex&amp;Tenor,AV1865,Trigger)</f>
        <v>52366</v>
      </c>
      <c r="AV1865" s="56">
        <f>_xll.qlCalendarAdvance(Calendar,AV1864,AT1865,"f",,Trigger)</f>
        <v>52370</v>
      </c>
      <c r="AW1865" s="56">
        <f>_xll.qlInterestRateIndexMaturity(IborIndex&amp;Tenor,AV1865,Trigger)</f>
        <v>52554</v>
      </c>
      <c r="AX1865" s="102" t="e">
        <f>_xll.qlIndexFixing($Z$5,AU1865,,Trigger)</f>
        <v>#VALUE!</v>
      </c>
      <c r="AY1865" s="102">
        <f>_xll.qlIndexFixing($AZ$1,AV1865,,Trigger)</f>
        <v>1.4577640526170802E-2</v>
      </c>
    </row>
    <row r="1866" spans="46:51" ht="11.25" customHeight="1" x14ac:dyDescent="0.25">
      <c r="AT1866" s="57" t="s">
        <v>44</v>
      </c>
      <c r="AU1866" s="56">
        <f>_xll.qlInterestRateIndexFixingDate(IborIndex&amp;Tenor,AV1866,Trigger)</f>
        <v>52373</v>
      </c>
      <c r="AV1866" s="56">
        <f>_xll.qlCalendarAdvance(Calendar,AV1865,AT1866,"f",,Trigger)</f>
        <v>52377</v>
      </c>
      <c r="AW1866" s="56">
        <f>_xll.qlInterestRateIndexMaturity(IborIndex&amp;Tenor,AV1866,Trigger)</f>
        <v>52561</v>
      </c>
      <c r="AX1866" s="102" t="e">
        <f>_xll.qlIndexFixing($Z$5,AU1866,,Trigger)</f>
        <v>#VALUE!</v>
      </c>
      <c r="AY1866" s="102">
        <f>_xll.qlIndexFixing($AZ$1,AV1866,,Trigger)</f>
        <v>1.4576968958844321E-2</v>
      </c>
    </row>
    <row r="1867" spans="46:51" ht="11.25" customHeight="1" x14ac:dyDescent="0.25">
      <c r="AT1867" s="57" t="s">
        <v>44</v>
      </c>
      <c r="AU1867" s="56">
        <f>_xll.qlInterestRateIndexFixingDate(IborIndex&amp;Tenor,AV1867,Trigger)</f>
        <v>52380</v>
      </c>
      <c r="AV1867" s="56">
        <f>_xll.qlCalendarAdvance(Calendar,AV1866,AT1867,"f",,Trigger)</f>
        <v>52384</v>
      </c>
      <c r="AW1867" s="56">
        <f>_xll.qlInterestRateIndexMaturity(IborIndex&amp;Tenor,AV1867,Trigger)</f>
        <v>52567</v>
      </c>
      <c r="AX1867" s="102" t="e">
        <f>_xll.qlIndexFixing($Z$5,AU1867,,Trigger)</f>
        <v>#VALUE!</v>
      </c>
      <c r="AY1867" s="102">
        <f>_xll.qlIndexFixing($AZ$1,AV1867,,Trigger)</f>
        <v>1.4575563830240845E-2</v>
      </c>
    </row>
    <row r="1868" spans="46:51" ht="11.25" customHeight="1" x14ac:dyDescent="0.25">
      <c r="AT1868" s="57" t="s">
        <v>44</v>
      </c>
      <c r="AU1868" s="56">
        <f>_xll.qlInterestRateIndexFixingDate(IborIndex&amp;Tenor,AV1868,Trigger)</f>
        <v>52387</v>
      </c>
      <c r="AV1868" s="56">
        <f>_xll.qlCalendarAdvance(Calendar,AV1867,AT1868,"f",,Trigger)</f>
        <v>52391</v>
      </c>
      <c r="AW1868" s="56">
        <f>_xll.qlInterestRateIndexMaturity(IborIndex&amp;Tenor,AV1868,Trigger)</f>
        <v>52574</v>
      </c>
      <c r="AX1868" s="102" t="e">
        <f>_xll.qlIndexFixing($Z$5,AU1868,,Trigger)</f>
        <v>#VALUE!</v>
      </c>
      <c r="AY1868" s="102">
        <f>_xll.qlIndexFixing($AZ$1,AV1868,,Trigger)</f>
        <v>1.4574851072933243E-2</v>
      </c>
    </row>
    <row r="1869" spans="46:51" ht="11.25" customHeight="1" x14ac:dyDescent="0.25">
      <c r="AT1869" s="57" t="s">
        <v>44</v>
      </c>
      <c r="AU1869" s="56">
        <f>_xll.qlInterestRateIndexFixingDate(IborIndex&amp;Tenor,AV1869,Trigger)</f>
        <v>52394</v>
      </c>
      <c r="AV1869" s="56">
        <f>_xll.qlCalendarAdvance(Calendar,AV1868,AT1869,"f",,Trigger)</f>
        <v>52398</v>
      </c>
      <c r="AW1869" s="56">
        <f>_xll.qlInterestRateIndexMaturity(IborIndex&amp;Tenor,AV1869,Trigger)</f>
        <v>52581</v>
      </c>
      <c r="AX1869" s="102" t="e">
        <f>_xll.qlIndexFixing($Z$5,AU1869,,Trigger)</f>
        <v>#VALUE!</v>
      </c>
      <c r="AY1869" s="102">
        <f>_xll.qlIndexFixing($AZ$1,AV1869,,Trigger)</f>
        <v>1.4574115105684569E-2</v>
      </c>
    </row>
    <row r="1870" spans="46:51" ht="11.25" customHeight="1" x14ac:dyDescent="0.25">
      <c r="AT1870" s="57" t="s">
        <v>44</v>
      </c>
      <c r="AU1870" s="56">
        <f>_xll.qlInterestRateIndexFixingDate(IborIndex&amp;Tenor,AV1870,Trigger)</f>
        <v>52401</v>
      </c>
      <c r="AV1870" s="56">
        <f>_xll.qlCalendarAdvance(Calendar,AV1869,AT1870,"f",,Trigger)</f>
        <v>52405</v>
      </c>
      <c r="AW1870" s="56">
        <f>_xll.qlInterestRateIndexMaturity(IborIndex&amp;Tenor,AV1870,Trigger)</f>
        <v>52588</v>
      </c>
      <c r="AX1870" s="102" t="e">
        <f>_xll.qlIndexFixing($Z$5,AU1870,,Trigger)</f>
        <v>#VALUE!</v>
      </c>
      <c r="AY1870" s="102">
        <f>_xll.qlIndexFixing($AZ$1,AV1870,,Trigger)</f>
        <v>1.457405096330708E-2</v>
      </c>
    </row>
    <row r="1871" spans="46:51" ht="11.25" customHeight="1" x14ac:dyDescent="0.25">
      <c r="AT1871" s="57" t="s">
        <v>44</v>
      </c>
      <c r="AU1871" s="56">
        <f>_xll.qlInterestRateIndexFixingDate(IborIndex&amp;Tenor,AV1871,Trigger)</f>
        <v>52408</v>
      </c>
      <c r="AV1871" s="56">
        <f>_xll.qlCalendarAdvance(Calendar,AV1870,AT1871,"f",,Trigger)</f>
        <v>52412</v>
      </c>
      <c r="AW1871" s="56">
        <f>_xll.qlInterestRateIndexMaturity(IborIndex&amp;Tenor,AV1871,Trigger)</f>
        <v>52596</v>
      </c>
      <c r="AX1871" s="102" t="e">
        <f>_xll.qlIndexFixing($Z$5,AU1871,,Trigger)</f>
        <v>#VALUE!</v>
      </c>
      <c r="AY1871" s="102">
        <f>_xll.qlIndexFixing($AZ$1,AV1871,,Trigger)</f>
        <v>1.4573263277550029E-2</v>
      </c>
    </row>
    <row r="1872" spans="46:51" ht="11.25" customHeight="1" x14ac:dyDescent="0.25">
      <c r="AT1872" s="57" t="s">
        <v>44</v>
      </c>
      <c r="AU1872" s="56">
        <f>_xll.qlInterestRateIndexFixingDate(IborIndex&amp;Tenor,AV1872,Trigger)</f>
        <v>52415</v>
      </c>
      <c r="AV1872" s="56">
        <f>_xll.qlCalendarAdvance(Calendar,AV1871,AT1872,"f",,Trigger)</f>
        <v>52419</v>
      </c>
      <c r="AW1872" s="56">
        <f>_xll.qlInterestRateIndexMaturity(IborIndex&amp;Tenor,AV1872,Trigger)</f>
        <v>52603</v>
      </c>
      <c r="AX1872" s="102" t="e">
        <f>_xll.qlIndexFixing($Z$5,AU1872,,Trigger)</f>
        <v>#VALUE!</v>
      </c>
      <c r="AY1872" s="102">
        <f>_xll.qlIndexFixing($AZ$1,AV1872,,Trigger)</f>
        <v>1.4572452214922647E-2</v>
      </c>
    </row>
    <row r="1873" spans="46:51" ht="11.25" customHeight="1" x14ac:dyDescent="0.25">
      <c r="AT1873" s="57" t="s">
        <v>44</v>
      </c>
      <c r="AU1873" s="56">
        <f>_xll.qlInterestRateIndexFixingDate(IborIndex&amp;Tenor,AV1873,Trigger)</f>
        <v>52422</v>
      </c>
      <c r="AV1873" s="56">
        <f>_xll.qlCalendarAdvance(Calendar,AV1872,AT1873,"f",,Trigger)</f>
        <v>52426</v>
      </c>
      <c r="AW1873" s="56">
        <f>_xll.qlInterestRateIndexMaturity(IborIndex&amp;Tenor,AV1873,Trigger)</f>
        <v>52610</v>
      </c>
      <c r="AX1873" s="102" t="e">
        <f>_xll.qlIndexFixing($Z$5,AU1873,,Trigger)</f>
        <v>#VALUE!</v>
      </c>
      <c r="AY1873" s="102">
        <f>_xll.qlIndexFixing($AZ$1,AV1873,,Trigger)</f>
        <v>1.4571617724365132E-2</v>
      </c>
    </row>
    <row r="1874" spans="46:51" ht="11.25" customHeight="1" x14ac:dyDescent="0.25">
      <c r="AT1874" s="57" t="s">
        <v>44</v>
      </c>
      <c r="AU1874" s="56">
        <f>_xll.qlInterestRateIndexFixingDate(IborIndex&amp;Tenor,AV1874,Trigger)</f>
        <v>52429</v>
      </c>
      <c r="AV1874" s="56">
        <f>_xll.qlCalendarAdvance(Calendar,AV1873,AT1874,"f",,Trigger)</f>
        <v>52433</v>
      </c>
      <c r="AW1874" s="56">
        <f>_xll.qlInterestRateIndexMaturity(IborIndex&amp;Tenor,AV1874,Trigger)</f>
        <v>52617</v>
      </c>
      <c r="AX1874" s="102" t="e">
        <f>_xll.qlIndexFixing($Z$5,AU1874,,Trigger)</f>
        <v>#VALUE!</v>
      </c>
      <c r="AY1874" s="102">
        <f>_xll.qlIndexFixing($AZ$1,AV1874,,Trigger)</f>
        <v>1.4570759754818112E-2</v>
      </c>
    </row>
    <row r="1875" spans="46:51" ht="11.25" customHeight="1" x14ac:dyDescent="0.25">
      <c r="AT1875" s="57" t="s">
        <v>44</v>
      </c>
      <c r="AU1875" s="56">
        <f>_xll.qlInterestRateIndexFixingDate(IborIndex&amp;Tenor,AV1875,Trigger)</f>
        <v>52436</v>
      </c>
      <c r="AV1875" s="56">
        <f>_xll.qlCalendarAdvance(Calendar,AV1874,AT1875,"f",,Trigger)</f>
        <v>52440</v>
      </c>
      <c r="AW1875" s="56">
        <f>_xll.qlInterestRateIndexMaturity(IborIndex&amp;Tenor,AV1875,Trigger)</f>
        <v>52624</v>
      </c>
      <c r="AX1875" s="102" t="e">
        <f>_xll.qlIndexFixing($Z$5,AU1875,,Trigger)</f>
        <v>#VALUE!</v>
      </c>
      <c r="AY1875" s="102">
        <f>_xll.qlIndexFixing($AZ$1,AV1875,,Trigger)</f>
        <v>1.4569209034324255E-2</v>
      </c>
    </row>
    <row r="1876" spans="46:51" ht="11.25" customHeight="1" x14ac:dyDescent="0.25">
      <c r="AT1876" s="57" t="s">
        <v>44</v>
      </c>
      <c r="AU1876" s="56">
        <f>_xll.qlInterestRateIndexFixingDate(IborIndex&amp;Tenor,AV1876,Trigger)</f>
        <v>52443</v>
      </c>
      <c r="AV1876" s="56">
        <f>_xll.qlCalendarAdvance(Calendar,AV1875,AT1876,"f",,Trigger)</f>
        <v>52447</v>
      </c>
      <c r="AW1876" s="56">
        <f>_xll.qlInterestRateIndexMaturity(IborIndex&amp;Tenor,AV1876,Trigger)</f>
        <v>52631</v>
      </c>
      <c r="AX1876" s="102" t="e">
        <f>_xll.qlIndexFixing($Z$5,AU1876,,Trigger)</f>
        <v>#VALUE!</v>
      </c>
      <c r="AY1876" s="102">
        <f>_xll.qlIndexFixing($AZ$1,AV1876,,Trigger)</f>
        <v>1.4568973174526661E-2</v>
      </c>
    </row>
    <row r="1877" spans="46:51" ht="11.25" customHeight="1" x14ac:dyDescent="0.25">
      <c r="AT1877" s="57" t="s">
        <v>44</v>
      </c>
      <c r="AU1877" s="56">
        <f>_xll.qlInterestRateIndexFixingDate(IborIndex&amp;Tenor,AV1877,Trigger)</f>
        <v>52450</v>
      </c>
      <c r="AV1877" s="56">
        <f>_xll.qlCalendarAdvance(Calendar,AV1876,AT1877,"f",,Trigger)</f>
        <v>52454</v>
      </c>
      <c r="AW1877" s="56">
        <f>_xll.qlInterestRateIndexMaturity(IborIndex&amp;Tenor,AV1877,Trigger)</f>
        <v>52638</v>
      </c>
      <c r="AX1877" s="102" t="e">
        <f>_xll.qlIndexFixing($Z$5,AU1877,,Trigger)</f>
        <v>#VALUE!</v>
      </c>
      <c r="AY1877" s="102">
        <f>_xll.qlIndexFixing($AZ$1,AV1877,,Trigger)</f>
        <v>1.4568044461670366E-2</v>
      </c>
    </row>
    <row r="1878" spans="46:51" ht="11.25" customHeight="1" x14ac:dyDescent="0.25">
      <c r="AT1878" s="57" t="s">
        <v>44</v>
      </c>
      <c r="AU1878" s="56">
        <f>_xll.qlInterestRateIndexFixingDate(IborIndex&amp;Tenor,AV1878,Trigger)</f>
        <v>52457</v>
      </c>
      <c r="AV1878" s="56">
        <f>_xll.qlCalendarAdvance(Calendar,AV1877,AT1878,"f",,Trigger)</f>
        <v>52461</v>
      </c>
      <c r="AW1878" s="56">
        <f>_xll.qlInterestRateIndexMaturity(IborIndex&amp;Tenor,AV1878,Trigger)</f>
        <v>52645</v>
      </c>
      <c r="AX1878" s="102" t="e">
        <f>_xll.qlIndexFixing($Z$5,AU1878,,Trigger)</f>
        <v>#VALUE!</v>
      </c>
      <c r="AY1878" s="102">
        <f>_xll.qlIndexFixing($AZ$1,AV1878,,Trigger)</f>
        <v>1.456709206559954E-2</v>
      </c>
    </row>
    <row r="1879" spans="46:51" ht="11.25" customHeight="1" x14ac:dyDescent="0.25">
      <c r="AT1879" s="57" t="s">
        <v>44</v>
      </c>
      <c r="AU1879" s="56">
        <f>_xll.qlInterestRateIndexFixingDate(IborIndex&amp;Tenor,AV1879,Trigger)</f>
        <v>52464</v>
      </c>
      <c r="AV1879" s="56">
        <f>_xll.qlCalendarAdvance(Calendar,AV1878,AT1879,"f",,Trigger)</f>
        <v>52468</v>
      </c>
      <c r="AW1879" s="56">
        <f>_xll.qlInterestRateIndexMaturity(IborIndex&amp;Tenor,AV1879,Trigger)</f>
        <v>52652</v>
      </c>
      <c r="AX1879" s="102" t="e">
        <f>_xll.qlIndexFixing($Z$5,AU1879,,Trigger)</f>
        <v>#VALUE!</v>
      </c>
      <c r="AY1879" s="102">
        <f>_xll.qlIndexFixing($AZ$1,AV1879,,Trigger)</f>
        <v>1.456611593526126E-2</v>
      </c>
    </row>
    <row r="1880" spans="46:51" ht="11.25" customHeight="1" x14ac:dyDescent="0.25">
      <c r="AT1880" s="57" t="s">
        <v>44</v>
      </c>
      <c r="AU1880" s="56">
        <f>_xll.qlInterestRateIndexFixingDate(IborIndex&amp;Tenor,AV1880,Trigger)</f>
        <v>52471</v>
      </c>
      <c r="AV1880" s="56">
        <f>_xll.qlCalendarAdvance(Calendar,AV1879,AT1880,"f",,Trigger)</f>
        <v>52475</v>
      </c>
      <c r="AW1880" s="56">
        <f>_xll.qlInterestRateIndexMaturity(IborIndex&amp;Tenor,AV1880,Trigger)</f>
        <v>52657</v>
      </c>
      <c r="AX1880" s="102" t="e">
        <f>_xll.qlIndexFixing($Z$5,AU1880,,Trigger)</f>
        <v>#VALUE!</v>
      </c>
      <c r="AY1880" s="102">
        <f>_xll.qlIndexFixing($AZ$1,AV1880,,Trigger)</f>
        <v>1.4564258345465863E-2</v>
      </c>
    </row>
    <row r="1881" spans="46:51" ht="11.25" customHeight="1" x14ac:dyDescent="0.25">
      <c r="AT1881" s="57" t="s">
        <v>44</v>
      </c>
      <c r="AU1881" s="56">
        <f>_xll.qlInterestRateIndexFixingDate(IborIndex&amp;Tenor,AV1881,Trigger)</f>
        <v>52478</v>
      </c>
      <c r="AV1881" s="56">
        <f>_xll.qlCalendarAdvance(Calendar,AV1880,AT1881,"f",,Trigger)</f>
        <v>52482</v>
      </c>
      <c r="AW1881" s="56">
        <f>_xll.qlInterestRateIndexMaturity(IborIndex&amp;Tenor,AV1881,Trigger)</f>
        <v>52664</v>
      </c>
      <c r="AX1881" s="102" t="e">
        <f>_xll.qlIndexFixing($Z$5,AU1881,,Trigger)</f>
        <v>#VALUE!</v>
      </c>
      <c r="AY1881" s="102">
        <f>_xll.qlIndexFixing($AZ$1,AV1881,,Trigger)</f>
        <v>1.4563241636901052E-2</v>
      </c>
    </row>
    <row r="1882" spans="46:51" ht="11.25" customHeight="1" x14ac:dyDescent="0.25">
      <c r="AT1882" s="57" t="s">
        <v>44</v>
      </c>
      <c r="AU1882" s="56">
        <f>_xll.qlInterestRateIndexFixingDate(IborIndex&amp;Tenor,AV1882,Trigger)</f>
        <v>52485</v>
      </c>
      <c r="AV1882" s="56">
        <f>_xll.qlCalendarAdvance(Calendar,AV1881,AT1882,"f",,Trigger)</f>
        <v>52489</v>
      </c>
      <c r="AW1882" s="56">
        <f>_xll.qlInterestRateIndexMaturity(IborIndex&amp;Tenor,AV1882,Trigger)</f>
        <v>52671</v>
      </c>
      <c r="AX1882" s="102" t="e">
        <f>_xll.qlIndexFixing($Z$5,AU1882,,Trigger)</f>
        <v>#VALUE!</v>
      </c>
      <c r="AY1882" s="102">
        <f>_xll.qlIndexFixing($AZ$1,AV1882,,Trigger)</f>
        <v>1.456220105933452E-2</v>
      </c>
    </row>
    <row r="1883" spans="46:51" ht="11.25" customHeight="1" x14ac:dyDescent="0.25">
      <c r="AT1883" s="57" t="s">
        <v>44</v>
      </c>
      <c r="AU1883" s="56">
        <f>_xll.qlInterestRateIndexFixingDate(IborIndex&amp;Tenor,AV1883,Trigger)</f>
        <v>52492</v>
      </c>
      <c r="AV1883" s="56">
        <f>_xll.qlCalendarAdvance(Calendar,AV1882,AT1883,"f",,Trigger)</f>
        <v>52496</v>
      </c>
      <c r="AW1883" s="56">
        <f>_xll.qlInterestRateIndexMaturity(IborIndex&amp;Tenor,AV1883,Trigger)</f>
        <v>52678</v>
      </c>
      <c r="AX1883" s="102" t="e">
        <f>_xll.qlIndexFixing($Z$5,AU1883,,Trigger)</f>
        <v>#VALUE!</v>
      </c>
      <c r="AY1883" s="102">
        <f>_xll.qlIndexFixing($AZ$1,AV1883,,Trigger)</f>
        <v>1.45611365617249E-2</v>
      </c>
    </row>
    <row r="1884" spans="46:51" ht="11.25" customHeight="1" x14ac:dyDescent="0.25">
      <c r="AT1884" s="57" t="s">
        <v>44</v>
      </c>
      <c r="AU1884" s="56">
        <f>_xll.qlInterestRateIndexFixingDate(IborIndex&amp;Tenor,AV1884,Trigger)</f>
        <v>52499</v>
      </c>
      <c r="AV1884" s="56">
        <f>_xll.qlCalendarAdvance(Calendar,AV1883,AT1884,"f",,Trigger)</f>
        <v>52503</v>
      </c>
      <c r="AW1884" s="56">
        <f>_xll.qlInterestRateIndexMaturity(IborIndex&amp;Tenor,AV1884,Trigger)</f>
        <v>52685</v>
      </c>
      <c r="AX1884" s="102" t="e">
        <f>_xll.qlIndexFixing($Z$5,AU1884,,Trigger)</f>
        <v>#VALUE!</v>
      </c>
      <c r="AY1884" s="102">
        <f>_xll.qlIndexFixing($AZ$1,AV1884,,Trigger)</f>
        <v>1.4560255687669145E-2</v>
      </c>
    </row>
    <row r="1885" spans="46:51" ht="11.25" customHeight="1" x14ac:dyDescent="0.25">
      <c r="AT1885" s="57" t="s">
        <v>44</v>
      </c>
      <c r="AU1885" s="56">
        <f>_xll.qlInterestRateIndexFixingDate(IborIndex&amp;Tenor,AV1885,Trigger)</f>
        <v>52506</v>
      </c>
      <c r="AV1885" s="56">
        <f>_xll.qlCalendarAdvance(Calendar,AV1884,AT1885,"f",,Trigger)</f>
        <v>52510</v>
      </c>
      <c r="AW1885" s="56">
        <f>_xll.qlInterestRateIndexMaturity(IborIndex&amp;Tenor,AV1885,Trigger)</f>
        <v>52693</v>
      </c>
      <c r="AX1885" s="102" t="e">
        <f>_xll.qlIndexFixing($Z$5,AU1885,,Trigger)</f>
        <v>#VALUE!</v>
      </c>
      <c r="AY1885" s="102">
        <f>_xll.qlIndexFixing($AZ$1,AV1885,,Trigger)</f>
        <v>1.4559141418278946E-2</v>
      </c>
    </row>
    <row r="1886" spans="46:51" ht="11.25" customHeight="1" x14ac:dyDescent="0.25">
      <c r="AT1886" s="57" t="s">
        <v>44</v>
      </c>
      <c r="AU1886" s="56">
        <f>_xll.qlInterestRateIndexFixingDate(IborIndex&amp;Tenor,AV1886,Trigger)</f>
        <v>52513</v>
      </c>
      <c r="AV1886" s="56">
        <f>_xll.qlCalendarAdvance(Calendar,AV1885,AT1886,"f",,Trigger)</f>
        <v>52517</v>
      </c>
      <c r="AW1886" s="56">
        <f>_xll.qlInterestRateIndexMaturity(IborIndex&amp;Tenor,AV1886,Trigger)</f>
        <v>52700</v>
      </c>
      <c r="AX1886" s="102" t="e">
        <f>_xll.qlIndexFixing($Z$5,AU1886,,Trigger)</f>
        <v>#VALUE!</v>
      </c>
      <c r="AY1886" s="102">
        <f>_xll.qlIndexFixing($AZ$1,AV1886,,Trigger)</f>
        <v>1.4558817544630591E-2</v>
      </c>
    </row>
    <row r="1887" spans="46:51" ht="11.25" customHeight="1" x14ac:dyDescent="0.25">
      <c r="AT1887" s="57" t="s">
        <v>44</v>
      </c>
      <c r="AU1887" s="56">
        <f>_xll.qlInterestRateIndexFixingDate(IborIndex&amp;Tenor,AV1887,Trigger)</f>
        <v>52520</v>
      </c>
      <c r="AV1887" s="56">
        <f>_xll.qlCalendarAdvance(Calendar,AV1886,AT1887,"f",,Trigger)</f>
        <v>52524</v>
      </c>
      <c r="AW1887" s="56">
        <f>_xll.qlInterestRateIndexMaturity(IborIndex&amp;Tenor,AV1887,Trigger)</f>
        <v>52707</v>
      </c>
      <c r="AX1887" s="102" t="e">
        <f>_xll.qlIndexFixing($Z$5,AU1887,,Trigger)</f>
        <v>#VALUE!</v>
      </c>
      <c r="AY1887" s="102">
        <f>_xll.qlIndexFixing($AZ$1,AV1887,,Trigger)</f>
        <v>1.4556840595121157E-2</v>
      </c>
    </row>
    <row r="1888" spans="46:51" ht="11.25" customHeight="1" x14ac:dyDescent="0.25">
      <c r="AT1888" s="57" t="s">
        <v>44</v>
      </c>
      <c r="AU1888" s="56">
        <f>_xll.qlInterestRateIndexFixingDate(IborIndex&amp;Tenor,AV1888,Trigger)</f>
        <v>52527</v>
      </c>
      <c r="AV1888" s="56">
        <f>_xll.qlCalendarAdvance(Calendar,AV1887,AT1888,"f",,Trigger)</f>
        <v>52531</v>
      </c>
      <c r="AW1888" s="56">
        <f>_xll.qlInterestRateIndexMaturity(IborIndex&amp;Tenor,AV1888,Trigger)</f>
        <v>52714</v>
      </c>
      <c r="AX1888" s="102" t="e">
        <f>_xll.qlIndexFixing($Z$5,AU1888,,Trigger)</f>
        <v>#VALUE!</v>
      </c>
      <c r="AY1888" s="102">
        <f>_xll.qlIndexFixing($AZ$1,AV1888,,Trigger)</f>
        <v>1.4555653939273473E-2</v>
      </c>
    </row>
    <row r="1889" spans="46:51" ht="11.25" customHeight="1" x14ac:dyDescent="0.25">
      <c r="AT1889" s="57" t="s">
        <v>44</v>
      </c>
      <c r="AU1889" s="56">
        <f>_xll.qlInterestRateIndexFixingDate(IborIndex&amp;Tenor,AV1889,Trigger)</f>
        <v>52534</v>
      </c>
      <c r="AV1889" s="56">
        <f>_xll.qlCalendarAdvance(Calendar,AV1888,AT1889,"f",,Trigger)</f>
        <v>52538</v>
      </c>
      <c r="AW1889" s="56">
        <f>_xll.qlInterestRateIndexMaturity(IborIndex&amp;Tenor,AV1889,Trigger)</f>
        <v>52720</v>
      </c>
      <c r="AX1889" s="102" t="e">
        <f>_xll.qlIndexFixing($Z$5,AU1889,,Trigger)</f>
        <v>#VALUE!</v>
      </c>
      <c r="AY1889" s="102">
        <f>_xll.qlIndexFixing($AZ$1,AV1889,,Trigger)</f>
        <v>1.4554244396863217E-2</v>
      </c>
    </row>
    <row r="1890" spans="46:51" ht="11.25" customHeight="1" x14ac:dyDescent="0.25">
      <c r="AT1890" s="57" t="s">
        <v>44</v>
      </c>
      <c r="AU1890" s="56">
        <f>_xll.qlInterestRateIndexFixingDate(IborIndex&amp;Tenor,AV1890,Trigger)</f>
        <v>52541</v>
      </c>
      <c r="AV1890" s="56">
        <f>_xll.qlCalendarAdvance(Calendar,AV1889,AT1890,"f",,Trigger)</f>
        <v>52545</v>
      </c>
      <c r="AW1890" s="56">
        <f>_xll.qlInterestRateIndexMaturity(IborIndex&amp;Tenor,AV1890,Trigger)</f>
        <v>52727</v>
      </c>
      <c r="AX1890" s="102" t="e">
        <f>_xll.qlIndexFixing($Z$5,AU1890,,Trigger)</f>
        <v>#VALUE!</v>
      </c>
      <c r="AY1890" s="102">
        <f>_xll.qlIndexFixing($AZ$1,AV1890,,Trigger)</f>
        <v>1.45530110298279E-2</v>
      </c>
    </row>
    <row r="1891" spans="46:51" ht="11.25" customHeight="1" x14ac:dyDescent="0.25">
      <c r="AT1891" s="57" t="s">
        <v>44</v>
      </c>
      <c r="AU1891" s="56">
        <f>_xll.qlInterestRateIndexFixingDate(IborIndex&amp;Tenor,AV1891,Trigger)</f>
        <v>52548</v>
      </c>
      <c r="AV1891" s="56">
        <f>_xll.qlCalendarAdvance(Calendar,AV1890,AT1891,"f",,Trigger)</f>
        <v>52552</v>
      </c>
      <c r="AW1891" s="56">
        <f>_xll.qlInterestRateIndexMaturity(IborIndex&amp;Tenor,AV1891,Trigger)</f>
        <v>52734</v>
      </c>
      <c r="AX1891" s="102" t="e">
        <f>_xll.qlIndexFixing($Z$5,AU1891,,Trigger)</f>
        <v>#VALUE!</v>
      </c>
      <c r="AY1891" s="102">
        <f>_xll.qlIndexFixing($AZ$1,AV1891,,Trigger)</f>
        <v>1.4551753334441822E-2</v>
      </c>
    </row>
    <row r="1892" spans="46:51" ht="11.25" customHeight="1" x14ac:dyDescent="0.25">
      <c r="AT1892" s="57" t="s">
        <v>44</v>
      </c>
      <c r="AU1892" s="56">
        <f>_xll.qlInterestRateIndexFixingDate(IborIndex&amp;Tenor,AV1892,Trigger)</f>
        <v>52555</v>
      </c>
      <c r="AV1892" s="56">
        <f>_xll.qlCalendarAdvance(Calendar,AV1891,AT1892,"f",,Trigger)</f>
        <v>52559</v>
      </c>
      <c r="AW1892" s="56">
        <f>_xll.qlInterestRateIndexMaturity(IborIndex&amp;Tenor,AV1892,Trigger)</f>
        <v>52741</v>
      </c>
      <c r="AX1892" s="102" t="e">
        <f>_xll.qlIndexFixing($Z$5,AU1892,,Trigger)</f>
        <v>#VALUE!</v>
      </c>
      <c r="AY1892" s="102">
        <f>_xll.qlIndexFixing($AZ$1,AV1892,,Trigger)</f>
        <v>1.4550471259670201E-2</v>
      </c>
    </row>
    <row r="1893" spans="46:51" ht="11.25" customHeight="1" x14ac:dyDescent="0.25">
      <c r="AT1893" s="57" t="s">
        <v>44</v>
      </c>
      <c r="AU1893" s="56">
        <f>_xll.qlInterestRateIndexFixingDate(IborIndex&amp;Tenor,AV1893,Trigger)</f>
        <v>52562</v>
      </c>
      <c r="AV1893" s="56">
        <f>_xll.qlCalendarAdvance(Calendar,AV1892,AT1893,"f",,Trigger)</f>
        <v>52566</v>
      </c>
      <c r="AW1893" s="56">
        <f>_xll.qlInterestRateIndexMaturity(IborIndex&amp;Tenor,AV1893,Trigger)</f>
        <v>52749</v>
      </c>
      <c r="AX1893" s="102" t="e">
        <f>_xll.qlIndexFixing($Z$5,AU1893,,Trigger)</f>
        <v>#VALUE!</v>
      </c>
      <c r="AY1893" s="102">
        <f>_xll.qlIndexFixing($AZ$1,AV1893,,Trigger)</f>
        <v>1.454935617582918E-2</v>
      </c>
    </row>
    <row r="1894" spans="46:51" ht="11.25" customHeight="1" x14ac:dyDescent="0.25">
      <c r="AT1894" s="57" t="s">
        <v>44</v>
      </c>
      <c r="AU1894" s="56">
        <f>_xll.qlInterestRateIndexFixingDate(IborIndex&amp;Tenor,AV1894,Trigger)</f>
        <v>52569</v>
      </c>
      <c r="AV1894" s="56">
        <f>_xll.qlCalendarAdvance(Calendar,AV1893,AT1894,"f",,Trigger)</f>
        <v>52573</v>
      </c>
      <c r="AW1894" s="56">
        <f>_xll.qlInterestRateIndexMaturity(IborIndex&amp;Tenor,AV1894,Trigger)</f>
        <v>52756</v>
      </c>
      <c r="AX1894" s="102" t="e">
        <f>_xll.qlIndexFixing($Z$5,AU1894,,Trigger)</f>
        <v>#VALUE!</v>
      </c>
      <c r="AY1894" s="102">
        <f>_xll.qlIndexFixing($AZ$1,AV1894,,Trigger)</f>
        <v>1.454802336905014E-2</v>
      </c>
    </row>
    <row r="1895" spans="46:51" ht="11.25" customHeight="1" x14ac:dyDescent="0.25">
      <c r="AT1895" s="57" t="s">
        <v>44</v>
      </c>
      <c r="AU1895" s="56">
        <f>_xll.qlInterestRateIndexFixingDate(IborIndex&amp;Tenor,AV1895,Trigger)</f>
        <v>52576</v>
      </c>
      <c r="AV1895" s="56">
        <f>_xll.qlCalendarAdvance(Calendar,AV1894,AT1895,"f",,Trigger)</f>
        <v>52580</v>
      </c>
      <c r="AW1895" s="56">
        <f>_xll.qlInterestRateIndexMaturity(IborIndex&amp;Tenor,AV1895,Trigger)</f>
        <v>52763</v>
      </c>
      <c r="AX1895" s="102" t="e">
        <f>_xll.qlIndexFixing($Z$5,AU1895,,Trigger)</f>
        <v>#VALUE!</v>
      </c>
      <c r="AY1895" s="102">
        <f>_xll.qlIndexFixing($AZ$1,AV1895,,Trigger)</f>
        <v>1.4546666025163017E-2</v>
      </c>
    </row>
    <row r="1896" spans="46:51" ht="11.25" customHeight="1" x14ac:dyDescent="0.25">
      <c r="AT1896" s="57" t="s">
        <v>44</v>
      </c>
      <c r="AU1896" s="56">
        <f>_xll.qlInterestRateIndexFixingDate(IborIndex&amp;Tenor,AV1896,Trigger)</f>
        <v>52583</v>
      </c>
      <c r="AV1896" s="56">
        <f>_xll.qlCalendarAdvance(Calendar,AV1895,AT1896,"f",,Trigger)</f>
        <v>52587</v>
      </c>
      <c r="AW1896" s="56">
        <f>_xll.qlInterestRateIndexMaturity(IborIndex&amp;Tenor,AV1896,Trigger)</f>
        <v>52770</v>
      </c>
      <c r="AX1896" s="102" t="e">
        <f>_xll.qlIndexFixing($Z$5,AU1896,,Trigger)</f>
        <v>#VALUE!</v>
      </c>
      <c r="AY1896" s="102">
        <f>_xll.qlIndexFixing($AZ$1,AV1896,,Trigger)</f>
        <v>1.4545284093136282E-2</v>
      </c>
    </row>
    <row r="1897" spans="46:51" ht="11.25" customHeight="1" x14ac:dyDescent="0.25">
      <c r="AT1897" s="57" t="s">
        <v>44</v>
      </c>
      <c r="AU1897" s="56">
        <f>_xll.qlInterestRateIndexFixingDate(IborIndex&amp;Tenor,AV1897,Trigger)</f>
        <v>52589</v>
      </c>
      <c r="AV1897" s="56">
        <f>_xll.qlCalendarAdvance(Calendar,AV1896,AT1897,"f",,Trigger)</f>
        <v>52594</v>
      </c>
      <c r="AW1897" s="56">
        <f>_xll.qlInterestRateIndexMaturity(IborIndex&amp;Tenor,AV1897,Trigger)</f>
        <v>52777</v>
      </c>
      <c r="AX1897" s="102" t="e">
        <f>_xll.qlIndexFixing($Z$5,AU1897,,Trigger)</f>
        <v>#VALUE!</v>
      </c>
      <c r="AY1897" s="102">
        <f>_xll.qlIndexFixing($AZ$1,AV1897,,Trigger)</f>
        <v>1.4543693408923614E-2</v>
      </c>
    </row>
    <row r="1898" spans="46:51" ht="11.25" customHeight="1" x14ac:dyDescent="0.25">
      <c r="AT1898" s="57" t="s">
        <v>44</v>
      </c>
      <c r="AU1898" s="56">
        <f>_xll.qlInterestRateIndexFixingDate(IborIndex&amp;Tenor,AV1898,Trigger)</f>
        <v>52596</v>
      </c>
      <c r="AV1898" s="56">
        <f>_xll.qlCalendarAdvance(Calendar,AV1897,AT1898,"f",,Trigger)</f>
        <v>52601</v>
      </c>
      <c r="AW1898" s="56">
        <f>_xll.qlInterestRateIndexMaturity(IborIndex&amp;Tenor,AV1898,Trigger)</f>
        <v>52783</v>
      </c>
      <c r="AX1898" s="102" t="e">
        <f>_xll.qlIndexFixing($Z$5,AU1898,,Trigger)</f>
        <v>#VALUE!</v>
      </c>
      <c r="AY1898" s="102">
        <f>_xll.qlIndexFixing($AZ$1,AV1898,,Trigger)</f>
        <v>1.4542263986189149E-2</v>
      </c>
    </row>
    <row r="1899" spans="46:51" ht="11.25" customHeight="1" x14ac:dyDescent="0.25">
      <c r="AT1899" s="57" t="s">
        <v>44</v>
      </c>
      <c r="AU1899" s="56">
        <f>_xll.qlInterestRateIndexFixingDate(IborIndex&amp;Tenor,AV1899,Trigger)</f>
        <v>52604</v>
      </c>
      <c r="AV1899" s="56">
        <f>_xll.qlCalendarAdvance(Calendar,AV1898,AT1899,"f",,Trigger)</f>
        <v>52608</v>
      </c>
      <c r="AW1899" s="56">
        <f>_xll.qlInterestRateIndexMaturity(IborIndex&amp;Tenor,AV1899,Trigger)</f>
        <v>52790</v>
      </c>
      <c r="AX1899" s="102" t="e">
        <f>_xll.qlIndexFixing($Z$5,AU1899,,Trigger)</f>
        <v>#VALUE!</v>
      </c>
      <c r="AY1899" s="102">
        <f>_xll.qlIndexFixing($AZ$1,AV1899,,Trigger)</f>
        <v>1.4540809826861253E-2</v>
      </c>
    </row>
    <row r="1900" spans="46:51" ht="11.25" customHeight="1" x14ac:dyDescent="0.25">
      <c r="AT1900" s="57" t="s">
        <v>44</v>
      </c>
      <c r="AU1900" s="56">
        <f>_xll.qlInterestRateIndexFixingDate(IborIndex&amp;Tenor,AV1900,Trigger)</f>
        <v>52611</v>
      </c>
      <c r="AV1900" s="56">
        <f>_xll.qlCalendarAdvance(Calendar,AV1899,AT1900,"f",,Trigger)</f>
        <v>52615</v>
      </c>
      <c r="AW1900" s="56">
        <f>_xll.qlInterestRateIndexMaturity(IborIndex&amp;Tenor,AV1900,Trigger)</f>
        <v>52797</v>
      </c>
      <c r="AX1900" s="102" t="e">
        <f>_xll.qlIndexFixing($Z$5,AU1900,,Trigger)</f>
        <v>#VALUE!</v>
      </c>
      <c r="AY1900" s="102">
        <f>_xll.qlIndexFixing($AZ$1,AV1900,,Trigger)</f>
        <v>1.4539330879914806E-2</v>
      </c>
    </row>
    <row r="1901" spans="46:51" ht="11.25" customHeight="1" x14ac:dyDescent="0.25">
      <c r="AT1901" s="57" t="s">
        <v>44</v>
      </c>
      <c r="AU1901" s="56">
        <f>_xll.qlInterestRateIndexFixingDate(IborIndex&amp;Tenor,AV1901,Trigger)</f>
        <v>52618</v>
      </c>
      <c r="AV1901" s="56">
        <f>_xll.qlCalendarAdvance(Calendar,AV1900,AT1901,"f",,Trigger)</f>
        <v>52622</v>
      </c>
      <c r="AW1901" s="56">
        <f>_xll.qlInterestRateIndexMaturity(IborIndex&amp;Tenor,AV1901,Trigger)</f>
        <v>52804</v>
      </c>
      <c r="AX1901" s="102" t="e">
        <f>_xll.qlIndexFixing($Z$5,AU1901,,Trigger)</f>
        <v>#VALUE!</v>
      </c>
      <c r="AY1901" s="102">
        <f>_xll.qlIndexFixing($AZ$1,AV1901,,Trigger)</f>
        <v>1.4537827094324688E-2</v>
      </c>
    </row>
    <row r="1902" spans="46:51" ht="11.25" customHeight="1" x14ac:dyDescent="0.25">
      <c r="AT1902" s="57" t="s">
        <v>44</v>
      </c>
      <c r="AU1902" s="56">
        <f>_xll.qlInterestRateIndexFixingDate(IborIndex&amp;Tenor,AV1902,Trigger)</f>
        <v>52625</v>
      </c>
      <c r="AV1902" s="56">
        <f>_xll.qlCalendarAdvance(Calendar,AV1901,AT1902,"f",,Trigger)</f>
        <v>52629</v>
      </c>
      <c r="AW1902" s="56">
        <f>_xll.qlInterestRateIndexMaturity(IborIndex&amp;Tenor,AV1902,Trigger)</f>
        <v>52811</v>
      </c>
      <c r="AX1902" s="102" t="e">
        <f>_xll.qlIndexFixing($Z$5,AU1902,,Trigger)</f>
        <v>#VALUE!</v>
      </c>
      <c r="AY1902" s="102">
        <f>_xll.qlIndexFixing($AZ$1,AV1902,,Trigger)</f>
        <v>1.4536298419069296E-2</v>
      </c>
    </row>
    <row r="1903" spans="46:51" ht="11.25" customHeight="1" x14ac:dyDescent="0.25">
      <c r="AT1903" s="57" t="s">
        <v>44</v>
      </c>
      <c r="AU1903" s="56">
        <f>_xll.qlInterestRateIndexFixingDate(IborIndex&amp;Tenor,AV1903,Trigger)</f>
        <v>52632</v>
      </c>
      <c r="AV1903" s="56">
        <f>_xll.qlCalendarAdvance(Calendar,AV1902,AT1903,"f",,Trigger)</f>
        <v>52636</v>
      </c>
      <c r="AW1903" s="56">
        <f>_xll.qlInterestRateIndexMaturity(IborIndex&amp;Tenor,AV1903,Trigger)</f>
        <v>52818</v>
      </c>
      <c r="AX1903" s="102" t="e">
        <f>_xll.qlIndexFixing($Z$5,AU1903,,Trigger)</f>
        <v>#VALUE!</v>
      </c>
      <c r="AY1903" s="102">
        <f>_xll.qlIndexFixing($AZ$1,AV1903,,Trigger)</f>
        <v>1.4534744803124831E-2</v>
      </c>
    </row>
    <row r="1904" spans="46:51" ht="11.25" customHeight="1" x14ac:dyDescent="0.25">
      <c r="AT1904" s="57" t="s">
        <v>44</v>
      </c>
      <c r="AU1904" s="56">
        <f>_xll.qlInterestRateIndexFixingDate(IborIndex&amp;Tenor,AV1904,Trigger)</f>
        <v>52639</v>
      </c>
      <c r="AV1904" s="56">
        <f>_xll.qlCalendarAdvance(Calendar,AV1903,AT1904,"f",,Trigger)</f>
        <v>52643</v>
      </c>
      <c r="AW1904" s="56">
        <f>_xll.qlInterestRateIndexMaturity(IborIndex&amp;Tenor,AV1904,Trigger)</f>
        <v>52825</v>
      </c>
      <c r="AX1904" s="102" t="e">
        <f>_xll.qlIndexFixing($Z$5,AU1904,,Trigger)</f>
        <v>#VALUE!</v>
      </c>
      <c r="AY1904" s="102">
        <f>_xll.qlIndexFixing($AZ$1,AV1904,,Trigger)</f>
        <v>1.4533166195471004E-2</v>
      </c>
    </row>
    <row r="1905" spans="46:51" ht="11.25" customHeight="1" x14ac:dyDescent="0.25">
      <c r="AT1905" s="57" t="s">
        <v>44</v>
      </c>
      <c r="AU1905" s="56">
        <f>_xll.qlInterestRateIndexFixingDate(IborIndex&amp;Tenor,AV1905,Trigger)</f>
        <v>52646</v>
      </c>
      <c r="AV1905" s="56">
        <f>_xll.qlCalendarAdvance(Calendar,AV1904,AT1905,"f",,Trigger)</f>
        <v>52650</v>
      </c>
      <c r="AW1905" s="56">
        <f>_xll.qlInterestRateIndexMaturity(IborIndex&amp;Tenor,AV1905,Trigger)</f>
        <v>52832</v>
      </c>
      <c r="AX1905" s="102" t="e">
        <f>_xll.qlIndexFixing($Z$5,AU1905,,Trigger)</f>
        <v>#VALUE!</v>
      </c>
      <c r="AY1905" s="102">
        <f>_xll.qlIndexFixing($AZ$1,AV1905,,Trigger)</f>
        <v>1.453156254508753E-2</v>
      </c>
    </row>
    <row r="1906" spans="46:51" ht="11.25" customHeight="1" x14ac:dyDescent="0.25">
      <c r="AT1906" s="57" t="s">
        <v>44</v>
      </c>
      <c r="AU1906" s="56">
        <f>_xll.qlInterestRateIndexFixingDate(IborIndex&amp;Tenor,AV1906,Trigger)</f>
        <v>52653</v>
      </c>
      <c r="AV1906" s="56">
        <f>_xll.qlCalendarAdvance(Calendar,AV1905,AT1906,"f",,Trigger)</f>
        <v>52657</v>
      </c>
      <c r="AW1906" s="56">
        <f>_xll.qlInterestRateIndexMaturity(IborIndex&amp;Tenor,AV1906,Trigger)</f>
        <v>52841</v>
      </c>
      <c r="AX1906" s="102" t="e">
        <f>_xll.qlIndexFixing($Z$5,AU1906,,Trigger)</f>
        <v>#VALUE!</v>
      </c>
      <c r="AY1906" s="102">
        <f>_xll.qlIndexFixing($AZ$1,AV1906,,Trigger)</f>
        <v>1.4530602339551909E-2</v>
      </c>
    </row>
    <row r="1907" spans="46:51" ht="11.25" customHeight="1" x14ac:dyDescent="0.25">
      <c r="AT1907" s="57" t="s">
        <v>44</v>
      </c>
      <c r="AU1907" s="56">
        <f>_xll.qlInterestRateIndexFixingDate(IborIndex&amp;Tenor,AV1907,Trigger)</f>
        <v>52660</v>
      </c>
      <c r="AV1907" s="56">
        <f>_xll.qlCalendarAdvance(Calendar,AV1906,AT1907,"f",,Trigger)</f>
        <v>52664</v>
      </c>
      <c r="AW1907" s="56">
        <f>_xll.qlInterestRateIndexMaturity(IborIndex&amp;Tenor,AV1907,Trigger)</f>
        <v>52848</v>
      </c>
      <c r="AX1907" s="102" t="e">
        <f>_xll.qlIndexFixing($Z$5,AU1907,,Trigger)</f>
        <v>#VALUE!</v>
      </c>
      <c r="AY1907" s="102">
        <f>_xll.qlIndexFixing($AZ$1,AV1907,,Trigger)</f>
        <v>1.4528940925955962E-2</v>
      </c>
    </row>
    <row r="1908" spans="46:51" ht="11.25" customHeight="1" x14ac:dyDescent="0.25">
      <c r="AT1908" s="57" t="s">
        <v>44</v>
      </c>
      <c r="AU1908" s="56">
        <f>_xll.qlInterestRateIndexFixingDate(IborIndex&amp;Tenor,AV1908,Trigger)</f>
        <v>52667</v>
      </c>
      <c r="AV1908" s="56">
        <f>_xll.qlCalendarAdvance(Calendar,AV1907,AT1908,"f",,Trigger)</f>
        <v>52671</v>
      </c>
      <c r="AW1908" s="56">
        <f>_xll.qlInterestRateIndexMaturity(IborIndex&amp;Tenor,AV1908,Trigger)</f>
        <v>52855</v>
      </c>
      <c r="AX1908" s="102" t="e">
        <f>_xll.qlIndexFixing($Z$5,AU1908,,Trigger)</f>
        <v>#VALUE!</v>
      </c>
      <c r="AY1908" s="102">
        <f>_xll.qlIndexFixing($AZ$1,AV1908,,Trigger)</f>
        <v>1.4527254297976746E-2</v>
      </c>
    </row>
    <row r="1909" spans="46:51" ht="11.25" customHeight="1" x14ac:dyDescent="0.25">
      <c r="AT1909" s="57" t="s">
        <v>44</v>
      </c>
      <c r="AU1909" s="56">
        <f>_xll.qlInterestRateIndexFixingDate(IborIndex&amp;Tenor,AV1909,Trigger)</f>
        <v>52674</v>
      </c>
      <c r="AV1909" s="56">
        <f>_xll.qlCalendarAdvance(Calendar,AV1908,AT1909,"f",,Trigger)</f>
        <v>52678</v>
      </c>
      <c r="AW1909" s="56">
        <f>_xll.qlInterestRateIndexMaturity(IborIndex&amp;Tenor,AV1909,Trigger)</f>
        <v>52862</v>
      </c>
      <c r="AX1909" s="102" t="e">
        <f>_xll.qlIndexFixing($Z$5,AU1909,,Trigger)</f>
        <v>#VALUE!</v>
      </c>
      <c r="AY1909" s="102">
        <f>_xll.qlIndexFixing($AZ$1,AV1909,,Trigger)</f>
        <v>1.4525542404592707E-2</v>
      </c>
    </row>
    <row r="1910" spans="46:51" ht="11.25" customHeight="1" x14ac:dyDescent="0.25">
      <c r="AT1910" s="57" t="s">
        <v>44</v>
      </c>
      <c r="AU1910" s="56">
        <f>_xll.qlInterestRateIndexFixingDate(IborIndex&amp;Tenor,AV1910,Trigger)</f>
        <v>52681</v>
      </c>
      <c r="AV1910" s="56">
        <f>_xll.qlCalendarAdvance(Calendar,AV1909,AT1910,"f",,Trigger)</f>
        <v>52685</v>
      </c>
      <c r="AW1910" s="56">
        <f>_xll.qlInterestRateIndexMaturity(IborIndex&amp;Tenor,AV1910,Trigger)</f>
        <v>52869</v>
      </c>
      <c r="AX1910" s="102" t="e">
        <f>_xll.qlIndexFixing($Z$5,AU1910,,Trigger)</f>
        <v>#VALUE!</v>
      </c>
      <c r="AY1910" s="102">
        <f>_xll.qlIndexFixing($AZ$1,AV1910,,Trigger)</f>
        <v>1.4523326715044365E-2</v>
      </c>
    </row>
    <row r="1911" spans="46:51" ht="11.25" customHeight="1" x14ac:dyDescent="0.25">
      <c r="AT1911" s="57" t="s">
        <v>44</v>
      </c>
      <c r="AU1911" s="56">
        <f>_xll.qlInterestRateIndexFixingDate(IborIndex&amp;Tenor,AV1911,Trigger)</f>
        <v>52688</v>
      </c>
      <c r="AV1911" s="56">
        <f>_xll.qlCalendarAdvance(Calendar,AV1910,AT1911,"f",,Trigger)</f>
        <v>52692</v>
      </c>
      <c r="AW1911" s="56">
        <f>_xll.qlInterestRateIndexMaturity(IborIndex&amp;Tenor,AV1911,Trigger)</f>
        <v>52875</v>
      </c>
      <c r="AX1911" s="102" t="e">
        <f>_xll.qlIndexFixing($Z$5,AU1911,,Trigger)</f>
        <v>#VALUE!</v>
      </c>
      <c r="AY1911" s="102">
        <f>_xll.qlIndexFixing($AZ$1,AV1911,,Trigger)</f>
        <v>1.4521569837883018E-2</v>
      </c>
    </row>
    <row r="1912" spans="46:51" ht="11.25" customHeight="1" x14ac:dyDescent="0.25">
      <c r="AT1912" s="57" t="s">
        <v>44</v>
      </c>
      <c r="AU1912" s="56">
        <f>_xll.qlInterestRateIndexFixingDate(IborIndex&amp;Tenor,AV1912,Trigger)</f>
        <v>52695</v>
      </c>
      <c r="AV1912" s="56">
        <f>_xll.qlCalendarAdvance(Calendar,AV1911,AT1912,"f",,Trigger)</f>
        <v>52699</v>
      </c>
      <c r="AW1912" s="56">
        <f>_xll.qlInterestRateIndexMaturity(IborIndex&amp;Tenor,AV1912,Trigger)</f>
        <v>52882</v>
      </c>
      <c r="AX1912" s="102" t="e">
        <f>_xll.qlIndexFixing($Z$5,AU1912,,Trigger)</f>
        <v>#VALUE!</v>
      </c>
      <c r="AY1912" s="102">
        <f>_xll.qlIndexFixing($AZ$1,AV1912,,Trigger)</f>
        <v>1.4519787556228299E-2</v>
      </c>
    </row>
    <row r="1913" spans="46:51" ht="11.25" customHeight="1" x14ac:dyDescent="0.25">
      <c r="AT1913" s="57" t="s">
        <v>44</v>
      </c>
      <c r="AU1913" s="56">
        <f>_xll.qlInterestRateIndexFixingDate(IborIndex&amp;Tenor,AV1913,Trigger)</f>
        <v>52700</v>
      </c>
      <c r="AV1913" s="56">
        <f>_xll.qlCalendarAdvance(Calendar,AV1912,AT1913,"f",,Trigger)</f>
        <v>52706</v>
      </c>
      <c r="AW1913" s="56">
        <f>_xll.qlInterestRateIndexMaturity(IborIndex&amp;Tenor,AV1913,Trigger)</f>
        <v>52889</v>
      </c>
      <c r="AX1913" s="102" t="e">
        <f>_xll.qlIndexFixing($Z$5,AU1913,,Trigger)</f>
        <v>#VALUE!</v>
      </c>
      <c r="AY1913" s="102">
        <f>_xll.qlIndexFixing($AZ$1,AV1913,,Trigger)</f>
        <v>1.4517979819067023E-2</v>
      </c>
    </row>
    <row r="1914" spans="46:51" ht="11.25" customHeight="1" x14ac:dyDescent="0.25">
      <c r="AT1914" s="57" t="s">
        <v>44</v>
      </c>
      <c r="AU1914" s="56">
        <f>_xll.qlInterestRateIndexFixingDate(IborIndex&amp;Tenor,AV1914,Trigger)</f>
        <v>52709</v>
      </c>
      <c r="AV1914" s="56">
        <f>_xll.qlCalendarAdvance(Calendar,AV1913,AT1914,"f",,Trigger)</f>
        <v>52713</v>
      </c>
      <c r="AW1914" s="56">
        <f>_xll.qlInterestRateIndexMaturity(IborIndex&amp;Tenor,AV1914,Trigger)</f>
        <v>52896</v>
      </c>
      <c r="AX1914" s="102" t="e">
        <f>_xll.qlIndexFixing($Z$5,AU1914,,Trigger)</f>
        <v>#VALUE!</v>
      </c>
      <c r="AY1914" s="102">
        <f>_xll.qlIndexFixing($AZ$1,AV1914,,Trigger)</f>
        <v>1.451614657538601E-2</v>
      </c>
    </row>
    <row r="1915" spans="46:51" ht="11.25" customHeight="1" x14ac:dyDescent="0.25">
      <c r="AT1915" s="57" t="s">
        <v>44</v>
      </c>
      <c r="AU1915" s="56">
        <f>_xll.qlInterestRateIndexFixingDate(IborIndex&amp;Tenor,AV1915,Trigger)</f>
        <v>52716</v>
      </c>
      <c r="AV1915" s="56">
        <f>_xll.qlCalendarAdvance(Calendar,AV1914,AT1915,"f",,Trigger)</f>
        <v>52720</v>
      </c>
      <c r="AW1915" s="56">
        <f>_xll.qlInterestRateIndexMaturity(IborIndex&amp;Tenor,AV1915,Trigger)</f>
        <v>52904</v>
      </c>
      <c r="AX1915" s="102" t="e">
        <f>_xll.qlIndexFixing($Z$5,AU1915,,Trigger)</f>
        <v>#VALUE!</v>
      </c>
      <c r="AY1915" s="102">
        <f>_xll.qlIndexFixing($AZ$1,AV1915,,Trigger)</f>
        <v>1.4514737613704044E-2</v>
      </c>
    </row>
    <row r="1916" spans="46:51" ht="11.25" customHeight="1" x14ac:dyDescent="0.25">
      <c r="AT1916" s="57" t="s">
        <v>44</v>
      </c>
      <c r="AU1916" s="56">
        <f>_xll.qlInterestRateIndexFixingDate(IborIndex&amp;Tenor,AV1916,Trigger)</f>
        <v>52723</v>
      </c>
      <c r="AV1916" s="56">
        <f>_xll.qlCalendarAdvance(Calendar,AV1915,AT1916,"f",,Trigger)</f>
        <v>52727</v>
      </c>
      <c r="AW1916" s="56">
        <f>_xll.qlInterestRateIndexMaturity(IborIndex&amp;Tenor,AV1916,Trigger)</f>
        <v>52911</v>
      </c>
      <c r="AX1916" s="102" t="e">
        <f>_xll.qlIndexFixing($Z$5,AU1916,,Trigger)</f>
        <v>#VALUE!</v>
      </c>
      <c r="AY1916" s="102">
        <f>_xll.qlIndexFixing($AZ$1,AV1916,,Trigger)</f>
        <v>1.4512847433968733E-2</v>
      </c>
    </row>
    <row r="1917" spans="46:51" ht="11.25" customHeight="1" x14ac:dyDescent="0.25">
      <c r="AT1917" s="57" t="s">
        <v>44</v>
      </c>
      <c r="AU1917" s="56">
        <f>_xll.qlInterestRateIndexFixingDate(IborIndex&amp;Tenor,AV1917,Trigger)</f>
        <v>52730</v>
      </c>
      <c r="AV1917" s="56">
        <f>_xll.qlCalendarAdvance(Calendar,AV1916,AT1917,"f",,Trigger)</f>
        <v>52734</v>
      </c>
      <c r="AW1917" s="56">
        <f>_xll.qlInterestRateIndexMaturity(IborIndex&amp;Tenor,AV1917,Trigger)</f>
        <v>52918</v>
      </c>
      <c r="AX1917" s="102" t="e">
        <f>_xll.qlIndexFixing($Z$5,AU1917,,Trigger)</f>
        <v>#VALUE!</v>
      </c>
      <c r="AY1917" s="102">
        <f>_xll.qlIndexFixing($AZ$1,AV1917,,Trigger)</f>
        <v>1.4510931580694428E-2</v>
      </c>
    </row>
    <row r="1918" spans="46:51" ht="11.25" customHeight="1" x14ac:dyDescent="0.25">
      <c r="AT1918" s="57" t="s">
        <v>44</v>
      </c>
      <c r="AU1918" s="56">
        <f>_xll.qlInterestRateIndexFixingDate(IborIndex&amp;Tenor,AV1918,Trigger)</f>
        <v>52737</v>
      </c>
      <c r="AV1918" s="56">
        <f>_xll.qlCalendarAdvance(Calendar,AV1917,AT1918,"f",,Trigger)</f>
        <v>52741</v>
      </c>
      <c r="AW1918" s="56">
        <f>_xll.qlInterestRateIndexMaturity(IborIndex&amp;Tenor,AV1918,Trigger)</f>
        <v>52925</v>
      </c>
      <c r="AX1918" s="102" t="e">
        <f>_xll.qlIndexFixing($Z$5,AU1918,,Trigger)</f>
        <v>#VALUE!</v>
      </c>
      <c r="AY1918" s="102">
        <f>_xll.qlIndexFixing($AZ$1,AV1918,,Trigger)</f>
        <v>1.4508990002869891E-2</v>
      </c>
    </row>
    <row r="1919" spans="46:51" ht="11.25" customHeight="1" x14ac:dyDescent="0.25">
      <c r="AT1919" s="57" t="s">
        <v>44</v>
      </c>
      <c r="AU1919" s="56">
        <f>_xll.qlInterestRateIndexFixingDate(IborIndex&amp;Tenor,AV1919,Trigger)</f>
        <v>52744</v>
      </c>
      <c r="AV1919" s="56">
        <f>_xll.qlCalendarAdvance(Calendar,AV1918,AT1919,"f",,Trigger)</f>
        <v>52748</v>
      </c>
      <c r="AW1919" s="56">
        <f>_xll.qlInterestRateIndexMaturity(IborIndex&amp;Tenor,AV1919,Trigger)</f>
        <v>52931</v>
      </c>
      <c r="AX1919" s="102" t="e">
        <f>_xll.qlIndexFixing($Z$5,AU1919,,Trigger)</f>
        <v>#VALUE!</v>
      </c>
      <c r="AY1919" s="102">
        <f>_xll.qlIndexFixing($AZ$1,AV1919,,Trigger)</f>
        <v>1.4506595973887723E-2</v>
      </c>
    </row>
    <row r="1920" spans="46:51" ht="11.25" customHeight="1" x14ac:dyDescent="0.25">
      <c r="AT1920" s="57" t="s">
        <v>44</v>
      </c>
      <c r="AU1920" s="56">
        <f>_xll.qlInterestRateIndexFixingDate(IborIndex&amp;Tenor,AV1920,Trigger)</f>
        <v>52751</v>
      </c>
      <c r="AV1920" s="56">
        <f>_xll.qlCalendarAdvance(Calendar,AV1919,AT1920,"f",,Trigger)</f>
        <v>52755</v>
      </c>
      <c r="AW1920" s="56">
        <f>_xll.qlInterestRateIndexMaturity(IborIndex&amp;Tenor,AV1920,Trigger)</f>
        <v>52938</v>
      </c>
      <c r="AX1920" s="102" t="e">
        <f>_xll.qlIndexFixing($Z$5,AU1920,,Trigger)</f>
        <v>#VALUE!</v>
      </c>
      <c r="AY1920" s="102">
        <f>_xll.qlIndexFixing($AZ$1,AV1920,,Trigger)</f>
        <v>1.4504608619921084E-2</v>
      </c>
    </row>
    <row r="1921" spans="46:51" ht="11.25" customHeight="1" x14ac:dyDescent="0.25">
      <c r="AT1921" s="57" t="s">
        <v>44</v>
      </c>
      <c r="AU1921" s="56">
        <f>_xll.qlInterestRateIndexFixingDate(IborIndex&amp;Tenor,AV1921,Trigger)</f>
        <v>52758</v>
      </c>
      <c r="AV1921" s="56">
        <f>_xll.qlCalendarAdvance(Calendar,AV1920,AT1921,"f",,Trigger)</f>
        <v>52762</v>
      </c>
      <c r="AW1921" s="56">
        <f>_xll.qlInterestRateIndexMaturity(IborIndex&amp;Tenor,AV1921,Trigger)</f>
        <v>52945</v>
      </c>
      <c r="AX1921" s="102" t="e">
        <f>_xll.qlIndexFixing($Z$5,AU1921,,Trigger)</f>
        <v>#VALUE!</v>
      </c>
      <c r="AY1921" s="102">
        <f>_xll.qlIndexFixing($AZ$1,AV1921,,Trigger)</f>
        <v>1.4502595402390041E-2</v>
      </c>
    </row>
    <row r="1922" spans="46:51" ht="11.25" customHeight="1" x14ac:dyDescent="0.25">
      <c r="AT1922" s="57" t="s">
        <v>44</v>
      </c>
      <c r="AU1922" s="56">
        <f>_xll.qlInterestRateIndexFixingDate(IborIndex&amp;Tenor,AV1922,Trigger)</f>
        <v>52765</v>
      </c>
      <c r="AV1922" s="56">
        <f>_xll.qlCalendarAdvance(Calendar,AV1921,AT1922,"f",,Trigger)</f>
        <v>52769</v>
      </c>
      <c r="AW1922" s="56">
        <f>_xll.qlInterestRateIndexMaturity(IborIndex&amp;Tenor,AV1922,Trigger)</f>
        <v>52952</v>
      </c>
      <c r="AX1922" s="102" t="e">
        <f>_xll.qlIndexFixing($Z$5,AU1922,,Trigger)</f>
        <v>#VALUE!</v>
      </c>
      <c r="AY1922" s="102">
        <f>_xll.qlIndexFixing($AZ$1,AV1922,,Trigger)</f>
        <v>1.450055627029102E-2</v>
      </c>
    </row>
    <row r="1923" spans="46:51" ht="11.25" customHeight="1" x14ac:dyDescent="0.25">
      <c r="AT1923" s="57" t="s">
        <v>44</v>
      </c>
      <c r="AU1923" s="56">
        <f>_xll.qlInterestRateIndexFixingDate(IborIndex&amp;Tenor,AV1923,Trigger)</f>
        <v>52772</v>
      </c>
      <c r="AV1923" s="56">
        <f>_xll.qlCalendarAdvance(Calendar,AV1922,AT1923,"f",,Trigger)</f>
        <v>52776</v>
      </c>
      <c r="AW1923" s="56">
        <f>_xll.qlInterestRateIndexMaturity(IborIndex&amp;Tenor,AV1923,Trigger)</f>
        <v>52959</v>
      </c>
      <c r="AX1923" s="102" t="e">
        <f>_xll.qlIndexFixing($Z$5,AU1923,,Trigger)</f>
        <v>#VALUE!</v>
      </c>
      <c r="AY1923" s="102">
        <f>_xll.qlIndexFixing($AZ$1,AV1923,,Trigger)</f>
        <v>1.4498491172624816E-2</v>
      </c>
    </row>
    <row r="1924" spans="46:51" ht="11.25" customHeight="1" x14ac:dyDescent="0.25">
      <c r="AT1924" s="57" t="s">
        <v>44</v>
      </c>
      <c r="AU1924" s="56">
        <f>_xll.qlInterestRateIndexFixingDate(IborIndex&amp;Tenor,AV1924,Trigger)</f>
        <v>52779</v>
      </c>
      <c r="AV1924" s="56">
        <f>_xll.qlCalendarAdvance(Calendar,AV1923,AT1924,"f",,Trigger)</f>
        <v>52783</v>
      </c>
      <c r="AW1924" s="56">
        <f>_xll.qlInterestRateIndexMaturity(IborIndex&amp;Tenor,AV1924,Trigger)</f>
        <v>52967</v>
      </c>
      <c r="AX1924" s="102" t="e">
        <f>_xll.qlIndexFixing($Z$5,AU1924,,Trigger)</f>
        <v>#VALUE!</v>
      </c>
      <c r="AY1924" s="102">
        <f>_xll.qlIndexFixing($AZ$1,AV1924,,Trigger)</f>
        <v>1.4496797463888014E-2</v>
      </c>
    </row>
    <row r="1925" spans="46:51" ht="11.25" customHeight="1" x14ac:dyDescent="0.25">
      <c r="AT1925" s="57" t="s">
        <v>44</v>
      </c>
      <c r="AU1925" s="56">
        <f>_xll.qlInterestRateIndexFixingDate(IborIndex&amp;Tenor,AV1925,Trigger)</f>
        <v>52786</v>
      </c>
      <c r="AV1925" s="56">
        <f>_xll.qlCalendarAdvance(Calendar,AV1924,AT1925,"f",,Trigger)</f>
        <v>52790</v>
      </c>
      <c r="AW1925" s="56">
        <f>_xll.qlInterestRateIndexMaturity(IborIndex&amp;Tenor,AV1925,Trigger)</f>
        <v>52974</v>
      </c>
      <c r="AX1925" s="102" t="e">
        <f>_xll.qlIndexFixing($Z$5,AU1925,,Trigger)</f>
        <v>#VALUE!</v>
      </c>
      <c r="AY1925" s="102">
        <f>_xll.qlIndexFixing($AZ$1,AV1925,,Trigger)</f>
        <v>1.4494674385997747E-2</v>
      </c>
    </row>
    <row r="1926" spans="46:51" ht="11.25" customHeight="1" x14ac:dyDescent="0.25">
      <c r="AT1926" s="57" t="s">
        <v>44</v>
      </c>
      <c r="AU1926" s="56">
        <f>_xll.qlInterestRateIndexFixingDate(IborIndex&amp;Tenor,AV1926,Trigger)</f>
        <v>52793</v>
      </c>
      <c r="AV1926" s="56">
        <f>_xll.qlCalendarAdvance(Calendar,AV1925,AT1926,"f",,Trigger)</f>
        <v>52797</v>
      </c>
      <c r="AW1926" s="56">
        <f>_xll.qlInterestRateIndexMaturity(IborIndex&amp;Tenor,AV1926,Trigger)</f>
        <v>52981</v>
      </c>
      <c r="AX1926" s="102" t="e">
        <f>_xll.qlIndexFixing($Z$5,AU1926,,Trigger)</f>
        <v>#VALUE!</v>
      </c>
      <c r="AY1926" s="102">
        <f>_xll.qlIndexFixing($AZ$1,AV1926,,Trigger)</f>
        <v>1.4492525175510747E-2</v>
      </c>
    </row>
    <row r="1927" spans="46:51" ht="11.25" customHeight="1" x14ac:dyDescent="0.25">
      <c r="AT1927" s="57" t="s">
        <v>44</v>
      </c>
      <c r="AU1927" s="56">
        <f>_xll.qlInterestRateIndexFixingDate(IborIndex&amp;Tenor,AV1927,Trigger)</f>
        <v>52800</v>
      </c>
      <c r="AV1927" s="56">
        <f>_xll.qlCalendarAdvance(Calendar,AV1926,AT1927,"f",,Trigger)</f>
        <v>52804</v>
      </c>
      <c r="AW1927" s="56">
        <f>_xll.qlInterestRateIndexMaturity(IborIndex&amp;Tenor,AV1927,Trigger)</f>
        <v>52988</v>
      </c>
      <c r="AX1927" s="102" t="e">
        <f>_xll.qlIndexFixing($Z$5,AU1927,,Trigger)</f>
        <v>#VALUE!</v>
      </c>
      <c r="AY1927" s="102">
        <f>_xll.qlIndexFixing($AZ$1,AV1927,,Trigger)</f>
        <v>1.4490349781427382E-2</v>
      </c>
    </row>
    <row r="1928" spans="46:51" ht="11.25" customHeight="1" x14ac:dyDescent="0.25">
      <c r="AT1928" s="57" t="s">
        <v>44</v>
      </c>
      <c r="AU1928" s="56">
        <f>_xll.qlInterestRateIndexFixingDate(IborIndex&amp;Tenor,AV1928,Trigger)</f>
        <v>52807</v>
      </c>
      <c r="AV1928" s="56">
        <f>_xll.qlCalendarAdvance(Calendar,AV1927,AT1928,"f",,Trigger)</f>
        <v>52811</v>
      </c>
      <c r="AW1928" s="56">
        <f>_xll.qlInterestRateIndexMaturity(IborIndex&amp;Tenor,AV1928,Trigger)</f>
        <v>52995</v>
      </c>
      <c r="AX1928" s="102" t="e">
        <f>_xll.qlIndexFixing($Z$5,AU1928,,Trigger)</f>
        <v>#VALUE!</v>
      </c>
      <c r="AY1928" s="102">
        <f>_xll.qlIndexFixing($AZ$1,AV1928,,Trigger)</f>
        <v>1.4488148152748447E-2</v>
      </c>
    </row>
    <row r="1929" spans="46:51" ht="11.25" customHeight="1" x14ac:dyDescent="0.25">
      <c r="AT1929" s="57" t="s">
        <v>44</v>
      </c>
      <c r="AU1929" s="56">
        <f>_xll.qlInterestRateIndexFixingDate(IborIndex&amp;Tenor,AV1929,Trigger)</f>
        <v>52814</v>
      </c>
      <c r="AV1929" s="56">
        <f>_xll.qlCalendarAdvance(Calendar,AV1928,AT1929,"f",,Trigger)</f>
        <v>52818</v>
      </c>
      <c r="AW1929" s="56">
        <f>_xll.qlInterestRateIndexMaturity(IborIndex&amp;Tenor,AV1929,Trigger)</f>
        <v>53002</v>
      </c>
      <c r="AX1929" s="102" t="e">
        <f>_xll.qlIndexFixing($Z$5,AU1929,,Trigger)</f>
        <v>#VALUE!</v>
      </c>
      <c r="AY1929" s="102">
        <f>_xll.qlIndexFixing($AZ$1,AV1929,,Trigger)</f>
        <v>1.4485920238475595E-2</v>
      </c>
    </row>
    <row r="1930" spans="46:51" ht="11.25" customHeight="1" x14ac:dyDescent="0.25">
      <c r="AT1930" s="57" t="s">
        <v>44</v>
      </c>
      <c r="AU1930" s="56">
        <f>_xll.qlInterestRateIndexFixingDate(IborIndex&amp;Tenor,AV1930,Trigger)</f>
        <v>52821</v>
      </c>
      <c r="AV1930" s="56">
        <f>_xll.qlCalendarAdvance(Calendar,AV1929,AT1930,"f",,Trigger)</f>
        <v>52825</v>
      </c>
      <c r="AW1930" s="56">
        <f>_xll.qlInterestRateIndexMaturity(IborIndex&amp;Tenor,AV1930,Trigger)</f>
        <v>53009</v>
      </c>
      <c r="AX1930" s="102" t="e">
        <f>_xll.qlIndexFixing($Z$5,AU1930,,Trigger)</f>
        <v>#VALUE!</v>
      </c>
      <c r="AY1930" s="102">
        <f>_xll.qlIndexFixing($AZ$1,AV1930,,Trigger)</f>
        <v>1.4483665987613917E-2</v>
      </c>
    </row>
    <row r="1931" spans="46:51" ht="11.25" customHeight="1" x14ac:dyDescent="0.25">
      <c r="AT1931" s="57" t="s">
        <v>44</v>
      </c>
      <c r="AU1931" s="56">
        <f>_xll.qlInterestRateIndexFixingDate(IborIndex&amp;Tenor,AV1931,Trigger)</f>
        <v>52828</v>
      </c>
      <c r="AV1931" s="56">
        <f>_xll.qlCalendarAdvance(Calendar,AV1930,AT1931,"f",,Trigger)</f>
        <v>52832</v>
      </c>
      <c r="AW1931" s="56">
        <f>_xll.qlInterestRateIndexMaturity(IborIndex&amp;Tenor,AV1931,Trigger)</f>
        <v>53016</v>
      </c>
      <c r="AX1931" s="102" t="e">
        <f>_xll.qlIndexFixing($Z$5,AU1931,,Trigger)</f>
        <v>#VALUE!</v>
      </c>
      <c r="AY1931" s="102">
        <f>_xll.qlIndexFixing($AZ$1,AV1931,,Trigger)</f>
        <v>1.4481385349168081E-2</v>
      </c>
    </row>
    <row r="1932" spans="46:51" ht="11.25" customHeight="1" x14ac:dyDescent="0.25">
      <c r="AT1932" s="57" t="s">
        <v>44</v>
      </c>
      <c r="AU1932" s="56">
        <f>_xll.qlInterestRateIndexFixingDate(IborIndex&amp;Tenor,AV1932,Trigger)</f>
        <v>52835</v>
      </c>
      <c r="AV1932" s="56">
        <f>_xll.qlCalendarAdvance(Calendar,AV1931,AT1932,"f",,Trigger)</f>
        <v>52839</v>
      </c>
      <c r="AW1932" s="56">
        <f>_xll.qlInterestRateIndexMaturity(IborIndex&amp;Tenor,AV1932,Trigger)</f>
        <v>53021</v>
      </c>
      <c r="AX1932" s="102" t="e">
        <f>_xll.qlIndexFixing($Z$5,AU1932,,Trigger)</f>
        <v>#VALUE!</v>
      </c>
      <c r="AY1932" s="102">
        <f>_xll.qlIndexFixing($AZ$1,AV1932,,Trigger)</f>
        <v>1.4478494256816202E-2</v>
      </c>
    </row>
    <row r="1933" spans="46:51" ht="11.25" customHeight="1" x14ac:dyDescent="0.25">
      <c r="AT1933" s="57" t="s">
        <v>44</v>
      </c>
      <c r="AU1933" s="56">
        <f>_xll.qlInterestRateIndexFixingDate(IborIndex&amp;Tenor,AV1933,Trigger)</f>
        <v>52842</v>
      </c>
      <c r="AV1933" s="56">
        <f>_xll.qlCalendarAdvance(Calendar,AV1932,AT1933,"f",,Trigger)</f>
        <v>52846</v>
      </c>
      <c r="AW1933" s="56">
        <f>_xll.qlInterestRateIndexMaturity(IborIndex&amp;Tenor,AV1933,Trigger)</f>
        <v>53027</v>
      </c>
      <c r="AX1933" s="102" t="e">
        <f>_xll.qlIndexFixing($Z$5,AU1933,,Trigger)</f>
        <v>#VALUE!</v>
      </c>
      <c r="AY1933" s="102">
        <f>_xll.qlIndexFixing($AZ$1,AV1933,,Trigger)</f>
        <v>1.4476170701862015E-2</v>
      </c>
    </row>
    <row r="1934" spans="46:51" ht="11.25" customHeight="1" x14ac:dyDescent="0.25">
      <c r="AT1934" s="57" t="s">
        <v>44</v>
      </c>
      <c r="AU1934" s="56">
        <f>_xll.qlInterestRateIndexFixingDate(IborIndex&amp;Tenor,AV1934,Trigger)</f>
        <v>52849</v>
      </c>
      <c r="AV1934" s="56">
        <f>_xll.qlCalendarAdvance(Calendar,AV1933,AT1934,"f",,Trigger)</f>
        <v>52853</v>
      </c>
      <c r="AW1934" s="56">
        <f>_xll.qlInterestRateIndexMaturity(IborIndex&amp;Tenor,AV1934,Trigger)</f>
        <v>53034</v>
      </c>
      <c r="AX1934" s="102" t="e">
        <f>_xll.qlIndexFixing($Z$5,AU1934,,Trigger)</f>
        <v>#VALUE!</v>
      </c>
      <c r="AY1934" s="102">
        <f>_xll.qlIndexFixing($AZ$1,AV1934,,Trigger)</f>
        <v>1.4473820629793134E-2</v>
      </c>
    </row>
    <row r="1935" spans="46:51" ht="11.25" customHeight="1" x14ac:dyDescent="0.25">
      <c r="AT1935" s="57" t="s">
        <v>44</v>
      </c>
      <c r="AU1935" s="56">
        <f>_xll.qlInterestRateIndexFixingDate(IborIndex&amp;Tenor,AV1935,Trigger)</f>
        <v>52856</v>
      </c>
      <c r="AV1935" s="56">
        <f>_xll.qlCalendarAdvance(Calendar,AV1934,AT1935,"f",,Trigger)</f>
        <v>52860</v>
      </c>
      <c r="AW1935" s="56">
        <f>_xll.qlInterestRateIndexMaturity(IborIndex&amp;Tenor,AV1935,Trigger)</f>
        <v>53041</v>
      </c>
      <c r="AX1935" s="102" t="e">
        <f>_xll.qlIndexFixing($Z$5,AU1935,,Trigger)</f>
        <v>#VALUE!</v>
      </c>
      <c r="AY1935" s="102">
        <f>_xll.qlIndexFixing($AZ$1,AV1935,,Trigger)</f>
        <v>1.4471443989628022E-2</v>
      </c>
    </row>
    <row r="1936" spans="46:51" ht="11.25" customHeight="1" x14ac:dyDescent="0.25">
      <c r="AT1936" s="57" t="s">
        <v>44</v>
      </c>
      <c r="AU1936" s="56">
        <f>_xll.qlInterestRateIndexFixingDate(IborIndex&amp;Tenor,AV1936,Trigger)</f>
        <v>52863</v>
      </c>
      <c r="AV1936" s="56">
        <f>_xll.qlCalendarAdvance(Calendar,AV1935,AT1936,"f",,Trigger)</f>
        <v>52867</v>
      </c>
      <c r="AW1936" s="56">
        <f>_xll.qlInterestRateIndexMaturity(IborIndex&amp;Tenor,AV1936,Trigger)</f>
        <v>53048</v>
      </c>
      <c r="AX1936" s="102" t="e">
        <f>_xll.qlIndexFixing($Z$5,AU1936,,Trigger)</f>
        <v>#VALUE!</v>
      </c>
      <c r="AY1936" s="102">
        <f>_xll.qlIndexFixing($AZ$1,AV1936,,Trigger)</f>
        <v>1.4469040730386025E-2</v>
      </c>
    </row>
    <row r="1937" spans="46:51" ht="11.25" customHeight="1" x14ac:dyDescent="0.25">
      <c r="AT1937" s="57" t="s">
        <v>44</v>
      </c>
      <c r="AU1937" s="56">
        <f>_xll.qlInterestRateIndexFixingDate(IborIndex&amp;Tenor,AV1937,Trigger)</f>
        <v>52870</v>
      </c>
      <c r="AV1937" s="56">
        <f>_xll.qlCalendarAdvance(Calendar,AV1936,AT1937,"f",,Trigger)</f>
        <v>52874</v>
      </c>
      <c r="AW1937" s="56">
        <f>_xll.qlInterestRateIndexMaturity(IborIndex&amp;Tenor,AV1937,Trigger)</f>
        <v>53056</v>
      </c>
      <c r="AX1937" s="102" t="e">
        <f>_xll.qlIndexFixing($Z$5,AU1937,,Trigger)</f>
        <v>#VALUE!</v>
      </c>
      <c r="AY1937" s="102">
        <f>_xll.qlIndexFixing($AZ$1,AV1937,,Trigger)</f>
        <v>1.4466717927670366E-2</v>
      </c>
    </row>
    <row r="1938" spans="46:51" ht="11.25" customHeight="1" x14ac:dyDescent="0.25">
      <c r="AT1938" s="57" t="s">
        <v>44</v>
      </c>
      <c r="AU1938" s="56">
        <f>_xll.qlInterestRateIndexFixingDate(IborIndex&amp;Tenor,AV1938,Trigger)</f>
        <v>52877</v>
      </c>
      <c r="AV1938" s="56">
        <f>_xll.qlCalendarAdvance(Calendar,AV1937,AT1938,"f",,Trigger)</f>
        <v>52881</v>
      </c>
      <c r="AW1938" s="56">
        <f>_xll.qlInterestRateIndexMaturity(IborIndex&amp;Tenor,AV1938,Trigger)</f>
        <v>53063</v>
      </c>
      <c r="AX1938" s="102" t="e">
        <f>_xll.qlIndexFixing($Z$5,AU1938,,Trigger)</f>
        <v>#VALUE!</v>
      </c>
      <c r="AY1938" s="102">
        <f>_xll.qlIndexFixing($AZ$1,AV1938,,Trigger)</f>
        <v>1.4464259252549285E-2</v>
      </c>
    </row>
    <row r="1939" spans="46:51" ht="11.25" customHeight="1" x14ac:dyDescent="0.25">
      <c r="AT1939" s="57" t="s">
        <v>44</v>
      </c>
      <c r="AU1939" s="56">
        <f>_xll.qlInterestRateIndexFixingDate(IborIndex&amp;Tenor,AV1939,Trigger)</f>
        <v>52884</v>
      </c>
      <c r="AV1939" s="56">
        <f>_xll.qlCalendarAdvance(Calendar,AV1938,AT1939,"f",,Trigger)</f>
        <v>52888</v>
      </c>
      <c r="AW1939" s="56">
        <f>_xll.qlInterestRateIndexMaturity(IborIndex&amp;Tenor,AV1939,Trigger)</f>
        <v>53070</v>
      </c>
      <c r="AX1939" s="102" t="e">
        <f>_xll.qlIndexFixing($Z$5,AU1939,,Trigger)</f>
        <v>#VALUE!</v>
      </c>
      <c r="AY1939" s="102">
        <f>_xll.qlIndexFixing($AZ$1,AV1939,,Trigger)</f>
        <v>1.4461773800718126E-2</v>
      </c>
    </row>
    <row r="1940" spans="46:51" ht="11.25" customHeight="1" x14ac:dyDescent="0.25">
      <c r="AT1940" s="57" t="s">
        <v>44</v>
      </c>
      <c r="AU1940" s="56">
        <f>_xll.qlInterestRateIndexFixingDate(IborIndex&amp;Tenor,AV1940,Trigger)</f>
        <v>52891</v>
      </c>
      <c r="AV1940" s="56">
        <f>_xll.qlCalendarAdvance(Calendar,AV1939,AT1940,"f",,Trigger)</f>
        <v>52895</v>
      </c>
      <c r="AW1940" s="56">
        <f>_xll.qlInterestRateIndexMaturity(IborIndex&amp;Tenor,AV1940,Trigger)</f>
        <v>53077</v>
      </c>
      <c r="AX1940" s="102" t="e">
        <f>_xll.qlIndexFixing($Z$5,AU1940,,Trigger)</f>
        <v>#VALUE!</v>
      </c>
      <c r="AY1940" s="102">
        <f>_xll.qlIndexFixing($AZ$1,AV1940,,Trigger)</f>
        <v>1.4459261521201397E-2</v>
      </c>
    </row>
    <row r="1941" spans="46:51" ht="11.25" customHeight="1" x14ac:dyDescent="0.25">
      <c r="AT1941" s="57" t="s">
        <v>44</v>
      </c>
      <c r="AU1941" s="56">
        <f>_xll.qlInterestRateIndexFixingDate(IborIndex&amp;Tenor,AV1941,Trigger)</f>
        <v>52898</v>
      </c>
      <c r="AV1941" s="56">
        <f>_xll.qlCalendarAdvance(Calendar,AV1940,AT1941,"f",,Trigger)</f>
        <v>52902</v>
      </c>
      <c r="AW1941" s="56">
        <f>_xll.qlInterestRateIndexMaturity(IborIndex&amp;Tenor,AV1941,Trigger)</f>
        <v>53084</v>
      </c>
      <c r="AX1941" s="102" t="e">
        <f>_xll.qlIndexFixing($Z$5,AU1941,,Trigger)</f>
        <v>#VALUE!</v>
      </c>
      <c r="AY1941" s="102">
        <f>_xll.qlIndexFixing($AZ$1,AV1941,,Trigger)</f>
        <v>1.4456623363756282E-2</v>
      </c>
    </row>
    <row r="1942" spans="46:51" ht="11.25" customHeight="1" x14ac:dyDescent="0.25">
      <c r="AT1942" s="57" t="s">
        <v>44</v>
      </c>
      <c r="AU1942" s="56">
        <f>_xll.qlInterestRateIndexFixingDate(IborIndex&amp;Tenor,AV1942,Trigger)</f>
        <v>52905</v>
      </c>
      <c r="AV1942" s="56">
        <f>_xll.qlCalendarAdvance(Calendar,AV1941,AT1942,"f",,Trigger)</f>
        <v>52909</v>
      </c>
      <c r="AW1942" s="56">
        <f>_xll.qlInterestRateIndexMaturity(IborIndex&amp;Tenor,AV1942,Trigger)</f>
        <v>53090</v>
      </c>
      <c r="AX1942" s="102" t="e">
        <f>_xll.qlIndexFixing($Z$5,AU1942,,Trigger)</f>
        <v>#VALUE!</v>
      </c>
      <c r="AY1942" s="102">
        <f>_xll.qlIndexFixing($AZ$1,AV1942,,Trigger)</f>
        <v>1.4454059319514384E-2</v>
      </c>
    </row>
    <row r="1943" spans="46:51" ht="11.25" customHeight="1" x14ac:dyDescent="0.25">
      <c r="AT1943" s="57" t="s">
        <v>44</v>
      </c>
      <c r="AU1943" s="56">
        <f>_xll.qlInterestRateIndexFixingDate(IborIndex&amp;Tenor,AV1943,Trigger)</f>
        <v>52912</v>
      </c>
      <c r="AV1943" s="56">
        <f>_xll.qlCalendarAdvance(Calendar,AV1942,AT1943,"f",,Trigger)</f>
        <v>52916</v>
      </c>
      <c r="AW1943" s="56">
        <f>_xll.qlInterestRateIndexMaturity(IborIndex&amp;Tenor,AV1943,Trigger)</f>
        <v>53097</v>
      </c>
      <c r="AX1943" s="102" t="e">
        <f>_xll.qlIndexFixing($Z$5,AU1943,,Trigger)</f>
        <v>#VALUE!</v>
      </c>
      <c r="AY1943" s="102">
        <f>_xll.qlIndexFixing($AZ$1,AV1943,,Trigger)</f>
        <v>1.4451468303811841E-2</v>
      </c>
    </row>
    <row r="1944" spans="46:51" ht="11.25" customHeight="1" x14ac:dyDescent="0.25">
      <c r="AT1944" s="57" t="s">
        <v>44</v>
      </c>
      <c r="AU1944" s="56">
        <f>_xll.qlInterestRateIndexFixingDate(IborIndex&amp;Tenor,AV1944,Trigger)</f>
        <v>52919</v>
      </c>
      <c r="AV1944" s="56">
        <f>_xll.qlCalendarAdvance(Calendar,AV1943,AT1944,"f",,Trigger)</f>
        <v>52923</v>
      </c>
      <c r="AW1944" s="56">
        <f>_xll.qlInterestRateIndexMaturity(IborIndex&amp;Tenor,AV1944,Trigger)</f>
        <v>53104</v>
      </c>
      <c r="AX1944" s="102" t="e">
        <f>_xll.qlIndexFixing($Z$5,AU1944,,Trigger)</f>
        <v>#VALUE!</v>
      </c>
      <c r="AY1944" s="102">
        <f>_xll.qlIndexFixing($AZ$1,AV1944,,Trigger)</f>
        <v>1.444885065787316E-2</v>
      </c>
    </row>
    <row r="1945" spans="46:51" ht="11.25" customHeight="1" x14ac:dyDescent="0.25">
      <c r="AT1945" s="57" t="s">
        <v>44</v>
      </c>
      <c r="AU1945" s="56">
        <f>_xll.qlInterestRateIndexFixingDate(IborIndex&amp;Tenor,AV1945,Trigger)</f>
        <v>52926</v>
      </c>
      <c r="AV1945" s="56">
        <f>_xll.qlCalendarAdvance(Calendar,AV1944,AT1945,"f",,Trigger)</f>
        <v>52930</v>
      </c>
      <c r="AW1945" s="56">
        <f>_xll.qlInterestRateIndexMaturity(IborIndex&amp;Tenor,AV1945,Trigger)</f>
        <v>53111</v>
      </c>
      <c r="AX1945" s="102" t="e">
        <f>_xll.qlIndexFixing($Z$5,AU1945,,Trigger)</f>
        <v>#VALUE!</v>
      </c>
      <c r="AY1945" s="102">
        <f>_xll.qlIndexFixing($AZ$1,AV1945,,Trigger)</f>
        <v>1.444629864434332E-2</v>
      </c>
    </row>
    <row r="1946" spans="46:51" ht="11.25" customHeight="1" x14ac:dyDescent="0.25">
      <c r="AT1946" s="57" t="s">
        <v>44</v>
      </c>
      <c r="AU1946" s="56">
        <f>_xll.qlInterestRateIndexFixingDate(IborIndex&amp;Tenor,AV1946,Trigger)</f>
        <v>52933</v>
      </c>
      <c r="AV1946" s="56">
        <f>_xll.qlCalendarAdvance(Calendar,AV1945,AT1946,"f",,Trigger)</f>
        <v>52937</v>
      </c>
      <c r="AW1946" s="56">
        <f>_xll.qlInterestRateIndexMaturity(IborIndex&amp;Tenor,AV1946,Trigger)</f>
        <v>53119</v>
      </c>
      <c r="AX1946" s="102" t="e">
        <f>_xll.qlIndexFixing($Z$5,AU1946,,Trigger)</f>
        <v>#VALUE!</v>
      </c>
      <c r="AY1946" s="102">
        <f>_xll.qlIndexFixing($AZ$1,AV1946,,Trigger)</f>
        <v>1.4443629266823414E-2</v>
      </c>
    </row>
    <row r="1947" spans="46:51" ht="11.25" customHeight="1" x14ac:dyDescent="0.25">
      <c r="AT1947" s="57" t="s">
        <v>44</v>
      </c>
      <c r="AU1947" s="56">
        <f>_xll.qlInterestRateIndexFixingDate(IborIndex&amp;Tenor,AV1947,Trigger)</f>
        <v>52940</v>
      </c>
      <c r="AV1947" s="56">
        <f>_xll.qlCalendarAdvance(Calendar,AV1946,AT1947,"f",,Trigger)</f>
        <v>52944</v>
      </c>
      <c r="AW1947" s="56">
        <f>_xll.qlInterestRateIndexMaturity(IborIndex&amp;Tenor,AV1947,Trigger)</f>
        <v>53126</v>
      </c>
      <c r="AX1947" s="102" t="e">
        <f>_xll.qlIndexFixing($Z$5,AU1947,,Trigger)</f>
        <v>#VALUE!</v>
      </c>
      <c r="AY1947" s="102">
        <f>_xll.qlIndexFixing($AZ$1,AV1947,,Trigger)</f>
        <v>1.4440936622714853E-2</v>
      </c>
    </row>
    <row r="1948" spans="46:51" ht="11.25" customHeight="1" x14ac:dyDescent="0.25">
      <c r="AT1948" s="57" t="s">
        <v>44</v>
      </c>
      <c r="AU1948" s="56">
        <f>_xll.qlInterestRateIndexFixingDate(IborIndex&amp;Tenor,AV1948,Trigger)</f>
        <v>52947</v>
      </c>
      <c r="AV1948" s="56">
        <f>_xll.qlCalendarAdvance(Calendar,AV1947,AT1948,"f",,Trigger)</f>
        <v>52951</v>
      </c>
      <c r="AW1948" s="56">
        <f>_xll.qlInterestRateIndexMaturity(IborIndex&amp;Tenor,AV1948,Trigger)</f>
        <v>53133</v>
      </c>
      <c r="AX1948" s="102" t="e">
        <f>_xll.qlIndexFixing($Z$5,AU1948,,Trigger)</f>
        <v>#VALUE!</v>
      </c>
      <c r="AY1948" s="102">
        <f>_xll.qlIndexFixing($AZ$1,AV1948,,Trigger)</f>
        <v>1.4438221810126493E-2</v>
      </c>
    </row>
    <row r="1949" spans="46:51" ht="11.25" customHeight="1" x14ac:dyDescent="0.25">
      <c r="AT1949" s="57" t="s">
        <v>44</v>
      </c>
      <c r="AU1949" s="56">
        <f>_xll.qlInterestRateIndexFixingDate(IborIndex&amp;Tenor,AV1949,Trigger)</f>
        <v>52953</v>
      </c>
      <c r="AV1949" s="56">
        <f>_xll.qlCalendarAdvance(Calendar,AV1948,AT1949,"f",,Trigger)</f>
        <v>52958</v>
      </c>
      <c r="AW1949" s="56">
        <f>_xll.qlInterestRateIndexMaturity(IborIndex&amp;Tenor,AV1949,Trigger)</f>
        <v>53140</v>
      </c>
      <c r="AX1949" s="102" t="e">
        <f>_xll.qlIndexFixing($Z$5,AU1949,,Trigger)</f>
        <v>#VALUE!</v>
      </c>
      <c r="AY1949" s="102">
        <f>_xll.qlIndexFixing($AZ$1,AV1949,,Trigger)</f>
        <v>1.4435485930066411E-2</v>
      </c>
    </row>
    <row r="1950" spans="46:51" ht="11.25" customHeight="1" x14ac:dyDescent="0.25">
      <c r="AT1950" s="57" t="s">
        <v>44</v>
      </c>
      <c r="AU1950" s="56">
        <f>_xll.qlInterestRateIndexFixingDate(IborIndex&amp;Tenor,AV1950,Trigger)</f>
        <v>52961</v>
      </c>
      <c r="AV1950" s="56">
        <f>_xll.qlCalendarAdvance(Calendar,AV1949,AT1950,"f",,Trigger)</f>
        <v>52965</v>
      </c>
      <c r="AW1950" s="56">
        <f>_xll.qlInterestRateIndexMaturity(IborIndex&amp;Tenor,AV1950,Trigger)</f>
        <v>53146</v>
      </c>
      <c r="AX1950" s="102" t="e">
        <f>_xll.qlIndexFixing($Z$5,AU1950,,Trigger)</f>
        <v>#VALUE!</v>
      </c>
      <c r="AY1950" s="102">
        <f>_xll.qlIndexFixing($AZ$1,AV1950,,Trigger)</f>
        <v>1.4432645626606675E-2</v>
      </c>
    </row>
    <row r="1951" spans="46:51" ht="11.25" customHeight="1" x14ac:dyDescent="0.25">
      <c r="AT1951" s="57" t="s">
        <v>44</v>
      </c>
      <c r="AU1951" s="56">
        <f>_xll.qlInterestRateIndexFixingDate(IborIndex&amp;Tenor,AV1951,Trigger)</f>
        <v>52968</v>
      </c>
      <c r="AV1951" s="56">
        <f>_xll.qlCalendarAdvance(Calendar,AV1950,AT1951,"f",,Trigger)</f>
        <v>52972</v>
      </c>
      <c r="AW1951" s="56">
        <f>_xll.qlInterestRateIndexMaturity(IborIndex&amp;Tenor,AV1951,Trigger)</f>
        <v>53153</v>
      </c>
      <c r="AX1951" s="102" t="e">
        <f>_xll.qlIndexFixing($Z$5,AU1951,,Trigger)</f>
        <v>#VALUE!</v>
      </c>
      <c r="AY1951" s="102">
        <f>_xll.qlIndexFixing($AZ$1,AV1951,,Trigger)</f>
        <v>1.4429871913016375E-2</v>
      </c>
    </row>
    <row r="1952" spans="46:51" ht="11.25" customHeight="1" x14ac:dyDescent="0.25">
      <c r="AT1952" s="57" t="s">
        <v>44</v>
      </c>
      <c r="AU1952" s="56">
        <f>_xll.qlInterestRateIndexFixingDate(IborIndex&amp;Tenor,AV1952,Trigger)</f>
        <v>52975</v>
      </c>
      <c r="AV1952" s="56">
        <f>_xll.qlCalendarAdvance(Calendar,AV1951,AT1952,"f",,Trigger)</f>
        <v>52979</v>
      </c>
      <c r="AW1952" s="56">
        <f>_xll.qlInterestRateIndexMaturity(IborIndex&amp;Tenor,AV1952,Trigger)</f>
        <v>53160</v>
      </c>
      <c r="AX1952" s="102" t="e">
        <f>_xll.qlIndexFixing($Z$5,AU1952,,Trigger)</f>
        <v>#VALUE!</v>
      </c>
      <c r="AY1952" s="102">
        <f>_xll.qlIndexFixing($AZ$1,AV1952,,Trigger)</f>
        <v>1.4427080343360718E-2</v>
      </c>
    </row>
    <row r="1953" spans="46:51" ht="11.25" customHeight="1" x14ac:dyDescent="0.25">
      <c r="AT1953" s="57" t="s">
        <v>44</v>
      </c>
      <c r="AU1953" s="56">
        <f>_xll.qlInterestRateIndexFixingDate(IborIndex&amp;Tenor,AV1953,Trigger)</f>
        <v>52982</v>
      </c>
      <c r="AV1953" s="56">
        <f>_xll.qlCalendarAdvance(Calendar,AV1952,AT1953,"f",,Trigger)</f>
        <v>52986</v>
      </c>
      <c r="AW1953" s="56">
        <f>_xll.qlInterestRateIndexMaturity(IborIndex&amp;Tenor,AV1953,Trigger)</f>
        <v>53167</v>
      </c>
      <c r="AX1953" s="102" t="e">
        <f>_xll.qlIndexFixing($Z$5,AU1953,,Trigger)</f>
        <v>#VALUE!</v>
      </c>
      <c r="AY1953" s="102">
        <f>_xll.qlIndexFixing($AZ$1,AV1953,,Trigger)</f>
        <v>1.4424272036222501E-2</v>
      </c>
    </row>
    <row r="1954" spans="46:51" ht="11.25" customHeight="1" x14ac:dyDescent="0.25">
      <c r="AT1954" s="57" t="s">
        <v>44</v>
      </c>
      <c r="AU1954" s="56">
        <f>_xll.qlInterestRateIndexFixingDate(IborIndex&amp;Tenor,AV1954,Trigger)</f>
        <v>52989</v>
      </c>
      <c r="AV1954" s="56">
        <f>_xll.qlCalendarAdvance(Calendar,AV1953,AT1954,"f",,Trigger)</f>
        <v>52993</v>
      </c>
      <c r="AW1954" s="56">
        <f>_xll.qlInterestRateIndexMaturity(IborIndex&amp;Tenor,AV1954,Trigger)</f>
        <v>53174</v>
      </c>
      <c r="AX1954" s="102" t="e">
        <f>_xll.qlIndexFixing($Z$5,AU1954,,Trigger)</f>
        <v>#VALUE!</v>
      </c>
      <c r="AY1954" s="102">
        <f>_xll.qlIndexFixing($AZ$1,AV1954,,Trigger)</f>
        <v>1.4421448113096223E-2</v>
      </c>
    </row>
    <row r="1955" spans="46:51" ht="11.25" customHeight="1" x14ac:dyDescent="0.25">
      <c r="AT1955" s="57" t="s">
        <v>44</v>
      </c>
      <c r="AU1955" s="56">
        <f>_xll.qlInterestRateIndexFixingDate(IborIndex&amp;Tenor,AV1955,Trigger)</f>
        <v>52996</v>
      </c>
      <c r="AV1955" s="56">
        <f>_xll.qlCalendarAdvance(Calendar,AV1954,AT1955,"f",,Trigger)</f>
        <v>53000</v>
      </c>
      <c r="AW1955" s="56">
        <f>_xll.qlInterestRateIndexMaturity(IborIndex&amp;Tenor,AV1955,Trigger)</f>
        <v>53181</v>
      </c>
      <c r="AX1955" s="102" t="e">
        <f>_xll.qlIndexFixing($Z$5,AU1955,,Trigger)</f>
        <v>#VALUE!</v>
      </c>
      <c r="AY1955" s="102">
        <f>_xll.qlIndexFixing($AZ$1,AV1955,,Trigger)</f>
        <v>1.4418609698396038E-2</v>
      </c>
    </row>
    <row r="1956" spans="46:51" ht="11.25" customHeight="1" x14ac:dyDescent="0.25">
      <c r="AT1956" s="57" t="s">
        <v>44</v>
      </c>
      <c r="AU1956" s="56">
        <f>_xll.qlInterestRateIndexFixingDate(IborIndex&amp;Tenor,AV1956,Trigger)</f>
        <v>53003</v>
      </c>
      <c r="AV1956" s="56">
        <f>_xll.qlCalendarAdvance(Calendar,AV1955,AT1956,"f",,Trigger)</f>
        <v>53007</v>
      </c>
      <c r="AW1956" s="56">
        <f>_xll.qlInterestRateIndexMaturity(IborIndex&amp;Tenor,AV1956,Trigger)</f>
        <v>53188</v>
      </c>
      <c r="AX1956" s="102" t="e">
        <f>_xll.qlIndexFixing($Z$5,AU1956,,Trigger)</f>
        <v>#VALUE!</v>
      </c>
      <c r="AY1956" s="102">
        <f>_xll.qlIndexFixing($AZ$1,AV1956,,Trigger)</f>
        <v>1.4415757919453102E-2</v>
      </c>
    </row>
    <row r="1957" spans="46:51" ht="11.25" customHeight="1" x14ac:dyDescent="0.25">
      <c r="AT1957" s="57" t="s">
        <v>44</v>
      </c>
      <c r="AU1957" s="56">
        <f>_xll.qlInterestRateIndexFixingDate(IborIndex&amp;Tenor,AV1957,Trigger)</f>
        <v>53010</v>
      </c>
      <c r="AV1957" s="56">
        <f>_xll.qlCalendarAdvance(Calendar,AV1956,AT1957,"f",,Trigger)</f>
        <v>53014</v>
      </c>
      <c r="AW1957" s="56">
        <f>_xll.qlInterestRateIndexMaturity(IborIndex&amp;Tenor,AV1957,Trigger)</f>
        <v>53195</v>
      </c>
      <c r="AX1957" s="102" t="e">
        <f>_xll.qlIndexFixing($Z$5,AU1957,,Trigger)</f>
        <v>#VALUE!</v>
      </c>
      <c r="AY1957" s="102">
        <f>_xll.qlIndexFixing($AZ$1,AV1957,,Trigger)</f>
        <v>1.4412893906512925E-2</v>
      </c>
    </row>
    <row r="1958" spans="46:51" ht="11.25" customHeight="1" x14ac:dyDescent="0.25">
      <c r="AT1958" s="57" t="s">
        <v>44</v>
      </c>
      <c r="AU1958" s="56">
        <f>_xll.qlInterestRateIndexFixingDate(IborIndex&amp;Tenor,AV1958,Trigger)</f>
        <v>53017</v>
      </c>
      <c r="AV1958" s="56">
        <f>_xll.qlCalendarAdvance(Calendar,AV1957,AT1958,"f",,Trigger)</f>
        <v>53021</v>
      </c>
      <c r="AW1958" s="56">
        <f>_xll.qlInterestRateIndexMaturity(IborIndex&amp;Tenor,AV1958,Trigger)</f>
        <v>53205</v>
      </c>
      <c r="AX1958" s="102" t="e">
        <f>_xll.qlIndexFixing($Z$5,AU1958,,Trigger)</f>
        <v>#VALUE!</v>
      </c>
      <c r="AY1958" s="102">
        <f>_xll.qlIndexFixing($AZ$1,AV1958,,Trigger)</f>
        <v>1.4410415130845724E-2</v>
      </c>
    </row>
    <row r="1959" spans="46:51" ht="11.25" customHeight="1" x14ac:dyDescent="0.25">
      <c r="AT1959" s="57" t="s">
        <v>44</v>
      </c>
      <c r="AU1959" s="56">
        <f>_xll.qlInterestRateIndexFixingDate(IborIndex&amp;Tenor,AV1959,Trigger)</f>
        <v>53024</v>
      </c>
      <c r="AV1959" s="56">
        <f>_xll.qlCalendarAdvance(Calendar,AV1958,AT1959,"f",,Trigger)</f>
        <v>53028</v>
      </c>
      <c r="AW1959" s="56">
        <f>_xll.qlInterestRateIndexMaturity(IborIndex&amp;Tenor,AV1959,Trigger)</f>
        <v>53212</v>
      </c>
      <c r="AX1959" s="102" t="e">
        <f>_xll.qlIndexFixing($Z$5,AU1959,,Trigger)</f>
        <v>#VALUE!</v>
      </c>
      <c r="AY1959" s="102">
        <f>_xll.qlIndexFixing($AZ$1,AV1959,,Trigger)</f>
        <v>1.4407528675173824E-2</v>
      </c>
    </row>
    <row r="1960" spans="46:51" ht="11.25" customHeight="1" x14ac:dyDescent="0.25">
      <c r="AT1960" s="57" t="s">
        <v>44</v>
      </c>
      <c r="AU1960" s="56">
        <f>_xll.qlInterestRateIndexFixingDate(IborIndex&amp;Tenor,AV1960,Trigger)</f>
        <v>53031</v>
      </c>
      <c r="AV1960" s="56">
        <f>_xll.qlCalendarAdvance(Calendar,AV1959,AT1960,"f",,Trigger)</f>
        <v>53035</v>
      </c>
      <c r="AW1960" s="56">
        <f>_xll.qlInterestRateIndexMaturity(IborIndex&amp;Tenor,AV1960,Trigger)</f>
        <v>53219</v>
      </c>
      <c r="AX1960" s="102" t="e">
        <f>_xll.qlIndexFixing($Z$5,AU1960,,Trigger)</f>
        <v>#VALUE!</v>
      </c>
      <c r="AY1960" s="102">
        <f>_xll.qlIndexFixing($AZ$1,AV1960,,Trigger)</f>
        <v>1.4404633691626745E-2</v>
      </c>
    </row>
    <row r="1961" spans="46:51" ht="11.25" customHeight="1" x14ac:dyDescent="0.25">
      <c r="AT1961" s="57" t="s">
        <v>44</v>
      </c>
      <c r="AU1961" s="56">
        <f>_xll.qlInterestRateIndexFixingDate(IborIndex&amp;Tenor,AV1961,Trigger)</f>
        <v>53038</v>
      </c>
      <c r="AV1961" s="56">
        <f>_xll.qlCalendarAdvance(Calendar,AV1960,AT1961,"f",,Trigger)</f>
        <v>53042</v>
      </c>
      <c r="AW1961" s="56">
        <f>_xll.qlInterestRateIndexMaturity(IborIndex&amp;Tenor,AV1961,Trigger)</f>
        <v>53226</v>
      </c>
      <c r="AX1961" s="102" t="e">
        <f>_xll.qlIndexFixing($Z$5,AU1961,,Trigger)</f>
        <v>#VALUE!</v>
      </c>
      <c r="AY1961" s="102">
        <f>_xll.qlIndexFixing($AZ$1,AV1961,,Trigger)</f>
        <v>1.4401731292301568E-2</v>
      </c>
    </row>
    <row r="1962" spans="46:51" ht="11.25" customHeight="1" x14ac:dyDescent="0.25">
      <c r="AT1962" s="57" t="s">
        <v>44</v>
      </c>
      <c r="AU1962" s="56">
        <f>_xll.qlInterestRateIndexFixingDate(IborIndex&amp;Tenor,AV1962,Trigger)</f>
        <v>53045</v>
      </c>
      <c r="AV1962" s="56">
        <f>_xll.qlCalendarAdvance(Calendar,AV1961,AT1962,"f",,Trigger)</f>
        <v>53049</v>
      </c>
      <c r="AW1962" s="56">
        <f>_xll.qlInterestRateIndexMaturity(IborIndex&amp;Tenor,AV1962,Trigger)</f>
        <v>53233</v>
      </c>
      <c r="AX1962" s="102" t="e">
        <f>_xll.qlIndexFixing($Z$5,AU1962,,Trigger)</f>
        <v>#VALUE!</v>
      </c>
      <c r="AY1962" s="102">
        <f>_xll.qlIndexFixing($AZ$1,AV1962,,Trigger)</f>
        <v>1.4398587084706153E-2</v>
      </c>
    </row>
    <row r="1963" spans="46:51" ht="11.25" customHeight="1" x14ac:dyDescent="0.25">
      <c r="AT1963" s="57" t="s">
        <v>44</v>
      </c>
      <c r="AU1963" s="56">
        <f>_xll.qlInterestRateIndexFixingDate(IborIndex&amp;Tenor,AV1963,Trigger)</f>
        <v>53052</v>
      </c>
      <c r="AV1963" s="56">
        <f>_xll.qlCalendarAdvance(Calendar,AV1962,AT1963,"f",,Trigger)</f>
        <v>53056</v>
      </c>
      <c r="AW1963" s="56">
        <f>_xll.qlInterestRateIndexMaturity(IborIndex&amp;Tenor,AV1963,Trigger)</f>
        <v>53239</v>
      </c>
      <c r="AX1963" s="102" t="e">
        <f>_xll.qlIndexFixing($Z$5,AU1963,,Trigger)</f>
        <v>#VALUE!</v>
      </c>
      <c r="AY1963" s="102">
        <f>_xll.qlIndexFixing($AZ$1,AV1963,,Trigger)</f>
        <v>1.4395673416139844E-2</v>
      </c>
    </row>
    <row r="1964" spans="46:51" ht="11.25" customHeight="1" x14ac:dyDescent="0.25">
      <c r="AT1964" s="57" t="s">
        <v>44</v>
      </c>
      <c r="AU1964" s="56">
        <f>_xll.qlInterestRateIndexFixingDate(IborIndex&amp;Tenor,AV1964,Trigger)</f>
        <v>53057</v>
      </c>
      <c r="AV1964" s="56">
        <f>_xll.qlCalendarAdvance(Calendar,AV1963,AT1964,"f",,Trigger)</f>
        <v>53063</v>
      </c>
      <c r="AW1964" s="56">
        <f>_xll.qlInterestRateIndexMaturity(IborIndex&amp;Tenor,AV1964,Trigger)</f>
        <v>53246</v>
      </c>
      <c r="AX1964" s="102" t="e">
        <f>_xll.qlIndexFixing($Z$5,AU1964,,Trigger)</f>
        <v>#VALUE!</v>
      </c>
      <c r="AY1964" s="102">
        <f>_xll.qlIndexFixing($AZ$1,AV1964,,Trigger)</f>
        <v>1.4392755579325275E-2</v>
      </c>
    </row>
    <row r="1965" spans="46:51" ht="11.25" customHeight="1" x14ac:dyDescent="0.25">
      <c r="AT1965" s="57" t="s">
        <v>44</v>
      </c>
      <c r="AU1965" s="56">
        <f>_xll.qlInterestRateIndexFixingDate(IborIndex&amp;Tenor,AV1965,Trigger)</f>
        <v>53066</v>
      </c>
      <c r="AV1965" s="56">
        <f>_xll.qlCalendarAdvance(Calendar,AV1964,AT1965,"f",,Trigger)</f>
        <v>53070</v>
      </c>
      <c r="AW1965" s="56">
        <f>_xll.qlInterestRateIndexMaturity(IborIndex&amp;Tenor,AV1965,Trigger)</f>
        <v>53253</v>
      </c>
      <c r="AX1965" s="102" t="e">
        <f>_xll.qlIndexFixing($Z$5,AU1965,,Trigger)</f>
        <v>#VALUE!</v>
      </c>
      <c r="AY1965" s="102">
        <f>_xll.qlIndexFixing($AZ$1,AV1965,,Trigger)</f>
        <v>1.4389834715589042E-2</v>
      </c>
    </row>
    <row r="1966" spans="46:51" ht="11.25" customHeight="1" x14ac:dyDescent="0.25">
      <c r="AT1966" s="57" t="s">
        <v>44</v>
      </c>
      <c r="AU1966" s="56">
        <f>_xll.qlInterestRateIndexFixingDate(IborIndex&amp;Tenor,AV1966,Trigger)</f>
        <v>53073</v>
      </c>
      <c r="AV1966" s="56">
        <f>_xll.qlCalendarAdvance(Calendar,AV1965,AT1966,"f",,Trigger)</f>
        <v>53077</v>
      </c>
      <c r="AW1966" s="56">
        <f>_xll.qlInterestRateIndexMaturity(IborIndex&amp;Tenor,AV1966,Trigger)</f>
        <v>53260</v>
      </c>
      <c r="AX1966" s="102" t="e">
        <f>_xll.qlIndexFixing($Z$5,AU1966,,Trigger)</f>
        <v>#VALUE!</v>
      </c>
      <c r="AY1966" s="102">
        <f>_xll.qlIndexFixing($AZ$1,AV1966,,Trigger)</f>
        <v>1.4386911969142428E-2</v>
      </c>
    </row>
    <row r="1967" spans="46:51" ht="11.25" customHeight="1" x14ac:dyDescent="0.25">
      <c r="AT1967" s="57" t="s">
        <v>44</v>
      </c>
      <c r="AU1967" s="56">
        <f>_xll.qlInterestRateIndexFixingDate(IborIndex&amp;Tenor,AV1967,Trigger)</f>
        <v>53079</v>
      </c>
      <c r="AV1967" s="56">
        <f>_xll.qlCalendarAdvance(Calendar,AV1966,AT1967,"f",,Trigger)</f>
        <v>53084</v>
      </c>
      <c r="AW1967" s="56">
        <f>_xll.qlInterestRateIndexMaturity(IborIndex&amp;Tenor,AV1967,Trigger)</f>
        <v>53268</v>
      </c>
      <c r="AX1967" s="102" t="e">
        <f>_xll.qlIndexFixing($Z$5,AU1967,,Trigger)</f>
        <v>#VALUE!</v>
      </c>
      <c r="AY1967" s="102">
        <f>_xll.qlIndexFixing($AZ$1,AV1967,,Trigger)</f>
        <v>1.4384223799931749E-2</v>
      </c>
    </row>
    <row r="1968" spans="46:51" ht="11.25" customHeight="1" x14ac:dyDescent="0.25">
      <c r="AT1968" s="57" t="s">
        <v>44</v>
      </c>
      <c r="AU1968" s="56">
        <f>_xll.qlInterestRateIndexFixingDate(IborIndex&amp;Tenor,AV1968,Trigger)</f>
        <v>53087</v>
      </c>
      <c r="AV1968" s="56">
        <f>_xll.qlCalendarAdvance(Calendar,AV1967,AT1968,"f",,Trigger)</f>
        <v>53091</v>
      </c>
      <c r="AW1968" s="56">
        <f>_xll.qlInterestRateIndexMaturity(IborIndex&amp;Tenor,AV1968,Trigger)</f>
        <v>53275</v>
      </c>
      <c r="AX1968" s="102" t="e">
        <f>_xll.qlIndexFixing($Z$5,AU1968,,Trigger)</f>
        <v>#VALUE!</v>
      </c>
      <c r="AY1968" s="102">
        <f>_xll.qlIndexFixing($AZ$1,AV1968,,Trigger)</f>
        <v>1.4381300867219967E-2</v>
      </c>
    </row>
    <row r="1969" spans="46:51" ht="11.25" customHeight="1" x14ac:dyDescent="0.25">
      <c r="AT1969" s="57" t="s">
        <v>44</v>
      </c>
      <c r="AU1969" s="56">
        <f>_xll.qlInterestRateIndexFixingDate(IborIndex&amp;Tenor,AV1969,Trigger)</f>
        <v>53094</v>
      </c>
      <c r="AV1969" s="56">
        <f>_xll.qlCalendarAdvance(Calendar,AV1968,AT1969,"f",,Trigger)</f>
        <v>53098</v>
      </c>
      <c r="AW1969" s="56">
        <f>_xll.qlInterestRateIndexMaturity(IborIndex&amp;Tenor,AV1969,Trigger)</f>
        <v>53282</v>
      </c>
      <c r="AX1969" s="102" t="e">
        <f>_xll.qlIndexFixing($Z$5,AU1969,,Trigger)</f>
        <v>#VALUE!</v>
      </c>
      <c r="AY1969" s="102">
        <f>_xll.qlIndexFixing($AZ$1,AV1969,,Trigger)</f>
        <v>1.4378379503049609E-2</v>
      </c>
    </row>
    <row r="1970" spans="46:51" ht="11.25" customHeight="1" x14ac:dyDescent="0.25">
      <c r="AT1970" s="57" t="s">
        <v>44</v>
      </c>
      <c r="AU1970" s="56">
        <f>_xll.qlInterestRateIndexFixingDate(IborIndex&amp;Tenor,AV1970,Trigger)</f>
        <v>53101</v>
      </c>
      <c r="AV1970" s="56">
        <f>_xll.qlCalendarAdvance(Calendar,AV1969,AT1970,"f",,Trigger)</f>
        <v>53105</v>
      </c>
      <c r="AW1970" s="56">
        <f>_xll.qlInterestRateIndexMaturity(IborIndex&amp;Tenor,AV1970,Trigger)</f>
        <v>53289</v>
      </c>
      <c r="AX1970" s="102" t="e">
        <f>_xll.qlIndexFixing($Z$5,AU1970,,Trigger)</f>
        <v>#VALUE!</v>
      </c>
      <c r="AY1970" s="102">
        <f>_xll.qlIndexFixing($AZ$1,AV1970,,Trigger)</f>
        <v>1.4375460347409386E-2</v>
      </c>
    </row>
    <row r="1971" spans="46:51" ht="11.25" customHeight="1" x14ac:dyDescent="0.25">
      <c r="AT1971" s="57" t="s">
        <v>44</v>
      </c>
      <c r="AU1971" s="56">
        <f>_xll.qlInterestRateIndexFixingDate(IborIndex&amp;Tenor,AV1971,Trigger)</f>
        <v>53108</v>
      </c>
      <c r="AV1971" s="56">
        <f>_xll.qlCalendarAdvance(Calendar,AV1970,AT1971,"f",,Trigger)</f>
        <v>53112</v>
      </c>
      <c r="AW1971" s="56">
        <f>_xll.qlInterestRateIndexMaturity(IborIndex&amp;Tenor,AV1971,Trigger)</f>
        <v>53296</v>
      </c>
      <c r="AX1971" s="102" t="e">
        <f>_xll.qlIndexFixing($Z$5,AU1971,,Trigger)</f>
        <v>#VALUE!</v>
      </c>
      <c r="AY1971" s="102">
        <f>_xll.qlIndexFixing($AZ$1,AV1971,,Trigger)</f>
        <v>1.4372307540239925E-2</v>
      </c>
    </row>
    <row r="1972" spans="46:51" ht="11.25" customHeight="1" x14ac:dyDescent="0.25">
      <c r="AT1972" s="57" t="s">
        <v>44</v>
      </c>
      <c r="AU1972" s="56">
        <f>_xll.qlInterestRateIndexFixingDate(IborIndex&amp;Tenor,AV1972,Trigger)</f>
        <v>53115</v>
      </c>
      <c r="AV1972" s="56">
        <f>_xll.qlCalendarAdvance(Calendar,AV1971,AT1972,"f",,Trigger)</f>
        <v>53119</v>
      </c>
      <c r="AW1972" s="56">
        <f>_xll.qlInterestRateIndexMaturity(IborIndex&amp;Tenor,AV1972,Trigger)</f>
        <v>53302</v>
      </c>
      <c r="AX1972" s="102" t="e">
        <f>_xll.qlIndexFixing($Z$5,AU1972,,Trigger)</f>
        <v>#VALUE!</v>
      </c>
      <c r="AY1972" s="102">
        <f>_xll.qlIndexFixing($AZ$1,AV1972,,Trigger)</f>
        <v>1.4369392775881307E-2</v>
      </c>
    </row>
    <row r="1973" spans="46:51" ht="11.25" customHeight="1" x14ac:dyDescent="0.25">
      <c r="AT1973" s="57" t="s">
        <v>44</v>
      </c>
      <c r="AU1973" s="56">
        <f>_xll.qlInterestRateIndexFixingDate(IborIndex&amp;Tenor,AV1973,Trigger)</f>
        <v>53122</v>
      </c>
      <c r="AV1973" s="56">
        <f>_xll.qlCalendarAdvance(Calendar,AV1972,AT1973,"f",,Trigger)</f>
        <v>53126</v>
      </c>
      <c r="AW1973" s="56">
        <f>_xll.qlInterestRateIndexMaturity(IborIndex&amp;Tenor,AV1973,Trigger)</f>
        <v>53309</v>
      </c>
      <c r="AX1973" s="102" t="e">
        <f>_xll.qlIndexFixing($Z$5,AU1973,,Trigger)</f>
        <v>#VALUE!</v>
      </c>
      <c r="AY1973" s="102">
        <f>_xll.qlIndexFixing($AZ$1,AV1973,,Trigger)</f>
        <v>1.4366480322541824E-2</v>
      </c>
    </row>
    <row r="1974" spans="46:51" ht="11.25" customHeight="1" x14ac:dyDescent="0.25">
      <c r="AT1974" s="57" t="s">
        <v>44</v>
      </c>
      <c r="AU1974" s="56">
        <f>_xll.qlInterestRateIndexFixingDate(IborIndex&amp;Tenor,AV1974,Trigger)</f>
        <v>53129</v>
      </c>
      <c r="AV1974" s="56">
        <f>_xll.qlCalendarAdvance(Calendar,AV1973,AT1974,"f",,Trigger)</f>
        <v>53133</v>
      </c>
      <c r="AW1974" s="56">
        <f>_xll.qlInterestRateIndexMaturity(IborIndex&amp;Tenor,AV1974,Trigger)</f>
        <v>53316</v>
      </c>
      <c r="AX1974" s="102" t="e">
        <f>_xll.qlIndexFixing($Z$5,AU1974,,Trigger)</f>
        <v>#VALUE!</v>
      </c>
      <c r="AY1974" s="102">
        <f>_xll.qlIndexFixing($AZ$1,AV1974,,Trigger)</f>
        <v>1.4363570204710303E-2</v>
      </c>
    </row>
    <row r="1975" spans="46:51" ht="11.25" customHeight="1" x14ac:dyDescent="0.25">
      <c r="AT1975" s="57" t="s">
        <v>44</v>
      </c>
      <c r="AU1975" s="56">
        <f>_xll.qlInterestRateIndexFixingDate(IborIndex&amp;Tenor,AV1975,Trigger)</f>
        <v>53136</v>
      </c>
      <c r="AV1975" s="56">
        <f>_xll.qlCalendarAdvance(Calendar,AV1974,AT1975,"f",,Trigger)</f>
        <v>53140</v>
      </c>
      <c r="AW1975" s="56">
        <f>_xll.qlInterestRateIndexMaturity(IborIndex&amp;Tenor,AV1975,Trigger)</f>
        <v>53323</v>
      </c>
      <c r="AX1975" s="102" t="e">
        <f>_xll.qlIndexFixing($Z$5,AU1975,,Trigger)</f>
        <v>#VALUE!</v>
      </c>
      <c r="AY1975" s="102">
        <f>_xll.qlIndexFixing($AZ$1,AV1975,,Trigger)</f>
        <v>1.4360662446873387E-2</v>
      </c>
    </row>
    <row r="1976" spans="46:51" ht="11.25" customHeight="1" x14ac:dyDescent="0.25">
      <c r="AT1976" s="57" t="s">
        <v>44</v>
      </c>
      <c r="AU1976" s="56">
        <f>_xll.qlInterestRateIndexFixingDate(IborIndex&amp;Tenor,AV1976,Trigger)</f>
        <v>53143</v>
      </c>
      <c r="AV1976" s="56">
        <f>_xll.qlCalendarAdvance(Calendar,AV1975,AT1976,"f",,Trigger)</f>
        <v>53147</v>
      </c>
      <c r="AW1976" s="56">
        <f>_xll.qlInterestRateIndexMaturity(IborIndex&amp;Tenor,AV1976,Trigger)</f>
        <v>53331</v>
      </c>
      <c r="AX1976" s="102" t="e">
        <f>_xll.qlIndexFixing($Z$5,AU1976,,Trigger)</f>
        <v>#VALUE!</v>
      </c>
      <c r="AY1976" s="102">
        <f>_xll.qlIndexFixing($AZ$1,AV1976,,Trigger)</f>
        <v>1.4357993891023641E-2</v>
      </c>
    </row>
    <row r="1977" spans="46:51" ht="11.25" customHeight="1" x14ac:dyDescent="0.25">
      <c r="AT1977" s="57" t="s">
        <v>44</v>
      </c>
      <c r="AU1977" s="56">
        <f>_xll.qlInterestRateIndexFixingDate(IborIndex&amp;Tenor,AV1977,Trigger)</f>
        <v>53150</v>
      </c>
      <c r="AV1977" s="56">
        <f>_xll.qlCalendarAdvance(Calendar,AV1976,AT1977,"f",,Trigger)</f>
        <v>53154</v>
      </c>
      <c r="AW1977" s="56">
        <f>_xll.qlInterestRateIndexMaturity(IborIndex&amp;Tenor,AV1977,Trigger)</f>
        <v>53338</v>
      </c>
      <c r="AX1977" s="102" t="e">
        <f>_xll.qlIndexFixing($Z$5,AU1977,,Trigger)</f>
        <v>#VALUE!</v>
      </c>
      <c r="AY1977" s="102">
        <f>_xll.qlIndexFixing($AZ$1,AV1977,,Trigger)</f>
        <v>1.4355091123110291E-2</v>
      </c>
    </row>
    <row r="1978" spans="46:51" ht="11.25" customHeight="1" x14ac:dyDescent="0.25">
      <c r="AT1978" s="57" t="s">
        <v>44</v>
      </c>
      <c r="AU1978" s="56">
        <f>_xll.qlInterestRateIndexFixingDate(IborIndex&amp;Tenor,AV1978,Trigger)</f>
        <v>53157</v>
      </c>
      <c r="AV1978" s="56">
        <f>_xll.qlCalendarAdvance(Calendar,AV1977,AT1978,"f",,Trigger)</f>
        <v>53161</v>
      </c>
      <c r="AW1978" s="56">
        <f>_xll.qlInterestRateIndexMaturity(IborIndex&amp;Tenor,AV1978,Trigger)</f>
        <v>53345</v>
      </c>
      <c r="AX1978" s="102" t="e">
        <f>_xll.qlIndexFixing($Z$5,AU1978,,Trigger)</f>
        <v>#VALUE!</v>
      </c>
      <c r="AY1978" s="102">
        <f>_xll.qlIndexFixing($AZ$1,AV1978,,Trigger)</f>
        <v>1.4352190794260518E-2</v>
      </c>
    </row>
    <row r="1979" spans="46:51" ht="11.25" customHeight="1" x14ac:dyDescent="0.25">
      <c r="AT1979" s="57" t="s">
        <v>44</v>
      </c>
      <c r="AU1979" s="56">
        <f>_xll.qlInterestRateIndexFixingDate(IborIndex&amp;Tenor,AV1979,Trigger)</f>
        <v>53164</v>
      </c>
      <c r="AV1979" s="56">
        <f>_xll.qlCalendarAdvance(Calendar,AV1978,AT1979,"f",,Trigger)</f>
        <v>53168</v>
      </c>
      <c r="AW1979" s="56">
        <f>_xll.qlInterestRateIndexMaturity(IborIndex&amp;Tenor,AV1979,Trigger)</f>
        <v>53352</v>
      </c>
      <c r="AX1979" s="102" t="e">
        <f>_xll.qlIndexFixing($Z$5,AU1979,,Trigger)</f>
        <v>#VALUE!</v>
      </c>
      <c r="AY1979" s="102">
        <f>_xll.qlIndexFixing($AZ$1,AV1979,,Trigger)</f>
        <v>1.4349292928964835E-2</v>
      </c>
    </row>
    <row r="1980" spans="46:51" ht="11.25" customHeight="1" x14ac:dyDescent="0.25">
      <c r="AT1980" s="57" t="s">
        <v>44</v>
      </c>
      <c r="AU1980" s="56">
        <f>_xll.qlInterestRateIndexFixingDate(IborIndex&amp;Tenor,AV1980,Trigger)</f>
        <v>53171</v>
      </c>
      <c r="AV1980" s="56">
        <f>_xll.qlCalendarAdvance(Calendar,AV1979,AT1980,"f",,Trigger)</f>
        <v>53175</v>
      </c>
      <c r="AW1980" s="56">
        <f>_xll.qlInterestRateIndexMaturity(IborIndex&amp;Tenor,AV1980,Trigger)</f>
        <v>53359</v>
      </c>
      <c r="AX1980" s="102" t="e">
        <f>_xll.qlIndexFixing($Z$5,AU1980,,Trigger)</f>
        <v>#VALUE!</v>
      </c>
      <c r="AY1980" s="102">
        <f>_xll.qlIndexFixing($AZ$1,AV1980,,Trigger)</f>
        <v>1.4346397551712471E-2</v>
      </c>
    </row>
    <row r="1981" spans="46:51" ht="11.25" customHeight="1" x14ac:dyDescent="0.25">
      <c r="AT1981" s="57" t="s">
        <v>44</v>
      </c>
      <c r="AU1981" s="56">
        <f>_xll.qlInterestRateIndexFixingDate(IborIndex&amp;Tenor,AV1981,Trigger)</f>
        <v>53178</v>
      </c>
      <c r="AV1981" s="56">
        <f>_xll.qlCalendarAdvance(Calendar,AV1980,AT1981,"f",,Trigger)</f>
        <v>53182</v>
      </c>
      <c r="AW1981" s="56">
        <f>_xll.qlInterestRateIndexMaturity(IborIndex&amp;Tenor,AV1981,Trigger)</f>
        <v>53366</v>
      </c>
      <c r="AX1981" s="102" t="e">
        <f>_xll.qlIndexFixing($Z$5,AU1981,,Trigger)</f>
        <v>#VALUE!</v>
      </c>
      <c r="AY1981" s="102">
        <f>_xll.qlIndexFixing($AZ$1,AV1981,,Trigger)</f>
        <v>1.4343504686992227E-2</v>
      </c>
    </row>
    <row r="1982" spans="46:51" ht="11.25" customHeight="1" x14ac:dyDescent="0.25">
      <c r="AT1982" s="57" t="s">
        <v>44</v>
      </c>
      <c r="AU1982" s="56">
        <f>_xll.qlInterestRateIndexFixingDate(IborIndex&amp;Tenor,AV1982,Trigger)</f>
        <v>53185</v>
      </c>
      <c r="AV1982" s="56">
        <f>_xll.qlCalendarAdvance(Calendar,AV1981,AT1982,"f",,Trigger)</f>
        <v>53189</v>
      </c>
      <c r="AW1982" s="56">
        <f>_xll.qlInterestRateIndexMaturity(IborIndex&amp;Tenor,AV1982,Trigger)</f>
        <v>53373</v>
      </c>
      <c r="AX1982" s="102" t="e">
        <f>_xll.qlIndexFixing($Z$5,AU1982,,Trigger)</f>
        <v>#VALUE!</v>
      </c>
      <c r="AY1982" s="102">
        <f>_xll.qlIndexFixing($AZ$1,AV1982,,Trigger)</f>
        <v>1.4340614359293328E-2</v>
      </c>
    </row>
    <row r="1983" spans="46:51" ht="11.25" customHeight="1" x14ac:dyDescent="0.25">
      <c r="AT1983" s="57" t="s">
        <v>44</v>
      </c>
      <c r="AU1983" s="56">
        <f>_xll.qlInterestRateIndexFixingDate(IborIndex&amp;Tenor,AV1983,Trigger)</f>
        <v>53192</v>
      </c>
      <c r="AV1983" s="56">
        <f>_xll.qlCalendarAdvance(Calendar,AV1982,AT1983,"f",,Trigger)</f>
        <v>53196</v>
      </c>
      <c r="AW1983" s="56">
        <f>_xll.qlInterestRateIndexMaturity(IborIndex&amp;Tenor,AV1983,Trigger)</f>
        <v>53380</v>
      </c>
      <c r="AX1983" s="102" t="e">
        <f>_xll.qlIndexFixing($Z$5,AU1983,,Trigger)</f>
        <v>#VALUE!</v>
      </c>
      <c r="AY1983" s="102">
        <f>_xll.qlIndexFixing($AZ$1,AV1983,,Trigger)</f>
        <v>1.4337726593105431E-2</v>
      </c>
    </row>
    <row r="1984" spans="46:51" ht="11.25" customHeight="1" x14ac:dyDescent="0.25">
      <c r="AT1984" s="57" t="s">
        <v>44</v>
      </c>
      <c r="AU1984" s="56">
        <f>_xll.qlInterestRateIndexFixingDate(IborIndex&amp;Tenor,AV1984,Trigger)</f>
        <v>53199</v>
      </c>
      <c r="AV1984" s="56">
        <f>_xll.qlCalendarAdvance(Calendar,AV1983,AT1984,"f",,Trigger)</f>
        <v>53203</v>
      </c>
      <c r="AW1984" s="56">
        <f>_xll.qlInterestRateIndexMaturity(IborIndex&amp;Tenor,AV1984,Trigger)</f>
        <v>53386</v>
      </c>
      <c r="AX1984" s="102" t="e">
        <f>_xll.qlIndexFixing($Z$5,AU1984,,Trigger)</f>
        <v>#VALUE!</v>
      </c>
      <c r="AY1984" s="102">
        <f>_xll.qlIndexFixing($AZ$1,AV1984,,Trigger)</f>
        <v>1.4334443885821588E-2</v>
      </c>
    </row>
    <row r="1985" spans="46:51" ht="11.25" customHeight="1" x14ac:dyDescent="0.25">
      <c r="AT1985" s="57" t="s">
        <v>44</v>
      </c>
      <c r="AU1985" s="56">
        <f>_xll.qlInterestRateIndexFixingDate(IborIndex&amp;Tenor,AV1985,Trigger)</f>
        <v>53206</v>
      </c>
      <c r="AV1985" s="56">
        <f>_xll.qlCalendarAdvance(Calendar,AV1984,AT1985,"f",,Trigger)</f>
        <v>53210</v>
      </c>
      <c r="AW1985" s="56">
        <f>_xll.qlInterestRateIndexMaturity(IborIndex&amp;Tenor,AV1985,Trigger)</f>
        <v>53391</v>
      </c>
      <c r="AX1985" s="102" t="e">
        <f>_xll.qlIndexFixing($Z$5,AU1985,,Trigger)</f>
        <v>#VALUE!</v>
      </c>
      <c r="AY1985" s="102">
        <f>_xll.qlIndexFixing($AZ$1,AV1985,,Trigger)</f>
        <v>1.4331560914680215E-2</v>
      </c>
    </row>
    <row r="1986" spans="46:51" ht="11.25" customHeight="1" x14ac:dyDescent="0.25">
      <c r="AT1986" s="57" t="s">
        <v>44</v>
      </c>
      <c r="AU1986" s="56">
        <f>_xll.qlInterestRateIndexFixingDate(IborIndex&amp;Tenor,AV1986,Trigger)</f>
        <v>53213</v>
      </c>
      <c r="AV1986" s="56">
        <f>_xll.qlCalendarAdvance(Calendar,AV1985,AT1986,"f",,Trigger)</f>
        <v>53217</v>
      </c>
      <c r="AW1986" s="56">
        <f>_xll.qlInterestRateIndexMaturity(IborIndex&amp;Tenor,AV1986,Trigger)</f>
        <v>53398</v>
      </c>
      <c r="AX1986" s="102" t="e">
        <f>_xll.qlIndexFixing($Z$5,AU1986,,Trigger)</f>
        <v>#VALUE!</v>
      </c>
      <c r="AY1986" s="102">
        <f>_xll.qlIndexFixing($AZ$1,AV1986,,Trigger)</f>
        <v>1.4328680569135378E-2</v>
      </c>
    </row>
    <row r="1987" spans="46:51" ht="11.25" customHeight="1" x14ac:dyDescent="0.25">
      <c r="AT1987" s="57" t="s">
        <v>44</v>
      </c>
      <c r="AU1987" s="56">
        <f>_xll.qlInterestRateIndexFixingDate(IborIndex&amp;Tenor,AV1987,Trigger)</f>
        <v>53220</v>
      </c>
      <c r="AV1987" s="56">
        <f>_xll.qlCalendarAdvance(Calendar,AV1986,AT1987,"f",,Trigger)</f>
        <v>53224</v>
      </c>
      <c r="AW1987" s="56">
        <f>_xll.qlInterestRateIndexMaturity(IborIndex&amp;Tenor,AV1987,Trigger)</f>
        <v>53405</v>
      </c>
      <c r="AX1987" s="102" t="e">
        <f>_xll.qlIndexFixing($Z$5,AU1987,,Trigger)</f>
        <v>#VALUE!</v>
      </c>
      <c r="AY1987" s="102">
        <f>_xll.qlIndexFixing($AZ$1,AV1987,,Trigger)</f>
        <v>1.4325802873670915E-2</v>
      </c>
    </row>
    <row r="1988" spans="46:51" ht="11.25" customHeight="1" x14ac:dyDescent="0.25">
      <c r="AT1988" s="57" t="s">
        <v>44</v>
      </c>
      <c r="AU1988" s="56">
        <f>_xll.qlInterestRateIndexFixingDate(IborIndex&amp;Tenor,AV1988,Trigger)</f>
        <v>53227</v>
      </c>
      <c r="AV1988" s="56">
        <f>_xll.qlCalendarAdvance(Calendar,AV1987,AT1988,"f",,Trigger)</f>
        <v>53231</v>
      </c>
      <c r="AW1988" s="56">
        <f>_xll.qlInterestRateIndexMaturity(IborIndex&amp;Tenor,AV1988,Trigger)</f>
        <v>53413</v>
      </c>
      <c r="AX1988" s="102" t="e">
        <f>_xll.qlIndexFixing($Z$5,AU1988,,Trigger)</f>
        <v>#VALUE!</v>
      </c>
      <c r="AY1988" s="102">
        <f>_xll.qlIndexFixing($AZ$1,AV1988,,Trigger)</f>
        <v>1.4322927852770229E-2</v>
      </c>
    </row>
    <row r="1989" spans="46:51" ht="11.25" customHeight="1" x14ac:dyDescent="0.25">
      <c r="AT1989" s="57" t="s">
        <v>44</v>
      </c>
      <c r="AU1989" s="56">
        <f>_xll.qlInterestRateIndexFixingDate(IborIndex&amp;Tenor,AV1989,Trigger)</f>
        <v>53234</v>
      </c>
      <c r="AV1989" s="56">
        <f>_xll.qlCalendarAdvance(Calendar,AV1988,AT1989,"f",,Trigger)</f>
        <v>53238</v>
      </c>
      <c r="AW1989" s="56">
        <f>_xll.qlInterestRateIndexMaturity(IborIndex&amp;Tenor,AV1989,Trigger)</f>
        <v>53420</v>
      </c>
      <c r="AX1989" s="102" t="e">
        <f>_xll.qlIndexFixing($Z$5,AU1989,,Trigger)</f>
        <v>#VALUE!</v>
      </c>
      <c r="AY1989" s="102">
        <f>_xll.qlIndexFixing($AZ$1,AV1989,,Trigger)</f>
        <v>1.4320135434631859E-2</v>
      </c>
    </row>
    <row r="1990" spans="46:51" ht="11.25" customHeight="1" x14ac:dyDescent="0.25">
      <c r="AT1990" s="57" t="s">
        <v>44</v>
      </c>
      <c r="AU1990" s="56">
        <f>_xll.qlInterestRateIndexFixingDate(IborIndex&amp;Tenor,AV1990,Trigger)</f>
        <v>53241</v>
      </c>
      <c r="AV1990" s="56">
        <f>_xll.qlCalendarAdvance(Calendar,AV1989,AT1990,"f",,Trigger)</f>
        <v>53245</v>
      </c>
      <c r="AW1990" s="56">
        <f>_xll.qlInterestRateIndexMaturity(IborIndex&amp;Tenor,AV1990,Trigger)</f>
        <v>53427</v>
      </c>
      <c r="AX1990" s="102" t="e">
        <f>_xll.qlIndexFixing($Z$5,AU1990,,Trigger)</f>
        <v>#VALUE!</v>
      </c>
      <c r="AY1990" s="102">
        <f>_xll.qlIndexFixing($AZ$1,AV1990,,Trigger)</f>
        <v>1.4317265925626944E-2</v>
      </c>
    </row>
    <row r="1991" spans="46:51" ht="11.25" customHeight="1" x14ac:dyDescent="0.25">
      <c r="AT1991" s="57" t="s">
        <v>44</v>
      </c>
      <c r="AU1991" s="56">
        <f>_xll.qlInterestRateIndexFixingDate(IborIndex&amp;Tenor,AV1991,Trigger)</f>
        <v>53248</v>
      </c>
      <c r="AV1991" s="56">
        <f>_xll.qlCalendarAdvance(Calendar,AV1990,AT1991,"f",,Trigger)</f>
        <v>53252</v>
      </c>
      <c r="AW1991" s="56">
        <f>_xll.qlInterestRateIndexMaturity(IborIndex&amp;Tenor,AV1991,Trigger)</f>
        <v>53434</v>
      </c>
      <c r="AX1991" s="102" t="e">
        <f>_xll.qlIndexFixing($Z$5,AU1991,,Trigger)</f>
        <v>#VALUE!</v>
      </c>
      <c r="AY1991" s="102">
        <f>_xll.qlIndexFixing($AZ$1,AV1991,,Trigger)</f>
        <v>1.4314399166518164E-2</v>
      </c>
    </row>
    <row r="1992" spans="46:51" ht="11.25" customHeight="1" x14ac:dyDescent="0.25">
      <c r="AT1992" s="57" t="s">
        <v>44</v>
      </c>
      <c r="AU1992" s="56">
        <f>_xll.qlInterestRateIndexFixingDate(IborIndex&amp;Tenor,AV1992,Trigger)</f>
        <v>53255</v>
      </c>
      <c r="AV1992" s="56">
        <f>_xll.qlCalendarAdvance(Calendar,AV1991,AT1992,"f",,Trigger)</f>
        <v>53259</v>
      </c>
      <c r="AW1992" s="56">
        <f>_xll.qlInterestRateIndexMaturity(IborIndex&amp;Tenor,AV1992,Trigger)</f>
        <v>53441</v>
      </c>
      <c r="AX1992" s="102" t="e">
        <f>_xll.qlIndexFixing($Z$5,AU1992,,Trigger)</f>
        <v>#VALUE!</v>
      </c>
      <c r="AY1992" s="102">
        <f>_xll.qlIndexFixing($AZ$1,AV1992,,Trigger)</f>
        <v>1.4311535181788791E-2</v>
      </c>
    </row>
    <row r="1993" spans="46:51" ht="11.25" customHeight="1" x14ac:dyDescent="0.25">
      <c r="AT1993" s="57" t="s">
        <v>44</v>
      </c>
      <c r="AU1993" s="56">
        <f>_xll.qlInterestRateIndexFixingDate(IborIndex&amp;Tenor,AV1993,Trigger)</f>
        <v>53262</v>
      </c>
      <c r="AV1993" s="56">
        <f>_xll.qlCalendarAdvance(Calendar,AV1992,AT1993,"f",,Trigger)</f>
        <v>53266</v>
      </c>
      <c r="AW1993" s="56">
        <f>_xll.qlInterestRateIndexMaturity(IborIndex&amp;Tenor,AV1993,Trigger)</f>
        <v>53447</v>
      </c>
      <c r="AX1993" s="102" t="e">
        <f>_xll.qlIndexFixing($Z$5,AU1993,,Trigger)</f>
        <v>#VALUE!</v>
      </c>
      <c r="AY1993" s="102">
        <f>_xll.qlIndexFixing($AZ$1,AV1993,,Trigger)</f>
        <v>1.4308593723661361E-2</v>
      </c>
    </row>
    <row r="1994" spans="46:51" ht="11.25" customHeight="1" x14ac:dyDescent="0.25">
      <c r="AT1994" s="57" t="s">
        <v>44</v>
      </c>
      <c r="AU1994" s="56">
        <f>_xll.qlInterestRateIndexFixingDate(IborIndex&amp;Tenor,AV1994,Trigger)</f>
        <v>53269</v>
      </c>
      <c r="AV1994" s="56">
        <f>_xll.qlCalendarAdvance(Calendar,AV1993,AT1994,"f",,Trigger)</f>
        <v>53273</v>
      </c>
      <c r="AW1994" s="56">
        <f>_xll.qlInterestRateIndexMaturity(IborIndex&amp;Tenor,AV1994,Trigger)</f>
        <v>53454</v>
      </c>
      <c r="AX1994" s="102" t="e">
        <f>_xll.qlIndexFixing($Z$5,AU1994,,Trigger)</f>
        <v>#VALUE!</v>
      </c>
      <c r="AY1994" s="102">
        <f>_xll.qlIndexFixing($AZ$1,AV1994,,Trigger)</f>
        <v>1.4305735264302205E-2</v>
      </c>
    </row>
    <row r="1995" spans="46:51" ht="11.25" customHeight="1" x14ac:dyDescent="0.25">
      <c r="AT1995" s="57" t="s">
        <v>44</v>
      </c>
      <c r="AU1995" s="56">
        <f>_xll.qlInterestRateIndexFixingDate(IborIndex&amp;Tenor,AV1995,Trigger)</f>
        <v>53276</v>
      </c>
      <c r="AV1995" s="56">
        <f>_xll.qlCalendarAdvance(Calendar,AV1994,AT1995,"f",,Trigger)</f>
        <v>53280</v>
      </c>
      <c r="AW1995" s="56">
        <f>_xll.qlInterestRateIndexMaturity(IborIndex&amp;Tenor,AV1995,Trigger)</f>
        <v>53461</v>
      </c>
      <c r="AX1995" s="102" t="e">
        <f>_xll.qlIndexFixing($Z$5,AU1995,,Trigger)</f>
        <v>#VALUE!</v>
      </c>
      <c r="AY1995" s="102">
        <f>_xll.qlIndexFixing($AZ$1,AV1995,,Trigger)</f>
        <v>1.4302879650891498E-2</v>
      </c>
    </row>
    <row r="1996" spans="46:51" ht="11.25" customHeight="1" x14ac:dyDescent="0.25">
      <c r="AT1996" s="57" t="s">
        <v>44</v>
      </c>
      <c r="AU1996" s="56">
        <f>_xll.qlInterestRateIndexFixingDate(IborIndex&amp;Tenor,AV1996,Trigger)</f>
        <v>53283</v>
      </c>
      <c r="AV1996" s="56">
        <f>_xll.qlCalendarAdvance(Calendar,AV1995,AT1996,"f",,Trigger)</f>
        <v>53287</v>
      </c>
      <c r="AW1996" s="56">
        <f>_xll.qlInterestRateIndexMaturity(IborIndex&amp;Tenor,AV1996,Trigger)</f>
        <v>53468</v>
      </c>
      <c r="AX1996" s="102" t="e">
        <f>_xll.qlIndexFixing($Z$5,AU1996,,Trigger)</f>
        <v>#VALUE!</v>
      </c>
      <c r="AY1996" s="102">
        <f>_xll.qlIndexFixing($AZ$1,AV1996,,Trigger)</f>
        <v>1.4300026907911755E-2</v>
      </c>
    </row>
    <row r="1997" spans="46:51" ht="11.25" customHeight="1" x14ac:dyDescent="0.25">
      <c r="AT1997" s="57" t="s">
        <v>44</v>
      </c>
      <c r="AU1997" s="56">
        <f>_xll.qlInterestRateIndexFixingDate(IborIndex&amp;Tenor,AV1997,Trigger)</f>
        <v>53290</v>
      </c>
      <c r="AV1997" s="56">
        <f>_xll.qlCalendarAdvance(Calendar,AV1996,AT1997,"f",,Trigger)</f>
        <v>53294</v>
      </c>
      <c r="AW1997" s="56">
        <f>_xll.qlInterestRateIndexMaturity(IborIndex&amp;Tenor,AV1997,Trigger)</f>
        <v>53475</v>
      </c>
      <c r="AX1997" s="102" t="e">
        <f>_xll.qlIndexFixing($Z$5,AU1997,,Trigger)</f>
        <v>#VALUE!</v>
      </c>
      <c r="AY1997" s="102">
        <f>_xll.qlIndexFixing($AZ$1,AV1997,,Trigger)</f>
        <v>1.4297257730787544E-2</v>
      </c>
    </row>
    <row r="1998" spans="46:51" ht="11.25" customHeight="1" x14ac:dyDescent="0.25">
      <c r="AT1998" s="57" t="s">
        <v>44</v>
      </c>
      <c r="AU1998" s="56">
        <f>_xll.qlInterestRateIndexFixingDate(IborIndex&amp;Tenor,AV1998,Trigger)</f>
        <v>53297</v>
      </c>
      <c r="AV1998" s="56">
        <f>_xll.qlCalendarAdvance(Calendar,AV1997,AT1998,"f",,Trigger)</f>
        <v>53301</v>
      </c>
      <c r="AW1998" s="56">
        <f>_xll.qlInterestRateIndexMaturity(IborIndex&amp;Tenor,AV1998,Trigger)</f>
        <v>53483</v>
      </c>
      <c r="AX1998" s="102" t="e">
        <f>_xll.qlIndexFixing($Z$5,AU1998,,Trigger)</f>
        <v>#VALUE!</v>
      </c>
      <c r="AY1998" s="102">
        <f>_xll.qlIndexFixing($AZ$1,AV1998,,Trigger)</f>
        <v>1.4294410906503104E-2</v>
      </c>
    </row>
    <row r="1999" spans="46:51" ht="11.25" customHeight="1" x14ac:dyDescent="0.25">
      <c r="AT1999" s="57" t="s">
        <v>44</v>
      </c>
      <c r="AU1999" s="56">
        <f>_xll.qlInterestRateIndexFixingDate(IborIndex&amp;Tenor,AV1999,Trigger)</f>
        <v>53304</v>
      </c>
      <c r="AV1999" s="56">
        <f>_xll.qlCalendarAdvance(Calendar,AV1998,AT1999,"f",,Trigger)</f>
        <v>53308</v>
      </c>
      <c r="AW1999" s="56">
        <f>_xll.qlInterestRateIndexMaturity(IborIndex&amp;Tenor,AV1999,Trigger)</f>
        <v>53490</v>
      </c>
      <c r="AX1999" s="102" t="e">
        <f>_xll.qlIndexFixing($Z$5,AU1999,,Trigger)</f>
        <v>#VALUE!</v>
      </c>
      <c r="AY1999" s="102">
        <f>_xll.qlIndexFixing($AZ$1,AV1999,,Trigger)</f>
        <v>1.4291567027984932E-2</v>
      </c>
    </row>
    <row r="2000" spans="46:51" ht="11.25" customHeight="1" x14ac:dyDescent="0.25">
      <c r="AT2000" s="57" t="s">
        <v>44</v>
      </c>
      <c r="AU2000" s="56">
        <f>_xll.qlInterestRateIndexFixingDate(IborIndex&amp;Tenor,AV2000,Trigger)</f>
        <v>53311</v>
      </c>
      <c r="AV2000" s="56">
        <f>_xll.qlCalendarAdvance(Calendar,AV1999,AT2000,"f",,Trigger)</f>
        <v>53315</v>
      </c>
      <c r="AW2000" s="56">
        <f>_xll.qlInterestRateIndexMaturity(IborIndex&amp;Tenor,AV2000,Trigger)</f>
        <v>53497</v>
      </c>
      <c r="AX2000" s="102" t="e">
        <f>_xll.qlIndexFixing($Z$5,AU2000,,Trigger)</f>
        <v>#VALUE!</v>
      </c>
      <c r="AY2000" s="102">
        <f>_xll.qlIndexFixing($AZ$1,AV2000,,Trigger)</f>
        <v>1.4288726119716742E-2</v>
      </c>
    </row>
    <row r="2001" spans="46:51" ht="11.25" customHeight="1" x14ac:dyDescent="0.25">
      <c r="AT2001" s="57" t="s">
        <v>44</v>
      </c>
      <c r="AU2001" s="56">
        <f>_xll.qlInterestRateIndexFixingDate(IborIndex&amp;Tenor,AV2001,Trigger)</f>
        <v>53317</v>
      </c>
      <c r="AV2001" s="56">
        <f>_xll.qlCalendarAdvance(Calendar,AV2000,AT2001,"f",,Trigger)</f>
        <v>53323</v>
      </c>
      <c r="AW2001" s="56">
        <f>_xll.qlInterestRateIndexMaturity(IborIndex&amp;Tenor,AV2001,Trigger)</f>
        <v>53505</v>
      </c>
      <c r="AX2001" s="102" t="e">
        <f>_xll.qlIndexFixing($Z$5,AU2001,,Trigger)</f>
        <v>#VALUE!</v>
      </c>
      <c r="AY2001" s="102">
        <f>_xll.qlIndexFixing($AZ$1,AV2001,,Trigger)</f>
        <v>1.4285483035857697E-2</v>
      </c>
    </row>
    <row r="2002" spans="46:51" ht="11.25" customHeight="1" x14ac:dyDescent="0.25">
      <c r="AT2002" s="57" t="s">
        <v>44</v>
      </c>
      <c r="AU2002" s="56">
        <f>_xll.qlInterestRateIndexFixingDate(IborIndex&amp;Tenor,AV2002,Trigger)</f>
        <v>53325</v>
      </c>
      <c r="AV2002" s="56">
        <f>_xll.qlCalendarAdvance(Calendar,AV2001,AT2002,"f",,Trigger)</f>
        <v>53330</v>
      </c>
      <c r="AW2002" s="56">
        <f>_xll.qlInterestRateIndexMaturity(IborIndex&amp;Tenor,AV2002,Trigger)</f>
        <v>53511</v>
      </c>
      <c r="AX2002" s="102" t="e">
        <f>_xll.qlIndexFixing($Z$5,AU2002,,Trigger)</f>
        <v>#VALUE!</v>
      </c>
      <c r="AY2002" s="102">
        <f>_xll.qlIndexFixing($AZ$1,AV2002,,Trigger)</f>
        <v>1.4282567346960276E-2</v>
      </c>
    </row>
    <row r="2003" spans="46:51" ht="11.25" customHeight="1" x14ac:dyDescent="0.25">
      <c r="AT2003" s="57" t="s">
        <v>44</v>
      </c>
      <c r="AU2003" s="56">
        <f>_xll.qlInterestRateIndexFixingDate(IborIndex&amp;Tenor,AV2003,Trigger)</f>
        <v>53335</v>
      </c>
      <c r="AV2003" s="56">
        <f>_xll.qlCalendarAdvance(Calendar,AV2002,AT2003,"f",,Trigger)</f>
        <v>53337</v>
      </c>
      <c r="AW2003" s="56">
        <f>_xll.qlInterestRateIndexMaturity(IborIndex&amp;Tenor,AV2003,Trigger)</f>
        <v>53518</v>
      </c>
      <c r="AX2003" s="102" t="e">
        <f>_xll.qlIndexFixing($Z$5,AU2003,,Trigger)</f>
        <v>#VALUE!</v>
      </c>
      <c r="AY2003" s="102">
        <f>_xll.qlIndexFixing($AZ$1,AV2003,,Trigger)</f>
        <v>1.427973581905178E-2</v>
      </c>
    </row>
    <row r="2004" spans="46:51" ht="11.25" customHeight="1" x14ac:dyDescent="0.25">
      <c r="AT2004" s="57" t="s">
        <v>44</v>
      </c>
      <c r="AU2004" s="56">
        <f>_xll.qlInterestRateIndexFixingDate(IborIndex&amp;Tenor,AV2004,Trigger)</f>
        <v>53342</v>
      </c>
      <c r="AV2004" s="56">
        <f>_xll.qlCalendarAdvance(Calendar,AV2003,AT2004,"f",,Trigger)</f>
        <v>53344</v>
      </c>
      <c r="AW2004" s="56">
        <f>_xll.qlInterestRateIndexMaturity(IborIndex&amp;Tenor,AV2004,Trigger)</f>
        <v>53525</v>
      </c>
      <c r="AX2004" s="102" t="e">
        <f>_xll.qlIndexFixing($Z$5,AU2004,,Trigger)</f>
        <v>#VALUE!</v>
      </c>
      <c r="AY2004" s="102">
        <f>_xll.qlIndexFixing($AZ$1,AV2004,,Trigger)</f>
        <v>1.4276907360931243E-2</v>
      </c>
    </row>
    <row r="2005" spans="46:51" ht="11.25" customHeight="1" x14ac:dyDescent="0.25">
      <c r="AT2005" s="57" t="s">
        <v>44</v>
      </c>
      <c r="AU2005" s="56">
        <f>_xll.qlInterestRateIndexFixingDate(IborIndex&amp;Tenor,AV2005,Trigger)</f>
        <v>53349</v>
      </c>
      <c r="AV2005" s="56">
        <f>_xll.qlCalendarAdvance(Calendar,AV2004,AT2005,"f",,Trigger)</f>
        <v>53351</v>
      </c>
      <c r="AW2005" s="56">
        <f>_xll.qlInterestRateIndexMaturity(IborIndex&amp;Tenor,AV2005,Trigger)</f>
        <v>53532</v>
      </c>
      <c r="AX2005" s="102" t="e">
        <f>_xll.qlIndexFixing($Z$5,AU2005,,Trigger)</f>
        <v>#VALUE!</v>
      </c>
      <c r="AY2005" s="102">
        <f>_xll.qlIndexFixing($AZ$1,AV2005,,Trigger)</f>
        <v>1.4274081997079417E-2</v>
      </c>
    </row>
    <row r="2006" spans="46:51" ht="11.25" customHeight="1" x14ac:dyDescent="0.25">
      <c r="AT2006" s="57" t="s">
        <v>44</v>
      </c>
      <c r="AU2006" s="56">
        <f>_xll.qlInterestRateIndexFixingDate(IborIndex&amp;Tenor,AV2006,Trigger)</f>
        <v>53356</v>
      </c>
      <c r="AV2006" s="56">
        <f>_xll.qlCalendarAdvance(Calendar,AV2005,AT2006,"f",,Trigger)</f>
        <v>53358</v>
      </c>
      <c r="AW2006" s="56">
        <f>_xll.qlInterestRateIndexMaturity(IborIndex&amp;Tenor,AV2006,Trigger)</f>
        <v>53539</v>
      </c>
      <c r="AX2006" s="102" t="e">
        <f>_xll.qlIndexFixing($Z$5,AU2006,,Trigger)</f>
        <v>#VALUE!</v>
      </c>
      <c r="AY2006" s="102">
        <f>_xll.qlIndexFixing($AZ$1,AV2006,,Trigger)</f>
        <v>1.4271259751978372E-2</v>
      </c>
    </row>
    <row r="2007" spans="46:51" ht="11.25" customHeight="1" x14ac:dyDescent="0.25">
      <c r="AT2007" s="57" t="s">
        <v>44</v>
      </c>
      <c r="AU2007" s="56">
        <f>_xll.qlInterestRateIndexFixingDate(IborIndex&amp;Tenor,AV2007,Trigger)</f>
        <v>53363</v>
      </c>
      <c r="AV2007" s="56">
        <f>_xll.qlCalendarAdvance(Calendar,AV2006,AT2007,"f",,Trigger)</f>
        <v>53365</v>
      </c>
      <c r="AW2007" s="56">
        <f>_xll.qlInterestRateIndexMaturity(IborIndex&amp;Tenor,AV2007,Trigger)</f>
        <v>53546</v>
      </c>
      <c r="AX2007" s="102" t="e">
        <f>_xll.qlIndexFixing($Z$5,AU2007,,Trigger)</f>
        <v>#VALUE!</v>
      </c>
      <c r="AY2007" s="102">
        <f>_xll.qlIndexFixing($AZ$1,AV2007,,Trigger)</f>
        <v>1.4268440650109741E-2</v>
      </c>
    </row>
    <row r="2008" spans="46:51" ht="11.25" customHeight="1" x14ac:dyDescent="0.25">
      <c r="AT2008" s="57" t="s">
        <v>44</v>
      </c>
      <c r="AU2008" s="56">
        <f>_xll.qlInterestRateIndexFixingDate(IborIndex&amp;Tenor,AV2008,Trigger)</f>
        <v>53370</v>
      </c>
      <c r="AV2008" s="56">
        <f>_xll.qlCalendarAdvance(Calendar,AV2007,AT2008,"f",,Trigger)</f>
        <v>53372</v>
      </c>
      <c r="AW2008" s="56">
        <f>_xll.qlInterestRateIndexMaturity(IborIndex&amp;Tenor,AV2008,Trigger)</f>
        <v>53553</v>
      </c>
      <c r="AX2008" s="102" t="e">
        <f>_xll.qlIndexFixing($Z$5,AU2008,,Trigger)</f>
        <v>#VALUE!</v>
      </c>
      <c r="AY2008" s="102">
        <f>_xll.qlIndexFixing($AZ$1,AV2008,,Trigger)</f>
        <v>1.4265624715955157E-2</v>
      </c>
    </row>
    <row r="2009" spans="46:51" ht="11.25" customHeight="1" x14ac:dyDescent="0.25">
      <c r="AT2009" s="57" t="s">
        <v>44</v>
      </c>
      <c r="AU2009" s="56">
        <f>_xll.qlInterestRateIndexFixingDate(IborIndex&amp;Tenor,AV2009,Trigger)</f>
        <v>53377</v>
      </c>
      <c r="AV2009" s="56">
        <f>_xll.qlCalendarAdvance(Calendar,AV2008,AT2009,"f",,Trigger)</f>
        <v>53379</v>
      </c>
      <c r="AW2009" s="56">
        <f>_xll.qlInterestRateIndexMaturity(IborIndex&amp;Tenor,AV2009,Trigger)</f>
        <v>53560</v>
      </c>
      <c r="AX2009" s="102" t="e">
        <f>_xll.qlIndexFixing($Z$5,AU2009,,Trigger)</f>
        <v>#VALUE!</v>
      </c>
      <c r="AY2009" s="102">
        <f>_xll.qlIndexFixing($AZ$1,AV2009,,Trigger)</f>
        <v>1.4262811973995369E-2</v>
      </c>
    </row>
    <row r="2010" spans="46:51" ht="11.25" customHeight="1" x14ac:dyDescent="0.25">
      <c r="AT2010" s="57" t="s">
        <v>44</v>
      </c>
      <c r="AU2010" s="56">
        <f>_xll.qlInterestRateIndexFixingDate(IborIndex&amp;Tenor,AV2010,Trigger)</f>
        <v>53384</v>
      </c>
      <c r="AV2010" s="56">
        <f>_xll.qlCalendarAdvance(Calendar,AV2009,AT2010,"f",,Trigger)</f>
        <v>53386</v>
      </c>
      <c r="AW2010" s="56">
        <f>_xll.qlInterestRateIndexMaturity(IborIndex&amp;Tenor,AV2010,Trigger)</f>
        <v>53570</v>
      </c>
      <c r="AX2010" s="102" t="e">
        <f>_xll.qlIndexFixing($Z$5,AU2010,,Trigger)</f>
        <v>#VALUE!</v>
      </c>
      <c r="AY2010" s="102">
        <f>_xll.qlIndexFixing($AZ$1,AV2010,,Trigger)</f>
        <v>1.4260331312561693E-2</v>
      </c>
    </row>
    <row r="2011" spans="46:51" ht="11.25" customHeight="1" x14ac:dyDescent="0.25">
      <c r="AT2011" s="57" t="s">
        <v>44</v>
      </c>
      <c r="AU2011" s="56">
        <f>_xll.qlInterestRateIndexFixingDate(IborIndex&amp;Tenor,AV2011,Trigger)</f>
        <v>53391</v>
      </c>
      <c r="AV2011" s="56">
        <f>_xll.qlCalendarAdvance(Calendar,AV2010,AT2011,"f",,Trigger)</f>
        <v>53393</v>
      </c>
      <c r="AW2011" s="56">
        <f>_xll.qlInterestRateIndexMaturity(IborIndex&amp;Tenor,AV2011,Trigger)</f>
        <v>53577</v>
      </c>
      <c r="AX2011" s="102" t="e">
        <f>_xll.qlIndexFixing($Z$5,AU2011,,Trigger)</f>
        <v>#VALUE!</v>
      </c>
      <c r="AY2011" s="102">
        <f>_xll.qlIndexFixing($AZ$1,AV2011,,Trigger)</f>
        <v>1.4257525546594887E-2</v>
      </c>
    </row>
    <row r="2012" spans="46:51" ht="11.25" customHeight="1" x14ac:dyDescent="0.25">
      <c r="AT2012" s="57" t="s">
        <v>44</v>
      </c>
      <c r="AU2012" s="56">
        <f>_xll.qlInterestRateIndexFixingDate(IborIndex&amp;Tenor,AV2012,Trigger)</f>
        <v>53398</v>
      </c>
      <c r="AV2012" s="56">
        <f>_xll.qlCalendarAdvance(Calendar,AV2011,AT2012,"f",,Trigger)</f>
        <v>53400</v>
      </c>
      <c r="AW2012" s="56">
        <f>_xll.qlInterestRateIndexMaturity(IborIndex&amp;Tenor,AV2012,Trigger)</f>
        <v>53584</v>
      </c>
      <c r="AX2012" s="102" t="e">
        <f>_xll.qlIndexFixing($Z$5,AU2012,,Trigger)</f>
        <v>#VALUE!</v>
      </c>
      <c r="AY2012" s="102">
        <f>_xll.qlIndexFixing($AZ$1,AV2012,,Trigger)</f>
        <v>1.4254723053864033E-2</v>
      </c>
    </row>
    <row r="2013" spans="46:51" ht="11.25" customHeight="1" x14ac:dyDescent="0.25">
      <c r="AT2013" s="57" t="s">
        <v>44</v>
      </c>
      <c r="AU2013" s="56">
        <f>_xll.qlInterestRateIndexFixingDate(IborIndex&amp;Tenor,AV2013,Trigger)</f>
        <v>53405</v>
      </c>
      <c r="AV2013" s="56">
        <f>_xll.qlCalendarAdvance(Calendar,AV2012,AT2013,"f",,Trigger)</f>
        <v>53407</v>
      </c>
      <c r="AW2013" s="56">
        <f>_xll.qlInterestRateIndexMaturity(IborIndex&amp;Tenor,AV2013,Trigger)</f>
        <v>53591</v>
      </c>
      <c r="AX2013" s="102" t="e">
        <f>_xll.qlIndexFixing($Z$5,AU2013,,Trigger)</f>
        <v>#VALUE!</v>
      </c>
      <c r="AY2013" s="102">
        <f>_xll.qlIndexFixing($AZ$1,AV2013,,Trigger)</f>
        <v>1.4250243098315343E-2</v>
      </c>
    </row>
    <row r="2014" spans="46:51" ht="11.25" customHeight="1" x14ac:dyDescent="0.25">
      <c r="AT2014" s="57" t="s">
        <v>44</v>
      </c>
      <c r="AU2014" s="56">
        <f>_xll.qlInterestRateIndexFixingDate(IborIndex&amp;Tenor,AV2014,Trigger)</f>
        <v>53408</v>
      </c>
      <c r="AV2014" s="56">
        <f>_xll.qlCalendarAdvance(Calendar,AV2013,AT2014,"f",,Trigger)</f>
        <v>53414</v>
      </c>
      <c r="AW2014" s="56">
        <f>_xll.qlInterestRateIndexMaturity(IborIndex&amp;Tenor,AV2014,Trigger)</f>
        <v>53598</v>
      </c>
      <c r="AX2014" s="102" t="e">
        <f>_xll.qlIndexFixing($Z$5,AU2014,,Trigger)</f>
        <v>#VALUE!</v>
      </c>
      <c r="AY2014" s="102">
        <f>_xll.qlIndexFixing($AZ$1,AV2014,,Trigger)</f>
        <v>1.4248879726145681E-2</v>
      </c>
    </row>
    <row r="2015" spans="46:51" ht="11.25" customHeight="1" x14ac:dyDescent="0.25">
      <c r="AT2015" s="57" t="s">
        <v>44</v>
      </c>
      <c r="AU2015" s="56">
        <f>_xll.qlInterestRateIndexFixingDate(IborIndex&amp;Tenor,AV2015,Trigger)</f>
        <v>53419</v>
      </c>
      <c r="AV2015" s="56">
        <f>_xll.qlCalendarAdvance(Calendar,AV2014,AT2015,"f",,Trigger)</f>
        <v>53421</v>
      </c>
      <c r="AW2015" s="56">
        <f>_xll.qlInterestRateIndexMaturity(IborIndex&amp;Tenor,AV2015,Trigger)</f>
        <v>53604</v>
      </c>
      <c r="AX2015" s="102" t="e">
        <f>_xll.qlIndexFixing($Z$5,AU2015,,Trigger)</f>
        <v>#VALUE!</v>
      </c>
      <c r="AY2015" s="102">
        <f>_xll.qlIndexFixing($AZ$1,AV2015,,Trigger)</f>
        <v>1.424633545992831E-2</v>
      </c>
    </row>
    <row r="2016" spans="46:51" ht="11.25" customHeight="1" x14ac:dyDescent="0.25">
      <c r="AT2016" s="57" t="s">
        <v>44</v>
      </c>
      <c r="AU2016" s="56">
        <f>_xll.qlInterestRateIndexFixingDate(IborIndex&amp;Tenor,AV2016,Trigger)</f>
        <v>53426</v>
      </c>
      <c r="AV2016" s="56">
        <f>_xll.qlCalendarAdvance(Calendar,AV2015,AT2016,"f",,Trigger)</f>
        <v>53428</v>
      </c>
      <c r="AW2016" s="56">
        <f>_xll.qlInterestRateIndexMaturity(IborIndex&amp;Tenor,AV2016,Trigger)</f>
        <v>53611</v>
      </c>
      <c r="AX2016" s="102" t="e">
        <f>_xll.qlIndexFixing($Z$5,AU2016,,Trigger)</f>
        <v>#VALUE!</v>
      </c>
      <c r="AY2016" s="102">
        <f>_xll.qlIndexFixing($AZ$1,AV2016,,Trigger)</f>
        <v>1.4243546304982388E-2</v>
      </c>
    </row>
    <row r="2017" spans="46:51" ht="11.25" customHeight="1" x14ac:dyDescent="0.25">
      <c r="AT2017" s="57" t="s">
        <v>44</v>
      </c>
      <c r="AU2017" s="56">
        <f>_xll.qlInterestRateIndexFixingDate(IborIndex&amp;Tenor,AV2017,Trigger)</f>
        <v>53433</v>
      </c>
      <c r="AV2017" s="56">
        <f>_xll.qlCalendarAdvance(Calendar,AV2016,AT2017,"f",,Trigger)</f>
        <v>53435</v>
      </c>
      <c r="AW2017" s="56">
        <f>_xll.qlInterestRateIndexMaturity(IborIndex&amp;Tenor,AV2017,Trigger)</f>
        <v>53618</v>
      </c>
      <c r="AX2017" s="102" t="e">
        <f>_xll.qlIndexFixing($Z$5,AU2017,,Trigger)</f>
        <v>#VALUE!</v>
      </c>
      <c r="AY2017" s="102">
        <f>_xll.qlIndexFixing($AZ$1,AV2017,,Trigger)</f>
        <v>1.4240760545692547E-2</v>
      </c>
    </row>
    <row r="2018" spans="46:51" ht="11.25" customHeight="1" x14ac:dyDescent="0.25">
      <c r="AT2018" s="57" t="s">
        <v>44</v>
      </c>
      <c r="AU2018" s="56">
        <f>_xll.qlInterestRateIndexFixingDate(IborIndex&amp;Tenor,AV2018,Trigger)</f>
        <v>53440</v>
      </c>
      <c r="AV2018" s="56">
        <f>_xll.qlCalendarAdvance(Calendar,AV2017,AT2018,"f",,Trigger)</f>
        <v>53442</v>
      </c>
      <c r="AW2018" s="56">
        <f>_xll.qlInterestRateIndexMaturity(IborIndex&amp;Tenor,AV2018,Trigger)</f>
        <v>53625</v>
      </c>
      <c r="AX2018" s="102" t="e">
        <f>_xll.qlIndexFixing($Z$5,AU2018,,Trigger)</f>
        <v>#VALUE!</v>
      </c>
      <c r="AY2018" s="102">
        <f>_xll.qlIndexFixing($AZ$1,AV2018,,Trigger)</f>
        <v>1.4237978206542551E-2</v>
      </c>
    </row>
    <row r="2019" spans="46:51" ht="11.25" customHeight="1" x14ac:dyDescent="0.25">
      <c r="AT2019" s="57" t="s">
        <v>44</v>
      </c>
      <c r="AU2019" s="56">
        <f>_xll.qlInterestRateIndexFixingDate(IborIndex&amp;Tenor,AV2019,Trigger)</f>
        <v>53444</v>
      </c>
      <c r="AV2019" s="56">
        <f>_xll.qlCalendarAdvance(Calendar,AV2018,AT2019,"f",,Trigger)</f>
        <v>53449</v>
      </c>
      <c r="AW2019" s="56">
        <f>_xll.qlInterestRateIndexMaturity(IborIndex&amp;Tenor,AV2019,Trigger)</f>
        <v>53633</v>
      </c>
      <c r="AX2019" s="102" t="e">
        <f>_xll.qlIndexFixing($Z$5,AU2019,,Trigger)</f>
        <v>#VALUE!</v>
      </c>
      <c r="AY2019" s="102">
        <f>_xll.qlIndexFixing($AZ$1,AV2019,,Trigger)</f>
        <v>1.4235199312015738E-2</v>
      </c>
    </row>
    <row r="2020" spans="46:51" ht="11.25" customHeight="1" x14ac:dyDescent="0.25">
      <c r="AT2020" s="57" t="s">
        <v>44</v>
      </c>
      <c r="AU2020" s="56">
        <f>_xll.qlInterestRateIndexFixingDate(IborIndex&amp;Tenor,AV2020,Trigger)</f>
        <v>53454</v>
      </c>
      <c r="AV2020" s="56">
        <f>_xll.qlCalendarAdvance(Calendar,AV2019,AT2020,"f",,Trigger)</f>
        <v>53456</v>
      </c>
      <c r="AW2020" s="56">
        <f>_xll.qlInterestRateIndexMaturity(IborIndex&amp;Tenor,AV2020,Trigger)</f>
        <v>53640</v>
      </c>
      <c r="AX2020" s="102" t="e">
        <f>_xll.qlIndexFixing($Z$5,AU2020,,Trigger)</f>
        <v>#VALUE!</v>
      </c>
      <c r="AY2020" s="102">
        <f>_xll.qlIndexFixing($AZ$1,AV2020,,Trigger)</f>
        <v>1.4232423886596736E-2</v>
      </c>
    </row>
    <row r="2021" spans="46:51" ht="11.25" customHeight="1" x14ac:dyDescent="0.25">
      <c r="AT2021" s="57" t="s">
        <v>44</v>
      </c>
      <c r="AU2021" s="56">
        <f>_xll.qlInterestRateIndexFixingDate(IborIndex&amp;Tenor,AV2021,Trigger)</f>
        <v>53461</v>
      </c>
      <c r="AV2021" s="56">
        <f>_xll.qlCalendarAdvance(Calendar,AV2020,AT2021,"f",,Trigger)</f>
        <v>53463</v>
      </c>
      <c r="AW2021" s="56">
        <f>_xll.qlInterestRateIndexMaturity(IborIndex&amp;Tenor,AV2021,Trigger)</f>
        <v>53647</v>
      </c>
      <c r="AX2021" s="102" t="e">
        <f>_xll.qlIndexFixing($Z$5,AU2021,,Trigger)</f>
        <v>#VALUE!</v>
      </c>
      <c r="AY2021" s="102">
        <f>_xll.qlIndexFixing($AZ$1,AV2021,,Trigger)</f>
        <v>1.422965195476672E-2</v>
      </c>
    </row>
    <row r="2022" spans="46:51" ht="11.25" customHeight="1" x14ac:dyDescent="0.25">
      <c r="AT2022" s="57" t="s">
        <v>44</v>
      </c>
      <c r="AU2022" s="56">
        <f>_xll.qlInterestRateIndexFixingDate(IborIndex&amp;Tenor,AV2022,Trigger)</f>
        <v>53468</v>
      </c>
      <c r="AV2022" s="56">
        <f>_xll.qlCalendarAdvance(Calendar,AV2021,AT2022,"f",,Trigger)</f>
        <v>53470</v>
      </c>
      <c r="AW2022" s="56">
        <f>_xll.qlInterestRateIndexMaturity(IborIndex&amp;Tenor,AV2022,Trigger)</f>
        <v>53654</v>
      </c>
      <c r="AX2022" s="102" t="e">
        <f>_xll.qlIndexFixing($Z$5,AU2022,,Trigger)</f>
        <v>#VALUE!</v>
      </c>
      <c r="AY2022" s="102">
        <f>_xll.qlIndexFixing($AZ$1,AV2022,,Trigger)</f>
        <v>1.4226883541010753E-2</v>
      </c>
    </row>
    <row r="2023" spans="46:51" ht="11.25" customHeight="1" x14ac:dyDescent="0.25">
      <c r="AT2023" s="57" t="s">
        <v>44</v>
      </c>
      <c r="AU2023" s="56">
        <f>_xll.qlInterestRateIndexFixingDate(IborIndex&amp;Tenor,AV2023,Trigger)</f>
        <v>53475</v>
      </c>
      <c r="AV2023" s="56">
        <f>_xll.qlCalendarAdvance(Calendar,AV2022,AT2023,"f",,Trigger)</f>
        <v>53477</v>
      </c>
      <c r="AW2023" s="56">
        <f>_xll.qlInterestRateIndexMaturity(IborIndex&amp;Tenor,AV2023,Trigger)</f>
        <v>53661</v>
      </c>
      <c r="AX2023" s="102" t="e">
        <f>_xll.qlIndexFixing($Z$5,AU2023,,Trigger)</f>
        <v>#VALUE!</v>
      </c>
      <c r="AY2023" s="102">
        <f>_xll.qlIndexFixing($AZ$1,AV2023,,Trigger)</f>
        <v>1.4224118669811303E-2</v>
      </c>
    </row>
    <row r="2024" spans="46:51" ht="11.25" customHeight="1" x14ac:dyDescent="0.25">
      <c r="AT2024" s="57" t="s">
        <v>44</v>
      </c>
      <c r="AU2024" s="56">
        <f>_xll.qlInterestRateIndexFixingDate(IborIndex&amp;Tenor,AV2024,Trigger)</f>
        <v>53482</v>
      </c>
      <c r="AV2024" s="56">
        <f>_xll.qlCalendarAdvance(Calendar,AV2023,AT2024,"f",,Trigger)</f>
        <v>53484</v>
      </c>
      <c r="AW2024" s="56">
        <f>_xll.qlInterestRateIndexMaturity(IborIndex&amp;Tenor,AV2024,Trigger)</f>
        <v>53667</v>
      </c>
      <c r="AX2024" s="102" t="e">
        <f>_xll.qlIndexFixing($Z$5,AU2024,,Trigger)</f>
        <v>#VALUE!</v>
      </c>
      <c r="AY2024" s="102">
        <f>_xll.qlIndexFixing($AZ$1,AV2024,,Trigger)</f>
        <v>1.4221357365651274E-2</v>
      </c>
    </row>
    <row r="2025" spans="46:51" ht="11.25" customHeight="1" x14ac:dyDescent="0.25">
      <c r="AT2025" s="57" t="s">
        <v>44</v>
      </c>
      <c r="AU2025" s="56">
        <f>_xll.qlInterestRateIndexFixingDate(IborIndex&amp;Tenor,AV2025,Trigger)</f>
        <v>53489</v>
      </c>
      <c r="AV2025" s="56">
        <f>_xll.qlCalendarAdvance(Calendar,AV2024,AT2025,"f",,Trigger)</f>
        <v>53491</v>
      </c>
      <c r="AW2025" s="56">
        <f>_xll.qlInterestRateIndexMaturity(IborIndex&amp;Tenor,AV2025,Trigger)</f>
        <v>53674</v>
      </c>
      <c r="AX2025" s="102" t="e">
        <f>_xll.qlIndexFixing($Z$5,AU2025,,Trigger)</f>
        <v>#VALUE!</v>
      </c>
      <c r="AY2025" s="102">
        <f>_xll.qlIndexFixing($AZ$1,AV2025,,Trigger)</f>
        <v>1.4218599653013135E-2</v>
      </c>
    </row>
    <row r="2026" spans="46:51" ht="11.25" customHeight="1" x14ac:dyDescent="0.25">
      <c r="AT2026" s="57" t="s">
        <v>44</v>
      </c>
      <c r="AU2026" s="56">
        <f>_xll.qlInterestRateIndexFixingDate(IborIndex&amp;Tenor,AV2026,Trigger)</f>
        <v>53496</v>
      </c>
      <c r="AV2026" s="56">
        <f>_xll.qlCalendarAdvance(Calendar,AV2025,AT2026,"f",,Trigger)</f>
        <v>53498</v>
      </c>
      <c r="AW2026" s="56">
        <f>_xll.qlInterestRateIndexMaturity(IborIndex&amp;Tenor,AV2026,Trigger)</f>
        <v>53681</v>
      </c>
      <c r="AX2026" s="102" t="e">
        <f>_xll.qlIndexFixing($Z$5,AU2026,,Trigger)</f>
        <v>#VALUE!</v>
      </c>
      <c r="AY2026" s="102">
        <f>_xll.qlIndexFixing($AZ$1,AV2026,,Trigger)</f>
        <v>1.4215845556381087E-2</v>
      </c>
    </row>
    <row r="2027" spans="46:51" ht="11.25" customHeight="1" x14ac:dyDescent="0.25">
      <c r="AT2027" s="57" t="s">
        <v>44</v>
      </c>
      <c r="AU2027" s="56">
        <f>_xll.qlInterestRateIndexFixingDate(IborIndex&amp;Tenor,AV2027,Trigger)</f>
        <v>53503</v>
      </c>
      <c r="AV2027" s="56">
        <f>_xll.qlCalendarAdvance(Calendar,AV2026,AT2027,"f",,Trigger)</f>
        <v>53505</v>
      </c>
      <c r="AW2027" s="56">
        <f>_xll.qlInterestRateIndexMaturity(IborIndex&amp;Tenor,AV2027,Trigger)</f>
        <v>53688</v>
      </c>
      <c r="AX2027" s="102" t="e">
        <f>_xll.qlIndexFixing($Z$5,AU2027,,Trigger)</f>
        <v>#VALUE!</v>
      </c>
      <c r="AY2027" s="102">
        <f>_xll.qlIndexFixing($AZ$1,AV2027,,Trigger)</f>
        <v>1.4213095100235868E-2</v>
      </c>
    </row>
    <row r="2028" spans="46:51" ht="11.25" customHeight="1" x14ac:dyDescent="0.25">
      <c r="AT2028" s="57" t="s">
        <v>44</v>
      </c>
      <c r="AU2028" s="56">
        <f>_xll.qlInterestRateIndexFixingDate(IborIndex&amp;Tenor,AV2028,Trigger)</f>
        <v>53510</v>
      </c>
      <c r="AV2028" s="56">
        <f>_xll.qlCalendarAdvance(Calendar,AV2027,AT2028,"f",,Trigger)</f>
        <v>53512</v>
      </c>
      <c r="AW2028" s="56">
        <f>_xll.qlInterestRateIndexMaturity(IborIndex&amp;Tenor,AV2028,Trigger)</f>
        <v>53696</v>
      </c>
      <c r="AX2028" s="102" t="e">
        <f>_xll.qlIndexFixing($Z$5,AU2028,,Trigger)</f>
        <v>#VALUE!</v>
      </c>
      <c r="AY2028" s="102">
        <f>_xll.qlIndexFixing($AZ$1,AV2028,,Trigger)</f>
        <v>1.421034830906168E-2</v>
      </c>
    </row>
    <row r="2029" spans="46:51" ht="11.25" customHeight="1" x14ac:dyDescent="0.25">
      <c r="AT2029" s="57" t="s">
        <v>44</v>
      </c>
      <c r="AU2029" s="56">
        <f>_xll.qlInterestRateIndexFixingDate(IborIndex&amp;Tenor,AV2029,Trigger)</f>
        <v>53517</v>
      </c>
      <c r="AV2029" s="56">
        <f>_xll.qlCalendarAdvance(Calendar,AV2028,AT2029,"f",,Trigger)</f>
        <v>53519</v>
      </c>
      <c r="AW2029" s="56">
        <f>_xll.qlInterestRateIndexMaturity(IborIndex&amp;Tenor,AV2029,Trigger)</f>
        <v>53703</v>
      </c>
      <c r="AX2029" s="102" t="e">
        <f>_xll.qlIndexFixing($Z$5,AU2029,,Trigger)</f>
        <v>#VALUE!</v>
      </c>
      <c r="AY2029" s="102">
        <f>_xll.qlIndexFixing($AZ$1,AV2029,,Trigger)</f>
        <v>1.420760520733883E-2</v>
      </c>
    </row>
    <row r="2030" spans="46:51" ht="11.25" customHeight="1" x14ac:dyDescent="0.25">
      <c r="AT2030" s="57" t="s">
        <v>44</v>
      </c>
      <c r="AU2030" s="56">
        <f>_xll.qlInterestRateIndexFixingDate(IborIndex&amp;Tenor,AV2030,Trigger)</f>
        <v>53524</v>
      </c>
      <c r="AV2030" s="56">
        <f>_xll.qlCalendarAdvance(Calendar,AV2029,AT2030,"f",,Trigger)</f>
        <v>53526</v>
      </c>
      <c r="AW2030" s="56">
        <f>_xll.qlInterestRateIndexMaturity(IborIndex&amp;Tenor,AV2030,Trigger)</f>
        <v>53710</v>
      </c>
      <c r="AX2030" s="102" t="e">
        <f>_xll.qlIndexFixing($Z$5,AU2030,,Trigger)</f>
        <v>#VALUE!</v>
      </c>
      <c r="AY2030" s="102">
        <f>_xll.qlIndexFixing($AZ$1,AV2030,,Trigger)</f>
        <v>1.4204865819551951E-2</v>
      </c>
    </row>
    <row r="2031" spans="46:51" ht="11.25" customHeight="1" x14ac:dyDescent="0.25">
      <c r="AT2031" s="57" t="s">
        <v>44</v>
      </c>
      <c r="AU2031" s="56">
        <f>_xll.qlInterestRateIndexFixingDate(IborIndex&amp;Tenor,AV2031,Trigger)</f>
        <v>53531</v>
      </c>
      <c r="AV2031" s="56">
        <f>_xll.qlCalendarAdvance(Calendar,AV2030,AT2031,"f",,Trigger)</f>
        <v>53533</v>
      </c>
      <c r="AW2031" s="56">
        <f>_xll.qlInterestRateIndexMaturity(IborIndex&amp;Tenor,AV2031,Trigger)</f>
        <v>53717</v>
      </c>
      <c r="AX2031" s="102" t="e">
        <f>_xll.qlIndexFixing($Z$5,AU2031,,Trigger)</f>
        <v>#VALUE!</v>
      </c>
      <c r="AY2031" s="102">
        <f>_xll.qlIndexFixing($AZ$1,AV2031,,Trigger)</f>
        <v>1.420213017018135E-2</v>
      </c>
    </row>
    <row r="2032" spans="46:51" ht="11.25" customHeight="1" x14ac:dyDescent="0.25">
      <c r="AT2032" s="57" t="s">
        <v>44</v>
      </c>
      <c r="AU2032" s="56">
        <f>_xll.qlInterestRateIndexFixingDate(IborIndex&amp;Tenor,AV2032,Trigger)</f>
        <v>53538</v>
      </c>
      <c r="AV2032" s="56">
        <f>_xll.qlCalendarAdvance(Calendar,AV2031,AT2032,"f",,Trigger)</f>
        <v>53540</v>
      </c>
      <c r="AW2032" s="56">
        <f>_xll.qlInterestRateIndexMaturity(IborIndex&amp;Tenor,AV2032,Trigger)</f>
        <v>53724</v>
      </c>
      <c r="AX2032" s="102" t="e">
        <f>_xll.qlIndexFixing($Z$5,AU2032,,Trigger)</f>
        <v>#VALUE!</v>
      </c>
      <c r="AY2032" s="102">
        <f>_xll.qlIndexFixing($AZ$1,AV2032,,Trigger)</f>
        <v>1.4199398283710363E-2</v>
      </c>
    </row>
    <row r="2033" spans="46:51" ht="11.25" customHeight="1" x14ac:dyDescent="0.25">
      <c r="AT2033" s="57" t="s">
        <v>44</v>
      </c>
      <c r="AU2033" s="56">
        <f>_xll.qlInterestRateIndexFixingDate(IborIndex&amp;Tenor,AV2033,Trigger)</f>
        <v>53545</v>
      </c>
      <c r="AV2033" s="56">
        <f>_xll.qlCalendarAdvance(Calendar,AV2032,AT2033,"f",,Trigger)</f>
        <v>53547</v>
      </c>
      <c r="AW2033" s="56">
        <f>_xll.qlInterestRateIndexMaturity(IborIndex&amp;Tenor,AV2033,Trigger)</f>
        <v>53731</v>
      </c>
      <c r="AX2033" s="102" t="e">
        <f>_xll.qlIndexFixing($Z$5,AU2033,,Trigger)</f>
        <v>#VALUE!</v>
      </c>
      <c r="AY2033" s="102">
        <f>_xll.qlIndexFixing($AZ$1,AV2033,,Trigger)</f>
        <v>1.4196670184619731E-2</v>
      </c>
    </row>
    <row r="2034" spans="46:51" ht="11.25" customHeight="1" x14ac:dyDescent="0.25">
      <c r="AT2034" s="57" t="s">
        <v>44</v>
      </c>
      <c r="AU2034" s="56">
        <f>_xll.qlInterestRateIndexFixingDate(IborIndex&amp;Tenor,AV2034,Trigger)</f>
        <v>53552</v>
      </c>
      <c r="AV2034" s="56">
        <f>_xll.qlCalendarAdvance(Calendar,AV2033,AT2034,"f",,Trigger)</f>
        <v>53554</v>
      </c>
      <c r="AW2034" s="56">
        <f>_xll.qlInterestRateIndexMaturity(IborIndex&amp;Tenor,AV2034,Trigger)</f>
        <v>53738</v>
      </c>
      <c r="AX2034" s="102" t="e">
        <f>_xll.qlIndexFixing($Z$5,AU2034,,Trigger)</f>
        <v>#VALUE!</v>
      </c>
      <c r="AY2034" s="102">
        <f>_xll.qlIndexFixing($AZ$1,AV2034,,Trigger)</f>
        <v>1.4193945897391924E-2</v>
      </c>
    </row>
    <row r="2035" spans="46:51" ht="11.25" customHeight="1" x14ac:dyDescent="0.25">
      <c r="AT2035" s="57" t="s">
        <v>44</v>
      </c>
      <c r="AU2035" s="56">
        <f>_xll.qlInterestRateIndexFixingDate(IborIndex&amp;Tenor,AV2035,Trigger)</f>
        <v>53559</v>
      </c>
      <c r="AV2035" s="56">
        <f>_xll.qlCalendarAdvance(Calendar,AV2034,AT2035,"f",,Trigger)</f>
        <v>53561</v>
      </c>
      <c r="AW2035" s="56">
        <f>_xll.qlInterestRateIndexMaturity(IborIndex&amp;Tenor,AV2035,Trigger)</f>
        <v>53745</v>
      </c>
      <c r="AX2035" s="102" t="e">
        <f>_xll.qlIndexFixing($Z$5,AU2035,,Trigger)</f>
        <v>#VALUE!</v>
      </c>
      <c r="AY2035" s="102">
        <f>_xll.qlIndexFixing($AZ$1,AV2035,,Trigger)</f>
        <v>1.4191225446509413E-2</v>
      </c>
    </row>
    <row r="2036" spans="46:51" ht="11.25" customHeight="1" x14ac:dyDescent="0.25">
      <c r="AT2036" s="57" t="s">
        <v>44</v>
      </c>
      <c r="AU2036" s="56">
        <f>_xll.qlInterestRateIndexFixingDate(IborIndex&amp;Tenor,AV2036,Trigger)</f>
        <v>53566</v>
      </c>
      <c r="AV2036" s="56">
        <f>_xll.qlCalendarAdvance(Calendar,AV2035,AT2036,"f",,Trigger)</f>
        <v>53568</v>
      </c>
      <c r="AW2036" s="56">
        <f>_xll.qlInterestRateIndexMaturity(IborIndex&amp;Tenor,AV2036,Trigger)</f>
        <v>53751</v>
      </c>
      <c r="AX2036" s="102" t="e">
        <f>_xll.qlIndexFixing($Z$5,AU2036,,Trigger)</f>
        <v>#VALUE!</v>
      </c>
      <c r="AY2036" s="102">
        <f>_xll.qlIndexFixing($AZ$1,AV2036,,Trigger)</f>
        <v>1.41881640420407E-2</v>
      </c>
    </row>
    <row r="2037" spans="46:51" ht="11.25" customHeight="1" x14ac:dyDescent="0.25">
      <c r="AT2037" s="57" t="s">
        <v>44</v>
      </c>
      <c r="AU2037" s="56">
        <f>_xll.qlInterestRateIndexFixingDate(IborIndex&amp;Tenor,AV2037,Trigger)</f>
        <v>53573</v>
      </c>
      <c r="AV2037" s="56">
        <f>_xll.qlCalendarAdvance(Calendar,AV2036,AT2037,"f",,Trigger)</f>
        <v>53575</v>
      </c>
      <c r="AW2037" s="56">
        <f>_xll.qlInterestRateIndexMaturity(IborIndex&amp;Tenor,AV2037,Trigger)</f>
        <v>53756</v>
      </c>
      <c r="AX2037" s="102" t="e">
        <f>_xll.qlIndexFixing($Z$5,AU2037,,Trigger)</f>
        <v>#VALUE!</v>
      </c>
      <c r="AY2037" s="102">
        <f>_xll.qlIndexFixing($AZ$1,AV2037,,Trigger)</f>
        <v>1.4185450620450299E-2</v>
      </c>
    </row>
    <row r="2038" spans="46:51" ht="11.25" customHeight="1" x14ac:dyDescent="0.25">
      <c r="AT2038" s="57" t="s">
        <v>44</v>
      </c>
      <c r="AU2038" s="56">
        <f>_xll.qlInterestRateIndexFixingDate(IborIndex&amp;Tenor,AV2038,Trigger)</f>
        <v>53580</v>
      </c>
      <c r="AV2038" s="56">
        <f>_xll.qlCalendarAdvance(Calendar,AV2037,AT2038,"f",,Trigger)</f>
        <v>53582</v>
      </c>
      <c r="AW2038" s="56">
        <f>_xll.qlInterestRateIndexMaturity(IborIndex&amp;Tenor,AV2038,Trigger)</f>
        <v>53763</v>
      </c>
      <c r="AX2038" s="102" t="e">
        <f>_xll.qlIndexFixing($Z$5,AU2038,,Trigger)</f>
        <v>#VALUE!</v>
      </c>
      <c r="AY2038" s="102">
        <f>_xll.qlIndexFixing($AZ$1,AV2038,,Trigger)</f>
        <v>1.4182741100960201E-2</v>
      </c>
    </row>
    <row r="2039" spans="46:51" ht="11.25" customHeight="1" x14ac:dyDescent="0.25">
      <c r="AT2039" s="57" t="s">
        <v>44</v>
      </c>
      <c r="AU2039" s="56">
        <f>_xll.qlInterestRateIndexFixingDate(IborIndex&amp;Tenor,AV2039,Trigger)</f>
        <v>53587</v>
      </c>
      <c r="AV2039" s="56">
        <f>_xll.qlCalendarAdvance(Calendar,AV2038,AT2039,"f",,Trigger)</f>
        <v>53589</v>
      </c>
      <c r="AW2039" s="56">
        <f>_xll.qlInterestRateIndexMaturity(IborIndex&amp;Tenor,AV2039,Trigger)</f>
        <v>53770</v>
      </c>
      <c r="AX2039" s="102" t="e">
        <f>_xll.qlIndexFixing($Z$5,AU2039,,Trigger)</f>
        <v>#VALUE!</v>
      </c>
      <c r="AY2039" s="102">
        <f>_xll.qlIndexFixing($AZ$1,AV2039,,Trigger)</f>
        <v>1.41800355080485E-2</v>
      </c>
    </row>
    <row r="2040" spans="46:51" ht="11.25" customHeight="1" x14ac:dyDescent="0.25">
      <c r="AT2040" s="57" t="s">
        <v>44</v>
      </c>
      <c r="AU2040" s="56">
        <f>_xll.qlInterestRateIndexFixingDate(IborIndex&amp;Tenor,AV2040,Trigger)</f>
        <v>53594</v>
      </c>
      <c r="AV2040" s="56">
        <f>_xll.qlCalendarAdvance(Calendar,AV2039,AT2040,"f",,Trigger)</f>
        <v>53596</v>
      </c>
      <c r="AW2040" s="56">
        <f>_xll.qlInterestRateIndexMaturity(IborIndex&amp;Tenor,AV2040,Trigger)</f>
        <v>53777</v>
      </c>
      <c r="AX2040" s="102" t="e">
        <f>_xll.qlIndexFixing($Z$5,AU2040,,Trigger)</f>
        <v>#VALUE!</v>
      </c>
      <c r="AY2040" s="102">
        <f>_xll.qlIndexFixing($AZ$1,AV2040,,Trigger)</f>
        <v>1.4177420767569778E-2</v>
      </c>
    </row>
    <row r="2041" spans="46:51" ht="11.25" customHeight="1" x14ac:dyDescent="0.25">
      <c r="AT2041" s="57" t="s">
        <v>44</v>
      </c>
      <c r="AU2041" s="56">
        <f>_xll.qlInterestRateIndexFixingDate(IborIndex&amp;Tenor,AV2041,Trigger)</f>
        <v>53601</v>
      </c>
      <c r="AV2041" s="56">
        <f>_xll.qlCalendarAdvance(Calendar,AV2040,AT2041,"f",,Trigger)</f>
        <v>53603</v>
      </c>
      <c r="AW2041" s="56">
        <f>_xll.qlInterestRateIndexMaturity(IborIndex&amp;Tenor,AV2041,Trigger)</f>
        <v>53785</v>
      </c>
      <c r="AX2041" s="102" t="e">
        <f>_xll.qlIndexFixing($Z$5,AU2041,,Trigger)</f>
        <v>#VALUE!</v>
      </c>
      <c r="AY2041" s="102">
        <f>_xll.qlIndexFixing($AZ$1,AV2041,,Trigger)</f>
        <v>1.417472328786863E-2</v>
      </c>
    </row>
    <row r="2042" spans="46:51" ht="11.25" customHeight="1" x14ac:dyDescent="0.25">
      <c r="AT2042" s="57" t="s">
        <v>44</v>
      </c>
      <c r="AU2042" s="56">
        <f>_xll.qlInterestRateIndexFixingDate(IborIndex&amp;Tenor,AV2042,Trigger)</f>
        <v>53608</v>
      </c>
      <c r="AV2042" s="56">
        <f>_xll.qlCalendarAdvance(Calendar,AV2041,AT2042,"f",,Trigger)</f>
        <v>53610</v>
      </c>
      <c r="AW2042" s="56">
        <f>_xll.qlInterestRateIndexMaturity(IborIndex&amp;Tenor,AV2042,Trigger)</f>
        <v>53792</v>
      </c>
      <c r="AX2042" s="102" t="e">
        <f>_xll.qlIndexFixing($Z$5,AU2042,,Trigger)</f>
        <v>#VALUE!</v>
      </c>
      <c r="AY2042" s="102">
        <f>_xll.qlIndexFixing($AZ$1,AV2042,,Trigger)</f>
        <v>1.4172379124143585E-2</v>
      </c>
    </row>
    <row r="2043" spans="46:51" ht="11.25" customHeight="1" x14ac:dyDescent="0.25">
      <c r="AT2043" s="57" t="s">
        <v>44</v>
      </c>
      <c r="AU2043" s="56">
        <f>_xll.qlInterestRateIndexFixingDate(IborIndex&amp;Tenor,AV2043,Trigger)</f>
        <v>53615</v>
      </c>
      <c r="AV2043" s="56">
        <f>_xll.qlCalendarAdvance(Calendar,AV2042,AT2043,"f",,Trigger)</f>
        <v>53617</v>
      </c>
      <c r="AW2043" s="56">
        <f>_xll.qlInterestRateIndexMaturity(IborIndex&amp;Tenor,AV2043,Trigger)</f>
        <v>53799</v>
      </c>
      <c r="AX2043" s="102" t="e">
        <f>_xll.qlIndexFixing($Z$5,AU2043,,Trigger)</f>
        <v>#VALUE!</v>
      </c>
      <c r="AY2043" s="102">
        <f>_xll.qlIndexFixing($AZ$1,AV2043,,Trigger)</f>
        <v>1.4169340358752995E-2</v>
      </c>
    </row>
    <row r="2044" spans="46:51" ht="11.25" customHeight="1" x14ac:dyDescent="0.25">
      <c r="AT2044" s="57" t="s">
        <v>44</v>
      </c>
      <c r="AU2044" s="56">
        <f>_xll.qlInterestRateIndexFixingDate(IborIndex&amp;Tenor,AV2044,Trigger)</f>
        <v>53622</v>
      </c>
      <c r="AV2044" s="56">
        <f>_xll.qlCalendarAdvance(Calendar,AV2043,AT2044,"f",,Trigger)</f>
        <v>53624</v>
      </c>
      <c r="AW2044" s="56">
        <f>_xll.qlInterestRateIndexMaturity(IborIndex&amp;Tenor,AV2044,Trigger)</f>
        <v>53806</v>
      </c>
      <c r="AX2044" s="102" t="e">
        <f>_xll.qlIndexFixing($Z$5,AU2044,,Trigger)</f>
        <v>#VALUE!</v>
      </c>
      <c r="AY2044" s="102">
        <f>_xll.qlIndexFixing($AZ$1,AV2044,,Trigger)</f>
        <v>1.4166654958295388E-2</v>
      </c>
    </row>
    <row r="2045" spans="46:51" ht="11.25" customHeight="1" x14ac:dyDescent="0.25">
      <c r="AT2045" s="57" t="s">
        <v>44</v>
      </c>
      <c r="AU2045" s="56">
        <f>_xll.qlInterestRateIndexFixingDate(IborIndex&amp;Tenor,AV2045,Trigger)</f>
        <v>53629</v>
      </c>
      <c r="AV2045" s="56">
        <f>_xll.qlCalendarAdvance(Calendar,AV2044,AT2045,"f",,Trigger)</f>
        <v>53631</v>
      </c>
      <c r="AW2045" s="56">
        <f>_xll.qlInterestRateIndexMaturity(IborIndex&amp;Tenor,AV2045,Trigger)</f>
        <v>53812</v>
      </c>
      <c r="AX2045" s="102" t="e">
        <f>_xll.qlIndexFixing($Z$5,AU2045,,Trigger)</f>
        <v>#VALUE!</v>
      </c>
      <c r="AY2045" s="102">
        <f>_xll.qlIndexFixing($AZ$1,AV2045,,Trigger)</f>
        <v>1.4163885779458488E-2</v>
      </c>
    </row>
    <row r="2046" spans="46:51" ht="11.25" customHeight="1" x14ac:dyDescent="0.25">
      <c r="AT2046" s="57" t="s">
        <v>44</v>
      </c>
      <c r="AU2046" s="56">
        <f>_xll.qlInterestRateIndexFixingDate(IborIndex&amp;Tenor,AV2046,Trigger)</f>
        <v>53636</v>
      </c>
      <c r="AV2046" s="56">
        <f>_xll.qlCalendarAdvance(Calendar,AV2045,AT2046,"f",,Trigger)</f>
        <v>53638</v>
      </c>
      <c r="AW2046" s="56">
        <f>_xll.qlInterestRateIndexMaturity(IborIndex&amp;Tenor,AV2046,Trigger)</f>
        <v>53819</v>
      </c>
      <c r="AX2046" s="102" t="e">
        <f>_xll.qlIndexFixing($Z$5,AU2046,,Trigger)</f>
        <v>#VALUE!</v>
      </c>
      <c r="AY2046" s="102">
        <f>_xll.qlIndexFixing($AZ$1,AV2046,,Trigger)</f>
        <v>1.4161208357962043E-2</v>
      </c>
    </row>
    <row r="2047" spans="46:51" ht="11.25" customHeight="1" x14ac:dyDescent="0.25">
      <c r="AT2047" s="57" t="s">
        <v>44</v>
      </c>
      <c r="AU2047" s="56">
        <f>_xll.qlInterestRateIndexFixingDate(IborIndex&amp;Tenor,AV2047,Trigger)</f>
        <v>53643</v>
      </c>
      <c r="AV2047" s="56">
        <f>_xll.qlCalendarAdvance(Calendar,AV2046,AT2047,"f",,Trigger)</f>
        <v>53645</v>
      </c>
      <c r="AW2047" s="56">
        <f>_xll.qlInterestRateIndexMaturity(IborIndex&amp;Tenor,AV2047,Trigger)</f>
        <v>53826</v>
      </c>
      <c r="AX2047" s="102" t="e">
        <f>_xll.qlIndexFixing($Z$5,AU2047,,Trigger)</f>
        <v>#VALUE!</v>
      </c>
      <c r="AY2047" s="102">
        <f>_xll.qlIndexFixing($AZ$1,AV2047,,Trigger)</f>
        <v>1.4158535058861284E-2</v>
      </c>
    </row>
    <row r="2048" spans="46:51" ht="11.25" customHeight="1" x14ac:dyDescent="0.25">
      <c r="AT2048" s="57" t="s">
        <v>44</v>
      </c>
      <c r="AU2048" s="56">
        <f>_xll.qlInterestRateIndexFixingDate(IborIndex&amp;Tenor,AV2048,Trigger)</f>
        <v>53650</v>
      </c>
      <c r="AV2048" s="56">
        <f>_xll.qlCalendarAdvance(Calendar,AV2047,AT2048,"f",,Trigger)</f>
        <v>53652</v>
      </c>
      <c r="AW2048" s="56">
        <f>_xll.qlInterestRateIndexMaturity(IborIndex&amp;Tenor,AV2048,Trigger)</f>
        <v>53833</v>
      </c>
      <c r="AX2048" s="102" t="e">
        <f>_xll.qlIndexFixing($Z$5,AU2048,,Trigger)</f>
        <v>#VALUE!</v>
      </c>
      <c r="AY2048" s="102">
        <f>_xll.qlIndexFixing($AZ$1,AV2048,,Trigger)</f>
        <v>1.4155865906634308E-2</v>
      </c>
    </row>
    <row r="2049" spans="46:51" ht="11.25" customHeight="1" x14ac:dyDescent="0.25">
      <c r="AT2049" s="57" t="s">
        <v>44</v>
      </c>
      <c r="AU2049" s="56">
        <f>_xll.qlInterestRateIndexFixingDate(IborIndex&amp;Tenor,AV2049,Trigger)</f>
        <v>53657</v>
      </c>
      <c r="AV2049" s="56">
        <f>_xll.qlCalendarAdvance(Calendar,AV2048,AT2049,"f",,Trigger)</f>
        <v>53659</v>
      </c>
      <c r="AW2049" s="56">
        <f>_xll.qlInterestRateIndexMaturity(IborIndex&amp;Tenor,AV2049,Trigger)</f>
        <v>53840</v>
      </c>
      <c r="AX2049" s="102" t="e">
        <f>_xll.qlIndexFixing($Z$5,AU2049,,Trigger)</f>
        <v>#VALUE!</v>
      </c>
      <c r="AY2049" s="102">
        <f>_xll.qlIndexFixing($AZ$1,AV2049,,Trigger)</f>
        <v>1.4153289576119003E-2</v>
      </c>
    </row>
    <row r="2050" spans="46:51" ht="11.25" customHeight="1" x14ac:dyDescent="0.25">
      <c r="AT2050" s="57" t="s">
        <v>44</v>
      </c>
      <c r="AU2050" s="56">
        <f>_xll.qlInterestRateIndexFixingDate(IborIndex&amp;Tenor,AV2050,Trigger)</f>
        <v>53664</v>
      </c>
      <c r="AV2050" s="56">
        <f>_xll.qlCalendarAdvance(Calendar,AV2049,AT2050,"f",,Trigger)</f>
        <v>53666</v>
      </c>
      <c r="AW2050" s="56">
        <f>_xll.qlInterestRateIndexMaturity(IborIndex&amp;Tenor,AV2050,Trigger)</f>
        <v>53848</v>
      </c>
      <c r="AX2050" s="102" t="e">
        <f>_xll.qlIndexFixing($Z$5,AU2050,,Trigger)</f>
        <v>#VALUE!</v>
      </c>
      <c r="AY2050" s="102">
        <f>_xll.qlIndexFixing($AZ$1,AV2050,,Trigger)</f>
        <v>1.4150628995050138E-2</v>
      </c>
    </row>
    <row r="2051" spans="46:51" ht="11.25" customHeight="1" x14ac:dyDescent="0.25">
      <c r="AT2051" s="57" t="s">
        <v>44</v>
      </c>
      <c r="AU2051" s="56">
        <f>_xll.qlInterestRateIndexFixingDate(IborIndex&amp;Tenor,AV2051,Trigger)</f>
        <v>53671</v>
      </c>
      <c r="AV2051" s="56">
        <f>_xll.qlCalendarAdvance(Calendar,AV2050,AT2051,"f",,Trigger)</f>
        <v>53673</v>
      </c>
      <c r="AW2051" s="56">
        <f>_xll.qlInterestRateIndexMaturity(IborIndex&amp;Tenor,AV2051,Trigger)</f>
        <v>53855</v>
      </c>
      <c r="AX2051" s="102" t="e">
        <f>_xll.qlIndexFixing($Z$5,AU2051,,Trigger)</f>
        <v>#VALUE!</v>
      </c>
      <c r="AY2051" s="102">
        <f>_xll.qlIndexFixing($AZ$1,AV2051,,Trigger)</f>
        <v>1.4147972636217459E-2</v>
      </c>
    </row>
    <row r="2052" spans="46:51" ht="11.25" customHeight="1" x14ac:dyDescent="0.25">
      <c r="AT2052" s="57" t="s">
        <v>44</v>
      </c>
      <c r="AU2052" s="56">
        <f>_xll.qlInterestRateIndexFixingDate(IborIndex&amp;Tenor,AV2052,Trigger)</f>
        <v>53678</v>
      </c>
      <c r="AV2052" s="56">
        <f>_xll.qlCalendarAdvance(Calendar,AV2051,AT2052,"f",,Trigger)</f>
        <v>53680</v>
      </c>
      <c r="AW2052" s="56">
        <f>_xll.qlInterestRateIndexMaturity(IborIndex&amp;Tenor,AV2052,Trigger)</f>
        <v>53862</v>
      </c>
      <c r="AX2052" s="102" t="e">
        <f>_xll.qlIndexFixing($Z$5,AU2052,,Trigger)</f>
        <v>#VALUE!</v>
      </c>
      <c r="AY2052" s="102">
        <f>_xll.qlIndexFixing($AZ$1,AV2052,,Trigger)</f>
        <v>1.4145320524098531E-2</v>
      </c>
    </row>
    <row r="2053" spans="46:51" ht="11.25" customHeight="1" x14ac:dyDescent="0.25">
      <c r="AT2053" s="57" t="s">
        <v>44</v>
      </c>
      <c r="AU2053" s="56">
        <f>_xll.qlInterestRateIndexFixingDate(IborIndex&amp;Tenor,AV2053,Trigger)</f>
        <v>53682</v>
      </c>
      <c r="AV2053" s="56">
        <f>_xll.qlCalendarAdvance(Calendar,AV2052,AT2053,"f",,Trigger)</f>
        <v>53688</v>
      </c>
      <c r="AW2053" s="56">
        <f>_xll.qlInterestRateIndexMaturity(IborIndex&amp;Tenor,AV2053,Trigger)</f>
        <v>53870</v>
      </c>
      <c r="AX2053" s="102" t="e">
        <f>_xll.qlIndexFixing($Z$5,AU2053,,Trigger)</f>
        <v>#VALUE!</v>
      </c>
      <c r="AY2053" s="102">
        <f>_xll.qlIndexFixing($AZ$1,AV2053,,Trigger)</f>
        <v>1.4141270571299361E-2</v>
      </c>
    </row>
    <row r="2054" spans="46:51" ht="11.25" customHeight="1" x14ac:dyDescent="0.25">
      <c r="AT2054" s="57" t="s">
        <v>44</v>
      </c>
      <c r="AU2054" s="56">
        <f>_xll.qlInterestRateIndexFixingDate(IborIndex&amp;Tenor,AV2054,Trigger)</f>
        <v>53692</v>
      </c>
      <c r="AV2054" s="56">
        <f>_xll.qlCalendarAdvance(Calendar,AV2053,AT2054,"f",,Trigger)</f>
        <v>53695</v>
      </c>
      <c r="AW2054" s="56">
        <f>_xll.qlInterestRateIndexMaturity(IborIndex&amp;Tenor,AV2054,Trigger)</f>
        <v>53876</v>
      </c>
      <c r="AX2054" s="102" t="e">
        <f>_xll.qlIndexFixing($Z$5,AU2054,,Trigger)</f>
        <v>#VALUE!</v>
      </c>
      <c r="AY2054" s="102">
        <f>_xll.qlIndexFixing($AZ$1,AV2054,,Trigger)</f>
        <v>1.4138897511006148E-2</v>
      </c>
    </row>
    <row r="2055" spans="46:51" ht="11.25" customHeight="1" x14ac:dyDescent="0.25">
      <c r="AT2055" s="57" t="s">
        <v>44</v>
      </c>
      <c r="AU2055" s="56">
        <f>_xll.qlInterestRateIndexFixingDate(IborIndex&amp;Tenor,AV2055,Trigger)</f>
        <v>53700</v>
      </c>
      <c r="AV2055" s="56">
        <f>_xll.qlCalendarAdvance(Calendar,AV2054,AT2055,"f",,Trigger)</f>
        <v>53702</v>
      </c>
      <c r="AW2055" s="56">
        <f>_xll.qlInterestRateIndexMaturity(IborIndex&amp;Tenor,AV2055,Trigger)</f>
        <v>53883</v>
      </c>
      <c r="AX2055" s="102" t="e">
        <f>_xll.qlIndexFixing($Z$5,AU2055,,Trigger)</f>
        <v>#VALUE!</v>
      </c>
      <c r="AY2055" s="102">
        <f>_xll.qlIndexFixing($AZ$1,AV2055,,Trigger)</f>
        <v>1.4136260144874509E-2</v>
      </c>
    </row>
    <row r="2056" spans="46:51" ht="11.25" customHeight="1" x14ac:dyDescent="0.25">
      <c r="AT2056" s="57" t="s">
        <v>44</v>
      </c>
      <c r="AU2056" s="56">
        <f>_xll.qlInterestRateIndexFixingDate(IborIndex&amp;Tenor,AV2056,Trigger)</f>
        <v>53707</v>
      </c>
      <c r="AV2056" s="56">
        <f>_xll.qlCalendarAdvance(Calendar,AV2055,AT2056,"f",,Trigger)</f>
        <v>53709</v>
      </c>
      <c r="AW2056" s="56">
        <f>_xll.qlInterestRateIndexMaturity(IborIndex&amp;Tenor,AV2056,Trigger)</f>
        <v>53890</v>
      </c>
      <c r="AX2056" s="102" t="e">
        <f>_xll.qlIndexFixing($Z$5,AU2056,,Trigger)</f>
        <v>#VALUE!</v>
      </c>
      <c r="AY2056" s="102">
        <f>_xll.qlIndexFixing($AZ$1,AV2056,,Trigger)</f>
        <v>1.4133627133853428E-2</v>
      </c>
    </row>
    <row r="2057" spans="46:51" ht="11.25" customHeight="1" x14ac:dyDescent="0.25">
      <c r="AT2057" s="57" t="s">
        <v>44</v>
      </c>
      <c r="AU2057" s="56">
        <f>_xll.qlInterestRateIndexFixingDate(IborIndex&amp;Tenor,AV2057,Trigger)</f>
        <v>53714</v>
      </c>
      <c r="AV2057" s="56">
        <f>_xll.qlCalendarAdvance(Calendar,AV2056,AT2057,"f",,Trigger)</f>
        <v>53716</v>
      </c>
      <c r="AW2057" s="56">
        <f>_xll.qlInterestRateIndexMaturity(IborIndex&amp;Tenor,AV2057,Trigger)</f>
        <v>53897</v>
      </c>
      <c r="AX2057" s="102" t="e">
        <f>_xll.qlIndexFixing($Z$5,AU2057,,Trigger)</f>
        <v>#VALUE!</v>
      </c>
      <c r="AY2057" s="102">
        <f>_xll.qlIndexFixing($AZ$1,AV2057,,Trigger)</f>
        <v>1.4130998502421345E-2</v>
      </c>
    </row>
    <row r="2058" spans="46:51" ht="11.25" customHeight="1" x14ac:dyDescent="0.25">
      <c r="AT2058" s="57" t="s">
        <v>44</v>
      </c>
      <c r="AU2058" s="56">
        <f>_xll.qlInterestRateIndexFixingDate(IborIndex&amp;Tenor,AV2058,Trigger)</f>
        <v>53721</v>
      </c>
      <c r="AV2058" s="56">
        <f>_xll.qlCalendarAdvance(Calendar,AV2057,AT2058,"f",,Trigger)</f>
        <v>53723</v>
      </c>
      <c r="AW2058" s="56">
        <f>_xll.qlInterestRateIndexMaturity(IborIndex&amp;Tenor,AV2058,Trigger)</f>
        <v>53904</v>
      </c>
      <c r="AX2058" s="102" t="e">
        <f>_xll.qlIndexFixing($Z$5,AU2058,,Trigger)</f>
        <v>#VALUE!</v>
      </c>
      <c r="AY2058" s="102">
        <f>_xll.qlIndexFixing($AZ$1,AV2058,,Trigger)</f>
        <v>1.4128374275053628E-2</v>
      </c>
    </row>
    <row r="2059" spans="46:51" ht="11.25" customHeight="1" x14ac:dyDescent="0.25">
      <c r="AT2059" s="57" t="s">
        <v>44</v>
      </c>
      <c r="AU2059" s="56">
        <f>_xll.qlInterestRateIndexFixingDate(IborIndex&amp;Tenor,AV2059,Trigger)</f>
        <v>53728</v>
      </c>
      <c r="AV2059" s="56">
        <f>_xll.qlCalendarAdvance(Calendar,AV2058,AT2059,"f",,Trigger)</f>
        <v>53730</v>
      </c>
      <c r="AW2059" s="56">
        <f>_xll.qlInterestRateIndexMaturity(IborIndex&amp;Tenor,AV2059,Trigger)</f>
        <v>53911</v>
      </c>
      <c r="AX2059" s="102" t="e">
        <f>_xll.qlIndexFixing($Z$5,AU2059,,Trigger)</f>
        <v>#VALUE!</v>
      </c>
      <c r="AY2059" s="102">
        <f>_xll.qlIndexFixing($AZ$1,AV2059,,Trigger)</f>
        <v>1.41257544762274E-2</v>
      </c>
    </row>
    <row r="2060" spans="46:51" ht="11.25" customHeight="1" x14ac:dyDescent="0.25">
      <c r="AT2060" s="57" t="s">
        <v>44</v>
      </c>
      <c r="AU2060" s="56">
        <f>_xll.qlInterestRateIndexFixingDate(IborIndex&amp;Tenor,AV2060,Trigger)</f>
        <v>53735</v>
      </c>
      <c r="AV2060" s="56">
        <f>_xll.qlCalendarAdvance(Calendar,AV2059,AT2060,"f",,Trigger)</f>
        <v>53737</v>
      </c>
      <c r="AW2060" s="56">
        <f>_xll.qlInterestRateIndexMaturity(IborIndex&amp;Tenor,AV2060,Trigger)</f>
        <v>53918</v>
      </c>
      <c r="AX2060" s="102" t="e">
        <f>_xll.qlIndexFixing($Z$5,AU2060,,Trigger)</f>
        <v>#VALUE!</v>
      </c>
      <c r="AY2060" s="102">
        <f>_xll.qlIndexFixing($AZ$1,AV2060,,Trigger)</f>
        <v>1.4123139130418908E-2</v>
      </c>
    </row>
    <row r="2061" spans="46:51" ht="11.25" customHeight="1" x14ac:dyDescent="0.25">
      <c r="AT2061" s="57" t="s">
        <v>44</v>
      </c>
      <c r="AU2061" s="56">
        <f>_xll.qlInterestRateIndexFixingDate(IborIndex&amp;Tenor,AV2061,Trigger)</f>
        <v>53742</v>
      </c>
      <c r="AV2061" s="56">
        <f>_xll.qlCalendarAdvance(Calendar,AV2060,AT2061,"f",,Trigger)</f>
        <v>53744</v>
      </c>
      <c r="AW2061" s="56">
        <f>_xll.qlInterestRateIndexMaturity(IborIndex&amp;Tenor,AV2061,Trigger)</f>
        <v>53925</v>
      </c>
      <c r="AX2061" s="102" t="e">
        <f>_xll.qlIndexFixing($Z$5,AU2061,,Trigger)</f>
        <v>#VALUE!</v>
      </c>
      <c r="AY2061" s="102">
        <f>_xll.qlIndexFixing($AZ$1,AV2061,,Trigger)</f>
        <v>1.4120528262103957E-2</v>
      </c>
    </row>
    <row r="2062" spans="46:51" ht="11.25" customHeight="1" x14ac:dyDescent="0.25">
      <c r="AT2062" s="57" t="s">
        <v>44</v>
      </c>
      <c r="AU2062" s="56">
        <f>_xll.qlInterestRateIndexFixingDate(IborIndex&amp;Tenor,AV2062,Trigger)</f>
        <v>53749</v>
      </c>
      <c r="AV2062" s="56">
        <f>_xll.qlCalendarAdvance(Calendar,AV2061,AT2062,"f",,Trigger)</f>
        <v>53751</v>
      </c>
      <c r="AW2062" s="56">
        <f>_xll.qlInterestRateIndexMaturity(IborIndex&amp;Tenor,AV2062,Trigger)</f>
        <v>53934</v>
      </c>
      <c r="AX2062" s="102" t="e">
        <f>_xll.qlIndexFixing($Z$5,AU2062,,Trigger)</f>
        <v>#VALUE!</v>
      </c>
      <c r="AY2062" s="102">
        <f>_xll.qlIndexFixing($AZ$1,AV2062,,Trigger)</f>
        <v>1.4118105071970611E-2</v>
      </c>
    </row>
    <row r="2063" spans="46:51" ht="11.25" customHeight="1" x14ac:dyDescent="0.25">
      <c r="AT2063" s="57" t="s">
        <v>44</v>
      </c>
      <c r="AU2063" s="56">
        <f>_xll.qlInterestRateIndexFixingDate(IborIndex&amp;Tenor,AV2063,Trigger)</f>
        <v>53756</v>
      </c>
      <c r="AV2063" s="56">
        <f>_xll.qlCalendarAdvance(Calendar,AV2062,AT2063,"f",,Trigger)</f>
        <v>53758</v>
      </c>
      <c r="AW2063" s="56">
        <f>_xll.qlInterestRateIndexMaturity(IborIndex&amp;Tenor,AV2063,Trigger)</f>
        <v>53944</v>
      </c>
      <c r="AX2063" s="102" t="e">
        <f>_xll.qlIndexFixing($Z$5,AU2063,,Trigger)</f>
        <v>#VALUE!</v>
      </c>
      <c r="AY2063" s="102">
        <f>_xll.qlIndexFixing($AZ$1,AV2063,,Trigger)</f>
        <v>1.4115503692671248E-2</v>
      </c>
    </row>
    <row r="2064" spans="46:51" ht="11.25" customHeight="1" x14ac:dyDescent="0.25">
      <c r="AT2064" s="57" t="s">
        <v>44</v>
      </c>
      <c r="AU2064" s="56">
        <f>_xll.qlInterestRateIndexFixingDate(IborIndex&amp;Tenor,AV2064,Trigger)</f>
        <v>53763</v>
      </c>
      <c r="AV2064" s="56">
        <f>_xll.qlCalendarAdvance(Calendar,AV2063,AT2064,"f",,Trigger)</f>
        <v>53765</v>
      </c>
      <c r="AW2064" s="56">
        <f>_xll.qlInterestRateIndexMaturity(IborIndex&amp;Tenor,AV2064,Trigger)</f>
        <v>53951</v>
      </c>
      <c r="AX2064" s="102" t="e">
        <f>_xll.qlIndexFixing($Z$5,AU2064,,Trigger)</f>
        <v>#VALUE!</v>
      </c>
      <c r="AY2064" s="102">
        <f>_xll.qlIndexFixing($AZ$1,AV2064,,Trigger)</f>
        <v>1.4112906868184064E-2</v>
      </c>
    </row>
    <row r="2065" spans="46:51" ht="11.25" customHeight="1" x14ac:dyDescent="0.25">
      <c r="AT2065" s="57" t="s">
        <v>44</v>
      </c>
      <c r="AU2065" s="56">
        <f>_xll.qlInterestRateIndexFixingDate(IborIndex&amp;Tenor,AV2065,Trigger)</f>
        <v>53770</v>
      </c>
      <c r="AV2065" s="56">
        <f>_xll.qlCalendarAdvance(Calendar,AV2064,AT2065,"f",,Trigger)</f>
        <v>53772</v>
      </c>
      <c r="AW2065" s="56">
        <f>_xll.qlInterestRateIndexMaturity(IborIndex&amp;Tenor,AV2065,Trigger)</f>
        <v>53958</v>
      </c>
      <c r="AX2065" s="102" t="e">
        <f>_xll.qlIndexFixing($Z$5,AU2065,,Trigger)</f>
        <v>#VALUE!</v>
      </c>
      <c r="AY2065" s="102">
        <f>_xll.qlIndexFixing($AZ$1,AV2065,,Trigger)</f>
        <v>1.4110314622986871E-2</v>
      </c>
    </row>
    <row r="2066" spans="46:51" ht="11.25" customHeight="1" x14ac:dyDescent="0.25">
      <c r="AT2066" s="57" t="s">
        <v>44</v>
      </c>
      <c r="AU2066" s="56">
        <f>_xll.qlInterestRateIndexFixingDate(IborIndex&amp;Tenor,AV2066,Trigger)</f>
        <v>53777</v>
      </c>
      <c r="AV2066" s="56">
        <f>_xll.qlCalendarAdvance(Calendar,AV2065,AT2066,"f",,Trigger)</f>
        <v>53779</v>
      </c>
      <c r="AW2066" s="56">
        <f>_xll.qlInterestRateIndexMaturity(IborIndex&amp;Tenor,AV2066,Trigger)</f>
        <v>53965</v>
      </c>
      <c r="AX2066" s="102" t="e">
        <f>_xll.qlIndexFixing($Z$5,AU2066,,Trigger)</f>
        <v>#VALUE!</v>
      </c>
      <c r="AY2066" s="102">
        <f>_xll.qlIndexFixing($AZ$1,AV2066,,Trigger)</f>
        <v>1.4107634447868628E-2</v>
      </c>
    </row>
    <row r="2067" spans="46:51" ht="11.25" customHeight="1" x14ac:dyDescent="0.25">
      <c r="AT2067" s="57" t="s">
        <v>44</v>
      </c>
      <c r="AU2067" s="56">
        <f>_xll.qlInterestRateIndexFixingDate(IborIndex&amp;Tenor,AV2067,Trigger)</f>
        <v>53784</v>
      </c>
      <c r="AV2067" s="56">
        <f>_xll.qlCalendarAdvance(Calendar,AV2066,AT2067,"f",,Trigger)</f>
        <v>53786</v>
      </c>
      <c r="AW2067" s="56">
        <f>_xll.qlInterestRateIndexMaturity(IborIndex&amp;Tenor,AV2067,Trigger)</f>
        <v>53969</v>
      </c>
      <c r="AX2067" s="102" t="e">
        <f>_xll.qlIndexFixing($Z$5,AU2067,,Trigger)</f>
        <v>#VALUE!</v>
      </c>
      <c r="AY2067" s="102">
        <f>_xll.qlIndexFixing($AZ$1,AV2067,,Trigger)</f>
        <v>1.410505119650368E-2</v>
      </c>
    </row>
    <row r="2068" spans="46:51" ht="11.25" customHeight="1" x14ac:dyDescent="0.25">
      <c r="AT2068" s="57" t="s">
        <v>44</v>
      </c>
      <c r="AU2068" s="56">
        <f>_xll.qlInterestRateIndexFixingDate(IborIndex&amp;Tenor,AV2068,Trigger)</f>
        <v>53791</v>
      </c>
      <c r="AV2068" s="56">
        <f>_xll.qlCalendarAdvance(Calendar,AV2067,AT2068,"f",,Trigger)</f>
        <v>53793</v>
      </c>
      <c r="AW2068" s="56">
        <f>_xll.qlInterestRateIndexMaturity(IborIndex&amp;Tenor,AV2068,Trigger)</f>
        <v>53976</v>
      </c>
      <c r="AX2068" s="102" t="e">
        <f>_xll.qlIndexFixing($Z$5,AU2068,,Trigger)</f>
        <v>#VALUE!</v>
      </c>
      <c r="AY2068" s="102">
        <f>_xll.qlIndexFixing($AZ$1,AV2068,,Trigger)</f>
        <v>1.410173671053537E-2</v>
      </c>
    </row>
    <row r="2069" spans="46:51" ht="11.25" customHeight="1" x14ac:dyDescent="0.25">
      <c r="AT2069" s="57" t="s">
        <v>44</v>
      </c>
      <c r="AU2069" s="56">
        <f>_xll.qlInterestRateIndexFixingDate(IborIndex&amp;Tenor,AV2069,Trigger)</f>
        <v>53798</v>
      </c>
      <c r="AV2069" s="56">
        <f>_xll.qlCalendarAdvance(Calendar,AV2068,AT2069,"f",,Trigger)</f>
        <v>53800</v>
      </c>
      <c r="AW2069" s="56">
        <f>_xll.qlInterestRateIndexMaturity(IborIndex&amp;Tenor,AV2069,Trigger)</f>
        <v>53983</v>
      </c>
      <c r="AX2069" s="102" t="e">
        <f>_xll.qlIndexFixing($Z$5,AU2069,,Trigger)</f>
        <v>#VALUE!</v>
      </c>
      <c r="AY2069" s="102">
        <f>_xll.qlIndexFixing($AZ$1,AV2069,,Trigger)</f>
        <v>1.4099898670571206E-2</v>
      </c>
    </row>
    <row r="2070" spans="46:51" ht="11.25" customHeight="1" x14ac:dyDescent="0.25">
      <c r="AT2070" s="57" t="s">
        <v>44</v>
      </c>
      <c r="AU2070" s="56">
        <f>_xll.qlInterestRateIndexFixingDate(IborIndex&amp;Tenor,AV2070,Trigger)</f>
        <v>53805</v>
      </c>
      <c r="AV2070" s="56">
        <f>_xll.qlCalendarAdvance(Calendar,AV2069,AT2070,"f",,Trigger)</f>
        <v>53807</v>
      </c>
      <c r="AW2070" s="56">
        <f>_xll.qlInterestRateIndexMaturity(IborIndex&amp;Tenor,AV2070,Trigger)</f>
        <v>53990</v>
      </c>
      <c r="AX2070" s="102" t="e">
        <f>_xll.qlIndexFixing($Z$5,AU2070,,Trigger)</f>
        <v>#VALUE!</v>
      </c>
      <c r="AY2070" s="102">
        <f>_xll.qlIndexFixing($AZ$1,AV2070,,Trigger)</f>
        <v>1.4097329444956872E-2</v>
      </c>
    </row>
    <row r="2071" spans="46:51" ht="11.25" customHeight="1" x14ac:dyDescent="0.25">
      <c r="AT2071" s="57" t="s">
        <v>44</v>
      </c>
      <c r="AU2071" s="56">
        <f>_xll.qlInterestRateIndexFixingDate(IborIndex&amp;Tenor,AV2071,Trigger)</f>
        <v>53811</v>
      </c>
      <c r="AV2071" s="56">
        <f>_xll.qlCalendarAdvance(Calendar,AV2070,AT2071,"f",,Trigger)</f>
        <v>53814</v>
      </c>
      <c r="AW2071" s="56">
        <f>_xll.qlInterestRateIndexMaturity(IborIndex&amp;Tenor,AV2071,Trigger)</f>
        <v>54000</v>
      </c>
      <c r="AX2071" s="102" t="e">
        <f>_xll.qlIndexFixing($Z$5,AU2071,,Trigger)</f>
        <v>#VALUE!</v>
      </c>
      <c r="AY2071" s="102">
        <f>_xll.qlIndexFixing($AZ$1,AV2071,,Trigger)</f>
        <v>1.4094858687621833E-2</v>
      </c>
    </row>
    <row r="2072" spans="46:51" ht="11.25" customHeight="1" x14ac:dyDescent="0.25">
      <c r="AT2072" s="57" t="s">
        <v>44</v>
      </c>
      <c r="AU2072" s="56">
        <f>_xll.qlInterestRateIndexFixingDate(IborIndex&amp;Tenor,AV2072,Trigger)</f>
        <v>53819</v>
      </c>
      <c r="AV2072" s="56">
        <f>_xll.qlCalendarAdvance(Calendar,AV2071,AT2072,"f",,Trigger)</f>
        <v>53821</v>
      </c>
      <c r="AW2072" s="56">
        <f>_xll.qlInterestRateIndexMaturity(IborIndex&amp;Tenor,AV2072,Trigger)</f>
        <v>54007</v>
      </c>
      <c r="AX2072" s="102" t="e">
        <f>_xll.qlIndexFixing($Z$5,AU2072,,Trigger)</f>
        <v>#VALUE!</v>
      </c>
      <c r="AY2072" s="102">
        <f>_xll.qlIndexFixing($AZ$1,AV2072,,Trigger)</f>
        <v>1.4092299182818079E-2</v>
      </c>
    </row>
    <row r="2073" spans="46:51" ht="11.25" customHeight="1" x14ac:dyDescent="0.25">
      <c r="AT2073" s="57" t="s">
        <v>44</v>
      </c>
      <c r="AU2073" s="56">
        <f>_xll.qlInterestRateIndexFixingDate(IborIndex&amp;Tenor,AV2073,Trigger)</f>
        <v>53826</v>
      </c>
      <c r="AV2073" s="56">
        <f>_xll.qlCalendarAdvance(Calendar,AV2072,AT2073,"f",,Trigger)</f>
        <v>53828</v>
      </c>
      <c r="AW2073" s="56">
        <f>_xll.qlInterestRateIndexMaturity(IborIndex&amp;Tenor,AV2073,Trigger)</f>
        <v>54014</v>
      </c>
      <c r="AX2073" s="102" t="e">
        <f>_xll.qlIndexFixing($Z$5,AU2073,,Trigger)</f>
        <v>#VALUE!</v>
      </c>
      <c r="AY2073" s="102">
        <f>_xll.qlIndexFixing($AZ$1,AV2073,,Trigger)</f>
        <v>1.4089744453121158E-2</v>
      </c>
    </row>
    <row r="2074" spans="46:51" ht="11.25" customHeight="1" x14ac:dyDescent="0.25">
      <c r="AT2074" s="57" t="s">
        <v>44</v>
      </c>
      <c r="AU2074" s="56">
        <f>_xll.qlInterestRateIndexFixingDate(IborIndex&amp;Tenor,AV2074,Trigger)</f>
        <v>53833</v>
      </c>
      <c r="AV2074" s="56">
        <f>_xll.qlCalendarAdvance(Calendar,AV2073,AT2074,"f",,Trigger)</f>
        <v>53835</v>
      </c>
      <c r="AW2074" s="56">
        <f>_xll.qlInterestRateIndexMaturity(IborIndex&amp;Tenor,AV2074,Trigger)</f>
        <v>54021</v>
      </c>
      <c r="AX2074" s="102" t="e">
        <f>_xll.qlIndexFixing($Z$5,AU2074,,Trigger)</f>
        <v>#VALUE!</v>
      </c>
      <c r="AY2074" s="102">
        <f>_xll.qlIndexFixing($AZ$1,AV2074,,Trigger)</f>
        <v>1.4087194523008011E-2</v>
      </c>
    </row>
    <row r="2075" spans="46:51" ht="11.25" customHeight="1" x14ac:dyDescent="0.25">
      <c r="AT2075" s="57" t="s">
        <v>44</v>
      </c>
      <c r="AU2075" s="56">
        <f>_xll.qlInterestRateIndexFixingDate(IborIndex&amp;Tenor,AV2075,Trigger)</f>
        <v>53840</v>
      </c>
      <c r="AV2075" s="56">
        <f>_xll.qlCalendarAdvance(Calendar,AV2074,AT2075,"f",,Trigger)</f>
        <v>53842</v>
      </c>
      <c r="AW2075" s="56">
        <f>_xll.qlInterestRateIndexMaturity(IborIndex&amp;Tenor,AV2075,Trigger)</f>
        <v>54025</v>
      </c>
      <c r="AX2075" s="102" t="e">
        <f>_xll.qlIndexFixing($Z$5,AU2075,,Trigger)</f>
        <v>#VALUE!</v>
      </c>
      <c r="AY2075" s="102">
        <f>_xll.qlIndexFixing($AZ$1,AV2075,,Trigger)</f>
        <v>1.4084554669440979E-2</v>
      </c>
    </row>
    <row r="2076" spans="46:51" ht="11.25" customHeight="1" x14ac:dyDescent="0.25">
      <c r="AT2076" s="57" t="s">
        <v>44</v>
      </c>
      <c r="AU2076" s="56">
        <f>_xll.qlInterestRateIndexFixingDate(IborIndex&amp;Tenor,AV2076,Trigger)</f>
        <v>53847</v>
      </c>
      <c r="AV2076" s="56">
        <f>_xll.qlCalendarAdvance(Calendar,AV2075,AT2076,"f",,Trigger)</f>
        <v>53849</v>
      </c>
      <c r="AW2076" s="56">
        <f>_xll.qlInterestRateIndexMaturity(IborIndex&amp;Tenor,AV2076,Trigger)</f>
        <v>54032</v>
      </c>
      <c r="AX2076" s="102" t="e">
        <f>_xll.qlIndexFixing($Z$5,AU2076,,Trigger)</f>
        <v>#VALUE!</v>
      </c>
      <c r="AY2076" s="102">
        <f>_xll.qlIndexFixing($AZ$1,AV2076,,Trigger)</f>
        <v>1.4082014156181544E-2</v>
      </c>
    </row>
    <row r="2077" spans="46:51" ht="11.25" customHeight="1" x14ac:dyDescent="0.25">
      <c r="AT2077" s="57" t="s">
        <v>44</v>
      </c>
      <c r="AU2077" s="56">
        <f>_xll.qlInterestRateIndexFixingDate(IborIndex&amp;Tenor,AV2077,Trigger)</f>
        <v>53854</v>
      </c>
      <c r="AV2077" s="56">
        <f>_xll.qlCalendarAdvance(Calendar,AV2076,AT2077,"f",,Trigger)</f>
        <v>53856</v>
      </c>
      <c r="AW2077" s="56">
        <f>_xll.qlInterestRateIndexMaturity(IborIndex&amp;Tenor,AV2077,Trigger)</f>
        <v>54039</v>
      </c>
      <c r="AX2077" s="102" t="e">
        <f>_xll.qlIndexFixing($Z$5,AU2077,,Trigger)</f>
        <v>#VALUE!</v>
      </c>
      <c r="AY2077" s="102">
        <f>_xll.qlIndexFixing($AZ$1,AV2077,,Trigger)</f>
        <v>1.4079478513978672E-2</v>
      </c>
    </row>
    <row r="2078" spans="46:51" ht="11.25" customHeight="1" x14ac:dyDescent="0.25">
      <c r="AT2078" s="57" t="s">
        <v>44</v>
      </c>
      <c r="AU2078" s="56">
        <f>_xll.qlInterestRateIndexFixingDate(IborIndex&amp;Tenor,AV2078,Trigger)</f>
        <v>53861</v>
      </c>
      <c r="AV2078" s="56">
        <f>_xll.qlCalendarAdvance(Calendar,AV2077,AT2078,"f",,Trigger)</f>
        <v>53863</v>
      </c>
      <c r="AW2078" s="56">
        <f>_xll.qlInterestRateIndexMaturity(IborIndex&amp;Tenor,AV2078,Trigger)</f>
        <v>54046</v>
      </c>
      <c r="AX2078" s="102" t="e">
        <f>_xll.qlIndexFixing($Z$5,AU2078,,Trigger)</f>
        <v>#VALUE!</v>
      </c>
      <c r="AY2078" s="102">
        <f>_xll.qlIndexFixing($AZ$1,AV2078,,Trigger)</f>
        <v>1.4076947767310706E-2</v>
      </c>
    </row>
    <row r="2079" spans="46:51" ht="11.25" customHeight="1" x14ac:dyDescent="0.25">
      <c r="AT2079" s="57" t="s">
        <v>44</v>
      </c>
      <c r="AU2079" s="56">
        <f>_xll.qlInterestRateIndexFixingDate(IborIndex&amp;Tenor,AV2079,Trigger)</f>
        <v>53868</v>
      </c>
      <c r="AV2079" s="56">
        <f>_xll.qlCalendarAdvance(Calendar,AV2078,AT2079,"f",,Trigger)</f>
        <v>53870</v>
      </c>
      <c r="AW2079" s="56">
        <f>_xll.qlInterestRateIndexMaturity(IborIndex&amp;Tenor,AV2079,Trigger)</f>
        <v>54053</v>
      </c>
      <c r="AX2079" s="102" t="e">
        <f>_xll.qlIndexFixing($Z$5,AU2079,,Trigger)</f>
        <v>#VALUE!</v>
      </c>
      <c r="AY2079" s="102">
        <f>_xll.qlIndexFixing($AZ$1,AV2079,,Trigger)</f>
        <v>1.4074613533066747E-2</v>
      </c>
    </row>
    <row r="2080" spans="46:51" ht="11.25" customHeight="1" x14ac:dyDescent="0.25">
      <c r="AT2080" s="57" t="s">
        <v>44</v>
      </c>
      <c r="AU2080" s="56">
        <f>_xll.qlInterestRateIndexFixingDate(IborIndex&amp;Tenor,AV2080,Trigger)</f>
        <v>53875</v>
      </c>
      <c r="AV2080" s="56">
        <f>_xll.qlCalendarAdvance(Calendar,AV2079,AT2080,"f",,Trigger)</f>
        <v>53877</v>
      </c>
      <c r="AW2080" s="56">
        <f>_xll.qlInterestRateIndexMaturity(IborIndex&amp;Tenor,AV2080,Trigger)</f>
        <v>54063</v>
      </c>
      <c r="AX2080" s="102" t="e">
        <f>_xll.qlIndexFixing($Z$5,AU2080,,Trigger)</f>
        <v>#VALUE!</v>
      </c>
      <c r="AY2080" s="102">
        <f>_xll.qlIndexFixing($AZ$1,AV2080,,Trigger)</f>
        <v>1.4071997104282372E-2</v>
      </c>
    </row>
    <row r="2081" spans="46:51" ht="11.25" customHeight="1" x14ac:dyDescent="0.25">
      <c r="AT2081" s="57" t="s">
        <v>44</v>
      </c>
      <c r="AU2081" s="56">
        <f>_xll.qlInterestRateIndexFixingDate(IborIndex&amp;Tenor,AV2081,Trigger)</f>
        <v>53882</v>
      </c>
      <c r="AV2081" s="56">
        <f>_xll.qlCalendarAdvance(Calendar,AV2080,AT2081,"f",,Trigger)</f>
        <v>53884</v>
      </c>
      <c r="AW2081" s="56">
        <f>_xll.qlInterestRateIndexMaturity(IborIndex&amp;Tenor,AV2081,Trigger)</f>
        <v>54070</v>
      </c>
      <c r="AX2081" s="102" t="e">
        <f>_xll.qlIndexFixing($Z$5,AU2081,,Trigger)</f>
        <v>#VALUE!</v>
      </c>
      <c r="AY2081" s="102">
        <f>_xll.qlIndexFixing($AZ$1,AV2081,,Trigger)</f>
        <v>1.4069481456599163E-2</v>
      </c>
    </row>
    <row r="2082" spans="46:51" ht="11.25" customHeight="1" x14ac:dyDescent="0.25">
      <c r="AT2082" s="57" t="s">
        <v>44</v>
      </c>
      <c r="AU2082" s="56">
        <f>_xll.qlInterestRateIndexFixingDate(IborIndex&amp;Tenor,AV2082,Trigger)</f>
        <v>53889</v>
      </c>
      <c r="AV2082" s="56">
        <f>_xll.qlCalendarAdvance(Calendar,AV2081,AT2082,"f",,Trigger)</f>
        <v>53891</v>
      </c>
      <c r="AW2082" s="56">
        <f>_xll.qlInterestRateIndexMaturity(IborIndex&amp;Tenor,AV2082,Trigger)</f>
        <v>54077</v>
      </c>
      <c r="AX2082" s="102" t="e">
        <f>_xll.qlIndexFixing($Z$5,AU2082,,Trigger)</f>
        <v>#VALUE!</v>
      </c>
      <c r="AY2082" s="102">
        <f>_xll.qlIndexFixing($AZ$1,AV2082,,Trigger)</f>
        <v>1.4066970804310922E-2</v>
      </c>
    </row>
    <row r="2083" spans="46:51" ht="11.25" customHeight="1" x14ac:dyDescent="0.25">
      <c r="AT2083" s="57" t="s">
        <v>44</v>
      </c>
      <c r="AU2083" s="56">
        <f>_xll.qlInterestRateIndexFixingDate(IborIndex&amp;Tenor,AV2083,Trigger)</f>
        <v>53896</v>
      </c>
      <c r="AV2083" s="56">
        <f>_xll.qlCalendarAdvance(Calendar,AV2082,AT2083,"f",,Trigger)</f>
        <v>53898</v>
      </c>
      <c r="AW2083" s="56">
        <f>_xll.qlInterestRateIndexMaturity(IborIndex&amp;Tenor,AV2083,Trigger)</f>
        <v>54084</v>
      </c>
      <c r="AX2083" s="102" t="e">
        <f>_xll.qlIndexFixing($Z$5,AU2083,,Trigger)</f>
        <v>#VALUE!</v>
      </c>
      <c r="AY2083" s="102">
        <f>_xll.qlIndexFixing($AZ$1,AV2083,,Trigger)</f>
        <v>1.4064465171893284E-2</v>
      </c>
    </row>
    <row r="2084" spans="46:51" ht="11.25" customHeight="1" x14ac:dyDescent="0.25">
      <c r="AT2084" s="57" t="s">
        <v>44</v>
      </c>
      <c r="AU2084" s="56">
        <f>_xll.qlInterestRateIndexFixingDate(IborIndex&amp;Tenor,AV2084,Trigger)</f>
        <v>53903</v>
      </c>
      <c r="AV2084" s="56">
        <f>_xll.qlCalendarAdvance(Calendar,AV2083,AT2084,"f",,Trigger)</f>
        <v>53905</v>
      </c>
      <c r="AW2084" s="56">
        <f>_xll.qlInterestRateIndexMaturity(IborIndex&amp;Tenor,AV2084,Trigger)</f>
        <v>54091</v>
      </c>
      <c r="AX2084" s="102" t="e">
        <f>_xll.qlIndexFixing($Z$5,AU2084,,Trigger)</f>
        <v>#VALUE!</v>
      </c>
      <c r="AY2084" s="102">
        <f>_xll.qlIndexFixing($AZ$1,AV2084,,Trigger)</f>
        <v>1.4061964583821895E-2</v>
      </c>
    </row>
    <row r="2085" spans="46:51" ht="11.25" customHeight="1" x14ac:dyDescent="0.25">
      <c r="AT2085" s="57" t="s">
        <v>44</v>
      </c>
      <c r="AU2085" s="56">
        <f>_xll.qlInterestRateIndexFixingDate(IborIndex&amp;Tenor,AV2085,Trigger)</f>
        <v>53910</v>
      </c>
      <c r="AV2085" s="56">
        <f>_xll.qlCalendarAdvance(Calendar,AV2084,AT2085,"f",,Trigger)</f>
        <v>53912</v>
      </c>
      <c r="AW2085" s="56">
        <f>_xll.qlInterestRateIndexMaturity(IborIndex&amp;Tenor,AV2085,Trigger)</f>
        <v>54098</v>
      </c>
      <c r="AX2085" s="102" t="e">
        <f>_xll.qlIndexFixing($Z$5,AU2085,,Trigger)</f>
        <v>#VALUE!</v>
      </c>
      <c r="AY2085" s="102">
        <f>_xll.qlIndexFixing($AZ$1,AV2085,,Trigger)</f>
        <v>1.4059469064573692E-2</v>
      </c>
    </row>
    <row r="2086" spans="46:51" ht="11.25" customHeight="1" x14ac:dyDescent="0.25">
      <c r="AT2086" s="57" t="s">
        <v>44</v>
      </c>
      <c r="AU2086" s="56">
        <f>_xll.qlInterestRateIndexFixingDate(IborIndex&amp;Tenor,AV2086,Trigger)</f>
        <v>53917</v>
      </c>
      <c r="AV2086" s="56">
        <f>_xll.qlCalendarAdvance(Calendar,AV2085,AT2086,"f",,Trigger)</f>
        <v>53919</v>
      </c>
      <c r="AW2086" s="56">
        <f>_xll.qlInterestRateIndexMaturity(IborIndex&amp;Tenor,AV2086,Trigger)</f>
        <v>54105</v>
      </c>
      <c r="AX2086" s="102" t="e">
        <f>_xll.qlIndexFixing($Z$5,AU2086,,Trigger)</f>
        <v>#VALUE!</v>
      </c>
      <c r="AY2086" s="102">
        <f>_xll.qlIndexFixing($AZ$1,AV2086,,Trigger)</f>
        <v>1.4056978638623879E-2</v>
      </c>
    </row>
    <row r="2087" spans="46:51" ht="11.25" customHeight="1" x14ac:dyDescent="0.25">
      <c r="AT2087" s="57" t="s">
        <v>44</v>
      </c>
      <c r="AU2087" s="56">
        <f>_xll.qlInterestRateIndexFixingDate(IborIndex&amp;Tenor,AV2087,Trigger)</f>
        <v>53924</v>
      </c>
      <c r="AV2087" s="56">
        <f>_xll.qlCalendarAdvance(Calendar,AV2086,AT2087,"f",,Trigger)</f>
        <v>53926</v>
      </c>
      <c r="AW2087" s="56">
        <f>_xll.qlInterestRateIndexMaturity(IborIndex&amp;Tenor,AV2087,Trigger)</f>
        <v>54112</v>
      </c>
      <c r="AX2087" s="102" t="e">
        <f>_xll.qlIndexFixing($Z$5,AU2087,,Trigger)</f>
        <v>#VALUE!</v>
      </c>
      <c r="AY2087" s="102">
        <f>_xll.qlIndexFixing($AZ$1,AV2087,,Trigger)</f>
        <v>1.4054493330447664E-2</v>
      </c>
    </row>
    <row r="2088" spans="46:51" ht="11.25" customHeight="1" x14ac:dyDescent="0.25">
      <c r="AT2088" s="57" t="s">
        <v>44</v>
      </c>
      <c r="AU2088" s="56">
        <f>_xll.qlInterestRateIndexFixingDate(IborIndex&amp;Tenor,AV2088,Trigger)</f>
        <v>53931</v>
      </c>
      <c r="AV2088" s="56">
        <f>_xll.qlCalendarAdvance(Calendar,AV2087,AT2088,"f",,Trigger)</f>
        <v>53933</v>
      </c>
      <c r="AW2088" s="56">
        <f>_xll.qlInterestRateIndexMaturity(IborIndex&amp;Tenor,AV2088,Trigger)</f>
        <v>54116</v>
      </c>
      <c r="AX2088" s="102" t="e">
        <f>_xll.qlIndexFixing($Z$5,AU2088,,Trigger)</f>
        <v>#VALUE!</v>
      </c>
      <c r="AY2088" s="102">
        <f>_xll.qlIndexFixing($AZ$1,AV2088,,Trigger)</f>
        <v>1.4051816744189403E-2</v>
      </c>
    </row>
    <row r="2089" spans="46:51" ht="11.25" customHeight="1" x14ac:dyDescent="0.25">
      <c r="AT2089" s="57" t="s">
        <v>44</v>
      </c>
      <c r="AU2089" s="56">
        <f>_xll.qlInterestRateIndexFixingDate(IborIndex&amp;Tenor,AV2089,Trigger)</f>
        <v>53938</v>
      </c>
      <c r="AV2089" s="56">
        <f>_xll.qlCalendarAdvance(Calendar,AV2088,AT2089,"f",,Trigger)</f>
        <v>53940</v>
      </c>
      <c r="AW2089" s="56">
        <f>_xll.qlInterestRateIndexMaturity(IborIndex&amp;Tenor,AV2089,Trigger)</f>
        <v>54122</v>
      </c>
      <c r="AX2089" s="102" t="e">
        <f>_xll.qlIndexFixing($Z$5,AU2089,,Trigger)</f>
        <v>#VALUE!</v>
      </c>
      <c r="AY2089" s="102">
        <f>_xll.qlIndexFixing($AZ$1,AV2089,,Trigger)</f>
        <v>1.4049341182706124E-2</v>
      </c>
    </row>
    <row r="2090" spans="46:51" ht="11.25" customHeight="1" x14ac:dyDescent="0.25">
      <c r="AT2090" s="57" t="s">
        <v>44</v>
      </c>
      <c r="AU2090" s="56">
        <f>_xll.qlInterestRateIndexFixingDate(IborIndex&amp;Tenor,AV2090,Trigger)</f>
        <v>53945</v>
      </c>
      <c r="AV2090" s="56">
        <f>_xll.qlCalendarAdvance(Calendar,AV2089,AT2090,"f",,Trigger)</f>
        <v>53947</v>
      </c>
      <c r="AW2090" s="56">
        <f>_xll.qlInterestRateIndexMaturity(IborIndex&amp;Tenor,AV2090,Trigger)</f>
        <v>54129</v>
      </c>
      <c r="AX2090" s="102" t="e">
        <f>_xll.qlIndexFixing($Z$5,AU2090,,Trigger)</f>
        <v>#VALUE!</v>
      </c>
      <c r="AY2090" s="102">
        <f>_xll.qlIndexFixing($AZ$1,AV2090,,Trigger)</f>
        <v>1.4046870808488847E-2</v>
      </c>
    </row>
    <row r="2091" spans="46:51" ht="11.25" customHeight="1" x14ac:dyDescent="0.25">
      <c r="AT2091" s="57" t="s">
        <v>44</v>
      </c>
      <c r="AU2091" s="56">
        <f>_xll.qlInterestRateIndexFixingDate(IborIndex&amp;Tenor,AV2091,Trigger)</f>
        <v>53952</v>
      </c>
      <c r="AV2091" s="56">
        <f>_xll.qlCalendarAdvance(Calendar,AV2090,AT2091,"f",,Trigger)</f>
        <v>53954</v>
      </c>
      <c r="AW2091" s="56">
        <f>_xll.qlInterestRateIndexMaturity(IborIndex&amp;Tenor,AV2091,Trigger)</f>
        <v>54136</v>
      </c>
      <c r="AX2091" s="102" t="e">
        <f>_xll.qlIndexFixing($Z$5,AU2091,,Trigger)</f>
        <v>#VALUE!</v>
      </c>
      <c r="AY2091" s="102">
        <f>_xll.qlIndexFixing($AZ$1,AV2091,,Trigger)</f>
        <v>1.40444056460125E-2</v>
      </c>
    </row>
    <row r="2092" spans="46:51" ht="11.25" customHeight="1" x14ac:dyDescent="0.25">
      <c r="AT2092" s="57" t="s">
        <v>44</v>
      </c>
      <c r="AU2092" s="56">
        <f>_xll.qlInterestRateIndexFixingDate(IborIndex&amp;Tenor,AV2092,Trigger)</f>
        <v>53959</v>
      </c>
      <c r="AV2092" s="56">
        <f>_xll.qlCalendarAdvance(Calendar,AV2091,AT2092,"f",,Trigger)</f>
        <v>53961</v>
      </c>
      <c r="AW2092" s="56">
        <f>_xll.qlInterestRateIndexMaturity(IborIndex&amp;Tenor,AV2092,Trigger)</f>
        <v>54143</v>
      </c>
      <c r="AX2092" s="102" t="e">
        <f>_xll.qlIndexFixing($Z$5,AU2092,,Trigger)</f>
        <v>#VALUE!</v>
      </c>
      <c r="AY2092" s="102">
        <f>_xll.qlIndexFixing($AZ$1,AV2092,,Trigger)</f>
        <v>1.4042045051055175E-2</v>
      </c>
    </row>
    <row r="2093" spans="46:51" ht="11.25" customHeight="1" x14ac:dyDescent="0.25">
      <c r="AT2093" s="57" t="s">
        <v>44</v>
      </c>
      <c r="AU2093" s="56">
        <f>_xll.qlInterestRateIndexFixingDate(IborIndex&amp;Tenor,AV2093,Trigger)</f>
        <v>53966</v>
      </c>
      <c r="AV2093" s="56">
        <f>_xll.qlCalendarAdvance(Calendar,AV2092,AT2093,"f",,Trigger)</f>
        <v>53968</v>
      </c>
      <c r="AW2093" s="56">
        <f>_xll.qlInterestRateIndexMaturity(IborIndex&amp;Tenor,AV2093,Trigger)</f>
        <v>54155</v>
      </c>
      <c r="AX2093" s="102" t="e">
        <f>_xll.qlIndexFixing($Z$5,AU2093,,Trigger)</f>
        <v>#VALUE!</v>
      </c>
      <c r="AY2093" s="102">
        <f>_xll.qlIndexFixing($AZ$1,AV2093,,Trigger)</f>
        <v>1.4039590674395232E-2</v>
      </c>
    </row>
    <row r="2094" spans="46:51" ht="11.25" customHeight="1" x14ac:dyDescent="0.25">
      <c r="AT2094" s="57" t="s">
        <v>44</v>
      </c>
      <c r="AU2094" s="56">
        <f>_xll.qlInterestRateIndexFixingDate(IborIndex&amp;Tenor,AV2094,Trigger)</f>
        <v>53973</v>
      </c>
      <c r="AV2094" s="56">
        <f>_xll.qlCalendarAdvance(Calendar,AV2093,AT2094,"f",,Trigger)</f>
        <v>53975</v>
      </c>
      <c r="AW2094" s="56">
        <f>_xll.qlInterestRateIndexMaturity(IborIndex&amp;Tenor,AV2094,Trigger)</f>
        <v>54158</v>
      </c>
      <c r="AX2094" s="102" t="e">
        <f>_xll.qlIndexFixing($Z$5,AU2094,,Trigger)</f>
        <v>#VALUE!</v>
      </c>
      <c r="AY2094" s="102">
        <f>_xll.qlIndexFixing($AZ$1,AV2094,,Trigger)</f>
        <v>1.4037141584865149E-2</v>
      </c>
    </row>
    <row r="2095" spans="46:51" ht="11.25" customHeight="1" x14ac:dyDescent="0.25">
      <c r="AT2095" s="57" t="s">
        <v>44</v>
      </c>
      <c r="AU2095" s="56">
        <f>_xll.qlInterestRateIndexFixingDate(IborIndex&amp;Tenor,AV2095,Trigger)</f>
        <v>53980</v>
      </c>
      <c r="AV2095" s="56">
        <f>_xll.qlCalendarAdvance(Calendar,AV2094,AT2095,"f",,Trigger)</f>
        <v>53982</v>
      </c>
      <c r="AW2095" s="56">
        <f>_xll.qlInterestRateIndexMaturity(IborIndex&amp;Tenor,AV2095,Trigger)</f>
        <v>54165</v>
      </c>
      <c r="AX2095" s="102" t="e">
        <f>_xll.qlIndexFixing($Z$5,AU2095,,Trigger)</f>
        <v>#VALUE!</v>
      </c>
      <c r="AY2095" s="102">
        <f>_xll.qlIndexFixing($AZ$1,AV2095,,Trigger)</f>
        <v>1.4034697806939337E-2</v>
      </c>
    </row>
    <row r="2096" spans="46:51" ht="11.25" customHeight="1" x14ac:dyDescent="0.25">
      <c r="AT2096" s="57" t="s">
        <v>44</v>
      </c>
      <c r="AU2096" s="56">
        <f>_xll.qlInterestRateIndexFixingDate(IborIndex&amp;Tenor,AV2096,Trigger)</f>
        <v>53987</v>
      </c>
      <c r="AV2096" s="56">
        <f>_xll.qlCalendarAdvance(Calendar,AV2095,AT2096,"f",,Trigger)</f>
        <v>53989</v>
      </c>
      <c r="AW2096" s="56">
        <f>_xll.qlInterestRateIndexMaturity(IborIndex&amp;Tenor,AV2096,Trigger)</f>
        <v>54172</v>
      </c>
      <c r="AX2096" s="102" t="e">
        <f>_xll.qlIndexFixing($Z$5,AU2096,,Trigger)</f>
        <v>#VALUE!</v>
      </c>
      <c r="AY2096" s="102">
        <f>_xll.qlIndexFixing($AZ$1,AV2096,,Trigger)</f>
        <v>1.4032259365092644E-2</v>
      </c>
    </row>
    <row r="2097" spans="46:51" ht="11.25" customHeight="1" x14ac:dyDescent="0.25">
      <c r="AT2097" s="57" t="s">
        <v>44</v>
      </c>
      <c r="AU2097" s="56">
        <f>_xll.qlInterestRateIndexFixingDate(IborIndex&amp;Tenor,AV2097,Trigger)</f>
        <v>53994</v>
      </c>
      <c r="AV2097" s="56">
        <f>_xll.qlCalendarAdvance(Calendar,AV2096,AT2097,"f",,Trigger)</f>
        <v>53996</v>
      </c>
      <c r="AW2097" s="56">
        <f>_xll.qlInterestRateIndexMaturity(IborIndex&amp;Tenor,AV2097,Trigger)</f>
        <v>54178</v>
      </c>
      <c r="AX2097" s="102" t="e">
        <f>_xll.qlIndexFixing($Z$5,AU2097,,Trigger)</f>
        <v>#VALUE!</v>
      </c>
      <c r="AY2097" s="102">
        <f>_xll.qlIndexFixing($AZ$1,AV2097,,Trigger)</f>
        <v>1.4029725488207086E-2</v>
      </c>
    </row>
    <row r="2098" spans="46:51" ht="11.25" customHeight="1" x14ac:dyDescent="0.25">
      <c r="AT2098" s="57" t="s">
        <v>44</v>
      </c>
      <c r="AU2098" s="56">
        <f>_xll.qlInterestRateIndexFixingDate(IborIndex&amp;Tenor,AV2098,Trigger)</f>
        <v>54001</v>
      </c>
      <c r="AV2098" s="56">
        <f>_xll.qlCalendarAdvance(Calendar,AV2097,AT2098,"f",,Trigger)</f>
        <v>54003</v>
      </c>
      <c r="AW2098" s="56">
        <f>_xll.qlInterestRateIndexMaturity(IborIndex&amp;Tenor,AV2098,Trigger)</f>
        <v>54185</v>
      </c>
      <c r="AX2098" s="102" t="e">
        <f>_xll.qlIndexFixing($Z$5,AU2098,,Trigger)</f>
        <v>#VALUE!</v>
      </c>
      <c r="AY2098" s="102">
        <f>_xll.qlIndexFixing($AZ$1,AV2098,,Trigger)</f>
        <v>1.4027297493165582E-2</v>
      </c>
    </row>
    <row r="2099" spans="46:51" ht="11.25" customHeight="1" x14ac:dyDescent="0.25">
      <c r="AT2099" s="57" t="s">
        <v>44</v>
      </c>
      <c r="AU2099" s="56">
        <f>_xll.qlInterestRateIndexFixingDate(IborIndex&amp;Tenor,AV2099,Trigger)</f>
        <v>54008</v>
      </c>
      <c r="AV2099" s="56">
        <f>_xll.qlCalendarAdvance(Calendar,AV2098,AT2099,"f",,Trigger)</f>
        <v>54010</v>
      </c>
      <c r="AW2099" s="56">
        <f>_xll.qlInterestRateIndexMaturity(IborIndex&amp;Tenor,AV2099,Trigger)</f>
        <v>54192</v>
      </c>
      <c r="AX2099" s="102" t="e">
        <f>_xll.qlIndexFixing($Z$5,AU2099,,Trigger)</f>
        <v>#VALUE!</v>
      </c>
      <c r="AY2099" s="102">
        <f>_xll.qlIndexFixing($AZ$1,AV2099,,Trigger)</f>
        <v>1.4024874905649933E-2</v>
      </c>
    </row>
    <row r="2100" spans="46:51" ht="11.25" customHeight="1" x14ac:dyDescent="0.25">
      <c r="AT2100" s="57" t="s">
        <v>44</v>
      </c>
      <c r="AU2100" s="56">
        <f>_xll.qlInterestRateIndexFixingDate(IborIndex&amp;Tenor,AV2100,Trigger)</f>
        <v>54015</v>
      </c>
      <c r="AV2100" s="56">
        <f>_xll.qlCalendarAdvance(Calendar,AV2099,AT2100,"f",,Trigger)</f>
        <v>54017</v>
      </c>
      <c r="AW2100" s="56">
        <f>_xll.qlInterestRateIndexMaturity(IborIndex&amp;Tenor,AV2100,Trigger)</f>
        <v>54199</v>
      </c>
      <c r="AX2100" s="102" t="e">
        <f>_xll.qlIndexFixing($Z$5,AU2100,,Trigger)</f>
        <v>#VALUE!</v>
      </c>
      <c r="AY2100" s="102">
        <f>_xll.qlIndexFixing($AZ$1,AV2100,,Trigger)</f>
        <v>1.4022457750133312E-2</v>
      </c>
    </row>
    <row r="2101" spans="46:51" ht="11.25" customHeight="1" x14ac:dyDescent="0.25">
      <c r="AT2101" s="57" t="s">
        <v>44</v>
      </c>
      <c r="AU2101" s="56">
        <f>_xll.qlInterestRateIndexFixingDate(IborIndex&amp;Tenor,AV2101,Trigger)</f>
        <v>54022</v>
      </c>
      <c r="AV2101" s="56">
        <f>_xll.qlCalendarAdvance(Calendar,AV2100,AT2101,"f",,Trigger)</f>
        <v>54024</v>
      </c>
      <c r="AW2101" s="56">
        <f>_xll.qlInterestRateIndexMaturity(IborIndex&amp;Tenor,AV2101,Trigger)</f>
        <v>54206</v>
      </c>
      <c r="AX2101" s="102" t="e">
        <f>_xll.qlIndexFixing($Z$5,AU2101,,Trigger)</f>
        <v>#VALUE!</v>
      </c>
      <c r="AY2101" s="102">
        <f>_xll.qlIndexFixing($AZ$1,AV2101,,Trigger)</f>
        <v>1.4020148053627663E-2</v>
      </c>
    </row>
    <row r="2102" spans="46:51" ht="11.25" customHeight="1" x14ac:dyDescent="0.25">
      <c r="AT2102" s="57" t="s">
        <v>44</v>
      </c>
      <c r="AU2102" s="56">
        <f>_xll.qlInterestRateIndexFixingDate(IborIndex&amp;Tenor,AV2102,Trigger)</f>
        <v>54029</v>
      </c>
      <c r="AV2102" s="56">
        <f>_xll.qlCalendarAdvance(Calendar,AV2101,AT2102,"f",,Trigger)</f>
        <v>54031</v>
      </c>
      <c r="AW2102" s="56">
        <f>_xll.qlInterestRateIndexMaturity(IborIndex&amp;Tenor,AV2102,Trigger)</f>
        <v>54214</v>
      </c>
      <c r="AX2102" s="102" t="e">
        <f>_xll.qlIndexFixing($Z$5,AU2102,,Trigger)</f>
        <v>#VALUE!</v>
      </c>
      <c r="AY2102" s="102">
        <f>_xll.qlIndexFixing($AZ$1,AV2102,,Trigger)</f>
        <v>1.4017742142203915E-2</v>
      </c>
    </row>
    <row r="2103" spans="46:51" ht="11.25" customHeight="1" x14ac:dyDescent="0.25">
      <c r="AT2103" s="57" t="s">
        <v>44</v>
      </c>
      <c r="AU2103" s="56">
        <f>_xll.qlInterestRateIndexFixingDate(IborIndex&amp;Tenor,AV2103,Trigger)</f>
        <v>54036</v>
      </c>
      <c r="AV2103" s="56">
        <f>_xll.qlCalendarAdvance(Calendar,AV2102,AT2103,"f",,Trigger)</f>
        <v>54038</v>
      </c>
      <c r="AW2103" s="56">
        <f>_xll.qlInterestRateIndexMaturity(IborIndex&amp;Tenor,AV2103,Trigger)</f>
        <v>54221</v>
      </c>
      <c r="AX2103" s="102" t="e">
        <f>_xll.qlIndexFixing($Z$5,AU2103,,Trigger)</f>
        <v>#VALUE!</v>
      </c>
      <c r="AY2103" s="102">
        <f>_xll.qlIndexFixing($AZ$1,AV2103,,Trigger)</f>
        <v>1.4015341738175801E-2</v>
      </c>
    </row>
    <row r="2104" spans="46:51" ht="11.25" customHeight="1" x14ac:dyDescent="0.25">
      <c r="AT2104" s="57" t="s">
        <v>44</v>
      </c>
      <c r="AU2104" s="56">
        <f>_xll.qlInterestRateIndexFixingDate(IborIndex&amp;Tenor,AV2104,Trigger)</f>
        <v>54043</v>
      </c>
      <c r="AV2104" s="56">
        <f>_xll.qlCalendarAdvance(Calendar,AV2103,AT2104,"f",,Trigger)</f>
        <v>54045</v>
      </c>
      <c r="AW2104" s="56">
        <f>_xll.qlInterestRateIndexMaturity(IborIndex&amp;Tenor,AV2104,Trigger)</f>
        <v>54228</v>
      </c>
      <c r="AX2104" s="102" t="e">
        <f>_xll.qlIndexFixing($Z$5,AU2104,,Trigger)</f>
        <v>#VALUE!</v>
      </c>
      <c r="AY2104" s="102">
        <f>_xll.qlIndexFixing($AZ$1,AV2104,,Trigger)</f>
        <v>1.4012946866015544E-2</v>
      </c>
    </row>
    <row r="2105" spans="46:51" ht="11.25" customHeight="1" x14ac:dyDescent="0.25">
      <c r="AT2105" s="57" t="s">
        <v>44</v>
      </c>
      <c r="AU2105" s="56">
        <f>_xll.qlInterestRateIndexFixingDate(IborIndex&amp;Tenor,AV2105,Trigger)</f>
        <v>54049</v>
      </c>
      <c r="AV2105" s="56">
        <f>_xll.qlCalendarAdvance(Calendar,AV2104,AT2105,"f",,Trigger)</f>
        <v>54053</v>
      </c>
      <c r="AW2105" s="56">
        <f>_xll.qlInterestRateIndexMaturity(IborIndex&amp;Tenor,AV2105,Trigger)</f>
        <v>54238</v>
      </c>
      <c r="AX2105" s="102" t="e">
        <f>_xll.qlIndexFixing($Z$5,AU2105,,Trigger)</f>
        <v>#VALUE!</v>
      </c>
      <c r="AY2105" s="102">
        <f>_xll.qlIndexFixing($AZ$1,AV2105,,Trigger)</f>
        <v>1.4010113388437837E-2</v>
      </c>
    </row>
    <row r="2106" spans="46:51" ht="11.25" customHeight="1" x14ac:dyDescent="0.25">
      <c r="AT2106" s="57" t="s">
        <v>44</v>
      </c>
      <c r="AU2106" s="56">
        <f>_xll.qlInterestRateIndexFixingDate(IborIndex&amp;Tenor,AV2106,Trigger)</f>
        <v>54057</v>
      </c>
      <c r="AV2106" s="56">
        <f>_xll.qlCalendarAdvance(Calendar,AV2105,AT2106,"f",,Trigger)</f>
        <v>54060</v>
      </c>
      <c r="AW2106" s="56">
        <f>_xll.qlInterestRateIndexMaturity(IborIndex&amp;Tenor,AV2106,Trigger)</f>
        <v>54242</v>
      </c>
      <c r="AX2106" s="102" t="e">
        <f>_xll.qlIndexFixing($Z$5,AU2106,,Trigger)</f>
        <v>#VALUE!</v>
      </c>
      <c r="AY2106" s="102">
        <f>_xll.qlIndexFixing($AZ$1,AV2106,,Trigger)</f>
        <v>1.4007730137816369E-2</v>
      </c>
    </row>
    <row r="2107" spans="46:51" ht="11.25" customHeight="1" x14ac:dyDescent="0.25">
      <c r="AT2107" s="57" t="s">
        <v>44</v>
      </c>
      <c r="AU2107" s="56">
        <f>_xll.qlInterestRateIndexFixingDate(IborIndex&amp;Tenor,AV2107,Trigger)</f>
        <v>54065</v>
      </c>
      <c r="AV2107" s="56">
        <f>_xll.qlCalendarAdvance(Calendar,AV2106,AT2107,"f",,Trigger)</f>
        <v>54067</v>
      </c>
      <c r="AW2107" s="56">
        <f>_xll.qlInterestRateIndexMaturity(IborIndex&amp;Tenor,AV2107,Trigger)</f>
        <v>54249</v>
      </c>
      <c r="AX2107" s="102" t="e">
        <f>_xll.qlIndexFixing($Z$5,AU2107,,Trigger)</f>
        <v>#VALUE!</v>
      </c>
      <c r="AY2107" s="102">
        <f>_xll.qlIndexFixing($AZ$1,AV2107,,Trigger)</f>
        <v>1.4005352493999155E-2</v>
      </c>
    </row>
    <row r="2108" spans="46:51" ht="11.25" customHeight="1" x14ac:dyDescent="0.25">
      <c r="AT2108" s="57" t="s">
        <v>44</v>
      </c>
      <c r="AU2108" s="56">
        <f>_xll.qlInterestRateIndexFixingDate(IborIndex&amp;Tenor,AV2108,Trigger)</f>
        <v>54072</v>
      </c>
      <c r="AV2108" s="56">
        <f>_xll.qlCalendarAdvance(Calendar,AV2107,AT2108,"f",,Trigger)</f>
        <v>54074</v>
      </c>
      <c r="AW2108" s="56">
        <f>_xll.qlInterestRateIndexMaturity(IborIndex&amp;Tenor,AV2108,Trigger)</f>
        <v>54256</v>
      </c>
      <c r="AX2108" s="102" t="e">
        <f>_xll.qlIndexFixing($Z$5,AU2108,,Trigger)</f>
        <v>#VALUE!</v>
      </c>
      <c r="AY2108" s="102">
        <f>_xll.qlIndexFixing($AZ$1,AV2108,,Trigger)</f>
        <v>1.4002980481457164E-2</v>
      </c>
    </row>
    <row r="2109" spans="46:51" ht="11.25" customHeight="1" x14ac:dyDescent="0.25">
      <c r="AT2109" s="57" t="s">
        <v>44</v>
      </c>
      <c r="AU2109" s="56">
        <f>_xll.qlInterestRateIndexFixingDate(IborIndex&amp;Tenor,AV2109,Trigger)</f>
        <v>54079</v>
      </c>
      <c r="AV2109" s="56">
        <f>_xll.qlCalendarAdvance(Calendar,AV2108,AT2109,"f",,Trigger)</f>
        <v>54081</v>
      </c>
      <c r="AW2109" s="56">
        <f>_xll.qlInterestRateIndexMaturity(IborIndex&amp;Tenor,AV2109,Trigger)</f>
        <v>54263</v>
      </c>
      <c r="AX2109" s="102" t="e">
        <f>_xll.qlIndexFixing($Z$5,AU2109,,Trigger)</f>
        <v>#VALUE!</v>
      </c>
      <c r="AY2109" s="102">
        <f>_xll.qlIndexFixing($AZ$1,AV2109,,Trigger)</f>
        <v>1.4000614124663573E-2</v>
      </c>
    </row>
    <row r="2110" spans="46:51" ht="11.25" customHeight="1" x14ac:dyDescent="0.25">
      <c r="AT2110" s="57" t="s">
        <v>44</v>
      </c>
      <c r="AU2110" s="56">
        <f>_xll.qlInterestRateIndexFixingDate(IborIndex&amp;Tenor,AV2110,Trigger)</f>
        <v>54086</v>
      </c>
      <c r="AV2110" s="56">
        <f>_xll.qlCalendarAdvance(Calendar,AV2109,AT2110,"f",,Trigger)</f>
        <v>54088</v>
      </c>
      <c r="AW2110" s="56">
        <f>_xll.qlInterestRateIndexMaturity(IborIndex&amp;Tenor,AV2110,Trigger)</f>
        <v>54270</v>
      </c>
      <c r="AX2110" s="102" t="e">
        <f>_xll.qlIndexFixing($Z$5,AU2110,,Trigger)</f>
        <v>#VALUE!</v>
      </c>
      <c r="AY2110" s="102">
        <f>_xll.qlIndexFixing($AZ$1,AV2110,,Trigger)</f>
        <v>1.3998253448089791E-2</v>
      </c>
    </row>
    <row r="2111" spans="46:51" ht="11.25" customHeight="1" x14ac:dyDescent="0.25">
      <c r="AT2111" s="57" t="s">
        <v>44</v>
      </c>
      <c r="AU2111" s="56">
        <f>_xll.qlInterestRateIndexFixingDate(IborIndex&amp;Tenor,AV2111,Trigger)</f>
        <v>54093</v>
      </c>
      <c r="AV2111" s="56">
        <f>_xll.qlCalendarAdvance(Calendar,AV2110,AT2111,"f",,Trigger)</f>
        <v>54095</v>
      </c>
      <c r="AW2111" s="56">
        <f>_xll.qlInterestRateIndexMaturity(IborIndex&amp;Tenor,AV2111,Trigger)</f>
        <v>54277</v>
      </c>
      <c r="AX2111" s="102" t="e">
        <f>_xll.qlIndexFixing($Z$5,AU2111,,Trigger)</f>
        <v>#VALUE!</v>
      </c>
      <c r="AY2111" s="102">
        <f>_xll.qlIndexFixing($AZ$1,AV2111,,Trigger)</f>
        <v>1.3995898476208114E-2</v>
      </c>
    </row>
    <row r="2112" spans="46:51" ht="11.25" customHeight="1" x14ac:dyDescent="0.25">
      <c r="AT2112" s="57" t="s">
        <v>44</v>
      </c>
      <c r="AU2112" s="56">
        <f>_xll.qlInterestRateIndexFixingDate(IborIndex&amp;Tenor,AV2112,Trigger)</f>
        <v>54100</v>
      </c>
      <c r="AV2112" s="56">
        <f>_xll.qlCalendarAdvance(Calendar,AV2111,AT2112,"f",,Trigger)</f>
        <v>54102</v>
      </c>
      <c r="AW2112" s="56">
        <f>_xll.qlInterestRateIndexMaturity(IborIndex&amp;Tenor,AV2112,Trigger)</f>
        <v>54284</v>
      </c>
      <c r="AX2112" s="102" t="e">
        <f>_xll.qlIndexFixing($Z$5,AU2112,,Trigger)</f>
        <v>#VALUE!</v>
      </c>
      <c r="AY2112" s="102">
        <f>_xll.qlIndexFixing($AZ$1,AV2112,,Trigger)</f>
        <v>1.3993549233490393E-2</v>
      </c>
    </row>
    <row r="2113" spans="46:51" ht="11.25" customHeight="1" x14ac:dyDescent="0.25">
      <c r="AT2113" s="57" t="s">
        <v>44</v>
      </c>
      <c r="AU2113" s="56">
        <f>_xll.qlInterestRateIndexFixingDate(IborIndex&amp;Tenor,AV2113,Trigger)</f>
        <v>54107</v>
      </c>
      <c r="AV2113" s="56">
        <f>_xll.qlCalendarAdvance(Calendar,AV2112,AT2113,"f",,Trigger)</f>
        <v>54109</v>
      </c>
      <c r="AW2113" s="56">
        <f>_xll.qlInterestRateIndexMaturity(IborIndex&amp;Tenor,AV2113,Trigger)</f>
        <v>54291</v>
      </c>
      <c r="AX2113" s="102" t="e">
        <f>_xll.qlIndexFixing($Z$5,AU2113,,Trigger)</f>
        <v>#VALUE!</v>
      </c>
      <c r="AY2113" s="102">
        <f>_xll.qlIndexFixing($AZ$1,AV2113,,Trigger)</f>
        <v>1.3991205744409799E-2</v>
      </c>
    </row>
    <row r="2114" spans="46:51" ht="11.25" customHeight="1" x14ac:dyDescent="0.25">
      <c r="AT2114" s="57" t="s">
        <v>44</v>
      </c>
      <c r="AU2114" s="56">
        <f>_xll.qlInterestRateIndexFixingDate(IborIndex&amp;Tenor,AV2114,Trigger)</f>
        <v>54114</v>
      </c>
      <c r="AV2114" s="56">
        <f>_xll.qlCalendarAdvance(Calendar,AV2113,AT2114,"f",,Trigger)</f>
        <v>54116</v>
      </c>
      <c r="AW2114" s="56">
        <f>_xll.qlInterestRateIndexMaturity(IborIndex&amp;Tenor,AV2114,Trigger)</f>
        <v>54301</v>
      </c>
      <c r="AX2114" s="102" t="e">
        <f>_xll.qlIndexFixing($Z$5,AU2114,,Trigger)</f>
        <v>#VALUE!</v>
      </c>
      <c r="AY2114" s="102">
        <f>_xll.qlIndexFixing($AZ$1,AV2114,,Trigger)</f>
        <v>1.3989080450637506E-2</v>
      </c>
    </row>
    <row r="2115" spans="46:51" ht="11.25" customHeight="1" x14ac:dyDescent="0.25">
      <c r="AT2115" s="57" t="s">
        <v>44</v>
      </c>
      <c r="AU2115" s="56">
        <f>_xll.qlInterestRateIndexFixingDate(IborIndex&amp;Tenor,AV2115,Trigger)</f>
        <v>54121</v>
      </c>
      <c r="AV2115" s="56">
        <f>_xll.qlCalendarAdvance(Calendar,AV2114,AT2115,"f",,Trigger)</f>
        <v>54123</v>
      </c>
      <c r="AW2115" s="56">
        <f>_xll.qlInterestRateIndexMaturity(IborIndex&amp;Tenor,AV2115,Trigger)</f>
        <v>54308</v>
      </c>
      <c r="AX2115" s="102" t="e">
        <f>_xll.qlIndexFixing($Z$5,AU2115,,Trigger)</f>
        <v>#VALUE!</v>
      </c>
      <c r="AY2115" s="102">
        <f>_xll.qlIndexFixing($AZ$1,AV2115,,Trigger)</f>
        <v>1.3986749207912557E-2</v>
      </c>
    </row>
    <row r="2116" spans="46:51" ht="11.25" customHeight="1" x14ac:dyDescent="0.25">
      <c r="AT2116" s="57" t="s">
        <v>44</v>
      </c>
      <c r="AU2116" s="56">
        <f>_xll.qlInterestRateIndexFixingDate(IborIndex&amp;Tenor,AV2116,Trigger)</f>
        <v>54128</v>
      </c>
      <c r="AV2116" s="56">
        <f>_xll.qlCalendarAdvance(Calendar,AV2115,AT2116,"f",,Trigger)</f>
        <v>54130</v>
      </c>
      <c r="AW2116" s="56">
        <f>_xll.qlInterestRateIndexMaturity(IborIndex&amp;Tenor,AV2116,Trigger)</f>
        <v>54315</v>
      </c>
      <c r="AX2116" s="102" t="e">
        <f>_xll.qlIndexFixing($Z$5,AU2116,,Trigger)</f>
        <v>#VALUE!</v>
      </c>
      <c r="AY2116" s="102">
        <f>_xll.qlIndexFixing($AZ$1,AV2116,,Trigger)</f>
        <v>1.3984423796216745E-2</v>
      </c>
    </row>
    <row r="2117" spans="46:51" ht="11.25" customHeight="1" x14ac:dyDescent="0.25">
      <c r="AT2117" s="57" t="s">
        <v>44</v>
      </c>
      <c r="AU2117" s="56">
        <f>_xll.qlInterestRateIndexFixingDate(IborIndex&amp;Tenor,AV2117,Trigger)</f>
        <v>54135</v>
      </c>
      <c r="AV2117" s="56">
        <f>_xll.qlCalendarAdvance(Calendar,AV2116,AT2117,"f",,Trigger)</f>
        <v>54137</v>
      </c>
      <c r="AW2117" s="56">
        <f>_xll.qlInterestRateIndexMaturity(IborIndex&amp;Tenor,AV2117,Trigger)</f>
        <v>54322</v>
      </c>
      <c r="AX2117" s="102" t="e">
        <f>_xll.qlIndexFixing($Z$5,AU2117,,Trigger)</f>
        <v>#VALUE!</v>
      </c>
      <c r="AY2117" s="102">
        <f>_xll.qlIndexFixing($AZ$1,AV2117,,Trigger)</f>
        <v>1.3982104240023104E-2</v>
      </c>
    </row>
    <row r="2118" spans="46:51" ht="11.25" customHeight="1" x14ac:dyDescent="0.25">
      <c r="AT2118" s="57" t="s">
        <v>44</v>
      </c>
      <c r="AU2118" s="56">
        <f>_xll.qlInterestRateIndexFixingDate(IborIndex&amp;Tenor,AV2118,Trigger)</f>
        <v>54142</v>
      </c>
      <c r="AV2118" s="56">
        <f>_xll.qlCalendarAdvance(Calendar,AV2117,AT2118,"f",,Trigger)</f>
        <v>54144</v>
      </c>
      <c r="AW2118" s="56">
        <f>_xll.qlInterestRateIndexMaturity(IborIndex&amp;Tenor,AV2118,Trigger)</f>
        <v>54329</v>
      </c>
      <c r="AX2118" s="102" t="e">
        <f>_xll.qlIndexFixing($Z$5,AU2118,,Trigger)</f>
        <v>#VALUE!</v>
      </c>
      <c r="AY2118" s="102">
        <f>_xll.qlIndexFixing($AZ$1,AV2118,,Trigger)</f>
        <v>1.3979682994138688E-2</v>
      </c>
    </row>
    <row r="2119" spans="46:51" ht="11.25" customHeight="1" x14ac:dyDescent="0.25">
      <c r="AT2119" s="57" t="s">
        <v>44</v>
      </c>
      <c r="AU2119" s="56">
        <f>_xll.qlInterestRateIndexFixingDate(IborIndex&amp;Tenor,AV2119,Trigger)</f>
        <v>54149</v>
      </c>
      <c r="AV2119" s="56">
        <f>_xll.qlCalendarAdvance(Calendar,AV2118,AT2119,"f",,Trigger)</f>
        <v>54155</v>
      </c>
      <c r="AW2119" s="56">
        <f>_xll.qlInterestRateIndexMaturity(IborIndex&amp;Tenor,AV2119,Trigger)</f>
        <v>54338</v>
      </c>
      <c r="AX2119" s="102" t="e">
        <f>_xll.qlIndexFixing($Z$5,AU2119,,Trigger)</f>
        <v>#VALUE!</v>
      </c>
      <c r="AY2119" s="102">
        <f>_xll.qlIndexFixing($AZ$1,AV2119,,Trigger)</f>
        <v>1.3976716508266878E-2</v>
      </c>
    </row>
    <row r="2120" spans="46:51" ht="11.25" customHeight="1" x14ac:dyDescent="0.25">
      <c r="AT2120" s="57" t="s">
        <v>44</v>
      </c>
      <c r="AU2120" s="56">
        <f>_xll.qlInterestRateIndexFixingDate(IborIndex&amp;Tenor,AV2120,Trigger)</f>
        <v>54158</v>
      </c>
      <c r="AV2120" s="56">
        <f>_xll.qlCalendarAdvance(Calendar,AV2119,AT2120,"f",,Trigger)</f>
        <v>54162</v>
      </c>
      <c r="AW2120" s="56">
        <f>_xll.qlInterestRateIndexMaturity(IborIndex&amp;Tenor,AV2120,Trigger)</f>
        <v>54345</v>
      </c>
      <c r="AX2120" s="102" t="e">
        <f>_xll.qlIndexFixing($Z$5,AU2120,,Trigger)</f>
        <v>#VALUE!</v>
      </c>
      <c r="AY2120" s="102">
        <f>_xll.qlIndexFixing($AZ$1,AV2120,,Trigger)</f>
        <v>1.3974416020439978E-2</v>
      </c>
    </row>
    <row r="2121" spans="46:51" ht="11.25" customHeight="1" x14ac:dyDescent="0.25">
      <c r="AT2121" s="57" t="s">
        <v>44</v>
      </c>
      <c r="AU2121" s="56">
        <f>_xll.qlInterestRateIndexFixingDate(IborIndex&amp;Tenor,AV2121,Trigger)</f>
        <v>54165</v>
      </c>
      <c r="AV2121" s="56">
        <f>_xll.qlCalendarAdvance(Calendar,AV2120,AT2121,"f",,Trigger)</f>
        <v>54169</v>
      </c>
      <c r="AW2121" s="56">
        <f>_xll.qlInterestRateIndexMaturity(IborIndex&amp;Tenor,AV2121,Trigger)</f>
        <v>54352</v>
      </c>
      <c r="AX2121" s="102" t="e">
        <f>_xll.qlIndexFixing($Z$5,AU2121,,Trigger)</f>
        <v>#VALUE!</v>
      </c>
      <c r="AY2121" s="102">
        <f>_xll.qlIndexFixing($AZ$1,AV2121,,Trigger)</f>
        <v>1.3972121491007074E-2</v>
      </c>
    </row>
    <row r="2122" spans="46:51" ht="11.25" customHeight="1" x14ac:dyDescent="0.25">
      <c r="AT2122" s="57" t="s">
        <v>44</v>
      </c>
      <c r="AU2122" s="56">
        <f>_xll.qlInterestRateIndexFixingDate(IborIndex&amp;Tenor,AV2122,Trigger)</f>
        <v>54172</v>
      </c>
      <c r="AV2122" s="56">
        <f>_xll.qlCalendarAdvance(Calendar,AV2121,AT2122,"f",,Trigger)</f>
        <v>54176</v>
      </c>
      <c r="AW2122" s="56">
        <f>_xll.qlInterestRateIndexMaturity(IborIndex&amp;Tenor,AV2122,Trigger)</f>
        <v>54359</v>
      </c>
      <c r="AX2122" s="102" t="e">
        <f>_xll.qlIndexFixing($Z$5,AU2122,,Trigger)</f>
        <v>#VALUE!</v>
      </c>
      <c r="AY2122" s="102">
        <f>_xll.qlIndexFixing($AZ$1,AV2122,,Trigger)</f>
        <v>1.3969832944441705E-2</v>
      </c>
    </row>
    <row r="2123" spans="46:51" ht="11.25" customHeight="1" x14ac:dyDescent="0.25">
      <c r="AT2123" s="57" t="s">
        <v>44</v>
      </c>
      <c r="AU2123" s="56">
        <f>_xll.qlInterestRateIndexFixingDate(IborIndex&amp;Tenor,AV2123,Trigger)</f>
        <v>54178</v>
      </c>
      <c r="AV2123" s="56">
        <f>_xll.qlCalendarAdvance(Calendar,AV2122,AT2123,"f",,Trigger)</f>
        <v>54183</v>
      </c>
      <c r="AW2123" s="56">
        <f>_xll.qlInterestRateIndexMaturity(IborIndex&amp;Tenor,AV2123,Trigger)</f>
        <v>54367</v>
      </c>
      <c r="AX2123" s="102" t="e">
        <f>_xll.qlIndexFixing($Z$5,AU2123,,Trigger)</f>
        <v>#VALUE!</v>
      </c>
      <c r="AY2123" s="102">
        <f>_xll.qlIndexFixing($AZ$1,AV2123,,Trigger)</f>
        <v>1.3967878697542287E-2</v>
      </c>
    </row>
    <row r="2124" spans="46:51" ht="11.25" customHeight="1" x14ac:dyDescent="0.25">
      <c r="AT2124" s="57" t="s">
        <v>44</v>
      </c>
      <c r="AU2124" s="56">
        <f>_xll.qlInterestRateIndexFixingDate(IborIndex&amp;Tenor,AV2124,Trigger)</f>
        <v>54186</v>
      </c>
      <c r="AV2124" s="56">
        <f>_xll.qlCalendarAdvance(Calendar,AV2123,AT2124,"f",,Trigger)</f>
        <v>54190</v>
      </c>
      <c r="AW2124" s="56">
        <f>_xll.qlInterestRateIndexMaturity(IborIndex&amp;Tenor,AV2124,Trigger)</f>
        <v>54374</v>
      </c>
      <c r="AX2124" s="102" t="e">
        <f>_xll.qlIndexFixing($Z$5,AU2124,,Trigger)</f>
        <v>#VALUE!</v>
      </c>
      <c r="AY2124" s="102">
        <f>_xll.qlIndexFixing($AZ$1,AV2124,,Trigger)</f>
        <v>1.3965603245018679E-2</v>
      </c>
    </row>
    <row r="2125" spans="46:51" ht="11.25" customHeight="1" x14ac:dyDescent="0.25">
      <c r="AT2125" s="57" t="s">
        <v>44</v>
      </c>
      <c r="AU2125" s="56">
        <f>_xll.qlInterestRateIndexFixingDate(IborIndex&amp;Tenor,AV2125,Trigger)</f>
        <v>54193</v>
      </c>
      <c r="AV2125" s="56">
        <f>_xll.qlCalendarAdvance(Calendar,AV2124,AT2125,"f",,Trigger)</f>
        <v>54197</v>
      </c>
      <c r="AW2125" s="56">
        <f>_xll.qlInterestRateIndexMaturity(IborIndex&amp;Tenor,AV2125,Trigger)</f>
        <v>54381</v>
      </c>
      <c r="AX2125" s="102" t="e">
        <f>_xll.qlIndexFixing($Z$5,AU2125,,Trigger)</f>
        <v>#VALUE!</v>
      </c>
      <c r="AY2125" s="102">
        <f>_xll.qlIndexFixing($AZ$1,AV2125,,Trigger)</f>
        <v>1.3963333854767477E-2</v>
      </c>
    </row>
    <row r="2126" spans="46:51" ht="11.25" customHeight="1" x14ac:dyDescent="0.25">
      <c r="AT2126" s="57" t="s">
        <v>44</v>
      </c>
      <c r="AU2126" s="56">
        <f>_xll.qlInterestRateIndexFixingDate(IborIndex&amp;Tenor,AV2126,Trigger)</f>
        <v>54200</v>
      </c>
      <c r="AV2126" s="56">
        <f>_xll.qlCalendarAdvance(Calendar,AV2125,AT2126,"f",,Trigger)</f>
        <v>54204</v>
      </c>
      <c r="AW2126" s="56">
        <f>_xll.qlInterestRateIndexMaturity(IborIndex&amp;Tenor,AV2126,Trigger)</f>
        <v>54388</v>
      </c>
      <c r="AX2126" s="102" t="e">
        <f>_xll.qlIndexFixing($Z$5,AU2126,,Trigger)</f>
        <v>#VALUE!</v>
      </c>
      <c r="AY2126" s="102">
        <f>_xll.qlIndexFixing($AZ$1,AV2126,,Trigger)</f>
        <v>1.3961070551263723E-2</v>
      </c>
    </row>
    <row r="2127" spans="46:51" ht="11.25" customHeight="1" x14ac:dyDescent="0.25">
      <c r="AT2127" s="57" t="s">
        <v>44</v>
      </c>
      <c r="AU2127" s="56">
        <f>_xll.qlInterestRateIndexFixingDate(IborIndex&amp;Tenor,AV2127,Trigger)</f>
        <v>54207</v>
      </c>
      <c r="AV2127" s="56">
        <f>_xll.qlCalendarAdvance(Calendar,AV2126,AT2127,"f",,Trigger)</f>
        <v>54211</v>
      </c>
      <c r="AW2127" s="56">
        <f>_xll.qlInterestRateIndexMaturity(IborIndex&amp;Tenor,AV2127,Trigger)</f>
        <v>54394</v>
      </c>
      <c r="AX2127" s="102" t="e">
        <f>_xll.qlIndexFixing($Z$5,AU2127,,Trigger)</f>
        <v>#VALUE!</v>
      </c>
      <c r="AY2127" s="102">
        <f>_xll.qlIndexFixing($AZ$1,AV2127,,Trigger)</f>
        <v>1.3958480811141429E-2</v>
      </c>
    </row>
    <row r="2128" spans="46:51" ht="11.25" customHeight="1" x14ac:dyDescent="0.25">
      <c r="AT2128" s="57" t="s">
        <v>44</v>
      </c>
      <c r="AU2128" s="56">
        <f>_xll.qlInterestRateIndexFixingDate(IborIndex&amp;Tenor,AV2128,Trigger)</f>
        <v>54214</v>
      </c>
      <c r="AV2128" s="56">
        <f>_xll.qlCalendarAdvance(Calendar,AV2127,AT2128,"f",,Trigger)</f>
        <v>54218</v>
      </c>
      <c r="AW2128" s="56">
        <f>_xll.qlInterestRateIndexMaturity(IborIndex&amp;Tenor,AV2128,Trigger)</f>
        <v>54401</v>
      </c>
      <c r="AX2128" s="102" t="e">
        <f>_xll.qlIndexFixing($Z$5,AU2128,,Trigger)</f>
        <v>#VALUE!</v>
      </c>
      <c r="AY2128" s="102">
        <f>_xll.qlIndexFixing($AZ$1,AV2128,,Trigger)</f>
        <v>1.3956228675690184E-2</v>
      </c>
    </row>
    <row r="2129" spans="46:51" ht="11.25" customHeight="1" x14ac:dyDescent="0.25">
      <c r="AT2129" s="57" t="s">
        <v>44</v>
      </c>
      <c r="AU2129" s="56">
        <f>_xll.qlInterestRateIndexFixingDate(IborIndex&amp;Tenor,AV2129,Trigger)</f>
        <v>54221</v>
      </c>
      <c r="AV2129" s="56">
        <f>_xll.qlCalendarAdvance(Calendar,AV2128,AT2129,"f",,Trigger)</f>
        <v>54225</v>
      </c>
      <c r="AW2129" s="56">
        <f>_xll.qlInterestRateIndexMaturity(IborIndex&amp;Tenor,AV2129,Trigger)</f>
        <v>54408</v>
      </c>
      <c r="AX2129" s="102" t="e">
        <f>_xll.qlIndexFixing($Z$5,AU2129,,Trigger)</f>
        <v>#VALUE!</v>
      </c>
      <c r="AY2129" s="102">
        <f>_xll.qlIndexFixing($AZ$1,AV2129,,Trigger)</f>
        <v>1.3953982694410755E-2</v>
      </c>
    </row>
    <row r="2130" spans="46:51" ht="11.25" customHeight="1" x14ac:dyDescent="0.25">
      <c r="AT2130" s="57" t="s">
        <v>44</v>
      </c>
      <c r="AU2130" s="56">
        <f>_xll.qlInterestRateIndexFixingDate(IborIndex&amp;Tenor,AV2130,Trigger)</f>
        <v>54228</v>
      </c>
      <c r="AV2130" s="56">
        <f>_xll.qlCalendarAdvance(Calendar,AV2129,AT2130,"f",,Trigger)</f>
        <v>54232</v>
      </c>
      <c r="AW2130" s="56">
        <f>_xll.qlInterestRateIndexMaturity(IborIndex&amp;Tenor,AV2130,Trigger)</f>
        <v>54415</v>
      </c>
      <c r="AX2130" s="102" t="e">
        <f>_xll.qlIndexFixing($Z$5,AU2130,,Trigger)</f>
        <v>#VALUE!</v>
      </c>
      <c r="AY2130" s="102">
        <f>_xll.qlIndexFixing($AZ$1,AV2130,,Trigger)</f>
        <v>1.3952078694210803E-2</v>
      </c>
    </row>
    <row r="2131" spans="46:51" ht="11.25" customHeight="1" x14ac:dyDescent="0.25">
      <c r="AT2131" s="57" t="s">
        <v>44</v>
      </c>
      <c r="AU2131" s="56">
        <f>_xll.qlInterestRateIndexFixingDate(IborIndex&amp;Tenor,AV2131,Trigger)</f>
        <v>54235</v>
      </c>
      <c r="AV2131" s="56">
        <f>_xll.qlCalendarAdvance(Calendar,AV2130,AT2131,"f",,Trigger)</f>
        <v>54239</v>
      </c>
      <c r="AW2131" s="56">
        <f>_xll.qlInterestRateIndexMaturity(IborIndex&amp;Tenor,AV2131,Trigger)</f>
        <v>54423</v>
      </c>
      <c r="AX2131" s="102" t="e">
        <f>_xll.qlIndexFixing($Z$5,AU2131,,Trigger)</f>
        <v>#VALUE!</v>
      </c>
      <c r="AY2131" s="102">
        <f>_xll.qlIndexFixing($AZ$1,AV2131,,Trigger)</f>
        <v>1.3949846191559241E-2</v>
      </c>
    </row>
    <row r="2132" spans="46:51" ht="11.25" customHeight="1" x14ac:dyDescent="0.25">
      <c r="AT2132" s="57" t="s">
        <v>44</v>
      </c>
      <c r="AU2132" s="56">
        <f>_xll.qlInterestRateIndexFixingDate(IborIndex&amp;Tenor,AV2132,Trigger)</f>
        <v>54242</v>
      </c>
      <c r="AV2132" s="56">
        <f>_xll.qlCalendarAdvance(Calendar,AV2131,AT2132,"f",,Trigger)</f>
        <v>54246</v>
      </c>
      <c r="AW2132" s="56">
        <f>_xll.qlInterestRateIndexMaturity(IborIndex&amp;Tenor,AV2132,Trigger)</f>
        <v>54430</v>
      </c>
      <c r="AX2132" s="102" t="e">
        <f>_xll.qlIndexFixing($Z$5,AU2132,,Trigger)</f>
        <v>#VALUE!</v>
      </c>
      <c r="AY2132" s="102">
        <f>_xll.qlIndexFixing($AZ$1,AV2132,,Trigger)</f>
        <v>1.3947619922500246E-2</v>
      </c>
    </row>
    <row r="2133" spans="46:51" ht="11.25" customHeight="1" x14ac:dyDescent="0.25">
      <c r="AT2133" s="57" t="s">
        <v>44</v>
      </c>
      <c r="AU2133" s="56">
        <f>_xll.qlInterestRateIndexFixingDate(IborIndex&amp;Tenor,AV2133,Trigger)</f>
        <v>54249</v>
      </c>
      <c r="AV2133" s="56">
        <f>_xll.qlCalendarAdvance(Calendar,AV2132,AT2133,"f",,Trigger)</f>
        <v>54253</v>
      </c>
      <c r="AW2133" s="56">
        <f>_xll.qlInterestRateIndexMaturity(IborIndex&amp;Tenor,AV2133,Trigger)</f>
        <v>54437</v>
      </c>
      <c r="AX2133" s="102" t="e">
        <f>_xll.qlIndexFixing($Z$5,AU2133,,Trigger)</f>
        <v>#VALUE!</v>
      </c>
      <c r="AY2133" s="102">
        <f>_xll.qlIndexFixing($AZ$1,AV2133,,Trigger)</f>
        <v>1.3945399911509292E-2</v>
      </c>
    </row>
    <row r="2134" spans="46:51" ht="11.25" customHeight="1" x14ac:dyDescent="0.25">
      <c r="AT2134" s="57" t="s">
        <v>44</v>
      </c>
      <c r="AU2134" s="56">
        <f>_xll.qlInterestRateIndexFixingDate(IborIndex&amp;Tenor,AV2134,Trigger)</f>
        <v>54256</v>
      </c>
      <c r="AV2134" s="56">
        <f>_xll.qlCalendarAdvance(Calendar,AV2133,AT2134,"f",,Trigger)</f>
        <v>54260</v>
      </c>
      <c r="AW2134" s="56">
        <f>_xll.qlInterestRateIndexMaturity(IborIndex&amp;Tenor,AV2134,Trigger)</f>
        <v>54444</v>
      </c>
      <c r="AX2134" s="102" t="e">
        <f>_xll.qlIndexFixing($Z$5,AU2134,,Trigger)</f>
        <v>#VALUE!</v>
      </c>
      <c r="AY2134" s="102">
        <f>_xll.qlIndexFixing($AZ$1,AV2134,,Trigger)</f>
        <v>1.3943186183059279E-2</v>
      </c>
    </row>
    <row r="2135" spans="46:51" ht="11.25" customHeight="1" x14ac:dyDescent="0.25">
      <c r="AT2135" s="57" t="s">
        <v>44</v>
      </c>
      <c r="AU2135" s="56">
        <f>_xll.qlInterestRateIndexFixingDate(IborIndex&amp;Tenor,AV2135,Trigger)</f>
        <v>54263</v>
      </c>
      <c r="AV2135" s="56">
        <f>_xll.qlCalendarAdvance(Calendar,AV2134,AT2135,"f",,Trigger)</f>
        <v>54267</v>
      </c>
      <c r="AW2135" s="56">
        <f>_xll.qlInterestRateIndexMaturity(IborIndex&amp;Tenor,AV2135,Trigger)</f>
        <v>54451</v>
      </c>
      <c r="AX2135" s="102" t="e">
        <f>_xll.qlIndexFixing($Z$5,AU2135,,Trigger)</f>
        <v>#VALUE!</v>
      </c>
      <c r="AY2135" s="102">
        <f>_xll.qlIndexFixing($AZ$1,AV2135,,Trigger)</f>
        <v>1.3940637414735975E-2</v>
      </c>
    </row>
    <row r="2136" spans="46:51" ht="11.25" customHeight="1" x14ac:dyDescent="0.25">
      <c r="AT2136" s="57" t="s">
        <v>44</v>
      </c>
      <c r="AU2136" s="56">
        <f>_xll.qlInterestRateIndexFixingDate(IborIndex&amp;Tenor,AV2136,Trigger)</f>
        <v>54270</v>
      </c>
      <c r="AV2136" s="56">
        <f>_xll.qlCalendarAdvance(Calendar,AV2135,AT2136,"f",,Trigger)</f>
        <v>54274</v>
      </c>
      <c r="AW2136" s="56">
        <f>_xll.qlInterestRateIndexMaturity(IborIndex&amp;Tenor,AV2136,Trigger)</f>
        <v>54458</v>
      </c>
      <c r="AX2136" s="102" t="e">
        <f>_xll.qlIndexFixing($Z$5,AU2136,,Trigger)</f>
        <v>#VALUE!</v>
      </c>
      <c r="AY2136" s="102">
        <f>_xll.qlIndexFixing($AZ$1,AV2136,,Trigger)</f>
        <v>1.3938777671678814E-2</v>
      </c>
    </row>
    <row r="2137" spans="46:51" ht="11.25" customHeight="1" x14ac:dyDescent="0.25">
      <c r="AT2137" s="57" t="s">
        <v>44</v>
      </c>
      <c r="AU2137" s="56">
        <f>_xll.qlInterestRateIndexFixingDate(IborIndex&amp;Tenor,AV2137,Trigger)</f>
        <v>54277</v>
      </c>
      <c r="AV2137" s="56">
        <f>_xll.qlCalendarAdvance(Calendar,AV2136,AT2137,"f",,Trigger)</f>
        <v>54281</v>
      </c>
      <c r="AW2137" s="56">
        <f>_xll.qlInterestRateIndexMaturity(IborIndex&amp;Tenor,AV2137,Trigger)</f>
        <v>54465</v>
      </c>
      <c r="AX2137" s="102" t="e">
        <f>_xll.qlIndexFixing($Z$5,AU2137,,Trigger)</f>
        <v>#VALUE!</v>
      </c>
      <c r="AY2137" s="102">
        <f>_xll.qlIndexFixing($AZ$1,AV2137,,Trigger)</f>
        <v>1.3936582937695445E-2</v>
      </c>
    </row>
    <row r="2138" spans="46:51" ht="11.25" customHeight="1" x14ac:dyDescent="0.25">
      <c r="AT2138" s="57" t="s">
        <v>44</v>
      </c>
      <c r="AU2138" s="56">
        <f>_xll.qlInterestRateIndexFixingDate(IborIndex&amp;Tenor,AV2138,Trigger)</f>
        <v>54284</v>
      </c>
      <c r="AV2138" s="56">
        <f>_xll.qlCalendarAdvance(Calendar,AV2137,AT2138,"f",,Trigger)</f>
        <v>54288</v>
      </c>
      <c r="AW2138" s="56">
        <f>_xll.qlInterestRateIndexMaturity(IborIndex&amp;Tenor,AV2138,Trigger)</f>
        <v>54472</v>
      </c>
      <c r="AX2138" s="102" t="e">
        <f>_xll.qlIndexFixing($Z$5,AU2138,,Trigger)</f>
        <v>#VALUE!</v>
      </c>
      <c r="AY2138" s="102">
        <f>_xll.qlIndexFixing($AZ$1,AV2138,,Trigger)</f>
        <v>1.3934394584150189E-2</v>
      </c>
    </row>
    <row r="2139" spans="46:51" ht="11.25" customHeight="1" x14ac:dyDescent="0.25">
      <c r="AT2139" s="57" t="s">
        <v>44</v>
      </c>
      <c r="AU2139" s="56">
        <f>_xll.qlInterestRateIndexFixingDate(IborIndex&amp;Tenor,AV2139,Trigger)</f>
        <v>54291</v>
      </c>
      <c r="AV2139" s="56">
        <f>_xll.qlCalendarAdvance(Calendar,AV2138,AT2139,"f",,Trigger)</f>
        <v>54295</v>
      </c>
      <c r="AW2139" s="56">
        <f>_xll.qlInterestRateIndexMaturity(IborIndex&amp;Tenor,AV2139,Trigger)</f>
        <v>54479</v>
      </c>
      <c r="AX2139" s="102" t="e">
        <f>_xll.qlIndexFixing($Z$5,AU2139,,Trigger)</f>
        <v>#VALUE!</v>
      </c>
      <c r="AY2139" s="102">
        <f>_xll.qlIndexFixing($AZ$1,AV2139,,Trigger)</f>
        <v>1.3931866744776058E-2</v>
      </c>
    </row>
    <row r="2140" spans="46:51" ht="11.25" customHeight="1" x14ac:dyDescent="0.25">
      <c r="AT2140" s="57" t="s">
        <v>44</v>
      </c>
      <c r="AU2140" s="56">
        <f>_xll.qlInterestRateIndexFixingDate(IborIndex&amp;Tenor,AV2140,Trigger)</f>
        <v>54298</v>
      </c>
      <c r="AV2140" s="56">
        <f>_xll.qlCalendarAdvance(Calendar,AV2139,AT2140,"f",,Trigger)</f>
        <v>54302</v>
      </c>
      <c r="AW2140" s="56">
        <f>_xll.qlInterestRateIndexMaturity(IborIndex&amp;Tenor,AV2140,Trigger)</f>
        <v>54483</v>
      </c>
      <c r="AX2140" s="102" t="e">
        <f>_xll.qlIndexFixing($Z$5,AU2140,,Trigger)</f>
        <v>#VALUE!</v>
      </c>
      <c r="AY2140" s="102">
        <f>_xll.qlIndexFixing($AZ$1,AV2140,,Trigger)</f>
        <v>1.3929458913592138E-2</v>
      </c>
    </row>
    <row r="2141" spans="46:51" ht="11.25" customHeight="1" x14ac:dyDescent="0.25">
      <c r="AT2141" s="57" t="s">
        <v>44</v>
      </c>
      <c r="AU2141" s="56">
        <f>_xll.qlInterestRateIndexFixingDate(IborIndex&amp;Tenor,AV2141,Trigger)</f>
        <v>54305</v>
      </c>
      <c r="AV2141" s="56">
        <f>_xll.qlCalendarAdvance(Calendar,AV2140,AT2141,"f",,Trigger)</f>
        <v>54309</v>
      </c>
      <c r="AW2141" s="56">
        <f>_xll.qlInterestRateIndexMaturity(IborIndex&amp;Tenor,AV2141,Trigger)</f>
        <v>54490</v>
      </c>
      <c r="AX2141" s="102" t="e">
        <f>_xll.qlIndexFixing($Z$5,AU2141,,Trigger)</f>
        <v>#VALUE!</v>
      </c>
      <c r="AY2141" s="102">
        <f>_xll.qlIndexFixing($AZ$1,AV2141,,Trigger)</f>
        <v>1.3927287920784733E-2</v>
      </c>
    </row>
    <row r="2142" spans="46:51" ht="11.25" customHeight="1" x14ac:dyDescent="0.25">
      <c r="AT2142" s="57" t="s">
        <v>44</v>
      </c>
      <c r="AU2142" s="56">
        <f>_xll.qlInterestRateIndexFixingDate(IborIndex&amp;Tenor,AV2142,Trigger)</f>
        <v>54312</v>
      </c>
      <c r="AV2142" s="56">
        <f>_xll.qlCalendarAdvance(Calendar,AV2141,AT2142,"f",,Trigger)</f>
        <v>54316</v>
      </c>
      <c r="AW2142" s="56">
        <f>_xll.qlInterestRateIndexMaturity(IborIndex&amp;Tenor,AV2142,Trigger)</f>
        <v>54497</v>
      </c>
      <c r="AX2142" s="102" t="e">
        <f>_xll.qlIndexFixing($Z$5,AU2142,,Trigger)</f>
        <v>#VALUE!</v>
      </c>
      <c r="AY2142" s="102">
        <f>_xll.qlIndexFixing($AZ$1,AV2142,,Trigger)</f>
        <v>1.3925123396256501E-2</v>
      </c>
    </row>
    <row r="2143" spans="46:51" ht="11.25" customHeight="1" x14ac:dyDescent="0.25">
      <c r="AT2143" s="57" t="s">
        <v>44</v>
      </c>
      <c r="AU2143" s="56">
        <f>_xll.qlInterestRateIndexFixingDate(IborIndex&amp;Tenor,AV2143,Trigger)</f>
        <v>54319</v>
      </c>
      <c r="AV2143" s="56">
        <f>_xll.qlCalendarAdvance(Calendar,AV2142,AT2143,"f",,Trigger)</f>
        <v>54323</v>
      </c>
      <c r="AW2143" s="56">
        <f>_xll.qlInterestRateIndexMaturity(IborIndex&amp;Tenor,AV2143,Trigger)</f>
        <v>54504</v>
      </c>
      <c r="AX2143" s="102" t="e">
        <f>_xll.qlIndexFixing($Z$5,AU2143,,Trigger)</f>
        <v>#VALUE!</v>
      </c>
      <c r="AY2143" s="102">
        <f>_xll.qlIndexFixing($AZ$1,AV2143,,Trigger)</f>
        <v>1.3922965364478472E-2</v>
      </c>
    </row>
    <row r="2144" spans="46:51" ht="11.25" customHeight="1" x14ac:dyDescent="0.25">
      <c r="AT2144" s="57" t="s">
        <v>44</v>
      </c>
      <c r="AU2144" s="56">
        <f>_xll.qlInterestRateIndexFixingDate(IborIndex&amp;Tenor,AV2144,Trigger)</f>
        <v>54326</v>
      </c>
      <c r="AV2144" s="56">
        <f>_xll.qlCalendarAdvance(Calendar,AV2143,AT2144,"f",,Trigger)</f>
        <v>54330</v>
      </c>
      <c r="AW2144" s="56">
        <f>_xll.qlInterestRateIndexMaturity(IborIndex&amp;Tenor,AV2144,Trigger)</f>
        <v>54511</v>
      </c>
      <c r="AX2144" s="102" t="e">
        <f>_xll.qlIndexFixing($Z$5,AU2144,,Trigger)</f>
        <v>#VALUE!</v>
      </c>
      <c r="AY2144" s="102">
        <f>_xll.qlIndexFixing($AZ$1,AV2144,,Trigger)</f>
        <v>1.3920930962747345E-2</v>
      </c>
    </row>
    <row r="2145" spans="46:51" ht="11.25" customHeight="1" x14ac:dyDescent="0.25">
      <c r="AT2145" s="57" t="s">
        <v>44</v>
      </c>
      <c r="AU2145" s="56">
        <f>_xll.qlInterestRateIndexFixingDate(IborIndex&amp;Tenor,AV2145,Trigger)</f>
        <v>54333</v>
      </c>
      <c r="AV2145" s="56">
        <f>_xll.qlCalendarAdvance(Calendar,AV2144,AT2145,"f",,Trigger)</f>
        <v>54337</v>
      </c>
      <c r="AW2145" s="56">
        <f>_xll.qlInterestRateIndexMaturity(IborIndex&amp;Tenor,AV2145,Trigger)</f>
        <v>54519</v>
      </c>
      <c r="AX2145" s="102" t="e">
        <f>_xll.qlIndexFixing($Z$5,AU2145,,Trigger)</f>
        <v>#VALUE!</v>
      </c>
      <c r="AY2145" s="102">
        <f>_xll.qlIndexFixing($AZ$1,AV2145,,Trigger)</f>
        <v>1.3918786383001468E-2</v>
      </c>
    </row>
    <row r="2146" spans="46:51" ht="11.25" customHeight="1" x14ac:dyDescent="0.25">
      <c r="AT2146" s="57" t="s">
        <v>44</v>
      </c>
      <c r="AU2146" s="56">
        <f>_xll.qlInterestRateIndexFixingDate(IborIndex&amp;Tenor,AV2146,Trigger)</f>
        <v>54340</v>
      </c>
      <c r="AV2146" s="56">
        <f>_xll.qlCalendarAdvance(Calendar,AV2145,AT2146,"f",,Trigger)</f>
        <v>54344</v>
      </c>
      <c r="AW2146" s="56">
        <f>_xll.qlInterestRateIndexMaturity(IborIndex&amp;Tenor,AV2146,Trigger)</f>
        <v>54526</v>
      </c>
      <c r="AX2146" s="102" t="e">
        <f>_xll.qlIndexFixing($Z$5,AU2146,,Trigger)</f>
        <v>#VALUE!</v>
      </c>
      <c r="AY2146" s="102">
        <f>_xll.qlIndexFixing($AZ$1,AV2146,,Trigger)</f>
        <v>1.3916648371425776E-2</v>
      </c>
    </row>
    <row r="2147" spans="46:51" ht="11.25" customHeight="1" x14ac:dyDescent="0.25">
      <c r="AT2147" s="57" t="s">
        <v>44</v>
      </c>
      <c r="AU2147" s="56">
        <f>_xll.qlInterestRateIndexFixingDate(IborIndex&amp;Tenor,AV2147,Trigger)</f>
        <v>54347</v>
      </c>
      <c r="AV2147" s="56">
        <f>_xll.qlCalendarAdvance(Calendar,AV2146,AT2147,"f",,Trigger)</f>
        <v>54351</v>
      </c>
      <c r="AW2147" s="56">
        <f>_xll.qlInterestRateIndexMaturity(IborIndex&amp;Tenor,AV2147,Trigger)</f>
        <v>54533</v>
      </c>
      <c r="AX2147" s="102" t="e">
        <f>_xll.qlIndexFixing($Z$5,AU2147,,Trigger)</f>
        <v>#VALUE!</v>
      </c>
      <c r="AY2147" s="102">
        <f>_xll.qlIndexFixing($AZ$1,AV2147,,Trigger)</f>
        <v>1.3914516952490802E-2</v>
      </c>
    </row>
    <row r="2148" spans="46:51" ht="11.25" customHeight="1" x14ac:dyDescent="0.25">
      <c r="AT2148" s="57" t="s">
        <v>44</v>
      </c>
      <c r="AU2148" s="56">
        <f>_xll.qlInterestRateIndexFixingDate(IborIndex&amp;Tenor,AV2148,Trigger)</f>
        <v>54354</v>
      </c>
      <c r="AV2148" s="56">
        <f>_xll.qlCalendarAdvance(Calendar,AV2147,AT2148,"f",,Trigger)</f>
        <v>54358</v>
      </c>
      <c r="AW2148" s="56">
        <f>_xll.qlInterestRateIndexMaturity(IborIndex&amp;Tenor,AV2148,Trigger)</f>
        <v>54540</v>
      </c>
      <c r="AX2148" s="102" t="e">
        <f>_xll.qlIndexFixing($Z$5,AU2148,,Trigger)</f>
        <v>#VALUE!</v>
      </c>
      <c r="AY2148" s="102">
        <f>_xll.qlIndexFixing($AZ$1,AV2148,,Trigger)</f>
        <v>1.3912392150667082E-2</v>
      </c>
    </row>
    <row r="2149" spans="46:51" ht="11.25" customHeight="1" x14ac:dyDescent="0.25">
      <c r="AT2149" s="57" t="s">
        <v>44</v>
      </c>
      <c r="AU2149" s="56">
        <f>_xll.qlInterestRateIndexFixingDate(IborIndex&amp;Tenor,AV2149,Trigger)</f>
        <v>54361</v>
      </c>
      <c r="AV2149" s="56">
        <f>_xll.qlCalendarAdvance(Calendar,AV2148,AT2149,"f",,Trigger)</f>
        <v>54365</v>
      </c>
      <c r="AW2149" s="56">
        <f>_xll.qlInterestRateIndexMaturity(IborIndex&amp;Tenor,AV2149,Trigger)</f>
        <v>54546</v>
      </c>
      <c r="AX2149" s="102" t="e">
        <f>_xll.qlIndexFixing($Z$5,AU2149,,Trigger)</f>
        <v>#VALUE!</v>
      </c>
      <c r="AY2149" s="102">
        <f>_xll.qlIndexFixing($AZ$1,AV2149,,Trigger)</f>
        <v>1.3910154891820559E-2</v>
      </c>
    </row>
    <row r="2150" spans="46:51" ht="11.25" customHeight="1" x14ac:dyDescent="0.25">
      <c r="AT2150" s="57" t="s">
        <v>44</v>
      </c>
      <c r="AU2150" s="56">
        <f>_xll.qlInterestRateIndexFixingDate(IborIndex&amp;Tenor,AV2150,Trigger)</f>
        <v>54368</v>
      </c>
      <c r="AV2150" s="56">
        <f>_xll.qlCalendarAdvance(Calendar,AV2149,AT2150,"f",,Trigger)</f>
        <v>54372</v>
      </c>
      <c r="AW2150" s="56">
        <f>_xll.qlInterestRateIndexMaturity(IborIndex&amp;Tenor,AV2150,Trigger)</f>
        <v>54553</v>
      </c>
      <c r="AX2150" s="102" t="e">
        <f>_xll.qlIndexFixing($Z$5,AU2150,,Trigger)</f>
        <v>#VALUE!</v>
      </c>
      <c r="AY2150" s="102">
        <f>_xll.qlIndexFixing($AZ$1,AV2150,,Trigger)</f>
        <v>1.3908042994427683E-2</v>
      </c>
    </row>
    <row r="2151" spans="46:51" ht="11.25" customHeight="1" x14ac:dyDescent="0.25">
      <c r="AT2151" s="57" t="s">
        <v>44</v>
      </c>
      <c r="AU2151" s="56">
        <f>_xll.qlInterestRateIndexFixingDate(IborIndex&amp;Tenor,AV2151,Trigger)</f>
        <v>54375</v>
      </c>
      <c r="AV2151" s="56">
        <f>_xll.qlCalendarAdvance(Calendar,AV2150,AT2151,"f",,Trigger)</f>
        <v>54379</v>
      </c>
      <c r="AW2151" s="56">
        <f>_xll.qlInterestRateIndexMaturity(IborIndex&amp;Tenor,AV2151,Trigger)</f>
        <v>54560</v>
      </c>
      <c r="AX2151" s="102" t="e">
        <f>_xll.qlIndexFixing($Z$5,AU2151,,Trigger)</f>
        <v>#VALUE!</v>
      </c>
      <c r="AY2151" s="102">
        <f>_xll.qlIndexFixing($AZ$1,AV2151,,Trigger)</f>
        <v>1.390593778553826E-2</v>
      </c>
    </row>
    <row r="2152" spans="46:51" ht="11.25" customHeight="1" x14ac:dyDescent="0.25">
      <c r="AT2152" s="57" t="s">
        <v>44</v>
      </c>
      <c r="AU2152" s="56">
        <f>_xll.qlInterestRateIndexFixingDate(IborIndex&amp;Tenor,AV2152,Trigger)</f>
        <v>54382</v>
      </c>
      <c r="AV2152" s="56">
        <f>_xll.qlCalendarAdvance(Calendar,AV2151,AT2152,"f",,Trigger)</f>
        <v>54386</v>
      </c>
      <c r="AW2152" s="56">
        <f>_xll.qlInterestRateIndexMaturity(IborIndex&amp;Tenor,AV2152,Trigger)</f>
        <v>54567</v>
      </c>
      <c r="AX2152" s="102" t="e">
        <f>_xll.qlIndexFixing($Z$5,AU2152,,Trigger)</f>
        <v>#VALUE!</v>
      </c>
      <c r="AY2152" s="102">
        <f>_xll.qlIndexFixing($AZ$1,AV2152,,Trigger)</f>
        <v>1.3903839289621113E-2</v>
      </c>
    </row>
    <row r="2153" spans="46:51" ht="11.25" customHeight="1" x14ac:dyDescent="0.25">
      <c r="AT2153" s="57" t="s">
        <v>44</v>
      </c>
      <c r="AU2153" s="56">
        <f>_xll.qlInterestRateIndexFixingDate(IborIndex&amp;Tenor,AV2153,Trigger)</f>
        <v>54389</v>
      </c>
      <c r="AV2153" s="56">
        <f>_xll.qlCalendarAdvance(Calendar,AV2152,AT2153,"f",,Trigger)</f>
        <v>54393</v>
      </c>
      <c r="AW2153" s="56">
        <f>_xll.qlInterestRateIndexMaturity(IborIndex&amp;Tenor,AV2153,Trigger)</f>
        <v>54575</v>
      </c>
      <c r="AX2153" s="102" t="e">
        <f>_xll.qlIndexFixing($Z$5,AU2153,,Trigger)</f>
        <v>#VALUE!</v>
      </c>
      <c r="AY2153" s="102">
        <f>_xll.qlIndexFixing($AZ$1,AV2153,,Trigger)</f>
        <v>1.390186825466716E-2</v>
      </c>
    </row>
    <row r="2154" spans="46:51" ht="11.25" customHeight="1" x14ac:dyDescent="0.25">
      <c r="AT2154" s="57" t="s">
        <v>44</v>
      </c>
      <c r="AU2154" s="56">
        <f>_xll.qlInterestRateIndexFixingDate(IborIndex&amp;Tenor,AV2154,Trigger)</f>
        <v>54396</v>
      </c>
      <c r="AV2154" s="56">
        <f>_xll.qlCalendarAdvance(Calendar,AV2153,AT2154,"f",,Trigger)</f>
        <v>54400</v>
      </c>
      <c r="AW2154" s="56">
        <f>_xll.qlInterestRateIndexMaturity(IborIndex&amp;Tenor,AV2154,Trigger)</f>
        <v>54582</v>
      </c>
      <c r="AX2154" s="102" t="e">
        <f>_xll.qlIndexFixing($Z$5,AU2154,,Trigger)</f>
        <v>#VALUE!</v>
      </c>
      <c r="AY2154" s="102">
        <f>_xll.qlIndexFixing($AZ$1,AV2154,,Trigger)</f>
        <v>1.3899783669379476E-2</v>
      </c>
    </row>
    <row r="2155" spans="46:51" ht="11.25" customHeight="1" x14ac:dyDescent="0.25">
      <c r="AT2155" s="57" t="s">
        <v>44</v>
      </c>
      <c r="AU2155" s="56">
        <f>_xll.qlInterestRateIndexFixingDate(IborIndex&amp;Tenor,AV2155,Trigger)</f>
        <v>54403</v>
      </c>
      <c r="AV2155" s="56">
        <f>_xll.qlCalendarAdvance(Calendar,AV2154,AT2155,"f",,Trigger)</f>
        <v>54407</v>
      </c>
      <c r="AW2155" s="56">
        <f>_xll.qlInterestRateIndexMaturity(IborIndex&amp;Tenor,AV2155,Trigger)</f>
        <v>54589</v>
      </c>
      <c r="AX2155" s="102" t="e">
        <f>_xll.qlIndexFixing($Z$5,AU2155,,Trigger)</f>
        <v>#VALUE!</v>
      </c>
      <c r="AY2155" s="102">
        <f>_xll.qlIndexFixing($AZ$1,AV2155,,Trigger)</f>
        <v>1.3897705872493721E-2</v>
      </c>
    </row>
    <row r="2156" spans="46:51" ht="11.25" customHeight="1" x14ac:dyDescent="0.25">
      <c r="AT2156" s="57" t="s">
        <v>44</v>
      </c>
      <c r="AU2156" s="56">
        <f>_xll.qlInterestRateIndexFixingDate(IborIndex&amp;Tenor,AV2156,Trigger)</f>
        <v>54410</v>
      </c>
      <c r="AV2156" s="56">
        <f>_xll.qlCalendarAdvance(Calendar,AV2155,AT2156,"f",,Trigger)</f>
        <v>54414</v>
      </c>
      <c r="AW2156" s="56">
        <f>_xll.qlInterestRateIndexMaturity(IborIndex&amp;Tenor,AV2156,Trigger)</f>
        <v>54596</v>
      </c>
      <c r="AX2156" s="102" t="e">
        <f>_xll.qlIndexFixing($Z$5,AU2156,,Trigger)</f>
        <v>#VALUE!</v>
      </c>
      <c r="AY2156" s="102">
        <f>_xll.qlIndexFixing($AZ$1,AV2156,,Trigger)</f>
        <v>1.3895634888478673E-2</v>
      </c>
    </row>
    <row r="2157" spans="46:51" ht="11.25" customHeight="1" x14ac:dyDescent="0.25">
      <c r="AT2157" s="57" t="s">
        <v>44</v>
      </c>
      <c r="AU2157" s="56">
        <f>_xll.qlInterestRateIndexFixingDate(IborIndex&amp;Tenor,AV2157,Trigger)</f>
        <v>54416</v>
      </c>
      <c r="AV2157" s="56">
        <f>_xll.qlCalendarAdvance(Calendar,AV2156,AT2157,"f",,Trigger)</f>
        <v>54421</v>
      </c>
      <c r="AW2157" s="56">
        <f>_xll.qlInterestRateIndexMaturity(IborIndex&amp;Tenor,AV2157,Trigger)</f>
        <v>54603</v>
      </c>
      <c r="AX2157" s="102" t="e">
        <f>_xll.qlIndexFixing($Z$5,AU2157,,Trigger)</f>
        <v>#VALUE!</v>
      </c>
      <c r="AY2157" s="102">
        <f>_xll.qlIndexFixing($AZ$1,AV2157,,Trigger)</f>
        <v>1.3893448361043427E-2</v>
      </c>
    </row>
    <row r="2158" spans="46:51" ht="11.25" customHeight="1" x14ac:dyDescent="0.25">
      <c r="AT2158" s="57" t="s">
        <v>44</v>
      </c>
      <c r="AU2158" s="56">
        <f>_xll.qlInterestRateIndexFixingDate(IborIndex&amp;Tenor,AV2158,Trigger)</f>
        <v>54423</v>
      </c>
      <c r="AV2158" s="56">
        <f>_xll.qlCalendarAdvance(Calendar,AV2157,AT2158,"f",,Trigger)</f>
        <v>54428</v>
      </c>
      <c r="AW2158" s="56">
        <f>_xll.qlInterestRateIndexMaturity(IborIndex&amp;Tenor,AV2158,Trigger)</f>
        <v>54609</v>
      </c>
      <c r="AX2158" s="102" t="e">
        <f>_xll.qlIndexFixing($Z$5,AU2158,,Trigger)</f>
        <v>#VALUE!</v>
      </c>
      <c r="AY2158" s="102">
        <f>_xll.qlIndexFixing($AZ$1,AV2158,,Trigger)</f>
        <v>1.3891390656812334E-2</v>
      </c>
    </row>
    <row r="2159" spans="46:51" ht="11.25" customHeight="1" x14ac:dyDescent="0.25">
      <c r="AT2159" s="57" t="s">
        <v>44</v>
      </c>
      <c r="AU2159" s="56">
        <f>_xll.qlInterestRateIndexFixingDate(IborIndex&amp;Tenor,AV2159,Trigger)</f>
        <v>54431</v>
      </c>
      <c r="AV2159" s="56">
        <f>_xll.qlCalendarAdvance(Calendar,AV2158,AT2159,"f",,Trigger)</f>
        <v>54435</v>
      </c>
      <c r="AW2159" s="56">
        <f>_xll.qlInterestRateIndexMaturity(IborIndex&amp;Tenor,AV2159,Trigger)</f>
        <v>54616</v>
      </c>
      <c r="AX2159" s="102" t="e">
        <f>_xll.qlIndexFixing($Z$5,AU2159,,Trigger)</f>
        <v>#VALUE!</v>
      </c>
      <c r="AY2159" s="102">
        <f>_xll.qlIndexFixing($AZ$1,AV2159,,Trigger)</f>
        <v>1.388933983683838E-2</v>
      </c>
    </row>
    <row r="2160" spans="46:51" ht="11.25" customHeight="1" x14ac:dyDescent="0.25">
      <c r="AT2160" s="57" t="s">
        <v>44</v>
      </c>
      <c r="AU2160" s="56">
        <f>_xll.qlInterestRateIndexFixingDate(IborIndex&amp;Tenor,AV2160,Trigger)</f>
        <v>54438</v>
      </c>
      <c r="AV2160" s="56">
        <f>_xll.qlCalendarAdvance(Calendar,AV2159,AT2160,"f",,Trigger)</f>
        <v>54442</v>
      </c>
      <c r="AW2160" s="56">
        <f>_xll.qlInterestRateIndexMaturity(IborIndex&amp;Tenor,AV2160,Trigger)</f>
        <v>54623</v>
      </c>
      <c r="AX2160" s="102" t="e">
        <f>_xll.qlIndexFixing($Z$5,AU2160,,Trigger)</f>
        <v>#VALUE!</v>
      </c>
      <c r="AY2160" s="102">
        <f>_xll.qlIndexFixing($AZ$1,AV2160,,Trigger)</f>
        <v>1.3887295925588187E-2</v>
      </c>
    </row>
    <row r="2161" spans="46:51" ht="11.25" customHeight="1" x14ac:dyDescent="0.25">
      <c r="AT2161" s="57" t="s">
        <v>44</v>
      </c>
      <c r="AU2161" s="56">
        <f>_xll.qlInterestRateIndexFixingDate(IborIndex&amp;Tenor,AV2161,Trigger)</f>
        <v>54445</v>
      </c>
      <c r="AV2161" s="56">
        <f>_xll.qlCalendarAdvance(Calendar,AV2160,AT2161,"f",,Trigger)</f>
        <v>54449</v>
      </c>
      <c r="AW2161" s="56">
        <f>_xll.qlInterestRateIndexMaturity(IborIndex&amp;Tenor,AV2161,Trigger)</f>
        <v>54630</v>
      </c>
      <c r="AX2161" s="102" t="e">
        <f>_xll.qlIndexFixing($Z$5,AU2161,,Trigger)</f>
        <v>#VALUE!</v>
      </c>
      <c r="AY2161" s="102">
        <f>_xll.qlIndexFixing($AZ$1,AV2161,,Trigger)</f>
        <v>1.3885258947531018E-2</v>
      </c>
    </row>
    <row r="2162" spans="46:51" ht="11.25" customHeight="1" x14ac:dyDescent="0.25">
      <c r="AT2162" s="57" t="s">
        <v>44</v>
      </c>
      <c r="AU2162" s="56">
        <f>_xll.qlInterestRateIndexFixingDate(IborIndex&amp;Tenor,AV2162,Trigger)</f>
        <v>54452</v>
      </c>
      <c r="AV2162" s="56">
        <f>_xll.qlCalendarAdvance(Calendar,AV2161,AT2162,"f",,Trigger)</f>
        <v>54456</v>
      </c>
      <c r="AW2162" s="56">
        <f>_xll.qlInterestRateIndexMaturity(IborIndex&amp;Tenor,AV2162,Trigger)</f>
        <v>54637</v>
      </c>
      <c r="AX2162" s="102" t="e">
        <f>_xll.qlIndexFixing($Z$5,AU2162,,Trigger)</f>
        <v>#VALUE!</v>
      </c>
      <c r="AY2162" s="102">
        <f>_xll.qlIndexFixing($AZ$1,AV2162,,Trigger)</f>
        <v>1.3883228927136582E-2</v>
      </c>
    </row>
    <row r="2163" spans="46:51" ht="11.25" customHeight="1" x14ac:dyDescent="0.25">
      <c r="AT2163" s="57" t="s">
        <v>44</v>
      </c>
      <c r="AU2163" s="56">
        <f>_xll.qlInterestRateIndexFixingDate(IborIndex&amp;Tenor,AV2163,Trigger)</f>
        <v>54459</v>
      </c>
      <c r="AV2163" s="56">
        <f>_xll.qlCalendarAdvance(Calendar,AV2162,AT2163,"f",,Trigger)</f>
        <v>54463</v>
      </c>
      <c r="AW2163" s="56">
        <f>_xll.qlInterestRateIndexMaturity(IborIndex&amp;Tenor,AV2163,Trigger)</f>
        <v>54644</v>
      </c>
      <c r="AX2163" s="102" t="e">
        <f>_xll.qlIndexFixing($Z$5,AU2163,,Trigger)</f>
        <v>#VALUE!</v>
      </c>
      <c r="AY2163" s="102">
        <f>_xll.qlIndexFixing($AZ$1,AV2163,,Trigger)</f>
        <v>1.3881205888872821E-2</v>
      </c>
    </row>
    <row r="2164" spans="46:51" ht="11.25" customHeight="1" x14ac:dyDescent="0.25">
      <c r="AT2164" s="57" t="s">
        <v>44</v>
      </c>
      <c r="AU2164" s="56">
        <f>_xll.qlInterestRateIndexFixingDate(IborIndex&amp;Tenor,AV2164,Trigger)</f>
        <v>54466</v>
      </c>
      <c r="AV2164" s="56">
        <f>_xll.qlCalendarAdvance(Calendar,AV2163,AT2164,"f",,Trigger)</f>
        <v>54470</v>
      </c>
      <c r="AW2164" s="56">
        <f>_xll.qlInterestRateIndexMaturity(IborIndex&amp;Tenor,AV2164,Trigger)</f>
        <v>54651</v>
      </c>
      <c r="AX2164" s="102" t="e">
        <f>_xll.qlIndexFixing($Z$5,AU2164,,Trigger)</f>
        <v>#VALUE!</v>
      </c>
      <c r="AY2164" s="102">
        <f>_xll.qlIndexFixing($AZ$1,AV2164,,Trigger)</f>
        <v>1.3879189857209885E-2</v>
      </c>
    </row>
    <row r="2165" spans="46:51" ht="11.25" customHeight="1" x14ac:dyDescent="0.25">
      <c r="AT2165" s="57" t="s">
        <v>44</v>
      </c>
      <c r="AU2165" s="56">
        <f>_xll.qlInterestRateIndexFixingDate(IborIndex&amp;Tenor,AV2165,Trigger)</f>
        <v>54473</v>
      </c>
      <c r="AV2165" s="56">
        <f>_xll.qlCalendarAdvance(Calendar,AV2164,AT2165,"f",,Trigger)</f>
        <v>54477</v>
      </c>
      <c r="AW2165" s="56">
        <f>_xll.qlInterestRateIndexMaturity(IborIndex&amp;Tenor,AV2165,Trigger)</f>
        <v>54658</v>
      </c>
      <c r="AX2165" s="102" t="e">
        <f>_xll.qlIndexFixing($Z$5,AU2165,,Trigger)</f>
        <v>#VALUE!</v>
      </c>
      <c r="AY2165" s="102">
        <f>_xll.qlIndexFixing($AZ$1,AV2165,,Trigger)</f>
        <v>1.3877180856615273E-2</v>
      </c>
    </row>
    <row r="2166" spans="46:51" ht="11.25" customHeight="1" x14ac:dyDescent="0.25">
      <c r="AT2166" s="57" t="s">
        <v>44</v>
      </c>
      <c r="AU2166" s="56">
        <f>_xll.qlInterestRateIndexFixingDate(IborIndex&amp;Tenor,AV2166,Trigger)</f>
        <v>54480</v>
      </c>
      <c r="AV2166" s="56">
        <f>_xll.qlCalendarAdvance(Calendar,AV2165,AT2166,"f",,Trigger)</f>
        <v>54484</v>
      </c>
      <c r="AW2166" s="56">
        <f>_xll.qlInterestRateIndexMaturity(IborIndex&amp;Tenor,AV2166,Trigger)</f>
        <v>54668</v>
      </c>
      <c r="AX2166" s="102" t="e">
        <f>_xll.qlIndexFixing($Z$5,AU2166,,Trigger)</f>
        <v>#VALUE!</v>
      </c>
      <c r="AY2166" s="102">
        <f>_xll.qlIndexFixing($AZ$1,AV2166,,Trigger)</f>
        <v>1.3875810504723446E-2</v>
      </c>
    </row>
    <row r="2167" spans="46:51" ht="11.25" customHeight="1" x14ac:dyDescent="0.25">
      <c r="AT2167" s="57" t="s">
        <v>44</v>
      </c>
      <c r="AU2167" s="56">
        <f>_xll.qlInterestRateIndexFixingDate(IborIndex&amp;Tenor,AV2167,Trigger)</f>
        <v>54487</v>
      </c>
      <c r="AV2167" s="56">
        <f>_xll.qlCalendarAdvance(Calendar,AV2166,AT2167,"f",,Trigger)</f>
        <v>54491</v>
      </c>
      <c r="AW2167" s="56">
        <f>_xll.qlInterestRateIndexMaturity(IborIndex&amp;Tenor,AV2167,Trigger)</f>
        <v>54675</v>
      </c>
      <c r="AX2167" s="102" t="e">
        <f>_xll.qlIndexFixing($Z$5,AU2167,,Trigger)</f>
        <v>#VALUE!</v>
      </c>
      <c r="AY2167" s="102">
        <f>_xll.qlIndexFixing($AZ$1,AV2167,,Trigger)</f>
        <v>1.3873817829785272E-2</v>
      </c>
    </row>
    <row r="2168" spans="46:51" ht="11.25" customHeight="1" x14ac:dyDescent="0.25">
      <c r="AT2168" s="57" t="s">
        <v>44</v>
      </c>
      <c r="AU2168" s="56">
        <f>_xll.qlInterestRateIndexFixingDate(IborIndex&amp;Tenor,AV2168,Trigger)</f>
        <v>54494</v>
      </c>
      <c r="AV2168" s="56">
        <f>_xll.qlCalendarAdvance(Calendar,AV2167,AT2168,"f",,Trigger)</f>
        <v>54498</v>
      </c>
      <c r="AW2168" s="56">
        <f>_xll.qlInterestRateIndexMaturity(IborIndex&amp;Tenor,AV2168,Trigger)</f>
        <v>54682</v>
      </c>
      <c r="AX2168" s="102" t="e">
        <f>_xll.qlIndexFixing($Z$5,AU2168,,Trigger)</f>
        <v>#VALUE!</v>
      </c>
      <c r="AY2168" s="102">
        <f>_xll.qlIndexFixing($AZ$1,AV2168,,Trigger)</f>
        <v>1.387183226947985E-2</v>
      </c>
    </row>
    <row r="2169" spans="46:51" ht="11.25" customHeight="1" x14ac:dyDescent="0.25">
      <c r="AT2169" s="57" t="s">
        <v>44</v>
      </c>
      <c r="AU2169" s="56">
        <f>_xll.qlInterestRateIndexFixingDate(IborIndex&amp;Tenor,AV2169,Trigger)</f>
        <v>54501</v>
      </c>
      <c r="AV2169" s="56">
        <f>_xll.qlCalendarAdvance(Calendar,AV2168,AT2169,"f",,Trigger)</f>
        <v>54505</v>
      </c>
      <c r="AW2169" s="56">
        <f>_xll.qlInterestRateIndexMaturity(IborIndex&amp;Tenor,AV2169,Trigger)</f>
        <v>54689</v>
      </c>
      <c r="AX2169" s="102" t="e">
        <f>_xll.qlIndexFixing($Z$5,AU2169,,Trigger)</f>
        <v>#VALUE!</v>
      </c>
      <c r="AY2169" s="102">
        <f>_xll.qlIndexFixing($AZ$1,AV2169,,Trigger)</f>
        <v>1.3869853848282659E-2</v>
      </c>
    </row>
    <row r="2170" spans="46:51" ht="11.25" customHeight="1" x14ac:dyDescent="0.25">
      <c r="AT2170" s="57" t="s">
        <v>44</v>
      </c>
      <c r="AU2170" s="56">
        <f>_xll.qlInterestRateIndexFixingDate(IborIndex&amp;Tenor,AV2170,Trigger)</f>
        <v>54508</v>
      </c>
      <c r="AV2170" s="56">
        <f>_xll.qlCalendarAdvance(Calendar,AV2169,AT2170,"f",,Trigger)</f>
        <v>54512</v>
      </c>
      <c r="AW2170" s="56">
        <f>_xll.qlInterestRateIndexMaturity(IborIndex&amp;Tenor,AV2170,Trigger)</f>
        <v>54696</v>
      </c>
      <c r="AX2170" s="102" t="e">
        <f>_xll.qlIndexFixing($Z$5,AU2170,,Trigger)</f>
        <v>#VALUE!</v>
      </c>
      <c r="AY2170" s="102">
        <f>_xll.qlIndexFixing($AZ$1,AV2170,,Trigger)</f>
        <v>1.3867498203469785E-2</v>
      </c>
    </row>
    <row r="2171" spans="46:51" ht="11.25" customHeight="1" x14ac:dyDescent="0.25">
      <c r="AT2171" s="57" t="s">
        <v>44</v>
      </c>
      <c r="AU2171" s="56">
        <f>_xll.qlInterestRateIndexFixingDate(IborIndex&amp;Tenor,AV2171,Trigger)</f>
        <v>54515</v>
      </c>
      <c r="AV2171" s="56">
        <f>_xll.qlCalendarAdvance(Calendar,AV2170,AT2171,"f",,Trigger)</f>
        <v>54519</v>
      </c>
      <c r="AW2171" s="56">
        <f>_xll.qlInterestRateIndexMaturity(IborIndex&amp;Tenor,AV2171,Trigger)</f>
        <v>54702</v>
      </c>
      <c r="AX2171" s="102" t="e">
        <f>_xll.qlIndexFixing($Z$5,AU2171,,Trigger)</f>
        <v>#VALUE!</v>
      </c>
      <c r="AY2171" s="102">
        <f>_xll.qlIndexFixing($AZ$1,AV2171,,Trigger)</f>
        <v>1.3865532794823898E-2</v>
      </c>
    </row>
    <row r="2172" spans="46:51" ht="11.25" customHeight="1" x14ac:dyDescent="0.25">
      <c r="AT2172" s="57" t="s">
        <v>44</v>
      </c>
      <c r="AU2172" s="56">
        <f>_xll.qlInterestRateIndexFixingDate(IborIndex&amp;Tenor,AV2172,Trigger)</f>
        <v>54522</v>
      </c>
      <c r="AV2172" s="56">
        <f>_xll.qlCalendarAdvance(Calendar,AV2171,AT2172,"f",,Trigger)</f>
        <v>54526</v>
      </c>
      <c r="AW2172" s="56">
        <f>_xll.qlInterestRateIndexMaturity(IborIndex&amp;Tenor,AV2172,Trigger)</f>
        <v>54709</v>
      </c>
      <c r="AX2172" s="102" t="e">
        <f>_xll.qlIndexFixing($Z$5,AU2172,,Trigger)</f>
        <v>#VALUE!</v>
      </c>
      <c r="AY2172" s="102">
        <f>_xll.qlIndexFixing($AZ$1,AV2172,,Trigger)</f>
        <v>1.3863574592597516E-2</v>
      </c>
    </row>
    <row r="2173" spans="46:51" ht="11.25" customHeight="1" x14ac:dyDescent="0.25">
      <c r="AT2173" s="57" t="s">
        <v>44</v>
      </c>
      <c r="AU2173" s="56">
        <f>_xll.qlInterestRateIndexFixingDate(IborIndex&amp;Tenor,AV2173,Trigger)</f>
        <v>54527</v>
      </c>
      <c r="AV2173" s="56">
        <f>_xll.qlCalendarAdvance(Calendar,AV2172,AT2173,"f",,Trigger)</f>
        <v>54533</v>
      </c>
      <c r="AW2173" s="56">
        <f>_xll.qlInterestRateIndexMaturity(IborIndex&amp;Tenor,AV2173,Trigger)</f>
        <v>54716</v>
      </c>
      <c r="AX2173" s="102" t="e">
        <f>_xll.qlIndexFixing($Z$5,AU2173,,Trigger)</f>
        <v>#VALUE!</v>
      </c>
      <c r="AY2173" s="102">
        <f>_xll.qlIndexFixing($AZ$1,AV2173,,Trigger)</f>
        <v>1.3861623621259809E-2</v>
      </c>
    </row>
    <row r="2174" spans="46:51" ht="11.25" customHeight="1" x14ac:dyDescent="0.25">
      <c r="AT2174" s="57" t="s">
        <v>44</v>
      </c>
      <c r="AU2174" s="56">
        <f>_xll.qlInterestRateIndexFixingDate(IborIndex&amp;Tenor,AV2174,Trigger)</f>
        <v>54536</v>
      </c>
      <c r="AV2174" s="56">
        <f>_xll.qlCalendarAdvance(Calendar,AV2173,AT2174,"f",,Trigger)</f>
        <v>54540</v>
      </c>
      <c r="AW2174" s="56">
        <f>_xll.qlInterestRateIndexMaturity(IborIndex&amp;Tenor,AV2174,Trigger)</f>
        <v>54723</v>
      </c>
      <c r="AX2174" s="102" t="e">
        <f>_xll.qlIndexFixing($Z$5,AU2174,,Trigger)</f>
        <v>#VALUE!</v>
      </c>
      <c r="AY2174" s="102">
        <f>_xll.qlIndexFixing($AZ$1,AV2174,,Trigger)</f>
        <v>1.3859679905281693E-2</v>
      </c>
    </row>
    <row r="2175" spans="46:51" ht="11.25" customHeight="1" x14ac:dyDescent="0.25">
      <c r="AT2175" s="57" t="s">
        <v>44</v>
      </c>
      <c r="AU2175" s="56">
        <f>_xll.qlInterestRateIndexFixingDate(IborIndex&amp;Tenor,AV2175,Trigger)</f>
        <v>54543</v>
      </c>
      <c r="AV2175" s="56">
        <f>_xll.qlCalendarAdvance(Calendar,AV2174,AT2175,"f",,Trigger)</f>
        <v>54547</v>
      </c>
      <c r="AW2175" s="56">
        <f>_xll.qlInterestRateIndexMaturity(IborIndex&amp;Tenor,AV2175,Trigger)</f>
        <v>54731</v>
      </c>
      <c r="AX2175" s="102" t="e">
        <f>_xll.qlIndexFixing($Z$5,AU2175,,Trigger)</f>
        <v>#VALUE!</v>
      </c>
      <c r="AY2175" s="102">
        <f>_xll.qlIndexFixing($AZ$1,AV2175,,Trigger)</f>
        <v>1.3858134612808996E-2</v>
      </c>
    </row>
    <row r="2176" spans="46:51" ht="11.25" customHeight="1" x14ac:dyDescent="0.25">
      <c r="AT2176" s="57" t="s">
        <v>44</v>
      </c>
      <c r="AU2176" s="56">
        <f>_xll.qlInterestRateIndexFixingDate(IborIndex&amp;Tenor,AV2176,Trigger)</f>
        <v>54550</v>
      </c>
      <c r="AV2176" s="56">
        <f>_xll.qlCalendarAdvance(Calendar,AV2175,AT2176,"f",,Trigger)</f>
        <v>54554</v>
      </c>
      <c r="AW2176" s="56">
        <f>_xll.qlInterestRateIndexMaturity(IborIndex&amp;Tenor,AV2176,Trigger)</f>
        <v>54738</v>
      </c>
      <c r="AX2176" s="102" t="e">
        <f>_xll.qlIndexFixing($Z$5,AU2176,,Trigger)</f>
        <v>#VALUE!</v>
      </c>
      <c r="AY2176" s="102">
        <f>_xll.qlIndexFixing($AZ$1,AV2176,,Trigger)</f>
        <v>1.385620685059462E-2</v>
      </c>
    </row>
    <row r="2177" spans="46:51" ht="11.25" customHeight="1" x14ac:dyDescent="0.25">
      <c r="AT2177" s="57" t="s">
        <v>44</v>
      </c>
      <c r="AU2177" s="56">
        <f>_xll.qlInterestRateIndexFixingDate(IborIndex&amp;Tenor,AV2177,Trigger)</f>
        <v>54557</v>
      </c>
      <c r="AV2177" s="56">
        <f>_xll.qlCalendarAdvance(Calendar,AV2176,AT2177,"f",,Trigger)</f>
        <v>54561</v>
      </c>
      <c r="AW2177" s="56">
        <f>_xll.qlInterestRateIndexMaturity(IborIndex&amp;Tenor,AV2177,Trigger)</f>
        <v>54745</v>
      </c>
      <c r="AX2177" s="102" t="e">
        <f>_xll.qlIndexFixing($Z$5,AU2177,,Trigger)</f>
        <v>#VALUE!</v>
      </c>
      <c r="AY2177" s="102">
        <f>_xll.qlIndexFixing($AZ$1,AV2177,,Trigger)</f>
        <v>1.3854286423267781E-2</v>
      </c>
    </row>
    <row r="2178" spans="46:51" ht="11.25" customHeight="1" x14ac:dyDescent="0.25">
      <c r="AT2178" s="57" t="s">
        <v>44</v>
      </c>
      <c r="AU2178" s="56">
        <f>_xll.qlInterestRateIndexFixingDate(IborIndex&amp;Tenor,AV2178,Trigger)</f>
        <v>54564</v>
      </c>
      <c r="AV2178" s="56">
        <f>_xll.qlCalendarAdvance(Calendar,AV2177,AT2178,"f",,Trigger)</f>
        <v>54568</v>
      </c>
      <c r="AW2178" s="56">
        <f>_xll.qlInterestRateIndexMaturity(IborIndex&amp;Tenor,AV2178,Trigger)</f>
        <v>54752</v>
      </c>
      <c r="AX2178" s="102" t="e">
        <f>_xll.qlIndexFixing($Z$5,AU2178,,Trigger)</f>
        <v>#VALUE!</v>
      </c>
      <c r="AY2178" s="102">
        <f>_xll.qlIndexFixing($AZ$1,AV2178,,Trigger)</f>
        <v>1.3852373355301803E-2</v>
      </c>
    </row>
    <row r="2179" spans="46:51" ht="11.25" customHeight="1" x14ac:dyDescent="0.25">
      <c r="AT2179" s="57" t="s">
        <v>44</v>
      </c>
      <c r="AU2179" s="56">
        <f>_xll.qlInterestRateIndexFixingDate(IborIndex&amp;Tenor,AV2179,Trigger)</f>
        <v>54571</v>
      </c>
      <c r="AV2179" s="56">
        <f>_xll.qlCalendarAdvance(Calendar,AV2178,AT2179,"f",,Trigger)</f>
        <v>54575</v>
      </c>
      <c r="AW2179" s="56">
        <f>_xll.qlInterestRateIndexMaturity(IborIndex&amp;Tenor,AV2179,Trigger)</f>
        <v>54758</v>
      </c>
      <c r="AX2179" s="102" t="e">
        <f>_xll.qlIndexFixing($Z$5,AU2179,,Trigger)</f>
        <v>#VALUE!</v>
      </c>
      <c r="AY2179" s="102">
        <f>_xll.qlIndexFixing($AZ$1,AV2179,,Trigger)</f>
        <v>1.3850071012241758E-2</v>
      </c>
    </row>
    <row r="2180" spans="46:51" ht="11.25" customHeight="1" x14ac:dyDescent="0.25">
      <c r="AT2180" s="57" t="s">
        <v>44</v>
      </c>
      <c r="AU2180" s="56">
        <f>_xll.qlInterestRateIndexFixingDate(IborIndex&amp;Tenor,AV2180,Trigger)</f>
        <v>54578</v>
      </c>
      <c r="AV2180" s="56">
        <f>_xll.qlCalendarAdvance(Calendar,AV2179,AT2180,"f",,Trigger)</f>
        <v>54582</v>
      </c>
      <c r="AW2180" s="56">
        <f>_xll.qlInterestRateIndexMaturity(IborIndex&amp;Tenor,AV2180,Trigger)</f>
        <v>54765</v>
      </c>
      <c r="AX2180" s="102" t="e">
        <f>_xll.qlIndexFixing($Z$5,AU2180,,Trigger)</f>
        <v>#VALUE!</v>
      </c>
      <c r="AY2180" s="102">
        <f>_xll.qlIndexFixing($AZ$1,AV2180,,Trigger)</f>
        <v>1.3848171342295601E-2</v>
      </c>
    </row>
    <row r="2181" spans="46:51" ht="11.25" customHeight="1" x14ac:dyDescent="0.25">
      <c r="AT2181" s="57" t="s">
        <v>44</v>
      </c>
      <c r="AU2181" s="56">
        <f>_xll.qlInterestRateIndexFixingDate(IborIndex&amp;Tenor,AV2181,Trigger)</f>
        <v>54585</v>
      </c>
      <c r="AV2181" s="56">
        <f>_xll.qlCalendarAdvance(Calendar,AV2180,AT2181,"f",,Trigger)</f>
        <v>54589</v>
      </c>
      <c r="AW2181" s="56">
        <f>_xll.qlInterestRateIndexMaturity(IborIndex&amp;Tenor,AV2181,Trigger)</f>
        <v>54772</v>
      </c>
      <c r="AX2181" s="102" t="e">
        <f>_xll.qlIndexFixing($Z$5,AU2181,,Trigger)</f>
        <v>#VALUE!</v>
      </c>
      <c r="AY2181" s="102">
        <f>_xll.qlIndexFixing($AZ$1,AV2181,,Trigger)</f>
        <v>1.3846279098998904E-2</v>
      </c>
    </row>
    <row r="2182" spans="46:51" ht="11.25" customHeight="1" x14ac:dyDescent="0.25">
      <c r="AT2182" s="57" t="s">
        <v>44</v>
      </c>
      <c r="AU2182" s="56">
        <f>_xll.qlInterestRateIndexFixingDate(IborIndex&amp;Tenor,AV2182,Trigger)</f>
        <v>54592</v>
      </c>
      <c r="AV2182" s="56">
        <f>_xll.qlCalendarAdvance(Calendar,AV2181,AT2182,"f",,Trigger)</f>
        <v>54596</v>
      </c>
      <c r="AW2182" s="56">
        <f>_xll.qlInterestRateIndexMaturity(IborIndex&amp;Tenor,AV2182,Trigger)</f>
        <v>54779</v>
      </c>
      <c r="AX2182" s="102" t="e">
        <f>_xll.qlIndexFixing($Z$5,AU2182,,Trigger)</f>
        <v>#VALUE!</v>
      </c>
      <c r="AY2182" s="102">
        <f>_xll.qlIndexFixing($AZ$1,AV2182,,Trigger)</f>
        <v>1.384439430682302E-2</v>
      </c>
    </row>
    <row r="2183" spans="46:51" ht="11.25" customHeight="1" x14ac:dyDescent="0.25">
      <c r="AT2183" s="57" t="s">
        <v>44</v>
      </c>
      <c r="AU2183" s="56">
        <f>_xll.qlInterestRateIndexFixingDate(IborIndex&amp;Tenor,AV2183,Trigger)</f>
        <v>54599</v>
      </c>
      <c r="AV2183" s="56">
        <f>_xll.qlCalendarAdvance(Calendar,AV2182,AT2183,"f",,Trigger)</f>
        <v>54603</v>
      </c>
      <c r="AW2183" s="56">
        <f>_xll.qlInterestRateIndexMaturity(IborIndex&amp;Tenor,AV2183,Trigger)</f>
        <v>54786</v>
      </c>
      <c r="AX2183" s="102" t="e">
        <f>_xll.qlIndexFixing($Z$5,AU2183,,Trigger)</f>
        <v>#VALUE!</v>
      </c>
      <c r="AY2183" s="102">
        <f>_xll.qlIndexFixing($AZ$1,AV2183,,Trigger)</f>
        <v>1.3842919262425072E-2</v>
      </c>
    </row>
    <row r="2184" spans="46:51" ht="11.25" customHeight="1" x14ac:dyDescent="0.25">
      <c r="AT2184" s="57" t="s">
        <v>44</v>
      </c>
      <c r="AU2184" s="56">
        <f>_xll.qlInterestRateIndexFixingDate(IborIndex&amp;Tenor,AV2184,Trigger)</f>
        <v>54606</v>
      </c>
      <c r="AV2184" s="56">
        <f>_xll.qlCalendarAdvance(Calendar,AV2183,AT2184,"f",,Trigger)</f>
        <v>54610</v>
      </c>
      <c r="AW2184" s="56">
        <f>_xll.qlInterestRateIndexMaturity(IborIndex&amp;Tenor,AV2184,Trigger)</f>
        <v>54794</v>
      </c>
      <c r="AX2184" s="102" t="e">
        <f>_xll.qlIndexFixing($Z$5,AU2184,,Trigger)</f>
        <v>#VALUE!</v>
      </c>
      <c r="AY2184" s="102">
        <f>_xll.qlIndexFixing($AZ$1,AV2184,,Trigger)</f>
        <v>1.3841050864548657E-2</v>
      </c>
    </row>
    <row r="2185" spans="46:51" ht="11.25" customHeight="1" x14ac:dyDescent="0.25">
      <c r="AT2185" s="57" t="s">
        <v>44</v>
      </c>
      <c r="AU2185" s="56">
        <f>_xll.qlInterestRateIndexFixingDate(IborIndex&amp;Tenor,AV2185,Trigger)</f>
        <v>54613</v>
      </c>
      <c r="AV2185" s="56">
        <f>_xll.qlCalendarAdvance(Calendar,AV2184,AT2185,"f",,Trigger)</f>
        <v>54617</v>
      </c>
      <c r="AW2185" s="56">
        <f>_xll.qlInterestRateIndexMaturity(IborIndex&amp;Tenor,AV2185,Trigger)</f>
        <v>54801</v>
      </c>
      <c r="AX2185" s="102" t="e">
        <f>_xll.qlIndexFixing($Z$5,AU2185,,Trigger)</f>
        <v>#VALUE!</v>
      </c>
      <c r="AY2185" s="102">
        <f>_xll.qlIndexFixing($AZ$1,AV2185,,Trigger)</f>
        <v>1.3839189997340375E-2</v>
      </c>
    </row>
    <row r="2186" spans="46:51" ht="11.25" customHeight="1" x14ac:dyDescent="0.25">
      <c r="AT2186" s="57" t="s">
        <v>44</v>
      </c>
      <c r="AU2186" s="56">
        <f>_xll.qlInterestRateIndexFixingDate(IborIndex&amp;Tenor,AV2186,Trigger)</f>
        <v>54620</v>
      </c>
      <c r="AV2186" s="56">
        <f>_xll.qlCalendarAdvance(Calendar,AV2185,AT2186,"f",,Trigger)</f>
        <v>54624</v>
      </c>
      <c r="AW2186" s="56">
        <f>_xll.qlInterestRateIndexMaturity(IborIndex&amp;Tenor,AV2186,Trigger)</f>
        <v>54808</v>
      </c>
      <c r="AX2186" s="102" t="e">
        <f>_xll.qlIndexFixing($Z$5,AU2186,,Trigger)</f>
        <v>#VALUE!</v>
      </c>
      <c r="AY2186" s="102">
        <f>_xll.qlIndexFixing($AZ$1,AV2186,,Trigger)</f>
        <v>1.3837336685273122E-2</v>
      </c>
    </row>
    <row r="2187" spans="46:51" ht="11.25" customHeight="1" x14ac:dyDescent="0.25">
      <c r="AT2187" s="57" t="s">
        <v>44</v>
      </c>
      <c r="AU2187" s="56">
        <f>_xll.qlInterestRateIndexFixingDate(IborIndex&amp;Tenor,AV2187,Trigger)</f>
        <v>54627</v>
      </c>
      <c r="AV2187" s="56">
        <f>_xll.qlCalendarAdvance(Calendar,AV2186,AT2187,"f",,Trigger)</f>
        <v>54631</v>
      </c>
      <c r="AW2187" s="56">
        <f>_xll.qlInterestRateIndexMaturity(IborIndex&amp;Tenor,AV2187,Trigger)</f>
        <v>54815</v>
      </c>
      <c r="AX2187" s="102" t="e">
        <f>_xll.qlIndexFixing($Z$5,AU2187,,Trigger)</f>
        <v>#VALUE!</v>
      </c>
      <c r="AY2187" s="102">
        <f>_xll.qlIndexFixing($AZ$1,AV2187,,Trigger)</f>
        <v>1.3835490952820223E-2</v>
      </c>
    </row>
    <row r="2188" spans="46:51" ht="11.25" customHeight="1" x14ac:dyDescent="0.25">
      <c r="AT2188" s="57" t="s">
        <v>44</v>
      </c>
      <c r="AU2188" s="56">
        <f>_xll.qlInterestRateIndexFixingDate(IborIndex&amp;Tenor,AV2188,Trigger)</f>
        <v>54634</v>
      </c>
      <c r="AV2188" s="56">
        <f>_xll.qlCalendarAdvance(Calendar,AV2187,AT2188,"f",,Trigger)</f>
        <v>54638</v>
      </c>
      <c r="AW2188" s="56">
        <f>_xll.qlInterestRateIndexMaturity(IborIndex&amp;Tenor,AV2188,Trigger)</f>
        <v>54822</v>
      </c>
      <c r="AX2188" s="102" t="e">
        <f>_xll.qlIndexFixing($Z$5,AU2188,,Trigger)</f>
        <v>#VALUE!</v>
      </c>
      <c r="AY2188" s="102">
        <f>_xll.qlIndexFixing($AZ$1,AV2188,,Trigger)</f>
        <v>1.3833652824453289E-2</v>
      </c>
    </row>
    <row r="2189" spans="46:51" ht="11.25" customHeight="1" x14ac:dyDescent="0.25">
      <c r="AT2189" s="57" t="s">
        <v>44</v>
      </c>
      <c r="AU2189" s="56">
        <f>_xll.qlInterestRateIndexFixingDate(IborIndex&amp;Tenor,AV2189,Trigger)</f>
        <v>54641</v>
      </c>
      <c r="AV2189" s="56">
        <f>_xll.qlCalendarAdvance(Calendar,AV2188,AT2189,"f",,Trigger)</f>
        <v>54645</v>
      </c>
      <c r="AW2189" s="56">
        <f>_xll.qlInterestRateIndexMaturity(IborIndex&amp;Tenor,AV2189,Trigger)</f>
        <v>54829</v>
      </c>
      <c r="AX2189" s="102" t="e">
        <f>_xll.qlIndexFixing($Z$5,AU2189,,Trigger)</f>
        <v>#VALUE!</v>
      </c>
      <c r="AY2189" s="102">
        <f>_xll.qlIndexFixing($AZ$1,AV2189,,Trigger)</f>
        <v>1.3831822324646073E-2</v>
      </c>
    </row>
    <row r="2190" spans="46:51" ht="11.25" customHeight="1" x14ac:dyDescent="0.25">
      <c r="AT2190" s="57" t="s">
        <v>44</v>
      </c>
      <c r="AU2190" s="56">
        <f>_xll.qlInterestRateIndexFixingDate(IborIndex&amp;Tenor,AV2190,Trigger)</f>
        <v>54648</v>
      </c>
      <c r="AV2190" s="56">
        <f>_xll.qlCalendarAdvance(Calendar,AV2189,AT2190,"f",,Trigger)</f>
        <v>54652</v>
      </c>
      <c r="AW2190" s="56">
        <f>_xll.qlInterestRateIndexMaturity(IborIndex&amp;Tenor,AV2190,Trigger)</f>
        <v>54836</v>
      </c>
      <c r="AX2190" s="102" t="e">
        <f>_xll.qlIndexFixing($Z$5,AU2190,,Trigger)</f>
        <v>#VALUE!</v>
      </c>
      <c r="AY2190" s="102">
        <f>_xll.qlIndexFixing($AZ$1,AV2190,,Trigger)</f>
        <v>1.3829999477868895E-2</v>
      </c>
    </row>
    <row r="2191" spans="46:51" ht="11.25" customHeight="1" x14ac:dyDescent="0.25">
      <c r="AT2191" s="57" t="s">
        <v>44</v>
      </c>
      <c r="AU2191" s="56">
        <f>_xll.qlInterestRateIndexFixingDate(IborIndex&amp;Tenor,AV2191,Trigger)</f>
        <v>54655</v>
      </c>
      <c r="AV2191" s="56">
        <f>_xll.qlCalendarAdvance(Calendar,AV2190,AT2191,"f",,Trigger)</f>
        <v>54659</v>
      </c>
      <c r="AW2191" s="56">
        <f>_xll.qlInterestRateIndexMaturity(IborIndex&amp;Tenor,AV2191,Trigger)</f>
        <v>54843</v>
      </c>
      <c r="AX2191" s="102" t="e">
        <f>_xll.qlIndexFixing($Z$5,AU2191,,Trigger)</f>
        <v>#VALUE!</v>
      </c>
      <c r="AY2191" s="102">
        <f>_xll.qlIndexFixing($AZ$1,AV2191,,Trigger)</f>
        <v>1.3828184308596371E-2</v>
      </c>
    </row>
    <row r="2192" spans="46:51" ht="11.25" customHeight="1" x14ac:dyDescent="0.25">
      <c r="AT2192" s="57" t="s">
        <v>44</v>
      </c>
      <c r="AU2192" s="56">
        <f>_xll.qlInterestRateIndexFixingDate(IborIndex&amp;Tenor,AV2192,Trigger)</f>
        <v>54662</v>
      </c>
      <c r="AV2192" s="56">
        <f>_xll.qlCalendarAdvance(Calendar,AV2191,AT2192,"f",,Trigger)</f>
        <v>54666</v>
      </c>
      <c r="AW2192" s="56">
        <f>_xll.qlInterestRateIndexMaturity(IborIndex&amp;Tenor,AV2192,Trigger)</f>
        <v>54847</v>
      </c>
      <c r="AX2192" s="102" t="e">
        <f>_xll.qlIndexFixing($Z$5,AU2192,,Trigger)</f>
        <v>#VALUE!</v>
      </c>
      <c r="AY2192" s="102">
        <f>_xll.qlIndexFixing($AZ$1,AV2192,,Trigger)</f>
        <v>1.3825684992785347E-2</v>
      </c>
    </row>
    <row r="2193" spans="46:51" ht="11.25" customHeight="1" x14ac:dyDescent="0.25">
      <c r="AT2193" s="57" t="s">
        <v>44</v>
      </c>
      <c r="AU2193" s="56">
        <f>_xll.qlInterestRateIndexFixingDate(IborIndex&amp;Tenor,AV2193,Trigger)</f>
        <v>54669</v>
      </c>
      <c r="AV2193" s="56">
        <f>_xll.qlCalendarAdvance(Calendar,AV2192,AT2193,"f",,Trigger)</f>
        <v>54673</v>
      </c>
      <c r="AW2193" s="56">
        <f>_xll.qlInterestRateIndexMaturity(IborIndex&amp;Tenor,AV2193,Trigger)</f>
        <v>54854</v>
      </c>
      <c r="AX2193" s="102" t="e">
        <f>_xll.qlIndexFixing($Z$5,AU2193,,Trigger)</f>
        <v>#VALUE!</v>
      </c>
      <c r="AY2193" s="102">
        <f>_xll.qlIndexFixing($AZ$1,AV2193,,Trigger)</f>
        <v>1.382388279635083E-2</v>
      </c>
    </row>
    <row r="2194" spans="46:51" ht="11.25" customHeight="1" x14ac:dyDescent="0.25">
      <c r="AT2194" s="57" t="s">
        <v>44</v>
      </c>
      <c r="AU2194" s="56">
        <f>_xll.qlInterestRateIndexFixingDate(IborIndex&amp;Tenor,AV2194,Trigger)</f>
        <v>54676</v>
      </c>
      <c r="AV2194" s="56">
        <f>_xll.qlCalendarAdvance(Calendar,AV2193,AT2194,"f",,Trigger)</f>
        <v>54680</v>
      </c>
      <c r="AW2194" s="56">
        <f>_xll.qlInterestRateIndexMaturity(IborIndex&amp;Tenor,AV2194,Trigger)</f>
        <v>54861</v>
      </c>
      <c r="AX2194" s="102" t="e">
        <f>_xll.qlIndexFixing($Z$5,AU2194,,Trigger)</f>
        <v>#VALUE!</v>
      </c>
      <c r="AY2194" s="102">
        <f>_xll.qlIndexFixing($AZ$1,AV2194,,Trigger)</f>
        <v>1.3822088340572164E-2</v>
      </c>
    </row>
    <row r="2195" spans="46:51" ht="11.25" customHeight="1" x14ac:dyDescent="0.25">
      <c r="AT2195" s="57" t="s">
        <v>44</v>
      </c>
      <c r="AU2195" s="56">
        <f>_xll.qlInterestRateIndexFixingDate(IborIndex&amp;Tenor,AV2195,Trigger)</f>
        <v>54683</v>
      </c>
      <c r="AV2195" s="56">
        <f>_xll.qlCalendarAdvance(Calendar,AV2194,AT2195,"f",,Trigger)</f>
        <v>54687</v>
      </c>
      <c r="AW2195" s="56">
        <f>_xll.qlInterestRateIndexMaturity(IborIndex&amp;Tenor,AV2195,Trigger)</f>
        <v>54868</v>
      </c>
      <c r="AX2195" s="102" t="e">
        <f>_xll.qlIndexFixing($Z$5,AU2195,,Trigger)</f>
        <v>#VALUE!</v>
      </c>
      <c r="AY2195" s="102">
        <f>_xll.qlIndexFixing($AZ$1,AV2195,,Trigger)</f>
        <v>1.382030164991729E-2</v>
      </c>
    </row>
    <row r="2196" spans="46:51" ht="11.25" customHeight="1" x14ac:dyDescent="0.25">
      <c r="AT2196" s="57" t="s">
        <v>44</v>
      </c>
      <c r="AU2196" s="56">
        <f>_xll.qlInterestRateIndexFixingDate(IborIndex&amp;Tenor,AV2196,Trigger)</f>
        <v>54690</v>
      </c>
      <c r="AV2196" s="56">
        <f>_xll.qlCalendarAdvance(Calendar,AV2195,AT2196,"f",,Trigger)</f>
        <v>54694</v>
      </c>
      <c r="AW2196" s="56">
        <f>_xll.qlInterestRateIndexMaturity(IborIndex&amp;Tenor,AV2196,Trigger)</f>
        <v>54875</v>
      </c>
      <c r="AX2196" s="102" t="e">
        <f>_xll.qlIndexFixing($Z$5,AU2196,,Trigger)</f>
        <v>#VALUE!</v>
      </c>
      <c r="AY2196" s="102">
        <f>_xll.qlIndexFixing($AZ$1,AV2196,,Trigger)</f>
        <v>1.3818662992320284E-2</v>
      </c>
    </row>
    <row r="2197" spans="46:51" ht="11.25" customHeight="1" x14ac:dyDescent="0.25">
      <c r="AT2197" s="57" t="s">
        <v>44</v>
      </c>
      <c r="AU2197" s="56">
        <f>_xll.qlInterestRateIndexFixingDate(IborIndex&amp;Tenor,AV2197,Trigger)</f>
        <v>54697</v>
      </c>
      <c r="AV2197" s="56">
        <f>_xll.qlCalendarAdvance(Calendar,AV2196,AT2197,"f",,Trigger)</f>
        <v>54701</v>
      </c>
      <c r="AW2197" s="56">
        <f>_xll.qlInterestRateIndexMaturity(IborIndex&amp;Tenor,AV2197,Trigger)</f>
        <v>54883</v>
      </c>
      <c r="AX2197" s="102" t="e">
        <f>_xll.qlIndexFixing($Z$5,AU2197,,Trigger)</f>
        <v>#VALUE!</v>
      </c>
      <c r="AY2197" s="102">
        <f>_xll.qlIndexFixing($AZ$1,AV2197,,Trigger)</f>
        <v>1.3816892404236222E-2</v>
      </c>
    </row>
    <row r="2198" spans="46:51" ht="11.25" customHeight="1" x14ac:dyDescent="0.25">
      <c r="AT2198" s="57" t="s">
        <v>44</v>
      </c>
      <c r="AU2198" s="56">
        <f>_xll.qlInterestRateIndexFixingDate(IborIndex&amp;Tenor,AV2198,Trigger)</f>
        <v>54704</v>
      </c>
      <c r="AV2198" s="56">
        <f>_xll.qlCalendarAdvance(Calendar,AV2197,AT2198,"f",,Trigger)</f>
        <v>54708</v>
      </c>
      <c r="AW2198" s="56">
        <f>_xll.qlInterestRateIndexMaturity(IborIndex&amp;Tenor,AV2198,Trigger)</f>
        <v>54890</v>
      </c>
      <c r="AX2198" s="102" t="e">
        <f>_xll.qlIndexFixing($Z$5,AU2198,,Trigger)</f>
        <v>#VALUE!</v>
      </c>
      <c r="AY2198" s="102">
        <f>_xll.qlIndexFixing($AZ$1,AV2198,,Trigger)</f>
        <v>1.3815129656737923E-2</v>
      </c>
    </row>
    <row r="2199" spans="46:51" ht="11.25" customHeight="1" x14ac:dyDescent="0.25">
      <c r="AT2199" s="57" t="s">
        <v>44</v>
      </c>
      <c r="AU2199" s="56">
        <f>_xll.qlInterestRateIndexFixingDate(IborIndex&amp;Tenor,AV2199,Trigger)</f>
        <v>54711</v>
      </c>
      <c r="AV2199" s="56">
        <f>_xll.qlCalendarAdvance(Calendar,AV2198,AT2199,"f",,Trigger)</f>
        <v>54715</v>
      </c>
      <c r="AW2199" s="56">
        <f>_xll.qlInterestRateIndexMaturity(IborIndex&amp;Tenor,AV2199,Trigger)</f>
        <v>54897</v>
      </c>
      <c r="AX2199" s="102" t="e">
        <f>_xll.qlIndexFixing($Z$5,AU2199,,Trigger)</f>
        <v>#VALUE!</v>
      </c>
      <c r="AY2199" s="102">
        <f>_xll.qlIndexFixing($AZ$1,AV2199,,Trigger)</f>
        <v>1.3813374774293289E-2</v>
      </c>
    </row>
    <row r="2200" spans="46:51" ht="11.25" customHeight="1" x14ac:dyDescent="0.25">
      <c r="AT2200" s="57" t="s">
        <v>44</v>
      </c>
      <c r="AU2200" s="56">
        <f>_xll.qlInterestRateIndexFixingDate(IborIndex&amp;Tenor,AV2200,Trigger)</f>
        <v>54718</v>
      </c>
      <c r="AV2200" s="56">
        <f>_xll.qlCalendarAdvance(Calendar,AV2199,AT2200,"f",,Trigger)</f>
        <v>54722</v>
      </c>
      <c r="AW2200" s="56">
        <f>_xll.qlInterestRateIndexMaturity(IborIndex&amp;Tenor,AV2200,Trigger)</f>
        <v>54904</v>
      </c>
      <c r="AX2200" s="102" t="e">
        <f>_xll.qlIndexFixing($Z$5,AU2200,,Trigger)</f>
        <v>#VALUE!</v>
      </c>
      <c r="AY2200" s="102">
        <f>_xll.qlIndexFixing($AZ$1,AV2200,,Trigger)</f>
        <v>1.3811627781372415E-2</v>
      </c>
    </row>
    <row r="2201" spans="46:51" ht="11.25" customHeight="1" x14ac:dyDescent="0.25">
      <c r="AT2201" s="57" t="s">
        <v>44</v>
      </c>
      <c r="AU2201" s="56">
        <f>_xll.qlInterestRateIndexFixingDate(IborIndex&amp;Tenor,AV2201,Trigger)</f>
        <v>54725</v>
      </c>
      <c r="AV2201" s="56">
        <f>_xll.qlCalendarAdvance(Calendar,AV2200,AT2201,"f",,Trigger)</f>
        <v>54729</v>
      </c>
      <c r="AW2201" s="56">
        <f>_xll.qlInterestRateIndexMaturity(IborIndex&amp;Tenor,AV2201,Trigger)</f>
        <v>54910</v>
      </c>
      <c r="AX2201" s="102" t="e">
        <f>_xll.qlIndexFixing($Z$5,AU2201,,Trigger)</f>
        <v>#VALUE!</v>
      </c>
      <c r="AY2201" s="102">
        <f>_xll.qlIndexFixing($AZ$1,AV2201,,Trigger)</f>
        <v>1.3809745943818475E-2</v>
      </c>
    </row>
    <row r="2202" spans="46:51" ht="11.25" customHeight="1" x14ac:dyDescent="0.25">
      <c r="AT2202" s="57" t="s">
        <v>44</v>
      </c>
      <c r="AU2202" s="56">
        <f>_xll.qlInterestRateIndexFixingDate(IborIndex&amp;Tenor,AV2202,Trigger)</f>
        <v>54732</v>
      </c>
      <c r="AV2202" s="56">
        <f>_xll.qlCalendarAdvance(Calendar,AV2201,AT2202,"f",,Trigger)</f>
        <v>54736</v>
      </c>
      <c r="AW2202" s="56">
        <f>_xll.qlInterestRateIndexMaturity(IborIndex&amp;Tenor,AV2202,Trigger)</f>
        <v>54917</v>
      </c>
      <c r="AX2202" s="102" t="e">
        <f>_xll.qlIndexFixing($Z$5,AU2202,,Trigger)</f>
        <v>#VALUE!</v>
      </c>
      <c r="AY2202" s="102">
        <f>_xll.qlIndexFixing($AZ$1,AV2202,,Trigger)</f>
        <v>1.380801429414576E-2</v>
      </c>
    </row>
    <row r="2203" spans="46:51" ht="11.25" customHeight="1" x14ac:dyDescent="0.25">
      <c r="AT2203" s="57" t="s">
        <v>44</v>
      </c>
      <c r="AU2203" s="56">
        <f>_xll.qlInterestRateIndexFixingDate(IborIndex&amp;Tenor,AV2203,Trigger)</f>
        <v>54739</v>
      </c>
      <c r="AV2203" s="56">
        <f>_xll.qlCalendarAdvance(Calendar,AV2202,AT2203,"f",,Trigger)</f>
        <v>54743</v>
      </c>
      <c r="AW2203" s="56">
        <f>_xll.qlInterestRateIndexMaturity(IborIndex&amp;Tenor,AV2203,Trigger)</f>
        <v>54924</v>
      </c>
      <c r="AX2203" s="102" t="e">
        <f>_xll.qlIndexFixing($Z$5,AU2203,,Trigger)</f>
        <v>#VALUE!</v>
      </c>
      <c r="AY2203" s="102">
        <f>_xll.qlIndexFixing($AZ$1,AV2203,,Trigger)</f>
        <v>1.3806290600659032E-2</v>
      </c>
    </row>
    <row r="2204" spans="46:51" ht="11.25" customHeight="1" x14ac:dyDescent="0.25">
      <c r="AT2204" s="57" t="s">
        <v>44</v>
      </c>
      <c r="AU2204" s="56">
        <f>_xll.qlInterestRateIndexFixingDate(IborIndex&amp;Tenor,AV2204,Trigger)</f>
        <v>54746</v>
      </c>
      <c r="AV2204" s="56">
        <f>_xll.qlCalendarAdvance(Calendar,AV2203,AT2204,"f",,Trigger)</f>
        <v>54750</v>
      </c>
      <c r="AW2204" s="56">
        <f>_xll.qlInterestRateIndexMaturity(IborIndex&amp;Tenor,AV2204,Trigger)</f>
        <v>54931</v>
      </c>
      <c r="AX2204" s="102" t="e">
        <f>_xll.qlIndexFixing($Z$5,AU2204,,Trigger)</f>
        <v>#VALUE!</v>
      </c>
      <c r="AY2204" s="102">
        <f>_xll.qlIndexFixing($AZ$1,AV2204,,Trigger)</f>
        <v>1.3804574474684445E-2</v>
      </c>
    </row>
    <row r="2205" spans="46:51" ht="11.25" customHeight="1" x14ac:dyDescent="0.25">
      <c r="AT2205" s="57" t="s">
        <v>44</v>
      </c>
      <c r="AU2205" s="56">
        <f>_xll.qlInterestRateIndexFixingDate(IborIndex&amp;Tenor,AV2205,Trigger)</f>
        <v>54753</v>
      </c>
      <c r="AV2205" s="56">
        <f>_xll.qlCalendarAdvance(Calendar,AV2204,AT2205,"f",,Trigger)</f>
        <v>54757</v>
      </c>
      <c r="AW2205" s="56">
        <f>_xll.qlInterestRateIndexMaturity(IborIndex&amp;Tenor,AV2205,Trigger)</f>
        <v>54939</v>
      </c>
      <c r="AX2205" s="102" t="e">
        <f>_xll.qlIndexFixing($Z$5,AU2205,,Trigger)</f>
        <v>#VALUE!</v>
      </c>
      <c r="AY2205" s="102">
        <f>_xll.qlIndexFixing($AZ$1,AV2205,,Trigger)</f>
        <v>1.3803009150926169E-2</v>
      </c>
    </row>
    <row r="2206" spans="46:51" ht="11.25" customHeight="1" x14ac:dyDescent="0.25">
      <c r="AT2206" s="57" t="s">
        <v>44</v>
      </c>
      <c r="AU2206" s="56">
        <f>_xll.qlInterestRateIndexFixingDate(IborIndex&amp;Tenor,AV2206,Trigger)</f>
        <v>54760</v>
      </c>
      <c r="AV2206" s="56">
        <f>_xll.qlCalendarAdvance(Calendar,AV2205,AT2206,"f",,Trigger)</f>
        <v>54764</v>
      </c>
      <c r="AW2206" s="56">
        <f>_xll.qlInterestRateIndexMaturity(IborIndex&amp;Tenor,AV2206,Trigger)</f>
        <v>54946</v>
      </c>
      <c r="AX2206" s="102" t="e">
        <f>_xll.qlIndexFixing($Z$5,AU2206,,Trigger)</f>
        <v>#VALUE!</v>
      </c>
      <c r="AY2206" s="102">
        <f>_xll.qlIndexFixing($AZ$1,AV2206,,Trigger)</f>
        <v>1.3801304807953921E-2</v>
      </c>
    </row>
    <row r="2207" spans="46:51" ht="11.25" customHeight="1" x14ac:dyDescent="0.25">
      <c r="AT2207" s="57" t="s">
        <v>44</v>
      </c>
      <c r="AU2207" s="56">
        <f>_xll.qlInterestRateIndexFixingDate(IborIndex&amp;Tenor,AV2207,Trigger)</f>
        <v>54767</v>
      </c>
      <c r="AV2207" s="56">
        <f>_xll.qlCalendarAdvance(Calendar,AV2206,AT2207,"f",,Trigger)</f>
        <v>54771</v>
      </c>
      <c r="AW2207" s="56">
        <f>_xll.qlInterestRateIndexMaturity(IborIndex&amp;Tenor,AV2207,Trigger)</f>
        <v>54953</v>
      </c>
      <c r="AX2207" s="102" t="e">
        <f>_xll.qlIndexFixing($Z$5,AU2207,,Trigger)</f>
        <v>#VALUE!</v>
      </c>
      <c r="AY2207" s="102">
        <f>_xll.qlIndexFixing($AZ$1,AV2207,,Trigger)</f>
        <v>1.3799604400760848E-2</v>
      </c>
    </row>
    <row r="2208" spans="46:51" ht="11.25" customHeight="1" x14ac:dyDescent="0.25">
      <c r="AT2208" s="57" t="s">
        <v>44</v>
      </c>
      <c r="AU2208" s="56">
        <f>_xll.qlInterestRateIndexFixingDate(IborIndex&amp;Tenor,AV2208,Trigger)</f>
        <v>54774</v>
      </c>
      <c r="AV2208" s="56">
        <f>_xll.qlCalendarAdvance(Calendar,AV2207,AT2208,"f",,Trigger)</f>
        <v>54778</v>
      </c>
      <c r="AW2208" s="56">
        <f>_xll.qlInterestRateIndexMaturity(IborIndex&amp;Tenor,AV2208,Trigger)</f>
        <v>54960</v>
      </c>
      <c r="AX2208" s="102" t="e">
        <f>_xll.qlIndexFixing($Z$5,AU2208,,Trigger)</f>
        <v>#VALUE!</v>
      </c>
      <c r="AY2208" s="102">
        <f>_xll.qlIndexFixing($AZ$1,AV2208,,Trigger)</f>
        <v>1.3797906744942289E-2</v>
      </c>
    </row>
    <row r="2209" spans="46:51" ht="11.25" customHeight="1" x14ac:dyDescent="0.25">
      <c r="AT2209" s="57" t="s">
        <v>44</v>
      </c>
      <c r="AU2209" s="56">
        <f>_xll.qlInterestRateIndexFixingDate(IborIndex&amp;Tenor,AV2209,Trigger)</f>
        <v>54781</v>
      </c>
      <c r="AV2209" s="56">
        <f>_xll.qlCalendarAdvance(Calendar,AV2208,AT2209,"f",,Trigger)</f>
        <v>54785</v>
      </c>
      <c r="AW2209" s="56">
        <f>_xll.qlInterestRateIndexMaturity(IborIndex&amp;Tenor,AV2209,Trigger)</f>
        <v>54967</v>
      </c>
      <c r="AX2209" s="102" t="e">
        <f>_xll.qlIndexFixing($Z$5,AU2209,,Trigger)</f>
        <v>#VALUE!</v>
      </c>
      <c r="AY2209" s="102">
        <f>_xll.qlIndexFixing($AZ$1,AV2209,,Trigger)</f>
        <v>1.3796210653475895E-2</v>
      </c>
    </row>
    <row r="2210" spans="46:51" ht="11.25" customHeight="1" x14ac:dyDescent="0.25">
      <c r="AT2210" s="57" t="s">
        <v>44</v>
      </c>
      <c r="AU2210" s="56">
        <f>_xll.qlInterestRateIndexFixingDate(IborIndex&amp;Tenor,AV2210,Trigger)</f>
        <v>54788</v>
      </c>
      <c r="AV2210" s="56">
        <f>_xll.qlCalendarAdvance(Calendar,AV2209,AT2210,"f",,Trigger)</f>
        <v>54792</v>
      </c>
      <c r="AW2210" s="56">
        <f>_xll.qlInterestRateIndexMaturity(IborIndex&amp;Tenor,AV2210,Trigger)</f>
        <v>54973</v>
      </c>
      <c r="AX2210" s="102" t="e">
        <f>_xll.qlIndexFixing($Z$5,AU2210,,Trigger)</f>
        <v>#VALUE!</v>
      </c>
      <c r="AY2210" s="102">
        <f>_xll.qlIndexFixing($AZ$1,AV2210,,Trigger)</f>
        <v>1.3794371754436565E-2</v>
      </c>
    </row>
    <row r="2211" spans="46:51" ht="11.25" customHeight="1" x14ac:dyDescent="0.25">
      <c r="AT2211" s="57" t="s">
        <v>44</v>
      </c>
      <c r="AU2211" s="56">
        <f>_xll.qlInterestRateIndexFixingDate(IborIndex&amp;Tenor,AV2211,Trigger)</f>
        <v>54795</v>
      </c>
      <c r="AV2211" s="56">
        <f>_xll.qlCalendarAdvance(Calendar,AV2210,AT2211,"f",,Trigger)</f>
        <v>54799</v>
      </c>
      <c r="AW2211" s="56">
        <f>_xll.qlInterestRateIndexMaturity(IborIndex&amp;Tenor,AV2211,Trigger)</f>
        <v>54980</v>
      </c>
      <c r="AX2211" s="102" t="e">
        <f>_xll.qlIndexFixing($Z$5,AU2211,,Trigger)</f>
        <v>#VALUE!</v>
      </c>
      <c r="AY2211" s="102">
        <f>_xll.qlIndexFixing($AZ$1,AV2211,,Trigger)</f>
        <v>1.3792675848534225E-2</v>
      </c>
    </row>
    <row r="2212" spans="46:51" ht="11.25" customHeight="1" x14ac:dyDescent="0.25">
      <c r="AT2212" s="57" t="s">
        <v>44</v>
      </c>
      <c r="AU2212" s="56">
        <f>_xll.qlInterestRateIndexFixingDate(IborIndex&amp;Tenor,AV2212,Trigger)</f>
        <v>54802</v>
      </c>
      <c r="AV2212" s="56">
        <f>_xll.qlCalendarAdvance(Calendar,AV2211,AT2212,"f",,Trigger)</f>
        <v>54806</v>
      </c>
      <c r="AW2212" s="56">
        <f>_xll.qlInterestRateIndexMaturity(IborIndex&amp;Tenor,AV2212,Trigger)</f>
        <v>54987</v>
      </c>
      <c r="AX2212" s="102" t="e">
        <f>_xll.qlIndexFixing($Z$5,AU2212,,Trigger)</f>
        <v>#VALUE!</v>
      </c>
      <c r="AY2212" s="102">
        <f>_xll.qlIndexFixing($AZ$1,AV2212,,Trigger)</f>
        <v>1.3790978047491487E-2</v>
      </c>
    </row>
    <row r="2213" spans="46:51" ht="11.25" customHeight="1" x14ac:dyDescent="0.25">
      <c r="AT2213" s="57" t="s">
        <v>44</v>
      </c>
      <c r="AU2213" s="56">
        <f>_xll.qlInterestRateIndexFixingDate(IborIndex&amp;Tenor,AV2213,Trigger)</f>
        <v>54809</v>
      </c>
      <c r="AV2213" s="56">
        <f>_xll.qlCalendarAdvance(Calendar,AV2212,AT2213,"f",,Trigger)</f>
        <v>54813</v>
      </c>
      <c r="AW2213" s="56">
        <f>_xll.qlInterestRateIndexMaturity(IborIndex&amp;Tenor,AV2213,Trigger)</f>
        <v>54994</v>
      </c>
      <c r="AX2213" s="102" t="e">
        <f>_xll.qlIndexFixing($Z$5,AU2213,,Trigger)</f>
        <v>#VALUE!</v>
      </c>
      <c r="AY2213" s="102">
        <f>_xll.qlIndexFixing($AZ$1,AV2213,,Trigger)</f>
        <v>1.3789277147471761E-2</v>
      </c>
    </row>
    <row r="2214" spans="46:51" ht="11.25" customHeight="1" x14ac:dyDescent="0.25">
      <c r="AT2214" s="57" t="s">
        <v>44</v>
      </c>
      <c r="AU2214" s="56">
        <f>_xll.qlInterestRateIndexFixingDate(IborIndex&amp;Tenor,AV2214,Trigger)</f>
        <v>54816</v>
      </c>
      <c r="AV2214" s="56">
        <f>_xll.qlCalendarAdvance(Calendar,AV2213,AT2214,"f",,Trigger)</f>
        <v>54820</v>
      </c>
      <c r="AW2214" s="56">
        <f>_xll.qlInterestRateIndexMaturity(IborIndex&amp;Tenor,AV2214,Trigger)</f>
        <v>55001</v>
      </c>
      <c r="AX2214" s="102" t="e">
        <f>_xll.qlIndexFixing($Z$5,AU2214,,Trigger)</f>
        <v>#VALUE!</v>
      </c>
      <c r="AY2214" s="102">
        <f>_xll.qlIndexFixing($AZ$1,AV2214,,Trigger)</f>
        <v>1.378757194200543E-2</v>
      </c>
    </row>
    <row r="2215" spans="46:51" ht="11.25" customHeight="1" x14ac:dyDescent="0.25">
      <c r="AT2215" s="57" t="s">
        <v>44</v>
      </c>
      <c r="AU2215" s="56">
        <f>_xll.qlInterestRateIndexFixingDate(IborIndex&amp;Tenor,AV2215,Trigger)</f>
        <v>54823</v>
      </c>
      <c r="AV2215" s="56">
        <f>_xll.qlCalendarAdvance(Calendar,AV2214,AT2215,"f",,Trigger)</f>
        <v>54827</v>
      </c>
      <c r="AW2215" s="56">
        <f>_xll.qlInterestRateIndexMaturity(IborIndex&amp;Tenor,AV2215,Trigger)</f>
        <v>55008</v>
      </c>
      <c r="AX2215" s="102" t="e">
        <f>_xll.qlIndexFixing($Z$5,AU2215,,Trigger)</f>
        <v>#VALUE!</v>
      </c>
      <c r="AY2215" s="102">
        <f>_xll.qlIndexFixing($AZ$1,AV2215,,Trigger)</f>
        <v>1.3785861221985423E-2</v>
      </c>
    </row>
    <row r="2216" spans="46:51" ht="11.25" customHeight="1" x14ac:dyDescent="0.25">
      <c r="AT2216" s="57" t="s">
        <v>44</v>
      </c>
      <c r="AU2216" s="56">
        <f>_xll.qlInterestRateIndexFixingDate(IborIndex&amp;Tenor,AV2216,Trigger)</f>
        <v>54830</v>
      </c>
      <c r="AV2216" s="56">
        <f>_xll.qlCalendarAdvance(Calendar,AV2215,AT2216,"f",,Trigger)</f>
        <v>54834</v>
      </c>
      <c r="AW2216" s="56">
        <f>_xll.qlInterestRateIndexMaturity(IborIndex&amp;Tenor,AV2216,Trigger)</f>
        <v>55015</v>
      </c>
      <c r="AX2216" s="102" t="e">
        <f>_xll.qlIndexFixing($Z$5,AU2216,,Trigger)</f>
        <v>#VALUE!</v>
      </c>
      <c r="AY2216" s="102">
        <f>_xll.qlIndexFixing($AZ$1,AV2216,,Trigger)</f>
        <v>1.3784143775671638E-2</v>
      </c>
    </row>
    <row r="2217" spans="46:51" ht="11.25" customHeight="1" x14ac:dyDescent="0.25">
      <c r="AT2217" s="57" t="s">
        <v>44</v>
      </c>
      <c r="AU2217" s="56">
        <f>_xll.qlInterestRateIndexFixingDate(IborIndex&amp;Tenor,AV2217,Trigger)</f>
        <v>54837</v>
      </c>
      <c r="AV2217" s="56">
        <f>_xll.qlCalendarAdvance(Calendar,AV2216,AT2217,"f",,Trigger)</f>
        <v>54841</v>
      </c>
      <c r="AW2217" s="56">
        <f>_xll.qlInterestRateIndexMaturity(IborIndex&amp;Tenor,AV2217,Trigger)</f>
        <v>55022</v>
      </c>
      <c r="AX2217" s="102" t="e">
        <f>_xll.qlIndexFixing($Z$5,AU2217,,Trigger)</f>
        <v>#VALUE!</v>
      </c>
      <c r="AY2217" s="102">
        <f>_xll.qlIndexFixing($AZ$1,AV2217,,Trigger)</f>
        <v>1.3782418388688739E-2</v>
      </c>
    </row>
    <row r="2218" spans="46:51" ht="11.25" customHeight="1" x14ac:dyDescent="0.25">
      <c r="AT2218" s="57" t="s">
        <v>44</v>
      </c>
      <c r="AU2218" s="56">
        <f>_xll.qlInterestRateIndexFixingDate(IborIndex&amp;Tenor,AV2218,Trigger)</f>
        <v>54844</v>
      </c>
      <c r="AV2218" s="56">
        <f>_xll.qlCalendarAdvance(Calendar,AV2217,AT2218,"f",,Trigger)</f>
        <v>54848</v>
      </c>
      <c r="AW2218" s="56">
        <f>_xll.qlInterestRateIndexMaturity(IborIndex&amp;Tenor,AV2218,Trigger)</f>
        <v>55032</v>
      </c>
      <c r="AX2218" s="102" t="e">
        <f>_xll.qlIndexFixing($Z$5,AU2218,,Trigger)</f>
        <v>#VALUE!</v>
      </c>
      <c r="AY2218" s="102">
        <f>_xll.qlIndexFixing($AZ$1,AV2218,,Trigger)</f>
        <v>1.3781358499080907E-2</v>
      </c>
    </row>
    <row r="2219" spans="46:51" ht="11.25" customHeight="1" x14ac:dyDescent="0.25">
      <c r="AT2219" s="57" t="s">
        <v>44</v>
      </c>
      <c r="AU2219" s="56">
        <f>_xll.qlInterestRateIndexFixingDate(IborIndex&amp;Tenor,AV2219,Trigger)</f>
        <v>54851</v>
      </c>
      <c r="AV2219" s="56">
        <f>_xll.qlCalendarAdvance(Calendar,AV2218,AT2219,"f",,Trigger)</f>
        <v>54855</v>
      </c>
      <c r="AW2219" s="56">
        <f>_xll.qlInterestRateIndexMaturity(IborIndex&amp;Tenor,AV2219,Trigger)</f>
        <v>55039</v>
      </c>
      <c r="AX2219" s="102" t="e">
        <f>_xll.qlIndexFixing($Z$5,AU2219,,Trigger)</f>
        <v>#VALUE!</v>
      </c>
      <c r="AY2219" s="102">
        <f>_xll.qlIndexFixing($AZ$1,AV2219,,Trigger)</f>
        <v>1.3779606592980718E-2</v>
      </c>
    </row>
    <row r="2220" spans="46:51" ht="11.25" customHeight="1" x14ac:dyDescent="0.25">
      <c r="AT2220" s="57" t="s">
        <v>44</v>
      </c>
      <c r="AU2220" s="56">
        <f>_xll.qlInterestRateIndexFixingDate(IborIndex&amp;Tenor,AV2220,Trigger)</f>
        <v>54858</v>
      </c>
      <c r="AV2220" s="56">
        <f>_xll.qlCalendarAdvance(Calendar,AV2219,AT2220,"f",,Trigger)</f>
        <v>54862</v>
      </c>
      <c r="AW2220" s="56">
        <f>_xll.qlInterestRateIndexMaturity(IborIndex&amp;Tenor,AV2220,Trigger)</f>
        <v>55046</v>
      </c>
      <c r="AX2220" s="102" t="e">
        <f>_xll.qlIndexFixing($Z$5,AU2220,,Trigger)</f>
        <v>#VALUE!</v>
      </c>
      <c r="AY2220" s="102">
        <f>_xll.qlIndexFixing($AZ$1,AV2220,,Trigger)</f>
        <v>1.3777842762612074E-2</v>
      </c>
    </row>
    <row r="2221" spans="46:51" ht="11.25" customHeight="1" x14ac:dyDescent="0.25">
      <c r="AT2221" s="57" t="s">
        <v>44</v>
      </c>
      <c r="AU2221" s="56">
        <f>_xll.qlInterestRateIndexFixingDate(IborIndex&amp;Tenor,AV2221,Trigger)</f>
        <v>54865</v>
      </c>
      <c r="AV2221" s="56">
        <f>_xll.qlCalendarAdvance(Calendar,AV2220,AT2221,"f",,Trigger)</f>
        <v>54869</v>
      </c>
      <c r="AW2221" s="56">
        <f>_xll.qlInterestRateIndexMaturity(IborIndex&amp;Tenor,AV2221,Trigger)</f>
        <v>55053</v>
      </c>
      <c r="AX2221" s="102" t="e">
        <f>_xll.qlIndexFixing($Z$5,AU2221,,Trigger)</f>
        <v>#VALUE!</v>
      </c>
      <c r="AY2221" s="102">
        <f>_xll.qlIndexFixing($AZ$1,AV2221,,Trigger)</f>
        <v>1.3776065814588082E-2</v>
      </c>
    </row>
    <row r="2222" spans="46:51" ht="11.25" customHeight="1" x14ac:dyDescent="0.25">
      <c r="AT2222" s="57" t="s">
        <v>44</v>
      </c>
      <c r="AU2222" s="56">
        <f>_xll.qlInterestRateIndexFixingDate(IborIndex&amp;Tenor,AV2222,Trigger)</f>
        <v>54872</v>
      </c>
      <c r="AV2222" s="56">
        <f>_xll.qlCalendarAdvance(Calendar,AV2221,AT2222,"f",,Trigger)</f>
        <v>54876</v>
      </c>
      <c r="AW2222" s="56">
        <f>_xll.qlInterestRateIndexMaturity(IborIndex&amp;Tenor,AV2222,Trigger)</f>
        <v>55060</v>
      </c>
      <c r="AX2222" s="102" t="e">
        <f>_xll.qlIndexFixing($Z$5,AU2222,,Trigger)</f>
        <v>#VALUE!</v>
      </c>
      <c r="AY2222" s="102">
        <f>_xll.qlIndexFixing($AZ$1,AV2222,,Trigger)</f>
        <v>1.3773888093805548E-2</v>
      </c>
    </row>
    <row r="2223" spans="46:51" ht="11.25" customHeight="1" x14ac:dyDescent="0.25">
      <c r="AT2223" s="57" t="s">
        <v>44</v>
      </c>
      <c r="AU2223" s="56">
        <f>_xll.qlInterestRateIndexFixingDate(IborIndex&amp;Tenor,AV2223,Trigger)</f>
        <v>54879</v>
      </c>
      <c r="AV2223" s="56">
        <f>_xll.qlCalendarAdvance(Calendar,AV2222,AT2223,"f",,Trigger)</f>
        <v>54883</v>
      </c>
      <c r="AW2223" s="56">
        <f>_xll.qlInterestRateIndexMaturity(IborIndex&amp;Tenor,AV2223,Trigger)</f>
        <v>55066</v>
      </c>
      <c r="AX2223" s="102" t="e">
        <f>_xll.qlIndexFixing($Z$5,AU2223,,Trigger)</f>
        <v>#VALUE!</v>
      </c>
      <c r="AY2223" s="102">
        <f>_xll.qlIndexFixing($AZ$1,AV2223,,Trigger)</f>
        <v>1.3772086181198663E-2</v>
      </c>
    </row>
    <row r="2224" spans="46:51" ht="11.25" customHeight="1" x14ac:dyDescent="0.25">
      <c r="AT2224" s="57" t="s">
        <v>44</v>
      </c>
      <c r="AU2224" s="56">
        <f>_xll.qlInterestRateIndexFixingDate(IborIndex&amp;Tenor,AV2224,Trigger)</f>
        <v>54884</v>
      </c>
      <c r="AV2224" s="56">
        <f>_xll.qlCalendarAdvance(Calendar,AV2223,AT2224,"f",,Trigger)</f>
        <v>54890</v>
      </c>
      <c r="AW2224" s="56">
        <f>_xll.qlInterestRateIndexMaturity(IborIndex&amp;Tenor,AV2224,Trigger)</f>
        <v>55073</v>
      </c>
      <c r="AX2224" s="102" t="e">
        <f>_xll.qlIndexFixing($Z$5,AU2224,,Trigger)</f>
        <v>#VALUE!</v>
      </c>
      <c r="AY2224" s="102">
        <f>_xll.qlIndexFixing($AZ$1,AV2224,,Trigger)</f>
        <v>1.3770267673100023E-2</v>
      </c>
    </row>
    <row r="2225" spans="46:51" ht="11.25" customHeight="1" x14ac:dyDescent="0.25">
      <c r="AT2225" s="57" t="s">
        <v>44</v>
      </c>
      <c r="AU2225" s="56">
        <f>_xll.qlInterestRateIndexFixingDate(IborIndex&amp;Tenor,AV2225,Trigger)</f>
        <v>54893</v>
      </c>
      <c r="AV2225" s="56">
        <f>_xll.qlCalendarAdvance(Calendar,AV2224,AT2225,"f",,Trigger)</f>
        <v>54897</v>
      </c>
      <c r="AW2225" s="56">
        <f>_xll.qlInterestRateIndexMaturity(IborIndex&amp;Tenor,AV2225,Trigger)</f>
        <v>55080</v>
      </c>
      <c r="AX2225" s="102" t="e">
        <f>_xll.qlIndexFixing($Z$5,AU2225,,Trigger)</f>
        <v>#VALUE!</v>
      </c>
      <c r="AY2225" s="102">
        <f>_xll.qlIndexFixing($AZ$1,AV2225,,Trigger)</f>
        <v>1.3768431346990708E-2</v>
      </c>
    </row>
    <row r="2226" spans="46:51" ht="11.25" customHeight="1" x14ac:dyDescent="0.25">
      <c r="AT2226" s="57" t="s">
        <v>44</v>
      </c>
      <c r="AU2226" s="56">
        <f>_xll.qlInterestRateIndexFixingDate(IborIndex&amp;Tenor,AV2226,Trigger)</f>
        <v>54900</v>
      </c>
      <c r="AV2226" s="56">
        <f>_xll.qlCalendarAdvance(Calendar,AV2225,AT2226,"f",,Trigger)</f>
        <v>54904</v>
      </c>
      <c r="AW2226" s="56">
        <f>_xll.qlInterestRateIndexMaturity(IborIndex&amp;Tenor,AV2226,Trigger)</f>
        <v>55087</v>
      </c>
      <c r="AX2226" s="102" t="e">
        <f>_xll.qlIndexFixing($Z$5,AU2226,,Trigger)</f>
        <v>#VALUE!</v>
      </c>
      <c r="AY2226" s="102">
        <f>_xll.qlIndexFixing($AZ$1,AV2226,,Trigger)</f>
        <v>1.3766575977744491E-2</v>
      </c>
    </row>
    <row r="2227" spans="46:51" ht="11.25" customHeight="1" x14ac:dyDescent="0.25">
      <c r="AT2227" s="57" t="s">
        <v>44</v>
      </c>
      <c r="AU2227" s="56">
        <f>_xll.qlInterestRateIndexFixingDate(IborIndex&amp;Tenor,AV2227,Trigger)</f>
        <v>54907</v>
      </c>
      <c r="AV2227" s="56">
        <f>_xll.qlCalendarAdvance(Calendar,AV2226,AT2227,"f",,Trigger)</f>
        <v>54911</v>
      </c>
      <c r="AW2227" s="56">
        <f>_xll.qlInterestRateIndexMaturity(IborIndex&amp;Tenor,AV2227,Trigger)</f>
        <v>55095</v>
      </c>
      <c r="AX2227" s="102" t="e">
        <f>_xll.qlIndexFixing($Z$5,AU2227,,Trigger)</f>
        <v>#VALUE!</v>
      </c>
      <c r="AY2227" s="102">
        <f>_xll.qlIndexFixing($AZ$1,AV2227,,Trigger)</f>
        <v>1.3765061502915009E-2</v>
      </c>
    </row>
    <row r="2228" spans="46:51" ht="11.25" customHeight="1" x14ac:dyDescent="0.25">
      <c r="AT2228" s="57" t="s">
        <v>44</v>
      </c>
      <c r="AU2228" s="56">
        <f>_xll.qlInterestRateIndexFixingDate(IborIndex&amp;Tenor,AV2228,Trigger)</f>
        <v>54914</v>
      </c>
      <c r="AV2228" s="56">
        <f>_xll.qlCalendarAdvance(Calendar,AV2227,AT2228,"f",,Trigger)</f>
        <v>54918</v>
      </c>
      <c r="AW2228" s="56">
        <f>_xll.qlInterestRateIndexMaturity(IborIndex&amp;Tenor,AV2228,Trigger)</f>
        <v>55102</v>
      </c>
      <c r="AX2228" s="102" t="e">
        <f>_xll.qlIndexFixing($Z$5,AU2228,,Trigger)</f>
        <v>#VALUE!</v>
      </c>
      <c r="AY2228" s="102">
        <f>_xll.qlIndexFixing($AZ$1,AV2228,,Trigger)</f>
        <v>1.3763159101083245E-2</v>
      </c>
    </row>
    <row r="2229" spans="46:51" ht="11.25" customHeight="1" x14ac:dyDescent="0.25">
      <c r="AT2229" s="57" t="s">
        <v>44</v>
      </c>
      <c r="AU2229" s="56">
        <f>_xll.qlInterestRateIndexFixingDate(IborIndex&amp;Tenor,AV2229,Trigger)</f>
        <v>54921</v>
      </c>
      <c r="AV2229" s="56">
        <f>_xll.qlCalendarAdvance(Calendar,AV2228,AT2229,"f",,Trigger)</f>
        <v>54925</v>
      </c>
      <c r="AW2229" s="56">
        <f>_xll.qlInterestRateIndexMaturity(IborIndex&amp;Tenor,AV2229,Trigger)</f>
        <v>55109</v>
      </c>
      <c r="AX2229" s="102" t="e">
        <f>_xll.qlIndexFixing($Z$5,AU2229,,Trigger)</f>
        <v>#VALUE!</v>
      </c>
      <c r="AY2229" s="102">
        <f>_xll.qlIndexFixing($AZ$1,AV2229,,Trigger)</f>
        <v>1.3761233957590881E-2</v>
      </c>
    </row>
    <row r="2230" spans="46:51" ht="11.25" customHeight="1" x14ac:dyDescent="0.25">
      <c r="AT2230" s="57" t="s">
        <v>44</v>
      </c>
      <c r="AU2230" s="56">
        <f>_xll.qlInterestRateIndexFixingDate(IborIndex&amp;Tenor,AV2230,Trigger)</f>
        <v>54928</v>
      </c>
      <c r="AV2230" s="56">
        <f>_xll.qlCalendarAdvance(Calendar,AV2229,AT2230,"f",,Trigger)</f>
        <v>54932</v>
      </c>
      <c r="AW2230" s="56">
        <f>_xll.qlInterestRateIndexMaturity(IborIndex&amp;Tenor,AV2230,Trigger)</f>
        <v>55116</v>
      </c>
      <c r="AX2230" s="102" t="e">
        <f>_xll.qlIndexFixing($Z$5,AU2230,,Trigger)</f>
        <v>#VALUE!</v>
      </c>
      <c r="AY2230" s="102">
        <f>_xll.qlIndexFixing($AZ$1,AV2230,,Trigger)</f>
        <v>1.3759285380195099E-2</v>
      </c>
    </row>
    <row r="2231" spans="46:51" ht="11.25" customHeight="1" x14ac:dyDescent="0.25">
      <c r="AT2231" s="57" t="s">
        <v>44</v>
      </c>
      <c r="AU2231" s="56">
        <f>_xll.qlInterestRateIndexFixingDate(IborIndex&amp;Tenor,AV2231,Trigger)</f>
        <v>54935</v>
      </c>
      <c r="AV2231" s="56">
        <f>_xll.qlCalendarAdvance(Calendar,AV2230,AT2231,"f",,Trigger)</f>
        <v>54939</v>
      </c>
      <c r="AW2231" s="56">
        <f>_xll.qlInterestRateIndexMaturity(IborIndex&amp;Tenor,AV2231,Trigger)</f>
        <v>55122</v>
      </c>
      <c r="AX2231" s="102" t="e">
        <f>_xll.qlIndexFixing($Z$5,AU2231,,Trigger)</f>
        <v>#VALUE!</v>
      </c>
      <c r="AY2231" s="102">
        <f>_xll.qlIndexFixing($AZ$1,AV2231,,Trigger)</f>
        <v>1.3756973272214076E-2</v>
      </c>
    </row>
    <row r="2232" spans="46:51" ht="11.25" customHeight="1" x14ac:dyDescent="0.25">
      <c r="AT2232" s="57" t="s">
        <v>44</v>
      </c>
      <c r="AU2232" s="56">
        <f>_xll.qlInterestRateIndexFixingDate(IborIndex&amp;Tenor,AV2232,Trigger)</f>
        <v>54942</v>
      </c>
      <c r="AV2232" s="56">
        <f>_xll.qlCalendarAdvance(Calendar,AV2231,AT2232,"f",,Trigger)</f>
        <v>54946</v>
      </c>
      <c r="AW2232" s="56">
        <f>_xll.qlInterestRateIndexMaturity(IborIndex&amp;Tenor,AV2232,Trigger)</f>
        <v>55129</v>
      </c>
      <c r="AX2232" s="102" t="e">
        <f>_xll.qlIndexFixing($Z$5,AU2232,,Trigger)</f>
        <v>#VALUE!</v>
      </c>
      <c r="AY2232" s="102">
        <f>_xll.qlIndexFixing($AZ$1,AV2232,,Trigger)</f>
        <v>1.3754982943326581E-2</v>
      </c>
    </row>
    <row r="2233" spans="46:51" ht="11.25" customHeight="1" x14ac:dyDescent="0.25">
      <c r="AT2233" s="57" t="s">
        <v>44</v>
      </c>
      <c r="AU2233" s="56">
        <f>_xll.qlInterestRateIndexFixingDate(IborIndex&amp;Tenor,AV2233,Trigger)</f>
        <v>54949</v>
      </c>
      <c r="AV2233" s="56">
        <f>_xll.qlCalendarAdvance(Calendar,AV2232,AT2233,"f",,Trigger)</f>
        <v>54953</v>
      </c>
      <c r="AW2233" s="56">
        <f>_xll.qlInterestRateIndexMaturity(IborIndex&amp;Tenor,AV2233,Trigger)</f>
        <v>55136</v>
      </c>
      <c r="AX2233" s="102" t="e">
        <f>_xll.qlIndexFixing($Z$5,AU2233,,Trigger)</f>
        <v>#VALUE!</v>
      </c>
      <c r="AY2233" s="102">
        <f>_xll.qlIndexFixing($AZ$1,AV2233,,Trigger)</f>
        <v>1.3752969025028443E-2</v>
      </c>
    </row>
    <row r="2234" spans="46:51" ht="11.25" customHeight="1" x14ac:dyDescent="0.25">
      <c r="AT2234" s="57" t="s">
        <v>44</v>
      </c>
      <c r="AU2234" s="56">
        <f>_xll.qlInterestRateIndexFixingDate(IborIndex&amp;Tenor,AV2234,Trigger)</f>
        <v>54956</v>
      </c>
      <c r="AV2234" s="56">
        <f>_xll.qlCalendarAdvance(Calendar,AV2233,AT2234,"f",,Trigger)</f>
        <v>54960</v>
      </c>
      <c r="AW2234" s="56">
        <f>_xll.qlInterestRateIndexMaturity(IborIndex&amp;Tenor,AV2234,Trigger)</f>
        <v>55143</v>
      </c>
      <c r="AX2234" s="102" t="e">
        <f>_xll.qlIndexFixing($Z$5,AU2234,,Trigger)</f>
        <v>#VALUE!</v>
      </c>
      <c r="AY2234" s="102">
        <f>_xll.qlIndexFixing($AZ$1,AV2234,,Trigger)</f>
        <v>1.3750931473637882E-2</v>
      </c>
    </row>
    <row r="2235" spans="46:51" ht="11.25" customHeight="1" x14ac:dyDescent="0.25">
      <c r="AT2235" s="57" t="s">
        <v>44</v>
      </c>
      <c r="AU2235" s="56">
        <f>_xll.qlInterestRateIndexFixingDate(IborIndex&amp;Tenor,AV2235,Trigger)</f>
        <v>54963</v>
      </c>
      <c r="AV2235" s="56">
        <f>_xll.qlCalendarAdvance(Calendar,AV2234,AT2235,"f",,Trigger)</f>
        <v>54967</v>
      </c>
      <c r="AW2235" s="56">
        <f>_xll.qlInterestRateIndexMaturity(IborIndex&amp;Tenor,AV2235,Trigger)</f>
        <v>55150</v>
      </c>
      <c r="AX2235" s="102" t="e">
        <f>_xll.qlIndexFixing($Z$5,AU2235,,Trigger)</f>
        <v>#VALUE!</v>
      </c>
      <c r="AY2235" s="102">
        <f>_xll.qlIndexFixing($AZ$1,AV2235,,Trigger)</f>
        <v>1.3748870245473555E-2</v>
      </c>
    </row>
    <row r="2236" spans="46:51" ht="11.25" customHeight="1" x14ac:dyDescent="0.25">
      <c r="AT2236" s="57" t="s">
        <v>44</v>
      </c>
      <c r="AU2236" s="56">
        <f>_xll.qlInterestRateIndexFixingDate(IborIndex&amp;Tenor,AV2236,Trigger)</f>
        <v>54970</v>
      </c>
      <c r="AV2236" s="56">
        <f>_xll.qlCalendarAdvance(Calendar,AV2235,AT2236,"f",,Trigger)</f>
        <v>54974</v>
      </c>
      <c r="AW2236" s="56">
        <f>_xll.qlInterestRateIndexMaturity(IborIndex&amp;Tenor,AV2236,Trigger)</f>
        <v>55158</v>
      </c>
      <c r="AX2236" s="102" t="e">
        <f>_xll.qlIndexFixing($Z$5,AU2236,,Trigger)</f>
        <v>#VALUE!</v>
      </c>
      <c r="AY2236" s="102">
        <f>_xll.qlIndexFixing($AZ$1,AV2236,,Trigger)</f>
        <v>1.3747098591560947E-2</v>
      </c>
    </row>
    <row r="2237" spans="46:51" ht="11.25" customHeight="1" x14ac:dyDescent="0.25">
      <c r="AT2237" s="57" t="s">
        <v>44</v>
      </c>
      <c r="AU2237" s="56">
        <f>_xll.qlInterestRateIndexFixingDate(IborIndex&amp;Tenor,AV2237,Trigger)</f>
        <v>54977</v>
      </c>
      <c r="AV2237" s="56">
        <f>_xll.qlCalendarAdvance(Calendar,AV2236,AT2237,"f",,Trigger)</f>
        <v>54981</v>
      </c>
      <c r="AW2237" s="56">
        <f>_xll.qlInterestRateIndexMaturity(IborIndex&amp;Tenor,AV2237,Trigger)</f>
        <v>55165</v>
      </c>
      <c r="AX2237" s="102" t="e">
        <f>_xll.qlIndexFixing($Z$5,AU2237,,Trigger)</f>
        <v>#VALUE!</v>
      </c>
      <c r="AY2237" s="102">
        <f>_xll.qlIndexFixing($AZ$1,AV2237,,Trigger)</f>
        <v>1.3744984498349487E-2</v>
      </c>
    </row>
    <row r="2238" spans="46:51" ht="11.25" customHeight="1" x14ac:dyDescent="0.25">
      <c r="AT2238" s="57" t="s">
        <v>44</v>
      </c>
      <c r="AU2238" s="56">
        <f>_xll.qlInterestRateIndexFixingDate(IborIndex&amp;Tenor,AV2238,Trigger)</f>
        <v>54984</v>
      </c>
      <c r="AV2238" s="56">
        <f>_xll.qlCalendarAdvance(Calendar,AV2237,AT2238,"f",,Trigger)</f>
        <v>54988</v>
      </c>
      <c r="AW2238" s="56">
        <f>_xll.qlInterestRateIndexMaturity(IborIndex&amp;Tenor,AV2238,Trigger)</f>
        <v>55172</v>
      </c>
      <c r="AX2238" s="102" t="e">
        <f>_xll.qlIndexFixing($Z$5,AU2238,,Trigger)</f>
        <v>#VALUE!</v>
      </c>
      <c r="AY2238" s="102">
        <f>_xll.qlIndexFixing($AZ$1,AV2238,,Trigger)</f>
        <v>1.374284658528656E-2</v>
      </c>
    </row>
    <row r="2239" spans="46:51" ht="11.25" customHeight="1" x14ac:dyDescent="0.25">
      <c r="AT2239" s="57" t="s">
        <v>44</v>
      </c>
      <c r="AU2239" s="56">
        <f>_xll.qlInterestRateIndexFixingDate(IborIndex&amp;Tenor,AV2239,Trigger)</f>
        <v>54991</v>
      </c>
      <c r="AV2239" s="56">
        <f>_xll.qlCalendarAdvance(Calendar,AV2238,AT2239,"f",,Trigger)</f>
        <v>54995</v>
      </c>
      <c r="AW2239" s="56">
        <f>_xll.qlInterestRateIndexMaturity(IborIndex&amp;Tenor,AV2239,Trigger)</f>
        <v>55179</v>
      </c>
      <c r="AX2239" s="102" t="e">
        <f>_xll.qlIndexFixing($Z$5,AU2239,,Trigger)</f>
        <v>#VALUE!</v>
      </c>
      <c r="AY2239" s="102">
        <f>_xll.qlIndexFixing($AZ$1,AV2239,,Trigger)</f>
        <v>1.3740684808692267E-2</v>
      </c>
    </row>
    <row r="2240" spans="46:51" ht="11.25" customHeight="1" x14ac:dyDescent="0.25">
      <c r="AT2240" s="57" t="s">
        <v>44</v>
      </c>
      <c r="AU2240" s="56">
        <f>_xll.qlInterestRateIndexFixingDate(IborIndex&amp;Tenor,AV2240,Trigger)</f>
        <v>54998</v>
      </c>
      <c r="AV2240" s="56">
        <f>_xll.qlCalendarAdvance(Calendar,AV2239,AT2240,"f",,Trigger)</f>
        <v>55002</v>
      </c>
      <c r="AW2240" s="56">
        <f>_xll.qlInterestRateIndexMaturity(IborIndex&amp;Tenor,AV2240,Trigger)</f>
        <v>55186</v>
      </c>
      <c r="AX2240" s="102" t="e">
        <f>_xll.qlIndexFixing($Z$5,AU2240,,Trigger)</f>
        <v>#VALUE!</v>
      </c>
      <c r="AY2240" s="102">
        <f>_xll.qlIndexFixing($AZ$1,AV2240,,Trigger)</f>
        <v>1.3738499124885421E-2</v>
      </c>
    </row>
    <row r="2241" spans="46:51" ht="11.25" customHeight="1" x14ac:dyDescent="0.25">
      <c r="AT2241" s="57" t="s">
        <v>44</v>
      </c>
      <c r="AU2241" s="56">
        <f>_xll.qlInterestRateIndexFixingDate(IborIndex&amp;Tenor,AV2241,Trigger)</f>
        <v>55005</v>
      </c>
      <c r="AV2241" s="56">
        <f>_xll.qlCalendarAdvance(Calendar,AV2240,AT2241,"f",,Trigger)</f>
        <v>55009</v>
      </c>
      <c r="AW2241" s="56">
        <f>_xll.qlInterestRateIndexMaturity(IborIndex&amp;Tenor,AV2241,Trigger)</f>
        <v>55193</v>
      </c>
      <c r="AX2241" s="102" t="e">
        <f>_xll.qlIndexFixing($Z$5,AU2241,,Trigger)</f>
        <v>#VALUE!</v>
      </c>
      <c r="AY2241" s="102">
        <f>_xll.qlIndexFixing($AZ$1,AV2241,,Trigger)</f>
        <v>1.373628949018956E-2</v>
      </c>
    </row>
    <row r="2242" spans="46:51" ht="11.25" customHeight="1" x14ac:dyDescent="0.25">
      <c r="AT2242" s="57" t="s">
        <v>44</v>
      </c>
      <c r="AU2242" s="56">
        <f>_xll.qlInterestRateIndexFixingDate(IborIndex&amp;Tenor,AV2242,Trigger)</f>
        <v>55012</v>
      </c>
      <c r="AV2242" s="56">
        <f>_xll.qlCalendarAdvance(Calendar,AV2241,AT2242,"f",,Trigger)</f>
        <v>55016</v>
      </c>
      <c r="AW2242" s="56">
        <f>_xll.qlInterestRateIndexMaturity(IborIndex&amp;Tenor,AV2242,Trigger)</f>
        <v>55200</v>
      </c>
      <c r="AX2242" s="102" t="e">
        <f>_xll.qlIndexFixing($Z$5,AU2242,,Trigger)</f>
        <v>#VALUE!</v>
      </c>
      <c r="AY2242" s="102">
        <f>_xll.qlIndexFixing($AZ$1,AV2242,,Trigger)</f>
        <v>1.3734055860926506E-2</v>
      </c>
    </row>
    <row r="2243" spans="46:51" ht="11.25" customHeight="1" x14ac:dyDescent="0.25">
      <c r="AT2243" s="57" t="s">
        <v>44</v>
      </c>
      <c r="AU2243" s="56">
        <f>_xll.qlInterestRateIndexFixingDate(IborIndex&amp;Tenor,AV2243,Trigger)</f>
        <v>55019</v>
      </c>
      <c r="AV2243" s="56">
        <f>_xll.qlCalendarAdvance(Calendar,AV2242,AT2243,"f",,Trigger)</f>
        <v>55023</v>
      </c>
      <c r="AW2243" s="56">
        <f>_xll.qlInterestRateIndexMaturity(IborIndex&amp;Tenor,AV2243,Trigger)</f>
        <v>55207</v>
      </c>
      <c r="AX2243" s="102" t="e">
        <f>_xll.qlIndexFixing($Z$5,AU2243,,Trigger)</f>
        <v>#VALUE!</v>
      </c>
      <c r="AY2243" s="102">
        <f>_xll.qlIndexFixing($AZ$1,AV2243,,Trigger)</f>
        <v>1.3731798193419797E-2</v>
      </c>
    </row>
    <row r="2244" spans="46:51" ht="11.25" customHeight="1" x14ac:dyDescent="0.25">
      <c r="AT2244" s="57" t="s">
        <v>44</v>
      </c>
      <c r="AU2244" s="56">
        <f>_xll.qlInterestRateIndexFixingDate(IborIndex&amp;Tenor,AV2244,Trigger)</f>
        <v>55026</v>
      </c>
      <c r="AV2244" s="56">
        <f>_xll.qlCalendarAdvance(Calendar,AV2243,AT2244,"f",,Trigger)</f>
        <v>55030</v>
      </c>
      <c r="AW2244" s="56">
        <f>_xll.qlInterestRateIndexMaturity(IborIndex&amp;Tenor,AV2244,Trigger)</f>
        <v>55212</v>
      </c>
      <c r="AX2244" s="102" t="e">
        <f>_xll.qlIndexFixing($Z$5,AU2244,,Trigger)</f>
        <v>#VALUE!</v>
      </c>
      <c r="AY2244" s="102">
        <f>_xll.qlIndexFixing($AZ$1,AV2244,,Trigger)</f>
        <v>1.3729065725943084E-2</v>
      </c>
    </row>
    <row r="2245" spans="46:51" ht="11.25" customHeight="1" x14ac:dyDescent="0.25">
      <c r="AT2245" s="57" t="s">
        <v>44</v>
      </c>
      <c r="AU2245" s="56">
        <f>_xll.qlInterestRateIndexFixingDate(IborIndex&amp;Tenor,AV2245,Trigger)</f>
        <v>55033</v>
      </c>
      <c r="AV2245" s="56">
        <f>_xll.qlCalendarAdvance(Calendar,AV2244,AT2245,"f",,Trigger)</f>
        <v>55037</v>
      </c>
      <c r="AW2245" s="56">
        <f>_xll.qlInterestRateIndexMaturity(IborIndex&amp;Tenor,AV2245,Trigger)</f>
        <v>55218</v>
      </c>
      <c r="AX2245" s="102" t="e">
        <f>_xll.qlIndexFixing($Z$5,AU2245,,Trigger)</f>
        <v>#VALUE!</v>
      </c>
      <c r="AY2245" s="102">
        <f>_xll.qlIndexFixing($AZ$1,AV2245,,Trigger)</f>
        <v>1.372676897690594E-2</v>
      </c>
    </row>
    <row r="2246" spans="46:51" ht="11.25" customHeight="1" x14ac:dyDescent="0.25">
      <c r="AT2246" s="57" t="s">
        <v>44</v>
      </c>
      <c r="AU2246" s="56">
        <f>_xll.qlInterestRateIndexFixingDate(IborIndex&amp;Tenor,AV2246,Trigger)</f>
        <v>55040</v>
      </c>
      <c r="AV2246" s="56">
        <f>_xll.qlCalendarAdvance(Calendar,AV2245,AT2246,"f",,Trigger)</f>
        <v>55044</v>
      </c>
      <c r="AW2246" s="56">
        <f>_xll.qlInterestRateIndexMaturity(IborIndex&amp;Tenor,AV2246,Trigger)</f>
        <v>55225</v>
      </c>
      <c r="AX2246" s="102" t="e">
        <f>_xll.qlIndexFixing($Z$5,AU2246,,Trigger)</f>
        <v>#VALUE!</v>
      </c>
      <c r="AY2246" s="102">
        <f>_xll.qlIndexFixing($AZ$1,AV2246,,Trigger)</f>
        <v>1.3724448078714518E-2</v>
      </c>
    </row>
    <row r="2247" spans="46:51" ht="11.25" customHeight="1" x14ac:dyDescent="0.25">
      <c r="AT2247" s="57" t="s">
        <v>44</v>
      </c>
      <c r="AU2247" s="56">
        <f>_xll.qlInterestRateIndexFixingDate(IborIndex&amp;Tenor,AV2247,Trigger)</f>
        <v>55047</v>
      </c>
      <c r="AV2247" s="56">
        <f>_xll.qlCalendarAdvance(Calendar,AV2246,AT2247,"f",,Trigger)</f>
        <v>55051</v>
      </c>
      <c r="AW2247" s="56">
        <f>_xll.qlInterestRateIndexMaturity(IborIndex&amp;Tenor,AV2247,Trigger)</f>
        <v>55232</v>
      </c>
      <c r="AX2247" s="102" t="e">
        <f>_xll.qlIndexFixing($Z$5,AU2247,,Trigger)</f>
        <v>#VALUE!</v>
      </c>
      <c r="AY2247" s="102">
        <f>_xll.qlIndexFixing($AZ$1,AV2247,,Trigger)</f>
        <v>1.3722102987703856E-2</v>
      </c>
    </row>
    <row r="2248" spans="46:51" ht="11.25" customHeight="1" x14ac:dyDescent="0.25">
      <c r="AT2248" s="57" t="s">
        <v>44</v>
      </c>
      <c r="AU2248" s="56">
        <f>_xll.qlInterestRateIndexFixingDate(IborIndex&amp;Tenor,AV2248,Trigger)</f>
        <v>55054</v>
      </c>
      <c r="AV2248" s="56">
        <f>_xll.qlCalendarAdvance(Calendar,AV2247,AT2248,"f",,Trigger)</f>
        <v>55058</v>
      </c>
      <c r="AW2248" s="56">
        <f>_xll.qlInterestRateIndexMaturity(IborIndex&amp;Tenor,AV2248,Trigger)</f>
        <v>55239</v>
      </c>
      <c r="AX2248" s="102" t="e">
        <f>_xll.qlIndexFixing($Z$5,AU2248,,Trigger)</f>
        <v>#VALUE!</v>
      </c>
      <c r="AY2248" s="102">
        <f>_xll.qlIndexFixing($AZ$1,AV2248,,Trigger)</f>
        <v>1.3719733660207668E-2</v>
      </c>
    </row>
    <row r="2249" spans="46:51" ht="11.25" customHeight="1" x14ac:dyDescent="0.25">
      <c r="AT2249" s="57" t="s">
        <v>44</v>
      </c>
      <c r="AU2249" s="56">
        <f>_xll.qlInterestRateIndexFixingDate(IborIndex&amp;Tenor,AV2249,Trigger)</f>
        <v>55061</v>
      </c>
      <c r="AV2249" s="56">
        <f>_xll.qlCalendarAdvance(Calendar,AV2248,AT2249,"f",,Trigger)</f>
        <v>55065</v>
      </c>
      <c r="AW2249" s="56">
        <f>_xll.qlInterestRateIndexMaturity(IborIndex&amp;Tenor,AV2249,Trigger)</f>
        <v>55247</v>
      </c>
      <c r="AX2249" s="102" t="e">
        <f>_xll.qlIndexFixing($Z$5,AU2249,,Trigger)</f>
        <v>#VALUE!</v>
      </c>
      <c r="AY2249" s="102">
        <f>_xll.qlIndexFixing($AZ$1,AV2249,,Trigger)</f>
        <v>1.3717421378983088E-2</v>
      </c>
    </row>
    <row r="2250" spans="46:51" ht="11.25" customHeight="1" x14ac:dyDescent="0.25">
      <c r="AT2250" s="57" t="s">
        <v>44</v>
      </c>
      <c r="AU2250" s="56">
        <f>_xll.qlInterestRateIndexFixingDate(IborIndex&amp;Tenor,AV2250,Trigger)</f>
        <v>55068</v>
      </c>
      <c r="AV2250" s="56">
        <f>_xll.qlCalendarAdvance(Calendar,AV2249,AT2250,"f",,Trigger)</f>
        <v>55072</v>
      </c>
      <c r="AW2250" s="56">
        <f>_xll.qlInterestRateIndexMaturity(IborIndex&amp;Tenor,AV2250,Trigger)</f>
        <v>55254</v>
      </c>
      <c r="AX2250" s="102" t="e">
        <f>_xll.qlIndexFixing($Z$5,AU2250,,Trigger)</f>
        <v>#VALUE!</v>
      </c>
      <c r="AY2250" s="102">
        <f>_xll.qlIndexFixing($AZ$1,AV2250,,Trigger)</f>
        <v>1.371500160306938E-2</v>
      </c>
    </row>
    <row r="2251" spans="46:51" ht="11.25" customHeight="1" x14ac:dyDescent="0.25">
      <c r="AT2251" s="57" t="s">
        <v>44</v>
      </c>
      <c r="AU2251" s="56">
        <f>_xll.qlInterestRateIndexFixingDate(IborIndex&amp;Tenor,AV2251,Trigger)</f>
        <v>55075</v>
      </c>
      <c r="AV2251" s="56">
        <f>_xll.qlCalendarAdvance(Calendar,AV2250,AT2251,"f",,Trigger)</f>
        <v>55079</v>
      </c>
      <c r="AW2251" s="56">
        <f>_xll.qlInterestRateIndexMaturity(IborIndex&amp;Tenor,AV2251,Trigger)</f>
        <v>55261</v>
      </c>
      <c r="AX2251" s="102" t="e">
        <f>_xll.qlIndexFixing($Z$5,AU2251,,Trigger)</f>
        <v>#VALUE!</v>
      </c>
      <c r="AY2251" s="102">
        <f>_xll.qlIndexFixing($AZ$1,AV2251,,Trigger)</f>
        <v>1.3712557455653931E-2</v>
      </c>
    </row>
    <row r="2252" spans="46:51" ht="11.25" customHeight="1" x14ac:dyDescent="0.25">
      <c r="AT2252" s="57" t="s">
        <v>44</v>
      </c>
      <c r="AU2252" s="56">
        <f>_xll.qlInterestRateIndexFixingDate(IborIndex&amp;Tenor,AV2252,Trigger)</f>
        <v>55082</v>
      </c>
      <c r="AV2252" s="56">
        <f>_xll.qlCalendarAdvance(Calendar,AV2251,AT2252,"f",,Trigger)</f>
        <v>55086</v>
      </c>
      <c r="AW2252" s="56">
        <f>_xll.qlInterestRateIndexMaturity(IborIndex&amp;Tenor,AV2252,Trigger)</f>
        <v>55268</v>
      </c>
      <c r="AX2252" s="102" t="e">
        <f>_xll.qlIndexFixing($Z$5,AU2252,,Trigger)</f>
        <v>#VALUE!</v>
      </c>
      <c r="AY2252" s="102">
        <f>_xll.qlIndexFixing($AZ$1,AV2252,,Trigger)</f>
        <v>1.3710088893074967E-2</v>
      </c>
    </row>
    <row r="2253" spans="46:51" ht="11.25" customHeight="1" x14ac:dyDescent="0.25">
      <c r="AT2253" s="57" t="s">
        <v>44</v>
      </c>
      <c r="AU2253" s="56">
        <f>_xll.qlInterestRateIndexFixingDate(IborIndex&amp;Tenor,AV2253,Trigger)</f>
        <v>55089</v>
      </c>
      <c r="AV2253" s="56">
        <f>_xll.qlCalendarAdvance(Calendar,AV2252,AT2253,"f",,Trigger)</f>
        <v>55093</v>
      </c>
      <c r="AW2253" s="56">
        <f>_xll.qlInterestRateIndexMaturity(IborIndex&amp;Tenor,AV2253,Trigger)</f>
        <v>55275</v>
      </c>
      <c r="AX2253" s="102" t="e">
        <f>_xll.qlIndexFixing($Z$5,AU2253,,Trigger)</f>
        <v>#VALUE!</v>
      </c>
      <c r="AY2253" s="102">
        <f>_xll.qlIndexFixing($AZ$1,AV2253,,Trigger)</f>
        <v>1.3707521947245281E-2</v>
      </c>
    </row>
    <row r="2254" spans="46:51" ht="11.25" customHeight="1" x14ac:dyDescent="0.25">
      <c r="AT2254" s="57" t="s">
        <v>44</v>
      </c>
      <c r="AU2254" s="56">
        <f>_xll.qlInterestRateIndexFixingDate(IborIndex&amp;Tenor,AV2254,Trigger)</f>
        <v>55096</v>
      </c>
      <c r="AV2254" s="56">
        <f>_xll.qlCalendarAdvance(Calendar,AV2253,AT2254,"f",,Trigger)</f>
        <v>55100</v>
      </c>
      <c r="AW2254" s="56">
        <f>_xll.qlInterestRateIndexMaturity(IborIndex&amp;Tenor,AV2254,Trigger)</f>
        <v>55281</v>
      </c>
      <c r="AX2254" s="102" t="e">
        <f>_xll.qlIndexFixing($Z$5,AU2254,,Trigger)</f>
        <v>#VALUE!</v>
      </c>
      <c r="AY2254" s="102">
        <f>_xll.qlIndexFixing($AZ$1,AV2254,,Trigger)</f>
        <v>1.3705006283930933E-2</v>
      </c>
    </row>
    <row r="2255" spans="46:51" ht="11.25" customHeight="1" x14ac:dyDescent="0.25">
      <c r="AT2255" s="57" t="s">
        <v>44</v>
      </c>
      <c r="AU2255" s="56">
        <f>_xll.qlInterestRateIndexFixingDate(IborIndex&amp;Tenor,AV2255,Trigger)</f>
        <v>55103</v>
      </c>
      <c r="AV2255" s="56">
        <f>_xll.qlCalendarAdvance(Calendar,AV2254,AT2255,"f",,Trigger)</f>
        <v>55107</v>
      </c>
      <c r="AW2255" s="56">
        <f>_xll.qlInterestRateIndexMaturity(IborIndex&amp;Tenor,AV2255,Trigger)</f>
        <v>55288</v>
      </c>
      <c r="AX2255" s="102" t="e">
        <f>_xll.qlIndexFixing($Z$5,AU2255,,Trigger)</f>
        <v>#VALUE!</v>
      </c>
      <c r="AY2255" s="102">
        <f>_xll.qlIndexFixing($AZ$1,AV2255,,Trigger)</f>
        <v>1.3702466078505482E-2</v>
      </c>
    </row>
    <row r="2256" spans="46:51" ht="11.25" customHeight="1" x14ac:dyDescent="0.25">
      <c r="AT2256" s="57" t="s">
        <v>44</v>
      </c>
      <c r="AU2256" s="56">
        <f>_xll.qlInterestRateIndexFixingDate(IborIndex&amp;Tenor,AV2256,Trigger)</f>
        <v>55110</v>
      </c>
      <c r="AV2256" s="56">
        <f>_xll.qlCalendarAdvance(Calendar,AV2255,AT2256,"f",,Trigger)</f>
        <v>55114</v>
      </c>
      <c r="AW2256" s="56">
        <f>_xll.qlInterestRateIndexMaturity(IborIndex&amp;Tenor,AV2256,Trigger)</f>
        <v>55295</v>
      </c>
      <c r="AX2256" s="102" t="e">
        <f>_xll.qlIndexFixing($Z$5,AU2256,,Trigger)</f>
        <v>#VALUE!</v>
      </c>
      <c r="AY2256" s="102">
        <f>_xll.qlIndexFixing($AZ$1,AV2256,,Trigger)</f>
        <v>1.3699901287313677E-2</v>
      </c>
    </row>
    <row r="2257" spans="46:51" ht="11.25" customHeight="1" x14ac:dyDescent="0.25">
      <c r="AT2257" s="57" t="s">
        <v>44</v>
      </c>
      <c r="AU2257" s="56">
        <f>_xll.qlInterestRateIndexFixingDate(IborIndex&amp;Tenor,AV2257,Trigger)</f>
        <v>55117</v>
      </c>
      <c r="AV2257" s="56">
        <f>_xll.qlCalendarAdvance(Calendar,AV2256,AT2257,"f",,Trigger)</f>
        <v>55121</v>
      </c>
      <c r="AW2257" s="56">
        <f>_xll.qlInterestRateIndexMaturity(IborIndex&amp;Tenor,AV2257,Trigger)</f>
        <v>55302</v>
      </c>
      <c r="AX2257" s="102" t="e">
        <f>_xll.qlIndexFixing($Z$5,AU2257,,Trigger)</f>
        <v>#VALUE!</v>
      </c>
      <c r="AY2257" s="102">
        <f>_xll.qlIndexFixing($AZ$1,AV2257,,Trigger)</f>
        <v>1.3697378324639834E-2</v>
      </c>
    </row>
    <row r="2258" spans="46:51" ht="11.25" customHeight="1" x14ac:dyDescent="0.25">
      <c r="AT2258" s="57" t="s">
        <v>44</v>
      </c>
      <c r="AU2258" s="56">
        <f>_xll.qlInterestRateIndexFixingDate(IborIndex&amp;Tenor,AV2258,Trigger)</f>
        <v>55124</v>
      </c>
      <c r="AV2258" s="56">
        <f>_xll.qlCalendarAdvance(Calendar,AV2257,AT2258,"f",,Trigger)</f>
        <v>55128</v>
      </c>
      <c r="AW2258" s="56">
        <f>_xll.qlInterestRateIndexMaturity(IborIndex&amp;Tenor,AV2258,Trigger)</f>
        <v>55310</v>
      </c>
      <c r="AX2258" s="102" t="e">
        <f>_xll.qlIndexFixing($Z$5,AU2258,,Trigger)</f>
        <v>#VALUE!</v>
      </c>
      <c r="AY2258" s="102">
        <f>_xll.qlIndexFixing($AZ$1,AV2258,,Trigger)</f>
        <v>1.3694762354243047E-2</v>
      </c>
    </row>
    <row r="2259" spans="46:51" ht="11.25" customHeight="1" x14ac:dyDescent="0.25">
      <c r="AT2259" s="57" t="s">
        <v>44</v>
      </c>
      <c r="AU2259" s="56">
        <f>_xll.qlInterestRateIndexFixingDate(IborIndex&amp;Tenor,AV2259,Trigger)</f>
        <v>55131</v>
      </c>
      <c r="AV2259" s="56">
        <f>_xll.qlCalendarAdvance(Calendar,AV2258,AT2259,"f",,Trigger)</f>
        <v>55135</v>
      </c>
      <c r="AW2259" s="56">
        <f>_xll.qlInterestRateIndexMaturity(IborIndex&amp;Tenor,AV2259,Trigger)</f>
        <v>55317</v>
      </c>
      <c r="AX2259" s="102" t="e">
        <f>_xll.qlIndexFixing($Z$5,AU2259,,Trigger)</f>
        <v>#VALUE!</v>
      </c>
      <c r="AY2259" s="102">
        <f>_xll.qlIndexFixing($AZ$1,AV2259,,Trigger)</f>
        <v>1.3692121663081485E-2</v>
      </c>
    </row>
    <row r="2260" spans="46:51" ht="11.25" customHeight="1" x14ac:dyDescent="0.25">
      <c r="AT2260" s="57" t="s">
        <v>44</v>
      </c>
      <c r="AU2260" s="56">
        <f>_xll.qlInterestRateIndexFixingDate(IborIndex&amp;Tenor,AV2260,Trigger)</f>
        <v>55138</v>
      </c>
      <c r="AV2260" s="56">
        <f>_xll.qlCalendarAdvance(Calendar,AV2259,AT2260,"f",,Trigger)</f>
        <v>55142</v>
      </c>
      <c r="AW2260" s="56">
        <f>_xll.qlInterestRateIndexMaturity(IborIndex&amp;Tenor,AV2260,Trigger)</f>
        <v>55324</v>
      </c>
      <c r="AX2260" s="102" t="e">
        <f>_xll.qlIndexFixing($Z$5,AU2260,,Trigger)</f>
        <v>#VALUE!</v>
      </c>
      <c r="AY2260" s="102">
        <f>_xll.qlIndexFixing($AZ$1,AV2260,,Trigger)</f>
        <v>1.3689456207500839E-2</v>
      </c>
    </row>
    <row r="2261" spans="46:51" ht="11.25" customHeight="1" x14ac:dyDescent="0.25">
      <c r="AT2261" s="57" t="s">
        <v>44</v>
      </c>
      <c r="AU2261" s="56">
        <f>_xll.qlInterestRateIndexFixingDate(IborIndex&amp;Tenor,AV2261,Trigger)</f>
        <v>55144</v>
      </c>
      <c r="AV2261" s="56">
        <f>_xll.qlCalendarAdvance(Calendar,AV2260,AT2261,"f",,Trigger)</f>
        <v>55149</v>
      </c>
      <c r="AW2261" s="56">
        <f>_xll.qlInterestRateIndexMaturity(IborIndex&amp;Tenor,AV2261,Trigger)</f>
        <v>55331</v>
      </c>
      <c r="AX2261" s="102" t="e">
        <f>_xll.qlIndexFixing($Z$5,AU2261,,Trigger)</f>
        <v>#VALUE!</v>
      </c>
      <c r="AY2261" s="102">
        <f>_xll.qlIndexFixing($AZ$1,AV2261,,Trigger)</f>
        <v>1.3686765943851185E-2</v>
      </c>
    </row>
    <row r="2262" spans="46:51" ht="11.25" customHeight="1" x14ac:dyDescent="0.25">
      <c r="AT2262" s="57" t="s">
        <v>44</v>
      </c>
      <c r="AU2262" s="56">
        <f>_xll.qlInterestRateIndexFixingDate(IborIndex&amp;Tenor,AV2262,Trigger)</f>
        <v>55152</v>
      </c>
      <c r="AV2262" s="56">
        <f>_xll.qlCalendarAdvance(Calendar,AV2261,AT2262,"f",,Trigger)</f>
        <v>55156</v>
      </c>
      <c r="AW2262" s="56">
        <f>_xll.qlInterestRateIndexMaturity(IborIndex&amp;Tenor,AV2262,Trigger)</f>
        <v>55337</v>
      </c>
      <c r="AX2262" s="102" t="e">
        <f>_xll.qlIndexFixing($Z$5,AU2262,,Trigger)</f>
        <v>#VALUE!</v>
      </c>
      <c r="AY2262" s="102">
        <f>_xll.qlIndexFixing($AZ$1,AV2262,,Trigger)</f>
        <v>1.3683993794440675E-2</v>
      </c>
    </row>
    <row r="2263" spans="46:51" ht="11.25" customHeight="1" x14ac:dyDescent="0.25">
      <c r="AT2263" s="57" t="s">
        <v>44</v>
      </c>
      <c r="AU2263" s="56">
        <f>_xll.qlInterestRateIndexFixingDate(IborIndex&amp;Tenor,AV2263,Trigger)</f>
        <v>55159</v>
      </c>
      <c r="AV2263" s="56">
        <f>_xll.qlCalendarAdvance(Calendar,AV2262,AT2263,"f",,Trigger)</f>
        <v>55163</v>
      </c>
      <c r="AW2263" s="56">
        <f>_xll.qlInterestRateIndexMaturity(IborIndex&amp;Tenor,AV2263,Trigger)</f>
        <v>55344</v>
      </c>
      <c r="AX2263" s="102" t="e">
        <f>_xll.qlIndexFixing($Z$5,AU2263,,Trigger)</f>
        <v>#VALUE!</v>
      </c>
      <c r="AY2263" s="102">
        <f>_xll.qlIndexFixing($AZ$1,AV2263,,Trigger)</f>
        <v>1.368125568059717E-2</v>
      </c>
    </row>
    <row r="2264" spans="46:51" ht="11.25" customHeight="1" x14ac:dyDescent="0.25">
      <c r="AT2264" s="57" t="s">
        <v>44</v>
      </c>
      <c r="AU2264" s="56">
        <f>_xll.qlInterestRateIndexFixingDate(IborIndex&amp;Tenor,AV2264,Trigger)</f>
        <v>55166</v>
      </c>
      <c r="AV2264" s="56">
        <f>_xll.qlCalendarAdvance(Calendar,AV2263,AT2264,"f",,Trigger)</f>
        <v>55170</v>
      </c>
      <c r="AW2264" s="56">
        <f>_xll.qlInterestRateIndexMaturity(IborIndex&amp;Tenor,AV2264,Trigger)</f>
        <v>55351</v>
      </c>
      <c r="AX2264" s="102" t="e">
        <f>_xll.qlIndexFixing($Z$5,AU2264,,Trigger)</f>
        <v>#VALUE!</v>
      </c>
      <c r="AY2264" s="102">
        <f>_xll.qlIndexFixing($AZ$1,AV2264,,Trigger)</f>
        <v>1.3678492631777594E-2</v>
      </c>
    </row>
    <row r="2265" spans="46:51" ht="11.25" customHeight="1" x14ac:dyDescent="0.25">
      <c r="AT2265" s="57" t="s">
        <v>44</v>
      </c>
      <c r="AU2265" s="56">
        <f>_xll.qlInterestRateIndexFixingDate(IborIndex&amp;Tenor,AV2265,Trigger)</f>
        <v>55173</v>
      </c>
      <c r="AV2265" s="56">
        <f>_xll.qlCalendarAdvance(Calendar,AV2264,AT2265,"f",,Trigger)</f>
        <v>55177</v>
      </c>
      <c r="AW2265" s="56">
        <f>_xll.qlInterestRateIndexMaturity(IborIndex&amp;Tenor,AV2265,Trigger)</f>
        <v>55358</v>
      </c>
      <c r="AX2265" s="102" t="e">
        <f>_xll.qlIndexFixing($Z$5,AU2265,,Trigger)</f>
        <v>#VALUE!</v>
      </c>
      <c r="AY2265" s="102">
        <f>_xll.qlIndexFixing($AZ$1,AV2265,,Trigger)</f>
        <v>1.3675704604334206E-2</v>
      </c>
    </row>
    <row r="2266" spans="46:51" ht="11.25" customHeight="1" x14ac:dyDescent="0.25">
      <c r="AT2266" s="57" t="s">
        <v>44</v>
      </c>
      <c r="AU2266" s="56">
        <f>_xll.qlInterestRateIndexFixingDate(IborIndex&amp;Tenor,AV2266,Trigger)</f>
        <v>55180</v>
      </c>
      <c r="AV2266" s="56">
        <f>_xll.qlCalendarAdvance(Calendar,AV2265,AT2266,"f",,Trigger)</f>
        <v>55184</v>
      </c>
      <c r="AW2266" s="56">
        <f>_xll.qlInterestRateIndexMaturity(IborIndex&amp;Tenor,AV2266,Trigger)</f>
        <v>55365</v>
      </c>
      <c r="AX2266" s="102" t="e">
        <f>_xll.qlIndexFixing($Z$5,AU2266,,Trigger)</f>
        <v>#VALUE!</v>
      </c>
      <c r="AY2266" s="102">
        <f>_xll.qlIndexFixing($AZ$1,AV2266,,Trigger)</f>
        <v>1.3672891554623689E-2</v>
      </c>
    </row>
    <row r="2267" spans="46:51" ht="11.25" customHeight="1" x14ac:dyDescent="0.25">
      <c r="AT2267" s="57" t="s">
        <v>44</v>
      </c>
      <c r="AU2267" s="56">
        <f>_xll.qlInterestRateIndexFixingDate(IborIndex&amp;Tenor,AV2267,Trigger)</f>
        <v>55187</v>
      </c>
      <c r="AV2267" s="56">
        <f>_xll.qlCalendarAdvance(Calendar,AV2266,AT2267,"f",,Trigger)</f>
        <v>55191</v>
      </c>
      <c r="AW2267" s="56">
        <f>_xll.qlInterestRateIndexMaturity(IborIndex&amp;Tenor,AV2267,Trigger)</f>
        <v>55372</v>
      </c>
      <c r="AX2267" s="102" t="e">
        <f>_xll.qlIndexFixing($Z$5,AU2267,,Trigger)</f>
        <v>#VALUE!</v>
      </c>
      <c r="AY2267" s="102">
        <f>_xll.qlIndexFixing($AZ$1,AV2267,,Trigger)</f>
        <v>1.3670053439002275E-2</v>
      </c>
    </row>
    <row r="2268" spans="46:51" ht="11.25" customHeight="1" x14ac:dyDescent="0.25">
      <c r="AT2268" s="57" t="s">
        <v>44</v>
      </c>
      <c r="AU2268" s="56">
        <f>_xll.qlInterestRateIndexFixingDate(IborIndex&amp;Tenor,AV2268,Trigger)</f>
        <v>55194</v>
      </c>
      <c r="AV2268" s="56">
        <f>_xll.qlCalendarAdvance(Calendar,AV2267,AT2268,"f",,Trigger)</f>
        <v>55198</v>
      </c>
      <c r="AW2268" s="56">
        <f>_xll.qlInterestRateIndexMaturity(IborIndex&amp;Tenor,AV2268,Trigger)</f>
        <v>55379</v>
      </c>
      <c r="AX2268" s="102" t="e">
        <f>_xll.qlIndexFixing($Z$5,AU2268,,Trigger)</f>
        <v>#VALUE!</v>
      </c>
      <c r="AY2268" s="102">
        <f>_xll.qlIndexFixing($AZ$1,AV2268,,Trigger)</f>
        <v>1.3667190213827091E-2</v>
      </c>
    </row>
    <row r="2269" spans="46:51" ht="11.25" customHeight="1" x14ac:dyDescent="0.25">
      <c r="AT2269" s="57" t="s">
        <v>44</v>
      </c>
      <c r="AU2269" s="56">
        <f>_xll.qlInterestRateIndexFixingDate(IborIndex&amp;Tenor,AV2269,Trigger)</f>
        <v>55201</v>
      </c>
      <c r="AV2269" s="56">
        <f>_xll.qlCalendarAdvance(Calendar,AV2268,AT2269,"f",,Trigger)</f>
        <v>55205</v>
      </c>
      <c r="AW2269" s="56">
        <f>_xll.qlInterestRateIndexMaturity(IborIndex&amp;Tenor,AV2269,Trigger)</f>
        <v>55386</v>
      </c>
      <c r="AX2269" s="102" t="e">
        <f>_xll.qlIndexFixing($Z$5,AU2269,,Trigger)</f>
        <v>#VALUE!</v>
      </c>
      <c r="AY2269" s="102">
        <f>_xll.qlIndexFixing($AZ$1,AV2269,,Trigger)</f>
        <v>1.3664301835457018E-2</v>
      </c>
    </row>
    <row r="2270" spans="46:51" ht="11.25" customHeight="1" x14ac:dyDescent="0.25">
      <c r="AT2270" s="57" t="s">
        <v>44</v>
      </c>
      <c r="AU2270" s="56">
        <f>_xll.qlInterestRateIndexFixingDate(IborIndex&amp;Tenor,AV2270,Trigger)</f>
        <v>55208</v>
      </c>
      <c r="AV2270" s="56">
        <f>_xll.qlCalendarAdvance(Calendar,AV2269,AT2270,"f",,Trigger)</f>
        <v>55212</v>
      </c>
      <c r="AW2270" s="56">
        <f>_xll.qlInterestRateIndexMaturity(IborIndex&amp;Tenor,AV2270,Trigger)</f>
        <v>55396</v>
      </c>
      <c r="AX2270" s="102" t="e">
        <f>_xll.qlIndexFixing($Z$5,AU2270,,Trigger)</f>
        <v>#VALUE!</v>
      </c>
      <c r="AY2270" s="102">
        <f>_xll.qlIndexFixing($AZ$1,AV2270,,Trigger)</f>
        <v>1.3661595152471973E-2</v>
      </c>
    </row>
    <row r="2271" spans="46:51" ht="11.25" customHeight="1" x14ac:dyDescent="0.25">
      <c r="AT2271" s="57" t="s">
        <v>44</v>
      </c>
      <c r="AU2271" s="56">
        <f>_xll.qlInterestRateIndexFixingDate(IborIndex&amp;Tenor,AV2271,Trigger)</f>
        <v>55215</v>
      </c>
      <c r="AV2271" s="56">
        <f>_xll.qlCalendarAdvance(Calendar,AV2270,AT2271,"f",,Trigger)</f>
        <v>55219</v>
      </c>
      <c r="AW2271" s="56">
        <f>_xll.qlInterestRateIndexMaturity(IborIndex&amp;Tenor,AV2271,Trigger)</f>
        <v>55403</v>
      </c>
      <c r="AX2271" s="102" t="e">
        <f>_xll.qlIndexFixing($Z$5,AU2271,,Trigger)</f>
        <v>#VALUE!</v>
      </c>
      <c r="AY2271" s="102">
        <f>_xll.qlIndexFixing($AZ$1,AV2271,,Trigger)</f>
        <v>1.3658646686178919E-2</v>
      </c>
    </row>
    <row r="2272" spans="46:51" ht="11.25" customHeight="1" x14ac:dyDescent="0.25">
      <c r="AT2272" s="57" t="s">
        <v>44</v>
      </c>
      <c r="AU2272" s="56">
        <f>_xll.qlInterestRateIndexFixingDate(IborIndex&amp;Tenor,AV2272,Trigger)</f>
        <v>55222</v>
      </c>
      <c r="AV2272" s="56">
        <f>_xll.qlCalendarAdvance(Calendar,AV2271,AT2272,"f",,Trigger)</f>
        <v>55226</v>
      </c>
      <c r="AW2272" s="56">
        <f>_xll.qlInterestRateIndexMaturity(IborIndex&amp;Tenor,AV2272,Trigger)</f>
        <v>55410</v>
      </c>
      <c r="AX2272" s="102" t="e">
        <f>_xll.qlIndexFixing($Z$5,AU2272,,Trigger)</f>
        <v>#VALUE!</v>
      </c>
      <c r="AY2272" s="102">
        <f>_xll.qlIndexFixing($AZ$1,AV2272,,Trigger)</f>
        <v>1.3655672915528976E-2</v>
      </c>
    </row>
    <row r="2273" spans="46:51" ht="11.25" customHeight="1" x14ac:dyDescent="0.25">
      <c r="AT2273" s="57" t="s">
        <v>44</v>
      </c>
      <c r="AU2273" s="56">
        <f>_xll.qlInterestRateIndexFixingDate(IborIndex&amp;Tenor,AV2273,Trigger)</f>
        <v>55229</v>
      </c>
      <c r="AV2273" s="56">
        <f>_xll.qlCalendarAdvance(Calendar,AV2272,AT2273,"f",,Trigger)</f>
        <v>55233</v>
      </c>
      <c r="AW2273" s="56">
        <f>_xll.qlInterestRateIndexMaturity(IborIndex&amp;Tenor,AV2273,Trigger)</f>
        <v>55417</v>
      </c>
      <c r="AX2273" s="102" t="e">
        <f>_xll.qlIndexFixing($Z$5,AU2273,,Trigger)</f>
        <v>#VALUE!</v>
      </c>
      <c r="AY2273" s="102">
        <f>_xll.qlIndexFixing($AZ$1,AV2273,,Trigger)</f>
        <v>1.3652673796880494E-2</v>
      </c>
    </row>
    <row r="2274" spans="46:51" ht="11.25" customHeight="1" x14ac:dyDescent="0.25">
      <c r="AT2274" s="57" t="s">
        <v>44</v>
      </c>
      <c r="AU2274" s="56">
        <f>_xll.qlInterestRateIndexFixingDate(IborIndex&amp;Tenor,AV2274,Trigger)</f>
        <v>55236</v>
      </c>
      <c r="AV2274" s="56">
        <f>_xll.qlCalendarAdvance(Calendar,AV2273,AT2274,"f",,Trigger)</f>
        <v>55240</v>
      </c>
      <c r="AW2274" s="56">
        <f>_xll.qlInterestRateIndexMaturity(IborIndex&amp;Tenor,AV2274,Trigger)</f>
        <v>55424</v>
      </c>
      <c r="AX2274" s="102" t="e">
        <f>_xll.qlIndexFixing($Z$5,AU2274,,Trigger)</f>
        <v>#VALUE!</v>
      </c>
      <c r="AY2274" s="102">
        <f>_xll.qlIndexFixing($AZ$1,AV2274,,Trigger)</f>
        <v>1.3649548941739082E-2</v>
      </c>
    </row>
    <row r="2275" spans="46:51" ht="11.25" customHeight="1" x14ac:dyDescent="0.25">
      <c r="AT2275" s="57" t="s">
        <v>44</v>
      </c>
      <c r="AU2275" s="56">
        <f>_xll.qlInterestRateIndexFixingDate(IborIndex&amp;Tenor,AV2275,Trigger)</f>
        <v>55241</v>
      </c>
      <c r="AV2275" s="56">
        <f>_xll.qlCalendarAdvance(Calendar,AV2274,AT2275,"f",,Trigger)</f>
        <v>55247</v>
      </c>
      <c r="AW2275" s="56">
        <f>_xll.qlInterestRateIndexMaturity(IborIndex&amp;Tenor,AV2275,Trigger)</f>
        <v>55430</v>
      </c>
      <c r="AX2275" s="102" t="e">
        <f>_xll.qlIndexFixing($Z$5,AU2275,,Trigger)</f>
        <v>#VALUE!</v>
      </c>
      <c r="AY2275" s="102">
        <f>_xll.qlIndexFixing($AZ$1,AV2275,,Trigger)</f>
        <v>1.3646504836459104E-2</v>
      </c>
    </row>
    <row r="2276" spans="46:51" ht="11.25" customHeight="1" x14ac:dyDescent="0.25">
      <c r="AT2276" s="57" t="s">
        <v>44</v>
      </c>
      <c r="AU2276" s="56">
        <f>_xll.qlInterestRateIndexFixingDate(IborIndex&amp;Tenor,AV2276,Trigger)</f>
        <v>55250</v>
      </c>
      <c r="AV2276" s="56">
        <f>_xll.qlCalendarAdvance(Calendar,AV2275,AT2276,"f",,Trigger)</f>
        <v>55254</v>
      </c>
      <c r="AW2276" s="56">
        <f>_xll.qlInterestRateIndexMaturity(IborIndex&amp;Tenor,AV2276,Trigger)</f>
        <v>55437</v>
      </c>
      <c r="AX2276" s="102" t="e">
        <f>_xll.qlIndexFixing($Z$5,AU2276,,Trigger)</f>
        <v>#VALUE!</v>
      </c>
      <c r="AY2276" s="102">
        <f>_xll.qlIndexFixing($AZ$1,AV2276,,Trigger)</f>
        <v>1.3643435264422989E-2</v>
      </c>
    </row>
    <row r="2277" spans="46:51" ht="11.25" customHeight="1" x14ac:dyDescent="0.25">
      <c r="AT2277" s="57" t="s">
        <v>44</v>
      </c>
      <c r="AU2277" s="56">
        <f>_xll.qlInterestRateIndexFixingDate(IborIndex&amp;Tenor,AV2277,Trigger)</f>
        <v>55257</v>
      </c>
      <c r="AV2277" s="56">
        <f>_xll.qlCalendarAdvance(Calendar,AV2276,AT2277,"f",,Trigger)</f>
        <v>55261</v>
      </c>
      <c r="AW2277" s="56">
        <f>_xll.qlInterestRateIndexMaturity(IborIndex&amp;Tenor,AV2277,Trigger)</f>
        <v>55444</v>
      </c>
      <c r="AX2277" s="102" t="e">
        <f>_xll.qlIndexFixing($Z$5,AU2277,,Trigger)</f>
        <v>#VALUE!</v>
      </c>
      <c r="AY2277" s="102">
        <f>_xll.qlIndexFixing($AZ$1,AV2277,,Trigger)</f>
        <v>1.3640340181998755E-2</v>
      </c>
    </row>
    <row r="2278" spans="46:51" ht="11.25" customHeight="1" x14ac:dyDescent="0.25">
      <c r="AT2278" s="57" t="s">
        <v>44</v>
      </c>
      <c r="AU2278" s="56">
        <f>_xll.qlInterestRateIndexFixingDate(IborIndex&amp;Tenor,AV2278,Trigger)</f>
        <v>55264</v>
      </c>
      <c r="AV2278" s="56">
        <f>_xll.qlCalendarAdvance(Calendar,AV2277,AT2278,"f",,Trigger)</f>
        <v>55268</v>
      </c>
      <c r="AW2278" s="56">
        <f>_xll.qlInterestRateIndexMaturity(IborIndex&amp;Tenor,AV2278,Trigger)</f>
        <v>55451</v>
      </c>
      <c r="AX2278" s="102" t="e">
        <f>_xll.qlIndexFixing($Z$5,AU2278,,Trigger)</f>
        <v>#VALUE!</v>
      </c>
      <c r="AY2278" s="102">
        <f>_xll.qlIndexFixing($AZ$1,AV2278,,Trigger)</f>
        <v>1.363721954555442E-2</v>
      </c>
    </row>
    <row r="2279" spans="46:51" ht="11.25" customHeight="1" x14ac:dyDescent="0.25">
      <c r="AT2279" s="57" t="s">
        <v>44</v>
      </c>
      <c r="AU2279" s="56">
        <f>_xll.qlInterestRateIndexFixingDate(IborIndex&amp;Tenor,AV2279,Trigger)</f>
        <v>55270</v>
      </c>
      <c r="AV2279" s="56">
        <f>_xll.qlCalendarAdvance(Calendar,AV2278,AT2279,"f",,Trigger)</f>
        <v>55275</v>
      </c>
      <c r="AW2279" s="56">
        <f>_xll.qlInterestRateIndexMaturity(IborIndex&amp;Tenor,AV2279,Trigger)</f>
        <v>55459</v>
      </c>
      <c r="AX2279" s="102" t="e">
        <f>_xll.qlIndexFixing($Z$5,AU2279,,Trigger)</f>
        <v>#VALUE!</v>
      </c>
      <c r="AY2279" s="102">
        <f>_xll.qlIndexFixing($AZ$1,AV2279,,Trigger)</f>
        <v>1.3634144333277875E-2</v>
      </c>
    </row>
    <row r="2280" spans="46:51" ht="11.25" customHeight="1" x14ac:dyDescent="0.25">
      <c r="AT2280" s="57" t="s">
        <v>44</v>
      </c>
      <c r="AU2280" s="56">
        <f>_xll.qlInterestRateIndexFixingDate(IborIndex&amp;Tenor,AV2280,Trigger)</f>
        <v>55278</v>
      </c>
      <c r="AV2280" s="56">
        <f>_xll.qlCalendarAdvance(Calendar,AV2279,AT2280,"f",,Trigger)</f>
        <v>55282</v>
      </c>
      <c r="AW2280" s="56">
        <f>_xll.qlInterestRateIndexMaturity(IborIndex&amp;Tenor,AV2280,Trigger)</f>
        <v>55466</v>
      </c>
      <c r="AX2280" s="102" t="e">
        <f>_xll.qlIndexFixing($Z$5,AU2280,,Trigger)</f>
        <v>#VALUE!</v>
      </c>
      <c r="AY2280" s="102">
        <f>_xll.qlIndexFixing($AZ$1,AV2280,,Trigger)</f>
        <v>1.3630966556794201E-2</v>
      </c>
    </row>
    <row r="2281" spans="46:51" ht="11.25" customHeight="1" x14ac:dyDescent="0.25">
      <c r="AT2281" s="57" t="s">
        <v>44</v>
      </c>
      <c r="AU2281" s="56">
        <f>_xll.qlInterestRateIndexFixingDate(IborIndex&amp;Tenor,AV2281,Trigger)</f>
        <v>55285</v>
      </c>
      <c r="AV2281" s="56">
        <f>_xll.qlCalendarAdvance(Calendar,AV2280,AT2281,"f",,Trigger)</f>
        <v>55289</v>
      </c>
      <c r="AW2281" s="56">
        <f>_xll.qlInterestRateIndexMaturity(IborIndex&amp;Tenor,AV2281,Trigger)</f>
        <v>55473</v>
      </c>
      <c r="AX2281" s="102" t="e">
        <f>_xll.qlIndexFixing($Z$5,AU2281,,Trigger)</f>
        <v>#VALUE!</v>
      </c>
      <c r="AY2281" s="102">
        <f>_xll.qlIndexFixing($AZ$1,AV2281,,Trigger)</f>
        <v>1.3627763083229934E-2</v>
      </c>
    </row>
    <row r="2282" spans="46:51" ht="11.25" customHeight="1" x14ac:dyDescent="0.25">
      <c r="AT2282" s="57" t="s">
        <v>44</v>
      </c>
      <c r="AU2282" s="56">
        <f>_xll.qlInterestRateIndexFixingDate(IborIndex&amp;Tenor,AV2282,Trigger)</f>
        <v>55292</v>
      </c>
      <c r="AV2282" s="56">
        <f>_xll.qlCalendarAdvance(Calendar,AV2281,AT2282,"f",,Trigger)</f>
        <v>55296</v>
      </c>
      <c r="AW2282" s="56">
        <f>_xll.qlInterestRateIndexMaturity(IborIndex&amp;Tenor,AV2282,Trigger)</f>
        <v>55480</v>
      </c>
      <c r="AX2282" s="102" t="e">
        <f>_xll.qlIndexFixing($Z$5,AU2282,,Trigger)</f>
        <v>#VALUE!</v>
      </c>
      <c r="AY2282" s="102">
        <f>_xll.qlIndexFixing($AZ$1,AV2282,,Trigger)</f>
        <v>1.362453386895417E-2</v>
      </c>
    </row>
    <row r="2283" spans="46:51" ht="11.25" customHeight="1" x14ac:dyDescent="0.25">
      <c r="AT2283" s="57" t="s">
        <v>44</v>
      </c>
      <c r="AU2283" s="56">
        <f>_xll.qlInterestRateIndexFixingDate(IborIndex&amp;Tenor,AV2283,Trigger)</f>
        <v>55299</v>
      </c>
      <c r="AV2283" s="56">
        <f>_xll.qlCalendarAdvance(Calendar,AV2282,AT2283,"f",,Trigger)</f>
        <v>55303</v>
      </c>
      <c r="AW2283" s="56">
        <f>_xll.qlInterestRateIndexMaturity(IborIndex&amp;Tenor,AV2283,Trigger)</f>
        <v>55487</v>
      </c>
      <c r="AX2283" s="102" t="e">
        <f>_xll.qlIndexFixing($Z$5,AU2283,,Trigger)</f>
        <v>#VALUE!</v>
      </c>
      <c r="AY2283" s="102">
        <f>_xll.qlIndexFixing($AZ$1,AV2283,,Trigger)</f>
        <v>1.3621231525991293E-2</v>
      </c>
    </row>
    <row r="2284" spans="46:51" ht="11.25" customHeight="1" x14ac:dyDescent="0.25">
      <c r="AT2284" s="57" t="s">
        <v>44</v>
      </c>
      <c r="AU2284" s="56">
        <f>_xll.qlInterestRateIndexFixingDate(IborIndex&amp;Tenor,AV2284,Trigger)</f>
        <v>55306</v>
      </c>
      <c r="AV2284" s="56">
        <f>_xll.qlCalendarAdvance(Calendar,AV2283,AT2284,"f",,Trigger)</f>
        <v>55310</v>
      </c>
      <c r="AW2284" s="56">
        <f>_xll.qlInterestRateIndexMaturity(IborIndex&amp;Tenor,AV2284,Trigger)</f>
        <v>55493</v>
      </c>
      <c r="AX2284" s="102" t="e">
        <f>_xll.qlIndexFixing($Z$5,AU2284,,Trigger)</f>
        <v>#VALUE!</v>
      </c>
      <c r="AY2284" s="102">
        <f>_xll.qlIndexFixing($AZ$1,AV2284,,Trigger)</f>
        <v>1.3617956649221091E-2</v>
      </c>
    </row>
    <row r="2285" spans="46:51" ht="11.25" customHeight="1" x14ac:dyDescent="0.25">
      <c r="AT2285" s="57" t="s">
        <v>44</v>
      </c>
      <c r="AU2285" s="56">
        <f>_xll.qlInterestRateIndexFixingDate(IborIndex&amp;Tenor,AV2285,Trigger)</f>
        <v>55313</v>
      </c>
      <c r="AV2285" s="56">
        <f>_xll.qlCalendarAdvance(Calendar,AV2284,AT2285,"f",,Trigger)</f>
        <v>55317</v>
      </c>
      <c r="AW2285" s="56">
        <f>_xll.qlInterestRateIndexMaturity(IborIndex&amp;Tenor,AV2285,Trigger)</f>
        <v>55500</v>
      </c>
      <c r="AX2285" s="102" t="e">
        <f>_xll.qlIndexFixing($Z$5,AU2285,,Trigger)</f>
        <v>#VALUE!</v>
      </c>
      <c r="AY2285" s="102">
        <f>_xll.qlIndexFixing($AZ$1,AV2285,,Trigger)</f>
        <v>1.3614655913042723E-2</v>
      </c>
    </row>
    <row r="2286" spans="46:51" ht="11.25" customHeight="1" x14ac:dyDescent="0.25">
      <c r="AT2286" s="57" t="s">
        <v>44</v>
      </c>
      <c r="AU2286" s="56">
        <f>_xll.qlInterestRateIndexFixingDate(IborIndex&amp;Tenor,AV2286,Trigger)</f>
        <v>55320</v>
      </c>
      <c r="AV2286" s="56">
        <f>_xll.qlCalendarAdvance(Calendar,AV2285,AT2286,"f",,Trigger)</f>
        <v>55324</v>
      </c>
      <c r="AW2286" s="56">
        <f>_xll.qlInterestRateIndexMaturity(IborIndex&amp;Tenor,AV2286,Trigger)</f>
        <v>55507</v>
      </c>
      <c r="AX2286" s="102" t="e">
        <f>_xll.qlIndexFixing($Z$5,AU2286,,Trigger)</f>
        <v>#VALUE!</v>
      </c>
      <c r="AY2286" s="102">
        <f>_xll.qlIndexFixing($AZ$1,AV2286,,Trigger)</f>
        <v>1.3611329273832504E-2</v>
      </c>
    </row>
    <row r="2287" spans="46:51" ht="11.25" customHeight="1" x14ac:dyDescent="0.25">
      <c r="AT2287" s="57" t="s">
        <v>44</v>
      </c>
      <c r="AU2287" s="56">
        <f>_xll.qlInterestRateIndexFixingDate(IborIndex&amp;Tenor,AV2287,Trigger)</f>
        <v>55327</v>
      </c>
      <c r="AV2287" s="56">
        <f>_xll.qlCalendarAdvance(Calendar,AV2286,AT2287,"f",,Trigger)</f>
        <v>55331</v>
      </c>
      <c r="AW2287" s="56">
        <f>_xll.qlInterestRateIndexMaturity(IborIndex&amp;Tenor,AV2287,Trigger)</f>
        <v>55514</v>
      </c>
      <c r="AX2287" s="102" t="e">
        <f>_xll.qlIndexFixing($Z$5,AU2287,,Trigger)</f>
        <v>#VALUE!</v>
      </c>
      <c r="AY2287" s="102">
        <f>_xll.qlIndexFixing($AZ$1,AV2287,,Trigger)</f>
        <v>1.3607976687971117E-2</v>
      </c>
    </row>
    <row r="2288" spans="46:51" ht="11.25" customHeight="1" x14ac:dyDescent="0.25">
      <c r="AT2288" s="57" t="s">
        <v>44</v>
      </c>
      <c r="AU2288" s="56">
        <f>_xll.qlInterestRateIndexFixingDate(IborIndex&amp;Tenor,AV2288,Trigger)</f>
        <v>55334</v>
      </c>
      <c r="AV2288" s="56">
        <f>_xll.qlCalendarAdvance(Calendar,AV2287,AT2288,"f",,Trigger)</f>
        <v>55338</v>
      </c>
      <c r="AW2288" s="56">
        <f>_xll.qlInterestRateIndexMaturity(IborIndex&amp;Tenor,AV2288,Trigger)</f>
        <v>55522</v>
      </c>
      <c r="AX2288" s="102" t="e">
        <f>_xll.qlIndexFixing($Z$5,AU2288,,Trigger)</f>
        <v>#VALUE!</v>
      </c>
      <c r="AY2288" s="102">
        <f>_xll.qlIndexFixing($AZ$1,AV2288,,Trigger)</f>
        <v>1.3604615585268529E-2</v>
      </c>
    </row>
    <row r="2289" spans="46:51" ht="11.25" customHeight="1" x14ac:dyDescent="0.25">
      <c r="AT2289" s="57" t="s">
        <v>44</v>
      </c>
      <c r="AU2289" s="56">
        <f>_xll.qlInterestRateIndexFixingDate(IborIndex&amp;Tenor,AV2289,Trigger)</f>
        <v>55341</v>
      </c>
      <c r="AV2289" s="56">
        <f>_xll.qlCalendarAdvance(Calendar,AV2288,AT2289,"f",,Trigger)</f>
        <v>55345</v>
      </c>
      <c r="AW2289" s="56">
        <f>_xll.qlInterestRateIndexMaturity(IborIndex&amp;Tenor,AV2289,Trigger)</f>
        <v>55529</v>
      </c>
      <c r="AX2289" s="102" t="e">
        <f>_xll.qlIndexFixing($Z$5,AU2289,,Trigger)</f>
        <v>#VALUE!</v>
      </c>
      <c r="AY2289" s="102">
        <f>_xll.qlIndexFixing($AZ$1,AV2289,,Trigger)</f>
        <v>1.3601204964495628E-2</v>
      </c>
    </row>
    <row r="2290" spans="46:51" ht="11.25" customHeight="1" x14ac:dyDescent="0.25">
      <c r="AT2290" s="57" t="s">
        <v>44</v>
      </c>
      <c r="AU2290" s="56">
        <f>_xll.qlInterestRateIndexFixingDate(IborIndex&amp;Tenor,AV2290,Trigger)</f>
        <v>55348</v>
      </c>
      <c r="AV2290" s="56">
        <f>_xll.qlCalendarAdvance(Calendar,AV2289,AT2290,"f",,Trigger)</f>
        <v>55352</v>
      </c>
      <c r="AW2290" s="56">
        <f>_xll.qlInterestRateIndexMaturity(IborIndex&amp;Tenor,AV2290,Trigger)</f>
        <v>55536</v>
      </c>
      <c r="AX2290" s="102" t="e">
        <f>_xll.qlIndexFixing($Z$5,AU2290,,Trigger)</f>
        <v>#VALUE!</v>
      </c>
      <c r="AY2290" s="102">
        <f>_xll.qlIndexFixing($AZ$1,AV2290,,Trigger)</f>
        <v>1.3597768254022006E-2</v>
      </c>
    </row>
    <row r="2291" spans="46:51" ht="11.25" customHeight="1" x14ac:dyDescent="0.25">
      <c r="AT2291" s="57" t="s">
        <v>44</v>
      </c>
      <c r="AU2291" s="56">
        <f>_xll.qlInterestRateIndexFixingDate(IborIndex&amp;Tenor,AV2291,Trigger)</f>
        <v>55355</v>
      </c>
      <c r="AV2291" s="56">
        <f>_xll.qlCalendarAdvance(Calendar,AV2290,AT2291,"f",,Trigger)</f>
        <v>55359</v>
      </c>
      <c r="AW2291" s="56">
        <f>_xll.qlInterestRateIndexMaturity(IborIndex&amp;Tenor,AV2291,Trigger)</f>
        <v>55543</v>
      </c>
      <c r="AX2291" s="102" t="e">
        <f>_xll.qlIndexFixing($Z$5,AU2291,,Trigger)</f>
        <v>#VALUE!</v>
      </c>
      <c r="AY2291" s="102">
        <f>_xll.qlIndexFixing($AZ$1,AV2291,,Trigger)</f>
        <v>1.3594305410230078E-2</v>
      </c>
    </row>
    <row r="2292" spans="46:51" ht="11.25" customHeight="1" x14ac:dyDescent="0.25">
      <c r="AT2292" s="57" t="s">
        <v>44</v>
      </c>
      <c r="AU2292" s="56">
        <f>_xll.qlInterestRateIndexFixingDate(IborIndex&amp;Tenor,AV2292,Trigger)</f>
        <v>55362</v>
      </c>
      <c r="AV2292" s="56">
        <f>_xll.qlCalendarAdvance(Calendar,AV2291,AT2292,"f",,Trigger)</f>
        <v>55366</v>
      </c>
      <c r="AW2292" s="56">
        <f>_xll.qlInterestRateIndexMaturity(IborIndex&amp;Tenor,AV2292,Trigger)</f>
        <v>55550</v>
      </c>
      <c r="AX2292" s="102" t="e">
        <f>_xll.qlIndexFixing($Z$5,AU2292,,Trigger)</f>
        <v>#VALUE!</v>
      </c>
      <c r="AY2292" s="102">
        <f>_xll.qlIndexFixing($AZ$1,AV2292,,Trigger)</f>
        <v>1.3590816389503982E-2</v>
      </c>
    </row>
    <row r="2293" spans="46:51" ht="11.25" customHeight="1" x14ac:dyDescent="0.25">
      <c r="AT2293" s="57" t="s">
        <v>44</v>
      </c>
      <c r="AU2293" s="56">
        <f>_xll.qlInterestRateIndexFixingDate(IborIndex&amp;Tenor,AV2293,Trigger)</f>
        <v>55369</v>
      </c>
      <c r="AV2293" s="56">
        <f>_xll.qlCalendarAdvance(Calendar,AV2292,AT2293,"f",,Trigger)</f>
        <v>55373</v>
      </c>
      <c r="AW2293" s="56">
        <f>_xll.qlInterestRateIndexMaturity(IborIndex&amp;Tenor,AV2293,Trigger)</f>
        <v>55557</v>
      </c>
      <c r="AX2293" s="102" t="e">
        <f>_xll.qlIndexFixing($Z$5,AU2293,,Trigger)</f>
        <v>#VALUE!</v>
      </c>
      <c r="AY2293" s="102">
        <f>_xll.qlIndexFixing($AZ$1,AV2293,,Trigger)</f>
        <v>1.3587301148228712E-2</v>
      </c>
    </row>
    <row r="2294" spans="46:51" ht="11.25" customHeight="1" x14ac:dyDescent="0.25">
      <c r="AT2294" s="57" t="s">
        <v>44</v>
      </c>
      <c r="AU2294" s="56">
        <f>_xll.qlInterestRateIndexFixingDate(IborIndex&amp;Tenor,AV2294,Trigger)</f>
        <v>55376</v>
      </c>
      <c r="AV2294" s="56">
        <f>_xll.qlCalendarAdvance(Calendar,AV2293,AT2294,"f",,Trigger)</f>
        <v>55380</v>
      </c>
      <c r="AW2294" s="56">
        <f>_xll.qlInterestRateIndexMaturity(IborIndex&amp;Tenor,AV2294,Trigger)</f>
        <v>55564</v>
      </c>
      <c r="AX2294" s="102" t="e">
        <f>_xll.qlIndexFixing($Z$5,AU2294,,Trigger)</f>
        <v>#VALUE!</v>
      </c>
      <c r="AY2294" s="102">
        <f>_xll.qlIndexFixing($AZ$1,AV2294,,Trigger)</f>
        <v>1.3583759642790126E-2</v>
      </c>
    </row>
    <row r="2295" spans="46:51" ht="11.25" customHeight="1" x14ac:dyDescent="0.25">
      <c r="AT2295" s="57" t="s">
        <v>44</v>
      </c>
      <c r="AU2295" s="56">
        <f>_xll.qlInterestRateIndexFixingDate(IborIndex&amp;Tenor,AV2295,Trigger)</f>
        <v>55383</v>
      </c>
      <c r="AV2295" s="56">
        <f>_xll.qlCalendarAdvance(Calendar,AV2294,AT2295,"f",,Trigger)</f>
        <v>55387</v>
      </c>
      <c r="AW2295" s="56">
        <f>_xll.qlInterestRateIndexMaturity(IborIndex&amp;Tenor,AV2295,Trigger)</f>
        <v>55571</v>
      </c>
      <c r="AX2295" s="102" t="e">
        <f>_xll.qlIndexFixing($Z$5,AU2295,,Trigger)</f>
        <v>#VALUE!</v>
      </c>
      <c r="AY2295" s="102">
        <f>_xll.qlIndexFixing($AZ$1,AV2295,,Trigger)</f>
        <v>1.3580191829577516E-2</v>
      </c>
    </row>
    <row r="2296" spans="46:51" ht="11.25" customHeight="1" x14ac:dyDescent="0.25">
      <c r="AT2296" s="57" t="s">
        <v>44</v>
      </c>
      <c r="AU2296" s="56">
        <f>_xll.qlInterestRateIndexFixingDate(IborIndex&amp;Tenor,AV2296,Trigger)</f>
        <v>55390</v>
      </c>
      <c r="AV2296" s="56">
        <f>_xll.qlCalendarAdvance(Calendar,AV2295,AT2296,"f",,Trigger)</f>
        <v>55394</v>
      </c>
      <c r="AW2296" s="56">
        <f>_xll.qlInterestRateIndexMaturity(IborIndex&amp;Tenor,AV2296,Trigger)</f>
        <v>55578</v>
      </c>
      <c r="AX2296" s="102" t="e">
        <f>_xll.qlIndexFixing($Z$5,AU2296,,Trigger)</f>
        <v>#VALUE!</v>
      </c>
      <c r="AY2296" s="102">
        <f>_xll.qlIndexFixing($AZ$1,AV2296,,Trigger)</f>
        <v>1.3576638547209228E-2</v>
      </c>
    </row>
    <row r="2297" spans="46:51" ht="11.25" customHeight="1" x14ac:dyDescent="0.25">
      <c r="AT2297" s="57" t="s">
        <v>44</v>
      </c>
      <c r="AU2297" s="56">
        <f>_xll.qlInterestRateIndexFixingDate(IborIndex&amp;Tenor,AV2297,Trigger)</f>
        <v>55397</v>
      </c>
      <c r="AV2297" s="56">
        <f>_xll.qlCalendarAdvance(Calendar,AV2296,AT2297,"f",,Trigger)</f>
        <v>55401</v>
      </c>
      <c r="AW2297" s="56">
        <f>_xll.qlInterestRateIndexMaturity(IborIndex&amp;Tenor,AV2297,Trigger)</f>
        <v>55583</v>
      </c>
      <c r="AX2297" s="102" t="e">
        <f>_xll.qlIndexFixing($Z$5,AU2297,,Trigger)</f>
        <v>#VALUE!</v>
      </c>
      <c r="AY2297" s="102">
        <f>_xll.qlIndexFixing($AZ$1,AV2297,,Trigger)</f>
        <v>1.3573026131245943E-2</v>
      </c>
    </row>
    <row r="2298" spans="46:51" ht="11.25" customHeight="1" x14ac:dyDescent="0.25">
      <c r="AT2298" s="57" t="s">
        <v>44</v>
      </c>
      <c r="AU2298" s="56">
        <f>_xll.qlInterestRateIndexFixingDate(IborIndex&amp;Tenor,AV2298,Trigger)</f>
        <v>55404</v>
      </c>
      <c r="AV2298" s="56">
        <f>_xll.qlCalendarAdvance(Calendar,AV2297,AT2298,"f",,Trigger)</f>
        <v>55408</v>
      </c>
      <c r="AW2298" s="56">
        <f>_xll.qlInterestRateIndexMaturity(IborIndex&amp;Tenor,AV2298,Trigger)</f>
        <v>55590</v>
      </c>
      <c r="AX2298" s="102" t="e">
        <f>_xll.qlIndexFixing($Z$5,AU2298,,Trigger)</f>
        <v>#VALUE!</v>
      </c>
      <c r="AY2298" s="102">
        <f>_xll.qlIndexFixing($AZ$1,AV2298,,Trigger)</f>
        <v>1.356938729296382E-2</v>
      </c>
    </row>
    <row r="2299" spans="46:51" ht="11.25" customHeight="1" x14ac:dyDescent="0.25">
      <c r="AT2299" s="57" t="s">
        <v>44</v>
      </c>
      <c r="AU2299" s="56">
        <f>_xll.qlInterestRateIndexFixingDate(IborIndex&amp;Tenor,AV2299,Trigger)</f>
        <v>55411</v>
      </c>
      <c r="AV2299" s="56">
        <f>_xll.qlCalendarAdvance(Calendar,AV2298,AT2299,"f",,Trigger)</f>
        <v>55415</v>
      </c>
      <c r="AW2299" s="56">
        <f>_xll.qlInterestRateIndexMaturity(IborIndex&amp;Tenor,AV2299,Trigger)</f>
        <v>55597</v>
      </c>
      <c r="AX2299" s="102" t="e">
        <f>_xll.qlIndexFixing($Z$5,AU2299,,Trigger)</f>
        <v>#VALUE!</v>
      </c>
      <c r="AY2299" s="102">
        <f>_xll.qlIndexFixing($AZ$1,AV2299,,Trigger)</f>
        <v>1.3565721988760814E-2</v>
      </c>
    </row>
    <row r="2300" spans="46:51" ht="11.25" customHeight="1" x14ac:dyDescent="0.25">
      <c r="AT2300" s="57" t="s">
        <v>44</v>
      </c>
      <c r="AU2300" s="56">
        <f>_xll.qlInterestRateIndexFixingDate(IborIndex&amp;Tenor,AV2300,Trigger)</f>
        <v>55418</v>
      </c>
      <c r="AV2300" s="56">
        <f>_xll.qlCalendarAdvance(Calendar,AV2299,AT2300,"f",,Trigger)</f>
        <v>55422</v>
      </c>
      <c r="AW2300" s="56">
        <f>_xll.qlInterestRateIndexMaturity(IborIndex&amp;Tenor,AV2300,Trigger)</f>
        <v>55604</v>
      </c>
      <c r="AX2300" s="102" t="e">
        <f>_xll.qlIndexFixing($Z$5,AU2300,,Trigger)</f>
        <v>#VALUE!</v>
      </c>
      <c r="AY2300" s="102">
        <f>_xll.qlIndexFixing($AZ$1,AV2300,,Trigger)</f>
        <v>1.3562030175033123E-2</v>
      </c>
    </row>
    <row r="2301" spans="46:51" ht="11.25" customHeight="1" x14ac:dyDescent="0.25">
      <c r="AT2301" s="57" t="s">
        <v>44</v>
      </c>
      <c r="AU2301" s="56">
        <f>_xll.qlInterestRateIndexFixingDate(IborIndex&amp;Tenor,AV2301,Trigger)</f>
        <v>55425</v>
      </c>
      <c r="AV2301" s="56">
        <f>_xll.qlCalendarAdvance(Calendar,AV2300,AT2301,"f",,Trigger)</f>
        <v>55429</v>
      </c>
      <c r="AW2301" s="56">
        <f>_xll.qlInterestRateIndexMaturity(IborIndex&amp;Tenor,AV2301,Trigger)</f>
        <v>55612</v>
      </c>
      <c r="AX2301" s="102" t="e">
        <f>_xll.qlIndexFixing($Z$5,AU2301,,Trigger)</f>
        <v>#VALUE!</v>
      </c>
      <c r="AY2301" s="102">
        <f>_xll.qlIndexFixing($AZ$1,AV2301,,Trigger)</f>
        <v>1.3558291663184679E-2</v>
      </c>
    </row>
    <row r="2302" spans="46:51" ht="11.25" customHeight="1" x14ac:dyDescent="0.25">
      <c r="AT2302" s="57" t="s">
        <v>44</v>
      </c>
      <c r="AU2302" s="56">
        <f>_xll.qlInterestRateIndexFixingDate(IborIndex&amp;Tenor,AV2302,Trigger)</f>
        <v>55432</v>
      </c>
      <c r="AV2302" s="56">
        <f>_xll.qlCalendarAdvance(Calendar,AV2301,AT2302,"f",,Trigger)</f>
        <v>55436</v>
      </c>
      <c r="AW2302" s="56">
        <f>_xll.qlInterestRateIndexMaturity(IborIndex&amp;Tenor,AV2302,Trigger)</f>
        <v>55619</v>
      </c>
      <c r="AX2302" s="102" t="e">
        <f>_xll.qlIndexFixing($Z$5,AU2302,,Trigger)</f>
        <v>#VALUE!</v>
      </c>
      <c r="AY2302" s="102">
        <f>_xll.qlIndexFixing($AZ$1,AV2302,,Trigger)</f>
        <v>1.3554544643997947E-2</v>
      </c>
    </row>
    <row r="2303" spans="46:51" ht="11.25" customHeight="1" x14ac:dyDescent="0.25">
      <c r="AT2303" s="57" t="s">
        <v>44</v>
      </c>
      <c r="AU2303" s="56">
        <f>_xll.qlInterestRateIndexFixingDate(IborIndex&amp;Tenor,AV2303,Trigger)</f>
        <v>55439</v>
      </c>
      <c r="AV2303" s="56">
        <f>_xll.qlCalendarAdvance(Calendar,AV2302,AT2303,"f",,Trigger)</f>
        <v>55443</v>
      </c>
      <c r="AW2303" s="56">
        <f>_xll.qlInterestRateIndexMaturity(IborIndex&amp;Tenor,AV2303,Trigger)</f>
        <v>55626</v>
      </c>
      <c r="AX2303" s="102" t="e">
        <f>_xll.qlIndexFixing($Z$5,AU2303,,Trigger)</f>
        <v>#VALUE!</v>
      </c>
      <c r="AY2303" s="102">
        <f>_xll.qlIndexFixing($AZ$1,AV2303,,Trigger)</f>
        <v>1.3550671958144918E-2</v>
      </c>
    </row>
    <row r="2304" spans="46:51" ht="11.25" customHeight="1" x14ac:dyDescent="0.25">
      <c r="AT2304" s="57" t="s">
        <v>44</v>
      </c>
      <c r="AU2304" s="56">
        <f>_xll.qlInterestRateIndexFixingDate(IborIndex&amp;Tenor,AV2304,Trigger)</f>
        <v>55446</v>
      </c>
      <c r="AV2304" s="56">
        <f>_xll.qlCalendarAdvance(Calendar,AV2303,AT2304,"f",,Trigger)</f>
        <v>55450</v>
      </c>
      <c r="AW2304" s="56">
        <f>_xll.qlInterestRateIndexMaturity(IborIndex&amp;Tenor,AV2304,Trigger)</f>
        <v>55633</v>
      </c>
      <c r="AX2304" s="102" t="e">
        <f>_xll.qlIndexFixing($Z$5,AU2304,,Trigger)</f>
        <v>#VALUE!</v>
      </c>
      <c r="AY2304" s="102">
        <f>_xll.qlIndexFixing($AZ$1,AV2304,,Trigger)</f>
        <v>1.354697062883776E-2</v>
      </c>
    </row>
    <row r="2305" spans="46:51" ht="11.25" customHeight="1" x14ac:dyDescent="0.25">
      <c r="AT2305" s="57" t="s">
        <v>44</v>
      </c>
      <c r="AU2305" s="56">
        <f>_xll.qlInterestRateIndexFixingDate(IborIndex&amp;Tenor,AV2305,Trigger)</f>
        <v>55453</v>
      </c>
      <c r="AV2305" s="56">
        <f>_xll.qlCalendarAdvance(Calendar,AV2304,AT2305,"f",,Trigger)</f>
        <v>55457</v>
      </c>
      <c r="AW2305" s="56">
        <f>_xll.qlInterestRateIndexMaturity(IborIndex&amp;Tenor,AV2305,Trigger)</f>
        <v>55639</v>
      </c>
      <c r="AX2305" s="102" t="e">
        <f>_xll.qlIndexFixing($Z$5,AU2305,,Trigger)</f>
        <v>#VALUE!</v>
      </c>
      <c r="AY2305" s="102">
        <f>_xll.qlIndexFixing($AZ$1,AV2305,,Trigger)</f>
        <v>1.3543171937562173E-2</v>
      </c>
    </row>
    <row r="2306" spans="46:51" ht="11.25" customHeight="1" x14ac:dyDescent="0.25">
      <c r="AT2306" s="57" t="s">
        <v>44</v>
      </c>
      <c r="AU2306" s="56">
        <f>_xll.qlInterestRateIndexFixingDate(IborIndex&amp;Tenor,AV2306,Trigger)</f>
        <v>55460</v>
      </c>
      <c r="AV2306" s="56">
        <f>_xll.qlCalendarAdvance(Calendar,AV2305,AT2306,"f",,Trigger)</f>
        <v>55464</v>
      </c>
      <c r="AW2306" s="56">
        <f>_xll.qlInterestRateIndexMaturity(IborIndex&amp;Tenor,AV2306,Trigger)</f>
        <v>55646</v>
      </c>
      <c r="AX2306" s="102" t="e">
        <f>_xll.qlIndexFixing($Z$5,AU2306,,Trigger)</f>
        <v>#VALUE!</v>
      </c>
      <c r="AY2306" s="102">
        <f>_xll.qlIndexFixing($AZ$1,AV2306,,Trigger)</f>
        <v>1.35393201511238E-2</v>
      </c>
    </row>
    <row r="2307" spans="46:51" ht="11.25" customHeight="1" x14ac:dyDescent="0.25">
      <c r="AT2307" s="57" t="s">
        <v>44</v>
      </c>
      <c r="AU2307" s="56">
        <f>_xll.qlInterestRateIndexFixingDate(IborIndex&amp;Tenor,AV2307,Trigger)</f>
        <v>55467</v>
      </c>
      <c r="AV2307" s="56">
        <f>_xll.qlCalendarAdvance(Calendar,AV2306,AT2307,"f",,Trigger)</f>
        <v>55471</v>
      </c>
      <c r="AW2307" s="56">
        <f>_xll.qlInterestRateIndexMaturity(IborIndex&amp;Tenor,AV2307,Trigger)</f>
        <v>55653</v>
      </c>
      <c r="AX2307" s="102" t="e">
        <f>_xll.qlIndexFixing($Z$5,AU2307,,Trigger)</f>
        <v>#VALUE!</v>
      </c>
      <c r="AY2307" s="102">
        <f>_xll.qlIndexFixing($AZ$1,AV2307,,Trigger)</f>
        <v>1.3535441549985514E-2</v>
      </c>
    </row>
    <row r="2308" spans="46:51" ht="11.25" customHeight="1" x14ac:dyDescent="0.25">
      <c r="AT2308" s="57" t="s">
        <v>44</v>
      </c>
      <c r="AU2308" s="56">
        <f>_xll.qlInterestRateIndexFixingDate(IborIndex&amp;Tenor,AV2308,Trigger)</f>
        <v>55474</v>
      </c>
      <c r="AV2308" s="56">
        <f>_xll.qlCalendarAdvance(Calendar,AV2307,AT2308,"f",,Trigger)</f>
        <v>55478</v>
      </c>
      <c r="AW2308" s="56">
        <f>_xll.qlInterestRateIndexMaturity(IborIndex&amp;Tenor,AV2308,Trigger)</f>
        <v>55660</v>
      </c>
      <c r="AX2308" s="102" t="e">
        <f>_xll.qlIndexFixing($Z$5,AU2308,,Trigger)</f>
        <v>#VALUE!</v>
      </c>
      <c r="AY2308" s="102">
        <f>_xll.qlIndexFixing($AZ$1,AV2308,,Trigger)</f>
        <v>1.3531536090555815E-2</v>
      </c>
    </row>
    <row r="2309" spans="46:51" ht="11.25" customHeight="1" x14ac:dyDescent="0.25">
      <c r="AT2309" s="57" t="s">
        <v>44</v>
      </c>
      <c r="AU2309" s="56">
        <f>_xll.qlInterestRateIndexFixingDate(IborIndex&amp;Tenor,AV2309,Trigger)</f>
        <v>55481</v>
      </c>
      <c r="AV2309" s="56">
        <f>_xll.qlCalendarAdvance(Calendar,AV2308,AT2309,"f",,Trigger)</f>
        <v>55485</v>
      </c>
      <c r="AW2309" s="56">
        <f>_xll.qlInterestRateIndexMaturity(IborIndex&amp;Tenor,AV2309,Trigger)</f>
        <v>55667</v>
      </c>
      <c r="AX2309" s="102" t="e">
        <f>_xll.qlIndexFixing($Z$5,AU2309,,Trigger)</f>
        <v>#VALUE!</v>
      </c>
      <c r="AY2309" s="102">
        <f>_xll.qlIndexFixing($AZ$1,AV2309,,Trigger)</f>
        <v>1.3527567025229966E-2</v>
      </c>
    </row>
    <row r="2310" spans="46:51" ht="11.25" customHeight="1" x14ac:dyDescent="0.25">
      <c r="AT2310" s="57" t="s">
        <v>44</v>
      </c>
      <c r="AU2310" s="56">
        <f>_xll.qlInterestRateIndexFixingDate(IborIndex&amp;Tenor,AV2310,Trigger)</f>
        <v>55488</v>
      </c>
      <c r="AV2310" s="56">
        <f>_xll.qlCalendarAdvance(Calendar,AV2309,AT2310,"f",,Trigger)</f>
        <v>55492</v>
      </c>
      <c r="AW2310" s="56">
        <f>_xll.qlInterestRateIndexMaturity(IborIndex&amp;Tenor,AV2310,Trigger)</f>
        <v>55675</v>
      </c>
      <c r="AX2310" s="102" t="e">
        <f>_xll.qlIndexFixing($Z$5,AU2310,,Trigger)</f>
        <v>#VALUE!</v>
      </c>
      <c r="AY2310" s="102">
        <f>_xll.qlIndexFixing($AZ$1,AV2310,,Trigger)</f>
        <v>1.3523605630223406E-2</v>
      </c>
    </row>
    <row r="2311" spans="46:51" ht="11.25" customHeight="1" x14ac:dyDescent="0.25">
      <c r="AT2311" s="57" t="s">
        <v>44</v>
      </c>
      <c r="AU2311" s="56">
        <f>_xll.qlInterestRateIndexFixingDate(IborIndex&amp;Tenor,AV2311,Trigger)</f>
        <v>55495</v>
      </c>
      <c r="AV2311" s="56">
        <f>_xll.qlCalendarAdvance(Calendar,AV2310,AT2311,"f",,Trigger)</f>
        <v>55499</v>
      </c>
      <c r="AW2311" s="56">
        <f>_xll.qlInterestRateIndexMaturity(IborIndex&amp;Tenor,AV2311,Trigger)</f>
        <v>55682</v>
      </c>
      <c r="AX2311" s="102" t="e">
        <f>_xll.qlIndexFixing($Z$5,AU2311,,Trigger)</f>
        <v>#VALUE!</v>
      </c>
      <c r="AY2311" s="102">
        <f>_xll.qlIndexFixing($AZ$1,AV2311,,Trigger)</f>
        <v>1.3519617242080378E-2</v>
      </c>
    </row>
    <row r="2312" spans="46:51" ht="11.25" customHeight="1" x14ac:dyDescent="0.25">
      <c r="AT2312" s="57" t="s">
        <v>44</v>
      </c>
      <c r="AU2312" s="56">
        <f>_xll.qlInterestRateIndexFixingDate(IborIndex&amp;Tenor,AV2312,Trigger)</f>
        <v>55502</v>
      </c>
      <c r="AV2312" s="56">
        <f>_xll.qlCalendarAdvance(Calendar,AV2311,AT2312,"f",,Trigger)</f>
        <v>55506</v>
      </c>
      <c r="AW2312" s="56">
        <f>_xll.qlInterestRateIndexMaturity(IborIndex&amp;Tenor,AV2312,Trigger)</f>
        <v>55689</v>
      </c>
      <c r="AX2312" s="102" t="e">
        <f>_xll.qlIndexFixing($Z$5,AU2312,,Trigger)</f>
        <v>#VALUE!</v>
      </c>
      <c r="AY2312" s="102">
        <f>_xll.qlIndexFixing($AZ$1,AV2312,,Trigger)</f>
        <v>1.3515601817216071E-2</v>
      </c>
    </row>
    <row r="2313" spans="46:51" ht="11.25" customHeight="1" x14ac:dyDescent="0.25">
      <c r="AT2313" s="57" t="s">
        <v>44</v>
      </c>
      <c r="AU2313" s="56">
        <f>_xll.qlInterestRateIndexFixingDate(IborIndex&amp;Tenor,AV2313,Trigger)</f>
        <v>55508</v>
      </c>
      <c r="AV2313" s="56">
        <f>_xll.qlCalendarAdvance(Calendar,AV2312,AT2313,"f",,Trigger)</f>
        <v>55514</v>
      </c>
      <c r="AW2313" s="56">
        <f>_xll.qlInterestRateIndexMaturity(IborIndex&amp;Tenor,AV2313,Trigger)</f>
        <v>55697</v>
      </c>
      <c r="AX2313" s="102" t="e">
        <f>_xll.qlIndexFixing($Z$5,AU2313,,Trigger)</f>
        <v>#VALUE!</v>
      </c>
      <c r="AY2313" s="102">
        <f>_xll.qlIndexFixing($AZ$1,AV2313,,Trigger)</f>
        <v>1.3511024979935747E-2</v>
      </c>
    </row>
    <row r="2314" spans="46:51" ht="11.25" customHeight="1" x14ac:dyDescent="0.25">
      <c r="AT2314" s="57" t="s">
        <v>44</v>
      </c>
      <c r="AU2314" s="56">
        <f>_xll.qlInterestRateIndexFixingDate(IborIndex&amp;Tenor,AV2314,Trigger)</f>
        <v>55516</v>
      </c>
      <c r="AV2314" s="56">
        <f>_xll.qlCalendarAdvance(Calendar,AV2313,AT2314,"f",,Trigger)</f>
        <v>55521</v>
      </c>
      <c r="AW2314" s="56">
        <f>_xll.qlInterestRateIndexMaturity(IborIndex&amp;Tenor,AV2314,Trigger)</f>
        <v>55703</v>
      </c>
      <c r="AX2314" s="102" t="e">
        <f>_xll.qlIndexFixing($Z$5,AU2314,,Trigger)</f>
        <v>#VALUE!</v>
      </c>
      <c r="AY2314" s="102">
        <f>_xll.qlIndexFixing($AZ$1,AV2314,,Trigger)</f>
        <v>1.3506953577611894E-2</v>
      </c>
    </row>
    <row r="2315" spans="46:51" ht="11.25" customHeight="1" x14ac:dyDescent="0.25">
      <c r="AT2315" s="57" t="s">
        <v>44</v>
      </c>
      <c r="AU2315" s="56">
        <f>_xll.qlInterestRateIndexFixingDate(IborIndex&amp;Tenor,AV2315,Trigger)</f>
        <v>55526</v>
      </c>
      <c r="AV2315" s="56">
        <f>_xll.qlCalendarAdvance(Calendar,AV2314,AT2315,"f",,Trigger)</f>
        <v>55528</v>
      </c>
      <c r="AW2315" s="56">
        <f>_xll.qlInterestRateIndexMaturity(IborIndex&amp;Tenor,AV2315,Trigger)</f>
        <v>55710</v>
      </c>
      <c r="AX2315" s="102" t="e">
        <f>_xll.qlIndexFixing($Z$5,AU2315,,Trigger)</f>
        <v>#VALUE!</v>
      </c>
      <c r="AY2315" s="102">
        <f>_xll.qlIndexFixing($AZ$1,AV2315,,Trigger)</f>
        <v>1.3502855005674233E-2</v>
      </c>
    </row>
    <row r="2316" spans="46:51" ht="11.25" customHeight="1" x14ac:dyDescent="0.25">
      <c r="AT2316" s="57" t="s">
        <v>44</v>
      </c>
      <c r="AU2316" s="56">
        <f>_xll.qlInterestRateIndexFixingDate(IborIndex&amp;Tenor,AV2316,Trigger)</f>
        <v>55533</v>
      </c>
      <c r="AV2316" s="56">
        <f>_xll.qlCalendarAdvance(Calendar,AV2315,AT2316,"f",,Trigger)</f>
        <v>55535</v>
      </c>
      <c r="AW2316" s="56">
        <f>_xll.qlInterestRateIndexMaturity(IborIndex&amp;Tenor,AV2316,Trigger)</f>
        <v>55717</v>
      </c>
      <c r="AX2316" s="102" t="e">
        <f>_xll.qlIndexFixing($Z$5,AU2316,,Trigger)</f>
        <v>#VALUE!</v>
      </c>
      <c r="AY2316" s="102">
        <f>_xll.qlIndexFixing($AZ$1,AV2316,,Trigger)</f>
        <v>1.3498729220543551E-2</v>
      </c>
    </row>
    <row r="2317" spans="46:51" ht="11.25" customHeight="1" x14ac:dyDescent="0.25">
      <c r="AT2317" s="57" t="s">
        <v>44</v>
      </c>
      <c r="AU2317" s="56">
        <f>_xll.qlInterestRateIndexFixingDate(IborIndex&amp;Tenor,AV2317,Trigger)</f>
        <v>55540</v>
      </c>
      <c r="AV2317" s="56">
        <f>_xll.qlCalendarAdvance(Calendar,AV2316,AT2317,"f",,Trigger)</f>
        <v>55542</v>
      </c>
      <c r="AW2317" s="56">
        <f>_xll.qlInterestRateIndexMaturity(IborIndex&amp;Tenor,AV2317,Trigger)</f>
        <v>55724</v>
      </c>
      <c r="AX2317" s="102" t="e">
        <f>_xll.qlIndexFixing($Z$5,AU2317,,Trigger)</f>
        <v>#VALUE!</v>
      </c>
      <c r="AY2317" s="102">
        <f>_xll.qlIndexFixing($AZ$1,AV2317,,Trigger)</f>
        <v>1.3494576178643284E-2</v>
      </c>
    </row>
    <row r="2318" spans="46:51" ht="11.25" customHeight="1" x14ac:dyDescent="0.25">
      <c r="AT2318" s="57" t="s">
        <v>44</v>
      </c>
      <c r="AU2318" s="56">
        <f>_xll.qlInterestRateIndexFixingDate(IborIndex&amp;Tenor,AV2318,Trigger)</f>
        <v>55547</v>
      </c>
      <c r="AV2318" s="56">
        <f>_xll.qlCalendarAdvance(Calendar,AV2317,AT2318,"f",,Trigger)</f>
        <v>55549</v>
      </c>
      <c r="AW2318" s="56">
        <f>_xll.qlInterestRateIndexMaturity(IborIndex&amp;Tenor,AV2318,Trigger)</f>
        <v>55731</v>
      </c>
      <c r="AX2318" s="102" t="e">
        <f>_xll.qlIndexFixing($Z$5,AU2318,,Trigger)</f>
        <v>#VALUE!</v>
      </c>
      <c r="AY2318" s="102">
        <f>_xll.qlIndexFixing($AZ$1,AV2318,,Trigger)</f>
        <v>1.3490395836395098E-2</v>
      </c>
    </row>
    <row r="2319" spans="46:51" ht="11.25" customHeight="1" x14ac:dyDescent="0.25">
      <c r="AT2319" s="57" t="s">
        <v>44</v>
      </c>
      <c r="AU2319" s="56">
        <f>_xll.qlInterestRateIndexFixingDate(IborIndex&amp;Tenor,AV2319,Trigger)</f>
        <v>55554</v>
      </c>
      <c r="AV2319" s="56">
        <f>_xll.qlCalendarAdvance(Calendar,AV2318,AT2319,"f",,Trigger)</f>
        <v>55556</v>
      </c>
      <c r="AW2319" s="56">
        <f>_xll.qlInterestRateIndexMaturity(IborIndex&amp;Tenor,AV2319,Trigger)</f>
        <v>55738</v>
      </c>
      <c r="AX2319" s="102" t="e">
        <f>_xll.qlIndexFixing($Z$5,AU2319,,Trigger)</f>
        <v>#VALUE!</v>
      </c>
      <c r="AY2319" s="102">
        <f>_xll.qlIndexFixing($AZ$1,AV2319,,Trigger)</f>
        <v>1.3486188150225059E-2</v>
      </c>
    </row>
    <row r="2320" spans="46:51" ht="11.25" customHeight="1" x14ac:dyDescent="0.25">
      <c r="AT2320" s="57" t="s">
        <v>44</v>
      </c>
      <c r="AU2320" s="56">
        <f>_xll.qlInterestRateIndexFixingDate(IborIndex&amp;Tenor,AV2320,Trigger)</f>
        <v>55561</v>
      </c>
      <c r="AV2320" s="56">
        <f>_xll.qlCalendarAdvance(Calendar,AV2319,AT2320,"f",,Trigger)</f>
        <v>55563</v>
      </c>
      <c r="AW2320" s="56">
        <f>_xll.qlInterestRateIndexMaturity(IborIndex&amp;Tenor,AV2320,Trigger)</f>
        <v>55745</v>
      </c>
      <c r="AX2320" s="102" t="e">
        <f>_xll.qlIndexFixing($Z$5,AU2320,,Trigger)</f>
        <v>#VALUE!</v>
      </c>
      <c r="AY2320" s="102">
        <f>_xll.qlIndexFixing($AZ$1,AV2320,,Trigger)</f>
        <v>1.3481953076560992E-2</v>
      </c>
    </row>
    <row r="2321" spans="46:51" ht="11.25" customHeight="1" x14ac:dyDescent="0.25">
      <c r="AT2321" s="57" t="s">
        <v>44</v>
      </c>
      <c r="AU2321" s="56">
        <f>_xll.qlInterestRateIndexFixingDate(IborIndex&amp;Tenor,AV2321,Trigger)</f>
        <v>55568</v>
      </c>
      <c r="AV2321" s="56">
        <f>_xll.qlCalendarAdvance(Calendar,AV2320,AT2321,"f",,Trigger)</f>
        <v>55570</v>
      </c>
      <c r="AW2321" s="56">
        <f>_xll.qlInterestRateIndexMaturity(IborIndex&amp;Tenor,AV2321,Trigger)</f>
        <v>55752</v>
      </c>
      <c r="AX2321" s="102" t="e">
        <f>_xll.qlIndexFixing($Z$5,AU2321,,Trigger)</f>
        <v>#VALUE!</v>
      </c>
      <c r="AY2321" s="102">
        <f>_xll.qlIndexFixing($AZ$1,AV2321,,Trigger)</f>
        <v>1.3477690571830275E-2</v>
      </c>
    </row>
    <row r="2322" spans="46:51" ht="11.25" customHeight="1" x14ac:dyDescent="0.25">
      <c r="AT2322" s="57" t="s">
        <v>44</v>
      </c>
      <c r="AU2322" s="56">
        <f>_xll.qlInterestRateIndexFixingDate(IborIndex&amp;Tenor,AV2322,Trigger)</f>
        <v>55575</v>
      </c>
      <c r="AV2322" s="56">
        <f>_xll.qlCalendarAdvance(Calendar,AV2321,AT2322,"f",,Trigger)</f>
        <v>55577</v>
      </c>
      <c r="AW2322" s="56">
        <f>_xll.qlInterestRateIndexMaturity(IborIndex&amp;Tenor,AV2322,Trigger)</f>
        <v>55759</v>
      </c>
      <c r="AX2322" s="102" t="e">
        <f>_xll.qlIndexFixing($Z$5,AU2322,,Trigger)</f>
        <v>#VALUE!</v>
      </c>
      <c r="AY2322" s="102">
        <f>_xll.qlIndexFixing($AZ$1,AV2322,,Trigger)</f>
        <v>1.3473206547754879E-2</v>
      </c>
    </row>
    <row r="2323" spans="46:51" ht="11.25" customHeight="1" x14ac:dyDescent="0.25">
      <c r="AT2323" s="57" t="s">
        <v>44</v>
      </c>
      <c r="AU2323" s="56">
        <f>_xll.qlInterestRateIndexFixingDate(IborIndex&amp;Tenor,AV2323,Trigger)</f>
        <v>55582</v>
      </c>
      <c r="AV2323" s="56">
        <f>_xll.qlCalendarAdvance(Calendar,AV2322,AT2323,"f",,Trigger)</f>
        <v>55584</v>
      </c>
      <c r="AW2323" s="56">
        <f>_xll.qlInterestRateIndexMaturity(IborIndex&amp;Tenor,AV2323,Trigger)</f>
        <v>55768</v>
      </c>
      <c r="AX2323" s="102" t="e">
        <f>_xll.qlIndexFixing($Z$5,AU2323,,Trigger)</f>
        <v>#VALUE!</v>
      </c>
      <c r="AY2323" s="102">
        <f>_xll.qlIndexFixing($AZ$1,AV2323,,Trigger)</f>
        <v>1.3468882623156616E-2</v>
      </c>
    </row>
    <row r="2324" spans="46:51" ht="11.25" customHeight="1" x14ac:dyDescent="0.25">
      <c r="AT2324" s="57" t="s">
        <v>44</v>
      </c>
      <c r="AU2324" s="56">
        <f>_xll.qlInterestRateIndexFixingDate(IborIndex&amp;Tenor,AV2324,Trigger)</f>
        <v>55589</v>
      </c>
      <c r="AV2324" s="56">
        <f>_xll.qlCalendarAdvance(Calendar,AV2323,AT2324,"f",,Trigger)</f>
        <v>55591</v>
      </c>
      <c r="AW2324" s="56">
        <f>_xll.qlInterestRateIndexMaturity(IborIndex&amp;Tenor,AV2324,Trigger)</f>
        <v>55775</v>
      </c>
      <c r="AX2324" s="102" t="e">
        <f>_xll.qlIndexFixing($Z$5,AU2324,,Trigger)</f>
        <v>#VALUE!</v>
      </c>
      <c r="AY2324" s="102">
        <f>_xll.qlIndexFixing($AZ$1,AV2324,,Trigger)</f>
        <v>1.3464531124521031E-2</v>
      </c>
    </row>
    <row r="2325" spans="46:51" ht="11.25" customHeight="1" x14ac:dyDescent="0.25">
      <c r="AT2325" s="57" t="s">
        <v>44</v>
      </c>
      <c r="AU2325" s="56">
        <f>_xll.qlInterestRateIndexFixingDate(IborIndex&amp;Tenor,AV2325,Trigger)</f>
        <v>55596</v>
      </c>
      <c r="AV2325" s="56">
        <f>_xll.qlCalendarAdvance(Calendar,AV2324,AT2325,"f",,Trigger)</f>
        <v>55598</v>
      </c>
      <c r="AW2325" s="56">
        <f>_xll.qlInterestRateIndexMaturity(IborIndex&amp;Tenor,AV2325,Trigger)</f>
        <v>55782</v>
      </c>
      <c r="AX2325" s="102" t="e">
        <f>_xll.qlIndexFixing($Z$5,AU2325,,Trigger)</f>
        <v>#VALUE!</v>
      </c>
      <c r="AY2325" s="102">
        <f>_xll.qlIndexFixing($AZ$1,AV2325,,Trigger)</f>
        <v>1.3460152008282104E-2</v>
      </c>
    </row>
    <row r="2326" spans="46:51" ht="11.25" customHeight="1" x14ac:dyDescent="0.25">
      <c r="AT2326" s="57" t="s">
        <v>44</v>
      </c>
      <c r="AU2326" s="56">
        <f>_xll.qlInterestRateIndexFixingDate(IborIndex&amp;Tenor,AV2326,Trigger)</f>
        <v>55603</v>
      </c>
      <c r="AV2326" s="56">
        <f>_xll.qlCalendarAdvance(Calendar,AV2325,AT2326,"f",,Trigger)</f>
        <v>55605</v>
      </c>
      <c r="AW2326" s="56">
        <f>_xll.qlInterestRateIndexMaturity(IborIndex&amp;Tenor,AV2326,Trigger)</f>
        <v>55789</v>
      </c>
      <c r="AX2326" s="102" t="e">
        <f>_xll.qlIndexFixing($Z$5,AU2326,,Trigger)</f>
        <v>#VALUE!</v>
      </c>
      <c r="AY2326" s="102">
        <f>_xll.qlIndexFixing($AZ$1,AV2326,,Trigger)</f>
        <v>1.3455745230873823E-2</v>
      </c>
    </row>
    <row r="2327" spans="46:51" ht="11.25" customHeight="1" x14ac:dyDescent="0.25">
      <c r="AT2327" s="57" t="s">
        <v>44</v>
      </c>
      <c r="AU2327" s="56">
        <f>_xll.qlInterestRateIndexFixingDate(IborIndex&amp;Tenor,AV2327,Trigger)</f>
        <v>55610</v>
      </c>
      <c r="AV2327" s="56">
        <f>_xll.qlCalendarAdvance(Calendar,AV2326,AT2327,"f",,Trigger)</f>
        <v>55612</v>
      </c>
      <c r="AW2327" s="56">
        <f>_xll.qlInterestRateIndexMaturity(IborIndex&amp;Tenor,AV2327,Trigger)</f>
        <v>55795</v>
      </c>
      <c r="AX2327" s="102" t="e">
        <f>_xll.qlIndexFixing($Z$5,AU2327,,Trigger)</f>
        <v>#VALUE!</v>
      </c>
      <c r="AY2327" s="102">
        <f>_xll.qlIndexFixing($AZ$1,AV2327,,Trigger)</f>
        <v>1.3451310748732764E-2</v>
      </c>
    </row>
    <row r="2328" spans="46:51" ht="11.25" customHeight="1" x14ac:dyDescent="0.25">
      <c r="AT2328" s="57" t="s">
        <v>44</v>
      </c>
      <c r="AU2328" s="56">
        <f>_xll.qlInterestRateIndexFixingDate(IborIndex&amp;Tenor,AV2328,Trigger)</f>
        <v>55617</v>
      </c>
      <c r="AV2328" s="56">
        <f>_xll.qlCalendarAdvance(Calendar,AV2327,AT2328,"f",,Trigger)</f>
        <v>55619</v>
      </c>
      <c r="AW2328" s="56">
        <f>_xll.qlInterestRateIndexMaturity(IborIndex&amp;Tenor,AV2328,Trigger)</f>
        <v>55802</v>
      </c>
      <c r="AX2328" s="102" t="e">
        <f>_xll.qlIndexFixing($Z$5,AU2328,,Trigger)</f>
        <v>#VALUE!</v>
      </c>
      <c r="AY2328" s="102">
        <f>_xll.qlIndexFixing($AZ$1,AV2328,,Trigger)</f>
        <v>1.3446848518295505E-2</v>
      </c>
    </row>
    <row r="2329" spans="46:51" ht="11.25" customHeight="1" x14ac:dyDescent="0.25">
      <c r="AT2329" s="57" t="s">
        <v>44</v>
      </c>
      <c r="AU2329" s="56">
        <f>_xll.qlInterestRateIndexFixingDate(IborIndex&amp;Tenor,AV2329,Trigger)</f>
        <v>55624</v>
      </c>
      <c r="AV2329" s="56">
        <f>_xll.qlCalendarAdvance(Calendar,AV2328,AT2329,"f",,Trigger)</f>
        <v>55626</v>
      </c>
      <c r="AW2329" s="56">
        <f>_xll.qlInterestRateIndexMaturity(IborIndex&amp;Tenor,AV2329,Trigger)</f>
        <v>55809</v>
      </c>
      <c r="AX2329" s="102" t="e">
        <f>_xll.qlIndexFixing($Z$5,AU2329,,Trigger)</f>
        <v>#VALUE!</v>
      </c>
      <c r="AY2329" s="102">
        <f>_xll.qlIndexFixing($AZ$1,AV2329,,Trigger)</f>
        <v>1.3439942491869621E-2</v>
      </c>
    </row>
    <row r="2330" spans="46:51" ht="11.25" customHeight="1" x14ac:dyDescent="0.25">
      <c r="AT2330" s="57" t="s">
        <v>44</v>
      </c>
      <c r="AU2330" s="56">
        <f>_xll.qlInterestRateIndexFixingDate(IborIndex&amp;Tenor,AV2330,Trigger)</f>
        <v>55627</v>
      </c>
      <c r="AV2330" s="56">
        <f>_xll.qlCalendarAdvance(Calendar,AV2329,AT2330,"f",,Trigger)</f>
        <v>55633</v>
      </c>
      <c r="AW2330" s="56">
        <f>_xll.qlInterestRateIndexMaturity(IborIndex&amp;Tenor,AV2330,Trigger)</f>
        <v>55816</v>
      </c>
      <c r="AX2330" s="102" t="e">
        <f>_xll.qlIndexFixing($Z$5,AU2330,,Trigger)</f>
        <v>#VALUE!</v>
      </c>
      <c r="AY2330" s="102">
        <f>_xll.qlIndexFixing($AZ$1,AV2330,,Trigger)</f>
        <v>1.3437840638290354E-2</v>
      </c>
    </row>
    <row r="2331" spans="46:51" ht="11.25" customHeight="1" x14ac:dyDescent="0.25">
      <c r="AT2331" s="57" t="s">
        <v>44</v>
      </c>
      <c r="AU2331" s="56">
        <f>_xll.qlInterestRateIndexFixingDate(IborIndex&amp;Tenor,AV2331,Trigger)</f>
        <v>55638</v>
      </c>
      <c r="AV2331" s="56">
        <f>_xll.qlCalendarAdvance(Calendar,AV2330,AT2331,"f",,Trigger)</f>
        <v>55641</v>
      </c>
      <c r="AW2331" s="56">
        <f>_xll.qlInterestRateIndexMaturity(IborIndex&amp;Tenor,AV2331,Trigger)</f>
        <v>55827</v>
      </c>
      <c r="AX2331" s="102" t="e">
        <f>_xll.qlIndexFixing($Z$5,AU2331,,Trigger)</f>
        <v>#VALUE!</v>
      </c>
      <c r="AY2331" s="102">
        <f>_xll.qlIndexFixing($AZ$1,AV2331,,Trigger)</f>
        <v>1.3431423437562049E-2</v>
      </c>
    </row>
    <row r="2332" spans="46:51" ht="11.25" customHeight="1" x14ac:dyDescent="0.25">
      <c r="AT2332" s="57" t="s">
        <v>44</v>
      </c>
      <c r="AU2332" s="56">
        <f>_xll.qlInterestRateIndexFixingDate(IborIndex&amp;Tenor,AV2332,Trigger)</f>
        <v>55646</v>
      </c>
      <c r="AV2332" s="56">
        <f>_xll.qlCalendarAdvance(Calendar,AV2331,AT2332,"f",,Trigger)</f>
        <v>55648</v>
      </c>
      <c r="AW2332" s="56">
        <f>_xll.qlInterestRateIndexMaturity(IborIndex&amp;Tenor,AV2332,Trigger)</f>
        <v>55834</v>
      </c>
      <c r="AX2332" s="102" t="e">
        <f>_xll.qlIndexFixing($Z$5,AU2332,,Trigger)</f>
        <v>#VALUE!</v>
      </c>
      <c r="AY2332" s="102">
        <f>_xll.qlIndexFixing($AZ$1,AV2332,,Trigger)</f>
        <v>1.3426839979562821E-2</v>
      </c>
    </row>
    <row r="2333" spans="46:51" ht="11.25" customHeight="1" x14ac:dyDescent="0.25">
      <c r="AT2333" s="57" t="s">
        <v>44</v>
      </c>
      <c r="AU2333" s="56">
        <f>_xll.qlInterestRateIndexFixingDate(IborIndex&amp;Tenor,AV2333,Trigger)</f>
        <v>55653</v>
      </c>
      <c r="AV2333" s="56">
        <f>_xll.qlCalendarAdvance(Calendar,AV2332,AT2333,"f",,Trigger)</f>
        <v>55655</v>
      </c>
      <c r="AW2333" s="56">
        <f>_xll.qlInterestRateIndexMaturity(IborIndex&amp;Tenor,AV2333,Trigger)</f>
        <v>55841</v>
      </c>
      <c r="AX2333" s="102" t="e">
        <f>_xll.qlIndexFixing($Z$5,AU2333,,Trigger)</f>
        <v>#VALUE!</v>
      </c>
      <c r="AY2333" s="102">
        <f>_xll.qlIndexFixing($AZ$1,AV2333,,Trigger)</f>
        <v>1.3422228540906236E-2</v>
      </c>
    </row>
    <row r="2334" spans="46:51" ht="11.25" customHeight="1" x14ac:dyDescent="0.25">
      <c r="AT2334" s="57" t="s">
        <v>44</v>
      </c>
      <c r="AU2334" s="56">
        <f>_xll.qlInterestRateIndexFixingDate(IborIndex&amp;Tenor,AV2334,Trigger)</f>
        <v>55660</v>
      </c>
      <c r="AV2334" s="56">
        <f>_xll.qlCalendarAdvance(Calendar,AV2333,AT2334,"f",,Trigger)</f>
        <v>55662</v>
      </c>
      <c r="AW2334" s="56">
        <f>_xll.qlInterestRateIndexMaturity(IborIndex&amp;Tenor,AV2334,Trigger)</f>
        <v>55848</v>
      </c>
      <c r="AX2334" s="102" t="e">
        <f>_xll.qlIndexFixing($Z$5,AU2334,,Trigger)</f>
        <v>#VALUE!</v>
      </c>
      <c r="AY2334" s="102">
        <f>_xll.qlIndexFixing($AZ$1,AV2334,,Trigger)</f>
        <v>1.3417589078038875E-2</v>
      </c>
    </row>
    <row r="2335" spans="46:51" ht="11.25" customHeight="1" x14ac:dyDescent="0.25">
      <c r="AT2335" s="57" t="s">
        <v>44</v>
      </c>
      <c r="AU2335" s="56">
        <f>_xll.qlInterestRateIndexFixingDate(IborIndex&amp;Tenor,AV2335,Trigger)</f>
        <v>55667</v>
      </c>
      <c r="AV2335" s="56">
        <f>_xll.qlCalendarAdvance(Calendar,AV2334,AT2335,"f",,Trigger)</f>
        <v>55669</v>
      </c>
      <c r="AW2335" s="56">
        <f>_xll.qlInterestRateIndexMaturity(IborIndex&amp;Tenor,AV2335,Trigger)</f>
        <v>55852</v>
      </c>
      <c r="AX2335" s="102" t="e">
        <f>_xll.qlIndexFixing($Z$5,AU2335,,Trigger)</f>
        <v>#VALUE!</v>
      </c>
      <c r="AY2335" s="102">
        <f>_xll.qlIndexFixing($AZ$1,AV2335,,Trigger)</f>
        <v>1.3413015338836837E-2</v>
      </c>
    </row>
    <row r="2336" spans="46:51" ht="11.25" customHeight="1" x14ac:dyDescent="0.25">
      <c r="AT2336" s="57" t="s">
        <v>44</v>
      </c>
      <c r="AU2336" s="56">
        <f>_xll.qlInterestRateIndexFixingDate(IborIndex&amp;Tenor,AV2336,Trigger)</f>
        <v>55674</v>
      </c>
      <c r="AV2336" s="56">
        <f>_xll.qlCalendarAdvance(Calendar,AV2335,AT2336,"f",,Trigger)</f>
        <v>55676</v>
      </c>
      <c r="AW2336" s="56">
        <f>_xll.qlInterestRateIndexMaturity(IborIndex&amp;Tenor,AV2336,Trigger)</f>
        <v>55859</v>
      </c>
      <c r="AX2336" s="102" t="e">
        <f>_xll.qlIndexFixing($Z$5,AU2336,,Trigger)</f>
        <v>#VALUE!</v>
      </c>
      <c r="AY2336" s="102">
        <f>_xll.qlIndexFixing($AZ$1,AV2336,,Trigger)</f>
        <v>1.3408321894176596E-2</v>
      </c>
    </row>
    <row r="2337" spans="46:51" ht="11.25" customHeight="1" x14ac:dyDescent="0.25">
      <c r="AT2337" s="57" t="s">
        <v>44</v>
      </c>
      <c r="AU2337" s="56">
        <f>_xll.qlInterestRateIndexFixingDate(IborIndex&amp;Tenor,AV2337,Trigger)</f>
        <v>55681</v>
      </c>
      <c r="AV2337" s="56">
        <f>_xll.qlCalendarAdvance(Calendar,AV2336,AT2337,"f",,Trigger)</f>
        <v>55683</v>
      </c>
      <c r="AW2337" s="56">
        <f>_xll.qlInterestRateIndexMaturity(IborIndex&amp;Tenor,AV2337,Trigger)</f>
        <v>55866</v>
      </c>
      <c r="AX2337" s="102" t="e">
        <f>_xll.qlIndexFixing($Z$5,AU2337,,Trigger)</f>
        <v>#VALUE!</v>
      </c>
      <c r="AY2337" s="102">
        <f>_xll.qlIndexFixing($AZ$1,AV2337,,Trigger)</f>
        <v>1.3403600298753758E-2</v>
      </c>
    </row>
    <row r="2338" spans="46:51" ht="11.25" customHeight="1" x14ac:dyDescent="0.25">
      <c r="AT2338" s="57" t="s">
        <v>44</v>
      </c>
      <c r="AU2338" s="56">
        <f>_xll.qlInterestRateIndexFixingDate(IborIndex&amp;Tenor,AV2338,Trigger)</f>
        <v>55688</v>
      </c>
      <c r="AV2338" s="56">
        <f>_xll.qlCalendarAdvance(Calendar,AV2337,AT2338,"f",,Trigger)</f>
        <v>55690</v>
      </c>
      <c r="AW2338" s="56">
        <f>_xll.qlInterestRateIndexMaturity(IborIndex&amp;Tenor,AV2338,Trigger)</f>
        <v>55873</v>
      </c>
      <c r="AX2338" s="102" t="e">
        <f>_xll.qlIndexFixing($Z$5,AU2338,,Trigger)</f>
        <v>#VALUE!</v>
      </c>
      <c r="AY2338" s="102">
        <f>_xll.qlIndexFixing($AZ$1,AV2338,,Trigger)</f>
        <v>1.3398850509024141E-2</v>
      </c>
    </row>
    <row r="2339" spans="46:51" ht="11.25" customHeight="1" x14ac:dyDescent="0.25">
      <c r="AT2339" s="57" t="s">
        <v>44</v>
      </c>
      <c r="AU2339" s="56">
        <f>_xll.qlInterestRateIndexFixingDate(IborIndex&amp;Tenor,AV2339,Trigger)</f>
        <v>55695</v>
      </c>
      <c r="AV2339" s="56">
        <f>_xll.qlCalendarAdvance(Calendar,AV2338,AT2339,"f",,Trigger)</f>
        <v>55697</v>
      </c>
      <c r="AW2339" s="56">
        <f>_xll.qlInterestRateIndexMaturity(IborIndex&amp;Tenor,AV2339,Trigger)</f>
        <v>55880</v>
      </c>
      <c r="AX2339" s="102" t="e">
        <f>_xll.qlIndexFixing($Z$5,AU2339,,Trigger)</f>
        <v>#VALUE!</v>
      </c>
      <c r="AY2339" s="102">
        <f>_xll.qlIndexFixing($AZ$1,AV2339,,Trigger)</f>
        <v>1.3393867056958011E-2</v>
      </c>
    </row>
    <row r="2340" spans="46:51" ht="11.25" customHeight="1" x14ac:dyDescent="0.25">
      <c r="AT2340" s="57" t="s">
        <v>44</v>
      </c>
      <c r="AU2340" s="56">
        <f>_xll.qlInterestRateIndexFixingDate(IborIndex&amp;Tenor,AV2340,Trigger)</f>
        <v>55702</v>
      </c>
      <c r="AV2340" s="56">
        <f>_xll.qlCalendarAdvance(Calendar,AV2339,AT2340,"f",,Trigger)</f>
        <v>55704</v>
      </c>
      <c r="AW2340" s="56">
        <f>_xll.qlInterestRateIndexMaturity(IborIndex&amp;Tenor,AV2340,Trigger)</f>
        <v>55890</v>
      </c>
      <c r="AX2340" s="102" t="e">
        <f>_xll.qlIndexFixing($Z$5,AU2340,,Trigger)</f>
        <v>#VALUE!</v>
      </c>
      <c r="AY2340" s="102">
        <f>_xll.qlIndexFixing($AZ$1,AV2340,,Trigger)</f>
        <v>1.3389161353721283E-2</v>
      </c>
    </row>
    <row r="2341" spans="46:51" ht="11.25" customHeight="1" x14ac:dyDescent="0.25">
      <c r="AT2341" s="57" t="s">
        <v>44</v>
      </c>
      <c r="AU2341" s="56">
        <f>_xll.qlInterestRateIndexFixingDate(IborIndex&amp;Tenor,AV2341,Trigger)</f>
        <v>55709</v>
      </c>
      <c r="AV2341" s="56">
        <f>_xll.qlCalendarAdvance(Calendar,AV2340,AT2341,"f",,Trigger)</f>
        <v>55711</v>
      </c>
      <c r="AW2341" s="56">
        <f>_xll.qlInterestRateIndexMaturity(IborIndex&amp;Tenor,AV2341,Trigger)</f>
        <v>55897</v>
      </c>
      <c r="AX2341" s="102" t="e">
        <f>_xll.qlIndexFixing($Z$5,AU2341,,Trigger)</f>
        <v>#VALUE!</v>
      </c>
      <c r="AY2341" s="102">
        <f>_xll.qlIndexFixing($AZ$1,AV2341,,Trigger)</f>
        <v>1.3384324502065996E-2</v>
      </c>
    </row>
    <row r="2342" spans="46:51" ht="11.25" customHeight="1" x14ac:dyDescent="0.25">
      <c r="AT2342" s="57" t="s">
        <v>44</v>
      </c>
      <c r="AU2342" s="56">
        <f>_xll.qlInterestRateIndexFixingDate(IborIndex&amp;Tenor,AV2342,Trigger)</f>
        <v>55716</v>
      </c>
      <c r="AV2342" s="56">
        <f>_xll.qlCalendarAdvance(Calendar,AV2341,AT2342,"f",,Trigger)</f>
        <v>55718</v>
      </c>
      <c r="AW2342" s="56">
        <f>_xll.qlInterestRateIndexMaturity(IborIndex&amp;Tenor,AV2342,Trigger)</f>
        <v>55904</v>
      </c>
      <c r="AX2342" s="102" t="e">
        <f>_xll.qlIndexFixing($Z$5,AU2342,,Trigger)</f>
        <v>#VALUE!</v>
      </c>
      <c r="AY2342" s="102">
        <f>_xll.qlIndexFixing($AZ$1,AV2342,,Trigger)</f>
        <v>1.3379459277844676E-2</v>
      </c>
    </row>
    <row r="2343" spans="46:51" ht="11.25" customHeight="1" x14ac:dyDescent="0.25">
      <c r="AT2343" s="57" t="s">
        <v>44</v>
      </c>
      <c r="AU2343" s="56">
        <f>_xll.qlInterestRateIndexFixingDate(IborIndex&amp;Tenor,AV2343,Trigger)</f>
        <v>55723</v>
      </c>
      <c r="AV2343" s="56">
        <f>_xll.qlCalendarAdvance(Calendar,AV2342,AT2343,"f",,Trigger)</f>
        <v>55725</v>
      </c>
      <c r="AW2343" s="56">
        <f>_xll.qlInterestRateIndexMaturity(IborIndex&amp;Tenor,AV2343,Trigger)</f>
        <v>55911</v>
      </c>
      <c r="AX2343" s="102" t="e">
        <f>_xll.qlIndexFixing($Z$5,AU2343,,Trigger)</f>
        <v>#VALUE!</v>
      </c>
      <c r="AY2343" s="102">
        <f>_xll.qlIndexFixing($AZ$1,AV2343,,Trigger)</f>
        <v>1.3374565637518668E-2</v>
      </c>
    </row>
    <row r="2344" spans="46:51" ht="11.25" customHeight="1" x14ac:dyDescent="0.25">
      <c r="AT2344" s="57" t="s">
        <v>44</v>
      </c>
      <c r="AU2344" s="56">
        <f>_xll.qlInterestRateIndexFixingDate(IborIndex&amp;Tenor,AV2344,Trigger)</f>
        <v>55730</v>
      </c>
      <c r="AV2344" s="56">
        <f>_xll.qlCalendarAdvance(Calendar,AV2343,AT2344,"f",,Trigger)</f>
        <v>55732</v>
      </c>
      <c r="AW2344" s="56">
        <f>_xll.qlInterestRateIndexMaturity(IborIndex&amp;Tenor,AV2344,Trigger)</f>
        <v>55918</v>
      </c>
      <c r="AX2344" s="102" t="e">
        <f>_xll.qlIndexFixing($Z$5,AU2344,,Trigger)</f>
        <v>#VALUE!</v>
      </c>
      <c r="AY2344" s="102">
        <f>_xll.qlIndexFixing($AZ$1,AV2344,,Trigger)</f>
        <v>1.3369643537552796E-2</v>
      </c>
    </row>
    <row r="2345" spans="46:51" ht="11.25" customHeight="1" x14ac:dyDescent="0.25">
      <c r="AT2345" s="57" t="s">
        <v>44</v>
      </c>
      <c r="AU2345" s="56">
        <f>_xll.qlInterestRateIndexFixingDate(IborIndex&amp;Tenor,AV2345,Trigger)</f>
        <v>55737</v>
      </c>
      <c r="AV2345" s="56">
        <f>_xll.qlCalendarAdvance(Calendar,AV2344,AT2345,"f",,Trigger)</f>
        <v>55739</v>
      </c>
      <c r="AW2345" s="56">
        <f>_xll.qlInterestRateIndexMaturity(IborIndex&amp;Tenor,AV2345,Trigger)</f>
        <v>55925</v>
      </c>
      <c r="AX2345" s="102" t="e">
        <f>_xll.qlIndexFixing($Z$5,AU2345,,Trigger)</f>
        <v>#VALUE!</v>
      </c>
      <c r="AY2345" s="102">
        <f>_xll.qlIndexFixing($AZ$1,AV2345,,Trigger)</f>
        <v>1.3364692934414061E-2</v>
      </c>
    </row>
    <row r="2346" spans="46:51" ht="11.25" customHeight="1" x14ac:dyDescent="0.25">
      <c r="AT2346" s="57" t="s">
        <v>44</v>
      </c>
      <c r="AU2346" s="56">
        <f>_xll.qlInterestRateIndexFixingDate(IborIndex&amp;Tenor,AV2346,Trigger)</f>
        <v>55744</v>
      </c>
      <c r="AV2346" s="56">
        <f>_xll.qlCalendarAdvance(Calendar,AV2345,AT2346,"f",,Trigger)</f>
        <v>55746</v>
      </c>
      <c r="AW2346" s="56">
        <f>_xll.qlInterestRateIndexMaturity(IborIndex&amp;Tenor,AV2346,Trigger)</f>
        <v>55932</v>
      </c>
      <c r="AX2346" s="102" t="e">
        <f>_xll.qlIndexFixing($Z$5,AU2346,,Trigger)</f>
        <v>#VALUE!</v>
      </c>
      <c r="AY2346" s="102">
        <f>_xll.qlIndexFixing($AZ$1,AV2346,,Trigger)</f>
        <v>1.3359713784570326E-2</v>
      </c>
    </row>
    <row r="2347" spans="46:51" ht="11.25" customHeight="1" x14ac:dyDescent="0.25">
      <c r="AT2347" s="57" t="s">
        <v>44</v>
      </c>
      <c r="AU2347" s="56">
        <f>_xll.qlInterestRateIndexFixingDate(IborIndex&amp;Tenor,AV2347,Trigger)</f>
        <v>55751</v>
      </c>
      <c r="AV2347" s="56">
        <f>_xll.qlCalendarAdvance(Calendar,AV2346,AT2347,"f",,Trigger)</f>
        <v>55753</v>
      </c>
      <c r="AW2347" s="56">
        <f>_xll.qlInterestRateIndexMaturity(IborIndex&amp;Tenor,AV2347,Trigger)</f>
        <v>55939</v>
      </c>
      <c r="AX2347" s="102" t="e">
        <f>_xll.qlIndexFixing($Z$5,AU2347,,Trigger)</f>
        <v>#VALUE!</v>
      </c>
      <c r="AY2347" s="102">
        <f>_xll.qlIndexFixing($AZ$1,AV2347,,Trigger)</f>
        <v>1.3354706044489455E-2</v>
      </c>
    </row>
    <row r="2348" spans="46:51" ht="11.25" customHeight="1" x14ac:dyDescent="0.25">
      <c r="AT2348" s="57" t="s">
        <v>44</v>
      </c>
      <c r="AU2348" s="56">
        <f>_xll.qlInterestRateIndexFixingDate(IborIndex&amp;Tenor,AV2348,Trigger)</f>
        <v>55758</v>
      </c>
      <c r="AV2348" s="56">
        <f>_xll.qlCalendarAdvance(Calendar,AV2347,AT2348,"f",,Trigger)</f>
        <v>55760</v>
      </c>
      <c r="AW2348" s="56">
        <f>_xll.qlInterestRateIndexMaturity(IborIndex&amp;Tenor,AV2348,Trigger)</f>
        <v>55943</v>
      </c>
      <c r="AX2348" s="102" t="e">
        <f>_xll.qlIndexFixing($Z$5,AU2348,,Trigger)</f>
        <v>#VALUE!</v>
      </c>
      <c r="AY2348" s="102">
        <f>_xll.qlIndexFixing($AZ$1,AV2348,,Trigger)</f>
        <v>1.334991480331804E-2</v>
      </c>
    </row>
    <row r="2349" spans="46:51" ht="11.25" customHeight="1" x14ac:dyDescent="0.25">
      <c r="AT2349" s="57" t="s">
        <v>44</v>
      </c>
      <c r="AU2349" s="56">
        <f>_xll.qlInterestRateIndexFixingDate(IborIndex&amp;Tenor,AV2349,Trigger)</f>
        <v>55765</v>
      </c>
      <c r="AV2349" s="56">
        <f>_xll.qlCalendarAdvance(Calendar,AV2348,AT2349,"f",,Trigger)</f>
        <v>55767</v>
      </c>
      <c r="AW2349" s="56">
        <f>_xll.qlInterestRateIndexMaturity(IborIndex&amp;Tenor,AV2349,Trigger)</f>
        <v>55948</v>
      </c>
      <c r="AX2349" s="102" t="e">
        <f>_xll.qlIndexFixing($Z$5,AU2349,,Trigger)</f>
        <v>#VALUE!</v>
      </c>
      <c r="AY2349" s="102">
        <f>_xll.qlIndexFixing($AZ$1,AV2349,,Trigger)</f>
        <v>1.3344854252789086E-2</v>
      </c>
    </row>
    <row r="2350" spans="46:51" ht="11.25" customHeight="1" x14ac:dyDescent="0.25">
      <c r="AT2350" s="57" t="s">
        <v>44</v>
      </c>
      <c r="AU2350" s="56">
        <f>_xll.qlInterestRateIndexFixingDate(IborIndex&amp;Tenor,AV2350,Trigger)</f>
        <v>55772</v>
      </c>
      <c r="AV2350" s="56">
        <f>_xll.qlCalendarAdvance(Calendar,AV2349,AT2350,"f",,Trigger)</f>
        <v>55774</v>
      </c>
      <c r="AW2350" s="56">
        <f>_xll.qlInterestRateIndexMaturity(IborIndex&amp;Tenor,AV2350,Trigger)</f>
        <v>55955</v>
      </c>
      <c r="AX2350" s="102" t="e">
        <f>_xll.qlIndexFixing($Z$5,AU2350,,Trigger)</f>
        <v>#VALUE!</v>
      </c>
      <c r="AY2350" s="102">
        <f>_xll.qlIndexFixing($AZ$1,AV2350,,Trigger)</f>
        <v>1.3339764989640599E-2</v>
      </c>
    </row>
    <row r="2351" spans="46:51" ht="11.25" customHeight="1" x14ac:dyDescent="0.25">
      <c r="AT2351" s="57" t="s">
        <v>44</v>
      </c>
      <c r="AU2351" s="56">
        <f>_xll.qlInterestRateIndexFixingDate(IborIndex&amp;Tenor,AV2351,Trigger)</f>
        <v>55779</v>
      </c>
      <c r="AV2351" s="56">
        <f>_xll.qlCalendarAdvance(Calendar,AV2350,AT2351,"f",,Trigger)</f>
        <v>55781</v>
      </c>
      <c r="AW2351" s="56">
        <f>_xll.qlInterestRateIndexMaturity(IborIndex&amp;Tenor,AV2351,Trigger)</f>
        <v>55962</v>
      </c>
      <c r="AX2351" s="102" t="e">
        <f>_xll.qlIndexFixing($Z$5,AU2351,,Trigger)</f>
        <v>#VALUE!</v>
      </c>
      <c r="AY2351" s="102">
        <f>_xll.qlIndexFixing($AZ$1,AV2351,,Trigger)</f>
        <v>1.3334646970347832E-2</v>
      </c>
    </row>
    <row r="2352" spans="46:51" ht="11.25" customHeight="1" x14ac:dyDescent="0.25">
      <c r="AT2352" s="57" t="s">
        <v>44</v>
      </c>
      <c r="AU2352" s="56">
        <f>_xll.qlInterestRateIndexFixingDate(IborIndex&amp;Tenor,AV2352,Trigger)</f>
        <v>55786</v>
      </c>
      <c r="AV2352" s="56">
        <f>_xll.qlCalendarAdvance(Calendar,AV2351,AT2352,"f",,Trigger)</f>
        <v>55788</v>
      </c>
      <c r="AW2352" s="56">
        <f>_xll.qlInterestRateIndexMaturity(IborIndex&amp;Tenor,AV2352,Trigger)</f>
        <v>55969</v>
      </c>
      <c r="AX2352" s="102" t="e">
        <f>_xll.qlIndexFixing($Z$5,AU2352,,Trigger)</f>
        <v>#VALUE!</v>
      </c>
      <c r="AY2352" s="102">
        <f>_xll.qlIndexFixing($AZ$1,AV2352,,Trigger)</f>
        <v>1.3329500151389994E-2</v>
      </c>
    </row>
    <row r="2353" spans="46:51" ht="11.25" customHeight="1" x14ac:dyDescent="0.25">
      <c r="AT2353" s="57" t="s">
        <v>44</v>
      </c>
      <c r="AU2353" s="56">
        <f>_xll.qlInterestRateIndexFixingDate(IborIndex&amp;Tenor,AV2353,Trigger)</f>
        <v>55793</v>
      </c>
      <c r="AV2353" s="56">
        <f>_xll.qlCalendarAdvance(Calendar,AV2352,AT2353,"f",,Trigger)</f>
        <v>55795</v>
      </c>
      <c r="AW2353" s="56">
        <f>_xll.qlInterestRateIndexMaturity(IborIndex&amp;Tenor,AV2353,Trigger)</f>
        <v>55977</v>
      </c>
      <c r="AX2353" s="102" t="e">
        <f>_xll.qlIndexFixing($Z$5,AU2353,,Trigger)</f>
        <v>#VALUE!</v>
      </c>
      <c r="AY2353" s="102">
        <f>_xll.qlIndexFixing($AZ$1,AV2353,,Trigger)</f>
        <v>1.3324190740636423E-2</v>
      </c>
    </row>
    <row r="2354" spans="46:51" ht="11.25" customHeight="1" x14ac:dyDescent="0.25">
      <c r="AT2354" s="57" t="s">
        <v>44</v>
      </c>
      <c r="AU2354" s="56">
        <f>_xll.qlInterestRateIndexFixingDate(IborIndex&amp;Tenor,AV2354,Trigger)</f>
        <v>55800</v>
      </c>
      <c r="AV2354" s="56">
        <f>_xll.qlCalendarAdvance(Calendar,AV2353,AT2354,"f",,Trigger)</f>
        <v>55802</v>
      </c>
      <c r="AW2354" s="56">
        <f>_xll.qlInterestRateIndexMaturity(IborIndex&amp;Tenor,AV2354,Trigger)</f>
        <v>55984</v>
      </c>
      <c r="AX2354" s="102" t="e">
        <f>_xll.qlIndexFixing($Z$5,AU2354,,Trigger)</f>
        <v>#VALUE!</v>
      </c>
      <c r="AY2354" s="102">
        <f>_xll.qlIndexFixing($AZ$1,AV2354,,Trigger)</f>
        <v>1.3319119940401214E-2</v>
      </c>
    </row>
    <row r="2355" spans="46:51" ht="11.25" customHeight="1" x14ac:dyDescent="0.25">
      <c r="AT2355" s="57" t="s">
        <v>44</v>
      </c>
      <c r="AU2355" s="56">
        <f>_xll.qlInterestRateIndexFixingDate(IborIndex&amp;Tenor,AV2355,Trigger)</f>
        <v>55807</v>
      </c>
      <c r="AV2355" s="56">
        <f>_xll.qlCalendarAdvance(Calendar,AV2354,AT2355,"f",,Trigger)</f>
        <v>55809</v>
      </c>
      <c r="AW2355" s="56">
        <f>_xll.qlInterestRateIndexMaturity(IborIndex&amp;Tenor,AV2355,Trigger)</f>
        <v>55991</v>
      </c>
      <c r="AX2355" s="102" t="e">
        <f>_xll.qlIndexFixing($Z$5,AU2355,,Trigger)</f>
        <v>#VALUE!</v>
      </c>
      <c r="AY2355" s="102">
        <f>_xll.qlIndexFixing($AZ$1,AV2355,,Trigger)</f>
        <v>1.3313886461335715E-2</v>
      </c>
    </row>
    <row r="2356" spans="46:51" ht="11.25" customHeight="1" x14ac:dyDescent="0.25">
      <c r="AT2356" s="57" t="s">
        <v>44</v>
      </c>
      <c r="AU2356" s="56">
        <f>_xll.qlInterestRateIndexFixingDate(IborIndex&amp;Tenor,AV2356,Trigger)</f>
        <v>55814</v>
      </c>
      <c r="AV2356" s="56">
        <f>_xll.qlCalendarAdvance(Calendar,AV2355,AT2356,"f",,Trigger)</f>
        <v>55816</v>
      </c>
      <c r="AW2356" s="56">
        <f>_xll.qlInterestRateIndexMaturity(IborIndex&amp;Tenor,AV2356,Trigger)</f>
        <v>55998</v>
      </c>
      <c r="AX2356" s="102" t="e">
        <f>_xll.qlIndexFixing($Z$5,AU2356,,Trigger)</f>
        <v>#VALUE!</v>
      </c>
      <c r="AY2356" s="102">
        <f>_xll.qlIndexFixing($AZ$1,AV2356,,Trigger)</f>
        <v>1.3308624008536914E-2</v>
      </c>
    </row>
    <row r="2357" spans="46:51" ht="11.25" customHeight="1" x14ac:dyDescent="0.25">
      <c r="AT2357" s="57" t="s">
        <v>44</v>
      </c>
      <c r="AU2357" s="56">
        <f>_xll.qlInterestRateIndexFixingDate(IborIndex&amp;Tenor,AV2357,Trigger)</f>
        <v>55821</v>
      </c>
      <c r="AV2357" s="56">
        <f>_xll.qlCalendarAdvance(Calendar,AV2356,AT2357,"f",,Trigger)</f>
        <v>55823</v>
      </c>
      <c r="AW2357" s="56">
        <f>_xll.qlInterestRateIndexMaturity(IborIndex&amp;Tenor,AV2357,Trigger)</f>
        <v>56004</v>
      </c>
      <c r="AX2357" s="102" t="e">
        <f>_xll.qlIndexFixing($Z$5,AU2357,,Trigger)</f>
        <v>#VALUE!</v>
      </c>
      <c r="AY2357" s="102">
        <f>_xll.qlIndexFixing($AZ$1,AV2357,,Trigger)</f>
        <v>1.3303332538490607E-2</v>
      </c>
    </row>
    <row r="2358" spans="46:51" ht="11.25" customHeight="1" x14ac:dyDescent="0.25">
      <c r="AT2358" s="57" t="s">
        <v>44</v>
      </c>
      <c r="AU2358" s="56">
        <f>_xll.qlInterestRateIndexFixingDate(IborIndex&amp;Tenor,AV2358,Trigger)</f>
        <v>55828</v>
      </c>
      <c r="AV2358" s="56">
        <f>_xll.qlCalendarAdvance(Calendar,AV2357,AT2358,"f",,Trigger)</f>
        <v>55830</v>
      </c>
      <c r="AW2358" s="56">
        <f>_xll.qlInterestRateIndexMaturity(IborIndex&amp;Tenor,AV2358,Trigger)</f>
        <v>56011</v>
      </c>
      <c r="AX2358" s="102" t="e">
        <f>_xll.qlIndexFixing($Z$5,AU2358,,Trigger)</f>
        <v>#VALUE!</v>
      </c>
      <c r="AY2358" s="102">
        <f>_xll.qlIndexFixing($AZ$1,AV2358,,Trigger)</f>
        <v>1.3298012007686103E-2</v>
      </c>
    </row>
    <row r="2359" spans="46:51" ht="11.25" customHeight="1" x14ac:dyDescent="0.25">
      <c r="AT2359" s="57" t="s">
        <v>44</v>
      </c>
      <c r="AU2359" s="56">
        <f>_xll.qlInterestRateIndexFixingDate(IborIndex&amp;Tenor,AV2359,Trigger)</f>
        <v>55835</v>
      </c>
      <c r="AV2359" s="56">
        <f>_xll.qlCalendarAdvance(Calendar,AV2358,AT2359,"f",,Trigger)</f>
        <v>55837</v>
      </c>
      <c r="AW2359" s="56">
        <f>_xll.qlInterestRateIndexMaturity(IborIndex&amp;Tenor,AV2359,Trigger)</f>
        <v>56018</v>
      </c>
      <c r="AX2359" s="102" t="e">
        <f>_xll.qlIndexFixing($Z$5,AU2359,,Trigger)</f>
        <v>#VALUE!</v>
      </c>
      <c r="AY2359" s="102">
        <f>_xll.qlIndexFixing($AZ$1,AV2359,,Trigger)</f>
        <v>1.3292662372613595E-2</v>
      </c>
    </row>
    <row r="2360" spans="46:51" ht="11.25" customHeight="1" x14ac:dyDescent="0.25">
      <c r="AT2360" s="57" t="s">
        <v>44</v>
      </c>
      <c r="AU2360" s="56">
        <f>_xll.qlInterestRateIndexFixingDate(IborIndex&amp;Tenor,AV2360,Trigger)</f>
        <v>55842</v>
      </c>
      <c r="AV2360" s="56">
        <f>_xll.qlCalendarAdvance(Calendar,AV2359,AT2360,"f",,Trigger)</f>
        <v>55844</v>
      </c>
      <c r="AW2360" s="56">
        <f>_xll.qlInterestRateIndexMaturity(IborIndex&amp;Tenor,AV2360,Trigger)</f>
        <v>56025</v>
      </c>
      <c r="AX2360" s="102" t="e">
        <f>_xll.qlIndexFixing($Z$5,AU2360,,Trigger)</f>
        <v>#VALUE!</v>
      </c>
      <c r="AY2360" s="102">
        <f>_xll.qlIndexFixing($AZ$1,AV2360,,Trigger)</f>
        <v>1.3287283589766781E-2</v>
      </c>
    </row>
    <row r="2361" spans="46:51" ht="11.25" customHeight="1" x14ac:dyDescent="0.25">
      <c r="AT2361" s="57" t="s">
        <v>44</v>
      </c>
      <c r="AU2361" s="56">
        <f>_xll.qlInterestRateIndexFixingDate(IborIndex&amp;Tenor,AV2361,Trigger)</f>
        <v>55849</v>
      </c>
      <c r="AV2361" s="56">
        <f>_xll.qlCalendarAdvance(Calendar,AV2360,AT2361,"f",,Trigger)</f>
        <v>55851</v>
      </c>
      <c r="AW2361" s="56">
        <f>_xll.qlInterestRateIndexMaturity(IborIndex&amp;Tenor,AV2361,Trigger)</f>
        <v>56032</v>
      </c>
      <c r="AX2361" s="102" t="e">
        <f>_xll.qlIndexFixing($Z$5,AU2361,,Trigger)</f>
        <v>#VALUE!</v>
      </c>
      <c r="AY2361" s="102">
        <f>_xll.qlIndexFixing($AZ$1,AV2361,,Trigger)</f>
        <v>1.3281875615638488E-2</v>
      </c>
    </row>
    <row r="2362" spans="46:51" ht="11.25" customHeight="1" x14ac:dyDescent="0.25">
      <c r="AT2362" s="57" t="s">
        <v>44</v>
      </c>
      <c r="AU2362" s="56">
        <f>_xll.qlInterestRateIndexFixingDate(IborIndex&amp;Tenor,AV2362,Trigger)</f>
        <v>55856</v>
      </c>
      <c r="AV2362" s="56">
        <f>_xll.qlCalendarAdvance(Calendar,AV2361,AT2362,"f",,Trigger)</f>
        <v>55858</v>
      </c>
      <c r="AW2362" s="56">
        <f>_xll.qlInterestRateIndexMaturity(IborIndex&amp;Tenor,AV2362,Trigger)</f>
        <v>56040</v>
      </c>
      <c r="AX2362" s="102" t="e">
        <f>_xll.qlIndexFixing($Z$5,AU2362,,Trigger)</f>
        <v>#VALUE!</v>
      </c>
      <c r="AY2362" s="102">
        <f>_xll.qlIndexFixing($AZ$1,AV2362,,Trigger)</f>
        <v>1.3276438406724614E-2</v>
      </c>
    </row>
    <row r="2363" spans="46:51" ht="11.25" customHeight="1" x14ac:dyDescent="0.25">
      <c r="AT2363" s="57" t="s">
        <v>44</v>
      </c>
      <c r="AU2363" s="56">
        <f>_xll.qlInterestRateIndexFixingDate(IborIndex&amp;Tenor,AV2363,Trigger)</f>
        <v>55863</v>
      </c>
      <c r="AV2363" s="56">
        <f>_xll.qlCalendarAdvance(Calendar,AV2362,AT2363,"f",,Trigger)</f>
        <v>55865</v>
      </c>
      <c r="AW2363" s="56">
        <f>_xll.qlInterestRateIndexMaturity(IborIndex&amp;Tenor,AV2363,Trigger)</f>
        <v>56047</v>
      </c>
      <c r="AX2363" s="102" t="e">
        <f>_xll.qlIndexFixing($Z$5,AU2363,,Trigger)</f>
        <v>#VALUE!</v>
      </c>
      <c r="AY2363" s="102">
        <f>_xll.qlIndexFixing($AZ$1,AV2363,,Trigger)</f>
        <v>1.3270971919522813E-2</v>
      </c>
    </row>
    <row r="2364" spans="46:51" ht="11.25" customHeight="1" x14ac:dyDescent="0.25">
      <c r="AT2364" s="57" t="s">
        <v>44</v>
      </c>
      <c r="AU2364" s="56">
        <f>_xll.qlInterestRateIndexFixingDate(IborIndex&amp;Tenor,AV2364,Trigger)</f>
        <v>55870</v>
      </c>
      <c r="AV2364" s="56">
        <f>_xll.qlCalendarAdvance(Calendar,AV2363,AT2364,"f",,Trigger)</f>
        <v>55872</v>
      </c>
      <c r="AW2364" s="56">
        <f>_xll.qlInterestRateIndexMaturity(IborIndex&amp;Tenor,AV2364,Trigger)</f>
        <v>56054</v>
      </c>
      <c r="AX2364" s="102" t="e">
        <f>_xll.qlIndexFixing($Z$5,AU2364,,Trigger)</f>
        <v>#VALUE!</v>
      </c>
      <c r="AY2364" s="102">
        <f>_xll.qlIndexFixing($AZ$1,AV2364,,Trigger)</f>
        <v>1.3265476110533376E-2</v>
      </c>
    </row>
    <row r="2365" spans="46:51" ht="11.25" customHeight="1" x14ac:dyDescent="0.25">
      <c r="AT2365" s="57" t="s">
        <v>44</v>
      </c>
      <c r="AU2365" s="56">
        <f>_xll.qlInterestRateIndexFixingDate(IborIndex&amp;Tenor,AV2365,Trigger)</f>
        <v>55876</v>
      </c>
      <c r="AV2365" s="56">
        <f>_xll.qlCalendarAdvance(Calendar,AV2364,AT2365,"f",,Trigger)</f>
        <v>55880</v>
      </c>
      <c r="AW2365" s="56">
        <f>_xll.qlInterestRateIndexMaturity(IborIndex&amp;Tenor,AV2365,Trigger)</f>
        <v>56062</v>
      </c>
      <c r="AX2365" s="102" t="e">
        <f>_xll.qlIndexFixing($Z$5,AU2365,,Trigger)</f>
        <v>#VALUE!</v>
      </c>
      <c r="AY2365" s="102">
        <f>_xll.qlIndexFixing($AZ$1,AV2365,,Trigger)</f>
        <v>1.3259320597408709E-2</v>
      </c>
    </row>
    <row r="2366" spans="46:51" ht="11.25" customHeight="1" x14ac:dyDescent="0.25">
      <c r="AT2366" s="58" t="s">
        <v>44</v>
      </c>
      <c r="AU2366" s="59">
        <f>_xll.qlInterestRateIndexFixingDate(IborIndex&amp;Tenor,AV2366,Trigger)</f>
        <v>55884</v>
      </c>
      <c r="AV2366" s="59">
        <f>_xll.qlCalendarAdvance(Calendar,AV2365,AT2366,"f",,Trigger)</f>
        <v>55887</v>
      </c>
      <c r="AW2366" s="59">
        <f>_xll.qlInterestRateIndexMaturity(IborIndex&amp;Tenor,AV2366,Trigger)</f>
        <v>56068</v>
      </c>
      <c r="AX2366" s="104" t="e">
        <f>_xll.qlIndexFixing($Z$5,AU2366,,Trigger)</f>
        <v>#VALUE!</v>
      </c>
      <c r="AY2366" s="104">
        <f>_xll.qlIndexFixing($AZ$1,AV2366,,Trigger)</f>
        <v>1.3253764129466597E-2</v>
      </c>
    </row>
    <row r="2367" spans="46:51" ht="11.25" customHeight="1" x14ac:dyDescent="0.25"/>
    <row r="2368" spans="46:51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dataValidations disablePrompts="1" count="6">
    <dataValidation type="list" allowBlank="1" showInputMessage="1" showErrorMessage="1" sqref="D50:D108">
      <formula1>"Following,Modified Following,Preceding,Modified Preceding,Month End Reference,Unadjusted Month End,Unadjusted"</formula1>
    </dataValidation>
    <dataValidation type="list" allowBlank="1" showInputMessage="1" showErrorMessage="1" sqref="E50:E108">
      <formula1>"Annual,Semiannual,EveryFourthMonth,Quarterly,Bimonthly,Monthly,Biweekly,Weekly,Daily,Once,NoFrequency"</formula1>
    </dataValidation>
    <dataValidation type="list" allowBlank="1" showInputMessage="1" showErrorMessage="1" sqref="F50:F108 F3:F20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D23:D46">
      <formula1>"Following,Modified Following,Preceding,Modified Preceding,Unadjusted"</formula1>
    </dataValidation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">
      <formula1>"Following,Modified Following,Preceding,Modified Preceding,Unadjusted,Half-Month Modified Following"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Z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46" hidden="1" customWidth="1" outlineLevel="1"/>
    <col min="2" max="2" width="5.85546875" style="46" hidden="1" customWidth="1" outlineLevel="1"/>
    <col min="3" max="3" width="10" style="48" hidden="1" customWidth="1" outlineLevel="1"/>
    <col min="4" max="4" width="19" style="49" hidden="1" customWidth="1" outlineLevel="1"/>
    <col min="5" max="5" width="10" style="46" hidden="1" customWidth="1" outlineLevel="1"/>
    <col min="6" max="6" width="20.28515625" style="46" hidden="1" customWidth="1" outlineLevel="1"/>
    <col min="7" max="7" width="14.140625" style="46" hidden="1" customWidth="1" outlineLevel="1"/>
    <col min="8" max="8" width="15.140625" style="178" hidden="1" customWidth="1" outlineLevel="1"/>
    <col min="9" max="9" width="9" style="48" hidden="1" customWidth="1" outlineLevel="1"/>
    <col min="10" max="10" width="2.7109375" style="46" customWidth="1" collapsed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5" width="8.85546875" style="46" hidden="1" customWidth="1" outlineLevel="1"/>
    <col min="16" max="16" width="5" style="46" hidden="1" customWidth="1" outlineLevel="1"/>
    <col min="17" max="17" width="15.140625" style="46" hidden="1" customWidth="1" outlineLevel="1"/>
    <col min="18" max="18" width="19.28515625" style="46" bestFit="1" customWidth="1" collapsed="1"/>
    <col min="19" max="19" width="10.7109375" style="46" customWidth="1"/>
    <col min="20" max="20" width="9.28515625" style="178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6" width="2.7109375" style="46" customWidth="1"/>
    <col min="37" max="37" width="3" style="46" bestFit="1" customWidth="1"/>
    <col min="38" max="38" width="5" style="46" bestFit="1" customWidth="1"/>
    <col min="39" max="39" width="15.140625" style="46" bestFit="1" customWidth="1"/>
    <col min="40" max="40" width="17.28515625" style="46" hidden="1" customWidth="1" outlineLevel="1"/>
    <col min="41" max="41" width="17.28515625" style="46" customWidth="1" collapsed="1"/>
    <col min="42" max="42" width="7.7109375" style="46" customWidth="1"/>
    <col min="43" max="43" width="8" style="46" bestFit="1" customWidth="1"/>
    <col min="44" max="44" width="6" style="46" bestFit="1" customWidth="1"/>
    <col min="45" max="45" width="2.7109375" style="46" customWidth="1"/>
    <col min="46" max="46" width="3" style="46" bestFit="1" customWidth="1"/>
    <col min="47" max="49" width="17.28515625" style="46" bestFit="1" customWidth="1"/>
    <col min="50" max="51" width="8" style="46" bestFit="1" customWidth="1"/>
    <col min="52" max="16384" width="9.140625" style="46"/>
  </cols>
  <sheetData>
    <row r="1" spans="1:52" s="38" customFormat="1" ht="21.75" customHeight="1" x14ac:dyDescent="0.2">
      <c r="B1" s="39"/>
      <c r="C1" s="41"/>
      <c r="D1" s="42"/>
      <c r="E1" s="43"/>
      <c r="F1" s="38" t="s">
        <v>1</v>
      </c>
      <c r="G1" s="38" t="s">
        <v>37</v>
      </c>
      <c r="H1" s="179"/>
      <c r="I1" s="41"/>
      <c r="R1" s="92" t="str">
        <f>Currency &amp;" "&amp;Tenor</f>
        <v>EUR 1Y</v>
      </c>
      <c r="S1" s="93"/>
      <c r="T1" s="93"/>
      <c r="U1" s="91"/>
      <c r="V1" s="90"/>
      <c r="W1" s="97" t="s">
        <v>117</v>
      </c>
      <c r="Y1" s="98" t="s">
        <v>112</v>
      </c>
      <c r="Z1" s="96">
        <v>6</v>
      </c>
      <c r="AK1" s="105"/>
      <c r="AL1" s="105"/>
      <c r="AM1" s="105" t="s">
        <v>42</v>
      </c>
      <c r="AN1" s="105" t="s">
        <v>123</v>
      </c>
      <c r="AO1" s="105" t="s">
        <v>125</v>
      </c>
      <c r="AP1" s="120" t="s">
        <v>158</v>
      </c>
      <c r="AQ1" s="120" t="s">
        <v>159</v>
      </c>
      <c r="AR1" s="120" t="s">
        <v>128</v>
      </c>
      <c r="AT1" s="61"/>
      <c r="AU1" s="61" t="s">
        <v>103</v>
      </c>
      <c r="AV1" s="61" t="s">
        <v>126</v>
      </c>
      <c r="AW1" s="61" t="s">
        <v>104</v>
      </c>
      <c r="AX1" s="61" t="s">
        <v>105</v>
      </c>
      <c r="AY1" s="61" t="s">
        <v>130</v>
      </c>
      <c r="AZ1" s="38" t="str">
        <f>_xll.qlEuribor(,Tenor,Currency&amp;Tenor,Permanent,Trigger,ObjectOverwrite)</f>
        <v>obj_00806#0001</v>
      </c>
    </row>
    <row r="2" spans="1:52" s="38" customFormat="1" ht="22.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K2" s="80" t="s">
        <v>127</v>
      </c>
      <c r="L2" s="80"/>
      <c r="M2" s="80" t="s">
        <v>33</v>
      </c>
      <c r="N2" s="80" t="s">
        <v>110</v>
      </c>
      <c r="O2" s="80" t="s">
        <v>116</v>
      </c>
      <c r="P2" s="80" t="s">
        <v>111</v>
      </c>
      <c r="Q2" s="176" t="s">
        <v>33</v>
      </c>
      <c r="R2" s="80" t="s">
        <v>42</v>
      </c>
      <c r="S2" s="79" t="s">
        <v>32</v>
      </c>
      <c r="T2" s="79"/>
      <c r="U2" s="80" t="s">
        <v>30</v>
      </c>
      <c r="V2" s="80" t="s">
        <v>31</v>
      </c>
      <c r="W2" s="36" t="e">
        <f t="array" ref="W2:W102">_xll.qlPiecewiseYieldCurveData(YieldCurve_1Y,Trigger)</f>
        <v>#VALUE!</v>
      </c>
      <c r="Y2" s="98" t="s">
        <v>113</v>
      </c>
      <c r="Z2" s="95" t="s">
        <v>120</v>
      </c>
      <c r="AK2" s="107">
        <v>1</v>
      </c>
      <c r="AL2" s="107" t="str">
        <f t="shared" ref="AL2" si="0">"x"&amp;AK2+12&amp;"F"</f>
        <v>x13F</v>
      </c>
      <c r="AM2" s="107" t="str">
        <f t="shared" ref="AM2:AM13" si="1">Currency&amp;AK2&amp;AL2&amp;QuoteSuffix</f>
        <v>EUR1x13F_Quote</v>
      </c>
      <c r="AN2" s="109" t="e">
        <f>_xll.qlInterestRateIndexFixingDate($Z$5,AO2)</f>
        <v>#VALUE!</v>
      </c>
      <c r="AO2" s="109">
        <f>_xll.qlCalendarAdvance(Calendar,Settlementdate,AK2&amp;"M","mf",TRUE,Trigger)</f>
        <v>42170</v>
      </c>
      <c r="AP2" s="108">
        <f>_xll.qlQuoteValue(AM2)</f>
        <v>1.7099999999999999E-3</v>
      </c>
      <c r="AQ2" s="108" t="e">
        <f>_xll.qlIndexFixing($Z$5,AN2,,Trigger)</f>
        <v>#VALUE!</v>
      </c>
      <c r="AR2" s="117" t="e">
        <f>(AP2-AQ2)*10000</f>
        <v>#VALUE!</v>
      </c>
      <c r="AT2" s="53" t="s">
        <v>106</v>
      </c>
      <c r="AU2" s="54">
        <f>_xll.qlInterestRateIndexFixingDate(IborIndex&amp;Tenor,AV2,Trigger)</f>
        <v>42136</v>
      </c>
      <c r="AV2" s="54">
        <f>Settlementdate</f>
        <v>42138</v>
      </c>
      <c r="AW2" s="54">
        <f>_xll.qlInterestRateIndexMaturity(IborIndex&amp;Tenor,AV2,Trigger)</f>
        <v>42506</v>
      </c>
      <c r="AX2" s="101" t="e">
        <f>_xll.qlIndexFixing($Z$5,AU2,,Trigger)</f>
        <v>#VALUE!</v>
      </c>
      <c r="AY2" s="101">
        <f>_xll.qlIndexFixing($AZ$1,AV2,,Trigger)</f>
        <v>1.6827720928322637E-3</v>
      </c>
    </row>
    <row r="3" spans="1:52" s="38" customFormat="1" ht="11.25" customHeight="1" x14ac:dyDescent="0.2">
      <c r="A3" s="18" t="s">
        <v>137</v>
      </c>
      <c r="B3" s="20" t="s">
        <v>40</v>
      </c>
      <c r="C3" s="19">
        <v>0</v>
      </c>
      <c r="D3" s="20" t="s">
        <v>139</v>
      </c>
      <c r="E3" s="21" t="b">
        <v>0</v>
      </c>
      <c r="F3" s="50" t="s">
        <v>36</v>
      </c>
      <c r="G3" s="23" t="str">
        <f t="shared" ref="G3" si="2">Currency&amp;Tenor&amp;A3&amp;B3</f>
        <v>EUR1YDPON</v>
      </c>
      <c r="H3" s="50" t="str">
        <f>IFERROR(_xll.qlDepositRateHelper2(,G3,IF(RIGHT(B3,1)="N","1D",IF(B3="SW","1W",B3)),C3,Calendar,D3,E3,F3,,Trigger),"--")</f>
        <v>--</v>
      </c>
      <c r="I3" s="19" t="b">
        <f>IF(H3="--",FALSE,TRUE)</f>
        <v>0</v>
      </c>
      <c r="J3" s="39"/>
      <c r="K3" s="171" t="str">
        <f t="shared" ref="K3:L19" si="3">A3</f>
        <v>DP</v>
      </c>
      <c r="L3" s="171" t="str">
        <f>B3</f>
        <v>ON</v>
      </c>
      <c r="M3" s="55" t="str">
        <f>H3</f>
        <v>--</v>
      </c>
      <c r="N3" s="55" t="b">
        <f>I3</f>
        <v>0</v>
      </c>
      <c r="O3" s="55">
        <v>1</v>
      </c>
      <c r="P3" s="55">
        <v>1</v>
      </c>
      <c r="Q3" s="53" t="e">
        <f t="array" ref="Q3:Q102">_xll.qlRateHelperSelection(_xll.ohFilter(M3:M102,N3:N102),_xll.ohFilter(P3:P102,N3:N102),$Z$1,$Z$3,$Z$4,$Z$2,_xll.ohFilter(O3:O102,N3:N102),Trigger)</f>
        <v>#NUM!</v>
      </c>
      <c r="R3" s="53" t="e">
        <f>_xll.qlRateHelperQuoteName(Q3)</f>
        <v>#VALUE!</v>
      </c>
      <c r="S3" s="101" t="e">
        <f>_xll.qlRateHelperQuoteValue(Q3,Trigger)</f>
        <v>#VALUE!</v>
      </c>
      <c r="T3" s="177" t="str">
        <f>IFERROR(_xll.qlFuturesRateHelperConvexityAdjustment(Q3,Trigger),"--")</f>
        <v>--</v>
      </c>
      <c r="U3" s="54" t="e">
        <f>_xll.qlRateHelperEarliestDate(Q3,Trigger)</f>
        <v>#VALUE!</v>
      </c>
      <c r="V3" s="54" t="e">
        <f>_xll.qlRateHelperLatestDate(Q3,Trigger)</f>
        <v>#VALUE!</v>
      </c>
      <c r="W3" s="101" t="e">
        <v>#VALUE!</v>
      </c>
      <c r="Y3" s="98" t="s">
        <v>118</v>
      </c>
      <c r="Z3" s="103">
        <v>0</v>
      </c>
      <c r="AA3" s="106"/>
      <c r="AK3" s="94">
        <v>2</v>
      </c>
      <c r="AL3" s="94" t="str">
        <f>"x"&amp;AK3+12&amp;"F"</f>
        <v>x14F</v>
      </c>
      <c r="AM3" s="94" t="str">
        <f t="shared" si="1"/>
        <v>EUR2x14F_Quote</v>
      </c>
      <c r="AN3" s="111" t="e">
        <f>_xll.qlInterestRateIndexFixingDate($Z$5,AO3)</f>
        <v>#VALUE!</v>
      </c>
      <c r="AO3" s="111">
        <f>_xll.qlCalendarAdvance(Calendar,Settlementdate,AK3&amp;"M","mf",TRUE,Trigger)</f>
        <v>42199</v>
      </c>
      <c r="AP3" s="110">
        <f>_xll.qlQuoteValue(AM3)</f>
        <v>1.7299999999999998E-3</v>
      </c>
      <c r="AQ3" s="110" t="e">
        <f>_xll.qlIndexFixing($Z$5,AN3,,Trigger)</f>
        <v>#VALUE!</v>
      </c>
      <c r="AR3" s="118" t="e">
        <f t="shared" ref="AR3:AR13" si="4">(AP3-AQ3)*10000</f>
        <v>#VALUE!</v>
      </c>
      <c r="AT3" s="55" t="s">
        <v>106</v>
      </c>
      <c r="AU3" s="56">
        <f>_xll.qlInterestRateIndexFixingDate(IborIndex&amp;Tenor,AV3,Trigger)</f>
        <v>42137</v>
      </c>
      <c r="AV3" s="56">
        <f>_xll.qlCalendarAdvance(Calendar,AV2,AT3,"f",,Trigger)</f>
        <v>42139</v>
      </c>
      <c r="AW3" s="56">
        <f>_xll.qlInterestRateIndexMaturity(IborIndex&amp;Tenor,AV3,Trigger)</f>
        <v>42506</v>
      </c>
      <c r="AX3" s="102" t="e">
        <f>_xll.qlIndexFixing($Z$5,AU3,,Trigger)</f>
        <v>#VALUE!</v>
      </c>
      <c r="AY3" s="102">
        <f>_xll.qlIndexFixing($AZ$1,AV3,,Trigger)</f>
        <v>1.6838263235959337E-3</v>
      </c>
    </row>
    <row r="4" spans="1:52" s="38" customFormat="1" ht="11.25" customHeight="1" x14ac:dyDescent="0.2">
      <c r="A4" s="25" t="s">
        <v>137</v>
      </c>
      <c r="B4" s="28" t="s">
        <v>100</v>
      </c>
      <c r="C4" s="27">
        <v>1</v>
      </c>
      <c r="D4" s="28" t="s">
        <v>139</v>
      </c>
      <c r="E4" s="29" t="b">
        <v>0</v>
      </c>
      <c r="F4" s="51" t="s">
        <v>36</v>
      </c>
      <c r="G4" s="31" t="str">
        <f t="shared" ref="G4:G20" si="5">Currency&amp;Tenor&amp;A4&amp;B4</f>
        <v>EUR1YDPTN</v>
      </c>
      <c r="H4" s="51" t="str">
        <f>IFERROR(_xll.qlDepositRateHelper2(,G4,IF(RIGHT(B4,1)="N","1D",IF(B4="SW","1W",B4)),C4,Calendar,D4,E4,F4,,Trigger),"--")</f>
        <v>--</v>
      </c>
      <c r="I4" s="27" t="b">
        <f t="shared" ref="I4:I20" si="6">IF(H4="--",FALSE,TRUE)</f>
        <v>0</v>
      </c>
      <c r="J4" s="45"/>
      <c r="K4" s="171" t="str">
        <f t="shared" si="3"/>
        <v>DP</v>
      </c>
      <c r="L4" s="171" t="str">
        <f t="shared" si="3"/>
        <v>TN</v>
      </c>
      <c r="M4" s="55" t="str">
        <f t="shared" ref="M4:N19" si="7">H4</f>
        <v>--</v>
      </c>
      <c r="N4" s="55" t="b">
        <f t="shared" si="7"/>
        <v>0</v>
      </c>
      <c r="O4" s="55">
        <v>1</v>
      </c>
      <c r="P4" s="55">
        <v>1</v>
      </c>
      <c r="Q4" s="55" t="e">
        <v>#NUM!</v>
      </c>
      <c r="R4" s="55" t="e">
        <f>_xll.qlRateHelperQuoteName(Q4)</f>
        <v>#VALUE!</v>
      </c>
      <c r="S4" s="102" t="e">
        <f>_xll.qlRateHelperQuoteValue(Q4,Trigger)</f>
        <v>#VALUE!</v>
      </c>
      <c r="T4" s="174" t="str">
        <f>IFERROR(_xll.qlFuturesRateHelperConvexityAdjustment(Q4,Trigger),"--")</f>
        <v>--</v>
      </c>
      <c r="U4" s="56" t="e">
        <f>_xll.qlRateHelperEarliestDate(Q4,Trigger)</f>
        <v>#VALUE!</v>
      </c>
      <c r="V4" s="56" t="e">
        <f>_xll.qlRateHelperLatestDate(Q4,Trigger)</f>
        <v>#VALUE!</v>
      </c>
      <c r="W4" s="102" t="e">
        <v>#VALUE!</v>
      </c>
      <c r="Y4" s="98" t="s">
        <v>119</v>
      </c>
      <c r="Z4" s="103">
        <v>4</v>
      </c>
      <c r="AA4" s="106"/>
      <c r="AK4" s="94">
        <v>3</v>
      </c>
      <c r="AL4" s="94" t="str">
        <f t="shared" ref="AL4:AL13" si="8">"x"&amp;AK4+12&amp;"F"</f>
        <v>x15F</v>
      </c>
      <c r="AM4" s="94" t="str">
        <f t="shared" si="1"/>
        <v>EUR3x15F_Quote</v>
      </c>
      <c r="AN4" s="111" t="e">
        <f>_xll.qlInterestRateIndexFixingDate($Z$5,AO4)</f>
        <v>#VALUE!</v>
      </c>
      <c r="AO4" s="111">
        <f>_xll.qlCalendarAdvance(Calendar,Settlementdate,AK4&amp;"M","mf",TRUE,Trigger)</f>
        <v>42230</v>
      </c>
      <c r="AP4" s="110">
        <f>_xll.qlQuoteValue(AM4)</f>
        <v>1.7499999999999998E-3</v>
      </c>
      <c r="AQ4" s="110" t="e">
        <f>_xll.qlIndexFixing($Z$5,AN4,,Trigger)</f>
        <v>#VALUE!</v>
      </c>
      <c r="AR4" s="118" t="e">
        <f t="shared" si="4"/>
        <v>#VALUE!</v>
      </c>
      <c r="AT4" s="55" t="s">
        <v>106</v>
      </c>
      <c r="AU4" s="56">
        <f>_xll.qlInterestRateIndexFixingDate(IborIndex&amp;Tenor,AV4,Trigger)</f>
        <v>42138</v>
      </c>
      <c r="AV4" s="56">
        <f>_xll.qlCalendarAdvance(Calendar,AV3,AT4,"f",,Trigger)</f>
        <v>42142</v>
      </c>
      <c r="AW4" s="56">
        <f>_xll.qlInterestRateIndexMaturity(IborIndex&amp;Tenor,AV4,Trigger)</f>
        <v>42508</v>
      </c>
      <c r="AX4" s="102" t="e">
        <f>_xll.qlIndexFixing($Z$5,AU4,,Trigger)</f>
        <v>#VALUE!</v>
      </c>
      <c r="AY4" s="102">
        <f>_xll.qlIndexFixing($AZ$1,AV4,,Trigger)</f>
        <v>1.6848785174971217E-3</v>
      </c>
    </row>
    <row r="5" spans="1:52" s="38" customFormat="1" ht="11.25" customHeight="1" x14ac:dyDescent="0.2">
      <c r="A5" s="25" t="s">
        <v>137</v>
      </c>
      <c r="B5" s="28" t="s">
        <v>101</v>
      </c>
      <c r="C5" s="27">
        <v>2</v>
      </c>
      <c r="D5" s="28" t="s">
        <v>139</v>
      </c>
      <c r="E5" s="29" t="b">
        <v>0</v>
      </c>
      <c r="F5" s="51" t="s">
        <v>36</v>
      </c>
      <c r="G5" s="31" t="str">
        <f t="shared" si="5"/>
        <v>EUR1YDPSN</v>
      </c>
      <c r="H5" s="51" t="str">
        <f>IFERROR(_xll.qlDepositRateHelper2(,G5,IF(RIGHT(B5,1)="N","1D",IF(B5="SW","1W",B5)),C5,Calendar,D5,E5,F5,,Trigger),"--")</f>
        <v>--</v>
      </c>
      <c r="I5" s="27" t="b">
        <f t="shared" si="6"/>
        <v>0</v>
      </c>
      <c r="J5" s="45"/>
      <c r="K5" s="171" t="str">
        <f t="shared" si="3"/>
        <v>DP</v>
      </c>
      <c r="L5" s="171" t="str">
        <f t="shared" si="3"/>
        <v>SN</v>
      </c>
      <c r="M5" s="55" t="str">
        <f t="shared" si="7"/>
        <v>--</v>
      </c>
      <c r="N5" s="55" t="b">
        <f t="shared" si="7"/>
        <v>0</v>
      </c>
      <c r="O5" s="55">
        <v>1</v>
      </c>
      <c r="P5" s="55">
        <v>1</v>
      </c>
      <c r="Q5" s="55" t="e">
        <v>#NUM!</v>
      </c>
      <c r="R5" s="55" t="e">
        <f>_xll.qlRateHelperQuoteName(Q5)</f>
        <v>#VALUE!</v>
      </c>
      <c r="S5" s="102" t="e">
        <f>_xll.qlRateHelperQuoteValue(Q5,Trigger)</f>
        <v>#VALUE!</v>
      </c>
      <c r="T5" s="174" t="str">
        <f>IFERROR(_xll.qlFuturesRateHelperConvexityAdjustment(Q5,Trigger),"--")</f>
        <v>--</v>
      </c>
      <c r="U5" s="56" t="e">
        <f>_xll.qlRateHelperEarliestDate(Q5,Trigger)</f>
        <v>#VALUE!</v>
      </c>
      <c r="V5" s="56" t="e">
        <f>_xll.qlRateHelperLatestDate(Q5,Trigger)</f>
        <v>#VALUE!</v>
      </c>
      <c r="W5" s="102" t="e">
        <v>#VALUE!</v>
      </c>
      <c r="Y5" s="98" t="s">
        <v>4</v>
      </c>
      <c r="Z5" s="103" t="e">
        <f>_xll.qlEuribor(,Tenor,YieldCurve_1Y,Permanent,YieldCurve_1Y,ObjectOverwrite)</f>
        <v>#NUM!</v>
      </c>
      <c r="AA5" s="106"/>
      <c r="AK5" s="94">
        <v>4</v>
      </c>
      <c r="AL5" s="94" t="str">
        <f t="shared" si="8"/>
        <v>x16F</v>
      </c>
      <c r="AM5" s="94" t="str">
        <f t="shared" si="1"/>
        <v>EUR4x16F_Quote</v>
      </c>
      <c r="AN5" s="111" t="e">
        <f>_xll.qlInterestRateIndexFixingDate($Z$5,AO5)</f>
        <v>#VALUE!</v>
      </c>
      <c r="AO5" s="111">
        <f>_xll.qlCalendarAdvance(Calendar,Settlementdate,AK5&amp;"M","mf",TRUE,Trigger)</f>
        <v>42261</v>
      </c>
      <c r="AP5" s="110">
        <f>_xll.qlQuoteValue(AM5)</f>
        <v>1.7699999999999999E-3</v>
      </c>
      <c r="AQ5" s="110" t="e">
        <f>_xll.qlIndexFixing($Z$5,AN5,,Trigger)</f>
        <v>#VALUE!</v>
      </c>
      <c r="AR5" s="118" t="e">
        <f t="shared" si="4"/>
        <v>#VALUE!</v>
      </c>
      <c r="AT5" s="55" t="s">
        <v>106</v>
      </c>
      <c r="AU5" s="56">
        <f>_xll.qlInterestRateIndexFixingDate(IborIndex&amp;Tenor,AV5,Trigger)</f>
        <v>42139</v>
      </c>
      <c r="AV5" s="56">
        <f>_xll.qlCalendarAdvance(Calendar,AV4,AT5,"f",,Trigger)</f>
        <v>42143</v>
      </c>
      <c r="AW5" s="56">
        <f>_xll.qlInterestRateIndexMaturity(IborIndex&amp;Tenor,AV5,Trigger)</f>
        <v>42509</v>
      </c>
      <c r="AX5" s="102" t="e">
        <f>_xll.qlIndexFixing($Z$5,AU5,,Trigger)</f>
        <v>#VALUE!</v>
      </c>
      <c r="AY5" s="102">
        <f>_xll.qlIndexFixing($AZ$1,AV5,,Trigger)</f>
        <v>1.687319292917636E-3</v>
      </c>
    </row>
    <row r="6" spans="1:52" s="38" customFormat="1" ht="11.25" customHeight="1" x14ac:dyDescent="0.2">
      <c r="A6" s="25" t="s">
        <v>137</v>
      </c>
      <c r="B6" s="28" t="s">
        <v>132</v>
      </c>
      <c r="C6" s="27">
        <v>2</v>
      </c>
      <c r="D6" s="28" t="s">
        <v>139</v>
      </c>
      <c r="E6" s="29" t="b">
        <v>0</v>
      </c>
      <c r="F6" s="51" t="s">
        <v>36</v>
      </c>
      <c r="G6" s="31" t="str">
        <f t="shared" si="5"/>
        <v>EUR1YDPSW</v>
      </c>
      <c r="H6" s="51" t="str">
        <f>IFERROR(_xll.qlDepositRateHelper2(,G6,IF(RIGHT(B6,1)="N","1D",IF(B6="SW","1W",B6)),C6,Calendar,D6,E6,F6,,Trigger),"--")</f>
        <v>--</v>
      </c>
      <c r="I6" s="27" t="b">
        <f t="shared" si="6"/>
        <v>0</v>
      </c>
      <c r="J6" s="45"/>
      <c r="K6" s="171" t="str">
        <f t="shared" si="3"/>
        <v>DP</v>
      </c>
      <c r="L6" s="171" t="str">
        <f t="shared" si="3"/>
        <v>SW</v>
      </c>
      <c r="M6" s="55" t="str">
        <f t="shared" si="7"/>
        <v>--</v>
      </c>
      <c r="N6" s="55" t="b">
        <f t="shared" si="7"/>
        <v>0</v>
      </c>
      <c r="O6" s="55">
        <v>1</v>
      </c>
      <c r="P6" s="55">
        <v>1</v>
      </c>
      <c r="Q6" s="55" t="e">
        <v>#NUM!</v>
      </c>
      <c r="R6" s="55" t="e">
        <f>_xll.qlRateHelperQuoteName(Q6)</f>
        <v>#VALUE!</v>
      </c>
      <c r="S6" s="102" t="e">
        <f>_xll.qlRateHelperQuoteValue(Q6,Trigger)</f>
        <v>#VALUE!</v>
      </c>
      <c r="T6" s="174" t="str">
        <f>IFERROR(_xll.qlFuturesRateHelperConvexityAdjustment(Q6,Trigger),"--")</f>
        <v>--</v>
      </c>
      <c r="U6" s="56" t="e">
        <f>_xll.qlRateHelperEarliestDate(Q6,Trigger)</f>
        <v>#VALUE!</v>
      </c>
      <c r="V6" s="56" t="e">
        <f>_xll.qlRateHelperLatestDate(Q6,Trigger)</f>
        <v>#VALUE!</v>
      </c>
      <c r="W6" s="102" t="e">
        <v>#VALUE!</v>
      </c>
      <c r="AA6" s="106"/>
      <c r="AK6" s="94">
        <v>5</v>
      </c>
      <c r="AL6" s="94" t="str">
        <f t="shared" si="8"/>
        <v>x17F</v>
      </c>
      <c r="AM6" s="94" t="str">
        <f t="shared" si="1"/>
        <v>EUR5x17F_Quote</v>
      </c>
      <c r="AN6" s="111" t="e">
        <f>_xll.qlInterestRateIndexFixingDate($Z$5,AO6)</f>
        <v>#VALUE!</v>
      </c>
      <c r="AO6" s="111">
        <f>_xll.qlCalendarAdvance(Calendar,Settlementdate,AK6&amp;"M","mf",TRUE,Trigger)</f>
        <v>42291</v>
      </c>
      <c r="AP6" s="110">
        <f>_xll.qlQuoteValue(AM6)</f>
        <v>1.81E-3</v>
      </c>
      <c r="AQ6" s="110" t="e">
        <f>_xll.qlIndexFixing($Z$5,AN6,,Trigger)</f>
        <v>#VALUE!</v>
      </c>
      <c r="AR6" s="118" t="e">
        <f t="shared" si="4"/>
        <v>#VALUE!</v>
      </c>
      <c r="AT6" s="55" t="s">
        <v>106</v>
      </c>
      <c r="AU6" s="56">
        <f>_xll.qlInterestRateIndexFixingDate(IborIndex&amp;Tenor,AV6,Trigger)</f>
        <v>42142</v>
      </c>
      <c r="AV6" s="56">
        <f>_xll.qlCalendarAdvance(Calendar,AV5,AT6,"f",,Trigger)</f>
        <v>42144</v>
      </c>
      <c r="AW6" s="56">
        <f>_xll.qlInterestRateIndexMaturity(IborIndex&amp;Tenor,AV6,Trigger)</f>
        <v>42510</v>
      </c>
      <c r="AX6" s="102" t="e">
        <f>_xll.qlIndexFixing($Z$5,AU6,,Trigger)</f>
        <v>#VALUE!</v>
      </c>
      <c r="AY6" s="102">
        <f>_xll.qlIndexFixing($AZ$1,AV6,,Trigger)</f>
        <v>1.6876679232831684E-3</v>
      </c>
    </row>
    <row r="7" spans="1:52" s="38" customFormat="1" ht="11.25" customHeight="1" x14ac:dyDescent="0.2">
      <c r="A7" s="25" t="s">
        <v>137</v>
      </c>
      <c r="B7" s="28" t="s">
        <v>45</v>
      </c>
      <c r="C7" s="27">
        <v>2</v>
      </c>
      <c r="D7" s="28" t="s">
        <v>139</v>
      </c>
      <c r="E7" s="29" t="b">
        <v>0</v>
      </c>
      <c r="F7" s="51" t="s">
        <v>36</v>
      </c>
      <c r="G7" s="31" t="str">
        <f t="shared" si="5"/>
        <v>EUR1YDP2W</v>
      </c>
      <c r="H7" s="51" t="str">
        <f>IFERROR(_xll.qlDepositRateHelper2(,G7,IF(RIGHT(B7,1)="N","1D",IF(B7="SW","1W",B7)),C7,Calendar,D7,E7,F7,,Trigger),"--")</f>
        <v>--</v>
      </c>
      <c r="I7" s="27" t="b">
        <f t="shared" si="6"/>
        <v>0</v>
      </c>
      <c r="J7" s="45"/>
      <c r="K7" s="171" t="str">
        <f t="shared" si="3"/>
        <v>DP</v>
      </c>
      <c r="L7" s="171" t="str">
        <f t="shared" si="3"/>
        <v>2W</v>
      </c>
      <c r="M7" s="55" t="str">
        <f t="shared" si="7"/>
        <v>--</v>
      </c>
      <c r="N7" s="55" t="b">
        <f t="shared" si="7"/>
        <v>0</v>
      </c>
      <c r="O7" s="55">
        <v>1</v>
      </c>
      <c r="P7" s="55">
        <v>1</v>
      </c>
      <c r="Q7" s="55" t="e">
        <v>#NUM!</v>
      </c>
      <c r="R7" s="55" t="e">
        <f>_xll.qlRateHelperQuoteName(Q7)</f>
        <v>#VALUE!</v>
      </c>
      <c r="S7" s="102" t="e">
        <f>_xll.qlRateHelperQuoteValue(Q7,Trigger)</f>
        <v>#VALUE!</v>
      </c>
      <c r="T7" s="174" t="str">
        <f>IFERROR(_xll.qlFuturesRateHelperConvexityAdjustment(Q7,Trigger),"--")</f>
        <v>--</v>
      </c>
      <c r="U7" s="56" t="e">
        <f>_xll.qlRateHelperEarliestDate(Q7,Trigger)</f>
        <v>#VALUE!</v>
      </c>
      <c r="V7" s="56" t="e">
        <f>_xll.qlRateHelperLatestDate(Q7,Trigger)</f>
        <v>#VALUE!</v>
      </c>
      <c r="W7" s="102" t="e">
        <v>#VALUE!</v>
      </c>
      <c r="AA7" s="106"/>
      <c r="AK7" s="94">
        <v>6</v>
      </c>
      <c r="AL7" s="94" t="str">
        <f t="shared" si="8"/>
        <v>x18F</v>
      </c>
      <c r="AM7" s="94" t="str">
        <f t="shared" si="1"/>
        <v>EUR6x18F_Quote</v>
      </c>
      <c r="AN7" s="111" t="e">
        <f>_xll.qlInterestRateIndexFixingDate($Z$5,AO7)</f>
        <v>#VALUE!</v>
      </c>
      <c r="AO7" s="111">
        <f>_xll.qlCalendarAdvance(Calendar,Settlementdate,AK7&amp;"M","mf",TRUE,Trigger)</f>
        <v>42324</v>
      </c>
      <c r="AP7" s="110">
        <f>_xll.qlQuoteValue(AM7)</f>
        <v>1.8500000000000001E-3</v>
      </c>
      <c r="AQ7" s="110" t="e">
        <f>_xll.qlIndexFixing($Z$5,AN7,,Trigger)</f>
        <v>#VALUE!</v>
      </c>
      <c r="AR7" s="118" t="e">
        <f t="shared" si="4"/>
        <v>#VALUE!</v>
      </c>
      <c r="AT7" s="55" t="s">
        <v>106</v>
      </c>
      <c r="AU7" s="56">
        <f>_xll.qlInterestRateIndexFixingDate(IborIndex&amp;Tenor,AV7,Trigger)</f>
        <v>42143</v>
      </c>
      <c r="AV7" s="56">
        <f>_xll.qlCalendarAdvance(Calendar,AV6,AT7,"f",,Trigger)</f>
        <v>42145</v>
      </c>
      <c r="AW7" s="56">
        <f>_xll.qlInterestRateIndexMaturity(IborIndex&amp;Tenor,AV7,Trigger)</f>
        <v>42513</v>
      </c>
      <c r="AX7" s="102" t="e">
        <f>_xll.qlIndexFixing($Z$5,AU7,,Trigger)</f>
        <v>#VALUE!</v>
      </c>
      <c r="AY7" s="102">
        <f>_xll.qlIndexFixing($AZ$1,AV7,,Trigger)</f>
        <v>1.6900934577273698E-3</v>
      </c>
    </row>
    <row r="8" spans="1:52" s="38" customFormat="1" ht="11.25" customHeight="1" x14ac:dyDescent="0.2">
      <c r="A8" s="25" t="s">
        <v>137</v>
      </c>
      <c r="B8" s="28" t="s">
        <v>46</v>
      </c>
      <c r="C8" s="27">
        <v>2</v>
      </c>
      <c r="D8" s="28" t="s">
        <v>139</v>
      </c>
      <c r="E8" s="29" t="b">
        <v>0</v>
      </c>
      <c r="F8" s="51" t="s">
        <v>36</v>
      </c>
      <c r="G8" s="31" t="str">
        <f t="shared" si="5"/>
        <v>EUR1YDP3W</v>
      </c>
      <c r="H8" s="51" t="str">
        <f>IFERROR(_xll.qlDepositRateHelper2(,G8,IF(RIGHT(B8,1)="N","1D",IF(B8="SW","1W",B8)),C8,Calendar,D8,E8,F8,,Trigger),"--")</f>
        <v>--</v>
      </c>
      <c r="I8" s="27" t="b">
        <f t="shared" si="6"/>
        <v>0</v>
      </c>
      <c r="J8" s="45"/>
      <c r="K8" s="171" t="str">
        <f t="shared" si="3"/>
        <v>DP</v>
      </c>
      <c r="L8" s="171" t="str">
        <f t="shared" si="3"/>
        <v>3W</v>
      </c>
      <c r="M8" s="55" t="str">
        <f t="shared" si="7"/>
        <v>--</v>
      </c>
      <c r="N8" s="55" t="b">
        <f t="shared" si="7"/>
        <v>0</v>
      </c>
      <c r="O8" s="55">
        <v>1</v>
      </c>
      <c r="P8" s="55">
        <v>1</v>
      </c>
      <c r="Q8" s="55" t="e">
        <v>#NUM!</v>
      </c>
      <c r="R8" s="55" t="e">
        <f>_xll.qlRateHelperQuoteName(Q8)</f>
        <v>#VALUE!</v>
      </c>
      <c r="S8" s="102" t="e">
        <f>_xll.qlRateHelperQuoteValue(Q8,Trigger)</f>
        <v>#VALUE!</v>
      </c>
      <c r="T8" s="174" t="str">
        <f>IFERROR(_xll.qlFuturesRateHelperConvexityAdjustment(Q8,Trigger),"--")</f>
        <v>--</v>
      </c>
      <c r="U8" s="56" t="e">
        <f>_xll.qlRateHelperEarliestDate(Q8,Trigger)</f>
        <v>#VALUE!</v>
      </c>
      <c r="V8" s="56" t="e">
        <f>_xll.qlRateHelperLatestDate(Q8,Trigger)</f>
        <v>#VALUE!</v>
      </c>
      <c r="W8" s="102" t="e">
        <v>#VALUE!</v>
      </c>
      <c r="AA8" s="106"/>
      <c r="AK8" s="94">
        <v>7</v>
      </c>
      <c r="AL8" s="94" t="str">
        <f t="shared" si="8"/>
        <v>x19F</v>
      </c>
      <c r="AM8" s="94" t="str">
        <f t="shared" si="1"/>
        <v>EUR7x19F_Quote</v>
      </c>
      <c r="AN8" s="111" t="e">
        <f>_xll.qlInterestRateIndexFixingDate($Z$5,AO8)</f>
        <v>#VALUE!</v>
      </c>
      <c r="AO8" s="111">
        <f>_xll.qlCalendarAdvance(Calendar,Settlementdate,AK8&amp;"M","mf",TRUE,Trigger)</f>
        <v>42352</v>
      </c>
      <c r="AP8" s="110">
        <f>_xll.qlQuoteValue(AM8)</f>
        <v>1.89E-3</v>
      </c>
      <c r="AQ8" s="110" t="e">
        <f>_xll.qlIndexFixing($Z$5,AN8,,Trigger)</f>
        <v>#VALUE!</v>
      </c>
      <c r="AR8" s="118" t="e">
        <f t="shared" si="4"/>
        <v>#VALUE!</v>
      </c>
      <c r="AT8" s="55" t="s">
        <v>106</v>
      </c>
      <c r="AU8" s="56">
        <f>_xll.qlInterestRateIndexFixingDate(IborIndex&amp;Tenor,AV8,Trigger)</f>
        <v>42144</v>
      </c>
      <c r="AV8" s="56">
        <f>_xll.qlCalendarAdvance(Calendar,AV7,AT8,"f",,Trigger)</f>
        <v>42146</v>
      </c>
      <c r="AW8" s="56">
        <f>_xll.qlInterestRateIndexMaturity(IborIndex&amp;Tenor,AV8,Trigger)</f>
        <v>42513</v>
      </c>
      <c r="AX8" s="102" t="e">
        <f>_xll.qlIndexFixing($Z$5,AU8,,Trigger)</f>
        <v>#VALUE!</v>
      </c>
      <c r="AY8" s="102">
        <f>_xll.qlIndexFixing($AZ$1,AV8,,Trigger)</f>
        <v>1.6911240860147821E-3</v>
      </c>
    </row>
    <row r="9" spans="1:52" s="38" customFormat="1" ht="11.25" customHeight="1" x14ac:dyDescent="0.2">
      <c r="A9" s="25" t="s">
        <v>137</v>
      </c>
      <c r="B9" s="28" t="s">
        <v>2</v>
      </c>
      <c r="C9" s="27">
        <v>2</v>
      </c>
      <c r="D9" s="28" t="s">
        <v>9</v>
      </c>
      <c r="E9" s="29" t="b">
        <v>1</v>
      </c>
      <c r="F9" s="51" t="s">
        <v>36</v>
      </c>
      <c r="G9" s="31" t="str">
        <f t="shared" si="5"/>
        <v>EUR1YDP1M</v>
      </c>
      <c r="H9" s="51" t="str">
        <f>IFERROR(_xll.qlDepositRateHelper2(,G9,IF(RIGHT(B9,1)="N","1D",IF(B9="SW","1W",B9)),C9,Calendar,D9,E9,F9,,Trigger),"--")</f>
        <v>--</v>
      </c>
      <c r="I9" s="27" t="b">
        <f t="shared" si="6"/>
        <v>0</v>
      </c>
      <c r="J9" s="45"/>
      <c r="K9" s="171" t="str">
        <f t="shared" si="3"/>
        <v>DP</v>
      </c>
      <c r="L9" s="171" t="str">
        <f t="shared" si="3"/>
        <v>1M</v>
      </c>
      <c r="M9" s="55" t="str">
        <f t="shared" si="7"/>
        <v>--</v>
      </c>
      <c r="N9" s="55" t="b">
        <f t="shared" si="7"/>
        <v>0</v>
      </c>
      <c r="O9" s="55">
        <v>1</v>
      </c>
      <c r="P9" s="55">
        <v>1</v>
      </c>
      <c r="Q9" s="55" t="e">
        <v>#NUM!</v>
      </c>
      <c r="R9" s="55" t="e">
        <f>_xll.qlRateHelperQuoteName(Q9)</f>
        <v>#VALUE!</v>
      </c>
      <c r="S9" s="102" t="e">
        <f>_xll.qlRateHelperQuoteValue(Q9,Trigger)</f>
        <v>#VALUE!</v>
      </c>
      <c r="T9" s="174" t="str">
        <f>IFERROR(_xll.qlFuturesRateHelperConvexityAdjustment(Q9,Trigger),"--")</f>
        <v>--</v>
      </c>
      <c r="U9" s="56" t="e">
        <f>_xll.qlRateHelperEarliestDate(Q9,Trigger)</f>
        <v>#VALUE!</v>
      </c>
      <c r="V9" s="56" t="e">
        <f>_xll.qlRateHelperLatestDate(Q9,Trigger)</f>
        <v>#VALUE!</v>
      </c>
      <c r="W9" s="102" t="e">
        <v>#VALUE!</v>
      </c>
      <c r="AA9" s="106"/>
      <c r="AK9" s="94">
        <v>8</v>
      </c>
      <c r="AL9" s="94" t="str">
        <f t="shared" si="8"/>
        <v>x20F</v>
      </c>
      <c r="AM9" s="94" t="str">
        <f t="shared" si="1"/>
        <v>EUR8x20F_Quote</v>
      </c>
      <c r="AN9" s="111" t="e">
        <f>_xll.qlInterestRateIndexFixingDate($Z$5,AO9)</f>
        <v>#VALUE!</v>
      </c>
      <c r="AO9" s="111">
        <f>_xll.qlCalendarAdvance(Calendar,Settlementdate,AK9&amp;"M","mf",TRUE,Trigger)</f>
        <v>42383</v>
      </c>
      <c r="AP9" s="110">
        <f>_xll.qlQuoteValue(AM9)</f>
        <v>1.97E-3</v>
      </c>
      <c r="AQ9" s="110" t="e">
        <f>_xll.qlIndexFixing($Z$5,AN9,,Trigger)</f>
        <v>#VALUE!</v>
      </c>
      <c r="AR9" s="118" t="e">
        <f t="shared" si="4"/>
        <v>#VALUE!</v>
      </c>
      <c r="AT9" s="55" t="s">
        <v>106</v>
      </c>
      <c r="AU9" s="56">
        <f>_xll.qlInterestRateIndexFixingDate(IborIndex&amp;Tenor,AV9,Trigger)</f>
        <v>42145</v>
      </c>
      <c r="AV9" s="56">
        <f>_xll.qlCalendarAdvance(Calendar,AV8,AT9,"f",,Trigger)</f>
        <v>42149</v>
      </c>
      <c r="AW9" s="56">
        <f>_xll.qlInterestRateIndexMaturity(IborIndex&amp;Tenor,AV9,Trigger)</f>
        <v>42515</v>
      </c>
      <c r="AX9" s="102" t="e">
        <f>_xll.qlIndexFixing($Z$5,AU9,,Trigger)</f>
        <v>#VALUE!</v>
      </c>
      <c r="AY9" s="102">
        <f>_xll.qlIndexFixing($AZ$1,AV9,,Trigger)</f>
        <v>1.6921495235356892E-3</v>
      </c>
    </row>
    <row r="10" spans="1:52" s="38" customFormat="1" ht="11.25" customHeight="1" x14ac:dyDescent="0.2">
      <c r="A10" s="25" t="s">
        <v>137</v>
      </c>
      <c r="B10" s="28" t="s">
        <v>47</v>
      </c>
      <c r="C10" s="27">
        <v>2</v>
      </c>
      <c r="D10" s="28" t="s">
        <v>9</v>
      </c>
      <c r="E10" s="29" t="b">
        <v>1</v>
      </c>
      <c r="F10" s="51" t="s">
        <v>36</v>
      </c>
      <c r="G10" s="31" t="str">
        <f t="shared" si="5"/>
        <v>EUR1YDP2M</v>
      </c>
      <c r="H10" s="51" t="str">
        <f>IFERROR(_xll.qlDepositRateHelper2(,G10,IF(RIGHT(B10,1)="N","1D",IF(B10="SW","1W",B10)),C10,Calendar,D10,E10,F10,,Trigger),"--")</f>
        <v>--</v>
      </c>
      <c r="I10" s="27" t="b">
        <f t="shared" si="6"/>
        <v>0</v>
      </c>
      <c r="J10" s="45"/>
      <c r="K10" s="171" t="str">
        <f t="shared" si="3"/>
        <v>DP</v>
      </c>
      <c r="L10" s="171" t="str">
        <f t="shared" si="3"/>
        <v>2M</v>
      </c>
      <c r="M10" s="55" t="str">
        <f t="shared" si="7"/>
        <v>--</v>
      </c>
      <c r="N10" s="55" t="b">
        <f t="shared" si="7"/>
        <v>0</v>
      </c>
      <c r="O10" s="55">
        <v>1</v>
      </c>
      <c r="P10" s="55">
        <v>1</v>
      </c>
      <c r="Q10" s="55" t="e">
        <v>#NUM!</v>
      </c>
      <c r="R10" s="55" t="e">
        <f>_xll.qlRateHelperQuoteName(Q10)</f>
        <v>#VALUE!</v>
      </c>
      <c r="S10" s="102" t="e">
        <f>_xll.qlRateHelperQuoteValue(Q10,Trigger)</f>
        <v>#VALUE!</v>
      </c>
      <c r="T10" s="174" t="str">
        <f>IFERROR(_xll.qlFuturesRateHelperConvexityAdjustment(Q10,Trigger),"--")</f>
        <v>--</v>
      </c>
      <c r="U10" s="56" t="e">
        <f>_xll.qlRateHelperEarliestDate(Q10,Trigger)</f>
        <v>#VALUE!</v>
      </c>
      <c r="V10" s="56" t="e">
        <f>_xll.qlRateHelperLatestDate(Q10,Trigger)</f>
        <v>#VALUE!</v>
      </c>
      <c r="W10" s="102" t="e">
        <v>#VALUE!</v>
      </c>
      <c r="AA10" s="106"/>
      <c r="AK10" s="94">
        <v>9</v>
      </c>
      <c r="AL10" s="94" t="str">
        <f t="shared" si="8"/>
        <v>x21F</v>
      </c>
      <c r="AM10" s="94" t="str">
        <f t="shared" si="1"/>
        <v>EUR9x21F_Quote</v>
      </c>
      <c r="AN10" s="111" t="e">
        <f>_xll.qlInterestRateIndexFixingDate($Z$5,AO10)</f>
        <v>#VALUE!</v>
      </c>
      <c r="AO10" s="111">
        <f>_xll.qlCalendarAdvance(Calendar,Settlementdate,AK10&amp;"M","mf",TRUE,Trigger)</f>
        <v>42415</v>
      </c>
      <c r="AP10" s="110">
        <f>_xll.qlQuoteValue(AM10)</f>
        <v>2.0400000000000001E-3</v>
      </c>
      <c r="AQ10" s="110" t="e">
        <f>_xll.qlIndexFixing($Z$5,AN10,,Trigger)</f>
        <v>#VALUE!</v>
      </c>
      <c r="AR10" s="118" t="e">
        <f t="shared" si="4"/>
        <v>#VALUE!</v>
      </c>
      <c r="AT10" s="55" t="s">
        <v>106</v>
      </c>
      <c r="AU10" s="56">
        <f>_xll.qlInterestRateIndexFixingDate(IborIndex&amp;Tenor,AV10,Trigger)</f>
        <v>42146</v>
      </c>
      <c r="AV10" s="56">
        <f>_xll.qlCalendarAdvance(Calendar,AV9,AT10,"f",,Trigger)</f>
        <v>42150</v>
      </c>
      <c r="AW10" s="56">
        <f>_xll.qlInterestRateIndexMaturity(IborIndex&amp;Tenor,AV10,Trigger)</f>
        <v>42516</v>
      </c>
      <c r="AX10" s="102" t="e">
        <f>_xll.qlIndexFixing($Z$5,AU10,,Trigger)</f>
        <v>#VALUE!</v>
      </c>
      <c r="AY10" s="102">
        <f>_xll.qlIndexFixing($AZ$1,AV10,,Trigger)</f>
        <v>1.6944518992384231E-3</v>
      </c>
    </row>
    <row r="11" spans="1:52" s="38" customFormat="1" ht="11.25" customHeight="1" x14ac:dyDescent="0.2">
      <c r="A11" s="25" t="s">
        <v>137</v>
      </c>
      <c r="B11" s="28" t="s">
        <v>0</v>
      </c>
      <c r="C11" s="27">
        <v>2</v>
      </c>
      <c r="D11" s="28" t="s">
        <v>9</v>
      </c>
      <c r="E11" s="29" t="b">
        <v>1</v>
      </c>
      <c r="F11" s="51" t="s">
        <v>36</v>
      </c>
      <c r="G11" s="31" t="str">
        <f t="shared" si="5"/>
        <v>EUR1YDP3M</v>
      </c>
      <c r="H11" s="51" t="str">
        <f>IFERROR(_xll.qlDepositRateHelper2(,G11,IF(RIGHT(B11,1)="N","1D",IF(B11="SW","1W",B11)),C11,Calendar,D11,E11,F11,,Trigger),"--")</f>
        <v>--</v>
      </c>
      <c r="I11" s="27" t="b">
        <f t="shared" si="6"/>
        <v>0</v>
      </c>
      <c r="J11" s="45"/>
      <c r="K11" s="171" t="str">
        <f t="shared" si="3"/>
        <v>DP</v>
      </c>
      <c r="L11" s="171" t="str">
        <f t="shared" si="3"/>
        <v>3M</v>
      </c>
      <c r="M11" s="55" t="str">
        <f t="shared" si="7"/>
        <v>--</v>
      </c>
      <c r="N11" s="55" t="b">
        <f t="shared" si="7"/>
        <v>0</v>
      </c>
      <c r="O11" s="55">
        <v>1</v>
      </c>
      <c r="P11" s="55">
        <v>1</v>
      </c>
      <c r="Q11" s="55" t="e">
        <v>#NUM!</v>
      </c>
      <c r="R11" s="55" t="e">
        <f>_xll.qlRateHelperQuoteName(Q11)</f>
        <v>#VALUE!</v>
      </c>
      <c r="S11" s="102" t="e">
        <f>_xll.qlRateHelperQuoteValue(Q11,Trigger)</f>
        <v>#VALUE!</v>
      </c>
      <c r="T11" s="174" t="str">
        <f>IFERROR(_xll.qlFuturesRateHelperConvexityAdjustment(Q11,Trigger),"--")</f>
        <v>--</v>
      </c>
      <c r="U11" s="56" t="e">
        <f>_xll.qlRateHelperEarliestDate(Q11,Trigger)</f>
        <v>#VALUE!</v>
      </c>
      <c r="V11" s="56" t="e">
        <f>_xll.qlRateHelperLatestDate(Q11,Trigger)</f>
        <v>#VALUE!</v>
      </c>
      <c r="W11" s="102" t="e">
        <v>#VALUE!</v>
      </c>
      <c r="AA11" s="106"/>
      <c r="AK11" s="94">
        <v>10</v>
      </c>
      <c r="AL11" s="94" t="str">
        <f t="shared" si="8"/>
        <v>x22F</v>
      </c>
      <c r="AM11" s="94" t="str">
        <f t="shared" si="1"/>
        <v>EUR10x22F_Quote</v>
      </c>
      <c r="AN11" s="111" t="e">
        <f>_xll.qlInterestRateIndexFixingDate($Z$5,AO11)</f>
        <v>#VALUE!</v>
      </c>
      <c r="AO11" s="111">
        <f>_xll.qlCalendarAdvance(Calendar,Settlementdate,AK11&amp;"M","mf",TRUE,Trigger)</f>
        <v>42443</v>
      </c>
      <c r="AP11" s="110">
        <f>_xll.qlQuoteValue(AM11)</f>
        <v>2.1000000000000003E-3</v>
      </c>
      <c r="AQ11" s="110" t="e">
        <f>_xll.qlIndexFixing($Z$5,AN11,,Trigger)</f>
        <v>#VALUE!</v>
      </c>
      <c r="AR11" s="118" t="e">
        <f t="shared" si="4"/>
        <v>#VALUE!</v>
      </c>
      <c r="AT11" s="55" t="s">
        <v>106</v>
      </c>
      <c r="AU11" s="56">
        <f>_xll.qlInterestRateIndexFixingDate(IborIndex&amp;Tenor,AV11,Trigger)</f>
        <v>42149</v>
      </c>
      <c r="AV11" s="56">
        <f>_xll.qlCalendarAdvance(Calendar,AV10,AT11,"f",,Trigger)</f>
        <v>42151</v>
      </c>
      <c r="AW11" s="56">
        <f>_xll.qlInterestRateIndexMaturity(IborIndex&amp;Tenor,AV11,Trigger)</f>
        <v>42517</v>
      </c>
      <c r="AX11" s="102" t="e">
        <f>_xll.qlIndexFixing($Z$5,AU11,,Trigger)</f>
        <v>#VALUE!</v>
      </c>
      <c r="AY11" s="102">
        <f>_xll.qlIndexFixing($AZ$1,AV11,,Trigger)</f>
        <v>1.6954464327372388E-3</v>
      </c>
    </row>
    <row r="12" spans="1:52" s="38" customFormat="1" ht="11.25" customHeight="1" x14ac:dyDescent="0.2">
      <c r="A12" s="25" t="s">
        <v>137</v>
      </c>
      <c r="B12" s="28" t="s">
        <v>48</v>
      </c>
      <c r="C12" s="27">
        <v>2</v>
      </c>
      <c r="D12" s="28" t="s">
        <v>9</v>
      </c>
      <c r="E12" s="29" t="b">
        <v>1</v>
      </c>
      <c r="F12" s="51" t="s">
        <v>36</v>
      </c>
      <c r="G12" s="31" t="str">
        <f t="shared" si="5"/>
        <v>EUR1YDP4M</v>
      </c>
      <c r="H12" s="51" t="str">
        <f>IFERROR(_xll.qlDepositRateHelper2(,G12,IF(RIGHT(B12,1)="N","1D",IF(B12="SW","1W",B12)),C12,Calendar,D12,E12,F12,,Trigger),"--")</f>
        <v>--</v>
      </c>
      <c r="I12" s="27" t="b">
        <f t="shared" si="6"/>
        <v>0</v>
      </c>
      <c r="J12" s="45"/>
      <c r="K12" s="171" t="str">
        <f t="shared" si="3"/>
        <v>DP</v>
      </c>
      <c r="L12" s="171" t="str">
        <f t="shared" si="3"/>
        <v>4M</v>
      </c>
      <c r="M12" s="55" t="str">
        <f t="shared" si="7"/>
        <v>--</v>
      </c>
      <c r="N12" s="55" t="b">
        <f t="shared" si="7"/>
        <v>0</v>
      </c>
      <c r="O12" s="55">
        <v>1</v>
      </c>
      <c r="P12" s="55">
        <v>1</v>
      </c>
      <c r="Q12" s="55" t="e">
        <v>#NUM!</v>
      </c>
      <c r="R12" s="55" t="e">
        <f>_xll.qlRateHelperQuoteName(Q12)</f>
        <v>#VALUE!</v>
      </c>
      <c r="S12" s="102" t="e">
        <f>_xll.qlRateHelperQuoteValue(Q12,Trigger)</f>
        <v>#VALUE!</v>
      </c>
      <c r="T12" s="174" t="str">
        <f>IFERROR(_xll.qlFuturesRateHelperConvexityAdjustment(Q12,Trigger),"--")</f>
        <v>--</v>
      </c>
      <c r="U12" s="56" t="e">
        <f>_xll.qlRateHelperEarliestDate(Q12,Trigger)</f>
        <v>#VALUE!</v>
      </c>
      <c r="V12" s="56" t="e">
        <f>_xll.qlRateHelperLatestDate(Q12,Trigger)</f>
        <v>#VALUE!</v>
      </c>
      <c r="W12" s="102" t="e">
        <v>#VALUE!</v>
      </c>
      <c r="AA12" s="106"/>
      <c r="AK12" s="94">
        <v>11</v>
      </c>
      <c r="AL12" s="94" t="str">
        <f t="shared" si="8"/>
        <v>x23F</v>
      </c>
      <c r="AM12" s="94" t="str">
        <f t="shared" si="1"/>
        <v>EUR11x23F_Quote</v>
      </c>
      <c r="AN12" s="111" t="e">
        <f>_xll.qlInterestRateIndexFixingDate($Z$5,AO12)</f>
        <v>#VALUE!</v>
      </c>
      <c r="AO12" s="111">
        <f>_xll.qlCalendarAdvance(Calendar,Settlementdate,AK12&amp;"M","mf",TRUE,Trigger)</f>
        <v>42474</v>
      </c>
      <c r="AP12" s="110">
        <f>_xll.qlQuoteValue(AM12)</f>
        <v>2.2100000000000002E-3</v>
      </c>
      <c r="AQ12" s="110" t="e">
        <f>_xll.qlIndexFixing($Z$5,AN12,,Trigger)</f>
        <v>#VALUE!</v>
      </c>
      <c r="AR12" s="118" t="e">
        <f t="shared" si="4"/>
        <v>#VALUE!</v>
      </c>
      <c r="AT12" s="55" t="s">
        <v>106</v>
      </c>
      <c r="AU12" s="56">
        <f>_xll.qlInterestRateIndexFixingDate(IborIndex&amp;Tenor,AV12,Trigger)</f>
        <v>42150</v>
      </c>
      <c r="AV12" s="56">
        <f>_xll.qlCalendarAdvance(Calendar,AV11,AT12,"f",,Trigger)</f>
        <v>42152</v>
      </c>
      <c r="AW12" s="56">
        <f>_xll.qlInterestRateIndexMaturity(IborIndex&amp;Tenor,AV12,Trigger)</f>
        <v>42520</v>
      </c>
      <c r="AX12" s="102" t="e">
        <f>_xll.qlIndexFixing($Z$5,AU12,,Trigger)</f>
        <v>#VALUE!</v>
      </c>
      <c r="AY12" s="102">
        <f>_xll.qlIndexFixing($AZ$1,AV12,,Trigger)</f>
        <v>1.6971823471608623E-3</v>
      </c>
    </row>
    <row r="13" spans="1:52" s="38" customFormat="1" ht="11.25" customHeight="1" x14ac:dyDescent="0.2">
      <c r="A13" s="25" t="s">
        <v>137</v>
      </c>
      <c r="B13" s="28" t="s">
        <v>49</v>
      </c>
      <c r="C13" s="27">
        <v>2</v>
      </c>
      <c r="D13" s="28" t="s">
        <v>9</v>
      </c>
      <c r="E13" s="29" t="b">
        <v>1</v>
      </c>
      <c r="F13" s="51" t="s">
        <v>36</v>
      </c>
      <c r="G13" s="31" t="str">
        <f t="shared" si="5"/>
        <v>EUR1YDP5M</v>
      </c>
      <c r="H13" s="51" t="str">
        <f>IFERROR(_xll.qlDepositRateHelper2(,G13,IF(RIGHT(B13,1)="N","1D",IF(B13="SW","1W",B13)),C13,Calendar,D13,E13,F13,,Trigger),"--")</f>
        <v>--</v>
      </c>
      <c r="I13" s="27" t="b">
        <f t="shared" si="6"/>
        <v>0</v>
      </c>
      <c r="J13" s="45"/>
      <c r="K13" s="171" t="str">
        <f t="shared" si="3"/>
        <v>DP</v>
      </c>
      <c r="L13" s="171" t="str">
        <f t="shared" si="3"/>
        <v>5M</v>
      </c>
      <c r="M13" s="55" t="str">
        <f t="shared" si="7"/>
        <v>--</v>
      </c>
      <c r="N13" s="55" t="b">
        <f t="shared" si="7"/>
        <v>0</v>
      </c>
      <c r="O13" s="55">
        <v>1</v>
      </c>
      <c r="P13" s="55">
        <v>1</v>
      </c>
      <c r="Q13" s="55" t="e">
        <v>#NUM!</v>
      </c>
      <c r="R13" s="55" t="e">
        <f>_xll.qlRateHelperQuoteName(Q13)</f>
        <v>#VALUE!</v>
      </c>
      <c r="S13" s="102" t="e">
        <f>_xll.qlRateHelperQuoteValue(Q13,Trigger)</f>
        <v>#VALUE!</v>
      </c>
      <c r="T13" s="174" t="str">
        <f>IFERROR(_xll.qlFuturesRateHelperConvexityAdjustment(Q13,Trigger),"--")</f>
        <v>--</v>
      </c>
      <c r="U13" s="56" t="e">
        <f>_xll.qlRateHelperEarliestDate(Q13,Trigger)</f>
        <v>#VALUE!</v>
      </c>
      <c r="V13" s="56" t="e">
        <f>_xll.qlRateHelperLatestDate(Q13,Trigger)</f>
        <v>#VALUE!</v>
      </c>
      <c r="W13" s="102" t="e">
        <v>#VALUE!</v>
      </c>
      <c r="AA13" s="106"/>
      <c r="AK13" s="112">
        <v>12</v>
      </c>
      <c r="AL13" s="112" t="str">
        <f t="shared" si="8"/>
        <v>x24F</v>
      </c>
      <c r="AM13" s="112" t="str">
        <f t="shared" si="1"/>
        <v>EUR12x24F_Quote</v>
      </c>
      <c r="AN13" s="114" t="e">
        <f>_xll.qlInterestRateIndexFixingDate($Z$5,AO13)</f>
        <v>#VALUE!</v>
      </c>
      <c r="AO13" s="114">
        <f>_xll.qlCalendarAdvance(Calendar,Settlementdate,AK13&amp;"M","mf",TRUE,Trigger)</f>
        <v>42506</v>
      </c>
      <c r="AP13" s="113">
        <f>_xll.qlQuoteValue(AM13)</f>
        <v>2.31E-3</v>
      </c>
      <c r="AQ13" s="113" t="e">
        <f>_xll.qlIndexFixing($Z$5,AN13,,Trigger)</f>
        <v>#VALUE!</v>
      </c>
      <c r="AR13" s="119" t="e">
        <f t="shared" si="4"/>
        <v>#VALUE!</v>
      </c>
      <c r="AT13" s="55" t="s">
        <v>106</v>
      </c>
      <c r="AU13" s="56">
        <f>_xll.qlInterestRateIndexFixingDate(IborIndex&amp;Tenor,AV13,Trigger)</f>
        <v>42151</v>
      </c>
      <c r="AV13" s="56">
        <f>_xll.qlCalendarAdvance(Calendar,AV12,AT13,"f",,Trigger)</f>
        <v>42153</v>
      </c>
      <c r="AW13" s="56">
        <f>_xll.qlInterestRateIndexMaturity(IborIndex&amp;Tenor,AV13,Trigger)</f>
        <v>42521</v>
      </c>
      <c r="AX13" s="102" t="e">
        <f>_xll.qlIndexFixing($Z$5,AU13,,Trigger)</f>
        <v>#VALUE!</v>
      </c>
      <c r="AY13" s="102">
        <f>_xll.qlIndexFixing($AZ$1,AV13,,Trigger)</f>
        <v>1.698166679957118E-3</v>
      </c>
    </row>
    <row r="14" spans="1:52" s="38" customFormat="1" ht="11.25" customHeight="1" x14ac:dyDescent="0.2">
      <c r="A14" s="25" t="s">
        <v>137</v>
      </c>
      <c r="B14" s="28" t="s">
        <v>3</v>
      </c>
      <c r="C14" s="27">
        <v>2</v>
      </c>
      <c r="D14" s="28" t="s">
        <v>9</v>
      </c>
      <c r="E14" s="29" t="b">
        <v>1</v>
      </c>
      <c r="F14" s="51" t="s">
        <v>36</v>
      </c>
      <c r="G14" s="31" t="str">
        <f t="shared" si="5"/>
        <v>EUR1YDP6M</v>
      </c>
      <c r="H14" s="51" t="str">
        <f>IFERROR(_xll.qlDepositRateHelper2(,G14,IF(RIGHT(B14,1)="N","1D",IF(B14="SW","1W",B14)),C14,Calendar,D14,E14,F14,,Trigger),"--")</f>
        <v>--</v>
      </c>
      <c r="I14" s="27" t="b">
        <f t="shared" si="6"/>
        <v>0</v>
      </c>
      <c r="J14" s="45"/>
      <c r="K14" s="171" t="str">
        <f t="shared" si="3"/>
        <v>DP</v>
      </c>
      <c r="L14" s="171" t="str">
        <f t="shared" si="3"/>
        <v>6M</v>
      </c>
      <c r="M14" s="55" t="str">
        <f t="shared" si="7"/>
        <v>--</v>
      </c>
      <c r="N14" s="55" t="b">
        <f t="shared" si="7"/>
        <v>0</v>
      </c>
      <c r="O14" s="55">
        <v>1</v>
      </c>
      <c r="P14" s="55">
        <v>1</v>
      </c>
      <c r="Q14" s="55" t="e">
        <v>#NUM!</v>
      </c>
      <c r="R14" s="55" t="e">
        <f>_xll.qlRateHelperQuoteName(Q14)</f>
        <v>#VALUE!</v>
      </c>
      <c r="S14" s="102" t="e">
        <f>_xll.qlRateHelperQuoteValue(Q14,Trigger)</f>
        <v>#VALUE!</v>
      </c>
      <c r="T14" s="174" t="str">
        <f>IFERROR(_xll.qlFuturesRateHelperConvexityAdjustment(Q14,Trigger),"--")</f>
        <v>--</v>
      </c>
      <c r="U14" s="56" t="e">
        <f>_xll.qlRateHelperEarliestDate(Q14,Trigger)</f>
        <v>#VALUE!</v>
      </c>
      <c r="V14" s="56" t="e">
        <f>_xll.qlRateHelperLatestDate(Q14,Trigger)</f>
        <v>#VALUE!</v>
      </c>
      <c r="W14" s="102" t="e">
        <v>#VALUE!</v>
      </c>
      <c r="AA14" s="106"/>
      <c r="AT14" s="55" t="s">
        <v>106</v>
      </c>
      <c r="AU14" s="56">
        <f>_xll.qlInterestRateIndexFixingDate(IborIndex&amp;Tenor,AV14,Trigger)</f>
        <v>42152</v>
      </c>
      <c r="AV14" s="56">
        <f>_xll.qlCalendarAdvance(Calendar,AV13,AT14,"f",,Trigger)</f>
        <v>42156</v>
      </c>
      <c r="AW14" s="56">
        <f>_xll.qlInterestRateIndexMaturity(IborIndex&amp;Tenor,AV14,Trigger)</f>
        <v>42522</v>
      </c>
      <c r="AX14" s="102" t="e">
        <f>_xll.qlIndexFixing($Z$5,AU14,,Trigger)</f>
        <v>#VALUE!</v>
      </c>
      <c r="AY14" s="102">
        <f>_xll.qlIndexFixing($AZ$1,AV14,,Trigger)</f>
        <v>1.6991424628540063E-3</v>
      </c>
    </row>
    <row r="15" spans="1:52" s="38" customFormat="1" ht="11.25" customHeight="1" x14ac:dyDescent="0.2">
      <c r="A15" s="25" t="s">
        <v>137</v>
      </c>
      <c r="B15" s="28" t="s">
        <v>50</v>
      </c>
      <c r="C15" s="27">
        <v>2</v>
      </c>
      <c r="D15" s="28" t="s">
        <v>9</v>
      </c>
      <c r="E15" s="29" t="b">
        <v>1</v>
      </c>
      <c r="F15" s="51" t="s">
        <v>36</v>
      </c>
      <c r="G15" s="31" t="str">
        <f t="shared" si="5"/>
        <v>EUR1YDP7M</v>
      </c>
      <c r="H15" s="51" t="str">
        <f>IFERROR(_xll.qlDepositRateHelper2(,G15,IF(RIGHT(B15,1)="N","1D",IF(B15="SW","1W",B15)),C15,Calendar,D15,E15,F15,,Trigger),"--")</f>
        <v>--</v>
      </c>
      <c r="I15" s="27" t="b">
        <f t="shared" si="6"/>
        <v>0</v>
      </c>
      <c r="J15" s="45"/>
      <c r="K15" s="171" t="str">
        <f t="shared" si="3"/>
        <v>DP</v>
      </c>
      <c r="L15" s="171" t="str">
        <f t="shared" si="3"/>
        <v>7M</v>
      </c>
      <c r="M15" s="55" t="str">
        <f t="shared" si="7"/>
        <v>--</v>
      </c>
      <c r="N15" s="55" t="b">
        <f t="shared" si="7"/>
        <v>0</v>
      </c>
      <c r="O15" s="55">
        <v>1</v>
      </c>
      <c r="P15" s="55">
        <v>1</v>
      </c>
      <c r="Q15" s="55" t="e">
        <v>#NUM!</v>
      </c>
      <c r="R15" s="55" t="e">
        <f>_xll.qlRateHelperQuoteName(Q15)</f>
        <v>#VALUE!</v>
      </c>
      <c r="S15" s="102" t="e">
        <f>_xll.qlRateHelperQuoteValue(Q15,Trigger)</f>
        <v>#VALUE!</v>
      </c>
      <c r="T15" s="174" t="str">
        <f>IFERROR(_xll.qlFuturesRateHelperConvexityAdjustment(Q15,Trigger),"--")</f>
        <v>--</v>
      </c>
      <c r="U15" s="56" t="e">
        <f>_xll.qlRateHelperEarliestDate(Q15,Trigger)</f>
        <v>#VALUE!</v>
      </c>
      <c r="V15" s="56" t="e">
        <f>_xll.qlRateHelperLatestDate(Q15,Trigger)</f>
        <v>#VALUE!</v>
      </c>
      <c r="W15" s="102" t="e">
        <v>#VALUE!</v>
      </c>
      <c r="AA15" s="106"/>
      <c r="AT15" s="55" t="s">
        <v>106</v>
      </c>
      <c r="AU15" s="56">
        <f>_xll.qlInterestRateIndexFixingDate(IborIndex&amp;Tenor,AV15,Trigger)</f>
        <v>42153</v>
      </c>
      <c r="AV15" s="56">
        <f>_xll.qlCalendarAdvance(Calendar,AV14,AT15,"f",,Trigger)</f>
        <v>42157</v>
      </c>
      <c r="AW15" s="56">
        <f>_xll.qlInterestRateIndexMaturity(IborIndex&amp;Tenor,AV15,Trigger)</f>
        <v>42523</v>
      </c>
      <c r="AX15" s="102" t="e">
        <f>_xll.qlIndexFixing($Z$5,AU15,,Trigger)</f>
        <v>#VALUE!</v>
      </c>
      <c r="AY15" s="102">
        <f>_xll.qlIndexFixing($AZ$1,AV15,,Trigger)</f>
        <v>1.7012384010085392E-3</v>
      </c>
    </row>
    <row r="16" spans="1:52" s="38" customFormat="1" ht="11.25" customHeight="1" x14ac:dyDescent="0.2">
      <c r="A16" s="25" t="s">
        <v>137</v>
      </c>
      <c r="B16" s="28" t="s">
        <v>79</v>
      </c>
      <c r="C16" s="27">
        <v>2</v>
      </c>
      <c r="D16" s="28" t="s">
        <v>9</v>
      </c>
      <c r="E16" s="29" t="b">
        <v>1</v>
      </c>
      <c r="F16" s="51" t="s">
        <v>36</v>
      </c>
      <c r="G16" s="31" t="str">
        <f t="shared" si="5"/>
        <v>EUR1YDP8M</v>
      </c>
      <c r="H16" s="51" t="str">
        <f>IFERROR(_xll.qlDepositRateHelper2(,G16,IF(RIGHT(B16,1)="N","1D",IF(B16="SW","1W",B16)),C16,Calendar,D16,E16,F16,,Trigger),"--")</f>
        <v>--</v>
      </c>
      <c r="I16" s="27" t="b">
        <f t="shared" si="6"/>
        <v>0</v>
      </c>
      <c r="J16" s="45"/>
      <c r="K16" s="171" t="str">
        <f t="shared" si="3"/>
        <v>DP</v>
      </c>
      <c r="L16" s="171" t="str">
        <f t="shared" si="3"/>
        <v>8M</v>
      </c>
      <c r="M16" s="55" t="str">
        <f t="shared" si="7"/>
        <v>--</v>
      </c>
      <c r="N16" s="55" t="b">
        <f t="shared" si="7"/>
        <v>0</v>
      </c>
      <c r="O16" s="55">
        <v>1</v>
      </c>
      <c r="P16" s="55">
        <v>1</v>
      </c>
      <c r="Q16" s="55" t="e">
        <v>#NUM!</v>
      </c>
      <c r="R16" s="55" t="e">
        <f>_xll.qlRateHelperQuoteName(Q16)</f>
        <v>#VALUE!</v>
      </c>
      <c r="S16" s="102" t="e">
        <f>_xll.qlRateHelperQuoteValue(Q16,Trigger)</f>
        <v>#VALUE!</v>
      </c>
      <c r="T16" s="174" t="str">
        <f>IFERROR(_xll.qlFuturesRateHelperConvexityAdjustment(Q16,Trigger),"--")</f>
        <v>--</v>
      </c>
      <c r="U16" s="56" t="e">
        <f>_xll.qlRateHelperEarliestDate(Q16,Trigger)</f>
        <v>#VALUE!</v>
      </c>
      <c r="V16" s="56" t="e">
        <f>_xll.qlRateHelperLatestDate(Q16,Trigger)</f>
        <v>#VALUE!</v>
      </c>
      <c r="W16" s="102" t="e">
        <v>#VALUE!</v>
      </c>
      <c r="AA16" s="106"/>
      <c r="AT16" s="55" t="s">
        <v>106</v>
      </c>
      <c r="AU16" s="56">
        <f>_xll.qlInterestRateIndexFixingDate(IborIndex&amp;Tenor,AV16,Trigger)</f>
        <v>42156</v>
      </c>
      <c r="AV16" s="56">
        <f>_xll.qlCalendarAdvance(Calendar,AV15,AT16,"f",,Trigger)</f>
        <v>42158</v>
      </c>
      <c r="AW16" s="56">
        <f>_xll.qlInterestRateIndexMaturity(IborIndex&amp;Tenor,AV16,Trigger)</f>
        <v>42524</v>
      </c>
      <c r="AX16" s="102" t="e">
        <f>_xll.qlIndexFixing($Z$5,AU16,,Trigger)</f>
        <v>#VALUE!</v>
      </c>
      <c r="AY16" s="102">
        <f>_xll.qlIndexFixing($AZ$1,AV16,,Trigger)</f>
        <v>1.7016248977471736E-3</v>
      </c>
    </row>
    <row r="17" spans="1:51" s="38" customFormat="1" ht="11.25" customHeight="1" x14ac:dyDescent="0.2">
      <c r="A17" s="25" t="s">
        <v>137</v>
      </c>
      <c r="B17" s="28" t="s">
        <v>80</v>
      </c>
      <c r="C17" s="27">
        <v>2</v>
      </c>
      <c r="D17" s="28" t="s">
        <v>9</v>
      </c>
      <c r="E17" s="29" t="b">
        <v>1</v>
      </c>
      <c r="F17" s="51" t="s">
        <v>36</v>
      </c>
      <c r="G17" s="31" t="str">
        <f t="shared" si="5"/>
        <v>EUR1YDP9M</v>
      </c>
      <c r="H17" s="51" t="str">
        <f>IFERROR(_xll.qlDepositRateHelper2(,G17,IF(RIGHT(B17,1)="N","1D",IF(B17="SW","1W",B17)),C17,Calendar,D17,E17,F17,,Trigger),"--")</f>
        <v>--</v>
      </c>
      <c r="I17" s="27" t="b">
        <f t="shared" si="6"/>
        <v>0</v>
      </c>
      <c r="J17" s="45"/>
      <c r="K17" s="171" t="str">
        <f t="shared" si="3"/>
        <v>DP</v>
      </c>
      <c r="L17" s="171" t="str">
        <f t="shared" si="3"/>
        <v>9M</v>
      </c>
      <c r="M17" s="55" t="str">
        <f t="shared" si="7"/>
        <v>--</v>
      </c>
      <c r="N17" s="55" t="b">
        <f t="shared" si="7"/>
        <v>0</v>
      </c>
      <c r="O17" s="55">
        <v>1</v>
      </c>
      <c r="P17" s="55">
        <v>1</v>
      </c>
      <c r="Q17" s="55" t="e">
        <v>#NUM!</v>
      </c>
      <c r="R17" s="55" t="e">
        <f>_xll.qlRateHelperQuoteName(Q17)</f>
        <v>#VALUE!</v>
      </c>
      <c r="S17" s="102" t="e">
        <f>_xll.qlRateHelperQuoteValue(Q17,Trigger)</f>
        <v>#VALUE!</v>
      </c>
      <c r="T17" s="174" t="str">
        <f>IFERROR(_xll.qlFuturesRateHelperConvexityAdjustment(Q17,Trigger),"--")</f>
        <v>--</v>
      </c>
      <c r="U17" s="56" t="e">
        <f>_xll.qlRateHelperEarliestDate(Q17,Trigger)</f>
        <v>#VALUE!</v>
      </c>
      <c r="V17" s="56" t="e">
        <f>_xll.qlRateHelperLatestDate(Q17,Trigger)</f>
        <v>#VALUE!</v>
      </c>
      <c r="W17" s="102" t="e">
        <v>#VALUE!</v>
      </c>
      <c r="AA17" s="106"/>
      <c r="AT17" s="55" t="s">
        <v>106</v>
      </c>
      <c r="AU17" s="56">
        <f>_xll.qlInterestRateIndexFixingDate(IborIndex&amp;Tenor,AV17,Trigger)</f>
        <v>42157</v>
      </c>
      <c r="AV17" s="56">
        <f>_xll.qlCalendarAdvance(Calendar,AV16,AT17,"f",,Trigger)</f>
        <v>42159</v>
      </c>
      <c r="AW17" s="56">
        <f>_xll.qlInterestRateIndexMaturity(IborIndex&amp;Tenor,AV17,Trigger)</f>
        <v>42527</v>
      </c>
      <c r="AX17" s="102" t="e">
        <f>_xll.qlIndexFixing($Z$5,AU17,,Trigger)</f>
        <v>#VALUE!</v>
      </c>
      <c r="AY17" s="102">
        <f>_xll.qlIndexFixing($AZ$1,AV17,,Trigger)</f>
        <v>1.7038756002313396E-3</v>
      </c>
    </row>
    <row r="18" spans="1:51" s="38" customFormat="1" ht="11.25" customHeight="1" x14ac:dyDescent="0.2">
      <c r="A18" s="25" t="s">
        <v>137</v>
      </c>
      <c r="B18" s="28" t="s">
        <v>81</v>
      </c>
      <c r="C18" s="27">
        <v>2</v>
      </c>
      <c r="D18" s="28" t="s">
        <v>9</v>
      </c>
      <c r="E18" s="29" t="b">
        <v>1</v>
      </c>
      <c r="F18" s="51" t="s">
        <v>36</v>
      </c>
      <c r="G18" s="31" t="str">
        <f t="shared" si="5"/>
        <v>EUR1YDP10M</v>
      </c>
      <c r="H18" s="51" t="str">
        <f>IFERROR(_xll.qlDepositRateHelper2(,G18,IF(RIGHT(B18,1)="N","1D",IF(B18="SW","1W",B18)),C18,Calendar,D18,E18,F18,,Trigger),"--")</f>
        <v>--</v>
      </c>
      <c r="I18" s="27" t="b">
        <f t="shared" si="6"/>
        <v>0</v>
      </c>
      <c r="J18" s="47"/>
      <c r="K18" s="171" t="str">
        <f t="shared" si="3"/>
        <v>DP</v>
      </c>
      <c r="L18" s="171" t="str">
        <f t="shared" si="3"/>
        <v>10M</v>
      </c>
      <c r="M18" s="55" t="str">
        <f t="shared" si="7"/>
        <v>--</v>
      </c>
      <c r="N18" s="55" t="b">
        <f t="shared" si="7"/>
        <v>0</v>
      </c>
      <c r="O18" s="55">
        <v>1</v>
      </c>
      <c r="P18" s="55">
        <v>1</v>
      </c>
      <c r="Q18" s="55" t="e">
        <v>#NUM!</v>
      </c>
      <c r="R18" s="55" t="e">
        <f>_xll.qlRateHelperQuoteName(Q18)</f>
        <v>#VALUE!</v>
      </c>
      <c r="S18" s="102" t="e">
        <f>_xll.qlRateHelperQuoteValue(Q18,Trigger)</f>
        <v>#VALUE!</v>
      </c>
      <c r="T18" s="174" t="str">
        <f>IFERROR(_xll.qlFuturesRateHelperConvexityAdjustment(Q18,Trigger),"--")</f>
        <v>--</v>
      </c>
      <c r="U18" s="56" t="e">
        <f>_xll.qlRateHelperEarliestDate(Q18,Trigger)</f>
        <v>#VALUE!</v>
      </c>
      <c r="V18" s="56" t="e">
        <f>_xll.qlRateHelperLatestDate(Q18,Trigger)</f>
        <v>#VALUE!</v>
      </c>
      <c r="W18" s="102" t="e">
        <v>#VALUE!</v>
      </c>
      <c r="AA18" s="115"/>
      <c r="AT18" s="55" t="s">
        <v>106</v>
      </c>
      <c r="AU18" s="56">
        <f>_xll.qlInterestRateIndexFixingDate(IborIndex&amp;Tenor,AV18,Trigger)</f>
        <v>42158</v>
      </c>
      <c r="AV18" s="56">
        <f>_xll.qlCalendarAdvance(Calendar,AV17,AT18,"f",,Trigger)</f>
        <v>42160</v>
      </c>
      <c r="AW18" s="56">
        <f>_xll.qlInterestRateIndexMaturity(IborIndex&amp;Tenor,AV18,Trigger)</f>
        <v>42527</v>
      </c>
      <c r="AX18" s="102" t="e">
        <f>_xll.qlIndexFixing($Z$5,AU18,,Trigger)</f>
        <v>#VALUE!</v>
      </c>
      <c r="AY18" s="102">
        <f>_xll.qlIndexFixing($AZ$1,AV18,,Trigger)</f>
        <v>1.7047895079275268E-3</v>
      </c>
    </row>
    <row r="19" spans="1:51" s="38" customFormat="1" ht="11.25" customHeight="1" x14ac:dyDescent="0.2">
      <c r="A19" s="25" t="s">
        <v>137</v>
      </c>
      <c r="B19" s="28" t="s">
        <v>82</v>
      </c>
      <c r="C19" s="27">
        <v>2</v>
      </c>
      <c r="D19" s="28" t="s">
        <v>9</v>
      </c>
      <c r="E19" s="29" t="b">
        <v>1</v>
      </c>
      <c r="F19" s="51" t="s">
        <v>36</v>
      </c>
      <c r="G19" s="31" t="str">
        <f t="shared" si="5"/>
        <v>EUR1YDP11M</v>
      </c>
      <c r="H19" s="51" t="str">
        <f>IFERROR(_xll.qlDepositRateHelper2(,G19,IF(RIGHT(B19,1)="N","1D",IF(B19="SW","1W",B19)),C19,Calendar,D19,E19,F19,,Trigger),"--")</f>
        <v>--</v>
      </c>
      <c r="I19" s="27" t="b">
        <f t="shared" si="6"/>
        <v>0</v>
      </c>
      <c r="J19" s="45"/>
      <c r="K19" s="171" t="str">
        <f t="shared" si="3"/>
        <v>DP</v>
      </c>
      <c r="L19" s="171" t="str">
        <f t="shared" si="3"/>
        <v>11M</v>
      </c>
      <c r="M19" s="55" t="str">
        <f t="shared" si="7"/>
        <v>--</v>
      </c>
      <c r="N19" s="55" t="b">
        <f t="shared" si="7"/>
        <v>0</v>
      </c>
      <c r="O19" s="55">
        <v>1</v>
      </c>
      <c r="P19" s="55">
        <v>1</v>
      </c>
      <c r="Q19" s="55" t="e">
        <v>#NUM!</v>
      </c>
      <c r="R19" s="55" t="e">
        <f>_xll.qlRateHelperQuoteName(Q19)</f>
        <v>#VALUE!</v>
      </c>
      <c r="S19" s="102" t="e">
        <f>_xll.qlRateHelperQuoteValue(Q19,Trigger)</f>
        <v>#VALUE!</v>
      </c>
      <c r="T19" s="174" t="str">
        <f>IFERROR(_xll.qlFuturesRateHelperConvexityAdjustment(Q19,Trigger),"--")</f>
        <v>--</v>
      </c>
      <c r="U19" s="56" t="e">
        <f>_xll.qlRateHelperEarliestDate(Q19,Trigger)</f>
        <v>#VALUE!</v>
      </c>
      <c r="V19" s="56" t="e">
        <f>_xll.qlRateHelperLatestDate(Q19,Trigger)</f>
        <v>#VALUE!</v>
      </c>
      <c r="W19" s="102" t="e">
        <v>#VALUE!</v>
      </c>
      <c r="AA19" s="115"/>
      <c r="AT19" s="55" t="s">
        <v>106</v>
      </c>
      <c r="AU19" s="56">
        <f>_xll.qlInterestRateIndexFixingDate(IborIndex&amp;Tenor,AV19,Trigger)</f>
        <v>42159</v>
      </c>
      <c r="AV19" s="56">
        <f>_xll.qlCalendarAdvance(Calendar,AV18,AT19,"f",,Trigger)</f>
        <v>42163</v>
      </c>
      <c r="AW19" s="56">
        <f>_xll.qlInterestRateIndexMaturity(IborIndex&amp;Tenor,AV19,Trigger)</f>
        <v>42529</v>
      </c>
      <c r="AX19" s="102" t="e">
        <f>_xll.qlIndexFixing($Z$5,AU19,,Trigger)</f>
        <v>#VALUE!</v>
      </c>
      <c r="AY19" s="102">
        <f>_xll.qlIndexFixing($AZ$1,AV19,,Trigger)</f>
        <v>1.7056913013663573E-3</v>
      </c>
    </row>
    <row r="20" spans="1:51" s="38" customFormat="1" ht="11.25" customHeight="1" x14ac:dyDescent="0.2">
      <c r="A20" s="2" t="s">
        <v>137</v>
      </c>
      <c r="B20" s="10" t="s">
        <v>95</v>
      </c>
      <c r="C20" s="9">
        <v>2</v>
      </c>
      <c r="D20" s="10" t="s">
        <v>9</v>
      </c>
      <c r="E20" s="12" t="b">
        <v>1</v>
      </c>
      <c r="F20" s="52" t="s">
        <v>36</v>
      </c>
      <c r="G20" s="4" t="str">
        <f t="shared" si="5"/>
        <v>EUR1YDP12M</v>
      </c>
      <c r="H20" s="52" t="str">
        <f>IFERROR(_xll.qlDepositRateHelper2(,G20,IF(RIGHT(B20,1)="N","1D",IF(B20="SW","1W",B20)),C20,Calendar,D20,E20,F20,,Trigger),"--")</f>
        <v>--</v>
      </c>
      <c r="I20" s="9" t="b">
        <f t="shared" si="6"/>
        <v>0</v>
      </c>
      <c r="J20" s="45"/>
      <c r="K20" s="171" t="str">
        <f t="shared" ref="K20:L20" si="9">A20</f>
        <v>DP</v>
      </c>
      <c r="L20" s="171" t="str">
        <f t="shared" si="9"/>
        <v>12M</v>
      </c>
      <c r="M20" s="55" t="str">
        <f t="shared" ref="M20:N20" si="10">H20</f>
        <v>--</v>
      </c>
      <c r="N20" s="55" t="b">
        <f t="shared" si="10"/>
        <v>0</v>
      </c>
      <c r="O20" s="55">
        <v>1</v>
      </c>
      <c r="P20" s="55">
        <v>1</v>
      </c>
      <c r="Q20" s="55" t="e">
        <v>#NUM!</v>
      </c>
      <c r="R20" s="55" t="e">
        <f>_xll.qlRateHelperQuoteName(Q20)</f>
        <v>#VALUE!</v>
      </c>
      <c r="S20" s="102" t="e">
        <f>_xll.qlRateHelperQuoteValue(Q20,Trigger)</f>
        <v>#VALUE!</v>
      </c>
      <c r="T20" s="174" t="str">
        <f>IFERROR(_xll.qlFuturesRateHelperConvexityAdjustment(Q20,Trigger),"--")</f>
        <v>--</v>
      </c>
      <c r="U20" s="56" t="e">
        <f>_xll.qlRateHelperEarliestDate(Q20,Trigger)</f>
        <v>#VALUE!</v>
      </c>
      <c r="V20" s="56" t="e">
        <f>_xll.qlRateHelperLatestDate(Q20,Trigger)</f>
        <v>#VALUE!</v>
      </c>
      <c r="W20" s="102" t="e">
        <v>#VALUE!</v>
      </c>
      <c r="AA20" s="115"/>
      <c r="AT20" s="55" t="s">
        <v>106</v>
      </c>
      <c r="AU20" s="56">
        <f>_xll.qlInterestRateIndexFixingDate(IborIndex&amp;Tenor,AV20,Trigger)</f>
        <v>42160</v>
      </c>
      <c r="AV20" s="56">
        <f>_xll.qlCalendarAdvance(Calendar,AV19,AT20,"f",,Trigger)</f>
        <v>42164</v>
      </c>
      <c r="AW20" s="56">
        <f>_xll.qlInterestRateIndexMaturity(IborIndex&amp;Tenor,AV20,Trigger)</f>
        <v>42530</v>
      </c>
      <c r="AX20" s="102" t="e">
        <f>_xll.qlIndexFixing($Z$5,AU20,,Trigger)</f>
        <v>#VALUE!</v>
      </c>
      <c r="AY20" s="102">
        <f>_xll.qlIndexFixing($AZ$1,AV20,,Trigger)</f>
        <v>1.7075093787230369E-3</v>
      </c>
    </row>
    <row r="21" spans="1:51" s="38" customFormat="1" ht="11.25" customHeight="1" x14ac:dyDescent="0.2">
      <c r="A21" s="46"/>
      <c r="B21" s="46"/>
      <c r="C21" s="46"/>
      <c r="D21" s="46"/>
      <c r="E21" s="46"/>
      <c r="F21" s="46"/>
      <c r="G21" s="46"/>
      <c r="H21" s="178"/>
      <c r="I21" s="48"/>
      <c r="J21" s="45"/>
      <c r="K21" s="170" t="str">
        <f t="shared" ref="K21:K43" si="11">A23</f>
        <v>FRA</v>
      </c>
      <c r="L21" s="170" t="str">
        <f>B23&amp;C23</f>
        <v>1x13M</v>
      </c>
      <c r="M21" s="170" t="str">
        <f t="shared" ref="M21:N36" si="12">H23</f>
        <v>--</v>
      </c>
      <c r="N21" s="53" t="b">
        <f t="shared" si="12"/>
        <v>0</v>
      </c>
      <c r="O21" s="53">
        <v>1</v>
      </c>
      <c r="P21" s="53">
        <v>1</v>
      </c>
      <c r="Q21" s="55" t="e">
        <v>#NUM!</v>
      </c>
      <c r="R21" s="55" t="e">
        <f>_xll.qlRateHelperQuoteName(Q21)</f>
        <v>#VALUE!</v>
      </c>
      <c r="S21" s="102" t="e">
        <f>_xll.qlRateHelperQuoteValue(Q21,Trigger)</f>
        <v>#VALUE!</v>
      </c>
      <c r="T21" s="174" t="str">
        <f>IFERROR(_xll.qlFuturesRateHelperConvexityAdjustment(Q21,Trigger),"--")</f>
        <v>--</v>
      </c>
      <c r="U21" s="56" t="e">
        <f>_xll.qlRateHelperEarliestDate(Q21,Trigger)</f>
        <v>#VALUE!</v>
      </c>
      <c r="V21" s="56" t="e">
        <f>_xll.qlRateHelperLatestDate(Q21,Trigger)</f>
        <v>#VALUE!</v>
      </c>
      <c r="W21" s="102" t="e">
        <v>#VALUE!</v>
      </c>
      <c r="AA21" s="115"/>
      <c r="AT21" s="55" t="s">
        <v>106</v>
      </c>
      <c r="AU21" s="56">
        <f>_xll.qlInterestRateIndexFixingDate(IborIndex&amp;Tenor,AV21,Trigger)</f>
        <v>42163</v>
      </c>
      <c r="AV21" s="56">
        <f>_xll.qlCalendarAdvance(Calendar,AV20,AT21,"f",,Trigger)</f>
        <v>42165</v>
      </c>
      <c r="AW21" s="56">
        <f>_xll.qlInterestRateIndexMaturity(IborIndex&amp;Tenor,AV21,Trigger)</f>
        <v>42531</v>
      </c>
      <c r="AX21" s="102" t="e">
        <f>_xll.qlIndexFixing($Z$5,AU21,,Trigger)</f>
        <v>#VALUE!</v>
      </c>
      <c r="AY21" s="102">
        <f>_xll.qlIndexFixing($AZ$1,AV21,,Trigger)</f>
        <v>1.7079129354039514E-3</v>
      </c>
    </row>
    <row r="22" spans="1:51" s="38" customFormat="1" ht="11.25" customHeight="1" x14ac:dyDescent="0.2">
      <c r="A22" s="143" t="s">
        <v>12</v>
      </c>
      <c r="B22" s="237" t="s">
        <v>39</v>
      </c>
      <c r="C22" s="238"/>
      <c r="D22" s="144" t="s">
        <v>7</v>
      </c>
      <c r="E22" s="17" t="s">
        <v>4</v>
      </c>
      <c r="F22" s="17" t="s">
        <v>140</v>
      </c>
      <c r="G22" s="17" t="s">
        <v>114</v>
      </c>
      <c r="H22" s="17" t="s">
        <v>33</v>
      </c>
      <c r="I22" s="17" t="s">
        <v>35</v>
      </c>
      <c r="J22" s="45"/>
      <c r="K22" s="171" t="str">
        <f t="shared" si="11"/>
        <v>FRA</v>
      </c>
      <c r="L22" s="171" t="str">
        <f t="shared" ref="L22:L28" si="13">C24</f>
        <v>x14M</v>
      </c>
      <c r="M22" s="171" t="str">
        <f t="shared" si="12"/>
        <v>--</v>
      </c>
      <c r="N22" s="55" t="b">
        <f t="shared" si="12"/>
        <v>0</v>
      </c>
      <c r="O22" s="55">
        <v>1</v>
      </c>
      <c r="P22" s="55">
        <v>1</v>
      </c>
      <c r="Q22" s="55" t="e">
        <v>#NUM!</v>
      </c>
      <c r="R22" s="55" t="e">
        <f>_xll.qlRateHelperQuoteName(Q22)</f>
        <v>#VALUE!</v>
      </c>
      <c r="S22" s="102" t="e">
        <f>_xll.qlRateHelperQuoteValue(Q22,Trigger)</f>
        <v>#VALUE!</v>
      </c>
      <c r="T22" s="174" t="str">
        <f>IFERROR(_xll.qlFuturesRateHelperConvexityAdjustment(Q22,Trigger),"--")</f>
        <v>--</v>
      </c>
      <c r="U22" s="56" t="e">
        <f>_xll.qlRateHelperEarliestDate(Q22,Trigger)</f>
        <v>#VALUE!</v>
      </c>
      <c r="V22" s="56" t="e">
        <f>_xll.qlRateHelperLatestDate(Q22,Trigger)</f>
        <v>#VALUE!</v>
      </c>
      <c r="W22" s="102" t="e">
        <v>#VALUE!</v>
      </c>
      <c r="AA22" s="115"/>
      <c r="AT22" s="55" t="s">
        <v>106</v>
      </c>
      <c r="AU22" s="56">
        <f>_xll.qlInterestRateIndexFixingDate(IborIndex&amp;Tenor,AV22,Trigger)</f>
        <v>42164</v>
      </c>
      <c r="AV22" s="56">
        <f>_xll.qlCalendarAdvance(Calendar,AV21,AT22,"f",,Trigger)</f>
        <v>42166</v>
      </c>
      <c r="AW22" s="56">
        <f>_xll.qlInterestRateIndexMaturity(IborIndex&amp;Tenor,AV22,Trigger)</f>
        <v>42534</v>
      </c>
      <c r="AX22" s="102" t="e">
        <f>_xll.qlIndexFixing($Z$5,AU22,,Trigger)</f>
        <v>#VALUE!</v>
      </c>
      <c r="AY22" s="102">
        <f>_xll.qlIndexFixing($AZ$1,AV22,,Trigger)</f>
        <v>1.7100000000000858E-3</v>
      </c>
    </row>
    <row r="23" spans="1:51" s="38" customFormat="1" ht="11.25" customHeight="1" x14ac:dyDescent="0.2">
      <c r="A23" s="141" t="s">
        <v>124</v>
      </c>
      <c r="B23" s="145">
        <v>1</v>
      </c>
      <c r="C23" s="125" t="str">
        <f>"x"&amp;SUM(B23,12)&amp;"M"</f>
        <v>x13M</v>
      </c>
      <c r="D23" s="126" t="s">
        <v>9</v>
      </c>
      <c r="E23" s="127" t="str">
        <f t="shared" ref="E23:E46" si="14">IborIndex&amp;Tenor</f>
        <v>Euribor1Y</v>
      </c>
      <c r="F23" s="167" t="s">
        <v>36</v>
      </c>
      <c r="G23" s="135" t="str">
        <f t="shared" ref="G23:G46" si="15">Currency&amp;Tenor&amp;A23&amp;B23&amp;SUBSTITUTE(C23,"M","")</f>
        <v>EUR1YFRA1x13</v>
      </c>
      <c r="H23" s="128" t="str">
        <f>IFERROR(_xll.qlFraRateHelper(,G23,B23&amp;"M",E23,Permanent,Trigger,ObjectOverwrite),"--")</f>
        <v>--</v>
      </c>
      <c r="I23" s="129" t="b">
        <f t="shared" ref="I23:I46" si="16">IF(H23="--",FALSE,TRUE)</f>
        <v>0</v>
      </c>
      <c r="J23" s="45"/>
      <c r="K23" s="171" t="str">
        <f t="shared" si="11"/>
        <v>FRA</v>
      </c>
      <c r="L23" s="171" t="str">
        <f t="shared" si="13"/>
        <v>x15M</v>
      </c>
      <c r="M23" s="171" t="str">
        <f t="shared" si="12"/>
        <v>--</v>
      </c>
      <c r="N23" s="55" t="b">
        <f t="shared" si="12"/>
        <v>0</v>
      </c>
      <c r="O23" s="55">
        <v>1</v>
      </c>
      <c r="P23" s="55">
        <v>1</v>
      </c>
      <c r="Q23" s="55" t="e">
        <v>#NUM!</v>
      </c>
      <c r="R23" s="55" t="e">
        <f>_xll.qlRateHelperQuoteName(Q23)</f>
        <v>#VALUE!</v>
      </c>
      <c r="S23" s="102" t="e">
        <f>_xll.qlRateHelperQuoteValue(Q23,Trigger)</f>
        <v>#VALUE!</v>
      </c>
      <c r="T23" s="174" t="str">
        <f>IFERROR(_xll.qlFuturesRateHelperConvexityAdjustment(Q23,Trigger),"--")</f>
        <v>--</v>
      </c>
      <c r="U23" s="56" t="e">
        <f>_xll.qlRateHelperEarliestDate(Q23,Trigger)</f>
        <v>#VALUE!</v>
      </c>
      <c r="V23" s="56" t="e">
        <f>_xll.qlRateHelperLatestDate(Q23,Trigger)</f>
        <v>#VALUE!</v>
      </c>
      <c r="W23" s="102" t="e">
        <v>#VALUE!</v>
      </c>
      <c r="AA23" s="115"/>
      <c r="AT23" s="55" t="s">
        <v>106</v>
      </c>
      <c r="AU23" s="56">
        <f>_xll.qlInterestRateIndexFixingDate(IborIndex&amp;Tenor,AV23,Trigger)</f>
        <v>42165</v>
      </c>
      <c r="AV23" s="56">
        <f>_xll.qlCalendarAdvance(Calendar,AV22,AT23,"f",,Trigger)</f>
        <v>42167</v>
      </c>
      <c r="AW23" s="56">
        <f>_xll.qlInterestRateIndexMaturity(IborIndex&amp;Tenor,AV23,Trigger)</f>
        <v>42534</v>
      </c>
      <c r="AX23" s="102" t="e">
        <f>_xll.qlIndexFixing($Z$5,AU23,,Trigger)</f>
        <v>#VALUE!</v>
      </c>
      <c r="AY23" s="102">
        <f>_xll.qlIndexFixing($AZ$1,AV23,,Trigger)</f>
        <v>1.7108181025521272E-3</v>
      </c>
    </row>
    <row r="24" spans="1:51" s="38" customFormat="1" ht="11.25" customHeight="1" x14ac:dyDescent="0.2">
      <c r="A24" s="142" t="s">
        <v>124</v>
      </c>
      <c r="B24" s="146">
        <v>2</v>
      </c>
      <c r="C24" s="130" t="str">
        <f t="shared" ref="C24:C46" si="17">"x"&amp;SUM(B24,12)&amp;"M"</f>
        <v>x14M</v>
      </c>
      <c r="D24" s="131" t="s">
        <v>9</v>
      </c>
      <c r="E24" s="132" t="str">
        <f t="shared" si="14"/>
        <v>Euribor1Y</v>
      </c>
      <c r="F24" s="168" t="s">
        <v>36</v>
      </c>
      <c r="G24" s="137" t="str">
        <f t="shared" si="15"/>
        <v>EUR1YFRA2x14</v>
      </c>
      <c r="H24" s="133" t="str">
        <f>IFERROR(_xll.qlFraRateHelper(,G24,B24&amp;"M",E24,Permanent,Trigger,ObjectOverwrite),"--")</f>
        <v>--</v>
      </c>
      <c r="I24" s="133" t="b">
        <f t="shared" si="16"/>
        <v>0</v>
      </c>
      <c r="J24" s="45"/>
      <c r="K24" s="171" t="str">
        <f t="shared" si="11"/>
        <v>FRA</v>
      </c>
      <c r="L24" s="171" t="str">
        <f t="shared" si="13"/>
        <v>x16M</v>
      </c>
      <c r="M24" s="171" t="str">
        <f t="shared" si="12"/>
        <v>--</v>
      </c>
      <c r="N24" s="55" t="b">
        <f t="shared" si="12"/>
        <v>0</v>
      </c>
      <c r="O24" s="55">
        <v>1</v>
      </c>
      <c r="P24" s="55">
        <v>1</v>
      </c>
      <c r="Q24" s="55" t="e">
        <v>#NUM!</v>
      </c>
      <c r="R24" s="55" t="e">
        <f>_xll.qlRateHelperQuoteName(Q24)</f>
        <v>#VALUE!</v>
      </c>
      <c r="S24" s="102" t="e">
        <f>_xll.qlRateHelperQuoteValue(Q24,Trigger)</f>
        <v>#VALUE!</v>
      </c>
      <c r="T24" s="174" t="str">
        <f>IFERROR(_xll.qlFuturesRateHelperConvexityAdjustment(Q24,Trigger),"--")</f>
        <v>--</v>
      </c>
      <c r="U24" s="56" t="e">
        <f>_xll.qlRateHelperEarliestDate(Q24,Trigger)</f>
        <v>#VALUE!</v>
      </c>
      <c r="V24" s="56" t="e">
        <f>_xll.qlRateHelperLatestDate(Q24,Trigger)</f>
        <v>#VALUE!</v>
      </c>
      <c r="W24" s="102" t="e">
        <v>#VALUE!</v>
      </c>
      <c r="AA24" s="106"/>
      <c r="AT24" s="55" t="s">
        <v>106</v>
      </c>
      <c r="AU24" s="56">
        <f>_xll.qlInterestRateIndexFixingDate(IborIndex&amp;Tenor,AV24,Trigger)</f>
        <v>42166</v>
      </c>
      <c r="AV24" s="56">
        <f>_xll.qlCalendarAdvance(Calendar,AV23,AT24,"f",,Trigger)</f>
        <v>42170</v>
      </c>
      <c r="AW24" s="56">
        <f>_xll.qlInterestRateIndexMaturity(IborIndex&amp;Tenor,AV24,Trigger)</f>
        <v>42536</v>
      </c>
      <c r="AX24" s="102" t="e">
        <f>_xll.qlIndexFixing($Z$5,AU24,,Trigger)</f>
        <v>#VALUE!</v>
      </c>
      <c r="AY24" s="102">
        <f>_xll.qlIndexFixing($AZ$1,AV24,,Trigger)</f>
        <v>1.7116214416645177E-3</v>
      </c>
    </row>
    <row r="25" spans="1:51" s="38" customFormat="1" ht="11.25" customHeight="1" x14ac:dyDescent="0.2">
      <c r="A25" s="142" t="s">
        <v>124</v>
      </c>
      <c r="B25" s="146">
        <v>3</v>
      </c>
      <c r="C25" s="130" t="str">
        <f t="shared" si="17"/>
        <v>x15M</v>
      </c>
      <c r="D25" s="131" t="s">
        <v>9</v>
      </c>
      <c r="E25" s="132" t="str">
        <f t="shared" si="14"/>
        <v>Euribor1Y</v>
      </c>
      <c r="F25" s="168" t="s">
        <v>36</v>
      </c>
      <c r="G25" s="137" t="str">
        <f t="shared" si="15"/>
        <v>EUR1YFRA3x15</v>
      </c>
      <c r="H25" s="133" t="str">
        <f>IFERROR(_xll.qlFraRateHelper(,G25,B25&amp;"M",E25,Permanent,Trigger,ObjectOverwrite),"--")</f>
        <v>--</v>
      </c>
      <c r="I25" s="133" t="b">
        <f t="shared" si="16"/>
        <v>0</v>
      </c>
      <c r="J25" s="45"/>
      <c r="K25" s="171" t="str">
        <f t="shared" si="11"/>
        <v>FRA</v>
      </c>
      <c r="L25" s="171" t="str">
        <f t="shared" si="13"/>
        <v>x17M</v>
      </c>
      <c r="M25" s="171" t="str">
        <f t="shared" si="12"/>
        <v>--</v>
      </c>
      <c r="N25" s="55" t="b">
        <f t="shared" si="12"/>
        <v>0</v>
      </c>
      <c r="O25" s="55">
        <v>1</v>
      </c>
      <c r="P25" s="55">
        <v>1</v>
      </c>
      <c r="Q25" s="55" t="e">
        <v>#NUM!</v>
      </c>
      <c r="R25" s="55" t="e">
        <f>_xll.qlRateHelperQuoteName(Q25)</f>
        <v>#VALUE!</v>
      </c>
      <c r="S25" s="102" t="e">
        <f>_xll.qlRateHelperQuoteValue(Q25,Trigger)</f>
        <v>#VALUE!</v>
      </c>
      <c r="T25" s="174" t="str">
        <f>IFERROR(_xll.qlFuturesRateHelperConvexityAdjustment(Q25,Trigger),"--")</f>
        <v>--</v>
      </c>
      <c r="U25" s="56" t="e">
        <f>_xll.qlRateHelperEarliestDate(Q25,Trigger)</f>
        <v>#VALUE!</v>
      </c>
      <c r="V25" s="56" t="e">
        <f>_xll.qlRateHelperLatestDate(Q25,Trigger)</f>
        <v>#VALUE!</v>
      </c>
      <c r="W25" s="102" t="e">
        <v>#VALUE!</v>
      </c>
      <c r="AA25" s="106"/>
      <c r="AT25" s="55" t="s">
        <v>106</v>
      </c>
      <c r="AU25" s="56">
        <f>_xll.qlInterestRateIndexFixingDate(IborIndex&amp;Tenor,AV25,Trigger)</f>
        <v>42167</v>
      </c>
      <c r="AV25" s="56">
        <f>_xll.qlCalendarAdvance(Calendar,AV24,AT25,"f",,Trigger)</f>
        <v>42171</v>
      </c>
      <c r="AW25" s="56">
        <f>_xll.qlInterestRateIndexMaturity(IborIndex&amp;Tenor,AV25,Trigger)</f>
        <v>42537</v>
      </c>
      <c r="AX25" s="102" t="e">
        <f>_xll.qlIndexFixing($Z$5,AU25,,Trigger)</f>
        <v>#VALUE!</v>
      </c>
      <c r="AY25" s="102">
        <f>_xll.qlIndexFixing($AZ$1,AV25,,Trigger)</f>
        <v>1.7131087811838659E-3</v>
      </c>
    </row>
    <row r="26" spans="1:51" s="38" customFormat="1" ht="11.25" customHeight="1" x14ac:dyDescent="0.2">
      <c r="A26" s="142" t="s">
        <v>124</v>
      </c>
      <c r="B26" s="146">
        <v>4</v>
      </c>
      <c r="C26" s="130" t="str">
        <f t="shared" si="17"/>
        <v>x16M</v>
      </c>
      <c r="D26" s="131" t="s">
        <v>9</v>
      </c>
      <c r="E26" s="132" t="str">
        <f t="shared" si="14"/>
        <v>Euribor1Y</v>
      </c>
      <c r="F26" s="168" t="s">
        <v>36</v>
      </c>
      <c r="G26" s="137" t="str">
        <f t="shared" si="15"/>
        <v>EUR1YFRA4x16</v>
      </c>
      <c r="H26" s="133" t="str">
        <f>IFERROR(_xll.qlFraRateHelper(,G26,B26&amp;"M",E26,Permanent,Trigger,ObjectOverwrite),"--")</f>
        <v>--</v>
      </c>
      <c r="I26" s="133" t="b">
        <f t="shared" si="16"/>
        <v>0</v>
      </c>
      <c r="J26" s="45"/>
      <c r="K26" s="171" t="str">
        <f t="shared" si="11"/>
        <v>FRA</v>
      </c>
      <c r="L26" s="171" t="str">
        <f t="shared" si="13"/>
        <v>x18M</v>
      </c>
      <c r="M26" s="171" t="str">
        <f t="shared" si="12"/>
        <v>--</v>
      </c>
      <c r="N26" s="55" t="b">
        <f t="shared" si="12"/>
        <v>0</v>
      </c>
      <c r="O26" s="55">
        <v>1</v>
      </c>
      <c r="P26" s="55">
        <v>1</v>
      </c>
      <c r="Q26" s="55" t="e">
        <v>#NUM!</v>
      </c>
      <c r="R26" s="55" t="e">
        <f>_xll.qlRateHelperQuoteName(Q26)</f>
        <v>#VALUE!</v>
      </c>
      <c r="S26" s="102" t="e">
        <f>_xll.qlRateHelperQuoteValue(Q26,Trigger)</f>
        <v>#VALUE!</v>
      </c>
      <c r="T26" s="174" t="str">
        <f>IFERROR(_xll.qlFuturesRateHelperConvexityAdjustment(Q26,Trigger),"--")</f>
        <v>--</v>
      </c>
      <c r="U26" s="56" t="e">
        <f>_xll.qlRateHelperEarliestDate(Q26,Trigger)</f>
        <v>#VALUE!</v>
      </c>
      <c r="V26" s="56" t="e">
        <f>_xll.qlRateHelperLatestDate(Q26,Trigger)</f>
        <v>#VALUE!</v>
      </c>
      <c r="W26" s="102" t="e">
        <v>#VALUE!</v>
      </c>
      <c r="AA26" s="106"/>
      <c r="AT26" s="55" t="s">
        <v>106</v>
      </c>
      <c r="AU26" s="56">
        <f>_xll.qlInterestRateIndexFixingDate(IborIndex&amp;Tenor,AV26,Trigger)</f>
        <v>42170</v>
      </c>
      <c r="AV26" s="56">
        <f>_xll.qlCalendarAdvance(Calendar,AV25,AT26,"f",,Trigger)</f>
        <v>42172</v>
      </c>
      <c r="AW26" s="56">
        <f>_xll.qlInterestRateIndexMaturity(IborIndex&amp;Tenor,AV26,Trigger)</f>
        <v>42538</v>
      </c>
      <c r="AX26" s="102" t="e">
        <f>_xll.qlIndexFixing($Z$5,AU26,,Trigger)</f>
        <v>#VALUE!</v>
      </c>
      <c r="AY26" s="102">
        <f>_xll.qlIndexFixing($AZ$1,AV26,,Trigger)</f>
        <v>1.7135275708136312E-3</v>
      </c>
    </row>
    <row r="27" spans="1:51" s="38" customFormat="1" ht="11.25" customHeight="1" x14ac:dyDescent="0.2">
      <c r="A27" s="142" t="s">
        <v>124</v>
      </c>
      <c r="B27" s="146">
        <v>5</v>
      </c>
      <c r="C27" s="130" t="str">
        <f t="shared" si="17"/>
        <v>x17M</v>
      </c>
      <c r="D27" s="131" t="s">
        <v>9</v>
      </c>
      <c r="E27" s="132" t="str">
        <f t="shared" si="14"/>
        <v>Euribor1Y</v>
      </c>
      <c r="F27" s="168" t="s">
        <v>36</v>
      </c>
      <c r="G27" s="137" t="str">
        <f t="shared" si="15"/>
        <v>EUR1YFRA5x17</v>
      </c>
      <c r="H27" s="133" t="str">
        <f>IFERROR(_xll.qlFraRateHelper(,G27,B27&amp;"M",E27,Permanent,Trigger,ObjectOverwrite),"--")</f>
        <v>--</v>
      </c>
      <c r="I27" s="133" t="b">
        <f t="shared" si="16"/>
        <v>0</v>
      </c>
      <c r="J27" s="45"/>
      <c r="K27" s="171" t="str">
        <f t="shared" si="11"/>
        <v>FRA</v>
      </c>
      <c r="L27" s="171" t="str">
        <f t="shared" si="13"/>
        <v>x19M</v>
      </c>
      <c r="M27" s="171" t="str">
        <f t="shared" si="12"/>
        <v>--</v>
      </c>
      <c r="N27" s="55" t="b">
        <f t="shared" si="12"/>
        <v>0</v>
      </c>
      <c r="O27" s="55">
        <v>1</v>
      </c>
      <c r="P27" s="55">
        <v>1</v>
      </c>
      <c r="Q27" s="55" t="e">
        <v>#NUM!</v>
      </c>
      <c r="R27" s="55" t="e">
        <f>_xll.qlRateHelperQuoteName(Q27)</f>
        <v>#VALUE!</v>
      </c>
      <c r="S27" s="102" t="e">
        <f>_xll.qlRateHelperQuoteValue(Q27,Trigger)</f>
        <v>#VALUE!</v>
      </c>
      <c r="T27" s="174" t="str">
        <f>IFERROR(_xll.qlFuturesRateHelperConvexityAdjustment(Q27,Trigger),"--")</f>
        <v>--</v>
      </c>
      <c r="U27" s="56" t="e">
        <f>_xll.qlRateHelperEarliestDate(Q27,Trigger)</f>
        <v>#VALUE!</v>
      </c>
      <c r="V27" s="56" t="e">
        <f>_xll.qlRateHelperLatestDate(Q27,Trigger)</f>
        <v>#VALUE!</v>
      </c>
      <c r="W27" s="102" t="e">
        <v>#VALUE!</v>
      </c>
      <c r="AA27" s="106"/>
      <c r="AT27" s="55" t="s">
        <v>106</v>
      </c>
      <c r="AU27" s="56">
        <f>_xll.qlInterestRateIndexFixingDate(IborIndex&amp;Tenor,AV27,Trigger)</f>
        <v>42171</v>
      </c>
      <c r="AV27" s="56">
        <f>_xll.qlCalendarAdvance(Calendar,AV26,AT27,"f",,Trigger)</f>
        <v>42173</v>
      </c>
      <c r="AW27" s="56">
        <f>_xll.qlInterestRateIndexMaturity(IborIndex&amp;Tenor,AV27,Trigger)</f>
        <v>42541</v>
      </c>
      <c r="AX27" s="102" t="e">
        <f>_xll.qlIndexFixing($Z$5,AU27,,Trigger)</f>
        <v>#VALUE!</v>
      </c>
      <c r="AY27" s="102">
        <f>_xll.qlIndexFixing($AZ$1,AV27,,Trigger)</f>
        <v>1.7154370697149762E-3</v>
      </c>
    </row>
    <row r="28" spans="1:51" s="38" customFormat="1" ht="11.25" customHeight="1" x14ac:dyDescent="0.2">
      <c r="A28" s="142" t="s">
        <v>124</v>
      </c>
      <c r="B28" s="146">
        <v>6</v>
      </c>
      <c r="C28" s="130" t="str">
        <f t="shared" si="17"/>
        <v>x18M</v>
      </c>
      <c r="D28" s="131" t="s">
        <v>9</v>
      </c>
      <c r="E28" s="132" t="str">
        <f t="shared" si="14"/>
        <v>Euribor1Y</v>
      </c>
      <c r="F28" s="168" t="s">
        <v>36</v>
      </c>
      <c r="G28" s="137" t="str">
        <f t="shared" si="15"/>
        <v>EUR1YFRA6x18</v>
      </c>
      <c r="H28" s="133" t="str">
        <f>IFERROR(_xll.qlFraRateHelper(,G28,B28&amp;"M",E28,Permanent,Trigger,ObjectOverwrite),"--")</f>
        <v>--</v>
      </c>
      <c r="I28" s="133" t="b">
        <f t="shared" si="16"/>
        <v>0</v>
      </c>
      <c r="J28" s="45"/>
      <c r="K28" s="171" t="str">
        <f t="shared" si="11"/>
        <v>FRA</v>
      </c>
      <c r="L28" s="171" t="str">
        <f t="shared" si="13"/>
        <v>x20M</v>
      </c>
      <c r="M28" s="171" t="str">
        <f t="shared" si="12"/>
        <v>--</v>
      </c>
      <c r="N28" s="55" t="b">
        <f t="shared" si="12"/>
        <v>0</v>
      </c>
      <c r="O28" s="55">
        <v>1</v>
      </c>
      <c r="P28" s="55">
        <v>1</v>
      </c>
      <c r="Q28" s="55" t="e">
        <v>#NUM!</v>
      </c>
      <c r="R28" s="55" t="e">
        <f>_xll.qlRateHelperQuoteName(Q28)</f>
        <v>#VALUE!</v>
      </c>
      <c r="S28" s="102" t="e">
        <f>_xll.qlRateHelperQuoteValue(Q28,Trigger)</f>
        <v>#VALUE!</v>
      </c>
      <c r="T28" s="174" t="str">
        <f>IFERROR(_xll.qlFuturesRateHelperConvexityAdjustment(Q28,Trigger),"--")</f>
        <v>--</v>
      </c>
      <c r="U28" s="56" t="e">
        <f>_xll.qlRateHelperEarliestDate(Q28,Trigger)</f>
        <v>#VALUE!</v>
      </c>
      <c r="V28" s="56" t="e">
        <f>_xll.qlRateHelperLatestDate(Q28,Trigger)</f>
        <v>#VALUE!</v>
      </c>
      <c r="W28" s="102" t="e">
        <v>#VALUE!</v>
      </c>
      <c r="AA28" s="106"/>
      <c r="AT28" s="55" t="s">
        <v>106</v>
      </c>
      <c r="AU28" s="56">
        <f>_xll.qlInterestRateIndexFixingDate(IborIndex&amp;Tenor,AV28,Trigger)</f>
        <v>42172</v>
      </c>
      <c r="AV28" s="56">
        <f>_xll.qlCalendarAdvance(Calendar,AV27,AT28,"f",,Trigger)</f>
        <v>42174</v>
      </c>
      <c r="AW28" s="56">
        <f>_xll.qlInterestRateIndexMaturity(IborIndex&amp;Tenor,AV28,Trigger)</f>
        <v>42541</v>
      </c>
      <c r="AX28" s="102" t="e">
        <f>_xll.qlIndexFixing($Z$5,AU28,,Trigger)</f>
        <v>#VALUE!</v>
      </c>
      <c r="AY28" s="102">
        <f>_xll.qlIndexFixing($AZ$1,AV28,,Trigger)</f>
        <v>1.7161641567855273E-3</v>
      </c>
    </row>
    <row r="29" spans="1:51" s="38" customFormat="1" ht="11.25" customHeight="1" x14ac:dyDescent="0.2">
      <c r="A29" s="142" t="s">
        <v>124</v>
      </c>
      <c r="B29" s="146">
        <v>7</v>
      </c>
      <c r="C29" s="130" t="str">
        <f t="shared" si="17"/>
        <v>x19M</v>
      </c>
      <c r="D29" s="131" t="s">
        <v>9</v>
      </c>
      <c r="E29" s="132" t="str">
        <f t="shared" si="14"/>
        <v>Euribor1Y</v>
      </c>
      <c r="F29" s="168" t="s">
        <v>36</v>
      </c>
      <c r="G29" s="137" t="str">
        <f t="shared" si="15"/>
        <v>EUR1YFRA7x19</v>
      </c>
      <c r="H29" s="133" t="str">
        <f>IFERROR(_xll.qlFraRateHelper(,G29,B29&amp;"M",E29,Permanent,Trigger,ObjectOverwrite),"--")</f>
        <v>--</v>
      </c>
      <c r="I29" s="133" t="b">
        <f t="shared" si="16"/>
        <v>0</v>
      </c>
      <c r="J29" s="45"/>
      <c r="K29" s="55" t="str">
        <f t="shared" si="11"/>
        <v>FRA</v>
      </c>
      <c r="L29" s="55" t="str">
        <f t="shared" ref="L29:L43" si="18">B31&amp;C31</f>
        <v>9x21M</v>
      </c>
      <c r="M29" s="55" t="str">
        <f t="shared" si="12"/>
        <v>--</v>
      </c>
      <c r="N29" s="55" t="b">
        <f t="shared" si="12"/>
        <v>0</v>
      </c>
      <c r="O29" s="55">
        <v>1</v>
      </c>
      <c r="P29" s="55">
        <v>1</v>
      </c>
      <c r="Q29" s="55" t="e">
        <v>#NUM!</v>
      </c>
      <c r="R29" s="55" t="e">
        <f>_xll.qlRateHelperQuoteName(Q29)</f>
        <v>#VALUE!</v>
      </c>
      <c r="S29" s="102" t="e">
        <f>_xll.qlRateHelperQuoteValue(Q29,Trigger)</f>
        <v>#VALUE!</v>
      </c>
      <c r="T29" s="174" t="str">
        <f>IFERROR(_xll.qlFuturesRateHelperConvexityAdjustment(Q29,Trigger),"--")</f>
        <v>--</v>
      </c>
      <c r="U29" s="56" t="e">
        <f>_xll.qlRateHelperEarliestDate(Q29,Trigger)</f>
        <v>#VALUE!</v>
      </c>
      <c r="V29" s="56" t="e">
        <f>_xll.qlRateHelperLatestDate(Q29,Trigger)</f>
        <v>#VALUE!</v>
      </c>
      <c r="W29" s="102" t="e">
        <v>#VALUE!</v>
      </c>
      <c r="AA29" s="106"/>
      <c r="AT29" s="55" t="s">
        <v>106</v>
      </c>
      <c r="AU29" s="56">
        <f>_xll.qlInterestRateIndexFixingDate(IborIndex&amp;Tenor,AV29,Trigger)</f>
        <v>42173</v>
      </c>
      <c r="AV29" s="56">
        <f>_xll.qlCalendarAdvance(Calendar,AV28,AT29,"f",,Trigger)</f>
        <v>42177</v>
      </c>
      <c r="AW29" s="56">
        <f>_xll.qlInterestRateIndexMaturity(IborIndex&amp;Tenor,AV29,Trigger)</f>
        <v>42543</v>
      </c>
      <c r="AX29" s="102" t="e">
        <f>_xll.qlIndexFixing($Z$5,AU29,,Trigger)</f>
        <v>#VALUE!</v>
      </c>
      <c r="AY29" s="102">
        <f>_xll.qlIndexFixing($AZ$1,AV29,,Trigger)</f>
        <v>1.7168806553780058E-3</v>
      </c>
    </row>
    <row r="30" spans="1:51" s="38" customFormat="1" ht="11.25" customHeight="1" x14ac:dyDescent="0.2">
      <c r="A30" s="142" t="s">
        <v>124</v>
      </c>
      <c r="B30" s="146">
        <v>8</v>
      </c>
      <c r="C30" s="130" t="str">
        <f t="shared" si="17"/>
        <v>x20M</v>
      </c>
      <c r="D30" s="131" t="s">
        <v>9</v>
      </c>
      <c r="E30" s="132" t="str">
        <f t="shared" si="14"/>
        <v>Euribor1Y</v>
      </c>
      <c r="F30" s="168" t="s">
        <v>36</v>
      </c>
      <c r="G30" s="137" t="str">
        <f t="shared" si="15"/>
        <v>EUR1YFRA8x20</v>
      </c>
      <c r="H30" s="133" t="str">
        <f>IFERROR(_xll.qlFraRateHelper(,G30,B30&amp;"M",E30,Permanent,Trigger,ObjectOverwrite),"--")</f>
        <v>--</v>
      </c>
      <c r="I30" s="133" t="b">
        <f t="shared" si="16"/>
        <v>0</v>
      </c>
      <c r="J30" s="45"/>
      <c r="K30" s="55" t="str">
        <f t="shared" si="11"/>
        <v>FRA</v>
      </c>
      <c r="L30" s="55" t="str">
        <f t="shared" si="18"/>
        <v>10x22M</v>
      </c>
      <c r="M30" s="55" t="str">
        <f t="shared" si="12"/>
        <v>--</v>
      </c>
      <c r="N30" s="55" t="b">
        <f t="shared" si="12"/>
        <v>0</v>
      </c>
      <c r="O30" s="55">
        <v>1</v>
      </c>
      <c r="P30" s="55">
        <v>1</v>
      </c>
      <c r="Q30" s="55" t="e">
        <v>#NUM!</v>
      </c>
      <c r="R30" s="55" t="e">
        <f>_xll.qlRateHelperQuoteName(Q30)</f>
        <v>#VALUE!</v>
      </c>
      <c r="S30" s="102" t="e">
        <f>_xll.qlRateHelperQuoteValue(Q30,Trigger)</f>
        <v>#VALUE!</v>
      </c>
      <c r="T30" s="174" t="str">
        <f>IFERROR(_xll.qlFuturesRateHelperConvexityAdjustment(Q30,Trigger),"--")</f>
        <v>--</v>
      </c>
      <c r="U30" s="56" t="e">
        <f>_xll.qlRateHelperEarliestDate(Q30,Trigger)</f>
        <v>#VALUE!</v>
      </c>
      <c r="V30" s="56" t="e">
        <f>_xll.qlRateHelperLatestDate(Q30,Trigger)</f>
        <v>#VALUE!</v>
      </c>
      <c r="W30" s="102" t="e">
        <v>#VALUE!</v>
      </c>
      <c r="AA30" s="106"/>
      <c r="AT30" s="55" t="s">
        <v>106</v>
      </c>
      <c r="AU30" s="56">
        <f>_xll.qlInterestRateIndexFixingDate(IborIndex&amp;Tenor,AV30,Trigger)</f>
        <v>42174</v>
      </c>
      <c r="AV30" s="56">
        <f>_xll.qlCalendarAdvance(Calendar,AV29,AT30,"f",,Trigger)</f>
        <v>42178</v>
      </c>
      <c r="AW30" s="56">
        <f>_xll.qlInterestRateIndexMaturity(IborIndex&amp;Tenor,AV30,Trigger)</f>
        <v>42544</v>
      </c>
      <c r="AX30" s="102" t="e">
        <f>_xll.qlIndexFixing($Z$5,AU30,,Trigger)</f>
        <v>#VALUE!</v>
      </c>
      <c r="AY30" s="102">
        <f>_xll.qlIndexFixing($AZ$1,AV30,,Trigger)</f>
        <v>1.718105751432753E-3</v>
      </c>
    </row>
    <row r="31" spans="1:51" s="38" customFormat="1" ht="11.25" customHeight="1" x14ac:dyDescent="0.2">
      <c r="A31" s="55" t="s">
        <v>124</v>
      </c>
      <c r="B31" s="146">
        <v>9</v>
      </c>
      <c r="C31" s="150" t="str">
        <f t="shared" si="17"/>
        <v>x21M</v>
      </c>
      <c r="D31" s="131" t="s">
        <v>9</v>
      </c>
      <c r="E31" s="57" t="str">
        <f t="shared" si="14"/>
        <v>Euribor1Y</v>
      </c>
      <c r="F31" s="168" t="s">
        <v>36</v>
      </c>
      <c r="G31" s="140" t="str">
        <f t="shared" si="15"/>
        <v>EUR1YFRA9x21</v>
      </c>
      <c r="H31" s="166" t="str">
        <f>IFERROR(_xll.qlFraRateHelper(,G31,B31&amp;"M",E31,Permanent,Trigger,ObjectOverwrite),"--")</f>
        <v>--</v>
      </c>
      <c r="I31" s="139" t="b">
        <f t="shared" si="16"/>
        <v>0</v>
      </c>
      <c r="J31" s="45"/>
      <c r="K31" s="55" t="str">
        <f t="shared" si="11"/>
        <v>FRA</v>
      </c>
      <c r="L31" s="55" t="str">
        <f t="shared" si="18"/>
        <v>11x23M</v>
      </c>
      <c r="M31" s="55" t="str">
        <f t="shared" si="12"/>
        <v>--</v>
      </c>
      <c r="N31" s="55" t="b">
        <f t="shared" si="12"/>
        <v>0</v>
      </c>
      <c r="O31" s="55">
        <v>1</v>
      </c>
      <c r="P31" s="55">
        <v>1</v>
      </c>
      <c r="Q31" s="55" t="e">
        <v>#NUM!</v>
      </c>
      <c r="R31" s="55" t="e">
        <f>_xll.qlRateHelperQuoteName(Q31)</f>
        <v>#VALUE!</v>
      </c>
      <c r="S31" s="102" t="e">
        <f>_xll.qlRateHelperQuoteValue(Q31,Trigger)</f>
        <v>#VALUE!</v>
      </c>
      <c r="T31" s="174" t="str">
        <f>IFERROR(_xll.qlFuturesRateHelperConvexityAdjustment(Q31,Trigger),"--")</f>
        <v>--</v>
      </c>
      <c r="U31" s="56" t="e">
        <f>_xll.qlRateHelperEarliestDate(Q31,Trigger)</f>
        <v>#VALUE!</v>
      </c>
      <c r="V31" s="56" t="e">
        <f>_xll.qlRateHelperLatestDate(Q31,Trigger)</f>
        <v>#VALUE!</v>
      </c>
      <c r="W31" s="102" t="e">
        <v>#VALUE!</v>
      </c>
      <c r="AA31" s="106"/>
      <c r="AT31" s="55" t="s">
        <v>106</v>
      </c>
      <c r="AU31" s="56">
        <f>_xll.qlInterestRateIndexFixingDate(IborIndex&amp;Tenor,AV31,Trigger)</f>
        <v>42177</v>
      </c>
      <c r="AV31" s="56">
        <f>_xll.qlCalendarAdvance(Calendar,AV30,AT31,"f",,Trigger)</f>
        <v>42179</v>
      </c>
      <c r="AW31" s="56">
        <f>_xll.qlInterestRateIndexMaturity(IborIndex&amp;Tenor,AV31,Trigger)</f>
        <v>42545</v>
      </c>
      <c r="AX31" s="102" t="e">
        <f>_xll.qlIndexFixing($Z$5,AU31,,Trigger)</f>
        <v>#VALUE!</v>
      </c>
      <c r="AY31" s="102">
        <f>_xll.qlIndexFixing($AZ$1,AV31,,Trigger)</f>
        <v>1.718538135118893E-3</v>
      </c>
    </row>
    <row r="32" spans="1:51" s="38" customFormat="1" ht="11.25" customHeight="1" x14ac:dyDescent="0.2">
      <c r="A32" s="55" t="s">
        <v>124</v>
      </c>
      <c r="B32" s="146">
        <v>10</v>
      </c>
      <c r="C32" s="151" t="str">
        <f t="shared" si="17"/>
        <v>x22M</v>
      </c>
      <c r="D32" s="131" t="s">
        <v>9</v>
      </c>
      <c r="E32" s="55" t="str">
        <f t="shared" si="14"/>
        <v>Euribor1Y</v>
      </c>
      <c r="F32" s="168" t="s">
        <v>36</v>
      </c>
      <c r="G32" s="148" t="str">
        <f t="shared" si="15"/>
        <v>EUR1YFRA10x22</v>
      </c>
      <c r="H32" s="183" t="str">
        <f>IFERROR(_xll.qlFraRateHelper(,G32,B32&amp;"M",E32,Permanent,Trigger,ObjectOverwrite),"--")</f>
        <v>--</v>
      </c>
      <c r="I32" s="55" t="b">
        <f t="shared" si="16"/>
        <v>0</v>
      </c>
      <c r="J32" s="45"/>
      <c r="K32" s="55" t="str">
        <f t="shared" si="11"/>
        <v>FRA</v>
      </c>
      <c r="L32" s="55" t="str">
        <f t="shared" si="18"/>
        <v>12x24M</v>
      </c>
      <c r="M32" s="55" t="str">
        <f t="shared" si="12"/>
        <v>--</v>
      </c>
      <c r="N32" s="55" t="b">
        <f t="shared" si="12"/>
        <v>0</v>
      </c>
      <c r="O32" s="55">
        <v>1</v>
      </c>
      <c r="P32" s="55">
        <v>1</v>
      </c>
      <c r="Q32" s="55" t="e">
        <v>#NUM!</v>
      </c>
      <c r="R32" s="55" t="e">
        <f>_xll.qlRateHelperQuoteName(Q32)</f>
        <v>#VALUE!</v>
      </c>
      <c r="S32" s="102" t="e">
        <f>_xll.qlRateHelperQuoteValue(Q32,Trigger)</f>
        <v>#VALUE!</v>
      </c>
      <c r="T32" s="174" t="str">
        <f>IFERROR(_xll.qlFuturesRateHelperConvexityAdjustment(Q32,Trigger),"--")</f>
        <v>--</v>
      </c>
      <c r="U32" s="56" t="e">
        <f>_xll.qlRateHelperEarliestDate(Q32,Trigger)</f>
        <v>#VALUE!</v>
      </c>
      <c r="V32" s="56" t="e">
        <f>_xll.qlRateHelperLatestDate(Q32,Trigger)</f>
        <v>#VALUE!</v>
      </c>
      <c r="W32" s="102" t="e">
        <v>#VALUE!</v>
      </c>
      <c r="AA32" s="106"/>
      <c r="AT32" s="55" t="s">
        <v>106</v>
      </c>
      <c r="AU32" s="56">
        <f>_xll.qlInterestRateIndexFixingDate(IborIndex&amp;Tenor,AV32,Trigger)</f>
        <v>42178</v>
      </c>
      <c r="AV32" s="56">
        <f>_xll.qlCalendarAdvance(Calendar,AV31,AT32,"f",,Trigger)</f>
        <v>42180</v>
      </c>
      <c r="AW32" s="56">
        <f>_xll.qlInterestRateIndexMaturity(IborIndex&amp;Tenor,AV32,Trigger)</f>
        <v>42548</v>
      </c>
      <c r="AX32" s="102" t="e">
        <f>_xll.qlIndexFixing($Z$5,AU32,,Trigger)</f>
        <v>#VALUE!</v>
      </c>
      <c r="AY32" s="102">
        <f>_xll.qlIndexFixing($AZ$1,AV32,,Trigger)</f>
        <v>1.7203264227729194E-3</v>
      </c>
    </row>
    <row r="33" spans="1:51" s="38" customFormat="1" ht="11.25" customHeight="1" x14ac:dyDescent="0.2">
      <c r="A33" s="55" t="s">
        <v>124</v>
      </c>
      <c r="B33" s="146">
        <v>11</v>
      </c>
      <c r="C33" s="151" t="str">
        <f t="shared" si="17"/>
        <v>x23M</v>
      </c>
      <c r="D33" s="131" t="s">
        <v>9</v>
      </c>
      <c r="E33" s="55" t="str">
        <f t="shared" si="14"/>
        <v>Euribor1Y</v>
      </c>
      <c r="F33" s="168" t="s">
        <v>36</v>
      </c>
      <c r="G33" s="148" t="str">
        <f t="shared" si="15"/>
        <v>EUR1YFRA11x23</v>
      </c>
      <c r="H33" s="183" t="str">
        <f>IFERROR(_xll.qlFraRateHelper(,G33,B33&amp;"M",E33,Permanent,Trigger,ObjectOverwrite),"--")</f>
        <v>--</v>
      </c>
      <c r="I33" s="55" t="b">
        <f t="shared" si="16"/>
        <v>0</v>
      </c>
      <c r="K33" s="55" t="str">
        <f t="shared" si="11"/>
        <v>FRA</v>
      </c>
      <c r="L33" s="55" t="str">
        <f t="shared" si="18"/>
        <v>13x25M</v>
      </c>
      <c r="M33" s="55" t="str">
        <f t="shared" si="12"/>
        <v>--</v>
      </c>
      <c r="N33" s="55" t="b">
        <f t="shared" si="12"/>
        <v>0</v>
      </c>
      <c r="O33" s="55">
        <v>1</v>
      </c>
      <c r="P33" s="55">
        <v>1</v>
      </c>
      <c r="Q33" s="55" t="e">
        <v>#NUM!</v>
      </c>
      <c r="R33" s="55" t="e">
        <f>_xll.qlRateHelperQuoteName(Q33)</f>
        <v>#VALUE!</v>
      </c>
      <c r="S33" s="102" t="e">
        <f>_xll.qlRateHelperQuoteValue(Q33,Trigger)</f>
        <v>#VALUE!</v>
      </c>
      <c r="T33" s="174" t="str">
        <f>IFERROR(_xll.qlFuturesRateHelperConvexityAdjustment(Q33,Trigger),"--")</f>
        <v>--</v>
      </c>
      <c r="U33" s="56" t="e">
        <f>_xll.qlRateHelperEarliestDate(Q33,Trigger)</f>
        <v>#VALUE!</v>
      </c>
      <c r="V33" s="56" t="e">
        <f>_xll.qlRateHelperLatestDate(Q33,Trigger)</f>
        <v>#VALUE!</v>
      </c>
      <c r="W33" s="102" t="e">
        <v>#VALUE!</v>
      </c>
      <c r="AA33" s="106"/>
      <c r="AT33" s="55" t="s">
        <v>106</v>
      </c>
      <c r="AU33" s="56">
        <f>_xll.qlInterestRateIndexFixingDate(IborIndex&amp;Tenor,AV33,Trigger)</f>
        <v>42179</v>
      </c>
      <c r="AV33" s="56">
        <f>_xll.qlCalendarAdvance(Calendar,AV32,AT33,"f",,Trigger)</f>
        <v>42181</v>
      </c>
      <c r="AW33" s="56">
        <f>_xll.qlInterestRateIndexMaturity(IborIndex&amp;Tenor,AV33,Trigger)</f>
        <v>42548</v>
      </c>
      <c r="AX33" s="102" t="e">
        <f>_xll.qlIndexFixing($Z$5,AU33,,Trigger)</f>
        <v>#VALUE!</v>
      </c>
      <c r="AY33" s="102">
        <f>_xll.qlIndexFixing($AZ$1,AV33,,Trigger)</f>
        <v>1.7209927495989844E-3</v>
      </c>
    </row>
    <row r="34" spans="1:51" s="38" customFormat="1" ht="11.25" customHeight="1" x14ac:dyDescent="0.2">
      <c r="A34" s="55" t="s">
        <v>124</v>
      </c>
      <c r="B34" s="146">
        <v>12</v>
      </c>
      <c r="C34" s="151" t="str">
        <f t="shared" si="17"/>
        <v>x24M</v>
      </c>
      <c r="D34" s="131" t="s">
        <v>9</v>
      </c>
      <c r="E34" s="55" t="str">
        <f t="shared" si="14"/>
        <v>Euribor1Y</v>
      </c>
      <c r="F34" s="168" t="s">
        <v>36</v>
      </c>
      <c r="G34" s="148" t="str">
        <f t="shared" si="15"/>
        <v>EUR1YFRA12x24</v>
      </c>
      <c r="H34" s="183" t="str">
        <f>IFERROR(_xll.qlFraRateHelper(,G34,B34&amp;"M",E34,Permanent,Trigger,ObjectOverwrite),"--")</f>
        <v>--</v>
      </c>
      <c r="I34" s="55" t="b">
        <f t="shared" si="16"/>
        <v>0</v>
      </c>
      <c r="K34" s="55" t="str">
        <f t="shared" si="11"/>
        <v>FRA</v>
      </c>
      <c r="L34" s="55" t="str">
        <f t="shared" si="18"/>
        <v>14x26M</v>
      </c>
      <c r="M34" s="55" t="str">
        <f t="shared" si="12"/>
        <v>--</v>
      </c>
      <c r="N34" s="55" t="b">
        <f t="shared" si="12"/>
        <v>0</v>
      </c>
      <c r="O34" s="55">
        <v>1</v>
      </c>
      <c r="P34" s="55">
        <v>1</v>
      </c>
      <c r="Q34" s="55" t="e">
        <v>#NUM!</v>
      </c>
      <c r="R34" s="55" t="e">
        <f>_xll.qlRateHelperQuoteName(Q34)</f>
        <v>#VALUE!</v>
      </c>
      <c r="S34" s="102" t="e">
        <f>_xll.qlRateHelperQuoteValue(Q34,Trigger)</f>
        <v>#VALUE!</v>
      </c>
      <c r="T34" s="174" t="str">
        <f>IFERROR(_xll.qlFuturesRateHelperConvexityAdjustment(Q34,Trigger),"--")</f>
        <v>--</v>
      </c>
      <c r="U34" s="56" t="e">
        <f>_xll.qlRateHelperEarliestDate(Q34,Trigger)</f>
        <v>#VALUE!</v>
      </c>
      <c r="V34" s="56" t="e">
        <f>_xll.qlRateHelperLatestDate(Q34,Trigger)</f>
        <v>#VALUE!</v>
      </c>
      <c r="W34" s="102" t="e">
        <v>#VALUE!</v>
      </c>
      <c r="AA34" s="106"/>
      <c r="AT34" s="55" t="s">
        <v>106</v>
      </c>
      <c r="AU34" s="56">
        <f>_xll.qlInterestRateIndexFixingDate(IborIndex&amp;Tenor,AV34,Trigger)</f>
        <v>42180</v>
      </c>
      <c r="AV34" s="56">
        <f>_xll.qlCalendarAdvance(Calendar,AV33,AT34,"f",,Trigger)</f>
        <v>42184</v>
      </c>
      <c r="AW34" s="56">
        <f>_xll.qlInterestRateIndexMaturity(IborIndex&amp;Tenor,AV34,Trigger)</f>
        <v>42550</v>
      </c>
      <c r="AX34" s="102" t="e">
        <f>_xll.qlIndexFixing($Z$5,AU34,,Trigger)</f>
        <v>#VALUE!</v>
      </c>
      <c r="AY34" s="102">
        <f>_xll.qlIndexFixing($AZ$1,AV34,,Trigger)</f>
        <v>1.7216530064075555E-3</v>
      </c>
    </row>
    <row r="35" spans="1:51" s="38" customFormat="1" ht="11.25" customHeight="1" x14ac:dyDescent="0.2">
      <c r="A35" s="55" t="s">
        <v>124</v>
      </c>
      <c r="B35" s="146">
        <v>13</v>
      </c>
      <c r="C35" s="151" t="str">
        <f t="shared" si="17"/>
        <v>x25M</v>
      </c>
      <c r="D35" s="131" t="s">
        <v>9</v>
      </c>
      <c r="E35" s="55" t="str">
        <f t="shared" si="14"/>
        <v>Euribor1Y</v>
      </c>
      <c r="F35" s="168" t="s">
        <v>36</v>
      </c>
      <c r="G35" s="148" t="str">
        <f t="shared" si="15"/>
        <v>EUR1YFRA13x25</v>
      </c>
      <c r="H35" s="183" t="str">
        <f>IFERROR(_xll.qlFraRateHelper(,G35,B35&amp;"M",E35,Permanent,Trigger,ObjectOverwrite),"--")</f>
        <v>--</v>
      </c>
      <c r="I35" s="55" t="b">
        <f t="shared" si="16"/>
        <v>0</v>
      </c>
      <c r="K35" s="55" t="str">
        <f t="shared" si="11"/>
        <v>FRA</v>
      </c>
      <c r="L35" s="55" t="str">
        <f t="shared" si="18"/>
        <v>15x27M</v>
      </c>
      <c r="M35" s="55" t="str">
        <f t="shared" si="12"/>
        <v>--</v>
      </c>
      <c r="N35" s="55" t="b">
        <f t="shared" si="12"/>
        <v>0</v>
      </c>
      <c r="O35" s="55">
        <v>1</v>
      </c>
      <c r="P35" s="55">
        <v>1</v>
      </c>
      <c r="Q35" s="55" t="e">
        <v>#NUM!</v>
      </c>
      <c r="R35" s="55" t="e">
        <f>_xll.qlRateHelperQuoteName(Q35)</f>
        <v>#VALUE!</v>
      </c>
      <c r="S35" s="102" t="e">
        <f>_xll.qlRateHelperQuoteValue(Q35,Trigger)</f>
        <v>#VALUE!</v>
      </c>
      <c r="T35" s="174" t="str">
        <f>IFERROR(_xll.qlFuturesRateHelperConvexityAdjustment(Q35,Trigger),"--")</f>
        <v>--</v>
      </c>
      <c r="U35" s="56" t="e">
        <f>_xll.qlRateHelperEarliestDate(Q35,Trigger)</f>
        <v>#VALUE!</v>
      </c>
      <c r="V35" s="56" t="e">
        <f>_xll.qlRateHelperLatestDate(Q35,Trigger)</f>
        <v>#VALUE!</v>
      </c>
      <c r="W35" s="102" t="e">
        <v>#VALUE!</v>
      </c>
      <c r="AA35" s="106"/>
      <c r="AT35" s="55" t="s">
        <v>106</v>
      </c>
      <c r="AU35" s="56">
        <f>_xll.qlInterestRateIndexFixingDate(IborIndex&amp;Tenor,AV35,Trigger)</f>
        <v>42181</v>
      </c>
      <c r="AV35" s="56">
        <f>_xll.qlCalendarAdvance(Calendar,AV34,AT35,"f",,Trigger)</f>
        <v>42185</v>
      </c>
      <c r="AW35" s="56">
        <f>_xll.qlInterestRateIndexMaturity(IborIndex&amp;Tenor,AV35,Trigger)</f>
        <v>42551</v>
      </c>
      <c r="AX35" s="102" t="e">
        <f>_xll.qlIndexFixing($Z$5,AU35,,Trigger)</f>
        <v>#VALUE!</v>
      </c>
      <c r="AY35" s="102">
        <f>_xll.qlIndexFixing($AZ$1,AV35,,Trigger)</f>
        <v>1.7227118486954883E-3</v>
      </c>
    </row>
    <row r="36" spans="1:51" s="38" customFormat="1" ht="11.25" customHeight="1" x14ac:dyDescent="0.2">
      <c r="A36" s="55" t="s">
        <v>124</v>
      </c>
      <c r="B36" s="146">
        <v>14</v>
      </c>
      <c r="C36" s="151" t="str">
        <f t="shared" si="17"/>
        <v>x26M</v>
      </c>
      <c r="D36" s="131" t="s">
        <v>9</v>
      </c>
      <c r="E36" s="55" t="str">
        <f t="shared" si="14"/>
        <v>Euribor1Y</v>
      </c>
      <c r="F36" s="168" t="s">
        <v>36</v>
      </c>
      <c r="G36" s="148" t="str">
        <f t="shared" si="15"/>
        <v>EUR1YFRA14x26</v>
      </c>
      <c r="H36" s="183" t="str">
        <f>IFERROR(_xll.qlFraRateHelper(,G36,B36&amp;"M",E36,Permanent,Trigger,ObjectOverwrite),"--")</f>
        <v>--</v>
      </c>
      <c r="I36" s="55" t="b">
        <f t="shared" si="16"/>
        <v>0</v>
      </c>
      <c r="K36" s="55" t="str">
        <f t="shared" si="11"/>
        <v>FRA</v>
      </c>
      <c r="L36" s="55" t="str">
        <f t="shared" si="18"/>
        <v>16x28M</v>
      </c>
      <c r="M36" s="55" t="str">
        <f t="shared" si="12"/>
        <v>--</v>
      </c>
      <c r="N36" s="55" t="b">
        <f t="shared" si="12"/>
        <v>0</v>
      </c>
      <c r="O36" s="55">
        <v>1</v>
      </c>
      <c r="P36" s="55">
        <v>1</v>
      </c>
      <c r="Q36" s="55" t="e">
        <v>#NUM!</v>
      </c>
      <c r="R36" s="55" t="e">
        <f>_xll.qlRateHelperQuoteName(Q36)</f>
        <v>#VALUE!</v>
      </c>
      <c r="S36" s="102" t="e">
        <f>_xll.qlRateHelperQuoteValue(Q36,Trigger)</f>
        <v>#VALUE!</v>
      </c>
      <c r="T36" s="174" t="str">
        <f>IFERROR(_xll.qlFuturesRateHelperConvexityAdjustment(Q36,Trigger),"--")</f>
        <v>--</v>
      </c>
      <c r="U36" s="56" t="e">
        <f>_xll.qlRateHelperEarliestDate(Q36,Trigger)</f>
        <v>#VALUE!</v>
      </c>
      <c r="V36" s="56" t="e">
        <f>_xll.qlRateHelperLatestDate(Q36,Trigger)</f>
        <v>#VALUE!</v>
      </c>
      <c r="W36" s="102" t="e">
        <v>#VALUE!</v>
      </c>
      <c r="AA36" s="106"/>
      <c r="AT36" s="55" t="s">
        <v>106</v>
      </c>
      <c r="AU36" s="56">
        <f>_xll.qlInterestRateIndexFixingDate(IborIndex&amp;Tenor,AV36,Trigger)</f>
        <v>42184</v>
      </c>
      <c r="AV36" s="56">
        <f>_xll.qlCalendarAdvance(Calendar,AV35,AT36,"f",,Trigger)</f>
        <v>42186</v>
      </c>
      <c r="AW36" s="56">
        <f>_xll.qlInterestRateIndexMaturity(IborIndex&amp;Tenor,AV36,Trigger)</f>
        <v>42552</v>
      </c>
      <c r="AX36" s="102" t="e">
        <f>_xll.qlIndexFixing($Z$5,AU36,,Trigger)</f>
        <v>#VALUE!</v>
      </c>
      <c r="AY36" s="102">
        <f>_xll.qlIndexFixing($AZ$1,AV36,,Trigger)</f>
        <v>1.7231567630835516E-3</v>
      </c>
    </row>
    <row r="37" spans="1:51" s="38" customFormat="1" ht="11.25" customHeight="1" x14ac:dyDescent="0.2">
      <c r="A37" s="55" t="s">
        <v>124</v>
      </c>
      <c r="B37" s="146">
        <v>15</v>
      </c>
      <c r="C37" s="151" t="str">
        <f t="shared" si="17"/>
        <v>x27M</v>
      </c>
      <c r="D37" s="131" t="s">
        <v>9</v>
      </c>
      <c r="E37" s="55" t="str">
        <f t="shared" si="14"/>
        <v>Euribor1Y</v>
      </c>
      <c r="F37" s="168" t="s">
        <v>36</v>
      </c>
      <c r="G37" s="148" t="str">
        <f t="shared" si="15"/>
        <v>EUR1YFRA15x27</v>
      </c>
      <c r="H37" s="183" t="str">
        <f>IFERROR(_xll.qlFraRateHelper(,G37,B37&amp;"M",E37,Permanent,Trigger,ObjectOverwrite),"--")</f>
        <v>--</v>
      </c>
      <c r="I37" s="55" t="b">
        <f t="shared" si="16"/>
        <v>0</v>
      </c>
      <c r="K37" s="55" t="str">
        <f t="shared" si="11"/>
        <v>FRA</v>
      </c>
      <c r="L37" s="55" t="str">
        <f t="shared" si="18"/>
        <v>17x29M</v>
      </c>
      <c r="M37" s="55" t="str">
        <f t="shared" ref="M37:N43" si="19">H39</f>
        <v>--</v>
      </c>
      <c r="N37" s="55" t="b">
        <f t="shared" si="19"/>
        <v>0</v>
      </c>
      <c r="O37" s="55">
        <v>1</v>
      </c>
      <c r="P37" s="55">
        <v>1</v>
      </c>
      <c r="Q37" s="55" t="e">
        <v>#NUM!</v>
      </c>
      <c r="R37" s="55" t="e">
        <f>_xll.qlRateHelperQuoteName(Q37)</f>
        <v>#VALUE!</v>
      </c>
      <c r="S37" s="102" t="e">
        <f>_xll.qlRateHelperQuoteValue(Q37,Trigger)</f>
        <v>#VALUE!</v>
      </c>
      <c r="T37" s="174" t="str">
        <f>IFERROR(_xll.qlFuturesRateHelperConvexityAdjustment(Q37,Trigger),"--")</f>
        <v>--</v>
      </c>
      <c r="U37" s="56" t="e">
        <f>_xll.qlRateHelperEarliestDate(Q37,Trigger)</f>
        <v>#VALUE!</v>
      </c>
      <c r="V37" s="56" t="e">
        <f>_xll.qlRateHelperLatestDate(Q37,Trigger)</f>
        <v>#VALUE!</v>
      </c>
      <c r="W37" s="102" t="e">
        <v>#VALUE!</v>
      </c>
      <c r="AA37" s="106"/>
      <c r="AT37" s="55" t="s">
        <v>106</v>
      </c>
      <c r="AU37" s="56">
        <f>_xll.qlInterestRateIndexFixingDate(IborIndex&amp;Tenor,AV37,Trigger)</f>
        <v>42185</v>
      </c>
      <c r="AV37" s="56">
        <f>_xll.qlCalendarAdvance(Calendar,AV36,AT37,"f",,Trigger)</f>
        <v>42187</v>
      </c>
      <c r="AW37" s="56">
        <f>_xll.qlInterestRateIndexMaturity(IborIndex&amp;Tenor,AV37,Trigger)</f>
        <v>42555</v>
      </c>
      <c r="AX37" s="102" t="e">
        <f>_xll.qlIndexFixing($Z$5,AU37,,Trigger)</f>
        <v>#VALUE!</v>
      </c>
      <c r="AY37" s="102">
        <f>_xll.qlIndexFixing($AZ$1,AV37,,Trigger)</f>
        <v>1.7248870592385559E-3</v>
      </c>
    </row>
    <row r="38" spans="1:51" s="38" customFormat="1" ht="11.25" customHeight="1" x14ac:dyDescent="0.2">
      <c r="A38" s="55" t="s">
        <v>124</v>
      </c>
      <c r="B38" s="146">
        <v>16</v>
      </c>
      <c r="C38" s="151" t="str">
        <f t="shared" si="17"/>
        <v>x28M</v>
      </c>
      <c r="D38" s="131" t="s">
        <v>9</v>
      </c>
      <c r="E38" s="55" t="str">
        <f t="shared" si="14"/>
        <v>Euribor1Y</v>
      </c>
      <c r="F38" s="168" t="s">
        <v>36</v>
      </c>
      <c r="G38" s="148" t="str">
        <f t="shared" si="15"/>
        <v>EUR1YFRA16x28</v>
      </c>
      <c r="H38" s="183" t="str">
        <f>IFERROR(_xll.qlFraRateHelper(,G38,B38&amp;"M",E38,Permanent,Trigger,ObjectOverwrite),"--")</f>
        <v>--</v>
      </c>
      <c r="I38" s="55" t="b">
        <f t="shared" si="16"/>
        <v>0</v>
      </c>
      <c r="K38" s="55" t="str">
        <f t="shared" si="11"/>
        <v>FRA</v>
      </c>
      <c r="L38" s="55" t="str">
        <f t="shared" si="18"/>
        <v>18x30M</v>
      </c>
      <c r="M38" s="55" t="str">
        <f t="shared" si="19"/>
        <v>--</v>
      </c>
      <c r="N38" s="55" t="b">
        <f t="shared" si="19"/>
        <v>0</v>
      </c>
      <c r="O38" s="55">
        <v>1</v>
      </c>
      <c r="P38" s="55">
        <v>1</v>
      </c>
      <c r="Q38" s="55" t="e">
        <v>#NUM!</v>
      </c>
      <c r="R38" s="55" t="e">
        <f>_xll.qlRateHelperQuoteName(Q38)</f>
        <v>#VALUE!</v>
      </c>
      <c r="S38" s="102" t="e">
        <f>_xll.qlRateHelperQuoteValue(Q38,Trigger)</f>
        <v>#VALUE!</v>
      </c>
      <c r="T38" s="174" t="str">
        <f>IFERROR(_xll.qlFuturesRateHelperConvexityAdjustment(Q38,Trigger),"--")</f>
        <v>--</v>
      </c>
      <c r="U38" s="56" t="e">
        <f>_xll.qlRateHelperEarliestDate(Q38,Trigger)</f>
        <v>#VALUE!</v>
      </c>
      <c r="V38" s="56" t="e">
        <f>_xll.qlRateHelperLatestDate(Q38,Trigger)</f>
        <v>#VALUE!</v>
      </c>
      <c r="W38" s="102" t="e">
        <v>#VALUE!</v>
      </c>
      <c r="AA38" s="106"/>
      <c r="AT38" s="55" t="s">
        <v>106</v>
      </c>
      <c r="AU38" s="56">
        <f>_xll.qlInterestRateIndexFixingDate(IborIndex&amp;Tenor,AV38,Trigger)</f>
        <v>42186</v>
      </c>
      <c r="AV38" s="56">
        <f>_xll.qlCalendarAdvance(Calendar,AV37,AT38,"f",,Trigger)</f>
        <v>42188</v>
      </c>
      <c r="AW38" s="56">
        <f>_xll.qlInterestRateIndexMaturity(IborIndex&amp;Tenor,AV38,Trigger)</f>
        <v>42555</v>
      </c>
      <c r="AX38" s="102" t="e">
        <f>_xll.qlIndexFixing($Z$5,AU38,,Trigger)</f>
        <v>#VALUE!</v>
      </c>
      <c r="AY38" s="102">
        <f>_xll.qlIndexFixing($AZ$1,AV38,,Trigger)</f>
        <v>1.7255252855110431E-3</v>
      </c>
    </row>
    <row r="39" spans="1:51" s="38" customFormat="1" ht="11.25" customHeight="1" x14ac:dyDescent="0.2">
      <c r="A39" s="55" t="s">
        <v>124</v>
      </c>
      <c r="B39" s="146">
        <v>17</v>
      </c>
      <c r="C39" s="151" t="str">
        <f t="shared" si="17"/>
        <v>x29M</v>
      </c>
      <c r="D39" s="131" t="s">
        <v>9</v>
      </c>
      <c r="E39" s="55" t="str">
        <f t="shared" si="14"/>
        <v>Euribor1Y</v>
      </c>
      <c r="F39" s="168" t="s">
        <v>36</v>
      </c>
      <c r="G39" s="148" t="str">
        <f t="shared" si="15"/>
        <v>EUR1YFRA17x29</v>
      </c>
      <c r="H39" s="183" t="str">
        <f>IFERROR(_xll.qlFraRateHelper(,G39,B39&amp;"M",E39,Permanent,Trigger,ObjectOverwrite),"--")</f>
        <v>--</v>
      </c>
      <c r="I39" s="55" t="b">
        <f t="shared" si="16"/>
        <v>0</v>
      </c>
      <c r="K39" s="55" t="str">
        <f t="shared" si="11"/>
        <v>FRA</v>
      </c>
      <c r="L39" s="55" t="str">
        <f t="shared" si="18"/>
        <v>19x31M</v>
      </c>
      <c r="M39" s="55" t="str">
        <f t="shared" si="19"/>
        <v>--</v>
      </c>
      <c r="N39" s="55" t="b">
        <f t="shared" si="19"/>
        <v>0</v>
      </c>
      <c r="O39" s="55">
        <v>1</v>
      </c>
      <c r="P39" s="55">
        <v>1</v>
      </c>
      <c r="Q39" s="55" t="e">
        <v>#NUM!</v>
      </c>
      <c r="R39" s="55" t="e">
        <f>_xll.qlRateHelperQuoteName(Q39)</f>
        <v>#VALUE!</v>
      </c>
      <c r="S39" s="102" t="e">
        <f>_xll.qlRateHelperQuoteValue(Q39,Trigger)</f>
        <v>#VALUE!</v>
      </c>
      <c r="T39" s="174" t="str">
        <f>IFERROR(_xll.qlFuturesRateHelperConvexityAdjustment(Q39,Trigger),"--")</f>
        <v>--</v>
      </c>
      <c r="U39" s="56" t="e">
        <f>_xll.qlRateHelperEarliestDate(Q39,Trigger)</f>
        <v>#VALUE!</v>
      </c>
      <c r="V39" s="56" t="e">
        <f>_xll.qlRateHelperLatestDate(Q39,Trigger)</f>
        <v>#VALUE!</v>
      </c>
      <c r="W39" s="102" t="e">
        <v>#VALUE!</v>
      </c>
      <c r="AA39" s="106"/>
      <c r="AT39" s="55" t="s">
        <v>106</v>
      </c>
      <c r="AU39" s="56">
        <f>_xll.qlInterestRateIndexFixingDate(IborIndex&amp;Tenor,AV39,Trigger)</f>
        <v>42187</v>
      </c>
      <c r="AV39" s="56">
        <f>_xll.qlCalendarAdvance(Calendar,AV38,AT39,"f",,Trigger)</f>
        <v>42191</v>
      </c>
      <c r="AW39" s="56">
        <f>_xll.qlInterestRateIndexMaturity(IborIndex&amp;Tenor,AV39,Trigger)</f>
        <v>42557</v>
      </c>
      <c r="AX39" s="102" t="e">
        <f>_xll.qlIndexFixing($Z$5,AU39,,Trigger)</f>
        <v>#VALUE!</v>
      </c>
      <c r="AY39" s="102">
        <f>_xll.qlIndexFixing($AZ$1,AV39,,Trigger)</f>
        <v>1.7261623037146939E-3</v>
      </c>
    </row>
    <row r="40" spans="1:51" s="38" customFormat="1" ht="11.25" customHeight="1" x14ac:dyDescent="0.2">
      <c r="A40" s="55" t="s">
        <v>124</v>
      </c>
      <c r="B40" s="146">
        <v>18</v>
      </c>
      <c r="C40" s="151" t="str">
        <f t="shared" si="17"/>
        <v>x30M</v>
      </c>
      <c r="D40" s="131" t="s">
        <v>9</v>
      </c>
      <c r="E40" s="55" t="str">
        <f t="shared" si="14"/>
        <v>Euribor1Y</v>
      </c>
      <c r="F40" s="168" t="s">
        <v>36</v>
      </c>
      <c r="G40" s="148" t="str">
        <f t="shared" si="15"/>
        <v>EUR1YFRA18x30</v>
      </c>
      <c r="H40" s="183" t="str">
        <f>IFERROR(_xll.qlFraRateHelper(,G40,B40&amp;"M",E40,Permanent,Trigger,ObjectOverwrite),"--")</f>
        <v>--</v>
      </c>
      <c r="I40" s="55" t="b">
        <f t="shared" si="16"/>
        <v>0</v>
      </c>
      <c r="K40" s="55" t="str">
        <f t="shared" si="11"/>
        <v>FRA</v>
      </c>
      <c r="L40" s="55" t="str">
        <f t="shared" si="18"/>
        <v>20x32M</v>
      </c>
      <c r="M40" s="55" t="str">
        <f t="shared" si="19"/>
        <v>--</v>
      </c>
      <c r="N40" s="55" t="b">
        <f t="shared" si="19"/>
        <v>0</v>
      </c>
      <c r="O40" s="55">
        <v>1</v>
      </c>
      <c r="P40" s="55">
        <v>1</v>
      </c>
      <c r="Q40" s="55" t="e">
        <v>#NUM!</v>
      </c>
      <c r="R40" s="55" t="e">
        <f>_xll.qlRateHelperQuoteName(Q40)</f>
        <v>#VALUE!</v>
      </c>
      <c r="S40" s="102" t="e">
        <f>_xll.qlRateHelperQuoteValue(Q40,Trigger)</f>
        <v>#VALUE!</v>
      </c>
      <c r="T40" s="174" t="str">
        <f>IFERROR(_xll.qlFuturesRateHelperConvexityAdjustment(Q40,Trigger),"--")</f>
        <v>--</v>
      </c>
      <c r="U40" s="56" t="e">
        <f>_xll.qlRateHelperEarliestDate(Q40,Trigger)</f>
        <v>#VALUE!</v>
      </c>
      <c r="V40" s="56" t="e">
        <f>_xll.qlRateHelperLatestDate(Q40,Trigger)</f>
        <v>#VALUE!</v>
      </c>
      <c r="W40" s="102" t="e">
        <v>#VALUE!</v>
      </c>
      <c r="AA40" s="106"/>
      <c r="AT40" s="55" t="s">
        <v>106</v>
      </c>
      <c r="AU40" s="56">
        <f>_xll.qlInterestRateIndexFixingDate(IborIndex&amp;Tenor,AV40,Trigger)</f>
        <v>42188</v>
      </c>
      <c r="AV40" s="56">
        <f>_xll.qlCalendarAdvance(Calendar,AV39,AT40,"f",,Trigger)</f>
        <v>42192</v>
      </c>
      <c r="AW40" s="56">
        <f>_xll.qlInterestRateIndexMaturity(IborIndex&amp;Tenor,AV40,Trigger)</f>
        <v>42558</v>
      </c>
      <c r="AX40" s="102" t="e">
        <f>_xll.qlIndexFixing($Z$5,AU40,,Trigger)</f>
        <v>#VALUE!</v>
      </c>
      <c r="AY40" s="102">
        <f>_xll.qlIndexFixing($AZ$1,AV40,,Trigger)</f>
        <v>1.7271568416459416E-3</v>
      </c>
    </row>
    <row r="41" spans="1:51" s="38" customFormat="1" ht="11.25" customHeight="1" x14ac:dyDescent="0.2">
      <c r="A41" s="55" t="s">
        <v>124</v>
      </c>
      <c r="B41" s="146">
        <v>19</v>
      </c>
      <c r="C41" s="151" t="str">
        <f t="shared" si="17"/>
        <v>x31M</v>
      </c>
      <c r="D41" s="131" t="s">
        <v>9</v>
      </c>
      <c r="E41" s="55" t="str">
        <f t="shared" si="14"/>
        <v>Euribor1Y</v>
      </c>
      <c r="F41" s="168" t="s">
        <v>36</v>
      </c>
      <c r="G41" s="148" t="str">
        <f t="shared" si="15"/>
        <v>EUR1YFRA19x31</v>
      </c>
      <c r="H41" s="183" t="str">
        <f>IFERROR(_xll.qlFraRateHelper(,G41,B41&amp;"M",E41,Permanent,Trigger,ObjectOverwrite),"--")</f>
        <v>--</v>
      </c>
      <c r="I41" s="55" t="b">
        <f t="shared" si="16"/>
        <v>0</v>
      </c>
      <c r="K41" s="55" t="str">
        <f t="shared" si="11"/>
        <v>FRA</v>
      </c>
      <c r="L41" s="55" t="str">
        <f t="shared" si="18"/>
        <v>21x33M</v>
      </c>
      <c r="M41" s="55" t="str">
        <f t="shared" si="19"/>
        <v>--</v>
      </c>
      <c r="N41" s="55" t="b">
        <f t="shared" si="19"/>
        <v>0</v>
      </c>
      <c r="O41" s="55">
        <v>1</v>
      </c>
      <c r="P41" s="55">
        <v>1</v>
      </c>
      <c r="Q41" s="55" t="e">
        <v>#NUM!</v>
      </c>
      <c r="R41" s="55" t="e">
        <f>_xll.qlRateHelperQuoteName(Q41)</f>
        <v>#VALUE!</v>
      </c>
      <c r="S41" s="102" t="e">
        <f>_xll.qlRateHelperQuoteValue(Q41,Trigger)</f>
        <v>#VALUE!</v>
      </c>
      <c r="T41" s="174" t="str">
        <f>IFERROR(_xll.qlFuturesRateHelperConvexityAdjustment(Q41,Trigger),"--")</f>
        <v>--</v>
      </c>
      <c r="U41" s="56" t="e">
        <f>_xll.qlRateHelperEarliestDate(Q41,Trigger)</f>
        <v>#VALUE!</v>
      </c>
      <c r="V41" s="56" t="e">
        <f>_xll.qlRateHelperLatestDate(Q41,Trigger)</f>
        <v>#VALUE!</v>
      </c>
      <c r="W41" s="102" t="e">
        <v>#VALUE!</v>
      </c>
      <c r="AA41" s="106"/>
      <c r="AT41" s="55" t="s">
        <v>106</v>
      </c>
      <c r="AU41" s="56">
        <f>_xll.qlInterestRateIndexFixingDate(IborIndex&amp;Tenor,AV41,Trigger)</f>
        <v>42191</v>
      </c>
      <c r="AV41" s="56">
        <f>_xll.qlCalendarAdvance(Calendar,AV40,AT41,"f",,Trigger)</f>
        <v>42193</v>
      </c>
      <c r="AW41" s="56">
        <f>_xll.qlInterestRateIndexMaturity(IborIndex&amp;Tenor,AV41,Trigger)</f>
        <v>42559</v>
      </c>
      <c r="AX41" s="102" t="e">
        <f>_xll.qlIndexFixing($Z$5,AU41,,Trigger)</f>
        <v>#VALUE!</v>
      </c>
      <c r="AY41" s="102">
        <f>_xll.qlIndexFixing($AZ$1,AV41,,Trigger)</f>
        <v>1.7276138484585511E-3</v>
      </c>
    </row>
    <row r="42" spans="1:51" s="38" customFormat="1" ht="11.25" customHeight="1" x14ac:dyDescent="0.2">
      <c r="A42" s="55" t="s">
        <v>124</v>
      </c>
      <c r="B42" s="146">
        <v>20</v>
      </c>
      <c r="C42" s="151" t="str">
        <f t="shared" si="17"/>
        <v>x32M</v>
      </c>
      <c r="D42" s="131" t="s">
        <v>9</v>
      </c>
      <c r="E42" s="55" t="str">
        <f t="shared" si="14"/>
        <v>Euribor1Y</v>
      </c>
      <c r="F42" s="168" t="s">
        <v>36</v>
      </c>
      <c r="G42" s="148" t="str">
        <f t="shared" si="15"/>
        <v>EUR1YFRA20x32</v>
      </c>
      <c r="H42" s="183" t="str">
        <f>IFERROR(_xll.qlFraRateHelper(,G42,B42&amp;"M",E42,Permanent,Trigger,ObjectOverwrite),"--")</f>
        <v>--</v>
      </c>
      <c r="I42" s="55" t="b">
        <f t="shared" si="16"/>
        <v>0</v>
      </c>
      <c r="K42" s="55" t="str">
        <f t="shared" si="11"/>
        <v>FRA</v>
      </c>
      <c r="L42" s="55" t="str">
        <f t="shared" si="18"/>
        <v>22x34M</v>
      </c>
      <c r="M42" s="55" t="str">
        <f t="shared" si="19"/>
        <v>--</v>
      </c>
      <c r="N42" s="55" t="b">
        <f t="shared" si="19"/>
        <v>0</v>
      </c>
      <c r="O42" s="55">
        <v>1</v>
      </c>
      <c r="P42" s="55">
        <v>1</v>
      </c>
      <c r="Q42" s="55" t="e">
        <v>#NUM!</v>
      </c>
      <c r="R42" s="55" t="e">
        <f>_xll.qlRateHelperQuoteName(Q42)</f>
        <v>#VALUE!</v>
      </c>
      <c r="S42" s="102" t="e">
        <f>_xll.qlRateHelperQuoteValue(Q42,Trigger)</f>
        <v>#VALUE!</v>
      </c>
      <c r="T42" s="174" t="str">
        <f>IFERROR(_xll.qlFuturesRateHelperConvexityAdjustment(Q42,Trigger),"--")</f>
        <v>--</v>
      </c>
      <c r="U42" s="56" t="e">
        <f>_xll.qlRateHelperEarliestDate(Q42,Trigger)</f>
        <v>#VALUE!</v>
      </c>
      <c r="V42" s="56" t="e">
        <f>_xll.qlRateHelperLatestDate(Q42,Trigger)</f>
        <v>#VALUE!</v>
      </c>
      <c r="W42" s="102" t="e">
        <v>#VALUE!</v>
      </c>
      <c r="AA42" s="106"/>
      <c r="AT42" s="55" t="s">
        <v>106</v>
      </c>
      <c r="AU42" s="56">
        <f>_xll.qlInterestRateIndexFixingDate(IborIndex&amp;Tenor,AV42,Trigger)</f>
        <v>42192</v>
      </c>
      <c r="AV42" s="56">
        <f>_xll.qlCalendarAdvance(Calendar,AV41,AT42,"f",,Trigger)</f>
        <v>42194</v>
      </c>
      <c r="AW42" s="56">
        <f>_xll.qlInterestRateIndexMaturity(IborIndex&amp;Tenor,AV42,Trigger)</f>
        <v>42562</v>
      </c>
      <c r="AX42" s="102" t="e">
        <f>_xll.qlIndexFixing($Z$5,AU42,,Trigger)</f>
        <v>#VALUE!</v>
      </c>
      <c r="AY42" s="102">
        <f>_xll.qlIndexFixing($AZ$1,AV42,,Trigger)</f>
        <v>1.7293548101810943E-3</v>
      </c>
    </row>
    <row r="43" spans="1:51" s="38" customFormat="1" ht="11.25" customHeight="1" x14ac:dyDescent="0.2">
      <c r="A43" s="55" t="s">
        <v>124</v>
      </c>
      <c r="B43" s="146">
        <v>21</v>
      </c>
      <c r="C43" s="151" t="str">
        <f t="shared" si="17"/>
        <v>x33M</v>
      </c>
      <c r="D43" s="131" t="s">
        <v>9</v>
      </c>
      <c r="E43" s="55" t="str">
        <f t="shared" si="14"/>
        <v>Euribor1Y</v>
      </c>
      <c r="F43" s="168" t="s">
        <v>36</v>
      </c>
      <c r="G43" s="148" t="str">
        <f t="shared" si="15"/>
        <v>EUR1YFRA21x33</v>
      </c>
      <c r="H43" s="183" t="str">
        <f>IFERROR(_xll.qlFraRateHelper(,G43,B43&amp;"M",E43,Permanent,Trigger,ObjectOverwrite),"--")</f>
        <v>--</v>
      </c>
      <c r="I43" s="55" t="b">
        <f t="shared" si="16"/>
        <v>0</v>
      </c>
      <c r="K43" s="62" t="str">
        <f t="shared" si="11"/>
        <v>FRA</v>
      </c>
      <c r="L43" s="62" t="str">
        <f t="shared" si="18"/>
        <v>23x35M</v>
      </c>
      <c r="M43" s="62" t="str">
        <f t="shared" si="19"/>
        <v>--</v>
      </c>
      <c r="N43" s="62" t="b">
        <f t="shared" si="19"/>
        <v>0</v>
      </c>
      <c r="O43" s="62">
        <v>1</v>
      </c>
      <c r="P43" s="62">
        <v>1</v>
      </c>
      <c r="Q43" s="55" t="e">
        <v>#NUM!</v>
      </c>
      <c r="R43" s="55" t="e">
        <f>_xll.qlRateHelperQuoteName(Q43)</f>
        <v>#VALUE!</v>
      </c>
      <c r="S43" s="102" t="e">
        <f>_xll.qlRateHelperQuoteValue(Q43,Trigger)</f>
        <v>#VALUE!</v>
      </c>
      <c r="T43" s="174" t="str">
        <f>IFERROR(_xll.qlFuturesRateHelperConvexityAdjustment(Q43,Trigger),"--")</f>
        <v>--</v>
      </c>
      <c r="U43" s="56" t="e">
        <f>_xll.qlRateHelperEarliestDate(Q43,Trigger)</f>
        <v>#VALUE!</v>
      </c>
      <c r="V43" s="56" t="e">
        <f>_xll.qlRateHelperLatestDate(Q43,Trigger)</f>
        <v>#VALUE!</v>
      </c>
      <c r="W43" s="102" t="e">
        <v>#VALUE!</v>
      </c>
      <c r="AA43" s="106"/>
      <c r="AT43" s="55" t="s">
        <v>106</v>
      </c>
      <c r="AU43" s="56">
        <f>_xll.qlInterestRateIndexFixingDate(IborIndex&amp;Tenor,AV43,Trigger)</f>
        <v>42193</v>
      </c>
      <c r="AV43" s="56">
        <f>_xll.qlCalendarAdvance(Calendar,AV42,AT43,"f",,Trigger)</f>
        <v>42195</v>
      </c>
      <c r="AW43" s="56">
        <f>_xll.qlInterestRateIndexMaturity(IborIndex&amp;Tenor,AV43,Trigger)</f>
        <v>42562</v>
      </c>
      <c r="AX43" s="102" t="e">
        <f>_xll.qlIndexFixing($Z$5,AU43,,Trigger)</f>
        <v>#VALUE!</v>
      </c>
      <c r="AY43" s="102">
        <f>_xll.qlIndexFixing($AZ$1,AV43,,Trigger)</f>
        <v>1.7300000000000423E-3</v>
      </c>
    </row>
    <row r="44" spans="1:51" s="38" customFormat="1" ht="11.25" customHeight="1" x14ac:dyDescent="0.2">
      <c r="A44" s="55" t="s">
        <v>124</v>
      </c>
      <c r="B44" s="146">
        <v>22</v>
      </c>
      <c r="C44" s="151" t="str">
        <f t="shared" si="17"/>
        <v>x34M</v>
      </c>
      <c r="D44" s="131" t="s">
        <v>9</v>
      </c>
      <c r="E44" s="55" t="str">
        <f t="shared" si="14"/>
        <v>Euribor1Y</v>
      </c>
      <c r="F44" s="168" t="s">
        <v>36</v>
      </c>
      <c r="G44" s="148" t="str">
        <f t="shared" si="15"/>
        <v>EUR1YFRA22x34</v>
      </c>
      <c r="H44" s="183" t="str">
        <f>IFERROR(_xll.qlFraRateHelper(,G44,B44&amp;"M",E44,Permanent,Trigger,ObjectOverwrite),"--")</f>
        <v>--</v>
      </c>
      <c r="I44" s="55" t="b">
        <f t="shared" si="16"/>
        <v>0</v>
      </c>
      <c r="K44" s="170" t="str">
        <f t="shared" ref="K44:L59" si="20">A50</f>
        <v>SW</v>
      </c>
      <c r="L44" s="170" t="str">
        <f t="shared" si="20"/>
        <v>1M</v>
      </c>
      <c r="M44" s="170" t="str">
        <f t="shared" ref="M44:N59" si="21">H50</f>
        <v>--</v>
      </c>
      <c r="N44" s="170" t="b">
        <f t="shared" si="21"/>
        <v>0</v>
      </c>
      <c r="O44" s="172">
        <v>1</v>
      </c>
      <c r="P44" s="172">
        <v>1</v>
      </c>
      <c r="Q44" s="55" t="e">
        <v>#NUM!</v>
      </c>
      <c r="R44" s="55" t="e">
        <f>_xll.qlRateHelperQuoteName(Q44)</f>
        <v>#VALUE!</v>
      </c>
      <c r="S44" s="102" t="e">
        <f>_xll.qlRateHelperQuoteValue(Q44,Trigger)</f>
        <v>#VALUE!</v>
      </c>
      <c r="T44" s="174" t="str">
        <f>IFERROR(_xll.qlFuturesRateHelperConvexityAdjustment(Q44,Trigger),"--")</f>
        <v>--</v>
      </c>
      <c r="U44" s="56" t="e">
        <f>_xll.qlRateHelperEarliestDate(Q44,Trigger)</f>
        <v>#VALUE!</v>
      </c>
      <c r="V44" s="56" t="e">
        <f>_xll.qlRateHelperLatestDate(Q44,Trigger)</f>
        <v>#VALUE!</v>
      </c>
      <c r="W44" s="102" t="e">
        <v>#VALUE!</v>
      </c>
      <c r="AA44" s="106"/>
      <c r="AT44" s="55" t="s">
        <v>106</v>
      </c>
      <c r="AU44" s="56">
        <f>_xll.qlInterestRateIndexFixingDate(IborIndex&amp;Tenor,AV44,Trigger)</f>
        <v>42194</v>
      </c>
      <c r="AV44" s="56">
        <f>_xll.qlCalendarAdvance(Calendar,AV43,AT44,"f",,Trigger)</f>
        <v>42198</v>
      </c>
      <c r="AW44" s="56">
        <f>_xll.qlInterestRateIndexMaturity(IborIndex&amp;Tenor,AV44,Trigger)</f>
        <v>42564</v>
      </c>
      <c r="AX44" s="102" t="e">
        <f>_xll.qlIndexFixing($Z$5,AU44,,Trigger)</f>
        <v>#VALUE!</v>
      </c>
      <c r="AY44" s="102">
        <f>_xll.qlIndexFixing($AZ$1,AV44,,Trigger)</f>
        <v>1.7306489955867129E-3</v>
      </c>
    </row>
    <row r="45" spans="1:51" s="38" customFormat="1" ht="11.25" customHeight="1" x14ac:dyDescent="0.2">
      <c r="A45" s="55" t="s">
        <v>124</v>
      </c>
      <c r="B45" s="146">
        <v>23</v>
      </c>
      <c r="C45" s="151" t="str">
        <f t="shared" si="17"/>
        <v>x35M</v>
      </c>
      <c r="D45" s="131" t="s">
        <v>9</v>
      </c>
      <c r="E45" s="55" t="str">
        <f t="shared" si="14"/>
        <v>Euribor1Y</v>
      </c>
      <c r="F45" s="168" t="s">
        <v>36</v>
      </c>
      <c r="G45" s="148" t="str">
        <f t="shared" si="15"/>
        <v>EUR1YFRA23x35</v>
      </c>
      <c r="H45" s="183" t="str">
        <f>IFERROR(_xll.qlFraRateHelper(,G45,B45&amp;"M",E45,Permanent,Trigger,ObjectOverwrite),"--")</f>
        <v>--</v>
      </c>
      <c r="I45" s="55" t="b">
        <f t="shared" si="16"/>
        <v>0</v>
      </c>
      <c r="K45" s="171" t="str">
        <f t="shared" si="20"/>
        <v>SW</v>
      </c>
      <c r="L45" s="171" t="str">
        <f t="shared" si="20"/>
        <v>2M</v>
      </c>
      <c r="M45" s="171" t="str">
        <f t="shared" si="21"/>
        <v>--</v>
      </c>
      <c r="N45" s="171" t="b">
        <f t="shared" si="21"/>
        <v>0</v>
      </c>
      <c r="O45" s="173">
        <v>1</v>
      </c>
      <c r="P45" s="173">
        <v>1</v>
      </c>
      <c r="Q45" s="55" t="e">
        <v>#NUM!</v>
      </c>
      <c r="R45" s="55" t="e">
        <f>_xll.qlRateHelperQuoteName(Q45)</f>
        <v>#VALUE!</v>
      </c>
      <c r="S45" s="102" t="e">
        <f>_xll.qlRateHelperQuoteValue(Q45,Trigger)</f>
        <v>#VALUE!</v>
      </c>
      <c r="T45" s="174" t="str">
        <f>IFERROR(_xll.qlFuturesRateHelperConvexityAdjustment(Q45,Trigger),"--")</f>
        <v>--</v>
      </c>
      <c r="U45" s="56" t="e">
        <f>_xll.qlRateHelperEarliestDate(Q45,Trigger)</f>
        <v>#VALUE!</v>
      </c>
      <c r="V45" s="56" t="e">
        <f>_xll.qlRateHelperLatestDate(Q45,Trigger)</f>
        <v>#VALUE!</v>
      </c>
      <c r="W45" s="102" t="e">
        <v>#VALUE!</v>
      </c>
      <c r="AA45" s="106"/>
      <c r="AT45" s="55" t="s">
        <v>106</v>
      </c>
      <c r="AU45" s="56">
        <f>_xll.qlInterestRateIndexFixingDate(IborIndex&amp;Tenor,AV45,Trigger)</f>
        <v>42195</v>
      </c>
      <c r="AV45" s="56">
        <f>_xll.qlCalendarAdvance(Calendar,AV44,AT45,"f",,Trigger)</f>
        <v>42199</v>
      </c>
      <c r="AW45" s="56">
        <f>_xll.qlInterestRateIndexMaturity(IborIndex&amp;Tenor,AV45,Trigger)</f>
        <v>42565</v>
      </c>
      <c r="AX45" s="102" t="e">
        <f>_xll.qlIndexFixing($Z$5,AU45,,Trigger)</f>
        <v>#VALUE!</v>
      </c>
      <c r="AY45" s="102">
        <f>_xll.qlIndexFixing($AZ$1,AV45,,Trigger)</f>
        <v>1.7316749571750394E-3</v>
      </c>
    </row>
    <row r="46" spans="1:51" s="38" customFormat="1" ht="11.25" customHeight="1" x14ac:dyDescent="0.2">
      <c r="A46" s="62" t="s">
        <v>124</v>
      </c>
      <c r="B46" s="147">
        <v>24</v>
      </c>
      <c r="C46" s="152" t="str">
        <f t="shared" si="17"/>
        <v>x36M</v>
      </c>
      <c r="D46" s="134" t="s">
        <v>9</v>
      </c>
      <c r="E46" s="62" t="str">
        <f t="shared" si="14"/>
        <v>Euribor1Y</v>
      </c>
      <c r="F46" s="169" t="s">
        <v>36</v>
      </c>
      <c r="G46" s="149" t="str">
        <f t="shared" si="15"/>
        <v>EUR1YFRA24x36</v>
      </c>
      <c r="H46" s="184" t="str">
        <f>IFERROR(_xll.qlFraRateHelper(,G46,B46&amp;"M",E46,Permanent,Trigger,ObjectOverwrite),"--")</f>
        <v>--</v>
      </c>
      <c r="I46" s="62" t="b">
        <f t="shared" si="16"/>
        <v>0</v>
      </c>
      <c r="K46" s="171" t="str">
        <f t="shared" si="20"/>
        <v>SW</v>
      </c>
      <c r="L46" s="171" t="str">
        <f t="shared" si="20"/>
        <v>3M</v>
      </c>
      <c r="M46" s="171" t="str">
        <f t="shared" si="21"/>
        <v>--</v>
      </c>
      <c r="N46" s="171" t="b">
        <f t="shared" si="21"/>
        <v>0</v>
      </c>
      <c r="O46" s="173">
        <v>1</v>
      </c>
      <c r="P46" s="173">
        <v>1</v>
      </c>
      <c r="Q46" s="55" t="e">
        <v>#NUM!</v>
      </c>
      <c r="R46" s="55" t="e">
        <f>_xll.qlRateHelperQuoteName(Q46)</f>
        <v>#VALUE!</v>
      </c>
      <c r="S46" s="102" t="e">
        <f>_xll.qlRateHelperQuoteValue(Q46,Trigger)</f>
        <v>#VALUE!</v>
      </c>
      <c r="T46" s="174" t="str">
        <f>IFERROR(_xll.qlFuturesRateHelperConvexityAdjustment(Q46,Trigger),"--")</f>
        <v>--</v>
      </c>
      <c r="U46" s="56" t="e">
        <f>_xll.qlRateHelperEarliestDate(Q46,Trigger)</f>
        <v>#VALUE!</v>
      </c>
      <c r="V46" s="56" t="e">
        <f>_xll.qlRateHelperLatestDate(Q46,Trigger)</f>
        <v>#VALUE!</v>
      </c>
      <c r="W46" s="102" t="e">
        <v>#VALUE!</v>
      </c>
      <c r="AA46" s="106"/>
      <c r="AT46" s="55" t="s">
        <v>106</v>
      </c>
      <c r="AU46" s="56">
        <f>_xll.qlInterestRateIndexFixingDate(IborIndex&amp;Tenor,AV46,Trigger)</f>
        <v>42198</v>
      </c>
      <c r="AV46" s="56">
        <f>_xll.qlCalendarAdvance(Calendar,AV45,AT46,"f",,Trigger)</f>
        <v>42200</v>
      </c>
      <c r="AW46" s="56">
        <f>_xll.qlInterestRateIndexMaturity(IborIndex&amp;Tenor,AV46,Trigger)</f>
        <v>42566</v>
      </c>
      <c r="AX46" s="102" t="e">
        <f>_xll.qlIndexFixing($Z$5,AU46,,Trigger)</f>
        <v>#VALUE!</v>
      </c>
      <c r="AY46" s="102">
        <f>_xll.qlIndexFixing($AZ$1,AV46,,Trigger)</f>
        <v>1.7321442553389298E-3</v>
      </c>
    </row>
    <row r="47" spans="1:51" s="38" customFormat="1" ht="11.25" customHeight="1" x14ac:dyDescent="0.2">
      <c r="H47" s="179"/>
      <c r="K47" s="171" t="str">
        <f t="shared" si="20"/>
        <v>SW</v>
      </c>
      <c r="L47" s="171" t="str">
        <f t="shared" si="20"/>
        <v>4M</v>
      </c>
      <c r="M47" s="171" t="str">
        <f t="shared" si="21"/>
        <v>--</v>
      </c>
      <c r="N47" s="171" t="b">
        <f t="shared" si="21"/>
        <v>0</v>
      </c>
      <c r="O47" s="173">
        <v>1</v>
      </c>
      <c r="P47" s="173">
        <v>1</v>
      </c>
      <c r="Q47" s="55" t="e">
        <v>#NUM!</v>
      </c>
      <c r="R47" s="55" t="e">
        <f>_xll.qlRateHelperQuoteName(Q47)</f>
        <v>#VALUE!</v>
      </c>
      <c r="S47" s="102" t="e">
        <f>_xll.qlRateHelperQuoteValue(Q47,Trigger)</f>
        <v>#VALUE!</v>
      </c>
      <c r="T47" s="174" t="str">
        <f>IFERROR(_xll.qlFuturesRateHelperConvexityAdjustment(Q47,Trigger),"--")</f>
        <v>--</v>
      </c>
      <c r="U47" s="56" t="e">
        <f>_xll.qlRateHelperEarliestDate(Q47,Trigger)</f>
        <v>#VALUE!</v>
      </c>
      <c r="V47" s="56" t="e">
        <f>_xll.qlRateHelperLatestDate(Q47,Trigger)</f>
        <v>#VALUE!</v>
      </c>
      <c r="W47" s="102" t="e">
        <v>#VALUE!</v>
      </c>
      <c r="AA47" s="106"/>
      <c r="AT47" s="55" t="s">
        <v>106</v>
      </c>
      <c r="AU47" s="56">
        <f>_xll.qlInterestRateIndexFixingDate(IborIndex&amp;Tenor,AV47,Trigger)</f>
        <v>42199</v>
      </c>
      <c r="AV47" s="56">
        <f>_xll.qlCalendarAdvance(Calendar,AV46,AT47,"f",,Trigger)</f>
        <v>42201</v>
      </c>
      <c r="AW47" s="56">
        <f>_xll.qlInterestRateIndexMaturity(IborIndex&amp;Tenor,AV47,Trigger)</f>
        <v>42569</v>
      </c>
      <c r="AX47" s="102" t="e">
        <f>_xll.qlIndexFixing($Z$5,AU47,,Trigger)</f>
        <v>#VALUE!</v>
      </c>
      <c r="AY47" s="102">
        <f>_xll.qlIndexFixing($AZ$1,AV47,,Trigger)</f>
        <v>1.7339404684737457E-3</v>
      </c>
    </row>
    <row r="48" spans="1:51" s="38" customFormat="1" ht="11.25" customHeight="1" x14ac:dyDescent="0.2">
      <c r="A48" s="46"/>
      <c r="B48" s="46"/>
      <c r="C48" s="46"/>
      <c r="D48" s="46"/>
      <c r="E48" s="46"/>
      <c r="F48" s="44"/>
      <c r="G48" s="17" t="s">
        <v>4</v>
      </c>
      <c r="H48" s="234" t="str">
        <f>_xll.qlEuribor(,Tenor,,,Trigger)</f>
        <v>obj_00807#0001</v>
      </c>
      <c r="K48" s="171" t="str">
        <f t="shared" si="20"/>
        <v>SW</v>
      </c>
      <c r="L48" s="171" t="str">
        <f t="shared" si="20"/>
        <v>5M</v>
      </c>
      <c r="M48" s="171" t="str">
        <f t="shared" si="21"/>
        <v>--</v>
      </c>
      <c r="N48" s="171" t="b">
        <f t="shared" si="21"/>
        <v>0</v>
      </c>
      <c r="O48" s="173">
        <v>1</v>
      </c>
      <c r="P48" s="173">
        <v>1</v>
      </c>
      <c r="Q48" s="55" t="e">
        <v>#NUM!</v>
      </c>
      <c r="R48" s="55" t="e">
        <f>_xll.qlRateHelperQuoteName(Q48)</f>
        <v>#VALUE!</v>
      </c>
      <c r="S48" s="102" t="e">
        <f>_xll.qlRateHelperQuoteValue(Q48,Trigger)</f>
        <v>#VALUE!</v>
      </c>
      <c r="T48" s="174" t="str">
        <f>IFERROR(_xll.qlFuturesRateHelperConvexityAdjustment(Q48,Trigger),"--")</f>
        <v>--</v>
      </c>
      <c r="U48" s="56" t="e">
        <f>_xll.qlRateHelperEarliestDate(Q48,Trigger)</f>
        <v>#VALUE!</v>
      </c>
      <c r="V48" s="56" t="e">
        <f>_xll.qlRateHelperLatestDate(Q48,Trigger)</f>
        <v>#VALUE!</v>
      </c>
      <c r="W48" s="102" t="e">
        <v>#VALUE!</v>
      </c>
      <c r="AA48" s="106"/>
      <c r="AT48" s="55" t="s">
        <v>106</v>
      </c>
      <c r="AU48" s="56">
        <f>_xll.qlInterestRateIndexFixingDate(IborIndex&amp;Tenor,AV48,Trigger)</f>
        <v>42200</v>
      </c>
      <c r="AV48" s="56">
        <f>_xll.qlCalendarAdvance(Calendar,AV47,AT48,"f",,Trigger)</f>
        <v>42202</v>
      </c>
      <c r="AW48" s="56">
        <f>_xll.qlInterestRateIndexMaturity(IborIndex&amp;Tenor,AV48,Trigger)</f>
        <v>42569</v>
      </c>
      <c r="AX48" s="102" t="e">
        <f>_xll.qlIndexFixing($Z$5,AU48,,Trigger)</f>
        <v>#VALUE!</v>
      </c>
      <c r="AY48" s="102">
        <f>_xll.qlIndexFixing($AZ$1,AV48,,Trigger)</f>
        <v>1.7346053193016892E-3</v>
      </c>
    </row>
    <row r="49" spans="1:51" s="38" customFormat="1" ht="11.25" customHeight="1" x14ac:dyDescent="0.2">
      <c r="A49" s="17" t="s">
        <v>12</v>
      </c>
      <c r="B49" s="17" t="s">
        <v>39</v>
      </c>
      <c r="C49" s="17" t="s">
        <v>5</v>
      </c>
      <c r="D49" s="17" t="s">
        <v>7</v>
      </c>
      <c r="E49" s="17" t="s">
        <v>6</v>
      </c>
      <c r="F49" s="17" t="s">
        <v>136</v>
      </c>
      <c r="G49" s="17" t="s">
        <v>114</v>
      </c>
      <c r="H49" s="17" t="s">
        <v>33</v>
      </c>
      <c r="I49" s="17" t="s">
        <v>35</v>
      </c>
      <c r="K49" s="171" t="str">
        <f t="shared" si="20"/>
        <v>SW</v>
      </c>
      <c r="L49" s="171" t="str">
        <f t="shared" si="20"/>
        <v>6M</v>
      </c>
      <c r="M49" s="171" t="str">
        <f t="shared" si="21"/>
        <v>--</v>
      </c>
      <c r="N49" s="171" t="b">
        <f t="shared" si="21"/>
        <v>0</v>
      </c>
      <c r="O49" s="173">
        <v>1</v>
      </c>
      <c r="P49" s="173">
        <v>1</v>
      </c>
      <c r="Q49" s="55" t="e">
        <v>#NUM!</v>
      </c>
      <c r="R49" s="55" t="e">
        <f>_xll.qlRateHelperQuoteName(Q49)</f>
        <v>#VALUE!</v>
      </c>
      <c r="S49" s="102" t="e">
        <f>_xll.qlRateHelperQuoteValue(Q49,Trigger)</f>
        <v>#VALUE!</v>
      </c>
      <c r="T49" s="174" t="str">
        <f>IFERROR(_xll.qlFuturesRateHelperConvexityAdjustment(Q49,Trigger),"--")</f>
        <v>--</v>
      </c>
      <c r="U49" s="56" t="e">
        <f>_xll.qlRateHelperEarliestDate(Q49,Trigger)</f>
        <v>#VALUE!</v>
      </c>
      <c r="V49" s="56" t="e">
        <f>_xll.qlRateHelperLatestDate(Q49,Trigger)</f>
        <v>#VALUE!</v>
      </c>
      <c r="W49" s="102" t="e">
        <v>#VALUE!</v>
      </c>
      <c r="AA49" s="106"/>
      <c r="AT49" s="55" t="s">
        <v>106</v>
      </c>
      <c r="AU49" s="56">
        <f>_xll.qlInterestRateIndexFixingDate(IborIndex&amp;Tenor,AV49,Trigger)</f>
        <v>42201</v>
      </c>
      <c r="AV49" s="56">
        <f>_xll.qlCalendarAdvance(Calendar,AV48,AT49,"f",,Trigger)</f>
        <v>42205</v>
      </c>
      <c r="AW49" s="56">
        <f>_xll.qlInterestRateIndexMaturity(IborIndex&amp;Tenor,AV49,Trigger)</f>
        <v>42571</v>
      </c>
      <c r="AX49" s="102" t="e">
        <f>_xll.qlIndexFixing($Z$5,AU49,,Trigger)</f>
        <v>#VALUE!</v>
      </c>
      <c r="AY49" s="102">
        <f>_xll.qlIndexFixing($AZ$1,AV49,,Trigger)</f>
        <v>1.7352714238613959E-3</v>
      </c>
    </row>
    <row r="50" spans="1:51" s="38" customFormat="1" ht="11.25" customHeight="1" x14ac:dyDescent="0.2">
      <c r="A50" s="153" t="s">
        <v>132</v>
      </c>
      <c r="B50" s="136" t="s">
        <v>2</v>
      </c>
      <c r="C50" s="154" t="s">
        <v>8</v>
      </c>
      <c r="D50" s="155" t="s">
        <v>9</v>
      </c>
      <c r="E50" s="154" t="s">
        <v>10</v>
      </c>
      <c r="F50" s="155" t="s">
        <v>11</v>
      </c>
      <c r="G50" s="156" t="str">
        <f t="shared" ref="G50:G72" si="22">Currency&amp;Tenor&amp;A50&amp;B50</f>
        <v>EUR1YSW1M</v>
      </c>
      <c r="H50" s="154" t="str">
        <f>IFERROR(_xll.qlSwapRateHelper2(,G50,,$B50,Calendar,$E50,$D50,$F50,$H$48,0,C50,"EURON",Permanent,Trigger,ObjectOverwrite),"--")</f>
        <v>--</v>
      </c>
      <c r="I50" s="129" t="b">
        <f t="shared" ref="I50:I108" si="23">IF(H50="--",FALSE,TRUE)</f>
        <v>0</v>
      </c>
      <c r="K50" s="171" t="str">
        <f t="shared" si="20"/>
        <v>SW</v>
      </c>
      <c r="L50" s="171" t="str">
        <f t="shared" si="20"/>
        <v>7M</v>
      </c>
      <c r="M50" s="171" t="str">
        <f t="shared" si="21"/>
        <v>--</v>
      </c>
      <c r="N50" s="171" t="b">
        <f t="shared" si="21"/>
        <v>0</v>
      </c>
      <c r="O50" s="173">
        <v>1</v>
      </c>
      <c r="P50" s="173">
        <v>1</v>
      </c>
      <c r="Q50" s="55" t="e">
        <v>#NUM!</v>
      </c>
      <c r="R50" s="55" t="e">
        <f>_xll.qlRateHelperQuoteName(Q50)</f>
        <v>#VALUE!</v>
      </c>
      <c r="S50" s="102" t="e">
        <f>_xll.qlRateHelperQuoteValue(Q50,Trigger)</f>
        <v>#VALUE!</v>
      </c>
      <c r="T50" s="174" t="str">
        <f>IFERROR(_xll.qlFuturesRateHelperConvexityAdjustment(Q50,Trigger),"--")</f>
        <v>--</v>
      </c>
      <c r="U50" s="56" t="e">
        <f>_xll.qlRateHelperEarliestDate(Q50,Trigger)</f>
        <v>#VALUE!</v>
      </c>
      <c r="V50" s="56" t="e">
        <f>_xll.qlRateHelperLatestDate(Q50,Trigger)</f>
        <v>#VALUE!</v>
      </c>
      <c r="W50" s="102" t="e">
        <v>#VALUE!</v>
      </c>
      <c r="AA50" s="106"/>
      <c r="AT50" s="55" t="s">
        <v>106</v>
      </c>
      <c r="AU50" s="56">
        <f>_xll.qlInterestRateIndexFixingDate(IborIndex&amp;Tenor,AV50,Trigger)</f>
        <v>42202</v>
      </c>
      <c r="AV50" s="56">
        <f>_xll.qlCalendarAdvance(Calendar,AV49,AT50,"f",,Trigger)</f>
        <v>42206</v>
      </c>
      <c r="AW50" s="56">
        <f>_xll.qlInterestRateIndexMaturity(IborIndex&amp;Tenor,AV50,Trigger)</f>
        <v>42572</v>
      </c>
      <c r="AX50" s="102" t="e">
        <f>_xll.qlIndexFixing($Z$5,AU50,,Trigger)</f>
        <v>#VALUE!</v>
      </c>
      <c r="AY50" s="102">
        <f>_xll.qlIndexFixing($AZ$1,AV50,,Trigger)</f>
        <v>1.7363067244191325E-3</v>
      </c>
    </row>
    <row r="51" spans="1:51" s="38" customFormat="1" ht="11.25" customHeight="1" x14ac:dyDescent="0.2">
      <c r="A51" s="157" t="s">
        <v>132</v>
      </c>
      <c r="B51" s="138" t="s">
        <v>47</v>
      </c>
      <c r="C51" s="158" t="s">
        <v>8</v>
      </c>
      <c r="D51" s="159" t="s">
        <v>9</v>
      </c>
      <c r="E51" s="158" t="s">
        <v>10</v>
      </c>
      <c r="F51" s="159" t="s">
        <v>11</v>
      </c>
      <c r="G51" s="160" t="str">
        <f t="shared" si="22"/>
        <v>EUR1YSW2M</v>
      </c>
      <c r="H51" s="158" t="str">
        <f>IFERROR(_xll.qlSwapRateHelper2(,G51,,$B51,Calendar,$E51,$D51,$F51,$H$48,0,C51,"EURON",Permanent,Trigger,ObjectOverwrite),"--")</f>
        <v>--</v>
      </c>
      <c r="I51" s="161" t="b">
        <f t="shared" si="23"/>
        <v>0</v>
      </c>
      <c r="K51" s="171" t="str">
        <f t="shared" si="20"/>
        <v>SW</v>
      </c>
      <c r="L51" s="171" t="str">
        <f t="shared" si="20"/>
        <v>8M</v>
      </c>
      <c r="M51" s="171" t="str">
        <f t="shared" si="21"/>
        <v>--</v>
      </c>
      <c r="N51" s="171" t="b">
        <f t="shared" si="21"/>
        <v>0</v>
      </c>
      <c r="O51" s="173">
        <v>1</v>
      </c>
      <c r="P51" s="173">
        <v>1</v>
      </c>
      <c r="Q51" s="55" t="e">
        <v>#NUM!</v>
      </c>
      <c r="R51" s="55" t="e">
        <f>_xll.qlRateHelperQuoteName(Q51)</f>
        <v>#VALUE!</v>
      </c>
      <c r="S51" s="102" t="e">
        <f>_xll.qlRateHelperQuoteValue(Q51,Trigger)</f>
        <v>#VALUE!</v>
      </c>
      <c r="T51" s="174" t="str">
        <f>IFERROR(_xll.qlFuturesRateHelperConvexityAdjustment(Q51,Trigger),"--")</f>
        <v>--</v>
      </c>
      <c r="U51" s="56" t="e">
        <f>_xll.qlRateHelperEarliestDate(Q51,Trigger)</f>
        <v>#VALUE!</v>
      </c>
      <c r="V51" s="56" t="e">
        <f>_xll.qlRateHelperLatestDate(Q51,Trigger)</f>
        <v>#VALUE!</v>
      </c>
      <c r="W51" s="102" t="e">
        <v>#VALUE!</v>
      </c>
      <c r="AA51" s="106"/>
      <c r="AT51" s="55" t="s">
        <v>106</v>
      </c>
      <c r="AU51" s="56">
        <f>_xll.qlInterestRateIndexFixingDate(IborIndex&amp;Tenor,AV51,Trigger)</f>
        <v>42205</v>
      </c>
      <c r="AV51" s="56">
        <f>_xll.qlCalendarAdvance(Calendar,AV50,AT51,"f",,Trigger)</f>
        <v>42207</v>
      </c>
      <c r="AW51" s="56">
        <f>_xll.qlInterestRateIndexMaturity(IborIndex&amp;Tenor,AV51,Trigger)</f>
        <v>42573</v>
      </c>
      <c r="AX51" s="102" t="e">
        <f>_xll.qlIndexFixing($Z$5,AU51,,Trigger)</f>
        <v>#VALUE!</v>
      </c>
      <c r="AY51" s="102">
        <f>_xll.qlIndexFixing($AZ$1,AV51,,Trigger)</f>
        <v>1.7367886231193167E-3</v>
      </c>
    </row>
    <row r="52" spans="1:51" s="38" customFormat="1" ht="11.25" customHeight="1" x14ac:dyDescent="0.2">
      <c r="A52" s="157" t="s">
        <v>132</v>
      </c>
      <c r="B52" s="138" t="s">
        <v>0</v>
      </c>
      <c r="C52" s="158" t="s">
        <v>8</v>
      </c>
      <c r="D52" s="159" t="s">
        <v>9</v>
      </c>
      <c r="E52" s="158" t="s">
        <v>10</v>
      </c>
      <c r="F52" s="159" t="s">
        <v>11</v>
      </c>
      <c r="G52" s="160" t="str">
        <f t="shared" si="22"/>
        <v>EUR1YSW3M</v>
      </c>
      <c r="H52" s="158" t="str">
        <f>IFERROR(_xll.qlSwapRateHelper2(,G52,,$B52,Calendar,$E52,$D52,$F52,$H$48,0,C52,"EURON",Permanent,Trigger,ObjectOverwrite),"--")</f>
        <v>--</v>
      </c>
      <c r="I52" s="161" t="b">
        <f t="shared" si="23"/>
        <v>0</v>
      </c>
      <c r="K52" s="171" t="str">
        <f t="shared" si="20"/>
        <v>SW</v>
      </c>
      <c r="L52" s="171" t="str">
        <f t="shared" si="20"/>
        <v>9M</v>
      </c>
      <c r="M52" s="171" t="str">
        <f t="shared" si="21"/>
        <v>--</v>
      </c>
      <c r="N52" s="171" t="b">
        <f t="shared" si="21"/>
        <v>0</v>
      </c>
      <c r="O52" s="173">
        <v>1</v>
      </c>
      <c r="P52" s="173">
        <v>1</v>
      </c>
      <c r="Q52" s="55" t="e">
        <v>#NUM!</v>
      </c>
      <c r="R52" s="55" t="e">
        <f>_xll.qlRateHelperQuoteName(Q52)</f>
        <v>#VALUE!</v>
      </c>
      <c r="S52" s="102" t="e">
        <f>_xll.qlRateHelperQuoteValue(Q52,Trigger)</f>
        <v>#VALUE!</v>
      </c>
      <c r="T52" s="174" t="str">
        <f>IFERROR(_xll.qlFuturesRateHelperConvexityAdjustment(Q52,Trigger),"--")</f>
        <v>--</v>
      </c>
      <c r="U52" s="56" t="e">
        <f>_xll.qlRateHelperEarliestDate(Q52,Trigger)</f>
        <v>#VALUE!</v>
      </c>
      <c r="V52" s="56" t="e">
        <f>_xll.qlRateHelperLatestDate(Q52,Trigger)</f>
        <v>#VALUE!</v>
      </c>
      <c r="W52" s="102" t="e">
        <v>#VALUE!</v>
      </c>
      <c r="AA52" s="106"/>
      <c r="AT52" s="55" t="s">
        <v>106</v>
      </c>
      <c r="AU52" s="56">
        <f>_xll.qlInterestRateIndexFixingDate(IborIndex&amp;Tenor,AV52,Trigger)</f>
        <v>42206</v>
      </c>
      <c r="AV52" s="56">
        <f>_xll.qlCalendarAdvance(Calendar,AV51,AT52,"f",,Trigger)</f>
        <v>42208</v>
      </c>
      <c r="AW52" s="56">
        <f>_xll.qlInterestRateIndexMaturity(IborIndex&amp;Tenor,AV52,Trigger)</f>
        <v>42576</v>
      </c>
      <c r="AX52" s="102" t="e">
        <f>_xll.qlIndexFixing($Z$5,AU52,,Trigger)</f>
        <v>#VALUE!</v>
      </c>
      <c r="AY52" s="102">
        <f>_xll.qlIndexFixing($AZ$1,AV52,,Trigger)</f>
        <v>1.7386063849780583E-3</v>
      </c>
    </row>
    <row r="53" spans="1:51" s="38" customFormat="1" ht="11.25" customHeight="1" x14ac:dyDescent="0.2">
      <c r="A53" s="157" t="s">
        <v>132</v>
      </c>
      <c r="B53" s="138" t="s">
        <v>48</v>
      </c>
      <c r="C53" s="158" t="s">
        <v>8</v>
      </c>
      <c r="D53" s="159" t="s">
        <v>9</v>
      </c>
      <c r="E53" s="158" t="s">
        <v>10</v>
      </c>
      <c r="F53" s="159" t="s">
        <v>11</v>
      </c>
      <c r="G53" s="160" t="str">
        <f t="shared" si="22"/>
        <v>EUR1YSW4M</v>
      </c>
      <c r="H53" s="158" t="str">
        <f>IFERROR(_xll.qlSwapRateHelper2(,G53,,$B53,Calendar,$E53,$D53,$F53,$H$48,0,C53,"EURON",Permanent,Trigger,ObjectOverwrite),"--")</f>
        <v>--</v>
      </c>
      <c r="I53" s="161" t="b">
        <f t="shared" si="23"/>
        <v>0</v>
      </c>
      <c r="K53" s="171" t="str">
        <f t="shared" si="20"/>
        <v>SW</v>
      </c>
      <c r="L53" s="171" t="str">
        <f t="shared" si="20"/>
        <v>10M</v>
      </c>
      <c r="M53" s="171" t="str">
        <f t="shared" si="21"/>
        <v>--</v>
      </c>
      <c r="N53" s="171" t="b">
        <f t="shared" si="21"/>
        <v>0</v>
      </c>
      <c r="O53" s="173">
        <v>1</v>
      </c>
      <c r="P53" s="173">
        <v>1</v>
      </c>
      <c r="Q53" s="55" t="e">
        <v>#NUM!</v>
      </c>
      <c r="R53" s="55" t="e">
        <f>_xll.qlRateHelperQuoteName(Q53)</f>
        <v>#VALUE!</v>
      </c>
      <c r="S53" s="102" t="e">
        <f>_xll.qlRateHelperQuoteValue(Q53,Trigger)</f>
        <v>#VALUE!</v>
      </c>
      <c r="T53" s="174" t="str">
        <f>IFERROR(_xll.qlFuturesRateHelperConvexityAdjustment(Q53,Trigger),"--")</f>
        <v>--</v>
      </c>
      <c r="U53" s="56" t="e">
        <f>_xll.qlRateHelperEarliestDate(Q53,Trigger)</f>
        <v>#VALUE!</v>
      </c>
      <c r="V53" s="56" t="e">
        <f>_xll.qlRateHelperLatestDate(Q53,Trigger)</f>
        <v>#VALUE!</v>
      </c>
      <c r="W53" s="102" t="e">
        <v>#VALUE!</v>
      </c>
      <c r="AA53" s="106"/>
      <c r="AT53" s="55" t="s">
        <v>106</v>
      </c>
      <c r="AU53" s="56">
        <f>_xll.qlInterestRateIndexFixingDate(IborIndex&amp;Tenor,AV53,Trigger)</f>
        <v>42207</v>
      </c>
      <c r="AV53" s="56">
        <f>_xll.qlCalendarAdvance(Calendar,AV52,AT53,"f",,Trigger)</f>
        <v>42209</v>
      </c>
      <c r="AW53" s="56">
        <f>_xll.qlInterestRateIndexMaturity(IborIndex&amp;Tenor,AV53,Trigger)</f>
        <v>42576</v>
      </c>
      <c r="AX53" s="102" t="e">
        <f>_xll.qlIndexFixing($Z$5,AU53,,Trigger)</f>
        <v>#VALUE!</v>
      </c>
      <c r="AY53" s="102">
        <f>_xll.qlIndexFixing($AZ$1,AV53,,Trigger)</f>
        <v>1.7392713390172118E-3</v>
      </c>
    </row>
    <row r="54" spans="1:51" s="38" customFormat="1" ht="11.25" customHeight="1" x14ac:dyDescent="0.2">
      <c r="A54" s="157" t="s">
        <v>132</v>
      </c>
      <c r="B54" s="138" t="s">
        <v>49</v>
      </c>
      <c r="C54" s="158" t="s">
        <v>8</v>
      </c>
      <c r="D54" s="159" t="s">
        <v>9</v>
      </c>
      <c r="E54" s="158" t="s">
        <v>10</v>
      </c>
      <c r="F54" s="159" t="s">
        <v>11</v>
      </c>
      <c r="G54" s="160" t="str">
        <f t="shared" si="22"/>
        <v>EUR1YSW5M</v>
      </c>
      <c r="H54" s="158" t="str">
        <f>IFERROR(_xll.qlSwapRateHelper2(,G54,,$B54,Calendar,$E54,$D54,$F54,$H$48,0,C54,"EURON",Permanent,Trigger,ObjectOverwrite),"--")</f>
        <v>--</v>
      </c>
      <c r="I54" s="161" t="b">
        <f t="shared" si="23"/>
        <v>0</v>
      </c>
      <c r="K54" s="171" t="str">
        <f t="shared" si="20"/>
        <v>SW</v>
      </c>
      <c r="L54" s="171" t="str">
        <f t="shared" si="20"/>
        <v>11M</v>
      </c>
      <c r="M54" s="171" t="str">
        <f t="shared" si="21"/>
        <v>--</v>
      </c>
      <c r="N54" s="171" t="b">
        <f t="shared" si="21"/>
        <v>0</v>
      </c>
      <c r="O54" s="173">
        <v>1</v>
      </c>
      <c r="P54" s="173">
        <v>1</v>
      </c>
      <c r="Q54" s="55" t="e">
        <v>#NUM!</v>
      </c>
      <c r="R54" s="55" t="e">
        <f>_xll.qlRateHelperQuoteName(Q54)</f>
        <v>#VALUE!</v>
      </c>
      <c r="S54" s="102" t="e">
        <f>_xll.qlRateHelperQuoteValue(Q54,Trigger)</f>
        <v>#VALUE!</v>
      </c>
      <c r="T54" s="174" t="str">
        <f>IFERROR(_xll.qlFuturesRateHelperConvexityAdjustment(Q54,Trigger),"--")</f>
        <v>--</v>
      </c>
      <c r="U54" s="56" t="e">
        <f>_xll.qlRateHelperEarliestDate(Q54,Trigger)</f>
        <v>#VALUE!</v>
      </c>
      <c r="V54" s="56" t="e">
        <f>_xll.qlRateHelperLatestDate(Q54,Trigger)</f>
        <v>#VALUE!</v>
      </c>
      <c r="W54" s="102" t="e">
        <v>#VALUE!</v>
      </c>
      <c r="AA54" s="106"/>
      <c r="AT54" s="55" t="s">
        <v>106</v>
      </c>
      <c r="AU54" s="56">
        <f>_xll.qlInterestRateIndexFixingDate(IborIndex&amp;Tenor,AV54,Trigger)</f>
        <v>42208</v>
      </c>
      <c r="AV54" s="56">
        <f>_xll.qlCalendarAdvance(Calendar,AV53,AT54,"f",,Trigger)</f>
        <v>42212</v>
      </c>
      <c r="AW54" s="56">
        <f>_xll.qlInterestRateIndexMaturity(IborIndex&amp;Tenor,AV54,Trigger)</f>
        <v>42578</v>
      </c>
      <c r="AX54" s="102" t="e">
        <f>_xll.qlIndexFixing($Z$5,AU54,,Trigger)</f>
        <v>#VALUE!</v>
      </c>
      <c r="AY54" s="102">
        <f>_xll.qlIndexFixing($AZ$1,AV54,,Trigger)</f>
        <v>1.739934620939931E-3</v>
      </c>
    </row>
    <row r="55" spans="1:51" s="38" customFormat="1" ht="11.25" customHeight="1" x14ac:dyDescent="0.2">
      <c r="A55" s="157" t="s">
        <v>132</v>
      </c>
      <c r="B55" s="138" t="s">
        <v>3</v>
      </c>
      <c r="C55" s="158" t="s">
        <v>8</v>
      </c>
      <c r="D55" s="159" t="s">
        <v>9</v>
      </c>
      <c r="E55" s="158" t="s">
        <v>10</v>
      </c>
      <c r="F55" s="159" t="s">
        <v>11</v>
      </c>
      <c r="G55" s="160" t="str">
        <f t="shared" si="22"/>
        <v>EUR1YSW6M</v>
      </c>
      <c r="H55" s="158" t="str">
        <f>IFERROR(_xll.qlSwapRateHelper2(,G55,,$B55,Calendar,$E55,$D55,$F55,$H$48,0,C55,"EURON",Permanent,Trigger,ObjectOverwrite),"--")</f>
        <v>--</v>
      </c>
      <c r="I55" s="161" t="b">
        <f t="shared" si="23"/>
        <v>0</v>
      </c>
      <c r="K55" s="171" t="str">
        <f t="shared" si="20"/>
        <v>SW</v>
      </c>
      <c r="L55" s="171" t="str">
        <f t="shared" si="20"/>
        <v>1Y</v>
      </c>
      <c r="M55" s="171" t="str">
        <f t="shared" si="21"/>
        <v>--</v>
      </c>
      <c r="N55" s="171" t="b">
        <f t="shared" si="21"/>
        <v>0</v>
      </c>
      <c r="O55" s="173">
        <v>1</v>
      </c>
      <c r="P55" s="173">
        <v>1</v>
      </c>
      <c r="Q55" s="55" t="e">
        <v>#NUM!</v>
      </c>
      <c r="R55" s="55" t="e">
        <f>_xll.qlRateHelperQuoteName(Q55)</f>
        <v>#VALUE!</v>
      </c>
      <c r="S55" s="102" t="e">
        <f>_xll.qlRateHelperQuoteValue(Q55,Trigger)</f>
        <v>#VALUE!</v>
      </c>
      <c r="T55" s="174" t="str">
        <f>IFERROR(_xll.qlFuturesRateHelperConvexityAdjustment(Q55,Trigger),"--")</f>
        <v>--</v>
      </c>
      <c r="U55" s="56" t="e">
        <f>_xll.qlRateHelperEarliestDate(Q55,Trigger)</f>
        <v>#VALUE!</v>
      </c>
      <c r="V55" s="56" t="e">
        <f>_xll.qlRateHelperLatestDate(Q55,Trigger)</f>
        <v>#VALUE!</v>
      </c>
      <c r="W55" s="102" t="e">
        <v>#VALUE!</v>
      </c>
      <c r="AA55" s="106"/>
      <c r="AT55" s="55" t="s">
        <v>106</v>
      </c>
      <c r="AU55" s="56">
        <f>_xll.qlInterestRateIndexFixingDate(IborIndex&amp;Tenor,AV55,Trigger)</f>
        <v>42209</v>
      </c>
      <c r="AV55" s="56">
        <f>_xll.qlCalendarAdvance(Calendar,AV54,AT55,"f",,Trigger)</f>
        <v>42213</v>
      </c>
      <c r="AW55" s="56">
        <f>_xll.qlInterestRateIndexMaturity(IborIndex&amp;Tenor,AV55,Trigger)</f>
        <v>42579</v>
      </c>
      <c r="AX55" s="102" t="e">
        <f>_xll.qlIndexFixing($Z$5,AU55,,Trigger)</f>
        <v>#VALUE!</v>
      </c>
      <c r="AY55" s="102">
        <f>_xll.qlIndexFixing($AZ$1,AV55,,Trigger)</f>
        <v>1.7404291250328343E-3</v>
      </c>
    </row>
    <row r="56" spans="1:51" s="38" customFormat="1" ht="11.25" customHeight="1" x14ac:dyDescent="0.2">
      <c r="A56" s="157" t="s">
        <v>132</v>
      </c>
      <c r="B56" s="138" t="s">
        <v>50</v>
      </c>
      <c r="C56" s="158" t="s">
        <v>8</v>
      </c>
      <c r="D56" s="159" t="s">
        <v>9</v>
      </c>
      <c r="E56" s="158" t="s">
        <v>10</v>
      </c>
      <c r="F56" s="159" t="s">
        <v>11</v>
      </c>
      <c r="G56" s="160" t="str">
        <f t="shared" si="22"/>
        <v>EUR1YSW7M</v>
      </c>
      <c r="H56" s="158" t="str">
        <f>IFERROR(_xll.qlSwapRateHelper2(,G56,,$B56,Calendar,$E56,$D56,$F56,$H$48,0,C56,"EURON",Permanent,Trigger,ObjectOverwrite),"--")</f>
        <v>--</v>
      </c>
      <c r="I56" s="161" t="b">
        <f t="shared" si="23"/>
        <v>0</v>
      </c>
      <c r="K56" s="171" t="str">
        <f t="shared" si="20"/>
        <v>SW</v>
      </c>
      <c r="L56" s="171" t="str">
        <f t="shared" si="20"/>
        <v>14M</v>
      </c>
      <c r="M56" s="171" t="str">
        <f t="shared" si="21"/>
        <v>--</v>
      </c>
      <c r="N56" s="171" t="b">
        <f t="shared" si="21"/>
        <v>0</v>
      </c>
      <c r="O56" s="173">
        <v>1</v>
      </c>
      <c r="P56" s="173">
        <v>1</v>
      </c>
      <c r="Q56" s="55" t="e">
        <v>#NUM!</v>
      </c>
      <c r="R56" s="55" t="e">
        <f>_xll.qlRateHelperQuoteName(Q56)</f>
        <v>#VALUE!</v>
      </c>
      <c r="S56" s="102" t="e">
        <f>_xll.qlRateHelperQuoteValue(Q56,Trigger)</f>
        <v>#VALUE!</v>
      </c>
      <c r="T56" s="174" t="str">
        <f>IFERROR(_xll.qlFuturesRateHelperConvexityAdjustment(Q56,Trigger),"--")</f>
        <v>--</v>
      </c>
      <c r="U56" s="56" t="e">
        <f>_xll.qlRateHelperEarliestDate(Q56,Trigger)</f>
        <v>#VALUE!</v>
      </c>
      <c r="V56" s="56" t="e">
        <f>_xll.qlRateHelperLatestDate(Q56,Trigger)</f>
        <v>#VALUE!</v>
      </c>
      <c r="W56" s="102" t="e">
        <v>#VALUE!</v>
      </c>
      <c r="AA56" s="106"/>
      <c r="AT56" s="55" t="s">
        <v>106</v>
      </c>
      <c r="AU56" s="56">
        <f>_xll.qlInterestRateIndexFixingDate(IborIndex&amp;Tenor,AV56,Trigger)</f>
        <v>42212</v>
      </c>
      <c r="AV56" s="56">
        <f>_xll.qlCalendarAdvance(Calendar,AV55,AT56,"f",,Trigger)</f>
        <v>42214</v>
      </c>
      <c r="AW56" s="56">
        <f>_xll.qlInterestRateIndexMaturity(IborIndex&amp;Tenor,AV56,Trigger)</f>
        <v>42580</v>
      </c>
      <c r="AX56" s="102" t="e">
        <f>_xll.qlIndexFixing($Z$5,AU56,,Trigger)</f>
        <v>#VALUE!</v>
      </c>
      <c r="AY56" s="102">
        <f>_xll.qlIndexFixing($AZ$1,AV56,,Trigger)</f>
        <v>1.7409263647063743E-3</v>
      </c>
    </row>
    <row r="57" spans="1:51" s="38" customFormat="1" ht="11.25" customHeight="1" x14ac:dyDescent="0.2">
      <c r="A57" s="157" t="s">
        <v>132</v>
      </c>
      <c r="B57" s="138" t="s">
        <v>79</v>
      </c>
      <c r="C57" s="158" t="s">
        <v>8</v>
      </c>
      <c r="D57" s="159" t="s">
        <v>9</v>
      </c>
      <c r="E57" s="158" t="s">
        <v>10</v>
      </c>
      <c r="F57" s="159" t="s">
        <v>11</v>
      </c>
      <c r="G57" s="160" t="str">
        <f t="shared" si="22"/>
        <v>EUR1YSW8M</v>
      </c>
      <c r="H57" s="158" t="str">
        <f>IFERROR(_xll.qlSwapRateHelper2(,G57,,$B57,Calendar,$E57,$D57,$F57,$H$48,0,C57,"EURON",Permanent,Trigger,ObjectOverwrite),"--")</f>
        <v>--</v>
      </c>
      <c r="I57" s="161" t="b">
        <f t="shared" si="23"/>
        <v>0</v>
      </c>
      <c r="K57" s="171" t="str">
        <f t="shared" si="20"/>
        <v>SW</v>
      </c>
      <c r="L57" s="171" t="str">
        <f t="shared" si="20"/>
        <v>15M</v>
      </c>
      <c r="M57" s="171" t="str">
        <f t="shared" si="21"/>
        <v>--</v>
      </c>
      <c r="N57" s="171" t="b">
        <f t="shared" si="21"/>
        <v>0</v>
      </c>
      <c r="O57" s="173">
        <v>1</v>
      </c>
      <c r="P57" s="173">
        <v>1</v>
      </c>
      <c r="Q57" s="55" t="e">
        <v>#NUM!</v>
      </c>
      <c r="R57" s="55" t="e">
        <f>_xll.qlRateHelperQuoteName(Q57)</f>
        <v>#VALUE!</v>
      </c>
      <c r="S57" s="102" t="e">
        <f>_xll.qlRateHelperQuoteValue(Q57,Trigger)</f>
        <v>#VALUE!</v>
      </c>
      <c r="T57" s="174" t="str">
        <f>IFERROR(_xll.qlFuturesRateHelperConvexityAdjustment(Q57,Trigger),"--")</f>
        <v>--</v>
      </c>
      <c r="U57" s="56" t="e">
        <f>_xll.qlRateHelperEarliestDate(Q57,Trigger)</f>
        <v>#VALUE!</v>
      </c>
      <c r="V57" s="56" t="e">
        <f>_xll.qlRateHelperLatestDate(Q57,Trigger)</f>
        <v>#VALUE!</v>
      </c>
      <c r="W57" s="102" t="e">
        <v>#VALUE!</v>
      </c>
      <c r="AA57" s="106"/>
      <c r="AT57" s="55" t="s">
        <v>106</v>
      </c>
      <c r="AU57" s="56">
        <f>_xll.qlInterestRateIndexFixingDate(IborIndex&amp;Tenor,AV57,Trigger)</f>
        <v>42213</v>
      </c>
      <c r="AV57" s="56">
        <f>_xll.qlCalendarAdvance(Calendar,AV56,AT57,"f",,Trigger)</f>
        <v>42215</v>
      </c>
      <c r="AW57" s="56">
        <f>_xll.qlInterestRateIndexMaturity(IborIndex&amp;Tenor,AV57,Trigger)</f>
        <v>42580</v>
      </c>
      <c r="AX57" s="102" t="e">
        <f>_xll.qlIndexFixing($Z$5,AU57,,Trigger)</f>
        <v>#VALUE!</v>
      </c>
      <c r="AY57" s="102">
        <f>_xll.qlIndexFixing($AZ$1,AV57,,Trigger)</f>
        <v>1.7432106655953755E-3</v>
      </c>
    </row>
    <row r="58" spans="1:51" s="38" customFormat="1" ht="11.25" customHeight="1" x14ac:dyDescent="0.2">
      <c r="A58" s="157" t="s">
        <v>132</v>
      </c>
      <c r="B58" s="138" t="s">
        <v>80</v>
      </c>
      <c r="C58" s="158" t="s">
        <v>8</v>
      </c>
      <c r="D58" s="159" t="s">
        <v>9</v>
      </c>
      <c r="E58" s="158" t="s">
        <v>10</v>
      </c>
      <c r="F58" s="159" t="s">
        <v>11</v>
      </c>
      <c r="G58" s="160" t="str">
        <f t="shared" si="22"/>
        <v>EUR1YSW9M</v>
      </c>
      <c r="H58" s="158" t="str">
        <f>IFERROR(_xll.qlSwapRateHelper2(,G58,,$B58,Calendar,$E58,$D58,$F58,$H$48,0,C58,"EURON",Permanent,Trigger,ObjectOverwrite),"--")</f>
        <v>--</v>
      </c>
      <c r="I58" s="161" t="b">
        <f t="shared" si="23"/>
        <v>0</v>
      </c>
      <c r="K58" s="171" t="str">
        <f t="shared" si="20"/>
        <v>SW</v>
      </c>
      <c r="L58" s="171" t="str">
        <f t="shared" si="20"/>
        <v>16M</v>
      </c>
      <c r="M58" s="171" t="str">
        <f t="shared" si="21"/>
        <v>--</v>
      </c>
      <c r="N58" s="171" t="b">
        <f t="shared" si="21"/>
        <v>0</v>
      </c>
      <c r="O58" s="173">
        <v>1</v>
      </c>
      <c r="P58" s="173">
        <v>1</v>
      </c>
      <c r="Q58" s="55" t="e">
        <v>#NUM!</v>
      </c>
      <c r="R58" s="55" t="e">
        <f>_xll.qlRateHelperQuoteName(Q58)</f>
        <v>#VALUE!</v>
      </c>
      <c r="S58" s="102" t="e">
        <f>_xll.qlRateHelperQuoteValue(Q58,Trigger)</f>
        <v>#VALUE!</v>
      </c>
      <c r="T58" s="174" t="str">
        <f>IFERROR(_xll.qlFuturesRateHelperConvexityAdjustment(Q58,Trigger),"--")</f>
        <v>--</v>
      </c>
      <c r="U58" s="56" t="e">
        <f>_xll.qlRateHelperEarliestDate(Q58,Trigger)</f>
        <v>#VALUE!</v>
      </c>
      <c r="V58" s="56" t="e">
        <f>_xll.qlRateHelperLatestDate(Q58,Trigger)</f>
        <v>#VALUE!</v>
      </c>
      <c r="W58" s="102" t="e">
        <v>#VALUE!</v>
      </c>
      <c r="AA58" s="106"/>
      <c r="AT58" s="55" t="s">
        <v>106</v>
      </c>
      <c r="AU58" s="56">
        <f>_xll.qlInterestRateIndexFixingDate(IborIndex&amp;Tenor,AV58,Trigger)</f>
        <v>42214</v>
      </c>
      <c r="AV58" s="56">
        <f>_xll.qlCalendarAdvance(Calendar,AV57,AT58,"f",,Trigger)</f>
        <v>42216</v>
      </c>
      <c r="AW58" s="56">
        <f>_xll.qlInterestRateIndexMaturity(IborIndex&amp;Tenor,AV58,Trigger)</f>
        <v>42580</v>
      </c>
      <c r="AX58" s="102" t="e">
        <f>_xll.qlIndexFixing($Z$5,AU58,,Trigger)</f>
        <v>#VALUE!</v>
      </c>
      <c r="AY58" s="102">
        <f>_xll.qlIndexFixing($AZ$1,AV58,,Trigger)</f>
        <v>1.7438546925753178E-3</v>
      </c>
    </row>
    <row r="59" spans="1:51" s="38" customFormat="1" ht="11.25" customHeight="1" x14ac:dyDescent="0.2">
      <c r="A59" s="157" t="s">
        <v>132</v>
      </c>
      <c r="B59" s="138" t="s">
        <v>81</v>
      </c>
      <c r="C59" s="158" t="s">
        <v>8</v>
      </c>
      <c r="D59" s="159" t="s">
        <v>9</v>
      </c>
      <c r="E59" s="158" t="s">
        <v>10</v>
      </c>
      <c r="F59" s="159" t="s">
        <v>11</v>
      </c>
      <c r="G59" s="160" t="str">
        <f t="shared" si="22"/>
        <v>EUR1YSW10M</v>
      </c>
      <c r="H59" s="158" t="str">
        <f>IFERROR(_xll.qlSwapRateHelper2(,G59,,$B59,Calendar,$E59,$D59,$F59,$H$48,0,C59,"EURON",Permanent,Trigger,ObjectOverwrite),"--")</f>
        <v>--</v>
      </c>
      <c r="I59" s="161" t="b">
        <f t="shared" si="23"/>
        <v>0</v>
      </c>
      <c r="K59" s="171" t="str">
        <f t="shared" si="20"/>
        <v>SW</v>
      </c>
      <c r="L59" s="171" t="str">
        <f t="shared" si="20"/>
        <v>17M</v>
      </c>
      <c r="M59" s="171" t="str">
        <f t="shared" si="21"/>
        <v>--</v>
      </c>
      <c r="N59" s="171" t="b">
        <f t="shared" si="21"/>
        <v>0</v>
      </c>
      <c r="O59" s="173">
        <v>1</v>
      </c>
      <c r="P59" s="173">
        <v>1</v>
      </c>
      <c r="Q59" s="55" t="e">
        <v>#NUM!</v>
      </c>
      <c r="R59" s="55" t="e">
        <f>_xll.qlRateHelperQuoteName(Q59)</f>
        <v>#VALUE!</v>
      </c>
      <c r="S59" s="102" t="e">
        <f>_xll.qlRateHelperQuoteValue(Q59,Trigger)</f>
        <v>#VALUE!</v>
      </c>
      <c r="T59" s="174" t="str">
        <f>IFERROR(_xll.qlFuturesRateHelperConvexityAdjustment(Q59,Trigger),"--")</f>
        <v>--</v>
      </c>
      <c r="U59" s="56" t="e">
        <f>_xll.qlRateHelperEarliestDate(Q59,Trigger)</f>
        <v>#VALUE!</v>
      </c>
      <c r="V59" s="56" t="e">
        <f>_xll.qlRateHelperLatestDate(Q59,Trigger)</f>
        <v>#VALUE!</v>
      </c>
      <c r="W59" s="102" t="e">
        <v>#VALUE!</v>
      </c>
      <c r="AA59" s="106"/>
      <c r="AT59" s="55" t="s">
        <v>106</v>
      </c>
      <c r="AU59" s="56">
        <f>_xll.qlInterestRateIndexFixingDate(IborIndex&amp;Tenor,AV59,Trigger)</f>
        <v>42215</v>
      </c>
      <c r="AV59" s="56">
        <f>_xll.qlCalendarAdvance(Calendar,AV58,AT59,"f",,Trigger)</f>
        <v>42219</v>
      </c>
      <c r="AW59" s="56">
        <f>_xll.qlInterestRateIndexMaturity(IborIndex&amp;Tenor,AV59,Trigger)</f>
        <v>42585</v>
      </c>
      <c r="AX59" s="102" t="e">
        <f>_xll.qlIndexFixing($Z$5,AU59,,Trigger)</f>
        <v>#VALUE!</v>
      </c>
      <c r="AY59" s="102">
        <f>_xll.qlIndexFixing($AZ$1,AV59,,Trigger)</f>
        <v>1.7444939384785236E-3</v>
      </c>
    </row>
    <row r="60" spans="1:51" s="38" customFormat="1" ht="11.25" customHeight="1" x14ac:dyDescent="0.2">
      <c r="A60" s="157" t="s">
        <v>132</v>
      </c>
      <c r="B60" s="138" t="s">
        <v>82</v>
      </c>
      <c r="C60" s="158" t="s">
        <v>8</v>
      </c>
      <c r="D60" s="159" t="s">
        <v>9</v>
      </c>
      <c r="E60" s="158" t="s">
        <v>10</v>
      </c>
      <c r="F60" s="159" t="s">
        <v>11</v>
      </c>
      <c r="G60" s="160" t="str">
        <f t="shared" si="22"/>
        <v>EUR1YSW11M</v>
      </c>
      <c r="H60" s="158" t="str">
        <f>IFERROR(_xll.qlSwapRateHelper2(,G60,,$B60,Calendar,$E60,$D60,$F60,$H$48,0,C60,"EURON",Permanent,Trigger,ObjectOverwrite),"--")</f>
        <v>--</v>
      </c>
      <c r="I60" s="161" t="b">
        <f t="shared" si="23"/>
        <v>0</v>
      </c>
      <c r="K60" s="171" t="str">
        <f t="shared" ref="K60:L75" si="24">A66</f>
        <v>SW</v>
      </c>
      <c r="L60" s="171" t="str">
        <f t="shared" si="24"/>
        <v>18M</v>
      </c>
      <c r="M60" s="171" t="str">
        <f t="shared" ref="M60:N75" si="25">H66</f>
        <v>--</v>
      </c>
      <c r="N60" s="171" t="b">
        <f t="shared" si="25"/>
        <v>0</v>
      </c>
      <c r="O60" s="173">
        <v>1</v>
      </c>
      <c r="P60" s="173">
        <v>1</v>
      </c>
      <c r="Q60" s="55" t="e">
        <v>#NUM!</v>
      </c>
      <c r="R60" s="55" t="e">
        <f>_xll.qlRateHelperQuoteName(Q60)</f>
        <v>#VALUE!</v>
      </c>
      <c r="S60" s="102" t="e">
        <f>_xll.qlRateHelperQuoteValue(Q60,Trigger)</f>
        <v>#VALUE!</v>
      </c>
      <c r="T60" s="174" t="str">
        <f>IFERROR(_xll.qlFuturesRateHelperConvexityAdjustment(Q60,Trigger),"--")</f>
        <v>--</v>
      </c>
      <c r="U60" s="56" t="e">
        <f>_xll.qlRateHelperEarliestDate(Q60,Trigger)</f>
        <v>#VALUE!</v>
      </c>
      <c r="V60" s="56" t="e">
        <f>_xll.qlRateHelperLatestDate(Q60,Trigger)</f>
        <v>#VALUE!</v>
      </c>
      <c r="W60" s="102" t="e">
        <v>#VALUE!</v>
      </c>
      <c r="AA60" s="106"/>
      <c r="AT60" s="55" t="s">
        <v>106</v>
      </c>
      <c r="AU60" s="56">
        <f>_xll.qlInterestRateIndexFixingDate(IborIndex&amp;Tenor,AV60,Trigger)</f>
        <v>42216</v>
      </c>
      <c r="AV60" s="56">
        <f>_xll.qlCalendarAdvance(Calendar,AV59,AT60,"f",,Trigger)</f>
        <v>42220</v>
      </c>
      <c r="AW60" s="56">
        <f>_xll.qlInterestRateIndexMaturity(IborIndex&amp;Tenor,AV60,Trigger)</f>
        <v>42586</v>
      </c>
      <c r="AX60" s="102" t="e">
        <f>_xll.qlIndexFixing($Z$5,AU60,,Trigger)</f>
        <v>#VALUE!</v>
      </c>
      <c r="AY60" s="102">
        <f>_xll.qlIndexFixing($AZ$1,AV60,,Trigger)</f>
        <v>1.7453625245428264E-3</v>
      </c>
    </row>
    <row r="61" spans="1:51" s="38" customFormat="1" ht="11.25" customHeight="1" x14ac:dyDescent="0.2">
      <c r="A61" s="157" t="s">
        <v>132</v>
      </c>
      <c r="B61" s="138" t="s">
        <v>37</v>
      </c>
      <c r="C61" s="158" t="s">
        <v>8</v>
      </c>
      <c r="D61" s="159" t="s">
        <v>9</v>
      </c>
      <c r="E61" s="158" t="s">
        <v>10</v>
      </c>
      <c r="F61" s="159" t="s">
        <v>11</v>
      </c>
      <c r="G61" s="160" t="str">
        <f t="shared" si="22"/>
        <v>EUR1YSW1Y</v>
      </c>
      <c r="H61" s="158" t="str">
        <f>IFERROR(_xll.qlSwapRateHelper2(,G61,,$B61,Calendar,$E61,$D61,$F61,$H$48,0,C61,"EURON",Permanent,Trigger,ObjectOverwrite),"--")</f>
        <v>--</v>
      </c>
      <c r="I61" s="161" t="b">
        <f t="shared" si="23"/>
        <v>0</v>
      </c>
      <c r="K61" s="171" t="str">
        <f t="shared" si="24"/>
        <v>SW</v>
      </c>
      <c r="L61" s="171" t="str">
        <f t="shared" si="24"/>
        <v>19M</v>
      </c>
      <c r="M61" s="171" t="str">
        <f t="shared" si="25"/>
        <v>--</v>
      </c>
      <c r="N61" s="171" t="b">
        <f t="shared" si="25"/>
        <v>0</v>
      </c>
      <c r="O61" s="173">
        <v>1</v>
      </c>
      <c r="P61" s="173">
        <v>1</v>
      </c>
      <c r="Q61" s="55" t="e">
        <v>#NUM!</v>
      </c>
      <c r="R61" s="55" t="e">
        <f>_xll.qlRateHelperQuoteName(Q61)</f>
        <v>#VALUE!</v>
      </c>
      <c r="S61" s="102" t="e">
        <f>_xll.qlRateHelperQuoteValue(Q61,Trigger)</f>
        <v>#VALUE!</v>
      </c>
      <c r="T61" s="174" t="str">
        <f>IFERROR(_xll.qlFuturesRateHelperConvexityAdjustment(Q61,Trigger),"--")</f>
        <v>--</v>
      </c>
      <c r="U61" s="56" t="e">
        <f>_xll.qlRateHelperEarliestDate(Q61,Trigger)</f>
        <v>#VALUE!</v>
      </c>
      <c r="V61" s="56" t="e">
        <f>_xll.qlRateHelperLatestDate(Q61,Trigger)</f>
        <v>#VALUE!</v>
      </c>
      <c r="W61" s="102" t="e">
        <v>#VALUE!</v>
      </c>
      <c r="AA61" s="106"/>
      <c r="AT61" s="55" t="s">
        <v>106</v>
      </c>
      <c r="AU61" s="56">
        <f>_xll.qlInterestRateIndexFixingDate(IborIndex&amp;Tenor,AV61,Trigger)</f>
        <v>42219</v>
      </c>
      <c r="AV61" s="56">
        <f>_xll.qlCalendarAdvance(Calendar,AV60,AT61,"f",,Trigger)</f>
        <v>42221</v>
      </c>
      <c r="AW61" s="56">
        <f>_xll.qlInterestRateIndexMaturity(IborIndex&amp;Tenor,AV61,Trigger)</f>
        <v>42587</v>
      </c>
      <c r="AX61" s="102" t="e">
        <f>_xll.qlIndexFixing($Z$5,AU61,,Trigger)</f>
        <v>#VALUE!</v>
      </c>
      <c r="AY61" s="102">
        <f>_xll.qlIndexFixing($AZ$1,AV61,,Trigger)</f>
        <v>1.7458690591825494E-3</v>
      </c>
    </row>
    <row r="62" spans="1:51" s="38" customFormat="1" ht="11.25" customHeight="1" x14ac:dyDescent="0.2">
      <c r="A62" s="157" t="s">
        <v>132</v>
      </c>
      <c r="B62" s="138" t="s">
        <v>84</v>
      </c>
      <c r="C62" s="158" t="s">
        <v>8</v>
      </c>
      <c r="D62" s="159" t="s">
        <v>9</v>
      </c>
      <c r="E62" s="158" t="s">
        <v>10</v>
      </c>
      <c r="F62" s="159" t="s">
        <v>11</v>
      </c>
      <c r="G62" s="160" t="str">
        <f t="shared" si="22"/>
        <v>EUR1YSW14M</v>
      </c>
      <c r="H62" s="158" t="str">
        <f>IFERROR(_xll.qlSwapRateHelper2(,G62,,$B62,Calendar,$E62,$D62,$F62,$H$48,0,C62,"EURON",Permanent,Trigger,ObjectOverwrite),"--")</f>
        <v>--</v>
      </c>
      <c r="I62" s="161" t="b">
        <f t="shared" si="23"/>
        <v>0</v>
      </c>
      <c r="K62" s="171" t="str">
        <f t="shared" si="24"/>
        <v>SW</v>
      </c>
      <c r="L62" s="171" t="str">
        <f t="shared" si="24"/>
        <v>20M</v>
      </c>
      <c r="M62" s="171" t="str">
        <f t="shared" si="25"/>
        <v>--</v>
      </c>
      <c r="N62" s="171" t="b">
        <f t="shared" si="25"/>
        <v>0</v>
      </c>
      <c r="O62" s="173">
        <v>1</v>
      </c>
      <c r="P62" s="173">
        <v>1</v>
      </c>
      <c r="Q62" s="55" t="e">
        <v>#NUM!</v>
      </c>
      <c r="R62" s="55" t="e">
        <f>_xll.qlRateHelperQuoteName(Q62)</f>
        <v>#VALUE!</v>
      </c>
      <c r="S62" s="102" t="e">
        <f>_xll.qlRateHelperQuoteValue(Q62,Trigger)</f>
        <v>#VALUE!</v>
      </c>
      <c r="T62" s="174" t="str">
        <f>IFERROR(_xll.qlFuturesRateHelperConvexityAdjustment(Q62,Trigger),"--")</f>
        <v>--</v>
      </c>
      <c r="U62" s="56" t="e">
        <f>_xll.qlRateHelperEarliestDate(Q62,Trigger)</f>
        <v>#VALUE!</v>
      </c>
      <c r="V62" s="56" t="e">
        <f>_xll.qlRateHelperLatestDate(Q62,Trigger)</f>
        <v>#VALUE!</v>
      </c>
      <c r="W62" s="102" t="e">
        <v>#VALUE!</v>
      </c>
      <c r="AA62" s="106"/>
      <c r="AT62" s="55" t="s">
        <v>106</v>
      </c>
      <c r="AU62" s="56">
        <f>_xll.qlInterestRateIndexFixingDate(IborIndex&amp;Tenor,AV62,Trigger)</f>
        <v>42220</v>
      </c>
      <c r="AV62" s="56">
        <f>_xll.qlCalendarAdvance(Calendar,AV61,AT62,"f",,Trigger)</f>
        <v>42222</v>
      </c>
      <c r="AW62" s="56">
        <f>_xll.qlInterestRateIndexMaturity(IborIndex&amp;Tenor,AV62,Trigger)</f>
        <v>42590</v>
      </c>
      <c r="AX62" s="102" t="e">
        <f>_xll.qlIndexFixing($Z$5,AU62,,Trigger)</f>
        <v>#VALUE!</v>
      </c>
      <c r="AY62" s="102">
        <f>_xll.qlIndexFixing($AZ$1,AV62,,Trigger)</f>
        <v>1.7476022530805149E-3</v>
      </c>
    </row>
    <row r="63" spans="1:51" s="38" customFormat="1" ht="11.25" customHeight="1" x14ac:dyDescent="0.2">
      <c r="A63" s="157" t="s">
        <v>132</v>
      </c>
      <c r="B63" s="138" t="s">
        <v>85</v>
      </c>
      <c r="C63" s="158" t="s">
        <v>8</v>
      </c>
      <c r="D63" s="159" t="s">
        <v>9</v>
      </c>
      <c r="E63" s="158" t="s">
        <v>10</v>
      </c>
      <c r="F63" s="159" t="s">
        <v>11</v>
      </c>
      <c r="G63" s="160" t="str">
        <f t="shared" si="22"/>
        <v>EUR1YSW15M</v>
      </c>
      <c r="H63" s="158" t="str">
        <f>IFERROR(_xll.qlSwapRateHelper2(,G63,,$B63,Calendar,$E63,$D63,$F63,$H$48,0,C63,"EURON",Permanent,Trigger,ObjectOverwrite),"--")</f>
        <v>--</v>
      </c>
      <c r="I63" s="161" t="b">
        <f t="shared" si="23"/>
        <v>0</v>
      </c>
      <c r="K63" s="171" t="str">
        <f t="shared" si="24"/>
        <v>SW</v>
      </c>
      <c r="L63" s="171" t="str">
        <f t="shared" si="24"/>
        <v>21M</v>
      </c>
      <c r="M63" s="171" t="str">
        <f t="shared" si="25"/>
        <v>--</v>
      </c>
      <c r="N63" s="171" t="b">
        <f t="shared" si="25"/>
        <v>0</v>
      </c>
      <c r="O63" s="173">
        <v>1</v>
      </c>
      <c r="P63" s="173">
        <v>1</v>
      </c>
      <c r="Q63" s="55" t="e">
        <v>#NUM!</v>
      </c>
      <c r="R63" s="55" t="e">
        <f>_xll.qlRateHelperQuoteName(Q63)</f>
        <v>#VALUE!</v>
      </c>
      <c r="S63" s="102" t="e">
        <f>_xll.qlRateHelperQuoteValue(Q63,Trigger)</f>
        <v>#VALUE!</v>
      </c>
      <c r="T63" s="174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#VALUE!</v>
      </c>
      <c r="AA63" s="106"/>
      <c r="AT63" s="55" t="s">
        <v>106</v>
      </c>
      <c r="AU63" s="56">
        <f>_xll.qlInterestRateIndexFixingDate(IborIndex&amp;Tenor,AV63,Trigger)</f>
        <v>42221</v>
      </c>
      <c r="AV63" s="56">
        <f>_xll.qlCalendarAdvance(Calendar,AV62,AT63,"f",,Trigger)</f>
        <v>42223</v>
      </c>
      <c r="AW63" s="56">
        <f>_xll.qlInterestRateIndexMaturity(IborIndex&amp;Tenor,AV63,Trigger)</f>
        <v>42590</v>
      </c>
      <c r="AX63" s="102" t="e">
        <f>_xll.qlIndexFixing($Z$5,AU63,,Trigger)</f>
        <v>#VALUE!</v>
      </c>
      <c r="AY63" s="102">
        <f>_xll.qlIndexFixing($AZ$1,AV63,,Trigger)</f>
        <v>1.7482030409471838E-3</v>
      </c>
    </row>
    <row r="64" spans="1:51" s="38" customFormat="1" ht="11.25" customHeight="1" x14ac:dyDescent="0.2">
      <c r="A64" s="157" t="s">
        <v>132</v>
      </c>
      <c r="B64" s="138" t="s">
        <v>86</v>
      </c>
      <c r="C64" s="158" t="s">
        <v>8</v>
      </c>
      <c r="D64" s="159" t="s">
        <v>9</v>
      </c>
      <c r="E64" s="158" t="s">
        <v>10</v>
      </c>
      <c r="F64" s="159" t="s">
        <v>11</v>
      </c>
      <c r="G64" s="160" t="str">
        <f t="shared" si="22"/>
        <v>EUR1YSW16M</v>
      </c>
      <c r="H64" s="158" t="str">
        <f>IFERROR(_xll.qlSwapRateHelper2(,G64,,$B64,Calendar,$E64,$D64,$F64,$H$48,0,C64,"EURON",Permanent,Trigger,ObjectOverwrite),"--")</f>
        <v>--</v>
      </c>
      <c r="I64" s="161" t="b">
        <f t="shared" si="23"/>
        <v>0</v>
      </c>
      <c r="K64" s="171" t="str">
        <f t="shared" si="24"/>
        <v>SW</v>
      </c>
      <c r="L64" s="171" t="str">
        <f t="shared" si="24"/>
        <v>22M</v>
      </c>
      <c r="M64" s="171" t="str">
        <f t="shared" si="25"/>
        <v>--</v>
      </c>
      <c r="N64" s="171" t="b">
        <f t="shared" si="25"/>
        <v>0</v>
      </c>
      <c r="O64" s="173">
        <v>1</v>
      </c>
      <c r="P64" s="173">
        <v>1</v>
      </c>
      <c r="Q64" s="55" t="e">
        <v>#NUM!</v>
      </c>
      <c r="R64" s="55" t="e">
        <f>_xll.qlRateHelperQuoteName(Q64)</f>
        <v>#VALUE!</v>
      </c>
      <c r="S64" s="102" t="e">
        <f>_xll.qlRateHelperQuoteValue(Q64,Trigger)</f>
        <v>#VALUE!</v>
      </c>
      <c r="T64" s="174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#VALUE!</v>
      </c>
      <c r="AT64" s="55" t="s">
        <v>106</v>
      </c>
      <c r="AU64" s="56">
        <f>_xll.qlInterestRateIndexFixingDate(IborIndex&amp;Tenor,AV64,Trigger)</f>
        <v>42222</v>
      </c>
      <c r="AV64" s="56">
        <f>_xll.qlCalendarAdvance(Calendar,AV63,AT64,"f",,Trigger)</f>
        <v>42226</v>
      </c>
      <c r="AW64" s="56">
        <f>_xll.qlInterestRateIndexMaturity(IborIndex&amp;Tenor,AV64,Trigger)</f>
        <v>42592</v>
      </c>
      <c r="AX64" s="102" t="e">
        <f>_xll.qlIndexFixing($Z$5,AU64,,Trigger)</f>
        <v>#VALUE!</v>
      </c>
      <c r="AY64" s="102">
        <f>_xll.qlIndexFixing($AZ$1,AV64,,Trigger)</f>
        <v>1.7487957556666747E-3</v>
      </c>
    </row>
    <row r="65" spans="1:51" s="38" customFormat="1" ht="11.25" customHeight="1" x14ac:dyDescent="0.2">
      <c r="A65" s="157" t="s">
        <v>132</v>
      </c>
      <c r="B65" s="138" t="s">
        <v>87</v>
      </c>
      <c r="C65" s="158" t="s">
        <v>8</v>
      </c>
      <c r="D65" s="159" t="s">
        <v>9</v>
      </c>
      <c r="E65" s="158" t="s">
        <v>10</v>
      </c>
      <c r="F65" s="159" t="s">
        <v>11</v>
      </c>
      <c r="G65" s="160" t="str">
        <f t="shared" si="22"/>
        <v>EUR1YSW17M</v>
      </c>
      <c r="H65" s="158" t="str">
        <f>IFERROR(_xll.qlSwapRateHelper2(,G65,,$B65,Calendar,$E65,$D65,$F65,$H$48,0,C65,"EURON",Permanent,Trigger,ObjectOverwrite),"--")</f>
        <v>--</v>
      </c>
      <c r="I65" s="161" t="b">
        <f t="shared" si="23"/>
        <v>0</v>
      </c>
      <c r="K65" s="171" t="str">
        <f t="shared" si="24"/>
        <v>SW</v>
      </c>
      <c r="L65" s="171" t="str">
        <f t="shared" si="24"/>
        <v>23M</v>
      </c>
      <c r="M65" s="171" t="str">
        <f t="shared" si="25"/>
        <v>--</v>
      </c>
      <c r="N65" s="171" t="b">
        <f t="shared" si="25"/>
        <v>0</v>
      </c>
      <c r="O65" s="173">
        <v>1</v>
      </c>
      <c r="P65" s="173">
        <v>1</v>
      </c>
      <c r="Q65" s="55" t="e">
        <v>#NUM!</v>
      </c>
      <c r="R65" s="55" t="e">
        <f>_xll.qlRateHelperQuoteName(Q65)</f>
        <v>#VALUE!</v>
      </c>
      <c r="S65" s="102" t="e">
        <f>_xll.qlRateHelperQuoteValue(Q65,Trigger)</f>
        <v>#VALUE!</v>
      </c>
      <c r="T65" s="174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#VALUE!</v>
      </c>
      <c r="AT65" s="55" t="s">
        <v>106</v>
      </c>
      <c r="AU65" s="56">
        <f>_xll.qlInterestRateIndexFixingDate(IborIndex&amp;Tenor,AV65,Trigger)</f>
        <v>42223</v>
      </c>
      <c r="AV65" s="56">
        <f>_xll.qlCalendarAdvance(Calendar,AV64,AT65,"f",,Trigger)</f>
        <v>42227</v>
      </c>
      <c r="AW65" s="56">
        <f>_xll.qlInterestRateIndexMaturity(IborIndex&amp;Tenor,AV65,Trigger)</f>
        <v>42593</v>
      </c>
      <c r="AX65" s="102" t="e">
        <f>_xll.qlIndexFixing($Z$5,AU65,,Trigger)</f>
        <v>#VALUE!</v>
      </c>
      <c r="AY65" s="102">
        <f>_xll.qlIndexFixing($AZ$1,AV65,,Trigger)</f>
        <v>1.7494822577919331E-3</v>
      </c>
    </row>
    <row r="66" spans="1:51" s="38" customFormat="1" ht="11.25" customHeight="1" x14ac:dyDescent="0.2">
      <c r="A66" s="157" t="s">
        <v>132</v>
      </c>
      <c r="B66" s="138" t="s">
        <v>88</v>
      </c>
      <c r="C66" s="158" t="s">
        <v>8</v>
      </c>
      <c r="D66" s="159" t="s">
        <v>9</v>
      </c>
      <c r="E66" s="158" t="s">
        <v>10</v>
      </c>
      <c r="F66" s="159" t="s">
        <v>11</v>
      </c>
      <c r="G66" s="160" t="str">
        <f t="shared" si="22"/>
        <v>EUR1YSW18M</v>
      </c>
      <c r="H66" s="158" t="str">
        <f>IFERROR(_xll.qlSwapRateHelper2(,G66,,$B66,Calendar,$E66,$D66,$F66,$H$48,0,C66,"EURON",Permanent,Trigger,ObjectOverwrite),"--")</f>
        <v>--</v>
      </c>
      <c r="I66" s="161" t="b">
        <f t="shared" si="23"/>
        <v>0</v>
      </c>
      <c r="K66" s="171" t="str">
        <f t="shared" si="24"/>
        <v>SW</v>
      </c>
      <c r="L66" s="171" t="str">
        <f t="shared" si="24"/>
        <v>2Y</v>
      </c>
      <c r="M66" s="171" t="str">
        <f t="shared" si="25"/>
        <v>--</v>
      </c>
      <c r="N66" s="171" t="b">
        <f t="shared" si="25"/>
        <v>0</v>
      </c>
      <c r="O66" s="173">
        <v>1</v>
      </c>
      <c r="P66" s="173">
        <v>1</v>
      </c>
      <c r="Q66" s="55" t="e">
        <v>#NUM!</v>
      </c>
      <c r="R66" s="55" t="e">
        <f>_xll.qlRateHelperQuoteName(Q66)</f>
        <v>#VALUE!</v>
      </c>
      <c r="S66" s="102" t="e">
        <f>_xll.qlRateHelperQuoteValue(Q66,Trigger)</f>
        <v>#VALUE!</v>
      </c>
      <c r="T66" s="174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#VALUE!</v>
      </c>
      <c r="AK66" s="46"/>
      <c r="AL66" s="46"/>
      <c r="AM66" s="46"/>
      <c r="AN66" s="46"/>
      <c r="AO66" s="46"/>
      <c r="AP66" s="46"/>
      <c r="AQ66" s="46"/>
      <c r="AR66" s="46"/>
      <c r="AT66" s="55" t="s">
        <v>106</v>
      </c>
      <c r="AU66" s="56">
        <f>_xll.qlInterestRateIndexFixingDate(IborIndex&amp;Tenor,AV66,Trigger)</f>
        <v>42226</v>
      </c>
      <c r="AV66" s="56">
        <f>_xll.qlCalendarAdvance(Calendar,AV65,AT66,"f",,Trigger)</f>
        <v>42228</v>
      </c>
      <c r="AW66" s="56">
        <f>_xll.qlInterestRateIndexMaturity(IborIndex&amp;Tenor,AV66,Trigger)</f>
        <v>42594</v>
      </c>
      <c r="AX66" s="102" t="e">
        <f>_xll.qlIndexFixing($Z$5,AU66,,Trigger)</f>
        <v>#VALUE!</v>
      </c>
      <c r="AY66" s="102">
        <f>_xll.qlIndexFixing($AZ$1,AV66,,Trigger)</f>
        <v>1.7500000000000842E-3</v>
      </c>
    </row>
    <row r="67" spans="1:51" s="38" customFormat="1" ht="11.25" customHeight="1" x14ac:dyDescent="0.2">
      <c r="A67" s="157" t="s">
        <v>132</v>
      </c>
      <c r="B67" s="138" t="s">
        <v>89</v>
      </c>
      <c r="C67" s="158" t="s">
        <v>8</v>
      </c>
      <c r="D67" s="159" t="s">
        <v>9</v>
      </c>
      <c r="E67" s="158" t="s">
        <v>10</v>
      </c>
      <c r="F67" s="159" t="s">
        <v>11</v>
      </c>
      <c r="G67" s="160" t="str">
        <f t="shared" si="22"/>
        <v>EUR1YSW19M</v>
      </c>
      <c r="H67" s="158" t="str">
        <f>IFERROR(_xll.qlSwapRateHelper2(,G67,,$B67,Calendar,$E67,$D67,$F67,$H$48,0,C67,"EURON",Permanent,Trigger,ObjectOverwrite),"--")</f>
        <v>--</v>
      </c>
      <c r="I67" s="161" t="b">
        <f t="shared" si="23"/>
        <v>0</v>
      </c>
      <c r="K67" s="171" t="str">
        <f t="shared" si="24"/>
        <v>SW</v>
      </c>
      <c r="L67" s="171" t="str">
        <f t="shared" si="24"/>
        <v>27M</v>
      </c>
      <c r="M67" s="171" t="str">
        <f t="shared" si="25"/>
        <v>--</v>
      </c>
      <c r="N67" s="171" t="b">
        <f t="shared" si="25"/>
        <v>0</v>
      </c>
      <c r="O67" s="173">
        <v>1</v>
      </c>
      <c r="P67" s="173">
        <v>1</v>
      </c>
      <c r="Q67" s="55" t="e">
        <v>#NUM!</v>
      </c>
      <c r="R67" s="55" t="e">
        <f>_xll.qlRateHelperQuoteName(Q67)</f>
        <v>#VALUE!</v>
      </c>
      <c r="S67" s="102" t="e">
        <f>_xll.qlRateHelperQuoteValue(Q67,Trigger)</f>
        <v>#VALUE!</v>
      </c>
      <c r="T67" s="174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#VALUE!</v>
      </c>
      <c r="AK67" s="46"/>
      <c r="AL67" s="46"/>
      <c r="AM67" s="46"/>
      <c r="AN67" s="46"/>
      <c r="AO67" s="46"/>
      <c r="AP67" s="46"/>
      <c r="AQ67" s="46"/>
      <c r="AR67" s="46"/>
      <c r="AT67" s="55" t="s">
        <v>106</v>
      </c>
      <c r="AU67" s="56">
        <f>_xll.qlInterestRateIndexFixingDate(IborIndex&amp;Tenor,AV67,Trigger)</f>
        <v>42227</v>
      </c>
      <c r="AV67" s="56">
        <f>_xll.qlCalendarAdvance(Calendar,AV66,AT67,"f",,Trigger)</f>
        <v>42229</v>
      </c>
      <c r="AW67" s="56">
        <f>_xll.qlInterestRateIndexMaturity(IborIndex&amp;Tenor,AV67,Trigger)</f>
        <v>42597</v>
      </c>
      <c r="AX67" s="102" t="e">
        <f>_xll.qlIndexFixing($Z$5,AU67,,Trigger)</f>
        <v>#VALUE!</v>
      </c>
      <c r="AY67" s="102">
        <f>_xll.qlIndexFixing($AZ$1,AV67,,Trigger)</f>
        <v>1.7516237500734132E-3</v>
      </c>
    </row>
    <row r="68" spans="1:51" s="38" customFormat="1" ht="11.25" customHeight="1" x14ac:dyDescent="0.2">
      <c r="A68" s="157" t="s">
        <v>132</v>
      </c>
      <c r="B68" s="138" t="s">
        <v>90</v>
      </c>
      <c r="C68" s="158" t="s">
        <v>8</v>
      </c>
      <c r="D68" s="159" t="s">
        <v>9</v>
      </c>
      <c r="E68" s="158" t="s">
        <v>10</v>
      </c>
      <c r="F68" s="159" t="s">
        <v>11</v>
      </c>
      <c r="G68" s="160" t="str">
        <f t="shared" si="22"/>
        <v>EUR1YSW20M</v>
      </c>
      <c r="H68" s="158" t="str">
        <f>IFERROR(_xll.qlSwapRateHelper2(,G68,,$B68,Calendar,$E68,$D68,$F68,$H$48,0,C68,"EURON",Permanent,Trigger,ObjectOverwrite),"--")</f>
        <v>--</v>
      </c>
      <c r="I68" s="161" t="b">
        <f t="shared" si="23"/>
        <v>0</v>
      </c>
      <c r="K68" s="171" t="str">
        <f t="shared" si="24"/>
        <v>SW</v>
      </c>
      <c r="L68" s="171" t="str">
        <f t="shared" si="24"/>
        <v>30M</v>
      </c>
      <c r="M68" s="171" t="str">
        <f t="shared" si="25"/>
        <v>--</v>
      </c>
      <c r="N68" s="171" t="b">
        <f t="shared" si="25"/>
        <v>0</v>
      </c>
      <c r="O68" s="173">
        <v>1</v>
      </c>
      <c r="P68" s="173">
        <v>1</v>
      </c>
      <c r="Q68" s="55" t="e">
        <v>#NUM!</v>
      </c>
      <c r="R68" s="55" t="e">
        <f>_xll.qlRateHelperQuoteName(Q68)</f>
        <v>#VALUE!</v>
      </c>
      <c r="S68" s="102" t="e">
        <f>_xll.qlRateHelperQuoteValue(Q68,Trigger)</f>
        <v>#VALUE!</v>
      </c>
      <c r="T68" s="174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#VALUE!</v>
      </c>
      <c r="AK68" s="46"/>
      <c r="AL68" s="46"/>
      <c r="AM68" s="46"/>
      <c r="AN68" s="46"/>
      <c r="AO68" s="46"/>
      <c r="AP68" s="46"/>
      <c r="AQ68" s="46"/>
      <c r="AR68" s="46"/>
      <c r="AT68" s="55" t="s">
        <v>106</v>
      </c>
      <c r="AU68" s="56">
        <f>_xll.qlInterestRateIndexFixingDate(IborIndex&amp;Tenor,AV68,Trigger)</f>
        <v>42228</v>
      </c>
      <c r="AV68" s="56">
        <f>_xll.qlCalendarAdvance(Calendar,AV67,AT68,"f",,Trigger)</f>
        <v>42230</v>
      </c>
      <c r="AW68" s="56">
        <f>_xll.qlInterestRateIndexMaturity(IborIndex&amp;Tenor,AV68,Trigger)</f>
        <v>42597</v>
      </c>
      <c r="AX68" s="102" t="e">
        <f>_xll.qlIndexFixing($Z$5,AU68,,Trigger)</f>
        <v>#VALUE!</v>
      </c>
      <c r="AY68" s="102">
        <f>_xll.qlIndexFixing($AZ$1,AV68,,Trigger)</f>
        <v>1.7521640317653669E-3</v>
      </c>
    </row>
    <row r="69" spans="1:51" s="38" customFormat="1" ht="11.25" customHeight="1" x14ac:dyDescent="0.2">
      <c r="A69" s="157" t="s">
        <v>132</v>
      </c>
      <c r="B69" s="138" t="s">
        <v>91</v>
      </c>
      <c r="C69" s="158" t="s">
        <v>8</v>
      </c>
      <c r="D69" s="159" t="s">
        <v>9</v>
      </c>
      <c r="E69" s="158" t="s">
        <v>10</v>
      </c>
      <c r="F69" s="159" t="s">
        <v>11</v>
      </c>
      <c r="G69" s="160" t="str">
        <f t="shared" si="22"/>
        <v>EUR1YSW21M</v>
      </c>
      <c r="H69" s="158" t="str">
        <f>IFERROR(_xll.qlSwapRateHelper2(,G69,,$B69,Calendar,$E69,$D69,$F69,$H$48,0,C69,"EURON",Permanent,Trigger,ObjectOverwrite),"--")</f>
        <v>--</v>
      </c>
      <c r="I69" s="161" t="b">
        <f t="shared" si="23"/>
        <v>0</v>
      </c>
      <c r="K69" s="171" t="str">
        <f t="shared" si="24"/>
        <v>SW</v>
      </c>
      <c r="L69" s="171" t="str">
        <f t="shared" si="24"/>
        <v>33M</v>
      </c>
      <c r="M69" s="171" t="str">
        <f t="shared" si="25"/>
        <v>--</v>
      </c>
      <c r="N69" s="171" t="b">
        <f t="shared" si="25"/>
        <v>0</v>
      </c>
      <c r="O69" s="173">
        <v>1</v>
      </c>
      <c r="P69" s="173">
        <v>1</v>
      </c>
      <c r="Q69" s="55" t="e">
        <v>#NUM!</v>
      </c>
      <c r="R69" s="55" t="e">
        <f>_xll.qlRateHelperQuoteName(Q69)</f>
        <v>#VALUE!</v>
      </c>
      <c r="S69" s="102" t="e">
        <f>_xll.qlRateHelperQuoteValue(Q69,Trigger)</f>
        <v>#VALUE!</v>
      </c>
      <c r="T69" s="174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#VALUE!</v>
      </c>
      <c r="AA69" s="46"/>
      <c r="AK69" s="46"/>
      <c r="AL69" s="46"/>
      <c r="AM69" s="46"/>
      <c r="AN69" s="46"/>
      <c r="AO69" s="46"/>
      <c r="AP69" s="46"/>
      <c r="AQ69" s="46"/>
      <c r="AR69" s="46"/>
      <c r="AT69" s="55" t="s">
        <v>106</v>
      </c>
      <c r="AU69" s="56">
        <f>_xll.qlInterestRateIndexFixingDate(IborIndex&amp;Tenor,AV69,Trigger)</f>
        <v>42229</v>
      </c>
      <c r="AV69" s="56">
        <f>_xll.qlCalendarAdvance(Calendar,AV68,AT69,"f",,Trigger)</f>
        <v>42233</v>
      </c>
      <c r="AW69" s="56">
        <f>_xll.qlInterestRateIndexMaturity(IborIndex&amp;Tenor,AV69,Trigger)</f>
        <v>42599</v>
      </c>
      <c r="AX69" s="102" t="e">
        <f>_xll.qlIndexFixing($Z$5,AU69,,Trigger)</f>
        <v>#VALUE!</v>
      </c>
      <c r="AY69" s="102">
        <f>_xll.qlIndexFixing($AZ$1,AV69,,Trigger)</f>
        <v>1.7526988159676439E-3</v>
      </c>
    </row>
    <row r="70" spans="1:51" s="38" customFormat="1" ht="11.25" customHeight="1" x14ac:dyDescent="0.2">
      <c r="A70" s="157" t="s">
        <v>132</v>
      </c>
      <c r="B70" s="138" t="s">
        <v>92</v>
      </c>
      <c r="C70" s="158" t="s">
        <v>8</v>
      </c>
      <c r="D70" s="159" t="s">
        <v>9</v>
      </c>
      <c r="E70" s="158" t="s">
        <v>10</v>
      </c>
      <c r="F70" s="159" t="s">
        <v>11</v>
      </c>
      <c r="G70" s="160" t="str">
        <f t="shared" si="22"/>
        <v>EUR1YSW22M</v>
      </c>
      <c r="H70" s="158" t="str">
        <f>IFERROR(_xll.qlSwapRateHelper2(,G70,,$B70,Calendar,$E70,$D70,$F70,$H$48,0,C70,"EURON",Permanent,Trigger,ObjectOverwrite),"--")</f>
        <v>--</v>
      </c>
      <c r="I70" s="161" t="b">
        <f t="shared" si="23"/>
        <v>0</v>
      </c>
      <c r="K70" s="171" t="str">
        <f t="shared" si="24"/>
        <v>SW</v>
      </c>
      <c r="L70" s="171" t="str">
        <f t="shared" si="24"/>
        <v>3Y</v>
      </c>
      <c r="M70" s="171" t="str">
        <f t="shared" si="25"/>
        <v>--</v>
      </c>
      <c r="N70" s="171" t="b">
        <f t="shared" si="25"/>
        <v>0</v>
      </c>
      <c r="O70" s="173">
        <v>1</v>
      </c>
      <c r="P70" s="173">
        <v>1</v>
      </c>
      <c r="Q70" s="55" t="e">
        <v>#NUM!</v>
      </c>
      <c r="R70" s="55" t="e">
        <f>_xll.qlRateHelperQuoteName(Q70)</f>
        <v>#VALUE!</v>
      </c>
      <c r="S70" s="102" t="e">
        <f>_xll.qlRateHelperQuoteValue(Q70,Trigger)</f>
        <v>#VALUE!</v>
      </c>
      <c r="T70" s="174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#VALUE!</v>
      </c>
      <c r="AA70" s="46"/>
      <c r="AK70" s="46"/>
      <c r="AL70" s="46"/>
      <c r="AM70" s="46"/>
      <c r="AN70" s="46"/>
      <c r="AO70" s="46"/>
      <c r="AP70" s="46"/>
      <c r="AQ70" s="46"/>
      <c r="AR70" s="46"/>
      <c r="AT70" s="55" t="s">
        <v>106</v>
      </c>
      <c r="AU70" s="56">
        <f>_xll.qlInterestRateIndexFixingDate(IborIndex&amp;Tenor,AV70,Trigger)</f>
        <v>42230</v>
      </c>
      <c r="AV70" s="56">
        <f>_xll.qlCalendarAdvance(Calendar,AV69,AT70,"f",,Trigger)</f>
        <v>42234</v>
      </c>
      <c r="AW70" s="56">
        <f>_xll.qlInterestRateIndexMaturity(IborIndex&amp;Tenor,AV70,Trigger)</f>
        <v>42600</v>
      </c>
      <c r="AX70" s="102" t="e">
        <f>_xll.qlIndexFixing($Z$5,AU70,,Trigger)</f>
        <v>#VALUE!</v>
      </c>
      <c r="AY70" s="102">
        <f>_xll.qlIndexFixing($AZ$1,AV70,,Trigger)</f>
        <v>1.7532275766183134E-3</v>
      </c>
    </row>
    <row r="71" spans="1:51" s="38" customFormat="1" ht="11.25" customHeight="1" x14ac:dyDescent="0.2">
      <c r="A71" s="157" t="s">
        <v>132</v>
      </c>
      <c r="B71" s="138" t="s">
        <v>93</v>
      </c>
      <c r="C71" s="158" t="s">
        <v>8</v>
      </c>
      <c r="D71" s="159" t="s">
        <v>9</v>
      </c>
      <c r="E71" s="158" t="s">
        <v>10</v>
      </c>
      <c r="F71" s="159" t="s">
        <v>11</v>
      </c>
      <c r="G71" s="160" t="str">
        <f t="shared" si="22"/>
        <v>EUR1YSW23M</v>
      </c>
      <c r="H71" s="158" t="str">
        <f>IFERROR(_xll.qlSwapRateHelper2(,G71,,$B71,Calendar,$E71,$D71,$F71,$H$48,0,C71,"EURON",Permanent,Trigger,ObjectOverwrite),"--")</f>
        <v>--</v>
      </c>
      <c r="I71" s="161" t="b">
        <f t="shared" si="23"/>
        <v>0</v>
      </c>
      <c r="K71" s="171" t="str">
        <f t="shared" si="24"/>
        <v>SW</v>
      </c>
      <c r="L71" s="171" t="str">
        <f t="shared" si="24"/>
        <v>4Y</v>
      </c>
      <c r="M71" s="171" t="str">
        <f t="shared" si="25"/>
        <v>--</v>
      </c>
      <c r="N71" s="171" t="b">
        <f t="shared" si="25"/>
        <v>0</v>
      </c>
      <c r="O71" s="173">
        <v>1</v>
      </c>
      <c r="P71" s="173">
        <v>1</v>
      </c>
      <c r="Q71" s="55" t="e">
        <v>#NUM!</v>
      </c>
      <c r="R71" s="55" t="e">
        <f>_xll.qlRateHelperQuoteName(Q71)</f>
        <v>#VALUE!</v>
      </c>
      <c r="S71" s="102" t="e">
        <f>_xll.qlRateHelperQuoteValue(Q71,Trigger)</f>
        <v>#VALUE!</v>
      </c>
      <c r="T71" s="174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#VALUE!</v>
      </c>
      <c r="AA71" s="46"/>
      <c r="AK71" s="46"/>
      <c r="AL71" s="46"/>
      <c r="AM71" s="46"/>
      <c r="AN71" s="46"/>
      <c r="AO71" s="46"/>
      <c r="AP71" s="46"/>
      <c r="AQ71" s="46"/>
      <c r="AR71" s="46"/>
      <c r="AT71" s="55" t="s">
        <v>106</v>
      </c>
      <c r="AU71" s="56">
        <f>_xll.qlInterestRateIndexFixingDate(IborIndex&amp;Tenor,AV71,Trigger)</f>
        <v>42233</v>
      </c>
      <c r="AV71" s="56">
        <f>_xll.qlCalendarAdvance(Calendar,AV70,AT71,"f",,Trigger)</f>
        <v>42235</v>
      </c>
      <c r="AW71" s="56">
        <f>_xll.qlInterestRateIndexMaturity(IborIndex&amp;Tenor,AV71,Trigger)</f>
        <v>42601</v>
      </c>
      <c r="AX71" s="102" t="e">
        <f>_xll.qlIndexFixing($Z$5,AU71,,Trigger)</f>
        <v>#VALUE!</v>
      </c>
      <c r="AY71" s="102">
        <f>_xll.qlIndexFixing($AZ$1,AV71,,Trigger)</f>
        <v>1.7537552271322786E-3</v>
      </c>
    </row>
    <row r="72" spans="1:51" ht="11.25" customHeight="1" x14ac:dyDescent="0.25">
      <c r="A72" s="157" t="s">
        <v>132</v>
      </c>
      <c r="B72" s="138" t="s">
        <v>94</v>
      </c>
      <c r="C72" s="158" t="s">
        <v>8</v>
      </c>
      <c r="D72" s="159" t="s">
        <v>9</v>
      </c>
      <c r="E72" s="158" t="s">
        <v>10</v>
      </c>
      <c r="F72" s="159" t="s">
        <v>11</v>
      </c>
      <c r="G72" s="160" t="str">
        <f t="shared" si="22"/>
        <v>EUR1YSW2Y</v>
      </c>
      <c r="H72" s="158" t="str">
        <f>IFERROR(_xll.qlSwapRateHelper2(,G72,,$B72,Calendar,$E72,$D72,$F72,$H$48,0,C72,"EURON",Permanent,Trigger,ObjectOverwrite),"--")</f>
        <v>--</v>
      </c>
      <c r="I72" s="161" t="b">
        <f t="shared" si="23"/>
        <v>0</v>
      </c>
      <c r="J72" s="38"/>
      <c r="K72" s="171" t="str">
        <f t="shared" si="24"/>
        <v>SW</v>
      </c>
      <c r="L72" s="171" t="str">
        <f t="shared" si="24"/>
        <v>5Y</v>
      </c>
      <c r="M72" s="171" t="str">
        <f t="shared" si="25"/>
        <v>--</v>
      </c>
      <c r="N72" s="171" t="b">
        <f t="shared" si="25"/>
        <v>0</v>
      </c>
      <c r="O72" s="173">
        <v>1</v>
      </c>
      <c r="P72" s="173">
        <v>1</v>
      </c>
      <c r="Q72" s="55" t="e">
        <v>#NUM!</v>
      </c>
      <c r="R72" s="55" t="e">
        <f>_xll.qlRateHelperQuoteName(Q72)</f>
        <v>#VALUE!</v>
      </c>
      <c r="S72" s="102" t="e">
        <f>_xll.qlRateHelperQuoteValue(Q72,Trigger)</f>
        <v>#VALUE!</v>
      </c>
      <c r="T72" s="174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v>#VALUE!</v>
      </c>
      <c r="AT72" s="55" t="s">
        <v>106</v>
      </c>
      <c r="AU72" s="56">
        <f>_xll.qlInterestRateIndexFixingDate(IborIndex&amp;Tenor,AV72,Trigger)</f>
        <v>42234</v>
      </c>
      <c r="AV72" s="56">
        <f>_xll.qlCalendarAdvance(Calendar,AV71,AT72,"f",,Trigger)</f>
        <v>42236</v>
      </c>
      <c r="AW72" s="56">
        <f>_xll.qlInterestRateIndexMaturity(IborIndex&amp;Tenor,AV72,Trigger)</f>
        <v>42604</v>
      </c>
      <c r="AX72" s="102" t="e">
        <f>_xll.qlIndexFixing($Z$5,AU72,,Trigger)</f>
        <v>#VALUE!</v>
      </c>
      <c r="AY72" s="102">
        <f>_xll.qlIndexFixing($AZ$1,AV72,,Trigger)</f>
        <v>1.7553447484114997E-3</v>
      </c>
    </row>
    <row r="73" spans="1:51" ht="11.25" customHeight="1" x14ac:dyDescent="0.25">
      <c r="A73" s="157" t="s">
        <v>132</v>
      </c>
      <c r="B73" s="138" t="s">
        <v>141</v>
      </c>
      <c r="C73" s="158" t="s">
        <v>8</v>
      </c>
      <c r="D73" s="159" t="s">
        <v>9</v>
      </c>
      <c r="E73" s="158" t="s">
        <v>10</v>
      </c>
      <c r="F73" s="159" t="s">
        <v>11</v>
      </c>
      <c r="G73" s="160" t="str">
        <f t="shared" ref="G73" si="26">Currency&amp;Tenor&amp;A73&amp;B73</f>
        <v>EUR1YSW27M</v>
      </c>
      <c r="H73" s="158" t="str">
        <f>IFERROR(_xll.qlSwapRateHelper2(,G73,,$B73,Calendar,$E73,$D73,$F73,$H$48,0,C73,"EURON",Permanent,Trigger,ObjectOverwrite),"--")</f>
        <v>--</v>
      </c>
      <c r="I73" s="161" t="b">
        <f t="shared" si="23"/>
        <v>0</v>
      </c>
      <c r="J73" s="38"/>
      <c r="K73" s="171" t="str">
        <f t="shared" si="24"/>
        <v>SW</v>
      </c>
      <c r="L73" s="171" t="str">
        <f t="shared" si="24"/>
        <v>6Y</v>
      </c>
      <c r="M73" s="171" t="str">
        <f t="shared" si="25"/>
        <v>--</v>
      </c>
      <c r="N73" s="171" t="b">
        <f t="shared" si="25"/>
        <v>0</v>
      </c>
      <c r="O73" s="173">
        <v>1</v>
      </c>
      <c r="P73" s="173">
        <v>1</v>
      </c>
      <c r="Q73" s="55" t="e">
        <v>#NUM!</v>
      </c>
      <c r="R73" s="55" t="e">
        <f>_xll.qlRateHelperQuoteName(Q73)</f>
        <v>#VALUE!</v>
      </c>
      <c r="S73" s="102" t="e">
        <f>_xll.qlRateHelperQuoteValue(Q73,Trigger)</f>
        <v>#VALUE!</v>
      </c>
      <c r="T73" s="174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v>#VALUE!</v>
      </c>
      <c r="AT73" s="55" t="s">
        <v>106</v>
      </c>
      <c r="AU73" s="56">
        <f>_xll.qlInterestRateIndexFixingDate(IborIndex&amp;Tenor,AV73,Trigger)</f>
        <v>42235</v>
      </c>
      <c r="AV73" s="56">
        <f>_xll.qlCalendarAdvance(Calendar,AV72,AT73,"f",,Trigger)</f>
        <v>42237</v>
      </c>
      <c r="AW73" s="56">
        <f>_xll.qlInterestRateIndexMaturity(IborIndex&amp;Tenor,AV73,Trigger)</f>
        <v>42604</v>
      </c>
      <c r="AX73" s="102" t="e">
        <f>_xll.qlIndexFixing($Z$5,AU73,,Trigger)</f>
        <v>#VALUE!</v>
      </c>
      <c r="AY73" s="102">
        <f>_xll.qlIndexFixing($AZ$1,AV73,,Trigger)</f>
        <v>1.7558794172568724E-3</v>
      </c>
    </row>
    <row r="74" spans="1:51" ht="11.25" customHeight="1" x14ac:dyDescent="0.25">
      <c r="A74" s="157" t="s">
        <v>132</v>
      </c>
      <c r="B74" s="138" t="s">
        <v>142</v>
      </c>
      <c r="C74" s="158" t="s">
        <v>8</v>
      </c>
      <c r="D74" s="159" t="s">
        <v>9</v>
      </c>
      <c r="E74" s="158" t="s">
        <v>10</v>
      </c>
      <c r="F74" s="159" t="s">
        <v>11</v>
      </c>
      <c r="G74" s="160" t="str">
        <f t="shared" ref="G74" si="27">Currency&amp;Tenor&amp;A74&amp;B74</f>
        <v>EUR1YSW30M</v>
      </c>
      <c r="H74" s="158" t="str">
        <f>IFERROR(_xll.qlSwapRateHelper2(,G74,,$B74,Calendar,$E74,$D74,$F74,$H$48,0,C74,"EURON",Permanent,Trigger,ObjectOverwrite),"--")</f>
        <v>--</v>
      </c>
      <c r="I74" s="161" t="b">
        <f t="shared" si="23"/>
        <v>0</v>
      </c>
      <c r="J74" s="38"/>
      <c r="K74" s="171" t="str">
        <f t="shared" si="24"/>
        <v>SW</v>
      </c>
      <c r="L74" s="171" t="str">
        <f t="shared" si="24"/>
        <v>7Y</v>
      </c>
      <c r="M74" s="171" t="str">
        <f t="shared" si="25"/>
        <v>--</v>
      </c>
      <c r="N74" s="171" t="b">
        <f t="shared" si="25"/>
        <v>0</v>
      </c>
      <c r="O74" s="173">
        <v>1</v>
      </c>
      <c r="P74" s="173">
        <v>1</v>
      </c>
      <c r="Q74" s="55" t="e">
        <v>#NUM!</v>
      </c>
      <c r="R74" s="55" t="e">
        <f>_xll.qlRateHelperQuoteName(Q74)</f>
        <v>#VALUE!</v>
      </c>
      <c r="S74" s="102" t="e">
        <f>_xll.qlRateHelperQuoteValue(Q74,Trigger)</f>
        <v>#VALUE!</v>
      </c>
      <c r="T74" s="174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v>#VALUE!</v>
      </c>
      <c r="AT74" s="55" t="s">
        <v>106</v>
      </c>
      <c r="AU74" s="56">
        <f>_xll.qlInterestRateIndexFixingDate(IborIndex&amp;Tenor,AV74,Trigger)</f>
        <v>42236</v>
      </c>
      <c r="AV74" s="56">
        <f>_xll.qlCalendarAdvance(Calendar,AV73,AT74,"f",,Trigger)</f>
        <v>42240</v>
      </c>
      <c r="AW74" s="56">
        <f>_xll.qlInterestRateIndexMaturity(IborIndex&amp;Tenor,AV74,Trigger)</f>
        <v>42606</v>
      </c>
      <c r="AX74" s="102" t="e">
        <f>_xll.qlIndexFixing($Z$5,AU74,,Trigger)</f>
        <v>#VALUE!</v>
      </c>
      <c r="AY74" s="102">
        <f>_xll.qlIndexFixing($AZ$1,AV74,,Trigger)</f>
        <v>1.7564196686829815E-3</v>
      </c>
    </row>
    <row r="75" spans="1:51" ht="11.25" customHeight="1" x14ac:dyDescent="0.25">
      <c r="A75" s="157" t="s">
        <v>132</v>
      </c>
      <c r="B75" s="138" t="s">
        <v>143</v>
      </c>
      <c r="C75" s="158" t="s">
        <v>8</v>
      </c>
      <c r="D75" s="159" t="s">
        <v>9</v>
      </c>
      <c r="E75" s="158" t="s">
        <v>10</v>
      </c>
      <c r="F75" s="159" t="s">
        <v>11</v>
      </c>
      <c r="G75" s="160" t="str">
        <f t="shared" ref="G75" si="28">Currency&amp;Tenor&amp;A75&amp;B75</f>
        <v>EUR1YSW33M</v>
      </c>
      <c r="H75" s="158" t="str">
        <f>IFERROR(_xll.qlSwapRateHelper2(,G75,,$B75,Calendar,$E75,$D75,$F75,$H$48,0,C75,"EURON",Permanent,Trigger,ObjectOverwrite),"--")</f>
        <v>--</v>
      </c>
      <c r="I75" s="161" t="b">
        <f t="shared" si="23"/>
        <v>0</v>
      </c>
      <c r="J75" s="38"/>
      <c r="K75" s="171" t="str">
        <f t="shared" si="24"/>
        <v>SW</v>
      </c>
      <c r="L75" s="171" t="str">
        <f t="shared" si="24"/>
        <v>8Y</v>
      </c>
      <c r="M75" s="171" t="str">
        <f t="shared" si="25"/>
        <v>--</v>
      </c>
      <c r="N75" s="171" t="b">
        <f t="shared" si="25"/>
        <v>0</v>
      </c>
      <c r="O75" s="173">
        <v>1</v>
      </c>
      <c r="P75" s="173">
        <v>1</v>
      </c>
      <c r="Q75" s="55" t="e">
        <v>#NUM!</v>
      </c>
      <c r="R75" s="55" t="e">
        <f>_xll.qlRateHelperQuoteName(Q75)</f>
        <v>#VALUE!</v>
      </c>
      <c r="S75" s="102" t="e">
        <f>_xll.qlRateHelperQuoteValue(Q75,Trigger)</f>
        <v>#VALUE!</v>
      </c>
      <c r="T75" s="174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v>#VALUE!</v>
      </c>
      <c r="AT75" s="55" t="s">
        <v>106</v>
      </c>
      <c r="AU75" s="56">
        <f>_xll.qlInterestRateIndexFixingDate(IborIndex&amp;Tenor,AV75,Trigger)</f>
        <v>42237</v>
      </c>
      <c r="AV75" s="56">
        <f>_xll.qlCalendarAdvance(Calendar,AV74,AT75,"f",,Trigger)</f>
        <v>42241</v>
      </c>
      <c r="AW75" s="56">
        <f>_xll.qlInterestRateIndexMaturity(IborIndex&amp;Tenor,AV75,Trigger)</f>
        <v>42607</v>
      </c>
      <c r="AX75" s="102" t="e">
        <f>_xll.qlIndexFixing($Z$5,AU75,,Trigger)</f>
        <v>#VALUE!</v>
      </c>
      <c r="AY75" s="102">
        <f>_xll.qlIndexFixing($AZ$1,AV75,,Trigger)</f>
        <v>1.7570137909395103E-3</v>
      </c>
    </row>
    <row r="76" spans="1:51" ht="11.25" customHeight="1" x14ac:dyDescent="0.25">
      <c r="A76" s="157" t="s">
        <v>132</v>
      </c>
      <c r="B76" s="138" t="s">
        <v>51</v>
      </c>
      <c r="C76" s="158" t="s">
        <v>8</v>
      </c>
      <c r="D76" s="159" t="s">
        <v>9</v>
      </c>
      <c r="E76" s="158" t="s">
        <v>10</v>
      </c>
      <c r="F76" s="159" t="s">
        <v>11</v>
      </c>
      <c r="G76" s="160" t="str">
        <f t="shared" ref="G76" si="29">Currency&amp;Tenor&amp;A76&amp;B76</f>
        <v>EUR1YSW3Y</v>
      </c>
      <c r="H76" s="158" t="str">
        <f>IFERROR(_xll.qlSwapRateHelper2(,G76,,$B76,Calendar,$E76,$D76,$F76,$H$48,0,C76,"EURON",Permanent,Trigger,ObjectOverwrite),"--")</f>
        <v>--</v>
      </c>
      <c r="I76" s="161" t="b">
        <f t="shared" si="23"/>
        <v>0</v>
      </c>
      <c r="J76" s="38"/>
      <c r="K76" s="171" t="str">
        <f t="shared" ref="K76:L91" si="30">A82</f>
        <v>SW</v>
      </c>
      <c r="L76" s="171" t="str">
        <f t="shared" si="30"/>
        <v>9Y</v>
      </c>
      <c r="M76" s="171" t="str">
        <f t="shared" ref="M76:N91" si="31">H82</f>
        <v>--</v>
      </c>
      <c r="N76" s="171" t="b">
        <f t="shared" si="31"/>
        <v>0</v>
      </c>
      <c r="O76" s="173">
        <v>1</v>
      </c>
      <c r="P76" s="173">
        <v>1</v>
      </c>
      <c r="Q76" s="55" t="e">
        <v>#NUM!</v>
      </c>
      <c r="R76" s="55" t="e">
        <f>_xll.qlRateHelperQuoteName(Q76)</f>
        <v>#VALUE!</v>
      </c>
      <c r="S76" s="102" t="e">
        <f>_xll.qlRateHelperQuoteValue(Q76,Trigger)</f>
        <v>#VALUE!</v>
      </c>
      <c r="T76" s="174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v>#VALUE!</v>
      </c>
      <c r="AT76" s="55" t="s">
        <v>106</v>
      </c>
      <c r="AU76" s="56">
        <f>_xll.qlInterestRateIndexFixingDate(IborIndex&amp;Tenor,AV76,Trigger)</f>
        <v>42240</v>
      </c>
      <c r="AV76" s="56">
        <f>_xll.qlCalendarAdvance(Calendar,AV75,AT76,"f",,Trigger)</f>
        <v>42242</v>
      </c>
      <c r="AW76" s="56">
        <f>_xll.qlInterestRateIndexMaturity(IborIndex&amp;Tenor,AV76,Trigger)</f>
        <v>42608</v>
      </c>
      <c r="AX76" s="102" t="e">
        <f>_xll.qlIndexFixing($Z$5,AU76,,Trigger)</f>
        <v>#VALUE!</v>
      </c>
      <c r="AY76" s="102">
        <f>_xll.qlIndexFixing($AZ$1,AV76,,Trigger)</f>
        <v>1.7575507016115086E-3</v>
      </c>
    </row>
    <row r="77" spans="1:51" ht="11.25" customHeight="1" x14ac:dyDescent="0.25">
      <c r="A77" s="157" t="s">
        <v>132</v>
      </c>
      <c r="B77" s="138" t="s">
        <v>52</v>
      </c>
      <c r="C77" s="158" t="s">
        <v>8</v>
      </c>
      <c r="D77" s="159" t="s">
        <v>9</v>
      </c>
      <c r="E77" s="158" t="s">
        <v>10</v>
      </c>
      <c r="F77" s="159" t="s">
        <v>11</v>
      </c>
      <c r="G77" s="160" t="str">
        <f t="shared" ref="G77" si="32">Currency&amp;Tenor&amp;A77&amp;B77</f>
        <v>EUR1YSW4Y</v>
      </c>
      <c r="H77" s="158" t="str">
        <f>IFERROR(_xll.qlSwapRateHelper2(,G77,,$B77,Calendar,$E77,$D77,$F77,$H$48,0,C77,"EURON",Permanent,Trigger,ObjectOverwrite),"--")</f>
        <v>--</v>
      </c>
      <c r="I77" s="161" t="b">
        <f t="shared" si="23"/>
        <v>0</v>
      </c>
      <c r="J77" s="38"/>
      <c r="K77" s="171" t="str">
        <f t="shared" si="30"/>
        <v>SW</v>
      </c>
      <c r="L77" s="171" t="str">
        <f t="shared" si="30"/>
        <v>10Y</v>
      </c>
      <c r="M77" s="171" t="str">
        <f t="shared" si="31"/>
        <v>--</v>
      </c>
      <c r="N77" s="171" t="b">
        <f t="shared" si="31"/>
        <v>0</v>
      </c>
      <c r="O77" s="173">
        <v>1</v>
      </c>
      <c r="P77" s="173">
        <v>1</v>
      </c>
      <c r="Q77" s="55" t="e">
        <v>#NUM!</v>
      </c>
      <c r="R77" s="55" t="e">
        <f>_xll.qlRateHelperQuoteName(Q77)</f>
        <v>#VALUE!</v>
      </c>
      <c r="S77" s="102" t="e">
        <f>_xll.qlRateHelperQuoteValue(Q77,Trigger)</f>
        <v>#VALUE!</v>
      </c>
      <c r="T77" s="174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v>#VALUE!</v>
      </c>
      <c r="AT77" s="55" t="s">
        <v>106</v>
      </c>
      <c r="AU77" s="56">
        <f>_xll.qlInterestRateIndexFixingDate(IborIndex&amp;Tenor,AV77,Trigger)</f>
        <v>42241</v>
      </c>
      <c r="AV77" s="56">
        <f>_xll.qlCalendarAdvance(Calendar,AV76,AT77,"f",,Trigger)</f>
        <v>42243</v>
      </c>
      <c r="AW77" s="56">
        <f>_xll.qlInterestRateIndexMaturity(IborIndex&amp;Tenor,AV77,Trigger)</f>
        <v>42611</v>
      </c>
      <c r="AX77" s="102" t="e">
        <f>_xll.qlIndexFixing($Z$5,AU77,,Trigger)</f>
        <v>#VALUE!</v>
      </c>
      <c r="AY77" s="102">
        <f>_xll.qlIndexFixing($AZ$1,AV77,,Trigger)</f>
        <v>1.759262381352831E-3</v>
      </c>
    </row>
    <row r="78" spans="1:51" ht="11.25" customHeight="1" x14ac:dyDescent="0.25">
      <c r="A78" s="157" t="s">
        <v>132</v>
      </c>
      <c r="B78" s="138" t="s">
        <v>53</v>
      </c>
      <c r="C78" s="158" t="s">
        <v>8</v>
      </c>
      <c r="D78" s="159" t="s">
        <v>9</v>
      </c>
      <c r="E78" s="158" t="s">
        <v>10</v>
      </c>
      <c r="F78" s="159" t="s">
        <v>11</v>
      </c>
      <c r="G78" s="160" t="str">
        <f t="shared" ref="G78" si="33">Currency&amp;Tenor&amp;A78&amp;B78</f>
        <v>EUR1YSW5Y</v>
      </c>
      <c r="H78" s="158" t="str">
        <f>IFERROR(_xll.qlSwapRateHelper2(,G78,,$B78,Calendar,$E78,$D78,$F78,$H$48,0,C78,"EURON",Permanent,Trigger,ObjectOverwrite),"--")</f>
        <v>--</v>
      </c>
      <c r="I78" s="161" t="b">
        <f t="shared" si="23"/>
        <v>0</v>
      </c>
      <c r="J78" s="38"/>
      <c r="K78" s="171" t="str">
        <f t="shared" si="30"/>
        <v>SW</v>
      </c>
      <c r="L78" s="171" t="str">
        <f t="shared" si="30"/>
        <v>11Y</v>
      </c>
      <c r="M78" s="171" t="str">
        <f t="shared" si="31"/>
        <v>--</v>
      </c>
      <c r="N78" s="171" t="b">
        <f t="shared" si="31"/>
        <v>0</v>
      </c>
      <c r="O78" s="173">
        <v>1</v>
      </c>
      <c r="P78" s="173">
        <v>1</v>
      </c>
      <c r="Q78" s="55" t="e">
        <v>#NUM!</v>
      </c>
      <c r="R78" s="55" t="e">
        <f>_xll.qlRateHelperQuoteName(Q78)</f>
        <v>#VALUE!</v>
      </c>
      <c r="S78" s="102" t="e">
        <f>_xll.qlRateHelperQuoteValue(Q78,Trigger)</f>
        <v>#VALUE!</v>
      </c>
      <c r="T78" s="174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v>#VALUE!</v>
      </c>
      <c r="AT78" s="55" t="s">
        <v>106</v>
      </c>
      <c r="AU78" s="56">
        <f>_xll.qlInterestRateIndexFixingDate(IborIndex&amp;Tenor,AV78,Trigger)</f>
        <v>42242</v>
      </c>
      <c r="AV78" s="56">
        <f>_xll.qlCalendarAdvance(Calendar,AV77,AT78,"f",,Trigger)</f>
        <v>42244</v>
      </c>
      <c r="AW78" s="56">
        <f>_xll.qlInterestRateIndexMaturity(IborIndex&amp;Tenor,AV78,Trigger)</f>
        <v>42611</v>
      </c>
      <c r="AX78" s="102" t="e">
        <f>_xll.qlIndexFixing($Z$5,AU78,,Trigger)</f>
        <v>#VALUE!</v>
      </c>
      <c r="AY78" s="102">
        <f>_xll.qlIndexFixing($AZ$1,AV78,,Trigger)</f>
        <v>1.7598709436851614E-3</v>
      </c>
    </row>
    <row r="79" spans="1:51" ht="11.25" customHeight="1" x14ac:dyDescent="0.25">
      <c r="A79" s="157" t="s">
        <v>132</v>
      </c>
      <c r="B79" s="138" t="s">
        <v>54</v>
      </c>
      <c r="C79" s="158" t="s">
        <v>8</v>
      </c>
      <c r="D79" s="159" t="s">
        <v>9</v>
      </c>
      <c r="E79" s="158" t="s">
        <v>10</v>
      </c>
      <c r="F79" s="159" t="s">
        <v>11</v>
      </c>
      <c r="G79" s="160" t="str">
        <f t="shared" ref="G79" si="34">Currency&amp;Tenor&amp;A79&amp;B79</f>
        <v>EUR1YSW6Y</v>
      </c>
      <c r="H79" s="158" t="str">
        <f>IFERROR(_xll.qlSwapRateHelper2(,G79,,$B79,Calendar,$E79,$D79,$F79,$H$48,0,C79,"EURON",Permanent,Trigger,ObjectOverwrite),"--")</f>
        <v>--</v>
      </c>
      <c r="I79" s="161" t="b">
        <f t="shared" si="23"/>
        <v>0</v>
      </c>
      <c r="K79" s="171" t="str">
        <f t="shared" si="30"/>
        <v>SW</v>
      </c>
      <c r="L79" s="171" t="str">
        <f t="shared" si="30"/>
        <v>12Y</v>
      </c>
      <c r="M79" s="171" t="str">
        <f t="shared" si="31"/>
        <v>--</v>
      </c>
      <c r="N79" s="171" t="b">
        <f t="shared" si="31"/>
        <v>0</v>
      </c>
      <c r="O79" s="173">
        <v>1</v>
      </c>
      <c r="P79" s="173">
        <v>1</v>
      </c>
      <c r="Q79" s="55" t="e">
        <v>#NUM!</v>
      </c>
      <c r="R79" s="55" t="e">
        <f>_xll.qlRateHelperQuoteName(Q79)</f>
        <v>#VALUE!</v>
      </c>
      <c r="S79" s="102" t="e">
        <f>_xll.qlRateHelperQuoteValue(Q79,Trigger)</f>
        <v>#VALUE!</v>
      </c>
      <c r="T79" s="174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v>#VALUE!</v>
      </c>
      <c r="AT79" s="55" t="s">
        <v>106</v>
      </c>
      <c r="AU79" s="56">
        <f>_xll.qlInterestRateIndexFixingDate(IborIndex&amp;Tenor,AV79,Trigger)</f>
        <v>42243</v>
      </c>
      <c r="AV79" s="56">
        <f>_xll.qlCalendarAdvance(Calendar,AV78,AT79,"f",,Trigger)</f>
        <v>42247</v>
      </c>
      <c r="AW79" s="56">
        <f>_xll.qlInterestRateIndexMaturity(IborIndex&amp;Tenor,AV79,Trigger)</f>
        <v>42613</v>
      </c>
      <c r="AX79" s="102" t="e">
        <f>_xll.qlIndexFixing($Z$5,AU79,,Trigger)</f>
        <v>#VALUE!</v>
      </c>
      <c r="AY79" s="102">
        <f>_xll.qlIndexFixing($AZ$1,AV79,,Trigger)</f>
        <v>1.7604968172907809E-3</v>
      </c>
    </row>
    <row r="80" spans="1:51" ht="11.25" customHeight="1" x14ac:dyDescent="0.25">
      <c r="A80" s="157" t="s">
        <v>132</v>
      </c>
      <c r="B80" s="138" t="s">
        <v>55</v>
      </c>
      <c r="C80" s="158" t="s">
        <v>8</v>
      </c>
      <c r="D80" s="159" t="s">
        <v>9</v>
      </c>
      <c r="E80" s="158" t="s">
        <v>10</v>
      </c>
      <c r="F80" s="159" t="s">
        <v>11</v>
      </c>
      <c r="G80" s="160" t="str">
        <f t="shared" ref="G80" si="35">Currency&amp;Tenor&amp;A80&amp;B80</f>
        <v>EUR1YSW7Y</v>
      </c>
      <c r="H80" s="158" t="str">
        <f>IFERROR(_xll.qlSwapRateHelper2(,G80,,$B80,Calendar,$E80,$D80,$F80,$H$48,0,C80,"EURON",Permanent,Trigger,ObjectOverwrite),"--")</f>
        <v>--</v>
      </c>
      <c r="I80" s="161" t="b">
        <f t="shared" si="23"/>
        <v>0</v>
      </c>
      <c r="K80" s="171" t="str">
        <f t="shared" si="30"/>
        <v>SW</v>
      </c>
      <c r="L80" s="171" t="str">
        <f t="shared" si="30"/>
        <v>13Y</v>
      </c>
      <c r="M80" s="171" t="str">
        <f t="shared" si="31"/>
        <v>--</v>
      </c>
      <c r="N80" s="171" t="b">
        <f t="shared" si="31"/>
        <v>0</v>
      </c>
      <c r="O80" s="173">
        <v>1</v>
      </c>
      <c r="P80" s="173">
        <v>1</v>
      </c>
      <c r="Q80" s="55" t="e">
        <v>#NUM!</v>
      </c>
      <c r="R80" s="55" t="e">
        <f>_xll.qlRateHelperQuoteName(Q80)</f>
        <v>#VALUE!</v>
      </c>
      <c r="S80" s="102" t="e">
        <f>_xll.qlRateHelperQuoteValue(Q80,Trigger)</f>
        <v>#VALUE!</v>
      </c>
      <c r="T80" s="174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v>#VALUE!</v>
      </c>
      <c r="AT80" s="55" t="s">
        <v>106</v>
      </c>
      <c r="AU80" s="56">
        <f>_xll.qlInterestRateIndexFixingDate(IborIndex&amp;Tenor,AV80,Trigger)</f>
        <v>42244</v>
      </c>
      <c r="AV80" s="56">
        <f>_xll.qlCalendarAdvance(Calendar,AV79,AT80,"f",,Trigger)</f>
        <v>42248</v>
      </c>
      <c r="AW80" s="56">
        <f>_xll.qlInterestRateIndexMaturity(IborIndex&amp;Tenor,AV80,Trigger)</f>
        <v>42614</v>
      </c>
      <c r="AX80" s="102" t="e">
        <f>_xll.qlIndexFixing($Z$5,AU80,,Trigger)</f>
        <v>#VALUE!</v>
      </c>
      <c r="AY80" s="102">
        <f>_xll.qlIndexFixing($AZ$1,AV80,,Trigger)</f>
        <v>1.7613993033731472E-3</v>
      </c>
    </row>
    <row r="81" spans="1:51" ht="11.25" customHeight="1" x14ac:dyDescent="0.25">
      <c r="A81" s="157" t="s">
        <v>132</v>
      </c>
      <c r="B81" s="138" t="s">
        <v>56</v>
      </c>
      <c r="C81" s="158" t="s">
        <v>8</v>
      </c>
      <c r="D81" s="159" t="s">
        <v>9</v>
      </c>
      <c r="E81" s="158" t="s">
        <v>10</v>
      </c>
      <c r="F81" s="159" t="s">
        <v>11</v>
      </c>
      <c r="G81" s="160" t="str">
        <f t="shared" ref="G81" si="36">Currency&amp;Tenor&amp;A81&amp;B81</f>
        <v>EUR1YSW8Y</v>
      </c>
      <c r="H81" s="158" t="str">
        <f>IFERROR(_xll.qlSwapRateHelper2(,G81,,$B81,Calendar,$E81,$D81,$F81,$H$48,0,C81,"EURON",Permanent,Trigger,ObjectOverwrite),"--")</f>
        <v>--</v>
      </c>
      <c r="I81" s="161" t="b">
        <f t="shared" si="23"/>
        <v>0</v>
      </c>
      <c r="K81" s="171" t="str">
        <f t="shared" si="30"/>
        <v>SW</v>
      </c>
      <c r="L81" s="171" t="str">
        <f t="shared" si="30"/>
        <v>14Y</v>
      </c>
      <c r="M81" s="171" t="str">
        <f t="shared" si="31"/>
        <v>--</v>
      </c>
      <c r="N81" s="171" t="b">
        <f t="shared" si="31"/>
        <v>0</v>
      </c>
      <c r="O81" s="173">
        <v>1</v>
      </c>
      <c r="P81" s="173">
        <v>1</v>
      </c>
      <c r="Q81" s="55" t="e">
        <v>#NUM!</v>
      </c>
      <c r="R81" s="55" t="e">
        <f>_xll.qlRateHelperQuoteName(Q81)</f>
        <v>#VALUE!</v>
      </c>
      <c r="S81" s="102" t="e">
        <f>_xll.qlRateHelperQuoteValue(Q81,Trigger)</f>
        <v>#VALUE!</v>
      </c>
      <c r="T81" s="174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v>#VALUE!</v>
      </c>
      <c r="AT81" s="55" t="s">
        <v>106</v>
      </c>
      <c r="AU81" s="56">
        <f>_xll.qlInterestRateIndexFixingDate(IborIndex&amp;Tenor,AV81,Trigger)</f>
        <v>42247</v>
      </c>
      <c r="AV81" s="56">
        <f>_xll.qlCalendarAdvance(Calendar,AV80,AT81,"f",,Trigger)</f>
        <v>42249</v>
      </c>
      <c r="AW81" s="56">
        <f>_xll.qlInterestRateIndexMaturity(IborIndex&amp;Tenor,AV81,Trigger)</f>
        <v>42615</v>
      </c>
      <c r="AX81" s="102" t="e">
        <f>_xll.qlIndexFixing($Z$5,AU81,,Trigger)</f>
        <v>#VALUE!</v>
      </c>
      <c r="AY81" s="102">
        <f>_xll.qlIndexFixing($AZ$1,AV81,,Trigger)</f>
        <v>1.7619461624891772E-3</v>
      </c>
    </row>
    <row r="82" spans="1:51" ht="11.25" customHeight="1" x14ac:dyDescent="0.25">
      <c r="A82" s="157" t="s">
        <v>132</v>
      </c>
      <c r="B82" s="138" t="s">
        <v>57</v>
      </c>
      <c r="C82" s="158" t="s">
        <v>8</v>
      </c>
      <c r="D82" s="159" t="s">
        <v>9</v>
      </c>
      <c r="E82" s="158" t="s">
        <v>10</v>
      </c>
      <c r="F82" s="159" t="s">
        <v>11</v>
      </c>
      <c r="G82" s="160" t="str">
        <f t="shared" ref="G82" si="37">Currency&amp;Tenor&amp;A82&amp;B82</f>
        <v>EUR1YSW9Y</v>
      </c>
      <c r="H82" s="158" t="str">
        <f>IFERROR(_xll.qlSwapRateHelper2(,G82,,$B82,Calendar,$E82,$D82,$F82,$H$48,0,C82,"EURON",Permanent,Trigger,ObjectOverwrite),"--")</f>
        <v>--</v>
      </c>
      <c r="I82" s="161" t="b">
        <f t="shared" si="23"/>
        <v>0</v>
      </c>
      <c r="K82" s="171" t="str">
        <f t="shared" si="30"/>
        <v>SW</v>
      </c>
      <c r="L82" s="171" t="str">
        <f t="shared" si="30"/>
        <v>15Y</v>
      </c>
      <c r="M82" s="171" t="str">
        <f t="shared" si="31"/>
        <v>--</v>
      </c>
      <c r="N82" s="171" t="b">
        <f t="shared" si="31"/>
        <v>0</v>
      </c>
      <c r="O82" s="173">
        <v>1</v>
      </c>
      <c r="P82" s="173">
        <v>1</v>
      </c>
      <c r="Q82" s="55" t="e">
        <v>#NUM!</v>
      </c>
      <c r="R82" s="55" t="e">
        <f>_xll.qlRateHelperQuoteName(Q82)</f>
        <v>#VALUE!</v>
      </c>
      <c r="S82" s="102" t="e">
        <f>_xll.qlRateHelperQuoteValue(Q82,Trigger)</f>
        <v>#VALUE!</v>
      </c>
      <c r="T82" s="174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v>#VALUE!</v>
      </c>
      <c r="AT82" s="55" t="s">
        <v>106</v>
      </c>
      <c r="AU82" s="56">
        <f>_xll.qlInterestRateIndexFixingDate(IborIndex&amp;Tenor,AV82,Trigger)</f>
        <v>42248</v>
      </c>
      <c r="AV82" s="56">
        <f>_xll.qlCalendarAdvance(Calendar,AV81,AT82,"f",,Trigger)</f>
        <v>42250</v>
      </c>
      <c r="AW82" s="56">
        <f>_xll.qlInterestRateIndexMaturity(IborIndex&amp;Tenor,AV82,Trigger)</f>
        <v>42618</v>
      </c>
      <c r="AX82" s="102" t="e">
        <f>_xll.qlIndexFixing($Z$5,AU82,,Trigger)</f>
        <v>#VALUE!</v>
      </c>
      <c r="AY82" s="102">
        <f>_xll.qlIndexFixing($AZ$1,AV82,,Trigger)</f>
        <v>1.763946814598071E-3</v>
      </c>
    </row>
    <row r="83" spans="1:51" ht="11.25" customHeight="1" x14ac:dyDescent="0.25">
      <c r="A83" s="157" t="s">
        <v>132</v>
      </c>
      <c r="B83" s="138" t="s">
        <v>58</v>
      </c>
      <c r="C83" s="158" t="s">
        <v>8</v>
      </c>
      <c r="D83" s="159" t="s">
        <v>9</v>
      </c>
      <c r="E83" s="158" t="s">
        <v>10</v>
      </c>
      <c r="F83" s="159" t="s">
        <v>11</v>
      </c>
      <c r="G83" s="160" t="str">
        <f t="shared" ref="G83" si="38">Currency&amp;Tenor&amp;A83&amp;B83</f>
        <v>EUR1YSW10Y</v>
      </c>
      <c r="H83" s="158" t="str">
        <f>IFERROR(_xll.qlSwapRateHelper2(,G83,,$B83,Calendar,$E83,$D83,$F83,$H$48,0,C83,"EURON",Permanent,Trigger,ObjectOverwrite),"--")</f>
        <v>--</v>
      </c>
      <c r="I83" s="161" t="b">
        <f t="shared" si="23"/>
        <v>0</v>
      </c>
      <c r="K83" s="171" t="str">
        <f t="shared" si="30"/>
        <v>SW</v>
      </c>
      <c r="L83" s="171" t="str">
        <f t="shared" si="30"/>
        <v>16Y</v>
      </c>
      <c r="M83" s="171" t="str">
        <f t="shared" si="31"/>
        <v>--</v>
      </c>
      <c r="N83" s="171" t="b">
        <f t="shared" si="31"/>
        <v>0</v>
      </c>
      <c r="O83" s="173">
        <v>1</v>
      </c>
      <c r="P83" s="173">
        <v>1</v>
      </c>
      <c r="Q83" s="55" t="e">
        <v>#NUM!</v>
      </c>
      <c r="R83" s="55" t="e">
        <f>_xll.qlRateHelperQuoteName(Q83)</f>
        <v>#VALUE!</v>
      </c>
      <c r="S83" s="102" t="e">
        <f>_xll.qlRateHelperQuoteValue(Q83,Trigger)</f>
        <v>#VALUE!</v>
      </c>
      <c r="T83" s="174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v>#VALUE!</v>
      </c>
      <c r="AT83" s="55" t="s">
        <v>106</v>
      </c>
      <c r="AU83" s="56">
        <f>_xll.qlInterestRateIndexFixingDate(IborIndex&amp;Tenor,AV83,Trigger)</f>
        <v>42249</v>
      </c>
      <c r="AV83" s="56">
        <f>_xll.qlCalendarAdvance(Calendar,AV82,AT83,"f",,Trigger)</f>
        <v>42251</v>
      </c>
      <c r="AW83" s="56">
        <f>_xll.qlInterestRateIndexMaturity(IborIndex&amp;Tenor,AV83,Trigger)</f>
        <v>42618</v>
      </c>
      <c r="AX83" s="102" t="e">
        <f>_xll.qlIndexFixing($Z$5,AU83,,Trigger)</f>
        <v>#VALUE!</v>
      </c>
      <c r="AY83" s="102">
        <f>_xll.qlIndexFixing($AZ$1,AV83,,Trigger)</f>
        <v>1.7647133173070257E-3</v>
      </c>
    </row>
    <row r="84" spans="1:51" ht="11.25" customHeight="1" x14ac:dyDescent="0.25">
      <c r="A84" s="157" t="s">
        <v>132</v>
      </c>
      <c r="B84" s="138" t="s">
        <v>59</v>
      </c>
      <c r="C84" s="158" t="s">
        <v>8</v>
      </c>
      <c r="D84" s="159" t="s">
        <v>9</v>
      </c>
      <c r="E84" s="158" t="s">
        <v>10</v>
      </c>
      <c r="F84" s="159" t="s">
        <v>11</v>
      </c>
      <c r="G84" s="160" t="str">
        <f t="shared" ref="G84" si="39">Currency&amp;Tenor&amp;A84&amp;B84</f>
        <v>EUR1YSW11Y</v>
      </c>
      <c r="H84" s="158" t="str">
        <f>IFERROR(_xll.qlSwapRateHelper2(,G84,,$B84,Calendar,$E84,$D84,$F84,$H$48,0,C84,"EURON",Permanent,Trigger,ObjectOverwrite),"--")</f>
        <v>--</v>
      </c>
      <c r="I84" s="161" t="b">
        <f t="shared" si="23"/>
        <v>0</v>
      </c>
      <c r="K84" s="171" t="str">
        <f t="shared" si="30"/>
        <v>SW</v>
      </c>
      <c r="L84" s="171" t="str">
        <f t="shared" si="30"/>
        <v>17Y</v>
      </c>
      <c r="M84" s="171" t="str">
        <f t="shared" si="31"/>
        <v>--</v>
      </c>
      <c r="N84" s="171" t="b">
        <f t="shared" si="31"/>
        <v>0</v>
      </c>
      <c r="O84" s="173">
        <v>1</v>
      </c>
      <c r="P84" s="173">
        <v>1</v>
      </c>
      <c r="Q84" s="55" t="e">
        <v>#NUM!</v>
      </c>
      <c r="R84" s="55" t="e">
        <f>_xll.qlRateHelperQuoteName(Q84)</f>
        <v>#VALUE!</v>
      </c>
      <c r="S84" s="102" t="e">
        <f>_xll.qlRateHelperQuoteValue(Q84,Trigger)</f>
        <v>#VALUE!</v>
      </c>
      <c r="T84" s="174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v>#VALUE!</v>
      </c>
      <c r="AT84" s="55" t="s">
        <v>106</v>
      </c>
      <c r="AU84" s="56">
        <f>_xll.qlInterestRateIndexFixingDate(IborIndex&amp;Tenor,AV84,Trigger)</f>
        <v>42250</v>
      </c>
      <c r="AV84" s="56">
        <f>_xll.qlCalendarAdvance(Calendar,AV83,AT84,"f",,Trigger)</f>
        <v>42254</v>
      </c>
      <c r="AW84" s="56">
        <f>_xll.qlInterestRateIndexMaturity(IborIndex&amp;Tenor,AV84,Trigger)</f>
        <v>42620</v>
      </c>
      <c r="AX84" s="102" t="e">
        <f>_xll.qlIndexFixing($Z$5,AU84,,Trigger)</f>
        <v>#VALUE!</v>
      </c>
      <c r="AY84" s="102">
        <f>_xll.qlIndexFixing($AZ$1,AV84,,Trigger)</f>
        <v>1.7655095086852081E-3</v>
      </c>
    </row>
    <row r="85" spans="1:51" ht="11.25" customHeight="1" x14ac:dyDescent="0.25">
      <c r="A85" s="157" t="s">
        <v>132</v>
      </c>
      <c r="B85" s="138" t="s">
        <v>60</v>
      </c>
      <c r="C85" s="158" t="s">
        <v>8</v>
      </c>
      <c r="D85" s="159" t="s">
        <v>9</v>
      </c>
      <c r="E85" s="158" t="s">
        <v>10</v>
      </c>
      <c r="F85" s="159" t="s">
        <v>11</v>
      </c>
      <c r="G85" s="160" t="str">
        <f t="shared" ref="G85" si="40">Currency&amp;Tenor&amp;A85&amp;B85</f>
        <v>EUR1YSW12Y</v>
      </c>
      <c r="H85" s="158" t="str">
        <f>IFERROR(_xll.qlSwapRateHelper2(,G85,,$B85,Calendar,$E85,$D85,$F85,$H$48,0,C85,"EURON",Permanent,Trigger,ObjectOverwrite),"--")</f>
        <v>--</v>
      </c>
      <c r="I85" s="161" t="b">
        <f t="shared" si="23"/>
        <v>0</v>
      </c>
      <c r="K85" s="171" t="str">
        <f t="shared" si="30"/>
        <v>SW</v>
      </c>
      <c r="L85" s="171" t="str">
        <f t="shared" si="30"/>
        <v>18Y</v>
      </c>
      <c r="M85" s="171" t="str">
        <f t="shared" si="31"/>
        <v>--</v>
      </c>
      <c r="N85" s="171" t="b">
        <f t="shared" si="31"/>
        <v>0</v>
      </c>
      <c r="O85" s="173">
        <v>1</v>
      </c>
      <c r="P85" s="173">
        <v>1</v>
      </c>
      <c r="Q85" s="55" t="e">
        <v>#NUM!</v>
      </c>
      <c r="R85" s="55" t="e">
        <f>_xll.qlRateHelperQuoteName(Q85)</f>
        <v>#VALUE!</v>
      </c>
      <c r="S85" s="102" t="e">
        <f>_xll.qlRateHelperQuoteValue(Q85,Trigger)</f>
        <v>#VALUE!</v>
      </c>
      <c r="T85" s="174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v>#VALUE!</v>
      </c>
      <c r="AT85" s="55" t="s">
        <v>106</v>
      </c>
      <c r="AU85" s="56">
        <f>_xll.qlInterestRateIndexFixingDate(IborIndex&amp;Tenor,AV85,Trigger)</f>
        <v>42251</v>
      </c>
      <c r="AV85" s="56">
        <f>_xll.qlCalendarAdvance(Calendar,AV84,AT85,"f",,Trigger)</f>
        <v>42255</v>
      </c>
      <c r="AW85" s="56">
        <f>_xll.qlInterestRateIndexMaturity(IborIndex&amp;Tenor,AV85,Trigger)</f>
        <v>42621</v>
      </c>
      <c r="AX85" s="102" t="e">
        <f>_xll.qlIndexFixing($Z$5,AU85,,Trigger)</f>
        <v>#VALUE!</v>
      </c>
      <c r="AY85" s="102">
        <f>_xll.qlIndexFixing($AZ$1,AV85,,Trigger)</f>
        <v>1.7669741267080678E-3</v>
      </c>
    </row>
    <row r="86" spans="1:51" ht="11.25" customHeight="1" x14ac:dyDescent="0.25">
      <c r="A86" s="157" t="s">
        <v>132</v>
      </c>
      <c r="B86" s="138" t="s">
        <v>61</v>
      </c>
      <c r="C86" s="158" t="s">
        <v>8</v>
      </c>
      <c r="D86" s="159" t="s">
        <v>9</v>
      </c>
      <c r="E86" s="158" t="s">
        <v>10</v>
      </c>
      <c r="F86" s="159" t="s">
        <v>11</v>
      </c>
      <c r="G86" s="160" t="str">
        <f t="shared" ref="G86" si="41">Currency&amp;Tenor&amp;A86&amp;B86</f>
        <v>EUR1YSW13Y</v>
      </c>
      <c r="H86" s="158" t="str">
        <f>IFERROR(_xll.qlSwapRateHelper2(,G86,,$B86,Calendar,$E86,$D86,$F86,$H$48,0,C86,"EURON",Permanent,Trigger,ObjectOverwrite),"--")</f>
        <v>--</v>
      </c>
      <c r="I86" s="161" t="b">
        <f t="shared" si="23"/>
        <v>0</v>
      </c>
      <c r="K86" s="171" t="str">
        <f t="shared" si="30"/>
        <v>SW</v>
      </c>
      <c r="L86" s="171" t="str">
        <f t="shared" si="30"/>
        <v>19Y</v>
      </c>
      <c r="M86" s="171" t="str">
        <f t="shared" si="31"/>
        <v>--</v>
      </c>
      <c r="N86" s="171" t="b">
        <f t="shared" si="31"/>
        <v>0</v>
      </c>
      <c r="O86" s="173">
        <v>1</v>
      </c>
      <c r="P86" s="173">
        <v>1</v>
      </c>
      <c r="Q86" s="55" t="e">
        <v>#NUM!</v>
      </c>
      <c r="R86" s="55" t="e">
        <f>_xll.qlRateHelperQuoteName(Q86)</f>
        <v>#VALUE!</v>
      </c>
      <c r="S86" s="102" t="e">
        <f>_xll.qlRateHelperQuoteValue(Q86,Trigger)</f>
        <v>#VALUE!</v>
      </c>
      <c r="T86" s="174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v>#VALUE!</v>
      </c>
      <c r="AT86" s="55" t="s">
        <v>106</v>
      </c>
      <c r="AU86" s="56">
        <f>_xll.qlInterestRateIndexFixingDate(IborIndex&amp;Tenor,AV86,Trigger)</f>
        <v>42254</v>
      </c>
      <c r="AV86" s="56">
        <f>_xll.qlCalendarAdvance(Calendar,AV85,AT86,"f",,Trigger)</f>
        <v>42256</v>
      </c>
      <c r="AW86" s="56">
        <f>_xll.qlInterestRateIndexMaturity(IborIndex&amp;Tenor,AV86,Trigger)</f>
        <v>42622</v>
      </c>
      <c r="AX86" s="102" t="e">
        <f>_xll.qlIndexFixing($Z$5,AU86,,Trigger)</f>
        <v>#VALUE!</v>
      </c>
      <c r="AY86" s="102">
        <f>_xll.qlIndexFixing($AZ$1,AV86,,Trigger)</f>
        <v>1.7675330469672772E-3</v>
      </c>
    </row>
    <row r="87" spans="1:51" ht="11.25" customHeight="1" x14ac:dyDescent="0.25">
      <c r="A87" s="157" t="s">
        <v>132</v>
      </c>
      <c r="B87" s="138" t="s">
        <v>62</v>
      </c>
      <c r="C87" s="158" t="s">
        <v>8</v>
      </c>
      <c r="D87" s="159" t="s">
        <v>9</v>
      </c>
      <c r="E87" s="158" t="s">
        <v>10</v>
      </c>
      <c r="F87" s="159" t="s">
        <v>11</v>
      </c>
      <c r="G87" s="160" t="str">
        <f t="shared" ref="G87" si="42">Currency&amp;Tenor&amp;A87&amp;B87</f>
        <v>EUR1YSW14Y</v>
      </c>
      <c r="H87" s="158" t="str">
        <f>IFERROR(_xll.qlSwapRateHelper2(,G87,,$B87,Calendar,$E87,$D87,$F87,$H$48,0,C87,"EURON",Permanent,Trigger,ObjectOverwrite),"--")</f>
        <v>--</v>
      </c>
      <c r="I87" s="161" t="b">
        <f t="shared" si="23"/>
        <v>0</v>
      </c>
      <c r="K87" s="171" t="str">
        <f t="shared" si="30"/>
        <v>SW</v>
      </c>
      <c r="L87" s="171" t="str">
        <f t="shared" si="30"/>
        <v>20Y</v>
      </c>
      <c r="M87" s="171" t="str">
        <f t="shared" si="31"/>
        <v>--</v>
      </c>
      <c r="N87" s="171" t="b">
        <f t="shared" si="31"/>
        <v>0</v>
      </c>
      <c r="O87" s="173">
        <v>1</v>
      </c>
      <c r="P87" s="173">
        <v>1</v>
      </c>
      <c r="Q87" s="55" t="e">
        <v>#NUM!</v>
      </c>
      <c r="R87" s="55" t="e">
        <f>_xll.qlRateHelperQuoteName(Q87)</f>
        <v>#VALUE!</v>
      </c>
      <c r="S87" s="102" t="e">
        <f>_xll.qlRateHelperQuoteValue(Q87,Trigger)</f>
        <v>#VALUE!</v>
      </c>
      <c r="T87" s="174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v>#VALUE!</v>
      </c>
      <c r="AT87" s="55" t="s">
        <v>106</v>
      </c>
      <c r="AU87" s="56">
        <f>_xll.qlInterestRateIndexFixingDate(IborIndex&amp;Tenor,AV87,Trigger)</f>
        <v>42255</v>
      </c>
      <c r="AV87" s="56">
        <f>_xll.qlCalendarAdvance(Calendar,AV86,AT87,"f",,Trigger)</f>
        <v>42257</v>
      </c>
      <c r="AW87" s="56">
        <f>_xll.qlInterestRateIndexMaturity(IborIndex&amp;Tenor,AV87,Trigger)</f>
        <v>42625</v>
      </c>
      <c r="AX87" s="102" t="e">
        <f>_xll.qlIndexFixing($Z$5,AU87,,Trigger)</f>
        <v>#VALUE!</v>
      </c>
      <c r="AY87" s="102">
        <f>_xll.qlIndexFixing($AZ$1,AV87,,Trigger)</f>
        <v>1.7699999998271967E-3</v>
      </c>
    </row>
    <row r="88" spans="1:51" ht="11.25" customHeight="1" x14ac:dyDescent="0.25">
      <c r="A88" s="157" t="s">
        <v>132</v>
      </c>
      <c r="B88" s="138" t="s">
        <v>63</v>
      </c>
      <c r="C88" s="158" t="s">
        <v>8</v>
      </c>
      <c r="D88" s="159" t="s">
        <v>9</v>
      </c>
      <c r="E88" s="158" t="s">
        <v>10</v>
      </c>
      <c r="F88" s="159" t="s">
        <v>11</v>
      </c>
      <c r="G88" s="160" t="str">
        <f t="shared" ref="G88" si="43">Currency&amp;Tenor&amp;A88&amp;B88</f>
        <v>EUR1YSW15Y</v>
      </c>
      <c r="H88" s="158" t="str">
        <f>IFERROR(_xll.qlSwapRateHelper2(,G88,,$B88,Calendar,$E88,$D88,$F88,$H$48,0,C88,"EURON",Permanent,Trigger,ObjectOverwrite),"--")</f>
        <v>--</v>
      </c>
      <c r="I88" s="161" t="b">
        <f t="shared" si="23"/>
        <v>0</v>
      </c>
      <c r="K88" s="57" t="str">
        <f t="shared" si="30"/>
        <v>SW</v>
      </c>
      <c r="L88" s="57" t="str">
        <f t="shared" si="30"/>
        <v>21Y</v>
      </c>
      <c r="M88" s="57" t="str">
        <f t="shared" si="31"/>
        <v>--</v>
      </c>
      <c r="N88" s="57" t="b">
        <f t="shared" si="31"/>
        <v>0</v>
      </c>
      <c r="O88" s="57">
        <v>1</v>
      </c>
      <c r="P88" s="57">
        <v>1</v>
      </c>
      <c r="Q88" s="55" t="e">
        <v>#NUM!</v>
      </c>
      <c r="R88" s="55" t="e">
        <f>_xll.qlRateHelperQuoteName(Q88)</f>
        <v>#VALUE!</v>
      </c>
      <c r="S88" s="102" t="e">
        <f>_xll.qlRateHelperQuoteValue(Q88,Trigger)</f>
        <v>#VALUE!</v>
      </c>
      <c r="T88" s="174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v>#VALUE!</v>
      </c>
      <c r="AT88" s="55" t="s">
        <v>106</v>
      </c>
      <c r="AU88" s="56">
        <f>_xll.qlInterestRateIndexFixingDate(IborIndex&amp;Tenor,AV88,Trigger)</f>
        <v>42256</v>
      </c>
      <c r="AV88" s="56">
        <f>_xll.qlCalendarAdvance(Calendar,AV87,AT88,"f",,Trigger)</f>
        <v>42258</v>
      </c>
      <c r="AW88" s="56">
        <f>_xll.qlInterestRateIndexMaturity(IborIndex&amp;Tenor,AV88,Trigger)</f>
        <v>42625</v>
      </c>
      <c r="AX88" s="102" t="e">
        <f>_xll.qlIndexFixing($Z$5,AU88,,Trigger)</f>
        <v>#VALUE!</v>
      </c>
      <c r="AY88" s="102">
        <f>_xll.qlIndexFixing($AZ$1,AV88,,Trigger)</f>
        <v>1.7710124330518849E-3</v>
      </c>
    </row>
    <row r="89" spans="1:51" ht="11.25" customHeight="1" x14ac:dyDescent="0.25">
      <c r="A89" s="157" t="s">
        <v>132</v>
      </c>
      <c r="B89" s="138" t="s">
        <v>64</v>
      </c>
      <c r="C89" s="158" t="s">
        <v>8</v>
      </c>
      <c r="D89" s="159" t="s">
        <v>9</v>
      </c>
      <c r="E89" s="158" t="s">
        <v>10</v>
      </c>
      <c r="F89" s="159" t="s">
        <v>11</v>
      </c>
      <c r="G89" s="160" t="str">
        <f t="shared" ref="G89" si="44">Currency&amp;Tenor&amp;A89&amp;B89</f>
        <v>EUR1YSW16Y</v>
      </c>
      <c r="H89" s="158" t="str">
        <f>IFERROR(_xll.qlSwapRateHelper2(,G89,,$B89,Calendar,$E89,$D89,$F89,$H$48,0,C89,"EURON",Permanent,Trigger,ObjectOverwrite),"--")</f>
        <v>--</v>
      </c>
      <c r="I89" s="161" t="b">
        <f t="shared" si="23"/>
        <v>0</v>
      </c>
      <c r="K89" s="57" t="str">
        <f t="shared" si="30"/>
        <v>SW</v>
      </c>
      <c r="L89" s="57" t="str">
        <f t="shared" si="30"/>
        <v>22Y</v>
      </c>
      <c r="M89" s="57" t="str">
        <f t="shared" si="31"/>
        <v>--</v>
      </c>
      <c r="N89" s="57" t="b">
        <f t="shared" si="31"/>
        <v>0</v>
      </c>
      <c r="O89" s="57">
        <v>1</v>
      </c>
      <c r="P89" s="57">
        <v>1</v>
      </c>
      <c r="Q89" s="55" t="e">
        <v>#NUM!</v>
      </c>
      <c r="R89" s="55" t="e">
        <f>_xll.qlRateHelperQuoteName(Q89)</f>
        <v>#VALUE!</v>
      </c>
      <c r="S89" s="102" t="e">
        <f>_xll.qlRateHelperQuoteValue(Q89,Trigger)</f>
        <v>#VALUE!</v>
      </c>
      <c r="T89" s="174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v>#VALUE!</v>
      </c>
      <c r="AT89" s="55" t="s">
        <v>106</v>
      </c>
      <c r="AU89" s="56">
        <f>_xll.qlInterestRateIndexFixingDate(IborIndex&amp;Tenor,AV89,Trigger)</f>
        <v>42257</v>
      </c>
      <c r="AV89" s="56">
        <f>_xll.qlCalendarAdvance(Calendar,AV88,AT89,"f",,Trigger)</f>
        <v>42261</v>
      </c>
      <c r="AW89" s="56">
        <f>_xll.qlInterestRateIndexMaturity(IborIndex&amp;Tenor,AV89,Trigger)</f>
        <v>42627</v>
      </c>
      <c r="AX89" s="102" t="e">
        <f>_xll.qlIndexFixing($Z$5,AU89,,Trigger)</f>
        <v>#VALUE!</v>
      </c>
      <c r="AY89" s="102">
        <f>_xll.qlIndexFixing($AZ$1,AV89,,Trigger)</f>
        <v>1.7720639827857303E-3</v>
      </c>
    </row>
    <row r="90" spans="1:51" ht="11.25" customHeight="1" x14ac:dyDescent="0.25">
      <c r="A90" s="157" t="s">
        <v>132</v>
      </c>
      <c r="B90" s="138" t="s">
        <v>65</v>
      </c>
      <c r="C90" s="158" t="s">
        <v>8</v>
      </c>
      <c r="D90" s="159" t="s">
        <v>9</v>
      </c>
      <c r="E90" s="158" t="s">
        <v>10</v>
      </c>
      <c r="F90" s="159" t="s">
        <v>11</v>
      </c>
      <c r="G90" s="160" t="str">
        <f t="shared" ref="G90" si="45">Currency&amp;Tenor&amp;A90&amp;B90</f>
        <v>EUR1YSW17Y</v>
      </c>
      <c r="H90" s="158" t="str">
        <f>IFERROR(_xll.qlSwapRateHelper2(,G90,,$B90,Calendar,$E90,$D90,$F90,$H$48,0,C90,"EURON",Permanent,Trigger,ObjectOverwrite),"--")</f>
        <v>--</v>
      </c>
      <c r="I90" s="161" t="b">
        <f t="shared" si="23"/>
        <v>0</v>
      </c>
      <c r="K90" s="57" t="str">
        <f t="shared" si="30"/>
        <v>SW</v>
      </c>
      <c r="L90" s="57" t="str">
        <f t="shared" si="30"/>
        <v>23Y</v>
      </c>
      <c r="M90" s="57" t="str">
        <f t="shared" si="31"/>
        <v>--</v>
      </c>
      <c r="N90" s="57" t="b">
        <f t="shared" si="31"/>
        <v>0</v>
      </c>
      <c r="O90" s="57">
        <v>1</v>
      </c>
      <c r="P90" s="57">
        <v>1</v>
      </c>
      <c r="Q90" s="55" t="e">
        <v>#NUM!</v>
      </c>
      <c r="R90" s="55" t="e">
        <f>_xll.qlRateHelperQuoteName(Q90)</f>
        <v>#VALUE!</v>
      </c>
      <c r="S90" s="102" t="e">
        <f>_xll.qlRateHelperQuoteValue(Q90,Trigger)</f>
        <v>#VALUE!</v>
      </c>
      <c r="T90" s="174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v>#VALUE!</v>
      </c>
      <c r="AT90" s="55" t="s">
        <v>106</v>
      </c>
      <c r="AU90" s="56">
        <f>_xll.qlInterestRateIndexFixingDate(IborIndex&amp;Tenor,AV90,Trigger)</f>
        <v>42258</v>
      </c>
      <c r="AV90" s="56">
        <f>_xll.qlCalendarAdvance(Calendar,AV89,AT90,"f",,Trigger)</f>
        <v>42262</v>
      </c>
      <c r="AW90" s="56">
        <f>_xll.qlInterestRateIndexMaturity(IborIndex&amp;Tenor,AV90,Trigger)</f>
        <v>42628</v>
      </c>
      <c r="AX90" s="102" t="e">
        <f>_xll.qlIndexFixing($Z$5,AU90,,Trigger)</f>
        <v>#VALUE!</v>
      </c>
      <c r="AY90" s="102">
        <f>_xll.qlIndexFixing($AZ$1,AV90,,Trigger)</f>
        <v>1.7742849268648463E-3</v>
      </c>
    </row>
    <row r="91" spans="1:51" ht="11.25" customHeight="1" x14ac:dyDescent="0.25">
      <c r="A91" s="157" t="s">
        <v>132</v>
      </c>
      <c r="B91" s="138" t="s">
        <v>66</v>
      </c>
      <c r="C91" s="158" t="s">
        <v>8</v>
      </c>
      <c r="D91" s="159" t="s">
        <v>9</v>
      </c>
      <c r="E91" s="158" t="s">
        <v>10</v>
      </c>
      <c r="F91" s="159" t="s">
        <v>11</v>
      </c>
      <c r="G91" s="160" t="str">
        <f t="shared" ref="G91" si="46">Currency&amp;Tenor&amp;A91&amp;B91</f>
        <v>EUR1YSW18Y</v>
      </c>
      <c r="H91" s="158" t="str">
        <f>IFERROR(_xll.qlSwapRateHelper2(,G91,,$B91,Calendar,$E91,$D91,$F91,$H$48,0,C91,"EURON",Permanent,Trigger,ObjectOverwrite),"--")</f>
        <v>--</v>
      </c>
      <c r="I91" s="161" t="b">
        <f t="shared" si="23"/>
        <v>0</v>
      </c>
      <c r="K91" s="57" t="str">
        <f t="shared" si="30"/>
        <v>SW</v>
      </c>
      <c r="L91" s="57" t="str">
        <f t="shared" si="30"/>
        <v>24Y</v>
      </c>
      <c r="M91" s="57" t="str">
        <f t="shared" si="31"/>
        <v>--</v>
      </c>
      <c r="N91" s="57" t="b">
        <f t="shared" si="31"/>
        <v>0</v>
      </c>
      <c r="O91" s="57">
        <v>1</v>
      </c>
      <c r="P91" s="57">
        <v>1</v>
      </c>
      <c r="Q91" s="55" t="e">
        <v>#NUM!</v>
      </c>
      <c r="R91" s="55" t="e">
        <f>_xll.qlRateHelperQuoteName(Q91)</f>
        <v>#VALUE!</v>
      </c>
      <c r="S91" s="102" t="e">
        <f>_xll.qlRateHelperQuoteValue(Q91,Trigger)</f>
        <v>#VALUE!</v>
      </c>
      <c r="T91" s="174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v>#VALUE!</v>
      </c>
      <c r="AT91" s="55" t="s">
        <v>106</v>
      </c>
      <c r="AU91" s="56">
        <f>_xll.qlInterestRateIndexFixingDate(IborIndex&amp;Tenor,AV91,Trigger)</f>
        <v>42261</v>
      </c>
      <c r="AV91" s="56">
        <f>_xll.qlCalendarAdvance(Calendar,AV90,AT91,"f",,Trigger)</f>
        <v>42263</v>
      </c>
      <c r="AW91" s="56">
        <f>_xll.qlInterestRateIndexMaturity(IborIndex&amp;Tenor,AV91,Trigger)</f>
        <v>42629</v>
      </c>
      <c r="AX91" s="102" t="e">
        <f>_xll.qlIndexFixing($Z$5,AU91,,Trigger)</f>
        <v>#VALUE!</v>
      </c>
      <c r="AY91" s="102">
        <f>_xll.qlIndexFixing($AZ$1,AV91,,Trigger)</f>
        <v>1.7748593274389372E-3</v>
      </c>
    </row>
    <row r="92" spans="1:51" ht="11.25" customHeight="1" x14ac:dyDescent="0.25">
      <c r="A92" s="157" t="s">
        <v>132</v>
      </c>
      <c r="B92" s="138" t="s">
        <v>67</v>
      </c>
      <c r="C92" s="158" t="s">
        <v>8</v>
      </c>
      <c r="D92" s="159" t="s">
        <v>9</v>
      </c>
      <c r="E92" s="158" t="s">
        <v>10</v>
      </c>
      <c r="F92" s="159" t="s">
        <v>11</v>
      </c>
      <c r="G92" s="160" t="str">
        <f t="shared" ref="G92" si="47">Currency&amp;Tenor&amp;A92&amp;B92</f>
        <v>EUR1YSW19Y</v>
      </c>
      <c r="H92" s="158" t="str">
        <f>IFERROR(_xll.qlSwapRateHelper2(,G92,,$B92,Calendar,$E92,$D92,$F92,$H$48,0,C92,"EURON",Permanent,Trigger,ObjectOverwrite),"--")</f>
        <v>--</v>
      </c>
      <c r="I92" s="161" t="b">
        <f t="shared" si="23"/>
        <v>0</v>
      </c>
      <c r="K92" s="57" t="str">
        <f t="shared" ref="K92:L102" si="48">A98</f>
        <v>SW</v>
      </c>
      <c r="L92" s="57" t="str">
        <f t="shared" si="48"/>
        <v>25Y</v>
      </c>
      <c r="M92" s="57" t="str">
        <f t="shared" ref="M92:N102" si="49">H98</f>
        <v>--</v>
      </c>
      <c r="N92" s="57" t="b">
        <f t="shared" si="49"/>
        <v>0</v>
      </c>
      <c r="O92" s="57">
        <v>1</v>
      </c>
      <c r="P92" s="57">
        <v>1</v>
      </c>
      <c r="Q92" s="55" t="e">
        <v>#NUM!</v>
      </c>
      <c r="R92" s="55" t="e">
        <f>_xll.qlRateHelperQuoteName(Q92)</f>
        <v>#VALUE!</v>
      </c>
      <c r="S92" s="102" t="e">
        <f>_xll.qlRateHelperQuoteValue(Q92,Trigger)</f>
        <v>#VALUE!</v>
      </c>
      <c r="T92" s="174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v>#VALUE!</v>
      </c>
      <c r="AT92" s="55" t="s">
        <v>106</v>
      </c>
      <c r="AU92" s="56">
        <f>_xll.qlInterestRateIndexFixingDate(IborIndex&amp;Tenor,AV92,Trigger)</f>
        <v>42262</v>
      </c>
      <c r="AV92" s="56">
        <f>_xll.qlCalendarAdvance(Calendar,AV91,AT92,"f",,Trigger)</f>
        <v>42264</v>
      </c>
      <c r="AW92" s="56">
        <f>_xll.qlInterestRateIndexMaturity(IborIndex&amp;Tenor,AV92,Trigger)</f>
        <v>42632</v>
      </c>
      <c r="AX92" s="102" t="e">
        <f>_xll.qlIndexFixing($Z$5,AU92,,Trigger)</f>
        <v>#VALUE!</v>
      </c>
      <c r="AY92" s="102">
        <f>_xll.qlIndexFixing($AZ$1,AV92,,Trigger)</f>
        <v>1.7778480173664206E-3</v>
      </c>
    </row>
    <row r="93" spans="1:51" ht="11.25" customHeight="1" x14ac:dyDescent="0.25">
      <c r="A93" s="157" t="s">
        <v>132</v>
      </c>
      <c r="B93" s="138" t="s">
        <v>68</v>
      </c>
      <c r="C93" s="158" t="s">
        <v>8</v>
      </c>
      <c r="D93" s="159" t="s">
        <v>9</v>
      </c>
      <c r="E93" s="158" t="s">
        <v>10</v>
      </c>
      <c r="F93" s="159" t="s">
        <v>11</v>
      </c>
      <c r="G93" s="160" t="str">
        <f t="shared" ref="G93" si="50">Currency&amp;Tenor&amp;A93&amp;B93</f>
        <v>EUR1YSW20Y</v>
      </c>
      <c r="H93" s="158" t="str">
        <f>IFERROR(_xll.qlSwapRateHelper2(,G93,,$B93,Calendar,$E93,$D93,$F93,$H$48,0,C93,"EURON",Permanent,Trigger,ObjectOverwrite),"--")</f>
        <v>--</v>
      </c>
      <c r="I93" s="161" t="b">
        <f t="shared" si="23"/>
        <v>0</v>
      </c>
      <c r="K93" s="57" t="str">
        <f t="shared" si="48"/>
        <v>SW</v>
      </c>
      <c r="L93" s="57" t="str">
        <f t="shared" si="48"/>
        <v>26Y</v>
      </c>
      <c r="M93" s="57" t="str">
        <f t="shared" si="49"/>
        <v>--</v>
      </c>
      <c r="N93" s="57" t="b">
        <f t="shared" si="49"/>
        <v>0</v>
      </c>
      <c r="O93" s="57">
        <v>1</v>
      </c>
      <c r="P93" s="57">
        <v>1</v>
      </c>
      <c r="Q93" s="55" t="e">
        <v>#NUM!</v>
      </c>
      <c r="R93" s="55" t="e">
        <f>_xll.qlRateHelperQuoteName(Q93)</f>
        <v>#VALUE!</v>
      </c>
      <c r="S93" s="102" t="e">
        <f>_xll.qlRateHelperQuoteValue(Q93,Trigger)</f>
        <v>#VALUE!</v>
      </c>
      <c r="T93" s="174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v>#VALUE!</v>
      </c>
      <c r="AT93" s="55" t="s">
        <v>106</v>
      </c>
      <c r="AU93" s="56">
        <f>_xll.qlInterestRateIndexFixingDate(IborIndex&amp;Tenor,AV93,Trigger)</f>
        <v>42263</v>
      </c>
      <c r="AV93" s="56">
        <f>_xll.qlCalendarAdvance(Calendar,AV92,AT93,"f",,Trigger)</f>
        <v>42265</v>
      </c>
      <c r="AW93" s="56">
        <f>_xll.qlInterestRateIndexMaturity(IborIndex&amp;Tenor,AV93,Trigger)</f>
        <v>42632</v>
      </c>
      <c r="AX93" s="102" t="e">
        <f>_xll.qlIndexFixing($Z$5,AU93,,Trigger)</f>
        <v>#VALUE!</v>
      </c>
      <c r="AY93" s="102">
        <f>_xll.qlIndexFixing($AZ$1,AV93,,Trigger)</f>
        <v>1.7790977641974704E-3</v>
      </c>
    </row>
    <row r="94" spans="1:51" ht="11.25" customHeight="1" x14ac:dyDescent="0.25">
      <c r="A94" s="157" t="s">
        <v>132</v>
      </c>
      <c r="B94" s="138" t="s">
        <v>69</v>
      </c>
      <c r="C94" s="158" t="s">
        <v>8</v>
      </c>
      <c r="D94" s="159" t="s">
        <v>9</v>
      </c>
      <c r="E94" s="158" t="s">
        <v>10</v>
      </c>
      <c r="F94" s="159" t="s">
        <v>11</v>
      </c>
      <c r="G94" s="160" t="str">
        <f t="shared" ref="G94" si="51">Currency&amp;Tenor&amp;A94&amp;B94</f>
        <v>EUR1YSW21Y</v>
      </c>
      <c r="H94" s="158" t="str">
        <f>IFERROR(_xll.qlSwapRateHelper2(,G94,,$B94,Calendar,$E94,$D94,$F94,$H$48,0,C94,"EURON",Permanent,Trigger,ObjectOverwrite),"--")</f>
        <v>--</v>
      </c>
      <c r="I94" s="161" t="b">
        <f t="shared" si="23"/>
        <v>0</v>
      </c>
      <c r="K94" s="57" t="str">
        <f t="shared" si="48"/>
        <v>SW</v>
      </c>
      <c r="L94" s="57" t="str">
        <f t="shared" si="48"/>
        <v>27Y</v>
      </c>
      <c r="M94" s="57" t="str">
        <f t="shared" si="49"/>
        <v>--</v>
      </c>
      <c r="N94" s="57" t="b">
        <f t="shared" si="49"/>
        <v>0</v>
      </c>
      <c r="O94" s="57">
        <v>1</v>
      </c>
      <c r="P94" s="57">
        <v>1</v>
      </c>
      <c r="Q94" s="55" t="e">
        <v>#NUM!</v>
      </c>
      <c r="R94" s="55" t="e">
        <f>_xll.qlRateHelperQuoteName(Q94)</f>
        <v>#VALUE!</v>
      </c>
      <c r="S94" s="102" t="e">
        <f>_xll.qlRateHelperQuoteValue(Q94,Trigger)</f>
        <v>#VALUE!</v>
      </c>
      <c r="T94" s="174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v>#VALUE!</v>
      </c>
      <c r="AT94" s="55" t="s">
        <v>106</v>
      </c>
      <c r="AU94" s="56">
        <f>_xll.qlInterestRateIndexFixingDate(IborIndex&amp;Tenor,AV94,Trigger)</f>
        <v>42264</v>
      </c>
      <c r="AV94" s="56">
        <f>_xll.qlCalendarAdvance(Calendar,AV93,AT94,"f",,Trigger)</f>
        <v>42268</v>
      </c>
      <c r="AW94" s="56">
        <f>_xll.qlInterestRateIndexMaturity(IborIndex&amp;Tenor,AV94,Trigger)</f>
        <v>42634</v>
      </c>
      <c r="AX94" s="102" t="e">
        <f>_xll.qlIndexFixing($Z$5,AU94,,Trigger)</f>
        <v>#VALUE!</v>
      </c>
      <c r="AY94" s="102">
        <f>_xll.qlIndexFixing($AZ$1,AV94,,Trigger)</f>
        <v>1.780374310264356E-3</v>
      </c>
    </row>
    <row r="95" spans="1:51" ht="11.25" customHeight="1" x14ac:dyDescent="0.25">
      <c r="A95" s="57" t="s">
        <v>132</v>
      </c>
      <c r="B95" s="140" t="s">
        <v>70</v>
      </c>
      <c r="C95" s="139" t="s">
        <v>8</v>
      </c>
      <c r="D95" s="159" t="s">
        <v>9</v>
      </c>
      <c r="E95" s="158" t="s">
        <v>10</v>
      </c>
      <c r="F95" s="159" t="s">
        <v>11</v>
      </c>
      <c r="G95" s="140" t="str">
        <f t="shared" ref="G95" si="52">Currency&amp;Tenor&amp;A95&amp;B95</f>
        <v>EUR1YSW22Y</v>
      </c>
      <c r="H95" s="166" t="str">
        <f>IFERROR(_xll.qlSwapRateHelper2(,G95,,$B95,Calendar,$E95,$D95,$F95,$H$48,0,C95,"EURON",Permanent,Trigger,ObjectOverwrite),"--")</f>
        <v>--</v>
      </c>
      <c r="I95" s="139" t="b">
        <f t="shared" si="23"/>
        <v>0</v>
      </c>
      <c r="K95" s="57" t="str">
        <f t="shared" si="48"/>
        <v>SW</v>
      </c>
      <c r="L95" s="57" t="str">
        <f t="shared" si="48"/>
        <v>28Y</v>
      </c>
      <c r="M95" s="57" t="str">
        <f t="shared" si="49"/>
        <v>--</v>
      </c>
      <c r="N95" s="57" t="b">
        <f t="shared" si="49"/>
        <v>0</v>
      </c>
      <c r="O95" s="57">
        <v>1</v>
      </c>
      <c r="P95" s="57">
        <v>1</v>
      </c>
      <c r="Q95" s="55" t="e">
        <v>#NUM!</v>
      </c>
      <c r="R95" s="55" t="e">
        <f>_xll.qlRateHelperQuoteName(Q95)</f>
        <v>#VALUE!</v>
      </c>
      <c r="S95" s="102" t="e">
        <f>_xll.qlRateHelperQuoteValue(Q95,Trigger)</f>
        <v>#VALUE!</v>
      </c>
      <c r="T95" s="174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v>#VALUE!</v>
      </c>
      <c r="AT95" s="55" t="s">
        <v>106</v>
      </c>
      <c r="AU95" s="56">
        <f>_xll.qlInterestRateIndexFixingDate(IborIndex&amp;Tenor,AV95,Trigger)</f>
        <v>42265</v>
      </c>
      <c r="AV95" s="56">
        <f>_xll.qlCalendarAdvance(Calendar,AV94,AT95,"f",,Trigger)</f>
        <v>42269</v>
      </c>
      <c r="AW95" s="56">
        <f>_xll.qlInterestRateIndexMaturity(IborIndex&amp;Tenor,AV95,Trigger)</f>
        <v>42635</v>
      </c>
      <c r="AX95" s="102" t="e">
        <f>_xll.qlIndexFixing($Z$5,AU95,,Trigger)</f>
        <v>#VALUE!</v>
      </c>
      <c r="AY95" s="102">
        <f>_xll.qlIndexFixing($AZ$1,AV95,,Trigger)</f>
        <v>1.7831588456118411E-3</v>
      </c>
    </row>
    <row r="96" spans="1:51" ht="11.25" customHeight="1" x14ac:dyDescent="0.25">
      <c r="A96" s="57" t="s">
        <v>132</v>
      </c>
      <c r="B96" s="140" t="s">
        <v>71</v>
      </c>
      <c r="C96" s="139" t="s">
        <v>8</v>
      </c>
      <c r="D96" s="159" t="s">
        <v>9</v>
      </c>
      <c r="E96" s="158" t="s">
        <v>10</v>
      </c>
      <c r="F96" s="159" t="s">
        <v>11</v>
      </c>
      <c r="G96" s="140" t="str">
        <f t="shared" ref="G96" si="53">Currency&amp;Tenor&amp;A96&amp;B96</f>
        <v>EUR1YSW23Y</v>
      </c>
      <c r="H96" s="166" t="str">
        <f>IFERROR(_xll.qlSwapRateHelper2(,G96,,$B96,Calendar,$E96,$D96,$F96,$H$48,0,C96,"EURON",Permanent,Trigger,ObjectOverwrite),"--")</f>
        <v>--</v>
      </c>
      <c r="I96" s="139" t="b">
        <f t="shared" si="23"/>
        <v>0</v>
      </c>
      <c r="K96" s="57" t="str">
        <f t="shared" si="48"/>
        <v>SW</v>
      </c>
      <c r="L96" s="57" t="str">
        <f t="shared" si="48"/>
        <v>29Y</v>
      </c>
      <c r="M96" s="57" t="str">
        <f t="shared" si="49"/>
        <v>--</v>
      </c>
      <c r="N96" s="57" t="b">
        <f t="shared" si="49"/>
        <v>0</v>
      </c>
      <c r="O96" s="57">
        <v>1</v>
      </c>
      <c r="P96" s="57">
        <v>1</v>
      </c>
      <c r="Q96" s="55" t="e">
        <v>#NUM!</v>
      </c>
      <c r="R96" s="55" t="e">
        <f>_xll.qlRateHelperQuoteName(Q96)</f>
        <v>#VALUE!</v>
      </c>
      <c r="S96" s="102" t="e">
        <f>_xll.qlRateHelperQuoteValue(Q96,Trigger)</f>
        <v>#VALUE!</v>
      </c>
      <c r="T96" s="174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v>#VALUE!</v>
      </c>
      <c r="AT96" s="55" t="s">
        <v>106</v>
      </c>
      <c r="AU96" s="56">
        <f>_xll.qlInterestRateIndexFixingDate(IborIndex&amp;Tenor,AV96,Trigger)</f>
        <v>42268</v>
      </c>
      <c r="AV96" s="56">
        <f>_xll.qlCalendarAdvance(Calendar,AV95,AT96,"f",,Trigger)</f>
        <v>42270</v>
      </c>
      <c r="AW96" s="56">
        <f>_xll.qlInterestRateIndexMaturity(IborIndex&amp;Tenor,AV96,Trigger)</f>
        <v>42636</v>
      </c>
      <c r="AX96" s="102" t="e">
        <f>_xll.qlIndexFixing($Z$5,AU96,,Trigger)</f>
        <v>#VALUE!</v>
      </c>
      <c r="AY96" s="102">
        <f>_xll.qlIndexFixing($AZ$1,AV96,,Trigger)</f>
        <v>1.7837514946941059E-3</v>
      </c>
    </row>
    <row r="97" spans="1:51" ht="11.25" customHeight="1" x14ac:dyDescent="0.25">
      <c r="A97" s="57" t="s">
        <v>132</v>
      </c>
      <c r="B97" s="140" t="s">
        <v>72</v>
      </c>
      <c r="C97" s="139" t="s">
        <v>8</v>
      </c>
      <c r="D97" s="159" t="s">
        <v>9</v>
      </c>
      <c r="E97" s="158" t="s">
        <v>10</v>
      </c>
      <c r="F97" s="159" t="s">
        <v>11</v>
      </c>
      <c r="G97" s="140" t="str">
        <f t="shared" ref="G97" si="54">Currency&amp;Tenor&amp;A97&amp;B97</f>
        <v>EUR1YSW24Y</v>
      </c>
      <c r="H97" s="166" t="str">
        <f>IFERROR(_xll.qlSwapRateHelper2(,G97,,$B97,Calendar,$E97,$D97,$F97,$H$48,0,C97,"EURON",Permanent,Trigger,ObjectOverwrite),"--")</f>
        <v>--</v>
      </c>
      <c r="I97" s="139" t="b">
        <f t="shared" si="23"/>
        <v>0</v>
      </c>
      <c r="K97" s="57" t="str">
        <f t="shared" si="48"/>
        <v>SW</v>
      </c>
      <c r="L97" s="57" t="str">
        <f t="shared" si="48"/>
        <v>30Y</v>
      </c>
      <c r="M97" s="57" t="str">
        <f t="shared" si="49"/>
        <v>--</v>
      </c>
      <c r="N97" s="57" t="b">
        <f t="shared" si="49"/>
        <v>0</v>
      </c>
      <c r="O97" s="57">
        <v>1</v>
      </c>
      <c r="P97" s="57">
        <v>1</v>
      </c>
      <c r="Q97" s="55" t="e">
        <v>#NUM!</v>
      </c>
      <c r="R97" s="55" t="e">
        <f>_xll.qlRateHelperQuoteName(Q97)</f>
        <v>#VALUE!</v>
      </c>
      <c r="S97" s="102" t="e">
        <f>_xll.qlRateHelperQuoteValue(Q97,Trigger)</f>
        <v>#VALUE!</v>
      </c>
      <c r="T97" s="174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v>#VALUE!</v>
      </c>
      <c r="AT97" s="55" t="s">
        <v>106</v>
      </c>
      <c r="AU97" s="56">
        <f>_xll.qlInterestRateIndexFixingDate(IborIndex&amp;Tenor,AV97,Trigger)</f>
        <v>42269</v>
      </c>
      <c r="AV97" s="56">
        <f>_xll.qlCalendarAdvance(Calendar,AV96,AT97,"f",,Trigger)</f>
        <v>42271</v>
      </c>
      <c r="AW97" s="56">
        <f>_xll.qlInterestRateIndexMaturity(IborIndex&amp;Tenor,AV97,Trigger)</f>
        <v>42639</v>
      </c>
      <c r="AX97" s="102" t="e">
        <f>_xll.qlIndexFixing($Z$5,AU97,,Trigger)</f>
        <v>#VALUE!</v>
      </c>
      <c r="AY97" s="102">
        <f>_xll.qlIndexFixing($AZ$1,AV97,,Trigger)</f>
        <v>1.7870946308952669E-3</v>
      </c>
    </row>
    <row r="98" spans="1:51" ht="11.25" customHeight="1" x14ac:dyDescent="0.25">
      <c r="A98" s="57" t="s">
        <v>132</v>
      </c>
      <c r="B98" s="140" t="s">
        <v>73</v>
      </c>
      <c r="C98" s="139" t="s">
        <v>8</v>
      </c>
      <c r="D98" s="159" t="s">
        <v>9</v>
      </c>
      <c r="E98" s="158" t="s">
        <v>10</v>
      </c>
      <c r="F98" s="159" t="s">
        <v>11</v>
      </c>
      <c r="G98" s="140" t="str">
        <f t="shared" ref="G98" si="55">Currency&amp;Tenor&amp;A98&amp;B98</f>
        <v>EUR1YSW25Y</v>
      </c>
      <c r="H98" s="166" t="str">
        <f>IFERROR(_xll.qlSwapRateHelper2(,G98,,$B98,Calendar,$E98,$D98,$F98,$H$48,0,C98,"EURON",Permanent,Trigger,ObjectOverwrite),"--")</f>
        <v>--</v>
      </c>
      <c r="I98" s="139" t="b">
        <f t="shared" si="23"/>
        <v>0</v>
      </c>
      <c r="K98" s="57" t="str">
        <f t="shared" si="48"/>
        <v>SW</v>
      </c>
      <c r="L98" s="57" t="str">
        <f t="shared" si="48"/>
        <v>35Y</v>
      </c>
      <c r="M98" s="57" t="str">
        <f t="shared" si="49"/>
        <v>--</v>
      </c>
      <c r="N98" s="57" t="b">
        <f t="shared" si="49"/>
        <v>0</v>
      </c>
      <c r="O98" s="57">
        <v>1</v>
      </c>
      <c r="P98" s="57">
        <v>1</v>
      </c>
      <c r="Q98" s="55" t="e">
        <v>#NUM!</v>
      </c>
      <c r="R98" s="55" t="e">
        <f>_xll.qlRateHelperQuoteName(Q98)</f>
        <v>#VALUE!</v>
      </c>
      <c r="S98" s="102" t="e">
        <f>_xll.qlRateHelperQuoteValue(Q98,Trigger)</f>
        <v>#VALUE!</v>
      </c>
      <c r="T98" s="174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v>#VALUE!</v>
      </c>
      <c r="AT98" s="55" t="s">
        <v>106</v>
      </c>
      <c r="AU98" s="56">
        <f>_xll.qlInterestRateIndexFixingDate(IborIndex&amp;Tenor,AV98,Trigger)</f>
        <v>42270</v>
      </c>
      <c r="AV98" s="56">
        <f>_xll.qlCalendarAdvance(Calendar,AV97,AT98,"f",,Trigger)</f>
        <v>42272</v>
      </c>
      <c r="AW98" s="56">
        <f>_xll.qlInterestRateIndexMaturity(IborIndex&amp;Tenor,AV98,Trigger)</f>
        <v>42639</v>
      </c>
      <c r="AX98" s="102" t="e">
        <f>_xll.qlIndexFixing($Z$5,AU98,,Trigger)</f>
        <v>#VALUE!</v>
      </c>
      <c r="AY98" s="102">
        <f>_xll.qlIndexFixing($AZ$1,AV98,,Trigger)</f>
        <v>1.7884931084486994E-3</v>
      </c>
    </row>
    <row r="99" spans="1:51" ht="11.25" customHeight="1" x14ac:dyDescent="0.25">
      <c r="A99" s="57" t="s">
        <v>132</v>
      </c>
      <c r="B99" s="140" t="s">
        <v>74</v>
      </c>
      <c r="C99" s="139" t="s">
        <v>8</v>
      </c>
      <c r="D99" s="159" t="s">
        <v>9</v>
      </c>
      <c r="E99" s="158" t="s">
        <v>10</v>
      </c>
      <c r="F99" s="159" t="s">
        <v>11</v>
      </c>
      <c r="G99" s="140" t="str">
        <f t="shared" ref="G99" si="56">Currency&amp;Tenor&amp;A99&amp;B99</f>
        <v>EUR1YSW26Y</v>
      </c>
      <c r="H99" s="166" t="str">
        <f>IFERROR(_xll.qlSwapRateHelper2(,G99,,$B99,Calendar,$E99,$D99,$F99,$H$48,0,C99,"EURON",Permanent,Trigger,ObjectOverwrite),"--")</f>
        <v>--</v>
      </c>
      <c r="I99" s="139" t="b">
        <f t="shared" si="23"/>
        <v>0</v>
      </c>
      <c r="K99" s="57" t="str">
        <f t="shared" si="48"/>
        <v>SW</v>
      </c>
      <c r="L99" s="57" t="str">
        <f t="shared" si="48"/>
        <v>40Y</v>
      </c>
      <c r="M99" s="57" t="str">
        <f t="shared" si="49"/>
        <v>--</v>
      </c>
      <c r="N99" s="57" t="b">
        <f t="shared" si="49"/>
        <v>0</v>
      </c>
      <c r="O99" s="57">
        <v>1</v>
      </c>
      <c r="P99" s="57">
        <v>1</v>
      </c>
      <c r="Q99" s="55" t="e">
        <v>#NUM!</v>
      </c>
      <c r="R99" s="55" t="e">
        <f>_xll.qlRateHelperQuoteName(Q99)</f>
        <v>#VALUE!</v>
      </c>
      <c r="S99" s="102" t="e">
        <f>_xll.qlRateHelperQuoteValue(Q99,Trigger)</f>
        <v>#VALUE!</v>
      </c>
      <c r="T99" s="174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v>#VALUE!</v>
      </c>
      <c r="AT99" s="55" t="s">
        <v>106</v>
      </c>
      <c r="AU99" s="56">
        <f>_xll.qlInterestRateIndexFixingDate(IborIndex&amp;Tenor,AV99,Trigger)</f>
        <v>42271</v>
      </c>
      <c r="AV99" s="56">
        <f>_xll.qlCalendarAdvance(Calendar,AV98,AT99,"f",,Trigger)</f>
        <v>42275</v>
      </c>
      <c r="AW99" s="56">
        <f>_xll.qlInterestRateIndexMaturity(IborIndex&amp;Tenor,AV99,Trigger)</f>
        <v>42641</v>
      </c>
      <c r="AX99" s="102" t="e">
        <f>_xll.qlIndexFixing($Z$5,AU99,,Trigger)</f>
        <v>#VALUE!</v>
      </c>
      <c r="AY99" s="102">
        <f>_xll.qlIndexFixing($AZ$1,AV99,,Trigger)</f>
        <v>1.7899052806025582E-3</v>
      </c>
    </row>
    <row r="100" spans="1:51" ht="11.25" customHeight="1" x14ac:dyDescent="0.25">
      <c r="A100" s="57" t="s">
        <v>132</v>
      </c>
      <c r="B100" s="140" t="s">
        <v>75</v>
      </c>
      <c r="C100" s="139" t="s">
        <v>8</v>
      </c>
      <c r="D100" s="159" t="s">
        <v>9</v>
      </c>
      <c r="E100" s="158" t="s">
        <v>10</v>
      </c>
      <c r="F100" s="159" t="s">
        <v>11</v>
      </c>
      <c r="G100" s="140" t="str">
        <f t="shared" ref="G100" si="57">Currency&amp;Tenor&amp;A100&amp;B100</f>
        <v>EUR1YSW27Y</v>
      </c>
      <c r="H100" s="166" t="str">
        <f>IFERROR(_xll.qlSwapRateHelper2(,G100,,$B100,Calendar,$E100,$D100,$F100,$H$48,0,C100,"EURON",Permanent,Trigger,ObjectOverwrite),"--")</f>
        <v>--</v>
      </c>
      <c r="I100" s="139" t="b">
        <f t="shared" si="23"/>
        <v>0</v>
      </c>
      <c r="K100" s="57" t="str">
        <f t="shared" si="48"/>
        <v>SW</v>
      </c>
      <c r="L100" s="57" t="str">
        <f t="shared" si="48"/>
        <v>50Y</v>
      </c>
      <c r="M100" s="57" t="str">
        <f t="shared" si="49"/>
        <v>--</v>
      </c>
      <c r="N100" s="57" t="b">
        <f t="shared" si="49"/>
        <v>0</v>
      </c>
      <c r="O100" s="57">
        <v>1</v>
      </c>
      <c r="P100" s="57">
        <v>1</v>
      </c>
      <c r="Q100" s="55" t="e">
        <v>#NUM!</v>
      </c>
      <c r="R100" s="55" t="e">
        <f>_xll.qlRateHelperQuoteName(Q100)</f>
        <v>#VALUE!</v>
      </c>
      <c r="S100" s="102" t="e">
        <f>_xll.qlRateHelperQuoteValue(Q100,Trigger)</f>
        <v>#VALUE!</v>
      </c>
      <c r="T100" s="174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v>#VALUE!</v>
      </c>
      <c r="AT100" s="55" t="s">
        <v>106</v>
      </c>
      <c r="AU100" s="56">
        <f>_xll.qlInterestRateIndexFixingDate(IborIndex&amp;Tenor,AV100,Trigger)</f>
        <v>42272</v>
      </c>
      <c r="AV100" s="56">
        <f>_xll.qlCalendarAdvance(Calendar,AV99,AT100,"f",,Trigger)</f>
        <v>42276</v>
      </c>
      <c r="AW100" s="56">
        <f>_xll.qlInterestRateIndexMaturity(IborIndex&amp;Tenor,AV100,Trigger)</f>
        <v>42642</v>
      </c>
      <c r="AX100" s="102" t="e">
        <f>_xll.qlIndexFixing($Z$5,AU100,,Trigger)</f>
        <v>#VALUE!</v>
      </c>
      <c r="AY100" s="102">
        <f>_xll.qlIndexFixing($AZ$1,AV100,,Trigger)</f>
        <v>1.7929787756392347E-3</v>
      </c>
    </row>
    <row r="101" spans="1:51" ht="11.25" customHeight="1" x14ac:dyDescent="0.25">
      <c r="A101" s="57" t="s">
        <v>132</v>
      </c>
      <c r="B101" s="140" t="s">
        <v>76</v>
      </c>
      <c r="C101" s="139" t="s">
        <v>8</v>
      </c>
      <c r="D101" s="159" t="s">
        <v>9</v>
      </c>
      <c r="E101" s="158" t="s">
        <v>10</v>
      </c>
      <c r="F101" s="159" t="s">
        <v>11</v>
      </c>
      <c r="G101" s="140" t="str">
        <f t="shared" ref="G101" si="58">Currency&amp;Tenor&amp;A101&amp;B101</f>
        <v>EUR1YSW28Y</v>
      </c>
      <c r="H101" s="166" t="str">
        <f>IFERROR(_xll.qlSwapRateHelper2(,G101,,$B101,Calendar,$E101,$D101,$F101,$H$48,0,C101,"EURON",Permanent,Trigger,ObjectOverwrite),"--")</f>
        <v>--</v>
      </c>
      <c r="I101" s="139" t="b">
        <f t="shared" si="23"/>
        <v>0</v>
      </c>
      <c r="K101" s="57" t="str">
        <f t="shared" si="48"/>
        <v>SW</v>
      </c>
      <c r="L101" s="57" t="str">
        <f t="shared" si="48"/>
        <v>60Y</v>
      </c>
      <c r="M101" s="57" t="str">
        <f t="shared" si="49"/>
        <v>--</v>
      </c>
      <c r="N101" s="57" t="b">
        <f t="shared" si="49"/>
        <v>0</v>
      </c>
      <c r="O101" s="57">
        <v>1</v>
      </c>
      <c r="P101" s="57">
        <v>1</v>
      </c>
      <c r="Q101" s="55" t="e">
        <v>#NUM!</v>
      </c>
      <c r="R101" s="55" t="e">
        <f>_xll.qlRateHelperQuoteName(Q101)</f>
        <v>#VALUE!</v>
      </c>
      <c r="S101" s="102" t="e">
        <f>_xll.qlRateHelperQuoteValue(Q101,Trigger)</f>
        <v>#VALUE!</v>
      </c>
      <c r="T101" s="174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v>#VALUE!</v>
      </c>
      <c r="AT101" s="55" t="s">
        <v>106</v>
      </c>
      <c r="AU101" s="56">
        <f>_xll.qlInterestRateIndexFixingDate(IborIndex&amp;Tenor,AV101,Trigger)</f>
        <v>42275</v>
      </c>
      <c r="AV101" s="56">
        <f>_xll.qlCalendarAdvance(Calendar,AV100,AT101,"f",,Trigger)</f>
        <v>42277</v>
      </c>
      <c r="AW101" s="56">
        <f>_xll.qlInterestRateIndexMaturity(IborIndex&amp;Tenor,AV101,Trigger)</f>
        <v>42643</v>
      </c>
      <c r="AX101" s="102" t="e">
        <f>_xll.qlIndexFixing($Z$5,AU101,,Trigger)</f>
        <v>#VALUE!</v>
      </c>
      <c r="AY101" s="102">
        <f>_xll.qlIndexFixing($AZ$1,AV101,,Trigger)</f>
        <v>1.7935905818765941E-3</v>
      </c>
    </row>
    <row r="102" spans="1:51" ht="11.25" customHeight="1" x14ac:dyDescent="0.25">
      <c r="A102" s="57" t="s">
        <v>132</v>
      </c>
      <c r="B102" s="140" t="s">
        <v>77</v>
      </c>
      <c r="C102" s="139" t="s">
        <v>8</v>
      </c>
      <c r="D102" s="159" t="s">
        <v>9</v>
      </c>
      <c r="E102" s="158" t="s">
        <v>10</v>
      </c>
      <c r="F102" s="159" t="s">
        <v>11</v>
      </c>
      <c r="G102" s="140" t="str">
        <f t="shared" ref="G102" si="59">Currency&amp;Tenor&amp;A102&amp;B102</f>
        <v>EUR1YSW29Y</v>
      </c>
      <c r="H102" s="166" t="str">
        <f>IFERROR(_xll.qlSwapRateHelper2(,G102,,$B102,Calendar,$E102,$D102,$F102,$H$48,0,C102,"EURON",Permanent,Trigger,ObjectOverwrite),"--")</f>
        <v>--</v>
      </c>
      <c r="I102" s="139" t="b">
        <f t="shared" si="23"/>
        <v>0</v>
      </c>
      <c r="K102" s="58" t="str">
        <f t="shared" si="48"/>
        <v>SW</v>
      </c>
      <c r="L102" s="58" t="str">
        <f t="shared" si="48"/>
        <v>60Y</v>
      </c>
      <c r="M102" s="58" t="str">
        <f t="shared" si="49"/>
        <v>--</v>
      </c>
      <c r="N102" s="58" t="b">
        <f t="shared" si="49"/>
        <v>0</v>
      </c>
      <c r="O102" s="58">
        <v>1</v>
      </c>
      <c r="P102" s="58">
        <v>1</v>
      </c>
      <c r="Q102" s="62" t="e">
        <v>#NUM!</v>
      </c>
      <c r="R102" s="62" t="e">
        <f>_xll.qlRateHelperQuoteName(Q102)</f>
        <v>#VALUE!</v>
      </c>
      <c r="S102" s="104" t="e">
        <f>_xll.qlRateHelperQuoteValue(Q102,Trigger)</f>
        <v>#VALUE!</v>
      </c>
      <c r="T102" s="175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v>#VALUE!</v>
      </c>
      <c r="AT102" s="55" t="s">
        <v>106</v>
      </c>
      <c r="AU102" s="56">
        <f>_xll.qlInterestRateIndexFixingDate(IborIndex&amp;Tenor,AV102,Trigger)</f>
        <v>42276</v>
      </c>
      <c r="AV102" s="56">
        <f>_xll.qlCalendarAdvance(Calendar,AV101,AT102,"f",,Trigger)</f>
        <v>42278</v>
      </c>
      <c r="AW102" s="56">
        <f>_xll.qlInterestRateIndexMaturity(IborIndex&amp;Tenor,AV102,Trigger)</f>
        <v>42646</v>
      </c>
      <c r="AX102" s="102" t="e">
        <f>_xll.qlIndexFixing($Z$5,AU102,,Trigger)</f>
        <v>#VALUE!</v>
      </c>
      <c r="AY102" s="102">
        <f>_xll.qlIndexFixing($AZ$1,AV102,,Trigger)</f>
        <v>1.7971032246676055E-3</v>
      </c>
    </row>
    <row r="103" spans="1:51" ht="11.25" customHeight="1" x14ac:dyDescent="0.25">
      <c r="A103" s="57" t="s">
        <v>132</v>
      </c>
      <c r="B103" s="140" t="s">
        <v>78</v>
      </c>
      <c r="C103" s="139" t="s">
        <v>8</v>
      </c>
      <c r="D103" s="159" t="s">
        <v>9</v>
      </c>
      <c r="E103" s="158" t="s">
        <v>10</v>
      </c>
      <c r="F103" s="159" t="s">
        <v>11</v>
      </c>
      <c r="G103" s="140" t="str">
        <f t="shared" ref="G103:G108" si="60">Currency&amp;Tenor&amp;A103&amp;B103</f>
        <v>EUR1YSW30Y</v>
      </c>
      <c r="H103" s="166" t="str">
        <f>IFERROR(_xll.qlSwapRateHelper2(,G103,,$B103,Calendar,$E103,$D103,$F103,$H$48,0,C103,"EURON",Permanent,Trigger,ObjectOverwrite),"--")</f>
        <v>--</v>
      </c>
      <c r="I103" s="139" t="b">
        <f t="shared" si="23"/>
        <v>0</v>
      </c>
      <c r="AT103" s="55" t="s">
        <v>106</v>
      </c>
      <c r="AU103" s="56">
        <f>_xll.qlInterestRateIndexFixingDate(IborIndex&amp;Tenor,AV103,Trigger)</f>
        <v>42277</v>
      </c>
      <c r="AV103" s="56">
        <f>_xll.qlCalendarAdvance(Calendar,AV102,AT103,"f",,Trigger)</f>
        <v>42279</v>
      </c>
      <c r="AW103" s="56">
        <f>_xll.qlInterestRateIndexMaturity(IborIndex&amp;Tenor,AV103,Trigger)</f>
        <v>42646</v>
      </c>
      <c r="AX103" s="102" t="e">
        <f>_xll.qlIndexFixing($Z$5,AU103,,Trigger)</f>
        <v>#VALUE!</v>
      </c>
      <c r="AY103" s="102">
        <f>_xll.qlIndexFixing($AZ$1,AV103,,Trigger)</f>
        <v>1.7985563379755377E-3</v>
      </c>
    </row>
    <row r="104" spans="1:51" ht="11.25" customHeight="1" x14ac:dyDescent="0.25">
      <c r="A104" s="57" t="s">
        <v>132</v>
      </c>
      <c r="B104" s="140" t="s">
        <v>96</v>
      </c>
      <c r="C104" s="166" t="s">
        <v>8</v>
      </c>
      <c r="D104" s="159" t="s">
        <v>9</v>
      </c>
      <c r="E104" s="158" t="s">
        <v>10</v>
      </c>
      <c r="F104" s="159" t="s">
        <v>11</v>
      </c>
      <c r="G104" s="140" t="str">
        <f t="shared" si="60"/>
        <v>EUR1YSW35Y</v>
      </c>
      <c r="H104" s="139" t="str">
        <f>IFERROR(_xll.qlSwapRateHelper2(,G104,,$B104,Calendar,$E104,$D104,$F104,$H$48,0,C104,"EURON",Permanent,Trigger,ObjectOverwrite),"--")</f>
        <v>--</v>
      </c>
      <c r="I104" s="57" t="b">
        <f t="shared" si="23"/>
        <v>0</v>
      </c>
      <c r="AA104" s="116"/>
      <c r="AF104" s="46"/>
      <c r="AT104" s="55" t="s">
        <v>106</v>
      </c>
      <c r="AU104" s="56">
        <f>_xll.qlInterestRateIndexFixingDate(IborIndex&amp;Tenor,AV104,Trigger)</f>
        <v>42278</v>
      </c>
      <c r="AV104" s="56">
        <f>_xll.qlCalendarAdvance(Calendar,AV103,AT104,"f",,Trigger)</f>
        <v>42282</v>
      </c>
      <c r="AW104" s="56">
        <f>_xll.qlInterestRateIndexMaturity(IborIndex&amp;Tenor,AV104,Trigger)</f>
        <v>42648</v>
      </c>
      <c r="AX104" s="102" t="e">
        <f>_xll.qlIndexFixing($Z$5,AU104,,Trigger)</f>
        <v>#VALUE!</v>
      </c>
      <c r="AY104" s="102">
        <f>_xll.qlIndexFixing($AZ$1,AV104,,Trigger)</f>
        <v>1.8000092537171352E-3</v>
      </c>
    </row>
    <row r="105" spans="1:51" ht="11.25" customHeight="1" x14ac:dyDescent="0.25">
      <c r="A105" s="57" t="s">
        <v>132</v>
      </c>
      <c r="B105" s="140" t="s">
        <v>97</v>
      </c>
      <c r="C105" s="166" t="s">
        <v>8</v>
      </c>
      <c r="D105" s="159" t="s">
        <v>9</v>
      </c>
      <c r="E105" s="158" t="s">
        <v>10</v>
      </c>
      <c r="F105" s="159" t="s">
        <v>11</v>
      </c>
      <c r="G105" s="140" t="str">
        <f t="shared" si="60"/>
        <v>EUR1YSW40Y</v>
      </c>
      <c r="H105" s="139" t="str">
        <f>IFERROR(_xll.qlSwapRateHelper2(,G105,,$B105,Calendar,$E105,$D105,$F105,$H$48,0,C105,"EURON",Permanent,Trigger,ObjectOverwrite),"--")</f>
        <v>--</v>
      </c>
      <c r="I105" s="57" t="b">
        <f t="shared" si="23"/>
        <v>0</v>
      </c>
      <c r="AA105" s="116"/>
      <c r="AF105" s="46"/>
      <c r="AT105" s="55" t="s">
        <v>106</v>
      </c>
      <c r="AU105" s="56">
        <f>_xll.qlInterestRateIndexFixingDate(IborIndex&amp;Tenor,AV105,Trigger)</f>
        <v>42279</v>
      </c>
      <c r="AV105" s="56">
        <f>_xll.qlCalendarAdvance(Calendar,AV104,AT105,"f",,Trigger)</f>
        <v>42283</v>
      </c>
      <c r="AW105" s="56">
        <f>_xll.qlInterestRateIndexMaturity(IborIndex&amp;Tenor,AV105,Trigger)</f>
        <v>42649</v>
      </c>
      <c r="AX105" s="102" t="e">
        <f>_xll.qlIndexFixing($Z$5,AU105,,Trigger)</f>
        <v>#VALUE!</v>
      </c>
      <c r="AY105" s="102">
        <f>_xll.qlIndexFixing($AZ$1,AV105,,Trigger)</f>
        <v>1.8030845036319221E-3</v>
      </c>
    </row>
    <row r="106" spans="1:51" ht="11.25" customHeight="1" x14ac:dyDescent="0.25">
      <c r="A106" s="57" t="s">
        <v>132</v>
      </c>
      <c r="B106" s="140" t="s">
        <v>98</v>
      </c>
      <c r="C106" s="166" t="s">
        <v>8</v>
      </c>
      <c r="D106" s="159" t="s">
        <v>9</v>
      </c>
      <c r="E106" s="158" t="s">
        <v>10</v>
      </c>
      <c r="F106" s="159" t="s">
        <v>11</v>
      </c>
      <c r="G106" s="140" t="str">
        <f t="shared" si="60"/>
        <v>EUR1YSW50Y</v>
      </c>
      <c r="H106" s="139" t="str">
        <f>IFERROR(_xll.qlSwapRateHelper2(,G106,,$B106,Calendar,$E106,$D106,$F106,$H$48,0,C106,"EURON",Permanent,Trigger,ObjectOverwrite),"--")</f>
        <v>--</v>
      </c>
      <c r="I106" s="57" t="b">
        <f t="shared" si="23"/>
        <v>0</v>
      </c>
      <c r="AA106" s="116"/>
      <c r="AF106" s="46"/>
      <c r="AT106" s="55" t="s">
        <v>106</v>
      </c>
      <c r="AU106" s="56">
        <f>_xll.qlInterestRateIndexFixingDate(IborIndex&amp;Tenor,AV106,Trigger)</f>
        <v>42282</v>
      </c>
      <c r="AV106" s="56">
        <f>_xll.qlCalendarAdvance(Calendar,AV105,AT106,"f",,Trigger)</f>
        <v>42284</v>
      </c>
      <c r="AW106" s="56">
        <f>_xll.qlInterestRateIndexMaturity(IborIndex&amp;Tenor,AV106,Trigger)</f>
        <v>42650</v>
      </c>
      <c r="AX106" s="102" t="e">
        <f>_xll.qlIndexFixing($Z$5,AU106,,Trigger)</f>
        <v>#VALUE!</v>
      </c>
      <c r="AY106" s="102">
        <f>_xll.qlIndexFixing($AZ$1,AV106,,Trigger)</f>
        <v>1.8037143988593645E-3</v>
      </c>
    </row>
    <row r="107" spans="1:51" ht="11.25" customHeight="1" x14ac:dyDescent="0.25">
      <c r="A107" s="57" t="s">
        <v>132</v>
      </c>
      <c r="B107" s="140" t="s">
        <v>99</v>
      </c>
      <c r="C107" s="166" t="s">
        <v>8</v>
      </c>
      <c r="D107" s="159" t="s">
        <v>9</v>
      </c>
      <c r="E107" s="158" t="s">
        <v>10</v>
      </c>
      <c r="F107" s="159" t="s">
        <v>11</v>
      </c>
      <c r="G107" s="140" t="str">
        <f t="shared" si="60"/>
        <v>EUR1YSW60Y</v>
      </c>
      <c r="H107" s="139" t="str">
        <f>IFERROR(_xll.qlSwapRateHelper2(,G107,,$B107,Calendar,$E107,$D107,$F107,$H$48,0,C107,"EURON",Permanent,Trigger,ObjectOverwrite),"--")</f>
        <v>--</v>
      </c>
      <c r="I107" s="57" t="b">
        <f t="shared" si="23"/>
        <v>0</v>
      </c>
      <c r="AA107" s="116"/>
      <c r="AF107" s="46"/>
      <c r="AT107" s="55" t="s">
        <v>106</v>
      </c>
      <c r="AU107" s="56">
        <f>_xll.qlInterestRateIndexFixingDate(IborIndex&amp;Tenor,AV107,Trigger)</f>
        <v>42283</v>
      </c>
      <c r="AV107" s="56">
        <f>_xll.qlCalendarAdvance(Calendar,AV106,AT107,"f",,Trigger)</f>
        <v>42285</v>
      </c>
      <c r="AW107" s="56">
        <f>_xll.qlInterestRateIndexMaturity(IborIndex&amp;Tenor,AV107,Trigger)</f>
        <v>42653</v>
      </c>
      <c r="AX107" s="102" t="e">
        <f>_xll.qlIndexFixing($Z$5,AU107,,Trigger)</f>
        <v>#VALUE!</v>
      </c>
      <c r="AY107" s="102">
        <f>_xll.qlIndexFixing($AZ$1,AV107,,Trigger)</f>
        <v>1.8071985952058263E-3</v>
      </c>
    </row>
    <row r="108" spans="1:51" ht="11.25" customHeight="1" x14ac:dyDescent="0.25">
      <c r="A108" s="58" t="s">
        <v>132</v>
      </c>
      <c r="B108" s="164" t="s">
        <v>99</v>
      </c>
      <c r="C108" s="165" t="s">
        <v>8</v>
      </c>
      <c r="D108" s="163" t="s">
        <v>9</v>
      </c>
      <c r="E108" s="162" t="s">
        <v>10</v>
      </c>
      <c r="F108" s="163" t="s">
        <v>11</v>
      </c>
      <c r="G108" s="164" t="str">
        <f t="shared" si="60"/>
        <v>EUR1YSW60Y</v>
      </c>
      <c r="H108" s="233" t="str">
        <f>IFERROR(_xll.qlSwapRateHelper2(,G108,,$B108,Calendar,$E108,$D108,$F108,$H$48,0,C108,"EURON",Permanent,Trigger,ObjectOverwrite),"--")</f>
        <v>--</v>
      </c>
      <c r="I108" s="165" t="b">
        <f t="shared" si="23"/>
        <v>0</v>
      </c>
      <c r="AT108" s="55" t="s">
        <v>106</v>
      </c>
      <c r="AU108" s="56">
        <f>_xll.qlInterestRateIndexFixingDate(IborIndex&amp;Tenor,AV108,Trigger)</f>
        <v>42284</v>
      </c>
      <c r="AV108" s="56">
        <f>_xll.qlCalendarAdvance(Calendar,AV107,AT108,"f",,Trigger)</f>
        <v>42286</v>
      </c>
      <c r="AW108" s="56">
        <f>_xll.qlInterestRateIndexMaturity(IborIndex&amp;Tenor,AV108,Trigger)</f>
        <v>42653</v>
      </c>
      <c r="AX108" s="102" t="e">
        <f>_xll.qlIndexFixing($Z$5,AU108,,Trigger)</f>
        <v>#VALUE!</v>
      </c>
      <c r="AY108" s="102">
        <f>_xll.qlIndexFixing($AZ$1,AV108,,Trigger)</f>
        <v>1.8086067362771136E-3</v>
      </c>
    </row>
    <row r="109" spans="1:51" ht="11.25" customHeight="1" x14ac:dyDescent="0.25">
      <c r="AT109" s="55" t="s">
        <v>106</v>
      </c>
      <c r="AU109" s="56">
        <f>_xll.qlInterestRateIndexFixingDate(IborIndex&amp;Tenor,AV109,Trigger)</f>
        <v>42285</v>
      </c>
      <c r="AV109" s="56">
        <f>_xll.qlCalendarAdvance(Calendar,AV108,AT109,"f",,Trigger)</f>
        <v>42289</v>
      </c>
      <c r="AW109" s="56">
        <f>_xll.qlInterestRateIndexMaturity(IborIndex&amp;Tenor,AV109,Trigger)</f>
        <v>42655</v>
      </c>
      <c r="AX109" s="102" t="e">
        <f>_xll.qlIndexFixing($Z$5,AU109,,Trigger)</f>
        <v>#VALUE!</v>
      </c>
      <c r="AY109" s="102">
        <f>_xll.qlIndexFixing($AZ$1,AV109,,Trigger)</f>
        <v>1.8099999999996489E-3</v>
      </c>
    </row>
    <row r="110" spans="1:51" ht="11.25" customHeight="1" x14ac:dyDescent="0.25">
      <c r="AT110" s="55" t="s">
        <v>106</v>
      </c>
      <c r="AU110" s="56">
        <f>_xll.qlInterestRateIndexFixingDate(IborIndex&amp;Tenor,AV110,Trigger)</f>
        <v>42286</v>
      </c>
      <c r="AV110" s="56">
        <f>_xll.qlCalendarAdvance(Calendar,AV109,AT110,"f",,Trigger)</f>
        <v>42290</v>
      </c>
      <c r="AW110" s="56">
        <f>_xll.qlInterestRateIndexMaturity(IborIndex&amp;Tenor,AV110,Trigger)</f>
        <v>42656</v>
      </c>
      <c r="AX110" s="102" t="e">
        <f>_xll.qlIndexFixing($Z$5,AU110,,Trigger)</f>
        <v>#VALUE!</v>
      </c>
      <c r="AY110" s="102">
        <f>_xll.qlIndexFixing($AZ$1,AV110,,Trigger)</f>
        <v>1.8127896981914499E-3</v>
      </c>
    </row>
    <row r="111" spans="1:51" ht="11.25" customHeight="1" x14ac:dyDescent="0.25">
      <c r="AT111" s="55" t="s">
        <v>106</v>
      </c>
      <c r="AU111" s="56">
        <f>_xll.qlInterestRateIndexFixingDate(IborIndex&amp;Tenor,AV111,Trigger)</f>
        <v>42289</v>
      </c>
      <c r="AV111" s="56">
        <f>_xll.qlCalendarAdvance(Calendar,AV110,AT111,"f",,Trigger)</f>
        <v>42291</v>
      </c>
      <c r="AW111" s="56">
        <f>_xll.qlInterestRateIndexMaturity(IborIndex&amp;Tenor,AV111,Trigger)</f>
        <v>42657</v>
      </c>
      <c r="AX111" s="102" t="e">
        <f>_xll.qlIndexFixing($Z$5,AU111,,Trigger)</f>
        <v>#VALUE!</v>
      </c>
      <c r="AY111" s="102">
        <f>_xll.qlIndexFixing($AZ$1,AV111,,Trigger)</f>
        <v>1.8134345663925748E-3</v>
      </c>
    </row>
    <row r="112" spans="1:51" ht="11.25" customHeight="1" x14ac:dyDescent="0.25">
      <c r="AT112" s="55" t="s">
        <v>106</v>
      </c>
      <c r="AU112" s="56">
        <f>_xll.qlInterestRateIndexFixingDate(IborIndex&amp;Tenor,AV112,Trigger)</f>
        <v>42290</v>
      </c>
      <c r="AV112" s="56">
        <f>_xll.qlCalendarAdvance(Calendar,AV111,AT112,"f",,Trigger)</f>
        <v>42292</v>
      </c>
      <c r="AW112" s="56">
        <f>_xll.qlInterestRateIndexMaturity(IborIndex&amp;Tenor,AV112,Trigger)</f>
        <v>42660</v>
      </c>
      <c r="AX112" s="102" t="e">
        <f>_xll.qlIndexFixing($Z$5,AU112,,Trigger)</f>
        <v>#VALUE!</v>
      </c>
      <c r="AY112" s="102">
        <f>_xll.qlIndexFixing($AZ$1,AV112,,Trigger)</f>
        <v>1.816724253490936E-3</v>
      </c>
    </row>
    <row r="113" spans="46:51" ht="11.25" customHeight="1" x14ac:dyDescent="0.25">
      <c r="AT113" s="55" t="s">
        <v>106</v>
      </c>
      <c r="AU113" s="56">
        <f>_xll.qlInterestRateIndexFixingDate(IborIndex&amp;Tenor,AV113,Trigger)</f>
        <v>42291</v>
      </c>
      <c r="AV113" s="56">
        <f>_xll.qlCalendarAdvance(Calendar,AV112,AT113,"f",,Trigger)</f>
        <v>42293</v>
      </c>
      <c r="AW113" s="56">
        <f>_xll.qlInterestRateIndexMaturity(IborIndex&amp;Tenor,AV113,Trigger)</f>
        <v>42660</v>
      </c>
      <c r="AX113" s="102" t="e">
        <f>_xll.qlIndexFixing($Z$5,AU113,,Trigger)</f>
        <v>#VALUE!</v>
      </c>
      <c r="AY113" s="102">
        <f>_xll.qlIndexFixing($AZ$1,AV113,,Trigger)</f>
        <v>1.8180242095618116E-3</v>
      </c>
    </row>
    <row r="114" spans="46:51" ht="11.25" customHeight="1" x14ac:dyDescent="0.25">
      <c r="AT114" s="55" t="s">
        <v>106</v>
      </c>
      <c r="AU114" s="56">
        <f>_xll.qlInterestRateIndexFixingDate(IborIndex&amp;Tenor,AV114,Trigger)</f>
        <v>42292</v>
      </c>
      <c r="AV114" s="56">
        <f>_xll.qlCalendarAdvance(Calendar,AV113,AT114,"f",,Trigger)</f>
        <v>42296</v>
      </c>
      <c r="AW114" s="56">
        <f>_xll.qlInterestRateIndexMaturity(IborIndex&amp;Tenor,AV114,Trigger)</f>
        <v>42662</v>
      </c>
      <c r="AX114" s="102" t="e">
        <f>_xll.qlIndexFixing($Z$5,AU114,,Trigger)</f>
        <v>#VALUE!</v>
      </c>
      <c r="AY114" s="102">
        <f>_xll.qlIndexFixing($AZ$1,AV114,,Trigger)</f>
        <v>1.8193105476747783E-3</v>
      </c>
    </row>
    <row r="115" spans="46:51" ht="11.25" customHeight="1" x14ac:dyDescent="0.25">
      <c r="AT115" s="55" t="s">
        <v>106</v>
      </c>
      <c r="AU115" s="56">
        <f>_xll.qlInterestRateIndexFixingDate(IborIndex&amp;Tenor,AV115,Trigger)</f>
        <v>42293</v>
      </c>
      <c r="AV115" s="56">
        <f>_xll.qlCalendarAdvance(Calendar,AV114,AT115,"f",,Trigger)</f>
        <v>42297</v>
      </c>
      <c r="AW115" s="56">
        <f>_xll.qlInterestRateIndexMaturity(IborIndex&amp;Tenor,AV115,Trigger)</f>
        <v>42663</v>
      </c>
      <c r="AX115" s="102" t="e">
        <f>_xll.qlIndexFixing($Z$5,AU115,,Trigger)</f>
        <v>#VALUE!</v>
      </c>
      <c r="AY115" s="102">
        <f>_xll.qlIndexFixing($AZ$1,AV115,,Trigger)</f>
        <v>1.8217809094241688E-3</v>
      </c>
    </row>
    <row r="116" spans="46:51" ht="11.25" customHeight="1" x14ac:dyDescent="0.25">
      <c r="AT116" s="55" t="s">
        <v>106</v>
      </c>
      <c r="AU116" s="56">
        <f>_xll.qlInterestRateIndexFixingDate(IborIndex&amp;Tenor,AV116,Trigger)</f>
        <v>42296</v>
      </c>
      <c r="AV116" s="56">
        <f>_xll.qlCalendarAdvance(Calendar,AV115,AT116,"f",,Trigger)</f>
        <v>42298</v>
      </c>
      <c r="AW116" s="56">
        <f>_xll.qlInterestRateIndexMaturity(IborIndex&amp;Tenor,AV116,Trigger)</f>
        <v>42664</v>
      </c>
      <c r="AX116" s="102" t="e">
        <f>_xll.qlIndexFixing($Z$5,AU116,,Trigger)</f>
        <v>#VALUE!</v>
      </c>
      <c r="AY116" s="102">
        <f>_xll.qlIndexFixing($AZ$1,AV116,,Trigger)</f>
        <v>1.8224366011452954E-3</v>
      </c>
    </row>
    <row r="117" spans="46:51" ht="11.25" customHeight="1" x14ac:dyDescent="0.25">
      <c r="AT117" s="55" t="s">
        <v>106</v>
      </c>
      <c r="AU117" s="56">
        <f>_xll.qlInterestRateIndexFixingDate(IborIndex&amp;Tenor,AV117,Trigger)</f>
        <v>42297</v>
      </c>
      <c r="AV117" s="56">
        <f>_xll.qlCalendarAdvance(Calendar,AV116,AT117,"f",,Trigger)</f>
        <v>42299</v>
      </c>
      <c r="AW117" s="56">
        <f>_xll.qlInterestRateIndexMaturity(IborIndex&amp;Tenor,AV117,Trigger)</f>
        <v>42667</v>
      </c>
      <c r="AX117" s="102" t="e">
        <f>_xll.qlIndexFixing($Z$5,AU117,,Trigger)</f>
        <v>#VALUE!</v>
      </c>
      <c r="AY117" s="102">
        <f>_xll.qlIndexFixing($AZ$1,AV117,,Trigger)</f>
        <v>1.8255586912639609E-3</v>
      </c>
    </row>
    <row r="118" spans="46:51" ht="11.25" customHeight="1" x14ac:dyDescent="0.25">
      <c r="AT118" s="55" t="s">
        <v>106</v>
      </c>
      <c r="AU118" s="56">
        <f>_xll.qlInterestRateIndexFixingDate(IborIndex&amp;Tenor,AV118,Trigger)</f>
        <v>42298</v>
      </c>
      <c r="AV118" s="56">
        <f>_xll.qlCalendarAdvance(Calendar,AV117,AT118,"f",,Trigger)</f>
        <v>42300</v>
      </c>
      <c r="AW118" s="56">
        <f>_xll.qlInterestRateIndexMaturity(IborIndex&amp;Tenor,AV118,Trigger)</f>
        <v>42667</v>
      </c>
      <c r="AX118" s="102" t="e">
        <f>_xll.qlIndexFixing($Z$5,AU118,,Trigger)</f>
        <v>#VALUE!</v>
      </c>
      <c r="AY118" s="102">
        <f>_xll.qlIndexFixing($AZ$1,AV118,,Trigger)</f>
        <v>1.8267758242159816E-3</v>
      </c>
    </row>
    <row r="119" spans="46:51" ht="11.25" customHeight="1" x14ac:dyDescent="0.25">
      <c r="AT119" s="55" t="s">
        <v>106</v>
      </c>
      <c r="AU119" s="56">
        <f>_xll.qlInterestRateIndexFixingDate(IborIndex&amp;Tenor,AV119,Trigger)</f>
        <v>42299</v>
      </c>
      <c r="AV119" s="56">
        <f>_xll.qlCalendarAdvance(Calendar,AV118,AT119,"f",,Trigger)</f>
        <v>42303</v>
      </c>
      <c r="AW119" s="56">
        <f>_xll.qlInterestRateIndexMaturity(IborIndex&amp;Tenor,AV119,Trigger)</f>
        <v>42669</v>
      </c>
      <c r="AX119" s="102" t="e">
        <f>_xll.qlIndexFixing($Z$5,AU119,,Trigger)</f>
        <v>#VALUE!</v>
      </c>
      <c r="AY119" s="102">
        <f>_xll.qlIndexFixing($AZ$1,AV119,,Trigger)</f>
        <v>1.8279835528384465E-3</v>
      </c>
    </row>
    <row r="120" spans="46:51" ht="11.25" customHeight="1" x14ac:dyDescent="0.25">
      <c r="AT120" s="55" t="s">
        <v>106</v>
      </c>
      <c r="AU120" s="56">
        <f>_xll.qlInterestRateIndexFixingDate(IborIndex&amp;Tenor,AV120,Trigger)</f>
        <v>42300</v>
      </c>
      <c r="AV120" s="56">
        <f>_xll.qlCalendarAdvance(Calendar,AV119,AT120,"f",,Trigger)</f>
        <v>42304</v>
      </c>
      <c r="AW120" s="56">
        <f>_xll.qlInterestRateIndexMaturity(IborIndex&amp;Tenor,AV120,Trigger)</f>
        <v>42670</v>
      </c>
      <c r="AX120" s="102" t="e">
        <f>_xll.qlIndexFixing($Z$5,AU120,,Trigger)</f>
        <v>#VALUE!</v>
      </c>
      <c r="AY120" s="102">
        <f>_xll.qlIndexFixing($AZ$1,AV120,,Trigger)</f>
        <v>1.8302301099123405E-3</v>
      </c>
    </row>
    <row r="121" spans="46:51" ht="11.25" customHeight="1" x14ac:dyDescent="0.25">
      <c r="AT121" s="55" t="s">
        <v>106</v>
      </c>
      <c r="AU121" s="56">
        <f>_xll.qlInterestRateIndexFixingDate(IborIndex&amp;Tenor,AV121,Trigger)</f>
        <v>42303</v>
      </c>
      <c r="AV121" s="56">
        <f>_xll.qlCalendarAdvance(Calendar,AV120,AT121,"f",,Trigger)</f>
        <v>42305</v>
      </c>
      <c r="AW121" s="56">
        <f>_xll.qlInterestRateIndexMaturity(IborIndex&amp;Tenor,AV121,Trigger)</f>
        <v>42671</v>
      </c>
      <c r="AX121" s="102" t="e">
        <f>_xll.qlIndexFixing($Z$5,AU121,,Trigger)</f>
        <v>#VALUE!</v>
      </c>
      <c r="AY121" s="102">
        <f>_xll.qlIndexFixing($AZ$1,AV121,,Trigger)</f>
        <v>1.8308927628163476E-3</v>
      </c>
    </row>
    <row r="122" spans="46:51" ht="11.25" customHeight="1" x14ac:dyDescent="0.25">
      <c r="AT122" s="55" t="s">
        <v>106</v>
      </c>
      <c r="AU122" s="56">
        <f>_xll.qlInterestRateIndexFixingDate(IborIndex&amp;Tenor,AV122,Trigger)</f>
        <v>42304</v>
      </c>
      <c r="AV122" s="56">
        <f>_xll.qlCalendarAdvance(Calendar,AV121,AT122,"f",,Trigger)</f>
        <v>42306</v>
      </c>
      <c r="AW122" s="56">
        <f>_xll.qlInterestRateIndexMaturity(IborIndex&amp;Tenor,AV122,Trigger)</f>
        <v>42674</v>
      </c>
      <c r="AX122" s="102" t="e">
        <f>_xll.qlIndexFixing($Z$5,AU122,,Trigger)</f>
        <v>#VALUE!</v>
      </c>
      <c r="AY122" s="102">
        <f>_xll.qlIndexFixing($AZ$1,AV122,,Trigger)</f>
        <v>1.8339030635050057E-3</v>
      </c>
    </row>
    <row r="123" spans="46:51" ht="11.25" customHeight="1" x14ac:dyDescent="0.25">
      <c r="AT123" s="55" t="s">
        <v>106</v>
      </c>
      <c r="AU123" s="56">
        <f>_xll.qlInterestRateIndexFixingDate(IborIndex&amp;Tenor,AV123,Trigger)</f>
        <v>42305</v>
      </c>
      <c r="AV123" s="56">
        <f>_xll.qlCalendarAdvance(Calendar,AV122,AT123,"f",,Trigger)</f>
        <v>42307</v>
      </c>
      <c r="AW123" s="56">
        <f>_xll.qlInterestRateIndexMaturity(IborIndex&amp;Tenor,AV123,Trigger)</f>
        <v>42674</v>
      </c>
      <c r="AX123" s="102" t="e">
        <f>_xll.qlIndexFixing($Z$5,AU123,,Trigger)</f>
        <v>#VALUE!</v>
      </c>
      <c r="AY123" s="102">
        <f>_xll.qlIndexFixing($AZ$1,AV123,,Trigger)</f>
        <v>1.8350675947943285E-3</v>
      </c>
    </row>
    <row r="124" spans="46:51" ht="11.25" customHeight="1" x14ac:dyDescent="0.25">
      <c r="AT124" s="55" t="s">
        <v>106</v>
      </c>
      <c r="AU124" s="56">
        <f>_xll.qlInterestRateIndexFixingDate(IborIndex&amp;Tenor,AV124,Trigger)</f>
        <v>42306</v>
      </c>
      <c r="AV124" s="56">
        <f>_xll.qlCalendarAdvance(Calendar,AV123,AT124,"f",,Trigger)</f>
        <v>42310</v>
      </c>
      <c r="AW124" s="56">
        <f>_xll.qlInterestRateIndexMaturity(IborIndex&amp;Tenor,AV124,Trigger)</f>
        <v>42676</v>
      </c>
      <c r="AX124" s="102" t="e">
        <f>_xll.qlIndexFixing($Z$5,AU124,,Trigger)</f>
        <v>#VALUE!</v>
      </c>
      <c r="AY124" s="102">
        <f>_xll.qlIndexFixing($AZ$1,AV124,,Trigger)</f>
        <v>1.8362271774000028E-3</v>
      </c>
    </row>
    <row r="125" spans="46:51" ht="11.25" customHeight="1" x14ac:dyDescent="0.25">
      <c r="AT125" s="55" t="s">
        <v>106</v>
      </c>
      <c r="AU125" s="56">
        <f>_xll.qlInterestRateIndexFixingDate(IborIndex&amp;Tenor,AV125,Trigger)</f>
        <v>42307</v>
      </c>
      <c r="AV125" s="56">
        <f>_xll.qlCalendarAdvance(Calendar,AV124,AT125,"f",,Trigger)</f>
        <v>42311</v>
      </c>
      <c r="AW125" s="56">
        <f>_xll.qlInterestRateIndexMaturity(IborIndex&amp;Tenor,AV125,Trigger)</f>
        <v>42677</v>
      </c>
      <c r="AX125" s="102" t="e">
        <f>_xll.qlIndexFixing($Z$5,AU125,,Trigger)</f>
        <v>#VALUE!</v>
      </c>
      <c r="AY125" s="102">
        <f>_xll.qlIndexFixing($AZ$1,AV125,,Trigger)</f>
        <v>1.8383497473504016E-3</v>
      </c>
    </row>
    <row r="126" spans="46:51" ht="11.25" customHeight="1" x14ac:dyDescent="0.25">
      <c r="AT126" s="55" t="s">
        <v>106</v>
      </c>
      <c r="AU126" s="56">
        <f>_xll.qlInterestRateIndexFixingDate(IborIndex&amp;Tenor,AV126,Trigger)</f>
        <v>42310</v>
      </c>
      <c r="AV126" s="56">
        <f>_xll.qlCalendarAdvance(Calendar,AV125,AT126,"f",,Trigger)</f>
        <v>42312</v>
      </c>
      <c r="AW126" s="56">
        <f>_xll.qlInterestRateIndexMaturity(IborIndex&amp;Tenor,AV126,Trigger)</f>
        <v>42678</v>
      </c>
      <c r="AX126" s="102" t="e">
        <f>_xll.qlIndexFixing($Z$5,AU126,,Trigger)</f>
        <v>#VALUE!</v>
      </c>
      <c r="AY126" s="102">
        <f>_xll.qlIndexFixing($AZ$1,AV126,,Trigger)</f>
        <v>1.839015896314514E-3</v>
      </c>
    </row>
    <row r="127" spans="46:51" ht="11.25" customHeight="1" x14ac:dyDescent="0.25">
      <c r="AT127" s="55" t="s">
        <v>106</v>
      </c>
      <c r="AU127" s="56">
        <f>_xll.qlInterestRateIndexFixingDate(IborIndex&amp;Tenor,AV127,Trigger)</f>
        <v>42311</v>
      </c>
      <c r="AV127" s="56">
        <f>_xll.qlCalendarAdvance(Calendar,AV126,AT127,"f",,Trigger)</f>
        <v>42313</v>
      </c>
      <c r="AW127" s="56">
        <f>_xll.qlInterestRateIndexMaturity(IborIndex&amp;Tenor,AV127,Trigger)</f>
        <v>42681</v>
      </c>
      <c r="AX127" s="102" t="e">
        <f>_xll.qlIndexFixing($Z$5,AU127,,Trigger)</f>
        <v>#VALUE!</v>
      </c>
      <c r="AY127" s="102">
        <f>_xll.qlIndexFixing($AZ$1,AV127,,Trigger)</f>
        <v>1.8419740027190103E-3</v>
      </c>
    </row>
    <row r="128" spans="46:51" ht="11.25" customHeight="1" x14ac:dyDescent="0.25">
      <c r="AT128" s="55" t="s">
        <v>106</v>
      </c>
      <c r="AU128" s="56">
        <f>_xll.qlInterestRateIndexFixingDate(IborIndex&amp;Tenor,AV128,Trigger)</f>
        <v>42312</v>
      </c>
      <c r="AV128" s="56">
        <f>_xll.qlCalendarAdvance(Calendar,AV127,AT128,"f",,Trigger)</f>
        <v>42314</v>
      </c>
      <c r="AW128" s="56">
        <f>_xll.qlInterestRateIndexMaturity(IborIndex&amp;Tenor,AV128,Trigger)</f>
        <v>42681</v>
      </c>
      <c r="AX128" s="102" t="e">
        <f>_xll.qlIndexFixing($Z$5,AU128,,Trigger)</f>
        <v>#VALUE!</v>
      </c>
      <c r="AY128" s="102">
        <f>_xll.qlIndexFixing($AZ$1,AV128,,Trigger)</f>
        <v>1.8431178478973669E-3</v>
      </c>
    </row>
    <row r="129" spans="46:51" ht="11.25" customHeight="1" x14ac:dyDescent="0.25">
      <c r="AT129" s="55" t="s">
        <v>106</v>
      </c>
      <c r="AU129" s="56">
        <f>_xll.qlInterestRateIndexFixingDate(IborIndex&amp;Tenor,AV129,Trigger)</f>
        <v>42313</v>
      </c>
      <c r="AV129" s="56">
        <f>_xll.qlCalendarAdvance(Calendar,AV128,AT129,"f",,Trigger)</f>
        <v>42317</v>
      </c>
      <c r="AW129" s="56">
        <f>_xll.qlInterestRateIndexMaturity(IborIndex&amp;Tenor,AV129,Trigger)</f>
        <v>42683</v>
      </c>
      <c r="AX129" s="102" t="e">
        <f>_xll.qlIndexFixing($Z$5,AU129,,Trigger)</f>
        <v>#VALUE!</v>
      </c>
      <c r="AY129" s="102">
        <f>_xll.qlIndexFixing($AZ$1,AV129,,Trigger)</f>
        <v>1.8442614420478912E-3</v>
      </c>
    </row>
    <row r="130" spans="46:51" ht="11.25" customHeight="1" x14ac:dyDescent="0.25">
      <c r="AT130" s="55" t="s">
        <v>106</v>
      </c>
      <c r="AU130" s="56">
        <f>_xll.qlInterestRateIndexFixingDate(IborIndex&amp;Tenor,AV130,Trigger)</f>
        <v>42314</v>
      </c>
      <c r="AV130" s="56">
        <f>_xll.qlCalendarAdvance(Calendar,AV129,AT130,"f",,Trigger)</f>
        <v>42318</v>
      </c>
      <c r="AW130" s="56">
        <f>_xll.qlInterestRateIndexMaturity(IborIndex&amp;Tenor,AV130,Trigger)</f>
        <v>42684</v>
      </c>
      <c r="AX130" s="102" t="e">
        <f>_xll.qlIndexFixing($Z$5,AU130,,Trigger)</f>
        <v>#VALUE!</v>
      </c>
      <c r="AY130" s="102">
        <f>_xll.qlIndexFixing($AZ$1,AV130,,Trigger)</f>
        <v>1.8463640637585215E-3</v>
      </c>
    </row>
    <row r="131" spans="46:51" ht="11.25" customHeight="1" x14ac:dyDescent="0.25">
      <c r="AT131" s="55" t="s">
        <v>106</v>
      </c>
      <c r="AU131" s="56">
        <f>_xll.qlInterestRateIndexFixingDate(IborIndex&amp;Tenor,AV131,Trigger)</f>
        <v>42317</v>
      </c>
      <c r="AV131" s="56">
        <f>_xll.qlCalendarAdvance(Calendar,AV130,AT131,"f",,Trigger)</f>
        <v>42319</v>
      </c>
      <c r="AW131" s="56">
        <f>_xll.qlInterestRateIndexMaturity(IborIndex&amp;Tenor,AV131,Trigger)</f>
        <v>42685</v>
      </c>
      <c r="AX131" s="102" t="e">
        <f>_xll.qlIndexFixing($Z$5,AU131,,Trigger)</f>
        <v>#VALUE!</v>
      </c>
      <c r="AY131" s="102">
        <f>_xll.qlIndexFixing($AZ$1,AV131,,Trigger)</f>
        <v>1.8470306729439165E-3</v>
      </c>
    </row>
    <row r="132" spans="46:51" ht="11.25" customHeight="1" x14ac:dyDescent="0.25">
      <c r="AT132" s="55" t="s">
        <v>106</v>
      </c>
      <c r="AU132" s="56">
        <f>_xll.qlInterestRateIndexFixingDate(IborIndex&amp;Tenor,AV132,Trigger)</f>
        <v>42318</v>
      </c>
      <c r="AV132" s="56">
        <f>_xll.qlCalendarAdvance(Calendar,AV131,AT132,"f",,Trigger)</f>
        <v>42320</v>
      </c>
      <c r="AW132" s="56">
        <f>_xll.qlInterestRateIndexMaturity(IborIndex&amp;Tenor,AV132,Trigger)</f>
        <v>42688</v>
      </c>
      <c r="AX132" s="102" t="e">
        <f>_xll.qlIndexFixing($Z$5,AU132,,Trigger)</f>
        <v>#VALUE!</v>
      </c>
      <c r="AY132" s="102">
        <f>_xll.qlIndexFixing($AZ$1,AV132,,Trigger)</f>
        <v>1.8499999999999983E-3</v>
      </c>
    </row>
    <row r="133" spans="46:51" ht="11.25" customHeight="1" x14ac:dyDescent="0.25">
      <c r="AT133" s="55" t="s">
        <v>106</v>
      </c>
      <c r="AU133" s="56">
        <f>_xll.qlInterestRateIndexFixingDate(IborIndex&amp;Tenor,AV133,Trigger)</f>
        <v>42319</v>
      </c>
      <c r="AV133" s="56">
        <f>_xll.qlCalendarAdvance(Calendar,AV132,AT133,"f",,Trigger)</f>
        <v>42321</v>
      </c>
      <c r="AW133" s="56">
        <f>_xll.qlInterestRateIndexMaturity(IborIndex&amp;Tenor,AV133,Trigger)</f>
        <v>42688</v>
      </c>
      <c r="AX133" s="102" t="e">
        <f>_xll.qlIndexFixing($Z$5,AU133,,Trigger)</f>
        <v>#VALUE!</v>
      </c>
      <c r="AY133" s="102">
        <f>_xll.qlIndexFixing($AZ$1,AV133,,Trigger)</f>
        <v>1.8511563941729853E-3</v>
      </c>
    </row>
    <row r="134" spans="46:51" ht="11.25" customHeight="1" x14ac:dyDescent="0.25">
      <c r="AT134" s="55" t="s">
        <v>106</v>
      </c>
      <c r="AU134" s="56">
        <f>_xll.qlInterestRateIndexFixingDate(IborIndex&amp;Tenor,AV134,Trigger)</f>
        <v>42320</v>
      </c>
      <c r="AV134" s="56">
        <f>_xll.qlCalendarAdvance(Calendar,AV133,AT134,"f",,Trigger)</f>
        <v>42324</v>
      </c>
      <c r="AW134" s="56">
        <f>_xll.qlInterestRateIndexMaturity(IborIndex&amp;Tenor,AV134,Trigger)</f>
        <v>42690</v>
      </c>
      <c r="AX134" s="102" t="e">
        <f>_xll.qlIndexFixing($Z$5,AU134,,Trigger)</f>
        <v>#VALUE!</v>
      </c>
      <c r="AY134" s="102">
        <f>_xll.qlIndexFixing($AZ$1,AV134,,Trigger)</f>
        <v>1.852317384775002E-3</v>
      </c>
    </row>
    <row r="135" spans="46:51" ht="11.25" customHeight="1" x14ac:dyDescent="0.25">
      <c r="AT135" s="55" t="s">
        <v>106</v>
      </c>
      <c r="AU135" s="56">
        <f>_xll.qlInterestRateIndexFixingDate(IborIndex&amp;Tenor,AV135,Trigger)</f>
        <v>42321</v>
      </c>
      <c r="AV135" s="56">
        <f>_xll.qlCalendarAdvance(Calendar,AV134,AT135,"f",,Trigger)</f>
        <v>42325</v>
      </c>
      <c r="AW135" s="56">
        <f>_xll.qlInterestRateIndexMaturity(IborIndex&amp;Tenor,AV135,Trigger)</f>
        <v>42691</v>
      </c>
      <c r="AX135" s="102" t="e">
        <f>_xll.qlIndexFixing($Z$5,AU135,,Trigger)</f>
        <v>#VALUE!</v>
      </c>
      <c r="AY135" s="102">
        <f>_xll.qlIndexFixing($AZ$1,AV135,,Trigger)</f>
        <v>1.8545244226597405E-3</v>
      </c>
    </row>
    <row r="136" spans="46:51" ht="11.25" customHeight="1" x14ac:dyDescent="0.25">
      <c r="AT136" s="55" t="s">
        <v>106</v>
      </c>
      <c r="AU136" s="56">
        <f>_xll.qlInterestRateIndexFixingDate(IborIndex&amp;Tenor,AV136,Trigger)</f>
        <v>42324</v>
      </c>
      <c r="AV136" s="56">
        <f>_xll.qlCalendarAdvance(Calendar,AV135,AT136,"f",,Trigger)</f>
        <v>42326</v>
      </c>
      <c r="AW136" s="56">
        <f>_xll.qlInterestRateIndexMaturity(IborIndex&amp;Tenor,AV136,Trigger)</f>
        <v>42692</v>
      </c>
      <c r="AX136" s="102" t="e">
        <f>_xll.qlIndexFixing($Z$5,AU136,,Trigger)</f>
        <v>#VALUE!</v>
      </c>
      <c r="AY136" s="102">
        <f>_xll.qlIndexFixing($AZ$1,AV136,,Trigger)</f>
        <v>1.8551853349833864E-3</v>
      </c>
    </row>
    <row r="137" spans="46:51" ht="11.25" customHeight="1" x14ac:dyDescent="0.25">
      <c r="AT137" s="55" t="s">
        <v>106</v>
      </c>
      <c r="AU137" s="56">
        <f>_xll.qlInterestRateIndexFixingDate(IborIndex&amp;Tenor,AV137,Trigger)</f>
        <v>42325</v>
      </c>
      <c r="AV137" s="56">
        <f>_xll.qlCalendarAdvance(Calendar,AV136,AT137,"f",,Trigger)</f>
        <v>42327</v>
      </c>
      <c r="AW137" s="56">
        <f>_xll.qlInterestRateIndexMaturity(IborIndex&amp;Tenor,AV137,Trigger)</f>
        <v>42695</v>
      </c>
      <c r="AX137" s="102" t="e">
        <f>_xll.qlIndexFixing($Z$5,AU137,,Trigger)</f>
        <v>#VALUE!</v>
      </c>
      <c r="AY137" s="102">
        <f>_xll.qlIndexFixing($AZ$1,AV137,,Trigger)</f>
        <v>1.8582518069155838E-3</v>
      </c>
    </row>
    <row r="138" spans="46:51" ht="11.25" customHeight="1" x14ac:dyDescent="0.25">
      <c r="AT138" s="55" t="s">
        <v>106</v>
      </c>
      <c r="AU138" s="56">
        <f>_xll.qlInterestRateIndexFixingDate(IborIndex&amp;Tenor,AV138,Trigger)</f>
        <v>42326</v>
      </c>
      <c r="AV138" s="56">
        <f>_xll.qlCalendarAdvance(Calendar,AV137,AT138,"f",,Trigger)</f>
        <v>42328</v>
      </c>
      <c r="AW138" s="56">
        <f>_xll.qlInterestRateIndexMaturity(IborIndex&amp;Tenor,AV138,Trigger)</f>
        <v>42695</v>
      </c>
      <c r="AX138" s="102" t="e">
        <f>_xll.qlIndexFixing($Z$5,AU138,,Trigger)</f>
        <v>#VALUE!</v>
      </c>
      <c r="AY138" s="102">
        <f>_xll.qlIndexFixing($AZ$1,AV138,,Trigger)</f>
        <v>1.8594768676193929E-3</v>
      </c>
    </row>
    <row r="139" spans="46:51" ht="11.25" customHeight="1" x14ac:dyDescent="0.25">
      <c r="AT139" s="55" t="s">
        <v>106</v>
      </c>
      <c r="AU139" s="56">
        <f>_xll.qlInterestRateIndexFixingDate(IborIndex&amp;Tenor,AV139,Trigger)</f>
        <v>42327</v>
      </c>
      <c r="AV139" s="56">
        <f>_xll.qlCalendarAdvance(Calendar,AV138,AT139,"f",,Trigger)</f>
        <v>42331</v>
      </c>
      <c r="AW139" s="56">
        <f>_xll.qlInterestRateIndexMaturity(IborIndex&amp;Tenor,AV139,Trigger)</f>
        <v>42697</v>
      </c>
      <c r="AX139" s="102" t="e">
        <f>_xll.qlIndexFixing($Z$5,AU139,,Trigger)</f>
        <v>#VALUE!</v>
      </c>
      <c r="AY139" s="102">
        <f>_xll.qlIndexFixing($AZ$1,AV139,,Trigger)</f>
        <v>1.8607188072037901E-3</v>
      </c>
    </row>
    <row r="140" spans="46:51" ht="11.25" customHeight="1" x14ac:dyDescent="0.25">
      <c r="AT140" s="55" t="s">
        <v>106</v>
      </c>
      <c r="AU140" s="56">
        <f>_xll.qlInterestRateIndexFixingDate(IborIndex&amp;Tenor,AV140,Trigger)</f>
        <v>42328</v>
      </c>
      <c r="AV140" s="56">
        <f>_xll.qlCalendarAdvance(Calendar,AV139,AT140,"f",,Trigger)</f>
        <v>42332</v>
      </c>
      <c r="AW140" s="56">
        <f>_xll.qlInterestRateIndexMaturity(IborIndex&amp;Tenor,AV140,Trigger)</f>
        <v>42698</v>
      </c>
      <c r="AX140" s="102" t="e">
        <f>_xll.qlIndexFixing($Z$5,AU140,,Trigger)</f>
        <v>#VALUE!</v>
      </c>
      <c r="AY140" s="102">
        <f>_xll.qlIndexFixing($AZ$1,AV140,,Trigger)</f>
        <v>1.863263540384869E-3</v>
      </c>
    </row>
    <row r="141" spans="46:51" ht="11.25" customHeight="1" x14ac:dyDescent="0.25">
      <c r="AT141" s="55" t="s">
        <v>106</v>
      </c>
      <c r="AU141" s="56">
        <f>_xll.qlInterestRateIndexFixingDate(IborIndex&amp;Tenor,AV141,Trigger)</f>
        <v>42331</v>
      </c>
      <c r="AV141" s="56">
        <f>_xll.qlCalendarAdvance(Calendar,AV140,AT141,"f",,Trigger)</f>
        <v>42333</v>
      </c>
      <c r="AW141" s="56">
        <f>_xll.qlInterestRateIndexMaturity(IborIndex&amp;Tenor,AV141,Trigger)</f>
        <v>42699</v>
      </c>
      <c r="AX141" s="102" t="e">
        <f>_xll.qlIndexFixing($Z$5,AU141,,Trigger)</f>
        <v>#VALUE!</v>
      </c>
      <c r="AY141" s="102">
        <f>_xll.qlIndexFixing($AZ$1,AV141,,Trigger)</f>
        <v>1.8639144847534856E-3</v>
      </c>
    </row>
    <row r="142" spans="46:51" ht="11.25" customHeight="1" x14ac:dyDescent="0.25">
      <c r="AT142" s="55" t="s">
        <v>106</v>
      </c>
      <c r="AU142" s="56">
        <f>_xll.qlInterestRateIndexFixingDate(IborIndex&amp;Tenor,AV142,Trigger)</f>
        <v>42332</v>
      </c>
      <c r="AV142" s="56">
        <f>_xll.qlCalendarAdvance(Calendar,AV141,AT142,"f",,Trigger)</f>
        <v>42334</v>
      </c>
      <c r="AW142" s="56">
        <f>_xll.qlInterestRateIndexMaturity(IborIndex&amp;Tenor,AV142,Trigger)</f>
        <v>42702</v>
      </c>
      <c r="AX142" s="102" t="e">
        <f>_xll.qlIndexFixing($Z$5,AU142,,Trigger)</f>
        <v>#VALUE!</v>
      </c>
      <c r="AY142" s="102">
        <f>_xll.qlIndexFixing($AZ$1,AV142,,Trigger)</f>
        <v>1.867245324633891E-3</v>
      </c>
    </row>
    <row r="143" spans="46:51" ht="11.25" customHeight="1" x14ac:dyDescent="0.25">
      <c r="AT143" s="55" t="s">
        <v>106</v>
      </c>
      <c r="AU143" s="56">
        <f>_xll.qlInterestRateIndexFixingDate(IborIndex&amp;Tenor,AV143,Trigger)</f>
        <v>42333</v>
      </c>
      <c r="AV143" s="56">
        <f>_xll.qlCalendarAdvance(Calendar,AV142,AT143,"f",,Trigger)</f>
        <v>42335</v>
      </c>
      <c r="AW143" s="56">
        <f>_xll.qlInterestRateIndexMaturity(IborIndex&amp;Tenor,AV143,Trigger)</f>
        <v>42702</v>
      </c>
      <c r="AX143" s="102" t="e">
        <f>_xll.qlIndexFixing($Z$5,AU143,,Trigger)</f>
        <v>#VALUE!</v>
      </c>
      <c r="AY143" s="102">
        <f>_xll.qlIndexFixing($AZ$1,AV143,,Trigger)</f>
        <v>1.8686268972261768E-3</v>
      </c>
    </row>
    <row r="144" spans="46:51" ht="11.25" customHeight="1" x14ac:dyDescent="0.25">
      <c r="AT144" s="55" t="s">
        <v>106</v>
      </c>
      <c r="AU144" s="56">
        <f>_xll.qlInterestRateIndexFixingDate(IborIndex&amp;Tenor,AV144,Trigger)</f>
        <v>42334</v>
      </c>
      <c r="AV144" s="56">
        <f>_xll.qlCalendarAdvance(Calendar,AV143,AT144,"f",,Trigger)</f>
        <v>42338</v>
      </c>
      <c r="AW144" s="56">
        <f>_xll.qlInterestRateIndexMaturity(IborIndex&amp;Tenor,AV144,Trigger)</f>
        <v>42704</v>
      </c>
      <c r="AX144" s="102" t="e">
        <f>_xll.qlIndexFixing($Z$5,AU144,,Trigger)</f>
        <v>#VALUE!</v>
      </c>
      <c r="AY144" s="102">
        <f>_xll.qlIndexFixing($AZ$1,AV144,,Trigger)</f>
        <v>1.8700382539086292E-3</v>
      </c>
    </row>
    <row r="145" spans="46:51" ht="11.25" customHeight="1" x14ac:dyDescent="0.25">
      <c r="AT145" s="55" t="s">
        <v>106</v>
      </c>
      <c r="AU145" s="56">
        <f>_xll.qlInterestRateIndexFixingDate(IborIndex&amp;Tenor,AV145,Trigger)</f>
        <v>42335</v>
      </c>
      <c r="AV145" s="56">
        <f>_xll.qlCalendarAdvance(Calendar,AV144,AT145,"f",,Trigger)</f>
        <v>42339</v>
      </c>
      <c r="AW145" s="56">
        <f>_xll.qlInterestRateIndexMaturity(IborIndex&amp;Tenor,AV145,Trigger)</f>
        <v>42705</v>
      </c>
      <c r="AX145" s="102" t="e">
        <f>_xll.qlIndexFixing($Z$5,AU145,,Trigger)</f>
        <v>#VALUE!</v>
      </c>
      <c r="AY145" s="102">
        <f>_xll.qlIndexFixing($AZ$1,AV145,,Trigger)</f>
        <v>1.873187100006516E-3</v>
      </c>
    </row>
    <row r="146" spans="46:51" ht="11.25" customHeight="1" x14ac:dyDescent="0.25">
      <c r="AT146" s="55" t="s">
        <v>106</v>
      </c>
      <c r="AU146" s="56">
        <f>_xll.qlInterestRateIndexFixingDate(IborIndex&amp;Tenor,AV146,Trigger)</f>
        <v>42338</v>
      </c>
      <c r="AV146" s="56">
        <f>_xll.qlCalendarAdvance(Calendar,AV145,AT146,"f",,Trigger)</f>
        <v>42340</v>
      </c>
      <c r="AW146" s="56">
        <f>_xll.qlInterestRateIndexMaturity(IborIndex&amp;Tenor,AV146,Trigger)</f>
        <v>42706</v>
      </c>
      <c r="AX146" s="102" t="e">
        <f>_xll.qlIndexFixing($Z$5,AU146,,Trigger)</f>
        <v>#VALUE!</v>
      </c>
      <c r="AY146" s="102">
        <f>_xll.qlIndexFixing($AZ$1,AV146,,Trigger)</f>
        <v>1.8738294274479271E-3</v>
      </c>
    </row>
    <row r="147" spans="46:51" ht="11.25" customHeight="1" x14ac:dyDescent="0.25">
      <c r="AT147" s="55" t="s">
        <v>106</v>
      </c>
      <c r="AU147" s="56">
        <f>_xll.qlInterestRateIndexFixingDate(IborIndex&amp;Tenor,AV147,Trigger)</f>
        <v>42339</v>
      </c>
      <c r="AV147" s="56">
        <f>_xll.qlCalendarAdvance(Calendar,AV146,AT147,"f",,Trigger)</f>
        <v>42341</v>
      </c>
      <c r="AW147" s="56">
        <f>_xll.qlInterestRateIndexMaturity(IborIndex&amp;Tenor,AV147,Trigger)</f>
        <v>42709</v>
      </c>
      <c r="AX147" s="102" t="e">
        <f>_xll.qlIndexFixing($Z$5,AU147,,Trigger)</f>
        <v>#VALUE!</v>
      </c>
      <c r="AY147" s="102">
        <f>_xll.qlIndexFixing($AZ$1,AV147,,Trigger)</f>
        <v>1.8776085493330396E-3</v>
      </c>
    </row>
    <row r="148" spans="46:51" ht="11.25" customHeight="1" x14ac:dyDescent="0.25">
      <c r="AT148" s="55" t="s">
        <v>106</v>
      </c>
      <c r="AU148" s="56">
        <f>_xll.qlInterestRateIndexFixingDate(IborIndex&amp;Tenor,AV148,Trigger)</f>
        <v>42340</v>
      </c>
      <c r="AV148" s="56">
        <f>_xll.qlCalendarAdvance(Calendar,AV147,AT148,"f",,Trigger)</f>
        <v>42342</v>
      </c>
      <c r="AW148" s="56">
        <f>_xll.qlInterestRateIndexMaturity(IborIndex&amp;Tenor,AV148,Trigger)</f>
        <v>42709</v>
      </c>
      <c r="AX148" s="102" t="e">
        <f>_xll.qlIndexFixing($Z$5,AU148,,Trigger)</f>
        <v>#VALUE!</v>
      </c>
      <c r="AY148" s="102">
        <f>_xll.qlIndexFixing($AZ$1,AV148,,Trigger)</f>
        <v>1.8792388389602709E-3</v>
      </c>
    </row>
    <row r="149" spans="46:51" ht="11.25" customHeight="1" x14ac:dyDescent="0.25">
      <c r="AT149" s="55" t="s">
        <v>106</v>
      </c>
      <c r="AU149" s="56">
        <f>_xll.qlInterestRateIndexFixingDate(IborIndex&amp;Tenor,AV149,Trigger)</f>
        <v>42341</v>
      </c>
      <c r="AV149" s="56">
        <f>_xll.qlCalendarAdvance(Calendar,AV148,AT149,"f",,Trigger)</f>
        <v>42345</v>
      </c>
      <c r="AW149" s="56">
        <f>_xll.qlInterestRateIndexMaturity(IborIndex&amp;Tenor,AV149,Trigger)</f>
        <v>42711</v>
      </c>
      <c r="AX149" s="102" t="e">
        <f>_xll.qlIndexFixing($Z$5,AU149,,Trigger)</f>
        <v>#VALUE!</v>
      </c>
      <c r="AY149" s="102">
        <f>_xll.qlIndexFixing($AZ$1,AV149,,Trigger)</f>
        <v>1.8809124408234858E-3</v>
      </c>
    </row>
    <row r="150" spans="46:51" ht="11.25" customHeight="1" x14ac:dyDescent="0.25">
      <c r="AT150" s="55" t="s">
        <v>106</v>
      </c>
      <c r="AU150" s="56">
        <f>_xll.qlInterestRateIndexFixingDate(IborIndex&amp;Tenor,AV150,Trigger)</f>
        <v>42342</v>
      </c>
      <c r="AV150" s="56">
        <f>_xll.qlCalendarAdvance(Calendar,AV149,AT150,"f",,Trigger)</f>
        <v>42346</v>
      </c>
      <c r="AW150" s="56">
        <f>_xll.qlInterestRateIndexMaturity(IborIndex&amp;Tenor,AV150,Trigger)</f>
        <v>42712</v>
      </c>
      <c r="AX150" s="102" t="e">
        <f>_xll.qlIndexFixing($Z$5,AU150,,Trigger)</f>
        <v>#VALUE!</v>
      </c>
      <c r="AY150" s="102">
        <f>_xll.qlIndexFixing($AZ$1,AV150,,Trigger)</f>
        <v>1.8849411779618143E-3</v>
      </c>
    </row>
    <row r="151" spans="46:51" ht="11.25" customHeight="1" x14ac:dyDescent="0.25">
      <c r="AT151" s="55" t="s">
        <v>106</v>
      </c>
      <c r="AU151" s="56">
        <f>_xll.qlInterestRateIndexFixingDate(IborIndex&amp;Tenor,AV151,Trigger)</f>
        <v>42345</v>
      </c>
      <c r="AV151" s="56">
        <f>_xll.qlCalendarAdvance(Calendar,AV150,AT151,"f",,Trigger)</f>
        <v>42347</v>
      </c>
      <c r="AW151" s="56">
        <f>_xll.qlInterestRateIndexMaturity(IborIndex&amp;Tenor,AV151,Trigger)</f>
        <v>42713</v>
      </c>
      <c r="AX151" s="102" t="e">
        <f>_xll.qlIndexFixing($Z$5,AU151,,Trigger)</f>
        <v>#VALUE!</v>
      </c>
      <c r="AY151" s="102">
        <f>_xll.qlIndexFixing($AZ$1,AV151,,Trigger)</f>
        <v>1.8855780947458112E-3</v>
      </c>
    </row>
    <row r="152" spans="46:51" ht="11.25" customHeight="1" x14ac:dyDescent="0.25">
      <c r="AT152" s="55" t="s">
        <v>106</v>
      </c>
      <c r="AU152" s="56">
        <f>_xll.qlInterestRateIndexFixingDate(IborIndex&amp;Tenor,AV152,Trigger)</f>
        <v>42346</v>
      </c>
      <c r="AV152" s="56">
        <f>_xll.qlCalendarAdvance(Calendar,AV151,AT152,"f",,Trigger)</f>
        <v>42348</v>
      </c>
      <c r="AW152" s="56">
        <f>_xll.qlInterestRateIndexMaturity(IborIndex&amp;Tenor,AV152,Trigger)</f>
        <v>42716</v>
      </c>
      <c r="AX152" s="102" t="e">
        <f>_xll.qlIndexFixing($Z$5,AU152,,Trigger)</f>
        <v>#VALUE!</v>
      </c>
      <c r="AY152" s="102">
        <f>_xll.qlIndexFixing($AZ$1,AV152,,Trigger)</f>
        <v>1.8899999999673687E-3</v>
      </c>
    </row>
    <row r="153" spans="46:51" ht="11.25" customHeight="1" x14ac:dyDescent="0.25">
      <c r="AT153" s="55" t="s">
        <v>106</v>
      </c>
      <c r="AU153" s="56">
        <f>_xll.qlInterestRateIndexFixingDate(IborIndex&amp;Tenor,AV153,Trigger)</f>
        <v>42347</v>
      </c>
      <c r="AV153" s="56">
        <f>_xll.qlCalendarAdvance(Calendar,AV152,AT153,"f",,Trigger)</f>
        <v>42349</v>
      </c>
      <c r="AW153" s="56">
        <f>_xll.qlInterestRateIndexMaturity(IborIndex&amp;Tenor,AV153,Trigger)</f>
        <v>42716</v>
      </c>
      <c r="AX153" s="102" t="e">
        <f>_xll.qlIndexFixing($Z$5,AU153,,Trigger)</f>
        <v>#VALUE!</v>
      </c>
      <c r="AY153" s="102">
        <f>_xll.qlIndexFixing($AZ$1,AV153,,Trigger)</f>
        <v>1.8919748861386866E-3</v>
      </c>
    </row>
    <row r="154" spans="46:51" ht="11.25" customHeight="1" x14ac:dyDescent="0.25">
      <c r="AT154" s="55" t="s">
        <v>106</v>
      </c>
      <c r="AU154" s="56">
        <f>_xll.qlInterestRateIndexFixingDate(IborIndex&amp;Tenor,AV154,Trigger)</f>
        <v>42348</v>
      </c>
      <c r="AV154" s="56">
        <f>_xll.qlCalendarAdvance(Calendar,AV153,AT154,"f",,Trigger)</f>
        <v>42352</v>
      </c>
      <c r="AW154" s="56">
        <f>_xll.qlInterestRateIndexMaturity(IborIndex&amp;Tenor,AV154,Trigger)</f>
        <v>42718</v>
      </c>
      <c r="AX154" s="102" t="e">
        <f>_xll.qlIndexFixing($Z$5,AU154,,Trigger)</f>
        <v>#VALUE!</v>
      </c>
      <c r="AY154" s="102">
        <f>_xll.qlIndexFixing($AZ$1,AV154,,Trigger)</f>
        <v>1.8940031045749474E-3</v>
      </c>
    </row>
    <row r="155" spans="46:51" ht="11.25" customHeight="1" x14ac:dyDescent="0.25">
      <c r="AT155" s="55" t="s">
        <v>106</v>
      </c>
      <c r="AU155" s="56">
        <f>_xll.qlInterestRateIndexFixingDate(IborIndex&amp;Tenor,AV155,Trigger)</f>
        <v>42349</v>
      </c>
      <c r="AV155" s="56">
        <f>_xll.qlCalendarAdvance(Calendar,AV154,AT155,"f",,Trigger)</f>
        <v>42353</v>
      </c>
      <c r="AW155" s="56">
        <f>_xll.qlInterestRateIndexMaturity(IborIndex&amp;Tenor,AV155,Trigger)</f>
        <v>42719</v>
      </c>
      <c r="AX155" s="102" t="e">
        <f>_xll.qlIndexFixing($Z$5,AU155,,Trigger)</f>
        <v>#VALUE!</v>
      </c>
      <c r="AY155" s="102">
        <f>_xll.qlIndexFixing($AZ$1,AV155,,Trigger)</f>
        <v>1.8991162218189935E-3</v>
      </c>
    </row>
    <row r="156" spans="46:51" ht="11.25" customHeight="1" x14ac:dyDescent="0.25">
      <c r="AT156" s="55" t="s">
        <v>106</v>
      </c>
      <c r="AU156" s="56">
        <f>_xll.qlInterestRateIndexFixingDate(IborIndex&amp;Tenor,AV156,Trigger)</f>
        <v>42352</v>
      </c>
      <c r="AV156" s="56">
        <f>_xll.qlCalendarAdvance(Calendar,AV155,AT156,"f",,Trigger)</f>
        <v>42354</v>
      </c>
      <c r="AW156" s="56">
        <f>_xll.qlInterestRateIndexMaturity(IborIndex&amp;Tenor,AV156,Trigger)</f>
        <v>42720</v>
      </c>
      <c r="AX156" s="102" t="e">
        <f>_xll.qlIndexFixing($Z$5,AU156,,Trigger)</f>
        <v>#VALUE!</v>
      </c>
      <c r="AY156" s="102">
        <f>_xll.qlIndexFixing($AZ$1,AV156,,Trigger)</f>
        <v>1.8997526380248786E-3</v>
      </c>
    </row>
    <row r="157" spans="46:51" ht="11.25" customHeight="1" x14ac:dyDescent="0.25">
      <c r="AT157" s="55" t="s">
        <v>106</v>
      </c>
      <c r="AU157" s="56">
        <f>_xll.qlInterestRateIndexFixingDate(IborIndex&amp;Tenor,AV157,Trigger)</f>
        <v>42353</v>
      </c>
      <c r="AV157" s="56">
        <f>_xll.qlCalendarAdvance(Calendar,AV156,AT157,"f",,Trigger)</f>
        <v>42355</v>
      </c>
      <c r="AW157" s="56">
        <f>_xll.qlInterestRateIndexMaturity(IborIndex&amp;Tenor,AV157,Trigger)</f>
        <v>42723</v>
      </c>
      <c r="AX157" s="102" t="e">
        <f>_xll.qlIndexFixing($Z$5,AU157,,Trigger)</f>
        <v>#VALUE!</v>
      </c>
      <c r="AY157" s="102">
        <f>_xll.qlIndexFixing($AZ$1,AV157,,Trigger)</f>
        <v>1.904870661521317E-3</v>
      </c>
    </row>
    <row r="158" spans="46:51" ht="11.25" customHeight="1" x14ac:dyDescent="0.25">
      <c r="AT158" s="55" t="s">
        <v>106</v>
      </c>
      <c r="AU158" s="56">
        <f>_xll.qlInterestRateIndexFixingDate(IborIndex&amp;Tenor,AV158,Trigger)</f>
        <v>42354</v>
      </c>
      <c r="AV158" s="56">
        <f>_xll.qlCalendarAdvance(Calendar,AV157,AT158,"f",,Trigger)</f>
        <v>42356</v>
      </c>
      <c r="AW158" s="56">
        <f>_xll.qlInterestRateIndexMaturity(IborIndex&amp;Tenor,AV158,Trigger)</f>
        <v>42723</v>
      </c>
      <c r="AX158" s="102" t="e">
        <f>_xll.qlIndexFixing($Z$5,AU158,,Trigger)</f>
        <v>#VALUE!</v>
      </c>
      <c r="AY158" s="102">
        <f>_xll.qlIndexFixing($AZ$1,AV158,,Trigger)</f>
        <v>1.9071745423693822E-3</v>
      </c>
    </row>
    <row r="159" spans="46:51" ht="11.25" customHeight="1" x14ac:dyDescent="0.25">
      <c r="AT159" s="55" t="s">
        <v>106</v>
      </c>
      <c r="AU159" s="56">
        <f>_xll.qlInterestRateIndexFixingDate(IborIndex&amp;Tenor,AV159,Trigger)</f>
        <v>42355</v>
      </c>
      <c r="AV159" s="56">
        <f>_xll.qlCalendarAdvance(Calendar,AV158,AT159,"f",,Trigger)</f>
        <v>42359</v>
      </c>
      <c r="AW159" s="56">
        <f>_xll.qlInterestRateIndexMaturity(IborIndex&amp;Tenor,AV159,Trigger)</f>
        <v>42725</v>
      </c>
      <c r="AX159" s="102" t="e">
        <f>_xll.qlIndexFixing($Z$5,AU159,,Trigger)</f>
        <v>#VALUE!</v>
      </c>
      <c r="AY159" s="102">
        <f>_xll.qlIndexFixing($AZ$1,AV159,,Trigger)</f>
        <v>1.9095168319786463E-3</v>
      </c>
    </row>
    <row r="160" spans="46:51" ht="11.25" customHeight="1" x14ac:dyDescent="0.25">
      <c r="AT160" s="55" t="s">
        <v>106</v>
      </c>
      <c r="AU160" s="56">
        <f>_xll.qlInterestRateIndexFixingDate(IborIndex&amp;Tenor,AV160,Trigger)</f>
        <v>42356</v>
      </c>
      <c r="AV160" s="56">
        <f>_xll.qlCalendarAdvance(Calendar,AV159,AT160,"f",,Trigger)</f>
        <v>42360</v>
      </c>
      <c r="AW160" s="56">
        <f>_xll.qlInterestRateIndexMaturity(IborIndex&amp;Tenor,AV160,Trigger)</f>
        <v>42726</v>
      </c>
      <c r="AX160" s="102" t="e">
        <f>_xll.qlIndexFixing($Z$5,AU160,,Trigger)</f>
        <v>#VALUE!</v>
      </c>
      <c r="AY160" s="102">
        <f>_xll.qlIndexFixing($AZ$1,AV160,,Trigger)</f>
        <v>1.9173027825415928E-3</v>
      </c>
    </row>
    <row r="161" spans="46:51" ht="11.25" customHeight="1" x14ac:dyDescent="0.25">
      <c r="AT161" s="55" t="s">
        <v>106</v>
      </c>
      <c r="AU161" s="56">
        <f>_xll.qlInterestRateIndexFixingDate(IborIndex&amp;Tenor,AV161,Trigger)</f>
        <v>42359</v>
      </c>
      <c r="AV161" s="56">
        <f>_xll.qlCalendarAdvance(Calendar,AV160,AT161,"f",,Trigger)</f>
        <v>42361</v>
      </c>
      <c r="AW161" s="56">
        <f>_xll.qlInterestRateIndexMaturity(IborIndex&amp;Tenor,AV161,Trigger)</f>
        <v>42727</v>
      </c>
      <c r="AX161" s="102" t="e">
        <f>_xll.qlIndexFixing($Z$5,AU161,,Trigger)</f>
        <v>#VALUE!</v>
      </c>
      <c r="AY161" s="102">
        <f>_xll.qlIndexFixing($AZ$1,AV161,,Trigger)</f>
        <v>1.9217270476591551E-3</v>
      </c>
    </row>
    <row r="162" spans="46:51" ht="11.25" customHeight="1" x14ac:dyDescent="0.25">
      <c r="AT162" s="55" t="s">
        <v>106</v>
      </c>
      <c r="AU162" s="56">
        <f>_xll.qlInterestRateIndexFixingDate(IborIndex&amp;Tenor,AV162,Trigger)</f>
        <v>42360</v>
      </c>
      <c r="AV162" s="56">
        <f>_xll.qlCalendarAdvance(Calendar,AV161,AT162,"f",,Trigger)</f>
        <v>42362</v>
      </c>
      <c r="AW162" s="56">
        <f>_xll.qlInterestRateIndexMaturity(IborIndex&amp;Tenor,AV162,Trigger)</f>
        <v>42731</v>
      </c>
      <c r="AX162" s="102" t="e">
        <f>_xll.qlIndexFixing($Z$5,AU162,,Trigger)</f>
        <v>#VALUE!</v>
      </c>
      <c r="AY162" s="102">
        <f>_xll.qlIndexFixing($AZ$1,AV162,,Trigger)</f>
        <v>1.9242531518094937E-3</v>
      </c>
    </row>
    <row r="163" spans="46:51" ht="11.25" customHeight="1" x14ac:dyDescent="0.25">
      <c r="AT163" s="55" t="s">
        <v>106</v>
      </c>
      <c r="AU163" s="56">
        <f>_xll.qlInterestRateIndexFixingDate(IborIndex&amp;Tenor,AV163,Trigger)</f>
        <v>42361</v>
      </c>
      <c r="AV163" s="56">
        <f>_xll.qlCalendarAdvance(Calendar,AV162,AT163,"f",,Trigger)</f>
        <v>42366</v>
      </c>
      <c r="AW163" s="56">
        <f>_xll.qlInterestRateIndexMaturity(IborIndex&amp;Tenor,AV163,Trigger)</f>
        <v>42732</v>
      </c>
      <c r="AX163" s="102" t="e">
        <f>_xll.qlIndexFixing($Z$5,AU163,,Trigger)</f>
        <v>#VALUE!</v>
      </c>
      <c r="AY163" s="102">
        <f>_xll.qlIndexFixing($AZ$1,AV163,,Trigger)</f>
        <v>1.9268019722009609E-3</v>
      </c>
    </row>
    <row r="164" spans="46:51" ht="11.25" customHeight="1" x14ac:dyDescent="0.25">
      <c r="AT164" s="55" t="s">
        <v>106</v>
      </c>
      <c r="AU164" s="56">
        <f>_xll.qlInterestRateIndexFixingDate(IborIndex&amp;Tenor,AV164,Trigger)</f>
        <v>42362</v>
      </c>
      <c r="AV164" s="56">
        <f>_xll.qlCalendarAdvance(Calendar,AV163,AT164,"f",,Trigger)</f>
        <v>42367</v>
      </c>
      <c r="AW164" s="56">
        <f>_xll.qlInterestRateIndexMaturity(IborIndex&amp;Tenor,AV164,Trigger)</f>
        <v>42733</v>
      </c>
      <c r="AX164" s="102" t="e">
        <f>_xll.qlIndexFixing($Z$5,AU164,,Trigger)</f>
        <v>#VALUE!</v>
      </c>
      <c r="AY164" s="102">
        <f>_xll.qlIndexFixing($AZ$1,AV164,,Trigger)</f>
        <v>1.9274405779813458E-3</v>
      </c>
    </row>
    <row r="165" spans="46:51" ht="11.25" customHeight="1" x14ac:dyDescent="0.25">
      <c r="AT165" s="55" t="s">
        <v>106</v>
      </c>
      <c r="AU165" s="56">
        <f>_xll.qlInterestRateIndexFixingDate(IborIndex&amp;Tenor,AV165,Trigger)</f>
        <v>42366</v>
      </c>
      <c r="AV165" s="56">
        <f>_xll.qlCalendarAdvance(Calendar,AV164,AT165,"f",,Trigger)</f>
        <v>42368</v>
      </c>
      <c r="AW165" s="56">
        <f>_xll.qlInterestRateIndexMaturity(IborIndex&amp;Tenor,AV165,Trigger)</f>
        <v>42734</v>
      </c>
      <c r="AX165" s="102" t="e">
        <f>_xll.qlIndexFixing($Z$5,AU165,,Trigger)</f>
        <v>#VALUE!</v>
      </c>
      <c r="AY165" s="102">
        <f>_xll.qlIndexFixing($AZ$1,AV165,,Trigger)</f>
        <v>1.9398056077566249E-3</v>
      </c>
    </row>
    <row r="166" spans="46:51" ht="11.25" customHeight="1" x14ac:dyDescent="0.25">
      <c r="AT166" s="55" t="s">
        <v>106</v>
      </c>
      <c r="AU166" s="56">
        <f>_xll.qlInterestRateIndexFixingDate(IborIndex&amp;Tenor,AV166,Trigger)</f>
        <v>42367</v>
      </c>
      <c r="AV166" s="56">
        <f>_xll.qlCalendarAdvance(Calendar,AV165,AT166,"f",,Trigger)</f>
        <v>42369</v>
      </c>
      <c r="AW166" s="56">
        <f>_xll.qlInterestRateIndexMaturity(IborIndex&amp;Tenor,AV166,Trigger)</f>
        <v>42734</v>
      </c>
      <c r="AX166" s="102" t="e">
        <f>_xll.qlIndexFixing($Z$5,AU166,,Trigger)</f>
        <v>#VALUE!</v>
      </c>
      <c r="AY166" s="102">
        <f>_xll.qlIndexFixing($AZ$1,AV166,,Trigger)</f>
        <v>1.9424417797527303E-3</v>
      </c>
    </row>
    <row r="167" spans="46:51" ht="11.25" customHeight="1" x14ac:dyDescent="0.25">
      <c r="AT167" s="55" t="s">
        <v>106</v>
      </c>
      <c r="AU167" s="56">
        <f>_xll.qlInterestRateIndexFixingDate(IborIndex&amp;Tenor,AV167,Trigger)</f>
        <v>42368</v>
      </c>
      <c r="AV167" s="56">
        <f>_xll.qlCalendarAdvance(Calendar,AV166,AT167,"f",,Trigger)</f>
        <v>42373</v>
      </c>
      <c r="AW167" s="56">
        <f>_xll.qlInterestRateIndexMaturity(IborIndex&amp;Tenor,AV167,Trigger)</f>
        <v>42739</v>
      </c>
      <c r="AX167" s="102" t="e">
        <f>_xll.qlIndexFixing($Z$5,AU167,,Trigger)</f>
        <v>#VALUE!</v>
      </c>
      <c r="AY167" s="102">
        <f>_xll.qlIndexFixing($AZ$1,AV167,,Trigger)</f>
        <v>1.9450842061504224E-3</v>
      </c>
    </row>
    <row r="168" spans="46:51" ht="11.25" customHeight="1" x14ac:dyDescent="0.25">
      <c r="AT168" s="55" t="s">
        <v>106</v>
      </c>
      <c r="AU168" s="56">
        <f>_xll.qlInterestRateIndexFixingDate(IborIndex&amp;Tenor,AV168,Trigger)</f>
        <v>42369</v>
      </c>
      <c r="AV168" s="56">
        <f>_xll.qlCalendarAdvance(Calendar,AV167,AT168,"f",,Trigger)</f>
        <v>42374</v>
      </c>
      <c r="AW168" s="56">
        <f>_xll.qlInterestRateIndexMaturity(IborIndex&amp;Tenor,AV168,Trigger)</f>
        <v>42740</v>
      </c>
      <c r="AX168" s="102" t="e">
        <f>_xll.qlIndexFixing($Z$5,AU168,,Trigger)</f>
        <v>#VALUE!</v>
      </c>
      <c r="AY168" s="102">
        <f>_xll.qlIndexFixing($AZ$1,AV168,,Trigger)</f>
        <v>1.9517210197998918E-3</v>
      </c>
    </row>
    <row r="169" spans="46:51" ht="11.25" customHeight="1" x14ac:dyDescent="0.25">
      <c r="AT169" s="55" t="s">
        <v>106</v>
      </c>
      <c r="AU169" s="56">
        <f>_xll.qlInterestRateIndexFixingDate(IborIndex&amp;Tenor,AV169,Trigger)</f>
        <v>42373</v>
      </c>
      <c r="AV169" s="56">
        <f>_xll.qlCalendarAdvance(Calendar,AV168,AT169,"f",,Trigger)</f>
        <v>42375</v>
      </c>
      <c r="AW169" s="56">
        <f>_xll.qlInterestRateIndexMaturity(IborIndex&amp;Tenor,AV169,Trigger)</f>
        <v>42741</v>
      </c>
      <c r="AX169" s="102" t="e">
        <f>_xll.qlIndexFixing($Z$5,AU169,,Trigger)</f>
        <v>#VALUE!</v>
      </c>
      <c r="AY169" s="102">
        <f>_xll.qlIndexFixing($AZ$1,AV169,,Trigger)</f>
        <v>1.9523742771100463E-3</v>
      </c>
    </row>
    <row r="170" spans="46:51" ht="11.25" customHeight="1" x14ac:dyDescent="0.25">
      <c r="AT170" s="55" t="s">
        <v>106</v>
      </c>
      <c r="AU170" s="56">
        <f>_xll.qlInterestRateIndexFixingDate(IborIndex&amp;Tenor,AV170,Trigger)</f>
        <v>42374</v>
      </c>
      <c r="AV170" s="56">
        <f>_xll.qlCalendarAdvance(Calendar,AV169,AT170,"f",,Trigger)</f>
        <v>42376</v>
      </c>
      <c r="AW170" s="56">
        <f>_xll.qlInterestRateIndexMaturity(IborIndex&amp;Tenor,AV170,Trigger)</f>
        <v>42744</v>
      </c>
      <c r="AX170" s="102" t="e">
        <f>_xll.qlIndexFixing($Z$5,AU170,,Trigger)</f>
        <v>#VALUE!</v>
      </c>
      <c r="AY170" s="102">
        <f>_xll.qlIndexFixing($AZ$1,AV170,,Trigger)</f>
        <v>1.9583050967927943E-3</v>
      </c>
    </row>
    <row r="171" spans="46:51" ht="11.25" customHeight="1" x14ac:dyDescent="0.25">
      <c r="AT171" s="55" t="s">
        <v>106</v>
      </c>
      <c r="AU171" s="56">
        <f>_xll.qlInterestRateIndexFixingDate(IborIndex&amp;Tenor,AV171,Trigger)</f>
        <v>42375</v>
      </c>
      <c r="AV171" s="56">
        <f>_xll.qlCalendarAdvance(Calendar,AV170,AT171,"f",,Trigger)</f>
        <v>42377</v>
      </c>
      <c r="AW171" s="56">
        <f>_xll.qlInterestRateIndexMaturity(IborIndex&amp;Tenor,AV171,Trigger)</f>
        <v>42744</v>
      </c>
      <c r="AX171" s="102" t="e">
        <f>_xll.qlIndexFixing($Z$5,AU171,,Trigger)</f>
        <v>#VALUE!</v>
      </c>
      <c r="AY171" s="102">
        <f>_xll.qlIndexFixing($AZ$1,AV171,,Trigger)</f>
        <v>1.9609337953069568E-3</v>
      </c>
    </row>
    <row r="172" spans="46:51" ht="11.25" customHeight="1" x14ac:dyDescent="0.25">
      <c r="AT172" s="55" t="s">
        <v>106</v>
      </c>
      <c r="AU172" s="56">
        <f>_xll.qlInterestRateIndexFixingDate(IborIndex&amp;Tenor,AV172,Trigger)</f>
        <v>42376</v>
      </c>
      <c r="AV172" s="56">
        <f>_xll.qlCalendarAdvance(Calendar,AV171,AT172,"f",,Trigger)</f>
        <v>42380</v>
      </c>
      <c r="AW172" s="56">
        <f>_xll.qlInterestRateIndexMaturity(IborIndex&amp;Tenor,AV172,Trigger)</f>
        <v>42746</v>
      </c>
      <c r="AX172" s="102" t="e">
        <f>_xll.qlIndexFixing($Z$5,AU172,,Trigger)</f>
        <v>#VALUE!</v>
      </c>
      <c r="AY172" s="102">
        <f>_xll.qlIndexFixing($AZ$1,AV172,,Trigger)</f>
        <v>1.9635515168763022E-3</v>
      </c>
    </row>
    <row r="173" spans="46:51" ht="11.25" customHeight="1" x14ac:dyDescent="0.25">
      <c r="AT173" s="55" t="s">
        <v>106</v>
      </c>
      <c r="AU173" s="56">
        <f>_xll.qlInterestRateIndexFixingDate(IborIndex&amp;Tenor,AV173,Trigger)</f>
        <v>42377</v>
      </c>
      <c r="AV173" s="56">
        <f>_xll.qlCalendarAdvance(Calendar,AV172,AT173,"f",,Trigger)</f>
        <v>42381</v>
      </c>
      <c r="AW173" s="56">
        <f>_xll.qlInterestRateIndexMaturity(IborIndex&amp;Tenor,AV173,Trigger)</f>
        <v>42747</v>
      </c>
      <c r="AX173" s="102" t="e">
        <f>_xll.qlIndexFixing($Z$5,AU173,,Trigger)</f>
        <v>#VALUE!</v>
      </c>
      <c r="AY173" s="102">
        <f>_xll.qlIndexFixing($AZ$1,AV173,,Trigger)</f>
        <v>1.9699999999900114E-3</v>
      </c>
    </row>
    <row r="174" spans="46:51" ht="11.25" customHeight="1" x14ac:dyDescent="0.25">
      <c r="AT174" s="55" t="s">
        <v>106</v>
      </c>
      <c r="AU174" s="56">
        <f>_xll.qlInterestRateIndexFixingDate(IborIndex&amp;Tenor,AV174,Trigger)</f>
        <v>42380</v>
      </c>
      <c r="AV174" s="56">
        <f>_xll.qlCalendarAdvance(Calendar,AV173,AT174,"f",,Trigger)</f>
        <v>42382</v>
      </c>
      <c r="AW174" s="56">
        <f>_xll.qlInterestRateIndexMaturity(IborIndex&amp;Tenor,AV174,Trigger)</f>
        <v>42748</v>
      </c>
      <c r="AX174" s="102" t="e">
        <f>_xll.qlIndexFixing($Z$5,AU174,,Trigger)</f>
        <v>#VALUE!</v>
      </c>
      <c r="AY174" s="102">
        <f>_xll.qlIndexFixing($AZ$1,AV174,,Trigger)</f>
        <v>1.9706581958099864E-3</v>
      </c>
    </row>
    <row r="175" spans="46:51" ht="11.25" customHeight="1" x14ac:dyDescent="0.25">
      <c r="AT175" s="55" t="s">
        <v>106</v>
      </c>
      <c r="AU175" s="56">
        <f>_xll.qlInterestRateIndexFixingDate(IborIndex&amp;Tenor,AV175,Trigger)</f>
        <v>42381</v>
      </c>
      <c r="AV175" s="56">
        <f>_xll.qlCalendarAdvance(Calendar,AV174,AT175,"f",,Trigger)</f>
        <v>42383</v>
      </c>
      <c r="AW175" s="56">
        <f>_xll.qlInterestRateIndexMaturity(IborIndex&amp;Tenor,AV175,Trigger)</f>
        <v>42751</v>
      </c>
      <c r="AX175" s="102" t="e">
        <f>_xll.qlIndexFixing($Z$5,AU175,,Trigger)</f>
        <v>#VALUE!</v>
      </c>
      <c r="AY175" s="102">
        <f>_xll.qlIndexFixing($AZ$1,AV175,,Trigger)</f>
        <v>1.9763904097709231E-3</v>
      </c>
    </row>
    <row r="176" spans="46:51" ht="11.25" customHeight="1" x14ac:dyDescent="0.25">
      <c r="AT176" s="55" t="s">
        <v>106</v>
      </c>
      <c r="AU176" s="56">
        <f>_xll.qlInterestRateIndexFixingDate(IborIndex&amp;Tenor,AV176,Trigger)</f>
        <v>42382</v>
      </c>
      <c r="AV176" s="56">
        <f>_xll.qlCalendarAdvance(Calendar,AV175,AT176,"f",,Trigger)</f>
        <v>42384</v>
      </c>
      <c r="AW176" s="56">
        <f>_xll.qlInterestRateIndexMaturity(IborIndex&amp;Tenor,AV176,Trigger)</f>
        <v>42751</v>
      </c>
      <c r="AX176" s="102" t="e">
        <f>_xll.qlIndexFixing($Z$5,AU176,,Trigger)</f>
        <v>#VALUE!</v>
      </c>
      <c r="AY176" s="102">
        <f>_xll.qlIndexFixing($AZ$1,AV176,,Trigger)</f>
        <v>1.9788978582813872E-3</v>
      </c>
    </row>
    <row r="177" spans="46:51" ht="11.25" customHeight="1" x14ac:dyDescent="0.25">
      <c r="AT177" s="55" t="s">
        <v>106</v>
      </c>
      <c r="AU177" s="56">
        <f>_xll.qlInterestRateIndexFixingDate(IborIndex&amp;Tenor,AV177,Trigger)</f>
        <v>42383</v>
      </c>
      <c r="AV177" s="56">
        <f>_xll.qlCalendarAdvance(Calendar,AV176,AT177,"f",,Trigger)</f>
        <v>42387</v>
      </c>
      <c r="AW177" s="56">
        <f>_xll.qlInterestRateIndexMaturity(IborIndex&amp;Tenor,AV177,Trigger)</f>
        <v>42753</v>
      </c>
      <c r="AX177" s="102" t="e">
        <f>_xll.qlIndexFixing($Z$5,AU177,,Trigger)</f>
        <v>#VALUE!</v>
      </c>
      <c r="AY177" s="102">
        <f>_xll.qlIndexFixing($AZ$1,AV177,,Trigger)</f>
        <v>1.9813850367640094E-3</v>
      </c>
    </row>
    <row r="178" spans="46:51" ht="11.25" customHeight="1" x14ac:dyDescent="0.25">
      <c r="AT178" s="55" t="s">
        <v>106</v>
      </c>
      <c r="AU178" s="56">
        <f>_xll.qlInterestRateIndexFixingDate(IborIndex&amp;Tenor,AV178,Trigger)</f>
        <v>42384</v>
      </c>
      <c r="AV178" s="56">
        <f>_xll.qlCalendarAdvance(Calendar,AV177,AT178,"f",,Trigger)</f>
        <v>42388</v>
      </c>
      <c r="AW178" s="56">
        <f>_xll.qlInterestRateIndexMaturity(IborIndex&amp;Tenor,AV178,Trigger)</f>
        <v>42754</v>
      </c>
      <c r="AX178" s="102" t="e">
        <f>_xll.qlIndexFixing($Z$5,AU178,,Trigger)</f>
        <v>#VALUE!</v>
      </c>
      <c r="AY178" s="102">
        <f>_xll.qlIndexFixing($AZ$1,AV178,,Trigger)</f>
        <v>1.9874118895953632E-3</v>
      </c>
    </row>
    <row r="179" spans="46:51" ht="11.25" customHeight="1" x14ac:dyDescent="0.25">
      <c r="AT179" s="55" t="s">
        <v>106</v>
      </c>
      <c r="AU179" s="56">
        <f>_xll.qlInterestRateIndexFixingDate(IborIndex&amp;Tenor,AV179,Trigger)</f>
        <v>42387</v>
      </c>
      <c r="AV179" s="56">
        <f>_xll.qlCalendarAdvance(Calendar,AV178,AT179,"f",,Trigger)</f>
        <v>42389</v>
      </c>
      <c r="AW179" s="56">
        <f>_xll.qlInterestRateIndexMaturity(IborIndex&amp;Tenor,AV179,Trigger)</f>
        <v>42755</v>
      </c>
      <c r="AX179" s="102" t="e">
        <f>_xll.qlIndexFixing($Z$5,AU179,,Trigger)</f>
        <v>#VALUE!</v>
      </c>
      <c r="AY179" s="102">
        <f>_xll.qlIndexFixing($AZ$1,AV179,,Trigger)</f>
        <v>1.9880714790948295E-3</v>
      </c>
    </row>
    <row r="180" spans="46:51" ht="11.25" customHeight="1" x14ac:dyDescent="0.25">
      <c r="AT180" s="55" t="s">
        <v>106</v>
      </c>
      <c r="AU180" s="56">
        <f>_xll.qlInterestRateIndexFixingDate(IborIndex&amp;Tenor,AV180,Trigger)</f>
        <v>42388</v>
      </c>
      <c r="AV180" s="56">
        <f>_xll.qlCalendarAdvance(Calendar,AV179,AT180,"f",,Trigger)</f>
        <v>42390</v>
      </c>
      <c r="AW180" s="56">
        <f>_xll.qlInterestRateIndexMaturity(IborIndex&amp;Tenor,AV180,Trigger)</f>
        <v>42758</v>
      </c>
      <c r="AX180" s="102" t="e">
        <f>_xll.qlIndexFixing($Z$5,AU180,,Trigger)</f>
        <v>#VALUE!</v>
      </c>
      <c r="AY180" s="102">
        <f>_xll.qlIndexFixing($AZ$1,AV180,,Trigger)</f>
        <v>1.9935276711020287E-3</v>
      </c>
    </row>
    <row r="181" spans="46:51" ht="11.25" customHeight="1" x14ac:dyDescent="0.25">
      <c r="AT181" s="55" t="s">
        <v>106</v>
      </c>
      <c r="AU181" s="56">
        <f>_xll.qlInterestRateIndexFixingDate(IborIndex&amp;Tenor,AV181,Trigger)</f>
        <v>42389</v>
      </c>
      <c r="AV181" s="56">
        <f>_xll.qlCalendarAdvance(Calendar,AV180,AT181,"f",,Trigger)</f>
        <v>42391</v>
      </c>
      <c r="AW181" s="56">
        <f>_xll.qlInterestRateIndexMaturity(IborIndex&amp;Tenor,AV181,Trigger)</f>
        <v>42758</v>
      </c>
      <c r="AX181" s="102" t="e">
        <f>_xll.qlIndexFixing($Z$5,AU181,,Trigger)</f>
        <v>#VALUE!</v>
      </c>
      <c r="AY181" s="102">
        <f>_xll.qlIndexFixing($AZ$1,AV181,,Trigger)</f>
        <v>1.9958997479172188E-3</v>
      </c>
    </row>
    <row r="182" spans="46:51" ht="11.25" customHeight="1" x14ac:dyDescent="0.25">
      <c r="AT182" s="55" t="s">
        <v>106</v>
      </c>
      <c r="AU182" s="56">
        <f>_xll.qlInterestRateIndexFixingDate(IborIndex&amp;Tenor,AV182,Trigger)</f>
        <v>42390</v>
      </c>
      <c r="AV182" s="56">
        <f>_xll.qlCalendarAdvance(Calendar,AV181,AT182,"f",,Trigger)</f>
        <v>42394</v>
      </c>
      <c r="AW182" s="56">
        <f>_xll.qlInterestRateIndexMaturity(IborIndex&amp;Tenor,AV182,Trigger)</f>
        <v>42760</v>
      </c>
      <c r="AX182" s="102" t="e">
        <f>_xll.qlIndexFixing($Z$5,AU182,,Trigger)</f>
        <v>#VALUE!</v>
      </c>
      <c r="AY182" s="102">
        <f>_xll.qlIndexFixing($AZ$1,AV182,,Trigger)</f>
        <v>1.998253756266341E-3</v>
      </c>
    </row>
    <row r="183" spans="46:51" ht="11.25" customHeight="1" x14ac:dyDescent="0.25">
      <c r="AT183" s="55" t="s">
        <v>106</v>
      </c>
      <c r="AU183" s="56">
        <f>_xll.qlInterestRateIndexFixingDate(IborIndex&amp;Tenor,AV183,Trigger)</f>
        <v>42391</v>
      </c>
      <c r="AV183" s="56">
        <f>_xll.qlCalendarAdvance(Calendar,AV182,AT183,"f",,Trigger)</f>
        <v>42395</v>
      </c>
      <c r="AW183" s="56">
        <f>_xll.qlInterestRateIndexMaturity(IborIndex&amp;Tenor,AV183,Trigger)</f>
        <v>42761</v>
      </c>
      <c r="AX183" s="102" t="e">
        <f>_xll.qlIndexFixing($Z$5,AU183,,Trigger)</f>
        <v>#VALUE!</v>
      </c>
      <c r="AY183" s="102">
        <f>_xll.qlIndexFixing($AZ$1,AV183,,Trigger)</f>
        <v>2.0038991024031922E-3</v>
      </c>
    </row>
    <row r="184" spans="46:51" ht="11.25" customHeight="1" x14ac:dyDescent="0.25">
      <c r="AT184" s="55" t="s">
        <v>106</v>
      </c>
      <c r="AU184" s="56">
        <f>_xll.qlInterestRateIndexFixingDate(IborIndex&amp;Tenor,AV184,Trigger)</f>
        <v>42394</v>
      </c>
      <c r="AV184" s="56">
        <f>_xll.qlCalendarAdvance(Calendar,AV183,AT184,"f",,Trigger)</f>
        <v>42396</v>
      </c>
      <c r="AW184" s="56">
        <f>_xll.qlInterestRateIndexMaturity(IborIndex&amp;Tenor,AV184,Trigger)</f>
        <v>42762</v>
      </c>
      <c r="AX184" s="102" t="e">
        <f>_xll.qlIndexFixing($Z$5,AU184,,Trigger)</f>
        <v>#VALUE!</v>
      </c>
      <c r="AY184" s="102">
        <f>_xll.qlIndexFixing($AZ$1,AV184,,Trigger)</f>
        <v>2.0061853324154538E-3</v>
      </c>
    </row>
    <row r="185" spans="46:51" ht="11.25" customHeight="1" x14ac:dyDescent="0.25">
      <c r="AT185" s="55" t="s">
        <v>106</v>
      </c>
      <c r="AU185" s="56">
        <f>_xll.qlInterestRateIndexFixingDate(IborIndex&amp;Tenor,AV185,Trigger)</f>
        <v>42395</v>
      </c>
      <c r="AV185" s="56">
        <f>_xll.qlCalendarAdvance(Calendar,AV184,AT185,"f",,Trigger)</f>
        <v>42397</v>
      </c>
      <c r="AW185" s="56">
        <f>_xll.qlInterestRateIndexMaturity(IborIndex&amp;Tenor,AV185,Trigger)</f>
        <v>42765</v>
      </c>
      <c r="AX185" s="102" t="e">
        <f>_xll.qlIndexFixing($Z$5,AU185,,Trigger)</f>
        <v>#VALUE!</v>
      </c>
      <c r="AY185" s="102">
        <f>_xll.qlIndexFixing($AZ$1,AV185,,Trigger)</f>
        <v>2.0097643174979375E-3</v>
      </c>
    </row>
    <row r="186" spans="46:51" ht="11.25" customHeight="1" x14ac:dyDescent="0.25">
      <c r="AT186" s="55" t="s">
        <v>106</v>
      </c>
      <c r="AU186" s="56">
        <f>_xll.qlInterestRateIndexFixingDate(IborIndex&amp;Tenor,AV186,Trigger)</f>
        <v>42396</v>
      </c>
      <c r="AV186" s="56">
        <f>_xll.qlCalendarAdvance(Calendar,AV185,AT186,"f",,Trigger)</f>
        <v>42398</v>
      </c>
      <c r="AW186" s="56">
        <f>_xll.qlInterestRateIndexMaturity(IborIndex&amp;Tenor,AV186,Trigger)</f>
        <v>42766</v>
      </c>
      <c r="AX186" s="102" t="e">
        <f>_xll.qlIndexFixing($Z$5,AU186,,Trigger)</f>
        <v>#VALUE!</v>
      </c>
      <c r="AY186" s="102">
        <f>_xll.qlIndexFixing($AZ$1,AV186,,Trigger)</f>
        <v>2.0120168860270184E-3</v>
      </c>
    </row>
    <row r="187" spans="46:51" ht="11.25" customHeight="1" x14ac:dyDescent="0.25">
      <c r="AT187" s="55" t="s">
        <v>106</v>
      </c>
      <c r="AU187" s="56">
        <f>_xll.qlInterestRateIndexFixingDate(IborIndex&amp;Tenor,AV187,Trigger)</f>
        <v>42397</v>
      </c>
      <c r="AV187" s="56">
        <f>_xll.qlCalendarAdvance(Calendar,AV186,AT187,"f",,Trigger)</f>
        <v>42401</v>
      </c>
      <c r="AW187" s="56">
        <f>_xll.qlInterestRateIndexMaturity(IborIndex&amp;Tenor,AV187,Trigger)</f>
        <v>42767</v>
      </c>
      <c r="AX187" s="102" t="e">
        <f>_xll.qlIndexFixing($Z$5,AU187,,Trigger)</f>
        <v>#VALUE!</v>
      </c>
      <c r="AY187" s="102">
        <f>_xll.qlIndexFixing($AZ$1,AV187,,Trigger)</f>
        <v>2.0142537384758592E-3</v>
      </c>
    </row>
    <row r="188" spans="46:51" ht="11.25" customHeight="1" x14ac:dyDescent="0.25">
      <c r="AT188" s="55" t="s">
        <v>106</v>
      </c>
      <c r="AU188" s="56">
        <f>_xll.qlInterestRateIndexFixingDate(IborIndex&amp;Tenor,AV188,Trigger)</f>
        <v>42398</v>
      </c>
      <c r="AV188" s="56">
        <f>_xll.qlCalendarAdvance(Calendar,AV187,AT188,"f",,Trigger)</f>
        <v>42402</v>
      </c>
      <c r="AW188" s="56">
        <f>_xll.qlInterestRateIndexMaturity(IborIndex&amp;Tenor,AV188,Trigger)</f>
        <v>42768</v>
      </c>
      <c r="AX188" s="102" t="e">
        <f>_xll.qlIndexFixing($Z$5,AU188,,Trigger)</f>
        <v>#VALUE!</v>
      </c>
      <c r="AY188" s="102">
        <f>_xll.qlIndexFixing($AZ$1,AV188,,Trigger)</f>
        <v>2.0195729343066523E-3</v>
      </c>
    </row>
    <row r="189" spans="46:51" ht="11.25" customHeight="1" x14ac:dyDescent="0.25">
      <c r="AT189" s="55" t="s">
        <v>106</v>
      </c>
      <c r="AU189" s="56">
        <f>_xll.qlInterestRateIndexFixingDate(IborIndex&amp;Tenor,AV189,Trigger)</f>
        <v>42401</v>
      </c>
      <c r="AV189" s="56">
        <f>_xll.qlCalendarAdvance(Calendar,AV188,AT189,"f",,Trigger)</f>
        <v>42403</v>
      </c>
      <c r="AW189" s="56">
        <f>_xll.qlInterestRateIndexMaturity(IborIndex&amp;Tenor,AV189,Trigger)</f>
        <v>42769</v>
      </c>
      <c r="AX189" s="102" t="e">
        <f>_xll.qlIndexFixing($Z$5,AU189,,Trigger)</f>
        <v>#VALUE!</v>
      </c>
      <c r="AY189" s="102">
        <f>_xll.qlIndexFixing($AZ$1,AV189,,Trigger)</f>
        <v>2.0202249016673512E-3</v>
      </c>
    </row>
    <row r="190" spans="46:51" ht="11.25" customHeight="1" x14ac:dyDescent="0.25">
      <c r="AT190" s="55" t="s">
        <v>106</v>
      </c>
      <c r="AU190" s="56">
        <f>_xll.qlInterestRateIndexFixingDate(IborIndex&amp;Tenor,AV190,Trigger)</f>
        <v>42402</v>
      </c>
      <c r="AV190" s="56">
        <f>_xll.qlCalendarAdvance(Calendar,AV189,AT190,"f",,Trigger)</f>
        <v>42404</v>
      </c>
      <c r="AW190" s="56">
        <f>_xll.qlInterestRateIndexMaturity(IborIndex&amp;Tenor,AV190,Trigger)</f>
        <v>42772</v>
      </c>
      <c r="AX190" s="102" t="e">
        <f>_xll.qlIndexFixing($Z$5,AU190,,Trigger)</f>
        <v>#VALUE!</v>
      </c>
      <c r="AY190" s="102">
        <f>_xll.qlIndexFixing($AZ$1,AV190,,Trigger)</f>
        <v>2.0252145600783366E-3</v>
      </c>
    </row>
    <row r="191" spans="46:51" ht="11.25" customHeight="1" x14ac:dyDescent="0.25">
      <c r="AT191" s="55" t="s">
        <v>106</v>
      </c>
      <c r="AU191" s="56">
        <f>_xll.qlInterestRateIndexFixingDate(IborIndex&amp;Tenor,AV191,Trigger)</f>
        <v>42403</v>
      </c>
      <c r="AV191" s="56">
        <f>_xll.qlCalendarAdvance(Calendar,AV190,AT191,"f",,Trigger)</f>
        <v>42405</v>
      </c>
      <c r="AW191" s="56">
        <f>_xll.qlInterestRateIndexMaturity(IborIndex&amp;Tenor,AV191,Trigger)</f>
        <v>42772</v>
      </c>
      <c r="AX191" s="102" t="e">
        <f>_xll.qlIndexFixing($Z$5,AU191,,Trigger)</f>
        <v>#VALUE!</v>
      </c>
      <c r="AY191" s="102">
        <f>_xll.qlIndexFixing($AZ$1,AV191,,Trigger)</f>
        <v>2.0273645394719795E-3</v>
      </c>
    </row>
    <row r="192" spans="46:51" ht="11.25" customHeight="1" x14ac:dyDescent="0.25">
      <c r="AT192" s="55" t="s">
        <v>106</v>
      </c>
      <c r="AU192" s="56">
        <f>_xll.qlInterestRateIndexFixingDate(IborIndex&amp;Tenor,AV192,Trigger)</f>
        <v>42404</v>
      </c>
      <c r="AV192" s="56">
        <f>_xll.qlCalendarAdvance(Calendar,AV191,AT192,"f",,Trigger)</f>
        <v>42408</v>
      </c>
      <c r="AW192" s="56">
        <f>_xll.qlInterestRateIndexMaturity(IborIndex&amp;Tenor,AV192,Trigger)</f>
        <v>42774</v>
      </c>
      <c r="AX192" s="102" t="e">
        <f>_xll.qlIndexFixing($Z$5,AU192,,Trigger)</f>
        <v>#VALUE!</v>
      </c>
      <c r="AY192" s="102">
        <f>_xll.qlIndexFixing($AZ$1,AV192,,Trigger)</f>
        <v>2.0295013059871813E-3</v>
      </c>
    </row>
    <row r="193" spans="46:51" ht="11.25" customHeight="1" x14ac:dyDescent="0.25">
      <c r="AT193" s="55" t="s">
        <v>106</v>
      </c>
      <c r="AU193" s="56">
        <f>_xll.qlInterestRateIndexFixingDate(IborIndex&amp;Tenor,AV193,Trigger)</f>
        <v>42405</v>
      </c>
      <c r="AV193" s="56">
        <f>_xll.qlCalendarAdvance(Calendar,AV192,AT193,"f",,Trigger)</f>
        <v>42409</v>
      </c>
      <c r="AW193" s="56">
        <f>_xll.qlInterestRateIndexMaturity(IborIndex&amp;Tenor,AV193,Trigger)</f>
        <v>42775</v>
      </c>
      <c r="AX193" s="102" t="e">
        <f>_xll.qlIndexFixing($Z$5,AU193,,Trigger)</f>
        <v>#VALUE!</v>
      </c>
      <c r="AY193" s="102">
        <f>_xll.qlIndexFixing($AZ$1,AV193,,Trigger)</f>
        <v>2.0345520312664085E-3</v>
      </c>
    </row>
    <row r="194" spans="46:51" ht="11.25" customHeight="1" x14ac:dyDescent="0.25">
      <c r="AT194" s="55" t="s">
        <v>106</v>
      </c>
      <c r="AU194" s="56">
        <f>_xll.qlInterestRateIndexFixingDate(IborIndex&amp;Tenor,AV194,Trigger)</f>
        <v>42408</v>
      </c>
      <c r="AV194" s="56">
        <f>_xll.qlCalendarAdvance(Calendar,AV193,AT194,"f",,Trigger)</f>
        <v>42410</v>
      </c>
      <c r="AW194" s="56">
        <f>_xll.qlInterestRateIndexMaturity(IborIndex&amp;Tenor,AV194,Trigger)</f>
        <v>42776</v>
      </c>
      <c r="AX194" s="102" t="e">
        <f>_xll.qlIndexFixing($Z$5,AU194,,Trigger)</f>
        <v>#VALUE!</v>
      </c>
      <c r="AY194" s="102">
        <f>_xll.qlIndexFixing($AZ$1,AV194,,Trigger)</f>
        <v>2.0351958043220279E-3</v>
      </c>
    </row>
    <row r="195" spans="46:51" ht="11.25" customHeight="1" x14ac:dyDescent="0.25">
      <c r="AT195" s="55" t="s">
        <v>106</v>
      </c>
      <c r="AU195" s="56">
        <f>_xll.qlInterestRateIndexFixingDate(IborIndex&amp;Tenor,AV195,Trigger)</f>
        <v>42409</v>
      </c>
      <c r="AV195" s="56">
        <f>_xll.qlCalendarAdvance(Calendar,AV194,AT195,"f",,Trigger)</f>
        <v>42411</v>
      </c>
      <c r="AW195" s="56">
        <f>_xll.qlInterestRateIndexMaturity(IborIndex&amp;Tenor,AV195,Trigger)</f>
        <v>42779</v>
      </c>
      <c r="AX195" s="102" t="e">
        <f>_xll.qlIndexFixing($Z$5,AU195,,Trigger)</f>
        <v>#VALUE!</v>
      </c>
      <c r="AY195" s="102">
        <f>_xll.qlIndexFixing($AZ$1,AV195,,Trigger)</f>
        <v>2.0399999999999108E-3</v>
      </c>
    </row>
    <row r="196" spans="46:51" ht="11.25" customHeight="1" x14ac:dyDescent="0.25">
      <c r="AT196" s="55" t="s">
        <v>106</v>
      </c>
      <c r="AU196" s="56">
        <f>_xll.qlInterestRateIndexFixingDate(IborIndex&amp;Tenor,AV196,Trigger)</f>
        <v>42410</v>
      </c>
      <c r="AV196" s="56">
        <f>_xll.qlCalendarAdvance(Calendar,AV195,AT196,"f",,Trigger)</f>
        <v>42412</v>
      </c>
      <c r="AW196" s="56">
        <f>_xll.qlInterestRateIndexMaturity(IborIndex&amp;Tenor,AV196,Trigger)</f>
        <v>42779</v>
      </c>
      <c r="AX196" s="102" t="e">
        <f>_xll.qlIndexFixing($Z$5,AU196,,Trigger)</f>
        <v>#VALUE!</v>
      </c>
      <c r="AY196" s="102">
        <f>_xll.qlIndexFixing($AZ$1,AV196,,Trigger)</f>
        <v>2.0420654529314402E-3</v>
      </c>
    </row>
    <row r="197" spans="46:51" ht="11.25" customHeight="1" x14ac:dyDescent="0.25">
      <c r="AT197" s="55" t="s">
        <v>106</v>
      </c>
      <c r="AU197" s="56">
        <f>_xll.qlInterestRateIndexFixingDate(IborIndex&amp;Tenor,AV197,Trigger)</f>
        <v>42411</v>
      </c>
      <c r="AV197" s="56">
        <f>_xll.qlCalendarAdvance(Calendar,AV196,AT197,"f",,Trigger)</f>
        <v>42415</v>
      </c>
      <c r="AW197" s="56">
        <f>_xll.qlInterestRateIndexMaturity(IborIndex&amp;Tenor,AV197,Trigger)</f>
        <v>42781</v>
      </c>
      <c r="AX197" s="102" t="e">
        <f>_xll.qlIndexFixing($Z$5,AU197,,Trigger)</f>
        <v>#VALUE!</v>
      </c>
      <c r="AY197" s="102">
        <f>_xll.qlIndexFixing($AZ$1,AV197,,Trigger)</f>
        <v>2.0441217534169554E-3</v>
      </c>
    </row>
    <row r="198" spans="46:51" ht="11.25" customHeight="1" x14ac:dyDescent="0.25">
      <c r="AT198" s="55" t="s">
        <v>106</v>
      </c>
      <c r="AU198" s="56">
        <f>_xll.qlInterestRateIndexFixingDate(IborIndex&amp;Tenor,AV198,Trigger)</f>
        <v>42412</v>
      </c>
      <c r="AV198" s="56">
        <f>_xll.qlCalendarAdvance(Calendar,AV197,AT198,"f",,Trigger)</f>
        <v>42416</v>
      </c>
      <c r="AW198" s="56">
        <f>_xll.qlInterestRateIndexMaturity(IborIndex&amp;Tenor,AV198,Trigger)</f>
        <v>42782</v>
      </c>
      <c r="AX198" s="102" t="e">
        <f>_xll.qlIndexFixing($Z$5,AU198,,Trigger)</f>
        <v>#VALUE!</v>
      </c>
      <c r="AY198" s="102">
        <f>_xll.qlIndexFixing($AZ$1,AV198,,Trigger)</f>
        <v>2.0489979009247206E-3</v>
      </c>
    </row>
    <row r="199" spans="46:51" ht="11.25" customHeight="1" x14ac:dyDescent="0.25">
      <c r="AT199" s="55" t="s">
        <v>106</v>
      </c>
      <c r="AU199" s="56">
        <f>_xll.qlInterestRateIndexFixingDate(IborIndex&amp;Tenor,AV199,Trigger)</f>
        <v>42415</v>
      </c>
      <c r="AV199" s="56">
        <f>_xll.qlCalendarAdvance(Calendar,AV198,AT199,"f",,Trigger)</f>
        <v>42417</v>
      </c>
      <c r="AW199" s="56">
        <f>_xll.qlInterestRateIndexMaturity(IborIndex&amp;Tenor,AV199,Trigger)</f>
        <v>42783</v>
      </c>
      <c r="AX199" s="102" t="e">
        <f>_xll.qlIndexFixing($Z$5,AU199,,Trigger)</f>
        <v>#VALUE!</v>
      </c>
      <c r="AY199" s="102">
        <f>_xll.qlIndexFixing($AZ$1,AV199,,Trigger)</f>
        <v>2.0496300489270436E-3</v>
      </c>
    </row>
    <row r="200" spans="46:51" ht="11.25" customHeight="1" x14ac:dyDescent="0.25">
      <c r="AT200" s="55" t="s">
        <v>106</v>
      </c>
      <c r="AU200" s="56">
        <f>_xll.qlInterestRateIndexFixingDate(IborIndex&amp;Tenor,AV200,Trigger)</f>
        <v>42416</v>
      </c>
      <c r="AV200" s="56">
        <f>_xll.qlCalendarAdvance(Calendar,AV199,AT200,"f",,Trigger)</f>
        <v>42418</v>
      </c>
      <c r="AW200" s="56">
        <f>_xll.qlInterestRateIndexMaturity(IborIndex&amp;Tenor,AV200,Trigger)</f>
        <v>42786</v>
      </c>
      <c r="AX200" s="102" t="e">
        <f>_xll.qlIndexFixing($Z$5,AU200,,Trigger)</f>
        <v>#VALUE!</v>
      </c>
      <c r="AY200" s="102">
        <f>_xll.qlIndexFixing($AZ$1,AV200,,Trigger)</f>
        <v>2.0543451253565671E-3</v>
      </c>
    </row>
    <row r="201" spans="46:51" ht="11.25" customHeight="1" x14ac:dyDescent="0.25">
      <c r="AT201" s="55" t="s">
        <v>106</v>
      </c>
      <c r="AU201" s="56">
        <f>_xll.qlInterestRateIndexFixingDate(IborIndex&amp;Tenor,AV201,Trigger)</f>
        <v>42417</v>
      </c>
      <c r="AV201" s="56">
        <f>_xll.qlCalendarAdvance(Calendar,AV200,AT201,"f",,Trigger)</f>
        <v>42419</v>
      </c>
      <c r="AW201" s="56">
        <f>_xll.qlInterestRateIndexMaturity(IborIndex&amp;Tenor,AV201,Trigger)</f>
        <v>42786</v>
      </c>
      <c r="AX201" s="102" t="e">
        <f>_xll.qlIndexFixing($Z$5,AU201,,Trigger)</f>
        <v>#VALUE!</v>
      </c>
      <c r="AY201" s="102">
        <f>_xll.qlIndexFixing($AZ$1,AV201,,Trigger)</f>
        <v>2.0563942154314531E-3</v>
      </c>
    </row>
    <row r="202" spans="46:51" ht="11.25" customHeight="1" x14ac:dyDescent="0.25">
      <c r="AT202" s="55" t="s">
        <v>106</v>
      </c>
      <c r="AU202" s="56">
        <f>_xll.qlInterestRateIndexFixingDate(IborIndex&amp;Tenor,AV202,Trigger)</f>
        <v>42418</v>
      </c>
      <c r="AV202" s="56">
        <f>_xll.qlCalendarAdvance(Calendar,AV201,AT202,"f",,Trigger)</f>
        <v>42422</v>
      </c>
      <c r="AW202" s="56">
        <f>_xll.qlInterestRateIndexMaturity(IborIndex&amp;Tenor,AV202,Trigger)</f>
        <v>42788</v>
      </c>
      <c r="AX202" s="102" t="e">
        <f>_xll.qlIndexFixing($Z$5,AU202,,Trigger)</f>
        <v>#VALUE!</v>
      </c>
      <c r="AY202" s="102">
        <f>_xll.qlIndexFixing($AZ$1,AV202,,Trigger)</f>
        <v>2.0584501948452743E-3</v>
      </c>
    </row>
    <row r="203" spans="46:51" ht="11.25" customHeight="1" x14ac:dyDescent="0.25">
      <c r="AT203" s="55" t="s">
        <v>106</v>
      </c>
      <c r="AU203" s="56">
        <f>_xll.qlInterestRateIndexFixingDate(IborIndex&amp;Tenor,AV203,Trigger)</f>
        <v>42419</v>
      </c>
      <c r="AV203" s="56">
        <f>_xll.qlCalendarAdvance(Calendar,AV202,AT203,"f",,Trigger)</f>
        <v>42423</v>
      </c>
      <c r="AW203" s="56">
        <f>_xll.qlInterestRateIndexMaturity(IborIndex&amp;Tenor,AV203,Trigger)</f>
        <v>42789</v>
      </c>
      <c r="AX203" s="102" t="e">
        <f>_xll.qlIndexFixing($Z$5,AU203,,Trigger)</f>
        <v>#VALUE!</v>
      </c>
      <c r="AY203" s="102">
        <f>_xll.qlIndexFixing($AZ$1,AV203,,Trigger)</f>
        <v>2.0634451338088695E-3</v>
      </c>
    </row>
    <row r="204" spans="46:51" ht="11.25" customHeight="1" x14ac:dyDescent="0.25">
      <c r="AT204" s="55" t="s">
        <v>106</v>
      </c>
      <c r="AU204" s="56">
        <f>_xll.qlInterestRateIndexFixingDate(IborIndex&amp;Tenor,AV204,Trigger)</f>
        <v>42422</v>
      </c>
      <c r="AV204" s="56">
        <f>_xll.qlCalendarAdvance(Calendar,AV203,AT204,"f",,Trigger)</f>
        <v>42424</v>
      </c>
      <c r="AW204" s="56">
        <f>_xll.qlInterestRateIndexMaturity(IborIndex&amp;Tenor,AV204,Trigger)</f>
        <v>42790</v>
      </c>
      <c r="AX204" s="102" t="e">
        <f>_xll.qlIndexFixing($Z$5,AU204,,Trigger)</f>
        <v>#VALUE!</v>
      </c>
      <c r="AY204" s="102">
        <f>_xll.qlIndexFixing($AZ$1,AV204,,Trigger)</f>
        <v>2.064065919373755E-3</v>
      </c>
    </row>
    <row r="205" spans="46:51" ht="11.25" customHeight="1" x14ac:dyDescent="0.25">
      <c r="AT205" s="55" t="s">
        <v>106</v>
      </c>
      <c r="AU205" s="56">
        <f>_xll.qlInterestRateIndexFixingDate(IborIndex&amp;Tenor,AV205,Trigger)</f>
        <v>42423</v>
      </c>
      <c r="AV205" s="56">
        <f>_xll.qlCalendarAdvance(Calendar,AV204,AT205,"f",,Trigger)</f>
        <v>42425</v>
      </c>
      <c r="AW205" s="56">
        <f>_xll.qlInterestRateIndexMaturity(IborIndex&amp;Tenor,AV205,Trigger)</f>
        <v>42793</v>
      </c>
      <c r="AX205" s="102" t="e">
        <f>_xll.qlIndexFixing($Z$5,AU205,,Trigger)</f>
        <v>#VALUE!</v>
      </c>
      <c r="AY205" s="102">
        <f>_xll.qlIndexFixing($AZ$1,AV205,,Trigger)</f>
        <v>2.0674025816777492E-3</v>
      </c>
    </row>
    <row r="206" spans="46:51" ht="11.25" customHeight="1" x14ac:dyDescent="0.25">
      <c r="AT206" s="55" t="s">
        <v>106</v>
      </c>
      <c r="AU206" s="56">
        <f>_xll.qlInterestRateIndexFixingDate(IborIndex&amp;Tenor,AV206,Trigger)</f>
        <v>42424</v>
      </c>
      <c r="AV206" s="56">
        <f>_xll.qlCalendarAdvance(Calendar,AV205,AT206,"f",,Trigger)</f>
        <v>42426</v>
      </c>
      <c r="AW206" s="56">
        <f>_xll.qlInterestRateIndexMaturity(IborIndex&amp;Tenor,AV206,Trigger)</f>
        <v>42793</v>
      </c>
      <c r="AX206" s="102" t="e">
        <f>_xll.qlIndexFixing($Z$5,AU206,,Trigger)</f>
        <v>#VALUE!</v>
      </c>
      <c r="AY206" s="102">
        <f>_xll.qlIndexFixing($AZ$1,AV206,,Trigger)</f>
        <v>2.0695274819341573E-3</v>
      </c>
    </row>
    <row r="207" spans="46:51" ht="11.25" customHeight="1" x14ac:dyDescent="0.25">
      <c r="AT207" s="55" t="s">
        <v>106</v>
      </c>
      <c r="AU207" s="56">
        <f>_xll.qlInterestRateIndexFixingDate(IborIndex&amp;Tenor,AV207,Trigger)</f>
        <v>42425</v>
      </c>
      <c r="AV207" s="56">
        <f>_xll.qlCalendarAdvance(Calendar,AV206,AT207,"f",,Trigger)</f>
        <v>42429</v>
      </c>
      <c r="AW207" s="56">
        <f>_xll.qlInterestRateIndexMaturity(IborIndex&amp;Tenor,AV207,Trigger)</f>
        <v>42794</v>
      </c>
      <c r="AX207" s="102" t="e">
        <f>_xll.qlIndexFixing($Z$5,AU207,,Trigger)</f>
        <v>#VALUE!</v>
      </c>
      <c r="AY207" s="102">
        <f>_xll.qlIndexFixing($AZ$1,AV207,,Trigger)</f>
        <v>2.0716737222527758E-3</v>
      </c>
    </row>
    <row r="208" spans="46:51" ht="11.25" customHeight="1" x14ac:dyDescent="0.25">
      <c r="AT208" s="55" t="s">
        <v>106</v>
      </c>
      <c r="AU208" s="56">
        <f>_xll.qlInterestRateIndexFixingDate(IborIndex&amp;Tenor,AV208,Trigger)</f>
        <v>42426</v>
      </c>
      <c r="AV208" s="56">
        <f>_xll.qlCalendarAdvance(Calendar,AV207,AT208,"f",,Trigger)</f>
        <v>42430</v>
      </c>
      <c r="AW208" s="56">
        <f>_xll.qlInterestRateIndexMaturity(IborIndex&amp;Tenor,AV208,Trigger)</f>
        <v>42795</v>
      </c>
      <c r="AX208" s="102" t="e">
        <f>_xll.qlIndexFixing($Z$5,AU208,,Trigger)</f>
        <v>#VALUE!</v>
      </c>
      <c r="AY208" s="102">
        <f>_xll.qlIndexFixing($AZ$1,AV208,,Trigger)</f>
        <v>2.0738437525450021E-3</v>
      </c>
    </row>
    <row r="209" spans="46:51" ht="11.25" customHeight="1" x14ac:dyDescent="0.25">
      <c r="AT209" s="55" t="s">
        <v>106</v>
      </c>
      <c r="AU209" s="56">
        <f>_xll.qlInterestRateIndexFixingDate(IborIndex&amp;Tenor,AV209,Trigger)</f>
        <v>42429</v>
      </c>
      <c r="AV209" s="56">
        <f>_xll.qlCalendarAdvance(Calendar,AV208,AT209,"f",,Trigger)</f>
        <v>42431</v>
      </c>
      <c r="AW209" s="56">
        <f>_xll.qlInterestRateIndexMaturity(IborIndex&amp;Tenor,AV209,Trigger)</f>
        <v>42796</v>
      </c>
      <c r="AX209" s="102" t="e">
        <f>_xll.qlIndexFixing($Z$5,AU209,,Trigger)</f>
        <v>#VALUE!</v>
      </c>
      <c r="AY209" s="102">
        <f>_xll.qlIndexFixing($AZ$1,AV209,,Trigger)</f>
        <v>2.0793029433881487E-3</v>
      </c>
    </row>
    <row r="210" spans="46:51" ht="11.25" customHeight="1" x14ac:dyDescent="0.25">
      <c r="AT210" s="55" t="s">
        <v>106</v>
      </c>
      <c r="AU210" s="56">
        <f>_xll.qlInterestRateIndexFixingDate(IborIndex&amp;Tenor,AV210,Trigger)</f>
        <v>42430</v>
      </c>
      <c r="AV210" s="56">
        <f>_xll.qlCalendarAdvance(Calendar,AV209,AT210,"f",,Trigger)</f>
        <v>42432</v>
      </c>
      <c r="AW210" s="56">
        <f>_xll.qlInterestRateIndexMaturity(IborIndex&amp;Tenor,AV210,Trigger)</f>
        <v>42797</v>
      </c>
      <c r="AX210" s="102" t="e">
        <f>_xll.qlIndexFixing($Z$5,AU210,,Trigger)</f>
        <v>#VALUE!</v>
      </c>
      <c r="AY210" s="102">
        <f>_xll.qlIndexFixing($AZ$1,AV210,,Trigger)</f>
        <v>2.0828112996518606E-3</v>
      </c>
    </row>
    <row r="211" spans="46:51" ht="11.25" customHeight="1" x14ac:dyDescent="0.25">
      <c r="AT211" s="55" t="s">
        <v>106</v>
      </c>
      <c r="AU211" s="56">
        <f>_xll.qlInterestRateIndexFixingDate(IborIndex&amp;Tenor,AV211,Trigger)</f>
        <v>42431</v>
      </c>
      <c r="AV211" s="56">
        <f>_xll.qlCalendarAdvance(Calendar,AV210,AT211,"f",,Trigger)</f>
        <v>42433</v>
      </c>
      <c r="AW211" s="56">
        <f>_xll.qlInterestRateIndexMaturity(IborIndex&amp;Tenor,AV211,Trigger)</f>
        <v>42800</v>
      </c>
      <c r="AX211" s="102" t="e">
        <f>_xll.qlIndexFixing($Z$5,AU211,,Trigger)</f>
        <v>#VALUE!</v>
      </c>
      <c r="AY211" s="102">
        <f>_xll.qlIndexFixing($AZ$1,AV211,,Trigger)</f>
        <v>2.0851375564679689E-3</v>
      </c>
    </row>
    <row r="212" spans="46:51" ht="11.25" customHeight="1" x14ac:dyDescent="0.25">
      <c r="AT212" s="55" t="s">
        <v>106</v>
      </c>
      <c r="AU212" s="56">
        <f>_xll.qlInterestRateIndexFixingDate(IborIndex&amp;Tenor,AV212,Trigger)</f>
        <v>42432</v>
      </c>
      <c r="AV212" s="56">
        <f>_xll.qlCalendarAdvance(Calendar,AV211,AT212,"f",,Trigger)</f>
        <v>42436</v>
      </c>
      <c r="AW212" s="56">
        <f>_xll.qlInterestRateIndexMaturity(IborIndex&amp;Tenor,AV212,Trigger)</f>
        <v>42801</v>
      </c>
      <c r="AX212" s="102" t="e">
        <f>_xll.qlIndexFixing($Z$5,AU212,,Trigger)</f>
        <v>#VALUE!</v>
      </c>
      <c r="AY212" s="102">
        <f>_xll.qlIndexFixing($AZ$1,AV212,,Trigger)</f>
        <v>2.0875026195295264E-3</v>
      </c>
    </row>
    <row r="213" spans="46:51" ht="11.25" customHeight="1" x14ac:dyDescent="0.25">
      <c r="AT213" s="55" t="s">
        <v>106</v>
      </c>
      <c r="AU213" s="56">
        <f>_xll.qlInterestRateIndexFixingDate(IborIndex&amp;Tenor,AV213,Trigger)</f>
        <v>42433</v>
      </c>
      <c r="AV213" s="56">
        <f>_xll.qlCalendarAdvance(Calendar,AV212,AT213,"f",,Trigger)</f>
        <v>42437</v>
      </c>
      <c r="AW213" s="56">
        <f>_xll.qlInterestRateIndexMaturity(IborIndex&amp;Tenor,AV213,Trigger)</f>
        <v>42802</v>
      </c>
      <c r="AX213" s="102" t="e">
        <f>_xll.qlIndexFixing($Z$5,AU213,,Trigger)</f>
        <v>#VALUE!</v>
      </c>
      <c r="AY213" s="102">
        <f>_xll.qlIndexFixing($AZ$1,AV213,,Trigger)</f>
        <v>2.089909044357918E-3</v>
      </c>
    </row>
    <row r="214" spans="46:51" ht="11.25" customHeight="1" x14ac:dyDescent="0.25">
      <c r="AT214" s="55" t="s">
        <v>106</v>
      </c>
      <c r="AU214" s="56">
        <f>_xll.qlInterestRateIndexFixingDate(IborIndex&amp;Tenor,AV214,Trigger)</f>
        <v>42436</v>
      </c>
      <c r="AV214" s="56">
        <f>_xll.qlCalendarAdvance(Calendar,AV213,AT214,"f",,Trigger)</f>
        <v>42438</v>
      </c>
      <c r="AW214" s="56">
        <f>_xll.qlInterestRateIndexMaturity(IborIndex&amp;Tenor,AV214,Trigger)</f>
        <v>42803</v>
      </c>
      <c r="AX214" s="102" t="e">
        <f>_xll.qlIndexFixing($Z$5,AU214,,Trigger)</f>
        <v>#VALUE!</v>
      </c>
      <c r="AY214" s="102">
        <f>_xll.qlIndexFixing($AZ$1,AV214,,Trigger)</f>
        <v>2.0961812354820253E-3</v>
      </c>
    </row>
    <row r="215" spans="46:51" ht="11.25" customHeight="1" x14ac:dyDescent="0.25">
      <c r="AT215" s="55" t="s">
        <v>106</v>
      </c>
      <c r="AU215" s="56">
        <f>_xll.qlInterestRateIndexFixingDate(IborIndex&amp;Tenor,AV215,Trigger)</f>
        <v>42437</v>
      </c>
      <c r="AV215" s="56">
        <f>_xll.qlCalendarAdvance(Calendar,AV214,AT215,"f",,Trigger)</f>
        <v>42439</v>
      </c>
      <c r="AW215" s="56">
        <f>_xll.qlInterestRateIndexMaturity(IborIndex&amp;Tenor,AV215,Trigger)</f>
        <v>42804</v>
      </c>
      <c r="AX215" s="102" t="e">
        <f>_xll.qlIndexFixing($Z$5,AU215,,Trigger)</f>
        <v>#VALUE!</v>
      </c>
      <c r="AY215" s="102">
        <f>_xll.qlIndexFixing($AZ$1,AV215,,Trigger)</f>
        <v>2.0999999999943759E-3</v>
      </c>
    </row>
    <row r="216" spans="46:51" ht="11.25" customHeight="1" x14ac:dyDescent="0.25">
      <c r="AT216" s="55" t="s">
        <v>106</v>
      </c>
      <c r="AU216" s="56">
        <f>_xll.qlInterestRateIndexFixingDate(IborIndex&amp;Tenor,AV216,Trigger)</f>
        <v>42438</v>
      </c>
      <c r="AV216" s="56">
        <f>_xll.qlCalendarAdvance(Calendar,AV215,AT216,"f",,Trigger)</f>
        <v>42440</v>
      </c>
      <c r="AW216" s="56">
        <f>_xll.qlInterestRateIndexMaturity(IborIndex&amp;Tenor,AV216,Trigger)</f>
        <v>42807</v>
      </c>
      <c r="AX216" s="102" t="e">
        <f>_xll.qlIndexFixing($Z$5,AU216,,Trigger)</f>
        <v>#VALUE!</v>
      </c>
      <c r="AY216" s="102">
        <f>_xll.qlIndexFixing($AZ$1,AV216,,Trigger)</f>
        <v>2.1026513860357252E-3</v>
      </c>
    </row>
    <row r="217" spans="46:51" ht="11.25" customHeight="1" x14ac:dyDescent="0.25">
      <c r="AT217" s="55" t="s">
        <v>106</v>
      </c>
      <c r="AU217" s="56">
        <f>_xll.qlInterestRateIndexFixingDate(IborIndex&amp;Tenor,AV217,Trigger)</f>
        <v>42439</v>
      </c>
      <c r="AV217" s="56">
        <f>_xll.qlCalendarAdvance(Calendar,AV216,AT217,"f",,Trigger)</f>
        <v>42443</v>
      </c>
      <c r="AW217" s="56">
        <f>_xll.qlInterestRateIndexMaturity(IborIndex&amp;Tenor,AV217,Trigger)</f>
        <v>42808</v>
      </c>
      <c r="AX217" s="102" t="e">
        <f>_xll.qlIndexFixing($Z$5,AU217,,Trigger)</f>
        <v>#VALUE!</v>
      </c>
      <c r="AY217" s="102">
        <f>_xll.qlIndexFixing($AZ$1,AV217,,Trigger)</f>
        <v>2.1053555233427859E-3</v>
      </c>
    </row>
    <row r="218" spans="46:51" ht="11.25" customHeight="1" x14ac:dyDescent="0.25">
      <c r="AT218" s="55" t="s">
        <v>106</v>
      </c>
      <c r="AU218" s="56">
        <f>_xll.qlInterestRateIndexFixingDate(IborIndex&amp;Tenor,AV218,Trigger)</f>
        <v>42440</v>
      </c>
      <c r="AV218" s="56">
        <f>_xll.qlCalendarAdvance(Calendar,AV217,AT218,"f",,Trigger)</f>
        <v>42444</v>
      </c>
      <c r="AW218" s="56">
        <f>_xll.qlInterestRateIndexMaturity(IborIndex&amp;Tenor,AV218,Trigger)</f>
        <v>42809</v>
      </c>
      <c r="AX218" s="102" t="e">
        <f>_xll.qlIndexFixing($Z$5,AU218,,Trigger)</f>
        <v>#VALUE!</v>
      </c>
      <c r="AY218" s="102">
        <f>_xll.qlIndexFixing($AZ$1,AV218,,Trigger)</f>
        <v>2.108110789229135E-3</v>
      </c>
    </row>
    <row r="219" spans="46:51" ht="11.25" customHeight="1" x14ac:dyDescent="0.25">
      <c r="AT219" s="55" t="s">
        <v>106</v>
      </c>
      <c r="AU219" s="56">
        <f>_xll.qlInterestRateIndexFixingDate(IborIndex&amp;Tenor,AV219,Trigger)</f>
        <v>42443</v>
      </c>
      <c r="AV219" s="56">
        <f>_xll.qlCalendarAdvance(Calendar,AV218,AT219,"f",,Trigger)</f>
        <v>42445</v>
      </c>
      <c r="AW219" s="56">
        <f>_xll.qlInterestRateIndexMaturity(IborIndex&amp;Tenor,AV219,Trigger)</f>
        <v>42810</v>
      </c>
      <c r="AX219" s="102" t="e">
        <f>_xll.qlIndexFixing($Z$5,AU219,,Trigger)</f>
        <v>#VALUE!</v>
      </c>
      <c r="AY219" s="102">
        <f>_xll.qlIndexFixing($AZ$1,AV219,,Trigger)</f>
        <v>2.1154235601804528E-3</v>
      </c>
    </row>
    <row r="220" spans="46:51" ht="11.25" customHeight="1" x14ac:dyDescent="0.25">
      <c r="AT220" s="55" t="s">
        <v>106</v>
      </c>
      <c r="AU220" s="56">
        <f>_xll.qlInterestRateIndexFixingDate(IborIndex&amp;Tenor,AV220,Trigger)</f>
        <v>42444</v>
      </c>
      <c r="AV220" s="56">
        <f>_xll.qlCalendarAdvance(Calendar,AV219,AT220,"f",,Trigger)</f>
        <v>42446</v>
      </c>
      <c r="AW220" s="56">
        <f>_xll.qlInterestRateIndexMaturity(IborIndex&amp;Tenor,AV220,Trigger)</f>
        <v>42811</v>
      </c>
      <c r="AX220" s="102" t="e">
        <f>_xll.qlIndexFixing($Z$5,AU220,,Trigger)</f>
        <v>#VALUE!</v>
      </c>
      <c r="AY220" s="102">
        <f>_xll.qlIndexFixing($AZ$1,AV220,,Trigger)</f>
        <v>2.1196103244521527E-3</v>
      </c>
    </row>
    <row r="221" spans="46:51" ht="11.25" customHeight="1" x14ac:dyDescent="0.25">
      <c r="AT221" s="55" t="s">
        <v>106</v>
      </c>
      <c r="AU221" s="56">
        <f>_xll.qlInterestRateIndexFixingDate(IborIndex&amp;Tenor,AV221,Trigger)</f>
        <v>42445</v>
      </c>
      <c r="AV221" s="56">
        <f>_xll.qlCalendarAdvance(Calendar,AV220,AT221,"f",,Trigger)</f>
        <v>42447</v>
      </c>
      <c r="AW221" s="56">
        <f>_xll.qlInterestRateIndexMaturity(IborIndex&amp;Tenor,AV221,Trigger)</f>
        <v>42814</v>
      </c>
      <c r="AX221" s="102" t="e">
        <f>_xll.qlIndexFixing($Z$5,AU221,,Trigger)</f>
        <v>#VALUE!</v>
      </c>
      <c r="AY221" s="102">
        <f>_xll.qlIndexFixing($AZ$1,AV221,,Trigger)</f>
        <v>2.1225965325358124E-3</v>
      </c>
    </row>
    <row r="222" spans="46:51" ht="11.25" customHeight="1" x14ac:dyDescent="0.25">
      <c r="AT222" s="55" t="s">
        <v>106</v>
      </c>
      <c r="AU222" s="56">
        <f>_xll.qlInterestRateIndexFixingDate(IborIndex&amp;Tenor,AV222,Trigger)</f>
        <v>42446</v>
      </c>
      <c r="AV222" s="56">
        <f>_xll.qlCalendarAdvance(Calendar,AV221,AT222,"f",,Trigger)</f>
        <v>42450</v>
      </c>
      <c r="AW222" s="56">
        <f>_xll.qlInterestRateIndexMaturity(IborIndex&amp;Tenor,AV222,Trigger)</f>
        <v>42815</v>
      </c>
      <c r="AX222" s="102" t="e">
        <f>_xll.qlIndexFixing($Z$5,AU222,,Trigger)</f>
        <v>#VALUE!</v>
      </c>
      <c r="AY222" s="102">
        <f>_xll.qlIndexFixing($AZ$1,AV222,,Trigger)</f>
        <v>2.1256239168244936E-3</v>
      </c>
    </row>
    <row r="223" spans="46:51" ht="11.25" customHeight="1" x14ac:dyDescent="0.25">
      <c r="AT223" s="55" t="s">
        <v>106</v>
      </c>
      <c r="AU223" s="56">
        <f>_xll.qlInterestRateIndexFixingDate(IborIndex&amp;Tenor,AV223,Trigger)</f>
        <v>42447</v>
      </c>
      <c r="AV223" s="56">
        <f>_xll.qlCalendarAdvance(Calendar,AV222,AT223,"f",,Trigger)</f>
        <v>42451</v>
      </c>
      <c r="AW223" s="56">
        <f>_xll.qlInterestRateIndexMaturity(IborIndex&amp;Tenor,AV223,Trigger)</f>
        <v>42816</v>
      </c>
      <c r="AX223" s="102" t="e">
        <f>_xll.qlIndexFixing($Z$5,AU223,,Trigger)</f>
        <v>#VALUE!</v>
      </c>
      <c r="AY223" s="102">
        <f>_xll.qlIndexFixing($AZ$1,AV223,,Trigger)</f>
        <v>2.1286907825371127E-3</v>
      </c>
    </row>
    <row r="224" spans="46:51" ht="11.25" customHeight="1" x14ac:dyDescent="0.25">
      <c r="AT224" s="55" t="s">
        <v>106</v>
      </c>
      <c r="AU224" s="56">
        <f>_xll.qlInterestRateIndexFixingDate(IborIndex&amp;Tenor,AV224,Trigger)</f>
        <v>42450</v>
      </c>
      <c r="AV224" s="56">
        <f>_xll.qlCalendarAdvance(Calendar,AV223,AT224,"f",,Trigger)</f>
        <v>42452</v>
      </c>
      <c r="AW224" s="56">
        <f>_xll.qlInterestRateIndexMaturity(IborIndex&amp;Tenor,AV224,Trigger)</f>
        <v>42817</v>
      </c>
      <c r="AX224" s="102" t="e">
        <f>_xll.qlIndexFixing($Z$5,AU224,,Trigger)</f>
        <v>#VALUE!</v>
      </c>
      <c r="AY224" s="102">
        <f>_xll.qlIndexFixing($AZ$1,AV224,,Trigger)</f>
        <v>2.144557293897109E-3</v>
      </c>
    </row>
    <row r="225" spans="46:51" ht="11.25" customHeight="1" x14ac:dyDescent="0.25">
      <c r="AT225" s="55" t="s">
        <v>106</v>
      </c>
      <c r="AU225" s="56">
        <f>_xll.qlInterestRateIndexFixingDate(IborIndex&amp;Tenor,AV225,Trigger)</f>
        <v>42451</v>
      </c>
      <c r="AV225" s="56">
        <f>_xll.qlCalendarAdvance(Calendar,AV224,AT225,"f",,Trigger)</f>
        <v>42453</v>
      </c>
      <c r="AW225" s="56">
        <f>_xll.qlInterestRateIndexMaturity(IborIndex&amp;Tenor,AV225,Trigger)</f>
        <v>42818</v>
      </c>
      <c r="AX225" s="102" t="e">
        <f>_xll.qlIndexFixing($Z$5,AU225,,Trigger)</f>
        <v>#VALUE!</v>
      </c>
      <c r="AY225" s="102">
        <f>_xll.qlIndexFixing($AZ$1,AV225,,Trigger)</f>
        <v>2.1478248807474116E-3</v>
      </c>
    </row>
    <row r="226" spans="46:51" ht="11.25" customHeight="1" x14ac:dyDescent="0.25">
      <c r="AT226" s="55" t="s">
        <v>106</v>
      </c>
      <c r="AU226" s="56">
        <f>_xll.qlInterestRateIndexFixingDate(IborIndex&amp;Tenor,AV226,Trigger)</f>
        <v>42452</v>
      </c>
      <c r="AV226" s="56">
        <f>_xll.qlCalendarAdvance(Calendar,AV225,AT226,"f",,Trigger)</f>
        <v>42458</v>
      </c>
      <c r="AW226" s="56">
        <f>_xll.qlInterestRateIndexMaturity(IborIndex&amp;Tenor,AV226,Trigger)</f>
        <v>42823</v>
      </c>
      <c r="AX226" s="102" t="e">
        <f>_xll.qlIndexFixing($Z$5,AU226,,Trigger)</f>
        <v>#VALUE!</v>
      </c>
      <c r="AY226" s="102">
        <f>_xll.qlIndexFixing($AZ$1,AV226,,Trigger)</f>
        <v>2.1511197970341821E-3</v>
      </c>
    </row>
    <row r="227" spans="46:51" ht="11.25" customHeight="1" x14ac:dyDescent="0.25">
      <c r="AT227" s="55" t="s">
        <v>106</v>
      </c>
      <c r="AU227" s="56">
        <f>_xll.qlInterestRateIndexFixingDate(IborIndex&amp;Tenor,AV227,Trigger)</f>
        <v>42453</v>
      </c>
      <c r="AV227" s="56">
        <f>_xll.qlCalendarAdvance(Calendar,AV226,AT227,"f",,Trigger)</f>
        <v>42459</v>
      </c>
      <c r="AW227" s="56">
        <f>_xll.qlInterestRateIndexMaturity(IborIndex&amp;Tenor,AV227,Trigger)</f>
        <v>42824</v>
      </c>
      <c r="AX227" s="102" t="e">
        <f>_xll.qlIndexFixing($Z$5,AU227,,Trigger)</f>
        <v>#VALUE!</v>
      </c>
      <c r="AY227" s="102">
        <f>_xll.qlIndexFixing($AZ$1,AV227,,Trigger)</f>
        <v>2.1598067694754857E-3</v>
      </c>
    </row>
    <row r="228" spans="46:51" ht="11.25" customHeight="1" x14ac:dyDescent="0.25">
      <c r="AT228" s="55" t="s">
        <v>106</v>
      </c>
      <c r="AU228" s="56">
        <f>_xll.qlInterestRateIndexFixingDate(IborIndex&amp;Tenor,AV228,Trigger)</f>
        <v>42458</v>
      </c>
      <c r="AV228" s="56">
        <f>_xll.qlCalendarAdvance(Calendar,AV227,AT228,"f",,Trigger)</f>
        <v>42460</v>
      </c>
      <c r="AW228" s="56">
        <f>_xll.qlInterestRateIndexMaturity(IborIndex&amp;Tenor,AV228,Trigger)</f>
        <v>42825</v>
      </c>
      <c r="AX228" s="102" t="e">
        <f>_xll.qlIndexFixing($Z$5,AU228,,Trigger)</f>
        <v>#VALUE!</v>
      </c>
      <c r="AY228" s="102">
        <f>_xll.qlIndexFixing($AZ$1,AV228,,Trigger)</f>
        <v>2.1645370574187744E-3</v>
      </c>
    </row>
    <row r="229" spans="46:51" ht="11.25" customHeight="1" x14ac:dyDescent="0.25">
      <c r="AT229" s="55" t="s">
        <v>106</v>
      </c>
      <c r="AU229" s="56">
        <f>_xll.qlInterestRateIndexFixingDate(IborIndex&amp;Tenor,AV229,Trigger)</f>
        <v>42459</v>
      </c>
      <c r="AV229" s="56">
        <f>_xll.qlCalendarAdvance(Calendar,AV228,AT229,"f",,Trigger)</f>
        <v>42461</v>
      </c>
      <c r="AW229" s="56">
        <f>_xll.qlInterestRateIndexMaturity(IborIndex&amp;Tenor,AV229,Trigger)</f>
        <v>42828</v>
      </c>
      <c r="AX229" s="102" t="e">
        <f>_xll.qlIndexFixing($Z$5,AU229,,Trigger)</f>
        <v>#VALUE!</v>
      </c>
      <c r="AY229" s="102">
        <f>_xll.qlIndexFixing($AZ$1,AV229,,Trigger)</f>
        <v>2.1679417563343407E-3</v>
      </c>
    </row>
    <row r="230" spans="46:51" ht="11.25" customHeight="1" x14ac:dyDescent="0.25">
      <c r="AT230" s="55" t="s">
        <v>106</v>
      </c>
      <c r="AU230" s="56">
        <f>_xll.qlInterestRateIndexFixingDate(IborIndex&amp;Tenor,AV230,Trigger)</f>
        <v>42460</v>
      </c>
      <c r="AV230" s="56">
        <f>_xll.qlCalendarAdvance(Calendar,AV229,AT230,"f",,Trigger)</f>
        <v>42464</v>
      </c>
      <c r="AW230" s="56">
        <f>_xll.qlInterestRateIndexMaturity(IborIndex&amp;Tenor,AV230,Trigger)</f>
        <v>42829</v>
      </c>
      <c r="AX230" s="102" t="e">
        <f>_xll.qlIndexFixing($Z$5,AU230,,Trigger)</f>
        <v>#VALUE!</v>
      </c>
      <c r="AY230" s="102">
        <f>_xll.qlIndexFixing($AZ$1,AV230,,Trigger)</f>
        <v>2.1713629666957062E-3</v>
      </c>
    </row>
    <row r="231" spans="46:51" ht="11.25" customHeight="1" x14ac:dyDescent="0.25">
      <c r="AT231" s="55" t="s">
        <v>106</v>
      </c>
      <c r="AU231" s="56">
        <f>_xll.qlInterestRateIndexFixingDate(IborIndex&amp;Tenor,AV231,Trigger)</f>
        <v>42461</v>
      </c>
      <c r="AV231" s="56">
        <f>_xll.qlCalendarAdvance(Calendar,AV230,AT231,"f",,Trigger)</f>
        <v>42465</v>
      </c>
      <c r="AW231" s="56">
        <f>_xll.qlInterestRateIndexMaturity(IborIndex&amp;Tenor,AV231,Trigger)</f>
        <v>42830</v>
      </c>
      <c r="AX231" s="102" t="e">
        <f>_xll.qlIndexFixing($Z$5,AU231,,Trigger)</f>
        <v>#VALUE!</v>
      </c>
      <c r="AY231" s="102">
        <f>_xll.qlIndexFixing($AZ$1,AV231,,Trigger)</f>
        <v>2.1747988494168376E-3</v>
      </c>
    </row>
    <row r="232" spans="46:51" ht="11.25" customHeight="1" x14ac:dyDescent="0.25">
      <c r="AT232" s="55" t="s">
        <v>106</v>
      </c>
      <c r="AU232" s="56">
        <f>_xll.qlInterestRateIndexFixingDate(IborIndex&amp;Tenor,AV232,Trigger)</f>
        <v>42464</v>
      </c>
      <c r="AV232" s="56">
        <f>_xll.qlCalendarAdvance(Calendar,AV231,AT232,"f",,Trigger)</f>
        <v>42466</v>
      </c>
      <c r="AW232" s="56">
        <f>_xll.qlInterestRateIndexMaturity(IborIndex&amp;Tenor,AV232,Trigger)</f>
        <v>42831</v>
      </c>
      <c r="AX232" s="102" t="e">
        <f>_xll.qlIndexFixing($Z$5,AU232,,Trigger)</f>
        <v>#VALUE!</v>
      </c>
      <c r="AY232" s="102">
        <f>_xll.qlIndexFixing($AZ$1,AV232,,Trigger)</f>
        <v>2.1837588545801103E-3</v>
      </c>
    </row>
    <row r="233" spans="46:51" ht="11.25" customHeight="1" x14ac:dyDescent="0.25">
      <c r="AT233" s="55" t="s">
        <v>106</v>
      </c>
      <c r="AU233" s="56">
        <f>_xll.qlInterestRateIndexFixingDate(IborIndex&amp;Tenor,AV233,Trigger)</f>
        <v>42465</v>
      </c>
      <c r="AV233" s="56">
        <f>_xll.qlCalendarAdvance(Calendar,AV232,AT233,"f",,Trigger)</f>
        <v>42467</v>
      </c>
      <c r="AW233" s="56">
        <f>_xll.qlInterestRateIndexMaturity(IborIndex&amp;Tenor,AV233,Trigger)</f>
        <v>42832</v>
      </c>
      <c r="AX233" s="102" t="e">
        <f>_xll.qlIndexFixing($Z$5,AU233,,Trigger)</f>
        <v>#VALUE!</v>
      </c>
      <c r="AY233" s="102">
        <f>_xll.qlIndexFixing($AZ$1,AV233,,Trigger)</f>
        <v>2.1886519612613398E-3</v>
      </c>
    </row>
    <row r="234" spans="46:51" ht="11.25" customHeight="1" x14ac:dyDescent="0.25">
      <c r="AT234" s="55" t="s">
        <v>106</v>
      </c>
      <c r="AU234" s="56">
        <f>_xll.qlInterestRateIndexFixingDate(IborIndex&amp;Tenor,AV234,Trigger)</f>
        <v>42466</v>
      </c>
      <c r="AV234" s="56">
        <f>_xll.qlCalendarAdvance(Calendar,AV233,AT234,"f",,Trigger)</f>
        <v>42468</v>
      </c>
      <c r="AW234" s="56">
        <f>_xll.qlInterestRateIndexMaturity(IborIndex&amp;Tenor,AV234,Trigger)</f>
        <v>42835</v>
      </c>
      <c r="AX234" s="102" t="e">
        <f>_xll.qlIndexFixing($Z$5,AU234,,Trigger)</f>
        <v>#VALUE!</v>
      </c>
      <c r="AY234" s="102">
        <f>_xll.qlIndexFixing($AZ$1,AV234,,Trigger)</f>
        <v>2.1921332585643741E-3</v>
      </c>
    </row>
    <row r="235" spans="46:51" ht="11.25" customHeight="1" x14ac:dyDescent="0.25">
      <c r="AT235" s="55" t="s">
        <v>106</v>
      </c>
      <c r="AU235" s="56">
        <f>_xll.qlInterestRateIndexFixingDate(IborIndex&amp;Tenor,AV235,Trigger)</f>
        <v>42467</v>
      </c>
      <c r="AV235" s="56">
        <f>_xll.qlCalendarAdvance(Calendar,AV234,AT235,"f",,Trigger)</f>
        <v>42471</v>
      </c>
      <c r="AW235" s="56">
        <f>_xll.qlInterestRateIndexMaturity(IborIndex&amp;Tenor,AV235,Trigger)</f>
        <v>42836</v>
      </c>
      <c r="AX235" s="102" t="e">
        <f>_xll.qlIndexFixing($Z$5,AU235,,Trigger)</f>
        <v>#VALUE!</v>
      </c>
      <c r="AY235" s="102">
        <f>_xll.qlIndexFixing($AZ$1,AV235,,Trigger)</f>
        <v>2.1956179771486397E-3</v>
      </c>
    </row>
    <row r="236" spans="46:51" ht="11.25" customHeight="1" x14ac:dyDescent="0.25">
      <c r="AT236" s="55" t="s">
        <v>106</v>
      </c>
      <c r="AU236" s="56">
        <f>_xll.qlInterestRateIndexFixingDate(IborIndex&amp;Tenor,AV236,Trigger)</f>
        <v>42468</v>
      </c>
      <c r="AV236" s="56">
        <f>_xll.qlCalendarAdvance(Calendar,AV235,AT236,"f",,Trigger)</f>
        <v>42472</v>
      </c>
      <c r="AW236" s="56">
        <f>_xll.qlInterestRateIndexMaturity(IborIndex&amp;Tenor,AV236,Trigger)</f>
        <v>42837</v>
      </c>
      <c r="AX236" s="102" t="e">
        <f>_xll.qlIndexFixing($Z$5,AU236,,Trigger)</f>
        <v>#VALUE!</v>
      </c>
      <c r="AY236" s="102">
        <f>_xll.qlIndexFixing($AZ$1,AV236,,Trigger)</f>
        <v>2.2100000007594977E-3</v>
      </c>
    </row>
    <row r="237" spans="46:51" ht="11.25" customHeight="1" x14ac:dyDescent="0.25">
      <c r="AT237" s="55" t="s">
        <v>106</v>
      </c>
      <c r="AU237" s="56">
        <f>_xll.qlInterestRateIndexFixingDate(IborIndex&amp;Tenor,AV237,Trigger)</f>
        <v>42471</v>
      </c>
      <c r="AV237" s="56">
        <f>_xll.qlCalendarAdvance(Calendar,AV236,AT237,"f",,Trigger)</f>
        <v>42473</v>
      </c>
      <c r="AW237" s="56">
        <f>_xll.qlInterestRateIndexMaturity(IborIndex&amp;Tenor,AV237,Trigger)</f>
        <v>42838</v>
      </c>
      <c r="AX237" s="102" t="e">
        <f>_xll.qlIndexFixing($Z$5,AU237,,Trigger)</f>
        <v>#VALUE!</v>
      </c>
      <c r="AY237" s="102">
        <f>_xll.qlIndexFixing($AZ$1,AV237,,Trigger)</f>
        <v>2.2107547844539494E-3</v>
      </c>
    </row>
    <row r="238" spans="46:51" ht="11.25" customHeight="1" x14ac:dyDescent="0.25">
      <c r="AT238" s="55" t="s">
        <v>106</v>
      </c>
      <c r="AU238" s="56">
        <f>_xll.qlInterestRateIndexFixingDate(IborIndex&amp;Tenor,AV238,Trigger)</f>
        <v>42472</v>
      </c>
      <c r="AV238" s="56">
        <f>_xll.qlCalendarAdvance(Calendar,AV237,AT238,"f",,Trigger)</f>
        <v>42474</v>
      </c>
      <c r="AW238" s="56">
        <f>_xll.qlInterestRateIndexMaturity(IborIndex&amp;Tenor,AV238,Trigger)</f>
        <v>42843</v>
      </c>
      <c r="AX238" s="102" t="e">
        <f>_xll.qlIndexFixing($Z$5,AU238,,Trigger)</f>
        <v>#VALUE!</v>
      </c>
      <c r="AY238" s="102">
        <f>_xll.qlIndexFixing($AZ$1,AV238,,Trigger)</f>
        <v>2.2130256335674385E-3</v>
      </c>
    </row>
    <row r="239" spans="46:51" ht="11.25" customHeight="1" x14ac:dyDescent="0.25">
      <c r="AT239" s="55" t="s">
        <v>106</v>
      </c>
      <c r="AU239" s="56">
        <f>_xll.qlInterestRateIndexFixingDate(IborIndex&amp;Tenor,AV239,Trigger)</f>
        <v>42473</v>
      </c>
      <c r="AV239" s="56">
        <f>_xll.qlCalendarAdvance(Calendar,AV238,AT239,"f",,Trigger)</f>
        <v>42475</v>
      </c>
      <c r="AW239" s="56">
        <f>_xll.qlInterestRateIndexMaturity(IborIndex&amp;Tenor,AV239,Trigger)</f>
        <v>42843</v>
      </c>
      <c r="AX239" s="102" t="e">
        <f>_xll.qlIndexFixing($Z$5,AU239,,Trigger)</f>
        <v>#VALUE!</v>
      </c>
      <c r="AY239" s="102">
        <f>_xll.qlIndexFixing($AZ$1,AV239,,Trigger)</f>
        <v>2.2164908433774913E-3</v>
      </c>
    </row>
    <row r="240" spans="46:51" ht="11.25" customHeight="1" x14ac:dyDescent="0.25">
      <c r="AT240" s="55" t="s">
        <v>106</v>
      </c>
      <c r="AU240" s="56">
        <f>_xll.qlInterestRateIndexFixingDate(IborIndex&amp;Tenor,AV240,Trigger)</f>
        <v>42474</v>
      </c>
      <c r="AV240" s="56">
        <f>_xll.qlCalendarAdvance(Calendar,AV239,AT240,"f",,Trigger)</f>
        <v>42478</v>
      </c>
      <c r="AW240" s="56">
        <f>_xll.qlInterestRateIndexMaturity(IborIndex&amp;Tenor,AV240,Trigger)</f>
        <v>42843</v>
      </c>
      <c r="AX240" s="102" t="e">
        <f>_xll.qlIndexFixing($Z$5,AU240,,Trigger)</f>
        <v>#VALUE!</v>
      </c>
      <c r="AY240" s="102">
        <f>_xll.qlIndexFixing($AZ$1,AV240,,Trigger)</f>
        <v>2.2199486524004928E-3</v>
      </c>
    </row>
    <row r="241" spans="46:51" ht="11.25" customHeight="1" x14ac:dyDescent="0.25">
      <c r="AT241" s="55" t="s">
        <v>106</v>
      </c>
      <c r="AU241" s="56">
        <f>_xll.qlInterestRateIndexFixingDate(IborIndex&amp;Tenor,AV241,Trigger)</f>
        <v>42475</v>
      </c>
      <c r="AV241" s="56">
        <f>_xll.qlCalendarAdvance(Calendar,AV240,AT241,"f",,Trigger)</f>
        <v>42479</v>
      </c>
      <c r="AW241" s="56">
        <f>_xll.qlInterestRateIndexMaturity(IborIndex&amp;Tenor,AV241,Trigger)</f>
        <v>42844</v>
      </c>
      <c r="AX241" s="102" t="e">
        <f>_xll.qlIndexFixing($Z$5,AU241,,Trigger)</f>
        <v>#VALUE!</v>
      </c>
      <c r="AY241" s="102">
        <f>_xll.qlIndexFixing($AZ$1,AV241,,Trigger)</f>
        <v>2.2233998650483216E-3</v>
      </c>
    </row>
    <row r="242" spans="46:51" ht="11.25" customHeight="1" x14ac:dyDescent="0.25">
      <c r="AT242" s="55" t="s">
        <v>106</v>
      </c>
      <c r="AU242" s="56">
        <f>_xll.qlInterestRateIndexFixingDate(IborIndex&amp;Tenor,AV242,Trigger)</f>
        <v>42478</v>
      </c>
      <c r="AV242" s="56">
        <f>_xll.qlCalendarAdvance(Calendar,AV241,AT242,"f",,Trigger)</f>
        <v>42480</v>
      </c>
      <c r="AW242" s="56">
        <f>_xll.qlInterestRateIndexMaturity(IborIndex&amp;Tenor,AV242,Trigger)</f>
        <v>42845</v>
      </c>
      <c r="AX242" s="102" t="e">
        <f>_xll.qlIndexFixing($Z$5,AU242,,Trigger)</f>
        <v>#VALUE!</v>
      </c>
      <c r="AY242" s="102">
        <f>_xll.qlIndexFixing($AZ$1,AV242,,Trigger)</f>
        <v>2.2321254142344577E-3</v>
      </c>
    </row>
    <row r="243" spans="46:51" ht="11.25" customHeight="1" x14ac:dyDescent="0.25">
      <c r="AT243" s="55" t="s">
        <v>106</v>
      </c>
      <c r="AU243" s="56">
        <f>_xll.qlInterestRateIndexFixingDate(IborIndex&amp;Tenor,AV243,Trigger)</f>
        <v>42479</v>
      </c>
      <c r="AV243" s="56">
        <f>_xll.qlCalendarAdvance(Calendar,AV242,AT243,"f",,Trigger)</f>
        <v>42481</v>
      </c>
      <c r="AW243" s="56">
        <f>_xll.qlInterestRateIndexMaturity(IborIndex&amp;Tenor,AV243,Trigger)</f>
        <v>42846</v>
      </c>
      <c r="AX243" s="102" t="e">
        <f>_xll.qlIndexFixing($Z$5,AU243,,Trigger)</f>
        <v>#VALUE!</v>
      </c>
      <c r="AY243" s="102">
        <f>_xll.qlIndexFixing($AZ$1,AV243,,Trigger)</f>
        <v>2.2371550294081805E-3</v>
      </c>
    </row>
    <row r="244" spans="46:51" ht="11.25" customHeight="1" x14ac:dyDescent="0.25">
      <c r="AT244" s="55" t="s">
        <v>106</v>
      </c>
      <c r="AU244" s="56">
        <f>_xll.qlInterestRateIndexFixingDate(IborIndex&amp;Tenor,AV244,Trigger)</f>
        <v>42480</v>
      </c>
      <c r="AV244" s="56">
        <f>_xll.qlCalendarAdvance(Calendar,AV243,AT244,"f",,Trigger)</f>
        <v>42482</v>
      </c>
      <c r="AW244" s="56">
        <f>_xll.qlInterestRateIndexMaturity(IborIndex&amp;Tenor,AV244,Trigger)</f>
        <v>42849</v>
      </c>
      <c r="AX244" s="102" t="e">
        <f>_xll.qlIndexFixing($Z$5,AU244,,Trigger)</f>
        <v>#VALUE!</v>
      </c>
      <c r="AY244" s="102">
        <f>_xll.qlIndexFixing($AZ$1,AV244,,Trigger)</f>
        <v>2.2405855156414525E-3</v>
      </c>
    </row>
    <row r="245" spans="46:51" ht="11.25" customHeight="1" x14ac:dyDescent="0.25">
      <c r="AT245" s="55" t="s">
        <v>106</v>
      </c>
      <c r="AU245" s="56">
        <f>_xll.qlInterestRateIndexFixingDate(IborIndex&amp;Tenor,AV245,Trigger)</f>
        <v>42481</v>
      </c>
      <c r="AV245" s="56">
        <f>_xll.qlCalendarAdvance(Calendar,AV244,AT245,"f",,Trigger)</f>
        <v>42485</v>
      </c>
      <c r="AW245" s="56">
        <f>_xll.qlInterestRateIndexMaturity(IborIndex&amp;Tenor,AV245,Trigger)</f>
        <v>42850</v>
      </c>
      <c r="AX245" s="102" t="e">
        <f>_xll.qlIndexFixing($Z$5,AU245,,Trigger)</f>
        <v>#VALUE!</v>
      </c>
      <c r="AY245" s="102">
        <f>_xll.qlIndexFixing($AZ$1,AV245,,Trigger)</f>
        <v>2.2440143455411334E-3</v>
      </c>
    </row>
    <row r="246" spans="46:51" ht="11.25" customHeight="1" x14ac:dyDescent="0.25">
      <c r="AT246" s="55" t="s">
        <v>106</v>
      </c>
      <c r="AU246" s="56">
        <f>_xll.qlInterestRateIndexFixingDate(IborIndex&amp;Tenor,AV246,Trigger)</f>
        <v>42482</v>
      </c>
      <c r="AV246" s="56">
        <f>_xll.qlCalendarAdvance(Calendar,AV245,AT246,"f",,Trigger)</f>
        <v>42486</v>
      </c>
      <c r="AW246" s="56">
        <f>_xll.qlInterestRateIndexMaturity(IborIndex&amp;Tenor,AV246,Trigger)</f>
        <v>42851</v>
      </c>
      <c r="AX246" s="102" t="e">
        <f>_xll.qlIndexFixing($Z$5,AU246,,Trigger)</f>
        <v>#VALUE!</v>
      </c>
      <c r="AY246" s="102">
        <f>_xll.qlIndexFixing($AZ$1,AV246,,Trigger)</f>
        <v>2.2474423613763825E-3</v>
      </c>
    </row>
    <row r="247" spans="46:51" ht="11.25" customHeight="1" x14ac:dyDescent="0.25">
      <c r="AT247" s="55" t="s">
        <v>106</v>
      </c>
      <c r="AU247" s="56">
        <f>_xll.qlInterestRateIndexFixingDate(IborIndex&amp;Tenor,AV247,Trigger)</f>
        <v>42485</v>
      </c>
      <c r="AV247" s="56">
        <f>_xll.qlCalendarAdvance(Calendar,AV246,AT247,"f",,Trigger)</f>
        <v>42487</v>
      </c>
      <c r="AW247" s="56">
        <f>_xll.qlInterestRateIndexMaturity(IborIndex&amp;Tenor,AV247,Trigger)</f>
        <v>42852</v>
      </c>
      <c r="AX247" s="102" t="e">
        <f>_xll.qlIndexFixing($Z$5,AU247,,Trigger)</f>
        <v>#VALUE!</v>
      </c>
      <c r="AY247" s="102">
        <f>_xll.qlIndexFixing($AZ$1,AV247,,Trigger)</f>
        <v>2.2482743005204477E-3</v>
      </c>
    </row>
    <row r="248" spans="46:51" ht="11.25" customHeight="1" x14ac:dyDescent="0.25">
      <c r="AT248" s="55" t="s">
        <v>106</v>
      </c>
      <c r="AU248" s="56">
        <f>_xll.qlInterestRateIndexFixingDate(IborIndex&amp;Tenor,AV248,Trigger)</f>
        <v>42486</v>
      </c>
      <c r="AV248" s="56">
        <f>_xll.qlCalendarAdvance(Calendar,AV247,AT248,"f",,Trigger)</f>
        <v>42488</v>
      </c>
      <c r="AW248" s="56">
        <f>_xll.qlInterestRateIndexMaturity(IborIndex&amp;Tenor,AV248,Trigger)</f>
        <v>42853</v>
      </c>
      <c r="AX248" s="102" t="e">
        <f>_xll.qlIndexFixing($Z$5,AU248,,Trigger)</f>
        <v>#VALUE!</v>
      </c>
      <c r="AY248" s="102">
        <f>_xll.qlIndexFixing($AZ$1,AV248,,Trigger)</f>
        <v>2.2611633187537891E-3</v>
      </c>
    </row>
    <row r="249" spans="46:51" ht="11.25" customHeight="1" x14ac:dyDescent="0.25">
      <c r="AT249" s="55" t="s">
        <v>106</v>
      </c>
      <c r="AU249" s="56">
        <f>_xll.qlInterestRateIndexFixingDate(IborIndex&amp;Tenor,AV249,Trigger)</f>
        <v>42487</v>
      </c>
      <c r="AV249" s="56">
        <f>_xll.qlCalendarAdvance(Calendar,AV248,AT249,"f",,Trigger)</f>
        <v>42489</v>
      </c>
      <c r="AW249" s="56">
        <f>_xll.qlInterestRateIndexMaturity(IborIndex&amp;Tenor,AV249,Trigger)</f>
        <v>42853</v>
      </c>
      <c r="AX249" s="102" t="e">
        <f>_xll.qlIndexFixing($Z$5,AU249,,Trigger)</f>
        <v>#VALUE!</v>
      </c>
      <c r="AY249" s="102">
        <f>_xll.qlIndexFixing($AZ$1,AV249,,Trigger)</f>
        <v>2.2646000876026941E-3</v>
      </c>
    </row>
    <row r="250" spans="46:51" ht="11.25" customHeight="1" x14ac:dyDescent="0.25">
      <c r="AT250" s="55" t="s">
        <v>106</v>
      </c>
      <c r="AU250" s="56">
        <f>_xll.qlInterestRateIndexFixingDate(IborIndex&amp;Tenor,AV250,Trigger)</f>
        <v>42488</v>
      </c>
      <c r="AV250" s="56">
        <f>_xll.qlCalendarAdvance(Calendar,AV249,AT250,"f",,Trigger)</f>
        <v>42492</v>
      </c>
      <c r="AW250" s="56">
        <f>_xll.qlInterestRateIndexMaturity(IborIndex&amp;Tenor,AV250,Trigger)</f>
        <v>42857</v>
      </c>
      <c r="AX250" s="102" t="e">
        <f>_xll.qlIndexFixing($Z$5,AU250,,Trigger)</f>
        <v>#VALUE!</v>
      </c>
      <c r="AY250" s="102">
        <f>_xll.qlIndexFixing($AZ$1,AV250,,Trigger)</f>
        <v>2.2680412095829341E-3</v>
      </c>
    </row>
    <row r="251" spans="46:51" ht="11.25" customHeight="1" x14ac:dyDescent="0.25">
      <c r="AT251" s="55" t="s">
        <v>106</v>
      </c>
      <c r="AU251" s="56">
        <f>_xll.qlInterestRateIndexFixingDate(IborIndex&amp;Tenor,AV251,Trigger)</f>
        <v>42489</v>
      </c>
      <c r="AV251" s="56">
        <f>_xll.qlCalendarAdvance(Calendar,AV250,AT251,"f",,Trigger)</f>
        <v>42493</v>
      </c>
      <c r="AW251" s="56">
        <f>_xll.qlInterestRateIndexMaturity(IborIndex&amp;Tenor,AV251,Trigger)</f>
        <v>42858</v>
      </c>
      <c r="AX251" s="102" t="e">
        <f>_xll.qlIndexFixing($Z$5,AU251,,Trigger)</f>
        <v>#VALUE!</v>
      </c>
      <c r="AY251" s="102">
        <f>_xll.qlIndexFixing($AZ$1,AV251,,Trigger)</f>
        <v>2.2714875648246692E-3</v>
      </c>
    </row>
    <row r="252" spans="46:51" ht="11.25" customHeight="1" x14ac:dyDescent="0.25">
      <c r="AT252" s="55" t="s">
        <v>106</v>
      </c>
      <c r="AU252" s="56">
        <f>_xll.qlInterestRateIndexFixingDate(IborIndex&amp;Tenor,AV252,Trigger)</f>
        <v>42492</v>
      </c>
      <c r="AV252" s="56">
        <f>_xll.qlCalendarAdvance(Calendar,AV251,AT252,"f",,Trigger)</f>
        <v>42494</v>
      </c>
      <c r="AW252" s="56">
        <f>_xll.qlInterestRateIndexMaturity(IborIndex&amp;Tenor,AV252,Trigger)</f>
        <v>42859</v>
      </c>
      <c r="AX252" s="102" t="e">
        <f>_xll.qlIndexFixing($Z$5,AU252,,Trigger)</f>
        <v>#VALUE!</v>
      </c>
      <c r="AY252" s="102">
        <f>_xll.qlIndexFixing($AZ$1,AV252,,Trigger)</f>
        <v>2.2800471975050166E-3</v>
      </c>
    </row>
    <row r="253" spans="46:51" ht="11.25" customHeight="1" x14ac:dyDescent="0.25">
      <c r="AT253" s="55" t="s">
        <v>106</v>
      </c>
      <c r="AU253" s="56">
        <f>_xll.qlInterestRateIndexFixingDate(IborIndex&amp;Tenor,AV253,Trigger)</f>
        <v>42493</v>
      </c>
      <c r="AV253" s="56">
        <f>_xll.qlCalendarAdvance(Calendar,AV252,AT253,"f",,Trigger)</f>
        <v>42495</v>
      </c>
      <c r="AW253" s="56">
        <f>_xll.qlInterestRateIndexMaturity(IborIndex&amp;Tenor,AV253,Trigger)</f>
        <v>42860</v>
      </c>
      <c r="AX253" s="102" t="e">
        <f>_xll.qlIndexFixing($Z$5,AU253,,Trigger)</f>
        <v>#VALUE!</v>
      </c>
      <c r="AY253" s="102">
        <f>_xll.qlIndexFixing($AZ$1,AV253,,Trigger)</f>
        <v>2.2853431103412847E-3</v>
      </c>
    </row>
    <row r="254" spans="46:51" ht="11.25" customHeight="1" x14ac:dyDescent="0.25">
      <c r="AT254" s="55" t="s">
        <v>106</v>
      </c>
      <c r="AU254" s="56">
        <f>_xll.qlInterestRateIndexFixingDate(IborIndex&amp;Tenor,AV254,Trigger)</f>
        <v>42494</v>
      </c>
      <c r="AV254" s="56">
        <f>_xll.qlCalendarAdvance(Calendar,AV253,AT254,"f",,Trigger)</f>
        <v>42496</v>
      </c>
      <c r="AW254" s="56">
        <f>_xll.qlInterestRateIndexMaturity(IborIndex&amp;Tenor,AV254,Trigger)</f>
        <v>42863</v>
      </c>
      <c r="AX254" s="102" t="e">
        <f>_xll.qlIndexFixing($Z$5,AU254,,Trigger)</f>
        <v>#VALUE!</v>
      </c>
      <c r="AY254" s="102">
        <f>_xll.qlIndexFixing($AZ$1,AV254,,Trigger)</f>
        <v>2.2888290231750713E-3</v>
      </c>
    </row>
    <row r="255" spans="46:51" ht="11.25" customHeight="1" x14ac:dyDescent="0.25">
      <c r="AT255" s="55" t="s">
        <v>106</v>
      </c>
      <c r="AU255" s="56">
        <f>_xll.qlInterestRateIndexFixingDate(IborIndex&amp;Tenor,AV255,Trigger)</f>
        <v>42495</v>
      </c>
      <c r="AV255" s="56">
        <f>_xll.qlCalendarAdvance(Calendar,AV254,AT255,"f",,Trigger)</f>
        <v>42499</v>
      </c>
      <c r="AW255" s="56">
        <f>_xll.qlInterestRateIndexMaturity(IborIndex&amp;Tenor,AV255,Trigger)</f>
        <v>42864</v>
      </c>
      <c r="AX255" s="102" t="e">
        <f>_xll.qlIndexFixing($Z$5,AU255,,Trigger)</f>
        <v>#VALUE!</v>
      </c>
      <c r="AY255" s="102">
        <f>_xll.qlIndexFixing($AZ$1,AV255,,Trigger)</f>
        <v>2.2923255636522811E-3</v>
      </c>
    </row>
    <row r="256" spans="46:51" ht="11.25" customHeight="1" x14ac:dyDescent="0.25">
      <c r="AT256" s="55" t="s">
        <v>106</v>
      </c>
      <c r="AU256" s="56">
        <f>_xll.qlInterestRateIndexFixingDate(IborIndex&amp;Tenor,AV256,Trigger)</f>
        <v>42496</v>
      </c>
      <c r="AV256" s="56">
        <f>_xll.qlCalendarAdvance(Calendar,AV255,AT256,"f",,Trigger)</f>
        <v>42500</v>
      </c>
      <c r="AW256" s="56">
        <f>_xll.qlInterestRateIndexMaturity(IborIndex&amp;Tenor,AV256,Trigger)</f>
        <v>42865</v>
      </c>
      <c r="AX256" s="102" t="e">
        <f>_xll.qlIndexFixing($Z$5,AU256,,Trigger)</f>
        <v>#VALUE!</v>
      </c>
      <c r="AY256" s="102">
        <f>_xll.qlIndexFixing($AZ$1,AV256,,Trigger)</f>
        <v>2.2958336497708649E-3</v>
      </c>
    </row>
    <row r="257" spans="46:51" ht="11.25" customHeight="1" x14ac:dyDescent="0.25">
      <c r="AT257" s="55" t="s">
        <v>106</v>
      </c>
      <c r="AU257" s="56">
        <f>_xll.qlInterestRateIndexFixingDate(IborIndex&amp;Tenor,AV257,Trigger)</f>
        <v>42499</v>
      </c>
      <c r="AV257" s="56">
        <f>_xll.qlCalendarAdvance(Calendar,AV256,AT257,"f",,Trigger)</f>
        <v>42501</v>
      </c>
      <c r="AW257" s="56">
        <f>_xll.qlInterestRateIndexMaturity(IborIndex&amp;Tenor,AV257,Trigger)</f>
        <v>42866</v>
      </c>
      <c r="AX257" s="102" t="e">
        <f>_xll.qlIndexFixing($Z$5,AU257,,Trigger)</f>
        <v>#VALUE!</v>
      </c>
      <c r="AY257" s="102">
        <f>_xll.qlIndexFixing($AZ$1,AV257,,Trigger)</f>
        <v>2.3044833687196945E-3</v>
      </c>
    </row>
    <row r="258" spans="46:51" ht="11.25" customHeight="1" x14ac:dyDescent="0.25">
      <c r="AT258" s="55" t="s">
        <v>106</v>
      </c>
      <c r="AU258" s="56">
        <f>_xll.qlInterestRateIndexFixingDate(IborIndex&amp;Tenor,AV258,Trigger)</f>
        <v>42500</v>
      </c>
      <c r="AV258" s="56">
        <f>_xll.qlCalendarAdvance(Calendar,AV257,AT258,"f",,Trigger)</f>
        <v>42502</v>
      </c>
      <c r="AW258" s="56">
        <f>_xll.qlInterestRateIndexMaturity(IborIndex&amp;Tenor,AV258,Trigger)</f>
        <v>42867</v>
      </c>
      <c r="AX258" s="102" t="e">
        <f>_xll.qlIndexFixing($Z$5,AU258,,Trigger)</f>
        <v>#VALUE!</v>
      </c>
      <c r="AY258" s="102">
        <f>_xll.qlIndexFixing($AZ$1,AV258,,Trigger)</f>
        <v>2.3100000000000767E-3</v>
      </c>
    </row>
    <row r="259" spans="46:51" ht="11.25" customHeight="1" x14ac:dyDescent="0.25">
      <c r="AT259" s="55" t="s">
        <v>106</v>
      </c>
      <c r="AU259" s="56">
        <f>_xll.qlInterestRateIndexFixingDate(IborIndex&amp;Tenor,AV259,Trigger)</f>
        <v>42501</v>
      </c>
      <c r="AV259" s="56">
        <f>_xll.qlCalendarAdvance(Calendar,AV258,AT259,"f",,Trigger)</f>
        <v>42503</v>
      </c>
      <c r="AW259" s="56">
        <f>_xll.qlInterestRateIndexMaturity(IborIndex&amp;Tenor,AV259,Trigger)</f>
        <v>42870</v>
      </c>
      <c r="AX259" s="102" t="e">
        <f>_xll.qlIndexFixing($Z$5,AU259,,Trigger)</f>
        <v>#VALUE!</v>
      </c>
      <c r="AY259" s="102">
        <f>_xll.qlIndexFixing($AZ$1,AV259,,Trigger)</f>
        <v>2.3135796891181359E-3</v>
      </c>
    </row>
    <row r="260" spans="46:51" ht="11.25" customHeight="1" x14ac:dyDescent="0.25">
      <c r="AT260" s="55" t="s">
        <v>106</v>
      </c>
      <c r="AU260" s="56">
        <f>_xll.qlInterestRateIndexFixingDate(IborIndex&amp;Tenor,AV260,Trigger)</f>
        <v>42502</v>
      </c>
      <c r="AV260" s="56">
        <f>_xll.qlCalendarAdvance(Calendar,AV259,AT260,"f",,Trigger)</f>
        <v>42506</v>
      </c>
      <c r="AW260" s="56">
        <f>_xll.qlInterestRateIndexMaturity(IborIndex&amp;Tenor,AV260,Trigger)</f>
        <v>42871</v>
      </c>
      <c r="AX260" s="102" t="e">
        <f>_xll.qlIndexFixing($Z$5,AU260,,Trigger)</f>
        <v>#VALUE!</v>
      </c>
      <c r="AY260" s="102">
        <f>_xll.qlIndexFixing($AZ$1,AV260,,Trigger)</f>
        <v>2.3171760377325521E-3</v>
      </c>
    </row>
    <row r="261" spans="46:51" ht="11.25" customHeight="1" x14ac:dyDescent="0.25">
      <c r="AT261" s="55" t="s">
        <v>106</v>
      </c>
      <c r="AU261" s="56">
        <f>_xll.qlInterestRateIndexFixingDate(IborIndex&amp;Tenor,AV261,Trigger)</f>
        <v>42503</v>
      </c>
      <c r="AV261" s="56">
        <f>_xll.qlCalendarAdvance(Calendar,AV260,AT261,"f",,Trigger)</f>
        <v>42507</v>
      </c>
      <c r="AW261" s="56">
        <f>_xll.qlInterestRateIndexMaturity(IborIndex&amp;Tenor,AV261,Trigger)</f>
        <v>42872</v>
      </c>
      <c r="AX261" s="102" t="e">
        <f>_xll.qlIndexFixing($Z$5,AU261,,Trigger)</f>
        <v>#VALUE!</v>
      </c>
      <c r="AY261" s="102">
        <f>_xll.qlIndexFixing($AZ$1,AV261,,Trigger)</f>
        <v>2.3207894928076551E-3</v>
      </c>
    </row>
    <row r="262" spans="46:51" ht="11.25" customHeight="1" x14ac:dyDescent="0.25">
      <c r="AT262" s="55" t="s">
        <v>106</v>
      </c>
      <c r="AU262" s="56">
        <f>_xll.qlInterestRateIndexFixingDate(IborIndex&amp;Tenor,AV262,Trigger)</f>
        <v>42506</v>
      </c>
      <c r="AV262" s="56">
        <f>_xll.qlCalendarAdvance(Calendar,AV261,AT262,"f",,Trigger)</f>
        <v>42508</v>
      </c>
      <c r="AW262" s="56">
        <f>_xll.qlInterestRateIndexMaturity(IborIndex&amp;Tenor,AV262,Trigger)</f>
        <v>42873</v>
      </c>
      <c r="AX262" s="102" t="e">
        <f>_xll.qlIndexFixing($Z$5,AU262,,Trigger)</f>
        <v>#VALUE!</v>
      </c>
      <c r="AY262" s="102">
        <f>_xll.qlIndexFixing($AZ$1,AV262,,Trigger)</f>
        <v>2.3296256190950704E-3</v>
      </c>
    </row>
    <row r="263" spans="46:51" ht="11.25" customHeight="1" x14ac:dyDescent="0.25">
      <c r="AT263" s="55" t="s">
        <v>106</v>
      </c>
      <c r="AU263" s="56">
        <f>_xll.qlInterestRateIndexFixingDate(IborIndex&amp;Tenor,AV263,Trigger)</f>
        <v>42507</v>
      </c>
      <c r="AV263" s="56">
        <f>_xll.qlCalendarAdvance(Calendar,AV262,AT263,"f",,Trigger)</f>
        <v>42509</v>
      </c>
      <c r="AW263" s="56">
        <f>_xll.qlInterestRateIndexMaturity(IborIndex&amp;Tenor,AV263,Trigger)</f>
        <v>42874</v>
      </c>
      <c r="AX263" s="102" t="e">
        <f>_xll.qlIndexFixing($Z$5,AU263,,Trigger)</f>
        <v>#VALUE!</v>
      </c>
      <c r="AY263" s="102">
        <f>_xll.qlIndexFixing($AZ$1,AV263,,Trigger)</f>
        <v>2.3354234625615586E-3</v>
      </c>
    </row>
    <row r="264" spans="46:51" ht="11.25" customHeight="1" x14ac:dyDescent="0.25">
      <c r="AT264" s="55" t="s">
        <v>106</v>
      </c>
      <c r="AU264" s="56">
        <f>_xll.qlInterestRateIndexFixingDate(IborIndex&amp;Tenor,AV264,Trigger)</f>
        <v>42508</v>
      </c>
      <c r="AV264" s="56">
        <f>_xll.qlCalendarAdvance(Calendar,AV263,AT264,"f",,Trigger)</f>
        <v>42510</v>
      </c>
      <c r="AW264" s="56">
        <f>_xll.qlInterestRateIndexMaturity(IborIndex&amp;Tenor,AV264,Trigger)</f>
        <v>42877</v>
      </c>
      <c r="AX264" s="102" t="e">
        <f>_xll.qlIndexFixing($Z$5,AU264,,Trigger)</f>
        <v>#VALUE!</v>
      </c>
      <c r="AY264" s="102">
        <f>_xll.qlIndexFixing($AZ$1,AV264,,Trigger)</f>
        <v>2.3391292999663926E-3</v>
      </c>
    </row>
    <row r="265" spans="46:51" ht="11.25" customHeight="1" x14ac:dyDescent="0.25">
      <c r="AT265" s="55" t="s">
        <v>106</v>
      </c>
      <c r="AU265" s="56">
        <f>_xll.qlInterestRateIndexFixingDate(IborIndex&amp;Tenor,AV265,Trigger)</f>
        <v>42509</v>
      </c>
      <c r="AV265" s="56">
        <f>_xll.qlCalendarAdvance(Calendar,AV264,AT265,"f",,Trigger)</f>
        <v>42513</v>
      </c>
      <c r="AW265" s="56">
        <f>_xll.qlInterestRateIndexMaturity(IborIndex&amp;Tenor,AV265,Trigger)</f>
        <v>42878</v>
      </c>
      <c r="AX265" s="102" t="e">
        <f>_xll.qlIndexFixing($Z$5,AU265,,Trigger)</f>
        <v>#VALUE!</v>
      </c>
      <c r="AY265" s="102">
        <f>_xll.qlIndexFixing($AZ$1,AV265,,Trigger)</f>
        <v>2.3428550129560213E-3</v>
      </c>
    </row>
    <row r="266" spans="46:51" ht="11.25" customHeight="1" x14ac:dyDescent="0.25">
      <c r="AT266" s="55" t="s">
        <v>106</v>
      </c>
      <c r="AU266" s="56">
        <f>_xll.qlInterestRateIndexFixingDate(IborIndex&amp;Tenor,AV266,Trigger)</f>
        <v>42510</v>
      </c>
      <c r="AV266" s="56">
        <f>_xll.qlCalendarAdvance(Calendar,AV265,AT266,"f",,Trigger)</f>
        <v>42514</v>
      </c>
      <c r="AW266" s="56">
        <f>_xll.qlInterestRateIndexMaturity(IborIndex&amp;Tenor,AV266,Trigger)</f>
        <v>42879</v>
      </c>
      <c r="AX266" s="102" t="e">
        <f>_xll.qlIndexFixing($Z$5,AU266,,Trigger)</f>
        <v>#VALUE!</v>
      </c>
      <c r="AY266" s="102">
        <f>_xll.qlIndexFixing($AZ$1,AV266,,Trigger)</f>
        <v>2.346601077608799E-3</v>
      </c>
    </row>
    <row r="267" spans="46:51" ht="11.25" customHeight="1" x14ac:dyDescent="0.25">
      <c r="AT267" s="55" t="s">
        <v>106</v>
      </c>
      <c r="AU267" s="56">
        <f>_xll.qlInterestRateIndexFixingDate(IborIndex&amp;Tenor,AV267,Trigger)</f>
        <v>42513</v>
      </c>
      <c r="AV267" s="56">
        <f>_xll.qlCalendarAdvance(Calendar,AV266,AT267,"f",,Trigger)</f>
        <v>42515</v>
      </c>
      <c r="AW267" s="56">
        <f>_xll.qlInterestRateIndexMaturity(IborIndex&amp;Tenor,AV267,Trigger)</f>
        <v>42880</v>
      </c>
      <c r="AX267" s="102" t="e">
        <f>_xll.qlIndexFixing($Z$5,AU267,,Trigger)</f>
        <v>#VALUE!</v>
      </c>
      <c r="AY267" s="102">
        <f>_xll.qlIndexFixing($AZ$1,AV267,,Trigger)</f>
        <v>2.3556491598957147E-3</v>
      </c>
    </row>
    <row r="268" spans="46:51" ht="11.25" customHeight="1" x14ac:dyDescent="0.25">
      <c r="AT268" s="55" t="s">
        <v>106</v>
      </c>
      <c r="AU268" s="56">
        <f>_xll.qlInterestRateIndexFixingDate(IborIndex&amp;Tenor,AV268,Trigger)</f>
        <v>42514</v>
      </c>
      <c r="AV268" s="56">
        <f>_xll.qlCalendarAdvance(Calendar,AV267,AT268,"f",,Trigger)</f>
        <v>42516</v>
      </c>
      <c r="AW268" s="56">
        <f>_xll.qlInterestRateIndexMaturity(IborIndex&amp;Tenor,AV268,Trigger)</f>
        <v>42881</v>
      </c>
      <c r="AX268" s="102" t="e">
        <f>_xll.qlIndexFixing($Z$5,AU268,,Trigger)</f>
        <v>#VALUE!</v>
      </c>
      <c r="AY268" s="102">
        <f>_xll.qlIndexFixing($AZ$1,AV268,,Trigger)</f>
        <v>2.3617985200144733E-3</v>
      </c>
    </row>
    <row r="269" spans="46:51" ht="11.25" customHeight="1" x14ac:dyDescent="0.25">
      <c r="AT269" s="55" t="s">
        <v>106</v>
      </c>
      <c r="AU269" s="56">
        <f>_xll.qlInterestRateIndexFixingDate(IborIndex&amp;Tenor,AV269,Trigger)</f>
        <v>42515</v>
      </c>
      <c r="AV269" s="56">
        <f>_xll.qlCalendarAdvance(Calendar,AV268,AT269,"f",,Trigger)</f>
        <v>42517</v>
      </c>
      <c r="AW269" s="56">
        <f>_xll.qlInterestRateIndexMaturity(IborIndex&amp;Tenor,AV269,Trigger)</f>
        <v>42884</v>
      </c>
      <c r="AX269" s="102" t="e">
        <f>_xll.qlIndexFixing($Z$5,AU269,,Trigger)</f>
        <v>#VALUE!</v>
      </c>
      <c r="AY269" s="102">
        <f>_xll.qlIndexFixing($AZ$1,AV269,,Trigger)</f>
        <v>2.3656536297564832E-3</v>
      </c>
    </row>
    <row r="270" spans="46:51" ht="11.25" customHeight="1" x14ac:dyDescent="0.25">
      <c r="AT270" s="55" t="s">
        <v>106</v>
      </c>
      <c r="AU270" s="56">
        <f>_xll.qlInterestRateIndexFixingDate(IborIndex&amp;Tenor,AV270,Trigger)</f>
        <v>42516</v>
      </c>
      <c r="AV270" s="56">
        <f>_xll.qlCalendarAdvance(Calendar,AV269,AT270,"f",,Trigger)</f>
        <v>42520</v>
      </c>
      <c r="AW270" s="56">
        <f>_xll.qlInterestRateIndexMaturity(IborIndex&amp;Tenor,AV270,Trigger)</f>
        <v>42885</v>
      </c>
      <c r="AX270" s="102" t="e">
        <f>_xll.qlIndexFixing($Z$5,AU270,,Trigger)</f>
        <v>#VALUE!</v>
      </c>
      <c r="AY270" s="102">
        <f>_xll.qlIndexFixing($AZ$1,AV270,,Trigger)</f>
        <v>2.3695320349935607E-3</v>
      </c>
    </row>
    <row r="271" spans="46:51" ht="11.25" customHeight="1" x14ac:dyDescent="0.25">
      <c r="AT271" s="55" t="s">
        <v>106</v>
      </c>
      <c r="AU271" s="56">
        <f>_xll.qlInterestRateIndexFixingDate(IborIndex&amp;Tenor,AV271,Trigger)</f>
        <v>42517</v>
      </c>
      <c r="AV271" s="56">
        <f>_xll.qlCalendarAdvance(Calendar,AV270,AT271,"f",,Trigger)</f>
        <v>42521</v>
      </c>
      <c r="AW271" s="56">
        <f>_xll.qlInterestRateIndexMaturity(IborIndex&amp;Tenor,AV271,Trigger)</f>
        <v>42886</v>
      </c>
      <c r="AX271" s="102" t="e">
        <f>_xll.qlIndexFixing($Z$5,AU271,,Trigger)</f>
        <v>#VALUE!</v>
      </c>
      <c r="AY271" s="102">
        <f>_xll.qlIndexFixing($AZ$1,AV271,,Trigger)</f>
        <v>2.3734342409261894E-3</v>
      </c>
    </row>
    <row r="272" spans="46:51" ht="11.25" customHeight="1" x14ac:dyDescent="0.25">
      <c r="AT272" s="55" t="s">
        <v>106</v>
      </c>
      <c r="AU272" s="56">
        <f>_xll.qlInterestRateIndexFixingDate(IborIndex&amp;Tenor,AV272,Trigger)</f>
        <v>42520</v>
      </c>
      <c r="AV272" s="56">
        <f>_xll.qlCalendarAdvance(Calendar,AV271,AT272,"f",,Trigger)</f>
        <v>42522</v>
      </c>
      <c r="AW272" s="56">
        <f>_xll.qlInterestRateIndexMaturity(IborIndex&amp;Tenor,AV272,Trigger)</f>
        <v>42887</v>
      </c>
      <c r="AX272" s="102" t="e">
        <f>_xll.qlIndexFixing($Z$5,AU272,,Trigger)</f>
        <v>#VALUE!</v>
      </c>
      <c r="AY272" s="102">
        <f>_xll.qlIndexFixing($AZ$1,AV272,,Trigger)</f>
        <v>2.382713830505645E-3</v>
      </c>
    </row>
    <row r="273" spans="46:51" ht="11.25" customHeight="1" x14ac:dyDescent="0.25">
      <c r="AT273" s="55" t="s">
        <v>106</v>
      </c>
      <c r="AU273" s="56">
        <f>_xll.qlInterestRateIndexFixingDate(IborIndex&amp;Tenor,AV273,Trigger)</f>
        <v>42521</v>
      </c>
      <c r="AV273" s="56">
        <f>_xll.qlCalendarAdvance(Calendar,AV272,AT273,"f",,Trigger)</f>
        <v>42523</v>
      </c>
      <c r="AW273" s="56">
        <f>_xll.qlInterestRateIndexMaturity(IborIndex&amp;Tenor,AV273,Trigger)</f>
        <v>42888</v>
      </c>
      <c r="AX273" s="102" t="e">
        <f>_xll.qlIndexFixing($Z$5,AU273,,Trigger)</f>
        <v>#VALUE!</v>
      </c>
      <c r="AY273" s="102">
        <f>_xll.qlIndexFixing($AZ$1,AV273,,Trigger)</f>
        <v>2.3892913212669323E-3</v>
      </c>
    </row>
    <row r="274" spans="46:51" ht="11.25" customHeight="1" x14ac:dyDescent="0.25">
      <c r="AT274" s="55" t="s">
        <v>106</v>
      </c>
      <c r="AU274" s="56">
        <f>_xll.qlInterestRateIndexFixingDate(IborIndex&amp;Tenor,AV274,Trigger)</f>
        <v>42522</v>
      </c>
      <c r="AV274" s="56">
        <f>_xll.qlCalendarAdvance(Calendar,AV273,AT274,"f",,Trigger)</f>
        <v>42524</v>
      </c>
      <c r="AW274" s="56">
        <f>_xll.qlInterestRateIndexMaturity(IborIndex&amp;Tenor,AV274,Trigger)</f>
        <v>42891</v>
      </c>
      <c r="AX274" s="102" t="e">
        <f>_xll.qlIndexFixing($Z$5,AU274,,Trigger)</f>
        <v>#VALUE!</v>
      </c>
      <c r="AY274" s="102">
        <f>_xll.qlIndexFixing($AZ$1,AV274,,Trigger)</f>
        <v>2.3933202543326769E-3</v>
      </c>
    </row>
    <row r="275" spans="46:51" ht="11.25" customHeight="1" x14ac:dyDescent="0.25">
      <c r="AT275" s="55" t="s">
        <v>106</v>
      </c>
      <c r="AU275" s="56">
        <f>_xll.qlInterestRateIndexFixingDate(IborIndex&amp;Tenor,AV275,Trigger)</f>
        <v>42523</v>
      </c>
      <c r="AV275" s="56">
        <f>_xll.qlCalendarAdvance(Calendar,AV274,AT275,"f",,Trigger)</f>
        <v>42527</v>
      </c>
      <c r="AW275" s="56">
        <f>_xll.qlInterestRateIndexMaturity(IborIndex&amp;Tenor,AV275,Trigger)</f>
        <v>42892</v>
      </c>
      <c r="AX275" s="102" t="e">
        <f>_xll.qlIndexFixing($Z$5,AU275,,Trigger)</f>
        <v>#VALUE!</v>
      </c>
      <c r="AY275" s="102">
        <f>_xll.qlIndexFixing($AZ$1,AV275,,Trigger)</f>
        <v>2.3973761066884516E-3</v>
      </c>
    </row>
    <row r="276" spans="46:51" ht="11.25" customHeight="1" x14ac:dyDescent="0.25">
      <c r="AT276" s="55" t="s">
        <v>106</v>
      </c>
      <c r="AU276" s="56">
        <f>_xll.qlInterestRateIndexFixingDate(IborIndex&amp;Tenor,AV276,Trigger)</f>
        <v>42524</v>
      </c>
      <c r="AV276" s="56">
        <f>_xll.qlCalendarAdvance(Calendar,AV275,AT276,"f",,Trigger)</f>
        <v>42528</v>
      </c>
      <c r="AW276" s="56">
        <f>_xll.qlInterestRateIndexMaturity(IborIndex&amp;Tenor,AV276,Trigger)</f>
        <v>42893</v>
      </c>
      <c r="AX276" s="102" t="e">
        <f>_xll.qlIndexFixing($Z$5,AU276,,Trigger)</f>
        <v>#VALUE!</v>
      </c>
      <c r="AY276" s="102">
        <f>_xll.qlIndexFixing($AZ$1,AV276,,Trigger)</f>
        <v>2.4014594126669439E-3</v>
      </c>
    </row>
    <row r="277" spans="46:51" ht="11.25" customHeight="1" x14ac:dyDescent="0.25">
      <c r="AT277" s="55" t="s">
        <v>106</v>
      </c>
      <c r="AU277" s="56">
        <f>_xll.qlInterestRateIndexFixingDate(IborIndex&amp;Tenor,AV277,Trigger)</f>
        <v>42527</v>
      </c>
      <c r="AV277" s="56">
        <f>_xll.qlCalendarAdvance(Calendar,AV276,AT277,"f",,Trigger)</f>
        <v>42529</v>
      </c>
      <c r="AW277" s="56">
        <f>_xll.qlInterestRateIndexMaturity(IborIndex&amp;Tenor,AV277,Trigger)</f>
        <v>42894</v>
      </c>
      <c r="AX277" s="102" t="e">
        <f>_xll.qlIndexFixing($Z$5,AU277,,Trigger)</f>
        <v>#VALUE!</v>
      </c>
      <c r="AY277" s="102">
        <f>_xll.qlIndexFixing($AZ$1,AV277,,Trigger)</f>
        <v>2.4109905217274056E-3</v>
      </c>
    </row>
    <row r="278" spans="46:51" ht="11.25" customHeight="1" x14ac:dyDescent="0.25">
      <c r="AT278" s="55" t="s">
        <v>106</v>
      </c>
      <c r="AU278" s="56">
        <f>_xll.qlInterestRateIndexFixingDate(IborIndex&amp;Tenor,AV278,Trigger)</f>
        <v>42528</v>
      </c>
      <c r="AV278" s="56">
        <f>_xll.qlCalendarAdvance(Calendar,AV277,AT278,"f",,Trigger)</f>
        <v>42530</v>
      </c>
      <c r="AW278" s="56">
        <f>_xll.qlInterestRateIndexMaturity(IborIndex&amp;Tenor,AV278,Trigger)</f>
        <v>42895</v>
      </c>
      <c r="AX278" s="102" t="e">
        <f>_xll.qlIndexFixing($Z$5,AU278,,Trigger)</f>
        <v>#VALUE!</v>
      </c>
      <c r="AY278" s="102">
        <f>_xll.qlIndexFixing($AZ$1,AV278,,Trigger)</f>
        <v>2.4180780051644719E-3</v>
      </c>
    </row>
    <row r="279" spans="46:51" ht="11.25" customHeight="1" x14ac:dyDescent="0.25">
      <c r="AT279" s="55" t="s">
        <v>106</v>
      </c>
      <c r="AU279" s="56">
        <f>_xll.qlInterestRateIndexFixingDate(IborIndex&amp;Tenor,AV279,Trigger)</f>
        <v>42529</v>
      </c>
      <c r="AV279" s="56">
        <f>_xll.qlCalendarAdvance(Calendar,AV278,AT279,"f",,Trigger)</f>
        <v>42531</v>
      </c>
      <c r="AW279" s="56">
        <f>_xll.qlInterestRateIndexMaturity(IborIndex&amp;Tenor,AV279,Trigger)</f>
        <v>42898</v>
      </c>
      <c r="AX279" s="102" t="e">
        <f>_xll.qlIndexFixing($Z$5,AU279,,Trigger)</f>
        <v>#VALUE!</v>
      </c>
      <c r="AY279" s="102">
        <f>_xll.qlIndexFixing($AZ$1,AV279,,Trigger)</f>
        <v>2.4223067399512478E-3</v>
      </c>
    </row>
    <row r="280" spans="46:51" ht="11.25" customHeight="1" x14ac:dyDescent="0.25">
      <c r="AT280" s="55" t="s">
        <v>106</v>
      </c>
      <c r="AU280" s="56">
        <f>_xll.qlInterestRateIndexFixingDate(IborIndex&amp;Tenor,AV280,Trigger)</f>
        <v>42530</v>
      </c>
      <c r="AV280" s="56">
        <f>_xll.qlCalendarAdvance(Calendar,AV279,AT280,"f",,Trigger)</f>
        <v>42534</v>
      </c>
      <c r="AW280" s="56">
        <f>_xll.qlInterestRateIndexMaturity(IborIndex&amp;Tenor,AV280,Trigger)</f>
        <v>42899</v>
      </c>
      <c r="AX280" s="102" t="e">
        <f>_xll.qlIndexFixing($Z$5,AU280,,Trigger)</f>
        <v>#VALUE!</v>
      </c>
      <c r="AY280" s="102">
        <f>_xll.qlIndexFixing($AZ$1,AV280,,Trigger)</f>
        <v>2.4265662217819481E-3</v>
      </c>
    </row>
    <row r="281" spans="46:51" ht="11.25" customHeight="1" x14ac:dyDescent="0.25">
      <c r="AT281" s="55" t="s">
        <v>106</v>
      </c>
      <c r="AU281" s="56">
        <f>_xll.qlInterestRateIndexFixingDate(IborIndex&amp;Tenor,AV281,Trigger)</f>
        <v>42531</v>
      </c>
      <c r="AV281" s="56">
        <f>_xll.qlCalendarAdvance(Calendar,AV280,AT281,"f",,Trigger)</f>
        <v>42535</v>
      </c>
      <c r="AW281" s="56">
        <f>_xll.qlInterestRateIndexMaturity(IborIndex&amp;Tenor,AV281,Trigger)</f>
        <v>42900</v>
      </c>
      <c r="AX281" s="102" t="e">
        <f>_xll.qlIndexFixing($Z$5,AU281,,Trigger)</f>
        <v>#VALUE!</v>
      </c>
      <c r="AY281" s="102">
        <f>_xll.qlIndexFixing($AZ$1,AV281,,Trigger)</f>
        <v>2.4308568273785692E-3</v>
      </c>
    </row>
    <row r="282" spans="46:51" ht="11.25" customHeight="1" x14ac:dyDescent="0.25">
      <c r="AT282" s="55" t="s">
        <v>106</v>
      </c>
      <c r="AU282" s="56">
        <f>_xll.qlInterestRateIndexFixingDate(IborIndex&amp;Tenor,AV282,Trigger)</f>
        <v>42534</v>
      </c>
      <c r="AV282" s="56">
        <f>_xll.qlCalendarAdvance(Calendar,AV281,AT282,"f",,Trigger)</f>
        <v>42536</v>
      </c>
      <c r="AW282" s="56">
        <f>_xll.qlInterestRateIndexMaturity(IborIndex&amp;Tenor,AV282,Trigger)</f>
        <v>42901</v>
      </c>
      <c r="AX282" s="102" t="e">
        <f>_xll.qlIndexFixing($Z$5,AU282,,Trigger)</f>
        <v>#VALUE!</v>
      </c>
      <c r="AY282" s="102">
        <f>_xll.qlIndexFixing($AZ$1,AV282,,Trigger)</f>
        <v>2.4406585725081768E-3</v>
      </c>
    </row>
    <row r="283" spans="46:51" ht="11.25" customHeight="1" x14ac:dyDescent="0.25">
      <c r="AT283" s="55" t="s">
        <v>106</v>
      </c>
      <c r="AU283" s="56">
        <f>_xll.qlInterestRateIndexFixingDate(IborIndex&amp;Tenor,AV283,Trigger)</f>
        <v>42535</v>
      </c>
      <c r="AV283" s="56">
        <f>_xll.qlCalendarAdvance(Calendar,AV282,AT283,"f",,Trigger)</f>
        <v>42537</v>
      </c>
      <c r="AW283" s="56">
        <f>_xll.qlInterestRateIndexMaturity(IborIndex&amp;Tenor,AV283,Trigger)</f>
        <v>42902</v>
      </c>
      <c r="AX283" s="102" t="e">
        <f>_xll.qlIndexFixing($Z$5,AU283,,Trigger)</f>
        <v>#VALUE!</v>
      </c>
      <c r="AY283" s="102">
        <f>_xll.qlIndexFixing($AZ$1,AV283,,Trigger)</f>
        <v>2.4483211253026626E-3</v>
      </c>
    </row>
    <row r="284" spans="46:51" ht="11.25" customHeight="1" x14ac:dyDescent="0.25">
      <c r="AT284" s="55" t="s">
        <v>106</v>
      </c>
      <c r="AU284" s="56">
        <f>_xll.qlInterestRateIndexFixingDate(IborIndex&amp;Tenor,AV284,Trigger)</f>
        <v>42536</v>
      </c>
      <c r="AV284" s="56">
        <f>_xll.qlCalendarAdvance(Calendar,AV283,AT284,"f",,Trigger)</f>
        <v>42538</v>
      </c>
      <c r="AW284" s="56">
        <f>_xll.qlInterestRateIndexMaturity(IborIndex&amp;Tenor,AV284,Trigger)</f>
        <v>42905</v>
      </c>
      <c r="AX284" s="102" t="e">
        <f>_xll.qlIndexFixing($Z$5,AU284,,Trigger)</f>
        <v>#VALUE!</v>
      </c>
      <c r="AY284" s="102">
        <f>_xll.qlIndexFixing($AZ$1,AV284,,Trigger)</f>
        <v>2.4527598015666821E-3</v>
      </c>
    </row>
    <row r="285" spans="46:51" ht="11.25" customHeight="1" x14ac:dyDescent="0.25">
      <c r="AT285" s="55" t="s">
        <v>106</v>
      </c>
      <c r="AU285" s="56">
        <f>_xll.qlInterestRateIndexFixingDate(IborIndex&amp;Tenor,AV285,Trigger)</f>
        <v>42537</v>
      </c>
      <c r="AV285" s="56">
        <f>_xll.qlCalendarAdvance(Calendar,AV284,AT285,"f",,Trigger)</f>
        <v>42541</v>
      </c>
      <c r="AW285" s="56">
        <f>_xll.qlInterestRateIndexMaturity(IborIndex&amp;Tenor,AV285,Trigger)</f>
        <v>42906</v>
      </c>
      <c r="AX285" s="102" t="e">
        <f>_xll.qlIndexFixing($Z$5,AU285,,Trigger)</f>
        <v>#VALUE!</v>
      </c>
      <c r="AY285" s="102">
        <f>_xll.qlIndexFixing($AZ$1,AV285,,Trigger)</f>
        <v>2.4572263468907478E-3</v>
      </c>
    </row>
    <row r="286" spans="46:51" ht="11.25" customHeight="1" x14ac:dyDescent="0.25">
      <c r="AT286" s="55" t="s">
        <v>106</v>
      </c>
      <c r="AU286" s="56">
        <f>_xll.qlInterestRateIndexFixingDate(IborIndex&amp;Tenor,AV286,Trigger)</f>
        <v>42538</v>
      </c>
      <c r="AV286" s="56">
        <f>_xll.qlCalendarAdvance(Calendar,AV285,AT286,"f",,Trigger)</f>
        <v>42542</v>
      </c>
      <c r="AW286" s="56">
        <f>_xll.qlInterestRateIndexMaturity(IborIndex&amp;Tenor,AV286,Trigger)</f>
        <v>42907</v>
      </c>
      <c r="AX286" s="102" t="e">
        <f>_xll.qlIndexFixing($Z$5,AU286,,Trigger)</f>
        <v>#VALUE!</v>
      </c>
      <c r="AY286" s="102">
        <f>_xll.qlIndexFixing($AZ$1,AV286,,Trigger)</f>
        <v>2.4617201630399736E-3</v>
      </c>
    </row>
    <row r="287" spans="46:51" ht="11.25" customHeight="1" x14ac:dyDescent="0.25">
      <c r="AT287" s="55" t="s">
        <v>106</v>
      </c>
      <c r="AU287" s="56">
        <f>_xll.qlInterestRateIndexFixingDate(IborIndex&amp;Tenor,AV287,Trigger)</f>
        <v>42541</v>
      </c>
      <c r="AV287" s="56">
        <f>_xll.qlCalendarAdvance(Calendar,AV286,AT287,"f",,Trigger)</f>
        <v>42543</v>
      </c>
      <c r="AW287" s="56">
        <f>_xll.qlInterestRateIndexMaturity(IborIndex&amp;Tenor,AV287,Trigger)</f>
        <v>42908</v>
      </c>
      <c r="AX287" s="102" t="e">
        <f>_xll.qlIndexFixing($Z$5,AU287,,Trigger)</f>
        <v>#VALUE!</v>
      </c>
      <c r="AY287" s="102">
        <f>_xll.qlIndexFixing($AZ$1,AV287,,Trigger)</f>
        <v>2.4717750976482591E-3</v>
      </c>
    </row>
    <row r="288" spans="46:51" ht="11.25" customHeight="1" x14ac:dyDescent="0.25">
      <c r="AT288" s="55" t="s">
        <v>106</v>
      </c>
      <c r="AU288" s="56">
        <f>_xll.qlInterestRateIndexFixingDate(IborIndex&amp;Tenor,AV288,Trigger)</f>
        <v>42542</v>
      </c>
      <c r="AV288" s="56">
        <f>_xll.qlCalendarAdvance(Calendar,AV287,AT288,"f",,Trigger)</f>
        <v>42544</v>
      </c>
      <c r="AW288" s="56">
        <f>_xll.qlInterestRateIndexMaturity(IborIndex&amp;Tenor,AV288,Trigger)</f>
        <v>42909</v>
      </c>
      <c r="AX288" s="102" t="e">
        <f>_xll.qlIndexFixing($Z$5,AU288,,Trigger)</f>
        <v>#VALUE!</v>
      </c>
      <c r="AY288" s="102">
        <f>_xll.qlIndexFixing($AZ$1,AV288,,Trigger)</f>
        <v>2.4799559230319927E-3</v>
      </c>
    </row>
    <row r="289" spans="46:51" ht="11.25" customHeight="1" x14ac:dyDescent="0.25">
      <c r="AT289" s="55" t="s">
        <v>106</v>
      </c>
      <c r="AU289" s="56">
        <f>_xll.qlInterestRateIndexFixingDate(IborIndex&amp;Tenor,AV289,Trigger)</f>
        <v>42543</v>
      </c>
      <c r="AV289" s="56">
        <f>_xll.qlCalendarAdvance(Calendar,AV288,AT289,"f",,Trigger)</f>
        <v>42545</v>
      </c>
      <c r="AW289" s="56">
        <f>_xll.qlInterestRateIndexMaturity(IborIndex&amp;Tenor,AV289,Trigger)</f>
        <v>42912</v>
      </c>
      <c r="AX289" s="102" t="e">
        <f>_xll.qlIndexFixing($Z$5,AU289,,Trigger)</f>
        <v>#VALUE!</v>
      </c>
      <c r="AY289" s="102">
        <f>_xll.qlIndexFixing($AZ$1,AV289,,Trigger)</f>
        <v>2.4845768716151135E-3</v>
      </c>
    </row>
    <row r="290" spans="46:51" ht="11.25" customHeight="1" x14ac:dyDescent="0.25">
      <c r="AT290" s="55" t="s">
        <v>106</v>
      </c>
      <c r="AU290" s="56">
        <f>_xll.qlInterestRateIndexFixingDate(IborIndex&amp;Tenor,AV290,Trigger)</f>
        <v>42544</v>
      </c>
      <c r="AV290" s="56">
        <f>_xll.qlCalendarAdvance(Calendar,AV289,AT290,"f",,Trigger)</f>
        <v>42548</v>
      </c>
      <c r="AW290" s="56">
        <f>_xll.qlInterestRateIndexMaturity(IborIndex&amp;Tenor,AV290,Trigger)</f>
        <v>42913</v>
      </c>
      <c r="AX290" s="102" t="e">
        <f>_xll.qlIndexFixing($Z$5,AU290,,Trigger)</f>
        <v>#VALUE!</v>
      </c>
      <c r="AY290" s="102">
        <f>_xll.qlIndexFixing($AZ$1,AV290,,Trigger)</f>
        <v>2.4892213527061219E-3</v>
      </c>
    </row>
    <row r="291" spans="46:51" ht="11.25" customHeight="1" x14ac:dyDescent="0.25">
      <c r="AT291" s="55" t="s">
        <v>106</v>
      </c>
      <c r="AU291" s="56">
        <f>_xll.qlInterestRateIndexFixingDate(IborIndex&amp;Tenor,AV291,Trigger)</f>
        <v>42545</v>
      </c>
      <c r="AV291" s="56">
        <f>_xll.qlCalendarAdvance(Calendar,AV290,AT291,"f",,Trigger)</f>
        <v>42549</v>
      </c>
      <c r="AW291" s="56">
        <f>_xll.qlInterestRateIndexMaturity(IborIndex&amp;Tenor,AV291,Trigger)</f>
        <v>42914</v>
      </c>
      <c r="AX291" s="102" t="e">
        <f>_xll.qlIndexFixing($Z$5,AU291,,Trigger)</f>
        <v>#VALUE!</v>
      </c>
      <c r="AY291" s="102">
        <f>_xll.qlIndexFixing($AZ$1,AV291,,Trigger)</f>
        <v>2.4938887184298396E-3</v>
      </c>
    </row>
    <row r="292" spans="46:51" ht="11.25" customHeight="1" x14ac:dyDescent="0.25">
      <c r="AT292" s="55" t="s">
        <v>106</v>
      </c>
      <c r="AU292" s="56">
        <f>_xll.qlInterestRateIndexFixingDate(IborIndex&amp;Tenor,AV292,Trigger)</f>
        <v>42548</v>
      </c>
      <c r="AV292" s="56">
        <f>_xll.qlCalendarAdvance(Calendar,AV291,AT292,"f",,Trigger)</f>
        <v>42550</v>
      </c>
      <c r="AW292" s="56">
        <f>_xll.qlInterestRateIndexMaturity(IborIndex&amp;Tenor,AV292,Trigger)</f>
        <v>42915</v>
      </c>
      <c r="AX292" s="102" t="e">
        <f>_xll.qlIndexFixing($Z$5,AU292,,Trigger)</f>
        <v>#VALUE!</v>
      </c>
      <c r="AY292" s="102">
        <f>_xll.qlIndexFixing($AZ$1,AV292,,Trigger)</f>
        <v>2.5041612702869764E-3</v>
      </c>
    </row>
    <row r="293" spans="46:51" ht="11.25" customHeight="1" x14ac:dyDescent="0.25">
      <c r="AT293" s="55" t="s">
        <v>106</v>
      </c>
      <c r="AU293" s="56">
        <f>_xll.qlInterestRateIndexFixingDate(IborIndex&amp;Tenor,AV293,Trigger)</f>
        <v>42549</v>
      </c>
      <c r="AV293" s="56">
        <f>_xll.qlCalendarAdvance(Calendar,AV292,AT293,"f",,Trigger)</f>
        <v>42551</v>
      </c>
      <c r="AW293" s="56">
        <f>_xll.qlInterestRateIndexMaturity(IborIndex&amp;Tenor,AV293,Trigger)</f>
        <v>42916</v>
      </c>
      <c r="AX293" s="102" t="e">
        <f>_xll.qlIndexFixing($Z$5,AU293,,Trigger)</f>
        <v>#VALUE!</v>
      </c>
      <c r="AY293" s="102">
        <f>_xll.qlIndexFixing($AZ$1,AV293,,Trigger)</f>
        <v>2.5127738219058284E-3</v>
      </c>
    </row>
    <row r="294" spans="46:51" ht="11.25" customHeight="1" x14ac:dyDescent="0.25">
      <c r="AT294" s="55" t="s">
        <v>106</v>
      </c>
      <c r="AU294" s="56">
        <f>_xll.qlInterestRateIndexFixingDate(IborIndex&amp;Tenor,AV294,Trigger)</f>
        <v>42550</v>
      </c>
      <c r="AV294" s="56">
        <f>_xll.qlCalendarAdvance(Calendar,AV293,AT294,"f",,Trigger)</f>
        <v>42552</v>
      </c>
      <c r="AW294" s="56">
        <f>_xll.qlInterestRateIndexMaturity(IborIndex&amp;Tenor,AV294,Trigger)</f>
        <v>42919</v>
      </c>
      <c r="AX294" s="102" t="e">
        <f>_xll.qlIndexFixing($Z$5,AU294,,Trigger)</f>
        <v>#VALUE!</v>
      </c>
      <c r="AY294" s="102">
        <f>_xll.qlIndexFixing($AZ$1,AV294,,Trigger)</f>
        <v>2.5175456444151232E-3</v>
      </c>
    </row>
    <row r="295" spans="46:51" ht="11.25" customHeight="1" x14ac:dyDescent="0.25">
      <c r="AT295" s="55" t="s">
        <v>106</v>
      </c>
      <c r="AU295" s="56">
        <f>_xll.qlInterestRateIndexFixingDate(IborIndex&amp;Tenor,AV295,Trigger)</f>
        <v>42551</v>
      </c>
      <c r="AV295" s="56">
        <f>_xll.qlCalendarAdvance(Calendar,AV294,AT295,"f",,Trigger)</f>
        <v>42555</v>
      </c>
      <c r="AW295" s="56">
        <f>_xll.qlInterestRateIndexMaturity(IborIndex&amp;Tenor,AV295,Trigger)</f>
        <v>42920</v>
      </c>
      <c r="AX295" s="102" t="e">
        <f>_xll.qlIndexFixing($Z$5,AU295,,Trigger)</f>
        <v>#VALUE!</v>
      </c>
      <c r="AY295" s="102">
        <f>_xll.qlIndexFixing($AZ$1,AV295,,Trigger)</f>
        <v>2.5223363153497047E-3</v>
      </c>
    </row>
    <row r="296" spans="46:51" ht="11.25" customHeight="1" x14ac:dyDescent="0.25">
      <c r="AT296" s="55" t="s">
        <v>106</v>
      </c>
      <c r="AU296" s="56">
        <f>_xll.qlInterestRateIndexFixingDate(IborIndex&amp;Tenor,AV296,Trigger)</f>
        <v>42552</v>
      </c>
      <c r="AV296" s="56">
        <f>_xll.qlCalendarAdvance(Calendar,AV295,AT296,"f",,Trigger)</f>
        <v>42556</v>
      </c>
      <c r="AW296" s="56">
        <f>_xll.qlInterestRateIndexMaturity(IborIndex&amp;Tenor,AV296,Trigger)</f>
        <v>42921</v>
      </c>
      <c r="AX296" s="102" t="e">
        <f>_xll.qlIndexFixing($Z$5,AU296,,Trigger)</f>
        <v>#VALUE!</v>
      </c>
      <c r="AY296" s="102">
        <f>_xll.qlIndexFixing($AZ$1,AV296,,Trigger)</f>
        <v>2.5271451371787724E-3</v>
      </c>
    </row>
    <row r="297" spans="46:51" ht="11.25" customHeight="1" x14ac:dyDescent="0.25">
      <c r="AT297" s="55" t="s">
        <v>106</v>
      </c>
      <c r="AU297" s="56">
        <f>_xll.qlInterestRateIndexFixingDate(IborIndex&amp;Tenor,AV297,Trigger)</f>
        <v>42555</v>
      </c>
      <c r="AV297" s="56">
        <f>_xll.qlCalendarAdvance(Calendar,AV296,AT297,"f",,Trigger)</f>
        <v>42557</v>
      </c>
      <c r="AW297" s="56">
        <f>_xll.qlInterestRateIndexMaturity(IborIndex&amp;Tenor,AV297,Trigger)</f>
        <v>42922</v>
      </c>
      <c r="AX297" s="102" t="e">
        <f>_xll.qlIndexFixing($Z$5,AU297,,Trigger)</f>
        <v>#VALUE!</v>
      </c>
      <c r="AY297" s="102">
        <f>_xll.qlIndexFixing($AZ$1,AV297,,Trigger)</f>
        <v>2.5375984621705174E-3</v>
      </c>
    </row>
    <row r="298" spans="46:51" ht="11.25" customHeight="1" x14ac:dyDescent="0.25">
      <c r="AT298" s="55" t="s">
        <v>106</v>
      </c>
      <c r="AU298" s="56">
        <f>_xll.qlInterestRateIndexFixingDate(IborIndex&amp;Tenor,AV298,Trigger)</f>
        <v>42556</v>
      </c>
      <c r="AV298" s="56">
        <f>_xll.qlCalendarAdvance(Calendar,AV297,AT298,"f",,Trigger)</f>
        <v>42558</v>
      </c>
      <c r="AW298" s="56">
        <f>_xll.qlInterestRateIndexMaturity(IborIndex&amp;Tenor,AV298,Trigger)</f>
        <v>42923</v>
      </c>
      <c r="AX298" s="102" t="e">
        <f>_xll.qlIndexFixing($Z$5,AU298,,Trigger)</f>
        <v>#VALUE!</v>
      </c>
      <c r="AY298" s="102">
        <f>_xll.qlIndexFixing($AZ$1,AV298,,Trigger)</f>
        <v>2.5465477344967309E-3</v>
      </c>
    </row>
    <row r="299" spans="46:51" ht="11.25" customHeight="1" x14ac:dyDescent="0.25">
      <c r="AT299" s="55" t="s">
        <v>106</v>
      </c>
      <c r="AU299" s="56">
        <f>_xll.qlInterestRateIndexFixingDate(IborIndex&amp;Tenor,AV299,Trigger)</f>
        <v>42557</v>
      </c>
      <c r="AV299" s="56">
        <f>_xll.qlCalendarAdvance(Calendar,AV298,AT299,"f",,Trigger)</f>
        <v>42559</v>
      </c>
      <c r="AW299" s="56">
        <f>_xll.qlInterestRateIndexMaturity(IborIndex&amp;Tenor,AV299,Trigger)</f>
        <v>42926</v>
      </c>
      <c r="AX299" s="102" t="e">
        <f>_xll.qlIndexFixing($Z$5,AU299,,Trigger)</f>
        <v>#VALUE!</v>
      </c>
      <c r="AY299" s="102">
        <f>_xll.qlIndexFixing($AZ$1,AV299,,Trigger)</f>
        <v>2.5514365995040209E-3</v>
      </c>
    </row>
    <row r="300" spans="46:51" ht="11.25" customHeight="1" x14ac:dyDescent="0.25">
      <c r="AT300" s="55" t="s">
        <v>106</v>
      </c>
      <c r="AU300" s="56">
        <f>_xll.qlInterestRateIndexFixingDate(IborIndex&amp;Tenor,AV300,Trigger)</f>
        <v>42558</v>
      </c>
      <c r="AV300" s="56">
        <f>_xll.qlCalendarAdvance(Calendar,AV299,AT300,"f",,Trigger)</f>
        <v>42562</v>
      </c>
      <c r="AW300" s="56">
        <f>_xll.qlInterestRateIndexMaturity(IborIndex&amp;Tenor,AV300,Trigger)</f>
        <v>42927</v>
      </c>
      <c r="AX300" s="102" t="e">
        <f>_xll.qlIndexFixing($Z$5,AU300,,Trigger)</f>
        <v>#VALUE!</v>
      </c>
      <c r="AY300" s="102">
        <f>_xll.qlIndexFixing($AZ$1,AV300,,Trigger)</f>
        <v>2.5563392812173367E-3</v>
      </c>
    </row>
    <row r="301" spans="46:51" ht="11.25" customHeight="1" x14ac:dyDescent="0.25">
      <c r="AT301" s="55" t="s">
        <v>106</v>
      </c>
      <c r="AU301" s="56">
        <f>_xll.qlInterestRateIndexFixingDate(IborIndex&amp;Tenor,AV301,Trigger)</f>
        <v>42559</v>
      </c>
      <c r="AV301" s="56">
        <f>_xll.qlCalendarAdvance(Calendar,AV300,AT301,"f",,Trigger)</f>
        <v>42563</v>
      </c>
      <c r="AW301" s="56">
        <f>_xll.qlInterestRateIndexMaturity(IborIndex&amp;Tenor,AV301,Trigger)</f>
        <v>42928</v>
      </c>
      <c r="AX301" s="102" t="e">
        <f>_xll.qlIndexFixing($Z$5,AU301,,Trigger)</f>
        <v>#VALUE!</v>
      </c>
      <c r="AY301" s="102">
        <f>_xll.qlIndexFixing($AZ$1,AV301,,Trigger)</f>
        <v>2.561255032435145E-3</v>
      </c>
    </row>
    <row r="302" spans="46:51" ht="11.25" customHeight="1" x14ac:dyDescent="0.25">
      <c r="AT302" s="55" t="s">
        <v>106</v>
      </c>
      <c r="AU302" s="56">
        <f>_xll.qlInterestRateIndexFixingDate(IborIndex&amp;Tenor,AV302,Trigger)</f>
        <v>42562</v>
      </c>
      <c r="AV302" s="56">
        <f>_xll.qlCalendarAdvance(Calendar,AV301,AT302,"f",,Trigger)</f>
        <v>42564</v>
      </c>
      <c r="AW302" s="56">
        <f>_xll.qlInterestRateIndexMaturity(IborIndex&amp;Tenor,AV302,Trigger)</f>
        <v>42929</v>
      </c>
      <c r="AX302" s="102" t="e">
        <f>_xll.qlIndexFixing($Z$5,AU302,,Trigger)</f>
        <v>#VALUE!</v>
      </c>
      <c r="AY302" s="102">
        <f>_xll.qlIndexFixing($AZ$1,AV302,,Trigger)</f>
        <v>2.5718512973314455E-3</v>
      </c>
    </row>
    <row r="303" spans="46:51" ht="11.25" customHeight="1" x14ac:dyDescent="0.25">
      <c r="AT303" s="55" t="s">
        <v>106</v>
      </c>
      <c r="AU303" s="56">
        <f>_xll.qlInterestRateIndexFixingDate(IborIndex&amp;Tenor,AV303,Trigger)</f>
        <v>42563</v>
      </c>
      <c r="AV303" s="56">
        <f>_xll.qlCalendarAdvance(Calendar,AV302,AT303,"f",,Trigger)</f>
        <v>42565</v>
      </c>
      <c r="AW303" s="56">
        <f>_xll.qlInterestRateIndexMaturity(IborIndex&amp;Tenor,AV303,Trigger)</f>
        <v>42930</v>
      </c>
      <c r="AX303" s="102" t="e">
        <f>_xll.qlIndexFixing($Z$5,AU303,,Trigger)</f>
        <v>#VALUE!</v>
      </c>
      <c r="AY303" s="102">
        <f>_xll.qlIndexFixing($AZ$1,AV303,,Trigger)</f>
        <v>2.5810459326675288E-3</v>
      </c>
    </row>
    <row r="304" spans="46:51" ht="11.25" customHeight="1" x14ac:dyDescent="0.25">
      <c r="AT304" s="55" t="s">
        <v>106</v>
      </c>
      <c r="AU304" s="56">
        <f>_xll.qlInterestRateIndexFixingDate(IborIndex&amp;Tenor,AV304,Trigger)</f>
        <v>42564</v>
      </c>
      <c r="AV304" s="56">
        <f>_xll.qlCalendarAdvance(Calendar,AV303,AT304,"f",,Trigger)</f>
        <v>42566</v>
      </c>
      <c r="AW304" s="56">
        <f>_xll.qlInterestRateIndexMaturity(IborIndex&amp;Tenor,AV304,Trigger)</f>
        <v>42933</v>
      </c>
      <c r="AX304" s="102" t="e">
        <f>_xll.qlIndexFixing($Z$5,AU304,,Trigger)</f>
        <v>#VALUE!</v>
      </c>
      <c r="AY304" s="102">
        <f>_xll.qlIndexFixing($AZ$1,AV304,,Trigger)</f>
        <v>2.5860274430995205E-3</v>
      </c>
    </row>
    <row r="305" spans="46:51" ht="11.25" customHeight="1" x14ac:dyDescent="0.25">
      <c r="AT305" s="55" t="s">
        <v>106</v>
      </c>
      <c r="AU305" s="56">
        <f>_xll.qlInterestRateIndexFixingDate(IborIndex&amp;Tenor,AV305,Trigger)</f>
        <v>42565</v>
      </c>
      <c r="AV305" s="56">
        <f>_xll.qlCalendarAdvance(Calendar,AV304,AT305,"f",,Trigger)</f>
        <v>42569</v>
      </c>
      <c r="AW305" s="56">
        <f>_xll.qlInterestRateIndexMaturity(IborIndex&amp;Tenor,AV305,Trigger)</f>
        <v>42934</v>
      </c>
      <c r="AX305" s="102" t="e">
        <f>_xll.qlIndexFixing($Z$5,AU305,,Trigger)</f>
        <v>#VALUE!</v>
      </c>
      <c r="AY305" s="102">
        <f>_xll.qlIndexFixing($AZ$1,AV305,,Trigger)</f>
        <v>2.5910232818280891E-3</v>
      </c>
    </row>
    <row r="306" spans="46:51" ht="11.25" customHeight="1" x14ac:dyDescent="0.25">
      <c r="AT306" s="55" t="s">
        <v>106</v>
      </c>
      <c r="AU306" s="56">
        <f>_xll.qlInterestRateIndexFixingDate(IborIndex&amp;Tenor,AV306,Trigger)</f>
        <v>42566</v>
      </c>
      <c r="AV306" s="56">
        <f>_xll.qlCalendarAdvance(Calendar,AV305,AT306,"f",,Trigger)</f>
        <v>42570</v>
      </c>
      <c r="AW306" s="56">
        <f>_xll.qlInterestRateIndexMaturity(IborIndex&amp;Tenor,AV306,Trigger)</f>
        <v>42935</v>
      </c>
      <c r="AX306" s="102" t="e">
        <f>_xll.qlIndexFixing($Z$5,AU306,,Trigger)</f>
        <v>#VALUE!</v>
      </c>
      <c r="AY306" s="102">
        <f>_xll.qlIndexFixing($AZ$1,AV306,,Trigger)</f>
        <v>2.5960338624172116E-3</v>
      </c>
    </row>
    <row r="307" spans="46:51" ht="11.25" customHeight="1" x14ac:dyDescent="0.25">
      <c r="AT307" s="55" t="s">
        <v>106</v>
      </c>
      <c r="AU307" s="56">
        <f>_xll.qlInterestRateIndexFixingDate(IborIndex&amp;Tenor,AV307,Trigger)</f>
        <v>42569</v>
      </c>
      <c r="AV307" s="56">
        <f>_xll.qlCalendarAdvance(Calendar,AV306,AT307,"f",,Trigger)</f>
        <v>42571</v>
      </c>
      <c r="AW307" s="56">
        <f>_xll.qlInterestRateIndexMaturity(IborIndex&amp;Tenor,AV307,Trigger)</f>
        <v>42936</v>
      </c>
      <c r="AX307" s="102" t="e">
        <f>_xll.qlIndexFixing($Z$5,AU307,,Trigger)</f>
        <v>#VALUE!</v>
      </c>
      <c r="AY307" s="102">
        <f>_xll.qlIndexFixing($AZ$1,AV307,,Trigger)</f>
        <v>2.6067662115997706E-3</v>
      </c>
    </row>
    <row r="308" spans="46:51" ht="11.25" customHeight="1" x14ac:dyDescent="0.25">
      <c r="AT308" s="55" t="s">
        <v>106</v>
      </c>
      <c r="AU308" s="56">
        <f>_xll.qlInterestRateIndexFixingDate(IborIndex&amp;Tenor,AV308,Trigger)</f>
        <v>42570</v>
      </c>
      <c r="AV308" s="56">
        <f>_xll.qlCalendarAdvance(Calendar,AV307,AT308,"f",,Trigger)</f>
        <v>42572</v>
      </c>
      <c r="AW308" s="56">
        <f>_xll.qlInterestRateIndexMaturity(IborIndex&amp;Tenor,AV308,Trigger)</f>
        <v>42937</v>
      </c>
      <c r="AX308" s="102" t="e">
        <f>_xll.qlIndexFixing($Z$5,AU308,,Trigger)</f>
        <v>#VALUE!</v>
      </c>
      <c r="AY308" s="102">
        <f>_xll.qlIndexFixing($AZ$1,AV308,,Trigger)</f>
        <v>2.6162320044664121E-3</v>
      </c>
    </row>
    <row r="309" spans="46:51" ht="11.25" customHeight="1" x14ac:dyDescent="0.25">
      <c r="AT309" s="55" t="s">
        <v>106</v>
      </c>
      <c r="AU309" s="56">
        <f>_xll.qlInterestRateIndexFixingDate(IborIndex&amp;Tenor,AV309,Trigger)</f>
        <v>42571</v>
      </c>
      <c r="AV309" s="56">
        <f>_xll.qlCalendarAdvance(Calendar,AV308,AT309,"f",,Trigger)</f>
        <v>42573</v>
      </c>
      <c r="AW309" s="56">
        <f>_xll.qlInterestRateIndexMaturity(IborIndex&amp;Tenor,AV309,Trigger)</f>
        <v>42940</v>
      </c>
      <c r="AX309" s="102" t="e">
        <f>_xll.qlIndexFixing($Z$5,AU309,,Trigger)</f>
        <v>#VALUE!</v>
      </c>
      <c r="AY309" s="102">
        <f>_xll.qlIndexFixing($AZ$1,AV309,,Trigger)</f>
        <v>2.6213226276299659E-3</v>
      </c>
    </row>
    <row r="310" spans="46:51" ht="11.25" customHeight="1" x14ac:dyDescent="0.25">
      <c r="AT310" s="55" t="s">
        <v>106</v>
      </c>
      <c r="AU310" s="56">
        <f>_xll.qlInterestRateIndexFixingDate(IborIndex&amp;Tenor,AV310,Trigger)</f>
        <v>42572</v>
      </c>
      <c r="AV310" s="56">
        <f>_xll.qlCalendarAdvance(Calendar,AV309,AT310,"f",,Trigger)</f>
        <v>42576</v>
      </c>
      <c r="AW310" s="56">
        <f>_xll.qlInterestRateIndexMaturity(IborIndex&amp;Tenor,AV310,Trigger)</f>
        <v>42941</v>
      </c>
      <c r="AX310" s="102" t="e">
        <f>_xll.qlIndexFixing($Z$5,AU310,,Trigger)</f>
        <v>#VALUE!</v>
      </c>
      <c r="AY310" s="102">
        <f>_xll.qlIndexFixing($AZ$1,AV310,,Trigger)</f>
        <v>2.6264305519289486E-3</v>
      </c>
    </row>
    <row r="311" spans="46:51" ht="11.25" customHeight="1" x14ac:dyDescent="0.25">
      <c r="AT311" s="55" t="s">
        <v>106</v>
      </c>
      <c r="AU311" s="56">
        <f>_xll.qlInterestRateIndexFixingDate(IborIndex&amp;Tenor,AV311,Trigger)</f>
        <v>42573</v>
      </c>
      <c r="AV311" s="56">
        <f>_xll.qlCalendarAdvance(Calendar,AV310,AT311,"f",,Trigger)</f>
        <v>42577</v>
      </c>
      <c r="AW311" s="56">
        <f>_xll.qlInterestRateIndexMaturity(IborIndex&amp;Tenor,AV311,Trigger)</f>
        <v>42942</v>
      </c>
      <c r="AX311" s="102" t="e">
        <f>_xll.qlIndexFixing($Z$5,AU311,,Trigger)</f>
        <v>#VALUE!</v>
      </c>
      <c r="AY311" s="102">
        <f>_xll.qlIndexFixing($AZ$1,AV311,,Trigger)</f>
        <v>2.6315562168923207E-3</v>
      </c>
    </row>
    <row r="312" spans="46:51" ht="11.25" customHeight="1" x14ac:dyDescent="0.25">
      <c r="AT312" s="55" t="s">
        <v>106</v>
      </c>
      <c r="AU312" s="56">
        <f>_xll.qlInterestRateIndexFixingDate(IborIndex&amp;Tenor,AV312,Trigger)</f>
        <v>42576</v>
      </c>
      <c r="AV312" s="56">
        <f>_xll.qlCalendarAdvance(Calendar,AV311,AT312,"f",,Trigger)</f>
        <v>42578</v>
      </c>
      <c r="AW312" s="56">
        <f>_xll.qlInterestRateIndexMaturity(IborIndex&amp;Tenor,AV312,Trigger)</f>
        <v>42943</v>
      </c>
      <c r="AX312" s="102" t="e">
        <f>_xll.qlIndexFixing($Z$5,AU312,,Trigger)</f>
        <v>#VALUE!</v>
      </c>
      <c r="AY312" s="102">
        <f>_xll.qlIndexFixing($AZ$1,AV312,,Trigger)</f>
        <v>2.6424423578922142E-3</v>
      </c>
    </row>
    <row r="313" spans="46:51" ht="11.25" customHeight="1" x14ac:dyDescent="0.25">
      <c r="AT313" s="55" t="s">
        <v>106</v>
      </c>
      <c r="AU313" s="56">
        <f>_xll.qlInterestRateIndexFixingDate(IborIndex&amp;Tenor,AV313,Trigger)</f>
        <v>42577</v>
      </c>
      <c r="AV313" s="56">
        <f>_xll.qlCalendarAdvance(Calendar,AV312,AT313,"f",,Trigger)</f>
        <v>42579</v>
      </c>
      <c r="AW313" s="56">
        <f>_xll.qlInterestRateIndexMaturity(IborIndex&amp;Tenor,AV313,Trigger)</f>
        <v>42944</v>
      </c>
      <c r="AX313" s="102" t="e">
        <f>_xll.qlIndexFixing($Z$5,AU313,,Trigger)</f>
        <v>#VALUE!</v>
      </c>
      <c r="AY313" s="102">
        <f>_xll.qlIndexFixing($AZ$1,AV313,,Trigger)</f>
        <v>2.6522452038361139E-3</v>
      </c>
    </row>
    <row r="314" spans="46:51" ht="11.25" customHeight="1" x14ac:dyDescent="0.25">
      <c r="AT314" s="55" t="s">
        <v>106</v>
      </c>
      <c r="AU314" s="56">
        <f>_xll.qlInterestRateIndexFixingDate(IborIndex&amp;Tenor,AV314,Trigger)</f>
        <v>42578</v>
      </c>
      <c r="AV314" s="56">
        <f>_xll.qlCalendarAdvance(Calendar,AV313,AT314,"f",,Trigger)</f>
        <v>42580</v>
      </c>
      <c r="AW314" s="56">
        <f>_xll.qlInterestRateIndexMaturity(IborIndex&amp;Tenor,AV314,Trigger)</f>
        <v>42947</v>
      </c>
      <c r="AX314" s="102" t="e">
        <f>_xll.qlIndexFixing($Z$5,AU314,,Trigger)</f>
        <v>#VALUE!</v>
      </c>
      <c r="AY314" s="102">
        <f>_xll.qlIndexFixing($AZ$1,AV314,,Trigger)</f>
        <v>2.6574662949219417E-3</v>
      </c>
    </row>
    <row r="315" spans="46:51" ht="11.25" customHeight="1" x14ac:dyDescent="0.25">
      <c r="AT315" s="55" t="s">
        <v>106</v>
      </c>
      <c r="AU315" s="56">
        <f>_xll.qlInterestRateIndexFixingDate(IborIndex&amp;Tenor,AV315,Trigger)</f>
        <v>42579</v>
      </c>
      <c r="AV315" s="56">
        <f>_xll.qlCalendarAdvance(Calendar,AV314,AT315,"f",,Trigger)</f>
        <v>42583</v>
      </c>
      <c r="AW315" s="56">
        <f>_xll.qlInterestRateIndexMaturity(IborIndex&amp;Tenor,AV315,Trigger)</f>
        <v>42948</v>
      </c>
      <c r="AX315" s="102" t="e">
        <f>_xll.qlIndexFixing($Z$5,AU315,,Trigger)</f>
        <v>#VALUE!</v>
      </c>
      <c r="AY315" s="102">
        <f>_xll.qlIndexFixing($AZ$1,AV315,,Trigger)</f>
        <v>2.6627078417662815E-3</v>
      </c>
    </row>
    <row r="316" spans="46:51" ht="11.25" customHeight="1" x14ac:dyDescent="0.25">
      <c r="AT316" s="55" t="s">
        <v>106</v>
      </c>
      <c r="AU316" s="56">
        <f>_xll.qlInterestRateIndexFixingDate(IborIndex&amp;Tenor,AV316,Trigger)</f>
        <v>42580</v>
      </c>
      <c r="AV316" s="56">
        <f>_xll.qlCalendarAdvance(Calendar,AV315,AT316,"f",,Trigger)</f>
        <v>42584</v>
      </c>
      <c r="AW316" s="56">
        <f>_xll.qlInterestRateIndexMaturity(IborIndex&amp;Tenor,AV316,Trigger)</f>
        <v>42949</v>
      </c>
      <c r="AX316" s="102" t="e">
        <f>_xll.qlIndexFixing($Z$5,AU316,,Trigger)</f>
        <v>#VALUE!</v>
      </c>
      <c r="AY316" s="102">
        <f>_xll.qlIndexFixing($AZ$1,AV316,,Trigger)</f>
        <v>2.6679703098727143E-3</v>
      </c>
    </row>
    <row r="317" spans="46:51" ht="11.25" customHeight="1" x14ac:dyDescent="0.25">
      <c r="AT317" s="55" t="s">
        <v>106</v>
      </c>
      <c r="AU317" s="56">
        <f>_xll.qlInterestRateIndexFixingDate(IborIndex&amp;Tenor,AV317,Trigger)</f>
        <v>42583</v>
      </c>
      <c r="AV317" s="56">
        <f>_xll.qlCalendarAdvance(Calendar,AV316,AT317,"f",,Trigger)</f>
        <v>42585</v>
      </c>
      <c r="AW317" s="56">
        <f>_xll.qlInterestRateIndexMaturity(IborIndex&amp;Tenor,AV317,Trigger)</f>
        <v>42950</v>
      </c>
      <c r="AX317" s="102" t="e">
        <f>_xll.qlIndexFixing($Z$5,AU317,,Trigger)</f>
        <v>#VALUE!</v>
      </c>
      <c r="AY317" s="102">
        <f>_xll.qlIndexFixing($AZ$1,AV317,,Trigger)</f>
        <v>2.6790283780247985E-3</v>
      </c>
    </row>
    <row r="318" spans="46:51" ht="11.25" customHeight="1" x14ac:dyDescent="0.25">
      <c r="AT318" s="55" t="s">
        <v>106</v>
      </c>
      <c r="AU318" s="56">
        <f>_xll.qlInterestRateIndexFixingDate(IborIndex&amp;Tenor,AV318,Trigger)</f>
        <v>42584</v>
      </c>
      <c r="AV318" s="56">
        <f>_xll.qlCalendarAdvance(Calendar,AV317,AT318,"f",,Trigger)</f>
        <v>42586</v>
      </c>
      <c r="AW318" s="56">
        <f>_xll.qlInterestRateIndexMaturity(IborIndex&amp;Tenor,AV318,Trigger)</f>
        <v>42951</v>
      </c>
      <c r="AX318" s="102" t="e">
        <f>_xll.qlIndexFixing($Z$5,AU318,,Trigger)</f>
        <v>#VALUE!</v>
      </c>
      <c r="AY318" s="102">
        <f>_xll.qlIndexFixing($AZ$1,AV318,,Trigger)</f>
        <v>2.6892388348947467E-3</v>
      </c>
    </row>
    <row r="319" spans="46:51" ht="11.25" customHeight="1" x14ac:dyDescent="0.25">
      <c r="AT319" s="55" t="s">
        <v>106</v>
      </c>
      <c r="AU319" s="56">
        <f>_xll.qlInterestRateIndexFixingDate(IborIndex&amp;Tenor,AV319,Trigger)</f>
        <v>42585</v>
      </c>
      <c r="AV319" s="56">
        <f>_xll.qlCalendarAdvance(Calendar,AV318,AT319,"f",,Trigger)</f>
        <v>42587</v>
      </c>
      <c r="AW319" s="56">
        <f>_xll.qlInterestRateIndexMaturity(IborIndex&amp;Tenor,AV319,Trigger)</f>
        <v>42954</v>
      </c>
      <c r="AX319" s="102" t="e">
        <f>_xll.qlIndexFixing($Z$5,AU319,,Trigger)</f>
        <v>#VALUE!</v>
      </c>
      <c r="AY319" s="102">
        <f>_xll.qlIndexFixing($AZ$1,AV319,,Trigger)</f>
        <v>2.6946130217710852E-3</v>
      </c>
    </row>
    <row r="320" spans="46:51" ht="11.25" customHeight="1" x14ac:dyDescent="0.25">
      <c r="AT320" s="55" t="s">
        <v>106</v>
      </c>
      <c r="AU320" s="56">
        <f>_xll.qlInterestRateIndexFixingDate(IborIndex&amp;Tenor,AV320,Trigger)</f>
        <v>42586</v>
      </c>
      <c r="AV320" s="56">
        <f>_xll.qlCalendarAdvance(Calendar,AV319,AT320,"f",,Trigger)</f>
        <v>42590</v>
      </c>
      <c r="AW320" s="56">
        <f>_xll.qlInterestRateIndexMaturity(IborIndex&amp;Tenor,AV320,Trigger)</f>
        <v>42955</v>
      </c>
      <c r="AX320" s="102" t="e">
        <f>_xll.qlIndexFixing($Z$5,AU320,,Trigger)</f>
        <v>#VALUE!</v>
      </c>
      <c r="AY320" s="102">
        <f>_xll.qlIndexFixing($AZ$1,AV320,,Trigger)</f>
        <v>2.7000110008769803E-3</v>
      </c>
    </row>
    <row r="321" spans="46:51" ht="11.25" customHeight="1" x14ac:dyDescent="0.25">
      <c r="AT321" s="55" t="s">
        <v>106</v>
      </c>
      <c r="AU321" s="56">
        <f>_xll.qlInterestRateIndexFixingDate(IborIndex&amp;Tenor,AV321,Trigger)</f>
        <v>42587</v>
      </c>
      <c r="AV321" s="56">
        <f>_xll.qlCalendarAdvance(Calendar,AV320,AT321,"f",,Trigger)</f>
        <v>42591</v>
      </c>
      <c r="AW321" s="56">
        <f>_xll.qlInterestRateIndexMaturity(IborIndex&amp;Tenor,AV321,Trigger)</f>
        <v>42956</v>
      </c>
      <c r="AX321" s="102" t="e">
        <f>_xll.qlIndexFixing($Z$5,AU321,,Trigger)</f>
        <v>#VALUE!</v>
      </c>
      <c r="AY321" s="102">
        <f>_xll.qlIndexFixing($AZ$1,AV321,,Trigger)</f>
        <v>2.7054332636996118E-3</v>
      </c>
    </row>
    <row r="322" spans="46:51" ht="11.25" customHeight="1" x14ac:dyDescent="0.25">
      <c r="AT322" s="55" t="s">
        <v>106</v>
      </c>
      <c r="AU322" s="56">
        <f>_xll.qlInterestRateIndexFixingDate(IborIndex&amp;Tenor,AV322,Trigger)</f>
        <v>42590</v>
      </c>
      <c r="AV322" s="56">
        <f>_xll.qlCalendarAdvance(Calendar,AV321,AT322,"f",,Trigger)</f>
        <v>42592</v>
      </c>
      <c r="AW322" s="56">
        <f>_xll.qlInterestRateIndexMaturity(IborIndex&amp;Tenor,AV322,Trigger)</f>
        <v>42957</v>
      </c>
      <c r="AX322" s="102" t="e">
        <f>_xll.qlIndexFixing($Z$5,AU322,,Trigger)</f>
        <v>#VALUE!</v>
      </c>
      <c r="AY322" s="102">
        <f>_xll.qlIndexFixing($AZ$1,AV322,,Trigger)</f>
        <v>2.7166817743515706E-3</v>
      </c>
    </row>
    <row r="323" spans="46:51" ht="11.25" customHeight="1" x14ac:dyDescent="0.25">
      <c r="AT323" s="55" t="s">
        <v>106</v>
      </c>
      <c r="AU323" s="56">
        <f>_xll.qlInterestRateIndexFixingDate(IborIndex&amp;Tenor,AV323,Trigger)</f>
        <v>42591</v>
      </c>
      <c r="AV323" s="56">
        <f>_xll.qlCalendarAdvance(Calendar,AV322,AT323,"f",,Trigger)</f>
        <v>42593</v>
      </c>
      <c r="AW323" s="56">
        <f>_xll.qlInterestRateIndexMaturity(IborIndex&amp;Tenor,AV323,Trigger)</f>
        <v>42958</v>
      </c>
      <c r="AX323" s="102" t="e">
        <f>_xll.qlIndexFixing($Z$5,AU323,,Trigger)</f>
        <v>#VALUE!</v>
      </c>
      <c r="AY323" s="102">
        <f>_xll.qlIndexFixing($AZ$1,AV323,,Trigger)</f>
        <v>2.7273751118617917E-3</v>
      </c>
    </row>
    <row r="324" spans="46:51" ht="11.25" customHeight="1" x14ac:dyDescent="0.25">
      <c r="AT324" s="55" t="s">
        <v>106</v>
      </c>
      <c r="AU324" s="56">
        <f>_xll.qlInterestRateIndexFixingDate(IborIndex&amp;Tenor,AV324,Trigger)</f>
        <v>42592</v>
      </c>
      <c r="AV324" s="56">
        <f>_xll.qlCalendarAdvance(Calendar,AV323,AT324,"f",,Trigger)</f>
        <v>42594</v>
      </c>
      <c r="AW324" s="56">
        <f>_xll.qlInterestRateIndexMaturity(IborIndex&amp;Tenor,AV324,Trigger)</f>
        <v>42961</v>
      </c>
      <c r="AX324" s="102" t="e">
        <f>_xll.qlIndexFixing($Z$5,AU324,,Trigger)</f>
        <v>#VALUE!</v>
      </c>
      <c r="AY324" s="102">
        <f>_xll.qlIndexFixing($AZ$1,AV324,,Trigger)</f>
        <v>2.7329259589191895E-3</v>
      </c>
    </row>
    <row r="325" spans="46:51" ht="11.25" customHeight="1" x14ac:dyDescent="0.25">
      <c r="AT325" s="55" t="s">
        <v>106</v>
      </c>
      <c r="AU325" s="56">
        <f>_xll.qlInterestRateIndexFixingDate(IborIndex&amp;Tenor,AV325,Trigger)</f>
        <v>42593</v>
      </c>
      <c r="AV325" s="56">
        <f>_xll.qlCalendarAdvance(Calendar,AV324,AT325,"f",,Trigger)</f>
        <v>42597</v>
      </c>
      <c r="AW325" s="56">
        <f>_xll.qlInterestRateIndexMaturity(IborIndex&amp;Tenor,AV325,Trigger)</f>
        <v>42962</v>
      </c>
      <c r="AX325" s="102" t="e">
        <f>_xll.qlIndexFixing($Z$5,AU325,,Trigger)</f>
        <v>#VALUE!</v>
      </c>
      <c r="AY325" s="102">
        <f>_xll.qlIndexFixing($AZ$1,AV325,,Trigger)</f>
        <v>2.7385020910166216E-3</v>
      </c>
    </row>
    <row r="326" spans="46:51" ht="11.25" customHeight="1" x14ac:dyDescent="0.25">
      <c r="AT326" s="55" t="s">
        <v>106</v>
      </c>
      <c r="AU326" s="56">
        <f>_xll.qlInterestRateIndexFixingDate(IborIndex&amp;Tenor,AV326,Trigger)</f>
        <v>42594</v>
      </c>
      <c r="AV326" s="56">
        <f>_xll.qlCalendarAdvance(Calendar,AV325,AT326,"f",,Trigger)</f>
        <v>42598</v>
      </c>
      <c r="AW326" s="56">
        <f>_xll.qlInterestRateIndexMaturity(IborIndex&amp;Tenor,AV326,Trigger)</f>
        <v>42963</v>
      </c>
      <c r="AX326" s="102" t="e">
        <f>_xll.qlIndexFixing($Z$5,AU326,,Trigger)</f>
        <v>#VALUE!</v>
      </c>
      <c r="AY326" s="102">
        <f>_xll.qlIndexFixing($AZ$1,AV326,,Trigger)</f>
        <v>2.7441019839158183E-3</v>
      </c>
    </row>
    <row r="327" spans="46:51" ht="11.25" customHeight="1" x14ac:dyDescent="0.25">
      <c r="AT327" s="55" t="s">
        <v>106</v>
      </c>
      <c r="AU327" s="56">
        <f>_xll.qlInterestRateIndexFixingDate(IborIndex&amp;Tenor,AV327,Trigger)</f>
        <v>42597</v>
      </c>
      <c r="AV327" s="56">
        <f>_xll.qlCalendarAdvance(Calendar,AV326,AT327,"f",,Trigger)</f>
        <v>42599</v>
      </c>
      <c r="AW327" s="56">
        <f>_xll.qlInterestRateIndexMaturity(IborIndex&amp;Tenor,AV327,Trigger)</f>
        <v>42964</v>
      </c>
      <c r="AX327" s="102" t="e">
        <f>_xll.qlIndexFixing($Z$5,AU327,,Trigger)</f>
        <v>#VALUE!</v>
      </c>
      <c r="AY327" s="102">
        <f>_xll.qlIndexFixing($AZ$1,AV327,,Trigger)</f>
        <v>2.7555473462766056E-3</v>
      </c>
    </row>
    <row r="328" spans="46:51" ht="11.25" customHeight="1" x14ac:dyDescent="0.25">
      <c r="AT328" s="55" t="s">
        <v>106</v>
      </c>
      <c r="AU328" s="56">
        <f>_xll.qlInterestRateIndexFixingDate(IborIndex&amp;Tenor,AV328,Trigger)</f>
        <v>42598</v>
      </c>
      <c r="AV328" s="56">
        <f>_xll.qlCalendarAdvance(Calendar,AV327,AT328,"f",,Trigger)</f>
        <v>42600</v>
      </c>
      <c r="AW328" s="56">
        <f>_xll.qlInterestRateIndexMaturity(IborIndex&amp;Tenor,AV328,Trigger)</f>
        <v>42965</v>
      </c>
      <c r="AX328" s="102" t="e">
        <f>_xll.qlIndexFixing($Z$5,AU328,,Trigger)</f>
        <v>#VALUE!</v>
      </c>
      <c r="AY328" s="102">
        <f>_xll.qlIndexFixing($AZ$1,AV328,,Trigger)</f>
        <v>2.7667081924161387E-3</v>
      </c>
    </row>
    <row r="329" spans="46:51" ht="11.25" customHeight="1" x14ac:dyDescent="0.25">
      <c r="AT329" s="55" t="s">
        <v>106</v>
      </c>
      <c r="AU329" s="56">
        <f>_xll.qlInterestRateIndexFixingDate(IborIndex&amp;Tenor,AV329,Trigger)</f>
        <v>42599</v>
      </c>
      <c r="AV329" s="56">
        <f>_xll.qlCalendarAdvance(Calendar,AV328,AT329,"f",,Trigger)</f>
        <v>42601</v>
      </c>
      <c r="AW329" s="56">
        <f>_xll.qlInterestRateIndexMaturity(IborIndex&amp;Tenor,AV329,Trigger)</f>
        <v>42968</v>
      </c>
      <c r="AX329" s="102" t="e">
        <f>_xll.qlIndexFixing($Z$5,AU329,,Trigger)</f>
        <v>#VALUE!</v>
      </c>
      <c r="AY329" s="102">
        <f>_xll.qlIndexFixing($AZ$1,AV329,,Trigger)</f>
        <v>2.7724035393904452E-3</v>
      </c>
    </row>
    <row r="330" spans="46:51" ht="11.25" customHeight="1" x14ac:dyDescent="0.25">
      <c r="AT330" s="55" t="s">
        <v>106</v>
      </c>
      <c r="AU330" s="56">
        <f>_xll.qlInterestRateIndexFixingDate(IborIndex&amp;Tenor,AV330,Trigger)</f>
        <v>42600</v>
      </c>
      <c r="AV330" s="56">
        <f>_xll.qlCalendarAdvance(Calendar,AV329,AT330,"f",,Trigger)</f>
        <v>42604</v>
      </c>
      <c r="AW330" s="56">
        <f>_xll.qlInterestRateIndexMaturity(IborIndex&amp;Tenor,AV330,Trigger)</f>
        <v>42969</v>
      </c>
      <c r="AX330" s="102" t="e">
        <f>_xll.qlIndexFixing($Z$5,AU330,,Trigger)</f>
        <v>#VALUE!</v>
      </c>
      <c r="AY330" s="102">
        <f>_xll.qlIndexFixing($AZ$1,AV330,,Trigger)</f>
        <v>2.7781132099109363E-3</v>
      </c>
    </row>
    <row r="331" spans="46:51" ht="11.25" customHeight="1" x14ac:dyDescent="0.25">
      <c r="AT331" s="55" t="s">
        <v>106</v>
      </c>
      <c r="AU331" s="56">
        <f>_xll.qlInterestRateIndexFixingDate(IborIndex&amp;Tenor,AV331,Trigger)</f>
        <v>42601</v>
      </c>
      <c r="AV331" s="56">
        <f>_xll.qlCalendarAdvance(Calendar,AV330,AT331,"f",,Trigger)</f>
        <v>42605</v>
      </c>
      <c r="AW331" s="56">
        <f>_xll.qlInterestRateIndexMaturity(IborIndex&amp;Tenor,AV331,Trigger)</f>
        <v>42970</v>
      </c>
      <c r="AX331" s="102" t="e">
        <f>_xll.qlIndexFixing($Z$5,AU331,,Trigger)</f>
        <v>#VALUE!</v>
      </c>
      <c r="AY331" s="102">
        <f>_xll.qlIndexFixing($AZ$1,AV331,,Trigger)</f>
        <v>2.7838355824571603E-3</v>
      </c>
    </row>
    <row r="332" spans="46:51" ht="11.25" customHeight="1" x14ac:dyDescent="0.25">
      <c r="AT332" s="55" t="s">
        <v>106</v>
      </c>
      <c r="AU332" s="56">
        <f>_xll.qlInterestRateIndexFixingDate(IborIndex&amp;Tenor,AV332,Trigger)</f>
        <v>42604</v>
      </c>
      <c r="AV332" s="56">
        <f>_xll.qlCalendarAdvance(Calendar,AV331,AT332,"f",,Trigger)</f>
        <v>42606</v>
      </c>
      <c r="AW332" s="56">
        <f>_xll.qlInterestRateIndexMaturity(IborIndex&amp;Tenor,AV332,Trigger)</f>
        <v>42971</v>
      </c>
      <c r="AX332" s="102" t="e">
        <f>_xll.qlIndexFixing($Z$5,AU332,,Trigger)</f>
        <v>#VALUE!</v>
      </c>
      <c r="AY332" s="102">
        <f>_xll.qlIndexFixing($AZ$1,AV332,,Trigger)</f>
        <v>2.7954097074646507E-3</v>
      </c>
    </row>
    <row r="333" spans="46:51" ht="11.25" customHeight="1" x14ac:dyDescent="0.25">
      <c r="AT333" s="55" t="s">
        <v>106</v>
      </c>
      <c r="AU333" s="56">
        <f>_xll.qlInterestRateIndexFixingDate(IborIndex&amp;Tenor,AV333,Trigger)</f>
        <v>42605</v>
      </c>
      <c r="AV333" s="56">
        <f>_xll.qlCalendarAdvance(Calendar,AV332,AT333,"f",,Trigger)</f>
        <v>42607</v>
      </c>
      <c r="AW333" s="56">
        <f>_xll.qlInterestRateIndexMaturity(IborIndex&amp;Tenor,AV333,Trigger)</f>
        <v>42972</v>
      </c>
      <c r="AX333" s="102" t="e">
        <f>_xll.qlIndexFixing($Z$5,AU333,,Trigger)</f>
        <v>#VALUE!</v>
      </c>
      <c r="AY333" s="102">
        <f>_xll.qlIndexFixing($AZ$1,AV333,,Trigger)</f>
        <v>2.8068191759764959E-3</v>
      </c>
    </row>
    <row r="334" spans="46:51" ht="11.25" customHeight="1" x14ac:dyDescent="0.25">
      <c r="AT334" s="55" t="s">
        <v>106</v>
      </c>
      <c r="AU334" s="56">
        <f>_xll.qlInterestRateIndexFixingDate(IborIndex&amp;Tenor,AV334,Trigger)</f>
        <v>42606</v>
      </c>
      <c r="AV334" s="56">
        <f>_xll.qlCalendarAdvance(Calendar,AV333,AT334,"f",,Trigger)</f>
        <v>42608</v>
      </c>
      <c r="AW334" s="56">
        <f>_xll.qlInterestRateIndexMaturity(IborIndex&amp;Tenor,AV334,Trigger)</f>
        <v>42975</v>
      </c>
      <c r="AX334" s="102" t="e">
        <f>_xll.qlIndexFixing($Z$5,AU334,,Trigger)</f>
        <v>#VALUE!</v>
      </c>
      <c r="AY334" s="102">
        <f>_xll.qlIndexFixing($AZ$1,AV334,,Trigger)</f>
        <v>2.8125802493224354E-3</v>
      </c>
    </row>
    <row r="335" spans="46:51" ht="11.25" customHeight="1" x14ac:dyDescent="0.25">
      <c r="AT335" s="55" t="s">
        <v>106</v>
      </c>
      <c r="AU335" s="56">
        <f>_xll.qlInterestRateIndexFixingDate(IborIndex&amp;Tenor,AV335,Trigger)</f>
        <v>42607</v>
      </c>
      <c r="AV335" s="56">
        <f>_xll.qlCalendarAdvance(Calendar,AV334,AT335,"f",,Trigger)</f>
        <v>42611</v>
      </c>
      <c r="AW335" s="56">
        <f>_xll.qlInterestRateIndexMaturity(IborIndex&amp;Tenor,AV335,Trigger)</f>
        <v>42976</v>
      </c>
      <c r="AX335" s="102" t="e">
        <f>_xll.qlIndexFixing($Z$5,AU335,,Trigger)</f>
        <v>#VALUE!</v>
      </c>
      <c r="AY335" s="102">
        <f>_xll.qlIndexFixing($AZ$1,AV335,,Trigger)</f>
        <v>2.8183440036499488E-3</v>
      </c>
    </row>
    <row r="336" spans="46:51" ht="11.25" customHeight="1" x14ac:dyDescent="0.25">
      <c r="AT336" s="55" t="s">
        <v>106</v>
      </c>
      <c r="AU336" s="56">
        <f>_xll.qlInterestRateIndexFixingDate(IborIndex&amp;Tenor,AV336,Trigger)</f>
        <v>42608</v>
      </c>
      <c r="AV336" s="56">
        <f>_xll.qlCalendarAdvance(Calendar,AV335,AT336,"f",,Trigger)</f>
        <v>42612</v>
      </c>
      <c r="AW336" s="56">
        <f>_xll.qlInterestRateIndexMaturity(IborIndex&amp;Tenor,AV336,Trigger)</f>
        <v>42977</v>
      </c>
      <c r="AX336" s="102" t="e">
        <f>_xll.qlIndexFixing($Z$5,AU336,,Trigger)</f>
        <v>#VALUE!</v>
      </c>
      <c r="AY336" s="102">
        <f>_xll.qlIndexFixing($AZ$1,AV336,,Trigger)</f>
        <v>2.8241087201266168E-3</v>
      </c>
    </row>
    <row r="337" spans="46:51" ht="11.25" customHeight="1" x14ac:dyDescent="0.25">
      <c r="AT337" s="55" t="s">
        <v>106</v>
      </c>
      <c r="AU337" s="56">
        <f>_xll.qlInterestRateIndexFixingDate(IborIndex&amp;Tenor,AV337,Trigger)</f>
        <v>42611</v>
      </c>
      <c r="AV337" s="56">
        <f>_xll.qlCalendarAdvance(Calendar,AV336,AT337,"f",,Trigger)</f>
        <v>42613</v>
      </c>
      <c r="AW337" s="56">
        <f>_xll.qlInterestRateIndexMaturity(IborIndex&amp;Tenor,AV337,Trigger)</f>
        <v>42978</v>
      </c>
      <c r="AX337" s="102" t="e">
        <f>_xll.qlIndexFixing($Z$5,AU337,,Trigger)</f>
        <v>#VALUE!</v>
      </c>
      <c r="AY337" s="102">
        <f>_xll.qlIndexFixing($AZ$1,AV337,,Trigger)</f>
        <v>2.8357293634415437E-3</v>
      </c>
    </row>
    <row r="338" spans="46:51" ht="11.25" customHeight="1" x14ac:dyDescent="0.25">
      <c r="AT338" s="55" t="s">
        <v>106</v>
      </c>
      <c r="AU338" s="56">
        <f>_xll.qlInterestRateIndexFixingDate(IborIndex&amp;Tenor,AV338,Trigger)</f>
        <v>42612</v>
      </c>
      <c r="AV338" s="56">
        <f>_xll.qlCalendarAdvance(Calendar,AV337,AT338,"f",,Trigger)</f>
        <v>42614</v>
      </c>
      <c r="AW338" s="56">
        <f>_xll.qlInterestRateIndexMaturity(IborIndex&amp;Tenor,AV338,Trigger)</f>
        <v>42979</v>
      </c>
      <c r="AX338" s="102" t="e">
        <f>_xll.qlIndexFixing($Z$5,AU338,,Trigger)</f>
        <v>#VALUE!</v>
      </c>
      <c r="AY338" s="102">
        <f>_xll.qlIndexFixing($AZ$1,AV338,,Trigger)</f>
        <v>2.8471423442288073E-3</v>
      </c>
    </row>
    <row r="339" spans="46:51" ht="11.25" customHeight="1" x14ac:dyDescent="0.25">
      <c r="AT339" s="55" t="s">
        <v>106</v>
      </c>
      <c r="AU339" s="56">
        <f>_xll.qlInterestRateIndexFixingDate(IborIndex&amp;Tenor,AV339,Trigger)</f>
        <v>42613</v>
      </c>
      <c r="AV339" s="56">
        <f>_xll.qlCalendarAdvance(Calendar,AV338,AT339,"f",,Trigger)</f>
        <v>42615</v>
      </c>
      <c r="AW339" s="56">
        <f>_xll.qlInterestRateIndexMaturity(IborIndex&amp;Tenor,AV339,Trigger)</f>
        <v>42982</v>
      </c>
      <c r="AX339" s="102" t="e">
        <f>_xll.qlIndexFixing($Z$5,AU339,,Trigger)</f>
        <v>#VALUE!</v>
      </c>
      <c r="AY339" s="102">
        <f>_xll.qlIndexFixing($AZ$1,AV339,,Trigger)</f>
        <v>2.852885602315123E-3</v>
      </c>
    </row>
    <row r="340" spans="46:51" ht="11.25" customHeight="1" x14ac:dyDescent="0.25">
      <c r="AT340" s="55" t="s">
        <v>106</v>
      </c>
      <c r="AU340" s="56">
        <f>_xll.qlInterestRateIndexFixingDate(IborIndex&amp;Tenor,AV340,Trigger)</f>
        <v>42614</v>
      </c>
      <c r="AV340" s="56">
        <f>_xll.qlCalendarAdvance(Calendar,AV339,AT340,"f",,Trigger)</f>
        <v>42618</v>
      </c>
      <c r="AW340" s="56">
        <f>_xll.qlInterestRateIndexMaturity(IborIndex&amp;Tenor,AV340,Trigger)</f>
        <v>42983</v>
      </c>
      <c r="AX340" s="102" t="e">
        <f>_xll.qlIndexFixing($Z$5,AU340,,Trigger)</f>
        <v>#VALUE!</v>
      </c>
      <c r="AY340" s="102">
        <f>_xll.qlIndexFixing($AZ$1,AV340,,Trigger)</f>
        <v>2.8586192175623637E-3</v>
      </c>
    </row>
    <row r="341" spans="46:51" ht="11.25" customHeight="1" x14ac:dyDescent="0.25">
      <c r="AT341" s="55" t="s">
        <v>106</v>
      </c>
      <c r="AU341" s="56">
        <f>_xll.qlInterestRateIndexFixingDate(IborIndex&amp;Tenor,AV341,Trigger)</f>
        <v>42615</v>
      </c>
      <c r="AV341" s="56">
        <f>_xll.qlCalendarAdvance(Calendar,AV340,AT341,"f",,Trigger)</f>
        <v>42619</v>
      </c>
      <c r="AW341" s="56">
        <f>_xll.qlInterestRateIndexMaturity(IborIndex&amp;Tenor,AV341,Trigger)</f>
        <v>42984</v>
      </c>
      <c r="AX341" s="102" t="e">
        <f>_xll.qlIndexFixing($Z$5,AU341,,Trigger)</f>
        <v>#VALUE!</v>
      </c>
      <c r="AY341" s="102">
        <f>_xll.qlIndexFixing($AZ$1,AV341,,Trigger)</f>
        <v>2.8643413738046815E-3</v>
      </c>
    </row>
    <row r="342" spans="46:51" ht="11.25" customHeight="1" x14ac:dyDescent="0.25">
      <c r="AT342" s="55" t="s">
        <v>106</v>
      </c>
      <c r="AU342" s="56">
        <f>_xll.qlInterestRateIndexFixingDate(IborIndex&amp;Tenor,AV342,Trigger)</f>
        <v>42618</v>
      </c>
      <c r="AV342" s="56">
        <f>_xll.qlCalendarAdvance(Calendar,AV341,AT342,"f",,Trigger)</f>
        <v>42620</v>
      </c>
      <c r="AW342" s="56">
        <f>_xll.qlInterestRateIndexMaturity(IborIndex&amp;Tenor,AV342,Trigger)</f>
        <v>42985</v>
      </c>
      <c r="AX342" s="102" t="e">
        <f>_xll.qlIndexFixing($Z$5,AU342,,Trigger)</f>
        <v>#VALUE!</v>
      </c>
      <c r="AY342" s="102">
        <f>_xll.qlIndexFixing($AZ$1,AV342,,Trigger)</f>
        <v>2.8759246633455319E-3</v>
      </c>
    </row>
    <row r="343" spans="46:51" ht="11.25" customHeight="1" x14ac:dyDescent="0.25">
      <c r="AT343" s="55" t="s">
        <v>106</v>
      </c>
      <c r="AU343" s="56">
        <f>_xll.qlInterestRateIndexFixingDate(IborIndex&amp;Tenor,AV343,Trigger)</f>
        <v>42619</v>
      </c>
      <c r="AV343" s="56">
        <f>_xll.qlCalendarAdvance(Calendar,AV342,AT343,"f",,Trigger)</f>
        <v>42621</v>
      </c>
      <c r="AW343" s="56">
        <f>_xll.qlInterestRateIndexMaturity(IborIndex&amp;Tenor,AV343,Trigger)</f>
        <v>42986</v>
      </c>
      <c r="AX343" s="102" t="e">
        <f>_xll.qlIndexFixing($Z$5,AU343,,Trigger)</f>
        <v>#VALUE!</v>
      </c>
      <c r="AY343" s="102">
        <f>_xll.qlIndexFixing($AZ$1,AV343,,Trigger)</f>
        <v>2.887078598685431E-3</v>
      </c>
    </row>
    <row r="344" spans="46:51" ht="11.25" customHeight="1" x14ac:dyDescent="0.25">
      <c r="AT344" s="55" t="s">
        <v>106</v>
      </c>
      <c r="AU344" s="56">
        <f>_xll.qlInterestRateIndexFixingDate(IborIndex&amp;Tenor,AV344,Trigger)</f>
        <v>42620</v>
      </c>
      <c r="AV344" s="56">
        <f>_xll.qlCalendarAdvance(Calendar,AV343,AT344,"f",,Trigger)</f>
        <v>42622</v>
      </c>
      <c r="AW344" s="56">
        <f>_xll.qlInterestRateIndexMaturity(IborIndex&amp;Tenor,AV344,Trigger)</f>
        <v>42989</v>
      </c>
      <c r="AX344" s="102" t="e">
        <f>_xll.qlIndexFixing($Z$5,AU344,,Trigger)</f>
        <v>#VALUE!</v>
      </c>
      <c r="AY344" s="102">
        <f>_xll.qlIndexFixing($AZ$1,AV344,,Trigger)</f>
        <v>2.8927157306954912E-3</v>
      </c>
    </row>
    <row r="345" spans="46:51" ht="11.25" customHeight="1" x14ac:dyDescent="0.25">
      <c r="AT345" s="55" t="s">
        <v>106</v>
      </c>
      <c r="AU345" s="56">
        <f>_xll.qlInterestRateIndexFixingDate(IborIndex&amp;Tenor,AV345,Trigger)</f>
        <v>42621</v>
      </c>
      <c r="AV345" s="56">
        <f>_xll.qlCalendarAdvance(Calendar,AV344,AT345,"f",,Trigger)</f>
        <v>42625</v>
      </c>
      <c r="AW345" s="56">
        <f>_xll.qlInterestRateIndexMaturity(IborIndex&amp;Tenor,AV345,Trigger)</f>
        <v>42990</v>
      </c>
      <c r="AX345" s="102" t="e">
        <f>_xll.qlIndexFixing($Z$5,AU345,,Trigger)</f>
        <v>#VALUE!</v>
      </c>
      <c r="AY345" s="102">
        <f>_xll.qlIndexFixing($AZ$1,AV345,,Trigger)</f>
        <v>2.8983302146739372E-3</v>
      </c>
    </row>
    <row r="346" spans="46:51" ht="11.25" customHeight="1" x14ac:dyDescent="0.25">
      <c r="AT346" s="55" t="s">
        <v>106</v>
      </c>
      <c r="AU346" s="56">
        <f>_xll.qlInterestRateIndexFixingDate(IborIndex&amp;Tenor,AV346,Trigger)</f>
        <v>42622</v>
      </c>
      <c r="AV346" s="56">
        <f>_xll.qlCalendarAdvance(Calendar,AV345,AT346,"f",,Trigger)</f>
        <v>42626</v>
      </c>
      <c r="AW346" s="56">
        <f>_xll.qlInterestRateIndexMaturity(IborIndex&amp;Tenor,AV346,Trigger)</f>
        <v>42991</v>
      </c>
      <c r="AX346" s="102" t="e">
        <f>_xll.qlIndexFixing($Z$5,AU346,,Trigger)</f>
        <v>#VALUE!</v>
      </c>
      <c r="AY346" s="102">
        <f>_xll.qlIndexFixing($AZ$1,AV346,,Trigger)</f>
        <v>2.9039207375426835E-3</v>
      </c>
    </row>
    <row r="347" spans="46:51" ht="11.25" customHeight="1" x14ac:dyDescent="0.25">
      <c r="AT347" s="55" t="s">
        <v>106</v>
      </c>
      <c r="AU347" s="56">
        <f>_xll.qlInterestRateIndexFixingDate(IborIndex&amp;Tenor,AV347,Trigger)</f>
        <v>42625</v>
      </c>
      <c r="AV347" s="56">
        <f>_xll.qlCalendarAdvance(Calendar,AV346,AT347,"f",,Trigger)</f>
        <v>42627</v>
      </c>
      <c r="AW347" s="56">
        <f>_xll.qlInterestRateIndexMaturity(IborIndex&amp;Tenor,AV347,Trigger)</f>
        <v>42992</v>
      </c>
      <c r="AX347" s="102" t="e">
        <f>_xll.qlIndexFixing($Z$5,AU347,,Trigger)</f>
        <v>#VALUE!</v>
      </c>
      <c r="AY347" s="102">
        <f>_xll.qlIndexFixing($AZ$1,AV347,,Trigger)</f>
        <v>2.9153855399639546E-3</v>
      </c>
    </row>
    <row r="348" spans="46:51" ht="11.25" customHeight="1" x14ac:dyDescent="0.25">
      <c r="AT348" s="55" t="s">
        <v>106</v>
      </c>
      <c r="AU348" s="56">
        <f>_xll.qlInterestRateIndexFixingDate(IborIndex&amp;Tenor,AV348,Trigger)</f>
        <v>42626</v>
      </c>
      <c r="AV348" s="56">
        <f>_xll.qlCalendarAdvance(Calendar,AV347,AT348,"f",,Trigger)</f>
        <v>42628</v>
      </c>
      <c r="AW348" s="56">
        <f>_xll.qlInterestRateIndexMaturity(IborIndex&amp;Tenor,AV348,Trigger)</f>
        <v>42993</v>
      </c>
      <c r="AX348" s="102" t="e">
        <f>_xll.qlIndexFixing($Z$5,AU348,,Trigger)</f>
        <v>#VALUE!</v>
      </c>
      <c r="AY348" s="102">
        <f>_xll.qlIndexFixing($AZ$1,AV348,,Trigger)</f>
        <v>2.9260711228796797E-3</v>
      </c>
    </row>
    <row r="349" spans="46:51" ht="11.25" customHeight="1" x14ac:dyDescent="0.25">
      <c r="AT349" s="55" t="s">
        <v>106</v>
      </c>
      <c r="AU349" s="56">
        <f>_xll.qlInterestRateIndexFixingDate(IborIndex&amp;Tenor,AV349,Trigger)</f>
        <v>42627</v>
      </c>
      <c r="AV349" s="56">
        <f>_xll.qlCalendarAdvance(Calendar,AV348,AT349,"f",,Trigger)</f>
        <v>42629</v>
      </c>
      <c r="AW349" s="56">
        <f>_xll.qlInterestRateIndexMaturity(IborIndex&amp;Tenor,AV349,Trigger)</f>
        <v>42996</v>
      </c>
      <c r="AX349" s="102" t="e">
        <f>_xll.qlIndexFixing($Z$5,AU349,,Trigger)</f>
        <v>#VALUE!</v>
      </c>
      <c r="AY349" s="102">
        <f>_xll.qlIndexFixing($AZ$1,AV349,,Trigger)</f>
        <v>2.9315644002147184E-3</v>
      </c>
    </row>
    <row r="350" spans="46:51" ht="11.25" customHeight="1" x14ac:dyDescent="0.25">
      <c r="AT350" s="55" t="s">
        <v>106</v>
      </c>
      <c r="AU350" s="56">
        <f>_xll.qlInterestRateIndexFixingDate(IborIndex&amp;Tenor,AV350,Trigger)</f>
        <v>42628</v>
      </c>
      <c r="AV350" s="56">
        <f>_xll.qlCalendarAdvance(Calendar,AV349,AT350,"f",,Trigger)</f>
        <v>42632</v>
      </c>
      <c r="AW350" s="56">
        <f>_xll.qlInterestRateIndexMaturity(IborIndex&amp;Tenor,AV350,Trigger)</f>
        <v>42997</v>
      </c>
      <c r="AX350" s="102" t="e">
        <f>_xll.qlIndexFixing($Z$5,AU350,,Trigger)</f>
        <v>#VALUE!</v>
      </c>
      <c r="AY350" s="102">
        <f>_xll.qlIndexFixing($AZ$1,AV350,,Trigger)</f>
        <v>2.9370434475088306E-3</v>
      </c>
    </row>
    <row r="351" spans="46:51" ht="11.25" customHeight="1" x14ac:dyDescent="0.25">
      <c r="AT351" s="55" t="s">
        <v>106</v>
      </c>
      <c r="AU351" s="56">
        <f>_xll.qlInterestRateIndexFixingDate(IborIndex&amp;Tenor,AV351,Trigger)</f>
        <v>42629</v>
      </c>
      <c r="AV351" s="56">
        <f>_xll.qlCalendarAdvance(Calendar,AV350,AT351,"f",,Trigger)</f>
        <v>42633</v>
      </c>
      <c r="AW351" s="56">
        <f>_xll.qlInterestRateIndexMaturity(IborIndex&amp;Tenor,AV351,Trigger)</f>
        <v>42998</v>
      </c>
      <c r="AX351" s="102" t="e">
        <f>_xll.qlIndexFixing($Z$5,AU351,,Trigger)</f>
        <v>#VALUE!</v>
      </c>
      <c r="AY351" s="102">
        <f>_xll.qlIndexFixing($AZ$1,AV351,,Trigger)</f>
        <v>2.9425100408137605E-3</v>
      </c>
    </row>
    <row r="352" spans="46:51" ht="11.25" customHeight="1" x14ac:dyDescent="0.25">
      <c r="AT352" s="55" t="s">
        <v>106</v>
      </c>
      <c r="AU352" s="56">
        <f>_xll.qlInterestRateIndexFixingDate(IborIndex&amp;Tenor,AV352,Trigger)</f>
        <v>42632</v>
      </c>
      <c r="AV352" s="56">
        <f>_xll.qlCalendarAdvance(Calendar,AV351,AT352,"f",,Trigger)</f>
        <v>42634</v>
      </c>
      <c r="AW352" s="56">
        <f>_xll.qlInterestRateIndexMaturity(IborIndex&amp;Tenor,AV352,Trigger)</f>
        <v>42999</v>
      </c>
      <c r="AX352" s="102" t="e">
        <f>_xll.qlIndexFixing($Z$5,AU352,,Trigger)</f>
        <v>#VALUE!</v>
      </c>
      <c r="AY352" s="102">
        <f>_xll.qlIndexFixing($AZ$1,AV352,,Trigger)</f>
        <v>2.9538920362916134E-3</v>
      </c>
    </row>
    <row r="353" spans="46:51" ht="11.25" customHeight="1" x14ac:dyDescent="0.25">
      <c r="AT353" s="55" t="s">
        <v>106</v>
      </c>
      <c r="AU353" s="56">
        <f>_xll.qlInterestRateIndexFixingDate(IborIndex&amp;Tenor,AV353,Trigger)</f>
        <v>42633</v>
      </c>
      <c r="AV353" s="56">
        <f>_xll.qlCalendarAdvance(Calendar,AV352,AT353,"f",,Trigger)</f>
        <v>42635</v>
      </c>
      <c r="AW353" s="56">
        <f>_xll.qlInterestRateIndexMaturity(IborIndex&amp;Tenor,AV353,Trigger)</f>
        <v>43000</v>
      </c>
      <c r="AX353" s="102" t="e">
        <f>_xll.qlIndexFixing($Z$5,AU353,,Trigger)</f>
        <v>#VALUE!</v>
      </c>
      <c r="AY353" s="102">
        <f>_xll.qlIndexFixing($AZ$1,AV353,,Trigger)</f>
        <v>2.9642879406529682E-3</v>
      </c>
    </row>
    <row r="354" spans="46:51" ht="11.25" customHeight="1" x14ac:dyDescent="0.25">
      <c r="AT354" s="55" t="s">
        <v>106</v>
      </c>
      <c r="AU354" s="56">
        <f>_xll.qlInterestRateIndexFixingDate(IborIndex&amp;Tenor,AV354,Trigger)</f>
        <v>42634</v>
      </c>
      <c r="AV354" s="56">
        <f>_xll.qlCalendarAdvance(Calendar,AV353,AT354,"f",,Trigger)</f>
        <v>42636</v>
      </c>
      <c r="AW354" s="56">
        <f>_xll.qlInterestRateIndexMaturity(IborIndex&amp;Tenor,AV354,Trigger)</f>
        <v>43003</v>
      </c>
      <c r="AX354" s="102" t="e">
        <f>_xll.qlIndexFixing($Z$5,AU354,,Trigger)</f>
        <v>#VALUE!</v>
      </c>
      <c r="AY354" s="102">
        <f>_xll.qlIndexFixing($AZ$1,AV354,,Trigger)</f>
        <v>2.9697194502652348E-3</v>
      </c>
    </row>
    <row r="355" spans="46:51" ht="11.25" customHeight="1" x14ac:dyDescent="0.25">
      <c r="AT355" s="55" t="s">
        <v>106</v>
      </c>
      <c r="AU355" s="56">
        <f>_xll.qlInterestRateIndexFixingDate(IborIndex&amp;Tenor,AV355,Trigger)</f>
        <v>42635</v>
      </c>
      <c r="AV355" s="56">
        <f>_xll.qlCalendarAdvance(Calendar,AV354,AT355,"f",,Trigger)</f>
        <v>42639</v>
      </c>
      <c r="AW355" s="56">
        <f>_xll.qlInterestRateIndexMaturity(IborIndex&amp;Tenor,AV355,Trigger)</f>
        <v>43004</v>
      </c>
      <c r="AX355" s="102" t="e">
        <f>_xll.qlIndexFixing($Z$5,AU355,,Trigger)</f>
        <v>#VALUE!</v>
      </c>
      <c r="AY355" s="102">
        <f>_xll.qlIndexFixing($AZ$1,AV355,,Trigger)</f>
        <v>2.9751494894872262E-3</v>
      </c>
    </row>
    <row r="356" spans="46:51" ht="11.25" customHeight="1" x14ac:dyDescent="0.25">
      <c r="AT356" s="55" t="s">
        <v>106</v>
      </c>
      <c r="AU356" s="56">
        <f>_xll.qlInterestRateIndexFixingDate(IborIndex&amp;Tenor,AV356,Trigger)</f>
        <v>42636</v>
      </c>
      <c r="AV356" s="56">
        <f>_xll.qlCalendarAdvance(Calendar,AV355,AT356,"f",,Trigger)</f>
        <v>42640</v>
      </c>
      <c r="AW356" s="56">
        <f>_xll.qlInterestRateIndexMaturity(IborIndex&amp;Tenor,AV356,Trigger)</f>
        <v>43005</v>
      </c>
      <c r="AX356" s="102" t="e">
        <f>_xll.qlIndexFixing($Z$5,AU356,,Trigger)</f>
        <v>#VALUE!</v>
      </c>
      <c r="AY356" s="102">
        <f>_xll.qlIndexFixing($AZ$1,AV356,,Trigger)</f>
        <v>2.9805799434693887E-3</v>
      </c>
    </row>
    <row r="357" spans="46:51" ht="11.25" customHeight="1" x14ac:dyDescent="0.25">
      <c r="AT357" s="55" t="s">
        <v>106</v>
      </c>
      <c r="AU357" s="56">
        <f>_xll.qlInterestRateIndexFixingDate(IborIndex&amp;Tenor,AV357,Trigger)</f>
        <v>42639</v>
      </c>
      <c r="AV357" s="56">
        <f>_xll.qlCalendarAdvance(Calendar,AV356,AT357,"f",,Trigger)</f>
        <v>42641</v>
      </c>
      <c r="AW357" s="56">
        <f>_xll.qlInterestRateIndexMaturity(IborIndex&amp;Tenor,AV357,Trigger)</f>
        <v>43006</v>
      </c>
      <c r="AX357" s="102" t="e">
        <f>_xll.qlIndexFixing($Z$5,AU357,,Trigger)</f>
        <v>#VALUE!</v>
      </c>
      <c r="AY357" s="102">
        <f>_xll.qlIndexFixing($AZ$1,AV357,,Trigger)</f>
        <v>2.9830350506385253E-3</v>
      </c>
    </row>
    <row r="358" spans="46:51" ht="11.25" customHeight="1" x14ac:dyDescent="0.25">
      <c r="AT358" s="55" t="s">
        <v>106</v>
      </c>
      <c r="AU358" s="56">
        <f>_xll.qlInterestRateIndexFixingDate(IborIndex&amp;Tenor,AV358,Trigger)</f>
        <v>42640</v>
      </c>
      <c r="AV358" s="56">
        <f>_xll.qlCalendarAdvance(Calendar,AV357,AT358,"f",,Trigger)</f>
        <v>42642</v>
      </c>
      <c r="AW358" s="56">
        <f>_xll.qlInterestRateIndexMaturity(IborIndex&amp;Tenor,AV358,Trigger)</f>
        <v>43007</v>
      </c>
      <c r="AX358" s="102" t="e">
        <f>_xll.qlIndexFixing($Z$5,AU358,,Trigger)</f>
        <v>#VALUE!</v>
      </c>
      <c r="AY358" s="102">
        <f>_xll.qlIndexFixing($AZ$1,AV358,,Trigger)</f>
        <v>3.002344155558047E-3</v>
      </c>
    </row>
    <row r="359" spans="46:51" ht="11.25" customHeight="1" x14ac:dyDescent="0.25">
      <c r="AT359" s="55" t="s">
        <v>106</v>
      </c>
      <c r="AU359" s="56">
        <f>_xll.qlInterestRateIndexFixingDate(IborIndex&amp;Tenor,AV359,Trigger)</f>
        <v>42641</v>
      </c>
      <c r="AV359" s="56">
        <f>_xll.qlCalendarAdvance(Calendar,AV358,AT359,"f",,Trigger)</f>
        <v>42643</v>
      </c>
      <c r="AW359" s="56">
        <f>_xll.qlInterestRateIndexMaturity(IborIndex&amp;Tenor,AV359,Trigger)</f>
        <v>43007</v>
      </c>
      <c r="AX359" s="102" t="e">
        <f>_xll.qlIndexFixing($Z$5,AU359,,Trigger)</f>
        <v>#VALUE!</v>
      </c>
      <c r="AY359" s="102">
        <f>_xll.qlIndexFixing($AZ$1,AV359,,Trigger)</f>
        <v>3.0078055061543534E-3</v>
      </c>
    </row>
    <row r="360" spans="46:51" ht="11.25" customHeight="1" x14ac:dyDescent="0.25">
      <c r="AT360" s="55" t="s">
        <v>106</v>
      </c>
      <c r="AU360" s="56">
        <f>_xll.qlInterestRateIndexFixingDate(IborIndex&amp;Tenor,AV360,Trigger)</f>
        <v>42642</v>
      </c>
      <c r="AV360" s="56">
        <f>_xll.qlCalendarAdvance(Calendar,AV359,AT360,"f",,Trigger)</f>
        <v>42646</v>
      </c>
      <c r="AW360" s="56">
        <f>_xll.qlInterestRateIndexMaturity(IborIndex&amp;Tenor,AV360,Trigger)</f>
        <v>43011</v>
      </c>
      <c r="AX360" s="102" t="e">
        <f>_xll.qlIndexFixing($Z$5,AU360,,Trigger)</f>
        <v>#VALUE!</v>
      </c>
      <c r="AY360" s="102">
        <f>_xll.qlIndexFixing($AZ$1,AV360,,Trigger)</f>
        <v>3.0132789097545151E-3</v>
      </c>
    </row>
    <row r="361" spans="46:51" ht="11.25" customHeight="1" x14ac:dyDescent="0.25">
      <c r="AT361" s="55" t="s">
        <v>106</v>
      </c>
      <c r="AU361" s="56">
        <f>_xll.qlInterestRateIndexFixingDate(IborIndex&amp;Tenor,AV361,Trigger)</f>
        <v>42643</v>
      </c>
      <c r="AV361" s="56">
        <f>_xll.qlCalendarAdvance(Calendar,AV360,AT361,"f",,Trigger)</f>
        <v>42647</v>
      </c>
      <c r="AW361" s="56">
        <f>_xll.qlInterestRateIndexMaturity(IborIndex&amp;Tenor,AV361,Trigger)</f>
        <v>43012</v>
      </c>
      <c r="AX361" s="102" t="e">
        <f>_xll.qlIndexFixing($Z$5,AU361,,Trigger)</f>
        <v>#VALUE!</v>
      </c>
      <c r="AY361" s="102">
        <f>_xll.qlIndexFixing($AZ$1,AV361,,Trigger)</f>
        <v>3.0187663606282677E-3</v>
      </c>
    </row>
    <row r="362" spans="46:51" ht="11.25" customHeight="1" x14ac:dyDescent="0.25">
      <c r="AT362" s="55" t="s">
        <v>106</v>
      </c>
      <c r="AU362" s="56">
        <f>_xll.qlInterestRateIndexFixingDate(IborIndex&amp;Tenor,AV362,Trigger)</f>
        <v>42646</v>
      </c>
      <c r="AV362" s="56">
        <f>_xll.qlCalendarAdvance(Calendar,AV361,AT362,"f",,Trigger)</f>
        <v>42648</v>
      </c>
      <c r="AW362" s="56">
        <f>_xll.qlInterestRateIndexMaturity(IborIndex&amp;Tenor,AV362,Trigger)</f>
        <v>43013</v>
      </c>
      <c r="AX362" s="102" t="e">
        <f>_xll.qlIndexFixing($Z$5,AU362,,Trigger)</f>
        <v>#VALUE!</v>
      </c>
      <c r="AY362" s="102">
        <f>_xll.qlIndexFixing($AZ$1,AV362,,Trigger)</f>
        <v>3.030260032862052E-3</v>
      </c>
    </row>
    <row r="363" spans="46:51" ht="11.25" customHeight="1" x14ac:dyDescent="0.25">
      <c r="AT363" s="55" t="s">
        <v>106</v>
      </c>
      <c r="AU363" s="56">
        <f>_xll.qlInterestRateIndexFixingDate(IborIndex&amp;Tenor,AV363,Trigger)</f>
        <v>42647</v>
      </c>
      <c r="AV363" s="56">
        <f>_xll.qlCalendarAdvance(Calendar,AV362,AT363,"f",,Trigger)</f>
        <v>42649</v>
      </c>
      <c r="AW363" s="56">
        <f>_xll.qlInterestRateIndexMaturity(IborIndex&amp;Tenor,AV363,Trigger)</f>
        <v>43014</v>
      </c>
      <c r="AX363" s="102" t="e">
        <f>_xll.qlIndexFixing($Z$5,AU363,,Trigger)</f>
        <v>#VALUE!</v>
      </c>
      <c r="AY363" s="102">
        <f>_xll.qlIndexFixing($AZ$1,AV363,,Trigger)</f>
        <v>3.0408970679399179E-3</v>
      </c>
    </row>
    <row r="364" spans="46:51" ht="11.25" customHeight="1" x14ac:dyDescent="0.25">
      <c r="AT364" s="55" t="s">
        <v>106</v>
      </c>
      <c r="AU364" s="56">
        <f>_xll.qlInterestRateIndexFixingDate(IborIndex&amp;Tenor,AV364,Trigger)</f>
        <v>42648</v>
      </c>
      <c r="AV364" s="56">
        <f>_xll.qlCalendarAdvance(Calendar,AV363,AT364,"f",,Trigger)</f>
        <v>42650</v>
      </c>
      <c r="AW364" s="56">
        <f>_xll.qlInterestRateIndexMaturity(IborIndex&amp;Tenor,AV364,Trigger)</f>
        <v>43017</v>
      </c>
      <c r="AX364" s="102" t="e">
        <f>_xll.qlIndexFixing($Z$5,AU364,,Trigger)</f>
        <v>#VALUE!</v>
      </c>
      <c r="AY364" s="102">
        <f>_xll.qlIndexFixing($AZ$1,AV364,,Trigger)</f>
        <v>3.0464852149279117E-3</v>
      </c>
    </row>
    <row r="365" spans="46:51" ht="11.25" customHeight="1" x14ac:dyDescent="0.25">
      <c r="AT365" s="55" t="s">
        <v>106</v>
      </c>
      <c r="AU365" s="56">
        <f>_xll.qlInterestRateIndexFixingDate(IborIndex&amp;Tenor,AV365,Trigger)</f>
        <v>42649</v>
      </c>
      <c r="AV365" s="56">
        <f>_xll.qlCalendarAdvance(Calendar,AV364,AT365,"f",,Trigger)</f>
        <v>42653</v>
      </c>
      <c r="AW365" s="56">
        <f>_xll.qlInterestRateIndexMaturity(IborIndex&amp;Tenor,AV365,Trigger)</f>
        <v>43018</v>
      </c>
      <c r="AX365" s="102" t="e">
        <f>_xll.qlIndexFixing($Z$5,AU365,,Trigger)</f>
        <v>#VALUE!</v>
      </c>
      <c r="AY365" s="102">
        <f>_xll.qlIndexFixing($AZ$1,AV365,,Trigger)</f>
        <v>3.0520997022411146E-3</v>
      </c>
    </row>
    <row r="366" spans="46:51" ht="11.25" customHeight="1" x14ac:dyDescent="0.25">
      <c r="AT366" s="55" t="s">
        <v>106</v>
      </c>
      <c r="AU366" s="56">
        <f>_xll.qlInterestRateIndexFixingDate(IborIndex&amp;Tenor,AV366,Trigger)</f>
        <v>42650</v>
      </c>
      <c r="AV366" s="56">
        <f>_xll.qlCalendarAdvance(Calendar,AV365,AT366,"f",,Trigger)</f>
        <v>42654</v>
      </c>
      <c r="AW366" s="56">
        <f>_xll.qlInterestRateIndexMaturity(IborIndex&amp;Tenor,AV366,Trigger)</f>
        <v>43019</v>
      </c>
      <c r="AX366" s="102" t="e">
        <f>_xll.qlIndexFixing($Z$5,AU366,,Trigger)</f>
        <v>#VALUE!</v>
      </c>
      <c r="AY366" s="102">
        <f>_xll.qlIndexFixing($AZ$1,AV366,,Trigger)</f>
        <v>3.0577426333018389E-3</v>
      </c>
    </row>
    <row r="367" spans="46:51" ht="11.25" customHeight="1" x14ac:dyDescent="0.25">
      <c r="AT367" s="55" t="s">
        <v>106</v>
      </c>
      <c r="AU367" s="56">
        <f>_xll.qlInterestRateIndexFixingDate(IborIndex&amp;Tenor,AV367,Trigger)</f>
        <v>42653</v>
      </c>
      <c r="AV367" s="56">
        <f>_xll.qlCalendarAdvance(Calendar,AV366,AT367,"f",,Trigger)</f>
        <v>42655</v>
      </c>
      <c r="AW367" s="56">
        <f>_xll.qlInterestRateIndexMaturity(IborIndex&amp;Tenor,AV367,Trigger)</f>
        <v>43020</v>
      </c>
      <c r="AX367" s="102" t="e">
        <f>_xll.qlIndexFixing($Z$5,AU367,,Trigger)</f>
        <v>#VALUE!</v>
      </c>
      <c r="AY367" s="102">
        <f>_xll.qlIndexFixing($AZ$1,AV367,,Trigger)</f>
        <v>3.0694342521439145E-3</v>
      </c>
    </row>
    <row r="368" spans="46:51" ht="11.25" customHeight="1" x14ac:dyDescent="0.25">
      <c r="AT368" s="55" t="s">
        <v>106</v>
      </c>
      <c r="AU368" s="56">
        <f>_xll.qlInterestRateIndexFixingDate(IborIndex&amp;Tenor,AV368,Trigger)</f>
        <v>42654</v>
      </c>
      <c r="AV368" s="56">
        <f>_xll.qlCalendarAdvance(Calendar,AV367,AT368,"f",,Trigger)</f>
        <v>42656</v>
      </c>
      <c r="AW368" s="56">
        <f>_xll.qlInterestRateIndexMaturity(IborIndex&amp;Tenor,AV368,Trigger)</f>
        <v>43021</v>
      </c>
      <c r="AX368" s="102" t="e">
        <f>_xll.qlIndexFixing($Z$5,AU368,,Trigger)</f>
        <v>#VALUE!</v>
      </c>
      <c r="AY368" s="102">
        <f>_xll.qlIndexFixing($AZ$1,AV368,,Trigger)</f>
        <v>3.0806290288025546E-3</v>
      </c>
    </row>
    <row r="369" spans="46:51" ht="11.25" customHeight="1" x14ac:dyDescent="0.25">
      <c r="AT369" s="55" t="s">
        <v>106</v>
      </c>
      <c r="AU369" s="56">
        <f>_xll.qlInterestRateIndexFixingDate(IborIndex&amp;Tenor,AV369,Trigger)</f>
        <v>42655</v>
      </c>
      <c r="AV369" s="56">
        <f>_xll.qlCalendarAdvance(Calendar,AV368,AT369,"f",,Trigger)</f>
        <v>42657</v>
      </c>
      <c r="AW369" s="56">
        <f>_xll.qlInterestRateIndexMaturity(IborIndex&amp;Tenor,AV369,Trigger)</f>
        <v>43024</v>
      </c>
      <c r="AX369" s="102" t="e">
        <f>_xll.qlIndexFixing($Z$5,AU369,,Trigger)</f>
        <v>#VALUE!</v>
      </c>
      <c r="AY369" s="102">
        <f>_xll.qlIndexFixing($AZ$1,AV369,,Trigger)</f>
        <v>3.0864292534901697E-3</v>
      </c>
    </row>
    <row r="370" spans="46:51" ht="11.25" customHeight="1" x14ac:dyDescent="0.25">
      <c r="AT370" s="55" t="s">
        <v>106</v>
      </c>
      <c r="AU370" s="56">
        <f>_xll.qlInterestRateIndexFixingDate(IborIndex&amp;Tenor,AV370,Trigger)</f>
        <v>42656</v>
      </c>
      <c r="AV370" s="56">
        <f>_xll.qlCalendarAdvance(Calendar,AV369,AT370,"f",,Trigger)</f>
        <v>42660</v>
      </c>
      <c r="AW370" s="56">
        <f>_xll.qlInterestRateIndexMaturity(IborIndex&amp;Tenor,AV370,Trigger)</f>
        <v>43025</v>
      </c>
      <c r="AX370" s="102" t="e">
        <f>_xll.qlIndexFixing($Z$5,AU370,,Trigger)</f>
        <v>#VALUE!</v>
      </c>
      <c r="AY370" s="102">
        <f>_xll.qlIndexFixing($AZ$1,AV370,,Trigger)</f>
        <v>3.092259757569053E-3</v>
      </c>
    </row>
    <row r="371" spans="46:51" ht="11.25" customHeight="1" x14ac:dyDescent="0.25">
      <c r="AT371" s="55" t="s">
        <v>106</v>
      </c>
      <c r="AU371" s="56">
        <f>_xll.qlInterestRateIndexFixingDate(IborIndex&amp;Tenor,AV371,Trigger)</f>
        <v>42657</v>
      </c>
      <c r="AV371" s="56">
        <f>_xll.qlCalendarAdvance(Calendar,AV370,AT371,"f",,Trigger)</f>
        <v>42661</v>
      </c>
      <c r="AW371" s="56">
        <f>_xll.qlInterestRateIndexMaturity(IborIndex&amp;Tenor,AV371,Trigger)</f>
        <v>43026</v>
      </c>
      <c r="AX371" s="102" t="e">
        <f>_xll.qlIndexFixing($Z$5,AU371,,Trigger)</f>
        <v>#VALUE!</v>
      </c>
      <c r="AY371" s="102">
        <f>_xll.qlIndexFixing($AZ$1,AV371,,Trigger)</f>
        <v>3.0981199231146441E-3</v>
      </c>
    </row>
    <row r="372" spans="46:51" ht="11.25" customHeight="1" x14ac:dyDescent="0.25">
      <c r="AT372" s="55" t="s">
        <v>106</v>
      </c>
      <c r="AU372" s="56">
        <f>_xll.qlInterestRateIndexFixingDate(IborIndex&amp;Tenor,AV372,Trigger)</f>
        <v>42660</v>
      </c>
      <c r="AV372" s="56">
        <f>_xll.qlCalendarAdvance(Calendar,AV371,AT372,"f",,Trigger)</f>
        <v>42662</v>
      </c>
      <c r="AW372" s="56">
        <f>_xll.qlInterestRateIndexMaturity(IborIndex&amp;Tenor,AV372,Trigger)</f>
        <v>43027</v>
      </c>
      <c r="AX372" s="102" t="e">
        <f>_xll.qlIndexFixing($Z$5,AU372,,Trigger)</f>
        <v>#VALUE!</v>
      </c>
      <c r="AY372" s="102">
        <f>_xll.qlIndexFixing($AZ$1,AV372,,Trigger)</f>
        <v>3.1100481886257312E-3</v>
      </c>
    </row>
    <row r="373" spans="46:51" ht="11.25" customHeight="1" x14ac:dyDescent="0.25">
      <c r="AT373" s="55" t="s">
        <v>106</v>
      </c>
      <c r="AU373" s="56">
        <f>_xll.qlInterestRateIndexFixingDate(IborIndex&amp;Tenor,AV373,Trigger)</f>
        <v>42661</v>
      </c>
      <c r="AV373" s="56">
        <f>_xll.qlCalendarAdvance(Calendar,AV372,AT373,"f",,Trigger)</f>
        <v>42663</v>
      </c>
      <c r="AW373" s="56">
        <f>_xll.qlInterestRateIndexMaturity(IborIndex&amp;Tenor,AV373,Trigger)</f>
        <v>43028</v>
      </c>
      <c r="AX373" s="102" t="e">
        <f>_xll.qlIndexFixing($Z$5,AU373,,Trigger)</f>
        <v>#VALUE!</v>
      </c>
      <c r="AY373" s="102">
        <f>_xll.qlIndexFixing($AZ$1,AV373,,Trigger)</f>
        <v>3.1218446473027053E-3</v>
      </c>
    </row>
    <row r="374" spans="46:51" ht="11.25" customHeight="1" x14ac:dyDescent="0.25">
      <c r="AT374" s="55" t="s">
        <v>106</v>
      </c>
      <c r="AU374" s="56">
        <f>_xll.qlInterestRateIndexFixingDate(IborIndex&amp;Tenor,AV374,Trigger)</f>
        <v>42662</v>
      </c>
      <c r="AV374" s="56">
        <f>_xll.qlCalendarAdvance(Calendar,AV373,AT374,"f",,Trigger)</f>
        <v>42664</v>
      </c>
      <c r="AW374" s="56">
        <f>_xll.qlInterestRateIndexMaturity(IborIndex&amp;Tenor,AV374,Trigger)</f>
        <v>43031</v>
      </c>
      <c r="AX374" s="102" t="e">
        <f>_xll.qlIndexFixing($Z$5,AU374,,Trigger)</f>
        <v>#VALUE!</v>
      </c>
      <c r="AY374" s="102">
        <f>_xll.qlIndexFixing($AZ$1,AV374,,Trigger)</f>
        <v>3.1278436571393195E-3</v>
      </c>
    </row>
    <row r="375" spans="46:51" ht="11.25" customHeight="1" x14ac:dyDescent="0.25">
      <c r="AT375" s="55" t="s">
        <v>106</v>
      </c>
      <c r="AU375" s="56">
        <f>_xll.qlInterestRateIndexFixingDate(IborIndex&amp;Tenor,AV375,Trigger)</f>
        <v>42663</v>
      </c>
      <c r="AV375" s="56">
        <f>_xll.qlCalendarAdvance(Calendar,AV374,AT375,"f",,Trigger)</f>
        <v>42667</v>
      </c>
      <c r="AW375" s="56">
        <f>_xll.qlInterestRateIndexMaturity(IborIndex&amp;Tenor,AV375,Trigger)</f>
        <v>43032</v>
      </c>
      <c r="AX375" s="102" t="e">
        <f>_xll.qlIndexFixing($Z$5,AU375,,Trigger)</f>
        <v>#VALUE!</v>
      </c>
      <c r="AY375" s="102">
        <f>_xll.qlIndexFixing($AZ$1,AV375,,Trigger)</f>
        <v>3.1338685043863913E-3</v>
      </c>
    </row>
    <row r="376" spans="46:51" ht="11.25" customHeight="1" x14ac:dyDescent="0.25">
      <c r="AT376" s="55" t="s">
        <v>106</v>
      </c>
      <c r="AU376" s="56">
        <f>_xll.qlInterestRateIndexFixingDate(IborIndex&amp;Tenor,AV376,Trigger)</f>
        <v>42664</v>
      </c>
      <c r="AV376" s="56">
        <f>_xll.qlCalendarAdvance(Calendar,AV375,AT376,"f",,Trigger)</f>
        <v>42668</v>
      </c>
      <c r="AW376" s="56">
        <f>_xll.qlInterestRateIndexMaturity(IborIndex&amp;Tenor,AV376,Trigger)</f>
        <v>43033</v>
      </c>
      <c r="AX376" s="102" t="e">
        <f>_xll.qlIndexFixing($Z$5,AU376,,Trigger)</f>
        <v>#VALUE!</v>
      </c>
      <c r="AY376" s="102">
        <f>_xll.qlIndexFixing($AZ$1,AV376,,Trigger)</f>
        <v>3.1399185322800722E-3</v>
      </c>
    </row>
    <row r="377" spans="46:51" ht="11.25" customHeight="1" x14ac:dyDescent="0.25">
      <c r="AT377" s="55" t="s">
        <v>106</v>
      </c>
      <c r="AU377" s="56">
        <f>_xll.qlInterestRateIndexFixingDate(IborIndex&amp;Tenor,AV377,Trigger)</f>
        <v>42667</v>
      </c>
      <c r="AV377" s="56">
        <f>_xll.qlCalendarAdvance(Calendar,AV376,AT377,"f",,Trigger)</f>
        <v>42669</v>
      </c>
      <c r="AW377" s="56">
        <f>_xll.qlInterestRateIndexMaturity(IborIndex&amp;Tenor,AV377,Trigger)</f>
        <v>43034</v>
      </c>
      <c r="AX377" s="102" t="e">
        <f>_xll.qlIndexFixing($Z$5,AU377,,Trigger)</f>
        <v>#VALUE!</v>
      </c>
      <c r="AY377" s="102">
        <f>_xll.qlIndexFixing($AZ$1,AV377,,Trigger)</f>
        <v>3.1520463237329141E-3</v>
      </c>
    </row>
    <row r="378" spans="46:51" ht="11.25" customHeight="1" x14ac:dyDescent="0.25">
      <c r="AT378" s="55" t="s">
        <v>106</v>
      </c>
      <c r="AU378" s="56">
        <f>_xll.qlInterestRateIndexFixingDate(IborIndex&amp;Tenor,AV378,Trigger)</f>
        <v>42668</v>
      </c>
      <c r="AV378" s="56">
        <f>_xll.qlCalendarAdvance(Calendar,AV377,AT378,"f",,Trigger)</f>
        <v>42670</v>
      </c>
      <c r="AW378" s="56">
        <f>_xll.qlInterestRateIndexMaturity(IborIndex&amp;Tenor,AV378,Trigger)</f>
        <v>43035</v>
      </c>
      <c r="AX378" s="102" t="e">
        <f>_xll.qlIndexFixing($Z$5,AU378,,Trigger)</f>
        <v>#VALUE!</v>
      </c>
      <c r="AY378" s="102">
        <f>_xll.qlIndexFixing($AZ$1,AV378,,Trigger)</f>
        <v>3.1643571207914042E-3</v>
      </c>
    </row>
    <row r="379" spans="46:51" ht="11.25" customHeight="1" x14ac:dyDescent="0.25">
      <c r="AT379" s="55" t="s">
        <v>106</v>
      </c>
      <c r="AU379" s="56">
        <f>_xll.qlInterestRateIndexFixingDate(IborIndex&amp;Tenor,AV379,Trigger)</f>
        <v>42669</v>
      </c>
      <c r="AV379" s="56">
        <f>_xll.qlCalendarAdvance(Calendar,AV378,AT379,"f",,Trigger)</f>
        <v>42671</v>
      </c>
      <c r="AW379" s="56">
        <f>_xll.qlInterestRateIndexMaturity(IborIndex&amp;Tenor,AV379,Trigger)</f>
        <v>43038</v>
      </c>
      <c r="AX379" s="102" t="e">
        <f>_xll.qlIndexFixing($Z$5,AU379,,Trigger)</f>
        <v>#VALUE!</v>
      </c>
      <c r="AY379" s="102">
        <f>_xll.qlIndexFixing($AZ$1,AV379,,Trigger)</f>
        <v>3.1705230062035131E-3</v>
      </c>
    </row>
    <row r="380" spans="46:51" ht="11.25" customHeight="1" x14ac:dyDescent="0.25">
      <c r="AT380" s="55" t="s">
        <v>106</v>
      </c>
      <c r="AU380" s="56">
        <f>_xll.qlInterestRateIndexFixingDate(IborIndex&amp;Tenor,AV380,Trigger)</f>
        <v>42670</v>
      </c>
      <c r="AV380" s="56">
        <f>_xll.qlCalendarAdvance(Calendar,AV379,AT380,"f",,Trigger)</f>
        <v>42674</v>
      </c>
      <c r="AW380" s="56">
        <f>_xll.qlInterestRateIndexMaturity(IborIndex&amp;Tenor,AV380,Trigger)</f>
        <v>43039</v>
      </c>
      <c r="AX380" s="102" t="e">
        <f>_xll.qlIndexFixing($Z$5,AU380,,Trigger)</f>
        <v>#VALUE!</v>
      </c>
      <c r="AY380" s="102">
        <f>_xll.qlIndexFixing($AZ$1,AV380,,Trigger)</f>
        <v>3.1767100151207589E-3</v>
      </c>
    </row>
    <row r="381" spans="46:51" ht="11.25" customHeight="1" x14ac:dyDescent="0.25">
      <c r="AT381" s="55" t="s">
        <v>106</v>
      </c>
      <c r="AU381" s="56">
        <f>_xll.qlInterestRateIndexFixingDate(IborIndex&amp;Tenor,AV381,Trigger)</f>
        <v>42671</v>
      </c>
      <c r="AV381" s="56">
        <f>_xll.qlCalendarAdvance(Calendar,AV380,AT381,"f",,Trigger)</f>
        <v>42675</v>
      </c>
      <c r="AW381" s="56">
        <f>_xll.qlInterestRateIndexMaturity(IborIndex&amp;Tenor,AV381,Trigger)</f>
        <v>43040</v>
      </c>
      <c r="AX381" s="102" t="e">
        <f>_xll.qlIndexFixing($Z$5,AU381,,Trigger)</f>
        <v>#VALUE!</v>
      </c>
      <c r="AY381" s="102">
        <f>_xll.qlIndexFixing($AZ$1,AV381,,Trigger)</f>
        <v>3.1829174519231417E-3</v>
      </c>
    </row>
    <row r="382" spans="46:51" ht="11.25" customHeight="1" x14ac:dyDescent="0.25">
      <c r="AT382" s="55" t="s">
        <v>106</v>
      </c>
      <c r="AU382" s="56">
        <f>_xll.qlInterestRateIndexFixingDate(IborIndex&amp;Tenor,AV382,Trigger)</f>
        <v>42674</v>
      </c>
      <c r="AV382" s="56">
        <f>_xll.qlCalendarAdvance(Calendar,AV381,AT382,"f",,Trigger)</f>
        <v>42676</v>
      </c>
      <c r="AW382" s="56">
        <f>_xll.qlInterestRateIndexMaturity(IborIndex&amp;Tenor,AV382,Trigger)</f>
        <v>43041</v>
      </c>
      <c r="AX382" s="102" t="e">
        <f>_xll.qlIndexFixing($Z$5,AU382,,Trigger)</f>
        <v>#VALUE!</v>
      </c>
      <c r="AY382" s="102">
        <f>_xll.qlIndexFixing($AZ$1,AV382,,Trigger)</f>
        <v>3.1952064695588067E-3</v>
      </c>
    </row>
    <row r="383" spans="46:51" ht="11.25" customHeight="1" x14ac:dyDescent="0.25">
      <c r="AT383" s="55" t="s">
        <v>106</v>
      </c>
      <c r="AU383" s="56">
        <f>_xll.qlInterestRateIndexFixingDate(IborIndex&amp;Tenor,AV383,Trigger)</f>
        <v>42675</v>
      </c>
      <c r="AV383" s="56">
        <f>_xll.qlCalendarAdvance(Calendar,AV382,AT383,"f",,Trigger)</f>
        <v>42677</v>
      </c>
      <c r="AW383" s="56">
        <f>_xll.qlInterestRateIndexMaturity(IborIndex&amp;Tenor,AV383,Trigger)</f>
        <v>43042</v>
      </c>
      <c r="AX383" s="102" t="e">
        <f>_xll.qlIndexFixing($Z$5,AU383,,Trigger)</f>
        <v>#VALUE!</v>
      </c>
      <c r="AY383" s="102">
        <f>_xll.qlIndexFixing($AZ$1,AV383,,Trigger)</f>
        <v>3.207937371261019E-3</v>
      </c>
    </row>
    <row r="384" spans="46:51" ht="11.25" customHeight="1" x14ac:dyDescent="0.25">
      <c r="AT384" s="55" t="s">
        <v>106</v>
      </c>
      <c r="AU384" s="56">
        <f>_xll.qlInterestRateIndexFixingDate(IborIndex&amp;Tenor,AV384,Trigger)</f>
        <v>42676</v>
      </c>
      <c r="AV384" s="56">
        <f>_xll.qlCalendarAdvance(Calendar,AV383,AT384,"f",,Trigger)</f>
        <v>42678</v>
      </c>
      <c r="AW384" s="56">
        <f>_xll.qlInterestRateIndexMaturity(IborIndex&amp;Tenor,AV384,Trigger)</f>
        <v>43045</v>
      </c>
      <c r="AX384" s="102" t="e">
        <f>_xll.qlIndexFixing($Z$5,AU384,,Trigger)</f>
        <v>#VALUE!</v>
      </c>
      <c r="AY384" s="102">
        <f>_xll.qlIndexFixing($AZ$1,AV384,,Trigger)</f>
        <v>3.2142363188590556E-3</v>
      </c>
    </row>
    <row r="385" spans="46:51" ht="11.25" customHeight="1" x14ac:dyDescent="0.25">
      <c r="AT385" s="55" t="s">
        <v>106</v>
      </c>
      <c r="AU385" s="56">
        <f>_xll.qlInterestRateIndexFixingDate(IborIndex&amp;Tenor,AV385,Trigger)</f>
        <v>42677</v>
      </c>
      <c r="AV385" s="56">
        <f>_xll.qlCalendarAdvance(Calendar,AV384,AT385,"f",,Trigger)</f>
        <v>42681</v>
      </c>
      <c r="AW385" s="56">
        <f>_xll.qlInterestRateIndexMaturity(IborIndex&amp;Tenor,AV385,Trigger)</f>
        <v>43046</v>
      </c>
      <c r="AX385" s="102" t="e">
        <f>_xll.qlIndexFixing($Z$5,AU385,,Trigger)</f>
        <v>#VALUE!</v>
      </c>
      <c r="AY385" s="102">
        <f>_xll.qlIndexFixing($AZ$1,AV385,,Trigger)</f>
        <v>3.220551404018735E-3</v>
      </c>
    </row>
    <row r="386" spans="46:51" ht="11.25" customHeight="1" x14ac:dyDescent="0.25">
      <c r="AT386" s="55" t="s">
        <v>106</v>
      </c>
      <c r="AU386" s="56">
        <f>_xll.qlInterestRateIndexFixingDate(IborIndex&amp;Tenor,AV386,Trigger)</f>
        <v>42678</v>
      </c>
      <c r="AV386" s="56">
        <f>_xll.qlCalendarAdvance(Calendar,AV385,AT386,"f",,Trigger)</f>
        <v>42682</v>
      </c>
      <c r="AW386" s="56">
        <f>_xll.qlInterestRateIndexMaturity(IborIndex&amp;Tenor,AV386,Trigger)</f>
        <v>43047</v>
      </c>
      <c r="AX386" s="102" t="e">
        <f>_xll.qlIndexFixing($Z$5,AU386,,Trigger)</f>
        <v>#VALUE!</v>
      </c>
      <c r="AY386" s="102">
        <f>_xll.qlIndexFixing($AZ$1,AV386,,Trigger)</f>
        <v>3.2268818922490143E-3</v>
      </c>
    </row>
    <row r="387" spans="46:51" ht="11.25" customHeight="1" x14ac:dyDescent="0.25">
      <c r="AT387" s="55" t="s">
        <v>106</v>
      </c>
      <c r="AU387" s="56">
        <f>_xll.qlInterestRateIndexFixingDate(IborIndex&amp;Tenor,AV387,Trigger)</f>
        <v>42681</v>
      </c>
      <c r="AV387" s="56">
        <f>_xll.qlCalendarAdvance(Calendar,AV386,AT387,"f",,Trigger)</f>
        <v>42683</v>
      </c>
      <c r="AW387" s="56">
        <f>_xll.qlInterestRateIndexMaturity(IborIndex&amp;Tenor,AV387,Trigger)</f>
        <v>43048</v>
      </c>
      <c r="AX387" s="102" t="e">
        <f>_xll.qlIndexFixing($Z$5,AU387,,Trigger)</f>
        <v>#VALUE!</v>
      </c>
      <c r="AY387" s="102">
        <f>_xll.qlIndexFixing($AZ$1,AV387,,Trigger)</f>
        <v>3.2392931835810374E-3</v>
      </c>
    </row>
    <row r="388" spans="46:51" ht="11.25" customHeight="1" x14ac:dyDescent="0.25">
      <c r="AT388" s="55" t="s">
        <v>106</v>
      </c>
      <c r="AU388" s="56">
        <f>_xll.qlInterestRateIndexFixingDate(IborIndex&amp;Tenor,AV388,Trigger)</f>
        <v>42682</v>
      </c>
      <c r="AV388" s="56">
        <f>_xll.qlCalendarAdvance(Calendar,AV387,AT388,"f",,Trigger)</f>
        <v>42684</v>
      </c>
      <c r="AW388" s="56">
        <f>_xll.qlInterestRateIndexMaturity(IborIndex&amp;Tenor,AV388,Trigger)</f>
        <v>43049</v>
      </c>
      <c r="AX388" s="102" t="e">
        <f>_xll.qlIndexFixing($Z$5,AU388,,Trigger)</f>
        <v>#VALUE!</v>
      </c>
      <c r="AY388" s="102">
        <f>_xll.qlIndexFixing($AZ$1,AV388,,Trigger)</f>
        <v>3.2523429916474851E-3</v>
      </c>
    </row>
    <row r="389" spans="46:51" ht="11.25" customHeight="1" x14ac:dyDescent="0.25">
      <c r="AT389" s="55" t="s">
        <v>106</v>
      </c>
      <c r="AU389" s="56">
        <f>_xll.qlInterestRateIndexFixingDate(IborIndex&amp;Tenor,AV389,Trigger)</f>
        <v>42683</v>
      </c>
      <c r="AV389" s="56">
        <f>_xll.qlCalendarAdvance(Calendar,AV388,AT389,"f",,Trigger)</f>
        <v>42685</v>
      </c>
      <c r="AW389" s="56">
        <f>_xll.qlInterestRateIndexMaturity(IborIndex&amp;Tenor,AV389,Trigger)</f>
        <v>43052</v>
      </c>
      <c r="AX389" s="102" t="e">
        <f>_xll.qlIndexFixing($Z$5,AU389,,Trigger)</f>
        <v>#VALUE!</v>
      </c>
      <c r="AY389" s="102">
        <f>_xll.qlIndexFixing($AZ$1,AV389,,Trigger)</f>
        <v>3.2587392834547081E-3</v>
      </c>
    </row>
    <row r="390" spans="46:51" ht="11.25" customHeight="1" x14ac:dyDescent="0.25">
      <c r="AT390" s="55" t="s">
        <v>106</v>
      </c>
      <c r="AU390" s="56">
        <f>_xll.qlInterestRateIndexFixingDate(IborIndex&amp;Tenor,AV390,Trigger)</f>
        <v>42684</v>
      </c>
      <c r="AV390" s="56">
        <f>_xll.qlCalendarAdvance(Calendar,AV389,AT390,"f",,Trigger)</f>
        <v>42688</v>
      </c>
      <c r="AW390" s="56">
        <f>_xll.qlInterestRateIndexMaturity(IborIndex&amp;Tenor,AV390,Trigger)</f>
        <v>43053</v>
      </c>
      <c r="AX390" s="102" t="e">
        <f>_xll.qlIndexFixing($Z$5,AU390,,Trigger)</f>
        <v>#VALUE!</v>
      </c>
      <c r="AY390" s="102">
        <f>_xll.qlIndexFixing($AZ$1,AV390,,Trigger)</f>
        <v>3.265146454736348E-3</v>
      </c>
    </row>
    <row r="391" spans="46:51" ht="11.25" customHeight="1" x14ac:dyDescent="0.25">
      <c r="AT391" s="55" t="s">
        <v>106</v>
      </c>
      <c r="AU391" s="56">
        <f>_xll.qlInterestRateIndexFixingDate(IborIndex&amp;Tenor,AV391,Trigger)</f>
        <v>42685</v>
      </c>
      <c r="AV391" s="56">
        <f>_xll.qlCalendarAdvance(Calendar,AV390,AT391,"f",,Trigger)</f>
        <v>42689</v>
      </c>
      <c r="AW391" s="56">
        <f>_xll.qlInterestRateIndexMaturity(IborIndex&amp;Tenor,AV391,Trigger)</f>
        <v>43054</v>
      </c>
      <c r="AX391" s="102" t="e">
        <f>_xll.qlIndexFixing($Z$5,AU391,,Trigger)</f>
        <v>#VALUE!</v>
      </c>
      <c r="AY391" s="102">
        <f>_xll.qlIndexFixing($AZ$1,AV391,,Trigger)</f>
        <v>3.271563571337515E-3</v>
      </c>
    </row>
    <row r="392" spans="46:51" ht="11.25" customHeight="1" x14ac:dyDescent="0.25">
      <c r="AT392" s="55" t="s">
        <v>106</v>
      </c>
      <c r="AU392" s="56">
        <f>_xll.qlInterestRateIndexFixingDate(IborIndex&amp;Tenor,AV392,Trigger)</f>
        <v>42688</v>
      </c>
      <c r="AV392" s="56">
        <f>_xll.qlCalendarAdvance(Calendar,AV391,AT392,"f",,Trigger)</f>
        <v>42690</v>
      </c>
      <c r="AW392" s="56">
        <f>_xll.qlInterestRateIndexMaturity(IborIndex&amp;Tenor,AV392,Trigger)</f>
        <v>43055</v>
      </c>
      <c r="AX392" s="102" t="e">
        <f>_xll.qlIndexFixing($Z$5,AU392,,Trigger)</f>
        <v>#VALUE!</v>
      </c>
      <c r="AY392" s="102">
        <f>_xll.qlIndexFixing($AZ$1,AV392,,Trigger)</f>
        <v>3.2840564817132041E-3</v>
      </c>
    </row>
    <row r="393" spans="46:51" ht="11.25" customHeight="1" x14ac:dyDescent="0.25">
      <c r="AT393" s="55" t="s">
        <v>106</v>
      </c>
      <c r="AU393" s="56">
        <f>_xll.qlInterestRateIndexFixingDate(IborIndex&amp;Tenor,AV393,Trigger)</f>
        <v>42689</v>
      </c>
      <c r="AV393" s="56">
        <f>_xll.qlCalendarAdvance(Calendar,AV392,AT393,"f",,Trigger)</f>
        <v>42691</v>
      </c>
      <c r="AW393" s="56">
        <f>_xll.qlInterestRateIndexMaturity(IborIndex&amp;Tenor,AV393,Trigger)</f>
        <v>43056</v>
      </c>
      <c r="AX393" s="102" t="e">
        <f>_xll.qlIndexFixing($Z$5,AU393,,Trigger)</f>
        <v>#VALUE!</v>
      </c>
      <c r="AY393" s="102">
        <f>_xll.qlIndexFixing($AZ$1,AV393,,Trigger)</f>
        <v>3.2972979974491392E-3</v>
      </c>
    </row>
    <row r="394" spans="46:51" ht="11.25" customHeight="1" x14ac:dyDescent="0.25">
      <c r="AT394" s="55" t="s">
        <v>106</v>
      </c>
      <c r="AU394" s="56">
        <f>_xll.qlInterestRateIndexFixingDate(IborIndex&amp;Tenor,AV394,Trigger)</f>
        <v>42690</v>
      </c>
      <c r="AV394" s="56">
        <f>_xll.qlCalendarAdvance(Calendar,AV393,AT394,"f",,Trigger)</f>
        <v>42692</v>
      </c>
      <c r="AW394" s="56">
        <f>_xll.qlInterestRateIndexMaturity(IborIndex&amp;Tenor,AV394,Trigger)</f>
        <v>43059</v>
      </c>
      <c r="AX394" s="102" t="e">
        <f>_xll.qlIndexFixing($Z$5,AU394,,Trigger)</f>
        <v>#VALUE!</v>
      </c>
      <c r="AY394" s="102">
        <f>_xll.qlIndexFixing($AZ$1,AV394,,Trigger)</f>
        <v>3.3037392101446313E-3</v>
      </c>
    </row>
    <row r="395" spans="46:51" ht="11.25" customHeight="1" x14ac:dyDescent="0.25">
      <c r="AT395" s="55" t="s">
        <v>106</v>
      </c>
      <c r="AU395" s="56">
        <f>_xll.qlInterestRateIndexFixingDate(IborIndex&amp;Tenor,AV395,Trigger)</f>
        <v>42691</v>
      </c>
      <c r="AV395" s="56">
        <f>_xll.qlCalendarAdvance(Calendar,AV394,AT395,"f",,Trigger)</f>
        <v>42695</v>
      </c>
      <c r="AW395" s="56">
        <f>_xll.qlInterestRateIndexMaturity(IborIndex&amp;Tenor,AV395,Trigger)</f>
        <v>43060</v>
      </c>
      <c r="AX395" s="102" t="e">
        <f>_xll.qlIndexFixing($Z$5,AU395,,Trigger)</f>
        <v>#VALUE!</v>
      </c>
      <c r="AY395" s="102">
        <f>_xll.qlIndexFixing($AZ$1,AV395,,Trigger)</f>
        <v>3.3101798678414462E-3</v>
      </c>
    </row>
    <row r="396" spans="46:51" ht="11.25" customHeight="1" x14ac:dyDescent="0.25">
      <c r="AT396" s="55" t="s">
        <v>106</v>
      </c>
      <c r="AU396" s="56">
        <f>_xll.qlInterestRateIndexFixingDate(IborIndex&amp;Tenor,AV396,Trigger)</f>
        <v>42692</v>
      </c>
      <c r="AV396" s="56">
        <f>_xll.qlCalendarAdvance(Calendar,AV395,AT396,"f",,Trigger)</f>
        <v>42696</v>
      </c>
      <c r="AW396" s="56">
        <f>_xll.qlInterestRateIndexMaturity(IborIndex&amp;Tenor,AV396,Trigger)</f>
        <v>43061</v>
      </c>
      <c r="AX396" s="102" t="e">
        <f>_xll.qlIndexFixing($Z$5,AU396,,Trigger)</f>
        <v>#VALUE!</v>
      </c>
      <c r="AY396" s="102">
        <f>_xll.qlIndexFixing($AZ$1,AV396,,Trigger)</f>
        <v>3.3166181498232943E-3</v>
      </c>
    </row>
    <row r="397" spans="46:51" ht="11.25" customHeight="1" x14ac:dyDescent="0.25">
      <c r="AT397" s="55" t="s">
        <v>106</v>
      </c>
      <c r="AU397" s="56">
        <f>_xll.qlInterestRateIndexFixingDate(IborIndex&amp;Tenor,AV397,Trigger)</f>
        <v>42695</v>
      </c>
      <c r="AV397" s="56">
        <f>_xll.qlCalendarAdvance(Calendar,AV396,AT397,"f",,Trigger)</f>
        <v>42697</v>
      </c>
      <c r="AW397" s="56">
        <f>_xll.qlInterestRateIndexMaturity(IborIndex&amp;Tenor,AV397,Trigger)</f>
        <v>43062</v>
      </c>
      <c r="AX397" s="102" t="e">
        <f>_xll.qlIndexFixing($Z$5,AU397,,Trigger)</f>
        <v>#VALUE!</v>
      </c>
      <c r="AY397" s="102">
        <f>_xll.qlIndexFixing($AZ$1,AV397,,Trigger)</f>
        <v>3.329119977295267E-3</v>
      </c>
    </row>
    <row r="398" spans="46:51" ht="11.25" customHeight="1" x14ac:dyDescent="0.25">
      <c r="AT398" s="55" t="s">
        <v>106</v>
      </c>
      <c r="AU398" s="56">
        <f>_xll.qlInterestRateIndexFixingDate(IborIndex&amp;Tenor,AV398,Trigger)</f>
        <v>42696</v>
      </c>
      <c r="AV398" s="56">
        <f>_xll.qlCalendarAdvance(Calendar,AV397,AT398,"f",,Trigger)</f>
        <v>42698</v>
      </c>
      <c r="AW398" s="56">
        <f>_xll.qlInterestRateIndexMaturity(IborIndex&amp;Tenor,AV398,Trigger)</f>
        <v>43063</v>
      </c>
      <c r="AX398" s="102" t="e">
        <f>_xll.qlIndexFixing($Z$5,AU398,,Trigger)</f>
        <v>#VALUE!</v>
      </c>
      <c r="AY398" s="102">
        <f>_xll.qlIndexFixing($AZ$1,AV398,,Trigger)</f>
        <v>3.342310666603461E-3</v>
      </c>
    </row>
    <row r="399" spans="46:51" ht="11.25" customHeight="1" x14ac:dyDescent="0.25">
      <c r="AT399" s="55" t="s">
        <v>106</v>
      </c>
      <c r="AU399" s="56">
        <f>_xll.qlInterestRateIndexFixingDate(IborIndex&amp;Tenor,AV399,Trigger)</f>
        <v>42697</v>
      </c>
      <c r="AV399" s="56">
        <f>_xll.qlCalendarAdvance(Calendar,AV398,AT399,"f",,Trigger)</f>
        <v>42699</v>
      </c>
      <c r="AW399" s="56">
        <f>_xll.qlInterestRateIndexMaturity(IborIndex&amp;Tenor,AV399,Trigger)</f>
        <v>43066</v>
      </c>
      <c r="AX399" s="102" t="e">
        <f>_xll.qlIndexFixing($Z$5,AU399,,Trigger)</f>
        <v>#VALUE!</v>
      </c>
      <c r="AY399" s="102">
        <f>_xll.qlIndexFixing($AZ$1,AV399,,Trigger)</f>
        <v>3.3487093195875817E-3</v>
      </c>
    </row>
    <row r="400" spans="46:51" ht="11.25" customHeight="1" x14ac:dyDescent="0.25">
      <c r="AT400" s="55" t="s">
        <v>106</v>
      </c>
      <c r="AU400" s="56">
        <f>_xll.qlInterestRateIndexFixingDate(IborIndex&amp;Tenor,AV400,Trigger)</f>
        <v>42698</v>
      </c>
      <c r="AV400" s="56">
        <f>_xll.qlCalendarAdvance(Calendar,AV399,AT400,"f",,Trigger)</f>
        <v>42702</v>
      </c>
      <c r="AW400" s="56">
        <f>_xll.qlInterestRateIndexMaturity(IborIndex&amp;Tenor,AV400,Trigger)</f>
        <v>43067</v>
      </c>
      <c r="AX400" s="102" t="e">
        <f>_xll.qlIndexFixing($Z$5,AU400,,Trigger)</f>
        <v>#VALUE!</v>
      </c>
      <c r="AY400" s="102">
        <f>_xll.qlIndexFixing($AZ$1,AV400,,Trigger)</f>
        <v>3.3550944087461327E-3</v>
      </c>
    </row>
    <row r="401" spans="46:51" ht="11.25" customHeight="1" x14ac:dyDescent="0.25">
      <c r="AT401" s="55" t="s">
        <v>106</v>
      </c>
      <c r="AU401" s="56">
        <f>_xll.qlInterestRateIndexFixingDate(IborIndex&amp;Tenor,AV401,Trigger)</f>
        <v>42699</v>
      </c>
      <c r="AV401" s="56">
        <f>_xll.qlCalendarAdvance(Calendar,AV400,AT401,"f",,Trigger)</f>
        <v>42703</v>
      </c>
      <c r="AW401" s="56">
        <f>_xll.qlInterestRateIndexMaturity(IborIndex&amp;Tenor,AV401,Trigger)</f>
        <v>43068</v>
      </c>
      <c r="AX401" s="102" t="e">
        <f>_xll.qlIndexFixing($Z$5,AU401,,Trigger)</f>
        <v>#VALUE!</v>
      </c>
      <c r="AY401" s="102">
        <f>_xll.qlIndexFixing($AZ$1,AV401,,Trigger)</f>
        <v>3.3614640254224296E-3</v>
      </c>
    </row>
    <row r="402" spans="46:51" ht="11.25" customHeight="1" x14ac:dyDescent="0.25">
      <c r="AT402" s="55" t="s">
        <v>106</v>
      </c>
      <c r="AU402" s="56">
        <f>_xll.qlInterestRateIndexFixingDate(IborIndex&amp;Tenor,AV402,Trigger)</f>
        <v>42702</v>
      </c>
      <c r="AV402" s="56">
        <f>_xll.qlCalendarAdvance(Calendar,AV401,AT402,"f",,Trigger)</f>
        <v>42704</v>
      </c>
      <c r="AW402" s="56">
        <f>_xll.qlInterestRateIndexMaturity(IborIndex&amp;Tenor,AV402,Trigger)</f>
        <v>43069</v>
      </c>
      <c r="AX402" s="102" t="e">
        <f>_xll.qlIndexFixing($Z$5,AU402,,Trigger)</f>
        <v>#VALUE!</v>
      </c>
      <c r="AY402" s="102">
        <f>_xll.qlIndexFixing($AZ$1,AV402,,Trigger)</f>
        <v>3.3738865743207997E-3</v>
      </c>
    </row>
    <row r="403" spans="46:51" ht="11.25" customHeight="1" x14ac:dyDescent="0.25">
      <c r="AT403" s="55" t="s">
        <v>106</v>
      </c>
      <c r="AU403" s="56">
        <f>_xll.qlInterestRateIndexFixingDate(IborIndex&amp;Tenor,AV403,Trigger)</f>
        <v>42703</v>
      </c>
      <c r="AV403" s="56">
        <f>_xll.qlCalendarAdvance(Calendar,AV402,AT403,"f",,Trigger)</f>
        <v>42705</v>
      </c>
      <c r="AW403" s="56">
        <f>_xll.qlInterestRateIndexMaturity(IborIndex&amp;Tenor,AV403,Trigger)</f>
        <v>43070</v>
      </c>
      <c r="AX403" s="102" t="e">
        <f>_xll.qlIndexFixing($Z$5,AU403,,Trigger)</f>
        <v>#VALUE!</v>
      </c>
      <c r="AY403" s="102">
        <f>_xll.qlIndexFixing($AZ$1,AV403,,Trigger)</f>
        <v>3.3867491544332692E-3</v>
      </c>
    </row>
    <row r="404" spans="46:51" ht="11.25" customHeight="1" x14ac:dyDescent="0.25">
      <c r="AT404" s="55" t="s">
        <v>106</v>
      </c>
      <c r="AU404" s="56">
        <f>_xll.qlInterestRateIndexFixingDate(IborIndex&amp;Tenor,AV404,Trigger)</f>
        <v>42704</v>
      </c>
      <c r="AV404" s="56">
        <f>_xll.qlCalendarAdvance(Calendar,AV403,AT404,"f",,Trigger)</f>
        <v>42706</v>
      </c>
      <c r="AW404" s="56">
        <f>_xll.qlInterestRateIndexMaturity(IborIndex&amp;Tenor,AV404,Trigger)</f>
        <v>43073</v>
      </c>
      <c r="AX404" s="102" t="e">
        <f>_xll.qlIndexFixing($Z$5,AU404,,Trigger)</f>
        <v>#VALUE!</v>
      </c>
      <c r="AY404" s="102">
        <f>_xll.qlIndexFixing($AZ$1,AV404,,Trigger)</f>
        <v>3.3930123391107902E-3</v>
      </c>
    </row>
    <row r="405" spans="46:51" ht="11.25" customHeight="1" x14ac:dyDescent="0.25">
      <c r="AT405" s="55" t="s">
        <v>106</v>
      </c>
      <c r="AU405" s="56">
        <f>_xll.qlInterestRateIndexFixingDate(IborIndex&amp;Tenor,AV405,Trigger)</f>
        <v>42705</v>
      </c>
      <c r="AV405" s="56">
        <f>_xll.qlCalendarAdvance(Calendar,AV404,AT405,"f",,Trigger)</f>
        <v>42709</v>
      </c>
      <c r="AW405" s="56">
        <f>_xll.qlInterestRateIndexMaturity(IborIndex&amp;Tenor,AV405,Trigger)</f>
        <v>43074</v>
      </c>
      <c r="AX405" s="102" t="e">
        <f>_xll.qlIndexFixing($Z$5,AU405,,Trigger)</f>
        <v>#VALUE!</v>
      </c>
      <c r="AY405" s="102">
        <f>_xll.qlIndexFixing($AZ$1,AV405,,Trigger)</f>
        <v>3.399248335523521E-3</v>
      </c>
    </row>
    <row r="406" spans="46:51" ht="11.25" customHeight="1" x14ac:dyDescent="0.25">
      <c r="AT406" s="55" t="s">
        <v>106</v>
      </c>
      <c r="AU406" s="56">
        <f>_xll.qlInterestRateIndexFixingDate(IborIndex&amp;Tenor,AV406,Trigger)</f>
        <v>42706</v>
      </c>
      <c r="AV406" s="56">
        <f>_xll.qlCalendarAdvance(Calendar,AV405,AT406,"f",,Trigger)</f>
        <v>42710</v>
      </c>
      <c r="AW406" s="56">
        <f>_xll.qlInterestRateIndexMaturity(IborIndex&amp;Tenor,AV406,Trigger)</f>
        <v>43075</v>
      </c>
      <c r="AX406" s="102" t="e">
        <f>_xll.qlIndexFixing($Z$5,AU406,,Trigger)</f>
        <v>#VALUE!</v>
      </c>
      <c r="AY406" s="102">
        <f>_xll.qlIndexFixing($AZ$1,AV406,,Trigger)</f>
        <v>3.4054551470682499E-3</v>
      </c>
    </row>
    <row r="407" spans="46:51" ht="11.25" customHeight="1" x14ac:dyDescent="0.25">
      <c r="AT407" s="55" t="s">
        <v>106</v>
      </c>
      <c r="AU407" s="56">
        <f>_xll.qlInterestRateIndexFixingDate(IborIndex&amp;Tenor,AV407,Trigger)</f>
        <v>42709</v>
      </c>
      <c r="AV407" s="56">
        <f>_xll.qlCalendarAdvance(Calendar,AV406,AT407,"f",,Trigger)</f>
        <v>42711</v>
      </c>
      <c r="AW407" s="56">
        <f>_xll.qlInterestRateIndexMaturity(IborIndex&amp;Tenor,AV407,Trigger)</f>
        <v>43076</v>
      </c>
      <c r="AX407" s="102" t="e">
        <f>_xll.qlIndexFixing($Z$5,AU407,,Trigger)</f>
        <v>#VALUE!</v>
      </c>
      <c r="AY407" s="102">
        <f>_xll.qlIndexFixing($AZ$1,AV407,,Trigger)</f>
        <v>3.4177094066058602E-3</v>
      </c>
    </row>
    <row r="408" spans="46:51" ht="11.25" customHeight="1" x14ac:dyDescent="0.25">
      <c r="AT408" s="55" t="s">
        <v>106</v>
      </c>
      <c r="AU408" s="56">
        <f>_xll.qlInterestRateIndexFixingDate(IborIndex&amp;Tenor,AV408,Trigger)</f>
        <v>42710</v>
      </c>
      <c r="AV408" s="56">
        <f>_xll.qlCalendarAdvance(Calendar,AV407,AT408,"f",,Trigger)</f>
        <v>42712</v>
      </c>
      <c r="AW408" s="56">
        <f>_xll.qlInterestRateIndexMaturity(IborIndex&amp;Tenor,AV408,Trigger)</f>
        <v>43077</v>
      </c>
      <c r="AX408" s="102" t="e">
        <f>_xll.qlIndexFixing($Z$5,AU408,,Trigger)</f>
        <v>#VALUE!</v>
      </c>
      <c r="AY408" s="102">
        <f>_xll.qlIndexFixing($AZ$1,AV408,,Trigger)</f>
        <v>3.4299501727729116E-3</v>
      </c>
    </row>
    <row r="409" spans="46:51" ht="11.25" customHeight="1" x14ac:dyDescent="0.25">
      <c r="AT409" s="55" t="s">
        <v>106</v>
      </c>
      <c r="AU409" s="56">
        <f>_xll.qlInterestRateIndexFixingDate(IborIndex&amp;Tenor,AV409,Trigger)</f>
        <v>42711</v>
      </c>
      <c r="AV409" s="56">
        <f>_xll.qlCalendarAdvance(Calendar,AV408,AT409,"f",,Trigger)</f>
        <v>42713</v>
      </c>
      <c r="AW409" s="56">
        <f>_xll.qlInterestRateIndexMaturity(IborIndex&amp;Tenor,AV409,Trigger)</f>
        <v>43080</v>
      </c>
      <c r="AX409" s="102" t="e">
        <f>_xll.qlIndexFixing($Z$5,AU409,,Trigger)</f>
        <v>#VALUE!</v>
      </c>
      <c r="AY409" s="102">
        <f>_xll.qlIndexFixing($AZ$1,AV409,,Trigger)</f>
        <v>3.43598067120668E-3</v>
      </c>
    </row>
    <row r="410" spans="46:51" ht="11.25" customHeight="1" x14ac:dyDescent="0.25">
      <c r="AT410" s="55" t="s">
        <v>106</v>
      </c>
      <c r="AU410" s="56">
        <f>_xll.qlInterestRateIndexFixingDate(IborIndex&amp;Tenor,AV410,Trigger)</f>
        <v>42712</v>
      </c>
      <c r="AV410" s="56">
        <f>_xll.qlCalendarAdvance(Calendar,AV409,AT410,"f",,Trigger)</f>
        <v>42716</v>
      </c>
      <c r="AW410" s="56">
        <f>_xll.qlInterestRateIndexMaturity(IborIndex&amp;Tenor,AV410,Trigger)</f>
        <v>43081</v>
      </c>
      <c r="AX410" s="102" t="e">
        <f>_xll.qlIndexFixing($Z$5,AU410,,Trigger)</f>
        <v>#VALUE!</v>
      </c>
      <c r="AY410" s="102">
        <f>_xll.qlIndexFixing($AZ$1,AV410,,Trigger)</f>
        <v>3.4419697413260804E-3</v>
      </c>
    </row>
    <row r="411" spans="46:51" ht="11.25" customHeight="1" x14ac:dyDescent="0.25">
      <c r="AT411" s="55" t="s">
        <v>106</v>
      </c>
      <c r="AU411" s="56">
        <f>_xll.qlInterestRateIndexFixingDate(IborIndex&amp;Tenor,AV411,Trigger)</f>
        <v>42713</v>
      </c>
      <c r="AV411" s="56">
        <f>_xll.qlCalendarAdvance(Calendar,AV410,AT411,"f",,Trigger)</f>
        <v>42717</v>
      </c>
      <c r="AW411" s="56">
        <f>_xll.qlInterestRateIndexMaturity(IborIndex&amp;Tenor,AV411,Trigger)</f>
        <v>43082</v>
      </c>
      <c r="AX411" s="102" t="e">
        <f>_xll.qlIndexFixing($Z$5,AU411,,Trigger)</f>
        <v>#VALUE!</v>
      </c>
      <c r="AY411" s="102">
        <f>_xll.qlIndexFixing($AZ$1,AV411,,Trigger)</f>
        <v>3.4479159885291992E-3</v>
      </c>
    </row>
    <row r="412" spans="46:51" ht="11.25" customHeight="1" x14ac:dyDescent="0.25">
      <c r="AT412" s="55" t="s">
        <v>106</v>
      </c>
      <c r="AU412" s="56">
        <f>_xll.qlInterestRateIndexFixingDate(IborIndex&amp;Tenor,AV412,Trigger)</f>
        <v>42716</v>
      </c>
      <c r="AV412" s="56">
        <f>_xll.qlCalendarAdvance(Calendar,AV411,AT412,"f",,Trigger)</f>
        <v>42718</v>
      </c>
      <c r="AW412" s="56">
        <f>_xll.qlInterestRateIndexMaturity(IborIndex&amp;Tenor,AV412,Trigger)</f>
        <v>43083</v>
      </c>
      <c r="AX412" s="102" t="e">
        <f>_xll.qlIndexFixing($Z$5,AU412,,Trigger)</f>
        <v>#VALUE!</v>
      </c>
      <c r="AY412" s="102">
        <f>_xll.qlIndexFixing($AZ$1,AV412,,Trigger)</f>
        <v>3.4599171048129954E-3</v>
      </c>
    </row>
    <row r="413" spans="46:51" ht="11.25" customHeight="1" x14ac:dyDescent="0.25">
      <c r="AT413" s="55" t="s">
        <v>106</v>
      </c>
      <c r="AU413" s="56">
        <f>_xll.qlInterestRateIndexFixingDate(IborIndex&amp;Tenor,AV413,Trigger)</f>
        <v>42717</v>
      </c>
      <c r="AV413" s="56">
        <f>_xll.qlCalendarAdvance(Calendar,AV412,AT413,"f",,Trigger)</f>
        <v>42719</v>
      </c>
      <c r="AW413" s="56">
        <f>_xll.qlInterestRateIndexMaturity(IborIndex&amp;Tenor,AV413,Trigger)</f>
        <v>43084</v>
      </c>
      <c r="AX413" s="102" t="e">
        <f>_xll.qlIndexFixing($Z$5,AU413,,Trigger)</f>
        <v>#VALUE!</v>
      </c>
      <c r="AY413" s="102">
        <f>_xll.qlIndexFixing($AZ$1,AV413,,Trigger)</f>
        <v>3.4713071069903275E-3</v>
      </c>
    </row>
    <row r="414" spans="46:51" ht="11.25" customHeight="1" x14ac:dyDescent="0.25">
      <c r="AT414" s="55" t="s">
        <v>106</v>
      </c>
      <c r="AU414" s="56">
        <f>_xll.qlInterestRateIndexFixingDate(IborIndex&amp;Tenor,AV414,Trigger)</f>
        <v>42718</v>
      </c>
      <c r="AV414" s="56">
        <f>_xll.qlCalendarAdvance(Calendar,AV413,AT414,"f",,Trigger)</f>
        <v>42720</v>
      </c>
      <c r="AW414" s="56">
        <f>_xll.qlInterestRateIndexMaturity(IborIndex&amp;Tenor,AV414,Trigger)</f>
        <v>43087</v>
      </c>
      <c r="AX414" s="102" t="e">
        <f>_xll.qlIndexFixing($Z$5,AU414,,Trigger)</f>
        <v>#VALUE!</v>
      </c>
      <c r="AY414" s="102">
        <f>_xll.qlIndexFixing($AZ$1,AV414,,Trigger)</f>
        <v>3.4770668679445374E-3</v>
      </c>
    </row>
    <row r="415" spans="46:51" ht="11.25" customHeight="1" x14ac:dyDescent="0.25">
      <c r="AT415" s="55" t="s">
        <v>106</v>
      </c>
      <c r="AU415" s="56">
        <f>_xll.qlInterestRateIndexFixingDate(IborIndex&amp;Tenor,AV415,Trigger)</f>
        <v>42719</v>
      </c>
      <c r="AV415" s="56">
        <f>_xll.qlCalendarAdvance(Calendar,AV414,AT415,"f",,Trigger)</f>
        <v>42723</v>
      </c>
      <c r="AW415" s="56">
        <f>_xll.qlInterestRateIndexMaturity(IborIndex&amp;Tenor,AV415,Trigger)</f>
        <v>43088</v>
      </c>
      <c r="AX415" s="102" t="e">
        <f>_xll.qlIndexFixing($Z$5,AU415,,Trigger)</f>
        <v>#VALUE!</v>
      </c>
      <c r="AY415" s="102">
        <f>_xll.qlIndexFixing($AZ$1,AV415,,Trigger)</f>
        <v>3.4827956571352918E-3</v>
      </c>
    </row>
    <row r="416" spans="46:51" ht="11.25" customHeight="1" x14ac:dyDescent="0.25">
      <c r="AT416" s="55" t="s">
        <v>106</v>
      </c>
      <c r="AU416" s="56">
        <f>_xll.qlInterestRateIndexFixingDate(IborIndex&amp;Tenor,AV416,Trigger)</f>
        <v>42720</v>
      </c>
      <c r="AV416" s="56">
        <f>_xll.qlCalendarAdvance(Calendar,AV415,AT416,"f",,Trigger)</f>
        <v>42724</v>
      </c>
      <c r="AW416" s="56">
        <f>_xll.qlInterestRateIndexMaturity(IborIndex&amp;Tenor,AV416,Trigger)</f>
        <v>43089</v>
      </c>
      <c r="AX416" s="102" t="e">
        <f>_xll.qlIndexFixing($Z$5,AU416,,Trigger)</f>
        <v>#VALUE!</v>
      </c>
      <c r="AY416" s="102">
        <f>_xll.qlIndexFixing($AZ$1,AV416,,Trigger)</f>
        <v>3.4884956204782559E-3</v>
      </c>
    </row>
    <row r="417" spans="46:51" ht="11.25" customHeight="1" x14ac:dyDescent="0.25">
      <c r="AT417" s="55" t="s">
        <v>106</v>
      </c>
      <c r="AU417" s="56">
        <f>_xll.qlInterestRateIndexFixingDate(IborIndex&amp;Tenor,AV417,Trigger)</f>
        <v>42723</v>
      </c>
      <c r="AV417" s="56">
        <f>_xll.qlCalendarAdvance(Calendar,AV416,AT417,"f",,Trigger)</f>
        <v>42725</v>
      </c>
      <c r="AW417" s="56">
        <f>_xll.qlInterestRateIndexMaturity(IborIndex&amp;Tenor,AV417,Trigger)</f>
        <v>43090</v>
      </c>
      <c r="AX417" s="102" t="e">
        <f>_xll.qlIndexFixing($Z$5,AU417,,Trigger)</f>
        <v>#VALUE!</v>
      </c>
      <c r="AY417" s="102">
        <f>_xll.qlIndexFixing($AZ$1,AV417,,Trigger)</f>
        <v>3.5064225339228676E-3</v>
      </c>
    </row>
    <row r="418" spans="46:51" ht="11.25" customHeight="1" x14ac:dyDescent="0.25">
      <c r="AT418" s="55" t="s">
        <v>106</v>
      </c>
      <c r="AU418" s="56">
        <f>_xll.qlInterestRateIndexFixingDate(IborIndex&amp;Tenor,AV418,Trigger)</f>
        <v>42724</v>
      </c>
      <c r="AV418" s="56">
        <f>_xll.qlCalendarAdvance(Calendar,AV417,AT418,"f",,Trigger)</f>
        <v>42726</v>
      </c>
      <c r="AW418" s="56">
        <f>_xll.qlInterestRateIndexMaturity(IborIndex&amp;Tenor,AV418,Trigger)</f>
        <v>43091</v>
      </c>
      <c r="AX418" s="102" t="e">
        <f>_xll.qlIndexFixing($Z$5,AU418,,Trigger)</f>
        <v>#VALUE!</v>
      </c>
      <c r="AY418" s="102">
        <f>_xll.qlIndexFixing($AZ$1,AV418,,Trigger)</f>
        <v>3.5166392790695884E-3</v>
      </c>
    </row>
    <row r="419" spans="46:51" ht="11.25" customHeight="1" x14ac:dyDescent="0.25">
      <c r="AT419" s="55" t="s">
        <v>106</v>
      </c>
      <c r="AU419" s="56">
        <f>_xll.qlInterestRateIndexFixingDate(IborIndex&amp;Tenor,AV419,Trigger)</f>
        <v>42725</v>
      </c>
      <c r="AV419" s="56">
        <f>_xll.qlCalendarAdvance(Calendar,AV418,AT419,"f",,Trigger)</f>
        <v>42727</v>
      </c>
      <c r="AW419" s="56">
        <f>_xll.qlInterestRateIndexMaturity(IborIndex&amp;Tenor,AV419,Trigger)</f>
        <v>43096</v>
      </c>
      <c r="AX419" s="102" t="e">
        <f>_xll.qlIndexFixing($Z$5,AU419,,Trigger)</f>
        <v>#VALUE!</v>
      </c>
      <c r="AY419" s="102">
        <f>_xll.qlIndexFixing($AZ$1,AV419,,Trigger)</f>
        <v>3.522212249590376E-3</v>
      </c>
    </row>
    <row r="420" spans="46:51" ht="11.25" customHeight="1" x14ac:dyDescent="0.25">
      <c r="AT420" s="55" t="s">
        <v>106</v>
      </c>
      <c r="AU420" s="56">
        <f>_xll.qlInterestRateIndexFixingDate(IborIndex&amp;Tenor,AV420,Trigger)</f>
        <v>42726</v>
      </c>
      <c r="AV420" s="56">
        <f>_xll.qlCalendarAdvance(Calendar,AV419,AT420,"f",,Trigger)</f>
        <v>42731</v>
      </c>
      <c r="AW420" s="56">
        <f>_xll.qlInterestRateIndexMaturity(IborIndex&amp;Tenor,AV420,Trigger)</f>
        <v>43096</v>
      </c>
      <c r="AX420" s="102" t="e">
        <f>_xll.qlIndexFixing($Z$5,AU420,,Trigger)</f>
        <v>#VALUE!</v>
      </c>
      <c r="AY420" s="102">
        <f>_xll.qlIndexFixing($AZ$1,AV420,,Trigger)</f>
        <v>3.5277718646909424E-3</v>
      </c>
    </row>
    <row r="421" spans="46:51" ht="11.25" customHeight="1" x14ac:dyDescent="0.25">
      <c r="AT421" s="55" t="s">
        <v>106</v>
      </c>
      <c r="AU421" s="56">
        <f>_xll.qlInterestRateIndexFixingDate(IborIndex&amp;Tenor,AV421,Trigger)</f>
        <v>42727</v>
      </c>
      <c r="AV421" s="56">
        <f>_xll.qlCalendarAdvance(Calendar,AV420,AT421,"f",,Trigger)</f>
        <v>42732</v>
      </c>
      <c r="AW421" s="56">
        <f>_xll.qlInterestRateIndexMaturity(IborIndex&amp;Tenor,AV421,Trigger)</f>
        <v>43097</v>
      </c>
      <c r="AX421" s="102" t="e">
        <f>_xll.qlIndexFixing($Z$5,AU421,,Trigger)</f>
        <v>#VALUE!</v>
      </c>
      <c r="AY421" s="102">
        <f>_xll.qlIndexFixing($AZ$1,AV421,,Trigger)</f>
        <v>3.5302421643361678E-3</v>
      </c>
    </row>
    <row r="422" spans="46:51" ht="11.25" customHeight="1" x14ac:dyDescent="0.25">
      <c r="AT422" s="55" t="s">
        <v>106</v>
      </c>
      <c r="AU422" s="56">
        <f>_xll.qlInterestRateIndexFixingDate(IborIndex&amp;Tenor,AV422,Trigger)</f>
        <v>42731</v>
      </c>
      <c r="AV422" s="56">
        <f>_xll.qlCalendarAdvance(Calendar,AV421,AT422,"f",,Trigger)</f>
        <v>42733</v>
      </c>
      <c r="AW422" s="56">
        <f>_xll.qlInterestRateIndexMaturity(IborIndex&amp;Tenor,AV422,Trigger)</f>
        <v>43098</v>
      </c>
      <c r="AX422" s="102" t="e">
        <f>_xll.qlIndexFixing($Z$5,AU422,,Trigger)</f>
        <v>#VALUE!</v>
      </c>
      <c r="AY422" s="102">
        <f>_xll.qlIndexFixing($AZ$1,AV422,,Trigger)</f>
        <v>3.5499224955709216E-3</v>
      </c>
    </row>
    <row r="423" spans="46:51" ht="11.25" customHeight="1" x14ac:dyDescent="0.25">
      <c r="AT423" s="55" t="s">
        <v>106</v>
      </c>
      <c r="AU423" s="56">
        <f>_xll.qlInterestRateIndexFixingDate(IborIndex&amp;Tenor,AV423,Trigger)</f>
        <v>42732</v>
      </c>
      <c r="AV423" s="56">
        <f>_xll.qlCalendarAdvance(Calendar,AV422,AT423,"f",,Trigger)</f>
        <v>42734</v>
      </c>
      <c r="AW423" s="56">
        <f>_xll.qlInterestRateIndexMaturity(IborIndex&amp;Tenor,AV423,Trigger)</f>
        <v>43098</v>
      </c>
      <c r="AX423" s="102" t="e">
        <f>_xll.qlIndexFixing($Z$5,AU423,,Trigger)</f>
        <v>#VALUE!</v>
      </c>
      <c r="AY423" s="102">
        <f>_xll.qlIndexFixing($AZ$1,AV423,,Trigger)</f>
        <v>3.5554497674045735E-3</v>
      </c>
    </row>
    <row r="424" spans="46:51" ht="11.25" customHeight="1" x14ac:dyDescent="0.25">
      <c r="AT424" s="55" t="s">
        <v>106</v>
      </c>
      <c r="AU424" s="56">
        <f>_xll.qlInterestRateIndexFixingDate(IborIndex&amp;Tenor,AV424,Trigger)</f>
        <v>42733</v>
      </c>
      <c r="AV424" s="56">
        <f>_xll.qlCalendarAdvance(Calendar,AV423,AT424,"f",,Trigger)</f>
        <v>42737</v>
      </c>
      <c r="AW424" s="56">
        <f>_xll.qlInterestRateIndexMaturity(IborIndex&amp;Tenor,AV424,Trigger)</f>
        <v>43102</v>
      </c>
      <c r="AX424" s="102" t="e">
        <f>_xll.qlIndexFixing($Z$5,AU424,,Trigger)</f>
        <v>#VALUE!</v>
      </c>
      <c r="AY424" s="102">
        <f>_xll.qlIndexFixing($AZ$1,AV424,,Trigger)</f>
        <v>3.5609775696119981E-3</v>
      </c>
    </row>
    <row r="425" spans="46:51" ht="11.25" customHeight="1" x14ac:dyDescent="0.25">
      <c r="AT425" s="55" t="s">
        <v>106</v>
      </c>
      <c r="AU425" s="56">
        <f>_xll.qlInterestRateIndexFixingDate(IborIndex&amp;Tenor,AV425,Trigger)</f>
        <v>42734</v>
      </c>
      <c r="AV425" s="56">
        <f>_xll.qlCalendarAdvance(Calendar,AV424,AT425,"f",,Trigger)</f>
        <v>42738</v>
      </c>
      <c r="AW425" s="56">
        <f>_xll.qlInterestRateIndexMaturity(IborIndex&amp;Tenor,AV425,Trigger)</f>
        <v>43103</v>
      </c>
      <c r="AX425" s="102" t="e">
        <f>_xll.qlIndexFixing($Z$5,AU425,,Trigger)</f>
        <v>#VALUE!</v>
      </c>
      <c r="AY425" s="102">
        <f>_xll.qlIndexFixing($AZ$1,AV425,,Trigger)</f>
        <v>3.566508272624279E-3</v>
      </c>
    </row>
    <row r="426" spans="46:51" ht="11.25" customHeight="1" x14ac:dyDescent="0.25">
      <c r="AT426" s="55" t="s">
        <v>106</v>
      </c>
      <c r="AU426" s="56">
        <f>_xll.qlInterestRateIndexFixingDate(IborIndex&amp;Tenor,AV426,Trigger)</f>
        <v>42737</v>
      </c>
      <c r="AV426" s="56">
        <f>_xll.qlCalendarAdvance(Calendar,AV425,AT426,"f",,Trigger)</f>
        <v>42739</v>
      </c>
      <c r="AW426" s="56">
        <f>_xll.qlInterestRateIndexMaturity(IborIndex&amp;Tenor,AV426,Trigger)</f>
        <v>43104</v>
      </c>
      <c r="AX426" s="102" t="e">
        <f>_xll.qlIndexFixing($Z$5,AU426,,Trigger)</f>
        <v>#VALUE!</v>
      </c>
      <c r="AY426" s="102">
        <f>_xll.qlIndexFixing($AZ$1,AV426,,Trigger)</f>
        <v>3.5782419417808393E-3</v>
      </c>
    </row>
    <row r="427" spans="46:51" ht="11.25" customHeight="1" x14ac:dyDescent="0.25">
      <c r="AT427" s="55" t="s">
        <v>106</v>
      </c>
      <c r="AU427" s="56">
        <f>_xll.qlInterestRateIndexFixingDate(IborIndex&amp;Tenor,AV427,Trigger)</f>
        <v>42738</v>
      </c>
      <c r="AV427" s="56">
        <f>_xll.qlCalendarAdvance(Calendar,AV426,AT427,"f",,Trigger)</f>
        <v>42740</v>
      </c>
      <c r="AW427" s="56">
        <f>_xll.qlInterestRateIndexMaturity(IborIndex&amp;Tenor,AV427,Trigger)</f>
        <v>43105</v>
      </c>
      <c r="AX427" s="102" t="e">
        <f>_xll.qlIndexFixing($Z$5,AU427,,Trigger)</f>
        <v>#VALUE!</v>
      </c>
      <c r="AY427" s="102">
        <f>_xll.qlIndexFixing($AZ$1,AV427,,Trigger)</f>
        <v>3.5887080627100602E-3</v>
      </c>
    </row>
    <row r="428" spans="46:51" ht="11.25" customHeight="1" x14ac:dyDescent="0.25">
      <c r="AT428" s="55" t="s">
        <v>106</v>
      </c>
      <c r="AU428" s="56">
        <f>_xll.qlInterestRateIndexFixingDate(IborIndex&amp;Tenor,AV428,Trigger)</f>
        <v>42739</v>
      </c>
      <c r="AV428" s="56">
        <f>_xll.qlCalendarAdvance(Calendar,AV427,AT428,"f",,Trigger)</f>
        <v>42741</v>
      </c>
      <c r="AW428" s="56">
        <f>_xll.qlInterestRateIndexMaturity(IborIndex&amp;Tenor,AV428,Trigger)</f>
        <v>43108</v>
      </c>
      <c r="AX428" s="102" t="e">
        <f>_xll.qlIndexFixing($Z$5,AU428,,Trigger)</f>
        <v>#VALUE!</v>
      </c>
      <c r="AY428" s="102">
        <f>_xll.qlIndexFixing($AZ$1,AV428,,Trigger)</f>
        <v>3.5942893875876162E-3</v>
      </c>
    </row>
    <row r="429" spans="46:51" ht="11.25" customHeight="1" x14ac:dyDescent="0.25">
      <c r="AT429" s="55" t="s">
        <v>106</v>
      </c>
      <c r="AU429" s="56">
        <f>_xll.qlInterestRateIndexFixingDate(IborIndex&amp;Tenor,AV429,Trigger)</f>
        <v>42740</v>
      </c>
      <c r="AV429" s="56">
        <f>_xll.qlCalendarAdvance(Calendar,AV428,AT429,"f",,Trigger)</f>
        <v>42744</v>
      </c>
      <c r="AW429" s="56">
        <f>_xll.qlInterestRateIndexMaturity(IborIndex&amp;Tenor,AV429,Trigger)</f>
        <v>43109</v>
      </c>
      <c r="AX429" s="102" t="e">
        <f>_xll.qlIndexFixing($Z$5,AU429,,Trigger)</f>
        <v>#VALUE!</v>
      </c>
      <c r="AY429" s="102">
        <f>_xll.qlIndexFixing($AZ$1,AV429,,Trigger)</f>
        <v>3.5998881726908754E-3</v>
      </c>
    </row>
    <row r="430" spans="46:51" ht="11.25" customHeight="1" x14ac:dyDescent="0.25">
      <c r="AT430" s="55" t="s">
        <v>106</v>
      </c>
      <c r="AU430" s="56">
        <f>_xll.qlInterestRateIndexFixingDate(IborIndex&amp;Tenor,AV430,Trigger)</f>
        <v>42741</v>
      </c>
      <c r="AV430" s="56">
        <f>_xll.qlCalendarAdvance(Calendar,AV429,AT430,"f",,Trigger)</f>
        <v>42745</v>
      </c>
      <c r="AW430" s="56">
        <f>_xll.qlInterestRateIndexMaturity(IborIndex&amp;Tenor,AV430,Trigger)</f>
        <v>43110</v>
      </c>
      <c r="AX430" s="102" t="e">
        <f>_xll.qlIndexFixing($Z$5,AU430,,Trigger)</f>
        <v>#VALUE!</v>
      </c>
      <c r="AY430" s="102">
        <f>_xll.qlIndexFixing($AZ$1,AV430,,Trigger)</f>
        <v>3.6055069007356797E-3</v>
      </c>
    </row>
    <row r="431" spans="46:51" ht="11.25" customHeight="1" x14ac:dyDescent="0.25">
      <c r="AT431" s="55" t="s">
        <v>106</v>
      </c>
      <c r="AU431" s="56">
        <f>_xll.qlInterestRateIndexFixingDate(IborIndex&amp;Tenor,AV431,Trigger)</f>
        <v>42744</v>
      </c>
      <c r="AV431" s="56">
        <f>_xll.qlCalendarAdvance(Calendar,AV430,AT431,"f",,Trigger)</f>
        <v>42746</v>
      </c>
      <c r="AW431" s="56">
        <f>_xll.qlInterestRateIndexMaturity(IborIndex&amp;Tenor,AV431,Trigger)</f>
        <v>43111</v>
      </c>
      <c r="AX431" s="102" t="e">
        <f>_xll.qlIndexFixing($Z$5,AU431,,Trigger)</f>
        <v>#VALUE!</v>
      </c>
      <c r="AY431" s="102">
        <f>_xll.qlIndexFixing($AZ$1,AV431,,Trigger)</f>
        <v>3.6173820716064306E-3</v>
      </c>
    </row>
    <row r="432" spans="46:51" ht="11.25" customHeight="1" x14ac:dyDescent="0.25">
      <c r="AT432" s="55" t="s">
        <v>106</v>
      </c>
      <c r="AU432" s="56">
        <f>_xll.qlInterestRateIndexFixingDate(IborIndex&amp;Tenor,AV432,Trigger)</f>
        <v>42745</v>
      </c>
      <c r="AV432" s="56">
        <f>_xll.qlCalendarAdvance(Calendar,AV431,AT432,"f",,Trigger)</f>
        <v>42747</v>
      </c>
      <c r="AW432" s="56">
        <f>_xll.qlInterestRateIndexMaturity(IborIndex&amp;Tenor,AV432,Trigger)</f>
        <v>43112</v>
      </c>
      <c r="AX432" s="102" t="e">
        <f>_xll.qlIndexFixing($Z$5,AU432,,Trigger)</f>
        <v>#VALUE!</v>
      </c>
      <c r="AY432" s="102">
        <f>_xll.qlIndexFixing($AZ$1,AV432,,Trigger)</f>
        <v>3.6282314582036668E-3</v>
      </c>
    </row>
    <row r="433" spans="46:51" ht="11.25" customHeight="1" x14ac:dyDescent="0.25">
      <c r="AT433" s="55" t="s">
        <v>106</v>
      </c>
      <c r="AU433" s="56">
        <f>_xll.qlInterestRateIndexFixingDate(IborIndex&amp;Tenor,AV433,Trigger)</f>
        <v>42746</v>
      </c>
      <c r="AV433" s="56">
        <f>_xll.qlCalendarAdvance(Calendar,AV432,AT433,"f",,Trigger)</f>
        <v>42748</v>
      </c>
      <c r="AW433" s="56">
        <f>_xll.qlInterestRateIndexMaturity(IborIndex&amp;Tenor,AV433,Trigger)</f>
        <v>43115</v>
      </c>
      <c r="AX433" s="102" t="e">
        <f>_xll.qlIndexFixing($Z$5,AU433,,Trigger)</f>
        <v>#VALUE!</v>
      </c>
      <c r="AY433" s="102">
        <f>_xll.qlIndexFixing($AZ$1,AV433,,Trigger)</f>
        <v>3.6339872213777976E-3</v>
      </c>
    </row>
    <row r="434" spans="46:51" ht="11.25" customHeight="1" x14ac:dyDescent="0.25">
      <c r="AT434" s="55" t="s">
        <v>106</v>
      </c>
      <c r="AU434" s="56">
        <f>_xll.qlInterestRateIndexFixingDate(IborIndex&amp;Tenor,AV434,Trigger)</f>
        <v>42747</v>
      </c>
      <c r="AV434" s="56">
        <f>_xll.qlCalendarAdvance(Calendar,AV433,AT434,"f",,Trigger)</f>
        <v>42751</v>
      </c>
      <c r="AW434" s="56">
        <f>_xll.qlInterestRateIndexMaturity(IborIndex&amp;Tenor,AV434,Trigger)</f>
        <v>43116</v>
      </c>
      <c r="AX434" s="102" t="e">
        <f>_xll.qlIndexFixing($Z$5,AU434,,Trigger)</f>
        <v>#VALUE!</v>
      </c>
      <c r="AY434" s="102">
        <f>_xll.qlIndexFixing($AZ$1,AV434,,Trigger)</f>
        <v>3.6397752631192539E-3</v>
      </c>
    </row>
    <row r="435" spans="46:51" ht="11.25" customHeight="1" x14ac:dyDescent="0.25">
      <c r="AT435" s="55" t="s">
        <v>106</v>
      </c>
      <c r="AU435" s="56">
        <f>_xll.qlInterestRateIndexFixingDate(IborIndex&amp;Tenor,AV435,Trigger)</f>
        <v>42748</v>
      </c>
      <c r="AV435" s="56">
        <f>_xll.qlCalendarAdvance(Calendar,AV434,AT435,"f",,Trigger)</f>
        <v>42752</v>
      </c>
      <c r="AW435" s="56">
        <f>_xll.qlInterestRateIndexMaturity(IborIndex&amp;Tenor,AV435,Trigger)</f>
        <v>43117</v>
      </c>
      <c r="AX435" s="102" t="e">
        <f>_xll.qlIndexFixing($Z$5,AU435,,Trigger)</f>
        <v>#VALUE!</v>
      </c>
      <c r="AY435" s="102">
        <f>_xll.qlIndexFixing($AZ$1,AV435,,Trigger)</f>
        <v>3.6455952635173626E-3</v>
      </c>
    </row>
    <row r="436" spans="46:51" ht="11.25" customHeight="1" x14ac:dyDescent="0.25">
      <c r="AT436" s="55" t="s">
        <v>106</v>
      </c>
      <c r="AU436" s="56">
        <f>_xll.qlInterestRateIndexFixingDate(IborIndex&amp;Tenor,AV436,Trigger)</f>
        <v>42751</v>
      </c>
      <c r="AV436" s="56">
        <f>_xll.qlCalendarAdvance(Calendar,AV435,AT436,"f",,Trigger)</f>
        <v>42753</v>
      </c>
      <c r="AW436" s="56">
        <f>_xll.qlInterestRateIndexMaturity(IborIndex&amp;Tenor,AV436,Trigger)</f>
        <v>43118</v>
      </c>
      <c r="AX436" s="102" t="e">
        <f>_xll.qlIndexFixing($Z$5,AU436,,Trigger)</f>
        <v>#VALUE!</v>
      </c>
      <c r="AY436" s="102">
        <f>_xll.qlIndexFixing($AZ$1,AV436,,Trigger)</f>
        <v>3.6577111312570219E-3</v>
      </c>
    </row>
    <row r="437" spans="46:51" ht="11.25" customHeight="1" x14ac:dyDescent="0.25">
      <c r="AT437" s="55" t="s">
        <v>106</v>
      </c>
      <c r="AU437" s="56">
        <f>_xll.qlInterestRateIndexFixingDate(IborIndex&amp;Tenor,AV437,Trigger)</f>
        <v>42752</v>
      </c>
      <c r="AV437" s="56">
        <f>_xll.qlCalendarAdvance(Calendar,AV436,AT437,"f",,Trigger)</f>
        <v>42754</v>
      </c>
      <c r="AW437" s="56">
        <f>_xll.qlInterestRateIndexMaturity(IborIndex&amp;Tenor,AV437,Trigger)</f>
        <v>43119</v>
      </c>
      <c r="AX437" s="102" t="e">
        <f>_xll.qlIndexFixing($Z$5,AU437,,Trigger)</f>
        <v>#VALUE!</v>
      </c>
      <c r="AY437" s="102">
        <f>_xll.qlIndexFixing($AZ$1,AV437,,Trigger)</f>
        <v>3.669188353573884E-3</v>
      </c>
    </row>
    <row r="438" spans="46:51" ht="11.25" customHeight="1" x14ac:dyDescent="0.25">
      <c r="AT438" s="55" t="s">
        <v>106</v>
      </c>
      <c r="AU438" s="56">
        <f>_xll.qlInterestRateIndexFixingDate(IborIndex&amp;Tenor,AV438,Trigger)</f>
        <v>42753</v>
      </c>
      <c r="AV438" s="56">
        <f>_xll.qlCalendarAdvance(Calendar,AV437,AT438,"f",,Trigger)</f>
        <v>42755</v>
      </c>
      <c r="AW438" s="56">
        <f>_xll.qlInterestRateIndexMaturity(IborIndex&amp;Tenor,AV438,Trigger)</f>
        <v>43122</v>
      </c>
      <c r="AX438" s="102" t="e">
        <f>_xll.qlIndexFixing($Z$5,AU438,,Trigger)</f>
        <v>#VALUE!</v>
      </c>
      <c r="AY438" s="102">
        <f>_xll.qlIndexFixing($AZ$1,AV438,,Trigger)</f>
        <v>3.6751632487057443E-3</v>
      </c>
    </row>
    <row r="439" spans="46:51" ht="11.25" customHeight="1" x14ac:dyDescent="0.25">
      <c r="AT439" s="55" t="s">
        <v>106</v>
      </c>
      <c r="AU439" s="56">
        <f>_xll.qlInterestRateIndexFixingDate(IborIndex&amp;Tenor,AV439,Trigger)</f>
        <v>42754</v>
      </c>
      <c r="AV439" s="56">
        <f>_xll.qlCalendarAdvance(Calendar,AV438,AT439,"f",,Trigger)</f>
        <v>42758</v>
      </c>
      <c r="AW439" s="56">
        <f>_xll.qlInterestRateIndexMaturity(IborIndex&amp;Tenor,AV439,Trigger)</f>
        <v>43123</v>
      </c>
      <c r="AX439" s="102" t="e">
        <f>_xll.qlIndexFixing($Z$5,AU439,,Trigger)</f>
        <v>#VALUE!</v>
      </c>
      <c r="AY439" s="102">
        <f>_xll.qlIndexFixing($AZ$1,AV439,,Trigger)</f>
        <v>3.6811681230948185E-3</v>
      </c>
    </row>
    <row r="440" spans="46:51" ht="11.25" customHeight="1" x14ac:dyDescent="0.25">
      <c r="AT440" s="55" t="s">
        <v>106</v>
      </c>
      <c r="AU440" s="56">
        <f>_xll.qlInterestRateIndexFixingDate(IborIndex&amp;Tenor,AV440,Trigger)</f>
        <v>42755</v>
      </c>
      <c r="AV440" s="56">
        <f>_xll.qlCalendarAdvance(Calendar,AV439,AT440,"f",,Trigger)</f>
        <v>42759</v>
      </c>
      <c r="AW440" s="56">
        <f>_xll.qlInterestRateIndexMaturity(IborIndex&amp;Tenor,AV440,Trigger)</f>
        <v>43124</v>
      </c>
      <c r="AX440" s="102" t="e">
        <f>_xll.qlIndexFixing($Z$5,AU440,,Trigger)</f>
        <v>#VALUE!</v>
      </c>
      <c r="AY440" s="102">
        <f>_xll.qlIndexFixing($AZ$1,AV440,,Trigger)</f>
        <v>3.6872026368505798E-3</v>
      </c>
    </row>
    <row r="441" spans="46:51" ht="11.25" customHeight="1" x14ac:dyDescent="0.25">
      <c r="AT441" s="55" t="s">
        <v>106</v>
      </c>
      <c r="AU441" s="56">
        <f>_xll.qlInterestRateIndexFixingDate(IborIndex&amp;Tenor,AV441,Trigger)</f>
        <v>42758</v>
      </c>
      <c r="AV441" s="56">
        <f>_xll.qlCalendarAdvance(Calendar,AV440,AT441,"f",,Trigger)</f>
        <v>42760</v>
      </c>
      <c r="AW441" s="56">
        <f>_xll.qlInterestRateIndexMaturity(IborIndex&amp;Tenor,AV441,Trigger)</f>
        <v>43125</v>
      </c>
      <c r="AX441" s="102" t="e">
        <f>_xll.qlIndexFixing($Z$5,AU441,,Trigger)</f>
        <v>#VALUE!</v>
      </c>
      <c r="AY441" s="102">
        <f>_xll.qlIndexFixing($AZ$1,AV441,,Trigger)</f>
        <v>3.6995530180293891E-3</v>
      </c>
    </row>
    <row r="442" spans="46:51" ht="11.25" customHeight="1" x14ac:dyDescent="0.25">
      <c r="AT442" s="55" t="s">
        <v>106</v>
      </c>
      <c r="AU442" s="56">
        <f>_xll.qlInterestRateIndexFixingDate(IborIndex&amp;Tenor,AV442,Trigger)</f>
        <v>42759</v>
      </c>
      <c r="AV442" s="56">
        <f>_xll.qlCalendarAdvance(Calendar,AV441,AT442,"f",,Trigger)</f>
        <v>42761</v>
      </c>
      <c r="AW442" s="56">
        <f>_xll.qlInterestRateIndexMaturity(IborIndex&amp;Tenor,AV442,Trigger)</f>
        <v>43126</v>
      </c>
      <c r="AX442" s="102" t="e">
        <f>_xll.qlIndexFixing($Z$5,AU442,,Trigger)</f>
        <v>#VALUE!</v>
      </c>
      <c r="AY442" s="102">
        <f>_xll.qlIndexFixing($AZ$1,AV442,,Trigger)</f>
        <v>3.7116301877971867E-3</v>
      </c>
    </row>
    <row r="443" spans="46:51" ht="11.25" customHeight="1" x14ac:dyDescent="0.25">
      <c r="AT443" s="55" t="s">
        <v>106</v>
      </c>
      <c r="AU443" s="56">
        <f>_xll.qlInterestRateIndexFixingDate(IborIndex&amp;Tenor,AV443,Trigger)</f>
        <v>42760</v>
      </c>
      <c r="AV443" s="56">
        <f>_xll.qlCalendarAdvance(Calendar,AV442,AT443,"f",,Trigger)</f>
        <v>42762</v>
      </c>
      <c r="AW443" s="56">
        <f>_xll.qlInterestRateIndexMaturity(IborIndex&amp;Tenor,AV443,Trigger)</f>
        <v>43129</v>
      </c>
      <c r="AX443" s="102" t="e">
        <f>_xll.qlIndexFixing($Z$5,AU443,,Trigger)</f>
        <v>#VALUE!</v>
      </c>
      <c r="AY443" s="102">
        <f>_xll.qlIndexFixing($AZ$1,AV443,,Trigger)</f>
        <v>3.7178077000939564E-3</v>
      </c>
    </row>
    <row r="444" spans="46:51" ht="11.25" customHeight="1" x14ac:dyDescent="0.25">
      <c r="AT444" s="55" t="s">
        <v>106</v>
      </c>
      <c r="AU444" s="56">
        <f>_xll.qlInterestRateIndexFixingDate(IborIndex&amp;Tenor,AV444,Trigger)</f>
        <v>42761</v>
      </c>
      <c r="AV444" s="56">
        <f>_xll.qlCalendarAdvance(Calendar,AV443,AT444,"f",,Trigger)</f>
        <v>42765</v>
      </c>
      <c r="AW444" s="56">
        <f>_xll.qlInterestRateIndexMaturity(IborIndex&amp;Tenor,AV444,Trigger)</f>
        <v>43130</v>
      </c>
      <c r="AX444" s="102" t="e">
        <f>_xll.qlIndexFixing($Z$5,AU444,,Trigger)</f>
        <v>#VALUE!</v>
      </c>
      <c r="AY444" s="102">
        <f>_xll.qlIndexFixing($AZ$1,AV444,,Trigger)</f>
        <v>3.7240127524516974E-3</v>
      </c>
    </row>
    <row r="445" spans="46:51" ht="11.25" customHeight="1" x14ac:dyDescent="0.25">
      <c r="AT445" s="55" t="s">
        <v>106</v>
      </c>
      <c r="AU445" s="56">
        <f>_xll.qlInterestRateIndexFixingDate(IborIndex&amp;Tenor,AV445,Trigger)</f>
        <v>42762</v>
      </c>
      <c r="AV445" s="56">
        <f>_xll.qlCalendarAdvance(Calendar,AV444,AT445,"f",,Trigger)</f>
        <v>42766</v>
      </c>
      <c r="AW445" s="56">
        <f>_xll.qlInterestRateIndexMaturity(IborIndex&amp;Tenor,AV445,Trigger)</f>
        <v>43131</v>
      </c>
      <c r="AX445" s="102" t="e">
        <f>_xll.qlIndexFixing($Z$5,AU445,,Trigger)</f>
        <v>#VALUE!</v>
      </c>
      <c r="AY445" s="102">
        <f>_xll.qlIndexFixing($AZ$1,AV445,,Trigger)</f>
        <v>3.7302449849903937E-3</v>
      </c>
    </row>
    <row r="446" spans="46:51" ht="11.25" customHeight="1" x14ac:dyDescent="0.25">
      <c r="AT446" s="55" t="s">
        <v>106</v>
      </c>
      <c r="AU446" s="56">
        <f>_xll.qlInterestRateIndexFixingDate(IborIndex&amp;Tenor,AV446,Trigger)</f>
        <v>42765</v>
      </c>
      <c r="AV446" s="56">
        <f>_xll.qlCalendarAdvance(Calendar,AV445,AT446,"f",,Trigger)</f>
        <v>42767</v>
      </c>
      <c r="AW446" s="56">
        <f>_xll.qlInterestRateIndexMaturity(IborIndex&amp;Tenor,AV446,Trigger)</f>
        <v>43132</v>
      </c>
      <c r="AX446" s="102" t="e">
        <f>_xll.qlIndexFixing($Z$5,AU446,,Trigger)</f>
        <v>#VALUE!</v>
      </c>
      <c r="AY446" s="102">
        <f>_xll.qlIndexFixing($AZ$1,AV446,,Trigger)</f>
        <v>3.7428055783655496E-3</v>
      </c>
    </row>
    <row r="447" spans="46:51" ht="11.25" customHeight="1" x14ac:dyDescent="0.25">
      <c r="AT447" s="55" t="s">
        <v>106</v>
      </c>
      <c r="AU447" s="56">
        <f>_xll.qlInterestRateIndexFixingDate(IborIndex&amp;Tenor,AV447,Trigger)</f>
        <v>42766</v>
      </c>
      <c r="AV447" s="56">
        <f>_xll.qlCalendarAdvance(Calendar,AV446,AT447,"f",,Trigger)</f>
        <v>42768</v>
      </c>
      <c r="AW447" s="56">
        <f>_xll.qlInterestRateIndexMaturity(IborIndex&amp;Tenor,AV447,Trigger)</f>
        <v>43133</v>
      </c>
      <c r="AX447" s="102" t="e">
        <f>_xll.qlIndexFixing($Z$5,AU447,,Trigger)</f>
        <v>#VALUE!</v>
      </c>
      <c r="AY447" s="102">
        <f>_xll.qlIndexFixing($AZ$1,AV447,,Trigger)</f>
        <v>3.7554384193852785E-3</v>
      </c>
    </row>
    <row r="448" spans="46:51" ht="11.25" customHeight="1" x14ac:dyDescent="0.25">
      <c r="AT448" s="55" t="s">
        <v>106</v>
      </c>
      <c r="AU448" s="56">
        <f>_xll.qlInterestRateIndexFixingDate(IborIndex&amp;Tenor,AV448,Trigger)</f>
        <v>42767</v>
      </c>
      <c r="AV448" s="56">
        <f>_xll.qlCalendarAdvance(Calendar,AV447,AT448,"f",,Trigger)</f>
        <v>42769</v>
      </c>
      <c r="AW448" s="56">
        <f>_xll.qlInterestRateIndexMaturity(IborIndex&amp;Tenor,AV448,Trigger)</f>
        <v>43136</v>
      </c>
      <c r="AX448" s="102" t="e">
        <f>_xll.qlIndexFixing($Z$5,AU448,,Trigger)</f>
        <v>#VALUE!</v>
      </c>
      <c r="AY448" s="102">
        <f>_xll.qlIndexFixing($AZ$1,AV448,,Trigger)</f>
        <v>3.7618010546545612E-3</v>
      </c>
    </row>
    <row r="449" spans="46:51" ht="11.25" customHeight="1" x14ac:dyDescent="0.25">
      <c r="AT449" s="55" t="s">
        <v>106</v>
      </c>
      <c r="AU449" s="56">
        <f>_xll.qlInterestRateIndexFixingDate(IborIndex&amp;Tenor,AV449,Trigger)</f>
        <v>42768</v>
      </c>
      <c r="AV449" s="56">
        <f>_xll.qlCalendarAdvance(Calendar,AV448,AT449,"f",,Trigger)</f>
        <v>42772</v>
      </c>
      <c r="AW449" s="56">
        <f>_xll.qlInterestRateIndexMaturity(IborIndex&amp;Tenor,AV449,Trigger)</f>
        <v>43137</v>
      </c>
      <c r="AX449" s="102" t="e">
        <f>_xll.qlIndexFixing($Z$5,AU449,,Trigger)</f>
        <v>#VALUE!</v>
      </c>
      <c r="AY449" s="102">
        <f>_xll.qlIndexFixing($AZ$1,AV449,,Trigger)</f>
        <v>3.7681886508371797E-3</v>
      </c>
    </row>
    <row r="450" spans="46:51" ht="11.25" customHeight="1" x14ac:dyDescent="0.25">
      <c r="AT450" s="55" t="s">
        <v>106</v>
      </c>
      <c r="AU450" s="56">
        <f>_xll.qlInterestRateIndexFixingDate(IborIndex&amp;Tenor,AV450,Trigger)</f>
        <v>42769</v>
      </c>
      <c r="AV450" s="56">
        <f>_xll.qlCalendarAdvance(Calendar,AV449,AT450,"f",,Trigger)</f>
        <v>42773</v>
      </c>
      <c r="AW450" s="56">
        <f>_xll.qlInterestRateIndexMaturity(IborIndex&amp;Tenor,AV450,Trigger)</f>
        <v>43138</v>
      </c>
      <c r="AX450" s="102" t="e">
        <f>_xll.qlIndexFixing($Z$5,AU450,,Trigger)</f>
        <v>#VALUE!</v>
      </c>
      <c r="AY450" s="102">
        <f>_xll.qlIndexFixing($AZ$1,AV450,,Trigger)</f>
        <v>3.7746008280548694E-3</v>
      </c>
    </row>
    <row r="451" spans="46:51" ht="11.25" customHeight="1" x14ac:dyDescent="0.25">
      <c r="AT451" s="55" t="s">
        <v>106</v>
      </c>
      <c r="AU451" s="56">
        <f>_xll.qlInterestRateIndexFixingDate(IborIndex&amp;Tenor,AV451,Trigger)</f>
        <v>42772</v>
      </c>
      <c r="AV451" s="56">
        <f>_xll.qlCalendarAdvance(Calendar,AV450,AT451,"f",,Trigger)</f>
        <v>42774</v>
      </c>
      <c r="AW451" s="56">
        <f>_xll.qlInterestRateIndexMaturity(IborIndex&amp;Tenor,AV451,Trigger)</f>
        <v>43139</v>
      </c>
      <c r="AX451" s="102" t="e">
        <f>_xll.qlIndexFixing($Z$5,AU451,,Trigger)</f>
        <v>#VALUE!</v>
      </c>
      <c r="AY451" s="102">
        <f>_xll.qlIndexFixing($AZ$1,AV451,,Trigger)</f>
        <v>3.7873469841575745E-3</v>
      </c>
    </row>
    <row r="452" spans="46:51" ht="11.25" customHeight="1" x14ac:dyDescent="0.25">
      <c r="AT452" s="55" t="s">
        <v>106</v>
      </c>
      <c r="AU452" s="56">
        <f>_xll.qlInterestRateIndexFixingDate(IborIndex&amp;Tenor,AV452,Trigger)</f>
        <v>42773</v>
      </c>
      <c r="AV452" s="56">
        <f>_xll.qlCalendarAdvance(Calendar,AV451,AT452,"f",,Trigger)</f>
        <v>42775</v>
      </c>
      <c r="AW452" s="56">
        <f>_xll.qlInterestRateIndexMaturity(IborIndex&amp;Tenor,AV452,Trigger)</f>
        <v>43140</v>
      </c>
      <c r="AX452" s="102" t="e">
        <f>_xll.qlIndexFixing($Z$5,AU452,,Trigger)</f>
        <v>#VALUE!</v>
      </c>
      <c r="AY452" s="102">
        <f>_xll.qlIndexFixing($AZ$1,AV452,,Trigger)</f>
        <v>3.8004876496917335E-3</v>
      </c>
    </row>
    <row r="453" spans="46:51" ht="11.25" customHeight="1" x14ac:dyDescent="0.25">
      <c r="AT453" s="55" t="s">
        <v>106</v>
      </c>
      <c r="AU453" s="56">
        <f>_xll.qlInterestRateIndexFixingDate(IborIndex&amp;Tenor,AV453,Trigger)</f>
        <v>42774</v>
      </c>
      <c r="AV453" s="56">
        <f>_xll.qlCalendarAdvance(Calendar,AV452,AT453,"f",,Trigger)</f>
        <v>42776</v>
      </c>
      <c r="AW453" s="56">
        <f>_xll.qlInterestRateIndexMaturity(IborIndex&amp;Tenor,AV453,Trigger)</f>
        <v>43143</v>
      </c>
      <c r="AX453" s="102" t="e">
        <f>_xll.qlIndexFixing($Z$5,AU453,,Trigger)</f>
        <v>#VALUE!</v>
      </c>
      <c r="AY453" s="102">
        <f>_xll.qlIndexFixing($AZ$1,AV453,,Trigger)</f>
        <v>3.8070169338890983E-3</v>
      </c>
    </row>
    <row r="454" spans="46:51" ht="11.25" customHeight="1" x14ac:dyDescent="0.25">
      <c r="AT454" s="55" t="s">
        <v>106</v>
      </c>
      <c r="AU454" s="56">
        <f>_xll.qlInterestRateIndexFixingDate(IborIndex&amp;Tenor,AV454,Trigger)</f>
        <v>42775</v>
      </c>
      <c r="AV454" s="56">
        <f>_xll.qlCalendarAdvance(Calendar,AV453,AT454,"f",,Trigger)</f>
        <v>42779</v>
      </c>
      <c r="AW454" s="56">
        <f>_xll.qlInterestRateIndexMaturity(IborIndex&amp;Tenor,AV454,Trigger)</f>
        <v>43144</v>
      </c>
      <c r="AX454" s="102" t="e">
        <f>_xll.qlIndexFixing($Z$5,AU454,,Trigger)</f>
        <v>#VALUE!</v>
      </c>
      <c r="AY454" s="102">
        <f>_xll.qlIndexFixing($AZ$1,AV454,,Trigger)</f>
        <v>3.8135684598359456E-3</v>
      </c>
    </row>
    <row r="455" spans="46:51" ht="11.25" customHeight="1" x14ac:dyDescent="0.25">
      <c r="AT455" s="55" t="s">
        <v>106</v>
      </c>
      <c r="AU455" s="56">
        <f>_xll.qlInterestRateIndexFixingDate(IborIndex&amp;Tenor,AV455,Trigger)</f>
        <v>42776</v>
      </c>
      <c r="AV455" s="56">
        <f>_xll.qlCalendarAdvance(Calendar,AV454,AT455,"f",,Trigger)</f>
        <v>42780</v>
      </c>
      <c r="AW455" s="56">
        <f>_xll.qlInterestRateIndexMaturity(IborIndex&amp;Tenor,AV455,Trigger)</f>
        <v>43145</v>
      </c>
      <c r="AX455" s="102" t="e">
        <f>_xll.qlIndexFixing($Z$5,AU455,,Trigger)</f>
        <v>#VALUE!</v>
      </c>
      <c r="AY455" s="102">
        <f>_xll.qlIndexFixing($AZ$1,AV455,,Trigger)</f>
        <v>3.8201415287308217E-3</v>
      </c>
    </row>
    <row r="456" spans="46:51" ht="11.25" customHeight="1" x14ac:dyDescent="0.25">
      <c r="AT456" s="55" t="s">
        <v>106</v>
      </c>
      <c r="AU456" s="56">
        <f>_xll.qlInterestRateIndexFixingDate(IborIndex&amp;Tenor,AV456,Trigger)</f>
        <v>42779</v>
      </c>
      <c r="AV456" s="56">
        <f>_xll.qlCalendarAdvance(Calendar,AV455,AT456,"f",,Trigger)</f>
        <v>42781</v>
      </c>
      <c r="AW456" s="56">
        <f>_xll.qlInterestRateIndexMaturity(IborIndex&amp;Tenor,AV456,Trigger)</f>
        <v>43146</v>
      </c>
      <c r="AX456" s="102" t="e">
        <f>_xll.qlIndexFixing($Z$5,AU456,,Trigger)</f>
        <v>#VALUE!</v>
      </c>
      <c r="AY456" s="102">
        <f>_xll.qlIndexFixing($AZ$1,AV456,,Trigger)</f>
        <v>3.8330462033230582E-3</v>
      </c>
    </row>
    <row r="457" spans="46:51" ht="11.25" customHeight="1" x14ac:dyDescent="0.25">
      <c r="AT457" s="55" t="s">
        <v>106</v>
      </c>
      <c r="AU457" s="56">
        <f>_xll.qlInterestRateIndexFixingDate(IborIndex&amp;Tenor,AV457,Trigger)</f>
        <v>42780</v>
      </c>
      <c r="AV457" s="56">
        <f>_xll.qlCalendarAdvance(Calendar,AV456,AT457,"f",,Trigger)</f>
        <v>42782</v>
      </c>
      <c r="AW457" s="56">
        <f>_xll.qlInterestRateIndexMaturity(IborIndex&amp;Tenor,AV457,Trigger)</f>
        <v>43147</v>
      </c>
      <c r="AX457" s="102" t="e">
        <f>_xll.qlIndexFixing($Z$5,AU457,,Trigger)</f>
        <v>#VALUE!</v>
      </c>
      <c r="AY457" s="102">
        <f>_xll.qlIndexFixing($AZ$1,AV457,,Trigger)</f>
        <v>3.8466080221881481E-3</v>
      </c>
    </row>
    <row r="458" spans="46:51" ht="11.25" customHeight="1" x14ac:dyDescent="0.25">
      <c r="AT458" s="55" t="s">
        <v>106</v>
      </c>
      <c r="AU458" s="56">
        <f>_xll.qlInterestRateIndexFixingDate(IborIndex&amp;Tenor,AV458,Trigger)</f>
        <v>42781</v>
      </c>
      <c r="AV458" s="56">
        <f>_xll.qlCalendarAdvance(Calendar,AV457,AT458,"f",,Trigger)</f>
        <v>42783</v>
      </c>
      <c r="AW458" s="56">
        <f>_xll.qlInterestRateIndexMaturity(IborIndex&amp;Tenor,AV458,Trigger)</f>
        <v>43150</v>
      </c>
      <c r="AX458" s="102" t="e">
        <f>_xll.qlIndexFixing($Z$5,AU458,,Trigger)</f>
        <v>#VALUE!</v>
      </c>
      <c r="AY458" s="102">
        <f>_xll.qlIndexFixing($AZ$1,AV458,,Trigger)</f>
        <v>3.8532570292420182E-3</v>
      </c>
    </row>
    <row r="459" spans="46:51" ht="11.25" customHeight="1" x14ac:dyDescent="0.25">
      <c r="AT459" s="55" t="s">
        <v>106</v>
      </c>
      <c r="AU459" s="56">
        <f>_xll.qlInterestRateIndexFixingDate(IborIndex&amp;Tenor,AV459,Trigger)</f>
        <v>42782</v>
      </c>
      <c r="AV459" s="56">
        <f>_xll.qlCalendarAdvance(Calendar,AV458,AT459,"f",,Trigger)</f>
        <v>42786</v>
      </c>
      <c r="AW459" s="56">
        <f>_xll.qlInterestRateIndexMaturity(IborIndex&amp;Tenor,AV459,Trigger)</f>
        <v>43151</v>
      </c>
      <c r="AX459" s="102" t="e">
        <f>_xll.qlIndexFixing($Z$5,AU459,,Trigger)</f>
        <v>#VALUE!</v>
      </c>
      <c r="AY459" s="102">
        <f>_xll.qlIndexFixing($AZ$1,AV459,,Trigger)</f>
        <v>3.8599144722870813E-3</v>
      </c>
    </row>
    <row r="460" spans="46:51" ht="11.25" customHeight="1" x14ac:dyDescent="0.25">
      <c r="AT460" s="55" t="s">
        <v>106</v>
      </c>
      <c r="AU460" s="56">
        <f>_xll.qlInterestRateIndexFixingDate(IborIndex&amp;Tenor,AV460,Trigger)</f>
        <v>42783</v>
      </c>
      <c r="AV460" s="56">
        <f>_xll.qlCalendarAdvance(Calendar,AV459,AT460,"f",,Trigger)</f>
        <v>42787</v>
      </c>
      <c r="AW460" s="56">
        <f>_xll.qlInterestRateIndexMaturity(IborIndex&amp;Tenor,AV460,Trigger)</f>
        <v>43152</v>
      </c>
      <c r="AX460" s="102" t="e">
        <f>_xll.qlIndexFixing($Z$5,AU460,,Trigger)</f>
        <v>#VALUE!</v>
      </c>
      <c r="AY460" s="102">
        <f>_xll.qlIndexFixing($AZ$1,AV460,,Trigger)</f>
        <v>3.8665780679925528E-3</v>
      </c>
    </row>
    <row r="461" spans="46:51" ht="11.25" customHeight="1" x14ac:dyDescent="0.25">
      <c r="AT461" s="55" t="s">
        <v>106</v>
      </c>
      <c r="AU461" s="56">
        <f>_xll.qlInterestRateIndexFixingDate(IborIndex&amp;Tenor,AV461,Trigger)</f>
        <v>42786</v>
      </c>
      <c r="AV461" s="56">
        <f>_xll.qlCalendarAdvance(Calendar,AV460,AT461,"f",,Trigger)</f>
        <v>42788</v>
      </c>
      <c r="AW461" s="56">
        <f>_xll.qlInterestRateIndexMaturity(IborIndex&amp;Tenor,AV461,Trigger)</f>
        <v>43153</v>
      </c>
      <c r="AX461" s="102" t="e">
        <f>_xll.qlIndexFixing($Z$5,AU461,,Trigger)</f>
        <v>#VALUE!</v>
      </c>
      <c r="AY461" s="102">
        <f>_xll.qlIndexFixing($AZ$1,AV461,,Trigger)</f>
        <v>3.879555474784083E-3</v>
      </c>
    </row>
    <row r="462" spans="46:51" ht="11.25" customHeight="1" x14ac:dyDescent="0.25">
      <c r="AT462" s="55" t="s">
        <v>106</v>
      </c>
      <c r="AU462" s="56">
        <f>_xll.qlInterestRateIndexFixingDate(IborIndex&amp;Tenor,AV462,Trigger)</f>
        <v>42787</v>
      </c>
      <c r="AV462" s="56">
        <f>_xll.qlCalendarAdvance(Calendar,AV461,AT462,"f",,Trigger)</f>
        <v>42789</v>
      </c>
      <c r="AW462" s="56">
        <f>_xll.qlInterestRateIndexMaturity(IborIndex&amp;Tenor,AV462,Trigger)</f>
        <v>43154</v>
      </c>
      <c r="AX462" s="102" t="e">
        <f>_xll.qlIndexFixing($Z$5,AU462,,Trigger)</f>
        <v>#VALUE!</v>
      </c>
      <c r="AY462" s="102">
        <f>_xll.qlIndexFixing($AZ$1,AV462,,Trigger)</f>
        <v>3.8932478189906503E-3</v>
      </c>
    </row>
    <row r="463" spans="46:51" ht="11.25" customHeight="1" x14ac:dyDescent="0.25">
      <c r="AT463" s="55" t="s">
        <v>106</v>
      </c>
      <c r="AU463" s="56">
        <f>_xll.qlInterestRateIndexFixingDate(IborIndex&amp;Tenor,AV463,Trigger)</f>
        <v>42788</v>
      </c>
      <c r="AV463" s="56">
        <f>_xll.qlCalendarAdvance(Calendar,AV462,AT463,"f",,Trigger)</f>
        <v>42790</v>
      </c>
      <c r="AW463" s="56">
        <f>_xll.qlInterestRateIndexMaturity(IborIndex&amp;Tenor,AV463,Trigger)</f>
        <v>43157</v>
      </c>
      <c r="AX463" s="102" t="e">
        <f>_xll.qlIndexFixing($Z$5,AU463,,Trigger)</f>
        <v>#VALUE!</v>
      </c>
      <c r="AY463" s="102">
        <f>_xll.qlIndexFixing($AZ$1,AV463,,Trigger)</f>
        <v>3.8999074362152347E-3</v>
      </c>
    </row>
    <row r="464" spans="46:51" ht="11.25" customHeight="1" x14ac:dyDescent="0.25">
      <c r="AT464" s="55" t="s">
        <v>106</v>
      </c>
      <c r="AU464" s="56">
        <f>_xll.qlInterestRateIndexFixingDate(IborIndex&amp;Tenor,AV464,Trigger)</f>
        <v>42789</v>
      </c>
      <c r="AV464" s="56">
        <f>_xll.qlCalendarAdvance(Calendar,AV463,AT464,"f",,Trigger)</f>
        <v>42793</v>
      </c>
      <c r="AW464" s="56">
        <f>_xll.qlInterestRateIndexMaturity(IborIndex&amp;Tenor,AV464,Trigger)</f>
        <v>43158</v>
      </c>
      <c r="AX464" s="102" t="e">
        <f>_xll.qlIndexFixing($Z$5,AU464,,Trigger)</f>
        <v>#VALUE!</v>
      </c>
      <c r="AY464" s="102">
        <f>_xll.qlIndexFixing($AZ$1,AV464,,Trigger)</f>
        <v>3.9065592110150271E-3</v>
      </c>
    </row>
    <row r="465" spans="46:51" ht="11.25" customHeight="1" x14ac:dyDescent="0.25">
      <c r="AT465" s="55" t="s">
        <v>106</v>
      </c>
      <c r="AU465" s="56">
        <f>_xll.qlInterestRateIndexFixingDate(IborIndex&amp;Tenor,AV465,Trigger)</f>
        <v>42790</v>
      </c>
      <c r="AV465" s="56">
        <f>_xll.qlCalendarAdvance(Calendar,AV464,AT465,"f",,Trigger)</f>
        <v>42794</v>
      </c>
      <c r="AW465" s="56">
        <f>_xll.qlInterestRateIndexMaturity(IborIndex&amp;Tenor,AV465,Trigger)</f>
        <v>43159</v>
      </c>
      <c r="AX465" s="102" t="e">
        <f>_xll.qlIndexFixing($Z$5,AU465,,Trigger)</f>
        <v>#VALUE!</v>
      </c>
      <c r="AY465" s="102">
        <f>_xll.qlIndexFixing($AZ$1,AV465,,Trigger)</f>
        <v>3.913200761688179E-3</v>
      </c>
    </row>
    <row r="466" spans="46:51" ht="11.25" customHeight="1" x14ac:dyDescent="0.25">
      <c r="AT466" s="55" t="s">
        <v>106</v>
      </c>
      <c r="AU466" s="56">
        <f>_xll.qlInterestRateIndexFixingDate(IborIndex&amp;Tenor,AV466,Trigger)</f>
        <v>42793</v>
      </c>
      <c r="AV466" s="56">
        <f>_xll.qlCalendarAdvance(Calendar,AV465,AT466,"f",,Trigger)</f>
        <v>42795</v>
      </c>
      <c r="AW466" s="56">
        <f>_xll.qlInterestRateIndexMaturity(IborIndex&amp;Tenor,AV466,Trigger)</f>
        <v>43160</v>
      </c>
      <c r="AX466" s="102" t="e">
        <f>_xll.qlIndexFixing($Z$5,AU466,,Trigger)</f>
        <v>#VALUE!</v>
      </c>
      <c r="AY466" s="102">
        <f>_xll.qlIndexFixing($AZ$1,AV466,,Trigger)</f>
        <v>3.9261374352894283E-3</v>
      </c>
    </row>
    <row r="467" spans="46:51" ht="11.25" customHeight="1" x14ac:dyDescent="0.25">
      <c r="AT467" s="55" t="s">
        <v>106</v>
      </c>
      <c r="AU467" s="56">
        <f>_xll.qlInterestRateIndexFixingDate(IborIndex&amp;Tenor,AV467,Trigger)</f>
        <v>42794</v>
      </c>
      <c r="AV467" s="56">
        <f>_xll.qlCalendarAdvance(Calendar,AV466,AT467,"f",,Trigger)</f>
        <v>42796</v>
      </c>
      <c r="AW467" s="56">
        <f>_xll.qlInterestRateIndexMaturity(IborIndex&amp;Tenor,AV467,Trigger)</f>
        <v>43161</v>
      </c>
      <c r="AX467" s="102" t="e">
        <f>_xll.qlIndexFixing($Z$5,AU467,,Trigger)</f>
        <v>#VALUE!</v>
      </c>
      <c r="AY467" s="102">
        <f>_xll.qlIndexFixing($AZ$1,AV467,,Trigger)</f>
        <v>3.9396165971635859E-3</v>
      </c>
    </row>
    <row r="468" spans="46:51" ht="11.25" customHeight="1" x14ac:dyDescent="0.25">
      <c r="AT468" s="55" t="s">
        <v>106</v>
      </c>
      <c r="AU468" s="56">
        <f>_xll.qlInterestRateIndexFixingDate(IborIndex&amp;Tenor,AV468,Trigger)</f>
        <v>42795</v>
      </c>
      <c r="AV468" s="56">
        <f>_xll.qlCalendarAdvance(Calendar,AV467,AT468,"f",,Trigger)</f>
        <v>42797</v>
      </c>
      <c r="AW468" s="56">
        <f>_xll.qlInterestRateIndexMaturity(IborIndex&amp;Tenor,AV468,Trigger)</f>
        <v>43164</v>
      </c>
      <c r="AX468" s="102" t="e">
        <f>_xll.qlIndexFixing($Z$5,AU468,,Trigger)</f>
        <v>#VALUE!</v>
      </c>
      <c r="AY468" s="102">
        <f>_xll.qlIndexFixing($AZ$1,AV468,,Trigger)</f>
        <v>3.9461708097604598E-3</v>
      </c>
    </row>
    <row r="469" spans="46:51" ht="11.25" customHeight="1" x14ac:dyDescent="0.25">
      <c r="AT469" s="55" t="s">
        <v>106</v>
      </c>
      <c r="AU469" s="56">
        <f>_xll.qlInterestRateIndexFixingDate(IborIndex&amp;Tenor,AV469,Trigger)</f>
        <v>42796</v>
      </c>
      <c r="AV469" s="56">
        <f>_xll.qlCalendarAdvance(Calendar,AV468,AT469,"f",,Trigger)</f>
        <v>42800</v>
      </c>
      <c r="AW469" s="56">
        <f>_xll.qlInterestRateIndexMaturity(IborIndex&amp;Tenor,AV469,Trigger)</f>
        <v>43165</v>
      </c>
      <c r="AX469" s="102" t="e">
        <f>_xll.qlIndexFixing($Z$5,AU469,,Trigger)</f>
        <v>#VALUE!</v>
      </c>
      <c r="AY469" s="102">
        <f>_xll.qlIndexFixing($AZ$1,AV469,,Trigger)</f>
        <v>3.9527002128698276E-3</v>
      </c>
    </row>
    <row r="470" spans="46:51" ht="11.25" customHeight="1" x14ac:dyDescent="0.25">
      <c r="AT470" s="55" t="s">
        <v>106</v>
      </c>
      <c r="AU470" s="56">
        <f>_xll.qlInterestRateIndexFixingDate(IborIndex&amp;Tenor,AV470,Trigger)</f>
        <v>42797</v>
      </c>
      <c r="AV470" s="56">
        <f>_xll.qlCalendarAdvance(Calendar,AV469,AT470,"f",,Trigger)</f>
        <v>42801</v>
      </c>
      <c r="AW470" s="56">
        <f>_xll.qlInterestRateIndexMaturity(IborIndex&amp;Tenor,AV470,Trigger)</f>
        <v>43166</v>
      </c>
      <c r="AX470" s="102" t="e">
        <f>_xll.qlIndexFixing($Z$5,AU470,,Trigger)</f>
        <v>#VALUE!</v>
      </c>
      <c r="AY470" s="102">
        <f>_xll.qlIndexFixing($AZ$1,AV470,,Trigger)</f>
        <v>3.9592023264058548E-3</v>
      </c>
    </row>
    <row r="471" spans="46:51" ht="11.25" customHeight="1" x14ac:dyDescent="0.25">
      <c r="AT471" s="55" t="s">
        <v>106</v>
      </c>
      <c r="AU471" s="56">
        <f>_xll.qlInterestRateIndexFixingDate(IborIndex&amp;Tenor,AV471,Trigger)</f>
        <v>42800</v>
      </c>
      <c r="AV471" s="56">
        <f>_xll.qlCalendarAdvance(Calendar,AV470,AT471,"f",,Trigger)</f>
        <v>42802</v>
      </c>
      <c r="AW471" s="56">
        <f>_xll.qlInterestRateIndexMaturity(IborIndex&amp;Tenor,AV471,Trigger)</f>
        <v>43167</v>
      </c>
      <c r="AX471" s="102" t="e">
        <f>_xll.qlIndexFixing($Z$5,AU471,,Trigger)</f>
        <v>#VALUE!</v>
      </c>
      <c r="AY471" s="102">
        <f>_xll.qlIndexFixing($AZ$1,AV471,,Trigger)</f>
        <v>3.9719843500804512E-3</v>
      </c>
    </row>
    <row r="472" spans="46:51" ht="11.25" customHeight="1" x14ac:dyDescent="0.25">
      <c r="AT472" s="55" t="s">
        <v>106</v>
      </c>
      <c r="AU472" s="56">
        <f>_xll.qlInterestRateIndexFixingDate(IborIndex&amp;Tenor,AV472,Trigger)</f>
        <v>42801</v>
      </c>
      <c r="AV472" s="56">
        <f>_xll.qlCalendarAdvance(Calendar,AV471,AT472,"f",,Trigger)</f>
        <v>42803</v>
      </c>
      <c r="AW472" s="56">
        <f>_xll.qlInterestRateIndexMaturity(IborIndex&amp;Tenor,AV472,Trigger)</f>
        <v>43168</v>
      </c>
      <c r="AX472" s="102" t="e">
        <f>_xll.qlIndexFixing($Z$5,AU472,,Trigger)</f>
        <v>#VALUE!</v>
      </c>
      <c r="AY472" s="102">
        <f>_xll.qlIndexFixing($AZ$1,AV472,,Trigger)</f>
        <v>3.9848877912061998E-3</v>
      </c>
    </row>
    <row r="473" spans="46:51" ht="11.25" customHeight="1" x14ac:dyDescent="0.25">
      <c r="AT473" s="55" t="s">
        <v>106</v>
      </c>
      <c r="AU473" s="56">
        <f>_xll.qlInterestRateIndexFixingDate(IborIndex&amp;Tenor,AV473,Trigger)</f>
        <v>42802</v>
      </c>
      <c r="AV473" s="56">
        <f>_xll.qlCalendarAdvance(Calendar,AV472,AT473,"f",,Trigger)</f>
        <v>42804</v>
      </c>
      <c r="AW473" s="56">
        <f>_xll.qlInterestRateIndexMaturity(IborIndex&amp;Tenor,AV473,Trigger)</f>
        <v>43171</v>
      </c>
      <c r="AX473" s="102" t="e">
        <f>_xll.qlIndexFixing($Z$5,AU473,,Trigger)</f>
        <v>#VALUE!</v>
      </c>
      <c r="AY473" s="102">
        <f>_xll.qlIndexFixing($AZ$1,AV473,,Trigger)</f>
        <v>3.9912157636965342E-3</v>
      </c>
    </row>
    <row r="474" spans="46:51" ht="11.25" customHeight="1" x14ac:dyDescent="0.25">
      <c r="AT474" s="55" t="s">
        <v>106</v>
      </c>
      <c r="AU474" s="56">
        <f>_xll.qlInterestRateIndexFixingDate(IborIndex&amp;Tenor,AV474,Trigger)</f>
        <v>42803</v>
      </c>
      <c r="AV474" s="56">
        <f>_xll.qlCalendarAdvance(Calendar,AV473,AT474,"f",,Trigger)</f>
        <v>42807</v>
      </c>
      <c r="AW474" s="56">
        <f>_xll.qlInterestRateIndexMaturity(IborIndex&amp;Tenor,AV474,Trigger)</f>
        <v>43172</v>
      </c>
      <c r="AX474" s="102" t="e">
        <f>_xll.qlIndexFixing($Z$5,AU474,,Trigger)</f>
        <v>#VALUE!</v>
      </c>
      <c r="AY474" s="102">
        <f>_xll.qlIndexFixing($AZ$1,AV474,,Trigger)</f>
        <v>3.9975019810148359E-3</v>
      </c>
    </row>
    <row r="475" spans="46:51" ht="11.25" customHeight="1" x14ac:dyDescent="0.25">
      <c r="AT475" s="55" t="s">
        <v>106</v>
      </c>
      <c r="AU475" s="56">
        <f>_xll.qlInterestRateIndexFixingDate(IborIndex&amp;Tenor,AV475,Trigger)</f>
        <v>42804</v>
      </c>
      <c r="AV475" s="56">
        <f>_xll.qlCalendarAdvance(Calendar,AV474,AT475,"f",,Trigger)</f>
        <v>42808</v>
      </c>
      <c r="AW475" s="56">
        <f>_xll.qlInterestRateIndexMaturity(IborIndex&amp;Tenor,AV475,Trigger)</f>
        <v>43173</v>
      </c>
      <c r="AX475" s="102" t="e">
        <f>_xll.qlIndexFixing($Z$5,AU475,,Trigger)</f>
        <v>#VALUE!</v>
      </c>
      <c r="AY475" s="102">
        <f>_xll.qlIndexFixing($AZ$1,AV475,,Trigger)</f>
        <v>4.0037474234404149E-3</v>
      </c>
    </row>
    <row r="476" spans="46:51" ht="11.25" customHeight="1" x14ac:dyDescent="0.25">
      <c r="AT476" s="55" t="s">
        <v>106</v>
      </c>
      <c r="AU476" s="56">
        <f>_xll.qlInterestRateIndexFixingDate(IborIndex&amp;Tenor,AV476,Trigger)</f>
        <v>42807</v>
      </c>
      <c r="AV476" s="56">
        <f>_xll.qlCalendarAdvance(Calendar,AV475,AT476,"f",,Trigger)</f>
        <v>42809</v>
      </c>
      <c r="AW476" s="56">
        <f>_xll.qlInterestRateIndexMaturity(IborIndex&amp;Tenor,AV476,Trigger)</f>
        <v>43174</v>
      </c>
      <c r="AX476" s="102" t="e">
        <f>_xll.qlIndexFixing($Z$5,AU476,,Trigger)</f>
        <v>#VALUE!</v>
      </c>
      <c r="AY476" s="102">
        <f>_xll.qlIndexFixing($AZ$1,AV476,,Trigger)</f>
        <v>4.0162740464605787E-3</v>
      </c>
    </row>
    <row r="477" spans="46:51" ht="11.25" customHeight="1" x14ac:dyDescent="0.25">
      <c r="AT477" s="55" t="s">
        <v>106</v>
      </c>
      <c r="AU477" s="56">
        <f>_xll.qlInterestRateIndexFixingDate(IborIndex&amp;Tenor,AV477,Trigger)</f>
        <v>42808</v>
      </c>
      <c r="AV477" s="56">
        <f>_xll.qlCalendarAdvance(Calendar,AV476,AT477,"f",,Trigger)</f>
        <v>42810</v>
      </c>
      <c r="AW477" s="56">
        <f>_xll.qlInterestRateIndexMaturity(IborIndex&amp;Tenor,AV477,Trigger)</f>
        <v>43175</v>
      </c>
      <c r="AX477" s="102" t="e">
        <f>_xll.qlIndexFixing($Z$5,AU477,,Trigger)</f>
        <v>#VALUE!</v>
      </c>
      <c r="AY477" s="102">
        <f>_xll.qlIndexFixing($AZ$1,AV477,,Trigger)</f>
        <v>4.0283556090745035E-3</v>
      </c>
    </row>
    <row r="478" spans="46:51" ht="11.25" customHeight="1" x14ac:dyDescent="0.25">
      <c r="AT478" s="55" t="s">
        <v>106</v>
      </c>
      <c r="AU478" s="56">
        <f>_xll.qlInterestRateIndexFixingDate(IborIndex&amp;Tenor,AV478,Trigger)</f>
        <v>42809</v>
      </c>
      <c r="AV478" s="56">
        <f>_xll.qlCalendarAdvance(Calendar,AV477,AT478,"f",,Trigger)</f>
        <v>42811</v>
      </c>
      <c r="AW478" s="56">
        <f>_xll.qlInterestRateIndexMaturity(IborIndex&amp;Tenor,AV478,Trigger)</f>
        <v>43178</v>
      </c>
      <c r="AX478" s="102" t="e">
        <f>_xll.qlIndexFixing($Z$5,AU478,,Trigger)</f>
        <v>#VALUE!</v>
      </c>
      <c r="AY478" s="102">
        <f>_xll.qlIndexFixing($AZ$1,AV478,,Trigger)</f>
        <v>4.0344229008853838E-3</v>
      </c>
    </row>
    <row r="479" spans="46:51" ht="11.25" customHeight="1" x14ac:dyDescent="0.25">
      <c r="AT479" s="55" t="s">
        <v>106</v>
      </c>
      <c r="AU479" s="56">
        <f>_xll.qlInterestRateIndexFixingDate(IborIndex&amp;Tenor,AV479,Trigger)</f>
        <v>42810</v>
      </c>
      <c r="AV479" s="56">
        <f>_xll.qlCalendarAdvance(Calendar,AV478,AT479,"f",,Trigger)</f>
        <v>42814</v>
      </c>
      <c r="AW479" s="56">
        <f>_xll.qlInterestRateIndexMaturity(IborIndex&amp;Tenor,AV479,Trigger)</f>
        <v>43179</v>
      </c>
      <c r="AX479" s="102" t="e">
        <f>_xll.qlIndexFixing($Z$5,AU479,,Trigger)</f>
        <v>#VALUE!</v>
      </c>
      <c r="AY479" s="102">
        <f>_xll.qlIndexFixing($AZ$1,AV479,,Trigger)</f>
        <v>4.0404597875046949E-3</v>
      </c>
    </row>
    <row r="480" spans="46:51" ht="11.25" customHeight="1" x14ac:dyDescent="0.25">
      <c r="AT480" s="55" t="s">
        <v>106</v>
      </c>
      <c r="AU480" s="56">
        <f>_xll.qlInterestRateIndexFixingDate(IborIndex&amp;Tenor,AV480,Trigger)</f>
        <v>42811</v>
      </c>
      <c r="AV480" s="56">
        <f>_xll.qlCalendarAdvance(Calendar,AV479,AT480,"f",,Trigger)</f>
        <v>42815</v>
      </c>
      <c r="AW480" s="56">
        <f>_xll.qlInterestRateIndexMaturity(IborIndex&amp;Tenor,AV480,Trigger)</f>
        <v>43180</v>
      </c>
      <c r="AX480" s="102" t="e">
        <f>_xll.qlIndexFixing($Z$5,AU480,,Trigger)</f>
        <v>#VALUE!</v>
      </c>
      <c r="AY480" s="102">
        <f>_xll.qlIndexFixing($AZ$1,AV480,,Trigger)</f>
        <v>4.0464680372963016E-3</v>
      </c>
    </row>
    <row r="481" spans="46:51" ht="11.25" customHeight="1" x14ac:dyDescent="0.25">
      <c r="AT481" s="55" t="s">
        <v>106</v>
      </c>
      <c r="AU481" s="56">
        <f>_xll.qlInterestRateIndexFixingDate(IborIndex&amp;Tenor,AV481,Trigger)</f>
        <v>42814</v>
      </c>
      <c r="AV481" s="56">
        <f>_xll.qlCalendarAdvance(Calendar,AV480,AT481,"f",,Trigger)</f>
        <v>42816</v>
      </c>
      <c r="AW481" s="56">
        <f>_xll.qlInterestRateIndexMaturity(IborIndex&amp;Tenor,AV481,Trigger)</f>
        <v>43181</v>
      </c>
      <c r="AX481" s="102" t="e">
        <f>_xll.qlIndexFixing($Z$5,AU481,,Trigger)</f>
        <v>#VALUE!</v>
      </c>
      <c r="AY481" s="102">
        <f>_xll.qlIndexFixing($AZ$1,AV481,,Trigger)</f>
        <v>4.058790003816929E-3</v>
      </c>
    </row>
    <row r="482" spans="46:51" ht="11.25" customHeight="1" x14ac:dyDescent="0.25">
      <c r="AT482" s="55" t="s">
        <v>106</v>
      </c>
      <c r="AU482" s="56">
        <f>_xll.qlInterestRateIndexFixingDate(IborIndex&amp;Tenor,AV482,Trigger)</f>
        <v>42815</v>
      </c>
      <c r="AV482" s="56">
        <f>_xll.qlCalendarAdvance(Calendar,AV481,AT482,"f",,Trigger)</f>
        <v>42817</v>
      </c>
      <c r="AW482" s="56">
        <f>_xll.qlInterestRateIndexMaturity(IborIndex&amp;Tenor,AV482,Trigger)</f>
        <v>43182</v>
      </c>
      <c r="AX482" s="102" t="e">
        <f>_xll.qlIndexFixing($Z$5,AU482,,Trigger)</f>
        <v>#VALUE!</v>
      </c>
      <c r="AY482" s="102">
        <f>_xll.qlIndexFixing($AZ$1,AV482,,Trigger)</f>
        <v>4.0702504362223352E-3</v>
      </c>
    </row>
    <row r="483" spans="46:51" ht="11.25" customHeight="1" x14ac:dyDescent="0.25">
      <c r="AT483" s="55" t="s">
        <v>106</v>
      </c>
      <c r="AU483" s="56">
        <f>_xll.qlInterestRateIndexFixingDate(IborIndex&amp;Tenor,AV483,Trigger)</f>
        <v>42816</v>
      </c>
      <c r="AV483" s="56">
        <f>_xll.qlCalendarAdvance(Calendar,AV482,AT483,"f",,Trigger)</f>
        <v>42818</v>
      </c>
      <c r="AW483" s="56">
        <f>_xll.qlInterestRateIndexMaturity(IborIndex&amp;Tenor,AV483,Trigger)</f>
        <v>43185</v>
      </c>
      <c r="AX483" s="102" t="e">
        <f>_xll.qlIndexFixing($Z$5,AU483,,Trigger)</f>
        <v>#VALUE!</v>
      </c>
      <c r="AY483" s="102">
        <f>_xll.qlIndexFixing($AZ$1,AV483,,Trigger)</f>
        <v>4.0761424280962386E-3</v>
      </c>
    </row>
    <row r="484" spans="46:51" ht="11.25" customHeight="1" x14ac:dyDescent="0.25">
      <c r="AT484" s="55" t="s">
        <v>106</v>
      </c>
      <c r="AU484" s="56">
        <f>_xll.qlInterestRateIndexFixingDate(IborIndex&amp;Tenor,AV484,Trigger)</f>
        <v>42817</v>
      </c>
      <c r="AV484" s="56">
        <f>_xll.qlCalendarAdvance(Calendar,AV483,AT484,"f",,Trigger)</f>
        <v>42821</v>
      </c>
      <c r="AW484" s="56">
        <f>_xll.qlInterestRateIndexMaturity(IborIndex&amp;Tenor,AV484,Trigger)</f>
        <v>43186</v>
      </c>
      <c r="AX484" s="102" t="e">
        <f>_xll.qlIndexFixing($Z$5,AU484,,Trigger)</f>
        <v>#VALUE!</v>
      </c>
      <c r="AY484" s="102">
        <f>_xll.qlIndexFixing($AZ$1,AV484,,Trigger)</f>
        <v>4.0820166337840287E-3</v>
      </c>
    </row>
    <row r="485" spans="46:51" ht="11.25" customHeight="1" x14ac:dyDescent="0.25">
      <c r="AT485" s="55" t="s">
        <v>106</v>
      </c>
      <c r="AU485" s="56">
        <f>_xll.qlInterestRateIndexFixingDate(IborIndex&amp;Tenor,AV485,Trigger)</f>
        <v>42818</v>
      </c>
      <c r="AV485" s="56">
        <f>_xll.qlCalendarAdvance(Calendar,AV484,AT485,"f",,Trigger)</f>
        <v>42822</v>
      </c>
      <c r="AW485" s="56">
        <f>_xll.qlInterestRateIndexMaturity(IborIndex&amp;Tenor,AV485,Trigger)</f>
        <v>43187</v>
      </c>
      <c r="AX485" s="102" t="e">
        <f>_xll.qlIndexFixing($Z$5,AU485,,Trigger)</f>
        <v>#VALUE!</v>
      </c>
      <c r="AY485" s="102">
        <f>_xll.qlIndexFixing($AZ$1,AV485,,Trigger)</f>
        <v>4.0846943536850967E-3</v>
      </c>
    </row>
    <row r="486" spans="46:51" ht="11.25" customHeight="1" x14ac:dyDescent="0.25">
      <c r="AT486" s="55" t="s">
        <v>106</v>
      </c>
      <c r="AU486" s="56">
        <f>_xll.qlInterestRateIndexFixingDate(IborIndex&amp;Tenor,AV486,Trigger)</f>
        <v>42821</v>
      </c>
      <c r="AV486" s="56">
        <f>_xll.qlCalendarAdvance(Calendar,AV485,AT486,"f",,Trigger)</f>
        <v>42823</v>
      </c>
      <c r="AW486" s="56">
        <f>_xll.qlInterestRateIndexMaturity(IborIndex&amp;Tenor,AV486,Trigger)</f>
        <v>43188</v>
      </c>
      <c r="AX486" s="102" t="e">
        <f>_xll.qlIndexFixing($Z$5,AU486,,Trigger)</f>
        <v>#VALUE!</v>
      </c>
      <c r="AY486" s="102">
        <f>_xll.qlIndexFixing($AZ$1,AV486,,Trigger)</f>
        <v>4.0873546045356902E-3</v>
      </c>
    </row>
    <row r="487" spans="46:51" ht="11.25" customHeight="1" x14ac:dyDescent="0.25">
      <c r="AT487" s="55" t="s">
        <v>106</v>
      </c>
      <c r="AU487" s="56">
        <f>_xll.qlInterestRateIndexFixingDate(IborIndex&amp;Tenor,AV487,Trigger)</f>
        <v>42822</v>
      </c>
      <c r="AV487" s="56">
        <f>_xll.qlCalendarAdvance(Calendar,AV486,AT487,"f",,Trigger)</f>
        <v>42824</v>
      </c>
      <c r="AW487" s="56">
        <f>_xll.qlInterestRateIndexMaturity(IborIndex&amp;Tenor,AV487,Trigger)</f>
        <v>43188</v>
      </c>
      <c r="AX487" s="102" t="e">
        <f>_xll.qlIndexFixing($Z$5,AU487,,Trigger)</f>
        <v>#VALUE!</v>
      </c>
      <c r="AY487" s="102">
        <f>_xll.qlIndexFixing($AZ$1,AV487,,Trigger)</f>
        <v>4.1111859682785848E-3</v>
      </c>
    </row>
    <row r="488" spans="46:51" ht="11.25" customHeight="1" x14ac:dyDescent="0.25">
      <c r="AT488" s="55" t="s">
        <v>106</v>
      </c>
      <c r="AU488" s="56">
        <f>_xll.qlInterestRateIndexFixingDate(IborIndex&amp;Tenor,AV488,Trigger)</f>
        <v>42823</v>
      </c>
      <c r="AV488" s="56">
        <f>_xll.qlCalendarAdvance(Calendar,AV487,AT488,"f",,Trigger)</f>
        <v>42825</v>
      </c>
      <c r="AW488" s="56">
        <f>_xll.qlInterestRateIndexMaturity(IborIndex&amp;Tenor,AV488,Trigger)</f>
        <v>43188</v>
      </c>
      <c r="AX488" s="102" t="e">
        <f>_xll.qlIndexFixing($Z$5,AU488,,Trigger)</f>
        <v>#VALUE!</v>
      </c>
      <c r="AY488" s="102">
        <f>_xll.qlIndexFixing($AZ$1,AV488,,Trigger)</f>
        <v>4.1169926764639932E-3</v>
      </c>
    </row>
    <row r="489" spans="46:51" ht="11.25" customHeight="1" x14ac:dyDescent="0.25">
      <c r="AT489" s="55" t="s">
        <v>106</v>
      </c>
      <c r="AU489" s="56">
        <f>_xll.qlInterestRateIndexFixingDate(IborIndex&amp;Tenor,AV489,Trigger)</f>
        <v>42824</v>
      </c>
      <c r="AV489" s="56">
        <f>_xll.qlCalendarAdvance(Calendar,AV488,AT489,"f",,Trigger)</f>
        <v>42828</v>
      </c>
      <c r="AW489" s="56">
        <f>_xll.qlInterestRateIndexMaturity(IborIndex&amp;Tenor,AV489,Trigger)</f>
        <v>43193</v>
      </c>
      <c r="AX489" s="102" t="e">
        <f>_xll.qlIndexFixing($Z$5,AU489,,Trigger)</f>
        <v>#VALUE!</v>
      </c>
      <c r="AY489" s="102">
        <f>_xll.qlIndexFixing($AZ$1,AV489,,Trigger)</f>
        <v>4.1227947785394976E-3</v>
      </c>
    </row>
    <row r="490" spans="46:51" ht="11.25" customHeight="1" x14ac:dyDescent="0.25">
      <c r="AT490" s="55" t="s">
        <v>106</v>
      </c>
      <c r="AU490" s="56">
        <f>_xll.qlInterestRateIndexFixingDate(IborIndex&amp;Tenor,AV490,Trigger)</f>
        <v>42825</v>
      </c>
      <c r="AV490" s="56">
        <f>_xll.qlCalendarAdvance(Calendar,AV489,AT490,"f",,Trigger)</f>
        <v>42829</v>
      </c>
      <c r="AW490" s="56">
        <f>_xll.qlInterestRateIndexMaturity(IborIndex&amp;Tenor,AV490,Trigger)</f>
        <v>43194</v>
      </c>
      <c r="AX490" s="102" t="e">
        <f>_xll.qlIndexFixing($Z$5,AU490,,Trigger)</f>
        <v>#VALUE!</v>
      </c>
      <c r="AY490" s="102">
        <f>_xll.qlIndexFixing($AZ$1,AV490,,Trigger)</f>
        <v>4.1285942031766753E-3</v>
      </c>
    </row>
    <row r="491" spans="46:51" ht="11.25" customHeight="1" x14ac:dyDescent="0.25">
      <c r="AT491" s="55" t="s">
        <v>106</v>
      </c>
      <c r="AU491" s="56">
        <f>_xll.qlInterestRateIndexFixingDate(IborIndex&amp;Tenor,AV491,Trigger)</f>
        <v>42828</v>
      </c>
      <c r="AV491" s="56">
        <f>_xll.qlCalendarAdvance(Calendar,AV490,AT491,"f",,Trigger)</f>
        <v>42830</v>
      </c>
      <c r="AW491" s="56">
        <f>_xll.qlInterestRateIndexMaturity(IborIndex&amp;Tenor,AV491,Trigger)</f>
        <v>43195</v>
      </c>
      <c r="AX491" s="102" t="e">
        <f>_xll.qlIndexFixing($Z$5,AU491,,Trigger)</f>
        <v>#VALUE!</v>
      </c>
      <c r="AY491" s="102">
        <f>_xll.qlIndexFixing($AZ$1,AV491,,Trigger)</f>
        <v>4.140790746002045E-3</v>
      </c>
    </row>
    <row r="492" spans="46:51" ht="11.25" customHeight="1" x14ac:dyDescent="0.25">
      <c r="AT492" s="55" t="s">
        <v>106</v>
      </c>
      <c r="AU492" s="56">
        <f>_xll.qlInterestRateIndexFixingDate(IborIndex&amp;Tenor,AV492,Trigger)</f>
        <v>42829</v>
      </c>
      <c r="AV492" s="56">
        <f>_xll.qlCalendarAdvance(Calendar,AV491,AT492,"f",,Trigger)</f>
        <v>42831</v>
      </c>
      <c r="AW492" s="56">
        <f>_xll.qlInterestRateIndexMaturity(IborIndex&amp;Tenor,AV492,Trigger)</f>
        <v>43196</v>
      </c>
      <c r="AX492" s="102" t="e">
        <f>_xll.qlIndexFixing($Z$5,AU492,,Trigger)</f>
        <v>#VALUE!</v>
      </c>
      <c r="AY492" s="102">
        <f>_xll.qlIndexFixing($AZ$1,AV492,,Trigger)</f>
        <v>4.1518041015728771E-3</v>
      </c>
    </row>
    <row r="493" spans="46:51" ht="11.25" customHeight="1" x14ac:dyDescent="0.25">
      <c r="AT493" s="55" t="s">
        <v>106</v>
      </c>
      <c r="AU493" s="56">
        <f>_xll.qlInterestRateIndexFixingDate(IborIndex&amp;Tenor,AV493,Trigger)</f>
        <v>42830</v>
      </c>
      <c r="AV493" s="56">
        <f>_xll.qlCalendarAdvance(Calendar,AV492,AT493,"f",,Trigger)</f>
        <v>42832</v>
      </c>
      <c r="AW493" s="56">
        <f>_xll.qlInterestRateIndexMaturity(IborIndex&amp;Tenor,AV493,Trigger)</f>
        <v>43199</v>
      </c>
      <c r="AX493" s="102" t="e">
        <f>_xll.qlIndexFixing($Z$5,AU493,,Trigger)</f>
        <v>#VALUE!</v>
      </c>
      <c r="AY493" s="102">
        <f>_xll.qlIndexFixing($AZ$1,AV493,,Trigger)</f>
        <v>4.1576194698978493E-3</v>
      </c>
    </row>
    <row r="494" spans="46:51" ht="11.25" customHeight="1" x14ac:dyDescent="0.25">
      <c r="AT494" s="55" t="s">
        <v>106</v>
      </c>
      <c r="AU494" s="56">
        <f>_xll.qlInterestRateIndexFixingDate(IborIndex&amp;Tenor,AV494,Trigger)</f>
        <v>42831</v>
      </c>
      <c r="AV494" s="56">
        <f>_xll.qlCalendarAdvance(Calendar,AV493,AT494,"f",,Trigger)</f>
        <v>42835</v>
      </c>
      <c r="AW494" s="56">
        <f>_xll.qlInterestRateIndexMaturity(IborIndex&amp;Tenor,AV494,Trigger)</f>
        <v>43200</v>
      </c>
      <c r="AX494" s="102" t="e">
        <f>_xll.qlIndexFixing($Z$5,AU494,,Trigger)</f>
        <v>#VALUE!</v>
      </c>
      <c r="AY494" s="102">
        <f>_xll.qlIndexFixing($AZ$1,AV494,,Trigger)</f>
        <v>4.1634439733038977E-3</v>
      </c>
    </row>
    <row r="495" spans="46:51" ht="11.25" customHeight="1" x14ac:dyDescent="0.25">
      <c r="AT495" s="55" t="s">
        <v>106</v>
      </c>
      <c r="AU495" s="56">
        <f>_xll.qlInterestRateIndexFixingDate(IborIndex&amp;Tenor,AV495,Trigger)</f>
        <v>42832</v>
      </c>
      <c r="AV495" s="56">
        <f>_xll.qlCalendarAdvance(Calendar,AV494,AT495,"f",,Trigger)</f>
        <v>42836</v>
      </c>
      <c r="AW495" s="56">
        <f>_xll.qlInterestRateIndexMaturity(IborIndex&amp;Tenor,AV495,Trigger)</f>
        <v>43201</v>
      </c>
      <c r="AX495" s="102" t="e">
        <f>_xll.qlIndexFixing($Z$5,AU495,,Trigger)</f>
        <v>#VALUE!</v>
      </c>
      <c r="AY495" s="102">
        <f>_xll.qlIndexFixing($AZ$1,AV495,,Trigger)</f>
        <v>4.1692796206294859E-3</v>
      </c>
    </row>
    <row r="496" spans="46:51" ht="11.25" customHeight="1" x14ac:dyDescent="0.25">
      <c r="AT496" s="55" t="s">
        <v>106</v>
      </c>
      <c r="AU496" s="56">
        <f>_xll.qlInterestRateIndexFixingDate(IborIndex&amp;Tenor,AV496,Trigger)</f>
        <v>42835</v>
      </c>
      <c r="AV496" s="56">
        <f>_xll.qlCalendarAdvance(Calendar,AV495,AT496,"f",,Trigger)</f>
        <v>42837</v>
      </c>
      <c r="AW496" s="56">
        <f>_xll.qlInterestRateIndexMaturity(IborIndex&amp;Tenor,AV496,Trigger)</f>
        <v>43202</v>
      </c>
      <c r="AX496" s="102" t="e">
        <f>_xll.qlIndexFixing($Z$5,AU496,,Trigger)</f>
        <v>#VALUE!</v>
      </c>
      <c r="AY496" s="102">
        <f>_xll.qlIndexFixing($AZ$1,AV496,,Trigger)</f>
        <v>4.198696127256667E-3</v>
      </c>
    </row>
    <row r="497" spans="46:51" ht="11.25" customHeight="1" x14ac:dyDescent="0.25">
      <c r="AT497" s="55" t="s">
        <v>106</v>
      </c>
      <c r="AU497" s="56">
        <f>_xll.qlInterestRateIndexFixingDate(IborIndex&amp;Tenor,AV497,Trigger)</f>
        <v>42836</v>
      </c>
      <c r="AV497" s="56">
        <f>_xll.qlCalendarAdvance(Calendar,AV496,AT497,"f",,Trigger)</f>
        <v>42838</v>
      </c>
      <c r="AW497" s="56">
        <f>_xll.qlInterestRateIndexMaturity(IborIndex&amp;Tenor,AV497,Trigger)</f>
        <v>43203</v>
      </c>
      <c r="AX497" s="102" t="e">
        <f>_xll.qlIndexFixing($Z$5,AU497,,Trigger)</f>
        <v>#VALUE!</v>
      </c>
      <c r="AY497" s="102">
        <f>_xll.qlIndexFixing($AZ$1,AV497,,Trigger)</f>
        <v>4.2046410029046421E-3</v>
      </c>
    </row>
    <row r="498" spans="46:51" ht="11.25" customHeight="1" x14ac:dyDescent="0.25">
      <c r="AT498" s="55" t="s">
        <v>106</v>
      </c>
      <c r="AU498" s="56">
        <f>_xll.qlInterestRateIndexFixingDate(IborIndex&amp;Tenor,AV498,Trigger)</f>
        <v>42837</v>
      </c>
      <c r="AV498" s="56">
        <f>_xll.qlCalendarAdvance(Calendar,AV497,AT498,"f",,Trigger)</f>
        <v>42843</v>
      </c>
      <c r="AW498" s="56">
        <f>_xll.qlInterestRateIndexMaturity(IborIndex&amp;Tenor,AV498,Trigger)</f>
        <v>43208</v>
      </c>
      <c r="AX498" s="102" t="e">
        <f>_xll.qlIndexFixing($Z$5,AU498,,Trigger)</f>
        <v>#VALUE!</v>
      </c>
      <c r="AY498" s="102">
        <f>_xll.qlIndexFixing($AZ$1,AV498,,Trigger)</f>
        <v>4.2106086260360765E-3</v>
      </c>
    </row>
    <row r="499" spans="46:51" ht="11.25" customHeight="1" x14ac:dyDescent="0.25">
      <c r="AT499" s="55" t="s">
        <v>106</v>
      </c>
      <c r="AU499" s="56">
        <f>_xll.qlInterestRateIndexFixingDate(IborIndex&amp;Tenor,AV499,Trigger)</f>
        <v>42838</v>
      </c>
      <c r="AV499" s="56">
        <f>_xll.qlCalendarAdvance(Calendar,AV498,AT499,"f",,Trigger)</f>
        <v>42844</v>
      </c>
      <c r="AW499" s="56">
        <f>_xll.qlInterestRateIndexMaturity(IborIndex&amp;Tenor,AV499,Trigger)</f>
        <v>43209</v>
      </c>
      <c r="AX499" s="102" t="e">
        <f>_xll.qlIndexFixing($Z$5,AU499,,Trigger)</f>
        <v>#VALUE!</v>
      </c>
      <c r="AY499" s="102">
        <f>_xll.qlIndexFixing($AZ$1,AV499,,Trigger)</f>
        <v>4.223051960286636E-3</v>
      </c>
    </row>
    <row r="500" spans="46:51" ht="11.25" customHeight="1" x14ac:dyDescent="0.25">
      <c r="AT500" s="55" t="s">
        <v>106</v>
      </c>
      <c r="AU500" s="56">
        <f>_xll.qlInterestRateIndexFixingDate(IborIndex&amp;Tenor,AV500,Trigger)</f>
        <v>42843</v>
      </c>
      <c r="AV500" s="56">
        <f>_xll.qlCalendarAdvance(Calendar,AV499,AT500,"f",,Trigger)</f>
        <v>42845</v>
      </c>
      <c r="AW500" s="56">
        <f>_xll.qlInterestRateIndexMaturity(IborIndex&amp;Tenor,AV500,Trigger)</f>
        <v>43210</v>
      </c>
      <c r="AX500" s="102" t="e">
        <f>_xll.qlIndexFixing($Z$5,AU500,,Trigger)</f>
        <v>#VALUE!</v>
      </c>
      <c r="AY500" s="102">
        <f>_xll.qlIndexFixing($AZ$1,AV500,,Trigger)</f>
        <v>4.2346926676838691E-3</v>
      </c>
    </row>
    <row r="501" spans="46:51" ht="11.25" customHeight="1" x14ac:dyDescent="0.25">
      <c r="AT501" s="55" t="s">
        <v>106</v>
      </c>
      <c r="AU501" s="56">
        <f>_xll.qlInterestRateIndexFixingDate(IborIndex&amp;Tenor,AV501,Trigger)</f>
        <v>42844</v>
      </c>
      <c r="AV501" s="56">
        <f>_xll.qlCalendarAdvance(Calendar,AV500,AT501,"f",,Trigger)</f>
        <v>42846</v>
      </c>
      <c r="AW501" s="56">
        <f>_xll.qlInterestRateIndexMaturity(IborIndex&amp;Tenor,AV501,Trigger)</f>
        <v>43213</v>
      </c>
      <c r="AX501" s="102" t="e">
        <f>_xll.qlIndexFixing($Z$5,AU501,,Trigger)</f>
        <v>#VALUE!</v>
      </c>
      <c r="AY501" s="102">
        <f>_xll.qlIndexFixing($AZ$1,AV501,,Trigger)</f>
        <v>4.2407635461124372E-3</v>
      </c>
    </row>
    <row r="502" spans="46:51" ht="11.25" customHeight="1" x14ac:dyDescent="0.25">
      <c r="AT502" s="55" t="s">
        <v>106</v>
      </c>
      <c r="AU502" s="56">
        <f>_xll.qlInterestRateIndexFixingDate(IborIndex&amp;Tenor,AV502,Trigger)</f>
        <v>42845</v>
      </c>
      <c r="AV502" s="56">
        <f>_xll.qlCalendarAdvance(Calendar,AV501,AT502,"f",,Trigger)</f>
        <v>42849</v>
      </c>
      <c r="AW502" s="56">
        <f>_xll.qlInterestRateIndexMaturity(IborIndex&amp;Tenor,AV502,Trigger)</f>
        <v>43214</v>
      </c>
      <c r="AX502" s="102" t="e">
        <f>_xll.qlIndexFixing($Z$5,AU502,,Trigger)</f>
        <v>#VALUE!</v>
      </c>
      <c r="AY502" s="102">
        <f>_xll.qlIndexFixing($AZ$1,AV502,,Trigger)</f>
        <v>4.2468529489055138E-3</v>
      </c>
    </row>
    <row r="503" spans="46:51" ht="11.25" customHeight="1" x14ac:dyDescent="0.25">
      <c r="AT503" s="55" t="s">
        <v>106</v>
      </c>
      <c r="AU503" s="56">
        <f>_xll.qlInterestRateIndexFixingDate(IborIndex&amp;Tenor,AV503,Trigger)</f>
        <v>42846</v>
      </c>
      <c r="AV503" s="56">
        <f>_xll.qlCalendarAdvance(Calendar,AV502,AT503,"f",,Trigger)</f>
        <v>42850</v>
      </c>
      <c r="AW503" s="56">
        <f>_xll.qlInterestRateIndexMaturity(IborIndex&amp;Tenor,AV503,Trigger)</f>
        <v>43215</v>
      </c>
      <c r="AX503" s="102" t="e">
        <f>_xll.qlIndexFixing($Z$5,AU503,,Trigger)</f>
        <v>#VALUE!</v>
      </c>
      <c r="AY503" s="102">
        <f>_xll.qlIndexFixing($AZ$1,AV503,,Trigger)</f>
        <v>4.2529601570730803E-3</v>
      </c>
    </row>
    <row r="504" spans="46:51" ht="11.25" customHeight="1" x14ac:dyDescent="0.25">
      <c r="AT504" s="55" t="s">
        <v>106</v>
      </c>
      <c r="AU504" s="56">
        <f>_xll.qlInterestRateIndexFixingDate(IborIndex&amp;Tenor,AV504,Trigger)</f>
        <v>42849</v>
      </c>
      <c r="AV504" s="56">
        <f>_xll.qlCalendarAdvance(Calendar,AV503,AT504,"f",,Trigger)</f>
        <v>42851</v>
      </c>
      <c r="AW504" s="56">
        <f>_xll.qlInterestRateIndexMaturity(IborIndex&amp;Tenor,AV504,Trigger)</f>
        <v>43216</v>
      </c>
      <c r="AX504" s="102" t="e">
        <f>_xll.qlIndexFixing($Z$5,AU504,,Trigger)</f>
        <v>#VALUE!</v>
      </c>
      <c r="AY504" s="102">
        <f>_xll.qlIndexFixing($AZ$1,AV504,,Trigger)</f>
        <v>4.2655583996679125E-3</v>
      </c>
    </row>
    <row r="505" spans="46:51" ht="11.25" customHeight="1" x14ac:dyDescent="0.25">
      <c r="AT505" s="55" t="s">
        <v>106</v>
      </c>
      <c r="AU505" s="56">
        <f>_xll.qlInterestRateIndexFixingDate(IborIndex&amp;Tenor,AV505,Trigger)</f>
        <v>42850</v>
      </c>
      <c r="AV505" s="56">
        <f>_xll.qlCalendarAdvance(Calendar,AV504,AT505,"f",,Trigger)</f>
        <v>42852</v>
      </c>
      <c r="AW505" s="56">
        <f>_xll.qlInterestRateIndexMaturity(IborIndex&amp;Tenor,AV505,Trigger)</f>
        <v>43217</v>
      </c>
      <c r="AX505" s="102" t="e">
        <f>_xll.qlIndexFixing($Z$5,AU505,,Trigger)</f>
        <v>#VALUE!</v>
      </c>
      <c r="AY505" s="102">
        <f>_xll.qlIndexFixing($AZ$1,AV505,,Trigger)</f>
        <v>4.2837378110675726E-3</v>
      </c>
    </row>
    <row r="506" spans="46:51" ht="11.25" customHeight="1" x14ac:dyDescent="0.25">
      <c r="AT506" s="55" t="s">
        <v>106</v>
      </c>
      <c r="AU506" s="56">
        <f>_xll.qlInterestRateIndexFixingDate(IborIndex&amp;Tenor,AV506,Trigger)</f>
        <v>42851</v>
      </c>
      <c r="AV506" s="56">
        <f>_xll.qlCalendarAdvance(Calendar,AV505,AT506,"f",,Trigger)</f>
        <v>42853</v>
      </c>
      <c r="AW506" s="56">
        <f>_xll.qlInterestRateIndexMaturity(IborIndex&amp;Tenor,AV506,Trigger)</f>
        <v>43220</v>
      </c>
      <c r="AX506" s="102" t="e">
        <f>_xll.qlIndexFixing($Z$5,AU506,,Trigger)</f>
        <v>#VALUE!</v>
      </c>
      <c r="AY506" s="102">
        <f>_xll.qlIndexFixing($AZ$1,AV506,,Trigger)</f>
        <v>4.2899365104387931E-3</v>
      </c>
    </row>
    <row r="507" spans="46:51" ht="11.25" customHeight="1" x14ac:dyDescent="0.25">
      <c r="AT507" s="55" t="s">
        <v>106</v>
      </c>
      <c r="AU507" s="56">
        <f>_xll.qlInterestRateIndexFixingDate(IborIndex&amp;Tenor,AV507,Trigger)</f>
        <v>42852</v>
      </c>
      <c r="AV507" s="56">
        <f>_xll.qlCalendarAdvance(Calendar,AV506,AT507,"f",,Trigger)</f>
        <v>42857</v>
      </c>
      <c r="AW507" s="56">
        <f>_xll.qlInterestRateIndexMaturity(IborIndex&amp;Tenor,AV507,Trigger)</f>
        <v>43222</v>
      </c>
      <c r="AX507" s="102" t="e">
        <f>_xll.qlIndexFixing($Z$5,AU507,,Trigger)</f>
        <v>#VALUE!</v>
      </c>
      <c r="AY507" s="102">
        <f>_xll.qlIndexFixing($AZ$1,AV507,,Trigger)</f>
        <v>4.2961478611229969E-3</v>
      </c>
    </row>
    <row r="508" spans="46:51" ht="11.25" customHeight="1" x14ac:dyDescent="0.25">
      <c r="AT508" s="55" t="s">
        <v>106</v>
      </c>
      <c r="AU508" s="56">
        <f>_xll.qlInterestRateIndexFixingDate(IborIndex&amp;Tenor,AV508,Trigger)</f>
        <v>42853</v>
      </c>
      <c r="AV508" s="56">
        <f>_xll.qlCalendarAdvance(Calendar,AV507,AT508,"f",,Trigger)</f>
        <v>42858</v>
      </c>
      <c r="AW508" s="56">
        <f>_xll.qlInterestRateIndexMaturity(IborIndex&amp;Tenor,AV508,Trigger)</f>
        <v>43223</v>
      </c>
      <c r="AX508" s="102" t="e">
        <f>_xll.qlIndexFixing($Z$5,AU508,,Trigger)</f>
        <v>#VALUE!</v>
      </c>
      <c r="AY508" s="102">
        <f>_xll.qlIndexFixing($AZ$1,AV508,,Trigger)</f>
        <v>4.308860903445717E-3</v>
      </c>
    </row>
    <row r="509" spans="46:51" ht="11.25" customHeight="1" x14ac:dyDescent="0.25">
      <c r="AT509" s="55" t="s">
        <v>106</v>
      </c>
      <c r="AU509" s="56">
        <f>_xll.qlInterestRateIndexFixingDate(IborIndex&amp;Tenor,AV509,Trigger)</f>
        <v>42857</v>
      </c>
      <c r="AV509" s="56">
        <f>_xll.qlCalendarAdvance(Calendar,AV508,AT509,"f",,Trigger)</f>
        <v>42859</v>
      </c>
      <c r="AW509" s="56">
        <f>_xll.qlInterestRateIndexMaturity(IborIndex&amp;Tenor,AV509,Trigger)</f>
        <v>43224</v>
      </c>
      <c r="AX509" s="102" t="e">
        <f>_xll.qlIndexFixing($Z$5,AU509,,Trigger)</f>
        <v>#VALUE!</v>
      </c>
      <c r="AY509" s="102">
        <f>_xll.qlIndexFixing($AZ$1,AV509,,Trigger)</f>
        <v>4.321104640041297E-3</v>
      </c>
    </row>
    <row r="510" spans="46:51" ht="11.25" customHeight="1" x14ac:dyDescent="0.25">
      <c r="AT510" s="55" t="s">
        <v>106</v>
      </c>
      <c r="AU510" s="56">
        <f>_xll.qlInterestRateIndexFixingDate(IborIndex&amp;Tenor,AV510,Trigger)</f>
        <v>42858</v>
      </c>
      <c r="AV510" s="56">
        <f>_xll.qlCalendarAdvance(Calendar,AV509,AT510,"f",,Trigger)</f>
        <v>42860</v>
      </c>
      <c r="AW510" s="56">
        <f>_xll.qlInterestRateIndexMaturity(IborIndex&amp;Tenor,AV510,Trigger)</f>
        <v>43227</v>
      </c>
      <c r="AX510" s="102" t="e">
        <f>_xll.qlIndexFixing($Z$5,AU510,,Trigger)</f>
        <v>#VALUE!</v>
      </c>
      <c r="AY510" s="102">
        <f>_xll.qlIndexFixing($AZ$1,AV510,,Trigger)</f>
        <v>4.3273678567103228E-3</v>
      </c>
    </row>
    <row r="511" spans="46:51" ht="11.25" customHeight="1" x14ac:dyDescent="0.25">
      <c r="AT511" s="55" t="s">
        <v>106</v>
      </c>
      <c r="AU511" s="56">
        <f>_xll.qlInterestRateIndexFixingDate(IborIndex&amp;Tenor,AV511,Trigger)</f>
        <v>42859</v>
      </c>
      <c r="AV511" s="56">
        <f>_xll.qlCalendarAdvance(Calendar,AV510,AT511,"f",,Trigger)</f>
        <v>42863</v>
      </c>
      <c r="AW511" s="56">
        <f>_xll.qlInterestRateIndexMaturity(IborIndex&amp;Tenor,AV511,Trigger)</f>
        <v>43228</v>
      </c>
      <c r="AX511" s="102" t="e">
        <f>_xll.qlIndexFixing($Z$5,AU511,,Trigger)</f>
        <v>#VALUE!</v>
      </c>
      <c r="AY511" s="102">
        <f>_xll.qlIndexFixing($AZ$1,AV511,,Trigger)</f>
        <v>4.3336391381643535E-3</v>
      </c>
    </row>
    <row r="512" spans="46:51" ht="11.25" customHeight="1" x14ac:dyDescent="0.25">
      <c r="AT512" s="55" t="s">
        <v>106</v>
      </c>
      <c r="AU512" s="56">
        <f>_xll.qlInterestRateIndexFixingDate(IborIndex&amp;Tenor,AV512,Trigger)</f>
        <v>42860</v>
      </c>
      <c r="AV512" s="56">
        <f>_xll.qlCalendarAdvance(Calendar,AV511,AT512,"f",,Trigger)</f>
        <v>42864</v>
      </c>
      <c r="AW512" s="56">
        <f>_xll.qlInterestRateIndexMaturity(IborIndex&amp;Tenor,AV512,Trigger)</f>
        <v>43229</v>
      </c>
      <c r="AX512" s="102" t="e">
        <f>_xll.qlIndexFixing($Z$5,AU512,,Trigger)</f>
        <v>#VALUE!</v>
      </c>
      <c r="AY512" s="102">
        <f>_xll.qlIndexFixing($AZ$1,AV512,,Trigger)</f>
        <v>4.3399177048330075E-3</v>
      </c>
    </row>
    <row r="513" spans="46:51" ht="11.25" customHeight="1" x14ac:dyDescent="0.25">
      <c r="AT513" s="57" t="s">
        <v>44</v>
      </c>
      <c r="AU513" s="56">
        <f>_xll.qlInterestRateIndexFixingDate(IborIndex&amp;Tenor,AV513,Trigger)</f>
        <v>42867</v>
      </c>
      <c r="AV513" s="56">
        <f>_xll.qlCalendarAdvance(Calendar,AV512,AT513,"f",,Trigger)</f>
        <v>42871</v>
      </c>
      <c r="AW513" s="56">
        <f>_xll.qlInterestRateIndexMaturity(IborIndex&amp;Tenor,AV513,Trigger)</f>
        <v>43236</v>
      </c>
      <c r="AX513" s="102" t="e">
        <f>_xll.qlIndexFixing($Z$5,AU513,,Trigger)</f>
        <v>#VALUE!</v>
      </c>
      <c r="AY513" s="102">
        <f>_xll.qlIndexFixing($AZ$1,AV513,,Trigger)</f>
        <v>4.3840064543197617E-3</v>
      </c>
    </row>
    <row r="514" spans="46:51" ht="11.25" customHeight="1" x14ac:dyDescent="0.25">
      <c r="AT514" s="57" t="s">
        <v>44</v>
      </c>
      <c r="AU514" s="56">
        <f>_xll.qlInterestRateIndexFixingDate(IborIndex&amp;Tenor,AV514,Trigger)</f>
        <v>42874</v>
      </c>
      <c r="AV514" s="56">
        <f>_xll.qlCalendarAdvance(Calendar,AV513,AT514,"f",,Trigger)</f>
        <v>42878</v>
      </c>
      <c r="AW514" s="56">
        <f>_xll.qlInterestRateIndexMaturity(IborIndex&amp;Tenor,AV514,Trigger)</f>
        <v>43243</v>
      </c>
      <c r="AX514" s="102" t="e">
        <f>_xll.qlIndexFixing($Z$5,AU514,,Trigger)</f>
        <v>#VALUE!</v>
      </c>
      <c r="AY514" s="102">
        <f>_xll.qlIndexFixing($AZ$1,AV514,,Trigger)</f>
        <v>4.4282356572684194E-3</v>
      </c>
    </row>
    <row r="515" spans="46:51" ht="11.25" customHeight="1" x14ac:dyDescent="0.25">
      <c r="AT515" s="57" t="s">
        <v>44</v>
      </c>
      <c r="AU515" s="56">
        <f>_xll.qlInterestRateIndexFixingDate(IborIndex&amp;Tenor,AV515,Trigger)</f>
        <v>42881</v>
      </c>
      <c r="AV515" s="56">
        <f>_xll.qlCalendarAdvance(Calendar,AV514,AT515,"f",,Trigger)</f>
        <v>42885</v>
      </c>
      <c r="AW515" s="56">
        <f>_xll.qlInterestRateIndexMaturity(IborIndex&amp;Tenor,AV515,Trigger)</f>
        <v>43250</v>
      </c>
      <c r="AX515" s="102" t="e">
        <f>_xll.qlIndexFixing($Z$5,AU515,,Trigger)</f>
        <v>#VALUE!</v>
      </c>
      <c r="AY515" s="102">
        <f>_xll.qlIndexFixing($AZ$1,AV515,,Trigger)</f>
        <v>4.4725871452156417E-3</v>
      </c>
    </row>
    <row r="516" spans="46:51" ht="11.25" customHeight="1" x14ac:dyDescent="0.25">
      <c r="AT516" s="57" t="s">
        <v>44</v>
      </c>
      <c r="AU516" s="56">
        <f>_xll.qlInterestRateIndexFixingDate(IborIndex&amp;Tenor,AV516,Trigger)</f>
        <v>42888</v>
      </c>
      <c r="AV516" s="56">
        <f>_xll.qlCalendarAdvance(Calendar,AV515,AT516,"f",,Trigger)</f>
        <v>42892</v>
      </c>
      <c r="AW516" s="56">
        <f>_xll.qlInterestRateIndexMaturity(IborIndex&amp;Tenor,AV516,Trigger)</f>
        <v>43257</v>
      </c>
      <c r="AX516" s="102" t="e">
        <f>_xll.qlIndexFixing($Z$5,AU516,,Trigger)</f>
        <v>#VALUE!</v>
      </c>
      <c r="AY516" s="102">
        <f>_xll.qlIndexFixing($AZ$1,AV516,,Trigger)</f>
        <v>4.5170592542505576E-3</v>
      </c>
    </row>
    <row r="517" spans="46:51" ht="11.25" customHeight="1" x14ac:dyDescent="0.25">
      <c r="AT517" s="57" t="s">
        <v>44</v>
      </c>
      <c r="AU517" s="56">
        <f>_xll.qlInterestRateIndexFixingDate(IborIndex&amp;Tenor,AV517,Trigger)</f>
        <v>42895</v>
      </c>
      <c r="AV517" s="56">
        <f>_xll.qlCalendarAdvance(Calendar,AV516,AT517,"f",,Trigger)</f>
        <v>42899</v>
      </c>
      <c r="AW517" s="56">
        <f>_xll.qlInterestRateIndexMaturity(IborIndex&amp;Tenor,AV517,Trigger)</f>
        <v>43264</v>
      </c>
      <c r="AX517" s="102" t="e">
        <f>_xll.qlIndexFixing($Z$5,AU517,,Trigger)</f>
        <v>#VALUE!</v>
      </c>
      <c r="AY517" s="102">
        <f>_xll.qlIndexFixing($AZ$1,AV517,,Trigger)</f>
        <v>4.5616504299024231E-3</v>
      </c>
    </row>
    <row r="518" spans="46:51" ht="11.25" customHeight="1" x14ac:dyDescent="0.25">
      <c r="AT518" s="57" t="s">
        <v>44</v>
      </c>
      <c r="AU518" s="56">
        <f>_xll.qlInterestRateIndexFixingDate(IborIndex&amp;Tenor,AV518,Trigger)</f>
        <v>42902</v>
      </c>
      <c r="AV518" s="56">
        <f>_xll.qlCalendarAdvance(Calendar,AV517,AT518,"f",,Trigger)</f>
        <v>42906</v>
      </c>
      <c r="AW518" s="56">
        <f>_xll.qlInterestRateIndexMaturity(IborIndex&amp;Tenor,AV518,Trigger)</f>
        <v>43271</v>
      </c>
      <c r="AX518" s="102" t="e">
        <f>_xll.qlIndexFixing($Z$5,AU518,,Trigger)</f>
        <v>#VALUE!</v>
      </c>
      <c r="AY518" s="102">
        <f>_xll.qlIndexFixing($AZ$1,AV518,,Trigger)</f>
        <v>4.6063592271638363E-3</v>
      </c>
    </row>
    <row r="519" spans="46:51" ht="11.25" customHeight="1" x14ac:dyDescent="0.25">
      <c r="AT519" s="57" t="s">
        <v>44</v>
      </c>
      <c r="AU519" s="56">
        <f>_xll.qlInterestRateIndexFixingDate(IborIndex&amp;Tenor,AV519,Trigger)</f>
        <v>42909</v>
      </c>
      <c r="AV519" s="56">
        <f>_xll.qlCalendarAdvance(Calendar,AV518,AT519,"f",,Trigger)</f>
        <v>42913</v>
      </c>
      <c r="AW519" s="56">
        <f>_xll.qlInterestRateIndexMaturity(IborIndex&amp;Tenor,AV519,Trigger)</f>
        <v>43278</v>
      </c>
      <c r="AX519" s="102" t="e">
        <f>_xll.qlIndexFixing($Z$5,AU519,,Trigger)</f>
        <v>#VALUE!</v>
      </c>
      <c r="AY519" s="102">
        <f>_xll.qlIndexFixing($AZ$1,AV519,,Trigger)</f>
        <v>4.6511843105139531E-3</v>
      </c>
    </row>
    <row r="520" spans="46:51" ht="11.25" customHeight="1" x14ac:dyDescent="0.25">
      <c r="AT520" s="57" t="s">
        <v>44</v>
      </c>
      <c r="AU520" s="56">
        <f>_xll.qlInterestRateIndexFixingDate(IborIndex&amp;Tenor,AV520,Trigger)</f>
        <v>42916</v>
      </c>
      <c r="AV520" s="56">
        <f>_xll.qlCalendarAdvance(Calendar,AV519,AT520,"f",,Trigger)</f>
        <v>42920</v>
      </c>
      <c r="AW520" s="56">
        <f>_xll.qlInterestRateIndexMaturity(IborIndex&amp;Tenor,AV520,Trigger)</f>
        <v>43285</v>
      </c>
      <c r="AX520" s="102" t="e">
        <f>_xll.qlIndexFixing($Z$5,AU520,,Trigger)</f>
        <v>#VALUE!</v>
      </c>
      <c r="AY520" s="102">
        <f>_xll.qlIndexFixing($AZ$1,AV520,,Trigger)</f>
        <v>4.6961244539414811E-3</v>
      </c>
    </row>
    <row r="521" spans="46:51" ht="11.25" customHeight="1" x14ac:dyDescent="0.25">
      <c r="AT521" s="57" t="s">
        <v>44</v>
      </c>
      <c r="AU521" s="56">
        <f>_xll.qlInterestRateIndexFixingDate(IborIndex&amp;Tenor,AV521,Trigger)</f>
        <v>42923</v>
      </c>
      <c r="AV521" s="56">
        <f>_xll.qlCalendarAdvance(Calendar,AV520,AT521,"f",,Trigger)</f>
        <v>42927</v>
      </c>
      <c r="AW521" s="56">
        <f>_xll.qlInterestRateIndexMaturity(IborIndex&amp;Tenor,AV521,Trigger)</f>
        <v>43292</v>
      </c>
      <c r="AX521" s="102" t="e">
        <f>_xll.qlIndexFixing($Z$5,AU521,,Trigger)</f>
        <v>#VALUE!</v>
      </c>
      <c r="AY521" s="102">
        <f>_xll.qlIndexFixing($AZ$1,AV521,,Trigger)</f>
        <v>4.7411785409678942E-3</v>
      </c>
    </row>
    <row r="522" spans="46:51" ht="11.25" customHeight="1" x14ac:dyDescent="0.25">
      <c r="AT522" s="57" t="s">
        <v>44</v>
      </c>
      <c r="AU522" s="56">
        <f>_xll.qlInterestRateIndexFixingDate(IborIndex&amp;Tenor,AV522,Trigger)</f>
        <v>42930</v>
      </c>
      <c r="AV522" s="56">
        <f>_xll.qlCalendarAdvance(Calendar,AV521,AT522,"f",,Trigger)</f>
        <v>42934</v>
      </c>
      <c r="AW522" s="56">
        <f>_xll.qlInterestRateIndexMaturity(IborIndex&amp;Tenor,AV522,Trigger)</f>
        <v>43299</v>
      </c>
      <c r="AX522" s="102" t="e">
        <f>_xll.qlIndexFixing($Z$5,AU522,,Trigger)</f>
        <v>#VALUE!</v>
      </c>
      <c r="AY522" s="102">
        <f>_xll.qlIndexFixing($AZ$1,AV522,,Trigger)</f>
        <v>4.7863455646706471E-3</v>
      </c>
    </row>
    <row r="523" spans="46:51" ht="11.25" customHeight="1" x14ac:dyDescent="0.25">
      <c r="AT523" s="57" t="s">
        <v>44</v>
      </c>
      <c r="AU523" s="56">
        <f>_xll.qlInterestRateIndexFixingDate(IborIndex&amp;Tenor,AV523,Trigger)</f>
        <v>42937</v>
      </c>
      <c r="AV523" s="56">
        <f>_xll.qlCalendarAdvance(Calendar,AV522,AT523,"f",,Trigger)</f>
        <v>42941</v>
      </c>
      <c r="AW523" s="56">
        <f>_xll.qlInterestRateIndexMaturity(IborIndex&amp;Tenor,AV523,Trigger)</f>
        <v>43306</v>
      </c>
      <c r="AX523" s="102" t="e">
        <f>_xll.qlIndexFixing($Z$5,AU523,,Trigger)</f>
        <v>#VALUE!</v>
      </c>
      <c r="AY523" s="102">
        <f>_xll.qlIndexFixing($AZ$1,AV523,,Trigger)</f>
        <v>4.8316246277079217E-3</v>
      </c>
    </row>
    <row r="524" spans="46:51" ht="11.25" customHeight="1" x14ac:dyDescent="0.25">
      <c r="AT524" s="57" t="s">
        <v>44</v>
      </c>
      <c r="AU524" s="56">
        <f>_xll.qlInterestRateIndexFixingDate(IborIndex&amp;Tenor,AV524,Trigger)</f>
        <v>42944</v>
      </c>
      <c r="AV524" s="56">
        <f>_xll.qlCalendarAdvance(Calendar,AV523,AT524,"f",,Trigger)</f>
        <v>42948</v>
      </c>
      <c r="AW524" s="56">
        <f>_xll.qlInterestRateIndexMaturity(IborIndex&amp;Tenor,AV524,Trigger)</f>
        <v>43313</v>
      </c>
      <c r="AX524" s="102" t="e">
        <f>_xll.qlIndexFixing($Z$5,AU524,,Trigger)</f>
        <v>#VALUE!</v>
      </c>
      <c r="AY524" s="102">
        <f>_xll.qlIndexFixing($AZ$1,AV524,,Trigger)</f>
        <v>4.8770149423425007E-3</v>
      </c>
    </row>
    <row r="525" spans="46:51" ht="11.25" customHeight="1" x14ac:dyDescent="0.25">
      <c r="AT525" s="57" t="s">
        <v>44</v>
      </c>
      <c r="AU525" s="56">
        <f>_xll.qlInterestRateIndexFixingDate(IborIndex&amp;Tenor,AV525,Trigger)</f>
        <v>42951</v>
      </c>
      <c r="AV525" s="56">
        <f>_xll.qlCalendarAdvance(Calendar,AV524,AT525,"f",,Trigger)</f>
        <v>42955</v>
      </c>
      <c r="AW525" s="56">
        <f>_xll.qlInterestRateIndexMaturity(IborIndex&amp;Tenor,AV525,Trigger)</f>
        <v>43320</v>
      </c>
      <c r="AX525" s="102" t="e">
        <f>_xll.qlIndexFixing($Z$5,AU525,,Trigger)</f>
        <v>#VALUE!</v>
      </c>
      <c r="AY525" s="102">
        <f>_xll.qlIndexFixing($AZ$1,AV525,,Trigger)</f>
        <v>4.9225158304643237E-3</v>
      </c>
    </row>
    <row r="526" spans="46:51" ht="11.25" customHeight="1" x14ac:dyDescent="0.25">
      <c r="AT526" s="57" t="s">
        <v>44</v>
      </c>
      <c r="AU526" s="56">
        <f>_xll.qlInterestRateIndexFixingDate(IborIndex&amp;Tenor,AV526,Trigger)</f>
        <v>42958</v>
      </c>
      <c r="AV526" s="56">
        <f>_xll.qlCalendarAdvance(Calendar,AV525,AT526,"f",,Trigger)</f>
        <v>42962</v>
      </c>
      <c r="AW526" s="56">
        <f>_xll.qlInterestRateIndexMaturity(IborIndex&amp;Tenor,AV526,Trigger)</f>
        <v>43327</v>
      </c>
      <c r="AX526" s="102" t="e">
        <f>_xll.qlIndexFixing($Z$5,AU526,,Trigger)</f>
        <v>#VALUE!</v>
      </c>
      <c r="AY526" s="102">
        <f>_xll.qlIndexFixing($AZ$1,AV526,,Trigger)</f>
        <v>4.9681267236172024E-3</v>
      </c>
    </row>
    <row r="527" spans="46:51" ht="11.25" customHeight="1" x14ac:dyDescent="0.25">
      <c r="AT527" s="57" t="s">
        <v>44</v>
      </c>
      <c r="AU527" s="56">
        <f>_xll.qlInterestRateIndexFixingDate(IborIndex&amp;Tenor,AV527,Trigger)</f>
        <v>42965</v>
      </c>
      <c r="AV527" s="56">
        <f>_xll.qlCalendarAdvance(Calendar,AV526,AT527,"f",,Trigger)</f>
        <v>42969</v>
      </c>
      <c r="AW527" s="56">
        <f>_xll.qlInterestRateIndexMaturity(IborIndex&amp;Tenor,AV527,Trigger)</f>
        <v>43334</v>
      </c>
      <c r="AX527" s="102" t="e">
        <f>_xll.qlIndexFixing($Z$5,AU527,,Trigger)</f>
        <v>#VALUE!</v>
      </c>
      <c r="AY527" s="102">
        <f>_xll.qlIndexFixing($AZ$1,AV527,,Trigger)</f>
        <v>5.0138471630213847E-3</v>
      </c>
    </row>
    <row r="528" spans="46:51" ht="11.25" customHeight="1" x14ac:dyDescent="0.25">
      <c r="AT528" s="57" t="s">
        <v>44</v>
      </c>
      <c r="AU528" s="56">
        <f>_xll.qlInterestRateIndexFixingDate(IborIndex&amp;Tenor,AV528,Trigger)</f>
        <v>42972</v>
      </c>
      <c r="AV528" s="56">
        <f>_xll.qlCalendarAdvance(Calendar,AV527,AT528,"f",,Trigger)</f>
        <v>42976</v>
      </c>
      <c r="AW528" s="56">
        <f>_xll.qlInterestRateIndexMaturity(IborIndex&amp;Tenor,AV528,Trigger)</f>
        <v>43341</v>
      </c>
      <c r="AX528" s="102" t="e">
        <f>_xll.qlIndexFixing($Z$5,AU528,,Trigger)</f>
        <v>#VALUE!</v>
      </c>
      <c r="AY528" s="102">
        <f>_xll.qlIndexFixing($AZ$1,AV528,,Trigger)</f>
        <v>5.0596767995996095E-3</v>
      </c>
    </row>
    <row r="529" spans="46:51" ht="11.25" customHeight="1" x14ac:dyDescent="0.25">
      <c r="AT529" s="57" t="s">
        <v>44</v>
      </c>
      <c r="AU529" s="56">
        <f>_xll.qlInterestRateIndexFixingDate(IborIndex&amp;Tenor,AV529,Trigger)</f>
        <v>42979</v>
      </c>
      <c r="AV529" s="56">
        <f>_xll.qlCalendarAdvance(Calendar,AV528,AT529,"f",,Trigger)</f>
        <v>42983</v>
      </c>
      <c r="AW529" s="56">
        <f>_xll.qlInterestRateIndexMaturity(IborIndex&amp;Tenor,AV529,Trigger)</f>
        <v>43348</v>
      </c>
      <c r="AX529" s="102" t="e">
        <f>_xll.qlIndexFixing($Z$5,AU529,,Trigger)</f>
        <v>#VALUE!</v>
      </c>
      <c r="AY529" s="102">
        <f>_xll.qlIndexFixing($AZ$1,AV529,,Trigger)</f>
        <v>5.105615394000982E-3</v>
      </c>
    </row>
    <row r="530" spans="46:51" ht="11.25" customHeight="1" x14ac:dyDescent="0.25">
      <c r="AT530" s="57" t="s">
        <v>44</v>
      </c>
      <c r="AU530" s="56">
        <f>_xll.qlInterestRateIndexFixingDate(IborIndex&amp;Tenor,AV530,Trigger)</f>
        <v>42986</v>
      </c>
      <c r="AV530" s="56">
        <f>_xll.qlCalendarAdvance(Calendar,AV529,AT530,"f",,Trigger)</f>
        <v>42990</v>
      </c>
      <c r="AW530" s="56">
        <f>_xll.qlInterestRateIndexMaturity(IborIndex&amp;Tenor,AV530,Trigger)</f>
        <v>43355</v>
      </c>
      <c r="AX530" s="102" t="e">
        <f>_xll.qlIndexFixing($Z$5,AU530,,Trigger)</f>
        <v>#VALUE!</v>
      </c>
      <c r="AY530" s="102">
        <f>_xll.qlIndexFixing($AZ$1,AV530,,Trigger)</f>
        <v>5.1516628166274709E-3</v>
      </c>
    </row>
    <row r="531" spans="46:51" ht="11.25" customHeight="1" x14ac:dyDescent="0.25">
      <c r="AT531" s="57" t="s">
        <v>44</v>
      </c>
      <c r="AU531" s="56">
        <f>_xll.qlInterestRateIndexFixingDate(IborIndex&amp;Tenor,AV531,Trigger)</f>
        <v>42993</v>
      </c>
      <c r="AV531" s="56">
        <f>_xll.qlCalendarAdvance(Calendar,AV530,AT531,"f",,Trigger)</f>
        <v>42997</v>
      </c>
      <c r="AW531" s="56">
        <f>_xll.qlInterestRateIndexMaturity(IborIndex&amp;Tenor,AV531,Trigger)</f>
        <v>43362</v>
      </c>
      <c r="AX531" s="102" t="e">
        <f>_xll.qlIndexFixing($Z$5,AU531,,Trigger)</f>
        <v>#VALUE!</v>
      </c>
      <c r="AY531" s="102">
        <f>_xll.qlIndexFixing($AZ$1,AV531,,Trigger)</f>
        <v>5.1978190476573436E-3</v>
      </c>
    </row>
    <row r="532" spans="46:51" ht="11.25" customHeight="1" x14ac:dyDescent="0.25">
      <c r="AT532" s="57" t="s">
        <v>44</v>
      </c>
      <c r="AU532" s="56">
        <f>_xll.qlInterestRateIndexFixingDate(IborIndex&amp;Tenor,AV532,Trigger)</f>
        <v>43000</v>
      </c>
      <c r="AV532" s="56">
        <f>_xll.qlCalendarAdvance(Calendar,AV531,AT532,"f",,Trigger)</f>
        <v>43004</v>
      </c>
      <c r="AW532" s="56">
        <f>_xll.qlInterestRateIndexMaturity(IborIndex&amp;Tenor,AV532,Trigger)</f>
        <v>43369</v>
      </c>
      <c r="AX532" s="102" t="e">
        <f>_xll.qlIndexFixing($Z$5,AU532,,Trigger)</f>
        <v>#VALUE!</v>
      </c>
      <c r="AY532" s="102">
        <f>_xll.qlIndexFixing($AZ$1,AV532,,Trigger)</f>
        <v>5.2440841770725385E-3</v>
      </c>
    </row>
    <row r="533" spans="46:51" ht="11.25" customHeight="1" x14ac:dyDescent="0.25">
      <c r="AT533" s="57" t="s">
        <v>44</v>
      </c>
      <c r="AU533" s="56">
        <f>_xll.qlInterestRateIndexFixingDate(IborIndex&amp;Tenor,AV533,Trigger)</f>
        <v>43007</v>
      </c>
      <c r="AV533" s="56">
        <f>_xll.qlCalendarAdvance(Calendar,AV532,AT533,"f",,Trigger)</f>
        <v>43011</v>
      </c>
      <c r="AW533" s="56">
        <f>_xll.qlInterestRateIndexMaturity(IborIndex&amp;Tenor,AV533,Trigger)</f>
        <v>43376</v>
      </c>
      <c r="AX533" s="102" t="e">
        <f>_xll.qlIndexFixing($Z$5,AU533,,Trigger)</f>
        <v>#VALUE!</v>
      </c>
      <c r="AY533" s="102">
        <f>_xll.qlIndexFixing($AZ$1,AV533,,Trigger)</f>
        <v>5.2904584046827591E-3</v>
      </c>
    </row>
    <row r="534" spans="46:51" ht="11.25" customHeight="1" x14ac:dyDescent="0.25">
      <c r="AT534" s="57" t="s">
        <v>44</v>
      </c>
      <c r="AU534" s="56">
        <f>_xll.qlInterestRateIndexFixingDate(IborIndex&amp;Tenor,AV534,Trigger)</f>
        <v>43014</v>
      </c>
      <c r="AV534" s="56">
        <f>_xll.qlCalendarAdvance(Calendar,AV533,AT534,"f",,Trigger)</f>
        <v>43018</v>
      </c>
      <c r="AW534" s="56">
        <f>_xll.qlInterestRateIndexMaturity(IborIndex&amp;Tenor,AV534,Trigger)</f>
        <v>43383</v>
      </c>
      <c r="AX534" s="102" t="e">
        <f>_xll.qlIndexFixing($Z$5,AU534,,Trigger)</f>
        <v>#VALUE!</v>
      </c>
      <c r="AY534" s="102">
        <f>_xll.qlIndexFixing($AZ$1,AV534,,Trigger)</f>
        <v>5.3369420401517534E-3</v>
      </c>
    </row>
    <row r="535" spans="46:51" ht="11.25" customHeight="1" x14ac:dyDescent="0.25">
      <c r="AT535" s="57" t="s">
        <v>44</v>
      </c>
      <c r="AU535" s="56">
        <f>_xll.qlInterestRateIndexFixingDate(IborIndex&amp;Tenor,AV535,Trigger)</f>
        <v>43021</v>
      </c>
      <c r="AV535" s="56">
        <f>_xll.qlCalendarAdvance(Calendar,AV534,AT535,"f",,Trigger)</f>
        <v>43025</v>
      </c>
      <c r="AW535" s="56">
        <f>_xll.qlInterestRateIndexMaturity(IborIndex&amp;Tenor,AV535,Trigger)</f>
        <v>43390</v>
      </c>
      <c r="AX535" s="102" t="e">
        <f>_xll.qlIndexFixing($Z$5,AU535,,Trigger)</f>
        <v>#VALUE!</v>
      </c>
      <c r="AY535" s="102">
        <f>_xll.qlIndexFixing($AZ$1,AV535,,Trigger)</f>
        <v>5.3835355030240287E-3</v>
      </c>
    </row>
    <row r="536" spans="46:51" ht="11.25" customHeight="1" x14ac:dyDescent="0.25">
      <c r="AT536" s="57" t="s">
        <v>44</v>
      </c>
      <c r="AU536" s="56">
        <f>_xll.qlInterestRateIndexFixingDate(IborIndex&amp;Tenor,AV536,Trigger)</f>
        <v>43028</v>
      </c>
      <c r="AV536" s="56">
        <f>_xll.qlCalendarAdvance(Calendar,AV535,AT536,"f",,Trigger)</f>
        <v>43032</v>
      </c>
      <c r="AW536" s="56">
        <f>_xll.qlInterestRateIndexMaturity(IborIndex&amp;Tenor,AV536,Trigger)</f>
        <v>43397</v>
      </c>
      <c r="AX536" s="102" t="e">
        <f>_xll.qlIndexFixing($Z$5,AU536,,Trigger)</f>
        <v>#VALUE!</v>
      </c>
      <c r="AY536" s="102">
        <f>_xll.qlIndexFixing($AZ$1,AV536,,Trigger)</f>
        <v>5.430239322750041E-3</v>
      </c>
    </row>
    <row r="537" spans="46:51" ht="11.25" customHeight="1" x14ac:dyDescent="0.25">
      <c r="AT537" s="57" t="s">
        <v>44</v>
      </c>
      <c r="AU537" s="56">
        <f>_xll.qlInterestRateIndexFixingDate(IborIndex&amp;Tenor,AV537,Trigger)</f>
        <v>43035</v>
      </c>
      <c r="AV537" s="56">
        <f>_xll.qlCalendarAdvance(Calendar,AV536,AT537,"f",,Trigger)</f>
        <v>43039</v>
      </c>
      <c r="AW537" s="56">
        <f>_xll.qlInterestRateIndexMaturity(IborIndex&amp;Tenor,AV537,Trigger)</f>
        <v>43404</v>
      </c>
      <c r="AX537" s="102" t="e">
        <f>_xll.qlIndexFixing($Z$5,AU537,,Trigger)</f>
        <v>#VALUE!</v>
      </c>
      <c r="AY537" s="102">
        <f>_xll.qlIndexFixing($AZ$1,AV537,,Trigger)</f>
        <v>5.477054138713351E-3</v>
      </c>
    </row>
    <row r="538" spans="46:51" ht="11.25" customHeight="1" x14ac:dyDescent="0.25">
      <c r="AT538" s="57" t="s">
        <v>44</v>
      </c>
      <c r="AU538" s="56">
        <f>_xll.qlInterestRateIndexFixingDate(IborIndex&amp;Tenor,AV538,Trigger)</f>
        <v>43042</v>
      </c>
      <c r="AV538" s="56">
        <f>_xll.qlCalendarAdvance(Calendar,AV537,AT538,"f",,Trigger)</f>
        <v>43046</v>
      </c>
      <c r="AW538" s="56">
        <f>_xll.qlInterestRateIndexMaturity(IborIndex&amp;Tenor,AV538,Trigger)</f>
        <v>43411</v>
      </c>
      <c r="AX538" s="102" t="e">
        <f>_xll.qlIndexFixing($Z$5,AU538,,Trigger)</f>
        <v>#VALUE!</v>
      </c>
      <c r="AY538" s="102">
        <f>_xll.qlIndexFixing($AZ$1,AV538,,Trigger)</f>
        <v>5.5239807002569023E-3</v>
      </c>
    </row>
    <row r="539" spans="46:51" ht="11.25" customHeight="1" x14ac:dyDescent="0.25">
      <c r="AT539" s="57" t="s">
        <v>44</v>
      </c>
      <c r="AU539" s="56">
        <f>_xll.qlInterestRateIndexFixingDate(IborIndex&amp;Tenor,AV539,Trigger)</f>
        <v>43049</v>
      </c>
      <c r="AV539" s="56">
        <f>_xll.qlCalendarAdvance(Calendar,AV538,AT539,"f",,Trigger)</f>
        <v>43053</v>
      </c>
      <c r="AW539" s="56">
        <f>_xll.qlInterestRateIndexMaturity(IborIndex&amp;Tenor,AV539,Trigger)</f>
        <v>43418</v>
      </c>
      <c r="AX539" s="102" t="e">
        <f>_xll.qlIndexFixing($Z$5,AU539,,Trigger)</f>
        <v>#VALUE!</v>
      </c>
      <c r="AY539" s="102">
        <f>_xll.qlIndexFixing($AZ$1,AV539,,Trigger)</f>
        <v>5.5710198667088644E-3</v>
      </c>
    </row>
    <row r="540" spans="46:51" ht="11.25" customHeight="1" x14ac:dyDescent="0.25">
      <c r="AT540" s="57" t="s">
        <v>44</v>
      </c>
      <c r="AU540" s="56">
        <f>_xll.qlInterestRateIndexFixingDate(IborIndex&amp;Tenor,AV540,Trigger)</f>
        <v>43056</v>
      </c>
      <c r="AV540" s="56">
        <f>_xll.qlCalendarAdvance(Calendar,AV539,AT540,"f",,Trigger)</f>
        <v>43060</v>
      </c>
      <c r="AW540" s="56">
        <f>_xll.qlInterestRateIndexMaturity(IborIndex&amp;Tenor,AV540,Trigger)</f>
        <v>43425</v>
      </c>
      <c r="AX540" s="102" t="e">
        <f>_xll.qlIndexFixing($Z$5,AU540,,Trigger)</f>
        <v>#VALUE!</v>
      </c>
      <c r="AY540" s="102">
        <f>_xll.qlIndexFixing($AZ$1,AV540,,Trigger)</f>
        <v>5.6181726074113246E-3</v>
      </c>
    </row>
    <row r="541" spans="46:51" ht="11.25" customHeight="1" x14ac:dyDescent="0.25">
      <c r="AT541" s="57" t="s">
        <v>44</v>
      </c>
      <c r="AU541" s="56">
        <f>_xll.qlInterestRateIndexFixingDate(IborIndex&amp;Tenor,AV541,Trigger)</f>
        <v>43063</v>
      </c>
      <c r="AV541" s="56">
        <f>_xll.qlCalendarAdvance(Calendar,AV540,AT541,"f",,Trigger)</f>
        <v>43067</v>
      </c>
      <c r="AW541" s="56">
        <f>_xll.qlInterestRateIndexMaturity(IborIndex&amp;Tenor,AV541,Trigger)</f>
        <v>43432</v>
      </c>
      <c r="AX541" s="102" t="e">
        <f>_xll.qlIndexFixing($Z$5,AU541,,Trigger)</f>
        <v>#VALUE!</v>
      </c>
      <c r="AY541" s="102">
        <f>_xll.qlIndexFixing($AZ$1,AV541,,Trigger)</f>
        <v>5.6654400017463451E-3</v>
      </c>
    </row>
    <row r="542" spans="46:51" ht="11.25" customHeight="1" x14ac:dyDescent="0.25">
      <c r="AT542" s="57" t="s">
        <v>44</v>
      </c>
      <c r="AU542" s="56">
        <f>_xll.qlInterestRateIndexFixingDate(IborIndex&amp;Tenor,AV542,Trigger)</f>
        <v>43070</v>
      </c>
      <c r="AV542" s="56">
        <f>_xll.qlCalendarAdvance(Calendar,AV541,AT542,"f",,Trigger)</f>
        <v>43074</v>
      </c>
      <c r="AW542" s="56">
        <f>_xll.qlInterestRateIndexMaturity(IborIndex&amp;Tenor,AV542,Trigger)</f>
        <v>43439</v>
      </c>
      <c r="AX542" s="102" t="e">
        <f>_xll.qlIndexFixing($Z$5,AU542,,Trigger)</f>
        <v>#VALUE!</v>
      </c>
      <c r="AY542" s="102">
        <f>_xll.qlIndexFixing($AZ$1,AV542,,Trigger)</f>
        <v>5.7128232391633416E-3</v>
      </c>
    </row>
    <row r="543" spans="46:51" ht="11.25" customHeight="1" x14ac:dyDescent="0.25">
      <c r="AT543" s="57" t="s">
        <v>44</v>
      </c>
      <c r="AU543" s="56">
        <f>_xll.qlInterestRateIndexFixingDate(IborIndex&amp;Tenor,AV543,Trigger)</f>
        <v>43077</v>
      </c>
      <c r="AV543" s="56">
        <f>_xll.qlCalendarAdvance(Calendar,AV542,AT543,"f",,Trigger)</f>
        <v>43081</v>
      </c>
      <c r="AW543" s="56">
        <f>_xll.qlInterestRateIndexMaturity(IborIndex&amp;Tenor,AV543,Trigger)</f>
        <v>43446</v>
      </c>
      <c r="AX543" s="102" t="e">
        <f>_xll.qlIndexFixing($Z$5,AU543,,Trigger)</f>
        <v>#VALUE!</v>
      </c>
      <c r="AY543" s="102">
        <f>_xll.qlIndexFixing($AZ$1,AV543,,Trigger)</f>
        <v>5.7603236192062396E-3</v>
      </c>
    </row>
    <row r="544" spans="46:51" ht="11.25" customHeight="1" x14ac:dyDescent="0.25">
      <c r="AT544" s="57" t="s">
        <v>44</v>
      </c>
      <c r="AU544" s="56">
        <f>_xll.qlInterestRateIndexFixingDate(IborIndex&amp;Tenor,AV544,Trigger)</f>
        <v>43084</v>
      </c>
      <c r="AV544" s="56">
        <f>_xll.qlCalendarAdvance(Calendar,AV543,AT544,"f",,Trigger)</f>
        <v>43088</v>
      </c>
      <c r="AW544" s="56">
        <f>_xll.qlInterestRateIndexMaturity(IborIndex&amp;Tenor,AV544,Trigger)</f>
        <v>43453</v>
      </c>
      <c r="AX544" s="102" t="e">
        <f>_xll.qlIndexFixing($Z$5,AU544,,Trigger)</f>
        <v>#VALUE!</v>
      </c>
      <c r="AY544" s="102">
        <f>_xll.qlIndexFixing($AZ$1,AV544,,Trigger)</f>
        <v>5.8079425515425989E-3</v>
      </c>
    </row>
    <row r="545" spans="46:51" ht="11.25" customHeight="1" x14ac:dyDescent="0.25">
      <c r="AT545" s="57" t="s">
        <v>44</v>
      </c>
      <c r="AU545" s="56">
        <f>_xll.qlInterestRateIndexFixingDate(IborIndex&amp;Tenor,AV545,Trigger)</f>
        <v>43090</v>
      </c>
      <c r="AV545" s="56">
        <f>_xll.qlCalendarAdvance(Calendar,AV544,AT545,"f",,Trigger)</f>
        <v>43096</v>
      </c>
      <c r="AW545" s="56">
        <f>_xll.qlInterestRateIndexMaturity(IborIndex&amp;Tenor,AV545,Trigger)</f>
        <v>43461</v>
      </c>
      <c r="AX545" s="102" t="e">
        <f>_xll.qlIndexFixing($Z$5,AU545,,Trigger)</f>
        <v>#VALUE!</v>
      </c>
      <c r="AY545" s="102">
        <f>_xll.qlIndexFixing($AZ$1,AV545,,Trigger)</f>
        <v>5.8695950661155835E-3</v>
      </c>
    </row>
    <row r="546" spans="46:51" ht="11.25" customHeight="1" x14ac:dyDescent="0.25">
      <c r="AT546" s="57" t="s">
        <v>44</v>
      </c>
      <c r="AU546" s="56">
        <f>_xll.qlInterestRateIndexFixingDate(IborIndex&amp;Tenor,AV546,Trigger)</f>
        <v>43098</v>
      </c>
      <c r="AV546" s="56">
        <f>_xll.qlCalendarAdvance(Calendar,AV545,AT546,"f",,Trigger)</f>
        <v>43103</v>
      </c>
      <c r="AW546" s="56">
        <f>_xll.qlInterestRateIndexMaturity(IborIndex&amp;Tenor,AV546,Trigger)</f>
        <v>43468</v>
      </c>
      <c r="AX546" s="102" t="e">
        <f>_xll.qlIndexFixing($Z$5,AU546,,Trigger)</f>
        <v>#VALUE!</v>
      </c>
      <c r="AY546" s="102">
        <f>_xll.qlIndexFixing($AZ$1,AV546,,Trigger)</f>
        <v>5.9174971013272589E-3</v>
      </c>
    </row>
    <row r="547" spans="46:51" ht="11.25" customHeight="1" x14ac:dyDescent="0.25">
      <c r="AT547" s="57" t="s">
        <v>44</v>
      </c>
      <c r="AU547" s="56">
        <f>_xll.qlInterestRateIndexFixingDate(IborIndex&amp;Tenor,AV547,Trigger)</f>
        <v>43108</v>
      </c>
      <c r="AV547" s="56">
        <f>_xll.qlCalendarAdvance(Calendar,AV546,AT547,"f",,Trigger)</f>
        <v>43110</v>
      </c>
      <c r="AW547" s="56">
        <f>_xll.qlInterestRateIndexMaturity(IborIndex&amp;Tenor,AV547,Trigger)</f>
        <v>43475</v>
      </c>
      <c r="AX547" s="102" t="e">
        <f>_xll.qlIndexFixing($Z$5,AU547,,Trigger)</f>
        <v>#VALUE!</v>
      </c>
      <c r="AY547" s="102">
        <f>_xll.qlIndexFixing($AZ$1,AV547,,Trigger)</f>
        <v>5.9655231174732277E-3</v>
      </c>
    </row>
    <row r="548" spans="46:51" ht="11.25" customHeight="1" x14ac:dyDescent="0.25">
      <c r="AT548" s="57" t="s">
        <v>44</v>
      </c>
      <c r="AU548" s="56">
        <f>_xll.qlInterestRateIndexFixingDate(IborIndex&amp;Tenor,AV548,Trigger)</f>
        <v>43115</v>
      </c>
      <c r="AV548" s="56">
        <f>_xll.qlCalendarAdvance(Calendar,AV547,AT548,"f",,Trigger)</f>
        <v>43117</v>
      </c>
      <c r="AW548" s="56">
        <f>_xll.qlInterestRateIndexMaturity(IborIndex&amp;Tenor,AV548,Trigger)</f>
        <v>43482</v>
      </c>
      <c r="AX548" s="102" t="e">
        <f>_xll.qlIndexFixing($Z$5,AU548,,Trigger)</f>
        <v>#VALUE!</v>
      </c>
      <c r="AY548" s="102">
        <f>_xll.qlIndexFixing($AZ$1,AV548,,Trigger)</f>
        <v>6.0136749682623922E-3</v>
      </c>
    </row>
    <row r="549" spans="46:51" ht="11.25" customHeight="1" x14ac:dyDescent="0.25">
      <c r="AT549" s="57" t="s">
        <v>44</v>
      </c>
      <c r="AU549" s="56">
        <f>_xll.qlInterestRateIndexFixingDate(IborIndex&amp;Tenor,AV549,Trigger)</f>
        <v>43122</v>
      </c>
      <c r="AV549" s="56">
        <f>_xll.qlCalendarAdvance(Calendar,AV548,AT549,"f",,Trigger)</f>
        <v>43124</v>
      </c>
      <c r="AW549" s="56">
        <f>_xll.qlInterestRateIndexMaturity(IborIndex&amp;Tenor,AV549,Trigger)</f>
        <v>43489</v>
      </c>
      <c r="AX549" s="102" t="e">
        <f>_xll.qlIndexFixing($Z$5,AU549,,Trigger)</f>
        <v>#VALUE!</v>
      </c>
      <c r="AY549" s="102">
        <f>_xll.qlIndexFixing($AZ$1,AV549,,Trigger)</f>
        <v>6.0619546170785406E-3</v>
      </c>
    </row>
    <row r="550" spans="46:51" ht="11.25" customHeight="1" x14ac:dyDescent="0.25">
      <c r="AT550" s="57" t="s">
        <v>44</v>
      </c>
      <c r="AU550" s="56">
        <f>_xll.qlInterestRateIndexFixingDate(IborIndex&amp;Tenor,AV550,Trigger)</f>
        <v>43129</v>
      </c>
      <c r="AV550" s="56">
        <f>_xll.qlCalendarAdvance(Calendar,AV549,AT550,"f",,Trigger)</f>
        <v>43131</v>
      </c>
      <c r="AW550" s="56">
        <f>_xll.qlInterestRateIndexMaturity(IborIndex&amp;Tenor,AV550,Trigger)</f>
        <v>43496</v>
      </c>
      <c r="AX550" s="102" t="e">
        <f>_xll.qlIndexFixing($Z$5,AU550,,Trigger)</f>
        <v>#VALUE!</v>
      </c>
      <c r="AY550" s="102">
        <f>_xll.qlIndexFixing($AZ$1,AV550,,Trigger)</f>
        <v>6.1103641370095323E-3</v>
      </c>
    </row>
    <row r="551" spans="46:51" ht="11.25" customHeight="1" x14ac:dyDescent="0.25">
      <c r="AT551" s="57" t="s">
        <v>44</v>
      </c>
      <c r="AU551" s="56">
        <f>_xll.qlInterestRateIndexFixingDate(IborIndex&amp;Tenor,AV551,Trigger)</f>
        <v>43136</v>
      </c>
      <c r="AV551" s="56">
        <f>_xll.qlCalendarAdvance(Calendar,AV550,AT551,"f",,Trigger)</f>
        <v>43138</v>
      </c>
      <c r="AW551" s="56">
        <f>_xll.qlInterestRateIndexMaturity(IborIndex&amp;Tenor,AV551,Trigger)</f>
        <v>43503</v>
      </c>
      <c r="AX551" s="102" t="e">
        <f>_xll.qlIndexFixing($Z$5,AU551,,Trigger)</f>
        <v>#VALUE!</v>
      </c>
      <c r="AY551" s="102">
        <f>_xll.qlIndexFixing($AZ$1,AV551,,Trigger)</f>
        <v>6.1589057108764837E-3</v>
      </c>
    </row>
    <row r="552" spans="46:51" ht="11.25" customHeight="1" x14ac:dyDescent="0.25">
      <c r="AT552" s="57" t="s">
        <v>44</v>
      </c>
      <c r="AU552" s="56">
        <f>_xll.qlInterestRateIndexFixingDate(IborIndex&amp;Tenor,AV552,Trigger)</f>
        <v>43143</v>
      </c>
      <c r="AV552" s="56">
        <f>_xll.qlCalendarAdvance(Calendar,AV551,AT552,"f",,Trigger)</f>
        <v>43145</v>
      </c>
      <c r="AW552" s="56">
        <f>_xll.qlInterestRateIndexMaturity(IborIndex&amp;Tenor,AV552,Trigger)</f>
        <v>43510</v>
      </c>
      <c r="AX552" s="102" t="e">
        <f>_xll.qlIndexFixing($Z$5,AU552,,Trigger)</f>
        <v>#VALUE!</v>
      </c>
      <c r="AY552" s="102">
        <f>_xll.qlIndexFixing($AZ$1,AV552,,Trigger)</f>
        <v>6.2075816312631765E-3</v>
      </c>
    </row>
    <row r="553" spans="46:51" ht="11.25" customHeight="1" x14ac:dyDescent="0.25">
      <c r="AT553" s="57" t="s">
        <v>44</v>
      </c>
      <c r="AU553" s="56">
        <f>_xll.qlInterestRateIndexFixingDate(IborIndex&amp;Tenor,AV553,Trigger)</f>
        <v>43150</v>
      </c>
      <c r="AV553" s="56">
        <f>_xll.qlCalendarAdvance(Calendar,AV552,AT553,"f",,Trigger)</f>
        <v>43152</v>
      </c>
      <c r="AW553" s="56">
        <f>_xll.qlInterestRateIndexMaturity(IborIndex&amp;Tenor,AV553,Trigger)</f>
        <v>43517</v>
      </c>
      <c r="AX553" s="102" t="e">
        <f>_xll.qlIndexFixing($Z$5,AU553,,Trigger)</f>
        <v>#VALUE!</v>
      </c>
      <c r="AY553" s="102">
        <f>_xll.qlIndexFixing($AZ$1,AV553,,Trigger)</f>
        <v>6.2563943005471967E-3</v>
      </c>
    </row>
    <row r="554" spans="46:51" ht="11.25" customHeight="1" x14ac:dyDescent="0.25">
      <c r="AT554" s="57" t="s">
        <v>44</v>
      </c>
      <c r="AU554" s="56">
        <f>_xll.qlInterestRateIndexFixingDate(IborIndex&amp;Tenor,AV554,Trigger)</f>
        <v>43157</v>
      </c>
      <c r="AV554" s="56">
        <f>_xll.qlCalendarAdvance(Calendar,AV553,AT554,"f",,Trigger)</f>
        <v>43159</v>
      </c>
      <c r="AW554" s="56">
        <f>_xll.qlInterestRateIndexMaturity(IborIndex&amp;Tenor,AV554,Trigger)</f>
        <v>43524</v>
      </c>
      <c r="AX554" s="102" t="e">
        <f>_xll.qlIndexFixing($Z$5,AU554,,Trigger)</f>
        <v>#VALUE!</v>
      </c>
      <c r="AY554" s="102">
        <f>_xll.qlIndexFixing($AZ$1,AV554,,Trigger)</f>
        <v>6.3053462309289113E-3</v>
      </c>
    </row>
    <row r="555" spans="46:51" ht="11.25" customHeight="1" x14ac:dyDescent="0.25">
      <c r="AT555" s="57" t="s">
        <v>44</v>
      </c>
      <c r="AU555" s="56">
        <f>_xll.qlInterestRateIndexFixingDate(IborIndex&amp;Tenor,AV555,Trigger)</f>
        <v>43164</v>
      </c>
      <c r="AV555" s="56">
        <f>_xll.qlCalendarAdvance(Calendar,AV554,AT555,"f",,Trigger)</f>
        <v>43166</v>
      </c>
      <c r="AW555" s="56">
        <f>_xll.qlInterestRateIndexMaturity(IborIndex&amp;Tenor,AV555,Trigger)</f>
        <v>43531</v>
      </c>
      <c r="AX555" s="102" t="e">
        <f>_xll.qlIndexFixing($Z$5,AU555,,Trigger)</f>
        <v>#VALUE!</v>
      </c>
      <c r="AY555" s="102">
        <f>_xll.qlIndexFixing($AZ$1,AV555,,Trigger)</f>
        <v>6.3544400444626118E-3</v>
      </c>
    </row>
    <row r="556" spans="46:51" ht="11.25" customHeight="1" x14ac:dyDescent="0.25">
      <c r="AT556" s="57" t="s">
        <v>44</v>
      </c>
      <c r="AU556" s="56">
        <f>_xll.qlInterestRateIndexFixingDate(IborIndex&amp;Tenor,AV556,Trigger)</f>
        <v>43171</v>
      </c>
      <c r="AV556" s="56">
        <f>_xll.qlCalendarAdvance(Calendar,AV555,AT556,"f",,Trigger)</f>
        <v>43173</v>
      </c>
      <c r="AW556" s="56">
        <f>_xll.qlInterestRateIndexMaturity(IborIndex&amp;Tenor,AV556,Trigger)</f>
        <v>43538</v>
      </c>
      <c r="AX556" s="102" t="e">
        <f>_xll.qlIndexFixing($Z$5,AU556,,Trigger)</f>
        <v>#VALUE!</v>
      </c>
      <c r="AY556" s="102">
        <f>_xll.qlIndexFixing($AZ$1,AV556,,Trigger)</f>
        <v>6.4036784730872216E-3</v>
      </c>
    </row>
    <row r="557" spans="46:51" ht="11.25" customHeight="1" x14ac:dyDescent="0.25">
      <c r="AT557" s="57" t="s">
        <v>44</v>
      </c>
      <c r="AU557" s="56">
        <f>_xll.qlInterestRateIndexFixingDate(IborIndex&amp;Tenor,AV557,Trigger)</f>
        <v>43178</v>
      </c>
      <c r="AV557" s="56">
        <f>_xll.qlCalendarAdvance(Calendar,AV556,AT557,"f",,Trigger)</f>
        <v>43180</v>
      </c>
      <c r="AW557" s="56">
        <f>_xll.qlInterestRateIndexMaturity(IborIndex&amp;Tenor,AV557,Trigger)</f>
        <v>43545</v>
      </c>
      <c r="AX557" s="102" t="e">
        <f>_xll.qlIndexFixing($Z$5,AU557,,Trigger)</f>
        <v>#VALUE!</v>
      </c>
      <c r="AY557" s="102">
        <f>_xll.qlIndexFixing($AZ$1,AV557,,Trigger)</f>
        <v>6.4530643586572329E-3</v>
      </c>
    </row>
    <row r="558" spans="46:51" ht="11.25" customHeight="1" x14ac:dyDescent="0.25">
      <c r="AT558" s="57" t="s">
        <v>44</v>
      </c>
      <c r="AU558" s="56">
        <f>_xll.qlInterestRateIndexFixingDate(IborIndex&amp;Tenor,AV558,Trigger)</f>
        <v>43185</v>
      </c>
      <c r="AV558" s="56">
        <f>_xll.qlCalendarAdvance(Calendar,AV557,AT558,"f",,Trigger)</f>
        <v>43187</v>
      </c>
      <c r="AW558" s="56">
        <f>_xll.qlInterestRateIndexMaturity(IborIndex&amp;Tenor,AV558,Trigger)</f>
        <v>43552</v>
      </c>
      <c r="AX558" s="102" t="e">
        <f>_xll.qlIndexFixing($Z$5,AU558,,Trigger)</f>
        <v>#VALUE!</v>
      </c>
      <c r="AY558" s="102">
        <f>_xll.qlIndexFixing($AZ$1,AV558,,Trigger)</f>
        <v>6.5235496618646169E-3</v>
      </c>
    </row>
    <row r="559" spans="46:51" ht="11.25" customHeight="1" x14ac:dyDescent="0.25">
      <c r="AT559" s="57" t="s">
        <v>44</v>
      </c>
      <c r="AU559" s="56">
        <f>_xll.qlInterestRateIndexFixingDate(IborIndex&amp;Tenor,AV559,Trigger)</f>
        <v>43188</v>
      </c>
      <c r="AV559" s="56">
        <f>_xll.qlCalendarAdvance(Calendar,AV558,AT559,"f",,Trigger)</f>
        <v>43194</v>
      </c>
      <c r="AW559" s="56">
        <f>_xll.qlInterestRateIndexMaturity(IborIndex&amp;Tenor,AV559,Trigger)</f>
        <v>43559</v>
      </c>
      <c r="AX559" s="102" t="e">
        <f>_xll.qlIndexFixing($Z$5,AU559,,Trigger)</f>
        <v>#VALUE!</v>
      </c>
      <c r="AY559" s="102">
        <f>_xll.qlIndexFixing($AZ$1,AV559,,Trigger)</f>
        <v>6.5522904178196041E-3</v>
      </c>
    </row>
    <row r="560" spans="46:51" ht="11.25" customHeight="1" x14ac:dyDescent="0.25">
      <c r="AT560" s="57" t="s">
        <v>44</v>
      </c>
      <c r="AU560" s="56">
        <f>_xll.qlInterestRateIndexFixingDate(IborIndex&amp;Tenor,AV560,Trigger)</f>
        <v>43199</v>
      </c>
      <c r="AV560" s="56">
        <f>_xll.qlCalendarAdvance(Calendar,AV559,AT560,"f",,Trigger)</f>
        <v>43201</v>
      </c>
      <c r="AW560" s="56">
        <f>_xll.qlInterestRateIndexMaturity(IborIndex&amp;Tenor,AV560,Trigger)</f>
        <v>43566</v>
      </c>
      <c r="AX560" s="102" t="e">
        <f>_xll.qlIndexFixing($Z$5,AU560,,Trigger)</f>
        <v>#VALUE!</v>
      </c>
      <c r="AY560" s="102">
        <f>_xll.qlIndexFixing($AZ$1,AV560,,Trigger)</f>
        <v>6.6021368249845336E-3</v>
      </c>
    </row>
    <row r="561" spans="46:51" ht="11.25" customHeight="1" x14ac:dyDescent="0.25">
      <c r="AT561" s="57" t="s">
        <v>44</v>
      </c>
      <c r="AU561" s="56">
        <f>_xll.qlInterestRateIndexFixingDate(IborIndex&amp;Tenor,AV561,Trigger)</f>
        <v>43206</v>
      </c>
      <c r="AV561" s="56">
        <f>_xll.qlCalendarAdvance(Calendar,AV560,AT561,"f",,Trigger)</f>
        <v>43208</v>
      </c>
      <c r="AW561" s="56">
        <f>_xll.qlInterestRateIndexMaturity(IborIndex&amp;Tenor,AV561,Trigger)</f>
        <v>43573</v>
      </c>
      <c r="AX561" s="102" t="e">
        <f>_xll.qlIndexFixing($Z$5,AU561,,Trigger)</f>
        <v>#VALUE!</v>
      </c>
      <c r="AY561" s="102">
        <f>_xll.qlIndexFixing($AZ$1,AV561,,Trigger)</f>
        <v>6.6558902298889614E-3</v>
      </c>
    </row>
    <row r="562" spans="46:51" ht="11.25" customHeight="1" x14ac:dyDescent="0.25">
      <c r="AT562" s="57" t="s">
        <v>44</v>
      </c>
      <c r="AU562" s="56">
        <f>_xll.qlInterestRateIndexFixingDate(IborIndex&amp;Tenor,AV562,Trigger)</f>
        <v>43213</v>
      </c>
      <c r="AV562" s="56">
        <f>_xll.qlCalendarAdvance(Calendar,AV561,AT562,"f",,Trigger)</f>
        <v>43215</v>
      </c>
      <c r="AW562" s="56">
        <f>_xll.qlInterestRateIndexMaturity(IborIndex&amp;Tenor,AV562,Trigger)</f>
        <v>43580</v>
      </c>
      <c r="AX562" s="102" t="e">
        <f>_xll.qlIndexFixing($Z$5,AU562,,Trigger)</f>
        <v>#VALUE!</v>
      </c>
      <c r="AY562" s="102">
        <f>_xll.qlIndexFixing($AZ$1,AV562,,Trigger)</f>
        <v>6.7023128036913463E-3</v>
      </c>
    </row>
    <row r="563" spans="46:51" ht="11.25" customHeight="1" x14ac:dyDescent="0.25">
      <c r="AT563" s="57" t="s">
        <v>44</v>
      </c>
      <c r="AU563" s="56">
        <f>_xll.qlInterestRateIndexFixingDate(IborIndex&amp;Tenor,AV563,Trigger)</f>
        <v>43217</v>
      </c>
      <c r="AV563" s="56">
        <f>_xll.qlCalendarAdvance(Calendar,AV562,AT563,"f",,Trigger)</f>
        <v>43222</v>
      </c>
      <c r="AW563" s="56">
        <f>_xll.qlInterestRateIndexMaturity(IborIndex&amp;Tenor,AV563,Trigger)</f>
        <v>43587</v>
      </c>
      <c r="AX563" s="102" t="e">
        <f>_xll.qlIndexFixing($Z$5,AU563,,Trigger)</f>
        <v>#VALUE!</v>
      </c>
      <c r="AY563" s="102">
        <f>_xll.qlIndexFixing($AZ$1,AV563,,Trigger)</f>
        <v>6.7526492691658479E-3</v>
      </c>
    </row>
    <row r="564" spans="46:51" ht="11.25" customHeight="1" x14ac:dyDescent="0.25">
      <c r="AT564" s="57" t="s">
        <v>44</v>
      </c>
      <c r="AU564" s="56">
        <f>_xll.qlInterestRateIndexFixingDate(IborIndex&amp;Tenor,AV564,Trigger)</f>
        <v>43227</v>
      </c>
      <c r="AV564" s="56">
        <f>_xll.qlCalendarAdvance(Calendar,AV563,AT564,"f",,Trigger)</f>
        <v>43229</v>
      </c>
      <c r="AW564" s="56">
        <f>_xll.qlInterestRateIndexMaturity(IborIndex&amp;Tenor,AV564,Trigger)</f>
        <v>43594</v>
      </c>
      <c r="AX564" s="102" t="e">
        <f>_xll.qlIndexFixing($Z$5,AU564,,Trigger)</f>
        <v>#VALUE!</v>
      </c>
      <c r="AY564" s="102">
        <f>_xll.qlIndexFixing($AZ$1,AV564,,Trigger)</f>
        <v>6.8031561648929312E-3</v>
      </c>
    </row>
    <row r="565" spans="46:51" ht="11.25" customHeight="1" x14ac:dyDescent="0.25">
      <c r="AT565" s="57" t="s">
        <v>44</v>
      </c>
      <c r="AU565" s="56">
        <f>_xll.qlInterestRateIndexFixingDate(IborIndex&amp;Tenor,AV565,Trigger)</f>
        <v>43234</v>
      </c>
      <c r="AV565" s="56">
        <f>_xll.qlCalendarAdvance(Calendar,AV564,AT565,"f",,Trigger)</f>
        <v>43236</v>
      </c>
      <c r="AW565" s="56">
        <f>_xll.qlInterestRateIndexMaturity(IborIndex&amp;Tenor,AV565,Trigger)</f>
        <v>43601</v>
      </c>
      <c r="AX565" s="102" t="e">
        <f>_xll.qlIndexFixing($Z$5,AU565,,Trigger)</f>
        <v>#VALUE!</v>
      </c>
      <c r="AY565" s="102">
        <f>_xll.qlIndexFixing($AZ$1,AV565,,Trigger)</f>
        <v>6.8538366666112864E-3</v>
      </c>
    </row>
    <row r="566" spans="46:51" ht="11.25" customHeight="1" x14ac:dyDescent="0.25">
      <c r="AT566" s="57" t="s">
        <v>44</v>
      </c>
      <c r="AU566" s="56">
        <f>_xll.qlInterestRateIndexFixingDate(IborIndex&amp;Tenor,AV566,Trigger)</f>
        <v>43241</v>
      </c>
      <c r="AV566" s="56">
        <f>_xll.qlCalendarAdvance(Calendar,AV565,AT566,"f",,Trigger)</f>
        <v>43243</v>
      </c>
      <c r="AW566" s="56">
        <f>_xll.qlInterestRateIndexMaturity(IborIndex&amp;Tenor,AV566,Trigger)</f>
        <v>43608</v>
      </c>
      <c r="AX566" s="102" t="e">
        <f>_xll.qlIndexFixing($Z$5,AU566,,Trigger)</f>
        <v>#VALUE!</v>
      </c>
      <c r="AY566" s="102">
        <f>_xll.qlIndexFixing($AZ$1,AV566,,Trigger)</f>
        <v>6.9046892293333417E-3</v>
      </c>
    </row>
    <row r="567" spans="46:51" ht="11.25" customHeight="1" x14ac:dyDescent="0.25">
      <c r="AT567" s="57" t="s">
        <v>44</v>
      </c>
      <c r="AU567" s="56">
        <f>_xll.qlInterestRateIndexFixingDate(IborIndex&amp;Tenor,AV567,Trigger)</f>
        <v>43248</v>
      </c>
      <c r="AV567" s="56">
        <f>_xll.qlCalendarAdvance(Calendar,AV566,AT567,"f",,Trigger)</f>
        <v>43250</v>
      </c>
      <c r="AW567" s="56">
        <f>_xll.qlInterestRateIndexMaturity(IborIndex&amp;Tenor,AV567,Trigger)</f>
        <v>43615</v>
      </c>
      <c r="AX567" s="102" t="e">
        <f>_xll.qlIndexFixing($Z$5,AU567,,Trigger)</f>
        <v>#VALUE!</v>
      </c>
      <c r="AY567" s="102">
        <f>_xll.qlIndexFixing($AZ$1,AV567,,Trigger)</f>
        <v>6.9557094334785387E-3</v>
      </c>
    </row>
    <row r="568" spans="46:51" ht="11.25" customHeight="1" x14ac:dyDescent="0.25">
      <c r="AT568" s="57" t="s">
        <v>44</v>
      </c>
      <c r="AU568" s="56">
        <f>_xll.qlInterestRateIndexFixingDate(IborIndex&amp;Tenor,AV568,Trigger)</f>
        <v>43255</v>
      </c>
      <c r="AV568" s="56">
        <f>_xll.qlCalendarAdvance(Calendar,AV567,AT568,"f",,Trigger)</f>
        <v>43257</v>
      </c>
      <c r="AW568" s="56">
        <f>_xll.qlInterestRateIndexMaturity(IborIndex&amp;Tenor,AV568,Trigger)</f>
        <v>43622</v>
      </c>
      <c r="AX568" s="102" t="e">
        <f>_xll.qlIndexFixing($Z$5,AU568,,Trigger)</f>
        <v>#VALUE!</v>
      </c>
      <c r="AY568" s="102">
        <f>_xll.qlIndexFixing($AZ$1,AV568,,Trigger)</f>
        <v>7.0068927256006462E-3</v>
      </c>
    </row>
    <row r="569" spans="46:51" ht="11.25" customHeight="1" x14ac:dyDescent="0.25">
      <c r="AT569" s="57" t="s">
        <v>44</v>
      </c>
      <c r="AU569" s="56">
        <f>_xll.qlInterestRateIndexFixingDate(IborIndex&amp;Tenor,AV569,Trigger)</f>
        <v>43262</v>
      </c>
      <c r="AV569" s="56">
        <f>_xll.qlCalendarAdvance(Calendar,AV568,AT569,"f",,Trigger)</f>
        <v>43264</v>
      </c>
      <c r="AW569" s="56">
        <f>_xll.qlInterestRateIndexMaturity(IborIndex&amp;Tenor,AV569,Trigger)</f>
        <v>43629</v>
      </c>
      <c r="AX569" s="102" t="e">
        <f>_xll.qlIndexFixing($Z$5,AU569,,Trigger)</f>
        <v>#VALUE!</v>
      </c>
      <c r="AY569" s="102">
        <f>_xll.qlIndexFixing($AZ$1,AV569,,Trigger)</f>
        <v>7.0582344762666971E-3</v>
      </c>
    </row>
    <row r="570" spans="46:51" ht="11.25" customHeight="1" x14ac:dyDescent="0.25">
      <c r="AT570" s="57" t="s">
        <v>44</v>
      </c>
      <c r="AU570" s="56">
        <f>_xll.qlInterestRateIndexFixingDate(IborIndex&amp;Tenor,AV570,Trigger)</f>
        <v>43269</v>
      </c>
      <c r="AV570" s="56">
        <f>_xll.qlCalendarAdvance(Calendar,AV569,AT570,"f",,Trigger)</f>
        <v>43271</v>
      </c>
      <c r="AW570" s="56">
        <f>_xll.qlInterestRateIndexMaturity(IborIndex&amp;Tenor,AV570,Trigger)</f>
        <v>43636</v>
      </c>
      <c r="AX570" s="102" t="e">
        <f>_xll.qlIndexFixing($Z$5,AU570,,Trigger)</f>
        <v>#VALUE!</v>
      </c>
      <c r="AY570" s="102">
        <f>_xll.qlIndexFixing($AZ$1,AV570,,Trigger)</f>
        <v>7.1097299800284529E-3</v>
      </c>
    </row>
    <row r="571" spans="46:51" ht="11.25" customHeight="1" x14ac:dyDescent="0.25">
      <c r="AT571" s="57" t="s">
        <v>44</v>
      </c>
      <c r="AU571" s="56">
        <f>_xll.qlInterestRateIndexFixingDate(IborIndex&amp;Tenor,AV571,Trigger)</f>
        <v>43276</v>
      </c>
      <c r="AV571" s="56">
        <f>_xll.qlCalendarAdvance(Calendar,AV570,AT571,"f",,Trigger)</f>
        <v>43278</v>
      </c>
      <c r="AW571" s="56">
        <f>_xll.qlInterestRateIndexMaturity(IborIndex&amp;Tenor,AV571,Trigger)</f>
        <v>43643</v>
      </c>
      <c r="AX571" s="102" t="e">
        <f>_xll.qlIndexFixing($Z$5,AU571,,Trigger)</f>
        <v>#VALUE!</v>
      </c>
      <c r="AY571" s="102">
        <f>_xll.qlIndexFixing($AZ$1,AV571,,Trigger)</f>
        <v>7.1497828928550567E-3</v>
      </c>
    </row>
    <row r="572" spans="46:51" ht="11.25" customHeight="1" x14ac:dyDescent="0.25">
      <c r="AT572" s="57" t="s">
        <v>44</v>
      </c>
      <c r="AU572" s="56">
        <f>_xll.qlInterestRateIndexFixingDate(IborIndex&amp;Tenor,AV572,Trigger)</f>
        <v>43283</v>
      </c>
      <c r="AV572" s="56">
        <f>_xll.qlCalendarAdvance(Calendar,AV571,AT572,"f",,Trigger)</f>
        <v>43285</v>
      </c>
      <c r="AW572" s="56">
        <f>_xll.qlInterestRateIndexMaturity(IborIndex&amp;Tenor,AV572,Trigger)</f>
        <v>43650</v>
      </c>
      <c r="AX572" s="102" t="e">
        <f>_xll.qlIndexFixing($Z$5,AU572,,Trigger)</f>
        <v>#VALUE!</v>
      </c>
      <c r="AY572" s="102">
        <f>_xll.qlIndexFixing($AZ$1,AV572,,Trigger)</f>
        <v>7.2131630448138218E-3</v>
      </c>
    </row>
    <row r="573" spans="46:51" ht="11.25" customHeight="1" x14ac:dyDescent="0.25">
      <c r="AT573" s="57" t="s">
        <v>44</v>
      </c>
      <c r="AU573" s="56">
        <f>_xll.qlInterestRateIndexFixingDate(IborIndex&amp;Tenor,AV573,Trigger)</f>
        <v>43290</v>
      </c>
      <c r="AV573" s="56">
        <f>_xll.qlCalendarAdvance(Calendar,AV572,AT573,"f",,Trigger)</f>
        <v>43292</v>
      </c>
      <c r="AW573" s="56">
        <f>_xll.qlInterestRateIndexMaturity(IborIndex&amp;Tenor,AV573,Trigger)</f>
        <v>43657</v>
      </c>
      <c r="AX573" s="102" t="e">
        <f>_xll.qlIndexFixing($Z$5,AU573,,Trigger)</f>
        <v>#VALUE!</v>
      </c>
      <c r="AY573" s="102">
        <f>_xll.qlIndexFixing($AZ$1,AV573,,Trigger)</f>
        <v>7.2650908146271957E-3</v>
      </c>
    </row>
    <row r="574" spans="46:51" ht="11.25" customHeight="1" x14ac:dyDescent="0.25">
      <c r="AT574" s="57" t="s">
        <v>44</v>
      </c>
      <c r="AU574" s="56">
        <f>_xll.qlInterestRateIndexFixingDate(IborIndex&amp;Tenor,AV574,Trigger)</f>
        <v>43297</v>
      </c>
      <c r="AV574" s="56">
        <f>_xll.qlCalendarAdvance(Calendar,AV573,AT574,"f",,Trigger)</f>
        <v>43299</v>
      </c>
      <c r="AW574" s="56">
        <f>_xll.qlInterestRateIndexMaturity(IborIndex&amp;Tenor,AV574,Trigger)</f>
        <v>43664</v>
      </c>
      <c r="AX574" s="102" t="e">
        <f>_xll.qlIndexFixing($Z$5,AU574,,Trigger)</f>
        <v>#VALUE!</v>
      </c>
      <c r="AY574" s="102">
        <f>_xll.qlIndexFixing($AZ$1,AV574,,Trigger)</f>
        <v>7.3171527550622119E-3</v>
      </c>
    </row>
    <row r="575" spans="46:51" ht="11.25" customHeight="1" x14ac:dyDescent="0.25">
      <c r="AT575" s="57" t="s">
        <v>44</v>
      </c>
      <c r="AU575" s="56">
        <f>_xll.qlInterestRateIndexFixingDate(IborIndex&amp;Tenor,AV575,Trigger)</f>
        <v>43304</v>
      </c>
      <c r="AV575" s="56">
        <f>_xll.qlCalendarAdvance(Calendar,AV574,AT575,"f",,Trigger)</f>
        <v>43306</v>
      </c>
      <c r="AW575" s="56">
        <f>_xll.qlInterestRateIndexMaturity(IborIndex&amp;Tenor,AV575,Trigger)</f>
        <v>43671</v>
      </c>
      <c r="AX575" s="102" t="e">
        <f>_xll.qlIndexFixing($Z$5,AU575,,Trigger)</f>
        <v>#VALUE!</v>
      </c>
      <c r="AY575" s="102">
        <f>_xll.qlIndexFixing($AZ$1,AV575,,Trigger)</f>
        <v>7.3693437801950357E-3</v>
      </c>
    </row>
    <row r="576" spans="46:51" ht="11.25" customHeight="1" x14ac:dyDescent="0.25">
      <c r="AT576" s="57" t="s">
        <v>44</v>
      </c>
      <c r="AU576" s="56">
        <f>_xll.qlInterestRateIndexFixingDate(IborIndex&amp;Tenor,AV576,Trigger)</f>
        <v>43311</v>
      </c>
      <c r="AV576" s="56">
        <f>_xll.qlCalendarAdvance(Calendar,AV575,AT576,"f",,Trigger)</f>
        <v>43313</v>
      </c>
      <c r="AW576" s="56">
        <f>_xll.qlInterestRateIndexMaturity(IborIndex&amp;Tenor,AV576,Trigger)</f>
        <v>43678</v>
      </c>
      <c r="AX576" s="102" t="e">
        <f>_xll.qlIndexFixing($Z$5,AU576,,Trigger)</f>
        <v>#VALUE!</v>
      </c>
      <c r="AY576" s="102">
        <f>_xll.qlIndexFixing($AZ$1,AV576,,Trigger)</f>
        <v>7.4216587279271268E-3</v>
      </c>
    </row>
    <row r="577" spans="46:51" ht="11.25" customHeight="1" x14ac:dyDescent="0.25">
      <c r="AT577" s="57" t="s">
        <v>44</v>
      </c>
      <c r="AU577" s="56">
        <f>_xll.qlInterestRateIndexFixingDate(IborIndex&amp;Tenor,AV577,Trigger)</f>
        <v>43318</v>
      </c>
      <c r="AV577" s="56">
        <f>_xll.qlCalendarAdvance(Calendar,AV576,AT577,"f",,Trigger)</f>
        <v>43320</v>
      </c>
      <c r="AW577" s="56">
        <f>_xll.qlInterestRateIndexMaturity(IborIndex&amp;Tenor,AV577,Trigger)</f>
        <v>43685</v>
      </c>
      <c r="AX577" s="102" t="e">
        <f>_xll.qlIndexFixing($Z$5,AU577,,Trigger)</f>
        <v>#VALUE!</v>
      </c>
      <c r="AY577" s="102">
        <f>_xll.qlIndexFixing($AZ$1,AV577,,Trigger)</f>
        <v>7.4740923599584458E-3</v>
      </c>
    </row>
    <row r="578" spans="46:51" ht="11.25" customHeight="1" x14ac:dyDescent="0.25">
      <c r="AT578" s="57" t="s">
        <v>44</v>
      </c>
      <c r="AU578" s="56">
        <f>_xll.qlInterestRateIndexFixingDate(IborIndex&amp;Tenor,AV578,Trigger)</f>
        <v>43325</v>
      </c>
      <c r="AV578" s="56">
        <f>_xll.qlCalendarAdvance(Calendar,AV577,AT578,"f",,Trigger)</f>
        <v>43327</v>
      </c>
      <c r="AW578" s="56">
        <f>_xll.qlInterestRateIndexMaturity(IborIndex&amp;Tenor,AV578,Trigger)</f>
        <v>43692</v>
      </c>
      <c r="AX578" s="102" t="e">
        <f>_xll.qlIndexFixing($Z$5,AU578,,Trigger)</f>
        <v>#VALUE!</v>
      </c>
      <c r="AY578" s="102">
        <f>_xll.qlIndexFixing($AZ$1,AV578,,Trigger)</f>
        <v>7.5266393617606656E-3</v>
      </c>
    </row>
    <row r="579" spans="46:51" ht="11.25" customHeight="1" x14ac:dyDescent="0.25">
      <c r="AT579" s="57" t="s">
        <v>44</v>
      </c>
      <c r="AU579" s="56">
        <f>_xll.qlInterestRateIndexFixingDate(IborIndex&amp;Tenor,AV579,Trigger)</f>
        <v>43332</v>
      </c>
      <c r="AV579" s="56">
        <f>_xll.qlCalendarAdvance(Calendar,AV578,AT579,"f",,Trigger)</f>
        <v>43334</v>
      </c>
      <c r="AW579" s="56">
        <f>_xll.qlInterestRateIndexMaturity(IborIndex&amp;Tenor,AV579,Trigger)</f>
        <v>43699</v>
      </c>
      <c r="AX579" s="102" t="e">
        <f>_xll.qlIndexFixing($Z$5,AU579,,Trigger)</f>
        <v>#VALUE!</v>
      </c>
      <c r="AY579" s="102">
        <f>_xll.qlIndexFixing($AZ$1,AV579,,Trigger)</f>
        <v>7.5792943425510339E-3</v>
      </c>
    </row>
    <row r="580" spans="46:51" ht="11.25" customHeight="1" x14ac:dyDescent="0.25">
      <c r="AT580" s="57" t="s">
        <v>44</v>
      </c>
      <c r="AU580" s="56">
        <f>_xll.qlInterestRateIndexFixingDate(IborIndex&amp;Tenor,AV580,Trigger)</f>
        <v>43339</v>
      </c>
      <c r="AV580" s="56">
        <f>_xll.qlCalendarAdvance(Calendar,AV579,AT580,"f",,Trigger)</f>
        <v>43341</v>
      </c>
      <c r="AW580" s="56">
        <f>_xll.qlInterestRateIndexMaturity(IborIndex&amp;Tenor,AV580,Trigger)</f>
        <v>43706</v>
      </c>
      <c r="AX580" s="102" t="e">
        <f>_xll.qlIndexFixing($Z$5,AU580,,Trigger)</f>
        <v>#VALUE!</v>
      </c>
      <c r="AY580" s="102">
        <f>_xll.qlIndexFixing($AZ$1,AV580,,Trigger)</f>
        <v>7.6202778425808367E-3</v>
      </c>
    </row>
    <row r="581" spans="46:51" ht="11.25" customHeight="1" x14ac:dyDescent="0.25">
      <c r="AT581" s="57" t="s">
        <v>44</v>
      </c>
      <c r="AU581" s="56">
        <f>_xll.qlInterestRateIndexFixingDate(IborIndex&amp;Tenor,AV581,Trigger)</f>
        <v>43346</v>
      </c>
      <c r="AV581" s="56">
        <f>_xll.qlCalendarAdvance(Calendar,AV580,AT581,"f",,Trigger)</f>
        <v>43348</v>
      </c>
      <c r="AW581" s="56">
        <f>_xll.qlInterestRateIndexMaturity(IborIndex&amp;Tenor,AV581,Trigger)</f>
        <v>43713</v>
      </c>
      <c r="AX581" s="102" t="e">
        <f>_xll.qlIndexFixing($Z$5,AU581,,Trigger)</f>
        <v>#VALUE!</v>
      </c>
      <c r="AY581" s="102">
        <f>_xll.qlIndexFixing($AZ$1,AV581,,Trigger)</f>
        <v>7.6849062965399628E-3</v>
      </c>
    </row>
    <row r="582" spans="46:51" ht="11.25" customHeight="1" x14ac:dyDescent="0.25">
      <c r="AT582" s="57" t="s">
        <v>44</v>
      </c>
      <c r="AU582" s="56">
        <f>_xll.qlInterestRateIndexFixingDate(IborIndex&amp;Tenor,AV582,Trigger)</f>
        <v>43353</v>
      </c>
      <c r="AV582" s="56">
        <f>_xll.qlCalendarAdvance(Calendar,AV581,AT582,"f",,Trigger)</f>
        <v>43355</v>
      </c>
      <c r="AW582" s="56">
        <f>_xll.qlInterestRateIndexMaturity(IborIndex&amp;Tenor,AV582,Trigger)</f>
        <v>43720</v>
      </c>
      <c r="AX582" s="102" t="e">
        <f>_xll.qlIndexFixing($Z$5,AU582,,Trigger)</f>
        <v>#VALUE!</v>
      </c>
      <c r="AY582" s="102">
        <f>_xll.qlIndexFixing($AZ$1,AV582,,Trigger)</f>
        <v>7.7378521066689262E-3</v>
      </c>
    </row>
    <row r="583" spans="46:51" ht="11.25" customHeight="1" x14ac:dyDescent="0.25">
      <c r="AT583" s="57" t="s">
        <v>44</v>
      </c>
      <c r="AU583" s="56">
        <f>_xll.qlInterestRateIndexFixingDate(IborIndex&amp;Tenor,AV583,Trigger)</f>
        <v>43360</v>
      </c>
      <c r="AV583" s="56">
        <f>_xll.qlCalendarAdvance(Calendar,AV582,AT583,"f",,Trigger)</f>
        <v>43362</v>
      </c>
      <c r="AW583" s="56">
        <f>_xll.qlInterestRateIndexMaturity(IborIndex&amp;Tenor,AV583,Trigger)</f>
        <v>43727</v>
      </c>
      <c r="AX583" s="102" t="e">
        <f>_xll.qlIndexFixing($Z$5,AU583,,Trigger)</f>
        <v>#VALUE!</v>
      </c>
      <c r="AY583" s="102">
        <f>_xll.qlIndexFixing($AZ$1,AV583,,Trigger)</f>
        <v>7.7908835695965307E-3</v>
      </c>
    </row>
    <row r="584" spans="46:51" ht="11.25" customHeight="1" x14ac:dyDescent="0.25">
      <c r="AT584" s="57" t="s">
        <v>44</v>
      </c>
      <c r="AU584" s="56">
        <f>_xll.qlInterestRateIndexFixingDate(IborIndex&amp;Tenor,AV584,Trigger)</f>
        <v>43367</v>
      </c>
      <c r="AV584" s="56">
        <f>_xll.qlCalendarAdvance(Calendar,AV583,AT584,"f",,Trigger)</f>
        <v>43369</v>
      </c>
      <c r="AW584" s="56">
        <f>_xll.qlInterestRateIndexMaturity(IborIndex&amp;Tenor,AV584,Trigger)</f>
        <v>43734</v>
      </c>
      <c r="AX584" s="102" t="e">
        <f>_xll.qlIndexFixing($Z$5,AU584,,Trigger)</f>
        <v>#VALUE!</v>
      </c>
      <c r="AY584" s="102">
        <f>_xll.qlIndexFixing($AZ$1,AV584,,Trigger)</f>
        <v>7.8439949128828127E-3</v>
      </c>
    </row>
    <row r="585" spans="46:51" ht="11.25" customHeight="1" x14ac:dyDescent="0.25">
      <c r="AT585" s="57" t="s">
        <v>44</v>
      </c>
      <c r="AU585" s="56">
        <f>_xll.qlInterestRateIndexFixingDate(IborIndex&amp;Tenor,AV585,Trigger)</f>
        <v>43374</v>
      </c>
      <c r="AV585" s="56">
        <f>_xll.qlCalendarAdvance(Calendar,AV584,AT585,"f",,Trigger)</f>
        <v>43376</v>
      </c>
      <c r="AW585" s="56">
        <f>_xll.qlInterestRateIndexMaturity(IborIndex&amp;Tenor,AV585,Trigger)</f>
        <v>43741</v>
      </c>
      <c r="AX585" s="102" t="e">
        <f>_xll.qlIndexFixing($Z$5,AU585,,Trigger)</f>
        <v>#VALUE!</v>
      </c>
      <c r="AY585" s="102">
        <f>_xll.qlIndexFixing($AZ$1,AV585,,Trigger)</f>
        <v>7.8971802876800414E-3</v>
      </c>
    </row>
    <row r="586" spans="46:51" ht="11.25" customHeight="1" x14ac:dyDescent="0.25">
      <c r="AT586" s="57" t="s">
        <v>44</v>
      </c>
      <c r="AU586" s="56">
        <f>_xll.qlInterestRateIndexFixingDate(IborIndex&amp;Tenor,AV586,Trigger)</f>
        <v>43381</v>
      </c>
      <c r="AV586" s="56">
        <f>_xll.qlCalendarAdvance(Calendar,AV585,AT586,"f",,Trigger)</f>
        <v>43383</v>
      </c>
      <c r="AW586" s="56">
        <f>_xll.qlInterestRateIndexMaturity(IborIndex&amp;Tenor,AV586,Trigger)</f>
        <v>43748</v>
      </c>
      <c r="AX586" s="102" t="e">
        <f>_xll.qlIndexFixing($Z$5,AU586,,Trigger)</f>
        <v>#VALUE!</v>
      </c>
      <c r="AY586" s="102">
        <f>_xll.qlIndexFixing($AZ$1,AV586,,Trigger)</f>
        <v>7.9504337687087718E-3</v>
      </c>
    </row>
    <row r="587" spans="46:51" ht="11.25" customHeight="1" x14ac:dyDescent="0.25">
      <c r="AT587" s="57" t="s">
        <v>44</v>
      </c>
      <c r="AU587" s="56">
        <f>_xll.qlInterestRateIndexFixingDate(IborIndex&amp;Tenor,AV587,Trigger)</f>
        <v>43388</v>
      </c>
      <c r="AV587" s="56">
        <f>_xll.qlCalendarAdvance(Calendar,AV586,AT587,"f",,Trigger)</f>
        <v>43390</v>
      </c>
      <c r="AW587" s="56">
        <f>_xll.qlInterestRateIndexMaturity(IborIndex&amp;Tenor,AV587,Trigger)</f>
        <v>43755</v>
      </c>
      <c r="AX587" s="102" t="e">
        <f>_xll.qlIndexFixing($Z$5,AU587,,Trigger)</f>
        <v>#VALUE!</v>
      </c>
      <c r="AY587" s="102">
        <f>_xll.qlIndexFixing($AZ$1,AV587,,Trigger)</f>
        <v>8.0037493542329981E-3</v>
      </c>
    </row>
    <row r="588" spans="46:51" ht="11.25" customHeight="1" x14ac:dyDescent="0.25">
      <c r="AT588" s="57" t="s">
        <v>44</v>
      </c>
      <c r="AU588" s="56">
        <f>_xll.qlInterestRateIndexFixingDate(IborIndex&amp;Tenor,AV588,Trigger)</f>
        <v>43395</v>
      </c>
      <c r="AV588" s="56">
        <f>_xll.qlCalendarAdvance(Calendar,AV587,AT588,"f",,Trigger)</f>
        <v>43397</v>
      </c>
      <c r="AW588" s="56">
        <f>_xll.qlInterestRateIndexMaturity(IborIndex&amp;Tenor,AV588,Trigger)</f>
        <v>43762</v>
      </c>
      <c r="AX588" s="102" t="e">
        <f>_xll.qlIndexFixing($Z$5,AU588,,Trigger)</f>
        <v>#VALUE!</v>
      </c>
      <c r="AY588" s="102">
        <f>_xll.qlIndexFixing($AZ$1,AV588,,Trigger)</f>
        <v>8.057120966035336E-3</v>
      </c>
    </row>
    <row r="589" spans="46:51" ht="11.25" customHeight="1" x14ac:dyDescent="0.25">
      <c r="AT589" s="57" t="s">
        <v>44</v>
      </c>
      <c r="AU589" s="56">
        <f>_xll.qlInterestRateIndexFixingDate(IborIndex&amp;Tenor,AV589,Trigger)</f>
        <v>43402</v>
      </c>
      <c r="AV589" s="56">
        <f>_xll.qlCalendarAdvance(Calendar,AV588,AT589,"f",,Trigger)</f>
        <v>43404</v>
      </c>
      <c r="AW589" s="56">
        <f>_xll.qlInterestRateIndexMaturity(IborIndex&amp;Tenor,AV589,Trigger)</f>
        <v>43769</v>
      </c>
      <c r="AX589" s="102" t="e">
        <f>_xll.qlIndexFixing($Z$5,AU589,,Trigger)</f>
        <v>#VALUE!</v>
      </c>
      <c r="AY589" s="102">
        <f>_xll.qlIndexFixing($AZ$1,AV589,,Trigger)</f>
        <v>8.1105424493941505E-3</v>
      </c>
    </row>
    <row r="590" spans="46:51" ht="11.25" customHeight="1" x14ac:dyDescent="0.25">
      <c r="AT590" s="57" t="s">
        <v>44</v>
      </c>
      <c r="AU590" s="56">
        <f>_xll.qlInterestRateIndexFixingDate(IborIndex&amp;Tenor,AV590,Trigger)</f>
        <v>43409</v>
      </c>
      <c r="AV590" s="56">
        <f>_xll.qlCalendarAdvance(Calendar,AV589,AT590,"f",,Trigger)</f>
        <v>43411</v>
      </c>
      <c r="AW590" s="56">
        <f>_xll.qlInterestRateIndexMaturity(IborIndex&amp;Tenor,AV590,Trigger)</f>
        <v>43776</v>
      </c>
      <c r="AX590" s="102" t="e">
        <f>_xll.qlIndexFixing($Z$5,AU590,,Trigger)</f>
        <v>#VALUE!</v>
      </c>
      <c r="AY590" s="102">
        <f>_xll.qlIndexFixing($AZ$1,AV590,,Trigger)</f>
        <v>8.1640075730591583E-3</v>
      </c>
    </row>
    <row r="591" spans="46:51" ht="11.25" customHeight="1" x14ac:dyDescent="0.25">
      <c r="AT591" s="57" t="s">
        <v>44</v>
      </c>
      <c r="AU591" s="56">
        <f>_xll.qlInterestRateIndexFixingDate(IborIndex&amp;Tenor,AV591,Trigger)</f>
        <v>43416</v>
      </c>
      <c r="AV591" s="56">
        <f>_xll.qlCalendarAdvance(Calendar,AV590,AT591,"f",,Trigger)</f>
        <v>43418</v>
      </c>
      <c r="AW591" s="56">
        <f>_xll.qlInterestRateIndexMaturity(IborIndex&amp;Tenor,AV591,Trigger)</f>
        <v>43783</v>
      </c>
      <c r="AX591" s="102" t="e">
        <f>_xll.qlIndexFixing($Z$5,AU591,,Trigger)</f>
        <v>#VALUE!</v>
      </c>
      <c r="AY591" s="102">
        <f>_xll.qlIndexFixing($AZ$1,AV591,,Trigger)</f>
        <v>8.2175100292292084E-3</v>
      </c>
    </row>
    <row r="592" spans="46:51" ht="11.25" customHeight="1" x14ac:dyDescent="0.25">
      <c r="AT592" s="57" t="s">
        <v>44</v>
      </c>
      <c r="AU592" s="56">
        <f>_xll.qlInterestRateIndexFixingDate(IborIndex&amp;Tenor,AV592,Trigger)</f>
        <v>43423</v>
      </c>
      <c r="AV592" s="56">
        <f>_xll.qlCalendarAdvance(Calendar,AV591,AT592,"f",,Trigger)</f>
        <v>43425</v>
      </c>
      <c r="AW592" s="56">
        <f>_xll.qlInterestRateIndexMaturity(IborIndex&amp;Tenor,AV592,Trigger)</f>
        <v>43790</v>
      </c>
      <c r="AX592" s="102" t="e">
        <f>_xll.qlIndexFixing($Z$5,AU592,,Trigger)</f>
        <v>#VALUE!</v>
      </c>
      <c r="AY592" s="102">
        <f>_xll.qlIndexFixing($AZ$1,AV592,,Trigger)</f>
        <v>8.2710434335276778E-3</v>
      </c>
    </row>
    <row r="593" spans="46:51" ht="11.25" customHeight="1" x14ac:dyDescent="0.25">
      <c r="AT593" s="57" t="s">
        <v>44</v>
      </c>
      <c r="AU593" s="56">
        <f>_xll.qlInterestRateIndexFixingDate(IborIndex&amp;Tenor,AV593,Trigger)</f>
        <v>43430</v>
      </c>
      <c r="AV593" s="56">
        <f>_xll.qlCalendarAdvance(Calendar,AV592,AT593,"f",,Trigger)</f>
        <v>43432</v>
      </c>
      <c r="AW593" s="56">
        <f>_xll.qlInterestRateIndexMaturity(IborIndex&amp;Tenor,AV593,Trigger)</f>
        <v>43797</v>
      </c>
      <c r="AX593" s="102" t="e">
        <f>_xll.qlIndexFixing($Z$5,AU593,,Trigger)</f>
        <v>#VALUE!</v>
      </c>
      <c r="AY593" s="102">
        <f>_xll.qlIndexFixing($AZ$1,AV593,,Trigger)</f>
        <v>8.3128019994716338E-3</v>
      </c>
    </row>
    <row r="594" spans="46:51" ht="11.25" customHeight="1" x14ac:dyDescent="0.25">
      <c r="AT594" s="57" t="s">
        <v>44</v>
      </c>
      <c r="AU594" s="56">
        <f>_xll.qlInterestRateIndexFixingDate(IborIndex&amp;Tenor,AV594,Trigger)</f>
        <v>43437</v>
      </c>
      <c r="AV594" s="56">
        <f>_xll.qlCalendarAdvance(Calendar,AV593,AT594,"f",,Trigger)</f>
        <v>43439</v>
      </c>
      <c r="AW594" s="56">
        <f>_xll.qlInterestRateIndexMaturity(IborIndex&amp;Tenor,AV594,Trigger)</f>
        <v>43804</v>
      </c>
      <c r="AX594" s="102" t="e">
        <f>_xll.qlIndexFixing($Z$5,AU594,,Trigger)</f>
        <v>#VALUE!</v>
      </c>
      <c r="AY594" s="102">
        <f>_xll.qlIndexFixing($AZ$1,AV594,,Trigger)</f>
        <v>8.378177165999234E-3</v>
      </c>
    </row>
    <row r="595" spans="46:51" ht="11.25" customHeight="1" x14ac:dyDescent="0.25">
      <c r="AT595" s="57" t="s">
        <v>44</v>
      </c>
      <c r="AU595" s="56">
        <f>_xll.qlInterestRateIndexFixingDate(IborIndex&amp;Tenor,AV595,Trigger)</f>
        <v>43444</v>
      </c>
      <c r="AV595" s="56">
        <f>_xll.qlCalendarAdvance(Calendar,AV594,AT595,"f",,Trigger)</f>
        <v>43446</v>
      </c>
      <c r="AW595" s="56">
        <f>_xll.qlInterestRateIndexMaturity(IborIndex&amp;Tenor,AV595,Trigger)</f>
        <v>43811</v>
      </c>
      <c r="AX595" s="102" t="e">
        <f>_xll.qlIndexFixing($Z$5,AU595,,Trigger)</f>
        <v>#VALUE!</v>
      </c>
      <c r="AY595" s="102">
        <f>_xll.qlIndexFixing($AZ$1,AV595,,Trigger)</f>
        <v>8.4317643423465344E-3</v>
      </c>
    </row>
    <row r="596" spans="46:51" ht="11.25" customHeight="1" x14ac:dyDescent="0.25">
      <c r="AT596" s="57" t="s">
        <v>44</v>
      </c>
      <c r="AU596" s="56">
        <f>_xll.qlInterestRateIndexFixingDate(IborIndex&amp;Tenor,AV596,Trigger)</f>
        <v>43451</v>
      </c>
      <c r="AV596" s="56">
        <f>_xll.qlCalendarAdvance(Calendar,AV595,AT596,"f",,Trigger)</f>
        <v>43453</v>
      </c>
      <c r="AW596" s="56">
        <f>_xll.qlInterestRateIndexMaturity(IborIndex&amp;Tenor,AV596,Trigger)</f>
        <v>43818</v>
      </c>
      <c r="AX596" s="102" t="e">
        <f>_xll.qlIndexFixing($Z$5,AU596,,Trigger)</f>
        <v>#VALUE!</v>
      </c>
      <c r="AY596" s="102">
        <f>_xll.qlIndexFixing($AZ$1,AV596,,Trigger)</f>
        <v>8.4853561631286437E-3</v>
      </c>
    </row>
    <row r="597" spans="46:51" ht="11.25" customHeight="1" x14ac:dyDescent="0.25">
      <c r="AT597" s="57" t="s">
        <v>44</v>
      </c>
      <c r="AU597" s="56">
        <f>_xll.qlInterestRateIndexFixingDate(IborIndex&amp;Tenor,AV597,Trigger)</f>
        <v>43455</v>
      </c>
      <c r="AV597" s="56">
        <f>_xll.qlCalendarAdvance(Calendar,AV596,AT597,"f",,Trigger)</f>
        <v>43461</v>
      </c>
      <c r="AW597" s="56">
        <f>_xll.qlInterestRateIndexMaturity(IborIndex&amp;Tenor,AV597,Trigger)</f>
        <v>43826</v>
      </c>
      <c r="AX597" s="102" t="e">
        <f>_xll.qlIndexFixing($Z$5,AU597,,Trigger)</f>
        <v>#VALUE!</v>
      </c>
      <c r="AY597" s="102">
        <f>_xll.qlIndexFixing($AZ$1,AV597,,Trigger)</f>
        <v>8.5540792616318299E-3</v>
      </c>
    </row>
    <row r="598" spans="46:51" ht="11.25" customHeight="1" x14ac:dyDescent="0.25">
      <c r="AT598" s="57" t="s">
        <v>44</v>
      </c>
      <c r="AU598" s="56">
        <f>_xll.qlInterestRateIndexFixingDate(IborIndex&amp;Tenor,AV598,Trigger)</f>
        <v>43465</v>
      </c>
      <c r="AV598" s="56">
        <f>_xll.qlCalendarAdvance(Calendar,AV597,AT598,"f",,Trigger)</f>
        <v>43468</v>
      </c>
      <c r="AW598" s="56">
        <f>_xll.qlInterestRateIndexMaturity(IborIndex&amp;Tenor,AV598,Trigger)</f>
        <v>43833</v>
      </c>
      <c r="AX598" s="102" t="e">
        <f>_xll.qlIndexFixing($Z$5,AU598,,Trigger)</f>
        <v>#VALUE!</v>
      </c>
      <c r="AY598" s="102">
        <f>_xll.qlIndexFixing($AZ$1,AV598,,Trigger)</f>
        <v>8.6076644516371401E-3</v>
      </c>
    </row>
    <row r="599" spans="46:51" ht="11.25" customHeight="1" x14ac:dyDescent="0.25">
      <c r="AT599" s="57" t="s">
        <v>44</v>
      </c>
      <c r="AU599" s="56">
        <f>_xll.qlInterestRateIndexFixingDate(IborIndex&amp;Tenor,AV599,Trigger)</f>
        <v>43473</v>
      </c>
      <c r="AV599" s="56">
        <f>_xll.qlCalendarAdvance(Calendar,AV598,AT599,"f",,Trigger)</f>
        <v>43475</v>
      </c>
      <c r="AW599" s="56">
        <f>_xll.qlInterestRateIndexMaturity(IborIndex&amp;Tenor,AV599,Trigger)</f>
        <v>43840</v>
      </c>
      <c r="AX599" s="102" t="e">
        <f>_xll.qlIndexFixing($Z$5,AU599,,Trigger)</f>
        <v>#VALUE!</v>
      </c>
      <c r="AY599" s="102">
        <f>_xll.qlIndexFixing($AZ$1,AV599,,Trigger)</f>
        <v>8.6612317052319563E-3</v>
      </c>
    </row>
    <row r="600" spans="46:51" ht="11.25" customHeight="1" x14ac:dyDescent="0.25">
      <c r="AT600" s="57" t="s">
        <v>44</v>
      </c>
      <c r="AU600" s="56">
        <f>_xll.qlInterestRateIndexFixingDate(IborIndex&amp;Tenor,AV600,Trigger)</f>
        <v>43480</v>
      </c>
      <c r="AV600" s="56">
        <f>_xll.qlCalendarAdvance(Calendar,AV599,AT600,"f",,Trigger)</f>
        <v>43482</v>
      </c>
      <c r="AW600" s="56">
        <f>_xll.qlInterestRateIndexMaturity(IborIndex&amp;Tenor,AV600,Trigger)</f>
        <v>43847</v>
      </c>
      <c r="AX600" s="102" t="e">
        <f>_xll.qlIndexFixing($Z$5,AU600,,Trigger)</f>
        <v>#VALUE!</v>
      </c>
      <c r="AY600" s="102">
        <f>_xll.qlIndexFixing($AZ$1,AV600,,Trigger)</f>
        <v>8.7147739780971782E-3</v>
      </c>
    </row>
    <row r="601" spans="46:51" ht="11.25" customHeight="1" x14ac:dyDescent="0.25">
      <c r="AT601" s="57" t="s">
        <v>44</v>
      </c>
      <c r="AU601" s="56">
        <f>_xll.qlInterestRateIndexFixingDate(IborIndex&amp;Tenor,AV601,Trigger)</f>
        <v>43487</v>
      </c>
      <c r="AV601" s="56">
        <f>_xll.qlCalendarAdvance(Calendar,AV600,AT601,"f",,Trigger)</f>
        <v>43489</v>
      </c>
      <c r="AW601" s="56">
        <f>_xll.qlInterestRateIndexMaturity(IborIndex&amp;Tenor,AV601,Trigger)</f>
        <v>43854</v>
      </c>
      <c r="AX601" s="102" t="e">
        <f>_xll.qlIndexFixing($Z$5,AU601,,Trigger)</f>
        <v>#VALUE!</v>
      </c>
      <c r="AY601" s="102">
        <f>_xll.qlIndexFixing($AZ$1,AV601,,Trigger)</f>
        <v>8.7682841487388367E-3</v>
      </c>
    </row>
    <row r="602" spans="46:51" ht="11.25" customHeight="1" x14ac:dyDescent="0.25">
      <c r="AT602" s="57" t="s">
        <v>44</v>
      </c>
      <c r="AU602" s="56">
        <f>_xll.qlInterestRateIndexFixingDate(IborIndex&amp;Tenor,AV602,Trigger)</f>
        <v>43494</v>
      </c>
      <c r="AV602" s="56">
        <f>_xll.qlCalendarAdvance(Calendar,AV601,AT602,"f",,Trigger)</f>
        <v>43496</v>
      </c>
      <c r="AW602" s="56">
        <f>_xll.qlInterestRateIndexMaturity(IborIndex&amp;Tenor,AV602,Trigger)</f>
        <v>43861</v>
      </c>
      <c r="AX602" s="102" t="e">
        <f>_xll.qlIndexFixing($Z$5,AU602,,Trigger)</f>
        <v>#VALUE!</v>
      </c>
      <c r="AY602" s="102">
        <f>_xll.qlIndexFixing($AZ$1,AV602,,Trigger)</f>
        <v>8.8217550184721029E-3</v>
      </c>
    </row>
    <row r="603" spans="46:51" ht="11.25" customHeight="1" x14ac:dyDescent="0.25">
      <c r="AT603" s="57" t="s">
        <v>44</v>
      </c>
      <c r="AU603" s="56">
        <f>_xll.qlInterestRateIndexFixingDate(IborIndex&amp;Tenor,AV603,Trigger)</f>
        <v>43501</v>
      </c>
      <c r="AV603" s="56">
        <f>_xll.qlCalendarAdvance(Calendar,AV602,AT603,"f",,Trigger)</f>
        <v>43503</v>
      </c>
      <c r="AW603" s="56">
        <f>_xll.qlInterestRateIndexMaturity(IborIndex&amp;Tenor,AV603,Trigger)</f>
        <v>43868</v>
      </c>
      <c r="AX603" s="102" t="e">
        <f>_xll.qlIndexFixing($Z$5,AU603,,Trigger)</f>
        <v>#VALUE!</v>
      </c>
      <c r="AY603" s="102">
        <f>_xll.qlIndexFixing($AZ$1,AV603,,Trigger)</f>
        <v>8.8751793114024632E-3</v>
      </c>
    </row>
    <row r="604" spans="46:51" ht="11.25" customHeight="1" x14ac:dyDescent="0.25">
      <c r="AT604" s="57" t="s">
        <v>44</v>
      </c>
      <c r="AU604" s="56">
        <f>_xll.qlInterestRateIndexFixingDate(IborIndex&amp;Tenor,AV604,Trigger)</f>
        <v>43508</v>
      </c>
      <c r="AV604" s="56">
        <f>_xll.qlCalendarAdvance(Calendar,AV603,AT604,"f",,Trigger)</f>
        <v>43510</v>
      </c>
      <c r="AW604" s="56">
        <f>_xll.qlInterestRateIndexMaturity(IborIndex&amp;Tenor,AV604,Trigger)</f>
        <v>43875</v>
      </c>
      <c r="AX604" s="102" t="e">
        <f>_xll.qlIndexFixing($Z$5,AU604,,Trigger)</f>
        <v>#VALUE!</v>
      </c>
      <c r="AY604" s="102">
        <f>_xll.qlIndexFixing($AZ$1,AV604,,Trigger)</f>
        <v>8.9285496744088439E-3</v>
      </c>
    </row>
    <row r="605" spans="46:51" ht="11.25" customHeight="1" x14ac:dyDescent="0.25">
      <c r="AT605" s="57" t="s">
        <v>44</v>
      </c>
      <c r="AU605" s="56">
        <f>_xll.qlInterestRateIndexFixingDate(IborIndex&amp;Tenor,AV605,Trigger)</f>
        <v>43515</v>
      </c>
      <c r="AV605" s="56">
        <f>_xll.qlCalendarAdvance(Calendar,AV604,AT605,"f",,Trigger)</f>
        <v>43517</v>
      </c>
      <c r="AW605" s="56">
        <f>_xll.qlInterestRateIndexMaturity(IborIndex&amp;Tenor,AV605,Trigger)</f>
        <v>43882</v>
      </c>
      <c r="AX605" s="102" t="e">
        <f>_xll.qlIndexFixing($Z$5,AU605,,Trigger)</f>
        <v>#VALUE!</v>
      </c>
      <c r="AY605" s="102">
        <f>_xll.qlIndexFixing($AZ$1,AV605,,Trigger)</f>
        <v>8.9818586771263191E-3</v>
      </c>
    </row>
    <row r="606" spans="46:51" ht="11.25" customHeight="1" x14ac:dyDescent="0.25">
      <c r="AT606" s="57" t="s">
        <v>44</v>
      </c>
      <c r="AU606" s="56">
        <f>_xll.qlInterestRateIndexFixingDate(IborIndex&amp;Tenor,AV606,Trigger)</f>
        <v>43522</v>
      </c>
      <c r="AV606" s="56">
        <f>_xll.qlCalendarAdvance(Calendar,AV605,AT606,"f",,Trigger)</f>
        <v>43524</v>
      </c>
      <c r="AW606" s="56">
        <f>_xll.qlInterestRateIndexMaturity(IborIndex&amp;Tenor,AV606,Trigger)</f>
        <v>43889</v>
      </c>
      <c r="AX606" s="102" t="e">
        <f>_xll.qlIndexFixing($Z$5,AU606,,Trigger)</f>
        <v>#VALUE!</v>
      </c>
      <c r="AY606" s="102">
        <f>_xll.qlIndexFixing($AZ$1,AV606,,Trigger)</f>
        <v>9.0389517034908523E-3</v>
      </c>
    </row>
    <row r="607" spans="46:51" ht="11.25" customHeight="1" x14ac:dyDescent="0.25">
      <c r="AT607" s="57" t="s">
        <v>44</v>
      </c>
      <c r="AU607" s="56">
        <f>_xll.qlInterestRateIndexFixingDate(IborIndex&amp;Tenor,AV607,Trigger)</f>
        <v>43529</v>
      </c>
      <c r="AV607" s="56">
        <f>_xll.qlCalendarAdvance(Calendar,AV606,AT607,"f",,Trigger)</f>
        <v>43531</v>
      </c>
      <c r="AW607" s="56">
        <f>_xll.qlInterestRateIndexMaturity(IborIndex&amp;Tenor,AV607,Trigger)</f>
        <v>43899</v>
      </c>
      <c r="AX607" s="102" t="e">
        <f>_xll.qlIndexFixing($Z$5,AU607,,Trigger)</f>
        <v>#VALUE!</v>
      </c>
      <c r="AY607" s="102">
        <f>_xll.qlIndexFixing($AZ$1,AV607,,Trigger)</f>
        <v>9.0921062186487926E-3</v>
      </c>
    </row>
    <row r="608" spans="46:51" ht="11.25" customHeight="1" x14ac:dyDescent="0.25">
      <c r="AT608" s="57" t="s">
        <v>44</v>
      </c>
      <c r="AU608" s="56">
        <f>_xll.qlInterestRateIndexFixingDate(IborIndex&amp;Tenor,AV608,Trigger)</f>
        <v>43536</v>
      </c>
      <c r="AV608" s="56">
        <f>_xll.qlCalendarAdvance(Calendar,AV607,AT608,"f",,Trigger)</f>
        <v>43538</v>
      </c>
      <c r="AW608" s="56">
        <f>_xll.qlInterestRateIndexMaturity(IborIndex&amp;Tenor,AV608,Trigger)</f>
        <v>43906</v>
      </c>
      <c r="AX608" s="102" t="e">
        <f>_xll.qlIndexFixing($Z$5,AU608,,Trigger)</f>
        <v>#VALUE!</v>
      </c>
      <c r="AY608" s="102">
        <f>_xll.qlIndexFixing($AZ$1,AV608,,Trigger)</f>
        <v>9.1451762165512453E-3</v>
      </c>
    </row>
    <row r="609" spans="46:51" ht="11.25" customHeight="1" x14ac:dyDescent="0.25">
      <c r="AT609" s="57" t="s">
        <v>44</v>
      </c>
      <c r="AU609" s="56">
        <f>_xll.qlInterestRateIndexFixingDate(IborIndex&amp;Tenor,AV609,Trigger)</f>
        <v>43543</v>
      </c>
      <c r="AV609" s="56">
        <f>_xll.qlCalendarAdvance(Calendar,AV608,AT609,"f",,Trigger)</f>
        <v>43545</v>
      </c>
      <c r="AW609" s="56">
        <f>_xll.qlInterestRateIndexMaturity(IborIndex&amp;Tenor,AV609,Trigger)</f>
        <v>43913</v>
      </c>
      <c r="AX609" s="102" t="e">
        <f>_xll.qlIndexFixing($Z$5,AU609,,Trigger)</f>
        <v>#VALUE!</v>
      </c>
      <c r="AY609" s="102">
        <f>_xll.qlIndexFixing($AZ$1,AV609,,Trigger)</f>
        <v>9.1981539663857134E-3</v>
      </c>
    </row>
    <row r="610" spans="46:51" ht="11.25" customHeight="1" x14ac:dyDescent="0.25">
      <c r="AT610" s="57" t="s">
        <v>44</v>
      </c>
      <c r="AU610" s="56">
        <f>_xll.qlInterestRateIndexFixingDate(IborIndex&amp;Tenor,AV610,Trigger)</f>
        <v>43550</v>
      </c>
      <c r="AV610" s="56">
        <f>_xll.qlCalendarAdvance(Calendar,AV609,AT610,"f",,Trigger)</f>
        <v>43552</v>
      </c>
      <c r="AW610" s="56">
        <f>_xll.qlInterestRateIndexMaturity(IborIndex&amp;Tenor,AV610,Trigger)</f>
        <v>43920</v>
      </c>
      <c r="AX610" s="102" t="e">
        <f>_xll.qlIndexFixing($Z$5,AU610,,Trigger)</f>
        <v>#VALUE!</v>
      </c>
      <c r="AY610" s="102">
        <f>_xll.qlIndexFixing($AZ$1,AV610,,Trigger)</f>
        <v>9.2510316602249995E-3</v>
      </c>
    </row>
    <row r="611" spans="46:51" ht="11.25" customHeight="1" x14ac:dyDescent="0.25">
      <c r="AT611" s="57" t="s">
        <v>44</v>
      </c>
      <c r="AU611" s="56">
        <f>_xll.qlInterestRateIndexFixingDate(IborIndex&amp;Tenor,AV611,Trigger)</f>
        <v>43557</v>
      </c>
      <c r="AV611" s="56">
        <f>_xll.qlCalendarAdvance(Calendar,AV610,AT611,"f",,Trigger)</f>
        <v>43559</v>
      </c>
      <c r="AW611" s="56">
        <f>_xll.qlInterestRateIndexMaturity(IborIndex&amp;Tenor,AV611,Trigger)</f>
        <v>43927</v>
      </c>
      <c r="AX611" s="102" t="e">
        <f>_xll.qlIndexFixing($Z$5,AU611,,Trigger)</f>
        <v>#VALUE!</v>
      </c>
      <c r="AY611" s="102">
        <f>_xll.qlIndexFixing($AZ$1,AV611,,Trigger)</f>
        <v>9.3038014130160541E-3</v>
      </c>
    </row>
    <row r="612" spans="46:51" ht="11.25" customHeight="1" x14ac:dyDescent="0.25">
      <c r="AT612" s="57" t="s">
        <v>44</v>
      </c>
      <c r="AU612" s="56">
        <f>_xll.qlInterestRateIndexFixingDate(IborIndex&amp;Tenor,AV612,Trigger)</f>
        <v>43564</v>
      </c>
      <c r="AV612" s="56">
        <f>_xll.qlCalendarAdvance(Calendar,AV611,AT612,"f",,Trigger)</f>
        <v>43566</v>
      </c>
      <c r="AW612" s="56">
        <f>_xll.qlInterestRateIndexMaturity(IborIndex&amp;Tenor,AV612,Trigger)</f>
        <v>43935</v>
      </c>
      <c r="AX612" s="102" t="e">
        <f>_xll.qlIndexFixing($Z$5,AU612,,Trigger)</f>
        <v>#VALUE!</v>
      </c>
      <c r="AY612" s="102">
        <f>_xll.qlIndexFixing($AZ$1,AV612,,Trigger)</f>
        <v>9.3564552625662253E-3</v>
      </c>
    </row>
    <row r="613" spans="46:51" ht="11.25" customHeight="1" x14ac:dyDescent="0.25">
      <c r="AT613" s="57" t="s">
        <v>44</v>
      </c>
      <c r="AU613" s="56">
        <f>_xll.qlInterestRateIndexFixingDate(IborIndex&amp;Tenor,AV613,Trigger)</f>
        <v>43571</v>
      </c>
      <c r="AV613" s="56">
        <f>_xll.qlCalendarAdvance(Calendar,AV612,AT613,"f",,Trigger)</f>
        <v>43573</v>
      </c>
      <c r="AW613" s="56">
        <f>_xll.qlInterestRateIndexMaturity(IborIndex&amp;Tenor,AV613,Trigger)</f>
        <v>43941</v>
      </c>
      <c r="AX613" s="102" t="e">
        <f>_xll.qlIndexFixing($Z$5,AU613,,Trigger)</f>
        <v>#VALUE!</v>
      </c>
      <c r="AY613" s="102">
        <f>_xll.qlIndexFixing($AZ$1,AV613,,Trigger)</f>
        <v>9.4239698155097092E-3</v>
      </c>
    </row>
    <row r="614" spans="46:51" ht="11.25" customHeight="1" x14ac:dyDescent="0.25">
      <c r="AT614" s="57" t="s">
        <v>44</v>
      </c>
      <c r="AU614" s="56">
        <f>_xll.qlInterestRateIndexFixingDate(IborIndex&amp;Tenor,AV614,Trigger)</f>
        <v>43578</v>
      </c>
      <c r="AV614" s="56">
        <f>_xll.qlCalendarAdvance(Calendar,AV613,AT614,"f",,Trigger)</f>
        <v>43580</v>
      </c>
      <c r="AW614" s="56">
        <f>_xll.qlInterestRateIndexMaturity(IborIndex&amp;Tenor,AV614,Trigger)</f>
        <v>43948</v>
      </c>
      <c r="AX614" s="102" t="e">
        <f>_xll.qlIndexFixing($Z$5,AU614,,Trigger)</f>
        <v>#VALUE!</v>
      </c>
      <c r="AY614" s="102">
        <f>_xll.qlIndexFixing($AZ$1,AV614,,Trigger)</f>
        <v>9.4613830174182633E-3</v>
      </c>
    </row>
    <row r="615" spans="46:51" ht="11.25" customHeight="1" x14ac:dyDescent="0.25">
      <c r="AT615" s="57" t="s">
        <v>44</v>
      </c>
      <c r="AU615" s="56">
        <f>_xll.qlInterestRateIndexFixingDate(IborIndex&amp;Tenor,AV615,Trigger)</f>
        <v>43584</v>
      </c>
      <c r="AV615" s="56">
        <f>_xll.qlCalendarAdvance(Calendar,AV614,AT615,"f",,Trigger)</f>
        <v>43587</v>
      </c>
      <c r="AW615" s="56">
        <f>_xll.qlInterestRateIndexMaturity(IborIndex&amp;Tenor,AV615,Trigger)</f>
        <v>43955</v>
      </c>
      <c r="AX615" s="102" t="e">
        <f>_xll.qlIndexFixing($Z$5,AU615,,Trigger)</f>
        <v>#VALUE!</v>
      </c>
      <c r="AY615" s="102">
        <f>_xll.qlIndexFixing($AZ$1,AV615,,Trigger)</f>
        <v>9.5136406125474644E-3</v>
      </c>
    </row>
    <row r="616" spans="46:51" ht="11.25" customHeight="1" x14ac:dyDescent="0.25">
      <c r="AT616" s="57" t="s">
        <v>44</v>
      </c>
      <c r="AU616" s="56">
        <f>_xll.qlInterestRateIndexFixingDate(IborIndex&amp;Tenor,AV616,Trigger)</f>
        <v>43592</v>
      </c>
      <c r="AV616" s="56">
        <f>_xll.qlCalendarAdvance(Calendar,AV615,AT616,"f",,Trigger)</f>
        <v>43594</v>
      </c>
      <c r="AW616" s="56">
        <f>_xll.qlInterestRateIndexMaturity(IborIndex&amp;Tenor,AV616,Trigger)</f>
        <v>43962</v>
      </c>
      <c r="AX616" s="102" t="e">
        <f>_xll.qlIndexFixing($Z$5,AU616,,Trigger)</f>
        <v>#VALUE!</v>
      </c>
      <c r="AY616" s="102">
        <f>_xll.qlIndexFixing($AZ$1,AV616,,Trigger)</f>
        <v>9.5657496840718843E-3</v>
      </c>
    </row>
    <row r="617" spans="46:51" ht="11.25" customHeight="1" x14ac:dyDescent="0.25">
      <c r="AT617" s="57" t="s">
        <v>44</v>
      </c>
      <c r="AU617" s="56">
        <f>_xll.qlInterestRateIndexFixingDate(IborIndex&amp;Tenor,AV617,Trigger)</f>
        <v>43599</v>
      </c>
      <c r="AV617" s="56">
        <f>_xll.qlCalendarAdvance(Calendar,AV616,AT617,"f",,Trigger)</f>
        <v>43601</v>
      </c>
      <c r="AW617" s="56">
        <f>_xll.qlInterestRateIndexMaturity(IborIndex&amp;Tenor,AV617,Trigger)</f>
        <v>43969</v>
      </c>
      <c r="AX617" s="102" t="e">
        <f>_xll.qlIndexFixing($Z$5,AU617,,Trigger)</f>
        <v>#VALUE!</v>
      </c>
      <c r="AY617" s="102">
        <f>_xll.qlIndexFixing($AZ$1,AV617,,Trigger)</f>
        <v>9.6177029382586918E-3</v>
      </c>
    </row>
    <row r="618" spans="46:51" ht="11.25" customHeight="1" x14ac:dyDescent="0.25">
      <c r="AT618" s="57" t="s">
        <v>44</v>
      </c>
      <c r="AU618" s="56">
        <f>_xll.qlInterestRateIndexFixingDate(IborIndex&amp;Tenor,AV618,Trigger)</f>
        <v>43606</v>
      </c>
      <c r="AV618" s="56">
        <f>_xll.qlCalendarAdvance(Calendar,AV617,AT618,"f",,Trigger)</f>
        <v>43608</v>
      </c>
      <c r="AW618" s="56">
        <f>_xll.qlInterestRateIndexMaturity(IborIndex&amp;Tenor,AV618,Trigger)</f>
        <v>43976</v>
      </c>
      <c r="AX618" s="102" t="e">
        <f>_xll.qlIndexFixing($Z$5,AU618,,Trigger)</f>
        <v>#VALUE!</v>
      </c>
      <c r="AY618" s="102">
        <f>_xll.qlIndexFixing($AZ$1,AV618,,Trigger)</f>
        <v>9.6694995561297792E-3</v>
      </c>
    </row>
    <row r="619" spans="46:51" ht="11.25" customHeight="1" x14ac:dyDescent="0.25">
      <c r="AT619" s="57" t="s">
        <v>44</v>
      </c>
      <c r="AU619" s="56">
        <f>_xll.qlInterestRateIndexFixingDate(IborIndex&amp;Tenor,AV619,Trigger)</f>
        <v>43613</v>
      </c>
      <c r="AV619" s="56">
        <f>_xll.qlCalendarAdvance(Calendar,AV618,AT619,"f",,Trigger)</f>
        <v>43615</v>
      </c>
      <c r="AW619" s="56">
        <f>_xll.qlInterestRateIndexMaturity(IborIndex&amp;Tenor,AV619,Trigger)</f>
        <v>43980</v>
      </c>
      <c r="AX619" s="102" t="e">
        <f>_xll.qlIndexFixing($Z$5,AU619,,Trigger)</f>
        <v>#VALUE!</v>
      </c>
      <c r="AY619" s="102">
        <f>_xll.qlIndexFixing($AZ$1,AV619,,Trigger)</f>
        <v>9.7211412705663046E-3</v>
      </c>
    </row>
    <row r="620" spans="46:51" ht="11.25" customHeight="1" x14ac:dyDescent="0.25">
      <c r="AT620" s="57" t="s">
        <v>44</v>
      </c>
      <c r="AU620" s="56">
        <f>_xll.qlInterestRateIndexFixingDate(IborIndex&amp;Tenor,AV620,Trigger)</f>
        <v>43620</v>
      </c>
      <c r="AV620" s="56">
        <f>_xll.qlCalendarAdvance(Calendar,AV619,AT620,"f",,Trigger)</f>
        <v>43622</v>
      </c>
      <c r="AW620" s="56">
        <f>_xll.qlInterestRateIndexMaturity(IborIndex&amp;Tenor,AV620,Trigger)</f>
        <v>43990</v>
      </c>
      <c r="AX620" s="102" t="e">
        <f>_xll.qlIndexFixing($Z$5,AU620,,Trigger)</f>
        <v>#VALUE!</v>
      </c>
      <c r="AY620" s="102">
        <f>_xll.qlIndexFixing($AZ$1,AV620,,Trigger)</f>
        <v>9.7726299127690371E-3</v>
      </c>
    </row>
    <row r="621" spans="46:51" ht="11.25" customHeight="1" x14ac:dyDescent="0.25">
      <c r="AT621" s="57" t="s">
        <v>44</v>
      </c>
      <c r="AU621" s="56">
        <f>_xll.qlInterestRateIndexFixingDate(IborIndex&amp;Tenor,AV621,Trigger)</f>
        <v>43627</v>
      </c>
      <c r="AV621" s="56">
        <f>_xll.qlCalendarAdvance(Calendar,AV620,AT621,"f",,Trigger)</f>
        <v>43629</v>
      </c>
      <c r="AW621" s="56">
        <f>_xll.qlInterestRateIndexMaturity(IborIndex&amp;Tenor,AV621,Trigger)</f>
        <v>43997</v>
      </c>
      <c r="AX621" s="102" t="e">
        <f>_xll.qlIndexFixing($Z$5,AU621,,Trigger)</f>
        <v>#VALUE!</v>
      </c>
      <c r="AY621" s="102">
        <f>_xll.qlIndexFixing($AZ$1,AV621,,Trigger)</f>
        <v>9.8239674074184959E-3</v>
      </c>
    </row>
    <row r="622" spans="46:51" ht="11.25" customHeight="1" x14ac:dyDescent="0.25">
      <c r="AT622" s="57" t="s">
        <v>44</v>
      </c>
      <c r="AU622" s="56">
        <f>_xll.qlInterestRateIndexFixingDate(IborIndex&amp;Tenor,AV622,Trigger)</f>
        <v>43634</v>
      </c>
      <c r="AV622" s="56">
        <f>_xll.qlCalendarAdvance(Calendar,AV621,AT622,"f",,Trigger)</f>
        <v>43636</v>
      </c>
      <c r="AW622" s="56">
        <f>_xll.qlInterestRateIndexMaturity(IborIndex&amp;Tenor,AV622,Trigger)</f>
        <v>44004</v>
      </c>
      <c r="AX622" s="102" t="e">
        <f>_xll.qlIndexFixing($Z$5,AU622,,Trigger)</f>
        <v>#VALUE!</v>
      </c>
      <c r="AY622" s="102">
        <f>_xll.qlIndexFixing($AZ$1,AV622,,Trigger)</f>
        <v>9.8751557726970279E-3</v>
      </c>
    </row>
    <row r="623" spans="46:51" ht="11.25" customHeight="1" x14ac:dyDescent="0.25">
      <c r="AT623" s="57" t="s">
        <v>44</v>
      </c>
      <c r="AU623" s="56">
        <f>_xll.qlInterestRateIndexFixingDate(IborIndex&amp;Tenor,AV623,Trigger)</f>
        <v>43641</v>
      </c>
      <c r="AV623" s="56">
        <f>_xll.qlCalendarAdvance(Calendar,AV622,AT623,"f",,Trigger)</f>
        <v>43643</v>
      </c>
      <c r="AW623" s="56">
        <f>_xll.qlInterestRateIndexMaturity(IborIndex&amp;Tenor,AV623,Trigger)</f>
        <v>44011</v>
      </c>
      <c r="AX623" s="102" t="e">
        <f>_xll.qlIndexFixing($Z$5,AU623,,Trigger)</f>
        <v>#VALUE!</v>
      </c>
      <c r="AY623" s="102">
        <f>_xll.qlIndexFixing($AZ$1,AV623,,Trigger)</f>
        <v>9.9261971203082298E-3</v>
      </c>
    </row>
    <row r="624" spans="46:51" ht="11.25" customHeight="1" x14ac:dyDescent="0.25">
      <c r="AT624" s="57" t="s">
        <v>44</v>
      </c>
      <c r="AU624" s="56">
        <f>_xll.qlInterestRateIndexFixingDate(IborIndex&amp;Tenor,AV624,Trigger)</f>
        <v>43648</v>
      </c>
      <c r="AV624" s="56">
        <f>_xll.qlCalendarAdvance(Calendar,AV623,AT624,"f",,Trigger)</f>
        <v>43650</v>
      </c>
      <c r="AW624" s="56">
        <f>_xll.qlInterestRateIndexMaturity(IborIndex&amp;Tenor,AV624,Trigger)</f>
        <v>44018</v>
      </c>
      <c r="AX624" s="102" t="e">
        <f>_xll.qlIndexFixing($Z$5,AU624,,Trigger)</f>
        <v>#VALUE!</v>
      </c>
      <c r="AY624" s="102">
        <f>_xll.qlIndexFixing($AZ$1,AV624,,Trigger)</f>
        <v>9.9770936554996695E-3</v>
      </c>
    </row>
    <row r="625" spans="46:51" ht="11.25" customHeight="1" x14ac:dyDescent="0.25">
      <c r="AT625" s="57" t="s">
        <v>44</v>
      </c>
      <c r="AU625" s="56">
        <f>_xll.qlInterestRateIndexFixingDate(IborIndex&amp;Tenor,AV625,Trigger)</f>
        <v>43655</v>
      </c>
      <c r="AV625" s="56">
        <f>_xll.qlCalendarAdvance(Calendar,AV624,AT625,"f",,Trigger)</f>
        <v>43657</v>
      </c>
      <c r="AW625" s="56">
        <f>_xll.qlInterestRateIndexMaturity(IborIndex&amp;Tenor,AV625,Trigger)</f>
        <v>44025</v>
      </c>
      <c r="AX625" s="102" t="e">
        <f>_xll.qlIndexFixing($Z$5,AU625,,Trigger)</f>
        <v>#VALUE!</v>
      </c>
      <c r="AY625" s="102">
        <f>_xll.qlIndexFixing($AZ$1,AV625,,Trigger)</f>
        <v>1.0027847677082547E-2</v>
      </c>
    </row>
    <row r="626" spans="46:51" ht="11.25" customHeight="1" x14ac:dyDescent="0.25">
      <c r="AT626" s="57" t="s">
        <v>44</v>
      </c>
      <c r="AU626" s="56">
        <f>_xll.qlInterestRateIndexFixingDate(IborIndex&amp;Tenor,AV626,Trigger)</f>
        <v>43662</v>
      </c>
      <c r="AV626" s="56">
        <f>_xll.qlCalendarAdvance(Calendar,AV625,AT626,"f",,Trigger)</f>
        <v>43664</v>
      </c>
      <c r="AW626" s="56">
        <f>_xll.qlInterestRateIndexMaturity(IborIndex&amp;Tenor,AV626,Trigger)</f>
        <v>44032</v>
      </c>
      <c r="AX626" s="102" t="e">
        <f>_xll.qlIndexFixing($Z$5,AU626,,Trigger)</f>
        <v>#VALUE!</v>
      </c>
      <c r="AY626" s="102">
        <f>_xll.qlIndexFixing($AZ$1,AV626,,Trigger)</f>
        <v>1.0078461577451556E-2</v>
      </c>
    </row>
    <row r="627" spans="46:51" ht="11.25" customHeight="1" x14ac:dyDescent="0.25">
      <c r="AT627" s="57" t="s">
        <v>44</v>
      </c>
      <c r="AU627" s="56">
        <f>_xll.qlInterestRateIndexFixingDate(IborIndex&amp;Tenor,AV627,Trigger)</f>
        <v>43669</v>
      </c>
      <c r="AV627" s="56">
        <f>_xll.qlCalendarAdvance(Calendar,AV626,AT627,"f",,Trigger)</f>
        <v>43671</v>
      </c>
      <c r="AW627" s="56">
        <f>_xll.qlInterestRateIndexMaturity(IborIndex&amp;Tenor,AV627,Trigger)</f>
        <v>44039</v>
      </c>
      <c r="AX627" s="102" t="e">
        <f>_xll.qlIndexFixing($Z$5,AU627,,Trigger)</f>
        <v>#VALUE!</v>
      </c>
      <c r="AY627" s="102">
        <f>_xll.qlIndexFixing($AZ$1,AV627,,Trigger)</f>
        <v>1.0128937842606739E-2</v>
      </c>
    </row>
    <row r="628" spans="46:51" ht="11.25" customHeight="1" x14ac:dyDescent="0.25">
      <c r="AT628" s="57" t="s">
        <v>44</v>
      </c>
      <c r="AU628" s="56">
        <f>_xll.qlInterestRateIndexFixingDate(IborIndex&amp;Tenor,AV628,Trigger)</f>
        <v>43676</v>
      </c>
      <c r="AV628" s="56">
        <f>_xll.qlCalendarAdvance(Calendar,AV627,AT628,"f",,Trigger)</f>
        <v>43678</v>
      </c>
      <c r="AW628" s="56">
        <f>_xll.qlInterestRateIndexMaturity(IborIndex&amp;Tenor,AV628,Trigger)</f>
        <v>44046</v>
      </c>
      <c r="AX628" s="102" t="e">
        <f>_xll.qlIndexFixing($Z$5,AU628,,Trigger)</f>
        <v>#VALUE!</v>
      </c>
      <c r="AY628" s="102">
        <f>_xll.qlIndexFixing($AZ$1,AV628,,Trigger)</f>
        <v>1.0179279052172259E-2</v>
      </c>
    </row>
    <row r="629" spans="46:51" ht="11.25" customHeight="1" x14ac:dyDescent="0.25">
      <c r="AT629" s="57" t="s">
        <v>44</v>
      </c>
      <c r="AU629" s="56">
        <f>_xll.qlInterestRateIndexFixingDate(IborIndex&amp;Tenor,AV629,Trigger)</f>
        <v>43683</v>
      </c>
      <c r="AV629" s="56">
        <f>_xll.qlCalendarAdvance(Calendar,AV628,AT629,"f",,Trigger)</f>
        <v>43685</v>
      </c>
      <c r="AW629" s="56">
        <f>_xll.qlInterestRateIndexMaturity(IborIndex&amp;Tenor,AV629,Trigger)</f>
        <v>44053</v>
      </c>
      <c r="AX629" s="102" t="e">
        <f>_xll.qlIndexFixing($Z$5,AU629,,Trigger)</f>
        <v>#VALUE!</v>
      </c>
      <c r="AY629" s="102">
        <f>_xll.qlIndexFixing($AZ$1,AV629,,Trigger)</f>
        <v>1.0229487879417373E-2</v>
      </c>
    </row>
    <row r="630" spans="46:51" ht="11.25" customHeight="1" x14ac:dyDescent="0.25">
      <c r="AT630" s="57" t="s">
        <v>44</v>
      </c>
      <c r="AU630" s="56">
        <f>_xll.qlInterestRateIndexFixingDate(IborIndex&amp;Tenor,AV630,Trigger)</f>
        <v>43690</v>
      </c>
      <c r="AV630" s="56">
        <f>_xll.qlCalendarAdvance(Calendar,AV629,AT630,"f",,Trigger)</f>
        <v>43692</v>
      </c>
      <c r="AW630" s="56">
        <f>_xll.qlInterestRateIndexMaturity(IborIndex&amp;Tenor,AV630,Trigger)</f>
        <v>44060</v>
      </c>
      <c r="AX630" s="102" t="e">
        <f>_xll.qlIndexFixing($Z$5,AU630,,Trigger)</f>
        <v>#VALUE!</v>
      </c>
      <c r="AY630" s="102">
        <f>_xll.qlIndexFixing($AZ$1,AV630,,Trigger)</f>
        <v>1.0279567091276302E-2</v>
      </c>
    </row>
    <row r="631" spans="46:51" ht="11.25" customHeight="1" x14ac:dyDescent="0.25">
      <c r="AT631" s="57" t="s">
        <v>44</v>
      </c>
      <c r="AU631" s="56">
        <f>_xll.qlInterestRateIndexFixingDate(IborIndex&amp;Tenor,AV631,Trigger)</f>
        <v>43697</v>
      </c>
      <c r="AV631" s="56">
        <f>_xll.qlCalendarAdvance(Calendar,AV630,AT631,"f",,Trigger)</f>
        <v>43699</v>
      </c>
      <c r="AW631" s="56">
        <f>_xll.qlInterestRateIndexMaturity(IborIndex&amp;Tenor,AV631,Trigger)</f>
        <v>44067</v>
      </c>
      <c r="AX631" s="102" t="e">
        <f>_xll.qlIndexFixing($Z$5,AU631,,Trigger)</f>
        <v>#VALUE!</v>
      </c>
      <c r="AY631" s="102">
        <f>_xll.qlIndexFixing($AZ$1,AV631,,Trigger)</f>
        <v>1.0329519548367458E-2</v>
      </c>
    </row>
    <row r="632" spans="46:51" ht="11.25" customHeight="1" x14ac:dyDescent="0.25">
      <c r="AT632" s="57" t="s">
        <v>44</v>
      </c>
      <c r="AU632" s="56">
        <f>_xll.qlInterestRateIndexFixingDate(IborIndex&amp;Tenor,AV632,Trigger)</f>
        <v>43704</v>
      </c>
      <c r="AV632" s="56">
        <f>_xll.qlCalendarAdvance(Calendar,AV631,AT632,"f",,Trigger)</f>
        <v>43706</v>
      </c>
      <c r="AW632" s="56">
        <f>_xll.qlInterestRateIndexMaturity(IborIndex&amp;Tenor,AV632,Trigger)</f>
        <v>44074</v>
      </c>
      <c r="AX632" s="102" t="e">
        <f>_xll.qlIndexFixing($Z$5,AU632,,Trigger)</f>
        <v>#VALUE!</v>
      </c>
      <c r="AY632" s="102">
        <f>_xll.qlIndexFixing($AZ$1,AV632,,Trigger)</f>
        <v>1.0379348205013744E-2</v>
      </c>
    </row>
    <row r="633" spans="46:51" ht="11.25" customHeight="1" x14ac:dyDescent="0.25">
      <c r="AT633" s="57" t="s">
        <v>44</v>
      </c>
      <c r="AU633" s="56">
        <f>_xll.qlInterestRateIndexFixingDate(IborIndex&amp;Tenor,AV633,Trigger)</f>
        <v>43711</v>
      </c>
      <c r="AV633" s="56">
        <f>_xll.qlCalendarAdvance(Calendar,AV632,AT633,"f",,Trigger)</f>
        <v>43713</v>
      </c>
      <c r="AW633" s="56">
        <f>_xll.qlInterestRateIndexMaturity(IborIndex&amp;Tenor,AV633,Trigger)</f>
        <v>44081</v>
      </c>
      <c r="AX633" s="102" t="e">
        <f>_xll.qlIndexFixing($Z$5,AU633,,Trigger)</f>
        <v>#VALUE!</v>
      </c>
      <c r="AY633" s="102">
        <f>_xll.qlIndexFixing($AZ$1,AV633,,Trigger)</f>
        <v>1.0429056109262442E-2</v>
      </c>
    </row>
    <row r="634" spans="46:51" ht="11.25" customHeight="1" x14ac:dyDescent="0.25">
      <c r="AT634" s="57" t="s">
        <v>44</v>
      </c>
      <c r="AU634" s="56">
        <f>_xll.qlInterestRateIndexFixingDate(IborIndex&amp;Tenor,AV634,Trigger)</f>
        <v>43718</v>
      </c>
      <c r="AV634" s="56">
        <f>_xll.qlCalendarAdvance(Calendar,AV633,AT634,"f",,Trigger)</f>
        <v>43720</v>
      </c>
      <c r="AW634" s="56">
        <f>_xll.qlInterestRateIndexMaturity(IborIndex&amp;Tenor,AV634,Trigger)</f>
        <v>44088</v>
      </c>
      <c r="AX634" s="102" t="e">
        <f>_xll.qlIndexFixing($Z$5,AU634,,Trigger)</f>
        <v>#VALUE!</v>
      </c>
      <c r="AY634" s="102">
        <f>_xll.qlIndexFixing($AZ$1,AV634,,Trigger)</f>
        <v>1.0478646402904204E-2</v>
      </c>
    </row>
    <row r="635" spans="46:51" ht="11.25" customHeight="1" x14ac:dyDescent="0.25">
      <c r="AT635" s="57" t="s">
        <v>44</v>
      </c>
      <c r="AU635" s="56">
        <f>_xll.qlInterestRateIndexFixingDate(IborIndex&amp;Tenor,AV635,Trigger)</f>
        <v>43725</v>
      </c>
      <c r="AV635" s="56">
        <f>_xll.qlCalendarAdvance(Calendar,AV634,AT635,"f",,Trigger)</f>
        <v>43727</v>
      </c>
      <c r="AW635" s="56">
        <f>_xll.qlInterestRateIndexMaturity(IborIndex&amp;Tenor,AV635,Trigger)</f>
        <v>44095</v>
      </c>
      <c r="AX635" s="102" t="e">
        <f>_xll.qlIndexFixing($Z$5,AU635,,Trigger)</f>
        <v>#VALUE!</v>
      </c>
      <c r="AY635" s="102">
        <f>_xll.qlIndexFixing($AZ$1,AV635,,Trigger)</f>
        <v>1.0528122321492493E-2</v>
      </c>
    </row>
    <row r="636" spans="46:51" ht="11.25" customHeight="1" x14ac:dyDescent="0.25">
      <c r="AT636" s="57" t="s">
        <v>44</v>
      </c>
      <c r="AU636" s="56">
        <f>_xll.qlInterestRateIndexFixingDate(IborIndex&amp;Tenor,AV636,Trigger)</f>
        <v>43732</v>
      </c>
      <c r="AV636" s="56">
        <f>_xll.qlCalendarAdvance(Calendar,AV635,AT636,"f",,Trigger)</f>
        <v>43734</v>
      </c>
      <c r="AW636" s="56">
        <f>_xll.qlInterestRateIndexMaturity(IborIndex&amp;Tenor,AV636,Trigger)</f>
        <v>44102</v>
      </c>
      <c r="AX636" s="102" t="e">
        <f>_xll.qlIndexFixing($Z$5,AU636,,Trigger)</f>
        <v>#VALUE!</v>
      </c>
      <c r="AY636" s="102">
        <f>_xll.qlIndexFixing($AZ$1,AV636,,Trigger)</f>
        <v>1.0577487194363898E-2</v>
      </c>
    </row>
    <row r="637" spans="46:51" ht="11.25" customHeight="1" x14ac:dyDescent="0.25">
      <c r="AT637" s="57" t="s">
        <v>44</v>
      </c>
      <c r="AU637" s="56">
        <f>_xll.qlInterestRateIndexFixingDate(IborIndex&amp;Tenor,AV637,Trigger)</f>
        <v>43739</v>
      </c>
      <c r="AV637" s="56">
        <f>_xll.qlCalendarAdvance(Calendar,AV636,AT637,"f",,Trigger)</f>
        <v>43741</v>
      </c>
      <c r="AW637" s="56">
        <f>_xll.qlInterestRateIndexMaturity(IborIndex&amp;Tenor,AV637,Trigger)</f>
        <v>44109</v>
      </c>
      <c r="AX637" s="102" t="e">
        <f>_xll.qlIndexFixing($Z$5,AU637,,Trigger)</f>
        <v>#VALUE!</v>
      </c>
      <c r="AY637" s="102">
        <f>_xll.qlIndexFixing($AZ$1,AV637,,Trigger)</f>
        <v>1.062674444465604E-2</v>
      </c>
    </row>
    <row r="638" spans="46:51" ht="11.25" customHeight="1" x14ac:dyDescent="0.25">
      <c r="AT638" s="57" t="s">
        <v>44</v>
      </c>
      <c r="AU638" s="56">
        <f>_xll.qlInterestRateIndexFixingDate(IborIndex&amp;Tenor,AV638,Trigger)</f>
        <v>43746</v>
      </c>
      <c r="AV638" s="56">
        <f>_xll.qlCalendarAdvance(Calendar,AV637,AT638,"f",,Trigger)</f>
        <v>43748</v>
      </c>
      <c r="AW638" s="56">
        <f>_xll.qlInterestRateIndexMaturity(IborIndex&amp;Tenor,AV638,Trigger)</f>
        <v>44116</v>
      </c>
      <c r="AX638" s="102" t="e">
        <f>_xll.qlIndexFixing($Z$5,AU638,,Trigger)</f>
        <v>#VALUE!</v>
      </c>
      <c r="AY638" s="102">
        <f>_xll.qlIndexFixing($AZ$1,AV638,,Trigger)</f>
        <v>1.0675897589329193E-2</v>
      </c>
    </row>
    <row r="639" spans="46:51" ht="11.25" customHeight="1" x14ac:dyDescent="0.25">
      <c r="AT639" s="57" t="s">
        <v>44</v>
      </c>
      <c r="AU639" s="56">
        <f>_xll.qlInterestRateIndexFixingDate(IborIndex&amp;Tenor,AV639,Trigger)</f>
        <v>43753</v>
      </c>
      <c r="AV639" s="56">
        <f>_xll.qlCalendarAdvance(Calendar,AV638,AT639,"f",,Trigger)</f>
        <v>43755</v>
      </c>
      <c r="AW639" s="56">
        <f>_xll.qlInterestRateIndexMaturity(IborIndex&amp;Tenor,AV639,Trigger)</f>
        <v>44123</v>
      </c>
      <c r="AX639" s="102" t="e">
        <f>_xll.qlIndexFixing($Z$5,AU639,,Trigger)</f>
        <v>#VALUE!</v>
      </c>
      <c r="AY639" s="102">
        <f>_xll.qlIndexFixing($AZ$1,AV639,,Trigger)</f>
        <v>1.0724950239182447E-2</v>
      </c>
    </row>
    <row r="640" spans="46:51" ht="11.25" customHeight="1" x14ac:dyDescent="0.25">
      <c r="AT640" s="57" t="s">
        <v>44</v>
      </c>
      <c r="AU640" s="56">
        <f>_xll.qlInterestRateIndexFixingDate(IborIndex&amp;Tenor,AV640,Trigger)</f>
        <v>43760</v>
      </c>
      <c r="AV640" s="56">
        <f>_xll.qlCalendarAdvance(Calendar,AV639,AT640,"f",,Trigger)</f>
        <v>43762</v>
      </c>
      <c r="AW640" s="56">
        <f>_xll.qlInterestRateIndexMaturity(IborIndex&amp;Tenor,AV640,Trigger)</f>
        <v>44130</v>
      </c>
      <c r="AX640" s="102" t="e">
        <f>_xll.qlIndexFixing($Z$5,AU640,,Trigger)</f>
        <v>#VALUE!</v>
      </c>
      <c r="AY640" s="102">
        <f>_xll.qlIndexFixing($AZ$1,AV640,,Trigger)</f>
        <v>1.0773906098876209E-2</v>
      </c>
    </row>
    <row r="641" spans="46:51" ht="11.25" customHeight="1" x14ac:dyDescent="0.25">
      <c r="AT641" s="57" t="s">
        <v>44</v>
      </c>
      <c r="AU641" s="56">
        <f>_xll.qlInterestRateIndexFixingDate(IborIndex&amp;Tenor,AV641,Trigger)</f>
        <v>43767</v>
      </c>
      <c r="AV641" s="56">
        <f>_xll.qlCalendarAdvance(Calendar,AV640,AT641,"f",,Trigger)</f>
        <v>43769</v>
      </c>
      <c r="AW641" s="56">
        <f>_xll.qlInterestRateIndexMaturity(IborIndex&amp;Tenor,AV641,Trigger)</f>
        <v>44134</v>
      </c>
      <c r="AX641" s="102" t="e">
        <f>_xll.qlIndexFixing($Z$5,AU641,,Trigger)</f>
        <v>#VALUE!</v>
      </c>
      <c r="AY641" s="102">
        <f>_xll.qlIndexFixing($AZ$1,AV641,,Trigger)</f>
        <v>1.082276896694901E-2</v>
      </c>
    </row>
    <row r="642" spans="46:51" ht="11.25" customHeight="1" x14ac:dyDescent="0.25">
      <c r="AT642" s="57" t="s">
        <v>44</v>
      </c>
      <c r="AU642" s="56">
        <f>_xll.qlInterestRateIndexFixingDate(IborIndex&amp;Tenor,AV642,Trigger)</f>
        <v>43774</v>
      </c>
      <c r="AV642" s="56">
        <f>_xll.qlCalendarAdvance(Calendar,AV641,AT642,"f",,Trigger)</f>
        <v>43776</v>
      </c>
      <c r="AW642" s="56">
        <f>_xll.qlInterestRateIndexMaturity(IborIndex&amp;Tenor,AV642,Trigger)</f>
        <v>44144</v>
      </c>
      <c r="AX642" s="102" t="e">
        <f>_xll.qlIndexFixing($Z$5,AU642,,Trigger)</f>
        <v>#VALUE!</v>
      </c>
      <c r="AY642" s="102">
        <f>_xll.qlIndexFixing($AZ$1,AV642,,Trigger)</f>
        <v>1.0871542735838697E-2</v>
      </c>
    </row>
    <row r="643" spans="46:51" ht="11.25" customHeight="1" x14ac:dyDescent="0.25">
      <c r="AT643" s="57" t="s">
        <v>44</v>
      </c>
      <c r="AU643" s="56">
        <f>_xll.qlInterestRateIndexFixingDate(IborIndex&amp;Tenor,AV643,Trigger)</f>
        <v>43781</v>
      </c>
      <c r="AV643" s="56">
        <f>_xll.qlCalendarAdvance(Calendar,AV642,AT643,"f",,Trigger)</f>
        <v>43783</v>
      </c>
      <c r="AW643" s="56">
        <f>_xll.qlInterestRateIndexMaturity(IborIndex&amp;Tenor,AV643,Trigger)</f>
        <v>44151</v>
      </c>
      <c r="AX643" s="102" t="e">
        <f>_xll.qlIndexFixing($Z$5,AU643,,Trigger)</f>
        <v>#VALUE!</v>
      </c>
      <c r="AY643" s="102">
        <f>_xll.qlIndexFixing($AZ$1,AV643,,Trigger)</f>
        <v>1.0920231391899904E-2</v>
      </c>
    </row>
    <row r="644" spans="46:51" ht="11.25" customHeight="1" x14ac:dyDescent="0.25">
      <c r="AT644" s="57" t="s">
        <v>44</v>
      </c>
      <c r="AU644" s="56">
        <f>_xll.qlInterestRateIndexFixingDate(IborIndex&amp;Tenor,AV644,Trigger)</f>
        <v>43788</v>
      </c>
      <c r="AV644" s="56">
        <f>_xll.qlCalendarAdvance(Calendar,AV643,AT644,"f",,Trigger)</f>
        <v>43790</v>
      </c>
      <c r="AW644" s="56">
        <f>_xll.qlInterestRateIndexMaturity(IborIndex&amp;Tenor,AV644,Trigger)</f>
        <v>44158</v>
      </c>
      <c r="AX644" s="102" t="e">
        <f>_xll.qlIndexFixing($Z$5,AU644,,Trigger)</f>
        <v>#VALUE!</v>
      </c>
      <c r="AY644" s="102">
        <f>_xll.qlIndexFixing($AZ$1,AV644,,Trigger)</f>
        <v>1.096883901542524E-2</v>
      </c>
    </row>
    <row r="645" spans="46:51" ht="11.25" customHeight="1" x14ac:dyDescent="0.25">
      <c r="AT645" s="57" t="s">
        <v>44</v>
      </c>
      <c r="AU645" s="56">
        <f>_xll.qlInterestRateIndexFixingDate(IborIndex&amp;Tenor,AV645,Trigger)</f>
        <v>43795</v>
      </c>
      <c r="AV645" s="56">
        <f>_xll.qlCalendarAdvance(Calendar,AV644,AT645,"f",,Trigger)</f>
        <v>43797</v>
      </c>
      <c r="AW645" s="56">
        <f>_xll.qlInterestRateIndexMaturity(IborIndex&amp;Tenor,AV645,Trigger)</f>
        <v>44165</v>
      </c>
      <c r="AX645" s="102" t="e">
        <f>_xll.qlIndexFixing($Z$5,AU645,,Trigger)</f>
        <v>#VALUE!</v>
      </c>
      <c r="AY645" s="102">
        <f>_xll.qlIndexFixing($AZ$1,AV645,,Trigger)</f>
        <v>1.101736978066341E-2</v>
      </c>
    </row>
    <row r="646" spans="46:51" ht="11.25" customHeight="1" x14ac:dyDescent="0.25">
      <c r="AT646" s="57" t="s">
        <v>44</v>
      </c>
      <c r="AU646" s="56">
        <f>_xll.qlInterestRateIndexFixingDate(IborIndex&amp;Tenor,AV646,Trigger)</f>
        <v>43802</v>
      </c>
      <c r="AV646" s="56">
        <f>_xll.qlCalendarAdvance(Calendar,AV645,AT646,"f",,Trigger)</f>
        <v>43804</v>
      </c>
      <c r="AW646" s="56">
        <f>_xll.qlInterestRateIndexMaturity(IborIndex&amp;Tenor,AV646,Trigger)</f>
        <v>44172</v>
      </c>
      <c r="AX646" s="102" t="e">
        <f>_xll.qlIndexFixing($Z$5,AU646,,Trigger)</f>
        <v>#VALUE!</v>
      </c>
      <c r="AY646" s="102">
        <f>_xll.qlIndexFixing($AZ$1,AV646,,Trigger)</f>
        <v>1.1065827955838655E-2</v>
      </c>
    </row>
    <row r="647" spans="46:51" ht="11.25" customHeight="1" x14ac:dyDescent="0.25">
      <c r="AT647" s="57" t="s">
        <v>44</v>
      </c>
      <c r="AU647" s="56">
        <f>_xll.qlInterestRateIndexFixingDate(IborIndex&amp;Tenor,AV647,Trigger)</f>
        <v>43809</v>
      </c>
      <c r="AV647" s="56">
        <f>_xll.qlCalendarAdvance(Calendar,AV646,AT647,"f",,Trigger)</f>
        <v>43811</v>
      </c>
      <c r="AW647" s="56">
        <f>_xll.qlInterestRateIndexMaturity(IborIndex&amp;Tenor,AV647,Trigger)</f>
        <v>44179</v>
      </c>
      <c r="AX647" s="102" t="e">
        <f>_xll.qlIndexFixing($Z$5,AU647,,Trigger)</f>
        <v>#VALUE!</v>
      </c>
      <c r="AY647" s="102">
        <f>_xll.qlIndexFixing($AZ$1,AV647,,Trigger)</f>
        <v>1.1114217903171074E-2</v>
      </c>
    </row>
    <row r="648" spans="46:51" ht="11.25" customHeight="1" x14ac:dyDescent="0.25">
      <c r="AT648" s="57" t="s">
        <v>44</v>
      </c>
      <c r="AU648" s="56">
        <f>_xll.qlInterestRateIndexFixingDate(IborIndex&amp;Tenor,AV648,Trigger)</f>
        <v>43816</v>
      </c>
      <c r="AV648" s="56">
        <f>_xll.qlCalendarAdvance(Calendar,AV647,AT648,"f",,Trigger)</f>
        <v>43818</v>
      </c>
      <c r="AW648" s="56">
        <f>_xll.qlInterestRateIndexMaturity(IborIndex&amp;Tenor,AV648,Trigger)</f>
        <v>44186</v>
      </c>
      <c r="AX648" s="102" t="e">
        <f>_xll.qlIndexFixing($Z$5,AU648,,Trigger)</f>
        <v>#VALUE!</v>
      </c>
      <c r="AY648" s="102">
        <f>_xll.qlIndexFixing($AZ$1,AV648,,Trigger)</f>
        <v>1.1162544078895824E-2</v>
      </c>
    </row>
    <row r="649" spans="46:51" ht="11.25" customHeight="1" x14ac:dyDescent="0.25">
      <c r="AT649" s="57" t="s">
        <v>44</v>
      </c>
      <c r="AU649" s="56">
        <f>_xll.qlInterestRateIndexFixingDate(IborIndex&amp;Tenor,AV649,Trigger)</f>
        <v>43822</v>
      </c>
      <c r="AV649" s="56">
        <f>_xll.qlCalendarAdvance(Calendar,AV648,AT649,"f",,Trigger)</f>
        <v>43826</v>
      </c>
      <c r="AW649" s="56">
        <f>_xll.qlInterestRateIndexMaturity(IborIndex&amp;Tenor,AV649,Trigger)</f>
        <v>44193</v>
      </c>
      <c r="AX649" s="102" t="e">
        <f>_xll.qlIndexFixing($Z$5,AU649,,Trigger)</f>
        <v>#VALUE!</v>
      </c>
      <c r="AY649" s="102">
        <f>_xll.qlIndexFixing($AZ$1,AV649,,Trigger)</f>
        <v>1.121770174771638E-2</v>
      </c>
    </row>
    <row r="650" spans="46:51" ht="11.25" customHeight="1" x14ac:dyDescent="0.25">
      <c r="AT650" s="57" t="s">
        <v>44</v>
      </c>
      <c r="AU650" s="56">
        <f>_xll.qlInterestRateIndexFixingDate(IborIndex&amp;Tenor,AV650,Trigger)</f>
        <v>43830</v>
      </c>
      <c r="AV650" s="56">
        <f>_xll.qlCalendarAdvance(Calendar,AV649,AT650,"f",,Trigger)</f>
        <v>43833</v>
      </c>
      <c r="AW650" s="56">
        <f>_xll.qlInterestRateIndexMaturity(IborIndex&amp;Tenor,AV650,Trigger)</f>
        <v>44200</v>
      </c>
      <c r="AX650" s="102" t="e">
        <f>_xll.qlIndexFixing($Z$5,AU650,,Trigger)</f>
        <v>#VALUE!</v>
      </c>
      <c r="AY650" s="102">
        <f>_xll.qlIndexFixing($AZ$1,AV650,,Trigger)</f>
        <v>1.1265906712986998E-2</v>
      </c>
    </row>
    <row r="651" spans="46:51" ht="11.25" customHeight="1" x14ac:dyDescent="0.25">
      <c r="AT651" s="57" t="s">
        <v>44</v>
      </c>
      <c r="AU651" s="56">
        <f>_xll.qlInterestRateIndexFixingDate(IborIndex&amp;Tenor,AV651,Trigger)</f>
        <v>43838</v>
      </c>
      <c r="AV651" s="56">
        <f>_xll.qlCalendarAdvance(Calendar,AV650,AT651,"f",,Trigger)</f>
        <v>43840</v>
      </c>
      <c r="AW651" s="56">
        <f>_xll.qlInterestRateIndexMaturity(IborIndex&amp;Tenor,AV651,Trigger)</f>
        <v>44207</v>
      </c>
      <c r="AX651" s="102" t="e">
        <f>_xll.qlIndexFixing($Z$5,AU651,,Trigger)</f>
        <v>#VALUE!</v>
      </c>
      <c r="AY651" s="102">
        <f>_xll.qlIndexFixing($AZ$1,AV651,,Trigger)</f>
        <v>1.1314062524237091E-2</v>
      </c>
    </row>
    <row r="652" spans="46:51" ht="11.25" customHeight="1" x14ac:dyDescent="0.25">
      <c r="AT652" s="57" t="s">
        <v>44</v>
      </c>
      <c r="AU652" s="56">
        <f>_xll.qlInterestRateIndexFixingDate(IborIndex&amp;Tenor,AV652,Trigger)</f>
        <v>43845</v>
      </c>
      <c r="AV652" s="56">
        <f>_xll.qlCalendarAdvance(Calendar,AV651,AT652,"f",,Trigger)</f>
        <v>43847</v>
      </c>
      <c r="AW652" s="56">
        <f>_xll.qlInterestRateIndexMaturity(IborIndex&amp;Tenor,AV652,Trigger)</f>
        <v>44214</v>
      </c>
      <c r="AX652" s="102" t="e">
        <f>_xll.qlIndexFixing($Z$5,AU652,,Trigger)</f>
        <v>#VALUE!</v>
      </c>
      <c r="AY652" s="102">
        <f>_xll.qlIndexFixing($AZ$1,AV652,,Trigger)</f>
        <v>1.1362174027403861E-2</v>
      </c>
    </row>
    <row r="653" spans="46:51" ht="11.25" customHeight="1" x14ac:dyDescent="0.25">
      <c r="AT653" s="57" t="s">
        <v>44</v>
      </c>
      <c r="AU653" s="56">
        <f>_xll.qlInterestRateIndexFixingDate(IborIndex&amp;Tenor,AV653,Trigger)</f>
        <v>43852</v>
      </c>
      <c r="AV653" s="56">
        <f>_xll.qlCalendarAdvance(Calendar,AV652,AT653,"f",,Trigger)</f>
        <v>43854</v>
      </c>
      <c r="AW653" s="56">
        <f>_xll.qlInterestRateIndexMaturity(IborIndex&amp;Tenor,AV653,Trigger)</f>
        <v>44221</v>
      </c>
      <c r="AX653" s="102" t="e">
        <f>_xll.qlIndexFixing($Z$5,AU653,,Trigger)</f>
        <v>#VALUE!</v>
      </c>
      <c r="AY653" s="102">
        <f>_xll.qlIndexFixing($AZ$1,AV653,,Trigger)</f>
        <v>1.141024616254223E-2</v>
      </c>
    </row>
    <row r="654" spans="46:51" ht="11.25" customHeight="1" x14ac:dyDescent="0.25">
      <c r="AT654" s="57" t="s">
        <v>44</v>
      </c>
      <c r="AU654" s="56">
        <f>_xll.qlInterestRateIndexFixingDate(IborIndex&amp;Tenor,AV654,Trigger)</f>
        <v>43859</v>
      </c>
      <c r="AV654" s="56">
        <f>_xll.qlCalendarAdvance(Calendar,AV653,AT654,"f",,Trigger)</f>
        <v>43861</v>
      </c>
      <c r="AW654" s="56">
        <f>_xll.qlInterestRateIndexMaturity(IborIndex&amp;Tenor,AV654,Trigger)</f>
        <v>44225</v>
      </c>
      <c r="AX654" s="102" t="e">
        <f>_xll.qlIndexFixing($Z$5,AU654,,Trigger)</f>
        <v>#VALUE!</v>
      </c>
      <c r="AY654" s="102">
        <f>_xll.qlIndexFixing($AZ$1,AV654,,Trigger)</f>
        <v>1.1458283963845154E-2</v>
      </c>
    </row>
    <row r="655" spans="46:51" ht="11.25" customHeight="1" x14ac:dyDescent="0.25">
      <c r="AT655" s="57" t="s">
        <v>44</v>
      </c>
      <c r="AU655" s="56">
        <f>_xll.qlInterestRateIndexFixingDate(IborIndex&amp;Tenor,AV655,Trigger)</f>
        <v>43866</v>
      </c>
      <c r="AV655" s="56">
        <f>_xll.qlCalendarAdvance(Calendar,AV654,AT655,"f",,Trigger)</f>
        <v>43868</v>
      </c>
      <c r="AW655" s="56">
        <f>_xll.qlInterestRateIndexMaturity(IborIndex&amp;Tenor,AV655,Trigger)</f>
        <v>44235</v>
      </c>
      <c r="AX655" s="102" t="e">
        <f>_xll.qlIndexFixing($Z$5,AU655,,Trigger)</f>
        <v>#VALUE!</v>
      </c>
      <c r="AY655" s="102">
        <f>_xll.qlIndexFixing($AZ$1,AV655,,Trigger)</f>
        <v>1.1506292559663926E-2</v>
      </c>
    </row>
    <row r="656" spans="46:51" ht="11.25" customHeight="1" x14ac:dyDescent="0.25">
      <c r="AT656" s="57" t="s">
        <v>44</v>
      </c>
      <c r="AU656" s="56">
        <f>_xll.qlInterestRateIndexFixingDate(IborIndex&amp;Tenor,AV656,Trigger)</f>
        <v>43873</v>
      </c>
      <c r="AV656" s="56">
        <f>_xll.qlCalendarAdvance(Calendar,AV655,AT656,"f",,Trigger)</f>
        <v>43875</v>
      </c>
      <c r="AW656" s="56">
        <f>_xll.qlInterestRateIndexMaturity(IborIndex&amp;Tenor,AV656,Trigger)</f>
        <v>44242</v>
      </c>
      <c r="AX656" s="102" t="e">
        <f>_xll.qlIndexFixing($Z$5,AU656,,Trigger)</f>
        <v>#VALUE!</v>
      </c>
      <c r="AY656" s="102">
        <f>_xll.qlIndexFixing($AZ$1,AV656,,Trigger)</f>
        <v>1.1554277172530023E-2</v>
      </c>
    </row>
    <row r="657" spans="46:51" ht="11.25" customHeight="1" x14ac:dyDescent="0.25">
      <c r="AT657" s="57" t="s">
        <v>44</v>
      </c>
      <c r="AU657" s="56">
        <f>_xll.qlInterestRateIndexFixingDate(IborIndex&amp;Tenor,AV657,Trigger)</f>
        <v>43880</v>
      </c>
      <c r="AV657" s="56">
        <f>_xll.qlCalendarAdvance(Calendar,AV656,AT657,"f",,Trigger)</f>
        <v>43882</v>
      </c>
      <c r="AW657" s="56">
        <f>_xll.qlInterestRateIndexMaturity(IborIndex&amp;Tenor,AV657,Trigger)</f>
        <v>44249</v>
      </c>
      <c r="AX657" s="102" t="e">
        <f>_xll.qlIndexFixing($Z$5,AU657,,Trigger)</f>
        <v>#VALUE!</v>
      </c>
      <c r="AY657" s="102">
        <f>_xll.qlIndexFixing($AZ$1,AV657,,Trigger)</f>
        <v>1.1602243119175421E-2</v>
      </c>
    </row>
    <row r="658" spans="46:51" ht="11.25" customHeight="1" x14ac:dyDescent="0.25">
      <c r="AT658" s="57" t="s">
        <v>44</v>
      </c>
      <c r="AU658" s="56">
        <f>_xll.qlInterestRateIndexFixingDate(IborIndex&amp;Tenor,AV658,Trigger)</f>
        <v>43887</v>
      </c>
      <c r="AV658" s="56">
        <f>_xll.qlCalendarAdvance(Calendar,AV657,AT658,"f",,Trigger)</f>
        <v>43889</v>
      </c>
      <c r="AW658" s="56">
        <f>_xll.qlInterestRateIndexMaturity(IborIndex&amp;Tenor,AV658,Trigger)</f>
        <v>44253</v>
      </c>
      <c r="AX658" s="102" t="e">
        <f>_xll.qlIndexFixing($Z$5,AU658,,Trigger)</f>
        <v>#VALUE!</v>
      </c>
      <c r="AY658" s="102">
        <f>_xll.qlIndexFixing($AZ$1,AV658,,Trigger)</f>
        <v>1.164657276016522E-2</v>
      </c>
    </row>
    <row r="659" spans="46:51" ht="11.25" customHeight="1" x14ac:dyDescent="0.25">
      <c r="AT659" s="57" t="s">
        <v>44</v>
      </c>
      <c r="AU659" s="56">
        <f>_xll.qlInterestRateIndexFixingDate(IborIndex&amp;Tenor,AV659,Trigger)</f>
        <v>43894</v>
      </c>
      <c r="AV659" s="56">
        <f>_xll.qlCalendarAdvance(Calendar,AV658,AT659,"f",,Trigger)</f>
        <v>43896</v>
      </c>
      <c r="AW659" s="56">
        <f>_xll.qlInterestRateIndexMaturity(IborIndex&amp;Tenor,AV659,Trigger)</f>
        <v>44263</v>
      </c>
      <c r="AX659" s="102" t="e">
        <f>_xll.qlIndexFixing($Z$5,AU659,,Trigger)</f>
        <v>#VALUE!</v>
      </c>
      <c r="AY659" s="102">
        <f>_xll.qlIndexFixing($AZ$1,AV659,,Trigger)</f>
        <v>1.1694513070445891E-2</v>
      </c>
    </row>
    <row r="660" spans="46:51" ht="11.25" customHeight="1" x14ac:dyDescent="0.25">
      <c r="AT660" s="57" t="s">
        <v>44</v>
      </c>
      <c r="AU660" s="56">
        <f>_xll.qlInterestRateIndexFixingDate(IborIndex&amp;Tenor,AV660,Trigger)</f>
        <v>43901</v>
      </c>
      <c r="AV660" s="56">
        <f>_xll.qlCalendarAdvance(Calendar,AV659,AT660,"f",,Trigger)</f>
        <v>43903</v>
      </c>
      <c r="AW660" s="56">
        <f>_xll.qlInterestRateIndexMaturity(IborIndex&amp;Tenor,AV660,Trigger)</f>
        <v>44270</v>
      </c>
      <c r="AX660" s="102" t="e">
        <f>_xll.qlIndexFixing($Z$5,AU660,,Trigger)</f>
        <v>#VALUE!</v>
      </c>
      <c r="AY660" s="102">
        <f>_xll.qlIndexFixing($AZ$1,AV660,,Trigger)</f>
        <v>1.1742451049119435E-2</v>
      </c>
    </row>
    <row r="661" spans="46:51" ht="11.25" customHeight="1" x14ac:dyDescent="0.25">
      <c r="AT661" s="57" t="s">
        <v>44</v>
      </c>
      <c r="AU661" s="56">
        <f>_xll.qlInterestRateIndexFixingDate(IborIndex&amp;Tenor,AV661,Trigger)</f>
        <v>43908</v>
      </c>
      <c r="AV661" s="56">
        <f>_xll.qlCalendarAdvance(Calendar,AV660,AT661,"f",,Trigger)</f>
        <v>43910</v>
      </c>
      <c r="AW661" s="56">
        <f>_xll.qlInterestRateIndexMaturity(IborIndex&amp;Tenor,AV661,Trigger)</f>
        <v>44277</v>
      </c>
      <c r="AX661" s="102" t="e">
        <f>_xll.qlIndexFixing($Z$5,AU661,,Trigger)</f>
        <v>#VALUE!</v>
      </c>
      <c r="AY661" s="102">
        <f>_xll.qlIndexFixing($AZ$1,AV661,,Trigger)</f>
        <v>1.1790392404126493E-2</v>
      </c>
    </row>
    <row r="662" spans="46:51" ht="11.25" customHeight="1" x14ac:dyDescent="0.25">
      <c r="AT662" s="57" t="s">
        <v>44</v>
      </c>
      <c r="AU662" s="56">
        <f>_xll.qlInterestRateIndexFixingDate(IborIndex&amp;Tenor,AV662,Trigger)</f>
        <v>43915</v>
      </c>
      <c r="AV662" s="56">
        <f>_xll.qlCalendarAdvance(Calendar,AV661,AT662,"f",,Trigger)</f>
        <v>43917</v>
      </c>
      <c r="AW662" s="56">
        <f>_xll.qlInterestRateIndexMaturity(IborIndex&amp;Tenor,AV662,Trigger)</f>
        <v>44284</v>
      </c>
      <c r="AX662" s="102" t="e">
        <f>_xll.qlIndexFixing($Z$5,AU662,,Trigger)</f>
        <v>#VALUE!</v>
      </c>
      <c r="AY662" s="102">
        <f>_xll.qlIndexFixing($AZ$1,AV662,,Trigger)</f>
        <v>1.1838342937969435E-2</v>
      </c>
    </row>
    <row r="663" spans="46:51" ht="11.25" customHeight="1" x14ac:dyDescent="0.25">
      <c r="AT663" s="57" t="s">
        <v>44</v>
      </c>
      <c r="AU663" s="56">
        <f>_xll.qlInterestRateIndexFixingDate(IborIndex&amp;Tenor,AV663,Trigger)</f>
        <v>43922</v>
      </c>
      <c r="AV663" s="56">
        <f>_xll.qlCalendarAdvance(Calendar,AV662,AT663,"f",,Trigger)</f>
        <v>43924</v>
      </c>
      <c r="AW663" s="56">
        <f>_xll.qlInterestRateIndexMaturity(IborIndex&amp;Tenor,AV663,Trigger)</f>
        <v>44292</v>
      </c>
      <c r="AX663" s="102" t="e">
        <f>_xll.qlIndexFixing($Z$5,AU663,,Trigger)</f>
        <v>#VALUE!</v>
      </c>
      <c r="AY663" s="102">
        <f>_xll.qlIndexFixing($AZ$1,AV663,,Trigger)</f>
        <v>1.1886308547735352E-2</v>
      </c>
    </row>
    <row r="664" spans="46:51" ht="11.25" customHeight="1" x14ac:dyDescent="0.25">
      <c r="AT664" s="57" t="s">
        <v>44</v>
      </c>
      <c r="AU664" s="56">
        <f>_xll.qlInterestRateIndexFixingDate(IborIndex&amp;Tenor,AV664,Trigger)</f>
        <v>43929</v>
      </c>
      <c r="AV664" s="56">
        <f>_xll.qlCalendarAdvance(Calendar,AV663,AT664,"f",,Trigger)</f>
        <v>43935</v>
      </c>
      <c r="AW664" s="56">
        <f>_xll.qlInterestRateIndexMaturity(IborIndex&amp;Tenor,AV664,Trigger)</f>
        <v>44300</v>
      </c>
      <c r="AX664" s="102" t="e">
        <f>_xll.qlIndexFixing($Z$5,AU664,,Trigger)</f>
        <v>#VALUE!</v>
      </c>
      <c r="AY664" s="102">
        <f>_xll.qlIndexFixing($AZ$1,AV664,,Trigger)</f>
        <v>1.1948010423299727E-2</v>
      </c>
    </row>
    <row r="665" spans="46:51" ht="11.25" customHeight="1" x14ac:dyDescent="0.25">
      <c r="AT665" s="57" t="s">
        <v>44</v>
      </c>
      <c r="AU665" s="56">
        <f>_xll.qlInterestRateIndexFixingDate(IborIndex&amp;Tenor,AV665,Trigger)</f>
        <v>43938</v>
      </c>
      <c r="AV665" s="56">
        <f>_xll.qlCalendarAdvance(Calendar,AV664,AT665,"f",,Trigger)</f>
        <v>43942</v>
      </c>
      <c r="AW665" s="56">
        <f>_xll.qlInterestRateIndexMaturity(IborIndex&amp;Tenor,AV665,Trigger)</f>
        <v>44307</v>
      </c>
      <c r="AX665" s="102" t="e">
        <f>_xll.qlIndexFixing($Z$5,AU665,,Trigger)</f>
        <v>#VALUE!</v>
      </c>
      <c r="AY665" s="102">
        <f>_xll.qlIndexFixing($AZ$1,AV665,,Trigger)</f>
        <v>1.1996033144039348E-2</v>
      </c>
    </row>
    <row r="666" spans="46:51" ht="11.25" customHeight="1" x14ac:dyDescent="0.25">
      <c r="AT666" s="57" t="s">
        <v>44</v>
      </c>
      <c r="AU666" s="56">
        <f>_xll.qlInterestRateIndexFixingDate(IborIndex&amp;Tenor,AV666,Trigger)</f>
        <v>43945</v>
      </c>
      <c r="AV666" s="56">
        <f>_xll.qlCalendarAdvance(Calendar,AV665,AT666,"f",,Trigger)</f>
        <v>43949</v>
      </c>
      <c r="AW666" s="56">
        <f>_xll.qlInterestRateIndexMaturity(IborIndex&amp;Tenor,AV666,Trigger)</f>
        <v>44314</v>
      </c>
      <c r="AX666" s="102" t="e">
        <f>_xll.qlIndexFixing($Z$5,AU666,,Trigger)</f>
        <v>#VALUE!</v>
      </c>
      <c r="AY666" s="102">
        <f>_xll.qlIndexFixing($AZ$1,AV666,,Trigger)</f>
        <v>1.2044090983088764E-2</v>
      </c>
    </row>
    <row r="667" spans="46:51" ht="11.25" customHeight="1" x14ac:dyDescent="0.25">
      <c r="AT667" s="57" t="s">
        <v>44</v>
      </c>
      <c r="AU667" s="56">
        <f>_xll.qlInterestRateIndexFixingDate(IborIndex&amp;Tenor,AV667,Trigger)</f>
        <v>43951</v>
      </c>
      <c r="AV667" s="56">
        <f>_xll.qlCalendarAdvance(Calendar,AV666,AT667,"f",,Trigger)</f>
        <v>43956</v>
      </c>
      <c r="AW667" s="56">
        <f>_xll.qlInterestRateIndexMaturity(IborIndex&amp;Tenor,AV667,Trigger)</f>
        <v>44321</v>
      </c>
      <c r="AX667" s="102" t="e">
        <f>_xll.qlIndexFixing($Z$5,AU667,,Trigger)</f>
        <v>#VALUE!</v>
      </c>
      <c r="AY667" s="102">
        <f>_xll.qlIndexFixing($AZ$1,AV667,,Trigger)</f>
        <v>1.2092190243164569E-2</v>
      </c>
    </row>
    <row r="668" spans="46:51" ht="11.25" customHeight="1" x14ac:dyDescent="0.25">
      <c r="AT668" s="57" t="s">
        <v>44</v>
      </c>
      <c r="AU668" s="56">
        <f>_xll.qlInterestRateIndexFixingDate(IborIndex&amp;Tenor,AV668,Trigger)</f>
        <v>43959</v>
      </c>
      <c r="AV668" s="56">
        <f>_xll.qlCalendarAdvance(Calendar,AV667,AT668,"f",,Trigger)</f>
        <v>43963</v>
      </c>
      <c r="AW668" s="56">
        <f>_xll.qlInterestRateIndexMaturity(IborIndex&amp;Tenor,AV668,Trigger)</f>
        <v>44328</v>
      </c>
      <c r="AX668" s="102" t="e">
        <f>_xll.qlIndexFixing($Z$5,AU668,,Trigger)</f>
        <v>#VALUE!</v>
      </c>
      <c r="AY668" s="102">
        <f>_xll.qlIndexFixing($AZ$1,AV668,,Trigger)</f>
        <v>1.2140337321695541E-2</v>
      </c>
    </row>
    <row r="669" spans="46:51" ht="11.25" customHeight="1" x14ac:dyDescent="0.25">
      <c r="AT669" s="57" t="s">
        <v>44</v>
      </c>
      <c r="AU669" s="56">
        <f>_xll.qlInterestRateIndexFixingDate(IborIndex&amp;Tenor,AV669,Trigger)</f>
        <v>43966</v>
      </c>
      <c r="AV669" s="56">
        <f>_xll.qlCalendarAdvance(Calendar,AV668,AT669,"f",,Trigger)</f>
        <v>43970</v>
      </c>
      <c r="AW669" s="56">
        <f>_xll.qlInterestRateIndexMaturity(IborIndex&amp;Tenor,AV669,Trigger)</f>
        <v>44335</v>
      </c>
      <c r="AX669" s="102" t="e">
        <f>_xll.qlIndexFixing($Z$5,AU669,,Trigger)</f>
        <v>#VALUE!</v>
      </c>
      <c r="AY669" s="102">
        <f>_xll.qlIndexFixing($AZ$1,AV669,,Trigger)</f>
        <v>1.2188536540584518E-2</v>
      </c>
    </row>
    <row r="670" spans="46:51" ht="11.25" customHeight="1" x14ac:dyDescent="0.25">
      <c r="AT670" s="57" t="s">
        <v>44</v>
      </c>
      <c r="AU670" s="56">
        <f>_xll.qlInterestRateIndexFixingDate(IborIndex&amp;Tenor,AV670,Trigger)</f>
        <v>43973</v>
      </c>
      <c r="AV670" s="56">
        <f>_xll.qlCalendarAdvance(Calendar,AV669,AT670,"f",,Trigger)</f>
        <v>43977</v>
      </c>
      <c r="AW670" s="56">
        <f>_xll.qlInterestRateIndexMaturity(IborIndex&amp;Tenor,AV670,Trigger)</f>
        <v>44342</v>
      </c>
      <c r="AX670" s="102" t="e">
        <f>_xll.qlIndexFixing($Z$5,AU670,,Trigger)</f>
        <v>#VALUE!</v>
      </c>
      <c r="AY670" s="102">
        <f>_xll.qlIndexFixing($AZ$1,AV670,,Trigger)</f>
        <v>1.2236783574159842E-2</v>
      </c>
    </row>
    <row r="671" spans="46:51" ht="11.25" customHeight="1" x14ac:dyDescent="0.25">
      <c r="AT671" s="57" t="s">
        <v>44</v>
      </c>
      <c r="AU671" s="56">
        <f>_xll.qlInterestRateIndexFixingDate(IborIndex&amp;Tenor,AV671,Trigger)</f>
        <v>43980</v>
      </c>
      <c r="AV671" s="56">
        <f>_xll.qlCalendarAdvance(Calendar,AV670,AT671,"f",,Trigger)</f>
        <v>43984</v>
      </c>
      <c r="AW671" s="56">
        <f>_xll.qlInterestRateIndexMaturity(IborIndex&amp;Tenor,AV671,Trigger)</f>
        <v>44349</v>
      </c>
      <c r="AX671" s="102" t="e">
        <f>_xll.qlIndexFixing($Z$5,AU671,,Trigger)</f>
        <v>#VALUE!</v>
      </c>
      <c r="AY671" s="102">
        <f>_xll.qlIndexFixing($AZ$1,AV671,,Trigger)</f>
        <v>1.2285071852723961E-2</v>
      </c>
    </row>
    <row r="672" spans="46:51" ht="11.25" customHeight="1" x14ac:dyDescent="0.25">
      <c r="AT672" s="57" t="s">
        <v>44</v>
      </c>
      <c r="AU672" s="56">
        <f>_xll.qlInterestRateIndexFixingDate(IborIndex&amp;Tenor,AV672,Trigger)</f>
        <v>43987</v>
      </c>
      <c r="AV672" s="56">
        <f>_xll.qlCalendarAdvance(Calendar,AV671,AT672,"f",,Trigger)</f>
        <v>43991</v>
      </c>
      <c r="AW672" s="56">
        <f>_xll.qlInterestRateIndexMaturity(IborIndex&amp;Tenor,AV672,Trigger)</f>
        <v>44356</v>
      </c>
      <c r="AX672" s="102" t="e">
        <f>_xll.qlIndexFixing($Z$5,AU672,,Trigger)</f>
        <v>#VALUE!</v>
      </c>
      <c r="AY672" s="102">
        <f>_xll.qlIndexFixing($AZ$1,AV672,,Trigger)</f>
        <v>1.233339471747405E-2</v>
      </c>
    </row>
    <row r="673" spans="46:51" ht="11.25" customHeight="1" x14ac:dyDescent="0.25">
      <c r="AT673" s="57" t="s">
        <v>44</v>
      </c>
      <c r="AU673" s="56">
        <f>_xll.qlInterestRateIndexFixingDate(IborIndex&amp;Tenor,AV673,Trigger)</f>
        <v>43994</v>
      </c>
      <c r="AV673" s="56">
        <f>_xll.qlCalendarAdvance(Calendar,AV672,AT673,"f",,Trigger)</f>
        <v>43998</v>
      </c>
      <c r="AW673" s="56">
        <f>_xll.qlInterestRateIndexMaturity(IborIndex&amp;Tenor,AV673,Trigger)</f>
        <v>44363</v>
      </c>
      <c r="AX673" s="102" t="e">
        <f>_xll.qlIndexFixing($Z$5,AU673,,Trigger)</f>
        <v>#VALUE!</v>
      </c>
      <c r="AY673" s="102">
        <f>_xll.qlIndexFixing($AZ$1,AV673,,Trigger)</f>
        <v>1.2381745420479455E-2</v>
      </c>
    </row>
    <row r="674" spans="46:51" ht="11.25" customHeight="1" x14ac:dyDescent="0.25">
      <c r="AT674" s="57" t="s">
        <v>44</v>
      </c>
      <c r="AU674" s="56">
        <f>_xll.qlInterestRateIndexFixingDate(IborIndex&amp;Tenor,AV674,Trigger)</f>
        <v>44001</v>
      </c>
      <c r="AV674" s="56">
        <f>_xll.qlCalendarAdvance(Calendar,AV673,AT674,"f",,Trigger)</f>
        <v>44005</v>
      </c>
      <c r="AW674" s="56">
        <f>_xll.qlInterestRateIndexMaturity(IborIndex&amp;Tenor,AV674,Trigger)</f>
        <v>44370</v>
      </c>
      <c r="AX674" s="102" t="e">
        <f>_xll.qlIndexFixing($Z$5,AU674,,Trigger)</f>
        <v>#VALUE!</v>
      </c>
      <c r="AY674" s="102">
        <f>_xll.qlIndexFixing($AZ$1,AV674,,Trigger)</f>
        <v>1.2430117124656293E-2</v>
      </c>
    </row>
    <row r="675" spans="46:51" ht="11.25" customHeight="1" x14ac:dyDescent="0.25">
      <c r="AT675" s="57" t="s">
        <v>44</v>
      </c>
      <c r="AU675" s="56">
        <f>_xll.qlInterestRateIndexFixingDate(IborIndex&amp;Tenor,AV675,Trigger)</f>
        <v>44008</v>
      </c>
      <c r="AV675" s="56">
        <f>_xll.qlCalendarAdvance(Calendar,AV674,AT675,"f",,Trigger)</f>
        <v>44012</v>
      </c>
      <c r="AW675" s="56">
        <f>_xll.qlInterestRateIndexMaturity(IborIndex&amp;Tenor,AV675,Trigger)</f>
        <v>44377</v>
      </c>
      <c r="AX675" s="102" t="e">
        <f>_xll.qlIndexFixing($Z$5,AU675,,Trigger)</f>
        <v>#VALUE!</v>
      </c>
      <c r="AY675" s="102">
        <f>_xll.qlIndexFixing($AZ$1,AV675,,Trigger)</f>
        <v>1.2478502903745982E-2</v>
      </c>
    </row>
    <row r="676" spans="46:51" ht="11.25" customHeight="1" x14ac:dyDescent="0.25">
      <c r="AT676" s="57" t="s">
        <v>44</v>
      </c>
      <c r="AU676" s="56">
        <f>_xll.qlInterestRateIndexFixingDate(IborIndex&amp;Tenor,AV676,Trigger)</f>
        <v>44015</v>
      </c>
      <c r="AV676" s="56">
        <f>_xll.qlCalendarAdvance(Calendar,AV675,AT676,"f",,Trigger)</f>
        <v>44019</v>
      </c>
      <c r="AW676" s="56">
        <f>_xll.qlInterestRateIndexMaturity(IborIndex&amp;Tenor,AV676,Trigger)</f>
        <v>44384</v>
      </c>
      <c r="AX676" s="102" t="e">
        <f>_xll.qlIndexFixing($Z$5,AU676,,Trigger)</f>
        <v>#VALUE!</v>
      </c>
      <c r="AY676" s="102">
        <f>_xll.qlIndexFixing($AZ$1,AV676,,Trigger)</f>
        <v>1.2526895742292691E-2</v>
      </c>
    </row>
    <row r="677" spans="46:51" ht="11.25" customHeight="1" x14ac:dyDescent="0.25">
      <c r="AT677" s="57" t="s">
        <v>44</v>
      </c>
      <c r="AU677" s="56">
        <f>_xll.qlInterestRateIndexFixingDate(IborIndex&amp;Tenor,AV677,Trigger)</f>
        <v>44022</v>
      </c>
      <c r="AV677" s="56">
        <f>_xll.qlCalendarAdvance(Calendar,AV676,AT677,"f",,Trigger)</f>
        <v>44026</v>
      </c>
      <c r="AW677" s="56">
        <f>_xll.qlInterestRateIndexMaturity(IborIndex&amp;Tenor,AV677,Trigger)</f>
        <v>44391</v>
      </c>
      <c r="AX677" s="102" t="e">
        <f>_xll.qlIndexFixing($Z$5,AU677,,Trigger)</f>
        <v>#VALUE!</v>
      </c>
      <c r="AY677" s="102">
        <f>_xll.qlIndexFixing($AZ$1,AV677,,Trigger)</f>
        <v>1.2575288535620557E-2</v>
      </c>
    </row>
    <row r="678" spans="46:51" ht="11.25" customHeight="1" x14ac:dyDescent="0.25">
      <c r="AT678" s="57" t="s">
        <v>44</v>
      </c>
      <c r="AU678" s="56">
        <f>_xll.qlInterestRateIndexFixingDate(IborIndex&amp;Tenor,AV678,Trigger)</f>
        <v>44029</v>
      </c>
      <c r="AV678" s="56">
        <f>_xll.qlCalendarAdvance(Calendar,AV677,AT678,"f",,Trigger)</f>
        <v>44033</v>
      </c>
      <c r="AW678" s="56">
        <f>_xll.qlInterestRateIndexMaturity(IborIndex&amp;Tenor,AV678,Trigger)</f>
        <v>44398</v>
      </c>
      <c r="AX678" s="102" t="e">
        <f>_xll.qlIndexFixing($Z$5,AU678,,Trigger)</f>
        <v>#VALUE!</v>
      </c>
      <c r="AY678" s="102">
        <f>_xll.qlIndexFixing($AZ$1,AV678,,Trigger)</f>
        <v>1.2623674089812666E-2</v>
      </c>
    </row>
    <row r="679" spans="46:51" ht="11.25" customHeight="1" x14ac:dyDescent="0.25">
      <c r="AT679" s="57" t="s">
        <v>44</v>
      </c>
      <c r="AU679" s="56">
        <f>_xll.qlInterestRateIndexFixingDate(IborIndex&amp;Tenor,AV679,Trigger)</f>
        <v>44036</v>
      </c>
      <c r="AV679" s="56">
        <f>_xll.qlCalendarAdvance(Calendar,AV678,AT679,"f",,Trigger)</f>
        <v>44040</v>
      </c>
      <c r="AW679" s="56">
        <f>_xll.qlInterestRateIndexMaturity(IborIndex&amp;Tenor,AV679,Trigger)</f>
        <v>44405</v>
      </c>
      <c r="AX679" s="102" t="e">
        <f>_xll.qlIndexFixing($Z$5,AU679,,Trigger)</f>
        <v>#VALUE!</v>
      </c>
      <c r="AY679" s="102">
        <f>_xll.qlIndexFixing($AZ$1,AV679,,Trigger)</f>
        <v>1.2672045121690465E-2</v>
      </c>
    </row>
    <row r="680" spans="46:51" ht="11.25" customHeight="1" x14ac:dyDescent="0.25">
      <c r="AT680" s="57" t="s">
        <v>44</v>
      </c>
      <c r="AU680" s="56">
        <f>_xll.qlInterestRateIndexFixingDate(IborIndex&amp;Tenor,AV680,Trigger)</f>
        <v>44043</v>
      </c>
      <c r="AV680" s="56">
        <f>_xll.qlCalendarAdvance(Calendar,AV679,AT680,"f",,Trigger)</f>
        <v>44047</v>
      </c>
      <c r="AW680" s="56">
        <f>_xll.qlInterestRateIndexMaturity(IborIndex&amp;Tenor,AV680,Trigger)</f>
        <v>44412</v>
      </c>
      <c r="AX680" s="102" t="e">
        <f>_xll.qlIndexFixing($Z$5,AU680,,Trigger)</f>
        <v>#VALUE!</v>
      </c>
      <c r="AY680" s="102">
        <f>_xll.qlIndexFixing($AZ$1,AV680,,Trigger)</f>
        <v>1.2720394258791642E-2</v>
      </c>
    </row>
    <row r="681" spans="46:51" ht="11.25" customHeight="1" x14ac:dyDescent="0.25">
      <c r="AT681" s="57" t="s">
        <v>44</v>
      </c>
      <c r="AU681" s="56">
        <f>_xll.qlInterestRateIndexFixingDate(IborIndex&amp;Tenor,AV681,Trigger)</f>
        <v>44050</v>
      </c>
      <c r="AV681" s="56">
        <f>_xll.qlCalendarAdvance(Calendar,AV680,AT681,"f",,Trigger)</f>
        <v>44054</v>
      </c>
      <c r="AW681" s="56">
        <f>_xll.qlInterestRateIndexMaturity(IborIndex&amp;Tenor,AV681,Trigger)</f>
        <v>44419</v>
      </c>
      <c r="AX681" s="102" t="e">
        <f>_xll.qlIndexFixing($Z$5,AU681,,Trigger)</f>
        <v>#VALUE!</v>
      </c>
      <c r="AY681" s="102">
        <f>_xll.qlIndexFixing($AZ$1,AV681,,Trigger)</f>
        <v>1.2768714039352827E-2</v>
      </c>
    </row>
    <row r="682" spans="46:51" ht="11.25" customHeight="1" x14ac:dyDescent="0.25">
      <c r="AT682" s="57" t="s">
        <v>44</v>
      </c>
      <c r="AU682" s="56">
        <f>_xll.qlInterestRateIndexFixingDate(IborIndex&amp;Tenor,AV682,Trigger)</f>
        <v>44057</v>
      </c>
      <c r="AV682" s="56">
        <f>_xll.qlCalendarAdvance(Calendar,AV681,AT682,"f",,Trigger)</f>
        <v>44061</v>
      </c>
      <c r="AW682" s="56">
        <f>_xll.qlInterestRateIndexMaturity(IborIndex&amp;Tenor,AV682,Trigger)</f>
        <v>44426</v>
      </c>
      <c r="AX682" s="102" t="e">
        <f>_xll.qlIndexFixing($Z$5,AU682,,Trigger)</f>
        <v>#VALUE!</v>
      </c>
      <c r="AY682" s="102">
        <f>_xll.qlIndexFixing($AZ$1,AV682,,Trigger)</f>
        <v>1.2816996912287467E-2</v>
      </c>
    </row>
    <row r="683" spans="46:51" ht="11.25" customHeight="1" x14ac:dyDescent="0.25">
      <c r="AT683" s="57" t="s">
        <v>44</v>
      </c>
      <c r="AU683" s="56">
        <f>_xll.qlInterestRateIndexFixingDate(IborIndex&amp;Tenor,AV683,Trigger)</f>
        <v>44064</v>
      </c>
      <c r="AV683" s="56">
        <f>_xll.qlCalendarAdvance(Calendar,AV682,AT683,"f",,Trigger)</f>
        <v>44068</v>
      </c>
      <c r="AW683" s="56">
        <f>_xll.qlInterestRateIndexMaturity(IborIndex&amp;Tenor,AV683,Trigger)</f>
        <v>44433</v>
      </c>
      <c r="AX683" s="102" t="e">
        <f>_xll.qlIndexFixing($Z$5,AU683,,Trigger)</f>
        <v>#VALUE!</v>
      </c>
      <c r="AY683" s="102">
        <f>_xll.qlIndexFixing($AZ$1,AV683,,Trigger)</f>
        <v>1.286523523716919E-2</v>
      </c>
    </row>
    <row r="684" spans="46:51" ht="11.25" customHeight="1" x14ac:dyDescent="0.25">
      <c r="AT684" s="57" t="s">
        <v>44</v>
      </c>
      <c r="AU684" s="56">
        <f>_xll.qlInterestRateIndexFixingDate(IborIndex&amp;Tenor,AV684,Trigger)</f>
        <v>44071</v>
      </c>
      <c r="AV684" s="56">
        <f>_xll.qlCalendarAdvance(Calendar,AV683,AT684,"f",,Trigger)</f>
        <v>44075</v>
      </c>
      <c r="AW684" s="56">
        <f>_xll.qlInterestRateIndexMaturity(IborIndex&amp;Tenor,AV684,Trigger)</f>
        <v>44440</v>
      </c>
      <c r="AX684" s="102" t="e">
        <f>_xll.qlIndexFixing($Z$5,AU684,,Trigger)</f>
        <v>#VALUE!</v>
      </c>
      <c r="AY684" s="102">
        <f>_xll.qlIndexFixing($AZ$1,AV684,,Trigger)</f>
        <v>1.2913421284212525E-2</v>
      </c>
    </row>
    <row r="685" spans="46:51" ht="11.25" customHeight="1" x14ac:dyDescent="0.25">
      <c r="AT685" s="57" t="s">
        <v>44</v>
      </c>
      <c r="AU685" s="56">
        <f>_xll.qlInterestRateIndexFixingDate(IborIndex&amp;Tenor,AV685,Trigger)</f>
        <v>44078</v>
      </c>
      <c r="AV685" s="56">
        <f>_xll.qlCalendarAdvance(Calendar,AV684,AT685,"f",,Trigger)</f>
        <v>44082</v>
      </c>
      <c r="AW685" s="56">
        <f>_xll.qlInterestRateIndexMaturity(IborIndex&amp;Tenor,AV685,Trigger)</f>
        <v>44447</v>
      </c>
      <c r="AX685" s="102" t="e">
        <f>_xll.qlIndexFixing($Z$5,AU685,,Trigger)</f>
        <v>#VALUE!</v>
      </c>
      <c r="AY685" s="102">
        <f>_xll.qlIndexFixing($AZ$1,AV685,,Trigger)</f>
        <v>1.2961547234255607E-2</v>
      </c>
    </row>
    <row r="686" spans="46:51" ht="11.25" customHeight="1" x14ac:dyDescent="0.25">
      <c r="AT686" s="57" t="s">
        <v>44</v>
      </c>
      <c r="AU686" s="56">
        <f>_xll.qlInterestRateIndexFixingDate(IborIndex&amp;Tenor,AV686,Trigger)</f>
        <v>44085</v>
      </c>
      <c r="AV686" s="56">
        <f>_xll.qlCalendarAdvance(Calendar,AV685,AT686,"f",,Trigger)</f>
        <v>44089</v>
      </c>
      <c r="AW686" s="56">
        <f>_xll.qlInterestRateIndexMaturity(IborIndex&amp;Tenor,AV686,Trigger)</f>
        <v>44454</v>
      </c>
      <c r="AX686" s="102" t="e">
        <f>_xll.qlIndexFixing($Z$5,AU686,,Trigger)</f>
        <v>#VALUE!</v>
      </c>
      <c r="AY686" s="102">
        <f>_xll.qlIndexFixing($AZ$1,AV686,,Trigger)</f>
        <v>1.3009605178743968E-2</v>
      </c>
    </row>
    <row r="687" spans="46:51" ht="11.25" customHeight="1" x14ac:dyDescent="0.25">
      <c r="AT687" s="57" t="s">
        <v>44</v>
      </c>
      <c r="AU687" s="56">
        <f>_xll.qlInterestRateIndexFixingDate(IborIndex&amp;Tenor,AV687,Trigger)</f>
        <v>44092</v>
      </c>
      <c r="AV687" s="56">
        <f>_xll.qlCalendarAdvance(Calendar,AV686,AT687,"f",,Trigger)</f>
        <v>44096</v>
      </c>
      <c r="AW687" s="56">
        <f>_xll.qlInterestRateIndexMaturity(IborIndex&amp;Tenor,AV687,Trigger)</f>
        <v>44461</v>
      </c>
      <c r="AX687" s="102" t="e">
        <f>_xll.qlIndexFixing($Z$5,AU687,,Trigger)</f>
        <v>#VALUE!</v>
      </c>
      <c r="AY687" s="102">
        <f>_xll.qlIndexFixing($AZ$1,AV687,,Trigger)</f>
        <v>1.305758711971367E-2</v>
      </c>
    </row>
    <row r="688" spans="46:51" ht="11.25" customHeight="1" x14ac:dyDescent="0.25">
      <c r="AT688" s="57" t="s">
        <v>44</v>
      </c>
      <c r="AU688" s="56">
        <f>_xll.qlInterestRateIndexFixingDate(IborIndex&amp;Tenor,AV688,Trigger)</f>
        <v>44099</v>
      </c>
      <c r="AV688" s="56">
        <f>_xll.qlCalendarAdvance(Calendar,AV687,AT688,"f",,Trigger)</f>
        <v>44103</v>
      </c>
      <c r="AW688" s="56">
        <f>_xll.qlInterestRateIndexMaturity(IborIndex&amp;Tenor,AV688,Trigger)</f>
        <v>44468</v>
      </c>
      <c r="AX688" s="102" t="e">
        <f>_xll.qlIndexFixing($Z$5,AU688,,Trigger)</f>
        <v>#VALUE!</v>
      </c>
      <c r="AY688" s="102">
        <f>_xll.qlIndexFixing($AZ$1,AV688,,Trigger)</f>
        <v>1.3105484969776864E-2</v>
      </c>
    </row>
    <row r="689" spans="46:51" ht="11.25" customHeight="1" x14ac:dyDescent="0.25">
      <c r="AT689" s="57" t="s">
        <v>44</v>
      </c>
      <c r="AU689" s="56">
        <f>_xll.qlInterestRateIndexFixingDate(IborIndex&amp;Tenor,AV689,Trigger)</f>
        <v>44106</v>
      </c>
      <c r="AV689" s="56">
        <f>_xll.qlCalendarAdvance(Calendar,AV688,AT689,"f",,Trigger)</f>
        <v>44110</v>
      </c>
      <c r="AW689" s="56">
        <f>_xll.qlInterestRateIndexMaturity(IborIndex&amp;Tenor,AV689,Trigger)</f>
        <v>44475</v>
      </c>
      <c r="AX689" s="102" t="e">
        <f>_xll.qlIndexFixing($Z$5,AU689,,Trigger)</f>
        <v>#VALUE!</v>
      </c>
      <c r="AY689" s="102">
        <f>_xll.qlIndexFixing($AZ$1,AV689,,Trigger)</f>
        <v>1.3153290552105561E-2</v>
      </c>
    </row>
    <row r="690" spans="46:51" ht="11.25" customHeight="1" x14ac:dyDescent="0.25">
      <c r="AT690" s="57" t="s">
        <v>44</v>
      </c>
      <c r="AU690" s="56">
        <f>_xll.qlInterestRateIndexFixingDate(IborIndex&amp;Tenor,AV690,Trigger)</f>
        <v>44113</v>
      </c>
      <c r="AV690" s="56">
        <f>_xll.qlCalendarAdvance(Calendar,AV689,AT690,"f",,Trigger)</f>
        <v>44117</v>
      </c>
      <c r="AW690" s="56">
        <f>_xll.qlInterestRateIndexMaturity(IborIndex&amp;Tenor,AV690,Trigger)</f>
        <v>44482</v>
      </c>
      <c r="AX690" s="102" t="e">
        <f>_xll.qlIndexFixing($Z$5,AU690,,Trigger)</f>
        <v>#VALUE!</v>
      </c>
      <c r="AY690" s="102">
        <f>_xll.qlIndexFixing($AZ$1,AV690,,Trigger)</f>
        <v>1.320099560041983E-2</v>
      </c>
    </row>
    <row r="691" spans="46:51" ht="11.25" customHeight="1" x14ac:dyDescent="0.25">
      <c r="AT691" s="57" t="s">
        <v>44</v>
      </c>
      <c r="AU691" s="56">
        <f>_xll.qlInterestRateIndexFixingDate(IborIndex&amp;Tenor,AV691,Trigger)</f>
        <v>44120</v>
      </c>
      <c r="AV691" s="56">
        <f>_xll.qlCalendarAdvance(Calendar,AV690,AT691,"f",,Trigger)</f>
        <v>44124</v>
      </c>
      <c r="AW691" s="56">
        <f>_xll.qlInterestRateIndexMaturity(IborIndex&amp;Tenor,AV691,Trigger)</f>
        <v>44489</v>
      </c>
      <c r="AX691" s="102" t="e">
        <f>_xll.qlIndexFixing($Z$5,AU691,,Trigger)</f>
        <v>#VALUE!</v>
      </c>
      <c r="AY691" s="102">
        <f>_xll.qlIndexFixing($AZ$1,AV691,,Trigger)</f>
        <v>1.3248591758973329E-2</v>
      </c>
    </row>
    <row r="692" spans="46:51" ht="11.25" customHeight="1" x14ac:dyDescent="0.25">
      <c r="AT692" s="57" t="s">
        <v>44</v>
      </c>
      <c r="AU692" s="56">
        <f>_xll.qlInterestRateIndexFixingDate(IborIndex&amp;Tenor,AV692,Trigger)</f>
        <v>44127</v>
      </c>
      <c r="AV692" s="56">
        <f>_xll.qlCalendarAdvance(Calendar,AV691,AT692,"f",,Trigger)</f>
        <v>44131</v>
      </c>
      <c r="AW692" s="56">
        <f>_xll.qlInterestRateIndexMaturity(IborIndex&amp;Tenor,AV692,Trigger)</f>
        <v>44496</v>
      </c>
      <c r="AX692" s="102" t="e">
        <f>_xll.qlIndexFixing($Z$5,AU692,,Trigger)</f>
        <v>#VALUE!</v>
      </c>
      <c r="AY692" s="102">
        <f>_xll.qlIndexFixing($AZ$1,AV692,,Trigger)</f>
        <v>1.3296070582541267E-2</v>
      </c>
    </row>
    <row r="693" spans="46:51" ht="11.25" customHeight="1" x14ac:dyDescent="0.25">
      <c r="AT693" s="57" t="s">
        <v>44</v>
      </c>
      <c r="AU693" s="56">
        <f>_xll.qlInterestRateIndexFixingDate(IborIndex&amp;Tenor,AV693,Trigger)</f>
        <v>44134</v>
      </c>
      <c r="AV693" s="56">
        <f>_xll.qlCalendarAdvance(Calendar,AV692,AT693,"f",,Trigger)</f>
        <v>44138</v>
      </c>
      <c r="AW693" s="56">
        <f>_xll.qlInterestRateIndexMaturity(IborIndex&amp;Tenor,AV693,Trigger)</f>
        <v>44503</v>
      </c>
      <c r="AX693" s="102" t="e">
        <f>_xll.qlIndexFixing($Z$5,AU693,,Trigger)</f>
        <v>#VALUE!</v>
      </c>
      <c r="AY693" s="102">
        <f>_xll.qlIndexFixing($AZ$1,AV693,,Trigger)</f>
        <v>1.3343423536409443E-2</v>
      </c>
    </row>
    <row r="694" spans="46:51" ht="11.25" customHeight="1" x14ac:dyDescent="0.25">
      <c r="AT694" s="57" t="s">
        <v>44</v>
      </c>
      <c r="AU694" s="56">
        <f>_xll.qlInterestRateIndexFixingDate(IborIndex&amp;Tenor,AV694,Trigger)</f>
        <v>44141</v>
      </c>
      <c r="AV694" s="56">
        <f>_xll.qlCalendarAdvance(Calendar,AV693,AT694,"f",,Trigger)</f>
        <v>44145</v>
      </c>
      <c r="AW694" s="56">
        <f>_xll.qlInterestRateIndexMaturity(IborIndex&amp;Tenor,AV694,Trigger)</f>
        <v>44510</v>
      </c>
      <c r="AX694" s="102" t="e">
        <f>_xll.qlIndexFixing($Z$5,AU694,,Trigger)</f>
        <v>#VALUE!</v>
      </c>
      <c r="AY694" s="102">
        <f>_xll.qlIndexFixing($AZ$1,AV694,,Trigger)</f>
        <v>1.3390641996363533E-2</v>
      </c>
    </row>
    <row r="695" spans="46:51" ht="11.25" customHeight="1" x14ac:dyDescent="0.25">
      <c r="AT695" s="57" t="s">
        <v>44</v>
      </c>
      <c r="AU695" s="56">
        <f>_xll.qlInterestRateIndexFixingDate(IborIndex&amp;Tenor,AV695,Trigger)</f>
        <v>44148</v>
      </c>
      <c r="AV695" s="56">
        <f>_xll.qlCalendarAdvance(Calendar,AV694,AT695,"f",,Trigger)</f>
        <v>44152</v>
      </c>
      <c r="AW695" s="56">
        <f>_xll.qlInterestRateIndexMaturity(IborIndex&amp;Tenor,AV695,Trigger)</f>
        <v>44517</v>
      </c>
      <c r="AX695" s="102" t="e">
        <f>_xll.qlIndexFixing($Z$5,AU695,,Trigger)</f>
        <v>#VALUE!</v>
      </c>
      <c r="AY695" s="102">
        <f>_xll.qlIndexFixing($AZ$1,AV695,,Trigger)</f>
        <v>1.3437717248679655E-2</v>
      </c>
    </row>
    <row r="696" spans="46:51" ht="11.25" customHeight="1" x14ac:dyDescent="0.25">
      <c r="AT696" s="57" t="s">
        <v>44</v>
      </c>
      <c r="AU696" s="56">
        <f>_xll.qlInterestRateIndexFixingDate(IborIndex&amp;Tenor,AV696,Trigger)</f>
        <v>44155</v>
      </c>
      <c r="AV696" s="56">
        <f>_xll.qlCalendarAdvance(Calendar,AV695,AT696,"f",,Trigger)</f>
        <v>44159</v>
      </c>
      <c r="AW696" s="56">
        <f>_xll.qlInterestRateIndexMaturity(IborIndex&amp;Tenor,AV696,Trigger)</f>
        <v>44524</v>
      </c>
      <c r="AX696" s="102" t="e">
        <f>_xll.qlIndexFixing($Z$5,AU696,,Trigger)</f>
        <v>#VALUE!</v>
      </c>
      <c r="AY696" s="102">
        <f>_xll.qlIndexFixing($AZ$1,AV696,,Trigger)</f>
        <v>1.3484640490114526E-2</v>
      </c>
    </row>
    <row r="697" spans="46:51" ht="11.25" customHeight="1" x14ac:dyDescent="0.25">
      <c r="AT697" s="57" t="s">
        <v>44</v>
      </c>
      <c r="AU697" s="56">
        <f>_xll.qlInterestRateIndexFixingDate(IborIndex&amp;Tenor,AV697,Trigger)</f>
        <v>44162</v>
      </c>
      <c r="AV697" s="56">
        <f>_xll.qlCalendarAdvance(Calendar,AV696,AT697,"f",,Trigger)</f>
        <v>44166</v>
      </c>
      <c r="AW697" s="56">
        <f>_xll.qlInterestRateIndexMaturity(IborIndex&amp;Tenor,AV697,Trigger)</f>
        <v>44531</v>
      </c>
      <c r="AX697" s="102" t="e">
        <f>_xll.qlIndexFixing($Z$5,AU697,,Trigger)</f>
        <v>#VALUE!</v>
      </c>
      <c r="AY697" s="102">
        <f>_xll.qlIndexFixing($AZ$1,AV697,,Trigger)</f>
        <v>1.3531402827900415E-2</v>
      </c>
    </row>
    <row r="698" spans="46:51" ht="11.25" customHeight="1" x14ac:dyDescent="0.25">
      <c r="AT698" s="57" t="s">
        <v>44</v>
      </c>
      <c r="AU698" s="56">
        <f>_xll.qlInterestRateIndexFixingDate(IborIndex&amp;Tenor,AV698,Trigger)</f>
        <v>44169</v>
      </c>
      <c r="AV698" s="56">
        <f>_xll.qlCalendarAdvance(Calendar,AV697,AT698,"f",,Trigger)</f>
        <v>44173</v>
      </c>
      <c r="AW698" s="56">
        <f>_xll.qlInterestRateIndexMaturity(IborIndex&amp;Tenor,AV698,Trigger)</f>
        <v>44538</v>
      </c>
      <c r="AX698" s="102" t="e">
        <f>_xll.qlIndexFixing($Z$5,AU698,,Trigger)</f>
        <v>#VALUE!</v>
      </c>
      <c r="AY698" s="102">
        <f>_xll.qlIndexFixing($AZ$1,AV698,,Trigger)</f>
        <v>1.35779952797353E-2</v>
      </c>
    </row>
    <row r="699" spans="46:51" ht="11.25" customHeight="1" x14ac:dyDescent="0.25">
      <c r="AT699" s="57" t="s">
        <v>44</v>
      </c>
      <c r="AU699" s="56">
        <f>_xll.qlInterestRateIndexFixingDate(IborIndex&amp;Tenor,AV699,Trigger)</f>
        <v>44176</v>
      </c>
      <c r="AV699" s="56">
        <f>_xll.qlCalendarAdvance(Calendar,AV698,AT699,"f",,Trigger)</f>
        <v>44180</v>
      </c>
      <c r="AW699" s="56">
        <f>_xll.qlInterestRateIndexMaturity(IborIndex&amp;Tenor,AV699,Trigger)</f>
        <v>44545</v>
      </c>
      <c r="AX699" s="102" t="e">
        <f>_xll.qlIndexFixing($Z$5,AU699,,Trigger)</f>
        <v>#VALUE!</v>
      </c>
      <c r="AY699" s="102">
        <f>_xll.qlIndexFixing($AZ$1,AV699,,Trigger)</f>
        <v>1.3624408773779351E-2</v>
      </c>
    </row>
    <row r="700" spans="46:51" ht="11.25" customHeight="1" x14ac:dyDescent="0.25">
      <c r="AT700" s="57" t="s">
        <v>44</v>
      </c>
      <c r="AU700" s="56">
        <f>_xll.qlInterestRateIndexFixingDate(IborIndex&amp;Tenor,AV700,Trigger)</f>
        <v>44183</v>
      </c>
      <c r="AV700" s="56">
        <f>_xll.qlCalendarAdvance(Calendar,AV699,AT700,"f",,Trigger)</f>
        <v>44187</v>
      </c>
      <c r="AW700" s="56">
        <f>_xll.qlInterestRateIndexMaturity(IborIndex&amp;Tenor,AV700,Trigger)</f>
        <v>44552</v>
      </c>
      <c r="AX700" s="102" t="e">
        <f>_xll.qlIndexFixing($Z$5,AU700,,Trigger)</f>
        <v>#VALUE!</v>
      </c>
      <c r="AY700" s="102">
        <f>_xll.qlIndexFixing($AZ$1,AV700,,Trigger)</f>
        <v>1.3670634148649028E-2</v>
      </c>
    </row>
    <row r="701" spans="46:51" ht="11.25" customHeight="1" x14ac:dyDescent="0.25">
      <c r="AT701" s="57" t="s">
        <v>44</v>
      </c>
      <c r="AU701" s="56">
        <f>_xll.qlInterestRateIndexFixingDate(IborIndex&amp;Tenor,AV701,Trigger)</f>
        <v>44189</v>
      </c>
      <c r="AV701" s="56">
        <f>_xll.qlCalendarAdvance(Calendar,AV700,AT701,"f",,Trigger)</f>
        <v>44194</v>
      </c>
      <c r="AW701" s="56">
        <f>_xll.qlInterestRateIndexMaturity(IborIndex&amp;Tenor,AV701,Trigger)</f>
        <v>44559</v>
      </c>
      <c r="AX701" s="102" t="e">
        <f>_xll.qlIndexFixing($Z$5,AU701,,Trigger)</f>
        <v>#VALUE!</v>
      </c>
      <c r="AY701" s="102">
        <f>_xll.qlIndexFixing($AZ$1,AV701,,Trigger)</f>
        <v>1.3716662153414006E-2</v>
      </c>
    </row>
    <row r="702" spans="46:51" ht="11.25" customHeight="1" x14ac:dyDescent="0.25">
      <c r="AT702" s="57" t="s">
        <v>44</v>
      </c>
      <c r="AU702" s="56">
        <f>_xll.qlInterestRateIndexFixingDate(IborIndex&amp;Tenor,AV702,Trigger)</f>
        <v>44196</v>
      </c>
      <c r="AV702" s="56">
        <f>_xll.qlCalendarAdvance(Calendar,AV701,AT702,"f",,Trigger)</f>
        <v>44201</v>
      </c>
      <c r="AW702" s="56">
        <f>_xll.qlInterestRateIndexMaturity(IborIndex&amp;Tenor,AV702,Trigger)</f>
        <v>44566</v>
      </c>
      <c r="AX702" s="102" t="e">
        <f>_xll.qlIndexFixing($Z$5,AU702,,Trigger)</f>
        <v>#VALUE!</v>
      </c>
      <c r="AY702" s="102">
        <f>_xll.qlIndexFixing($AZ$1,AV702,,Trigger)</f>
        <v>1.3762483447594773E-2</v>
      </c>
    </row>
    <row r="703" spans="46:51" ht="11.25" customHeight="1" x14ac:dyDescent="0.25">
      <c r="AT703" s="57" t="s">
        <v>44</v>
      </c>
      <c r="AU703" s="56">
        <f>_xll.qlInterestRateIndexFixingDate(IborIndex&amp;Tenor,AV703,Trigger)</f>
        <v>44204</v>
      </c>
      <c r="AV703" s="56">
        <f>_xll.qlCalendarAdvance(Calendar,AV702,AT703,"f",,Trigger)</f>
        <v>44208</v>
      </c>
      <c r="AW703" s="56">
        <f>_xll.qlInterestRateIndexMaturity(IborIndex&amp;Tenor,AV703,Trigger)</f>
        <v>44573</v>
      </c>
      <c r="AX703" s="102" t="e">
        <f>_xll.qlIndexFixing($Z$5,AU703,,Trigger)</f>
        <v>#VALUE!</v>
      </c>
      <c r="AY703" s="102">
        <f>_xll.qlIndexFixing($AZ$1,AV703,,Trigger)</f>
        <v>1.3808088601161093E-2</v>
      </c>
    </row>
    <row r="704" spans="46:51" ht="11.25" customHeight="1" x14ac:dyDescent="0.25">
      <c r="AT704" s="57" t="s">
        <v>44</v>
      </c>
      <c r="AU704" s="56">
        <f>_xll.qlInterestRateIndexFixingDate(IborIndex&amp;Tenor,AV704,Trigger)</f>
        <v>44211</v>
      </c>
      <c r="AV704" s="56">
        <f>_xll.qlCalendarAdvance(Calendar,AV703,AT704,"f",,Trigger)</f>
        <v>44215</v>
      </c>
      <c r="AW704" s="56">
        <f>_xll.qlInterestRateIndexMaturity(IborIndex&amp;Tenor,AV704,Trigger)</f>
        <v>44580</v>
      </c>
      <c r="AX704" s="102" t="e">
        <f>_xll.qlIndexFixing($Z$5,AU704,,Trigger)</f>
        <v>#VALUE!</v>
      </c>
      <c r="AY704" s="102">
        <f>_xll.qlIndexFixing($AZ$1,AV704,,Trigger)</f>
        <v>1.3853468094531349E-2</v>
      </c>
    </row>
    <row r="705" spans="46:51" ht="11.25" customHeight="1" x14ac:dyDescent="0.25">
      <c r="AT705" s="57" t="s">
        <v>44</v>
      </c>
      <c r="AU705" s="56">
        <f>_xll.qlInterestRateIndexFixingDate(IborIndex&amp;Tenor,AV705,Trigger)</f>
        <v>44218</v>
      </c>
      <c r="AV705" s="56">
        <f>_xll.qlCalendarAdvance(Calendar,AV704,AT705,"f",,Trigger)</f>
        <v>44222</v>
      </c>
      <c r="AW705" s="56">
        <f>_xll.qlInterestRateIndexMaturity(IborIndex&amp;Tenor,AV705,Trigger)</f>
        <v>44587</v>
      </c>
      <c r="AX705" s="102" t="e">
        <f>_xll.qlIndexFixing($Z$5,AU705,,Trigger)</f>
        <v>#VALUE!</v>
      </c>
      <c r="AY705" s="102">
        <f>_xll.qlIndexFixing($AZ$1,AV705,,Trigger)</f>
        <v>1.3898612318573859E-2</v>
      </c>
    </row>
    <row r="706" spans="46:51" ht="11.25" customHeight="1" x14ac:dyDescent="0.25">
      <c r="AT706" s="57" t="s">
        <v>44</v>
      </c>
      <c r="AU706" s="56">
        <f>_xll.qlInterestRateIndexFixingDate(IborIndex&amp;Tenor,AV706,Trigger)</f>
        <v>44225</v>
      </c>
      <c r="AV706" s="56">
        <f>_xll.qlCalendarAdvance(Calendar,AV705,AT706,"f",,Trigger)</f>
        <v>44229</v>
      </c>
      <c r="AW706" s="56">
        <f>_xll.qlInterestRateIndexMaturity(IborIndex&amp;Tenor,AV706,Trigger)</f>
        <v>44594</v>
      </c>
      <c r="AX706" s="102" t="e">
        <f>_xll.qlIndexFixing($Z$5,AU706,,Trigger)</f>
        <v>#VALUE!</v>
      </c>
      <c r="AY706" s="102">
        <f>_xll.qlIndexFixing($AZ$1,AV706,,Trigger)</f>
        <v>1.3943511574609286E-2</v>
      </c>
    </row>
    <row r="707" spans="46:51" ht="11.25" customHeight="1" x14ac:dyDescent="0.25">
      <c r="AT707" s="57" t="s">
        <v>44</v>
      </c>
      <c r="AU707" s="56">
        <f>_xll.qlInterestRateIndexFixingDate(IborIndex&amp;Tenor,AV707,Trigger)</f>
        <v>44232</v>
      </c>
      <c r="AV707" s="56">
        <f>_xll.qlCalendarAdvance(Calendar,AV706,AT707,"f",,Trigger)</f>
        <v>44236</v>
      </c>
      <c r="AW707" s="56">
        <f>_xll.qlInterestRateIndexMaturity(IborIndex&amp;Tenor,AV707,Trigger)</f>
        <v>44601</v>
      </c>
      <c r="AX707" s="102" t="e">
        <f>_xll.qlIndexFixing($Z$5,AU707,,Trigger)</f>
        <v>#VALUE!</v>
      </c>
      <c r="AY707" s="102">
        <f>_xll.qlIndexFixing($AZ$1,AV707,,Trigger)</f>
        <v>1.3988156074413479E-2</v>
      </c>
    </row>
    <row r="708" spans="46:51" ht="11.25" customHeight="1" x14ac:dyDescent="0.25">
      <c r="AT708" s="57" t="s">
        <v>44</v>
      </c>
      <c r="AU708" s="56">
        <f>_xll.qlInterestRateIndexFixingDate(IborIndex&amp;Tenor,AV708,Trigger)</f>
        <v>44239</v>
      </c>
      <c r="AV708" s="56">
        <f>_xll.qlCalendarAdvance(Calendar,AV707,AT708,"f",,Trigger)</f>
        <v>44243</v>
      </c>
      <c r="AW708" s="56">
        <f>_xll.qlInterestRateIndexMaturity(IborIndex&amp;Tenor,AV708,Trigger)</f>
        <v>44608</v>
      </c>
      <c r="AX708" s="102" t="e">
        <f>_xll.qlIndexFixing($Z$5,AU708,,Trigger)</f>
        <v>#VALUE!</v>
      </c>
      <c r="AY708" s="102">
        <f>_xll.qlIndexFixing($AZ$1,AV708,,Trigger)</f>
        <v>1.4032535940222733E-2</v>
      </c>
    </row>
    <row r="709" spans="46:51" ht="11.25" customHeight="1" x14ac:dyDescent="0.25">
      <c r="AT709" s="57" t="s">
        <v>44</v>
      </c>
      <c r="AU709" s="56">
        <f>_xll.qlInterestRateIndexFixingDate(IborIndex&amp;Tenor,AV709,Trigger)</f>
        <v>44246</v>
      </c>
      <c r="AV709" s="56">
        <f>_xll.qlCalendarAdvance(Calendar,AV708,AT709,"f",,Trigger)</f>
        <v>44250</v>
      </c>
      <c r="AW709" s="56">
        <f>_xll.qlInterestRateIndexMaturity(IborIndex&amp;Tenor,AV709,Trigger)</f>
        <v>44615</v>
      </c>
      <c r="AX709" s="102" t="e">
        <f>_xll.qlIndexFixing($Z$5,AU709,,Trigger)</f>
        <v>#VALUE!</v>
      </c>
      <c r="AY709" s="102">
        <f>_xll.qlIndexFixing($AZ$1,AV709,,Trigger)</f>
        <v>1.4076641204738833E-2</v>
      </c>
    </row>
    <row r="710" spans="46:51" ht="11.25" customHeight="1" x14ac:dyDescent="0.25">
      <c r="AT710" s="57" t="s">
        <v>44</v>
      </c>
      <c r="AU710" s="56">
        <f>_xll.qlInterestRateIndexFixingDate(IborIndex&amp;Tenor,AV710,Trigger)</f>
        <v>44253</v>
      </c>
      <c r="AV710" s="56">
        <f>_xll.qlCalendarAdvance(Calendar,AV709,AT710,"f",,Trigger)</f>
        <v>44257</v>
      </c>
      <c r="AW710" s="56">
        <f>_xll.qlInterestRateIndexMaturity(IborIndex&amp;Tenor,AV710,Trigger)</f>
        <v>44622</v>
      </c>
      <c r="AX710" s="102" t="e">
        <f>_xll.qlIndexFixing($Z$5,AU710,,Trigger)</f>
        <v>#VALUE!</v>
      </c>
      <c r="AY710" s="102">
        <f>_xll.qlIndexFixing($AZ$1,AV710,,Trigger)</f>
        <v>1.4120461811137798E-2</v>
      </c>
    </row>
    <row r="711" spans="46:51" ht="11.25" customHeight="1" x14ac:dyDescent="0.25">
      <c r="AT711" s="57" t="s">
        <v>44</v>
      </c>
      <c r="AU711" s="56">
        <f>_xll.qlInterestRateIndexFixingDate(IborIndex&amp;Tenor,AV711,Trigger)</f>
        <v>44260</v>
      </c>
      <c r="AV711" s="56">
        <f>_xll.qlCalendarAdvance(Calendar,AV710,AT711,"f",,Trigger)</f>
        <v>44264</v>
      </c>
      <c r="AW711" s="56">
        <f>_xll.qlInterestRateIndexMaturity(IborIndex&amp;Tenor,AV711,Trigger)</f>
        <v>44629</v>
      </c>
      <c r="AX711" s="102" t="e">
        <f>_xll.qlIndexFixing($Z$5,AU711,,Trigger)</f>
        <v>#VALUE!</v>
      </c>
      <c r="AY711" s="102">
        <f>_xll.qlIndexFixing($AZ$1,AV711,,Trigger)</f>
        <v>1.4163987613076908E-2</v>
      </c>
    </row>
    <row r="712" spans="46:51" ht="11.25" customHeight="1" x14ac:dyDescent="0.25">
      <c r="AT712" s="57" t="s">
        <v>44</v>
      </c>
      <c r="AU712" s="56">
        <f>_xll.qlInterestRateIndexFixingDate(IborIndex&amp;Tenor,AV712,Trigger)</f>
        <v>44267</v>
      </c>
      <c r="AV712" s="56">
        <f>_xll.qlCalendarAdvance(Calendar,AV711,AT712,"f",,Trigger)</f>
        <v>44271</v>
      </c>
      <c r="AW712" s="56">
        <f>_xll.qlInterestRateIndexMaturity(IborIndex&amp;Tenor,AV712,Trigger)</f>
        <v>44636</v>
      </c>
      <c r="AX712" s="102" t="e">
        <f>_xll.qlIndexFixing($Z$5,AU712,,Trigger)</f>
        <v>#VALUE!</v>
      </c>
      <c r="AY712" s="102">
        <f>_xll.qlIndexFixing($AZ$1,AV712,,Trigger)</f>
        <v>1.4207208374705854E-2</v>
      </c>
    </row>
    <row r="713" spans="46:51" ht="11.25" customHeight="1" x14ac:dyDescent="0.25">
      <c r="AT713" s="57" t="s">
        <v>44</v>
      </c>
      <c r="AU713" s="56">
        <f>_xll.qlInterestRateIndexFixingDate(IborIndex&amp;Tenor,AV713,Trigger)</f>
        <v>44274</v>
      </c>
      <c r="AV713" s="56">
        <f>_xll.qlCalendarAdvance(Calendar,AV712,AT713,"f",,Trigger)</f>
        <v>44278</v>
      </c>
      <c r="AW713" s="56">
        <f>_xll.qlInterestRateIndexMaturity(IborIndex&amp;Tenor,AV713,Trigger)</f>
        <v>44643</v>
      </c>
      <c r="AX713" s="102" t="e">
        <f>_xll.qlIndexFixing($Z$5,AU713,,Trigger)</f>
        <v>#VALUE!</v>
      </c>
      <c r="AY713" s="102">
        <f>_xll.qlIndexFixing($AZ$1,AV713,,Trigger)</f>
        <v>1.4250113770677924E-2</v>
      </c>
    </row>
    <row r="714" spans="46:51" ht="11.25" customHeight="1" x14ac:dyDescent="0.25">
      <c r="AT714" s="57" t="s">
        <v>44</v>
      </c>
      <c r="AU714" s="56">
        <f>_xll.qlInterestRateIndexFixingDate(IborIndex&amp;Tenor,AV714,Trigger)</f>
        <v>44281</v>
      </c>
      <c r="AV714" s="56">
        <f>_xll.qlCalendarAdvance(Calendar,AV713,AT714,"f",,Trigger)</f>
        <v>44285</v>
      </c>
      <c r="AW714" s="56">
        <f>_xll.qlInterestRateIndexMaturity(IborIndex&amp;Tenor,AV714,Trigger)</f>
        <v>44650</v>
      </c>
      <c r="AX714" s="102" t="e">
        <f>_xll.qlIndexFixing($Z$5,AU714,,Trigger)</f>
        <v>#VALUE!</v>
      </c>
      <c r="AY714" s="102">
        <f>_xll.qlIndexFixing($AZ$1,AV714,,Trigger)</f>
        <v>1.4292693386163572E-2</v>
      </c>
    </row>
    <row r="715" spans="46:51" ht="11.25" customHeight="1" x14ac:dyDescent="0.25">
      <c r="AT715" s="57" t="s">
        <v>44</v>
      </c>
      <c r="AU715" s="56">
        <f>_xll.qlInterestRateIndexFixingDate(IborIndex&amp;Tenor,AV715,Trigger)</f>
        <v>44286</v>
      </c>
      <c r="AV715" s="56">
        <f>_xll.qlCalendarAdvance(Calendar,AV714,AT715,"f",,Trigger)</f>
        <v>44292</v>
      </c>
      <c r="AW715" s="56">
        <f>_xll.qlInterestRateIndexMaturity(IborIndex&amp;Tenor,AV715,Trigger)</f>
        <v>44657</v>
      </c>
      <c r="AX715" s="102" t="e">
        <f>_xll.qlIndexFixing($Z$5,AU715,,Trigger)</f>
        <v>#VALUE!</v>
      </c>
      <c r="AY715" s="102">
        <f>_xll.qlIndexFixing($AZ$1,AV715,,Trigger)</f>
        <v>1.4334936716863339E-2</v>
      </c>
    </row>
    <row r="716" spans="46:51" ht="11.25" customHeight="1" x14ac:dyDescent="0.25">
      <c r="AT716" s="57" t="s">
        <v>44</v>
      </c>
      <c r="AU716" s="56">
        <f>_xll.qlInterestRateIndexFixingDate(IborIndex&amp;Tenor,AV716,Trigger)</f>
        <v>44295</v>
      </c>
      <c r="AV716" s="56">
        <f>_xll.qlCalendarAdvance(Calendar,AV715,AT716,"f",,Trigger)</f>
        <v>44299</v>
      </c>
      <c r="AW716" s="56">
        <f>_xll.qlInterestRateIndexMaturity(IborIndex&amp;Tenor,AV716,Trigger)</f>
        <v>44664</v>
      </c>
      <c r="AX716" s="102" t="e">
        <f>_xll.qlIndexFixing($Z$5,AU716,,Trigger)</f>
        <v>#VALUE!</v>
      </c>
      <c r="AY716" s="102">
        <f>_xll.qlIndexFixing($AZ$1,AV716,,Trigger)</f>
        <v>1.4388928176378931E-2</v>
      </c>
    </row>
    <row r="717" spans="46:51" ht="11.25" customHeight="1" x14ac:dyDescent="0.25">
      <c r="AT717" s="57" t="s">
        <v>44</v>
      </c>
      <c r="AU717" s="56">
        <f>_xll.qlInterestRateIndexFixingDate(IborIndex&amp;Tenor,AV717,Trigger)</f>
        <v>44302</v>
      </c>
      <c r="AV717" s="56">
        <f>_xll.qlCalendarAdvance(Calendar,AV716,AT717,"f",,Trigger)</f>
        <v>44306</v>
      </c>
      <c r="AW717" s="56">
        <f>_xll.qlInterestRateIndexMaturity(IborIndex&amp;Tenor,AV717,Trigger)</f>
        <v>44671</v>
      </c>
      <c r="AX717" s="102" t="e">
        <f>_xll.qlIndexFixing($Z$5,AU717,,Trigger)</f>
        <v>#VALUE!</v>
      </c>
      <c r="AY717" s="102">
        <f>_xll.qlIndexFixing($AZ$1,AV717,,Trigger)</f>
        <v>1.4418372059460994E-2</v>
      </c>
    </row>
    <row r="718" spans="46:51" ht="11.25" customHeight="1" x14ac:dyDescent="0.25">
      <c r="AT718" s="57" t="s">
        <v>44</v>
      </c>
      <c r="AU718" s="56">
        <f>_xll.qlInterestRateIndexFixingDate(IborIndex&amp;Tenor,AV718,Trigger)</f>
        <v>44309</v>
      </c>
      <c r="AV718" s="56">
        <f>_xll.qlCalendarAdvance(Calendar,AV717,AT718,"f",,Trigger)</f>
        <v>44313</v>
      </c>
      <c r="AW718" s="56">
        <f>_xll.qlInterestRateIndexMaturity(IborIndex&amp;Tenor,AV718,Trigger)</f>
        <v>44678</v>
      </c>
      <c r="AX718" s="102" t="e">
        <f>_xll.qlIndexFixing($Z$5,AU718,,Trigger)</f>
        <v>#VALUE!</v>
      </c>
      <c r="AY718" s="102">
        <f>_xll.qlIndexFixing($AZ$1,AV718,,Trigger)</f>
        <v>1.4459542615567218E-2</v>
      </c>
    </row>
    <row r="719" spans="46:51" ht="11.25" customHeight="1" x14ac:dyDescent="0.25">
      <c r="AT719" s="57" t="s">
        <v>44</v>
      </c>
      <c r="AU719" s="56">
        <f>_xll.qlInterestRateIndexFixingDate(IborIndex&amp;Tenor,AV719,Trigger)</f>
        <v>44316</v>
      </c>
      <c r="AV719" s="56">
        <f>_xll.qlCalendarAdvance(Calendar,AV718,AT719,"f",,Trigger)</f>
        <v>44320</v>
      </c>
      <c r="AW719" s="56">
        <f>_xll.qlInterestRateIndexMaturity(IborIndex&amp;Tenor,AV719,Trigger)</f>
        <v>44685</v>
      </c>
      <c r="AX719" s="102" t="e">
        <f>_xll.qlIndexFixing($Z$5,AU719,,Trigger)</f>
        <v>#VALUE!</v>
      </c>
      <c r="AY719" s="102">
        <f>_xll.qlIndexFixing($AZ$1,AV719,,Trigger)</f>
        <v>1.4500333975344313E-2</v>
      </c>
    </row>
    <row r="720" spans="46:51" ht="11.25" customHeight="1" x14ac:dyDescent="0.25">
      <c r="AT720" s="57" t="s">
        <v>44</v>
      </c>
      <c r="AU720" s="56">
        <f>_xll.qlInterestRateIndexFixingDate(IborIndex&amp;Tenor,AV720,Trigger)</f>
        <v>44323</v>
      </c>
      <c r="AV720" s="56">
        <f>_xll.qlCalendarAdvance(Calendar,AV719,AT720,"f",,Trigger)</f>
        <v>44327</v>
      </c>
      <c r="AW720" s="56">
        <f>_xll.qlInterestRateIndexMaturity(IborIndex&amp;Tenor,AV720,Trigger)</f>
        <v>44692</v>
      </c>
      <c r="AX720" s="102" t="e">
        <f>_xll.qlIndexFixing($Z$5,AU720,,Trigger)</f>
        <v>#VALUE!</v>
      </c>
      <c r="AY720" s="102">
        <f>_xll.qlIndexFixing($AZ$1,AV720,,Trigger)</f>
        <v>1.4540735187418549E-2</v>
      </c>
    </row>
    <row r="721" spans="46:51" ht="11.25" customHeight="1" x14ac:dyDescent="0.25">
      <c r="AT721" s="57" t="s">
        <v>44</v>
      </c>
      <c r="AU721" s="56">
        <f>_xll.qlInterestRateIndexFixingDate(IborIndex&amp;Tenor,AV721,Trigger)</f>
        <v>44330</v>
      </c>
      <c r="AV721" s="56">
        <f>_xll.qlCalendarAdvance(Calendar,AV720,AT721,"f",,Trigger)</f>
        <v>44334</v>
      </c>
      <c r="AW721" s="56">
        <f>_xll.qlInterestRateIndexMaturity(IborIndex&amp;Tenor,AV721,Trigger)</f>
        <v>44699</v>
      </c>
      <c r="AX721" s="102" t="e">
        <f>_xll.qlIndexFixing($Z$5,AU721,,Trigger)</f>
        <v>#VALUE!</v>
      </c>
      <c r="AY721" s="102">
        <f>_xll.qlIndexFixing($AZ$1,AV721,,Trigger)</f>
        <v>1.4580736177431048E-2</v>
      </c>
    </row>
    <row r="722" spans="46:51" ht="11.25" customHeight="1" x14ac:dyDescent="0.25">
      <c r="AT722" s="57" t="s">
        <v>44</v>
      </c>
      <c r="AU722" s="56">
        <f>_xll.qlInterestRateIndexFixingDate(IborIndex&amp;Tenor,AV722,Trigger)</f>
        <v>44337</v>
      </c>
      <c r="AV722" s="56">
        <f>_xll.qlCalendarAdvance(Calendar,AV721,AT722,"f",,Trigger)</f>
        <v>44341</v>
      </c>
      <c r="AW722" s="56">
        <f>_xll.qlInterestRateIndexMaturity(IborIndex&amp;Tenor,AV722,Trigger)</f>
        <v>44706</v>
      </c>
      <c r="AX722" s="102" t="e">
        <f>_xll.qlIndexFixing($Z$5,AU722,,Trigger)</f>
        <v>#VALUE!</v>
      </c>
      <c r="AY722" s="102">
        <f>_xll.qlIndexFixing($AZ$1,AV722,,Trigger)</f>
        <v>1.4620335344125256E-2</v>
      </c>
    </row>
    <row r="723" spans="46:51" ht="11.25" customHeight="1" x14ac:dyDescent="0.25">
      <c r="AT723" s="57" t="s">
        <v>44</v>
      </c>
      <c r="AU723" s="56">
        <f>_xll.qlInterestRateIndexFixingDate(IborIndex&amp;Tenor,AV723,Trigger)</f>
        <v>44344</v>
      </c>
      <c r="AV723" s="56">
        <f>_xll.qlCalendarAdvance(Calendar,AV722,AT723,"f",,Trigger)</f>
        <v>44348</v>
      </c>
      <c r="AW723" s="56">
        <f>_xll.qlInterestRateIndexMaturity(IborIndex&amp;Tenor,AV723,Trigger)</f>
        <v>44713</v>
      </c>
      <c r="AX723" s="102" t="e">
        <f>_xll.qlIndexFixing($Z$5,AU723,,Trigger)</f>
        <v>#VALUE!</v>
      </c>
      <c r="AY723" s="102">
        <f>_xll.qlIndexFixing($AZ$1,AV723,,Trigger)</f>
        <v>1.4659536206369001E-2</v>
      </c>
    </row>
    <row r="724" spans="46:51" ht="11.25" customHeight="1" x14ac:dyDescent="0.25">
      <c r="AT724" s="57" t="s">
        <v>44</v>
      </c>
      <c r="AU724" s="56">
        <f>_xll.qlInterestRateIndexFixingDate(IborIndex&amp;Tenor,AV724,Trigger)</f>
        <v>44351</v>
      </c>
      <c r="AV724" s="56">
        <f>_xll.qlCalendarAdvance(Calendar,AV723,AT724,"f",,Trigger)</f>
        <v>44355</v>
      </c>
      <c r="AW724" s="56">
        <f>_xll.qlInterestRateIndexMaturity(IborIndex&amp;Tenor,AV724,Trigger)</f>
        <v>44720</v>
      </c>
      <c r="AX724" s="102" t="e">
        <f>_xll.qlIndexFixing($Z$5,AU724,,Trigger)</f>
        <v>#VALUE!</v>
      </c>
      <c r="AY724" s="102">
        <f>_xll.qlIndexFixing($AZ$1,AV724,,Trigger)</f>
        <v>1.4698342473512262E-2</v>
      </c>
    </row>
    <row r="725" spans="46:51" ht="11.25" customHeight="1" x14ac:dyDescent="0.25">
      <c r="AT725" s="57" t="s">
        <v>44</v>
      </c>
      <c r="AU725" s="56">
        <f>_xll.qlInterestRateIndexFixingDate(IborIndex&amp;Tenor,AV725,Trigger)</f>
        <v>44358</v>
      </c>
      <c r="AV725" s="56">
        <f>_xll.qlCalendarAdvance(Calendar,AV724,AT725,"f",,Trigger)</f>
        <v>44362</v>
      </c>
      <c r="AW725" s="56">
        <f>_xll.qlInterestRateIndexMaturity(IborIndex&amp;Tenor,AV725,Trigger)</f>
        <v>44727</v>
      </c>
      <c r="AX725" s="102" t="e">
        <f>_xll.qlIndexFixing($Z$5,AU725,,Trigger)</f>
        <v>#VALUE!</v>
      </c>
      <c r="AY725" s="102">
        <f>_xll.qlIndexFixing($AZ$1,AV725,,Trigger)</f>
        <v>1.4736757940643117E-2</v>
      </c>
    </row>
    <row r="726" spans="46:51" ht="11.25" customHeight="1" x14ac:dyDescent="0.25">
      <c r="AT726" s="57" t="s">
        <v>44</v>
      </c>
      <c r="AU726" s="56">
        <f>_xll.qlInterestRateIndexFixingDate(IborIndex&amp;Tenor,AV726,Trigger)</f>
        <v>44365</v>
      </c>
      <c r="AV726" s="56">
        <f>_xll.qlCalendarAdvance(Calendar,AV725,AT726,"f",,Trigger)</f>
        <v>44369</v>
      </c>
      <c r="AW726" s="56">
        <f>_xll.qlInterestRateIndexMaturity(IborIndex&amp;Tenor,AV726,Trigger)</f>
        <v>44734</v>
      </c>
      <c r="AX726" s="102" t="e">
        <f>_xll.qlIndexFixing($Z$5,AU726,,Trigger)</f>
        <v>#VALUE!</v>
      </c>
      <c r="AY726" s="102">
        <f>_xll.qlIndexFixing($AZ$1,AV726,,Trigger)</f>
        <v>1.4774786488587746E-2</v>
      </c>
    </row>
    <row r="727" spans="46:51" ht="11.25" customHeight="1" x14ac:dyDescent="0.25">
      <c r="AT727" s="57" t="s">
        <v>44</v>
      </c>
      <c r="AU727" s="56">
        <f>_xll.qlInterestRateIndexFixingDate(IborIndex&amp;Tenor,AV727,Trigger)</f>
        <v>44372</v>
      </c>
      <c r="AV727" s="56">
        <f>_xll.qlCalendarAdvance(Calendar,AV726,AT727,"f",,Trigger)</f>
        <v>44376</v>
      </c>
      <c r="AW727" s="56">
        <f>_xll.qlInterestRateIndexMaturity(IborIndex&amp;Tenor,AV727,Trigger)</f>
        <v>44741</v>
      </c>
      <c r="AX727" s="102" t="e">
        <f>_xll.qlIndexFixing($Z$5,AU727,,Trigger)</f>
        <v>#VALUE!</v>
      </c>
      <c r="AY727" s="102">
        <f>_xll.qlIndexFixing($AZ$1,AV727,,Trigger)</f>
        <v>1.4812432083911748E-2</v>
      </c>
    </row>
    <row r="728" spans="46:51" ht="11.25" customHeight="1" x14ac:dyDescent="0.25">
      <c r="AT728" s="57" t="s">
        <v>44</v>
      </c>
      <c r="AU728" s="56">
        <f>_xll.qlInterestRateIndexFixingDate(IborIndex&amp;Tenor,AV728,Trigger)</f>
        <v>44379</v>
      </c>
      <c r="AV728" s="56">
        <f>_xll.qlCalendarAdvance(Calendar,AV727,AT728,"f",,Trigger)</f>
        <v>44383</v>
      </c>
      <c r="AW728" s="56">
        <f>_xll.qlInterestRateIndexMaturity(IborIndex&amp;Tenor,AV728,Trigger)</f>
        <v>44748</v>
      </c>
      <c r="AX728" s="102" t="e">
        <f>_xll.qlIndexFixing($Z$5,AU728,,Trigger)</f>
        <v>#VALUE!</v>
      </c>
      <c r="AY728" s="102">
        <f>_xll.qlIndexFixing($AZ$1,AV728,,Trigger)</f>
        <v>1.484969877892079E-2</v>
      </c>
    </row>
    <row r="729" spans="46:51" ht="11.25" customHeight="1" x14ac:dyDescent="0.25">
      <c r="AT729" s="57" t="s">
        <v>44</v>
      </c>
      <c r="AU729" s="56">
        <f>_xll.qlInterestRateIndexFixingDate(IborIndex&amp;Tenor,AV729,Trigger)</f>
        <v>44386</v>
      </c>
      <c r="AV729" s="56">
        <f>_xll.qlCalendarAdvance(Calendar,AV728,AT729,"f",,Trigger)</f>
        <v>44390</v>
      </c>
      <c r="AW729" s="56">
        <f>_xll.qlInterestRateIndexMaturity(IborIndex&amp;Tenor,AV729,Trigger)</f>
        <v>44755</v>
      </c>
      <c r="AX729" s="102" t="e">
        <f>_xll.qlIndexFixing($Z$5,AU729,,Trigger)</f>
        <v>#VALUE!</v>
      </c>
      <c r="AY729" s="102">
        <f>_xll.qlIndexFixing($AZ$1,AV729,,Trigger)</f>
        <v>1.4886590711661492E-2</v>
      </c>
    </row>
    <row r="730" spans="46:51" ht="11.25" customHeight="1" x14ac:dyDescent="0.25">
      <c r="AT730" s="57" t="s">
        <v>44</v>
      </c>
      <c r="AU730" s="56">
        <f>_xll.qlInterestRateIndexFixingDate(IborIndex&amp;Tenor,AV730,Trigger)</f>
        <v>44393</v>
      </c>
      <c r="AV730" s="56">
        <f>_xll.qlCalendarAdvance(Calendar,AV729,AT730,"f",,Trigger)</f>
        <v>44397</v>
      </c>
      <c r="AW730" s="56">
        <f>_xll.qlInterestRateIndexMaturity(IborIndex&amp;Tenor,AV730,Trigger)</f>
        <v>44762</v>
      </c>
      <c r="AX730" s="102" t="e">
        <f>_xll.qlIndexFixing($Z$5,AU730,,Trigger)</f>
        <v>#VALUE!</v>
      </c>
      <c r="AY730" s="102">
        <f>_xll.qlIndexFixing($AZ$1,AV730,,Trigger)</f>
        <v>1.4923112105921418E-2</v>
      </c>
    </row>
    <row r="731" spans="46:51" ht="11.25" customHeight="1" x14ac:dyDescent="0.25">
      <c r="AT731" s="57" t="s">
        <v>44</v>
      </c>
      <c r="AU731" s="56">
        <f>_xll.qlInterestRateIndexFixingDate(IborIndex&amp;Tenor,AV731,Trigger)</f>
        <v>44400</v>
      </c>
      <c r="AV731" s="56">
        <f>_xll.qlCalendarAdvance(Calendar,AV730,AT731,"f",,Trigger)</f>
        <v>44404</v>
      </c>
      <c r="AW731" s="56">
        <f>_xll.qlInterestRateIndexMaturity(IborIndex&amp;Tenor,AV731,Trigger)</f>
        <v>44769</v>
      </c>
      <c r="AX731" s="102" t="e">
        <f>_xll.qlIndexFixing($Z$5,AU731,,Trigger)</f>
        <v>#VALUE!</v>
      </c>
      <c r="AY731" s="102">
        <f>_xll.qlIndexFixing($AZ$1,AV731,,Trigger)</f>
        <v>1.4959267271228427E-2</v>
      </c>
    </row>
    <row r="732" spans="46:51" ht="11.25" customHeight="1" x14ac:dyDescent="0.25">
      <c r="AT732" s="57" t="s">
        <v>44</v>
      </c>
      <c r="AU732" s="56">
        <f>_xll.qlInterestRateIndexFixingDate(IborIndex&amp;Tenor,AV732,Trigger)</f>
        <v>44407</v>
      </c>
      <c r="AV732" s="56">
        <f>_xll.qlCalendarAdvance(Calendar,AV731,AT732,"f",,Trigger)</f>
        <v>44411</v>
      </c>
      <c r="AW732" s="56">
        <f>_xll.qlInterestRateIndexMaturity(IborIndex&amp;Tenor,AV732,Trigger)</f>
        <v>44776</v>
      </c>
      <c r="AX732" s="102" t="e">
        <f>_xll.qlIndexFixing($Z$5,AU732,,Trigger)</f>
        <v>#VALUE!</v>
      </c>
      <c r="AY732" s="102">
        <f>_xll.qlIndexFixing($AZ$1,AV732,,Trigger)</f>
        <v>1.4995060602850449E-2</v>
      </c>
    </row>
    <row r="733" spans="46:51" ht="11.25" customHeight="1" x14ac:dyDescent="0.25">
      <c r="AT733" s="57" t="s">
        <v>44</v>
      </c>
      <c r="AU733" s="56">
        <f>_xll.qlInterestRateIndexFixingDate(IborIndex&amp;Tenor,AV733,Trigger)</f>
        <v>44414</v>
      </c>
      <c r="AV733" s="56">
        <f>_xll.qlCalendarAdvance(Calendar,AV732,AT733,"f",,Trigger)</f>
        <v>44418</v>
      </c>
      <c r="AW733" s="56">
        <f>_xll.qlInterestRateIndexMaturity(IborIndex&amp;Tenor,AV733,Trigger)</f>
        <v>44783</v>
      </c>
      <c r="AX733" s="102" t="e">
        <f>_xll.qlIndexFixing($Z$5,AU733,,Trigger)</f>
        <v>#VALUE!</v>
      </c>
      <c r="AY733" s="102">
        <f>_xll.qlIndexFixing($AZ$1,AV733,,Trigger)</f>
        <v>1.5030496581795269E-2</v>
      </c>
    </row>
    <row r="734" spans="46:51" ht="11.25" customHeight="1" x14ac:dyDescent="0.25">
      <c r="AT734" s="57" t="s">
        <v>44</v>
      </c>
      <c r="AU734" s="56">
        <f>_xll.qlInterestRateIndexFixingDate(IborIndex&amp;Tenor,AV734,Trigger)</f>
        <v>44421</v>
      </c>
      <c r="AV734" s="56">
        <f>_xll.qlCalendarAdvance(Calendar,AV733,AT734,"f",,Trigger)</f>
        <v>44425</v>
      </c>
      <c r="AW734" s="56">
        <f>_xll.qlInterestRateIndexMaturity(IborIndex&amp;Tenor,AV734,Trigger)</f>
        <v>44790</v>
      </c>
      <c r="AX734" s="102" t="e">
        <f>_xll.qlIndexFixing($Z$5,AU734,,Trigger)</f>
        <v>#VALUE!</v>
      </c>
      <c r="AY734" s="102">
        <f>_xll.qlIndexFixing($AZ$1,AV734,,Trigger)</f>
        <v>1.5065579774808333E-2</v>
      </c>
    </row>
    <row r="735" spans="46:51" ht="11.25" customHeight="1" x14ac:dyDescent="0.25">
      <c r="AT735" s="57" t="s">
        <v>44</v>
      </c>
      <c r="AU735" s="56">
        <f>_xll.qlInterestRateIndexFixingDate(IborIndex&amp;Tenor,AV735,Trigger)</f>
        <v>44428</v>
      </c>
      <c r="AV735" s="56">
        <f>_xll.qlCalendarAdvance(Calendar,AV734,AT735,"f",,Trigger)</f>
        <v>44432</v>
      </c>
      <c r="AW735" s="56">
        <f>_xll.qlInterestRateIndexMaturity(IborIndex&amp;Tenor,AV735,Trigger)</f>
        <v>44797</v>
      </c>
      <c r="AX735" s="102" t="e">
        <f>_xll.qlIndexFixing($Z$5,AU735,,Trigger)</f>
        <v>#VALUE!</v>
      </c>
      <c r="AY735" s="102">
        <f>_xll.qlIndexFixing($AZ$1,AV735,,Trigger)</f>
        <v>1.5100314834372535E-2</v>
      </c>
    </row>
    <row r="736" spans="46:51" ht="11.25" customHeight="1" x14ac:dyDescent="0.25">
      <c r="AT736" s="57" t="s">
        <v>44</v>
      </c>
      <c r="AU736" s="56">
        <f>_xll.qlInterestRateIndexFixingDate(IborIndex&amp;Tenor,AV736,Trigger)</f>
        <v>44435</v>
      </c>
      <c r="AV736" s="56">
        <f>_xll.qlCalendarAdvance(Calendar,AV735,AT736,"f",,Trigger)</f>
        <v>44439</v>
      </c>
      <c r="AW736" s="56">
        <f>_xll.qlInterestRateIndexMaturity(IborIndex&amp;Tenor,AV736,Trigger)</f>
        <v>44804</v>
      </c>
      <c r="AX736" s="102" t="e">
        <f>_xll.qlIndexFixing($Z$5,AU736,,Trigger)</f>
        <v>#VALUE!</v>
      </c>
      <c r="AY736" s="102">
        <f>_xll.qlIndexFixing($AZ$1,AV736,,Trigger)</f>
        <v>1.5134706498706456E-2</v>
      </c>
    </row>
    <row r="737" spans="46:51" ht="11.25" customHeight="1" x14ac:dyDescent="0.25">
      <c r="AT737" s="57" t="s">
        <v>44</v>
      </c>
      <c r="AU737" s="56">
        <f>_xll.qlInterestRateIndexFixingDate(IborIndex&amp;Tenor,AV737,Trigger)</f>
        <v>44442</v>
      </c>
      <c r="AV737" s="56">
        <f>_xll.qlCalendarAdvance(Calendar,AV736,AT737,"f",,Trigger)</f>
        <v>44446</v>
      </c>
      <c r="AW737" s="56">
        <f>_xll.qlInterestRateIndexMaturity(IborIndex&amp;Tenor,AV737,Trigger)</f>
        <v>44811</v>
      </c>
      <c r="AX737" s="102" t="e">
        <f>_xll.qlIndexFixing($Z$5,AU737,,Trigger)</f>
        <v>#VALUE!</v>
      </c>
      <c r="AY737" s="102">
        <f>_xll.qlIndexFixing($AZ$1,AV737,,Trigger)</f>
        <v>1.5168759591762407E-2</v>
      </c>
    </row>
    <row r="738" spans="46:51" ht="11.25" customHeight="1" x14ac:dyDescent="0.25">
      <c r="AT738" s="57" t="s">
        <v>44</v>
      </c>
      <c r="AU738" s="56">
        <f>_xll.qlInterestRateIndexFixingDate(IborIndex&amp;Tenor,AV738,Trigger)</f>
        <v>44449</v>
      </c>
      <c r="AV738" s="56">
        <f>_xll.qlCalendarAdvance(Calendar,AV737,AT738,"f",,Trigger)</f>
        <v>44453</v>
      </c>
      <c r="AW738" s="56">
        <f>_xll.qlInterestRateIndexMaturity(IborIndex&amp;Tenor,AV738,Trigger)</f>
        <v>44818</v>
      </c>
      <c r="AX738" s="102" t="e">
        <f>_xll.qlIndexFixing($Z$5,AU738,,Trigger)</f>
        <v>#VALUE!</v>
      </c>
      <c r="AY738" s="102">
        <f>_xll.qlIndexFixing($AZ$1,AV738,,Trigger)</f>
        <v>1.5202479023224441E-2</v>
      </c>
    </row>
    <row r="739" spans="46:51" ht="11.25" customHeight="1" x14ac:dyDescent="0.25">
      <c r="AT739" s="57" t="s">
        <v>44</v>
      </c>
      <c r="AU739" s="56">
        <f>_xll.qlInterestRateIndexFixingDate(IborIndex&amp;Tenor,AV739,Trigger)</f>
        <v>44456</v>
      </c>
      <c r="AV739" s="56">
        <f>_xll.qlCalendarAdvance(Calendar,AV738,AT739,"f",,Trigger)</f>
        <v>44460</v>
      </c>
      <c r="AW739" s="56">
        <f>_xll.qlInterestRateIndexMaturity(IborIndex&amp;Tenor,AV739,Trigger)</f>
        <v>44825</v>
      </c>
      <c r="AX739" s="102" t="e">
        <f>_xll.qlIndexFixing($Z$5,AU739,,Trigger)</f>
        <v>#VALUE!</v>
      </c>
      <c r="AY739" s="102">
        <f>_xll.qlIndexFixing($AZ$1,AV739,,Trigger)</f>
        <v>1.5235869788506395E-2</v>
      </c>
    </row>
    <row r="740" spans="46:51" ht="11.25" customHeight="1" x14ac:dyDescent="0.25">
      <c r="AT740" s="57" t="s">
        <v>44</v>
      </c>
      <c r="AU740" s="56">
        <f>_xll.qlInterestRateIndexFixingDate(IborIndex&amp;Tenor,AV740,Trigger)</f>
        <v>44463</v>
      </c>
      <c r="AV740" s="56">
        <f>_xll.qlCalendarAdvance(Calendar,AV739,AT740,"f",,Trigger)</f>
        <v>44467</v>
      </c>
      <c r="AW740" s="56">
        <f>_xll.qlInterestRateIndexMaturity(IborIndex&amp;Tenor,AV740,Trigger)</f>
        <v>44832</v>
      </c>
      <c r="AX740" s="102" t="e">
        <f>_xll.qlIndexFixing($Z$5,AU740,,Trigger)</f>
        <v>#VALUE!</v>
      </c>
      <c r="AY740" s="102">
        <f>_xll.qlIndexFixing($AZ$1,AV740,,Trigger)</f>
        <v>1.5268936968749914E-2</v>
      </c>
    </row>
    <row r="741" spans="46:51" ht="11.25" customHeight="1" x14ac:dyDescent="0.25">
      <c r="AT741" s="57" t="s">
        <v>44</v>
      </c>
      <c r="AU741" s="56">
        <f>_xll.qlInterestRateIndexFixingDate(IborIndex&amp;Tenor,AV741,Trigger)</f>
        <v>44470</v>
      </c>
      <c r="AV741" s="56">
        <f>_xll.qlCalendarAdvance(Calendar,AV740,AT741,"f",,Trigger)</f>
        <v>44474</v>
      </c>
      <c r="AW741" s="56">
        <f>_xll.qlInterestRateIndexMaturity(IborIndex&amp;Tenor,AV741,Trigger)</f>
        <v>44839</v>
      </c>
      <c r="AX741" s="102" t="e">
        <f>_xll.qlIndexFixing($Z$5,AU741,,Trigger)</f>
        <v>#VALUE!</v>
      </c>
      <c r="AY741" s="102">
        <f>_xll.qlIndexFixing($AZ$1,AV741,,Trigger)</f>
        <v>1.5301685730821383E-2</v>
      </c>
    </row>
    <row r="742" spans="46:51" ht="11.25" customHeight="1" x14ac:dyDescent="0.25">
      <c r="AT742" s="57" t="s">
        <v>44</v>
      </c>
      <c r="AU742" s="56">
        <f>_xll.qlInterestRateIndexFixingDate(IborIndex&amp;Tenor,AV742,Trigger)</f>
        <v>44477</v>
      </c>
      <c r="AV742" s="56">
        <f>_xll.qlCalendarAdvance(Calendar,AV741,AT742,"f",,Trigger)</f>
        <v>44481</v>
      </c>
      <c r="AW742" s="56">
        <f>_xll.qlInterestRateIndexMaturity(IborIndex&amp;Tenor,AV742,Trigger)</f>
        <v>44846</v>
      </c>
      <c r="AX742" s="102" t="e">
        <f>_xll.qlIndexFixing($Z$5,AU742,,Trigger)</f>
        <v>#VALUE!</v>
      </c>
      <c r="AY742" s="102">
        <f>_xll.qlIndexFixing($AZ$1,AV742,,Trigger)</f>
        <v>1.5334121327309306E-2</v>
      </c>
    </row>
    <row r="743" spans="46:51" ht="11.25" customHeight="1" x14ac:dyDescent="0.25">
      <c r="AT743" s="57" t="s">
        <v>44</v>
      </c>
      <c r="AU743" s="56">
        <f>_xll.qlInterestRateIndexFixingDate(IborIndex&amp;Tenor,AV743,Trigger)</f>
        <v>44484</v>
      </c>
      <c r="AV743" s="56">
        <f>_xll.qlCalendarAdvance(Calendar,AV742,AT743,"f",,Trigger)</f>
        <v>44488</v>
      </c>
      <c r="AW743" s="56">
        <f>_xll.qlInterestRateIndexMaturity(IborIndex&amp;Tenor,AV743,Trigger)</f>
        <v>44853</v>
      </c>
      <c r="AX743" s="102" t="e">
        <f>_xll.qlIndexFixing($Z$5,AU743,,Trigger)</f>
        <v>#VALUE!</v>
      </c>
      <c r="AY743" s="102">
        <f>_xll.qlIndexFixing($AZ$1,AV743,,Trigger)</f>
        <v>1.5366249096522545E-2</v>
      </c>
    </row>
    <row r="744" spans="46:51" ht="11.25" customHeight="1" x14ac:dyDescent="0.25">
      <c r="AT744" s="57" t="s">
        <v>44</v>
      </c>
      <c r="AU744" s="56">
        <f>_xll.qlInterestRateIndexFixingDate(IborIndex&amp;Tenor,AV744,Trigger)</f>
        <v>44491</v>
      </c>
      <c r="AV744" s="56">
        <f>_xll.qlCalendarAdvance(Calendar,AV743,AT744,"f",,Trigger)</f>
        <v>44495</v>
      </c>
      <c r="AW744" s="56">
        <f>_xll.qlInterestRateIndexMaturity(IborIndex&amp;Tenor,AV744,Trigger)</f>
        <v>44860</v>
      </c>
      <c r="AX744" s="102" t="e">
        <f>_xll.qlIndexFixing($Z$5,AU744,,Trigger)</f>
        <v>#VALUE!</v>
      </c>
      <c r="AY744" s="102">
        <f>_xll.qlIndexFixing($AZ$1,AV744,,Trigger)</f>
        <v>1.5398074462485945E-2</v>
      </c>
    </row>
    <row r="745" spans="46:51" ht="11.25" customHeight="1" x14ac:dyDescent="0.25">
      <c r="AT745" s="57" t="s">
        <v>44</v>
      </c>
      <c r="AU745" s="56">
        <f>_xll.qlInterestRateIndexFixingDate(IborIndex&amp;Tenor,AV745,Trigger)</f>
        <v>44498</v>
      </c>
      <c r="AV745" s="56">
        <f>_xll.qlCalendarAdvance(Calendar,AV744,AT745,"f",,Trigger)</f>
        <v>44502</v>
      </c>
      <c r="AW745" s="56">
        <f>_xll.qlInterestRateIndexMaturity(IborIndex&amp;Tenor,AV745,Trigger)</f>
        <v>44867</v>
      </c>
      <c r="AX745" s="102" t="e">
        <f>_xll.qlIndexFixing($Z$5,AU745,,Trigger)</f>
        <v>#VALUE!</v>
      </c>
      <c r="AY745" s="102">
        <f>_xll.qlIndexFixing($AZ$1,AV745,,Trigger)</f>
        <v>1.5429602934938363E-2</v>
      </c>
    </row>
    <row r="746" spans="46:51" ht="11.25" customHeight="1" x14ac:dyDescent="0.25">
      <c r="AT746" s="57" t="s">
        <v>44</v>
      </c>
      <c r="AU746" s="56">
        <f>_xll.qlInterestRateIndexFixingDate(IborIndex&amp;Tenor,AV746,Trigger)</f>
        <v>44505</v>
      </c>
      <c r="AV746" s="56">
        <f>_xll.qlCalendarAdvance(Calendar,AV745,AT746,"f",,Trigger)</f>
        <v>44509</v>
      </c>
      <c r="AW746" s="56">
        <f>_xll.qlInterestRateIndexMaturity(IborIndex&amp;Tenor,AV746,Trigger)</f>
        <v>44874</v>
      </c>
      <c r="AX746" s="102" t="e">
        <f>_xll.qlIndexFixing($Z$5,AU746,,Trigger)</f>
        <v>#VALUE!</v>
      </c>
      <c r="AY746" s="102">
        <f>_xll.qlIndexFixing($AZ$1,AV746,,Trigger)</f>
        <v>1.5460840109329166E-2</v>
      </c>
    </row>
    <row r="747" spans="46:51" ht="11.25" customHeight="1" x14ac:dyDescent="0.25">
      <c r="AT747" s="57" t="s">
        <v>44</v>
      </c>
      <c r="AU747" s="56">
        <f>_xll.qlInterestRateIndexFixingDate(IborIndex&amp;Tenor,AV747,Trigger)</f>
        <v>44512</v>
      </c>
      <c r="AV747" s="56">
        <f>_xll.qlCalendarAdvance(Calendar,AV746,AT747,"f",,Trigger)</f>
        <v>44516</v>
      </c>
      <c r="AW747" s="56">
        <f>_xll.qlInterestRateIndexMaturity(IborIndex&amp;Tenor,AV747,Trigger)</f>
        <v>44881</v>
      </c>
      <c r="AX747" s="102" t="e">
        <f>_xll.qlIndexFixing($Z$5,AU747,,Trigger)</f>
        <v>#VALUE!</v>
      </c>
      <c r="AY747" s="102">
        <f>_xll.qlIndexFixing($AZ$1,AV747,,Trigger)</f>
        <v>1.5491791666816249E-2</v>
      </c>
    </row>
    <row r="748" spans="46:51" ht="11.25" customHeight="1" x14ac:dyDescent="0.25">
      <c r="AT748" s="57" t="s">
        <v>44</v>
      </c>
      <c r="AU748" s="56">
        <f>_xll.qlInterestRateIndexFixingDate(IborIndex&amp;Tenor,AV748,Trigger)</f>
        <v>44519</v>
      </c>
      <c r="AV748" s="56">
        <f>_xll.qlCalendarAdvance(Calendar,AV747,AT748,"f",,Trigger)</f>
        <v>44523</v>
      </c>
      <c r="AW748" s="56">
        <f>_xll.qlInterestRateIndexMaturity(IborIndex&amp;Tenor,AV748,Trigger)</f>
        <v>44888</v>
      </c>
      <c r="AX748" s="102" t="e">
        <f>_xll.qlIndexFixing($Z$5,AU748,,Trigger)</f>
        <v>#VALUE!</v>
      </c>
      <c r="AY748" s="102">
        <f>_xll.qlIndexFixing($AZ$1,AV748,,Trigger)</f>
        <v>1.5522463374260798E-2</v>
      </c>
    </row>
    <row r="749" spans="46:51" ht="11.25" customHeight="1" x14ac:dyDescent="0.25">
      <c r="AT749" s="57" t="s">
        <v>44</v>
      </c>
      <c r="AU749" s="56">
        <f>_xll.qlInterestRateIndexFixingDate(IborIndex&amp;Tenor,AV749,Trigger)</f>
        <v>44526</v>
      </c>
      <c r="AV749" s="56">
        <f>_xll.qlCalendarAdvance(Calendar,AV748,AT749,"f",,Trigger)</f>
        <v>44530</v>
      </c>
      <c r="AW749" s="56">
        <f>_xll.qlInterestRateIndexMaturity(IborIndex&amp;Tenor,AV749,Trigger)</f>
        <v>44895</v>
      </c>
      <c r="AX749" s="102" t="e">
        <f>_xll.qlIndexFixing($Z$5,AU749,,Trigger)</f>
        <v>#VALUE!</v>
      </c>
      <c r="AY749" s="102">
        <f>_xll.qlIndexFixing($AZ$1,AV749,,Trigger)</f>
        <v>1.5552861084225517E-2</v>
      </c>
    </row>
    <row r="750" spans="46:51" ht="11.25" customHeight="1" x14ac:dyDescent="0.25">
      <c r="AT750" s="57" t="s">
        <v>44</v>
      </c>
      <c r="AU750" s="56">
        <f>_xll.qlInterestRateIndexFixingDate(IborIndex&amp;Tenor,AV750,Trigger)</f>
        <v>44533</v>
      </c>
      <c r="AV750" s="56">
        <f>_xll.qlCalendarAdvance(Calendar,AV749,AT750,"f",,Trigger)</f>
        <v>44537</v>
      </c>
      <c r="AW750" s="56">
        <f>_xll.qlInterestRateIndexMaturity(IborIndex&amp;Tenor,AV750,Trigger)</f>
        <v>44902</v>
      </c>
      <c r="AX750" s="102" t="e">
        <f>_xll.qlIndexFixing($Z$5,AU750,,Trigger)</f>
        <v>#VALUE!</v>
      </c>
      <c r="AY750" s="102">
        <f>_xll.qlIndexFixing($AZ$1,AV750,,Trigger)</f>
        <v>1.5582990734971141E-2</v>
      </c>
    </row>
    <row r="751" spans="46:51" ht="11.25" customHeight="1" x14ac:dyDescent="0.25">
      <c r="AT751" s="57" t="s">
        <v>44</v>
      </c>
      <c r="AU751" s="56">
        <f>_xll.qlInterestRateIndexFixingDate(IborIndex&amp;Tenor,AV751,Trigger)</f>
        <v>44540</v>
      </c>
      <c r="AV751" s="56">
        <f>_xll.qlCalendarAdvance(Calendar,AV750,AT751,"f",,Trigger)</f>
        <v>44544</v>
      </c>
      <c r="AW751" s="56">
        <f>_xll.qlInterestRateIndexMaturity(IborIndex&amp;Tenor,AV751,Trigger)</f>
        <v>44909</v>
      </c>
      <c r="AX751" s="102" t="e">
        <f>_xll.qlIndexFixing($Z$5,AU751,,Trigger)</f>
        <v>#VALUE!</v>
      </c>
      <c r="AY751" s="102">
        <f>_xll.qlIndexFixing($AZ$1,AV751,,Trigger)</f>
        <v>1.5612858350453141E-2</v>
      </c>
    </row>
    <row r="752" spans="46:51" ht="11.25" customHeight="1" x14ac:dyDescent="0.25">
      <c r="AT752" s="57" t="s">
        <v>44</v>
      </c>
      <c r="AU752" s="56">
        <f>_xll.qlInterestRateIndexFixingDate(IborIndex&amp;Tenor,AV752,Trigger)</f>
        <v>44547</v>
      </c>
      <c r="AV752" s="56">
        <f>_xll.qlCalendarAdvance(Calendar,AV751,AT752,"f",,Trigger)</f>
        <v>44551</v>
      </c>
      <c r="AW752" s="56">
        <f>_xll.qlInterestRateIndexMaturity(IborIndex&amp;Tenor,AV752,Trigger)</f>
        <v>44916</v>
      </c>
      <c r="AX752" s="102" t="e">
        <f>_xll.qlIndexFixing($Z$5,AU752,,Trigger)</f>
        <v>#VALUE!</v>
      </c>
      <c r="AY752" s="102">
        <f>_xll.qlIndexFixing($AZ$1,AV752,,Trigger)</f>
        <v>1.5642470040318223E-2</v>
      </c>
    </row>
    <row r="753" spans="46:51" ht="11.25" customHeight="1" x14ac:dyDescent="0.25">
      <c r="AT753" s="57" t="s">
        <v>44</v>
      </c>
      <c r="AU753" s="56">
        <f>_xll.qlInterestRateIndexFixingDate(IborIndex&amp;Tenor,AV753,Trigger)</f>
        <v>44554</v>
      </c>
      <c r="AV753" s="56">
        <f>_xll.qlCalendarAdvance(Calendar,AV752,AT753,"f",,Trigger)</f>
        <v>44558</v>
      </c>
      <c r="AW753" s="56">
        <f>_xll.qlInterestRateIndexMaturity(IborIndex&amp;Tenor,AV753,Trigger)</f>
        <v>44923</v>
      </c>
      <c r="AX753" s="102" t="e">
        <f>_xll.qlIndexFixing($Z$5,AU753,,Trigger)</f>
        <v>#VALUE!</v>
      </c>
      <c r="AY753" s="102">
        <f>_xll.qlIndexFixing($AZ$1,AV753,,Trigger)</f>
        <v>1.56718319999017E-2</v>
      </c>
    </row>
    <row r="754" spans="46:51" ht="11.25" customHeight="1" x14ac:dyDescent="0.25">
      <c r="AT754" s="57" t="s">
        <v>44</v>
      </c>
      <c r="AU754" s="56">
        <f>_xll.qlInterestRateIndexFixingDate(IborIndex&amp;Tenor,AV754,Trigger)</f>
        <v>44561</v>
      </c>
      <c r="AV754" s="56">
        <f>_xll.qlCalendarAdvance(Calendar,AV753,AT754,"f",,Trigger)</f>
        <v>44565</v>
      </c>
      <c r="AW754" s="56">
        <f>_xll.qlInterestRateIndexMaturity(IborIndex&amp;Tenor,AV754,Trigger)</f>
        <v>44930</v>
      </c>
      <c r="AX754" s="102" t="e">
        <f>_xll.qlIndexFixing($Z$5,AU754,,Trigger)</f>
        <v>#VALUE!</v>
      </c>
      <c r="AY754" s="102">
        <f>_xll.qlIndexFixing($AZ$1,AV754,,Trigger)</f>
        <v>1.5700950510223986E-2</v>
      </c>
    </row>
    <row r="755" spans="46:51" ht="11.25" customHeight="1" x14ac:dyDescent="0.25">
      <c r="AT755" s="57" t="s">
        <v>44</v>
      </c>
      <c r="AU755" s="56">
        <f>_xll.qlInterestRateIndexFixingDate(IborIndex&amp;Tenor,AV755,Trigger)</f>
        <v>44568</v>
      </c>
      <c r="AV755" s="56">
        <f>_xll.qlCalendarAdvance(Calendar,AV754,AT755,"f",,Trigger)</f>
        <v>44572</v>
      </c>
      <c r="AW755" s="56">
        <f>_xll.qlInterestRateIndexMaturity(IborIndex&amp;Tenor,AV755,Trigger)</f>
        <v>44937</v>
      </c>
      <c r="AX755" s="102" t="e">
        <f>_xll.qlIndexFixing($Z$5,AU755,,Trigger)</f>
        <v>#VALUE!</v>
      </c>
      <c r="AY755" s="102">
        <f>_xll.qlIndexFixing($AZ$1,AV755,,Trigger)</f>
        <v>1.5729831937987101E-2</v>
      </c>
    </row>
    <row r="756" spans="46:51" ht="11.25" customHeight="1" x14ac:dyDescent="0.25">
      <c r="AT756" s="57" t="s">
        <v>44</v>
      </c>
      <c r="AU756" s="56">
        <f>_xll.qlInterestRateIndexFixingDate(IborIndex&amp;Tenor,AV756,Trigger)</f>
        <v>44575</v>
      </c>
      <c r="AV756" s="56">
        <f>_xll.qlCalendarAdvance(Calendar,AV755,AT756,"f",,Trigger)</f>
        <v>44579</v>
      </c>
      <c r="AW756" s="56">
        <f>_xll.qlInterestRateIndexMaturity(IborIndex&amp;Tenor,AV756,Trigger)</f>
        <v>44944</v>
      </c>
      <c r="AX756" s="102" t="e">
        <f>_xll.qlIndexFixing($Z$5,AU756,,Trigger)</f>
        <v>#VALUE!</v>
      </c>
      <c r="AY756" s="102">
        <f>_xll.qlIndexFixing($AZ$1,AV756,,Trigger)</f>
        <v>1.5758482735573124E-2</v>
      </c>
    </row>
    <row r="757" spans="46:51" ht="11.25" customHeight="1" x14ac:dyDescent="0.25">
      <c r="AT757" s="57" t="s">
        <v>44</v>
      </c>
      <c r="AU757" s="56">
        <f>_xll.qlInterestRateIndexFixingDate(IborIndex&amp;Tenor,AV757,Trigger)</f>
        <v>44582</v>
      </c>
      <c r="AV757" s="56">
        <f>_xll.qlCalendarAdvance(Calendar,AV756,AT757,"f",,Trigger)</f>
        <v>44586</v>
      </c>
      <c r="AW757" s="56">
        <f>_xll.qlInterestRateIndexMaturity(IborIndex&amp;Tenor,AV757,Trigger)</f>
        <v>44951</v>
      </c>
      <c r="AX757" s="102" t="e">
        <f>_xll.qlIndexFixing($Z$5,AU757,,Trigger)</f>
        <v>#VALUE!</v>
      </c>
      <c r="AY757" s="102">
        <f>_xll.qlIndexFixing($AZ$1,AV757,,Trigger)</f>
        <v>1.5786909441039599E-2</v>
      </c>
    </row>
    <row r="758" spans="46:51" ht="11.25" customHeight="1" x14ac:dyDescent="0.25">
      <c r="AT758" s="57" t="s">
        <v>44</v>
      </c>
      <c r="AU758" s="56">
        <f>_xll.qlInterestRateIndexFixingDate(IborIndex&amp;Tenor,AV758,Trigger)</f>
        <v>44589</v>
      </c>
      <c r="AV758" s="56">
        <f>_xll.qlCalendarAdvance(Calendar,AV757,AT758,"f",,Trigger)</f>
        <v>44593</v>
      </c>
      <c r="AW758" s="56">
        <f>_xll.qlInterestRateIndexMaturity(IborIndex&amp;Tenor,AV758,Trigger)</f>
        <v>44958</v>
      </c>
      <c r="AX758" s="102" t="e">
        <f>_xll.qlIndexFixing($Z$5,AU758,,Trigger)</f>
        <v>#VALUE!</v>
      </c>
      <c r="AY758" s="102">
        <f>_xll.qlIndexFixing($AZ$1,AV758,,Trigger)</f>
        <v>1.5815118678117791E-2</v>
      </c>
    </row>
    <row r="759" spans="46:51" ht="11.25" customHeight="1" x14ac:dyDescent="0.25">
      <c r="AT759" s="57" t="s">
        <v>44</v>
      </c>
      <c r="AU759" s="56">
        <f>_xll.qlInterestRateIndexFixingDate(IborIndex&amp;Tenor,AV759,Trigger)</f>
        <v>44596</v>
      </c>
      <c r="AV759" s="56">
        <f>_xll.qlCalendarAdvance(Calendar,AV758,AT759,"f",,Trigger)</f>
        <v>44600</v>
      </c>
      <c r="AW759" s="56">
        <f>_xll.qlInterestRateIndexMaturity(IborIndex&amp;Tenor,AV759,Trigger)</f>
        <v>44965</v>
      </c>
      <c r="AX759" s="102" t="e">
        <f>_xll.qlIndexFixing($Z$5,AU759,,Trigger)</f>
        <v>#VALUE!</v>
      </c>
      <c r="AY759" s="102">
        <f>_xll.qlIndexFixing($AZ$1,AV759,,Trigger)</f>
        <v>1.584311715620983E-2</v>
      </c>
    </row>
    <row r="760" spans="46:51" ht="11.25" customHeight="1" x14ac:dyDescent="0.25">
      <c r="AT760" s="57" t="s">
        <v>44</v>
      </c>
      <c r="AU760" s="56">
        <f>_xll.qlInterestRateIndexFixingDate(IborIndex&amp;Tenor,AV760,Trigger)</f>
        <v>44603</v>
      </c>
      <c r="AV760" s="56">
        <f>_xll.qlCalendarAdvance(Calendar,AV759,AT760,"f",,Trigger)</f>
        <v>44607</v>
      </c>
      <c r="AW760" s="56">
        <f>_xll.qlInterestRateIndexMaturity(IborIndex&amp;Tenor,AV760,Trigger)</f>
        <v>44972</v>
      </c>
      <c r="AX760" s="102" t="e">
        <f>_xll.qlIndexFixing($Z$5,AU760,,Trigger)</f>
        <v>#VALUE!</v>
      </c>
      <c r="AY760" s="102">
        <f>_xll.qlIndexFixing($AZ$1,AV760,,Trigger)</f>
        <v>1.5870911670386959E-2</v>
      </c>
    </row>
    <row r="761" spans="46:51" ht="11.25" customHeight="1" x14ac:dyDescent="0.25">
      <c r="AT761" s="57" t="s">
        <v>44</v>
      </c>
      <c r="AU761" s="56">
        <f>_xll.qlInterestRateIndexFixingDate(IborIndex&amp;Tenor,AV761,Trigger)</f>
        <v>44610</v>
      </c>
      <c r="AV761" s="56">
        <f>_xll.qlCalendarAdvance(Calendar,AV760,AT761,"f",,Trigger)</f>
        <v>44614</v>
      </c>
      <c r="AW761" s="56">
        <f>_xll.qlInterestRateIndexMaturity(IborIndex&amp;Tenor,AV761,Trigger)</f>
        <v>44979</v>
      </c>
      <c r="AX761" s="102" t="e">
        <f>_xll.qlIndexFixing($Z$5,AU761,,Trigger)</f>
        <v>#VALUE!</v>
      </c>
      <c r="AY761" s="102">
        <f>_xll.qlIndexFixing($AZ$1,AV761,,Trigger)</f>
        <v>1.589850910138604E-2</v>
      </c>
    </row>
    <row r="762" spans="46:51" ht="11.25" customHeight="1" x14ac:dyDescent="0.25">
      <c r="AT762" s="57" t="s">
        <v>44</v>
      </c>
      <c r="AU762" s="56">
        <f>_xll.qlInterestRateIndexFixingDate(IborIndex&amp;Tenor,AV762,Trigger)</f>
        <v>44617</v>
      </c>
      <c r="AV762" s="56">
        <f>_xll.qlCalendarAdvance(Calendar,AV761,AT762,"f",,Trigger)</f>
        <v>44621</v>
      </c>
      <c r="AW762" s="56">
        <f>_xll.qlInterestRateIndexMaturity(IborIndex&amp;Tenor,AV762,Trigger)</f>
        <v>44986</v>
      </c>
      <c r="AX762" s="102" t="e">
        <f>_xll.qlIndexFixing($Z$5,AU762,,Trigger)</f>
        <v>#VALUE!</v>
      </c>
      <c r="AY762" s="102">
        <f>_xll.qlIndexFixing($AZ$1,AV762,,Trigger)</f>
        <v>1.5925916415608223E-2</v>
      </c>
    </row>
    <row r="763" spans="46:51" ht="11.25" customHeight="1" x14ac:dyDescent="0.25">
      <c r="AT763" s="57" t="s">
        <v>44</v>
      </c>
      <c r="AU763" s="56">
        <f>_xll.qlInterestRateIndexFixingDate(IborIndex&amp;Tenor,AV763,Trigger)</f>
        <v>44624</v>
      </c>
      <c r="AV763" s="56">
        <f>_xll.qlCalendarAdvance(Calendar,AV762,AT763,"f",,Trigger)</f>
        <v>44628</v>
      </c>
      <c r="AW763" s="56">
        <f>_xll.qlInterestRateIndexMaturity(IborIndex&amp;Tenor,AV763,Trigger)</f>
        <v>44993</v>
      </c>
      <c r="AX763" s="102" t="e">
        <f>_xll.qlIndexFixing($Z$5,AU763,,Trigger)</f>
        <v>#VALUE!</v>
      </c>
      <c r="AY763" s="102">
        <f>_xll.qlIndexFixing($AZ$1,AV763,,Trigger)</f>
        <v>1.5953140665117427E-2</v>
      </c>
    </row>
    <row r="764" spans="46:51" ht="11.25" customHeight="1" x14ac:dyDescent="0.25">
      <c r="AT764" s="57" t="s">
        <v>44</v>
      </c>
      <c r="AU764" s="56">
        <f>_xll.qlInterestRateIndexFixingDate(IborIndex&amp;Tenor,AV764,Trigger)</f>
        <v>44631</v>
      </c>
      <c r="AV764" s="56">
        <f>_xll.qlCalendarAdvance(Calendar,AV763,AT764,"f",,Trigger)</f>
        <v>44635</v>
      </c>
      <c r="AW764" s="56">
        <f>_xll.qlInterestRateIndexMaturity(IborIndex&amp;Tenor,AV764,Trigger)</f>
        <v>45000</v>
      </c>
      <c r="AX764" s="102" t="e">
        <f>_xll.qlIndexFixing($Z$5,AU764,,Trigger)</f>
        <v>#VALUE!</v>
      </c>
      <c r="AY764" s="102">
        <f>_xll.qlIndexFixing($AZ$1,AV764,,Trigger)</f>
        <v>1.5980188987638585E-2</v>
      </c>
    </row>
    <row r="765" spans="46:51" ht="11.25" customHeight="1" x14ac:dyDescent="0.25">
      <c r="AT765" s="57" t="s">
        <v>44</v>
      </c>
      <c r="AU765" s="56">
        <f>_xll.qlInterestRateIndexFixingDate(IborIndex&amp;Tenor,AV765,Trigger)</f>
        <v>44638</v>
      </c>
      <c r="AV765" s="56">
        <f>_xll.qlCalendarAdvance(Calendar,AV764,AT765,"f",,Trigger)</f>
        <v>44642</v>
      </c>
      <c r="AW765" s="56">
        <f>_xll.qlInterestRateIndexMaturity(IborIndex&amp;Tenor,AV765,Trigger)</f>
        <v>45007</v>
      </c>
      <c r="AX765" s="102" t="e">
        <f>_xll.qlIndexFixing($Z$5,AU765,,Trigger)</f>
        <v>#VALUE!</v>
      </c>
      <c r="AY765" s="102">
        <f>_xll.qlIndexFixing($AZ$1,AV765,,Trigger)</f>
        <v>1.600706860655567E-2</v>
      </c>
    </row>
    <row r="766" spans="46:51" ht="11.25" customHeight="1" x14ac:dyDescent="0.25">
      <c r="AT766" s="57" t="s">
        <v>44</v>
      </c>
      <c r="AU766" s="56">
        <f>_xll.qlInterestRateIndexFixingDate(IborIndex&amp;Tenor,AV766,Trigger)</f>
        <v>44645</v>
      </c>
      <c r="AV766" s="56">
        <f>_xll.qlCalendarAdvance(Calendar,AV765,AT766,"f",,Trigger)</f>
        <v>44649</v>
      </c>
      <c r="AW766" s="56">
        <f>_xll.qlInterestRateIndexMaturity(IborIndex&amp;Tenor,AV766,Trigger)</f>
        <v>45014</v>
      </c>
      <c r="AX766" s="102" t="e">
        <f>_xll.qlIndexFixing($Z$5,AU766,,Trigger)</f>
        <v>#VALUE!</v>
      </c>
      <c r="AY766" s="102">
        <f>_xll.qlIndexFixing($AZ$1,AV766,,Trigger)</f>
        <v>1.6033786830911917E-2</v>
      </c>
    </row>
    <row r="767" spans="46:51" ht="11.25" customHeight="1" x14ac:dyDescent="0.25">
      <c r="AT767" s="57" t="s">
        <v>44</v>
      </c>
      <c r="AU767" s="56">
        <f>_xll.qlInterestRateIndexFixingDate(IborIndex&amp;Tenor,AV767,Trigger)</f>
        <v>44652</v>
      </c>
      <c r="AV767" s="56">
        <f>_xll.qlCalendarAdvance(Calendar,AV766,AT767,"f",,Trigger)</f>
        <v>44656</v>
      </c>
      <c r="AW767" s="56">
        <f>_xll.qlInterestRateIndexMaturity(IborIndex&amp;Tenor,AV767,Trigger)</f>
        <v>45021</v>
      </c>
      <c r="AX767" s="102" t="e">
        <f>_xll.qlIndexFixing($Z$5,AU767,,Trigger)</f>
        <v>#VALUE!</v>
      </c>
      <c r="AY767" s="102">
        <f>_xll.qlIndexFixing($AZ$1,AV767,,Trigger)</f>
        <v>1.6069047744946878E-2</v>
      </c>
    </row>
    <row r="768" spans="46:51" ht="11.25" customHeight="1" x14ac:dyDescent="0.25">
      <c r="AT768" s="57" t="s">
        <v>44</v>
      </c>
      <c r="AU768" s="56">
        <f>_xll.qlInterestRateIndexFixingDate(IborIndex&amp;Tenor,AV768,Trigger)</f>
        <v>44659</v>
      </c>
      <c r="AV768" s="56">
        <f>_xll.qlCalendarAdvance(Calendar,AV767,AT768,"f",,Trigger)</f>
        <v>44663</v>
      </c>
      <c r="AW768" s="56">
        <f>_xll.qlInterestRateIndexMaturity(IborIndex&amp;Tenor,AV768,Trigger)</f>
        <v>45028</v>
      </c>
      <c r="AX768" s="102" t="e">
        <f>_xll.qlIndexFixing($Z$5,AU768,,Trigger)</f>
        <v>#VALUE!</v>
      </c>
      <c r="AY768" s="102">
        <f>_xll.qlIndexFixing($AZ$1,AV768,,Trigger)</f>
        <v>1.6086768760403467E-2</v>
      </c>
    </row>
    <row r="769" spans="46:51" ht="11.25" customHeight="1" x14ac:dyDescent="0.25">
      <c r="AT769" s="57" t="s">
        <v>44</v>
      </c>
      <c r="AU769" s="56">
        <f>_xll.qlInterestRateIndexFixingDate(IborIndex&amp;Tenor,AV769,Trigger)</f>
        <v>44664</v>
      </c>
      <c r="AV769" s="56">
        <f>_xll.qlCalendarAdvance(Calendar,AV768,AT769,"f",,Trigger)</f>
        <v>44670</v>
      </c>
      <c r="AW769" s="56">
        <f>_xll.qlInterestRateIndexMaturity(IborIndex&amp;Tenor,AV769,Trigger)</f>
        <v>45035</v>
      </c>
      <c r="AX769" s="102" t="e">
        <f>_xll.qlIndexFixing($Z$5,AU769,,Trigger)</f>
        <v>#VALUE!</v>
      </c>
      <c r="AY769" s="102">
        <f>_xll.qlIndexFixing($AZ$1,AV769,,Trigger)</f>
        <v>1.6113047511913652E-2</v>
      </c>
    </row>
    <row r="770" spans="46:51" ht="11.25" customHeight="1" x14ac:dyDescent="0.25">
      <c r="AT770" s="57" t="s">
        <v>44</v>
      </c>
      <c r="AU770" s="56">
        <f>_xll.qlInterestRateIndexFixingDate(IborIndex&amp;Tenor,AV770,Trigger)</f>
        <v>44673</v>
      </c>
      <c r="AV770" s="56">
        <f>_xll.qlCalendarAdvance(Calendar,AV769,AT770,"f",,Trigger)</f>
        <v>44677</v>
      </c>
      <c r="AW770" s="56">
        <f>_xll.qlInterestRateIndexMaturity(IborIndex&amp;Tenor,AV770,Trigger)</f>
        <v>45042</v>
      </c>
      <c r="AX770" s="102" t="e">
        <f>_xll.qlIndexFixing($Z$5,AU770,,Trigger)</f>
        <v>#VALUE!</v>
      </c>
      <c r="AY770" s="102">
        <f>_xll.qlIndexFixing($AZ$1,AV770,,Trigger)</f>
        <v>1.6139194961612993E-2</v>
      </c>
    </row>
    <row r="771" spans="46:51" ht="11.25" customHeight="1" x14ac:dyDescent="0.25">
      <c r="AT771" s="57" t="s">
        <v>44</v>
      </c>
      <c r="AU771" s="56">
        <f>_xll.qlInterestRateIndexFixingDate(IborIndex&amp;Tenor,AV771,Trigger)</f>
        <v>44680</v>
      </c>
      <c r="AV771" s="56">
        <f>_xll.qlCalendarAdvance(Calendar,AV770,AT771,"f",,Trigger)</f>
        <v>44684</v>
      </c>
      <c r="AW771" s="56">
        <f>_xll.qlInterestRateIndexMaturity(IborIndex&amp;Tenor,AV771,Trigger)</f>
        <v>45049</v>
      </c>
      <c r="AX771" s="102" t="e">
        <f>_xll.qlIndexFixing($Z$5,AU771,,Trigger)</f>
        <v>#VALUE!</v>
      </c>
      <c r="AY771" s="102">
        <f>_xll.qlIndexFixing($AZ$1,AV771,,Trigger)</f>
        <v>1.6165218846834885E-2</v>
      </c>
    </row>
    <row r="772" spans="46:51" ht="11.25" customHeight="1" x14ac:dyDescent="0.25">
      <c r="AT772" s="57" t="s">
        <v>44</v>
      </c>
      <c r="AU772" s="56">
        <f>_xll.qlInterestRateIndexFixingDate(IborIndex&amp;Tenor,AV772,Trigger)</f>
        <v>44687</v>
      </c>
      <c r="AV772" s="56">
        <f>_xll.qlCalendarAdvance(Calendar,AV771,AT772,"f",,Trigger)</f>
        <v>44691</v>
      </c>
      <c r="AW772" s="56">
        <f>_xll.qlInterestRateIndexMaturity(IborIndex&amp;Tenor,AV772,Trigger)</f>
        <v>45056</v>
      </c>
      <c r="AX772" s="102" t="e">
        <f>_xll.qlIndexFixing($Z$5,AU772,,Trigger)</f>
        <v>#VALUE!</v>
      </c>
      <c r="AY772" s="102">
        <f>_xll.qlIndexFixing($AZ$1,AV772,,Trigger)</f>
        <v>1.6191126990572659E-2</v>
      </c>
    </row>
    <row r="773" spans="46:51" ht="11.25" customHeight="1" x14ac:dyDescent="0.25">
      <c r="AT773" s="57" t="s">
        <v>44</v>
      </c>
      <c r="AU773" s="56">
        <f>_xll.qlInterestRateIndexFixingDate(IborIndex&amp;Tenor,AV773,Trigger)</f>
        <v>44694</v>
      </c>
      <c r="AV773" s="56">
        <f>_xll.qlCalendarAdvance(Calendar,AV772,AT773,"f",,Trigger)</f>
        <v>44698</v>
      </c>
      <c r="AW773" s="56">
        <f>_xll.qlInterestRateIndexMaturity(IborIndex&amp;Tenor,AV773,Trigger)</f>
        <v>45063</v>
      </c>
      <c r="AX773" s="102" t="e">
        <f>_xll.qlIndexFixing($Z$5,AU773,,Trigger)</f>
        <v>#VALUE!</v>
      </c>
      <c r="AY773" s="102">
        <f>_xll.qlIndexFixing($AZ$1,AV773,,Trigger)</f>
        <v>1.6216926986042664E-2</v>
      </c>
    </row>
    <row r="774" spans="46:51" ht="11.25" customHeight="1" x14ac:dyDescent="0.25">
      <c r="AT774" s="57" t="s">
        <v>44</v>
      </c>
      <c r="AU774" s="56">
        <f>_xll.qlInterestRateIndexFixingDate(IborIndex&amp;Tenor,AV774,Trigger)</f>
        <v>44701</v>
      </c>
      <c r="AV774" s="56">
        <f>_xll.qlCalendarAdvance(Calendar,AV773,AT774,"f",,Trigger)</f>
        <v>44705</v>
      </c>
      <c r="AW774" s="56">
        <f>_xll.qlInterestRateIndexMaturity(IborIndex&amp;Tenor,AV774,Trigger)</f>
        <v>45070</v>
      </c>
      <c r="AX774" s="102" t="e">
        <f>_xll.qlIndexFixing($Z$5,AU774,,Trigger)</f>
        <v>#VALUE!</v>
      </c>
      <c r="AY774" s="102">
        <f>_xll.qlIndexFixing($AZ$1,AV774,,Trigger)</f>
        <v>1.624261953920841E-2</v>
      </c>
    </row>
    <row r="775" spans="46:51" ht="11.25" customHeight="1" x14ac:dyDescent="0.25">
      <c r="AT775" s="57" t="s">
        <v>44</v>
      </c>
      <c r="AU775" s="56">
        <f>_xll.qlInterestRateIndexFixingDate(IborIndex&amp;Tenor,AV775,Trigger)</f>
        <v>44708</v>
      </c>
      <c r="AV775" s="56">
        <f>_xll.qlCalendarAdvance(Calendar,AV774,AT775,"f",,Trigger)</f>
        <v>44712</v>
      </c>
      <c r="AW775" s="56">
        <f>_xll.qlInterestRateIndexMaturity(IborIndex&amp;Tenor,AV775,Trigger)</f>
        <v>45077</v>
      </c>
      <c r="AX775" s="102" t="e">
        <f>_xll.qlIndexFixing($Z$5,AU775,,Trigger)</f>
        <v>#VALUE!</v>
      </c>
      <c r="AY775" s="102">
        <f>_xll.qlIndexFixing($AZ$1,AV775,,Trigger)</f>
        <v>1.6268198298985417E-2</v>
      </c>
    </row>
    <row r="776" spans="46:51" ht="11.25" customHeight="1" x14ac:dyDescent="0.25">
      <c r="AT776" s="57" t="s">
        <v>44</v>
      </c>
      <c r="AU776" s="56">
        <f>_xll.qlInterestRateIndexFixingDate(IborIndex&amp;Tenor,AV776,Trigger)</f>
        <v>44715</v>
      </c>
      <c r="AV776" s="56">
        <f>_xll.qlCalendarAdvance(Calendar,AV775,AT776,"f",,Trigger)</f>
        <v>44719</v>
      </c>
      <c r="AW776" s="56">
        <f>_xll.qlInterestRateIndexMaturity(IborIndex&amp;Tenor,AV776,Trigger)</f>
        <v>45084</v>
      </c>
      <c r="AX776" s="102" t="e">
        <f>_xll.qlIndexFixing($Z$5,AU776,,Trigger)</f>
        <v>#VALUE!</v>
      </c>
      <c r="AY776" s="102">
        <f>_xll.qlIndexFixing($AZ$1,AV776,,Trigger)</f>
        <v>1.6293656517358934E-2</v>
      </c>
    </row>
    <row r="777" spans="46:51" ht="11.25" customHeight="1" x14ac:dyDescent="0.25">
      <c r="AT777" s="57" t="s">
        <v>44</v>
      </c>
      <c r="AU777" s="56">
        <f>_xll.qlInterestRateIndexFixingDate(IborIndex&amp;Tenor,AV777,Trigger)</f>
        <v>44722</v>
      </c>
      <c r="AV777" s="56">
        <f>_xll.qlCalendarAdvance(Calendar,AV776,AT777,"f",,Trigger)</f>
        <v>44726</v>
      </c>
      <c r="AW777" s="56">
        <f>_xll.qlInterestRateIndexMaturity(IborIndex&amp;Tenor,AV777,Trigger)</f>
        <v>45091</v>
      </c>
      <c r="AX777" s="102" t="e">
        <f>_xll.qlIndexFixing($Z$5,AU777,,Trigger)</f>
        <v>#VALUE!</v>
      </c>
      <c r="AY777" s="102">
        <f>_xll.qlIndexFixing($AZ$1,AV777,,Trigger)</f>
        <v>1.6318987379950203E-2</v>
      </c>
    </row>
    <row r="778" spans="46:51" ht="11.25" customHeight="1" x14ac:dyDescent="0.25">
      <c r="AT778" s="57" t="s">
        <v>44</v>
      </c>
      <c r="AU778" s="56">
        <f>_xll.qlInterestRateIndexFixingDate(IborIndex&amp;Tenor,AV778,Trigger)</f>
        <v>44729</v>
      </c>
      <c r="AV778" s="56">
        <f>_xll.qlCalendarAdvance(Calendar,AV777,AT778,"f",,Trigger)</f>
        <v>44733</v>
      </c>
      <c r="AW778" s="56">
        <f>_xll.qlInterestRateIndexMaturity(IborIndex&amp;Tenor,AV778,Trigger)</f>
        <v>45098</v>
      </c>
      <c r="AX778" s="102" t="e">
        <f>_xll.qlIndexFixing($Z$5,AU778,,Trigger)</f>
        <v>#VALUE!</v>
      </c>
      <c r="AY778" s="102">
        <f>_xll.qlIndexFixing($AZ$1,AV778,,Trigger)</f>
        <v>1.6344184006017112E-2</v>
      </c>
    </row>
    <row r="779" spans="46:51" ht="11.25" customHeight="1" x14ac:dyDescent="0.25">
      <c r="AT779" s="57" t="s">
        <v>44</v>
      </c>
      <c r="AU779" s="56">
        <f>_xll.qlInterestRateIndexFixingDate(IborIndex&amp;Tenor,AV779,Trigger)</f>
        <v>44736</v>
      </c>
      <c r="AV779" s="56">
        <f>_xll.qlCalendarAdvance(Calendar,AV778,AT779,"f",,Trigger)</f>
        <v>44740</v>
      </c>
      <c r="AW779" s="56">
        <f>_xll.qlInterestRateIndexMaturity(IborIndex&amp;Tenor,AV779,Trigger)</f>
        <v>45105</v>
      </c>
      <c r="AX779" s="102" t="e">
        <f>_xll.qlIndexFixing($Z$5,AU779,,Trigger)</f>
        <v>#VALUE!</v>
      </c>
      <c r="AY779" s="102">
        <f>_xll.qlIndexFixing($AZ$1,AV779,,Trigger)</f>
        <v>1.6369239448453973E-2</v>
      </c>
    </row>
    <row r="780" spans="46:51" ht="11.25" customHeight="1" x14ac:dyDescent="0.25">
      <c r="AT780" s="57" t="s">
        <v>44</v>
      </c>
      <c r="AU780" s="56">
        <f>_xll.qlInterestRateIndexFixingDate(IborIndex&amp;Tenor,AV780,Trigger)</f>
        <v>44743</v>
      </c>
      <c r="AV780" s="56">
        <f>_xll.qlCalendarAdvance(Calendar,AV779,AT780,"f",,Trigger)</f>
        <v>44747</v>
      </c>
      <c r="AW780" s="56">
        <f>_xll.qlInterestRateIndexMaturity(IborIndex&amp;Tenor,AV780,Trigger)</f>
        <v>45112</v>
      </c>
      <c r="AX780" s="102" t="e">
        <f>_xll.qlIndexFixing($Z$5,AU780,,Trigger)</f>
        <v>#VALUE!</v>
      </c>
      <c r="AY780" s="102">
        <f>_xll.qlIndexFixing($AZ$1,AV780,,Trigger)</f>
        <v>1.6394146693793278E-2</v>
      </c>
    </row>
    <row r="781" spans="46:51" ht="11.25" customHeight="1" x14ac:dyDescent="0.25">
      <c r="AT781" s="57" t="s">
        <v>44</v>
      </c>
      <c r="AU781" s="56">
        <f>_xll.qlInterestRateIndexFixingDate(IborIndex&amp;Tenor,AV781,Trigger)</f>
        <v>44750</v>
      </c>
      <c r="AV781" s="56">
        <f>_xll.qlCalendarAdvance(Calendar,AV780,AT781,"f",,Trigger)</f>
        <v>44754</v>
      </c>
      <c r="AW781" s="56">
        <f>_xll.qlInterestRateIndexMaturity(IborIndex&amp;Tenor,AV781,Trigger)</f>
        <v>45119</v>
      </c>
      <c r="AX781" s="102" t="e">
        <f>_xll.qlIndexFixing($Z$5,AU781,,Trigger)</f>
        <v>#VALUE!</v>
      </c>
      <c r="AY781" s="102">
        <f>_xll.qlIndexFixing($AZ$1,AV781,,Trigger)</f>
        <v>1.6418898662208338E-2</v>
      </c>
    </row>
    <row r="782" spans="46:51" ht="11.25" customHeight="1" x14ac:dyDescent="0.25">
      <c r="AT782" s="57" t="s">
        <v>44</v>
      </c>
      <c r="AU782" s="56">
        <f>_xll.qlInterestRateIndexFixingDate(IborIndex&amp;Tenor,AV782,Trigger)</f>
        <v>44757</v>
      </c>
      <c r="AV782" s="56">
        <f>_xll.qlCalendarAdvance(Calendar,AV781,AT782,"f",,Trigger)</f>
        <v>44761</v>
      </c>
      <c r="AW782" s="56">
        <f>_xll.qlInterestRateIndexMaturity(IborIndex&amp;Tenor,AV782,Trigger)</f>
        <v>45126</v>
      </c>
      <c r="AX782" s="102" t="e">
        <f>_xll.qlIndexFixing($Z$5,AU782,,Trigger)</f>
        <v>#VALUE!</v>
      </c>
      <c r="AY782" s="102">
        <f>_xll.qlIndexFixing($AZ$1,AV782,,Trigger)</f>
        <v>1.644348820751413E-2</v>
      </c>
    </row>
    <row r="783" spans="46:51" ht="11.25" customHeight="1" x14ac:dyDescent="0.25">
      <c r="AT783" s="57" t="s">
        <v>44</v>
      </c>
      <c r="AU783" s="56">
        <f>_xll.qlInterestRateIndexFixingDate(IborIndex&amp;Tenor,AV783,Trigger)</f>
        <v>44764</v>
      </c>
      <c r="AV783" s="56">
        <f>_xll.qlCalendarAdvance(Calendar,AV782,AT783,"f",,Trigger)</f>
        <v>44768</v>
      </c>
      <c r="AW783" s="56">
        <f>_xll.qlInterestRateIndexMaturity(IborIndex&amp;Tenor,AV783,Trigger)</f>
        <v>45133</v>
      </c>
      <c r="AX783" s="102" t="e">
        <f>_xll.qlIndexFixing($Z$5,AU783,,Trigger)</f>
        <v>#VALUE!</v>
      </c>
      <c r="AY783" s="102">
        <f>_xll.qlIndexFixing($AZ$1,AV783,,Trigger)</f>
        <v>1.646790811717215E-2</v>
      </c>
    </row>
    <row r="784" spans="46:51" ht="11.25" customHeight="1" x14ac:dyDescent="0.25">
      <c r="AT784" s="57" t="s">
        <v>44</v>
      </c>
      <c r="AU784" s="56">
        <f>_xll.qlInterestRateIndexFixingDate(IborIndex&amp;Tenor,AV784,Trigger)</f>
        <v>44771</v>
      </c>
      <c r="AV784" s="56">
        <f>_xll.qlCalendarAdvance(Calendar,AV783,AT784,"f",,Trigger)</f>
        <v>44775</v>
      </c>
      <c r="AW784" s="56">
        <f>_xll.qlInterestRateIndexMaturity(IborIndex&amp;Tenor,AV784,Trigger)</f>
        <v>45140</v>
      </c>
      <c r="AX784" s="102" t="e">
        <f>_xll.qlIndexFixing($Z$5,AU784,,Trigger)</f>
        <v>#VALUE!</v>
      </c>
      <c r="AY784" s="102">
        <f>_xll.qlIndexFixing($AZ$1,AV784,,Trigger)</f>
        <v>1.649215111229323E-2</v>
      </c>
    </row>
    <row r="785" spans="46:51" ht="11.25" customHeight="1" x14ac:dyDescent="0.25">
      <c r="AT785" s="57" t="s">
        <v>44</v>
      </c>
      <c r="AU785" s="56">
        <f>_xll.qlInterestRateIndexFixingDate(IborIndex&amp;Tenor,AV785,Trigger)</f>
        <v>44778</v>
      </c>
      <c r="AV785" s="56">
        <f>_xll.qlCalendarAdvance(Calendar,AV784,AT785,"f",,Trigger)</f>
        <v>44782</v>
      </c>
      <c r="AW785" s="56">
        <f>_xll.qlInterestRateIndexMaturity(IborIndex&amp;Tenor,AV785,Trigger)</f>
        <v>45147</v>
      </c>
      <c r="AX785" s="102" t="e">
        <f>_xll.qlIndexFixing($Z$5,AU785,,Trigger)</f>
        <v>#VALUE!</v>
      </c>
      <c r="AY785" s="102">
        <f>_xll.qlIndexFixing($AZ$1,AV785,,Trigger)</f>
        <v>1.6516209847643033E-2</v>
      </c>
    </row>
    <row r="786" spans="46:51" ht="11.25" customHeight="1" x14ac:dyDescent="0.25">
      <c r="AT786" s="57" t="s">
        <v>44</v>
      </c>
      <c r="AU786" s="56">
        <f>_xll.qlInterestRateIndexFixingDate(IborIndex&amp;Tenor,AV786,Trigger)</f>
        <v>44785</v>
      </c>
      <c r="AV786" s="56">
        <f>_xll.qlCalendarAdvance(Calendar,AV785,AT786,"f",,Trigger)</f>
        <v>44789</v>
      </c>
      <c r="AW786" s="56">
        <f>_xll.qlInterestRateIndexMaturity(IborIndex&amp;Tenor,AV786,Trigger)</f>
        <v>45154</v>
      </c>
      <c r="AX786" s="102" t="e">
        <f>_xll.qlIndexFixing($Z$5,AU786,,Trigger)</f>
        <v>#VALUE!</v>
      </c>
      <c r="AY786" s="102">
        <f>_xll.qlIndexFixing($AZ$1,AV786,,Trigger)</f>
        <v>1.6540076911646207E-2</v>
      </c>
    </row>
    <row r="787" spans="46:51" ht="11.25" customHeight="1" x14ac:dyDescent="0.25">
      <c r="AT787" s="57" t="s">
        <v>44</v>
      </c>
      <c r="AU787" s="56">
        <f>_xll.qlInterestRateIndexFixingDate(IborIndex&amp;Tenor,AV787,Trigger)</f>
        <v>44792</v>
      </c>
      <c r="AV787" s="56">
        <f>_xll.qlCalendarAdvance(Calendar,AV786,AT787,"f",,Trigger)</f>
        <v>44796</v>
      </c>
      <c r="AW787" s="56">
        <f>_xll.qlInterestRateIndexMaturity(IborIndex&amp;Tenor,AV787,Trigger)</f>
        <v>45161</v>
      </c>
      <c r="AX787" s="102" t="e">
        <f>_xll.qlIndexFixing($Z$5,AU787,,Trigger)</f>
        <v>#VALUE!</v>
      </c>
      <c r="AY787" s="102">
        <f>_xll.qlIndexFixing($AZ$1,AV787,,Trigger)</f>
        <v>1.6563744826393393E-2</v>
      </c>
    </row>
    <row r="788" spans="46:51" ht="11.25" customHeight="1" x14ac:dyDescent="0.25">
      <c r="AT788" s="57" t="s">
        <v>44</v>
      </c>
      <c r="AU788" s="56">
        <f>_xll.qlInterestRateIndexFixingDate(IborIndex&amp;Tenor,AV788,Trigger)</f>
        <v>44799</v>
      </c>
      <c r="AV788" s="56">
        <f>_xll.qlCalendarAdvance(Calendar,AV787,AT788,"f",,Trigger)</f>
        <v>44803</v>
      </c>
      <c r="AW788" s="56">
        <f>_xll.qlInterestRateIndexMaturity(IborIndex&amp;Tenor,AV788,Trigger)</f>
        <v>45168</v>
      </c>
      <c r="AX788" s="102" t="e">
        <f>_xll.qlIndexFixing($Z$5,AU788,,Trigger)</f>
        <v>#VALUE!</v>
      </c>
      <c r="AY788" s="102">
        <f>_xll.qlIndexFixing($AZ$1,AV788,,Trigger)</f>
        <v>1.6587206047646696E-2</v>
      </c>
    </row>
    <row r="789" spans="46:51" ht="11.25" customHeight="1" x14ac:dyDescent="0.25">
      <c r="AT789" s="57" t="s">
        <v>44</v>
      </c>
      <c r="AU789" s="56">
        <f>_xll.qlInterestRateIndexFixingDate(IborIndex&amp;Tenor,AV789,Trigger)</f>
        <v>44806</v>
      </c>
      <c r="AV789" s="56">
        <f>_xll.qlCalendarAdvance(Calendar,AV788,AT789,"f",,Trigger)</f>
        <v>44810</v>
      </c>
      <c r="AW789" s="56">
        <f>_xll.qlInterestRateIndexMaturity(IborIndex&amp;Tenor,AV789,Trigger)</f>
        <v>45175</v>
      </c>
      <c r="AX789" s="102" t="e">
        <f>_xll.qlIndexFixing($Z$5,AU789,,Trigger)</f>
        <v>#VALUE!</v>
      </c>
      <c r="AY789" s="102">
        <f>_xll.qlIndexFixing($AZ$1,AV789,,Trigger)</f>
        <v>1.6610452964849108E-2</v>
      </c>
    </row>
    <row r="790" spans="46:51" ht="11.25" customHeight="1" x14ac:dyDescent="0.25">
      <c r="AT790" s="57" t="s">
        <v>44</v>
      </c>
      <c r="AU790" s="56">
        <f>_xll.qlInterestRateIndexFixingDate(IborIndex&amp;Tenor,AV790,Trigger)</f>
        <v>44813</v>
      </c>
      <c r="AV790" s="56">
        <f>_xll.qlCalendarAdvance(Calendar,AV789,AT790,"f",,Trigger)</f>
        <v>44817</v>
      </c>
      <c r="AW790" s="56">
        <f>_xll.qlInterestRateIndexMaturity(IborIndex&amp;Tenor,AV790,Trigger)</f>
        <v>45182</v>
      </c>
      <c r="AX790" s="102" t="e">
        <f>_xll.qlIndexFixing($Z$5,AU790,,Trigger)</f>
        <v>#VALUE!</v>
      </c>
      <c r="AY790" s="102">
        <f>_xll.qlIndexFixing($AZ$1,AV790,,Trigger)</f>
        <v>1.6633477901130862E-2</v>
      </c>
    </row>
    <row r="791" spans="46:51" ht="11.25" customHeight="1" x14ac:dyDescent="0.25">
      <c r="AT791" s="57" t="s">
        <v>44</v>
      </c>
      <c r="AU791" s="56">
        <f>_xll.qlInterestRateIndexFixingDate(IborIndex&amp;Tenor,AV791,Trigger)</f>
        <v>44820</v>
      </c>
      <c r="AV791" s="56">
        <f>_xll.qlCalendarAdvance(Calendar,AV790,AT791,"f",,Trigger)</f>
        <v>44824</v>
      </c>
      <c r="AW791" s="56">
        <f>_xll.qlInterestRateIndexMaturity(IborIndex&amp;Tenor,AV791,Trigger)</f>
        <v>45189</v>
      </c>
      <c r="AX791" s="102" t="e">
        <f>_xll.qlIndexFixing($Z$5,AU791,,Trigger)</f>
        <v>#VALUE!</v>
      </c>
      <c r="AY791" s="102">
        <f>_xll.qlIndexFixing($AZ$1,AV791,,Trigger)</f>
        <v>1.6656273113319936E-2</v>
      </c>
    </row>
    <row r="792" spans="46:51" ht="11.25" customHeight="1" x14ac:dyDescent="0.25">
      <c r="AT792" s="57" t="s">
        <v>44</v>
      </c>
      <c r="AU792" s="56">
        <f>_xll.qlInterestRateIndexFixingDate(IborIndex&amp;Tenor,AV792,Trigger)</f>
        <v>44827</v>
      </c>
      <c r="AV792" s="56">
        <f>_xll.qlCalendarAdvance(Calendar,AV791,AT792,"f",,Trigger)</f>
        <v>44831</v>
      </c>
      <c r="AW792" s="56">
        <f>_xll.qlInterestRateIndexMaturity(IborIndex&amp;Tenor,AV792,Trigger)</f>
        <v>45196</v>
      </c>
      <c r="AX792" s="102" t="e">
        <f>_xll.qlIndexFixing($Z$5,AU792,,Trigger)</f>
        <v>#VALUE!</v>
      </c>
      <c r="AY792" s="102">
        <f>_xll.qlIndexFixing($AZ$1,AV792,,Trigger)</f>
        <v>1.6678830791950601E-2</v>
      </c>
    </row>
    <row r="793" spans="46:51" ht="11.25" customHeight="1" x14ac:dyDescent="0.25">
      <c r="AT793" s="57" t="s">
        <v>44</v>
      </c>
      <c r="AU793" s="56">
        <f>_xll.qlInterestRateIndexFixingDate(IborIndex&amp;Tenor,AV793,Trigger)</f>
        <v>44834</v>
      </c>
      <c r="AV793" s="56">
        <f>_xll.qlCalendarAdvance(Calendar,AV792,AT793,"f",,Trigger)</f>
        <v>44838</v>
      </c>
      <c r="AW793" s="56">
        <f>_xll.qlInterestRateIndexMaturity(IborIndex&amp;Tenor,AV793,Trigger)</f>
        <v>45203</v>
      </c>
      <c r="AX793" s="102" t="e">
        <f>_xll.qlIndexFixing($Z$5,AU793,,Trigger)</f>
        <v>#VALUE!</v>
      </c>
      <c r="AY793" s="102">
        <f>_xll.qlIndexFixing($AZ$1,AV793,,Trigger)</f>
        <v>1.6701143061275892E-2</v>
      </c>
    </row>
    <row r="794" spans="46:51" ht="11.25" customHeight="1" x14ac:dyDescent="0.25">
      <c r="AT794" s="57" t="s">
        <v>44</v>
      </c>
      <c r="AU794" s="56">
        <f>_xll.qlInterestRateIndexFixingDate(IborIndex&amp;Tenor,AV794,Trigger)</f>
        <v>44841</v>
      </c>
      <c r="AV794" s="56">
        <f>_xll.qlCalendarAdvance(Calendar,AV793,AT794,"f",,Trigger)</f>
        <v>44845</v>
      </c>
      <c r="AW794" s="56">
        <f>_xll.qlInterestRateIndexMaturity(IborIndex&amp;Tenor,AV794,Trigger)</f>
        <v>45210</v>
      </c>
      <c r="AX794" s="102" t="e">
        <f>_xll.qlIndexFixing($Z$5,AU794,,Trigger)</f>
        <v>#VALUE!</v>
      </c>
      <c r="AY794" s="102">
        <f>_xll.qlIndexFixing($AZ$1,AV794,,Trigger)</f>
        <v>1.6723201979276826E-2</v>
      </c>
    </row>
    <row r="795" spans="46:51" ht="11.25" customHeight="1" x14ac:dyDescent="0.25">
      <c r="AT795" s="57" t="s">
        <v>44</v>
      </c>
      <c r="AU795" s="56">
        <f>_xll.qlInterestRateIndexFixingDate(IborIndex&amp;Tenor,AV795,Trigger)</f>
        <v>44848</v>
      </c>
      <c r="AV795" s="56">
        <f>_xll.qlCalendarAdvance(Calendar,AV794,AT795,"f",,Trigger)</f>
        <v>44852</v>
      </c>
      <c r="AW795" s="56">
        <f>_xll.qlInterestRateIndexMaturity(IborIndex&amp;Tenor,AV795,Trigger)</f>
        <v>45217</v>
      </c>
      <c r="AX795" s="102" t="e">
        <f>_xll.qlIndexFixing($Z$5,AU795,,Trigger)</f>
        <v>#VALUE!</v>
      </c>
      <c r="AY795" s="102">
        <f>_xll.qlIndexFixing($AZ$1,AV795,,Trigger)</f>
        <v>1.6744999537676841E-2</v>
      </c>
    </row>
    <row r="796" spans="46:51" ht="11.25" customHeight="1" x14ac:dyDescent="0.25">
      <c r="AT796" s="57" t="s">
        <v>44</v>
      </c>
      <c r="AU796" s="56">
        <f>_xll.qlInterestRateIndexFixingDate(IborIndex&amp;Tenor,AV796,Trigger)</f>
        <v>44855</v>
      </c>
      <c r="AV796" s="56">
        <f>_xll.qlCalendarAdvance(Calendar,AV795,AT796,"f",,Trigger)</f>
        <v>44859</v>
      </c>
      <c r="AW796" s="56">
        <f>_xll.qlInterestRateIndexMaturity(IborIndex&amp;Tenor,AV796,Trigger)</f>
        <v>45224</v>
      </c>
      <c r="AX796" s="102" t="e">
        <f>_xll.qlIndexFixing($Z$5,AU796,,Trigger)</f>
        <v>#VALUE!</v>
      </c>
      <c r="AY796" s="102">
        <f>_xll.qlIndexFixing($AZ$1,AV796,,Trigger)</f>
        <v>1.6766527661954501E-2</v>
      </c>
    </row>
    <row r="797" spans="46:51" ht="11.25" customHeight="1" x14ac:dyDescent="0.25">
      <c r="AT797" s="57" t="s">
        <v>44</v>
      </c>
      <c r="AU797" s="56">
        <f>_xll.qlInterestRateIndexFixingDate(IborIndex&amp;Tenor,AV797,Trigger)</f>
        <v>44862</v>
      </c>
      <c r="AV797" s="56">
        <f>_xll.qlCalendarAdvance(Calendar,AV796,AT797,"f",,Trigger)</f>
        <v>44866</v>
      </c>
      <c r="AW797" s="56">
        <f>_xll.qlInterestRateIndexMaturity(IborIndex&amp;Tenor,AV797,Trigger)</f>
        <v>45231</v>
      </c>
      <c r="AX797" s="102" t="e">
        <f>_xll.qlIndexFixing($Z$5,AU797,,Trigger)</f>
        <v>#VALUE!</v>
      </c>
      <c r="AY797" s="102">
        <f>_xll.qlIndexFixing($AZ$1,AV797,,Trigger)</f>
        <v>1.6787778211356637E-2</v>
      </c>
    </row>
    <row r="798" spans="46:51" ht="11.25" customHeight="1" x14ac:dyDescent="0.25">
      <c r="AT798" s="57" t="s">
        <v>44</v>
      </c>
      <c r="AU798" s="56">
        <f>_xll.qlInterestRateIndexFixingDate(IborIndex&amp;Tenor,AV798,Trigger)</f>
        <v>44869</v>
      </c>
      <c r="AV798" s="56">
        <f>_xll.qlCalendarAdvance(Calendar,AV797,AT798,"f",,Trigger)</f>
        <v>44873</v>
      </c>
      <c r="AW798" s="56">
        <f>_xll.qlInterestRateIndexMaturity(IborIndex&amp;Tenor,AV798,Trigger)</f>
        <v>45238</v>
      </c>
      <c r="AX798" s="102" t="e">
        <f>_xll.qlIndexFixing($Z$5,AU798,,Trigger)</f>
        <v>#VALUE!</v>
      </c>
      <c r="AY798" s="102">
        <f>_xll.qlIndexFixing($AZ$1,AV798,,Trigger)</f>
        <v>1.680874297891587E-2</v>
      </c>
    </row>
    <row r="799" spans="46:51" ht="11.25" customHeight="1" x14ac:dyDescent="0.25">
      <c r="AT799" s="57" t="s">
        <v>44</v>
      </c>
      <c r="AU799" s="56">
        <f>_xll.qlInterestRateIndexFixingDate(IborIndex&amp;Tenor,AV799,Trigger)</f>
        <v>44876</v>
      </c>
      <c r="AV799" s="56">
        <f>_xll.qlCalendarAdvance(Calendar,AV798,AT799,"f",,Trigger)</f>
        <v>44880</v>
      </c>
      <c r="AW799" s="56">
        <f>_xll.qlInterestRateIndexMaturity(IborIndex&amp;Tenor,AV799,Trigger)</f>
        <v>45245</v>
      </c>
      <c r="AX799" s="102" t="e">
        <f>_xll.qlIndexFixing($Z$5,AU799,,Trigger)</f>
        <v>#VALUE!</v>
      </c>
      <c r="AY799" s="102">
        <f>_xll.qlIndexFixing($AZ$1,AV799,,Trigger)</f>
        <v>1.682941369146353E-2</v>
      </c>
    </row>
    <row r="800" spans="46:51" ht="11.25" customHeight="1" x14ac:dyDescent="0.25">
      <c r="AT800" s="57" t="s">
        <v>44</v>
      </c>
      <c r="AU800" s="56">
        <f>_xll.qlInterestRateIndexFixingDate(IborIndex&amp;Tenor,AV800,Trigger)</f>
        <v>44883</v>
      </c>
      <c r="AV800" s="56">
        <f>_xll.qlCalendarAdvance(Calendar,AV799,AT800,"f",,Trigger)</f>
        <v>44887</v>
      </c>
      <c r="AW800" s="56">
        <f>_xll.qlInterestRateIndexMaturity(IborIndex&amp;Tenor,AV800,Trigger)</f>
        <v>45252</v>
      </c>
      <c r="AX800" s="102" t="e">
        <f>_xll.qlIndexFixing($Z$5,AU800,,Trigger)</f>
        <v>#VALUE!</v>
      </c>
      <c r="AY800" s="102">
        <f>_xll.qlIndexFixing($AZ$1,AV800,,Trigger)</f>
        <v>1.6849782009649365E-2</v>
      </c>
    </row>
    <row r="801" spans="46:51" ht="11.25" customHeight="1" x14ac:dyDescent="0.25">
      <c r="AT801" s="57" t="s">
        <v>44</v>
      </c>
      <c r="AU801" s="56">
        <f>_xll.qlInterestRateIndexFixingDate(IborIndex&amp;Tenor,AV801,Trigger)</f>
        <v>44890</v>
      </c>
      <c r="AV801" s="56">
        <f>_xll.qlCalendarAdvance(Calendar,AV800,AT801,"f",,Trigger)</f>
        <v>44894</v>
      </c>
      <c r="AW801" s="56">
        <f>_xll.qlInterestRateIndexMaturity(IborIndex&amp;Tenor,AV801,Trigger)</f>
        <v>45259</v>
      </c>
      <c r="AX801" s="102" t="e">
        <f>_xll.qlIndexFixing($Z$5,AU801,,Trigger)</f>
        <v>#VALUE!</v>
      </c>
      <c r="AY801" s="102">
        <f>_xll.qlIndexFixing($AZ$1,AV801,,Trigger)</f>
        <v>1.6869839527958185E-2</v>
      </c>
    </row>
    <row r="802" spans="46:51" ht="11.25" customHeight="1" x14ac:dyDescent="0.25">
      <c r="AT802" s="57" t="s">
        <v>44</v>
      </c>
      <c r="AU802" s="56">
        <f>_xll.qlInterestRateIndexFixingDate(IborIndex&amp;Tenor,AV802,Trigger)</f>
        <v>44897</v>
      </c>
      <c r="AV802" s="56">
        <f>_xll.qlCalendarAdvance(Calendar,AV801,AT802,"f",,Trigger)</f>
        <v>44901</v>
      </c>
      <c r="AW802" s="56">
        <f>_xll.qlInterestRateIndexMaturity(IborIndex&amp;Tenor,AV802,Trigger)</f>
        <v>45266</v>
      </c>
      <c r="AX802" s="102" t="e">
        <f>_xll.qlIndexFixing($Z$5,AU802,,Trigger)</f>
        <v>#VALUE!</v>
      </c>
      <c r="AY802" s="102">
        <f>_xll.qlIndexFixing($AZ$1,AV802,,Trigger)</f>
        <v>1.6889577774729363E-2</v>
      </c>
    </row>
    <row r="803" spans="46:51" ht="11.25" customHeight="1" x14ac:dyDescent="0.25">
      <c r="AT803" s="57" t="s">
        <v>44</v>
      </c>
      <c r="AU803" s="56">
        <f>_xll.qlInterestRateIndexFixingDate(IborIndex&amp;Tenor,AV803,Trigger)</f>
        <v>44904</v>
      </c>
      <c r="AV803" s="56">
        <f>_xll.qlCalendarAdvance(Calendar,AV802,AT803,"f",,Trigger)</f>
        <v>44908</v>
      </c>
      <c r="AW803" s="56">
        <f>_xll.qlInterestRateIndexMaturity(IborIndex&amp;Tenor,AV803,Trigger)</f>
        <v>45273</v>
      </c>
      <c r="AX803" s="102" t="e">
        <f>_xll.qlIndexFixing($Z$5,AU803,,Trigger)</f>
        <v>#VALUE!</v>
      </c>
      <c r="AY803" s="102">
        <f>_xll.qlIndexFixing($AZ$1,AV803,,Trigger)</f>
        <v>1.6908988212175867E-2</v>
      </c>
    </row>
    <row r="804" spans="46:51" ht="11.25" customHeight="1" x14ac:dyDescent="0.25">
      <c r="AT804" s="57" t="s">
        <v>44</v>
      </c>
      <c r="AU804" s="56">
        <f>_xll.qlInterestRateIndexFixingDate(IborIndex&amp;Tenor,AV804,Trigger)</f>
        <v>44911</v>
      </c>
      <c r="AV804" s="56">
        <f>_xll.qlCalendarAdvance(Calendar,AV803,AT804,"f",,Trigger)</f>
        <v>44915</v>
      </c>
      <c r="AW804" s="56">
        <f>_xll.qlInterestRateIndexMaturity(IborIndex&amp;Tenor,AV804,Trigger)</f>
        <v>45280</v>
      </c>
      <c r="AX804" s="102" t="e">
        <f>_xll.qlIndexFixing($Z$5,AU804,,Trigger)</f>
        <v>#VALUE!</v>
      </c>
      <c r="AY804" s="102">
        <f>_xll.qlIndexFixing($AZ$1,AV804,,Trigger)</f>
        <v>1.6928062236407061E-2</v>
      </c>
    </row>
    <row r="805" spans="46:51" ht="11.25" customHeight="1" x14ac:dyDescent="0.25">
      <c r="AT805" s="57" t="s">
        <v>44</v>
      </c>
      <c r="AU805" s="56">
        <f>_xll.qlInterestRateIndexFixingDate(IborIndex&amp;Tenor,AV805,Trigger)</f>
        <v>44917</v>
      </c>
      <c r="AV805" s="56">
        <f>_xll.qlCalendarAdvance(Calendar,AV804,AT805,"f",,Trigger)</f>
        <v>44922</v>
      </c>
      <c r="AW805" s="56">
        <f>_xll.qlInterestRateIndexMaturity(IborIndex&amp;Tenor,AV805,Trigger)</f>
        <v>45287</v>
      </c>
      <c r="AX805" s="102" t="e">
        <f>_xll.qlIndexFixing($Z$5,AU805,,Trigger)</f>
        <v>#VALUE!</v>
      </c>
      <c r="AY805" s="102">
        <f>_xll.qlIndexFixing($AZ$1,AV805,,Trigger)</f>
        <v>1.694679117744927E-2</v>
      </c>
    </row>
    <row r="806" spans="46:51" ht="11.25" customHeight="1" x14ac:dyDescent="0.25">
      <c r="AT806" s="57" t="s">
        <v>44</v>
      </c>
      <c r="AU806" s="56">
        <f>_xll.qlInterestRateIndexFixingDate(IborIndex&amp;Tenor,AV806,Trigger)</f>
        <v>44925</v>
      </c>
      <c r="AV806" s="56">
        <f>_xll.qlCalendarAdvance(Calendar,AV805,AT806,"f",,Trigger)</f>
        <v>44929</v>
      </c>
      <c r="AW806" s="56">
        <f>_xll.qlInterestRateIndexMaturity(IborIndex&amp;Tenor,AV806,Trigger)</f>
        <v>45294</v>
      </c>
      <c r="AX806" s="102" t="e">
        <f>_xll.qlIndexFixing($Z$5,AU806,,Trigger)</f>
        <v>#VALUE!</v>
      </c>
      <c r="AY806" s="102">
        <f>_xll.qlIndexFixing($AZ$1,AV806,,Trigger)</f>
        <v>1.696516629926945E-2</v>
      </c>
    </row>
    <row r="807" spans="46:51" ht="11.25" customHeight="1" x14ac:dyDescent="0.25">
      <c r="AT807" s="57" t="s">
        <v>44</v>
      </c>
      <c r="AU807" s="56">
        <f>_xll.qlInterestRateIndexFixingDate(IborIndex&amp;Tenor,AV807,Trigger)</f>
        <v>44932</v>
      </c>
      <c r="AV807" s="56">
        <f>_xll.qlCalendarAdvance(Calendar,AV806,AT807,"f",,Trigger)</f>
        <v>44936</v>
      </c>
      <c r="AW807" s="56">
        <f>_xll.qlInterestRateIndexMaturity(IborIndex&amp;Tenor,AV807,Trigger)</f>
        <v>45301</v>
      </c>
      <c r="AX807" s="102" t="e">
        <f>_xll.qlIndexFixing($Z$5,AU807,,Trigger)</f>
        <v>#VALUE!</v>
      </c>
      <c r="AY807" s="102">
        <f>_xll.qlIndexFixing($AZ$1,AV807,,Trigger)</f>
        <v>1.69831787997997E-2</v>
      </c>
    </row>
    <row r="808" spans="46:51" ht="11.25" customHeight="1" x14ac:dyDescent="0.25">
      <c r="AT808" s="57" t="s">
        <v>44</v>
      </c>
      <c r="AU808" s="56">
        <f>_xll.qlInterestRateIndexFixingDate(IborIndex&amp;Tenor,AV808,Trigger)</f>
        <v>44939</v>
      </c>
      <c r="AV808" s="56">
        <f>_xll.qlCalendarAdvance(Calendar,AV807,AT808,"f",,Trigger)</f>
        <v>44943</v>
      </c>
      <c r="AW808" s="56">
        <f>_xll.qlInterestRateIndexMaturity(IborIndex&amp;Tenor,AV808,Trigger)</f>
        <v>45308</v>
      </c>
      <c r="AX808" s="102" t="e">
        <f>_xll.qlIndexFixing($Z$5,AU808,,Trigger)</f>
        <v>#VALUE!</v>
      </c>
      <c r="AY808" s="102">
        <f>_xll.qlIndexFixing($AZ$1,AV808,,Trigger)</f>
        <v>1.7000819810962027E-2</v>
      </c>
    </row>
    <row r="809" spans="46:51" ht="11.25" customHeight="1" x14ac:dyDescent="0.25">
      <c r="AT809" s="57" t="s">
        <v>44</v>
      </c>
      <c r="AU809" s="56">
        <f>_xll.qlInterestRateIndexFixingDate(IborIndex&amp;Tenor,AV809,Trigger)</f>
        <v>44946</v>
      </c>
      <c r="AV809" s="56">
        <f>_xll.qlCalendarAdvance(Calendar,AV808,AT809,"f",,Trigger)</f>
        <v>44950</v>
      </c>
      <c r="AW809" s="56">
        <f>_xll.qlInterestRateIndexMaturity(IborIndex&amp;Tenor,AV809,Trigger)</f>
        <v>45315</v>
      </c>
      <c r="AX809" s="102" t="e">
        <f>_xll.qlIndexFixing($Z$5,AU809,,Trigger)</f>
        <v>#VALUE!</v>
      </c>
      <c r="AY809" s="102">
        <f>_xll.qlIndexFixing($AZ$1,AV809,,Trigger)</f>
        <v>1.7018080398695488E-2</v>
      </c>
    </row>
    <row r="810" spans="46:51" ht="11.25" customHeight="1" x14ac:dyDescent="0.25">
      <c r="AT810" s="57" t="s">
        <v>44</v>
      </c>
      <c r="AU810" s="56">
        <f>_xll.qlInterestRateIndexFixingDate(IborIndex&amp;Tenor,AV810,Trigger)</f>
        <v>44953</v>
      </c>
      <c r="AV810" s="56">
        <f>_xll.qlCalendarAdvance(Calendar,AV809,AT810,"f",,Trigger)</f>
        <v>44957</v>
      </c>
      <c r="AW810" s="56">
        <f>_xll.qlInterestRateIndexMaturity(IborIndex&amp;Tenor,AV810,Trigger)</f>
        <v>45322</v>
      </c>
      <c r="AX810" s="102" t="e">
        <f>_xll.qlIndexFixing($Z$5,AU810,,Trigger)</f>
        <v>#VALUE!</v>
      </c>
      <c r="AY810" s="102">
        <f>_xll.qlIndexFixing($AZ$1,AV810,,Trigger)</f>
        <v>1.7034951562984003E-2</v>
      </c>
    </row>
    <row r="811" spans="46:51" ht="11.25" customHeight="1" x14ac:dyDescent="0.25">
      <c r="AT811" s="57" t="s">
        <v>44</v>
      </c>
      <c r="AU811" s="56">
        <f>_xll.qlInterestRateIndexFixingDate(IborIndex&amp;Tenor,AV811,Trigger)</f>
        <v>44960</v>
      </c>
      <c r="AV811" s="56">
        <f>_xll.qlCalendarAdvance(Calendar,AV810,AT811,"f",,Trigger)</f>
        <v>44964</v>
      </c>
      <c r="AW811" s="56">
        <f>_xll.qlInterestRateIndexMaturity(IborIndex&amp;Tenor,AV811,Trigger)</f>
        <v>45329</v>
      </c>
      <c r="AX811" s="102" t="e">
        <f>_xll.qlIndexFixing($Z$5,AU811,,Trigger)</f>
        <v>#VALUE!</v>
      </c>
      <c r="AY811" s="102">
        <f>_xll.qlIndexFixing($AZ$1,AV811,,Trigger)</f>
        <v>1.7051424237883746E-2</v>
      </c>
    </row>
    <row r="812" spans="46:51" ht="11.25" customHeight="1" x14ac:dyDescent="0.25">
      <c r="AT812" s="57" t="s">
        <v>44</v>
      </c>
      <c r="AU812" s="56">
        <f>_xll.qlInterestRateIndexFixingDate(IborIndex&amp;Tenor,AV812,Trigger)</f>
        <v>44967</v>
      </c>
      <c r="AV812" s="56">
        <f>_xll.qlCalendarAdvance(Calendar,AV811,AT812,"f",,Trigger)</f>
        <v>44971</v>
      </c>
      <c r="AW812" s="56">
        <f>_xll.qlInterestRateIndexMaturity(IborIndex&amp;Tenor,AV812,Trigger)</f>
        <v>45336</v>
      </c>
      <c r="AX812" s="102" t="e">
        <f>_xll.qlIndexFixing($Z$5,AU812,,Trigger)</f>
        <v>#VALUE!</v>
      </c>
      <c r="AY812" s="102">
        <f>_xll.qlIndexFixing($AZ$1,AV812,,Trigger)</f>
        <v>1.706748929155532E-2</v>
      </c>
    </row>
    <row r="813" spans="46:51" ht="11.25" customHeight="1" x14ac:dyDescent="0.25">
      <c r="AT813" s="57" t="s">
        <v>44</v>
      </c>
      <c r="AU813" s="56">
        <f>_xll.qlInterestRateIndexFixingDate(IborIndex&amp;Tenor,AV813,Trigger)</f>
        <v>44974</v>
      </c>
      <c r="AV813" s="56">
        <f>_xll.qlCalendarAdvance(Calendar,AV812,AT813,"f",,Trigger)</f>
        <v>44978</v>
      </c>
      <c r="AW813" s="56">
        <f>_xll.qlInterestRateIndexMaturity(IborIndex&amp;Tenor,AV813,Trigger)</f>
        <v>45343</v>
      </c>
      <c r="AX813" s="102" t="e">
        <f>_xll.qlIndexFixing($Z$5,AU813,,Trigger)</f>
        <v>#VALUE!</v>
      </c>
      <c r="AY813" s="102">
        <f>_xll.qlIndexFixing($AZ$1,AV813,,Trigger)</f>
        <v>1.7083137526292896E-2</v>
      </c>
    </row>
    <row r="814" spans="46:51" ht="11.25" customHeight="1" x14ac:dyDescent="0.25">
      <c r="AT814" s="57" t="s">
        <v>44</v>
      </c>
      <c r="AU814" s="56">
        <f>_xll.qlInterestRateIndexFixingDate(IborIndex&amp;Tenor,AV814,Trigger)</f>
        <v>44981</v>
      </c>
      <c r="AV814" s="56">
        <f>_xll.qlCalendarAdvance(Calendar,AV813,AT814,"f",,Trigger)</f>
        <v>44985</v>
      </c>
      <c r="AW814" s="56">
        <f>_xll.qlInterestRateIndexMaturity(IborIndex&amp;Tenor,AV814,Trigger)</f>
        <v>45351</v>
      </c>
      <c r="AX814" s="102" t="e">
        <f>_xll.qlIndexFixing($Z$5,AU814,,Trigger)</f>
        <v>#VALUE!</v>
      </c>
      <c r="AY814" s="102">
        <f>_xll.qlIndexFixing($AZ$1,AV814,,Trigger)</f>
        <v>1.7101899199317101E-2</v>
      </c>
    </row>
    <row r="815" spans="46:51" ht="11.25" customHeight="1" x14ac:dyDescent="0.25">
      <c r="AT815" s="57" t="s">
        <v>44</v>
      </c>
      <c r="AU815" s="56">
        <f>_xll.qlInterestRateIndexFixingDate(IborIndex&amp;Tenor,AV815,Trigger)</f>
        <v>44988</v>
      </c>
      <c r="AV815" s="56">
        <f>_xll.qlCalendarAdvance(Calendar,AV814,AT815,"f",,Trigger)</f>
        <v>44992</v>
      </c>
      <c r="AW815" s="56">
        <f>_xll.qlInterestRateIndexMaturity(IborIndex&amp;Tenor,AV815,Trigger)</f>
        <v>45358</v>
      </c>
      <c r="AX815" s="102" t="e">
        <f>_xll.qlIndexFixing($Z$5,AU815,,Trigger)</f>
        <v>#VALUE!</v>
      </c>
      <c r="AY815" s="102">
        <f>_xll.qlIndexFixing($AZ$1,AV815,,Trigger)</f>
        <v>1.7116576336685396E-2</v>
      </c>
    </row>
    <row r="816" spans="46:51" ht="11.25" customHeight="1" x14ac:dyDescent="0.25">
      <c r="AT816" s="57" t="s">
        <v>44</v>
      </c>
      <c r="AU816" s="56">
        <f>_xll.qlInterestRateIndexFixingDate(IborIndex&amp;Tenor,AV816,Trigger)</f>
        <v>44995</v>
      </c>
      <c r="AV816" s="56">
        <f>_xll.qlCalendarAdvance(Calendar,AV815,AT816,"f",,Trigger)</f>
        <v>44999</v>
      </c>
      <c r="AW816" s="56">
        <f>_xll.qlInterestRateIndexMaturity(IborIndex&amp;Tenor,AV816,Trigger)</f>
        <v>45365</v>
      </c>
      <c r="AX816" s="102" t="e">
        <f>_xll.qlIndexFixing($Z$5,AU816,,Trigger)</f>
        <v>#VALUE!</v>
      </c>
      <c r="AY816" s="102">
        <f>_xll.qlIndexFixing($AZ$1,AV816,,Trigger)</f>
        <v>1.7130807410706998E-2</v>
      </c>
    </row>
    <row r="817" spans="46:51" ht="11.25" customHeight="1" x14ac:dyDescent="0.25">
      <c r="AT817" s="57" t="s">
        <v>44</v>
      </c>
      <c r="AU817" s="56">
        <f>_xll.qlInterestRateIndexFixingDate(IborIndex&amp;Tenor,AV817,Trigger)</f>
        <v>45002</v>
      </c>
      <c r="AV817" s="56">
        <f>_xll.qlCalendarAdvance(Calendar,AV816,AT817,"f",,Trigger)</f>
        <v>45006</v>
      </c>
      <c r="AW817" s="56">
        <f>_xll.qlInterestRateIndexMaturity(IborIndex&amp;Tenor,AV817,Trigger)</f>
        <v>45372</v>
      </c>
      <c r="AX817" s="102" t="e">
        <f>_xll.qlIndexFixing($Z$5,AU817,,Trigger)</f>
        <v>#VALUE!</v>
      </c>
      <c r="AY817" s="102">
        <f>_xll.qlIndexFixing($AZ$1,AV817,,Trigger)</f>
        <v>1.7144583010256762E-2</v>
      </c>
    </row>
    <row r="818" spans="46:51" ht="11.25" customHeight="1" x14ac:dyDescent="0.25">
      <c r="AT818" s="57" t="s">
        <v>44</v>
      </c>
      <c r="AU818" s="56">
        <f>_xll.qlInterestRateIndexFixingDate(IborIndex&amp;Tenor,AV818,Trigger)</f>
        <v>45009</v>
      </c>
      <c r="AV818" s="56">
        <f>_xll.qlCalendarAdvance(Calendar,AV817,AT818,"f",,Trigger)</f>
        <v>45013</v>
      </c>
      <c r="AW818" s="56">
        <f>_xll.qlInterestRateIndexMaturity(IborIndex&amp;Tenor,AV818,Trigger)</f>
        <v>45379</v>
      </c>
      <c r="AX818" s="102" t="e">
        <f>_xll.qlIndexFixing($Z$5,AU818,,Trigger)</f>
        <v>#VALUE!</v>
      </c>
      <c r="AY818" s="102">
        <f>_xll.qlIndexFixing($AZ$1,AV818,,Trigger)</f>
        <v>1.7153761184749063E-2</v>
      </c>
    </row>
    <row r="819" spans="46:51" ht="11.25" customHeight="1" x14ac:dyDescent="0.25">
      <c r="AT819" s="57" t="s">
        <v>44</v>
      </c>
      <c r="AU819" s="56">
        <f>_xll.qlInterestRateIndexFixingDate(IborIndex&amp;Tenor,AV819,Trigger)</f>
        <v>45016</v>
      </c>
      <c r="AV819" s="56">
        <f>_xll.qlCalendarAdvance(Calendar,AV818,AT819,"f",,Trigger)</f>
        <v>45020</v>
      </c>
      <c r="AW819" s="56">
        <f>_xll.qlInterestRateIndexMaturity(IborIndex&amp;Tenor,AV819,Trigger)</f>
        <v>45386</v>
      </c>
      <c r="AX819" s="102" t="e">
        <f>_xll.qlIndexFixing($Z$5,AU819,,Trigger)</f>
        <v>#VALUE!</v>
      </c>
      <c r="AY819" s="102">
        <f>_xll.qlIndexFixing($AZ$1,AV819,,Trigger)</f>
        <v>1.7170729815717958E-2</v>
      </c>
    </row>
    <row r="820" spans="46:51" ht="11.25" customHeight="1" x14ac:dyDescent="0.25">
      <c r="AT820" s="57" t="s">
        <v>44</v>
      </c>
      <c r="AU820" s="56">
        <f>_xll.qlInterestRateIndexFixingDate(IborIndex&amp;Tenor,AV820,Trigger)</f>
        <v>45021</v>
      </c>
      <c r="AV820" s="56">
        <f>_xll.qlCalendarAdvance(Calendar,AV819,AT820,"f",,Trigger)</f>
        <v>45027</v>
      </c>
      <c r="AW820" s="56">
        <f>_xll.qlInterestRateIndexMaturity(IborIndex&amp;Tenor,AV820,Trigger)</f>
        <v>45393</v>
      </c>
      <c r="AX820" s="102" t="e">
        <f>_xll.qlIndexFixing($Z$5,AU820,,Trigger)</f>
        <v>#VALUE!</v>
      </c>
      <c r="AY820" s="102">
        <f>_xll.qlIndexFixing($AZ$1,AV820,,Trigger)</f>
        <v>1.7183081873775864E-2</v>
      </c>
    </row>
    <row r="821" spans="46:51" ht="11.25" customHeight="1" x14ac:dyDescent="0.25">
      <c r="AT821" s="57" t="s">
        <v>44</v>
      </c>
      <c r="AU821" s="56">
        <f>_xll.qlInterestRateIndexFixingDate(IborIndex&amp;Tenor,AV821,Trigger)</f>
        <v>45030</v>
      </c>
      <c r="AV821" s="56">
        <f>_xll.qlCalendarAdvance(Calendar,AV820,AT821,"f",,Trigger)</f>
        <v>45034</v>
      </c>
      <c r="AW821" s="56">
        <f>_xll.qlInterestRateIndexMaturity(IborIndex&amp;Tenor,AV821,Trigger)</f>
        <v>45400</v>
      </c>
      <c r="AX821" s="102" t="e">
        <f>_xll.qlIndexFixing($Z$5,AU821,,Trigger)</f>
        <v>#VALUE!</v>
      </c>
      <c r="AY821" s="102">
        <f>_xll.qlIndexFixing($AZ$1,AV821,,Trigger)</f>
        <v>1.719494016173722E-2</v>
      </c>
    </row>
    <row r="822" spans="46:51" ht="11.25" customHeight="1" x14ac:dyDescent="0.25">
      <c r="AT822" s="57" t="s">
        <v>44</v>
      </c>
      <c r="AU822" s="56">
        <f>_xll.qlInterestRateIndexFixingDate(IborIndex&amp;Tenor,AV822,Trigger)</f>
        <v>45037</v>
      </c>
      <c r="AV822" s="56">
        <f>_xll.qlCalendarAdvance(Calendar,AV821,AT822,"f",,Trigger)</f>
        <v>45041</v>
      </c>
      <c r="AW822" s="56">
        <f>_xll.qlInterestRateIndexMaturity(IborIndex&amp;Tenor,AV822,Trigger)</f>
        <v>45407</v>
      </c>
      <c r="AX822" s="102" t="e">
        <f>_xll.qlIndexFixing($Z$5,AU822,,Trigger)</f>
        <v>#VALUE!</v>
      </c>
      <c r="AY822" s="102">
        <f>_xll.qlIndexFixing($AZ$1,AV822,,Trigger)</f>
        <v>1.720629494312171E-2</v>
      </c>
    </row>
    <row r="823" spans="46:51" ht="11.25" customHeight="1" x14ac:dyDescent="0.25">
      <c r="AT823" s="57" t="s">
        <v>44</v>
      </c>
      <c r="AU823" s="56">
        <f>_xll.qlInterestRateIndexFixingDate(IborIndex&amp;Tenor,AV823,Trigger)</f>
        <v>45043</v>
      </c>
      <c r="AV823" s="56">
        <f>_xll.qlCalendarAdvance(Calendar,AV822,AT823,"f",,Trigger)</f>
        <v>45048</v>
      </c>
      <c r="AW823" s="56">
        <f>_xll.qlInterestRateIndexMaturity(IborIndex&amp;Tenor,AV823,Trigger)</f>
        <v>45414</v>
      </c>
      <c r="AX823" s="102" t="e">
        <f>_xll.qlIndexFixing($Z$5,AU823,,Trigger)</f>
        <v>#VALUE!</v>
      </c>
      <c r="AY823" s="102">
        <f>_xll.qlIndexFixing($AZ$1,AV823,,Trigger)</f>
        <v>1.72171364165064E-2</v>
      </c>
    </row>
    <row r="824" spans="46:51" ht="11.25" customHeight="1" x14ac:dyDescent="0.25">
      <c r="AT824" s="57" t="s">
        <v>44</v>
      </c>
      <c r="AU824" s="56">
        <f>_xll.qlInterestRateIndexFixingDate(IborIndex&amp;Tenor,AV824,Trigger)</f>
        <v>45051</v>
      </c>
      <c r="AV824" s="56">
        <f>_xll.qlCalendarAdvance(Calendar,AV823,AT824,"f",,Trigger)</f>
        <v>45055</v>
      </c>
      <c r="AW824" s="56">
        <f>_xll.qlInterestRateIndexMaturity(IborIndex&amp;Tenor,AV824,Trigger)</f>
        <v>45421</v>
      </c>
      <c r="AX824" s="102" t="e">
        <f>_xll.qlIndexFixing($Z$5,AU824,,Trigger)</f>
        <v>#VALUE!</v>
      </c>
      <c r="AY824" s="102">
        <f>_xll.qlIndexFixing($AZ$1,AV824,,Trigger)</f>
        <v>1.7227454715573309E-2</v>
      </c>
    </row>
    <row r="825" spans="46:51" ht="11.25" customHeight="1" x14ac:dyDescent="0.25">
      <c r="AT825" s="57" t="s">
        <v>44</v>
      </c>
      <c r="AU825" s="56">
        <f>_xll.qlInterestRateIndexFixingDate(IborIndex&amp;Tenor,AV825,Trigger)</f>
        <v>45058</v>
      </c>
      <c r="AV825" s="56">
        <f>_xll.qlCalendarAdvance(Calendar,AV824,AT825,"f",,Trigger)</f>
        <v>45062</v>
      </c>
      <c r="AW825" s="56">
        <f>_xll.qlInterestRateIndexMaturity(IborIndex&amp;Tenor,AV825,Trigger)</f>
        <v>45428</v>
      </c>
      <c r="AX825" s="102" t="e">
        <f>_xll.qlIndexFixing($Z$5,AU825,,Trigger)</f>
        <v>#VALUE!</v>
      </c>
      <c r="AY825" s="102">
        <f>_xll.qlIndexFixing($AZ$1,AV825,,Trigger)</f>
        <v>1.7237241884892642E-2</v>
      </c>
    </row>
    <row r="826" spans="46:51" ht="11.25" customHeight="1" x14ac:dyDescent="0.25">
      <c r="AT826" s="57" t="s">
        <v>44</v>
      </c>
      <c r="AU826" s="56">
        <f>_xll.qlInterestRateIndexFixingDate(IborIndex&amp;Tenor,AV826,Trigger)</f>
        <v>45065</v>
      </c>
      <c r="AV826" s="56">
        <f>_xll.qlCalendarAdvance(Calendar,AV825,AT826,"f",,Trigger)</f>
        <v>45069</v>
      </c>
      <c r="AW826" s="56">
        <f>_xll.qlInterestRateIndexMaturity(IborIndex&amp;Tenor,AV826,Trigger)</f>
        <v>45435</v>
      </c>
      <c r="AX826" s="102" t="e">
        <f>_xll.qlIndexFixing($Z$5,AU826,,Trigger)</f>
        <v>#VALUE!</v>
      </c>
      <c r="AY826" s="102">
        <f>_xll.qlIndexFixing($AZ$1,AV826,,Trigger)</f>
        <v>1.7246504549501444E-2</v>
      </c>
    </row>
    <row r="827" spans="46:51" ht="11.25" customHeight="1" x14ac:dyDescent="0.25">
      <c r="AT827" s="57" t="s">
        <v>44</v>
      </c>
      <c r="AU827" s="56">
        <f>_xll.qlInterestRateIndexFixingDate(IborIndex&amp;Tenor,AV827,Trigger)</f>
        <v>45072</v>
      </c>
      <c r="AV827" s="56">
        <f>_xll.qlCalendarAdvance(Calendar,AV826,AT827,"f",,Trigger)</f>
        <v>45076</v>
      </c>
      <c r="AW827" s="56">
        <f>_xll.qlInterestRateIndexMaturity(IborIndex&amp;Tenor,AV827,Trigger)</f>
        <v>45442</v>
      </c>
      <c r="AX827" s="102" t="e">
        <f>_xll.qlIndexFixing($Z$5,AU827,,Trigger)</f>
        <v>#VALUE!</v>
      </c>
      <c r="AY827" s="102">
        <f>_xll.qlIndexFixing($AZ$1,AV827,,Trigger)</f>
        <v>1.7255257448630851E-2</v>
      </c>
    </row>
    <row r="828" spans="46:51" ht="11.25" customHeight="1" x14ac:dyDescent="0.25">
      <c r="AT828" s="57" t="s">
        <v>44</v>
      </c>
      <c r="AU828" s="56">
        <f>_xll.qlInterestRateIndexFixingDate(IborIndex&amp;Tenor,AV828,Trigger)</f>
        <v>45079</v>
      </c>
      <c r="AV828" s="56">
        <f>_xll.qlCalendarAdvance(Calendar,AV827,AT828,"f",,Trigger)</f>
        <v>45083</v>
      </c>
      <c r="AW828" s="56">
        <f>_xll.qlInterestRateIndexMaturity(IborIndex&amp;Tenor,AV828,Trigger)</f>
        <v>45449</v>
      </c>
      <c r="AX828" s="102" t="e">
        <f>_xll.qlIndexFixing($Z$5,AU828,,Trigger)</f>
        <v>#VALUE!</v>
      </c>
      <c r="AY828" s="102">
        <f>_xll.qlIndexFixing($AZ$1,AV828,,Trigger)</f>
        <v>1.72635156958745E-2</v>
      </c>
    </row>
    <row r="829" spans="46:51" ht="11.25" customHeight="1" x14ac:dyDescent="0.25">
      <c r="AT829" s="57" t="s">
        <v>44</v>
      </c>
      <c r="AU829" s="56">
        <f>_xll.qlInterestRateIndexFixingDate(IborIndex&amp;Tenor,AV829,Trigger)</f>
        <v>45086</v>
      </c>
      <c r="AV829" s="56">
        <f>_xll.qlCalendarAdvance(Calendar,AV828,AT829,"f",,Trigger)</f>
        <v>45090</v>
      </c>
      <c r="AW829" s="56">
        <f>_xll.qlInterestRateIndexMaturity(IborIndex&amp;Tenor,AV829,Trigger)</f>
        <v>45456</v>
      </c>
      <c r="AX829" s="102" t="e">
        <f>_xll.qlIndexFixing($Z$5,AU829,,Trigger)</f>
        <v>#VALUE!</v>
      </c>
      <c r="AY829" s="102">
        <f>_xll.qlIndexFixing($AZ$1,AV829,,Trigger)</f>
        <v>1.727129455885261E-2</v>
      </c>
    </row>
    <row r="830" spans="46:51" ht="11.25" customHeight="1" x14ac:dyDescent="0.25">
      <c r="AT830" s="57" t="s">
        <v>44</v>
      </c>
      <c r="AU830" s="56">
        <f>_xll.qlInterestRateIndexFixingDate(IborIndex&amp;Tenor,AV830,Trigger)</f>
        <v>45093</v>
      </c>
      <c r="AV830" s="56">
        <f>_xll.qlCalendarAdvance(Calendar,AV829,AT830,"f",,Trigger)</f>
        <v>45097</v>
      </c>
      <c r="AW830" s="56">
        <f>_xll.qlInterestRateIndexMaturity(IborIndex&amp;Tenor,AV830,Trigger)</f>
        <v>45463</v>
      </c>
      <c r="AX830" s="102" t="e">
        <f>_xll.qlIndexFixing($Z$5,AU830,,Trigger)</f>
        <v>#VALUE!</v>
      </c>
      <c r="AY830" s="102">
        <f>_xll.qlIndexFixing($AZ$1,AV830,,Trigger)</f>
        <v>1.7278609459145271E-2</v>
      </c>
    </row>
    <row r="831" spans="46:51" ht="11.25" customHeight="1" x14ac:dyDescent="0.25">
      <c r="AT831" s="57" t="s">
        <v>44</v>
      </c>
      <c r="AU831" s="56">
        <f>_xll.qlInterestRateIndexFixingDate(IborIndex&amp;Tenor,AV831,Trigger)</f>
        <v>45100</v>
      </c>
      <c r="AV831" s="56">
        <f>_xll.qlCalendarAdvance(Calendar,AV830,AT831,"f",,Trigger)</f>
        <v>45104</v>
      </c>
      <c r="AW831" s="56">
        <f>_xll.qlInterestRateIndexMaturity(IborIndex&amp;Tenor,AV831,Trigger)</f>
        <v>45470</v>
      </c>
      <c r="AX831" s="102" t="e">
        <f>_xll.qlIndexFixing($Z$5,AU831,,Trigger)</f>
        <v>#VALUE!</v>
      </c>
      <c r="AY831" s="102">
        <f>_xll.qlIndexFixing($AZ$1,AV831,,Trigger)</f>
        <v>1.7283771572703006E-2</v>
      </c>
    </row>
    <row r="832" spans="46:51" ht="11.25" customHeight="1" x14ac:dyDescent="0.25">
      <c r="AT832" s="57" t="s">
        <v>44</v>
      </c>
      <c r="AU832" s="56">
        <f>_xll.qlInterestRateIndexFixingDate(IborIndex&amp;Tenor,AV832,Trigger)</f>
        <v>45107</v>
      </c>
      <c r="AV832" s="56">
        <f>_xll.qlCalendarAdvance(Calendar,AV831,AT832,"f",,Trigger)</f>
        <v>45111</v>
      </c>
      <c r="AW832" s="56">
        <f>_xll.qlInterestRateIndexMaturity(IborIndex&amp;Tenor,AV832,Trigger)</f>
        <v>45477</v>
      </c>
      <c r="AX832" s="102" t="e">
        <f>_xll.qlIndexFixing($Z$5,AU832,,Trigger)</f>
        <v>#VALUE!</v>
      </c>
      <c r="AY832" s="102">
        <f>_xll.qlIndexFixing($AZ$1,AV832,,Trigger)</f>
        <v>1.7291909827385078E-2</v>
      </c>
    </row>
    <row r="833" spans="46:51" ht="11.25" customHeight="1" x14ac:dyDescent="0.25">
      <c r="AT833" s="57" t="s">
        <v>44</v>
      </c>
      <c r="AU833" s="56">
        <f>_xll.qlInterestRateIndexFixingDate(IborIndex&amp;Tenor,AV833,Trigger)</f>
        <v>45114</v>
      </c>
      <c r="AV833" s="56">
        <f>_xll.qlCalendarAdvance(Calendar,AV832,AT833,"f",,Trigger)</f>
        <v>45118</v>
      </c>
      <c r="AW833" s="56">
        <f>_xll.qlInterestRateIndexMaturity(IborIndex&amp;Tenor,AV833,Trigger)</f>
        <v>45484</v>
      </c>
      <c r="AX833" s="102" t="e">
        <f>_xll.qlIndexFixing($Z$5,AU833,,Trigger)</f>
        <v>#VALUE!</v>
      </c>
      <c r="AY833" s="102">
        <f>_xll.qlIndexFixing($AZ$1,AV833,,Trigger)</f>
        <v>1.7297926907688655E-2</v>
      </c>
    </row>
    <row r="834" spans="46:51" ht="11.25" customHeight="1" x14ac:dyDescent="0.25">
      <c r="AT834" s="57" t="s">
        <v>44</v>
      </c>
      <c r="AU834" s="56">
        <f>_xll.qlInterestRateIndexFixingDate(IborIndex&amp;Tenor,AV834,Trigger)</f>
        <v>45121</v>
      </c>
      <c r="AV834" s="56">
        <f>_xll.qlCalendarAdvance(Calendar,AV833,AT834,"f",,Trigger)</f>
        <v>45125</v>
      </c>
      <c r="AW834" s="56">
        <f>_xll.qlInterestRateIndexMaturity(IborIndex&amp;Tenor,AV834,Trigger)</f>
        <v>45491</v>
      </c>
      <c r="AX834" s="102" t="e">
        <f>_xll.qlIndexFixing($Z$5,AU834,,Trigger)</f>
        <v>#VALUE!</v>
      </c>
      <c r="AY834" s="102">
        <f>_xll.qlIndexFixing($AZ$1,AV834,,Trigger)</f>
        <v>1.730354324989257E-2</v>
      </c>
    </row>
    <row r="835" spans="46:51" ht="11.25" customHeight="1" x14ac:dyDescent="0.25">
      <c r="AT835" s="57" t="s">
        <v>44</v>
      </c>
      <c r="AU835" s="56">
        <f>_xll.qlInterestRateIndexFixingDate(IborIndex&amp;Tenor,AV835,Trigger)</f>
        <v>45128</v>
      </c>
      <c r="AV835" s="56">
        <f>_xll.qlCalendarAdvance(Calendar,AV834,AT835,"f",,Trigger)</f>
        <v>45132</v>
      </c>
      <c r="AW835" s="56">
        <f>_xll.qlInterestRateIndexMaturity(IborIndex&amp;Tenor,AV835,Trigger)</f>
        <v>45498</v>
      </c>
      <c r="AX835" s="102" t="e">
        <f>_xll.qlIndexFixing($Z$5,AU835,,Trigger)</f>
        <v>#VALUE!</v>
      </c>
      <c r="AY835" s="102">
        <f>_xll.qlIndexFixing($AZ$1,AV835,,Trigger)</f>
        <v>1.7308775044392155E-2</v>
      </c>
    </row>
    <row r="836" spans="46:51" ht="11.25" customHeight="1" x14ac:dyDescent="0.25">
      <c r="AT836" s="57" t="s">
        <v>44</v>
      </c>
      <c r="AU836" s="56">
        <f>_xll.qlInterestRateIndexFixingDate(IborIndex&amp;Tenor,AV836,Trigger)</f>
        <v>45135</v>
      </c>
      <c r="AV836" s="56">
        <f>_xll.qlCalendarAdvance(Calendar,AV835,AT836,"f",,Trigger)</f>
        <v>45139</v>
      </c>
      <c r="AW836" s="56">
        <f>_xll.qlInterestRateIndexMaturity(IborIndex&amp;Tenor,AV836,Trigger)</f>
        <v>45505</v>
      </c>
      <c r="AX836" s="102" t="e">
        <f>_xll.qlIndexFixing($Z$5,AU836,,Trigger)</f>
        <v>#VALUE!</v>
      </c>
      <c r="AY836" s="102">
        <f>_xll.qlIndexFixing($AZ$1,AV836,,Trigger)</f>
        <v>1.731363863516119E-2</v>
      </c>
    </row>
    <row r="837" spans="46:51" ht="11.25" customHeight="1" x14ac:dyDescent="0.25">
      <c r="AT837" s="57" t="s">
        <v>44</v>
      </c>
      <c r="AU837" s="56">
        <f>_xll.qlInterestRateIndexFixingDate(IborIndex&amp;Tenor,AV837,Trigger)</f>
        <v>45142</v>
      </c>
      <c r="AV837" s="56">
        <f>_xll.qlCalendarAdvance(Calendar,AV836,AT837,"f",,Trigger)</f>
        <v>45146</v>
      </c>
      <c r="AW837" s="56">
        <f>_xll.qlInterestRateIndexMaturity(IborIndex&amp;Tenor,AV837,Trigger)</f>
        <v>45512</v>
      </c>
      <c r="AX837" s="102" t="e">
        <f>_xll.qlIndexFixing($Z$5,AU837,,Trigger)</f>
        <v>#VALUE!</v>
      </c>
      <c r="AY837" s="102">
        <f>_xll.qlIndexFixing($AZ$1,AV837,,Trigger)</f>
        <v>1.7318150519692828E-2</v>
      </c>
    </row>
    <row r="838" spans="46:51" ht="11.25" customHeight="1" x14ac:dyDescent="0.25">
      <c r="AT838" s="57" t="s">
        <v>44</v>
      </c>
      <c r="AU838" s="56">
        <f>_xll.qlInterestRateIndexFixingDate(IborIndex&amp;Tenor,AV838,Trigger)</f>
        <v>45149</v>
      </c>
      <c r="AV838" s="56">
        <f>_xll.qlCalendarAdvance(Calendar,AV837,AT838,"f",,Trigger)</f>
        <v>45153</v>
      </c>
      <c r="AW838" s="56">
        <f>_xll.qlInterestRateIndexMaturity(IborIndex&amp;Tenor,AV838,Trigger)</f>
        <v>45519</v>
      </c>
      <c r="AX838" s="102" t="e">
        <f>_xll.qlIndexFixing($Z$5,AU838,,Trigger)</f>
        <v>#VALUE!</v>
      </c>
      <c r="AY838" s="102">
        <f>_xll.qlIndexFixing($AZ$1,AV838,,Trigger)</f>
        <v>1.7322327348946384E-2</v>
      </c>
    </row>
    <row r="839" spans="46:51" ht="11.25" customHeight="1" x14ac:dyDescent="0.25">
      <c r="AT839" s="57" t="s">
        <v>44</v>
      </c>
      <c r="AU839" s="56">
        <f>_xll.qlInterestRateIndexFixingDate(IborIndex&amp;Tenor,AV839,Trigger)</f>
        <v>45156</v>
      </c>
      <c r="AV839" s="56">
        <f>_xll.qlCalendarAdvance(Calendar,AV838,AT839,"f",,Trigger)</f>
        <v>45160</v>
      </c>
      <c r="AW839" s="56">
        <f>_xll.qlInterestRateIndexMaturity(IborIndex&amp;Tenor,AV839,Trigger)</f>
        <v>45526</v>
      </c>
      <c r="AX839" s="102" t="e">
        <f>_xll.qlIndexFixing($Z$5,AU839,,Trigger)</f>
        <v>#VALUE!</v>
      </c>
      <c r="AY839" s="102">
        <f>_xll.qlIndexFixing($AZ$1,AV839,,Trigger)</f>
        <v>1.7326185927289746E-2</v>
      </c>
    </row>
    <row r="840" spans="46:51" ht="11.25" customHeight="1" x14ac:dyDescent="0.25">
      <c r="AT840" s="57" t="s">
        <v>44</v>
      </c>
      <c r="AU840" s="56">
        <f>_xll.qlInterestRateIndexFixingDate(IborIndex&amp;Tenor,AV840,Trigger)</f>
        <v>45163</v>
      </c>
      <c r="AV840" s="56">
        <f>_xll.qlCalendarAdvance(Calendar,AV839,AT840,"f",,Trigger)</f>
        <v>45167</v>
      </c>
      <c r="AW840" s="56">
        <f>_xll.qlInterestRateIndexMaturity(IborIndex&amp;Tenor,AV840,Trigger)</f>
        <v>45533</v>
      </c>
      <c r="AX840" s="102" t="e">
        <f>_xll.qlIndexFixing($Z$5,AU840,,Trigger)</f>
        <v>#VALUE!</v>
      </c>
      <c r="AY840" s="102">
        <f>_xll.qlIndexFixing($AZ$1,AV840,,Trigger)</f>
        <v>1.732846836284211E-2</v>
      </c>
    </row>
    <row r="841" spans="46:51" ht="11.25" customHeight="1" x14ac:dyDescent="0.25">
      <c r="AT841" s="57" t="s">
        <v>44</v>
      </c>
      <c r="AU841" s="56">
        <f>_xll.qlInterestRateIndexFixingDate(IborIndex&amp;Tenor,AV841,Trigger)</f>
        <v>45170</v>
      </c>
      <c r="AV841" s="56">
        <f>_xll.qlCalendarAdvance(Calendar,AV840,AT841,"f",,Trigger)</f>
        <v>45174</v>
      </c>
      <c r="AW841" s="56">
        <f>_xll.qlInterestRateIndexMaturity(IborIndex&amp;Tenor,AV841,Trigger)</f>
        <v>45540</v>
      </c>
      <c r="AX841" s="102" t="e">
        <f>_xll.qlIndexFixing($Z$5,AU841,,Trigger)</f>
        <v>#VALUE!</v>
      </c>
      <c r="AY841" s="102">
        <f>_xll.qlIndexFixing($AZ$1,AV841,,Trigger)</f>
        <v>1.7333016315464154E-2</v>
      </c>
    </row>
    <row r="842" spans="46:51" ht="11.25" customHeight="1" x14ac:dyDescent="0.25">
      <c r="AT842" s="57" t="s">
        <v>44</v>
      </c>
      <c r="AU842" s="56">
        <f>_xll.qlInterestRateIndexFixingDate(IborIndex&amp;Tenor,AV842,Trigger)</f>
        <v>45177</v>
      </c>
      <c r="AV842" s="56">
        <f>_xll.qlCalendarAdvance(Calendar,AV841,AT842,"f",,Trigger)</f>
        <v>45181</v>
      </c>
      <c r="AW842" s="56">
        <f>_xll.qlInterestRateIndexMaturity(IborIndex&amp;Tenor,AV842,Trigger)</f>
        <v>45547</v>
      </c>
      <c r="AX842" s="102" t="e">
        <f>_xll.qlIndexFixing($Z$5,AU842,,Trigger)</f>
        <v>#VALUE!</v>
      </c>
      <c r="AY842" s="102">
        <f>_xll.qlIndexFixing($AZ$1,AV842,,Trigger)</f>
        <v>1.7336022500628216E-2</v>
      </c>
    </row>
    <row r="843" spans="46:51" ht="11.25" customHeight="1" x14ac:dyDescent="0.25">
      <c r="AT843" s="57" t="s">
        <v>44</v>
      </c>
      <c r="AU843" s="56">
        <f>_xll.qlInterestRateIndexFixingDate(IborIndex&amp;Tenor,AV843,Trigger)</f>
        <v>45184</v>
      </c>
      <c r="AV843" s="56">
        <f>_xll.qlCalendarAdvance(Calendar,AV842,AT843,"f",,Trigger)</f>
        <v>45188</v>
      </c>
      <c r="AW843" s="56">
        <f>_xll.qlInterestRateIndexMaturity(IborIndex&amp;Tenor,AV843,Trigger)</f>
        <v>45554</v>
      </c>
      <c r="AX843" s="102" t="e">
        <f>_xll.qlIndexFixing($Z$5,AU843,,Trigger)</f>
        <v>#VALUE!</v>
      </c>
      <c r="AY843" s="102">
        <f>_xll.qlIndexFixing($AZ$1,AV843,,Trigger)</f>
        <v>1.7338779185454931E-2</v>
      </c>
    </row>
    <row r="844" spans="46:51" ht="11.25" customHeight="1" x14ac:dyDescent="0.25">
      <c r="AT844" s="57" t="s">
        <v>44</v>
      </c>
      <c r="AU844" s="56">
        <f>_xll.qlInterestRateIndexFixingDate(IborIndex&amp;Tenor,AV844,Trigger)</f>
        <v>45191</v>
      </c>
      <c r="AV844" s="56">
        <f>_xll.qlCalendarAdvance(Calendar,AV843,AT844,"f",,Trigger)</f>
        <v>45195</v>
      </c>
      <c r="AW844" s="56">
        <f>_xll.qlInterestRateIndexMaturity(IborIndex&amp;Tenor,AV844,Trigger)</f>
        <v>45561</v>
      </c>
      <c r="AX844" s="102" t="e">
        <f>_xll.qlIndexFixing($Z$5,AU844,,Trigger)</f>
        <v>#VALUE!</v>
      </c>
      <c r="AY844" s="102">
        <f>_xll.qlIndexFixing($AZ$1,AV844,,Trigger)</f>
        <v>1.734130394063051E-2</v>
      </c>
    </row>
    <row r="845" spans="46:51" ht="11.25" customHeight="1" x14ac:dyDescent="0.25">
      <c r="AT845" s="57" t="s">
        <v>44</v>
      </c>
      <c r="AU845" s="56">
        <f>_xll.qlInterestRateIndexFixingDate(IborIndex&amp;Tenor,AV845,Trigger)</f>
        <v>45198</v>
      </c>
      <c r="AV845" s="56">
        <f>_xll.qlCalendarAdvance(Calendar,AV844,AT845,"f",,Trigger)</f>
        <v>45202</v>
      </c>
      <c r="AW845" s="56">
        <f>_xll.qlInterestRateIndexMaturity(IborIndex&amp;Tenor,AV845,Trigger)</f>
        <v>45568</v>
      </c>
      <c r="AX845" s="102" t="e">
        <f>_xll.qlIndexFixing($Z$5,AU845,,Trigger)</f>
        <v>#VALUE!</v>
      </c>
      <c r="AY845" s="102">
        <f>_xll.qlIndexFixing($AZ$1,AV845,,Trigger)</f>
        <v>1.7343614489973666E-2</v>
      </c>
    </row>
    <row r="846" spans="46:51" ht="11.25" customHeight="1" x14ac:dyDescent="0.25">
      <c r="AT846" s="57" t="s">
        <v>44</v>
      </c>
      <c r="AU846" s="56">
        <f>_xll.qlInterestRateIndexFixingDate(IborIndex&amp;Tenor,AV846,Trigger)</f>
        <v>45205</v>
      </c>
      <c r="AV846" s="56">
        <f>_xll.qlCalendarAdvance(Calendar,AV845,AT846,"f",,Trigger)</f>
        <v>45209</v>
      </c>
      <c r="AW846" s="56">
        <f>_xll.qlInterestRateIndexMaturity(IborIndex&amp;Tenor,AV846,Trigger)</f>
        <v>45575</v>
      </c>
      <c r="AX846" s="102" t="e">
        <f>_xll.qlIndexFixing($Z$5,AU846,,Trigger)</f>
        <v>#VALUE!</v>
      </c>
      <c r="AY846" s="102">
        <f>_xll.qlIndexFixing($AZ$1,AV846,,Trigger)</f>
        <v>1.7345728710397398E-2</v>
      </c>
    </row>
    <row r="847" spans="46:51" ht="11.25" customHeight="1" x14ac:dyDescent="0.25">
      <c r="AT847" s="57" t="s">
        <v>44</v>
      </c>
      <c r="AU847" s="56">
        <f>_xll.qlInterestRateIndexFixingDate(IborIndex&amp;Tenor,AV847,Trigger)</f>
        <v>45212</v>
      </c>
      <c r="AV847" s="56">
        <f>_xll.qlCalendarAdvance(Calendar,AV846,AT847,"f",,Trigger)</f>
        <v>45216</v>
      </c>
      <c r="AW847" s="56">
        <f>_xll.qlInterestRateIndexMaturity(IborIndex&amp;Tenor,AV847,Trigger)</f>
        <v>45582</v>
      </c>
      <c r="AX847" s="102" t="e">
        <f>_xll.qlIndexFixing($Z$5,AU847,,Trigger)</f>
        <v>#VALUE!</v>
      </c>
      <c r="AY847" s="102">
        <f>_xll.qlIndexFixing($AZ$1,AV847,,Trigger)</f>
        <v>1.7347664631875308E-2</v>
      </c>
    </row>
    <row r="848" spans="46:51" ht="11.25" customHeight="1" x14ac:dyDescent="0.25">
      <c r="AT848" s="57" t="s">
        <v>44</v>
      </c>
      <c r="AU848" s="56">
        <f>_xll.qlInterestRateIndexFixingDate(IborIndex&amp;Tenor,AV848,Trigger)</f>
        <v>45219</v>
      </c>
      <c r="AV848" s="56">
        <f>_xll.qlCalendarAdvance(Calendar,AV847,AT848,"f",,Trigger)</f>
        <v>45223</v>
      </c>
      <c r="AW848" s="56">
        <f>_xll.qlInterestRateIndexMaturity(IborIndex&amp;Tenor,AV848,Trigger)</f>
        <v>45589</v>
      </c>
      <c r="AX848" s="102" t="e">
        <f>_xll.qlIndexFixing($Z$5,AU848,,Trigger)</f>
        <v>#VALUE!</v>
      </c>
      <c r="AY848" s="102">
        <f>_xll.qlIndexFixing($AZ$1,AV848,,Trigger)</f>
        <v>1.734944043740793E-2</v>
      </c>
    </row>
    <row r="849" spans="46:51" ht="11.25" customHeight="1" x14ac:dyDescent="0.25">
      <c r="AT849" s="57" t="s">
        <v>44</v>
      </c>
      <c r="AU849" s="56">
        <f>_xll.qlInterestRateIndexFixingDate(IborIndex&amp;Tenor,AV849,Trigger)</f>
        <v>45226</v>
      </c>
      <c r="AV849" s="56">
        <f>_xll.qlCalendarAdvance(Calendar,AV848,AT849,"f",,Trigger)</f>
        <v>45230</v>
      </c>
      <c r="AW849" s="56">
        <f>_xll.qlInterestRateIndexMaturity(IborIndex&amp;Tenor,AV849,Trigger)</f>
        <v>45596</v>
      </c>
      <c r="AX849" s="102" t="e">
        <f>_xll.qlIndexFixing($Z$5,AU849,,Trigger)</f>
        <v>#VALUE!</v>
      </c>
      <c r="AY849" s="102">
        <f>_xll.qlIndexFixing($AZ$1,AV849,,Trigger)</f>
        <v>1.7351074462993856E-2</v>
      </c>
    </row>
    <row r="850" spans="46:51" ht="11.25" customHeight="1" x14ac:dyDescent="0.25">
      <c r="AT850" s="57" t="s">
        <v>44</v>
      </c>
      <c r="AU850" s="56">
        <f>_xll.qlInterestRateIndexFixingDate(IborIndex&amp;Tenor,AV850,Trigger)</f>
        <v>45233</v>
      </c>
      <c r="AV850" s="56">
        <f>_xll.qlCalendarAdvance(Calendar,AV849,AT850,"f",,Trigger)</f>
        <v>45237</v>
      </c>
      <c r="AW850" s="56">
        <f>_xll.qlInterestRateIndexMaturity(IborIndex&amp;Tenor,AV850,Trigger)</f>
        <v>45603</v>
      </c>
      <c r="AX850" s="102" t="e">
        <f>_xll.qlIndexFixing($Z$5,AU850,,Trigger)</f>
        <v>#VALUE!</v>
      </c>
      <c r="AY850" s="102">
        <f>_xll.qlIndexFixing($AZ$1,AV850,,Trigger)</f>
        <v>1.7352585197604093E-2</v>
      </c>
    </row>
    <row r="851" spans="46:51" ht="11.25" customHeight="1" x14ac:dyDescent="0.25">
      <c r="AT851" s="57" t="s">
        <v>44</v>
      </c>
      <c r="AU851" s="56">
        <f>_xll.qlInterestRateIndexFixingDate(IborIndex&amp;Tenor,AV851,Trigger)</f>
        <v>45240</v>
      </c>
      <c r="AV851" s="56">
        <f>_xll.qlCalendarAdvance(Calendar,AV850,AT851,"f",,Trigger)</f>
        <v>45244</v>
      </c>
      <c r="AW851" s="56">
        <f>_xll.qlInterestRateIndexMaturity(IborIndex&amp;Tenor,AV851,Trigger)</f>
        <v>45610</v>
      </c>
      <c r="AX851" s="102" t="e">
        <f>_xll.qlIndexFixing($Z$5,AU851,,Trigger)</f>
        <v>#VALUE!</v>
      </c>
      <c r="AY851" s="102">
        <f>_xll.qlIndexFixing($AZ$1,AV851,,Trigger)</f>
        <v>1.7353991283157299E-2</v>
      </c>
    </row>
    <row r="852" spans="46:51" ht="11.25" customHeight="1" x14ac:dyDescent="0.25">
      <c r="AT852" s="57" t="s">
        <v>44</v>
      </c>
      <c r="AU852" s="56">
        <f>_xll.qlInterestRateIndexFixingDate(IborIndex&amp;Tenor,AV852,Trigger)</f>
        <v>45247</v>
      </c>
      <c r="AV852" s="56">
        <f>_xll.qlCalendarAdvance(Calendar,AV851,AT852,"f",,Trigger)</f>
        <v>45251</v>
      </c>
      <c r="AW852" s="56">
        <f>_xll.qlInterestRateIndexMaturity(IborIndex&amp;Tenor,AV852,Trigger)</f>
        <v>45617</v>
      </c>
      <c r="AX852" s="102" t="e">
        <f>_xll.qlIndexFixing($Z$5,AU852,,Trigger)</f>
        <v>#VALUE!</v>
      </c>
      <c r="AY852" s="102">
        <f>_xll.qlIndexFixing($AZ$1,AV852,,Trigger)</f>
        <v>1.7355311514501114E-2</v>
      </c>
    </row>
    <row r="853" spans="46:51" ht="11.25" customHeight="1" x14ac:dyDescent="0.25">
      <c r="AT853" s="57" t="s">
        <v>44</v>
      </c>
      <c r="AU853" s="56">
        <f>_xll.qlInterestRateIndexFixingDate(IborIndex&amp;Tenor,AV853,Trigger)</f>
        <v>45254</v>
      </c>
      <c r="AV853" s="56">
        <f>_xll.qlCalendarAdvance(Calendar,AV852,AT853,"f",,Trigger)</f>
        <v>45258</v>
      </c>
      <c r="AW853" s="56">
        <f>_xll.qlInterestRateIndexMaturity(IborIndex&amp;Tenor,AV853,Trigger)</f>
        <v>45624</v>
      </c>
      <c r="AX853" s="102" t="e">
        <f>_xll.qlIndexFixing($Z$5,AU853,,Trigger)</f>
        <v>#VALUE!</v>
      </c>
      <c r="AY853" s="102">
        <f>_xll.qlIndexFixing($AZ$1,AV853,,Trigger)</f>
        <v>1.7355135150722019E-2</v>
      </c>
    </row>
    <row r="854" spans="46:51" ht="11.25" customHeight="1" x14ac:dyDescent="0.25">
      <c r="AT854" s="57" t="s">
        <v>44</v>
      </c>
      <c r="AU854" s="56">
        <f>_xll.qlInterestRateIndexFixingDate(IborIndex&amp;Tenor,AV854,Trigger)</f>
        <v>45261</v>
      </c>
      <c r="AV854" s="56">
        <f>_xll.qlCalendarAdvance(Calendar,AV853,AT854,"f",,Trigger)</f>
        <v>45265</v>
      </c>
      <c r="AW854" s="56">
        <f>_xll.qlInterestRateIndexMaturity(IborIndex&amp;Tenor,AV854,Trigger)</f>
        <v>45631</v>
      </c>
      <c r="AX854" s="102" t="e">
        <f>_xll.qlIndexFixing($Z$5,AU854,,Trigger)</f>
        <v>#VALUE!</v>
      </c>
      <c r="AY854" s="102">
        <f>_xll.qlIndexFixing($AZ$1,AV854,,Trigger)</f>
        <v>1.7357770358489965E-2</v>
      </c>
    </row>
    <row r="855" spans="46:51" ht="11.25" customHeight="1" x14ac:dyDescent="0.25">
      <c r="AT855" s="57" t="s">
        <v>44</v>
      </c>
      <c r="AU855" s="56">
        <f>_xll.qlInterestRateIndexFixingDate(IborIndex&amp;Tenor,AV855,Trigger)</f>
        <v>45268</v>
      </c>
      <c r="AV855" s="56">
        <f>_xll.qlCalendarAdvance(Calendar,AV854,AT855,"f",,Trigger)</f>
        <v>45272</v>
      </c>
      <c r="AW855" s="56">
        <f>_xll.qlInterestRateIndexMaturity(IborIndex&amp;Tenor,AV855,Trigger)</f>
        <v>45638</v>
      </c>
      <c r="AX855" s="102" t="e">
        <f>_xll.qlIndexFixing($Z$5,AU855,,Trigger)</f>
        <v>#VALUE!</v>
      </c>
      <c r="AY855" s="102">
        <f>_xll.qlIndexFixing($AZ$1,AV855,,Trigger)</f>
        <v>1.7358947325335689E-2</v>
      </c>
    </row>
    <row r="856" spans="46:51" ht="11.25" customHeight="1" x14ac:dyDescent="0.25">
      <c r="AT856" s="57" t="s">
        <v>44</v>
      </c>
      <c r="AU856" s="56">
        <f>_xll.qlInterestRateIndexFixingDate(IborIndex&amp;Tenor,AV856,Trigger)</f>
        <v>45275</v>
      </c>
      <c r="AV856" s="56">
        <f>_xll.qlCalendarAdvance(Calendar,AV855,AT856,"f",,Trigger)</f>
        <v>45279</v>
      </c>
      <c r="AW856" s="56">
        <f>_xll.qlInterestRateIndexMaturity(IborIndex&amp;Tenor,AV856,Trigger)</f>
        <v>45645</v>
      </c>
      <c r="AX856" s="102" t="e">
        <f>_xll.qlIndexFixing($Z$5,AU856,,Trigger)</f>
        <v>#VALUE!</v>
      </c>
      <c r="AY856" s="102">
        <f>_xll.qlIndexFixing($AZ$1,AV856,,Trigger)</f>
        <v>1.7360115146355576E-2</v>
      </c>
    </row>
    <row r="857" spans="46:51" ht="11.25" customHeight="1" x14ac:dyDescent="0.25">
      <c r="AT857" s="57" t="s">
        <v>44</v>
      </c>
      <c r="AU857" s="56">
        <f>_xll.qlInterestRateIndexFixingDate(IborIndex&amp;Tenor,AV857,Trigger)</f>
        <v>45281</v>
      </c>
      <c r="AV857" s="56">
        <f>_xll.qlCalendarAdvance(Calendar,AV856,AT857,"f",,Trigger)</f>
        <v>45287</v>
      </c>
      <c r="AW857" s="56">
        <f>_xll.qlInterestRateIndexMaturity(IborIndex&amp;Tenor,AV857,Trigger)</f>
        <v>45653</v>
      </c>
      <c r="AX857" s="102" t="e">
        <f>_xll.qlIndexFixing($Z$5,AU857,,Trigger)</f>
        <v>#VALUE!</v>
      </c>
      <c r="AY857" s="102">
        <f>_xll.qlIndexFixing($AZ$1,AV857,,Trigger)</f>
        <v>1.7361463697635353E-2</v>
      </c>
    </row>
    <row r="858" spans="46:51" ht="11.25" customHeight="1" x14ac:dyDescent="0.25">
      <c r="AT858" s="57" t="s">
        <v>44</v>
      </c>
      <c r="AU858" s="56">
        <f>_xll.qlInterestRateIndexFixingDate(IborIndex&amp;Tenor,AV858,Trigger)</f>
        <v>45289</v>
      </c>
      <c r="AV858" s="56">
        <f>_xll.qlCalendarAdvance(Calendar,AV857,AT858,"f",,Trigger)</f>
        <v>45294</v>
      </c>
      <c r="AW858" s="56">
        <f>_xll.qlInterestRateIndexMaturity(IborIndex&amp;Tenor,AV858,Trigger)</f>
        <v>45660</v>
      </c>
      <c r="AX858" s="102" t="e">
        <f>_xll.qlIndexFixing($Z$5,AU858,,Trigger)</f>
        <v>#VALUE!</v>
      </c>
      <c r="AY858" s="102">
        <f>_xll.qlIndexFixing($AZ$1,AV858,,Trigger)</f>
        <v>1.7362108925819669E-2</v>
      </c>
    </row>
    <row r="859" spans="46:51" ht="11.25" customHeight="1" x14ac:dyDescent="0.25">
      <c r="AT859" s="57" t="s">
        <v>44</v>
      </c>
      <c r="AU859" s="56">
        <f>_xll.qlInterestRateIndexFixingDate(IborIndex&amp;Tenor,AV859,Trigger)</f>
        <v>45299</v>
      </c>
      <c r="AV859" s="56">
        <f>_xll.qlCalendarAdvance(Calendar,AV858,AT859,"f",,Trigger)</f>
        <v>45301</v>
      </c>
      <c r="AW859" s="56">
        <f>_xll.qlInterestRateIndexMaturity(IborIndex&amp;Tenor,AV859,Trigger)</f>
        <v>45667</v>
      </c>
      <c r="AX859" s="102" t="e">
        <f>_xll.qlIndexFixing($Z$5,AU859,,Trigger)</f>
        <v>#VALUE!</v>
      </c>
      <c r="AY859" s="102">
        <f>_xll.qlIndexFixing($AZ$1,AV859,,Trigger)</f>
        <v>1.7363354674507961E-2</v>
      </c>
    </row>
    <row r="860" spans="46:51" ht="11.25" customHeight="1" x14ac:dyDescent="0.25">
      <c r="AT860" s="57" t="s">
        <v>44</v>
      </c>
      <c r="AU860" s="56">
        <f>_xll.qlInterestRateIndexFixingDate(IborIndex&amp;Tenor,AV860,Trigger)</f>
        <v>45306</v>
      </c>
      <c r="AV860" s="56">
        <f>_xll.qlCalendarAdvance(Calendar,AV859,AT860,"f",,Trigger)</f>
        <v>45308</v>
      </c>
      <c r="AW860" s="56">
        <f>_xll.qlInterestRateIndexMaturity(IborIndex&amp;Tenor,AV860,Trigger)</f>
        <v>45674</v>
      </c>
      <c r="AX860" s="102" t="e">
        <f>_xll.qlIndexFixing($Z$5,AU860,,Trigger)</f>
        <v>#VALUE!</v>
      </c>
      <c r="AY860" s="102">
        <f>_xll.qlIndexFixing($AZ$1,AV860,,Trigger)</f>
        <v>1.7364672158784185E-2</v>
      </c>
    </row>
    <row r="861" spans="46:51" ht="11.25" customHeight="1" x14ac:dyDescent="0.25">
      <c r="AT861" s="57" t="s">
        <v>44</v>
      </c>
      <c r="AU861" s="56">
        <f>_xll.qlInterestRateIndexFixingDate(IborIndex&amp;Tenor,AV861,Trigger)</f>
        <v>45313</v>
      </c>
      <c r="AV861" s="56">
        <f>_xll.qlCalendarAdvance(Calendar,AV860,AT861,"f",,Trigger)</f>
        <v>45315</v>
      </c>
      <c r="AW861" s="56">
        <f>_xll.qlInterestRateIndexMaturity(IborIndex&amp;Tenor,AV861,Trigger)</f>
        <v>45681</v>
      </c>
      <c r="AX861" s="102" t="e">
        <f>_xll.qlIndexFixing($Z$5,AU861,,Trigger)</f>
        <v>#VALUE!</v>
      </c>
      <c r="AY861" s="102">
        <f>_xll.qlIndexFixing($AZ$1,AV861,,Trigger)</f>
        <v>1.7366081612158905E-2</v>
      </c>
    </row>
    <row r="862" spans="46:51" ht="11.25" customHeight="1" x14ac:dyDescent="0.25">
      <c r="AT862" s="57" t="s">
        <v>44</v>
      </c>
      <c r="AU862" s="56">
        <f>_xll.qlInterestRateIndexFixingDate(IborIndex&amp;Tenor,AV862,Trigger)</f>
        <v>45320</v>
      </c>
      <c r="AV862" s="56">
        <f>_xll.qlCalendarAdvance(Calendar,AV861,AT862,"f",,Trigger)</f>
        <v>45322</v>
      </c>
      <c r="AW862" s="56">
        <f>_xll.qlInterestRateIndexMaturity(IborIndex&amp;Tenor,AV862,Trigger)</f>
        <v>45688</v>
      </c>
      <c r="AX862" s="102" t="e">
        <f>_xll.qlIndexFixing($Z$5,AU862,,Trigger)</f>
        <v>#VALUE!</v>
      </c>
      <c r="AY862" s="102">
        <f>_xll.qlIndexFixing($AZ$1,AV862,,Trigger)</f>
        <v>1.7367603421476162E-2</v>
      </c>
    </row>
    <row r="863" spans="46:51" ht="11.25" customHeight="1" x14ac:dyDescent="0.25">
      <c r="AT863" s="57" t="s">
        <v>44</v>
      </c>
      <c r="AU863" s="56">
        <f>_xll.qlInterestRateIndexFixingDate(IborIndex&amp;Tenor,AV863,Trigger)</f>
        <v>45327</v>
      </c>
      <c r="AV863" s="56">
        <f>_xll.qlCalendarAdvance(Calendar,AV862,AT863,"f",,Trigger)</f>
        <v>45329</v>
      </c>
      <c r="AW863" s="56">
        <f>_xll.qlInterestRateIndexMaturity(IborIndex&amp;Tenor,AV863,Trigger)</f>
        <v>45695</v>
      </c>
      <c r="AX863" s="102" t="e">
        <f>_xll.qlIndexFixing($Z$5,AU863,,Trigger)</f>
        <v>#VALUE!</v>
      </c>
      <c r="AY863" s="102">
        <f>_xll.qlIndexFixing($AZ$1,AV863,,Trigger)</f>
        <v>1.736925812693459E-2</v>
      </c>
    </row>
    <row r="864" spans="46:51" ht="11.25" customHeight="1" x14ac:dyDescent="0.25">
      <c r="AT864" s="57" t="s">
        <v>44</v>
      </c>
      <c r="AU864" s="56">
        <f>_xll.qlInterestRateIndexFixingDate(IborIndex&amp;Tenor,AV864,Trigger)</f>
        <v>45334</v>
      </c>
      <c r="AV864" s="56">
        <f>_xll.qlCalendarAdvance(Calendar,AV863,AT864,"f",,Trigger)</f>
        <v>45336</v>
      </c>
      <c r="AW864" s="56">
        <f>_xll.qlInterestRateIndexMaturity(IborIndex&amp;Tenor,AV864,Trigger)</f>
        <v>45702</v>
      </c>
      <c r="AX864" s="102" t="e">
        <f>_xll.qlIndexFixing($Z$5,AU864,,Trigger)</f>
        <v>#VALUE!</v>
      </c>
      <c r="AY864" s="102">
        <f>_xll.qlIndexFixing($AZ$1,AV864,,Trigger)</f>
        <v>1.7371066422114452E-2</v>
      </c>
    </row>
    <row r="865" spans="46:51" ht="11.25" customHeight="1" x14ac:dyDescent="0.25">
      <c r="AT865" s="57" t="s">
        <v>44</v>
      </c>
      <c r="AU865" s="56">
        <f>_xll.qlInterestRateIndexFixingDate(IborIndex&amp;Tenor,AV865,Trigger)</f>
        <v>45341</v>
      </c>
      <c r="AV865" s="56">
        <f>_xll.qlCalendarAdvance(Calendar,AV864,AT865,"f",,Trigger)</f>
        <v>45343</v>
      </c>
      <c r="AW865" s="56">
        <f>_xll.qlInterestRateIndexMaturity(IborIndex&amp;Tenor,AV865,Trigger)</f>
        <v>45709</v>
      </c>
      <c r="AX865" s="102" t="e">
        <f>_xll.qlIndexFixing($Z$5,AU865,,Trigger)</f>
        <v>#VALUE!</v>
      </c>
      <c r="AY865" s="102">
        <f>_xll.qlIndexFixing($AZ$1,AV865,,Trigger)</f>
        <v>1.7373049154007891E-2</v>
      </c>
    </row>
    <row r="866" spans="46:51" ht="11.25" customHeight="1" x14ac:dyDescent="0.25">
      <c r="AT866" s="57" t="s">
        <v>44</v>
      </c>
      <c r="AU866" s="56">
        <f>_xll.qlInterestRateIndexFixingDate(IborIndex&amp;Tenor,AV866,Trigger)</f>
        <v>45348</v>
      </c>
      <c r="AV866" s="56">
        <f>_xll.qlCalendarAdvance(Calendar,AV865,AT866,"f",,Trigger)</f>
        <v>45350</v>
      </c>
      <c r="AW866" s="56">
        <f>_xll.qlInterestRateIndexMaturity(IborIndex&amp;Tenor,AV866,Trigger)</f>
        <v>45716</v>
      </c>
      <c r="AX866" s="102" t="e">
        <f>_xll.qlIndexFixing($Z$5,AU866,,Trigger)</f>
        <v>#VALUE!</v>
      </c>
      <c r="AY866" s="102">
        <f>_xll.qlIndexFixing($AZ$1,AV866,,Trigger)</f>
        <v>1.7375227323054871E-2</v>
      </c>
    </row>
    <row r="867" spans="46:51" ht="11.25" customHeight="1" x14ac:dyDescent="0.25">
      <c r="AT867" s="57" t="s">
        <v>44</v>
      </c>
      <c r="AU867" s="56">
        <f>_xll.qlInterestRateIndexFixingDate(IborIndex&amp;Tenor,AV867,Trigger)</f>
        <v>45355</v>
      </c>
      <c r="AV867" s="56">
        <f>_xll.qlCalendarAdvance(Calendar,AV866,AT867,"f",,Trigger)</f>
        <v>45357</v>
      </c>
      <c r="AW867" s="56">
        <f>_xll.qlInterestRateIndexMaturity(IborIndex&amp;Tenor,AV867,Trigger)</f>
        <v>45722</v>
      </c>
      <c r="AX867" s="102" t="e">
        <f>_xll.qlIndexFixing($Z$5,AU867,,Trigger)</f>
        <v>#VALUE!</v>
      </c>
      <c r="AY867" s="102">
        <f>_xll.qlIndexFixing($AZ$1,AV867,,Trigger)</f>
        <v>1.7377622083184142E-2</v>
      </c>
    </row>
    <row r="868" spans="46:51" ht="11.25" customHeight="1" x14ac:dyDescent="0.25">
      <c r="AT868" s="57" t="s">
        <v>44</v>
      </c>
      <c r="AU868" s="56">
        <f>_xll.qlInterestRateIndexFixingDate(IborIndex&amp;Tenor,AV868,Trigger)</f>
        <v>45362</v>
      </c>
      <c r="AV868" s="56">
        <f>_xll.qlCalendarAdvance(Calendar,AV867,AT868,"f",,Trigger)</f>
        <v>45364</v>
      </c>
      <c r="AW868" s="56">
        <f>_xll.qlInterestRateIndexMaturity(IborIndex&amp;Tenor,AV868,Trigger)</f>
        <v>45729</v>
      </c>
      <c r="AX868" s="102" t="e">
        <f>_xll.qlIndexFixing($Z$5,AU868,,Trigger)</f>
        <v>#VALUE!</v>
      </c>
      <c r="AY868" s="102">
        <f>_xll.qlIndexFixing($AZ$1,AV868,,Trigger)</f>
        <v>1.7380254741858312E-2</v>
      </c>
    </row>
    <row r="869" spans="46:51" ht="11.25" customHeight="1" x14ac:dyDescent="0.25">
      <c r="AT869" s="57" t="s">
        <v>44</v>
      </c>
      <c r="AU869" s="56">
        <f>_xll.qlInterestRateIndexFixingDate(IborIndex&amp;Tenor,AV869,Trigger)</f>
        <v>45369</v>
      </c>
      <c r="AV869" s="56">
        <f>_xll.qlCalendarAdvance(Calendar,AV868,AT869,"f",,Trigger)</f>
        <v>45371</v>
      </c>
      <c r="AW869" s="56">
        <f>_xll.qlInterestRateIndexMaturity(IborIndex&amp;Tenor,AV869,Trigger)</f>
        <v>45736</v>
      </c>
      <c r="AX869" s="102" t="e">
        <f>_xll.qlIndexFixing($Z$5,AU869,,Trigger)</f>
        <v>#VALUE!</v>
      </c>
      <c r="AY869" s="102">
        <f>_xll.qlIndexFixing($AZ$1,AV869,,Trigger)</f>
        <v>1.7383146760123286E-2</v>
      </c>
    </row>
    <row r="870" spans="46:51" ht="11.25" customHeight="1" x14ac:dyDescent="0.25">
      <c r="AT870" s="57" t="s">
        <v>44</v>
      </c>
      <c r="AU870" s="56">
        <f>_xll.qlInterestRateIndexFixingDate(IborIndex&amp;Tenor,AV870,Trigger)</f>
        <v>45376</v>
      </c>
      <c r="AV870" s="56">
        <f>_xll.qlCalendarAdvance(Calendar,AV869,AT870,"f",,Trigger)</f>
        <v>45378</v>
      </c>
      <c r="AW870" s="56">
        <f>_xll.qlInterestRateIndexMaturity(IborIndex&amp;Tenor,AV870,Trigger)</f>
        <v>45743</v>
      </c>
      <c r="AX870" s="102" t="e">
        <f>_xll.qlIndexFixing($Z$5,AU870,,Trigger)</f>
        <v>#VALUE!</v>
      </c>
      <c r="AY870" s="102">
        <f>_xll.qlIndexFixing($AZ$1,AV870,,Trigger)</f>
        <v>1.7386456730649189E-2</v>
      </c>
    </row>
    <row r="871" spans="46:51" ht="11.25" customHeight="1" x14ac:dyDescent="0.25">
      <c r="AT871" s="57" t="s">
        <v>44</v>
      </c>
      <c r="AU871" s="56">
        <f>_xll.qlInterestRateIndexFixingDate(IborIndex&amp;Tenor,AV871,Trigger)</f>
        <v>45379</v>
      </c>
      <c r="AV871" s="56">
        <f>_xll.qlCalendarAdvance(Calendar,AV870,AT871,"f",,Trigger)</f>
        <v>45385</v>
      </c>
      <c r="AW871" s="56">
        <f>_xll.qlInterestRateIndexMaturity(IborIndex&amp;Tenor,AV871,Trigger)</f>
        <v>45750</v>
      </c>
      <c r="AX871" s="102" t="e">
        <f>_xll.qlIndexFixing($Z$5,AU871,,Trigger)</f>
        <v>#VALUE!</v>
      </c>
      <c r="AY871" s="102">
        <f>_xll.qlIndexFixing($AZ$1,AV871,,Trigger)</f>
        <v>1.7389795487869522E-2</v>
      </c>
    </row>
    <row r="872" spans="46:51" ht="11.25" customHeight="1" x14ac:dyDescent="0.25">
      <c r="AT872" s="57" t="s">
        <v>44</v>
      </c>
      <c r="AU872" s="56">
        <f>_xll.qlInterestRateIndexFixingDate(IborIndex&amp;Tenor,AV872,Trigger)</f>
        <v>45390</v>
      </c>
      <c r="AV872" s="56">
        <f>_xll.qlCalendarAdvance(Calendar,AV871,AT872,"f",,Trigger)</f>
        <v>45392</v>
      </c>
      <c r="AW872" s="56">
        <f>_xll.qlInterestRateIndexMaturity(IborIndex&amp;Tenor,AV872,Trigger)</f>
        <v>45757</v>
      </c>
      <c r="AX872" s="102" t="e">
        <f>_xll.qlIndexFixing($Z$5,AU872,,Trigger)</f>
        <v>#VALUE!</v>
      </c>
      <c r="AY872" s="102">
        <f>_xll.qlIndexFixing($AZ$1,AV872,,Trigger)</f>
        <v>1.7393595887889492E-2</v>
      </c>
    </row>
    <row r="873" spans="46:51" ht="11.25" customHeight="1" x14ac:dyDescent="0.25">
      <c r="AT873" s="57" t="s">
        <v>44</v>
      </c>
      <c r="AU873" s="56">
        <f>_xll.qlInterestRateIndexFixingDate(IborIndex&amp;Tenor,AV873,Trigger)</f>
        <v>45397</v>
      </c>
      <c r="AV873" s="56">
        <f>_xll.qlCalendarAdvance(Calendar,AV872,AT873,"f",,Trigger)</f>
        <v>45399</v>
      </c>
      <c r="AW873" s="56">
        <f>_xll.qlInterestRateIndexMaturity(IborIndex&amp;Tenor,AV873,Trigger)</f>
        <v>45764</v>
      </c>
      <c r="AX873" s="102" t="e">
        <f>_xll.qlIndexFixing($Z$5,AU873,,Trigger)</f>
        <v>#VALUE!</v>
      </c>
      <c r="AY873" s="102">
        <f>_xll.qlIndexFixing($AZ$1,AV873,,Trigger)</f>
        <v>1.7398733835647242E-2</v>
      </c>
    </row>
    <row r="874" spans="46:51" ht="11.25" customHeight="1" x14ac:dyDescent="0.25">
      <c r="AT874" s="57" t="s">
        <v>44</v>
      </c>
      <c r="AU874" s="56">
        <f>_xll.qlInterestRateIndexFixingDate(IborIndex&amp;Tenor,AV874,Trigger)</f>
        <v>45404</v>
      </c>
      <c r="AV874" s="56">
        <f>_xll.qlCalendarAdvance(Calendar,AV873,AT874,"f",,Trigger)</f>
        <v>45406</v>
      </c>
      <c r="AW874" s="56">
        <f>_xll.qlInterestRateIndexMaturity(IborIndex&amp;Tenor,AV874,Trigger)</f>
        <v>45771</v>
      </c>
      <c r="AX874" s="102" t="e">
        <f>_xll.qlIndexFixing($Z$5,AU874,,Trigger)</f>
        <v>#VALUE!</v>
      </c>
      <c r="AY874" s="102">
        <f>_xll.qlIndexFixing($AZ$1,AV874,,Trigger)</f>
        <v>1.7402259140252604E-2</v>
      </c>
    </row>
    <row r="875" spans="46:51" ht="11.25" customHeight="1" x14ac:dyDescent="0.25">
      <c r="AT875" s="57" t="s">
        <v>44</v>
      </c>
      <c r="AU875" s="56">
        <f>_xll.qlInterestRateIndexFixingDate(IborIndex&amp;Tenor,AV875,Trigger)</f>
        <v>45411</v>
      </c>
      <c r="AV875" s="56">
        <f>_xll.qlCalendarAdvance(Calendar,AV874,AT875,"f",,Trigger)</f>
        <v>45414</v>
      </c>
      <c r="AW875" s="56">
        <f>_xll.qlInterestRateIndexMaturity(IborIndex&amp;Tenor,AV875,Trigger)</f>
        <v>45779</v>
      </c>
      <c r="AX875" s="102" t="e">
        <f>_xll.qlIndexFixing($Z$5,AU875,,Trigger)</f>
        <v>#VALUE!</v>
      </c>
      <c r="AY875" s="102">
        <f>_xll.qlIndexFixing($AZ$1,AV875,,Trigger)</f>
        <v>1.7407256924241693E-2</v>
      </c>
    </row>
    <row r="876" spans="46:51" ht="11.25" customHeight="1" x14ac:dyDescent="0.25">
      <c r="AT876" s="57" t="s">
        <v>44</v>
      </c>
      <c r="AU876" s="56">
        <f>_xll.qlInterestRateIndexFixingDate(IborIndex&amp;Tenor,AV876,Trigger)</f>
        <v>45419</v>
      </c>
      <c r="AV876" s="56">
        <f>_xll.qlCalendarAdvance(Calendar,AV875,AT876,"f",,Trigger)</f>
        <v>45421</v>
      </c>
      <c r="AW876" s="56">
        <f>_xll.qlInterestRateIndexMaturity(IborIndex&amp;Tenor,AV876,Trigger)</f>
        <v>45786</v>
      </c>
      <c r="AX876" s="102" t="e">
        <f>_xll.qlIndexFixing($Z$5,AU876,,Trigger)</f>
        <v>#VALUE!</v>
      </c>
      <c r="AY876" s="102">
        <f>_xll.qlIndexFixing($AZ$1,AV876,,Trigger)</f>
        <v>1.7412692321138974E-2</v>
      </c>
    </row>
    <row r="877" spans="46:51" ht="11.25" customHeight="1" x14ac:dyDescent="0.25">
      <c r="AT877" s="57" t="s">
        <v>44</v>
      </c>
      <c r="AU877" s="56">
        <f>_xll.qlInterestRateIndexFixingDate(IborIndex&amp;Tenor,AV877,Trigger)</f>
        <v>45426</v>
      </c>
      <c r="AV877" s="56">
        <f>_xll.qlCalendarAdvance(Calendar,AV876,AT877,"f",,Trigger)</f>
        <v>45428</v>
      </c>
      <c r="AW877" s="56">
        <f>_xll.qlInterestRateIndexMaturity(IborIndex&amp;Tenor,AV877,Trigger)</f>
        <v>45793</v>
      </c>
      <c r="AX877" s="102" t="e">
        <f>_xll.qlIndexFixing($Z$5,AU877,,Trigger)</f>
        <v>#VALUE!</v>
      </c>
      <c r="AY877" s="102">
        <f>_xll.qlIndexFixing($AZ$1,AV877,,Trigger)</f>
        <v>1.7418569918673348E-2</v>
      </c>
    </row>
    <row r="878" spans="46:51" ht="11.25" customHeight="1" x14ac:dyDescent="0.25">
      <c r="AT878" s="57" t="s">
        <v>44</v>
      </c>
      <c r="AU878" s="56">
        <f>_xll.qlInterestRateIndexFixingDate(IborIndex&amp;Tenor,AV878,Trigger)</f>
        <v>45433</v>
      </c>
      <c r="AV878" s="56">
        <f>_xll.qlCalendarAdvance(Calendar,AV877,AT878,"f",,Trigger)</f>
        <v>45435</v>
      </c>
      <c r="AW878" s="56">
        <f>_xll.qlInterestRateIndexMaturity(IborIndex&amp;Tenor,AV878,Trigger)</f>
        <v>45800</v>
      </c>
      <c r="AX878" s="102" t="e">
        <f>_xll.qlIndexFixing($Z$5,AU878,,Trigger)</f>
        <v>#VALUE!</v>
      </c>
      <c r="AY878" s="102">
        <f>_xll.qlIndexFixing($AZ$1,AV878,,Trigger)</f>
        <v>1.7424888243607287E-2</v>
      </c>
    </row>
    <row r="879" spans="46:51" ht="11.25" customHeight="1" x14ac:dyDescent="0.25">
      <c r="AT879" s="57" t="s">
        <v>44</v>
      </c>
      <c r="AU879" s="56">
        <f>_xll.qlInterestRateIndexFixingDate(IborIndex&amp;Tenor,AV879,Trigger)</f>
        <v>45440</v>
      </c>
      <c r="AV879" s="56">
        <f>_xll.qlCalendarAdvance(Calendar,AV878,AT879,"f",,Trigger)</f>
        <v>45442</v>
      </c>
      <c r="AW879" s="56">
        <f>_xll.qlInterestRateIndexMaturity(IborIndex&amp;Tenor,AV879,Trigger)</f>
        <v>45807</v>
      </c>
      <c r="AX879" s="102" t="e">
        <f>_xll.qlIndexFixing($Z$5,AU879,,Trigger)</f>
        <v>#VALUE!</v>
      </c>
      <c r="AY879" s="102">
        <f>_xll.qlIndexFixing($AZ$1,AV879,,Trigger)</f>
        <v>1.7431637740343703E-2</v>
      </c>
    </row>
    <row r="880" spans="46:51" ht="11.25" customHeight="1" x14ac:dyDescent="0.25">
      <c r="AT880" s="57" t="s">
        <v>44</v>
      </c>
      <c r="AU880" s="56">
        <f>_xll.qlInterestRateIndexFixingDate(IborIndex&amp;Tenor,AV880,Trigger)</f>
        <v>45447</v>
      </c>
      <c r="AV880" s="56">
        <f>_xll.qlCalendarAdvance(Calendar,AV879,AT880,"f",,Trigger)</f>
        <v>45449</v>
      </c>
      <c r="AW880" s="56">
        <f>_xll.qlInterestRateIndexMaturity(IborIndex&amp;Tenor,AV880,Trigger)</f>
        <v>45814</v>
      </c>
      <c r="AX880" s="102" t="e">
        <f>_xll.qlIndexFixing($Z$5,AU880,,Trigger)</f>
        <v>#VALUE!</v>
      </c>
      <c r="AY880" s="102">
        <f>_xll.qlIndexFixing($AZ$1,AV880,,Trigger)</f>
        <v>1.7438808728333637E-2</v>
      </c>
    </row>
    <row r="881" spans="46:51" ht="11.25" customHeight="1" x14ac:dyDescent="0.25">
      <c r="AT881" s="57" t="s">
        <v>44</v>
      </c>
      <c r="AU881" s="56">
        <f>_xll.qlInterestRateIndexFixingDate(IborIndex&amp;Tenor,AV881,Trigger)</f>
        <v>45454</v>
      </c>
      <c r="AV881" s="56">
        <f>_xll.qlCalendarAdvance(Calendar,AV880,AT881,"f",,Trigger)</f>
        <v>45456</v>
      </c>
      <c r="AW881" s="56">
        <f>_xll.qlInterestRateIndexMaturity(IborIndex&amp;Tenor,AV881,Trigger)</f>
        <v>45821</v>
      </c>
      <c r="AX881" s="102" t="e">
        <f>_xll.qlIndexFixing($Z$5,AU881,,Trigger)</f>
        <v>#VALUE!</v>
      </c>
      <c r="AY881" s="102">
        <f>_xll.qlIndexFixing($AZ$1,AV881,,Trigger)</f>
        <v>1.7446391417758816E-2</v>
      </c>
    </row>
    <row r="882" spans="46:51" ht="11.25" customHeight="1" x14ac:dyDescent="0.25">
      <c r="AT882" s="57" t="s">
        <v>44</v>
      </c>
      <c r="AU882" s="56">
        <f>_xll.qlInterestRateIndexFixingDate(IborIndex&amp;Tenor,AV882,Trigger)</f>
        <v>45461</v>
      </c>
      <c r="AV882" s="56">
        <f>_xll.qlCalendarAdvance(Calendar,AV881,AT882,"f",,Trigger)</f>
        <v>45463</v>
      </c>
      <c r="AW882" s="56">
        <f>_xll.qlInterestRateIndexMaturity(IborIndex&amp;Tenor,AV882,Trigger)</f>
        <v>45828</v>
      </c>
      <c r="AX882" s="102" t="e">
        <f>_xll.qlIndexFixing($Z$5,AU882,,Trigger)</f>
        <v>#VALUE!</v>
      </c>
      <c r="AY882" s="102">
        <f>_xll.qlIndexFixing($AZ$1,AV882,,Trigger)</f>
        <v>1.7454375909487639E-2</v>
      </c>
    </row>
    <row r="883" spans="46:51" ht="11.25" customHeight="1" x14ac:dyDescent="0.25">
      <c r="AT883" s="57" t="s">
        <v>44</v>
      </c>
      <c r="AU883" s="56">
        <f>_xll.qlInterestRateIndexFixingDate(IborIndex&amp;Tenor,AV883,Trigger)</f>
        <v>45468</v>
      </c>
      <c r="AV883" s="56">
        <f>_xll.qlCalendarAdvance(Calendar,AV882,AT883,"f",,Trigger)</f>
        <v>45470</v>
      </c>
      <c r="AW883" s="56">
        <f>_xll.qlInterestRateIndexMaturity(IborIndex&amp;Tenor,AV883,Trigger)</f>
        <v>45835</v>
      </c>
      <c r="AX883" s="102" t="e">
        <f>_xll.qlIndexFixing($Z$5,AU883,,Trigger)</f>
        <v>#VALUE!</v>
      </c>
      <c r="AY883" s="102">
        <f>_xll.qlIndexFixing($AZ$1,AV883,,Trigger)</f>
        <v>1.7462752195029858E-2</v>
      </c>
    </row>
    <row r="884" spans="46:51" ht="11.25" customHeight="1" x14ac:dyDescent="0.25">
      <c r="AT884" s="57" t="s">
        <v>44</v>
      </c>
      <c r="AU884" s="56">
        <f>_xll.qlInterestRateIndexFixingDate(IborIndex&amp;Tenor,AV884,Trigger)</f>
        <v>45475</v>
      </c>
      <c r="AV884" s="56">
        <f>_xll.qlCalendarAdvance(Calendar,AV883,AT884,"f",,Trigger)</f>
        <v>45477</v>
      </c>
      <c r="AW884" s="56">
        <f>_xll.qlInterestRateIndexMaturity(IborIndex&amp;Tenor,AV884,Trigger)</f>
        <v>45842</v>
      </c>
      <c r="AX884" s="102" t="e">
        <f>_xll.qlIndexFixing($Z$5,AU884,,Trigger)</f>
        <v>#VALUE!</v>
      </c>
      <c r="AY884" s="102">
        <f>_xll.qlIndexFixing($AZ$1,AV884,,Trigger)</f>
        <v>1.7471510156494289E-2</v>
      </c>
    </row>
    <row r="885" spans="46:51" ht="11.25" customHeight="1" x14ac:dyDescent="0.25">
      <c r="AT885" s="57" t="s">
        <v>44</v>
      </c>
      <c r="AU885" s="56">
        <f>_xll.qlInterestRateIndexFixingDate(IborIndex&amp;Tenor,AV885,Trigger)</f>
        <v>45482</v>
      </c>
      <c r="AV885" s="56">
        <f>_xll.qlCalendarAdvance(Calendar,AV884,AT885,"f",,Trigger)</f>
        <v>45484</v>
      </c>
      <c r="AW885" s="56">
        <f>_xll.qlInterestRateIndexMaturity(IborIndex&amp;Tenor,AV885,Trigger)</f>
        <v>45849</v>
      </c>
      <c r="AX885" s="102" t="e">
        <f>_xll.qlIndexFixing($Z$5,AU885,,Trigger)</f>
        <v>#VALUE!</v>
      </c>
      <c r="AY885" s="102">
        <f>_xll.qlIndexFixing($AZ$1,AV885,,Trigger)</f>
        <v>1.7480639566542826E-2</v>
      </c>
    </row>
    <row r="886" spans="46:51" ht="11.25" customHeight="1" x14ac:dyDescent="0.25">
      <c r="AT886" s="57" t="s">
        <v>44</v>
      </c>
      <c r="AU886" s="56">
        <f>_xll.qlInterestRateIndexFixingDate(IborIndex&amp;Tenor,AV886,Trigger)</f>
        <v>45489</v>
      </c>
      <c r="AV886" s="56">
        <f>_xll.qlCalendarAdvance(Calendar,AV885,AT886,"f",,Trigger)</f>
        <v>45491</v>
      </c>
      <c r="AW886" s="56">
        <f>_xll.qlInterestRateIndexMaturity(IborIndex&amp;Tenor,AV886,Trigger)</f>
        <v>45856</v>
      </c>
      <c r="AX886" s="102" t="e">
        <f>_xll.qlIndexFixing($Z$5,AU886,,Trigger)</f>
        <v>#VALUE!</v>
      </c>
      <c r="AY886" s="102">
        <f>_xll.qlIndexFixing($AZ$1,AV886,,Trigger)</f>
        <v>1.7490130088349945E-2</v>
      </c>
    </row>
    <row r="887" spans="46:51" ht="11.25" customHeight="1" x14ac:dyDescent="0.25">
      <c r="AT887" s="57" t="s">
        <v>44</v>
      </c>
      <c r="AU887" s="56">
        <f>_xll.qlInterestRateIndexFixingDate(IborIndex&amp;Tenor,AV887,Trigger)</f>
        <v>45496</v>
      </c>
      <c r="AV887" s="56">
        <f>_xll.qlCalendarAdvance(Calendar,AV886,AT887,"f",,Trigger)</f>
        <v>45498</v>
      </c>
      <c r="AW887" s="56">
        <f>_xll.qlInterestRateIndexMaturity(IborIndex&amp;Tenor,AV887,Trigger)</f>
        <v>45863</v>
      </c>
      <c r="AX887" s="102" t="e">
        <f>_xll.qlIndexFixing($Z$5,AU887,,Trigger)</f>
        <v>#VALUE!</v>
      </c>
      <c r="AY887" s="102">
        <f>_xll.qlIndexFixing($AZ$1,AV887,,Trigger)</f>
        <v>1.7499971275558433E-2</v>
      </c>
    </row>
    <row r="888" spans="46:51" ht="11.25" customHeight="1" x14ac:dyDescent="0.25">
      <c r="AT888" s="57" t="s">
        <v>44</v>
      </c>
      <c r="AU888" s="56">
        <f>_xll.qlInterestRateIndexFixingDate(IborIndex&amp;Tenor,AV888,Trigger)</f>
        <v>45503</v>
      </c>
      <c r="AV888" s="56">
        <f>_xll.qlCalendarAdvance(Calendar,AV887,AT888,"f",,Trigger)</f>
        <v>45505</v>
      </c>
      <c r="AW888" s="56">
        <f>_xll.qlInterestRateIndexMaturity(IborIndex&amp;Tenor,AV888,Trigger)</f>
        <v>45870</v>
      </c>
      <c r="AX888" s="102" t="e">
        <f>_xll.qlIndexFixing($Z$5,AU888,,Trigger)</f>
        <v>#VALUE!</v>
      </c>
      <c r="AY888" s="102">
        <f>_xll.qlIndexFixing($AZ$1,AV888,,Trigger)</f>
        <v>1.7510152572236936E-2</v>
      </c>
    </row>
    <row r="889" spans="46:51" ht="11.25" customHeight="1" x14ac:dyDescent="0.25">
      <c r="AT889" s="57" t="s">
        <v>44</v>
      </c>
      <c r="AU889" s="56">
        <f>_xll.qlInterestRateIndexFixingDate(IborIndex&amp;Tenor,AV889,Trigger)</f>
        <v>45510</v>
      </c>
      <c r="AV889" s="56">
        <f>_xll.qlCalendarAdvance(Calendar,AV888,AT889,"f",,Trigger)</f>
        <v>45512</v>
      </c>
      <c r="AW889" s="56">
        <f>_xll.qlInterestRateIndexMaturity(IborIndex&amp;Tenor,AV889,Trigger)</f>
        <v>45877</v>
      </c>
      <c r="AX889" s="102" t="e">
        <f>_xll.qlIndexFixing($Z$5,AU889,,Trigger)</f>
        <v>#VALUE!</v>
      </c>
      <c r="AY889" s="102">
        <f>_xll.qlIndexFixing($AZ$1,AV889,,Trigger)</f>
        <v>1.7520663312839854E-2</v>
      </c>
    </row>
    <row r="890" spans="46:51" ht="11.25" customHeight="1" x14ac:dyDescent="0.25">
      <c r="AT890" s="57" t="s">
        <v>44</v>
      </c>
      <c r="AU890" s="56">
        <f>_xll.qlInterestRateIndexFixingDate(IborIndex&amp;Tenor,AV890,Trigger)</f>
        <v>45517</v>
      </c>
      <c r="AV890" s="56">
        <f>_xll.qlCalendarAdvance(Calendar,AV889,AT890,"f",,Trigger)</f>
        <v>45519</v>
      </c>
      <c r="AW890" s="56">
        <f>_xll.qlInterestRateIndexMaturity(IborIndex&amp;Tenor,AV890,Trigger)</f>
        <v>45884</v>
      </c>
      <c r="AX890" s="102" t="e">
        <f>_xll.qlIndexFixing($Z$5,AU890,,Trigger)</f>
        <v>#VALUE!</v>
      </c>
      <c r="AY890" s="102">
        <f>_xll.qlIndexFixing($AZ$1,AV890,,Trigger)</f>
        <v>1.753149272216355E-2</v>
      </c>
    </row>
    <row r="891" spans="46:51" ht="11.25" customHeight="1" x14ac:dyDescent="0.25">
      <c r="AT891" s="57" t="s">
        <v>44</v>
      </c>
      <c r="AU891" s="56">
        <f>_xll.qlInterestRateIndexFixingDate(IborIndex&amp;Tenor,AV891,Trigger)</f>
        <v>45524</v>
      </c>
      <c r="AV891" s="56">
        <f>_xll.qlCalendarAdvance(Calendar,AV890,AT891,"f",,Trigger)</f>
        <v>45526</v>
      </c>
      <c r="AW891" s="56">
        <f>_xll.qlInterestRateIndexMaturity(IborIndex&amp;Tenor,AV891,Trigger)</f>
        <v>45891</v>
      </c>
      <c r="AX891" s="102" t="e">
        <f>_xll.qlIndexFixing($Z$5,AU891,,Trigger)</f>
        <v>#VALUE!</v>
      </c>
      <c r="AY891" s="102">
        <f>_xll.qlIndexFixing($AZ$1,AV891,,Trigger)</f>
        <v>1.7542629915309131E-2</v>
      </c>
    </row>
    <row r="892" spans="46:51" ht="11.25" customHeight="1" x14ac:dyDescent="0.25">
      <c r="AT892" s="57" t="s">
        <v>44</v>
      </c>
      <c r="AU892" s="56">
        <f>_xll.qlInterestRateIndexFixingDate(IborIndex&amp;Tenor,AV892,Trigger)</f>
        <v>45531</v>
      </c>
      <c r="AV892" s="56">
        <f>_xll.qlCalendarAdvance(Calendar,AV891,AT892,"f",,Trigger)</f>
        <v>45533</v>
      </c>
      <c r="AW892" s="56">
        <f>_xll.qlInterestRateIndexMaturity(IborIndex&amp;Tenor,AV892,Trigger)</f>
        <v>45898</v>
      </c>
      <c r="AX892" s="102" t="e">
        <f>_xll.qlIndexFixing($Z$5,AU892,,Trigger)</f>
        <v>#VALUE!</v>
      </c>
      <c r="AY892" s="102">
        <f>_xll.qlIndexFixing($AZ$1,AV892,,Trigger)</f>
        <v>1.7554063897639718E-2</v>
      </c>
    </row>
    <row r="893" spans="46:51" ht="11.25" customHeight="1" x14ac:dyDescent="0.25">
      <c r="AT893" s="57" t="s">
        <v>44</v>
      </c>
      <c r="AU893" s="56">
        <f>_xll.qlInterestRateIndexFixingDate(IborIndex&amp;Tenor,AV893,Trigger)</f>
        <v>45538</v>
      </c>
      <c r="AV893" s="56">
        <f>_xll.qlCalendarAdvance(Calendar,AV892,AT893,"f",,Trigger)</f>
        <v>45540</v>
      </c>
      <c r="AW893" s="56">
        <f>_xll.qlInterestRateIndexMaturity(IborIndex&amp;Tenor,AV893,Trigger)</f>
        <v>45905</v>
      </c>
      <c r="AX893" s="102" t="e">
        <f>_xll.qlIndexFixing($Z$5,AU893,,Trigger)</f>
        <v>#VALUE!</v>
      </c>
      <c r="AY893" s="102">
        <f>_xll.qlIndexFixing($AZ$1,AV893,,Trigger)</f>
        <v>1.7565783564742803E-2</v>
      </c>
    </row>
    <row r="894" spans="46:51" ht="11.25" customHeight="1" x14ac:dyDescent="0.25">
      <c r="AT894" s="57" t="s">
        <v>44</v>
      </c>
      <c r="AU894" s="56">
        <f>_xll.qlInterestRateIndexFixingDate(IborIndex&amp;Tenor,AV894,Trigger)</f>
        <v>45545</v>
      </c>
      <c r="AV894" s="56">
        <f>_xll.qlCalendarAdvance(Calendar,AV893,AT894,"f",,Trigger)</f>
        <v>45547</v>
      </c>
      <c r="AW894" s="56">
        <f>_xll.qlInterestRateIndexMaturity(IborIndex&amp;Tenor,AV894,Trigger)</f>
        <v>45912</v>
      </c>
      <c r="AX894" s="102" t="e">
        <f>_xll.qlIndexFixing($Z$5,AU894,,Trigger)</f>
        <v>#VALUE!</v>
      </c>
      <c r="AY894" s="102">
        <f>_xll.qlIndexFixing($AZ$1,AV894,,Trigger)</f>
        <v>1.7577777702391249E-2</v>
      </c>
    </row>
    <row r="895" spans="46:51" ht="11.25" customHeight="1" x14ac:dyDescent="0.25">
      <c r="AT895" s="57" t="s">
        <v>44</v>
      </c>
      <c r="AU895" s="56">
        <f>_xll.qlInterestRateIndexFixingDate(IborIndex&amp;Tenor,AV895,Trigger)</f>
        <v>45552</v>
      </c>
      <c r="AV895" s="56">
        <f>_xll.qlCalendarAdvance(Calendar,AV894,AT895,"f",,Trigger)</f>
        <v>45554</v>
      </c>
      <c r="AW895" s="56">
        <f>_xll.qlInterestRateIndexMaturity(IborIndex&amp;Tenor,AV895,Trigger)</f>
        <v>45919</v>
      </c>
      <c r="AX895" s="102" t="e">
        <f>_xll.qlIndexFixing($Z$5,AU895,,Trigger)</f>
        <v>#VALUE!</v>
      </c>
      <c r="AY895" s="102">
        <f>_xll.qlIndexFixing($AZ$1,AV895,,Trigger)</f>
        <v>1.7590034986506062E-2</v>
      </c>
    </row>
    <row r="896" spans="46:51" ht="11.25" customHeight="1" x14ac:dyDescent="0.25">
      <c r="AT896" s="57" t="s">
        <v>44</v>
      </c>
      <c r="AU896" s="56">
        <f>_xll.qlInterestRateIndexFixingDate(IborIndex&amp;Tenor,AV896,Trigger)</f>
        <v>45559</v>
      </c>
      <c r="AV896" s="56">
        <f>_xll.qlCalendarAdvance(Calendar,AV895,AT896,"f",,Trigger)</f>
        <v>45561</v>
      </c>
      <c r="AW896" s="56">
        <f>_xll.qlInterestRateIndexMaturity(IborIndex&amp;Tenor,AV896,Trigger)</f>
        <v>45926</v>
      </c>
      <c r="AX896" s="102" t="e">
        <f>_xll.qlIndexFixing($Z$5,AU896,,Trigger)</f>
        <v>#VALUE!</v>
      </c>
      <c r="AY896" s="102">
        <f>_xll.qlIndexFixing($AZ$1,AV896,,Trigger)</f>
        <v>1.7602543983118737E-2</v>
      </c>
    </row>
    <row r="897" spans="46:51" ht="11.25" customHeight="1" x14ac:dyDescent="0.25">
      <c r="AT897" s="57" t="s">
        <v>44</v>
      </c>
      <c r="AU897" s="56">
        <f>_xll.qlInterestRateIndexFixingDate(IborIndex&amp;Tenor,AV897,Trigger)</f>
        <v>45566</v>
      </c>
      <c r="AV897" s="56">
        <f>_xll.qlCalendarAdvance(Calendar,AV896,AT897,"f",,Trigger)</f>
        <v>45568</v>
      </c>
      <c r="AW897" s="56">
        <f>_xll.qlInterestRateIndexMaturity(IborIndex&amp;Tenor,AV897,Trigger)</f>
        <v>45933</v>
      </c>
      <c r="AX897" s="102" t="e">
        <f>_xll.qlIndexFixing($Z$5,AU897,,Trigger)</f>
        <v>#VALUE!</v>
      </c>
      <c r="AY897" s="102">
        <f>_xll.qlIndexFixing($AZ$1,AV897,,Trigger)</f>
        <v>1.7615293148335317E-2</v>
      </c>
    </row>
    <row r="898" spans="46:51" ht="11.25" customHeight="1" x14ac:dyDescent="0.25">
      <c r="AT898" s="57" t="s">
        <v>44</v>
      </c>
      <c r="AU898" s="56">
        <f>_xll.qlInterestRateIndexFixingDate(IborIndex&amp;Tenor,AV898,Trigger)</f>
        <v>45573</v>
      </c>
      <c r="AV898" s="56">
        <f>_xll.qlCalendarAdvance(Calendar,AV897,AT898,"f",,Trigger)</f>
        <v>45575</v>
      </c>
      <c r="AW898" s="56">
        <f>_xll.qlInterestRateIndexMaturity(IborIndex&amp;Tenor,AV898,Trigger)</f>
        <v>45940</v>
      </c>
      <c r="AX898" s="102" t="e">
        <f>_xll.qlIndexFixing($Z$5,AU898,,Trigger)</f>
        <v>#VALUE!</v>
      </c>
      <c r="AY898" s="102">
        <f>_xll.qlIndexFixing($AZ$1,AV898,,Trigger)</f>
        <v>1.7628270828302914E-2</v>
      </c>
    </row>
    <row r="899" spans="46:51" ht="11.25" customHeight="1" x14ac:dyDescent="0.25">
      <c r="AT899" s="57" t="s">
        <v>44</v>
      </c>
      <c r="AU899" s="56">
        <f>_xll.qlInterestRateIndexFixingDate(IborIndex&amp;Tenor,AV899,Trigger)</f>
        <v>45580</v>
      </c>
      <c r="AV899" s="56">
        <f>_xll.qlCalendarAdvance(Calendar,AV898,AT899,"f",,Trigger)</f>
        <v>45582</v>
      </c>
      <c r="AW899" s="56">
        <f>_xll.qlInterestRateIndexMaturity(IborIndex&amp;Tenor,AV899,Trigger)</f>
        <v>45947</v>
      </c>
      <c r="AX899" s="102" t="e">
        <f>_xll.qlIndexFixing($Z$5,AU899,,Trigger)</f>
        <v>#VALUE!</v>
      </c>
      <c r="AY899" s="102">
        <f>_xll.qlIndexFixing($AZ$1,AV899,,Trigger)</f>
        <v>1.7641465259173102E-2</v>
      </c>
    </row>
    <row r="900" spans="46:51" ht="11.25" customHeight="1" x14ac:dyDescent="0.25">
      <c r="AT900" s="57" t="s">
        <v>44</v>
      </c>
      <c r="AU900" s="56">
        <f>_xll.qlInterestRateIndexFixingDate(IborIndex&amp;Tenor,AV900,Trigger)</f>
        <v>45587</v>
      </c>
      <c r="AV900" s="56">
        <f>_xll.qlCalendarAdvance(Calendar,AV899,AT900,"f",,Trigger)</f>
        <v>45589</v>
      </c>
      <c r="AW900" s="56">
        <f>_xll.qlInterestRateIndexMaturity(IborIndex&amp;Tenor,AV900,Trigger)</f>
        <v>45954</v>
      </c>
      <c r="AX900" s="102" t="e">
        <f>_xll.qlIndexFixing($Z$5,AU900,,Trigger)</f>
        <v>#VALUE!</v>
      </c>
      <c r="AY900" s="102">
        <f>_xll.qlIndexFixing($AZ$1,AV900,,Trigger)</f>
        <v>1.7654864567070418E-2</v>
      </c>
    </row>
    <row r="901" spans="46:51" ht="11.25" customHeight="1" x14ac:dyDescent="0.25">
      <c r="AT901" s="57" t="s">
        <v>44</v>
      </c>
      <c r="AU901" s="56">
        <f>_xll.qlInterestRateIndexFixingDate(IborIndex&amp;Tenor,AV901,Trigger)</f>
        <v>45594</v>
      </c>
      <c r="AV901" s="56">
        <f>_xll.qlCalendarAdvance(Calendar,AV900,AT901,"f",,Trigger)</f>
        <v>45596</v>
      </c>
      <c r="AW901" s="56">
        <f>_xll.qlInterestRateIndexMaturity(IborIndex&amp;Tenor,AV901,Trigger)</f>
        <v>45961</v>
      </c>
      <c r="AX901" s="102" t="e">
        <f>_xll.qlIndexFixing($Z$5,AU901,,Trigger)</f>
        <v>#VALUE!</v>
      </c>
      <c r="AY901" s="102">
        <f>_xll.qlIndexFixing($AZ$1,AV901,,Trigger)</f>
        <v>1.766845676805948E-2</v>
      </c>
    </row>
    <row r="902" spans="46:51" ht="11.25" customHeight="1" x14ac:dyDescent="0.25">
      <c r="AT902" s="57" t="s">
        <v>44</v>
      </c>
      <c r="AU902" s="56">
        <f>_xll.qlInterestRateIndexFixingDate(IborIndex&amp;Tenor,AV902,Trigger)</f>
        <v>45601</v>
      </c>
      <c r="AV902" s="56">
        <f>_xll.qlCalendarAdvance(Calendar,AV901,AT902,"f",,Trigger)</f>
        <v>45603</v>
      </c>
      <c r="AW902" s="56">
        <f>_xll.qlInterestRateIndexMaturity(IborIndex&amp;Tenor,AV902,Trigger)</f>
        <v>45968</v>
      </c>
      <c r="AX902" s="102" t="e">
        <f>_xll.qlIndexFixing($Z$5,AU902,,Trigger)</f>
        <v>#VALUE!</v>
      </c>
      <c r="AY902" s="102">
        <f>_xll.qlIndexFixing($AZ$1,AV902,,Trigger)</f>
        <v>1.7682229768114777E-2</v>
      </c>
    </row>
    <row r="903" spans="46:51" ht="11.25" customHeight="1" x14ac:dyDescent="0.25">
      <c r="AT903" s="57" t="s">
        <v>44</v>
      </c>
      <c r="AU903" s="56">
        <f>_xll.qlInterestRateIndexFixingDate(IborIndex&amp;Tenor,AV903,Trigger)</f>
        <v>45608</v>
      </c>
      <c r="AV903" s="56">
        <f>_xll.qlCalendarAdvance(Calendar,AV902,AT903,"f",,Trigger)</f>
        <v>45610</v>
      </c>
      <c r="AW903" s="56">
        <f>_xll.qlInterestRateIndexMaturity(IborIndex&amp;Tenor,AV903,Trigger)</f>
        <v>45975</v>
      </c>
      <c r="AX903" s="102" t="e">
        <f>_xll.qlIndexFixing($Z$5,AU903,,Trigger)</f>
        <v>#VALUE!</v>
      </c>
      <c r="AY903" s="102">
        <f>_xll.qlIndexFixing($AZ$1,AV903,,Trigger)</f>
        <v>1.7696171363089364E-2</v>
      </c>
    </row>
    <row r="904" spans="46:51" ht="11.25" customHeight="1" x14ac:dyDescent="0.25">
      <c r="AT904" s="57" t="s">
        <v>44</v>
      </c>
      <c r="AU904" s="56">
        <f>_xll.qlInterestRateIndexFixingDate(IborIndex&amp;Tenor,AV904,Trigger)</f>
        <v>45615</v>
      </c>
      <c r="AV904" s="56">
        <f>_xll.qlCalendarAdvance(Calendar,AV903,AT904,"f",,Trigger)</f>
        <v>45617</v>
      </c>
      <c r="AW904" s="56">
        <f>_xll.qlInterestRateIndexMaturity(IborIndex&amp;Tenor,AV904,Trigger)</f>
        <v>45982</v>
      </c>
      <c r="AX904" s="102" t="e">
        <f>_xll.qlIndexFixing($Z$5,AU904,,Trigger)</f>
        <v>#VALUE!</v>
      </c>
      <c r="AY904" s="102">
        <f>_xll.qlIndexFixing($AZ$1,AV904,,Trigger)</f>
        <v>1.7710269238687241E-2</v>
      </c>
    </row>
    <row r="905" spans="46:51" ht="11.25" customHeight="1" x14ac:dyDescent="0.25">
      <c r="AT905" s="57" t="s">
        <v>44</v>
      </c>
      <c r="AU905" s="56">
        <f>_xll.qlInterestRateIndexFixingDate(IborIndex&amp;Tenor,AV905,Trigger)</f>
        <v>45622</v>
      </c>
      <c r="AV905" s="56">
        <f>_xll.qlCalendarAdvance(Calendar,AV904,AT905,"f",,Trigger)</f>
        <v>45624</v>
      </c>
      <c r="AW905" s="56">
        <f>_xll.qlInterestRateIndexMaturity(IborIndex&amp;Tenor,AV905,Trigger)</f>
        <v>45989</v>
      </c>
      <c r="AX905" s="102" t="e">
        <f>_xll.qlIndexFixing($Z$5,AU905,,Trigger)</f>
        <v>#VALUE!</v>
      </c>
      <c r="AY905" s="102">
        <f>_xll.qlIndexFixing($AZ$1,AV905,,Trigger)</f>
        <v>1.7724510970435561E-2</v>
      </c>
    </row>
    <row r="906" spans="46:51" ht="11.25" customHeight="1" x14ac:dyDescent="0.25">
      <c r="AT906" s="57" t="s">
        <v>44</v>
      </c>
      <c r="AU906" s="56">
        <f>_xll.qlInterestRateIndexFixingDate(IborIndex&amp;Tenor,AV906,Trigger)</f>
        <v>45629</v>
      </c>
      <c r="AV906" s="56">
        <f>_xll.qlCalendarAdvance(Calendar,AV905,AT906,"f",,Trigger)</f>
        <v>45631</v>
      </c>
      <c r="AW906" s="56">
        <f>_xll.qlInterestRateIndexMaturity(IborIndex&amp;Tenor,AV906,Trigger)</f>
        <v>45996</v>
      </c>
      <c r="AX906" s="102" t="e">
        <f>_xll.qlIndexFixing($Z$5,AU906,,Trigger)</f>
        <v>#VALUE!</v>
      </c>
      <c r="AY906" s="102">
        <f>_xll.qlIndexFixing($AZ$1,AV906,,Trigger)</f>
        <v>1.7738884023658346E-2</v>
      </c>
    </row>
    <row r="907" spans="46:51" ht="11.25" customHeight="1" x14ac:dyDescent="0.25">
      <c r="AT907" s="57" t="s">
        <v>44</v>
      </c>
      <c r="AU907" s="56">
        <f>_xll.qlInterestRateIndexFixingDate(IborIndex&amp;Tenor,AV907,Trigger)</f>
        <v>45636</v>
      </c>
      <c r="AV907" s="56">
        <f>_xll.qlCalendarAdvance(Calendar,AV906,AT907,"f",,Trigger)</f>
        <v>45638</v>
      </c>
      <c r="AW907" s="56">
        <f>_xll.qlInterestRateIndexMaturity(IborIndex&amp;Tenor,AV907,Trigger)</f>
        <v>46003</v>
      </c>
      <c r="AX907" s="102" t="e">
        <f>_xll.qlIndexFixing($Z$5,AU907,,Trigger)</f>
        <v>#VALUE!</v>
      </c>
      <c r="AY907" s="102">
        <f>_xll.qlIndexFixing($AZ$1,AV907,,Trigger)</f>
        <v>1.7753375753451289E-2</v>
      </c>
    </row>
    <row r="908" spans="46:51" ht="11.25" customHeight="1" x14ac:dyDescent="0.25">
      <c r="AT908" s="57" t="s">
        <v>44</v>
      </c>
      <c r="AU908" s="56">
        <f>_xll.qlInterestRateIndexFixingDate(IborIndex&amp;Tenor,AV908,Trigger)</f>
        <v>45643</v>
      </c>
      <c r="AV908" s="56">
        <f>_xll.qlCalendarAdvance(Calendar,AV907,AT908,"f",,Trigger)</f>
        <v>45645</v>
      </c>
      <c r="AW908" s="56">
        <f>_xll.qlInterestRateIndexMaturity(IborIndex&amp;Tenor,AV908,Trigger)</f>
        <v>46010</v>
      </c>
      <c r="AX908" s="102" t="e">
        <f>_xll.qlIndexFixing($Z$5,AU908,,Trigger)</f>
        <v>#VALUE!</v>
      </c>
      <c r="AY908" s="102">
        <f>_xll.qlIndexFixing($AZ$1,AV908,,Trigger)</f>
        <v>1.7767973404658119E-2</v>
      </c>
    </row>
    <row r="909" spans="46:51" ht="11.25" customHeight="1" x14ac:dyDescent="0.25">
      <c r="AT909" s="57" t="s">
        <v>44</v>
      </c>
      <c r="AU909" s="56">
        <f>_xll.qlInterestRateIndexFixingDate(IborIndex&amp;Tenor,AV909,Trigger)</f>
        <v>45649</v>
      </c>
      <c r="AV909" s="56">
        <f>_xll.qlCalendarAdvance(Calendar,AV908,AT909,"f",,Trigger)</f>
        <v>45653</v>
      </c>
      <c r="AW909" s="56">
        <f>_xll.qlInterestRateIndexMaturity(IborIndex&amp;Tenor,AV909,Trigger)</f>
        <v>46020</v>
      </c>
      <c r="AX909" s="102" t="e">
        <f>_xll.qlIndexFixing($Z$5,AU909,,Trigger)</f>
        <v>#VALUE!</v>
      </c>
      <c r="AY909" s="102">
        <f>_xll.qlIndexFixing($AZ$1,AV909,,Trigger)</f>
        <v>1.7784769625488729E-2</v>
      </c>
    </row>
    <row r="910" spans="46:51" ht="11.25" customHeight="1" x14ac:dyDescent="0.25">
      <c r="AT910" s="57" t="s">
        <v>44</v>
      </c>
      <c r="AU910" s="56">
        <f>_xll.qlInterestRateIndexFixingDate(IborIndex&amp;Tenor,AV910,Trigger)</f>
        <v>45657</v>
      </c>
      <c r="AV910" s="56">
        <f>_xll.qlCalendarAdvance(Calendar,AV909,AT910,"f",,Trigger)</f>
        <v>45660</v>
      </c>
      <c r="AW910" s="56">
        <f>_xll.qlInterestRateIndexMaturity(IborIndex&amp;Tenor,AV910,Trigger)</f>
        <v>46027</v>
      </c>
      <c r="AX910" s="102" t="e">
        <f>_xll.qlIndexFixing($Z$5,AU910,,Trigger)</f>
        <v>#VALUE!</v>
      </c>
      <c r="AY910" s="102">
        <f>_xll.qlIndexFixing($AZ$1,AV910,,Trigger)</f>
        <v>1.7799550787302377E-2</v>
      </c>
    </row>
    <row r="911" spans="46:51" ht="11.25" customHeight="1" x14ac:dyDescent="0.25">
      <c r="AT911" s="57" t="s">
        <v>44</v>
      </c>
      <c r="AU911" s="56">
        <f>_xll.qlInterestRateIndexFixingDate(IborIndex&amp;Tenor,AV911,Trigger)</f>
        <v>45665</v>
      </c>
      <c r="AV911" s="56">
        <f>_xll.qlCalendarAdvance(Calendar,AV910,AT911,"f",,Trigger)</f>
        <v>45667</v>
      </c>
      <c r="AW911" s="56">
        <f>_xll.qlInterestRateIndexMaturity(IborIndex&amp;Tenor,AV911,Trigger)</f>
        <v>46034</v>
      </c>
      <c r="AX911" s="102" t="e">
        <f>_xll.qlIndexFixing($Z$5,AU911,,Trigger)</f>
        <v>#VALUE!</v>
      </c>
      <c r="AY911" s="102">
        <f>_xll.qlIndexFixing($AZ$1,AV911,,Trigger)</f>
        <v>1.7814397064897507E-2</v>
      </c>
    </row>
    <row r="912" spans="46:51" ht="11.25" customHeight="1" x14ac:dyDescent="0.25">
      <c r="AT912" s="57" t="s">
        <v>44</v>
      </c>
      <c r="AU912" s="56">
        <f>_xll.qlInterestRateIndexFixingDate(IborIndex&amp;Tenor,AV912,Trigger)</f>
        <v>45672</v>
      </c>
      <c r="AV912" s="56">
        <f>_xll.qlCalendarAdvance(Calendar,AV911,AT912,"f",,Trigger)</f>
        <v>45674</v>
      </c>
      <c r="AW912" s="56">
        <f>_xll.qlInterestRateIndexMaturity(IborIndex&amp;Tenor,AV912,Trigger)</f>
        <v>46041</v>
      </c>
      <c r="AX912" s="102" t="e">
        <f>_xll.qlIndexFixing($Z$5,AU912,,Trigger)</f>
        <v>#VALUE!</v>
      </c>
      <c r="AY912" s="102">
        <f>_xll.qlIndexFixing($AZ$1,AV912,,Trigger)</f>
        <v>1.7829295246141137E-2</v>
      </c>
    </row>
    <row r="913" spans="46:51" ht="11.25" customHeight="1" x14ac:dyDescent="0.25">
      <c r="AT913" s="57" t="s">
        <v>44</v>
      </c>
      <c r="AU913" s="56">
        <f>_xll.qlInterestRateIndexFixingDate(IborIndex&amp;Tenor,AV913,Trigger)</f>
        <v>45679</v>
      </c>
      <c r="AV913" s="56">
        <f>_xll.qlCalendarAdvance(Calendar,AV912,AT913,"f",,Trigger)</f>
        <v>45681</v>
      </c>
      <c r="AW913" s="56">
        <f>_xll.qlInterestRateIndexMaturity(IborIndex&amp;Tenor,AV913,Trigger)</f>
        <v>46048</v>
      </c>
      <c r="AX913" s="102" t="e">
        <f>_xll.qlIndexFixing($Z$5,AU913,,Trigger)</f>
        <v>#VALUE!</v>
      </c>
      <c r="AY913" s="102">
        <f>_xll.qlIndexFixing($AZ$1,AV913,,Trigger)</f>
        <v>1.7844232008551744E-2</v>
      </c>
    </row>
    <row r="914" spans="46:51" ht="11.25" customHeight="1" x14ac:dyDescent="0.25">
      <c r="AT914" s="57" t="s">
        <v>44</v>
      </c>
      <c r="AU914" s="56">
        <f>_xll.qlInterestRateIndexFixingDate(IborIndex&amp;Tenor,AV914,Trigger)</f>
        <v>45686</v>
      </c>
      <c r="AV914" s="56">
        <f>_xll.qlCalendarAdvance(Calendar,AV913,AT914,"f",,Trigger)</f>
        <v>45688</v>
      </c>
      <c r="AW914" s="56">
        <f>_xll.qlInterestRateIndexMaturity(IborIndex&amp;Tenor,AV914,Trigger)</f>
        <v>46052</v>
      </c>
      <c r="AX914" s="102" t="e">
        <f>_xll.qlIndexFixing($Z$5,AU914,,Trigger)</f>
        <v>#VALUE!</v>
      </c>
      <c r="AY914" s="102">
        <f>_xll.qlIndexFixing($AZ$1,AV914,,Trigger)</f>
        <v>1.7859193919282815E-2</v>
      </c>
    </row>
    <row r="915" spans="46:51" ht="11.25" customHeight="1" x14ac:dyDescent="0.25">
      <c r="AT915" s="57" t="s">
        <v>44</v>
      </c>
      <c r="AU915" s="56">
        <f>_xll.qlInterestRateIndexFixingDate(IborIndex&amp;Tenor,AV915,Trigger)</f>
        <v>45693</v>
      </c>
      <c r="AV915" s="56">
        <f>_xll.qlCalendarAdvance(Calendar,AV914,AT915,"f",,Trigger)</f>
        <v>45695</v>
      </c>
      <c r="AW915" s="56">
        <f>_xll.qlInterestRateIndexMaturity(IborIndex&amp;Tenor,AV915,Trigger)</f>
        <v>46062</v>
      </c>
      <c r="AX915" s="102" t="e">
        <f>_xll.qlIndexFixing($Z$5,AU915,,Trigger)</f>
        <v>#VALUE!</v>
      </c>
      <c r="AY915" s="102">
        <f>_xll.qlIndexFixing($AZ$1,AV915,,Trigger)</f>
        <v>1.7874167435112578E-2</v>
      </c>
    </row>
    <row r="916" spans="46:51" ht="11.25" customHeight="1" x14ac:dyDescent="0.25">
      <c r="AT916" s="57" t="s">
        <v>44</v>
      </c>
      <c r="AU916" s="56">
        <f>_xll.qlInterestRateIndexFixingDate(IborIndex&amp;Tenor,AV916,Trigger)</f>
        <v>45700</v>
      </c>
      <c r="AV916" s="56">
        <f>_xll.qlCalendarAdvance(Calendar,AV915,AT916,"f",,Trigger)</f>
        <v>45702</v>
      </c>
      <c r="AW916" s="56">
        <f>_xll.qlInterestRateIndexMaturity(IborIndex&amp;Tenor,AV916,Trigger)</f>
        <v>46069</v>
      </c>
      <c r="AX916" s="102" t="e">
        <f>_xll.qlIndexFixing($Z$5,AU916,,Trigger)</f>
        <v>#VALUE!</v>
      </c>
      <c r="AY916" s="102">
        <f>_xll.qlIndexFixing($AZ$1,AV916,,Trigger)</f>
        <v>1.7889138902432156E-2</v>
      </c>
    </row>
    <row r="917" spans="46:51" ht="11.25" customHeight="1" x14ac:dyDescent="0.25">
      <c r="AT917" s="57" t="s">
        <v>44</v>
      </c>
      <c r="AU917" s="56">
        <f>_xll.qlInterestRateIndexFixingDate(IborIndex&amp;Tenor,AV917,Trigger)</f>
        <v>45707</v>
      </c>
      <c r="AV917" s="56">
        <f>_xll.qlCalendarAdvance(Calendar,AV916,AT917,"f",,Trigger)</f>
        <v>45709</v>
      </c>
      <c r="AW917" s="56">
        <f>_xll.qlInterestRateIndexMaturity(IborIndex&amp;Tenor,AV917,Trigger)</f>
        <v>46076</v>
      </c>
      <c r="AX917" s="102" t="e">
        <f>_xll.qlIndexFixing($Z$5,AU917,,Trigger)</f>
        <v>#VALUE!</v>
      </c>
      <c r="AY917" s="102">
        <f>_xll.qlIndexFixing($AZ$1,AV917,,Trigger)</f>
        <v>1.790409455723704E-2</v>
      </c>
    </row>
    <row r="918" spans="46:51" ht="11.25" customHeight="1" x14ac:dyDescent="0.25">
      <c r="AT918" s="57" t="s">
        <v>44</v>
      </c>
      <c r="AU918" s="56">
        <f>_xll.qlInterestRateIndexFixingDate(IborIndex&amp;Tenor,AV918,Trigger)</f>
        <v>45714</v>
      </c>
      <c r="AV918" s="56">
        <f>_xll.qlCalendarAdvance(Calendar,AV917,AT918,"f",,Trigger)</f>
        <v>45716</v>
      </c>
      <c r="AW918" s="56">
        <f>_xll.qlInterestRateIndexMaturity(IborIndex&amp;Tenor,AV918,Trigger)</f>
        <v>46080</v>
      </c>
      <c r="AX918" s="102" t="e">
        <f>_xll.qlIndexFixing($Z$5,AU918,,Trigger)</f>
        <v>#VALUE!</v>
      </c>
      <c r="AY918" s="102">
        <f>_xll.qlIndexFixing($AZ$1,AV918,,Trigger)</f>
        <v>1.791902052512007E-2</v>
      </c>
    </row>
    <row r="919" spans="46:51" ht="11.25" customHeight="1" x14ac:dyDescent="0.25">
      <c r="AT919" s="57" t="s">
        <v>44</v>
      </c>
      <c r="AU919" s="56">
        <f>_xll.qlInterestRateIndexFixingDate(IborIndex&amp;Tenor,AV919,Trigger)</f>
        <v>45721</v>
      </c>
      <c r="AV919" s="56">
        <f>_xll.qlCalendarAdvance(Calendar,AV918,AT919,"f",,Trigger)</f>
        <v>45723</v>
      </c>
      <c r="AW919" s="56">
        <f>_xll.qlInterestRateIndexMaturity(IborIndex&amp;Tenor,AV919,Trigger)</f>
        <v>46090</v>
      </c>
      <c r="AX919" s="102" t="e">
        <f>_xll.qlIndexFixing($Z$5,AU919,,Trigger)</f>
        <v>#VALUE!</v>
      </c>
      <c r="AY919" s="102">
        <f>_xll.qlIndexFixing($AZ$1,AV919,,Trigger)</f>
        <v>1.7933902821266848E-2</v>
      </c>
    </row>
    <row r="920" spans="46:51" ht="11.25" customHeight="1" x14ac:dyDescent="0.25">
      <c r="AT920" s="57" t="s">
        <v>44</v>
      </c>
      <c r="AU920" s="56">
        <f>_xll.qlInterestRateIndexFixingDate(IborIndex&amp;Tenor,AV920,Trigger)</f>
        <v>45728</v>
      </c>
      <c r="AV920" s="56">
        <f>_xll.qlCalendarAdvance(Calendar,AV919,AT920,"f",,Trigger)</f>
        <v>45730</v>
      </c>
      <c r="AW920" s="56">
        <f>_xll.qlInterestRateIndexMaturity(IborIndex&amp;Tenor,AV920,Trigger)</f>
        <v>46097</v>
      </c>
      <c r="AX920" s="102" t="e">
        <f>_xll.qlIndexFixing($Z$5,AU920,,Trigger)</f>
        <v>#VALUE!</v>
      </c>
      <c r="AY920" s="102">
        <f>_xll.qlIndexFixing($AZ$1,AV920,,Trigger)</f>
        <v>1.7948727350452876E-2</v>
      </c>
    </row>
    <row r="921" spans="46:51" ht="11.25" customHeight="1" x14ac:dyDescent="0.25">
      <c r="AT921" s="57" t="s">
        <v>44</v>
      </c>
      <c r="AU921" s="56">
        <f>_xll.qlInterestRateIndexFixingDate(IborIndex&amp;Tenor,AV921,Trigger)</f>
        <v>45735</v>
      </c>
      <c r="AV921" s="56">
        <f>_xll.qlCalendarAdvance(Calendar,AV920,AT921,"f",,Trigger)</f>
        <v>45737</v>
      </c>
      <c r="AW921" s="56">
        <f>_xll.qlInterestRateIndexMaturity(IborIndex&amp;Tenor,AV921,Trigger)</f>
        <v>46104</v>
      </c>
      <c r="AX921" s="102" t="e">
        <f>_xll.qlIndexFixing($Z$5,AU921,,Trigger)</f>
        <v>#VALUE!</v>
      </c>
      <c r="AY921" s="102">
        <f>_xll.qlIndexFixing($AZ$1,AV921,,Trigger)</f>
        <v>1.7963479907040718E-2</v>
      </c>
    </row>
    <row r="922" spans="46:51" ht="11.25" customHeight="1" x14ac:dyDescent="0.25">
      <c r="AT922" s="57" t="s">
        <v>44</v>
      </c>
      <c r="AU922" s="56">
        <f>_xll.qlInterestRateIndexFixingDate(IborIndex&amp;Tenor,AV922,Trigger)</f>
        <v>45742</v>
      </c>
      <c r="AV922" s="56">
        <f>_xll.qlCalendarAdvance(Calendar,AV921,AT922,"f",,Trigger)</f>
        <v>45744</v>
      </c>
      <c r="AW922" s="56">
        <f>_xll.qlInterestRateIndexMaturity(IborIndex&amp;Tenor,AV922,Trigger)</f>
        <v>46111</v>
      </c>
      <c r="AX922" s="102" t="e">
        <f>_xll.qlIndexFixing($Z$5,AU922,,Trigger)</f>
        <v>#VALUE!</v>
      </c>
      <c r="AY922" s="102">
        <f>_xll.qlIndexFixing($AZ$1,AV922,,Trigger)</f>
        <v>1.797814617498417E-2</v>
      </c>
    </row>
    <row r="923" spans="46:51" ht="11.25" customHeight="1" x14ac:dyDescent="0.25">
      <c r="AT923" s="57" t="s">
        <v>44</v>
      </c>
      <c r="AU923" s="56">
        <f>_xll.qlInterestRateIndexFixingDate(IborIndex&amp;Tenor,AV923,Trigger)</f>
        <v>45749</v>
      </c>
      <c r="AV923" s="56">
        <f>_xll.qlCalendarAdvance(Calendar,AV922,AT923,"f",,Trigger)</f>
        <v>45751</v>
      </c>
      <c r="AW923" s="56">
        <f>_xll.qlInterestRateIndexMaturity(IborIndex&amp;Tenor,AV923,Trigger)</f>
        <v>46119</v>
      </c>
      <c r="AX923" s="102" t="e">
        <f>_xll.qlIndexFixing($Z$5,AU923,,Trigger)</f>
        <v>#VALUE!</v>
      </c>
      <c r="AY923" s="102">
        <f>_xll.qlIndexFixing($AZ$1,AV923,,Trigger)</f>
        <v>1.7992711727828237E-2</v>
      </c>
    </row>
    <row r="924" spans="46:51" ht="11.25" customHeight="1" x14ac:dyDescent="0.25">
      <c r="AT924" s="57" t="s">
        <v>44</v>
      </c>
      <c r="AU924" s="56">
        <f>_xll.qlInterestRateIndexFixingDate(IborIndex&amp;Tenor,AV924,Trigger)</f>
        <v>45756</v>
      </c>
      <c r="AV924" s="56">
        <f>_xll.qlCalendarAdvance(Calendar,AV923,AT924,"f",,Trigger)</f>
        <v>45758</v>
      </c>
      <c r="AW924" s="56">
        <f>_xll.qlInterestRateIndexMaturity(IborIndex&amp;Tenor,AV924,Trigger)</f>
        <v>46125</v>
      </c>
      <c r="AX924" s="102" t="e">
        <f>_xll.qlIndexFixing($Z$5,AU924,,Trigger)</f>
        <v>#VALUE!</v>
      </c>
      <c r="AY924" s="102">
        <f>_xll.qlIndexFixing($AZ$1,AV924,,Trigger)</f>
        <v>1.8007162028717039E-2</v>
      </c>
    </row>
    <row r="925" spans="46:51" ht="11.25" customHeight="1" x14ac:dyDescent="0.25">
      <c r="AT925" s="57" t="s">
        <v>44</v>
      </c>
      <c r="AU925" s="56">
        <f>_xll.qlInterestRateIndexFixingDate(IborIndex&amp;Tenor,AV925,Trigger)</f>
        <v>45763</v>
      </c>
      <c r="AV925" s="56">
        <f>_xll.qlCalendarAdvance(Calendar,AV924,AT925,"f",,Trigger)</f>
        <v>45769</v>
      </c>
      <c r="AW925" s="56">
        <f>_xll.qlInterestRateIndexMaturity(IborIndex&amp;Tenor,AV925,Trigger)</f>
        <v>46134</v>
      </c>
      <c r="AX925" s="102" t="e">
        <f>_xll.qlIndexFixing($Z$5,AU925,,Trigger)</f>
        <v>#VALUE!</v>
      </c>
      <c r="AY925" s="102">
        <f>_xll.qlIndexFixing($AZ$1,AV925,,Trigger)</f>
        <v>1.8025548052251379E-2</v>
      </c>
    </row>
    <row r="926" spans="46:51" ht="11.25" customHeight="1" x14ac:dyDescent="0.25">
      <c r="AT926" s="57" t="s">
        <v>44</v>
      </c>
      <c r="AU926" s="56">
        <f>_xll.qlInterestRateIndexFixingDate(IborIndex&amp;Tenor,AV926,Trigger)</f>
        <v>45772</v>
      </c>
      <c r="AV926" s="56">
        <f>_xll.qlCalendarAdvance(Calendar,AV925,AT926,"f",,Trigger)</f>
        <v>45776</v>
      </c>
      <c r="AW926" s="56">
        <f>_xll.qlInterestRateIndexMaturity(IborIndex&amp;Tenor,AV926,Trigger)</f>
        <v>46141</v>
      </c>
      <c r="AX926" s="102" t="e">
        <f>_xll.qlIndexFixing($Z$5,AU926,,Trigger)</f>
        <v>#VALUE!</v>
      </c>
      <c r="AY926" s="102">
        <f>_xll.qlIndexFixing($AZ$1,AV926,,Trigger)</f>
        <v>1.8044352267357934E-2</v>
      </c>
    </row>
    <row r="927" spans="46:51" ht="11.25" customHeight="1" x14ac:dyDescent="0.25">
      <c r="AT927" s="57" t="s">
        <v>44</v>
      </c>
      <c r="AU927" s="56">
        <f>_xll.qlInterestRateIndexFixingDate(IborIndex&amp;Tenor,AV927,Trigger)</f>
        <v>45779</v>
      </c>
      <c r="AV927" s="56">
        <f>_xll.qlCalendarAdvance(Calendar,AV926,AT927,"f",,Trigger)</f>
        <v>45783</v>
      </c>
      <c r="AW927" s="56">
        <f>_xll.qlInterestRateIndexMaturity(IborIndex&amp;Tenor,AV927,Trigger)</f>
        <v>46148</v>
      </c>
      <c r="AX927" s="102" t="e">
        <f>_xll.qlIndexFixing($Z$5,AU927,,Trigger)</f>
        <v>#VALUE!</v>
      </c>
      <c r="AY927" s="102">
        <f>_xll.qlIndexFixing($AZ$1,AV927,,Trigger)</f>
        <v>1.80536476357075E-2</v>
      </c>
    </row>
    <row r="928" spans="46:51" ht="11.25" customHeight="1" x14ac:dyDescent="0.25">
      <c r="AT928" s="57" t="s">
        <v>44</v>
      </c>
      <c r="AU928" s="56">
        <f>_xll.qlInterestRateIndexFixingDate(IborIndex&amp;Tenor,AV928,Trigger)</f>
        <v>45786</v>
      </c>
      <c r="AV928" s="56">
        <f>_xll.qlCalendarAdvance(Calendar,AV927,AT928,"f",,Trigger)</f>
        <v>45790</v>
      </c>
      <c r="AW928" s="56">
        <f>_xll.qlInterestRateIndexMaturity(IborIndex&amp;Tenor,AV928,Trigger)</f>
        <v>46155</v>
      </c>
      <c r="AX928" s="102" t="e">
        <f>_xll.qlIndexFixing($Z$5,AU928,,Trigger)</f>
        <v>#VALUE!</v>
      </c>
      <c r="AY928" s="102">
        <f>_xll.qlIndexFixing($AZ$1,AV928,,Trigger)</f>
        <v>1.8067436734818695E-2</v>
      </c>
    </row>
    <row r="929" spans="46:51" ht="11.25" customHeight="1" x14ac:dyDescent="0.25">
      <c r="AT929" s="57" t="s">
        <v>44</v>
      </c>
      <c r="AU929" s="56">
        <f>_xll.qlInterestRateIndexFixingDate(IborIndex&amp;Tenor,AV929,Trigger)</f>
        <v>45793</v>
      </c>
      <c r="AV929" s="56">
        <f>_xll.qlCalendarAdvance(Calendar,AV928,AT929,"f",,Trigger)</f>
        <v>45797</v>
      </c>
      <c r="AW929" s="56">
        <f>_xll.qlInterestRateIndexMaturity(IborIndex&amp;Tenor,AV929,Trigger)</f>
        <v>46162</v>
      </c>
      <c r="AX929" s="102" t="e">
        <f>_xll.qlIndexFixing($Z$5,AU929,,Trigger)</f>
        <v>#VALUE!</v>
      </c>
      <c r="AY929" s="102">
        <f>_xll.qlIndexFixing($AZ$1,AV929,,Trigger)</f>
        <v>1.8081035461964247E-2</v>
      </c>
    </row>
    <row r="930" spans="46:51" ht="11.25" customHeight="1" x14ac:dyDescent="0.25">
      <c r="AT930" s="57" t="s">
        <v>44</v>
      </c>
      <c r="AU930" s="56">
        <f>_xll.qlInterestRateIndexFixingDate(IborIndex&amp;Tenor,AV930,Trigger)</f>
        <v>45800</v>
      </c>
      <c r="AV930" s="56">
        <f>_xll.qlCalendarAdvance(Calendar,AV929,AT930,"f",,Trigger)</f>
        <v>45804</v>
      </c>
      <c r="AW930" s="56">
        <f>_xll.qlInterestRateIndexMaturity(IborIndex&amp;Tenor,AV930,Trigger)</f>
        <v>46169</v>
      </c>
      <c r="AX930" s="102" t="e">
        <f>_xll.qlIndexFixing($Z$5,AU930,,Trigger)</f>
        <v>#VALUE!</v>
      </c>
      <c r="AY930" s="102">
        <f>_xll.qlIndexFixing($AZ$1,AV930,,Trigger)</f>
        <v>1.809444145805808E-2</v>
      </c>
    </row>
    <row r="931" spans="46:51" ht="11.25" customHeight="1" x14ac:dyDescent="0.25">
      <c r="AT931" s="57" t="s">
        <v>44</v>
      </c>
      <c r="AU931" s="56">
        <f>_xll.qlInterestRateIndexFixingDate(IborIndex&amp;Tenor,AV931,Trigger)</f>
        <v>45807</v>
      </c>
      <c r="AV931" s="56">
        <f>_xll.qlCalendarAdvance(Calendar,AV930,AT931,"f",,Trigger)</f>
        <v>45811</v>
      </c>
      <c r="AW931" s="56">
        <f>_xll.qlInterestRateIndexMaturity(IborIndex&amp;Tenor,AV931,Trigger)</f>
        <v>46176</v>
      </c>
      <c r="AX931" s="102" t="e">
        <f>_xll.qlIndexFixing($Z$5,AU931,,Trigger)</f>
        <v>#VALUE!</v>
      </c>
      <c r="AY931" s="102">
        <f>_xll.qlIndexFixing($AZ$1,AV931,,Trigger)</f>
        <v>1.8107653862342369E-2</v>
      </c>
    </row>
    <row r="932" spans="46:51" ht="11.25" customHeight="1" x14ac:dyDescent="0.25">
      <c r="AT932" s="57" t="s">
        <v>44</v>
      </c>
      <c r="AU932" s="56">
        <f>_xll.qlInterestRateIndexFixingDate(IborIndex&amp;Tenor,AV932,Trigger)</f>
        <v>45814</v>
      </c>
      <c r="AV932" s="56">
        <f>_xll.qlCalendarAdvance(Calendar,AV931,AT932,"f",,Trigger)</f>
        <v>45818</v>
      </c>
      <c r="AW932" s="56">
        <f>_xll.qlInterestRateIndexMaturity(IborIndex&amp;Tenor,AV932,Trigger)</f>
        <v>46183</v>
      </c>
      <c r="AX932" s="102" t="e">
        <f>_xll.qlIndexFixing($Z$5,AU932,,Trigger)</f>
        <v>#VALUE!</v>
      </c>
      <c r="AY932" s="102">
        <f>_xll.qlIndexFixing($AZ$1,AV932,,Trigger)</f>
        <v>1.8120671814124779E-2</v>
      </c>
    </row>
    <row r="933" spans="46:51" ht="11.25" customHeight="1" x14ac:dyDescent="0.25">
      <c r="AT933" s="57" t="s">
        <v>44</v>
      </c>
      <c r="AU933" s="56">
        <f>_xll.qlInterestRateIndexFixingDate(IborIndex&amp;Tenor,AV933,Trigger)</f>
        <v>45821</v>
      </c>
      <c r="AV933" s="56">
        <f>_xll.qlCalendarAdvance(Calendar,AV932,AT933,"f",,Trigger)</f>
        <v>45825</v>
      </c>
      <c r="AW933" s="56">
        <f>_xll.qlInterestRateIndexMaturity(IborIndex&amp;Tenor,AV933,Trigger)</f>
        <v>46190</v>
      </c>
      <c r="AX933" s="102" t="e">
        <f>_xll.qlIndexFixing($Z$5,AU933,,Trigger)</f>
        <v>#VALUE!</v>
      </c>
      <c r="AY933" s="102">
        <f>_xll.qlIndexFixing($AZ$1,AV933,,Trigger)</f>
        <v>1.8133494452782173E-2</v>
      </c>
    </row>
    <row r="934" spans="46:51" ht="11.25" customHeight="1" x14ac:dyDescent="0.25">
      <c r="AT934" s="57" t="s">
        <v>44</v>
      </c>
      <c r="AU934" s="56">
        <f>_xll.qlInterestRateIndexFixingDate(IborIndex&amp;Tenor,AV934,Trigger)</f>
        <v>45828</v>
      </c>
      <c r="AV934" s="56">
        <f>_xll.qlCalendarAdvance(Calendar,AV933,AT934,"f",,Trigger)</f>
        <v>45832</v>
      </c>
      <c r="AW934" s="56">
        <f>_xll.qlInterestRateIndexMaturity(IborIndex&amp;Tenor,AV934,Trigger)</f>
        <v>46197</v>
      </c>
      <c r="AX934" s="102" t="e">
        <f>_xll.qlIndexFixing($Z$5,AU934,,Trigger)</f>
        <v>#VALUE!</v>
      </c>
      <c r="AY934" s="102">
        <f>_xll.qlIndexFixing($AZ$1,AV934,,Trigger)</f>
        <v>1.8146120917761275E-2</v>
      </c>
    </row>
    <row r="935" spans="46:51" ht="11.25" customHeight="1" x14ac:dyDescent="0.25">
      <c r="AT935" s="57" t="s">
        <v>44</v>
      </c>
      <c r="AU935" s="56">
        <f>_xll.qlInterestRateIndexFixingDate(IborIndex&amp;Tenor,AV935,Trigger)</f>
        <v>45835</v>
      </c>
      <c r="AV935" s="56">
        <f>_xll.qlCalendarAdvance(Calendar,AV934,AT935,"f",,Trigger)</f>
        <v>45839</v>
      </c>
      <c r="AW935" s="56">
        <f>_xll.qlInterestRateIndexMaturity(IborIndex&amp;Tenor,AV935,Trigger)</f>
        <v>46204</v>
      </c>
      <c r="AX935" s="102" t="e">
        <f>_xll.qlIndexFixing($Z$5,AU935,,Trigger)</f>
        <v>#VALUE!</v>
      </c>
      <c r="AY935" s="102">
        <f>_xll.qlIndexFixing($AZ$1,AV935,,Trigger)</f>
        <v>1.8158550348580216E-2</v>
      </c>
    </row>
    <row r="936" spans="46:51" ht="11.25" customHeight="1" x14ac:dyDescent="0.25">
      <c r="AT936" s="57" t="s">
        <v>44</v>
      </c>
      <c r="AU936" s="56">
        <f>_xll.qlInterestRateIndexFixingDate(IborIndex&amp;Tenor,AV936,Trigger)</f>
        <v>45842</v>
      </c>
      <c r="AV936" s="56">
        <f>_xll.qlCalendarAdvance(Calendar,AV935,AT936,"f",,Trigger)</f>
        <v>45846</v>
      </c>
      <c r="AW936" s="56">
        <f>_xll.qlInterestRateIndexMaturity(IborIndex&amp;Tenor,AV936,Trigger)</f>
        <v>46211</v>
      </c>
      <c r="AX936" s="102" t="e">
        <f>_xll.qlIndexFixing($Z$5,AU936,,Trigger)</f>
        <v>#VALUE!</v>
      </c>
      <c r="AY936" s="102">
        <f>_xll.qlIndexFixing($AZ$1,AV936,,Trigger)</f>
        <v>1.8170781884830917E-2</v>
      </c>
    </row>
    <row r="937" spans="46:51" ht="11.25" customHeight="1" x14ac:dyDescent="0.25">
      <c r="AT937" s="57" t="s">
        <v>44</v>
      </c>
      <c r="AU937" s="56">
        <f>_xll.qlInterestRateIndexFixingDate(IborIndex&amp;Tenor,AV937,Trigger)</f>
        <v>45849</v>
      </c>
      <c r="AV937" s="56">
        <f>_xll.qlCalendarAdvance(Calendar,AV936,AT937,"f",,Trigger)</f>
        <v>45853</v>
      </c>
      <c r="AW937" s="56">
        <f>_xll.qlInterestRateIndexMaturity(IborIndex&amp;Tenor,AV937,Trigger)</f>
        <v>46218</v>
      </c>
      <c r="AX937" s="102" t="e">
        <f>_xll.qlIndexFixing($Z$5,AU937,,Trigger)</f>
        <v>#VALUE!</v>
      </c>
      <c r="AY937" s="102">
        <f>_xll.qlIndexFixing($AZ$1,AV937,,Trigger)</f>
        <v>1.8182814666180203E-2</v>
      </c>
    </row>
    <row r="938" spans="46:51" ht="11.25" customHeight="1" x14ac:dyDescent="0.25">
      <c r="AT938" s="57" t="s">
        <v>44</v>
      </c>
      <c r="AU938" s="56">
        <f>_xll.qlInterestRateIndexFixingDate(IborIndex&amp;Tenor,AV938,Trigger)</f>
        <v>45856</v>
      </c>
      <c r="AV938" s="56">
        <f>_xll.qlCalendarAdvance(Calendar,AV937,AT938,"f",,Trigger)</f>
        <v>45860</v>
      </c>
      <c r="AW938" s="56">
        <f>_xll.qlInterestRateIndexMaturity(IborIndex&amp;Tenor,AV938,Trigger)</f>
        <v>46225</v>
      </c>
      <c r="AX938" s="102" t="e">
        <f>_xll.qlIndexFixing($Z$5,AU938,,Trigger)</f>
        <v>#VALUE!</v>
      </c>
      <c r="AY938" s="102">
        <f>_xll.qlIndexFixing($AZ$1,AV938,,Trigger)</f>
        <v>1.8194647832371551E-2</v>
      </c>
    </row>
    <row r="939" spans="46:51" ht="11.25" customHeight="1" x14ac:dyDescent="0.25">
      <c r="AT939" s="57" t="s">
        <v>44</v>
      </c>
      <c r="AU939" s="56">
        <f>_xll.qlInterestRateIndexFixingDate(IborIndex&amp;Tenor,AV939,Trigger)</f>
        <v>45863</v>
      </c>
      <c r="AV939" s="56">
        <f>_xll.qlCalendarAdvance(Calendar,AV938,AT939,"f",,Trigger)</f>
        <v>45867</v>
      </c>
      <c r="AW939" s="56">
        <f>_xll.qlInterestRateIndexMaturity(IborIndex&amp;Tenor,AV939,Trigger)</f>
        <v>46232</v>
      </c>
      <c r="AX939" s="102" t="e">
        <f>_xll.qlIndexFixing($Z$5,AU939,,Trigger)</f>
        <v>#VALUE!</v>
      </c>
      <c r="AY939" s="102">
        <f>_xll.qlIndexFixing($AZ$1,AV939,,Trigger)</f>
        <v>1.8206280523227279E-2</v>
      </c>
    </row>
    <row r="940" spans="46:51" ht="11.25" customHeight="1" x14ac:dyDescent="0.25">
      <c r="AT940" s="57" t="s">
        <v>44</v>
      </c>
      <c r="AU940" s="56">
        <f>_xll.qlInterestRateIndexFixingDate(IborIndex&amp;Tenor,AV940,Trigger)</f>
        <v>45870</v>
      </c>
      <c r="AV940" s="56">
        <f>_xll.qlCalendarAdvance(Calendar,AV939,AT940,"f",,Trigger)</f>
        <v>45874</v>
      </c>
      <c r="AW940" s="56">
        <f>_xll.qlInterestRateIndexMaturity(IborIndex&amp;Tenor,AV940,Trigger)</f>
        <v>46239</v>
      </c>
      <c r="AX940" s="102" t="e">
        <f>_xll.qlIndexFixing($Z$5,AU940,,Trigger)</f>
        <v>#VALUE!</v>
      </c>
      <c r="AY940" s="102">
        <f>_xll.qlIndexFixing($AZ$1,AV940,,Trigger)</f>
        <v>1.8217711878649644E-2</v>
      </c>
    </row>
    <row r="941" spans="46:51" ht="11.25" customHeight="1" x14ac:dyDescent="0.25">
      <c r="AT941" s="57" t="s">
        <v>44</v>
      </c>
      <c r="AU941" s="56">
        <f>_xll.qlInterestRateIndexFixingDate(IborIndex&amp;Tenor,AV941,Trigger)</f>
        <v>45877</v>
      </c>
      <c r="AV941" s="56">
        <f>_xll.qlCalendarAdvance(Calendar,AV940,AT941,"f",,Trigger)</f>
        <v>45881</v>
      </c>
      <c r="AW941" s="56">
        <f>_xll.qlInterestRateIndexMaturity(IborIndex&amp;Tenor,AV941,Trigger)</f>
        <v>46246</v>
      </c>
      <c r="AX941" s="102" t="e">
        <f>_xll.qlIndexFixing($Z$5,AU941,,Trigger)</f>
        <v>#VALUE!</v>
      </c>
      <c r="AY941" s="102">
        <f>_xll.qlIndexFixing($AZ$1,AV941,,Trigger)</f>
        <v>1.8228941038622364E-2</v>
      </c>
    </row>
    <row r="942" spans="46:51" ht="11.25" customHeight="1" x14ac:dyDescent="0.25">
      <c r="AT942" s="57" t="s">
        <v>44</v>
      </c>
      <c r="AU942" s="56">
        <f>_xll.qlInterestRateIndexFixingDate(IborIndex&amp;Tenor,AV942,Trigger)</f>
        <v>45884</v>
      </c>
      <c r="AV942" s="56">
        <f>_xll.qlCalendarAdvance(Calendar,AV941,AT942,"f",,Trigger)</f>
        <v>45888</v>
      </c>
      <c r="AW942" s="56">
        <f>_xll.qlInterestRateIndexMaturity(IborIndex&amp;Tenor,AV942,Trigger)</f>
        <v>46253</v>
      </c>
      <c r="AX942" s="102" t="e">
        <f>_xll.qlIndexFixing($Z$5,AU942,,Trigger)</f>
        <v>#VALUE!</v>
      </c>
      <c r="AY942" s="102">
        <f>_xll.qlIndexFixing($AZ$1,AV942,,Trigger)</f>
        <v>1.8239967143213479E-2</v>
      </c>
    </row>
    <row r="943" spans="46:51" ht="11.25" customHeight="1" x14ac:dyDescent="0.25">
      <c r="AT943" s="57" t="s">
        <v>44</v>
      </c>
      <c r="AU943" s="56">
        <f>_xll.qlInterestRateIndexFixingDate(IborIndex&amp;Tenor,AV943,Trigger)</f>
        <v>45891</v>
      </c>
      <c r="AV943" s="56">
        <f>_xll.qlCalendarAdvance(Calendar,AV942,AT943,"f",,Trigger)</f>
        <v>45895</v>
      </c>
      <c r="AW943" s="56">
        <f>_xll.qlInterestRateIndexMaturity(IborIndex&amp;Tenor,AV943,Trigger)</f>
        <v>46260</v>
      </c>
      <c r="AX943" s="102" t="e">
        <f>_xll.qlIndexFixing($Z$5,AU943,,Trigger)</f>
        <v>#VALUE!</v>
      </c>
      <c r="AY943" s="102">
        <f>_xll.qlIndexFixing($AZ$1,AV943,,Trigger)</f>
        <v>1.8250789332575998E-2</v>
      </c>
    </row>
    <row r="944" spans="46:51" ht="11.25" customHeight="1" x14ac:dyDescent="0.25">
      <c r="AT944" s="57" t="s">
        <v>44</v>
      </c>
      <c r="AU944" s="56">
        <f>_xll.qlInterestRateIndexFixingDate(IborIndex&amp;Tenor,AV944,Trigger)</f>
        <v>45898</v>
      </c>
      <c r="AV944" s="56">
        <f>_xll.qlCalendarAdvance(Calendar,AV943,AT944,"f",,Trigger)</f>
        <v>45902</v>
      </c>
      <c r="AW944" s="56">
        <f>_xll.qlInterestRateIndexMaturity(IborIndex&amp;Tenor,AV944,Trigger)</f>
        <v>46267</v>
      </c>
      <c r="AX944" s="102" t="e">
        <f>_xll.qlIndexFixing($Z$5,AU944,,Trigger)</f>
        <v>#VALUE!</v>
      </c>
      <c r="AY944" s="102">
        <f>_xll.qlIndexFixing($AZ$1,AV944,,Trigger)</f>
        <v>1.826140674695054E-2</v>
      </c>
    </row>
    <row r="945" spans="46:51" ht="11.25" customHeight="1" x14ac:dyDescent="0.25">
      <c r="AT945" s="57" t="s">
        <v>44</v>
      </c>
      <c r="AU945" s="56">
        <f>_xll.qlInterestRateIndexFixingDate(IborIndex&amp;Tenor,AV945,Trigger)</f>
        <v>45905</v>
      </c>
      <c r="AV945" s="56">
        <f>_xll.qlCalendarAdvance(Calendar,AV944,AT945,"f",,Trigger)</f>
        <v>45909</v>
      </c>
      <c r="AW945" s="56">
        <f>_xll.qlInterestRateIndexMaturity(IborIndex&amp;Tenor,AV945,Trigger)</f>
        <v>46274</v>
      </c>
      <c r="AX945" s="102" t="e">
        <f>_xll.qlIndexFixing($Z$5,AU945,,Trigger)</f>
        <v>#VALUE!</v>
      </c>
      <c r="AY945" s="102">
        <f>_xll.qlIndexFixing($AZ$1,AV945,,Trigger)</f>
        <v>1.8271818526665314E-2</v>
      </c>
    </row>
    <row r="946" spans="46:51" ht="11.25" customHeight="1" x14ac:dyDescent="0.25">
      <c r="AT946" s="57" t="s">
        <v>44</v>
      </c>
      <c r="AU946" s="56">
        <f>_xll.qlInterestRateIndexFixingDate(IborIndex&amp;Tenor,AV946,Trigger)</f>
        <v>45912</v>
      </c>
      <c r="AV946" s="56">
        <f>_xll.qlCalendarAdvance(Calendar,AV945,AT946,"f",,Trigger)</f>
        <v>45916</v>
      </c>
      <c r="AW946" s="56">
        <f>_xll.qlInterestRateIndexMaturity(IborIndex&amp;Tenor,AV946,Trigger)</f>
        <v>46281</v>
      </c>
      <c r="AX946" s="102" t="e">
        <f>_xll.qlIndexFixing($Z$5,AU946,,Trigger)</f>
        <v>#VALUE!</v>
      </c>
      <c r="AY946" s="102">
        <f>_xll.qlIndexFixing($AZ$1,AV946,,Trigger)</f>
        <v>1.8282023812140301E-2</v>
      </c>
    </row>
    <row r="947" spans="46:51" ht="11.25" customHeight="1" x14ac:dyDescent="0.25">
      <c r="AT947" s="57" t="s">
        <v>44</v>
      </c>
      <c r="AU947" s="56">
        <f>_xll.qlInterestRateIndexFixingDate(IborIndex&amp;Tenor,AV947,Trigger)</f>
        <v>45919</v>
      </c>
      <c r="AV947" s="56">
        <f>_xll.qlCalendarAdvance(Calendar,AV946,AT947,"f",,Trigger)</f>
        <v>45923</v>
      </c>
      <c r="AW947" s="56">
        <f>_xll.qlInterestRateIndexMaturity(IborIndex&amp;Tenor,AV947,Trigger)</f>
        <v>46288</v>
      </c>
      <c r="AX947" s="102" t="e">
        <f>_xll.qlIndexFixing($Z$5,AU947,,Trigger)</f>
        <v>#VALUE!</v>
      </c>
      <c r="AY947" s="102">
        <f>_xll.qlIndexFixing($AZ$1,AV947,,Trigger)</f>
        <v>1.8292021743887017E-2</v>
      </c>
    </row>
    <row r="948" spans="46:51" ht="11.25" customHeight="1" x14ac:dyDescent="0.25">
      <c r="AT948" s="57" t="s">
        <v>44</v>
      </c>
      <c r="AU948" s="56">
        <f>_xll.qlInterestRateIndexFixingDate(IborIndex&amp;Tenor,AV948,Trigger)</f>
        <v>45926</v>
      </c>
      <c r="AV948" s="56">
        <f>_xll.qlCalendarAdvance(Calendar,AV947,AT948,"f",,Trigger)</f>
        <v>45930</v>
      </c>
      <c r="AW948" s="56">
        <f>_xll.qlInterestRateIndexMaturity(IborIndex&amp;Tenor,AV948,Trigger)</f>
        <v>46295</v>
      </c>
      <c r="AX948" s="102" t="e">
        <f>_xll.qlIndexFixing($Z$5,AU948,,Trigger)</f>
        <v>#VALUE!</v>
      </c>
      <c r="AY948" s="102">
        <f>_xll.qlIndexFixing($AZ$1,AV948,,Trigger)</f>
        <v>1.830181146251203E-2</v>
      </c>
    </row>
    <row r="949" spans="46:51" ht="11.25" customHeight="1" x14ac:dyDescent="0.25">
      <c r="AT949" s="57" t="s">
        <v>44</v>
      </c>
      <c r="AU949" s="56">
        <f>_xll.qlInterestRateIndexFixingDate(IborIndex&amp;Tenor,AV949,Trigger)</f>
        <v>45933</v>
      </c>
      <c r="AV949" s="56">
        <f>_xll.qlCalendarAdvance(Calendar,AV948,AT949,"f",,Trigger)</f>
        <v>45937</v>
      </c>
      <c r="AW949" s="56">
        <f>_xll.qlInterestRateIndexMaturity(IborIndex&amp;Tenor,AV949,Trigger)</f>
        <v>46302</v>
      </c>
      <c r="AX949" s="102" t="e">
        <f>_xll.qlIndexFixing($Z$5,AU949,,Trigger)</f>
        <v>#VALUE!</v>
      </c>
      <c r="AY949" s="102">
        <f>_xll.qlIndexFixing($AZ$1,AV949,,Trigger)</f>
        <v>1.8311392108716077E-2</v>
      </c>
    </row>
    <row r="950" spans="46:51" ht="11.25" customHeight="1" x14ac:dyDescent="0.25">
      <c r="AT950" s="57" t="s">
        <v>44</v>
      </c>
      <c r="AU950" s="56">
        <f>_xll.qlInterestRateIndexFixingDate(IborIndex&amp;Tenor,AV950,Trigger)</f>
        <v>45940</v>
      </c>
      <c r="AV950" s="56">
        <f>_xll.qlCalendarAdvance(Calendar,AV949,AT950,"f",,Trigger)</f>
        <v>45944</v>
      </c>
      <c r="AW950" s="56">
        <f>_xll.qlInterestRateIndexMaturity(IborIndex&amp;Tenor,AV950,Trigger)</f>
        <v>46309</v>
      </c>
      <c r="AX950" s="102" t="e">
        <f>_xll.qlIndexFixing($Z$5,AU950,,Trigger)</f>
        <v>#VALUE!</v>
      </c>
      <c r="AY950" s="102">
        <f>_xll.qlIndexFixing($AZ$1,AV950,,Trigger)</f>
        <v>1.8320762823299766E-2</v>
      </c>
    </row>
    <row r="951" spans="46:51" ht="11.25" customHeight="1" x14ac:dyDescent="0.25">
      <c r="AT951" s="57" t="s">
        <v>44</v>
      </c>
      <c r="AU951" s="56">
        <f>_xll.qlInterestRateIndexFixingDate(IborIndex&amp;Tenor,AV951,Trigger)</f>
        <v>45947</v>
      </c>
      <c r="AV951" s="56">
        <f>_xll.qlCalendarAdvance(Calendar,AV950,AT951,"f",,Trigger)</f>
        <v>45951</v>
      </c>
      <c r="AW951" s="56">
        <f>_xll.qlInterestRateIndexMaturity(IborIndex&amp;Tenor,AV951,Trigger)</f>
        <v>46316</v>
      </c>
      <c r="AX951" s="102" t="e">
        <f>_xll.qlIndexFixing($Z$5,AU951,,Trigger)</f>
        <v>#VALUE!</v>
      </c>
      <c r="AY951" s="102">
        <f>_xll.qlIndexFixing($AZ$1,AV951,,Trigger)</f>
        <v>1.8329922747160932E-2</v>
      </c>
    </row>
    <row r="952" spans="46:51" ht="11.25" customHeight="1" x14ac:dyDescent="0.25">
      <c r="AT952" s="57" t="s">
        <v>44</v>
      </c>
      <c r="AU952" s="56">
        <f>_xll.qlInterestRateIndexFixingDate(IborIndex&amp;Tenor,AV952,Trigger)</f>
        <v>45954</v>
      </c>
      <c r="AV952" s="56">
        <f>_xll.qlCalendarAdvance(Calendar,AV951,AT952,"f",,Trigger)</f>
        <v>45958</v>
      </c>
      <c r="AW952" s="56">
        <f>_xll.qlInterestRateIndexMaturity(IborIndex&amp;Tenor,AV952,Trigger)</f>
        <v>46323</v>
      </c>
      <c r="AX952" s="102" t="e">
        <f>_xll.qlIndexFixing($Z$5,AU952,,Trigger)</f>
        <v>#VALUE!</v>
      </c>
      <c r="AY952" s="102">
        <f>_xll.qlIndexFixing($AZ$1,AV952,,Trigger)</f>
        <v>1.8338871021300131E-2</v>
      </c>
    </row>
    <row r="953" spans="46:51" ht="11.25" customHeight="1" x14ac:dyDescent="0.25">
      <c r="AT953" s="57" t="s">
        <v>44</v>
      </c>
      <c r="AU953" s="56">
        <f>_xll.qlInterestRateIndexFixingDate(IborIndex&amp;Tenor,AV953,Trigger)</f>
        <v>45961</v>
      </c>
      <c r="AV953" s="56">
        <f>_xll.qlCalendarAdvance(Calendar,AV952,AT953,"f",,Trigger)</f>
        <v>45965</v>
      </c>
      <c r="AW953" s="56">
        <f>_xll.qlInterestRateIndexMaturity(IborIndex&amp;Tenor,AV953,Trigger)</f>
        <v>46330</v>
      </c>
      <c r="AX953" s="102" t="e">
        <f>_xll.qlIndexFixing($Z$5,AU953,,Trigger)</f>
        <v>#VALUE!</v>
      </c>
      <c r="AY953" s="102">
        <f>_xll.qlIndexFixing($AZ$1,AV953,,Trigger)</f>
        <v>1.8347606786820188E-2</v>
      </c>
    </row>
    <row r="954" spans="46:51" ht="11.25" customHeight="1" x14ac:dyDescent="0.25">
      <c r="AT954" s="57" t="s">
        <v>44</v>
      </c>
      <c r="AU954" s="56">
        <f>_xll.qlInterestRateIndexFixingDate(IborIndex&amp;Tenor,AV954,Trigger)</f>
        <v>45968</v>
      </c>
      <c r="AV954" s="56">
        <f>_xll.qlCalendarAdvance(Calendar,AV953,AT954,"f",,Trigger)</f>
        <v>45972</v>
      </c>
      <c r="AW954" s="56">
        <f>_xll.qlInterestRateIndexMaturity(IborIndex&amp;Tenor,AV954,Trigger)</f>
        <v>46337</v>
      </c>
      <c r="AX954" s="102" t="e">
        <f>_xll.qlIndexFixing($Z$5,AU954,,Trigger)</f>
        <v>#VALUE!</v>
      </c>
      <c r="AY954" s="102">
        <f>_xll.qlIndexFixing($AZ$1,AV954,,Trigger)</f>
        <v>1.8356129184929276E-2</v>
      </c>
    </row>
    <row r="955" spans="46:51" ht="11.25" customHeight="1" x14ac:dyDescent="0.25">
      <c r="AT955" s="57" t="s">
        <v>44</v>
      </c>
      <c r="AU955" s="56">
        <f>_xll.qlInterestRateIndexFixingDate(IborIndex&amp;Tenor,AV955,Trigger)</f>
        <v>45975</v>
      </c>
      <c r="AV955" s="56">
        <f>_xll.qlCalendarAdvance(Calendar,AV954,AT955,"f",,Trigger)</f>
        <v>45979</v>
      </c>
      <c r="AW955" s="56">
        <f>_xll.qlInterestRateIndexMaturity(IborIndex&amp;Tenor,AV955,Trigger)</f>
        <v>46344</v>
      </c>
      <c r="AX955" s="102" t="e">
        <f>_xll.qlIndexFixing($Z$5,AU955,,Trigger)</f>
        <v>#VALUE!</v>
      </c>
      <c r="AY955" s="102">
        <f>_xll.qlIndexFixing($AZ$1,AV955,,Trigger)</f>
        <v>1.8364437356941554E-2</v>
      </c>
    </row>
    <row r="956" spans="46:51" ht="11.25" customHeight="1" x14ac:dyDescent="0.25">
      <c r="AT956" s="57" t="s">
        <v>44</v>
      </c>
      <c r="AU956" s="56">
        <f>_xll.qlInterestRateIndexFixingDate(IborIndex&amp;Tenor,AV956,Trigger)</f>
        <v>45982</v>
      </c>
      <c r="AV956" s="56">
        <f>_xll.qlCalendarAdvance(Calendar,AV955,AT956,"f",,Trigger)</f>
        <v>45986</v>
      </c>
      <c r="AW956" s="56">
        <f>_xll.qlInterestRateIndexMaturity(IborIndex&amp;Tenor,AV956,Trigger)</f>
        <v>46351</v>
      </c>
      <c r="AX956" s="102" t="e">
        <f>_xll.qlIndexFixing($Z$5,AU956,,Trigger)</f>
        <v>#VALUE!</v>
      </c>
      <c r="AY956" s="102">
        <f>_xll.qlIndexFixing($AZ$1,AV956,,Trigger)</f>
        <v>1.8372530444280034E-2</v>
      </c>
    </row>
    <row r="957" spans="46:51" ht="11.25" customHeight="1" x14ac:dyDescent="0.25">
      <c r="AT957" s="57" t="s">
        <v>44</v>
      </c>
      <c r="AU957" s="56">
        <f>_xll.qlInterestRateIndexFixingDate(IborIndex&amp;Tenor,AV957,Trigger)</f>
        <v>45989</v>
      </c>
      <c r="AV957" s="56">
        <f>_xll.qlCalendarAdvance(Calendar,AV956,AT957,"f",,Trigger)</f>
        <v>45993</v>
      </c>
      <c r="AW957" s="56">
        <f>_xll.qlInterestRateIndexMaturity(IborIndex&amp;Tenor,AV957,Trigger)</f>
        <v>46358</v>
      </c>
      <c r="AX957" s="102" t="e">
        <f>_xll.qlIndexFixing($Z$5,AU957,,Trigger)</f>
        <v>#VALUE!</v>
      </c>
      <c r="AY957" s="102">
        <f>_xll.qlIndexFixing($AZ$1,AV957,,Trigger)</f>
        <v>1.8380407588477889E-2</v>
      </c>
    </row>
    <row r="958" spans="46:51" ht="11.25" customHeight="1" x14ac:dyDescent="0.25">
      <c r="AT958" s="57" t="s">
        <v>44</v>
      </c>
      <c r="AU958" s="56">
        <f>_xll.qlInterestRateIndexFixingDate(IborIndex&amp;Tenor,AV958,Trigger)</f>
        <v>45996</v>
      </c>
      <c r="AV958" s="56">
        <f>_xll.qlCalendarAdvance(Calendar,AV957,AT958,"f",,Trigger)</f>
        <v>46000</v>
      </c>
      <c r="AW958" s="56">
        <f>_xll.qlInterestRateIndexMaturity(IborIndex&amp;Tenor,AV958,Trigger)</f>
        <v>46365</v>
      </c>
      <c r="AX958" s="102" t="e">
        <f>_xll.qlIndexFixing($Z$5,AU958,,Trigger)</f>
        <v>#VALUE!</v>
      </c>
      <c r="AY958" s="102">
        <f>_xll.qlIndexFixing($AZ$1,AV958,,Trigger)</f>
        <v>1.8388067931180627E-2</v>
      </c>
    </row>
    <row r="959" spans="46:51" ht="11.25" customHeight="1" x14ac:dyDescent="0.25">
      <c r="AT959" s="57" t="s">
        <v>44</v>
      </c>
      <c r="AU959" s="56">
        <f>_xll.qlInterestRateIndexFixingDate(IborIndex&amp;Tenor,AV959,Trigger)</f>
        <v>46003</v>
      </c>
      <c r="AV959" s="56">
        <f>_xll.qlCalendarAdvance(Calendar,AV958,AT959,"f",,Trigger)</f>
        <v>46007</v>
      </c>
      <c r="AW959" s="56">
        <f>_xll.qlInterestRateIndexMaturity(IborIndex&amp;Tenor,AV959,Trigger)</f>
        <v>46372</v>
      </c>
      <c r="AX959" s="102" t="e">
        <f>_xll.qlIndexFixing($Z$5,AU959,,Trigger)</f>
        <v>#VALUE!</v>
      </c>
      <c r="AY959" s="102">
        <f>_xll.qlIndexFixing($AZ$1,AV959,,Trigger)</f>
        <v>1.8395510614147653E-2</v>
      </c>
    </row>
    <row r="960" spans="46:51" ht="11.25" customHeight="1" x14ac:dyDescent="0.25">
      <c r="AT960" s="57" t="s">
        <v>44</v>
      </c>
      <c r="AU960" s="56">
        <f>_xll.qlInterestRateIndexFixingDate(IborIndex&amp;Tenor,AV960,Trigger)</f>
        <v>46010</v>
      </c>
      <c r="AV960" s="56">
        <f>_xll.qlCalendarAdvance(Calendar,AV959,AT960,"f",,Trigger)</f>
        <v>46014</v>
      </c>
      <c r="AW960" s="56">
        <f>_xll.qlInterestRateIndexMaturity(IborIndex&amp;Tenor,AV960,Trigger)</f>
        <v>46379</v>
      </c>
      <c r="AX960" s="102" t="e">
        <f>_xll.qlIndexFixing($Z$5,AU960,,Trigger)</f>
        <v>#VALUE!</v>
      </c>
      <c r="AY960" s="102">
        <f>_xll.qlIndexFixing($AZ$1,AV960,,Trigger)</f>
        <v>1.8406764433340134E-2</v>
      </c>
    </row>
    <row r="961" spans="46:51" ht="11.25" customHeight="1" x14ac:dyDescent="0.25">
      <c r="AT961" s="57" t="s">
        <v>44</v>
      </c>
      <c r="AU961" s="56">
        <f>_xll.qlInterestRateIndexFixingDate(IborIndex&amp;Tenor,AV961,Trigger)</f>
        <v>46015</v>
      </c>
      <c r="AV961" s="56">
        <f>_xll.qlCalendarAdvance(Calendar,AV960,AT961,"f",,Trigger)</f>
        <v>46021</v>
      </c>
      <c r="AW961" s="56">
        <f>_xll.qlInterestRateIndexMaturity(IborIndex&amp;Tenor,AV961,Trigger)</f>
        <v>46386</v>
      </c>
      <c r="AX961" s="102" t="e">
        <f>_xll.qlIndexFixing($Z$5,AU961,,Trigger)</f>
        <v>#VALUE!</v>
      </c>
      <c r="AY961" s="102">
        <f>_xll.qlIndexFixing($AZ$1,AV961,,Trigger)</f>
        <v>1.8412361831258783E-2</v>
      </c>
    </row>
    <row r="962" spans="46:51" ht="11.25" customHeight="1" x14ac:dyDescent="0.25">
      <c r="AT962" s="57" t="s">
        <v>44</v>
      </c>
      <c r="AU962" s="56">
        <f>_xll.qlInterestRateIndexFixingDate(IborIndex&amp;Tenor,AV962,Trigger)</f>
        <v>46024</v>
      </c>
      <c r="AV962" s="56">
        <f>_xll.qlCalendarAdvance(Calendar,AV961,AT962,"f",,Trigger)</f>
        <v>46028</v>
      </c>
      <c r="AW962" s="56">
        <f>_xll.qlInterestRateIndexMaturity(IborIndex&amp;Tenor,AV962,Trigger)</f>
        <v>46393</v>
      </c>
      <c r="AX962" s="102" t="e">
        <f>_xll.qlIndexFixing($Z$5,AU962,,Trigger)</f>
        <v>#VALUE!</v>
      </c>
      <c r="AY962" s="102">
        <f>_xll.qlIndexFixing($AZ$1,AV962,,Trigger)</f>
        <v>1.8416524123974532E-2</v>
      </c>
    </row>
    <row r="963" spans="46:51" ht="11.25" customHeight="1" x14ac:dyDescent="0.25">
      <c r="AT963" s="57" t="s">
        <v>44</v>
      </c>
      <c r="AU963" s="56">
        <f>_xll.qlInterestRateIndexFixingDate(IborIndex&amp;Tenor,AV963,Trigger)</f>
        <v>46031</v>
      </c>
      <c r="AV963" s="56">
        <f>_xll.qlCalendarAdvance(Calendar,AV962,AT963,"f",,Trigger)</f>
        <v>46035</v>
      </c>
      <c r="AW963" s="56">
        <f>_xll.qlInterestRateIndexMaturity(IborIndex&amp;Tenor,AV963,Trigger)</f>
        <v>46400</v>
      </c>
      <c r="AX963" s="102" t="e">
        <f>_xll.qlIndexFixing($Z$5,AU963,,Trigger)</f>
        <v>#VALUE!</v>
      </c>
      <c r="AY963" s="102">
        <f>_xll.qlIndexFixing($AZ$1,AV963,,Trigger)</f>
        <v>1.8423087587935136E-2</v>
      </c>
    </row>
    <row r="964" spans="46:51" ht="11.25" customHeight="1" x14ac:dyDescent="0.25">
      <c r="AT964" s="57" t="s">
        <v>44</v>
      </c>
      <c r="AU964" s="56">
        <f>_xll.qlInterestRateIndexFixingDate(IborIndex&amp;Tenor,AV964,Trigger)</f>
        <v>46038</v>
      </c>
      <c r="AV964" s="56">
        <f>_xll.qlCalendarAdvance(Calendar,AV963,AT964,"f",,Trigger)</f>
        <v>46042</v>
      </c>
      <c r="AW964" s="56">
        <f>_xll.qlInterestRateIndexMaturity(IborIndex&amp;Tenor,AV964,Trigger)</f>
        <v>46407</v>
      </c>
      <c r="AX964" s="102" t="e">
        <f>_xll.qlIndexFixing($Z$5,AU964,,Trigger)</f>
        <v>#VALUE!</v>
      </c>
      <c r="AY964" s="102">
        <f>_xll.qlIndexFixing($AZ$1,AV964,,Trigger)</f>
        <v>1.842942910273072E-2</v>
      </c>
    </row>
    <row r="965" spans="46:51" ht="11.25" customHeight="1" x14ac:dyDescent="0.25">
      <c r="AT965" s="57" t="s">
        <v>44</v>
      </c>
      <c r="AU965" s="56">
        <f>_xll.qlInterestRateIndexFixingDate(IborIndex&amp;Tenor,AV965,Trigger)</f>
        <v>46045</v>
      </c>
      <c r="AV965" s="56">
        <f>_xll.qlCalendarAdvance(Calendar,AV964,AT965,"f",,Trigger)</f>
        <v>46049</v>
      </c>
      <c r="AW965" s="56">
        <f>_xll.qlInterestRateIndexMaturity(IborIndex&amp;Tenor,AV965,Trigger)</f>
        <v>46414</v>
      </c>
      <c r="AX965" s="102" t="e">
        <f>_xll.qlIndexFixing($Z$5,AU965,,Trigger)</f>
        <v>#VALUE!</v>
      </c>
      <c r="AY965" s="102">
        <f>_xll.qlIndexFixing($AZ$1,AV965,,Trigger)</f>
        <v>1.8435547810843611E-2</v>
      </c>
    </row>
    <row r="966" spans="46:51" ht="11.25" customHeight="1" x14ac:dyDescent="0.25">
      <c r="AT966" s="57" t="s">
        <v>44</v>
      </c>
      <c r="AU966" s="56">
        <f>_xll.qlInterestRateIndexFixingDate(IborIndex&amp;Tenor,AV966,Trigger)</f>
        <v>46052</v>
      </c>
      <c r="AV966" s="56">
        <f>_xll.qlCalendarAdvance(Calendar,AV965,AT966,"f",,Trigger)</f>
        <v>46056</v>
      </c>
      <c r="AW966" s="56">
        <f>_xll.qlInterestRateIndexMaturity(IborIndex&amp;Tenor,AV966,Trigger)</f>
        <v>46421</v>
      </c>
      <c r="AX966" s="102" t="e">
        <f>_xll.qlIndexFixing($Z$5,AU966,,Trigger)</f>
        <v>#VALUE!</v>
      </c>
      <c r="AY966" s="102">
        <f>_xll.qlIndexFixing($AZ$1,AV966,,Trigger)</f>
        <v>1.8441442854882938E-2</v>
      </c>
    </row>
    <row r="967" spans="46:51" ht="11.25" customHeight="1" x14ac:dyDescent="0.25">
      <c r="AT967" s="57" t="s">
        <v>44</v>
      </c>
      <c r="AU967" s="56">
        <f>_xll.qlInterestRateIndexFixingDate(IborIndex&amp;Tenor,AV967,Trigger)</f>
        <v>46059</v>
      </c>
      <c r="AV967" s="56">
        <f>_xll.qlCalendarAdvance(Calendar,AV966,AT967,"f",,Trigger)</f>
        <v>46063</v>
      </c>
      <c r="AW967" s="56">
        <f>_xll.qlInterestRateIndexMaturity(IborIndex&amp;Tenor,AV967,Trigger)</f>
        <v>46428</v>
      </c>
      <c r="AX967" s="102" t="e">
        <f>_xll.qlIndexFixing($Z$5,AU967,,Trigger)</f>
        <v>#VALUE!</v>
      </c>
      <c r="AY967" s="102">
        <f>_xll.qlIndexFixing($AZ$1,AV967,,Trigger)</f>
        <v>1.8447113377587046E-2</v>
      </c>
    </row>
    <row r="968" spans="46:51" ht="11.25" customHeight="1" x14ac:dyDescent="0.25">
      <c r="AT968" s="57" t="s">
        <v>44</v>
      </c>
      <c r="AU968" s="56">
        <f>_xll.qlInterestRateIndexFixingDate(IborIndex&amp;Tenor,AV968,Trigger)</f>
        <v>46066</v>
      </c>
      <c r="AV968" s="56">
        <f>_xll.qlCalendarAdvance(Calendar,AV967,AT968,"f",,Trigger)</f>
        <v>46070</v>
      </c>
      <c r="AW968" s="56">
        <f>_xll.qlInterestRateIndexMaturity(IborIndex&amp;Tenor,AV968,Trigger)</f>
        <v>46435</v>
      </c>
      <c r="AX968" s="102" t="e">
        <f>_xll.qlIndexFixing($Z$5,AU968,,Trigger)</f>
        <v>#VALUE!</v>
      </c>
      <c r="AY968" s="102">
        <f>_xll.qlIndexFixing($AZ$1,AV968,,Trigger)</f>
        <v>1.8452558521824796E-2</v>
      </c>
    </row>
    <row r="969" spans="46:51" ht="11.25" customHeight="1" x14ac:dyDescent="0.25">
      <c r="AT969" s="57" t="s">
        <v>44</v>
      </c>
      <c r="AU969" s="56">
        <f>_xll.qlInterestRateIndexFixingDate(IborIndex&amp;Tenor,AV969,Trigger)</f>
        <v>46073</v>
      </c>
      <c r="AV969" s="56">
        <f>_xll.qlCalendarAdvance(Calendar,AV968,AT969,"f",,Trigger)</f>
        <v>46077</v>
      </c>
      <c r="AW969" s="56">
        <f>_xll.qlInterestRateIndexMaturity(IborIndex&amp;Tenor,AV969,Trigger)</f>
        <v>46442</v>
      </c>
      <c r="AX969" s="102" t="e">
        <f>_xll.qlIndexFixing($Z$5,AU969,,Trigger)</f>
        <v>#VALUE!</v>
      </c>
      <c r="AY969" s="102">
        <f>_xll.qlIndexFixing($AZ$1,AV969,,Trigger)</f>
        <v>1.8457777430598208E-2</v>
      </c>
    </row>
    <row r="970" spans="46:51" ht="11.25" customHeight="1" x14ac:dyDescent="0.25">
      <c r="AT970" s="57" t="s">
        <v>44</v>
      </c>
      <c r="AU970" s="56">
        <f>_xll.qlInterestRateIndexFixingDate(IborIndex&amp;Tenor,AV970,Trigger)</f>
        <v>46080</v>
      </c>
      <c r="AV970" s="56">
        <f>_xll.qlCalendarAdvance(Calendar,AV969,AT970,"f",,Trigger)</f>
        <v>46084</v>
      </c>
      <c r="AW970" s="56">
        <f>_xll.qlInterestRateIndexMaturity(IborIndex&amp;Tenor,AV970,Trigger)</f>
        <v>46449</v>
      </c>
      <c r="AX970" s="102" t="e">
        <f>_xll.qlIndexFixing($Z$5,AU970,,Trigger)</f>
        <v>#VALUE!</v>
      </c>
      <c r="AY970" s="102">
        <f>_xll.qlIndexFixing($AZ$1,AV970,,Trigger)</f>
        <v>1.8462769247043778E-2</v>
      </c>
    </row>
    <row r="971" spans="46:51" ht="11.25" customHeight="1" x14ac:dyDescent="0.25">
      <c r="AT971" s="57" t="s">
        <v>44</v>
      </c>
      <c r="AU971" s="56">
        <f>_xll.qlInterestRateIndexFixingDate(IborIndex&amp;Tenor,AV971,Trigger)</f>
        <v>46087</v>
      </c>
      <c r="AV971" s="56">
        <f>_xll.qlCalendarAdvance(Calendar,AV970,AT971,"f",,Trigger)</f>
        <v>46091</v>
      </c>
      <c r="AW971" s="56">
        <f>_xll.qlInterestRateIndexMaturity(IborIndex&amp;Tenor,AV971,Trigger)</f>
        <v>46456</v>
      </c>
      <c r="AX971" s="102" t="e">
        <f>_xll.qlIndexFixing($Z$5,AU971,,Trigger)</f>
        <v>#VALUE!</v>
      </c>
      <c r="AY971" s="102">
        <f>_xll.qlIndexFixing($AZ$1,AV971,,Trigger)</f>
        <v>1.8467533114434866E-2</v>
      </c>
    </row>
    <row r="972" spans="46:51" ht="11.25" customHeight="1" x14ac:dyDescent="0.25">
      <c r="AT972" s="57" t="s">
        <v>44</v>
      </c>
      <c r="AU972" s="56">
        <f>_xll.qlInterestRateIndexFixingDate(IborIndex&amp;Tenor,AV972,Trigger)</f>
        <v>46094</v>
      </c>
      <c r="AV972" s="56">
        <f>_xll.qlCalendarAdvance(Calendar,AV971,AT972,"f",,Trigger)</f>
        <v>46098</v>
      </c>
      <c r="AW972" s="56">
        <f>_xll.qlInterestRateIndexMaturity(IborIndex&amp;Tenor,AV972,Trigger)</f>
        <v>46463</v>
      </c>
      <c r="AX972" s="102" t="e">
        <f>_xll.qlIndexFixing($Z$5,AU972,,Trigger)</f>
        <v>#VALUE!</v>
      </c>
      <c r="AY972" s="102">
        <f>_xll.qlIndexFixing($AZ$1,AV972,,Trigger)</f>
        <v>1.8472068176183028E-2</v>
      </c>
    </row>
    <row r="973" spans="46:51" ht="11.25" customHeight="1" x14ac:dyDescent="0.25">
      <c r="AT973" s="57" t="s">
        <v>44</v>
      </c>
      <c r="AU973" s="56">
        <f>_xll.qlInterestRateIndexFixingDate(IborIndex&amp;Tenor,AV973,Trigger)</f>
        <v>46101</v>
      </c>
      <c r="AV973" s="56">
        <f>_xll.qlCalendarAdvance(Calendar,AV972,AT973,"f",,Trigger)</f>
        <v>46105</v>
      </c>
      <c r="AW973" s="56">
        <f>_xll.qlInterestRateIndexMaturity(IborIndex&amp;Tenor,AV973,Trigger)</f>
        <v>46470</v>
      </c>
      <c r="AX973" s="102" t="e">
        <f>_xll.qlIndexFixing($Z$5,AU973,,Trigger)</f>
        <v>#VALUE!</v>
      </c>
      <c r="AY973" s="102">
        <f>_xll.qlIndexFixing($AZ$1,AV973,,Trigger)</f>
        <v>1.8478870277521847E-2</v>
      </c>
    </row>
    <row r="974" spans="46:51" ht="11.25" customHeight="1" x14ac:dyDescent="0.25">
      <c r="AT974" s="57" t="s">
        <v>44</v>
      </c>
      <c r="AU974" s="56">
        <f>_xll.qlInterestRateIndexFixingDate(IborIndex&amp;Tenor,AV974,Trigger)</f>
        <v>46108</v>
      </c>
      <c r="AV974" s="56">
        <f>_xll.qlCalendarAdvance(Calendar,AV973,AT974,"f",,Trigger)</f>
        <v>46112</v>
      </c>
      <c r="AW974" s="56">
        <f>_xll.qlInterestRateIndexMaturity(IborIndex&amp;Tenor,AV974,Trigger)</f>
        <v>46477</v>
      </c>
      <c r="AX974" s="102" t="e">
        <f>_xll.qlIndexFixing($Z$5,AU974,,Trigger)</f>
        <v>#VALUE!</v>
      </c>
      <c r="AY974" s="102">
        <f>_xll.qlIndexFixing($AZ$1,AV974,,Trigger)</f>
        <v>1.8480448457102425E-2</v>
      </c>
    </row>
    <row r="975" spans="46:51" ht="11.25" customHeight="1" x14ac:dyDescent="0.25">
      <c r="AT975" s="57" t="s">
        <v>44</v>
      </c>
      <c r="AU975" s="56">
        <f>_xll.qlInterestRateIndexFixingDate(IborIndex&amp;Tenor,AV975,Trigger)</f>
        <v>46113</v>
      </c>
      <c r="AV975" s="56">
        <f>_xll.qlCalendarAdvance(Calendar,AV974,AT975,"f",,Trigger)</f>
        <v>46119</v>
      </c>
      <c r="AW975" s="56">
        <f>_xll.qlInterestRateIndexMaturity(IborIndex&amp;Tenor,AV975,Trigger)</f>
        <v>46484</v>
      </c>
      <c r="AX975" s="102" t="e">
        <f>_xll.qlIndexFixing($Z$5,AU975,,Trigger)</f>
        <v>#VALUE!</v>
      </c>
      <c r="AY975" s="102">
        <f>_xll.qlIndexFixing($AZ$1,AV975,,Trigger)</f>
        <v>1.8484291963807659E-2</v>
      </c>
    </row>
    <row r="976" spans="46:51" ht="11.25" customHeight="1" x14ac:dyDescent="0.25">
      <c r="AT976" s="57" t="s">
        <v>44</v>
      </c>
      <c r="AU976" s="56">
        <f>_xll.qlInterestRateIndexFixingDate(IborIndex&amp;Tenor,AV976,Trigger)</f>
        <v>46122</v>
      </c>
      <c r="AV976" s="56">
        <f>_xll.qlCalendarAdvance(Calendar,AV975,AT976,"f",,Trigger)</f>
        <v>46126</v>
      </c>
      <c r="AW976" s="56">
        <f>_xll.qlInterestRateIndexMaturity(IborIndex&amp;Tenor,AV976,Trigger)</f>
        <v>46491</v>
      </c>
      <c r="AX976" s="102" t="e">
        <f>_xll.qlIndexFixing($Z$5,AU976,,Trigger)</f>
        <v>#VALUE!</v>
      </c>
      <c r="AY976" s="102">
        <f>_xll.qlIndexFixing($AZ$1,AV976,,Trigger)</f>
        <v>1.8487903239941896E-2</v>
      </c>
    </row>
    <row r="977" spans="46:51" ht="11.25" customHeight="1" x14ac:dyDescent="0.25">
      <c r="AT977" s="57" t="s">
        <v>44</v>
      </c>
      <c r="AU977" s="56">
        <f>_xll.qlInterestRateIndexFixingDate(IborIndex&amp;Tenor,AV977,Trigger)</f>
        <v>46129</v>
      </c>
      <c r="AV977" s="56">
        <f>_xll.qlCalendarAdvance(Calendar,AV976,AT977,"f",,Trigger)</f>
        <v>46133</v>
      </c>
      <c r="AW977" s="56">
        <f>_xll.qlInterestRateIndexMaturity(IborIndex&amp;Tenor,AV977,Trigger)</f>
        <v>46498</v>
      </c>
      <c r="AX977" s="102" t="e">
        <f>_xll.qlIndexFixing($Z$5,AU977,,Trigger)</f>
        <v>#VALUE!</v>
      </c>
      <c r="AY977" s="102">
        <f>_xll.qlIndexFixing($AZ$1,AV977,,Trigger)</f>
        <v>1.8491281429638972E-2</v>
      </c>
    </row>
    <row r="978" spans="46:51" ht="11.25" customHeight="1" x14ac:dyDescent="0.25">
      <c r="AT978" s="57" t="s">
        <v>44</v>
      </c>
      <c r="AU978" s="56">
        <f>_xll.qlInterestRateIndexFixingDate(IborIndex&amp;Tenor,AV978,Trigger)</f>
        <v>46136</v>
      </c>
      <c r="AV978" s="56">
        <f>_xll.qlCalendarAdvance(Calendar,AV977,AT978,"f",,Trigger)</f>
        <v>46140</v>
      </c>
      <c r="AW978" s="56">
        <f>_xll.qlInterestRateIndexMaturity(IborIndex&amp;Tenor,AV978,Trigger)</f>
        <v>46505</v>
      </c>
      <c r="AX978" s="102" t="e">
        <f>_xll.qlIndexFixing($Z$5,AU978,,Trigger)</f>
        <v>#VALUE!</v>
      </c>
      <c r="AY978" s="102">
        <f>_xll.qlIndexFixing($AZ$1,AV978,,Trigger)</f>
        <v>1.8494425677183162E-2</v>
      </c>
    </row>
    <row r="979" spans="46:51" ht="11.25" customHeight="1" x14ac:dyDescent="0.25">
      <c r="AT979" s="57" t="s">
        <v>44</v>
      </c>
      <c r="AU979" s="56">
        <f>_xll.qlInterestRateIndexFixingDate(IborIndex&amp;Tenor,AV979,Trigger)</f>
        <v>46142</v>
      </c>
      <c r="AV979" s="56">
        <f>_xll.qlCalendarAdvance(Calendar,AV978,AT979,"f",,Trigger)</f>
        <v>46147</v>
      </c>
      <c r="AW979" s="56">
        <f>_xll.qlInterestRateIndexMaturity(IborIndex&amp;Tenor,AV979,Trigger)</f>
        <v>46512</v>
      </c>
      <c r="AX979" s="102" t="e">
        <f>_xll.qlIndexFixing($Z$5,AU979,,Trigger)</f>
        <v>#VALUE!</v>
      </c>
      <c r="AY979" s="102">
        <f>_xll.qlIndexFixing($AZ$1,AV979,,Trigger)</f>
        <v>1.8497335127011402E-2</v>
      </c>
    </row>
    <row r="980" spans="46:51" ht="11.25" customHeight="1" x14ac:dyDescent="0.25">
      <c r="AT980" s="57" t="s">
        <v>44</v>
      </c>
      <c r="AU980" s="56">
        <f>_xll.qlInterestRateIndexFixingDate(IborIndex&amp;Tenor,AV980,Trigger)</f>
        <v>46150</v>
      </c>
      <c r="AV980" s="56">
        <f>_xll.qlCalendarAdvance(Calendar,AV979,AT980,"f",,Trigger)</f>
        <v>46154</v>
      </c>
      <c r="AW980" s="56">
        <f>_xll.qlInterestRateIndexMaturity(IborIndex&amp;Tenor,AV980,Trigger)</f>
        <v>46519</v>
      </c>
      <c r="AX980" s="102" t="e">
        <f>_xll.qlIndexFixing($Z$5,AU980,,Trigger)</f>
        <v>#VALUE!</v>
      </c>
      <c r="AY980" s="102">
        <f>_xll.qlIndexFixing($AZ$1,AV980,,Trigger)</f>
        <v>1.850000892371435E-2</v>
      </c>
    </row>
    <row r="981" spans="46:51" ht="11.25" customHeight="1" x14ac:dyDescent="0.25">
      <c r="AT981" s="57" t="s">
        <v>44</v>
      </c>
      <c r="AU981" s="56">
        <f>_xll.qlInterestRateIndexFixingDate(IborIndex&amp;Tenor,AV981,Trigger)</f>
        <v>46157</v>
      </c>
      <c r="AV981" s="56">
        <f>_xll.qlCalendarAdvance(Calendar,AV980,AT981,"f",,Trigger)</f>
        <v>46161</v>
      </c>
      <c r="AW981" s="56">
        <f>_xll.qlInterestRateIndexMaturity(IborIndex&amp;Tenor,AV981,Trigger)</f>
        <v>46526</v>
      </c>
      <c r="AX981" s="102" t="e">
        <f>_xll.qlIndexFixing($Z$5,AU981,,Trigger)</f>
        <v>#VALUE!</v>
      </c>
      <c r="AY981" s="102">
        <f>_xll.qlIndexFixing($AZ$1,AV981,,Trigger)</f>
        <v>1.8502446895406054E-2</v>
      </c>
    </row>
    <row r="982" spans="46:51" ht="11.25" customHeight="1" x14ac:dyDescent="0.25">
      <c r="AT982" s="57" t="s">
        <v>44</v>
      </c>
      <c r="AU982" s="56">
        <f>_xll.qlInterestRateIndexFixingDate(IborIndex&amp;Tenor,AV982,Trigger)</f>
        <v>46164</v>
      </c>
      <c r="AV982" s="56">
        <f>_xll.qlCalendarAdvance(Calendar,AV981,AT982,"f",,Trigger)</f>
        <v>46168</v>
      </c>
      <c r="AW982" s="56">
        <f>_xll.qlInterestRateIndexMaturity(IborIndex&amp;Tenor,AV982,Trigger)</f>
        <v>46533</v>
      </c>
      <c r="AX982" s="102" t="e">
        <f>_xll.qlIndexFixing($Z$5,AU982,,Trigger)</f>
        <v>#VALUE!</v>
      </c>
      <c r="AY982" s="102">
        <f>_xll.qlIndexFixing($AZ$1,AV982,,Trigger)</f>
        <v>1.8504651612556818E-2</v>
      </c>
    </row>
    <row r="983" spans="46:51" ht="11.25" customHeight="1" x14ac:dyDescent="0.25">
      <c r="AT983" s="57" t="s">
        <v>44</v>
      </c>
      <c r="AU983" s="56">
        <f>_xll.qlInterestRateIndexFixingDate(IborIndex&amp;Tenor,AV983,Trigger)</f>
        <v>46171</v>
      </c>
      <c r="AV983" s="56">
        <f>_xll.qlCalendarAdvance(Calendar,AV982,AT983,"f",,Trigger)</f>
        <v>46175</v>
      </c>
      <c r="AW983" s="56">
        <f>_xll.qlInterestRateIndexMaturity(IborIndex&amp;Tenor,AV983,Trigger)</f>
        <v>46540</v>
      </c>
      <c r="AX983" s="102" t="e">
        <f>_xll.qlIndexFixing($Z$5,AU983,,Trigger)</f>
        <v>#VALUE!</v>
      </c>
      <c r="AY983" s="102">
        <f>_xll.qlIndexFixing($AZ$1,AV983,,Trigger)</f>
        <v>1.8506626353165002E-2</v>
      </c>
    </row>
    <row r="984" spans="46:51" ht="11.25" customHeight="1" x14ac:dyDescent="0.25">
      <c r="AT984" s="57" t="s">
        <v>44</v>
      </c>
      <c r="AU984" s="56">
        <f>_xll.qlInterestRateIndexFixingDate(IborIndex&amp;Tenor,AV984,Trigger)</f>
        <v>46178</v>
      </c>
      <c r="AV984" s="56">
        <f>_xll.qlCalendarAdvance(Calendar,AV983,AT984,"f",,Trigger)</f>
        <v>46182</v>
      </c>
      <c r="AW984" s="56">
        <f>_xll.qlInterestRateIndexMaturity(IborIndex&amp;Tenor,AV984,Trigger)</f>
        <v>46547</v>
      </c>
      <c r="AX984" s="102" t="e">
        <f>_xll.qlIndexFixing($Z$5,AU984,,Trigger)</f>
        <v>#VALUE!</v>
      </c>
      <c r="AY984" s="102">
        <f>_xll.qlIndexFixing($AZ$1,AV984,,Trigger)</f>
        <v>1.8508374421566047E-2</v>
      </c>
    </row>
    <row r="985" spans="46:51" ht="11.25" customHeight="1" x14ac:dyDescent="0.25">
      <c r="AT985" s="57" t="s">
        <v>44</v>
      </c>
      <c r="AU985" s="56">
        <f>_xll.qlInterestRateIndexFixingDate(IborIndex&amp;Tenor,AV985,Trigger)</f>
        <v>46185</v>
      </c>
      <c r="AV985" s="56">
        <f>_xll.qlCalendarAdvance(Calendar,AV984,AT985,"f",,Trigger)</f>
        <v>46189</v>
      </c>
      <c r="AW985" s="56">
        <f>_xll.qlInterestRateIndexMaturity(IborIndex&amp;Tenor,AV985,Trigger)</f>
        <v>46554</v>
      </c>
      <c r="AX985" s="102" t="e">
        <f>_xll.qlIndexFixing($Z$5,AU985,,Trigger)</f>
        <v>#VALUE!</v>
      </c>
      <c r="AY985" s="102">
        <f>_xll.qlIndexFixing($AZ$1,AV985,,Trigger)</f>
        <v>1.8509899148425008E-2</v>
      </c>
    </row>
    <row r="986" spans="46:51" ht="11.25" customHeight="1" x14ac:dyDescent="0.25">
      <c r="AT986" s="57" t="s">
        <v>44</v>
      </c>
      <c r="AU986" s="56">
        <f>_xll.qlInterestRateIndexFixingDate(IborIndex&amp;Tenor,AV986,Trigger)</f>
        <v>46192</v>
      </c>
      <c r="AV986" s="56">
        <f>_xll.qlCalendarAdvance(Calendar,AV985,AT986,"f",,Trigger)</f>
        <v>46196</v>
      </c>
      <c r="AW986" s="56">
        <f>_xll.qlInterestRateIndexMaturity(IborIndex&amp;Tenor,AV986,Trigger)</f>
        <v>46561</v>
      </c>
      <c r="AX986" s="102" t="e">
        <f>_xll.qlIndexFixing($Z$5,AU986,,Trigger)</f>
        <v>#VALUE!</v>
      </c>
      <c r="AY986" s="102">
        <f>_xll.qlIndexFixing($AZ$1,AV986,,Trigger)</f>
        <v>1.8511203890730001E-2</v>
      </c>
    </row>
    <row r="987" spans="46:51" ht="11.25" customHeight="1" x14ac:dyDescent="0.25">
      <c r="AT987" s="57" t="s">
        <v>44</v>
      </c>
      <c r="AU987" s="56">
        <f>_xll.qlInterestRateIndexFixingDate(IborIndex&amp;Tenor,AV987,Trigger)</f>
        <v>46199</v>
      </c>
      <c r="AV987" s="56">
        <f>_xll.qlCalendarAdvance(Calendar,AV986,AT987,"f",,Trigger)</f>
        <v>46203</v>
      </c>
      <c r="AW987" s="56">
        <f>_xll.qlInterestRateIndexMaturity(IborIndex&amp;Tenor,AV987,Trigger)</f>
        <v>46568</v>
      </c>
      <c r="AX987" s="102" t="e">
        <f>_xll.qlIndexFixing($Z$5,AU987,,Trigger)</f>
        <v>#VALUE!</v>
      </c>
      <c r="AY987" s="102">
        <f>_xll.qlIndexFixing($AZ$1,AV987,,Trigger)</f>
        <v>1.8512292031783648E-2</v>
      </c>
    </row>
    <row r="988" spans="46:51" ht="11.25" customHeight="1" x14ac:dyDescent="0.25">
      <c r="AT988" s="57" t="s">
        <v>44</v>
      </c>
      <c r="AU988" s="56">
        <f>_xll.qlInterestRateIndexFixingDate(IborIndex&amp;Tenor,AV988,Trigger)</f>
        <v>46206</v>
      </c>
      <c r="AV988" s="56">
        <f>_xll.qlCalendarAdvance(Calendar,AV987,AT988,"f",,Trigger)</f>
        <v>46210</v>
      </c>
      <c r="AW988" s="56">
        <f>_xll.qlInterestRateIndexMaturity(IborIndex&amp;Tenor,AV988,Trigger)</f>
        <v>46575</v>
      </c>
      <c r="AX988" s="102" t="e">
        <f>_xll.qlIndexFixing($Z$5,AU988,,Trigger)</f>
        <v>#VALUE!</v>
      </c>
      <c r="AY988" s="102">
        <f>_xll.qlIndexFixing($AZ$1,AV988,,Trigger)</f>
        <v>1.8513166981197388E-2</v>
      </c>
    </row>
    <row r="989" spans="46:51" ht="11.25" customHeight="1" x14ac:dyDescent="0.25">
      <c r="AT989" s="57" t="s">
        <v>44</v>
      </c>
      <c r="AU989" s="56">
        <f>_xll.qlInterestRateIndexFixingDate(IborIndex&amp;Tenor,AV989,Trigger)</f>
        <v>46213</v>
      </c>
      <c r="AV989" s="56">
        <f>_xll.qlCalendarAdvance(Calendar,AV988,AT989,"f",,Trigger)</f>
        <v>46217</v>
      </c>
      <c r="AW989" s="56">
        <f>_xll.qlInterestRateIndexMaturity(IborIndex&amp;Tenor,AV989,Trigger)</f>
        <v>46582</v>
      </c>
      <c r="AX989" s="102" t="e">
        <f>_xll.qlIndexFixing($Z$5,AU989,,Trigger)</f>
        <v>#VALUE!</v>
      </c>
      <c r="AY989" s="102">
        <f>_xll.qlIndexFixing($AZ$1,AV989,,Trigger)</f>
        <v>1.8513832174882949E-2</v>
      </c>
    </row>
    <row r="990" spans="46:51" ht="11.25" customHeight="1" x14ac:dyDescent="0.25">
      <c r="AT990" s="57" t="s">
        <v>44</v>
      </c>
      <c r="AU990" s="56">
        <f>_xll.qlInterestRateIndexFixingDate(IborIndex&amp;Tenor,AV990,Trigger)</f>
        <v>46220</v>
      </c>
      <c r="AV990" s="56">
        <f>_xll.qlCalendarAdvance(Calendar,AV989,AT990,"f",,Trigger)</f>
        <v>46224</v>
      </c>
      <c r="AW990" s="56">
        <f>_xll.qlInterestRateIndexMaturity(IborIndex&amp;Tenor,AV990,Trigger)</f>
        <v>46589</v>
      </c>
      <c r="AX990" s="102" t="e">
        <f>_xll.qlIndexFixing($Z$5,AU990,,Trigger)</f>
        <v>#VALUE!</v>
      </c>
      <c r="AY990" s="102">
        <f>_xll.qlIndexFixing($AZ$1,AV990,,Trigger)</f>
        <v>1.8514291075046405E-2</v>
      </c>
    </row>
    <row r="991" spans="46:51" ht="11.25" customHeight="1" x14ac:dyDescent="0.25">
      <c r="AT991" s="57" t="s">
        <v>44</v>
      </c>
      <c r="AU991" s="56">
        <f>_xll.qlInterestRateIndexFixingDate(IborIndex&amp;Tenor,AV991,Trigger)</f>
        <v>46227</v>
      </c>
      <c r="AV991" s="56">
        <f>_xll.qlCalendarAdvance(Calendar,AV990,AT991,"f",,Trigger)</f>
        <v>46231</v>
      </c>
      <c r="AW991" s="56">
        <f>_xll.qlInterestRateIndexMaturity(IborIndex&amp;Tenor,AV991,Trigger)</f>
        <v>46596</v>
      </c>
      <c r="AX991" s="102" t="e">
        <f>_xll.qlIndexFixing($Z$5,AU991,,Trigger)</f>
        <v>#VALUE!</v>
      </c>
      <c r="AY991" s="102">
        <f>_xll.qlIndexFixing($AZ$1,AV991,,Trigger)</f>
        <v>1.8514547170180546E-2</v>
      </c>
    </row>
    <row r="992" spans="46:51" ht="11.25" customHeight="1" x14ac:dyDescent="0.25">
      <c r="AT992" s="57" t="s">
        <v>44</v>
      </c>
      <c r="AU992" s="56">
        <f>_xll.qlInterestRateIndexFixingDate(IborIndex&amp;Tenor,AV992,Trigger)</f>
        <v>46234</v>
      </c>
      <c r="AV992" s="56">
        <f>_xll.qlCalendarAdvance(Calendar,AV991,AT992,"f",,Trigger)</f>
        <v>46238</v>
      </c>
      <c r="AW992" s="56">
        <f>_xll.qlInterestRateIndexMaturity(IborIndex&amp;Tenor,AV992,Trigger)</f>
        <v>46603</v>
      </c>
      <c r="AX992" s="102" t="e">
        <f>_xll.qlIndexFixing($Z$5,AU992,,Trigger)</f>
        <v>#VALUE!</v>
      </c>
      <c r="AY992" s="102">
        <f>_xll.qlIndexFixing($AZ$1,AV992,,Trigger)</f>
        <v>1.8514603975057622E-2</v>
      </c>
    </row>
    <row r="993" spans="46:51" ht="11.25" customHeight="1" x14ac:dyDescent="0.25">
      <c r="AT993" s="57" t="s">
        <v>44</v>
      </c>
      <c r="AU993" s="56">
        <f>_xll.qlInterestRateIndexFixingDate(IborIndex&amp;Tenor,AV993,Trigger)</f>
        <v>46241</v>
      </c>
      <c r="AV993" s="56">
        <f>_xll.qlCalendarAdvance(Calendar,AV992,AT993,"f",,Trigger)</f>
        <v>46245</v>
      </c>
      <c r="AW993" s="56">
        <f>_xll.qlInterestRateIndexMaturity(IborIndex&amp;Tenor,AV993,Trigger)</f>
        <v>46610</v>
      </c>
      <c r="AX993" s="102" t="e">
        <f>_xll.qlIndexFixing($Z$5,AU993,,Trigger)</f>
        <v>#VALUE!</v>
      </c>
      <c r="AY993" s="102">
        <f>_xll.qlIndexFixing($AZ$1,AV993,,Trigger)</f>
        <v>1.851446503072279E-2</v>
      </c>
    </row>
    <row r="994" spans="46:51" ht="11.25" customHeight="1" x14ac:dyDescent="0.25">
      <c r="AT994" s="57" t="s">
        <v>44</v>
      </c>
      <c r="AU994" s="56">
        <f>_xll.qlInterestRateIndexFixingDate(IborIndex&amp;Tenor,AV994,Trigger)</f>
        <v>46248</v>
      </c>
      <c r="AV994" s="56">
        <f>_xll.qlCalendarAdvance(Calendar,AV993,AT994,"f",,Trigger)</f>
        <v>46252</v>
      </c>
      <c r="AW994" s="56">
        <f>_xll.qlInterestRateIndexMaturity(IborIndex&amp;Tenor,AV994,Trigger)</f>
        <v>46617</v>
      </c>
      <c r="AX994" s="102" t="e">
        <f>_xll.qlIndexFixing($Z$5,AU994,,Trigger)</f>
        <v>#VALUE!</v>
      </c>
      <c r="AY994" s="102">
        <f>_xll.qlIndexFixing($AZ$1,AV994,,Trigger)</f>
        <v>1.8514133904487317E-2</v>
      </c>
    </row>
    <row r="995" spans="46:51" ht="11.25" customHeight="1" x14ac:dyDescent="0.25">
      <c r="AT995" s="57" t="s">
        <v>44</v>
      </c>
      <c r="AU995" s="56">
        <f>_xll.qlInterestRateIndexFixingDate(IborIndex&amp;Tenor,AV995,Trigger)</f>
        <v>46255</v>
      </c>
      <c r="AV995" s="56">
        <f>_xll.qlCalendarAdvance(Calendar,AV994,AT995,"f",,Trigger)</f>
        <v>46259</v>
      </c>
      <c r="AW995" s="56">
        <f>_xll.qlInterestRateIndexMaturity(IborIndex&amp;Tenor,AV995,Trigger)</f>
        <v>46624</v>
      </c>
      <c r="AX995" s="102" t="e">
        <f>_xll.qlIndexFixing($Z$5,AU995,,Trigger)</f>
        <v>#VALUE!</v>
      </c>
      <c r="AY995" s="102">
        <f>_xll.qlIndexFixing($AZ$1,AV995,,Trigger)</f>
        <v>1.8513614189920483E-2</v>
      </c>
    </row>
    <row r="996" spans="46:51" ht="11.25" customHeight="1" x14ac:dyDescent="0.25">
      <c r="AT996" s="57" t="s">
        <v>44</v>
      </c>
      <c r="AU996" s="56">
        <f>_xll.qlInterestRateIndexFixingDate(IborIndex&amp;Tenor,AV996,Trigger)</f>
        <v>46262</v>
      </c>
      <c r="AV996" s="56">
        <f>_xll.qlCalendarAdvance(Calendar,AV995,AT996,"f",,Trigger)</f>
        <v>46266</v>
      </c>
      <c r="AW996" s="56">
        <f>_xll.qlInterestRateIndexMaturity(IborIndex&amp;Tenor,AV996,Trigger)</f>
        <v>46631</v>
      </c>
      <c r="AX996" s="102" t="e">
        <f>_xll.qlIndexFixing($Z$5,AU996,,Trigger)</f>
        <v>#VALUE!</v>
      </c>
      <c r="AY996" s="102">
        <f>_xll.qlIndexFixing($AZ$1,AV996,,Trigger)</f>
        <v>1.8512909506844318E-2</v>
      </c>
    </row>
    <row r="997" spans="46:51" ht="11.25" customHeight="1" x14ac:dyDescent="0.25">
      <c r="AT997" s="57" t="s">
        <v>44</v>
      </c>
      <c r="AU997" s="56">
        <f>_xll.qlInterestRateIndexFixingDate(IborIndex&amp;Tenor,AV997,Trigger)</f>
        <v>46269</v>
      </c>
      <c r="AV997" s="56">
        <f>_xll.qlCalendarAdvance(Calendar,AV996,AT997,"f",,Trigger)</f>
        <v>46273</v>
      </c>
      <c r="AW997" s="56">
        <f>_xll.qlInterestRateIndexMaturity(IborIndex&amp;Tenor,AV997,Trigger)</f>
        <v>46638</v>
      </c>
      <c r="AX997" s="102" t="e">
        <f>_xll.qlIndexFixing($Z$5,AU997,,Trigger)</f>
        <v>#VALUE!</v>
      </c>
      <c r="AY997" s="102">
        <f>_xll.qlIndexFixing($AZ$1,AV997,,Trigger)</f>
        <v>1.8512023501325942E-2</v>
      </c>
    </row>
    <row r="998" spans="46:51" ht="11.25" customHeight="1" x14ac:dyDescent="0.25">
      <c r="AT998" s="57" t="s">
        <v>44</v>
      </c>
      <c r="AU998" s="56">
        <f>_xll.qlInterestRateIndexFixingDate(IborIndex&amp;Tenor,AV998,Trigger)</f>
        <v>46276</v>
      </c>
      <c r="AV998" s="56">
        <f>_xll.qlCalendarAdvance(Calendar,AV997,AT998,"f",,Trigger)</f>
        <v>46280</v>
      </c>
      <c r="AW998" s="56">
        <f>_xll.qlInterestRateIndexMaturity(IborIndex&amp;Tenor,AV998,Trigger)</f>
        <v>46645</v>
      </c>
      <c r="AX998" s="102" t="e">
        <f>_xll.qlIndexFixing($Z$5,AU998,,Trigger)</f>
        <v>#VALUE!</v>
      </c>
      <c r="AY998" s="102">
        <f>_xll.qlIndexFixing($AZ$1,AV998,,Trigger)</f>
        <v>1.8510959845670551E-2</v>
      </c>
    </row>
    <row r="999" spans="46:51" ht="11.25" customHeight="1" x14ac:dyDescent="0.25">
      <c r="AT999" s="57" t="s">
        <v>44</v>
      </c>
      <c r="AU999" s="56">
        <f>_xll.qlInterestRateIndexFixingDate(IborIndex&amp;Tenor,AV999,Trigger)</f>
        <v>46283</v>
      </c>
      <c r="AV999" s="56">
        <f>_xll.qlCalendarAdvance(Calendar,AV998,AT999,"f",,Trigger)</f>
        <v>46287</v>
      </c>
      <c r="AW999" s="56">
        <f>_xll.qlInterestRateIndexMaturity(IborIndex&amp;Tenor,AV999,Trigger)</f>
        <v>46652</v>
      </c>
      <c r="AX999" s="102" t="e">
        <f>_xll.qlIndexFixing($Z$5,AU999,,Trigger)</f>
        <v>#VALUE!</v>
      </c>
      <c r="AY999" s="102">
        <f>_xll.qlIndexFixing($AZ$1,AV999,,Trigger)</f>
        <v>1.8509722238415519E-2</v>
      </c>
    </row>
    <row r="1000" spans="46:51" ht="11.25" customHeight="1" x14ac:dyDescent="0.25">
      <c r="AT1000" s="57" t="s">
        <v>44</v>
      </c>
      <c r="AU1000" s="56">
        <f>_xll.qlInterestRateIndexFixingDate(IborIndex&amp;Tenor,AV1000,Trigger)</f>
        <v>46290</v>
      </c>
      <c r="AV1000" s="56">
        <f>_xll.qlCalendarAdvance(Calendar,AV999,AT1000,"f",,Trigger)</f>
        <v>46294</v>
      </c>
      <c r="AW1000" s="56">
        <f>_xll.qlInterestRateIndexMaturity(IborIndex&amp;Tenor,AV1000,Trigger)</f>
        <v>46659</v>
      </c>
      <c r="AX1000" s="102" t="e">
        <f>_xll.qlIndexFixing($Z$5,AU1000,,Trigger)</f>
        <v>#VALUE!</v>
      </c>
      <c r="AY1000" s="102">
        <f>_xll.qlIndexFixing($AZ$1,AV1000,,Trigger)</f>
        <v>1.8508314404323802E-2</v>
      </c>
    </row>
    <row r="1001" spans="46:51" ht="11.25" customHeight="1" x14ac:dyDescent="0.25">
      <c r="AT1001" s="57" t="s">
        <v>44</v>
      </c>
      <c r="AU1001" s="56">
        <f>_xll.qlInterestRateIndexFixingDate(IborIndex&amp;Tenor,AV1001,Trigger)</f>
        <v>46297</v>
      </c>
      <c r="AV1001" s="56">
        <f>_xll.qlCalendarAdvance(Calendar,AV1000,AT1001,"f",,Trigger)</f>
        <v>46301</v>
      </c>
      <c r="AW1001" s="56">
        <f>_xll.qlInterestRateIndexMaturity(IborIndex&amp;Tenor,AV1001,Trigger)</f>
        <v>46666</v>
      </c>
      <c r="AX1001" s="102" t="e">
        <f>_xll.qlIndexFixing($Z$5,AU1001,,Trigger)</f>
        <v>#VALUE!</v>
      </c>
      <c r="AY1001" s="102">
        <f>_xll.qlIndexFixing($AZ$1,AV1001,,Trigger)</f>
        <v>1.8506740094375862E-2</v>
      </c>
    </row>
    <row r="1002" spans="46:51" ht="11.25" customHeight="1" x14ac:dyDescent="0.25">
      <c r="AT1002" s="57" t="s">
        <v>44</v>
      </c>
      <c r="AU1002" s="56">
        <f>_xll.qlInterestRateIndexFixingDate(IborIndex&amp;Tenor,AV1002,Trigger)</f>
        <v>46304</v>
      </c>
      <c r="AV1002" s="56">
        <f>_xll.qlCalendarAdvance(Calendar,AV1001,AT1002,"f",,Trigger)</f>
        <v>46308</v>
      </c>
      <c r="AW1002" s="56">
        <f>_xll.qlInterestRateIndexMaturity(IborIndex&amp;Tenor,AV1002,Trigger)</f>
        <v>46673</v>
      </c>
      <c r="AX1002" s="102" t="e">
        <f>_xll.qlIndexFixing($Z$5,AU1002,,Trigger)</f>
        <v>#VALUE!</v>
      </c>
      <c r="AY1002" s="102">
        <f>_xll.qlIndexFixing($AZ$1,AV1002,,Trigger)</f>
        <v>1.850500308576571E-2</v>
      </c>
    </row>
    <row r="1003" spans="46:51" ht="11.25" customHeight="1" x14ac:dyDescent="0.25">
      <c r="AT1003" s="57" t="s">
        <v>44</v>
      </c>
      <c r="AU1003" s="56">
        <f>_xll.qlInterestRateIndexFixingDate(IborIndex&amp;Tenor,AV1003,Trigger)</f>
        <v>46311</v>
      </c>
      <c r="AV1003" s="56">
        <f>_xll.qlCalendarAdvance(Calendar,AV1002,AT1003,"f",,Trigger)</f>
        <v>46315</v>
      </c>
      <c r="AW1003" s="56">
        <f>_xll.qlInterestRateIndexMaturity(IborIndex&amp;Tenor,AV1003,Trigger)</f>
        <v>46680</v>
      </c>
      <c r="AX1003" s="102" t="e">
        <f>_xll.qlIndexFixing($Z$5,AU1003,,Trigger)</f>
        <v>#VALUE!</v>
      </c>
      <c r="AY1003" s="102">
        <f>_xll.qlIndexFixing($AZ$1,AV1003,,Trigger)</f>
        <v>1.8503107181891926E-2</v>
      </c>
    </row>
    <row r="1004" spans="46:51" ht="11.25" customHeight="1" x14ac:dyDescent="0.25">
      <c r="AT1004" s="57" t="s">
        <v>44</v>
      </c>
      <c r="AU1004" s="56">
        <f>_xll.qlInterestRateIndexFixingDate(IborIndex&amp;Tenor,AV1004,Trigger)</f>
        <v>46318</v>
      </c>
      <c r="AV1004" s="56">
        <f>_xll.qlCalendarAdvance(Calendar,AV1003,AT1004,"f",,Trigger)</f>
        <v>46322</v>
      </c>
      <c r="AW1004" s="56">
        <f>_xll.qlInterestRateIndexMaturity(IborIndex&amp;Tenor,AV1004,Trigger)</f>
        <v>46687</v>
      </c>
      <c r="AX1004" s="102" t="e">
        <f>_xll.qlIndexFixing($Z$5,AU1004,,Trigger)</f>
        <v>#VALUE!</v>
      </c>
      <c r="AY1004" s="102">
        <f>_xll.qlIndexFixing($AZ$1,AV1004,,Trigger)</f>
        <v>1.8501056212353723E-2</v>
      </c>
    </row>
    <row r="1005" spans="46:51" ht="11.25" customHeight="1" x14ac:dyDescent="0.25">
      <c r="AT1005" s="57" t="s">
        <v>44</v>
      </c>
      <c r="AU1005" s="56">
        <f>_xll.qlInterestRateIndexFixingDate(IborIndex&amp;Tenor,AV1005,Trigger)</f>
        <v>46325</v>
      </c>
      <c r="AV1005" s="56">
        <f>_xll.qlCalendarAdvance(Calendar,AV1004,AT1005,"f",,Trigger)</f>
        <v>46329</v>
      </c>
      <c r="AW1005" s="56">
        <f>_xll.qlInterestRateIndexMaturity(IborIndex&amp;Tenor,AV1005,Trigger)</f>
        <v>46694</v>
      </c>
      <c r="AX1005" s="102" t="e">
        <f>_xll.qlIndexFixing($Z$5,AU1005,,Trigger)</f>
        <v>#VALUE!</v>
      </c>
      <c r="AY1005" s="102">
        <f>_xll.qlIndexFixing($AZ$1,AV1005,,Trigger)</f>
        <v>1.8498854032942623E-2</v>
      </c>
    </row>
    <row r="1006" spans="46:51" ht="11.25" customHeight="1" x14ac:dyDescent="0.25">
      <c r="AT1006" s="57" t="s">
        <v>44</v>
      </c>
      <c r="AU1006" s="56">
        <f>_xll.qlInterestRateIndexFixingDate(IborIndex&amp;Tenor,AV1006,Trigger)</f>
        <v>46332</v>
      </c>
      <c r="AV1006" s="56">
        <f>_xll.qlCalendarAdvance(Calendar,AV1005,AT1006,"f",,Trigger)</f>
        <v>46336</v>
      </c>
      <c r="AW1006" s="56">
        <f>_xll.qlInterestRateIndexMaturity(IborIndex&amp;Tenor,AV1006,Trigger)</f>
        <v>46701</v>
      </c>
      <c r="AX1006" s="102" t="e">
        <f>_xll.qlIndexFixing($Z$5,AU1006,,Trigger)</f>
        <v>#VALUE!</v>
      </c>
      <c r="AY1006" s="102">
        <f>_xll.qlIndexFixing($AZ$1,AV1006,,Trigger)</f>
        <v>1.8496504525638294E-2</v>
      </c>
    </row>
    <row r="1007" spans="46:51" ht="11.25" customHeight="1" x14ac:dyDescent="0.25">
      <c r="AT1007" s="57" t="s">
        <v>44</v>
      </c>
      <c r="AU1007" s="56">
        <f>_xll.qlInterestRateIndexFixingDate(IborIndex&amp;Tenor,AV1007,Trigger)</f>
        <v>46339</v>
      </c>
      <c r="AV1007" s="56">
        <f>_xll.qlCalendarAdvance(Calendar,AV1006,AT1007,"f",,Trigger)</f>
        <v>46343</v>
      </c>
      <c r="AW1007" s="56">
        <f>_xll.qlInterestRateIndexMaturity(IborIndex&amp;Tenor,AV1007,Trigger)</f>
        <v>46708</v>
      </c>
      <c r="AX1007" s="102" t="e">
        <f>_xll.qlIndexFixing($Z$5,AU1007,,Trigger)</f>
        <v>#VALUE!</v>
      </c>
      <c r="AY1007" s="102">
        <f>_xll.qlIndexFixing($AZ$1,AV1007,,Trigger)</f>
        <v>1.8494011598600014E-2</v>
      </c>
    </row>
    <row r="1008" spans="46:51" ht="11.25" customHeight="1" x14ac:dyDescent="0.25">
      <c r="AT1008" s="57" t="s">
        <v>44</v>
      </c>
      <c r="AU1008" s="56">
        <f>_xll.qlInterestRateIndexFixingDate(IborIndex&amp;Tenor,AV1008,Trigger)</f>
        <v>46346</v>
      </c>
      <c r="AV1008" s="56">
        <f>_xll.qlCalendarAdvance(Calendar,AV1007,AT1008,"f",,Trigger)</f>
        <v>46350</v>
      </c>
      <c r="AW1008" s="56">
        <f>_xll.qlInterestRateIndexMaturity(IborIndex&amp;Tenor,AV1008,Trigger)</f>
        <v>46715</v>
      </c>
      <c r="AX1008" s="102" t="e">
        <f>_xll.qlIndexFixing($Z$5,AU1008,,Trigger)</f>
        <v>#VALUE!</v>
      </c>
      <c r="AY1008" s="102">
        <f>_xll.qlIndexFixing($AZ$1,AV1008,,Trigger)</f>
        <v>1.8491379186163601E-2</v>
      </c>
    </row>
    <row r="1009" spans="46:51" ht="11.25" customHeight="1" x14ac:dyDescent="0.25">
      <c r="AT1009" s="57" t="s">
        <v>44</v>
      </c>
      <c r="AU1009" s="56">
        <f>_xll.qlInterestRateIndexFixingDate(IborIndex&amp;Tenor,AV1009,Trigger)</f>
        <v>46353</v>
      </c>
      <c r="AV1009" s="56">
        <f>_xll.qlCalendarAdvance(Calendar,AV1008,AT1009,"f",,Trigger)</f>
        <v>46357</v>
      </c>
      <c r="AW1009" s="56">
        <f>_xll.qlInterestRateIndexMaturity(IborIndex&amp;Tenor,AV1009,Trigger)</f>
        <v>46722</v>
      </c>
      <c r="AX1009" s="102" t="e">
        <f>_xll.qlIndexFixing($Z$5,AU1009,,Trigger)</f>
        <v>#VALUE!</v>
      </c>
      <c r="AY1009" s="102">
        <f>_xll.qlIndexFixing($AZ$1,AV1009,,Trigger)</f>
        <v>1.8488611248833303E-2</v>
      </c>
    </row>
    <row r="1010" spans="46:51" ht="11.25" customHeight="1" x14ac:dyDescent="0.25">
      <c r="AT1010" s="57" t="s">
        <v>44</v>
      </c>
      <c r="AU1010" s="56">
        <f>_xll.qlInterestRateIndexFixingDate(IborIndex&amp;Tenor,AV1010,Trigger)</f>
        <v>46360</v>
      </c>
      <c r="AV1010" s="56">
        <f>_xll.qlCalendarAdvance(Calendar,AV1009,AT1010,"f",,Trigger)</f>
        <v>46364</v>
      </c>
      <c r="AW1010" s="56">
        <f>_xll.qlInterestRateIndexMaturity(IborIndex&amp;Tenor,AV1010,Trigger)</f>
        <v>46729</v>
      </c>
      <c r="AX1010" s="102" t="e">
        <f>_xll.qlIndexFixing($Z$5,AU1010,,Trigger)</f>
        <v>#VALUE!</v>
      </c>
      <c r="AY1010" s="102">
        <f>_xll.qlIndexFixing($AZ$1,AV1010,,Trigger)</f>
        <v>1.8485711773277434E-2</v>
      </c>
    </row>
    <row r="1011" spans="46:51" ht="11.25" customHeight="1" x14ac:dyDescent="0.25">
      <c r="AT1011" s="57" t="s">
        <v>44</v>
      </c>
      <c r="AU1011" s="56">
        <f>_xll.qlInterestRateIndexFixingDate(IborIndex&amp;Tenor,AV1011,Trigger)</f>
        <v>46367</v>
      </c>
      <c r="AV1011" s="56">
        <f>_xll.qlCalendarAdvance(Calendar,AV1010,AT1011,"f",,Trigger)</f>
        <v>46371</v>
      </c>
      <c r="AW1011" s="56">
        <f>_xll.qlInterestRateIndexMaturity(IborIndex&amp;Tenor,AV1011,Trigger)</f>
        <v>46736</v>
      </c>
      <c r="AX1011" s="102" t="e">
        <f>_xll.qlIndexFixing($Z$5,AU1011,,Trigger)</f>
        <v>#VALUE!</v>
      </c>
      <c r="AY1011" s="102">
        <f>_xll.qlIndexFixing($AZ$1,AV1011,,Trigger)</f>
        <v>1.8482684772321348E-2</v>
      </c>
    </row>
    <row r="1012" spans="46:51" ht="11.25" customHeight="1" x14ac:dyDescent="0.25">
      <c r="AT1012" s="57" t="s">
        <v>44</v>
      </c>
      <c r="AU1012" s="56">
        <f>_xll.qlInterestRateIndexFixingDate(IborIndex&amp;Tenor,AV1012,Trigger)</f>
        <v>46374</v>
      </c>
      <c r="AV1012" s="56">
        <f>_xll.qlCalendarAdvance(Calendar,AV1011,AT1012,"f",,Trigger)</f>
        <v>46378</v>
      </c>
      <c r="AW1012" s="56">
        <f>_xll.qlInterestRateIndexMaturity(IborIndex&amp;Tenor,AV1012,Trigger)</f>
        <v>46743</v>
      </c>
      <c r="AX1012" s="102" t="e">
        <f>_xll.qlIndexFixing($Z$5,AU1012,,Trigger)</f>
        <v>#VALUE!</v>
      </c>
      <c r="AY1012" s="102">
        <f>_xll.qlIndexFixing($AZ$1,AV1012,,Trigger)</f>
        <v>1.8479534284943304E-2</v>
      </c>
    </row>
    <row r="1013" spans="46:51" ht="11.25" customHeight="1" x14ac:dyDescent="0.25">
      <c r="AT1013" s="57" t="s">
        <v>44</v>
      </c>
      <c r="AU1013" s="56">
        <f>_xll.qlInterestRateIndexFixingDate(IborIndex&amp;Tenor,AV1013,Trigger)</f>
        <v>46380</v>
      </c>
      <c r="AV1013" s="56">
        <f>_xll.qlCalendarAdvance(Calendar,AV1012,AT1013,"f",,Trigger)</f>
        <v>46385</v>
      </c>
      <c r="AW1013" s="56">
        <f>_xll.qlInterestRateIndexMaturity(IborIndex&amp;Tenor,AV1013,Trigger)</f>
        <v>46750</v>
      </c>
      <c r="AX1013" s="102" t="e">
        <f>_xll.qlIndexFixing($Z$5,AU1013,,Trigger)</f>
        <v>#VALUE!</v>
      </c>
      <c r="AY1013" s="102">
        <f>_xll.qlIndexFixing($AZ$1,AV1013,,Trigger)</f>
        <v>1.8476264376268512E-2</v>
      </c>
    </row>
    <row r="1014" spans="46:51" ht="11.25" customHeight="1" x14ac:dyDescent="0.25">
      <c r="AT1014" s="57" t="s">
        <v>44</v>
      </c>
      <c r="AU1014" s="56">
        <f>_xll.qlInterestRateIndexFixingDate(IborIndex&amp;Tenor,AV1014,Trigger)</f>
        <v>46387</v>
      </c>
      <c r="AV1014" s="56">
        <f>_xll.qlCalendarAdvance(Calendar,AV1013,AT1014,"f",,Trigger)</f>
        <v>46392</v>
      </c>
      <c r="AW1014" s="56">
        <f>_xll.qlInterestRateIndexMaturity(IborIndex&amp;Tenor,AV1014,Trigger)</f>
        <v>46757</v>
      </c>
      <c r="AX1014" s="102" t="e">
        <f>_xll.qlIndexFixing($Z$5,AU1014,,Trigger)</f>
        <v>#VALUE!</v>
      </c>
      <c r="AY1014" s="102">
        <f>_xll.qlIndexFixing($AZ$1,AV1014,,Trigger)</f>
        <v>1.8472879137563267E-2</v>
      </c>
    </row>
    <row r="1015" spans="46:51" ht="11.25" customHeight="1" x14ac:dyDescent="0.25">
      <c r="AT1015" s="57" t="s">
        <v>44</v>
      </c>
      <c r="AU1015" s="56">
        <f>_xll.qlInterestRateIndexFixingDate(IborIndex&amp;Tenor,AV1015,Trigger)</f>
        <v>46395</v>
      </c>
      <c r="AV1015" s="56">
        <f>_xll.qlCalendarAdvance(Calendar,AV1014,AT1015,"f",,Trigger)</f>
        <v>46399</v>
      </c>
      <c r="AW1015" s="56">
        <f>_xll.qlInterestRateIndexMaturity(IborIndex&amp;Tenor,AV1015,Trigger)</f>
        <v>46764</v>
      </c>
      <c r="AX1015" s="102" t="e">
        <f>_xll.qlIndexFixing($Z$5,AU1015,,Trigger)</f>
        <v>#VALUE!</v>
      </c>
      <c r="AY1015" s="102">
        <f>_xll.qlIndexFixing($AZ$1,AV1015,,Trigger)</f>
        <v>1.8469382686230093E-2</v>
      </c>
    </row>
    <row r="1016" spans="46:51" ht="11.25" customHeight="1" x14ac:dyDescent="0.25">
      <c r="AT1016" s="57" t="s">
        <v>44</v>
      </c>
      <c r="AU1016" s="56">
        <f>_xll.qlInterestRateIndexFixingDate(IborIndex&amp;Tenor,AV1016,Trigger)</f>
        <v>46402</v>
      </c>
      <c r="AV1016" s="56">
        <f>_xll.qlCalendarAdvance(Calendar,AV1015,AT1016,"f",,Trigger)</f>
        <v>46406</v>
      </c>
      <c r="AW1016" s="56">
        <f>_xll.qlInterestRateIndexMaturity(IborIndex&amp;Tenor,AV1016,Trigger)</f>
        <v>46771</v>
      </c>
      <c r="AX1016" s="102" t="e">
        <f>_xll.qlIndexFixing($Z$5,AU1016,,Trigger)</f>
        <v>#VALUE!</v>
      </c>
      <c r="AY1016" s="102">
        <f>_xll.qlIndexFixing($AZ$1,AV1016,,Trigger)</f>
        <v>1.8465779165803161E-2</v>
      </c>
    </row>
    <row r="1017" spans="46:51" ht="11.25" customHeight="1" x14ac:dyDescent="0.25">
      <c r="AT1017" s="57" t="s">
        <v>44</v>
      </c>
      <c r="AU1017" s="56">
        <f>_xll.qlInterestRateIndexFixingDate(IborIndex&amp;Tenor,AV1017,Trigger)</f>
        <v>46409</v>
      </c>
      <c r="AV1017" s="56">
        <f>_xll.qlCalendarAdvance(Calendar,AV1016,AT1017,"f",,Trigger)</f>
        <v>46413</v>
      </c>
      <c r="AW1017" s="56">
        <f>_xll.qlInterestRateIndexMaturity(IborIndex&amp;Tenor,AV1017,Trigger)</f>
        <v>46778</v>
      </c>
      <c r="AX1017" s="102" t="e">
        <f>_xll.qlIndexFixing($Z$5,AU1017,,Trigger)</f>
        <v>#VALUE!</v>
      </c>
      <c r="AY1017" s="102">
        <f>_xll.qlIndexFixing($AZ$1,AV1017,,Trigger)</f>
        <v>1.8462072745943039E-2</v>
      </c>
    </row>
    <row r="1018" spans="46:51" ht="11.25" customHeight="1" x14ac:dyDescent="0.25">
      <c r="AT1018" s="57" t="s">
        <v>44</v>
      </c>
      <c r="AU1018" s="56">
        <f>_xll.qlInterestRateIndexFixingDate(IborIndex&amp;Tenor,AV1018,Trigger)</f>
        <v>46416</v>
      </c>
      <c r="AV1018" s="56">
        <f>_xll.qlCalendarAdvance(Calendar,AV1017,AT1018,"f",,Trigger)</f>
        <v>46420</v>
      </c>
      <c r="AW1018" s="56">
        <f>_xll.qlInterestRateIndexMaturity(IborIndex&amp;Tenor,AV1018,Trigger)</f>
        <v>46785</v>
      </c>
      <c r="AX1018" s="102" t="e">
        <f>_xll.qlIndexFixing($Z$5,AU1018,,Trigger)</f>
        <v>#VALUE!</v>
      </c>
      <c r="AY1018" s="102">
        <f>_xll.qlIndexFixing($AZ$1,AV1018,,Trigger)</f>
        <v>1.8458267622431197E-2</v>
      </c>
    </row>
    <row r="1019" spans="46:51" ht="11.25" customHeight="1" x14ac:dyDescent="0.25">
      <c r="AT1019" s="57" t="s">
        <v>44</v>
      </c>
      <c r="AU1019" s="56">
        <f>_xll.qlInterestRateIndexFixingDate(IborIndex&amp;Tenor,AV1019,Trigger)</f>
        <v>46423</v>
      </c>
      <c r="AV1019" s="56">
        <f>_xll.qlCalendarAdvance(Calendar,AV1018,AT1019,"f",,Trigger)</f>
        <v>46427</v>
      </c>
      <c r="AW1019" s="56">
        <f>_xll.qlInterestRateIndexMaturity(IborIndex&amp;Tenor,AV1019,Trigger)</f>
        <v>46792</v>
      </c>
      <c r="AX1019" s="102" t="e">
        <f>_xll.qlIndexFixing($Z$5,AU1019,,Trigger)</f>
        <v>#VALUE!</v>
      </c>
      <c r="AY1019" s="102">
        <f>_xll.qlIndexFixing($AZ$1,AV1019,,Trigger)</f>
        <v>1.8454368017166305E-2</v>
      </c>
    </row>
    <row r="1020" spans="46:51" ht="11.25" customHeight="1" x14ac:dyDescent="0.25">
      <c r="AT1020" s="57" t="s">
        <v>44</v>
      </c>
      <c r="AU1020" s="56">
        <f>_xll.qlInterestRateIndexFixingDate(IborIndex&amp;Tenor,AV1020,Trigger)</f>
        <v>46430</v>
      </c>
      <c r="AV1020" s="56">
        <f>_xll.qlCalendarAdvance(Calendar,AV1019,AT1020,"f",,Trigger)</f>
        <v>46434</v>
      </c>
      <c r="AW1020" s="56">
        <f>_xll.qlInterestRateIndexMaturity(IborIndex&amp;Tenor,AV1020,Trigger)</f>
        <v>46799</v>
      </c>
      <c r="AX1020" s="102" t="e">
        <f>_xll.qlIndexFixing($Z$5,AU1020,,Trigger)</f>
        <v>#VALUE!</v>
      </c>
      <c r="AY1020" s="102">
        <f>_xll.qlIndexFixing($AZ$1,AV1020,,Trigger)</f>
        <v>1.845037817815896E-2</v>
      </c>
    </row>
    <row r="1021" spans="46:51" ht="11.25" customHeight="1" x14ac:dyDescent="0.25">
      <c r="AT1021" s="57" t="s">
        <v>44</v>
      </c>
      <c r="AU1021" s="56">
        <f>_xll.qlInterestRateIndexFixingDate(IborIndex&amp;Tenor,AV1021,Trigger)</f>
        <v>46437</v>
      </c>
      <c r="AV1021" s="56">
        <f>_xll.qlCalendarAdvance(Calendar,AV1020,AT1021,"f",,Trigger)</f>
        <v>46441</v>
      </c>
      <c r="AW1021" s="56">
        <f>_xll.qlInterestRateIndexMaturity(IborIndex&amp;Tenor,AV1021,Trigger)</f>
        <v>46806</v>
      </c>
      <c r="AX1021" s="102" t="e">
        <f>_xll.qlIndexFixing($Z$5,AU1021,,Trigger)</f>
        <v>#VALUE!</v>
      </c>
      <c r="AY1021" s="102">
        <f>_xll.qlIndexFixing($AZ$1,AV1021,,Trigger)</f>
        <v>1.8446302379527761E-2</v>
      </c>
    </row>
    <row r="1022" spans="46:51" ht="11.25" customHeight="1" x14ac:dyDescent="0.25">
      <c r="AT1022" s="57" t="s">
        <v>44</v>
      </c>
      <c r="AU1022" s="56">
        <f>_xll.qlInterestRateIndexFixingDate(IborIndex&amp;Tenor,AV1022,Trigger)</f>
        <v>46444</v>
      </c>
      <c r="AV1022" s="56">
        <f>_xll.qlCalendarAdvance(Calendar,AV1021,AT1022,"f",,Trigger)</f>
        <v>46448</v>
      </c>
      <c r="AW1022" s="56">
        <f>_xll.qlInterestRateIndexMaturity(IborIndex&amp;Tenor,AV1022,Trigger)</f>
        <v>46814</v>
      </c>
      <c r="AX1022" s="102" t="e">
        <f>_xll.qlIndexFixing($Z$5,AU1022,,Trigger)</f>
        <v>#VALUE!</v>
      </c>
      <c r="AY1022" s="102">
        <f>_xll.qlIndexFixing($AZ$1,AV1022,,Trigger)</f>
        <v>1.8442545295614787E-2</v>
      </c>
    </row>
    <row r="1023" spans="46:51" ht="11.25" customHeight="1" x14ac:dyDescent="0.25">
      <c r="AT1023" s="57" t="s">
        <v>44</v>
      </c>
      <c r="AU1023" s="56">
        <f>_xll.qlInterestRateIndexFixingDate(IborIndex&amp;Tenor,AV1023,Trigger)</f>
        <v>46451</v>
      </c>
      <c r="AV1023" s="56">
        <f>_xll.qlCalendarAdvance(Calendar,AV1022,AT1023,"f",,Trigger)</f>
        <v>46455</v>
      </c>
      <c r="AW1023" s="56">
        <f>_xll.qlInterestRateIndexMaturity(IborIndex&amp;Tenor,AV1023,Trigger)</f>
        <v>46821</v>
      </c>
      <c r="AX1023" s="102" t="e">
        <f>_xll.qlIndexFixing($Z$5,AU1023,,Trigger)</f>
        <v>#VALUE!</v>
      </c>
      <c r="AY1023" s="102">
        <f>_xll.qlIndexFixing($AZ$1,AV1023,,Trigger)</f>
        <v>1.8438301395362913E-2</v>
      </c>
    </row>
    <row r="1024" spans="46:51" ht="11.25" customHeight="1" x14ac:dyDescent="0.25">
      <c r="AT1024" s="57" t="s">
        <v>44</v>
      </c>
      <c r="AU1024" s="56">
        <f>_xll.qlInterestRateIndexFixingDate(IborIndex&amp;Tenor,AV1024,Trigger)</f>
        <v>46458</v>
      </c>
      <c r="AV1024" s="56">
        <f>_xll.qlCalendarAdvance(Calendar,AV1023,AT1024,"f",,Trigger)</f>
        <v>46462</v>
      </c>
      <c r="AW1024" s="56">
        <f>_xll.qlInterestRateIndexMaturity(IborIndex&amp;Tenor,AV1024,Trigger)</f>
        <v>46828</v>
      </c>
      <c r="AX1024" s="102" t="e">
        <f>_xll.qlIndexFixing($Z$5,AU1024,,Trigger)</f>
        <v>#VALUE!</v>
      </c>
      <c r="AY1024" s="102">
        <f>_xll.qlIndexFixing($AZ$1,AV1024,,Trigger)</f>
        <v>1.8433984909195719E-2</v>
      </c>
    </row>
    <row r="1025" spans="46:51" ht="11.25" customHeight="1" x14ac:dyDescent="0.25">
      <c r="AT1025" s="57" t="s">
        <v>44</v>
      </c>
      <c r="AU1025" s="56">
        <f>_xll.qlInterestRateIndexFixingDate(IborIndex&amp;Tenor,AV1025,Trigger)</f>
        <v>46465</v>
      </c>
      <c r="AV1025" s="56">
        <f>_xll.qlCalendarAdvance(Calendar,AV1024,AT1025,"f",,Trigger)</f>
        <v>46469</v>
      </c>
      <c r="AW1025" s="56">
        <f>_xll.qlInterestRateIndexMaturity(IborIndex&amp;Tenor,AV1025,Trigger)</f>
        <v>46835</v>
      </c>
      <c r="AX1025" s="102" t="e">
        <f>_xll.qlIndexFixing($Z$5,AU1025,,Trigger)</f>
        <v>#VALUE!</v>
      </c>
      <c r="AY1025" s="102">
        <f>_xll.qlIndexFixing($AZ$1,AV1025,,Trigger)</f>
        <v>1.8429600184755663E-2</v>
      </c>
    </row>
    <row r="1026" spans="46:51" ht="11.25" customHeight="1" x14ac:dyDescent="0.25">
      <c r="AT1026" s="57" t="s">
        <v>44</v>
      </c>
      <c r="AU1026" s="56">
        <f>_xll.qlInterestRateIndexFixingDate(IborIndex&amp;Tenor,AV1026,Trigger)</f>
        <v>46470</v>
      </c>
      <c r="AV1026" s="56">
        <f>_xll.qlCalendarAdvance(Calendar,AV1025,AT1026,"f",,Trigger)</f>
        <v>46476</v>
      </c>
      <c r="AW1026" s="56">
        <f>_xll.qlInterestRateIndexMaturity(IborIndex&amp;Tenor,AV1026,Trigger)</f>
        <v>46842</v>
      </c>
      <c r="AX1026" s="102" t="e">
        <f>_xll.qlIndexFixing($Z$5,AU1026,,Trigger)</f>
        <v>#VALUE!</v>
      </c>
      <c r="AY1026" s="102">
        <f>_xll.qlIndexFixing($AZ$1,AV1026,,Trigger)</f>
        <v>1.8425151595563429E-2</v>
      </c>
    </row>
    <row r="1027" spans="46:51" ht="11.25" customHeight="1" x14ac:dyDescent="0.25">
      <c r="AT1027" s="57" t="s">
        <v>44</v>
      </c>
      <c r="AU1027" s="56">
        <f>_xll.qlInterestRateIndexFixingDate(IborIndex&amp;Tenor,AV1027,Trigger)</f>
        <v>46479</v>
      </c>
      <c r="AV1027" s="56">
        <f>_xll.qlCalendarAdvance(Calendar,AV1026,AT1027,"f",,Trigger)</f>
        <v>46483</v>
      </c>
      <c r="AW1027" s="56">
        <f>_xll.qlInterestRateIndexMaturity(IborIndex&amp;Tenor,AV1027,Trigger)</f>
        <v>46849</v>
      </c>
      <c r="AX1027" s="102" t="e">
        <f>_xll.qlIndexFixing($Z$5,AU1027,,Trigger)</f>
        <v>#VALUE!</v>
      </c>
      <c r="AY1027" s="102">
        <f>_xll.qlIndexFixing($AZ$1,AV1027,,Trigger)</f>
        <v>1.8420643541015292E-2</v>
      </c>
    </row>
    <row r="1028" spans="46:51" ht="11.25" customHeight="1" x14ac:dyDescent="0.25">
      <c r="AT1028" s="57" t="s">
        <v>44</v>
      </c>
      <c r="AU1028" s="56">
        <f>_xll.qlInterestRateIndexFixingDate(IborIndex&amp;Tenor,AV1028,Trigger)</f>
        <v>46486</v>
      </c>
      <c r="AV1028" s="56">
        <f>_xll.qlCalendarAdvance(Calendar,AV1027,AT1028,"f",,Trigger)</f>
        <v>46490</v>
      </c>
      <c r="AW1028" s="56">
        <f>_xll.qlInterestRateIndexMaturity(IborIndex&amp;Tenor,AV1028,Trigger)</f>
        <v>46856</v>
      </c>
      <c r="AX1028" s="102" t="e">
        <f>_xll.qlIndexFixing($Z$5,AU1028,,Trigger)</f>
        <v>#VALUE!</v>
      </c>
      <c r="AY1028" s="102">
        <f>_xll.qlIndexFixing($AZ$1,AV1028,,Trigger)</f>
        <v>1.8416197040360523E-2</v>
      </c>
    </row>
    <row r="1029" spans="46:51" ht="11.25" customHeight="1" x14ac:dyDescent="0.25">
      <c r="AT1029" s="57" t="s">
        <v>44</v>
      </c>
      <c r="AU1029" s="56">
        <f>_xll.qlInterestRateIndexFixingDate(IborIndex&amp;Tenor,AV1029,Trigger)</f>
        <v>46493</v>
      </c>
      <c r="AV1029" s="56">
        <f>_xll.qlCalendarAdvance(Calendar,AV1028,AT1029,"f",,Trigger)</f>
        <v>46497</v>
      </c>
      <c r="AW1029" s="56">
        <f>_xll.qlInterestRateIndexMaturity(IborIndex&amp;Tenor,AV1029,Trigger)</f>
        <v>46863</v>
      </c>
      <c r="AX1029" s="102" t="e">
        <f>_xll.qlIndexFixing($Z$5,AU1029,,Trigger)</f>
        <v>#VALUE!</v>
      </c>
      <c r="AY1029" s="102">
        <f>_xll.qlIndexFixing($AZ$1,AV1029,,Trigger)</f>
        <v>1.8411466762789715E-2</v>
      </c>
    </row>
    <row r="1030" spans="46:51" ht="11.25" customHeight="1" x14ac:dyDescent="0.25">
      <c r="AT1030" s="57" t="s">
        <v>44</v>
      </c>
      <c r="AU1030" s="56">
        <f>_xll.qlInterestRateIndexFixingDate(IborIndex&amp;Tenor,AV1030,Trigger)</f>
        <v>46500</v>
      </c>
      <c r="AV1030" s="56">
        <f>_xll.qlCalendarAdvance(Calendar,AV1029,AT1030,"f",,Trigger)</f>
        <v>46504</v>
      </c>
      <c r="AW1030" s="56">
        <f>_xll.qlInterestRateIndexMaturity(IborIndex&amp;Tenor,AV1030,Trigger)</f>
        <v>46870</v>
      </c>
      <c r="AX1030" s="102" t="e">
        <f>_xll.qlIndexFixing($Z$5,AU1030,,Trigger)</f>
        <v>#VALUE!</v>
      </c>
      <c r="AY1030" s="102">
        <f>_xll.qlIndexFixing($AZ$1,AV1030,,Trigger)</f>
        <v>1.8406470156474244E-2</v>
      </c>
    </row>
    <row r="1031" spans="46:51" ht="11.25" customHeight="1" x14ac:dyDescent="0.25">
      <c r="AT1031" s="57" t="s">
        <v>44</v>
      </c>
      <c r="AU1031" s="56">
        <f>_xll.qlInterestRateIndexFixingDate(IborIndex&amp;Tenor,AV1031,Trigger)</f>
        <v>46507</v>
      </c>
      <c r="AV1031" s="56">
        <f>_xll.qlCalendarAdvance(Calendar,AV1030,AT1031,"f",,Trigger)</f>
        <v>46511</v>
      </c>
      <c r="AW1031" s="56">
        <f>_xll.qlInterestRateIndexMaturity(IborIndex&amp;Tenor,AV1031,Trigger)</f>
        <v>46877</v>
      </c>
      <c r="AX1031" s="102" t="e">
        <f>_xll.qlIndexFixing($Z$5,AU1031,,Trigger)</f>
        <v>#VALUE!</v>
      </c>
      <c r="AY1031" s="102">
        <f>_xll.qlIndexFixing($AZ$1,AV1031,,Trigger)</f>
        <v>1.8402105562626631E-2</v>
      </c>
    </row>
    <row r="1032" spans="46:51" ht="11.25" customHeight="1" x14ac:dyDescent="0.25">
      <c r="AT1032" s="57" t="s">
        <v>44</v>
      </c>
      <c r="AU1032" s="56">
        <f>_xll.qlInterestRateIndexFixingDate(IborIndex&amp;Tenor,AV1032,Trigger)</f>
        <v>46514</v>
      </c>
      <c r="AV1032" s="56">
        <f>_xll.qlCalendarAdvance(Calendar,AV1031,AT1032,"f",,Trigger)</f>
        <v>46518</v>
      </c>
      <c r="AW1032" s="56">
        <f>_xll.qlInterestRateIndexMaturity(IborIndex&amp;Tenor,AV1032,Trigger)</f>
        <v>46884</v>
      </c>
      <c r="AX1032" s="102" t="e">
        <f>_xll.qlIndexFixing($Z$5,AU1032,,Trigger)</f>
        <v>#VALUE!</v>
      </c>
      <c r="AY1032" s="102">
        <f>_xll.qlIndexFixing($AZ$1,AV1032,,Trigger)</f>
        <v>1.8397367077642241E-2</v>
      </c>
    </row>
    <row r="1033" spans="46:51" ht="11.25" customHeight="1" x14ac:dyDescent="0.25">
      <c r="AT1033" s="57" t="s">
        <v>44</v>
      </c>
      <c r="AU1033" s="56">
        <f>_xll.qlInterestRateIndexFixingDate(IborIndex&amp;Tenor,AV1033,Trigger)</f>
        <v>46521</v>
      </c>
      <c r="AV1033" s="56">
        <f>_xll.qlCalendarAdvance(Calendar,AV1032,AT1033,"f",,Trigger)</f>
        <v>46525</v>
      </c>
      <c r="AW1033" s="56">
        <f>_xll.qlInterestRateIndexMaturity(IborIndex&amp;Tenor,AV1033,Trigger)</f>
        <v>46891</v>
      </c>
      <c r="AX1033" s="102" t="e">
        <f>_xll.qlIndexFixing($Z$5,AU1033,,Trigger)</f>
        <v>#VALUE!</v>
      </c>
      <c r="AY1033" s="102">
        <f>_xll.qlIndexFixing($AZ$1,AV1033,,Trigger)</f>
        <v>1.8392595640126713E-2</v>
      </c>
    </row>
    <row r="1034" spans="46:51" ht="11.25" customHeight="1" x14ac:dyDescent="0.25">
      <c r="AT1034" s="57" t="s">
        <v>44</v>
      </c>
      <c r="AU1034" s="56">
        <f>_xll.qlInterestRateIndexFixingDate(IborIndex&amp;Tenor,AV1034,Trigger)</f>
        <v>46528</v>
      </c>
      <c r="AV1034" s="56">
        <f>_xll.qlCalendarAdvance(Calendar,AV1033,AT1034,"f",,Trigger)</f>
        <v>46532</v>
      </c>
      <c r="AW1034" s="56">
        <f>_xll.qlInterestRateIndexMaturity(IborIndex&amp;Tenor,AV1034,Trigger)</f>
        <v>46898</v>
      </c>
      <c r="AX1034" s="102" t="e">
        <f>_xll.qlIndexFixing($Z$5,AU1034,,Trigger)</f>
        <v>#VALUE!</v>
      </c>
      <c r="AY1034" s="102">
        <f>_xll.qlIndexFixing($AZ$1,AV1034,,Trigger)</f>
        <v>1.8387792763236821E-2</v>
      </c>
    </row>
    <row r="1035" spans="46:51" ht="11.25" customHeight="1" x14ac:dyDescent="0.25">
      <c r="AT1035" s="57" t="s">
        <v>44</v>
      </c>
      <c r="AU1035" s="56">
        <f>_xll.qlInterestRateIndexFixingDate(IborIndex&amp;Tenor,AV1035,Trigger)</f>
        <v>46535</v>
      </c>
      <c r="AV1035" s="56">
        <f>_xll.qlCalendarAdvance(Calendar,AV1034,AT1035,"f",,Trigger)</f>
        <v>46539</v>
      </c>
      <c r="AW1035" s="56">
        <f>_xll.qlInterestRateIndexMaturity(IborIndex&amp;Tenor,AV1035,Trigger)</f>
        <v>46905</v>
      </c>
      <c r="AX1035" s="102" t="e">
        <f>_xll.qlIndexFixing($Z$5,AU1035,,Trigger)</f>
        <v>#VALUE!</v>
      </c>
      <c r="AY1035" s="102">
        <f>_xll.qlIndexFixing($AZ$1,AV1035,,Trigger)</f>
        <v>1.8382958959665709E-2</v>
      </c>
    </row>
    <row r="1036" spans="46:51" ht="11.25" customHeight="1" x14ac:dyDescent="0.25">
      <c r="AT1036" s="57" t="s">
        <v>44</v>
      </c>
      <c r="AU1036" s="56">
        <f>_xll.qlInterestRateIndexFixingDate(IborIndex&amp;Tenor,AV1036,Trigger)</f>
        <v>46542</v>
      </c>
      <c r="AV1036" s="56">
        <f>_xll.qlCalendarAdvance(Calendar,AV1035,AT1036,"f",,Trigger)</f>
        <v>46546</v>
      </c>
      <c r="AW1036" s="56">
        <f>_xll.qlInterestRateIndexMaturity(IborIndex&amp;Tenor,AV1036,Trigger)</f>
        <v>46912</v>
      </c>
      <c r="AX1036" s="102" t="e">
        <f>_xll.qlIndexFixing($Z$5,AU1036,,Trigger)</f>
        <v>#VALUE!</v>
      </c>
      <c r="AY1036" s="102">
        <f>_xll.qlIndexFixing($AZ$1,AV1036,,Trigger)</f>
        <v>1.8378094740126378E-2</v>
      </c>
    </row>
    <row r="1037" spans="46:51" ht="11.25" customHeight="1" x14ac:dyDescent="0.25">
      <c r="AT1037" s="57" t="s">
        <v>44</v>
      </c>
      <c r="AU1037" s="56">
        <f>_xll.qlInterestRateIndexFixingDate(IborIndex&amp;Tenor,AV1037,Trigger)</f>
        <v>46549</v>
      </c>
      <c r="AV1037" s="56">
        <f>_xll.qlCalendarAdvance(Calendar,AV1036,AT1037,"f",,Trigger)</f>
        <v>46553</v>
      </c>
      <c r="AW1037" s="56">
        <f>_xll.qlInterestRateIndexMaturity(IborIndex&amp;Tenor,AV1037,Trigger)</f>
        <v>46919</v>
      </c>
      <c r="AX1037" s="102" t="e">
        <f>_xll.qlIndexFixing($Z$5,AU1037,,Trigger)</f>
        <v>#VALUE!</v>
      </c>
      <c r="AY1037" s="102">
        <f>_xll.qlIndexFixing($AZ$1,AV1037,,Trigger)</f>
        <v>1.8373200615324433E-2</v>
      </c>
    </row>
    <row r="1038" spans="46:51" ht="11.25" customHeight="1" x14ac:dyDescent="0.25">
      <c r="AT1038" s="57" t="s">
        <v>44</v>
      </c>
      <c r="AU1038" s="56">
        <f>_xll.qlInterestRateIndexFixingDate(IborIndex&amp;Tenor,AV1038,Trigger)</f>
        <v>46556</v>
      </c>
      <c r="AV1038" s="56">
        <f>_xll.qlCalendarAdvance(Calendar,AV1037,AT1038,"f",,Trigger)</f>
        <v>46560</v>
      </c>
      <c r="AW1038" s="56">
        <f>_xll.qlInterestRateIndexMaturity(IborIndex&amp;Tenor,AV1038,Trigger)</f>
        <v>46926</v>
      </c>
      <c r="AX1038" s="102" t="e">
        <f>_xll.qlIndexFixing($Z$5,AU1038,,Trigger)</f>
        <v>#VALUE!</v>
      </c>
      <c r="AY1038" s="102">
        <f>_xll.qlIndexFixing($AZ$1,AV1038,,Trigger)</f>
        <v>1.8368277095958747E-2</v>
      </c>
    </row>
    <row r="1039" spans="46:51" ht="11.25" customHeight="1" x14ac:dyDescent="0.25">
      <c r="AT1039" s="57" t="s">
        <v>44</v>
      </c>
      <c r="AU1039" s="56">
        <f>_xll.qlInterestRateIndexFixingDate(IborIndex&amp;Tenor,AV1039,Trigger)</f>
        <v>46563</v>
      </c>
      <c r="AV1039" s="56">
        <f>_xll.qlCalendarAdvance(Calendar,AV1038,AT1039,"f",,Trigger)</f>
        <v>46567</v>
      </c>
      <c r="AW1039" s="56">
        <f>_xll.qlInterestRateIndexMaturity(IborIndex&amp;Tenor,AV1039,Trigger)</f>
        <v>46933</v>
      </c>
      <c r="AX1039" s="102" t="e">
        <f>_xll.qlIndexFixing($Z$5,AU1039,,Trigger)</f>
        <v>#VALUE!</v>
      </c>
      <c r="AY1039" s="102">
        <f>_xll.qlIndexFixing($AZ$1,AV1039,,Trigger)</f>
        <v>1.8363324692720593E-2</v>
      </c>
    </row>
    <row r="1040" spans="46:51" ht="11.25" customHeight="1" x14ac:dyDescent="0.25">
      <c r="AT1040" s="57" t="s">
        <v>44</v>
      </c>
      <c r="AU1040" s="56">
        <f>_xll.qlInterestRateIndexFixingDate(IborIndex&amp;Tenor,AV1040,Trigger)</f>
        <v>46570</v>
      </c>
      <c r="AV1040" s="56">
        <f>_xll.qlCalendarAdvance(Calendar,AV1039,AT1040,"f",,Trigger)</f>
        <v>46574</v>
      </c>
      <c r="AW1040" s="56">
        <f>_xll.qlInterestRateIndexMaturity(IborIndex&amp;Tenor,AV1040,Trigger)</f>
        <v>46940</v>
      </c>
      <c r="AX1040" s="102" t="e">
        <f>_xll.qlIndexFixing($Z$5,AU1040,,Trigger)</f>
        <v>#VALUE!</v>
      </c>
      <c r="AY1040" s="102">
        <f>_xll.qlIndexFixing($AZ$1,AV1040,,Trigger)</f>
        <v>1.8358343916293207E-2</v>
      </c>
    </row>
    <row r="1041" spans="46:51" ht="11.25" customHeight="1" x14ac:dyDescent="0.25">
      <c r="AT1041" s="57" t="s">
        <v>44</v>
      </c>
      <c r="AU1041" s="56">
        <f>_xll.qlInterestRateIndexFixingDate(IborIndex&amp;Tenor,AV1041,Trigger)</f>
        <v>46577</v>
      </c>
      <c r="AV1041" s="56">
        <f>_xll.qlCalendarAdvance(Calendar,AV1040,AT1041,"f",,Trigger)</f>
        <v>46581</v>
      </c>
      <c r="AW1041" s="56">
        <f>_xll.qlInterestRateIndexMaturity(IborIndex&amp;Tenor,AV1041,Trigger)</f>
        <v>46947</v>
      </c>
      <c r="AX1041" s="102" t="e">
        <f>_xll.qlIndexFixing($Z$5,AU1041,,Trigger)</f>
        <v>#VALUE!</v>
      </c>
      <c r="AY1041" s="102">
        <f>_xll.qlIndexFixing($AZ$1,AV1041,,Trigger)</f>
        <v>1.8353335277352657E-2</v>
      </c>
    </row>
    <row r="1042" spans="46:51" ht="11.25" customHeight="1" x14ac:dyDescent="0.25">
      <c r="AT1042" s="57" t="s">
        <v>44</v>
      </c>
      <c r="AU1042" s="56">
        <f>_xll.qlInterestRateIndexFixingDate(IborIndex&amp;Tenor,AV1042,Trigger)</f>
        <v>46584</v>
      </c>
      <c r="AV1042" s="56">
        <f>_xll.qlCalendarAdvance(Calendar,AV1041,AT1042,"f",,Trigger)</f>
        <v>46588</v>
      </c>
      <c r="AW1042" s="56">
        <f>_xll.qlInterestRateIndexMaturity(IborIndex&amp;Tenor,AV1042,Trigger)</f>
        <v>46954</v>
      </c>
      <c r="AX1042" s="102" t="e">
        <f>_xll.qlIndexFixing($Z$5,AU1042,,Trigger)</f>
        <v>#VALUE!</v>
      </c>
      <c r="AY1042" s="102">
        <f>_xll.qlIndexFixing($AZ$1,AV1042,,Trigger)</f>
        <v>1.8348299286566967E-2</v>
      </c>
    </row>
    <row r="1043" spans="46:51" ht="11.25" customHeight="1" x14ac:dyDescent="0.25">
      <c r="AT1043" s="57" t="s">
        <v>44</v>
      </c>
      <c r="AU1043" s="56">
        <f>_xll.qlInterestRateIndexFixingDate(IborIndex&amp;Tenor,AV1043,Trigger)</f>
        <v>46591</v>
      </c>
      <c r="AV1043" s="56">
        <f>_xll.qlCalendarAdvance(Calendar,AV1042,AT1043,"f",,Trigger)</f>
        <v>46595</v>
      </c>
      <c r="AW1043" s="56">
        <f>_xll.qlInterestRateIndexMaturity(IborIndex&amp;Tenor,AV1043,Trigger)</f>
        <v>46961</v>
      </c>
      <c r="AX1043" s="102" t="e">
        <f>_xll.qlIndexFixing($Z$5,AU1043,,Trigger)</f>
        <v>#VALUE!</v>
      </c>
      <c r="AY1043" s="102">
        <f>_xll.qlIndexFixing($AZ$1,AV1043,,Trigger)</f>
        <v>1.83432364545957E-2</v>
      </c>
    </row>
    <row r="1044" spans="46:51" ht="11.25" customHeight="1" x14ac:dyDescent="0.25">
      <c r="AT1044" s="57" t="s">
        <v>44</v>
      </c>
      <c r="AU1044" s="56">
        <f>_xll.qlInterestRateIndexFixingDate(IborIndex&amp;Tenor,AV1044,Trigger)</f>
        <v>46598</v>
      </c>
      <c r="AV1044" s="56">
        <f>_xll.qlCalendarAdvance(Calendar,AV1043,AT1044,"f",,Trigger)</f>
        <v>46602</v>
      </c>
      <c r="AW1044" s="56">
        <f>_xll.qlInterestRateIndexMaturity(IborIndex&amp;Tenor,AV1044,Trigger)</f>
        <v>46968</v>
      </c>
      <c r="AX1044" s="102" t="e">
        <f>_xll.qlIndexFixing($Z$5,AU1044,,Trigger)</f>
        <v>#VALUE!</v>
      </c>
      <c r="AY1044" s="102">
        <f>_xll.qlIndexFixing($AZ$1,AV1044,,Trigger)</f>
        <v>1.8338147292090809E-2</v>
      </c>
    </row>
    <row r="1045" spans="46:51" ht="11.25" customHeight="1" x14ac:dyDescent="0.25">
      <c r="AT1045" s="57" t="s">
        <v>44</v>
      </c>
      <c r="AU1045" s="56">
        <f>_xll.qlInterestRateIndexFixingDate(IborIndex&amp;Tenor,AV1045,Trigger)</f>
        <v>46605</v>
      </c>
      <c r="AV1045" s="56">
        <f>_xll.qlCalendarAdvance(Calendar,AV1044,AT1045,"f",,Trigger)</f>
        <v>46609</v>
      </c>
      <c r="AW1045" s="56">
        <f>_xll.qlInterestRateIndexMaturity(IborIndex&amp;Tenor,AV1045,Trigger)</f>
        <v>46975</v>
      </c>
      <c r="AX1045" s="102" t="e">
        <f>_xll.qlIndexFixing($Z$5,AU1045,,Trigger)</f>
        <v>#VALUE!</v>
      </c>
      <c r="AY1045" s="102">
        <f>_xll.qlIndexFixing($AZ$1,AV1045,,Trigger)</f>
        <v>1.8333032309695782E-2</v>
      </c>
    </row>
    <row r="1046" spans="46:51" ht="11.25" customHeight="1" x14ac:dyDescent="0.25">
      <c r="AT1046" s="57" t="s">
        <v>44</v>
      </c>
      <c r="AU1046" s="56">
        <f>_xll.qlInterestRateIndexFixingDate(IborIndex&amp;Tenor,AV1046,Trigger)</f>
        <v>46612</v>
      </c>
      <c r="AV1046" s="56">
        <f>_xll.qlCalendarAdvance(Calendar,AV1045,AT1046,"f",,Trigger)</f>
        <v>46616</v>
      </c>
      <c r="AW1046" s="56">
        <f>_xll.qlInterestRateIndexMaturity(IborIndex&amp;Tenor,AV1046,Trigger)</f>
        <v>46982</v>
      </c>
      <c r="AX1046" s="102" t="e">
        <f>_xll.qlIndexFixing($Z$5,AU1046,,Trigger)</f>
        <v>#VALUE!</v>
      </c>
      <c r="AY1046" s="102">
        <f>_xll.qlIndexFixing($AZ$1,AV1046,,Trigger)</f>
        <v>1.8327892018045626E-2</v>
      </c>
    </row>
    <row r="1047" spans="46:51" ht="11.25" customHeight="1" x14ac:dyDescent="0.25">
      <c r="AT1047" s="57" t="s">
        <v>44</v>
      </c>
      <c r="AU1047" s="56">
        <f>_xll.qlInterestRateIndexFixingDate(IborIndex&amp;Tenor,AV1047,Trigger)</f>
        <v>46619</v>
      </c>
      <c r="AV1047" s="56">
        <f>_xll.qlCalendarAdvance(Calendar,AV1046,AT1047,"f",,Trigger)</f>
        <v>46623</v>
      </c>
      <c r="AW1047" s="56">
        <f>_xll.qlInterestRateIndexMaturity(IborIndex&amp;Tenor,AV1047,Trigger)</f>
        <v>46989</v>
      </c>
      <c r="AX1047" s="102" t="e">
        <f>_xll.qlIndexFixing($Z$5,AU1047,,Trigger)</f>
        <v>#VALUE!</v>
      </c>
      <c r="AY1047" s="102">
        <f>_xll.qlIndexFixing($AZ$1,AV1047,,Trigger)</f>
        <v>1.8322726927766448E-2</v>
      </c>
    </row>
    <row r="1048" spans="46:51" ht="11.25" customHeight="1" x14ac:dyDescent="0.25">
      <c r="AT1048" s="57" t="s">
        <v>44</v>
      </c>
      <c r="AU1048" s="56">
        <f>_xll.qlInterestRateIndexFixingDate(IborIndex&amp;Tenor,AV1048,Trigger)</f>
        <v>46626</v>
      </c>
      <c r="AV1048" s="56">
        <f>_xll.qlCalendarAdvance(Calendar,AV1047,AT1048,"f",,Trigger)</f>
        <v>46630</v>
      </c>
      <c r="AW1048" s="56">
        <f>_xll.qlInterestRateIndexMaturity(IborIndex&amp;Tenor,AV1048,Trigger)</f>
        <v>46996</v>
      </c>
      <c r="AX1048" s="102" t="e">
        <f>_xll.qlIndexFixing($Z$5,AU1048,,Trigger)</f>
        <v>#VALUE!</v>
      </c>
      <c r="AY1048" s="102">
        <f>_xll.qlIndexFixing($AZ$1,AV1048,,Trigger)</f>
        <v>1.8317537549476324E-2</v>
      </c>
    </row>
    <row r="1049" spans="46:51" ht="11.25" customHeight="1" x14ac:dyDescent="0.25">
      <c r="AT1049" s="57" t="s">
        <v>44</v>
      </c>
      <c r="AU1049" s="56">
        <f>_xll.qlInterestRateIndexFixingDate(IborIndex&amp;Tenor,AV1049,Trigger)</f>
        <v>46633</v>
      </c>
      <c r="AV1049" s="56">
        <f>_xll.qlCalendarAdvance(Calendar,AV1048,AT1049,"f",,Trigger)</f>
        <v>46637</v>
      </c>
      <c r="AW1049" s="56">
        <f>_xll.qlInterestRateIndexMaturity(IborIndex&amp;Tenor,AV1049,Trigger)</f>
        <v>47003</v>
      </c>
      <c r="AX1049" s="102" t="e">
        <f>_xll.qlIndexFixing($Z$5,AU1049,,Trigger)</f>
        <v>#VALUE!</v>
      </c>
      <c r="AY1049" s="102">
        <f>_xll.qlIndexFixing($AZ$1,AV1049,,Trigger)</f>
        <v>1.831232439378376E-2</v>
      </c>
    </row>
    <row r="1050" spans="46:51" ht="11.25" customHeight="1" x14ac:dyDescent="0.25">
      <c r="AT1050" s="57" t="s">
        <v>44</v>
      </c>
      <c r="AU1050" s="56">
        <f>_xll.qlInterestRateIndexFixingDate(IborIndex&amp;Tenor,AV1050,Trigger)</f>
        <v>46640</v>
      </c>
      <c r="AV1050" s="56">
        <f>_xll.qlCalendarAdvance(Calendar,AV1049,AT1050,"f",,Trigger)</f>
        <v>46644</v>
      </c>
      <c r="AW1050" s="56">
        <f>_xll.qlInterestRateIndexMaturity(IborIndex&amp;Tenor,AV1050,Trigger)</f>
        <v>47010</v>
      </c>
      <c r="AX1050" s="102" t="e">
        <f>_xll.qlIndexFixing($Z$5,AU1050,,Trigger)</f>
        <v>#VALUE!</v>
      </c>
      <c r="AY1050" s="102">
        <f>_xll.qlIndexFixing($AZ$1,AV1050,,Trigger)</f>
        <v>1.8307087971289233E-2</v>
      </c>
    </row>
    <row r="1051" spans="46:51" ht="11.25" customHeight="1" x14ac:dyDescent="0.25">
      <c r="AT1051" s="57" t="s">
        <v>44</v>
      </c>
      <c r="AU1051" s="56">
        <f>_xll.qlInterestRateIndexFixingDate(IborIndex&amp;Tenor,AV1051,Trigger)</f>
        <v>46647</v>
      </c>
      <c r="AV1051" s="56">
        <f>_xll.qlCalendarAdvance(Calendar,AV1050,AT1051,"f",,Trigger)</f>
        <v>46651</v>
      </c>
      <c r="AW1051" s="56">
        <f>_xll.qlInterestRateIndexMaturity(IborIndex&amp;Tenor,AV1051,Trigger)</f>
        <v>47017</v>
      </c>
      <c r="AX1051" s="102" t="e">
        <f>_xll.qlIndexFixing($Z$5,AU1051,,Trigger)</f>
        <v>#VALUE!</v>
      </c>
      <c r="AY1051" s="102">
        <f>_xll.qlIndexFixing($AZ$1,AV1051,,Trigger)</f>
        <v>1.8301828792583005E-2</v>
      </c>
    </row>
    <row r="1052" spans="46:51" ht="11.25" customHeight="1" x14ac:dyDescent="0.25">
      <c r="AT1052" s="57" t="s">
        <v>44</v>
      </c>
      <c r="AU1052" s="56">
        <f>_xll.qlInterestRateIndexFixingDate(IborIndex&amp;Tenor,AV1052,Trigger)</f>
        <v>46654</v>
      </c>
      <c r="AV1052" s="56">
        <f>_xll.qlCalendarAdvance(Calendar,AV1051,AT1052,"f",,Trigger)</f>
        <v>46658</v>
      </c>
      <c r="AW1052" s="56">
        <f>_xll.qlInterestRateIndexMaturity(IborIndex&amp;Tenor,AV1052,Trigger)</f>
        <v>47024</v>
      </c>
      <c r="AX1052" s="102" t="e">
        <f>_xll.qlIndexFixing($Z$5,AU1052,,Trigger)</f>
        <v>#VALUE!</v>
      </c>
      <c r="AY1052" s="102">
        <f>_xll.qlIndexFixing($AZ$1,AV1052,,Trigger)</f>
        <v>1.8296335508116129E-2</v>
      </c>
    </row>
    <row r="1053" spans="46:51" ht="11.25" customHeight="1" x14ac:dyDescent="0.25">
      <c r="AT1053" s="57" t="s">
        <v>44</v>
      </c>
      <c r="AU1053" s="56">
        <f>_xll.qlInterestRateIndexFixingDate(IborIndex&amp;Tenor,AV1053,Trigger)</f>
        <v>46661</v>
      </c>
      <c r="AV1053" s="56">
        <f>_xll.qlCalendarAdvance(Calendar,AV1052,AT1053,"f",,Trigger)</f>
        <v>46665</v>
      </c>
      <c r="AW1053" s="56">
        <f>_xll.qlInterestRateIndexMaturity(IborIndex&amp;Tenor,AV1053,Trigger)</f>
        <v>47031</v>
      </c>
      <c r="AX1053" s="102" t="e">
        <f>_xll.qlIndexFixing($Z$5,AU1053,,Trigger)</f>
        <v>#VALUE!</v>
      </c>
      <c r="AY1053" s="102">
        <f>_xll.qlIndexFixing($AZ$1,AV1053,,Trigger)</f>
        <v>1.8291244208853516E-2</v>
      </c>
    </row>
    <row r="1054" spans="46:51" ht="11.25" customHeight="1" x14ac:dyDescent="0.25">
      <c r="AT1054" s="57" t="s">
        <v>44</v>
      </c>
      <c r="AU1054" s="56">
        <f>_xll.qlInterestRateIndexFixingDate(IborIndex&amp;Tenor,AV1054,Trigger)</f>
        <v>46668</v>
      </c>
      <c r="AV1054" s="56">
        <f>_xll.qlCalendarAdvance(Calendar,AV1053,AT1054,"f",,Trigger)</f>
        <v>46672</v>
      </c>
      <c r="AW1054" s="56">
        <f>_xll.qlInterestRateIndexMaturity(IborIndex&amp;Tenor,AV1054,Trigger)</f>
        <v>47038</v>
      </c>
      <c r="AX1054" s="102" t="e">
        <f>_xll.qlIndexFixing($Z$5,AU1054,,Trigger)</f>
        <v>#VALUE!</v>
      </c>
      <c r="AY1054" s="102">
        <f>_xll.qlIndexFixing($AZ$1,AV1054,,Trigger)</f>
        <v>1.8285919824965819E-2</v>
      </c>
    </row>
    <row r="1055" spans="46:51" ht="11.25" customHeight="1" x14ac:dyDescent="0.25">
      <c r="AT1055" s="57" t="s">
        <v>44</v>
      </c>
      <c r="AU1055" s="56">
        <f>_xll.qlInterestRateIndexFixingDate(IborIndex&amp;Tenor,AV1055,Trigger)</f>
        <v>46675</v>
      </c>
      <c r="AV1055" s="56">
        <f>_xll.qlCalendarAdvance(Calendar,AV1054,AT1055,"f",,Trigger)</f>
        <v>46679</v>
      </c>
      <c r="AW1055" s="56">
        <f>_xll.qlInterestRateIndexMaturity(IborIndex&amp;Tenor,AV1055,Trigger)</f>
        <v>47045</v>
      </c>
      <c r="AX1055" s="102" t="e">
        <f>_xll.qlIndexFixing($Z$5,AU1055,,Trigger)</f>
        <v>#VALUE!</v>
      </c>
      <c r="AY1055" s="102">
        <f>_xll.qlIndexFixing($AZ$1,AV1055,,Trigger)</f>
        <v>1.8280574727136907E-2</v>
      </c>
    </row>
    <row r="1056" spans="46:51" ht="11.25" customHeight="1" x14ac:dyDescent="0.25">
      <c r="AT1056" s="57" t="s">
        <v>44</v>
      </c>
      <c r="AU1056" s="56">
        <f>_xll.qlInterestRateIndexFixingDate(IborIndex&amp;Tenor,AV1056,Trigger)</f>
        <v>46682</v>
      </c>
      <c r="AV1056" s="56">
        <f>_xll.qlCalendarAdvance(Calendar,AV1055,AT1056,"f",,Trigger)</f>
        <v>46686</v>
      </c>
      <c r="AW1056" s="56">
        <f>_xll.qlInterestRateIndexMaturity(IborIndex&amp;Tenor,AV1056,Trigger)</f>
        <v>47052</v>
      </c>
      <c r="AX1056" s="102" t="e">
        <f>_xll.qlIndexFixing($Z$5,AU1056,,Trigger)</f>
        <v>#VALUE!</v>
      </c>
      <c r="AY1056" s="102">
        <f>_xll.qlIndexFixing($AZ$1,AV1056,,Trigger)</f>
        <v>1.8275209425910783E-2</v>
      </c>
    </row>
    <row r="1057" spans="46:51" ht="11.25" customHeight="1" x14ac:dyDescent="0.25">
      <c r="AT1057" s="57" t="s">
        <v>44</v>
      </c>
      <c r="AU1057" s="56">
        <f>_xll.qlInterestRateIndexFixingDate(IborIndex&amp;Tenor,AV1057,Trigger)</f>
        <v>46689</v>
      </c>
      <c r="AV1057" s="56">
        <f>_xll.qlCalendarAdvance(Calendar,AV1056,AT1057,"f",,Trigger)</f>
        <v>46693</v>
      </c>
      <c r="AW1057" s="56">
        <f>_xll.qlInterestRateIndexMaturity(IborIndex&amp;Tenor,AV1057,Trigger)</f>
        <v>47059</v>
      </c>
      <c r="AX1057" s="102" t="e">
        <f>_xll.qlIndexFixing($Z$5,AU1057,,Trigger)</f>
        <v>#VALUE!</v>
      </c>
      <c r="AY1057" s="102">
        <f>_xll.qlIndexFixing($AZ$1,AV1057,,Trigger)</f>
        <v>1.8269824431821444E-2</v>
      </c>
    </row>
    <row r="1058" spans="46:51" ht="11.25" customHeight="1" x14ac:dyDescent="0.25">
      <c r="AT1058" s="57" t="s">
        <v>44</v>
      </c>
      <c r="AU1058" s="56">
        <f>_xll.qlInterestRateIndexFixingDate(IborIndex&amp;Tenor,AV1058,Trigger)</f>
        <v>46696</v>
      </c>
      <c r="AV1058" s="56">
        <f>_xll.qlCalendarAdvance(Calendar,AV1057,AT1058,"f",,Trigger)</f>
        <v>46700</v>
      </c>
      <c r="AW1058" s="56">
        <f>_xll.qlInterestRateIndexMaturity(IborIndex&amp;Tenor,AV1058,Trigger)</f>
        <v>47066</v>
      </c>
      <c r="AX1058" s="102" t="e">
        <f>_xll.qlIndexFixing($Z$5,AU1058,,Trigger)</f>
        <v>#VALUE!</v>
      </c>
      <c r="AY1058" s="102">
        <f>_xll.qlIndexFixing($AZ$1,AV1058,,Trigger)</f>
        <v>1.8264420255393345E-2</v>
      </c>
    </row>
    <row r="1059" spans="46:51" ht="11.25" customHeight="1" x14ac:dyDescent="0.25">
      <c r="AT1059" s="57" t="s">
        <v>44</v>
      </c>
      <c r="AU1059" s="56">
        <f>_xll.qlInterestRateIndexFixingDate(IborIndex&amp;Tenor,AV1059,Trigger)</f>
        <v>46703</v>
      </c>
      <c r="AV1059" s="56">
        <f>_xll.qlCalendarAdvance(Calendar,AV1058,AT1059,"f",,Trigger)</f>
        <v>46707</v>
      </c>
      <c r="AW1059" s="56">
        <f>_xll.qlInterestRateIndexMaturity(IborIndex&amp;Tenor,AV1059,Trigger)</f>
        <v>47073</v>
      </c>
      <c r="AX1059" s="102" t="e">
        <f>_xll.qlIndexFixing($Z$5,AU1059,,Trigger)</f>
        <v>#VALUE!</v>
      </c>
      <c r="AY1059" s="102">
        <f>_xll.qlIndexFixing($AZ$1,AV1059,,Trigger)</f>
        <v>1.8258997407140511E-2</v>
      </c>
    </row>
    <row r="1060" spans="46:51" ht="11.25" customHeight="1" x14ac:dyDescent="0.25">
      <c r="AT1060" s="57" t="s">
        <v>44</v>
      </c>
      <c r="AU1060" s="56">
        <f>_xll.qlInterestRateIndexFixingDate(IborIndex&amp;Tenor,AV1060,Trigger)</f>
        <v>46710</v>
      </c>
      <c r="AV1060" s="56">
        <f>_xll.qlCalendarAdvance(Calendar,AV1059,AT1060,"f",,Trigger)</f>
        <v>46714</v>
      </c>
      <c r="AW1060" s="56">
        <f>_xll.qlInterestRateIndexMaturity(IborIndex&amp;Tenor,AV1060,Trigger)</f>
        <v>47080</v>
      </c>
      <c r="AX1060" s="102" t="e">
        <f>_xll.qlIndexFixing($Z$5,AU1060,,Trigger)</f>
        <v>#VALUE!</v>
      </c>
      <c r="AY1060" s="102">
        <f>_xll.qlIndexFixing($AZ$1,AV1060,,Trigger)</f>
        <v>1.8253556397566966E-2</v>
      </c>
    </row>
    <row r="1061" spans="46:51" ht="11.25" customHeight="1" x14ac:dyDescent="0.25">
      <c r="AT1061" s="57" t="s">
        <v>44</v>
      </c>
      <c r="AU1061" s="56">
        <f>_xll.qlInterestRateIndexFixingDate(IborIndex&amp;Tenor,AV1061,Trigger)</f>
        <v>46717</v>
      </c>
      <c r="AV1061" s="56">
        <f>_xll.qlCalendarAdvance(Calendar,AV1060,AT1061,"f",,Trigger)</f>
        <v>46721</v>
      </c>
      <c r="AW1061" s="56">
        <f>_xll.qlInterestRateIndexMaturity(IborIndex&amp;Tenor,AV1061,Trigger)</f>
        <v>47087</v>
      </c>
      <c r="AX1061" s="102" t="e">
        <f>_xll.qlIndexFixing($Z$5,AU1061,,Trigger)</f>
        <v>#VALUE!</v>
      </c>
      <c r="AY1061" s="102">
        <f>_xll.qlIndexFixing($AZ$1,AV1061,,Trigger)</f>
        <v>1.8248097737167401E-2</v>
      </c>
    </row>
    <row r="1062" spans="46:51" ht="11.25" customHeight="1" x14ac:dyDescent="0.25">
      <c r="AT1062" s="57" t="s">
        <v>44</v>
      </c>
      <c r="AU1062" s="56">
        <f>_xll.qlInterestRateIndexFixingDate(IborIndex&amp;Tenor,AV1062,Trigger)</f>
        <v>46724</v>
      </c>
      <c r="AV1062" s="56">
        <f>_xll.qlCalendarAdvance(Calendar,AV1061,AT1062,"f",,Trigger)</f>
        <v>46728</v>
      </c>
      <c r="AW1062" s="56">
        <f>_xll.qlInterestRateIndexMaturity(IborIndex&amp;Tenor,AV1062,Trigger)</f>
        <v>47094</v>
      </c>
      <c r="AX1062" s="102" t="e">
        <f>_xll.qlIndexFixing($Z$5,AU1062,,Trigger)</f>
        <v>#VALUE!</v>
      </c>
      <c r="AY1062" s="102">
        <f>_xll.qlIndexFixing($AZ$1,AV1062,,Trigger)</f>
        <v>1.8242621936425434E-2</v>
      </c>
    </row>
    <row r="1063" spans="46:51" ht="11.25" customHeight="1" x14ac:dyDescent="0.25">
      <c r="AT1063" s="57" t="s">
        <v>44</v>
      </c>
      <c r="AU1063" s="56">
        <f>_xll.qlInterestRateIndexFixingDate(IborIndex&amp;Tenor,AV1063,Trigger)</f>
        <v>46731</v>
      </c>
      <c r="AV1063" s="56">
        <f>_xll.qlCalendarAdvance(Calendar,AV1062,AT1063,"f",,Trigger)</f>
        <v>46735</v>
      </c>
      <c r="AW1063" s="56">
        <f>_xll.qlInterestRateIndexMaturity(IborIndex&amp;Tenor,AV1063,Trigger)</f>
        <v>47101</v>
      </c>
      <c r="AX1063" s="102" t="e">
        <f>_xll.qlIndexFixing($Z$5,AU1063,,Trigger)</f>
        <v>#VALUE!</v>
      </c>
      <c r="AY1063" s="102">
        <f>_xll.qlIndexFixing($AZ$1,AV1063,,Trigger)</f>
        <v>1.8237129505814461E-2</v>
      </c>
    </row>
    <row r="1064" spans="46:51" ht="11.25" customHeight="1" x14ac:dyDescent="0.25">
      <c r="AT1064" s="57" t="s">
        <v>44</v>
      </c>
      <c r="AU1064" s="56">
        <f>_xll.qlInterestRateIndexFixingDate(IborIndex&amp;Tenor,AV1064,Trigger)</f>
        <v>46738</v>
      </c>
      <c r="AV1064" s="56">
        <f>_xll.qlCalendarAdvance(Calendar,AV1063,AT1064,"f",,Trigger)</f>
        <v>46742</v>
      </c>
      <c r="AW1064" s="56">
        <f>_xll.qlInterestRateIndexMaturity(IborIndex&amp;Tenor,AV1064,Trigger)</f>
        <v>47108</v>
      </c>
      <c r="AX1064" s="102" t="e">
        <f>_xll.qlIndexFixing($Z$5,AU1064,,Trigger)</f>
        <v>#VALUE!</v>
      </c>
      <c r="AY1064" s="102">
        <f>_xll.qlIndexFixing($AZ$1,AV1064,,Trigger)</f>
        <v>1.8231730774123007E-2</v>
      </c>
    </row>
    <row r="1065" spans="46:51" ht="11.25" customHeight="1" x14ac:dyDescent="0.25">
      <c r="AT1065" s="57" t="s">
        <v>44</v>
      </c>
      <c r="AU1065" s="56">
        <f>_xll.qlInterestRateIndexFixingDate(IborIndex&amp;Tenor,AV1065,Trigger)</f>
        <v>46745</v>
      </c>
      <c r="AV1065" s="56">
        <f>_xll.qlCalendarAdvance(Calendar,AV1064,AT1065,"f",,Trigger)</f>
        <v>46749</v>
      </c>
      <c r="AW1065" s="56">
        <f>_xll.qlInterestRateIndexMaturity(IborIndex&amp;Tenor,AV1065,Trigger)</f>
        <v>47115</v>
      </c>
      <c r="AX1065" s="102" t="e">
        <f>_xll.qlIndexFixing($Z$5,AU1065,,Trigger)</f>
        <v>#VALUE!</v>
      </c>
      <c r="AY1065" s="102">
        <f>_xll.qlIndexFixing($AZ$1,AV1065,,Trigger)</f>
        <v>1.8225934603909564E-2</v>
      </c>
    </row>
    <row r="1066" spans="46:51" ht="11.25" customHeight="1" x14ac:dyDescent="0.25">
      <c r="AT1066" s="57" t="s">
        <v>44</v>
      </c>
      <c r="AU1066" s="56">
        <f>_xll.qlInterestRateIndexFixingDate(IborIndex&amp;Tenor,AV1066,Trigger)</f>
        <v>46752</v>
      </c>
      <c r="AV1066" s="56">
        <f>_xll.qlCalendarAdvance(Calendar,AV1065,AT1066,"f",,Trigger)</f>
        <v>46756</v>
      </c>
      <c r="AW1066" s="56">
        <f>_xll.qlInterestRateIndexMaturity(IborIndex&amp;Tenor,AV1066,Trigger)</f>
        <v>47122</v>
      </c>
      <c r="AX1066" s="102" t="e">
        <f>_xll.qlIndexFixing($Z$5,AU1066,,Trigger)</f>
        <v>#VALUE!</v>
      </c>
      <c r="AY1066" s="102">
        <f>_xll.qlIndexFixing($AZ$1,AV1066,,Trigger)</f>
        <v>1.8220557539347759E-2</v>
      </c>
    </row>
    <row r="1067" spans="46:51" ht="11.25" customHeight="1" x14ac:dyDescent="0.25">
      <c r="AT1067" s="57" t="s">
        <v>44</v>
      </c>
      <c r="AU1067" s="56">
        <f>_xll.qlInterestRateIndexFixingDate(IborIndex&amp;Tenor,AV1067,Trigger)</f>
        <v>46759</v>
      </c>
      <c r="AV1067" s="56">
        <f>_xll.qlCalendarAdvance(Calendar,AV1066,AT1067,"f",,Trigger)</f>
        <v>46763</v>
      </c>
      <c r="AW1067" s="56">
        <f>_xll.qlInterestRateIndexMaturity(IborIndex&amp;Tenor,AV1067,Trigger)</f>
        <v>47129</v>
      </c>
      <c r="AX1067" s="102" t="e">
        <f>_xll.qlIndexFixing($Z$5,AU1067,,Trigger)</f>
        <v>#VALUE!</v>
      </c>
      <c r="AY1067" s="102">
        <f>_xll.qlIndexFixing($AZ$1,AV1067,,Trigger)</f>
        <v>1.8215003693787573E-2</v>
      </c>
    </row>
    <row r="1068" spans="46:51" ht="11.25" customHeight="1" x14ac:dyDescent="0.25">
      <c r="AT1068" s="57" t="s">
        <v>44</v>
      </c>
      <c r="AU1068" s="56">
        <f>_xll.qlInterestRateIndexFixingDate(IborIndex&amp;Tenor,AV1068,Trigger)</f>
        <v>46766</v>
      </c>
      <c r="AV1068" s="56">
        <f>_xll.qlCalendarAdvance(Calendar,AV1067,AT1068,"f",,Trigger)</f>
        <v>46770</v>
      </c>
      <c r="AW1068" s="56">
        <f>_xll.qlInterestRateIndexMaturity(IborIndex&amp;Tenor,AV1068,Trigger)</f>
        <v>47136</v>
      </c>
      <c r="AX1068" s="102" t="e">
        <f>_xll.qlIndexFixing($Z$5,AU1068,,Trigger)</f>
        <v>#VALUE!</v>
      </c>
      <c r="AY1068" s="102">
        <f>_xll.qlIndexFixing($AZ$1,AV1068,,Trigger)</f>
        <v>1.8209435770569216E-2</v>
      </c>
    </row>
    <row r="1069" spans="46:51" ht="11.25" customHeight="1" x14ac:dyDescent="0.25">
      <c r="AT1069" s="57" t="s">
        <v>44</v>
      </c>
      <c r="AU1069" s="56">
        <f>_xll.qlInterestRateIndexFixingDate(IborIndex&amp;Tenor,AV1069,Trigger)</f>
        <v>46773</v>
      </c>
      <c r="AV1069" s="56">
        <f>_xll.qlCalendarAdvance(Calendar,AV1068,AT1069,"f",,Trigger)</f>
        <v>46777</v>
      </c>
      <c r="AW1069" s="56">
        <f>_xll.qlInterestRateIndexMaturity(IborIndex&amp;Tenor,AV1069,Trigger)</f>
        <v>47143</v>
      </c>
      <c r="AX1069" s="102" t="e">
        <f>_xll.qlIndexFixing($Z$5,AU1069,,Trigger)</f>
        <v>#VALUE!</v>
      </c>
      <c r="AY1069" s="102">
        <f>_xll.qlIndexFixing($AZ$1,AV1069,,Trigger)</f>
        <v>1.8203854280102016E-2</v>
      </c>
    </row>
    <row r="1070" spans="46:51" ht="11.25" customHeight="1" x14ac:dyDescent="0.25">
      <c r="AT1070" s="57" t="s">
        <v>44</v>
      </c>
      <c r="AU1070" s="56">
        <f>_xll.qlInterestRateIndexFixingDate(IborIndex&amp;Tenor,AV1070,Trigger)</f>
        <v>46780</v>
      </c>
      <c r="AV1070" s="56">
        <f>_xll.qlCalendarAdvance(Calendar,AV1069,AT1070,"f",,Trigger)</f>
        <v>46784</v>
      </c>
      <c r="AW1070" s="56">
        <f>_xll.qlInterestRateIndexMaturity(IborIndex&amp;Tenor,AV1070,Trigger)</f>
        <v>47150</v>
      </c>
      <c r="AX1070" s="102" t="e">
        <f>_xll.qlIndexFixing($Z$5,AU1070,,Trigger)</f>
        <v>#VALUE!</v>
      </c>
      <c r="AY1070" s="102">
        <f>_xll.qlIndexFixing($AZ$1,AV1070,,Trigger)</f>
        <v>1.8198259732785299E-2</v>
      </c>
    </row>
    <row r="1071" spans="46:51" ht="11.25" customHeight="1" x14ac:dyDescent="0.25">
      <c r="AT1071" s="57" t="s">
        <v>44</v>
      </c>
      <c r="AU1071" s="56">
        <f>_xll.qlInterestRateIndexFixingDate(IborIndex&amp;Tenor,AV1071,Trigger)</f>
        <v>46787</v>
      </c>
      <c r="AV1071" s="56">
        <f>_xll.qlCalendarAdvance(Calendar,AV1070,AT1071,"f",,Trigger)</f>
        <v>46791</v>
      </c>
      <c r="AW1071" s="56">
        <f>_xll.qlInterestRateIndexMaturity(IborIndex&amp;Tenor,AV1071,Trigger)</f>
        <v>47157</v>
      </c>
      <c r="AX1071" s="102" t="e">
        <f>_xll.qlIndexFixing($Z$5,AU1071,,Trigger)</f>
        <v>#VALUE!</v>
      </c>
      <c r="AY1071" s="102">
        <f>_xll.qlIndexFixing($AZ$1,AV1071,,Trigger)</f>
        <v>1.8192652639007323E-2</v>
      </c>
    </row>
    <row r="1072" spans="46:51" ht="11.25" customHeight="1" x14ac:dyDescent="0.25">
      <c r="AT1072" s="57" t="s">
        <v>44</v>
      </c>
      <c r="AU1072" s="56">
        <f>_xll.qlInterestRateIndexFixingDate(IborIndex&amp;Tenor,AV1072,Trigger)</f>
        <v>46794</v>
      </c>
      <c r="AV1072" s="56">
        <f>_xll.qlCalendarAdvance(Calendar,AV1071,AT1072,"f",,Trigger)</f>
        <v>46798</v>
      </c>
      <c r="AW1072" s="56">
        <f>_xll.qlInterestRateIndexMaturity(IborIndex&amp;Tenor,AV1072,Trigger)</f>
        <v>47164</v>
      </c>
      <c r="AX1072" s="102" t="e">
        <f>_xll.qlIndexFixing($Z$5,AU1072,,Trigger)</f>
        <v>#VALUE!</v>
      </c>
      <c r="AY1072" s="102">
        <f>_xll.qlIndexFixing($AZ$1,AV1072,,Trigger)</f>
        <v>1.8187033509145474E-2</v>
      </c>
    </row>
    <row r="1073" spans="46:51" ht="11.25" customHeight="1" x14ac:dyDescent="0.25">
      <c r="AT1073" s="57" t="s">
        <v>44</v>
      </c>
      <c r="AU1073" s="56">
        <f>_xll.qlInterestRateIndexFixingDate(IborIndex&amp;Tenor,AV1073,Trigger)</f>
        <v>46801</v>
      </c>
      <c r="AV1073" s="56">
        <f>_xll.qlCalendarAdvance(Calendar,AV1072,AT1073,"f",,Trigger)</f>
        <v>46805</v>
      </c>
      <c r="AW1073" s="56">
        <f>_xll.qlInterestRateIndexMaturity(IborIndex&amp;Tenor,AV1073,Trigger)</f>
        <v>47171</v>
      </c>
      <c r="AX1073" s="102" t="e">
        <f>_xll.qlIndexFixing($Z$5,AU1073,,Trigger)</f>
        <v>#VALUE!</v>
      </c>
      <c r="AY1073" s="102">
        <f>_xll.qlIndexFixing($AZ$1,AV1073,,Trigger)</f>
        <v>1.8181402853565207E-2</v>
      </c>
    </row>
    <row r="1074" spans="46:51" ht="11.25" customHeight="1" x14ac:dyDescent="0.25">
      <c r="AT1074" s="57" t="s">
        <v>44</v>
      </c>
      <c r="AU1074" s="56">
        <f>_xll.qlInterestRateIndexFixingDate(IborIndex&amp;Tenor,AV1074,Trigger)</f>
        <v>46808</v>
      </c>
      <c r="AV1074" s="56">
        <f>_xll.qlCalendarAdvance(Calendar,AV1073,AT1074,"f",,Trigger)</f>
        <v>46812</v>
      </c>
      <c r="AW1074" s="56">
        <f>_xll.qlInterestRateIndexMaturity(IborIndex&amp;Tenor,AV1074,Trigger)</f>
        <v>47177</v>
      </c>
      <c r="AX1074" s="102" t="e">
        <f>_xll.qlIndexFixing($Z$5,AU1074,,Trigger)</f>
        <v>#VALUE!</v>
      </c>
      <c r="AY1074" s="102">
        <f>_xll.qlIndexFixing($AZ$1,AV1074,,Trigger)</f>
        <v>1.8175622759148864E-2</v>
      </c>
    </row>
    <row r="1075" spans="46:51" ht="11.25" customHeight="1" x14ac:dyDescent="0.25">
      <c r="AT1075" s="57" t="s">
        <v>44</v>
      </c>
      <c r="AU1075" s="56">
        <f>_xll.qlInterestRateIndexFixingDate(IborIndex&amp;Tenor,AV1075,Trigger)</f>
        <v>46815</v>
      </c>
      <c r="AV1075" s="56">
        <f>_xll.qlCalendarAdvance(Calendar,AV1074,AT1075,"f",,Trigger)</f>
        <v>46819</v>
      </c>
      <c r="AW1075" s="56">
        <f>_xll.qlInterestRateIndexMaturity(IborIndex&amp;Tenor,AV1075,Trigger)</f>
        <v>47184</v>
      </c>
      <c r="AX1075" s="102" t="e">
        <f>_xll.qlIndexFixing($Z$5,AU1075,,Trigger)</f>
        <v>#VALUE!</v>
      </c>
      <c r="AY1075" s="102">
        <f>_xll.qlIndexFixing($AZ$1,AV1075,,Trigger)</f>
        <v>1.8169972685169337E-2</v>
      </c>
    </row>
    <row r="1076" spans="46:51" ht="11.25" customHeight="1" x14ac:dyDescent="0.25">
      <c r="AT1076" s="57" t="s">
        <v>44</v>
      </c>
      <c r="AU1076" s="56">
        <f>_xll.qlInterestRateIndexFixingDate(IborIndex&amp;Tenor,AV1076,Trigger)</f>
        <v>46822</v>
      </c>
      <c r="AV1076" s="56">
        <f>_xll.qlCalendarAdvance(Calendar,AV1075,AT1076,"f",,Trigger)</f>
        <v>46826</v>
      </c>
      <c r="AW1076" s="56">
        <f>_xll.qlInterestRateIndexMaturity(IborIndex&amp;Tenor,AV1076,Trigger)</f>
        <v>47191</v>
      </c>
      <c r="AX1076" s="102" t="e">
        <f>_xll.qlIndexFixing($Z$5,AU1076,,Trigger)</f>
        <v>#VALUE!</v>
      </c>
      <c r="AY1076" s="102">
        <f>_xll.qlIndexFixing($AZ$1,AV1076,,Trigger)</f>
        <v>1.8164312508411797E-2</v>
      </c>
    </row>
    <row r="1077" spans="46:51" ht="11.25" customHeight="1" x14ac:dyDescent="0.25">
      <c r="AT1077" s="57" t="s">
        <v>44</v>
      </c>
      <c r="AU1077" s="56">
        <f>_xll.qlInterestRateIndexFixingDate(IborIndex&amp;Tenor,AV1077,Trigger)</f>
        <v>46829</v>
      </c>
      <c r="AV1077" s="56">
        <f>_xll.qlCalendarAdvance(Calendar,AV1076,AT1077,"f",,Trigger)</f>
        <v>46833</v>
      </c>
      <c r="AW1077" s="56">
        <f>_xll.qlInterestRateIndexMaturity(IborIndex&amp;Tenor,AV1077,Trigger)</f>
        <v>47198</v>
      </c>
      <c r="AX1077" s="102" t="e">
        <f>_xll.qlIndexFixing($Z$5,AU1077,,Trigger)</f>
        <v>#VALUE!</v>
      </c>
      <c r="AY1077" s="102">
        <f>_xll.qlIndexFixing($AZ$1,AV1077,,Trigger)</f>
        <v>1.8158642739122335E-2</v>
      </c>
    </row>
    <row r="1078" spans="46:51" ht="11.25" customHeight="1" x14ac:dyDescent="0.25">
      <c r="AT1078" s="57" t="s">
        <v>44</v>
      </c>
      <c r="AU1078" s="56">
        <f>_xll.qlInterestRateIndexFixingDate(IborIndex&amp;Tenor,AV1078,Trigger)</f>
        <v>46836</v>
      </c>
      <c r="AV1078" s="56">
        <f>_xll.qlCalendarAdvance(Calendar,AV1077,AT1078,"f",,Trigger)</f>
        <v>46840</v>
      </c>
      <c r="AW1078" s="56">
        <f>_xll.qlInterestRateIndexMaturity(IborIndex&amp;Tenor,AV1078,Trigger)</f>
        <v>47205</v>
      </c>
      <c r="AX1078" s="102" t="e">
        <f>_xll.qlIndexFixing($Z$5,AU1078,,Trigger)</f>
        <v>#VALUE!</v>
      </c>
      <c r="AY1078" s="102">
        <f>_xll.qlIndexFixing($AZ$1,AV1078,,Trigger)</f>
        <v>1.8152920255117382E-2</v>
      </c>
    </row>
    <row r="1079" spans="46:51" ht="11.25" customHeight="1" x14ac:dyDescent="0.25">
      <c r="AT1079" s="57" t="s">
        <v>44</v>
      </c>
      <c r="AU1079" s="56">
        <f>_xll.qlInterestRateIndexFixingDate(IborIndex&amp;Tenor,AV1079,Trigger)</f>
        <v>46843</v>
      </c>
      <c r="AV1079" s="56">
        <f>_xll.qlCalendarAdvance(Calendar,AV1078,AT1079,"f",,Trigger)</f>
        <v>46847</v>
      </c>
      <c r="AW1079" s="56">
        <f>_xll.qlInterestRateIndexMaturity(IborIndex&amp;Tenor,AV1079,Trigger)</f>
        <v>47212</v>
      </c>
      <c r="AX1079" s="102" t="e">
        <f>_xll.qlIndexFixing($Z$5,AU1079,,Trigger)</f>
        <v>#VALUE!</v>
      </c>
      <c r="AY1079" s="102">
        <f>_xll.qlIndexFixing($AZ$1,AV1079,,Trigger)</f>
        <v>1.8147276463875085E-2</v>
      </c>
    </row>
    <row r="1080" spans="46:51" ht="11.25" customHeight="1" x14ac:dyDescent="0.25">
      <c r="AT1080" s="57" t="s">
        <v>44</v>
      </c>
      <c r="AU1080" s="56">
        <f>_xll.qlInterestRateIndexFixingDate(IborIndex&amp;Tenor,AV1080,Trigger)</f>
        <v>46850</v>
      </c>
      <c r="AV1080" s="56">
        <f>_xll.qlCalendarAdvance(Calendar,AV1079,AT1080,"f",,Trigger)</f>
        <v>46854</v>
      </c>
      <c r="AW1080" s="56">
        <f>_xll.qlInterestRateIndexMaturity(IborIndex&amp;Tenor,AV1080,Trigger)</f>
        <v>47219</v>
      </c>
      <c r="AX1080" s="102" t="e">
        <f>_xll.qlIndexFixing($Z$5,AU1080,,Trigger)</f>
        <v>#VALUE!</v>
      </c>
      <c r="AY1080" s="102">
        <f>_xll.qlIndexFixing($AZ$1,AV1080,,Trigger)</f>
        <v>1.8141580978352757E-2</v>
      </c>
    </row>
    <row r="1081" spans="46:51" ht="11.25" customHeight="1" x14ac:dyDescent="0.25">
      <c r="AT1081" s="57" t="s">
        <v>44</v>
      </c>
      <c r="AU1081" s="56">
        <f>_xll.qlInterestRateIndexFixingDate(IborIndex&amp;Tenor,AV1081,Trigger)</f>
        <v>46855</v>
      </c>
      <c r="AV1081" s="56">
        <f>_xll.qlCalendarAdvance(Calendar,AV1080,AT1081,"f",,Trigger)</f>
        <v>46861</v>
      </c>
      <c r="AW1081" s="56">
        <f>_xll.qlInterestRateIndexMaturity(IborIndex&amp;Tenor,AV1081,Trigger)</f>
        <v>47226</v>
      </c>
      <c r="AX1081" s="102" t="e">
        <f>_xll.qlIndexFixing($Z$5,AU1081,,Trigger)</f>
        <v>#VALUE!</v>
      </c>
      <c r="AY1081" s="102">
        <f>_xll.qlIndexFixing($AZ$1,AV1081,,Trigger)</f>
        <v>1.8135877941168995E-2</v>
      </c>
    </row>
    <row r="1082" spans="46:51" ht="11.25" customHeight="1" x14ac:dyDescent="0.25">
      <c r="AT1082" s="57" t="s">
        <v>44</v>
      </c>
      <c r="AU1082" s="56">
        <f>_xll.qlInterestRateIndexFixingDate(IborIndex&amp;Tenor,AV1082,Trigger)</f>
        <v>46864</v>
      </c>
      <c r="AV1082" s="56">
        <f>_xll.qlCalendarAdvance(Calendar,AV1081,AT1082,"f",,Trigger)</f>
        <v>46868</v>
      </c>
      <c r="AW1082" s="56">
        <f>_xll.qlInterestRateIndexMaturity(IborIndex&amp;Tenor,AV1082,Trigger)</f>
        <v>47233</v>
      </c>
      <c r="AX1082" s="102" t="e">
        <f>_xll.qlIndexFixing($Z$5,AU1082,,Trigger)</f>
        <v>#VALUE!</v>
      </c>
      <c r="AY1082" s="102">
        <f>_xll.qlIndexFixing($AZ$1,AV1082,,Trigger)</f>
        <v>1.813016786251339E-2</v>
      </c>
    </row>
    <row r="1083" spans="46:51" ht="11.25" customHeight="1" x14ac:dyDescent="0.25">
      <c r="AT1083" s="57" t="s">
        <v>44</v>
      </c>
      <c r="AU1083" s="56">
        <f>_xll.qlInterestRateIndexFixingDate(IborIndex&amp;Tenor,AV1083,Trigger)</f>
        <v>46870</v>
      </c>
      <c r="AV1083" s="56">
        <f>_xll.qlCalendarAdvance(Calendar,AV1082,AT1083,"f",,Trigger)</f>
        <v>46875</v>
      </c>
      <c r="AW1083" s="56">
        <f>_xll.qlInterestRateIndexMaturity(IborIndex&amp;Tenor,AV1083,Trigger)</f>
        <v>47240</v>
      </c>
      <c r="AX1083" s="102" t="e">
        <f>_xll.qlIndexFixing($Z$5,AU1083,,Trigger)</f>
        <v>#VALUE!</v>
      </c>
      <c r="AY1083" s="102">
        <f>_xll.qlIndexFixing($AZ$1,AV1083,,Trigger)</f>
        <v>1.8124451252563702E-2</v>
      </c>
    </row>
    <row r="1084" spans="46:51" ht="11.25" customHeight="1" x14ac:dyDescent="0.25">
      <c r="AT1084" s="57" t="s">
        <v>44</v>
      </c>
      <c r="AU1084" s="56">
        <f>_xll.qlInterestRateIndexFixingDate(IborIndex&amp;Tenor,AV1084,Trigger)</f>
        <v>46878</v>
      </c>
      <c r="AV1084" s="56">
        <f>_xll.qlCalendarAdvance(Calendar,AV1083,AT1084,"f",,Trigger)</f>
        <v>46882</v>
      </c>
      <c r="AW1084" s="56">
        <f>_xll.qlInterestRateIndexMaturity(IborIndex&amp;Tenor,AV1084,Trigger)</f>
        <v>47247</v>
      </c>
      <c r="AX1084" s="102" t="e">
        <f>_xll.qlIndexFixing($Z$5,AU1084,,Trigger)</f>
        <v>#VALUE!</v>
      </c>
      <c r="AY1084" s="102">
        <f>_xll.qlIndexFixing($AZ$1,AV1084,,Trigger)</f>
        <v>1.8118728621486089E-2</v>
      </c>
    </row>
    <row r="1085" spans="46:51" ht="11.25" customHeight="1" x14ac:dyDescent="0.25">
      <c r="AT1085" s="57" t="s">
        <v>44</v>
      </c>
      <c r="AU1085" s="56">
        <f>_xll.qlInterestRateIndexFixingDate(IborIndex&amp;Tenor,AV1085,Trigger)</f>
        <v>46885</v>
      </c>
      <c r="AV1085" s="56">
        <f>_xll.qlCalendarAdvance(Calendar,AV1084,AT1085,"f",,Trigger)</f>
        <v>46889</v>
      </c>
      <c r="AW1085" s="56">
        <f>_xll.qlInterestRateIndexMaturity(IborIndex&amp;Tenor,AV1085,Trigger)</f>
        <v>47254</v>
      </c>
      <c r="AX1085" s="102" t="e">
        <f>_xll.qlIndexFixing($Z$5,AU1085,,Trigger)</f>
        <v>#VALUE!</v>
      </c>
      <c r="AY1085" s="102">
        <f>_xll.qlIndexFixing($AZ$1,AV1085,,Trigger)</f>
        <v>1.8113000479435322E-2</v>
      </c>
    </row>
    <row r="1086" spans="46:51" ht="11.25" customHeight="1" x14ac:dyDescent="0.25">
      <c r="AT1086" s="57" t="s">
        <v>44</v>
      </c>
      <c r="AU1086" s="56">
        <f>_xll.qlInterestRateIndexFixingDate(IborIndex&amp;Tenor,AV1086,Trigger)</f>
        <v>46892</v>
      </c>
      <c r="AV1086" s="56">
        <f>_xll.qlCalendarAdvance(Calendar,AV1085,AT1086,"f",,Trigger)</f>
        <v>46896</v>
      </c>
      <c r="AW1086" s="56">
        <f>_xll.qlInterestRateIndexMaturity(IborIndex&amp;Tenor,AV1086,Trigger)</f>
        <v>47261</v>
      </c>
      <c r="AX1086" s="102" t="e">
        <f>_xll.qlIndexFixing($Z$5,AU1086,,Trigger)</f>
        <v>#VALUE!</v>
      </c>
      <c r="AY1086" s="102">
        <f>_xll.qlIndexFixing($AZ$1,AV1086,,Trigger)</f>
        <v>1.8107267336554992E-2</v>
      </c>
    </row>
    <row r="1087" spans="46:51" ht="11.25" customHeight="1" x14ac:dyDescent="0.25">
      <c r="AT1087" s="57" t="s">
        <v>44</v>
      </c>
      <c r="AU1087" s="56">
        <f>_xll.qlInterestRateIndexFixingDate(IborIndex&amp;Tenor,AV1087,Trigger)</f>
        <v>46899</v>
      </c>
      <c r="AV1087" s="56">
        <f>_xll.qlCalendarAdvance(Calendar,AV1086,AT1087,"f",,Trigger)</f>
        <v>46903</v>
      </c>
      <c r="AW1087" s="56">
        <f>_xll.qlInterestRateIndexMaturity(IborIndex&amp;Tenor,AV1087,Trigger)</f>
        <v>47268</v>
      </c>
      <c r="AX1087" s="102" t="e">
        <f>_xll.qlIndexFixing($Z$5,AU1087,,Trigger)</f>
        <v>#VALUE!</v>
      </c>
      <c r="AY1087" s="102">
        <f>_xll.qlIndexFixing($AZ$1,AV1087,,Trigger)</f>
        <v>1.8101529702976221E-2</v>
      </c>
    </row>
    <row r="1088" spans="46:51" ht="11.25" customHeight="1" x14ac:dyDescent="0.25">
      <c r="AT1088" s="57" t="s">
        <v>44</v>
      </c>
      <c r="AU1088" s="56">
        <f>_xll.qlInterestRateIndexFixingDate(IborIndex&amp;Tenor,AV1088,Trigger)</f>
        <v>46906</v>
      </c>
      <c r="AV1088" s="56">
        <f>_xll.qlCalendarAdvance(Calendar,AV1087,AT1088,"f",,Trigger)</f>
        <v>46910</v>
      </c>
      <c r="AW1088" s="56">
        <f>_xll.qlInterestRateIndexMaturity(IborIndex&amp;Tenor,AV1088,Trigger)</f>
        <v>47275</v>
      </c>
      <c r="AX1088" s="102" t="e">
        <f>_xll.qlIndexFixing($Z$5,AU1088,,Trigger)</f>
        <v>#VALUE!</v>
      </c>
      <c r="AY1088" s="102">
        <f>_xll.qlIndexFixing($AZ$1,AV1088,,Trigger)</f>
        <v>1.8095788088820047E-2</v>
      </c>
    </row>
    <row r="1089" spans="46:51" ht="11.25" customHeight="1" x14ac:dyDescent="0.25">
      <c r="AT1089" s="57" t="s">
        <v>44</v>
      </c>
      <c r="AU1089" s="56">
        <f>_xll.qlInterestRateIndexFixingDate(IborIndex&amp;Tenor,AV1089,Trigger)</f>
        <v>46913</v>
      </c>
      <c r="AV1089" s="56">
        <f>_xll.qlCalendarAdvance(Calendar,AV1088,AT1089,"f",,Trigger)</f>
        <v>46917</v>
      </c>
      <c r="AW1089" s="56">
        <f>_xll.qlInterestRateIndexMaturity(IborIndex&amp;Tenor,AV1089,Trigger)</f>
        <v>47282</v>
      </c>
      <c r="AX1089" s="102" t="e">
        <f>_xll.qlIndexFixing($Z$5,AU1089,,Trigger)</f>
        <v>#VALUE!</v>
      </c>
      <c r="AY1089" s="102">
        <f>_xll.qlIndexFixing($AZ$1,AV1089,,Trigger)</f>
        <v>1.8090043004194374E-2</v>
      </c>
    </row>
    <row r="1090" spans="46:51" ht="11.25" customHeight="1" x14ac:dyDescent="0.25">
      <c r="AT1090" s="57" t="s">
        <v>44</v>
      </c>
      <c r="AU1090" s="56">
        <f>_xll.qlInterestRateIndexFixingDate(IborIndex&amp;Tenor,AV1090,Trigger)</f>
        <v>46920</v>
      </c>
      <c r="AV1090" s="56">
        <f>_xll.qlCalendarAdvance(Calendar,AV1089,AT1090,"f",,Trigger)</f>
        <v>46924</v>
      </c>
      <c r="AW1090" s="56">
        <f>_xll.qlInterestRateIndexMaturity(IborIndex&amp;Tenor,AV1090,Trigger)</f>
        <v>47289</v>
      </c>
      <c r="AX1090" s="102" t="e">
        <f>_xll.qlIndexFixing($Z$5,AU1090,,Trigger)</f>
        <v>#VALUE!</v>
      </c>
      <c r="AY1090" s="102">
        <f>_xll.qlIndexFixing($AZ$1,AV1090,,Trigger)</f>
        <v>1.8084294959195932E-2</v>
      </c>
    </row>
    <row r="1091" spans="46:51" ht="11.25" customHeight="1" x14ac:dyDescent="0.25">
      <c r="AT1091" s="57" t="s">
        <v>44</v>
      </c>
      <c r="AU1091" s="56">
        <f>_xll.qlInterestRateIndexFixingDate(IborIndex&amp;Tenor,AV1091,Trigger)</f>
        <v>46927</v>
      </c>
      <c r="AV1091" s="56">
        <f>_xll.qlCalendarAdvance(Calendar,AV1090,AT1091,"f",,Trigger)</f>
        <v>46931</v>
      </c>
      <c r="AW1091" s="56">
        <f>_xll.qlInterestRateIndexMaturity(IborIndex&amp;Tenor,AV1091,Trigger)</f>
        <v>47296</v>
      </c>
      <c r="AX1091" s="102" t="e">
        <f>_xll.qlIndexFixing($Z$5,AU1091,,Trigger)</f>
        <v>#VALUE!</v>
      </c>
      <c r="AY1091" s="102">
        <f>_xll.qlIndexFixing($AZ$1,AV1091,,Trigger)</f>
        <v>1.8078544463910502E-2</v>
      </c>
    </row>
    <row r="1092" spans="46:51" ht="11.25" customHeight="1" x14ac:dyDescent="0.25">
      <c r="AT1092" s="57" t="s">
        <v>44</v>
      </c>
      <c r="AU1092" s="56">
        <f>_xll.qlInterestRateIndexFixingDate(IborIndex&amp;Tenor,AV1092,Trigger)</f>
        <v>46934</v>
      </c>
      <c r="AV1092" s="56">
        <f>_xll.qlCalendarAdvance(Calendar,AV1091,AT1092,"f",,Trigger)</f>
        <v>46938</v>
      </c>
      <c r="AW1092" s="56">
        <f>_xll.qlInterestRateIndexMaturity(IborIndex&amp;Tenor,AV1092,Trigger)</f>
        <v>47303</v>
      </c>
      <c r="AX1092" s="102" t="e">
        <f>_xll.qlIndexFixing($Z$5,AU1092,,Trigger)</f>
        <v>#VALUE!</v>
      </c>
      <c r="AY1092" s="102">
        <f>_xll.qlIndexFixing($AZ$1,AV1092,,Trigger)</f>
        <v>1.8072792028411385E-2</v>
      </c>
    </row>
    <row r="1093" spans="46:51" ht="11.25" customHeight="1" x14ac:dyDescent="0.25">
      <c r="AT1093" s="57" t="s">
        <v>44</v>
      </c>
      <c r="AU1093" s="56">
        <f>_xll.qlInterestRateIndexFixingDate(IborIndex&amp;Tenor,AV1093,Trigger)</f>
        <v>46941</v>
      </c>
      <c r="AV1093" s="56">
        <f>_xll.qlCalendarAdvance(Calendar,AV1092,AT1093,"f",,Trigger)</f>
        <v>46945</v>
      </c>
      <c r="AW1093" s="56">
        <f>_xll.qlInterestRateIndexMaturity(IborIndex&amp;Tenor,AV1093,Trigger)</f>
        <v>47310</v>
      </c>
      <c r="AX1093" s="102" t="e">
        <f>_xll.qlIndexFixing($Z$5,AU1093,,Trigger)</f>
        <v>#VALUE!</v>
      </c>
      <c r="AY1093" s="102">
        <f>_xll.qlIndexFixing($AZ$1,AV1093,,Trigger)</f>
        <v>1.8067038162760268E-2</v>
      </c>
    </row>
    <row r="1094" spans="46:51" ht="11.25" customHeight="1" x14ac:dyDescent="0.25">
      <c r="AT1094" s="57" t="s">
        <v>44</v>
      </c>
      <c r="AU1094" s="56">
        <f>_xll.qlInterestRateIndexFixingDate(IborIndex&amp;Tenor,AV1094,Trigger)</f>
        <v>46948</v>
      </c>
      <c r="AV1094" s="56">
        <f>_xll.qlCalendarAdvance(Calendar,AV1093,AT1094,"f",,Trigger)</f>
        <v>46952</v>
      </c>
      <c r="AW1094" s="56">
        <f>_xll.qlInterestRateIndexMaturity(IborIndex&amp;Tenor,AV1094,Trigger)</f>
        <v>47317</v>
      </c>
      <c r="AX1094" s="102" t="e">
        <f>_xll.qlIndexFixing($Z$5,AU1094,,Trigger)</f>
        <v>#VALUE!</v>
      </c>
      <c r="AY1094" s="102">
        <f>_xll.qlIndexFixing($AZ$1,AV1094,,Trigger)</f>
        <v>1.8061283377007898E-2</v>
      </c>
    </row>
    <row r="1095" spans="46:51" ht="11.25" customHeight="1" x14ac:dyDescent="0.25">
      <c r="AT1095" s="57" t="s">
        <v>44</v>
      </c>
      <c r="AU1095" s="56">
        <f>_xll.qlInterestRateIndexFixingDate(IborIndex&amp;Tenor,AV1095,Trigger)</f>
        <v>46955</v>
      </c>
      <c r="AV1095" s="56">
        <f>_xll.qlCalendarAdvance(Calendar,AV1094,AT1095,"f",,Trigger)</f>
        <v>46959</v>
      </c>
      <c r="AW1095" s="56">
        <f>_xll.qlInterestRateIndexMaturity(IborIndex&amp;Tenor,AV1095,Trigger)</f>
        <v>47324</v>
      </c>
      <c r="AX1095" s="102" t="e">
        <f>_xll.qlIndexFixing($Z$5,AU1095,,Trigger)</f>
        <v>#VALUE!</v>
      </c>
      <c r="AY1095" s="102">
        <f>_xll.qlIndexFixing($AZ$1,AV1095,,Trigger)</f>
        <v>1.8055528181192531E-2</v>
      </c>
    </row>
    <row r="1096" spans="46:51" ht="11.25" customHeight="1" x14ac:dyDescent="0.25">
      <c r="AT1096" s="57" t="s">
        <v>44</v>
      </c>
      <c r="AU1096" s="56">
        <f>_xll.qlInterestRateIndexFixingDate(IborIndex&amp;Tenor,AV1096,Trigger)</f>
        <v>46962</v>
      </c>
      <c r="AV1096" s="56">
        <f>_xll.qlCalendarAdvance(Calendar,AV1095,AT1096,"f",,Trigger)</f>
        <v>46966</v>
      </c>
      <c r="AW1096" s="56">
        <f>_xll.qlInterestRateIndexMaturity(IborIndex&amp;Tenor,AV1096,Trigger)</f>
        <v>47331</v>
      </c>
      <c r="AX1096" s="102" t="e">
        <f>_xll.qlIndexFixing($Z$5,AU1096,,Trigger)</f>
        <v>#VALUE!</v>
      </c>
      <c r="AY1096" s="102">
        <f>_xll.qlIndexFixing($AZ$1,AV1096,,Trigger)</f>
        <v>1.8049773085340816E-2</v>
      </c>
    </row>
    <row r="1097" spans="46:51" ht="11.25" customHeight="1" x14ac:dyDescent="0.25">
      <c r="AT1097" s="57" t="s">
        <v>44</v>
      </c>
      <c r="AU1097" s="56">
        <f>_xll.qlInterestRateIndexFixingDate(IborIndex&amp;Tenor,AV1097,Trigger)</f>
        <v>46969</v>
      </c>
      <c r="AV1097" s="56">
        <f>_xll.qlCalendarAdvance(Calendar,AV1096,AT1097,"f",,Trigger)</f>
        <v>46973</v>
      </c>
      <c r="AW1097" s="56">
        <f>_xll.qlInterestRateIndexMaturity(IborIndex&amp;Tenor,AV1097,Trigger)</f>
        <v>47338</v>
      </c>
      <c r="AX1097" s="102" t="e">
        <f>_xll.qlIndexFixing($Z$5,AU1097,,Trigger)</f>
        <v>#VALUE!</v>
      </c>
      <c r="AY1097" s="102">
        <f>_xll.qlIndexFixing($AZ$1,AV1097,,Trigger)</f>
        <v>1.8044018599468237E-2</v>
      </c>
    </row>
    <row r="1098" spans="46:51" ht="11.25" customHeight="1" x14ac:dyDescent="0.25">
      <c r="AT1098" s="57" t="s">
        <v>44</v>
      </c>
      <c r="AU1098" s="56">
        <f>_xll.qlInterestRateIndexFixingDate(IborIndex&amp;Tenor,AV1098,Trigger)</f>
        <v>46976</v>
      </c>
      <c r="AV1098" s="56">
        <f>_xll.qlCalendarAdvance(Calendar,AV1097,AT1098,"f",,Trigger)</f>
        <v>46980</v>
      </c>
      <c r="AW1098" s="56">
        <f>_xll.qlInterestRateIndexMaturity(IborIndex&amp;Tenor,AV1098,Trigger)</f>
        <v>47345</v>
      </c>
      <c r="AX1098" s="102" t="e">
        <f>_xll.qlIndexFixing($Z$5,AU1098,,Trigger)</f>
        <v>#VALUE!</v>
      </c>
      <c r="AY1098" s="102">
        <f>_xll.qlIndexFixing($AZ$1,AV1098,,Trigger)</f>
        <v>1.8038265233578231E-2</v>
      </c>
    </row>
    <row r="1099" spans="46:51" ht="11.25" customHeight="1" x14ac:dyDescent="0.25">
      <c r="AT1099" s="57" t="s">
        <v>44</v>
      </c>
      <c r="AU1099" s="56">
        <f>_xll.qlInterestRateIndexFixingDate(IborIndex&amp;Tenor,AV1099,Trigger)</f>
        <v>46983</v>
      </c>
      <c r="AV1099" s="56">
        <f>_xll.qlCalendarAdvance(Calendar,AV1098,AT1099,"f",,Trigger)</f>
        <v>46987</v>
      </c>
      <c r="AW1099" s="56">
        <f>_xll.qlInterestRateIndexMaturity(IborIndex&amp;Tenor,AV1099,Trigger)</f>
        <v>47352</v>
      </c>
      <c r="AX1099" s="102" t="e">
        <f>_xll.qlIndexFixing($Z$5,AU1099,,Trigger)</f>
        <v>#VALUE!</v>
      </c>
      <c r="AY1099" s="102">
        <f>_xll.qlIndexFixing($AZ$1,AV1099,,Trigger)</f>
        <v>1.8032513497662408E-2</v>
      </c>
    </row>
    <row r="1100" spans="46:51" ht="11.25" customHeight="1" x14ac:dyDescent="0.25">
      <c r="AT1100" s="57" t="s">
        <v>44</v>
      </c>
      <c r="AU1100" s="56">
        <f>_xll.qlInterestRateIndexFixingDate(IborIndex&amp;Tenor,AV1100,Trigger)</f>
        <v>46990</v>
      </c>
      <c r="AV1100" s="56">
        <f>_xll.qlCalendarAdvance(Calendar,AV1099,AT1100,"f",,Trigger)</f>
        <v>46994</v>
      </c>
      <c r="AW1100" s="56">
        <f>_xll.qlInterestRateIndexMaturity(IborIndex&amp;Tenor,AV1100,Trigger)</f>
        <v>47359</v>
      </c>
      <c r="AX1100" s="102" t="e">
        <f>_xll.qlIndexFixing($Z$5,AU1100,,Trigger)</f>
        <v>#VALUE!</v>
      </c>
      <c r="AY1100" s="102">
        <f>_xll.qlIndexFixing($AZ$1,AV1100,,Trigger)</f>
        <v>1.8026763901701211E-2</v>
      </c>
    </row>
    <row r="1101" spans="46:51" ht="11.25" customHeight="1" x14ac:dyDescent="0.25">
      <c r="AT1101" s="57" t="s">
        <v>44</v>
      </c>
      <c r="AU1101" s="56">
        <f>_xll.qlInterestRateIndexFixingDate(IborIndex&amp;Tenor,AV1101,Trigger)</f>
        <v>46997</v>
      </c>
      <c r="AV1101" s="56">
        <f>_xll.qlCalendarAdvance(Calendar,AV1100,AT1101,"f",,Trigger)</f>
        <v>47001</v>
      </c>
      <c r="AW1101" s="56">
        <f>_xll.qlInterestRateIndexMaturity(IborIndex&amp;Tenor,AV1101,Trigger)</f>
        <v>47366</v>
      </c>
      <c r="AX1101" s="102" t="e">
        <f>_xll.qlIndexFixing($Z$5,AU1101,,Trigger)</f>
        <v>#VALUE!</v>
      </c>
      <c r="AY1101" s="102">
        <f>_xll.qlIndexFixing($AZ$1,AV1101,,Trigger)</f>
        <v>1.8021016955662595E-2</v>
      </c>
    </row>
    <row r="1102" spans="46:51" ht="11.25" customHeight="1" x14ac:dyDescent="0.25">
      <c r="AT1102" s="57" t="s">
        <v>44</v>
      </c>
      <c r="AU1102" s="56">
        <f>_xll.qlInterestRateIndexFixingDate(IborIndex&amp;Tenor,AV1102,Trigger)</f>
        <v>47004</v>
      </c>
      <c r="AV1102" s="56">
        <f>_xll.qlCalendarAdvance(Calendar,AV1101,AT1102,"f",,Trigger)</f>
        <v>47008</v>
      </c>
      <c r="AW1102" s="56">
        <f>_xll.qlInterestRateIndexMaturity(IborIndex&amp;Tenor,AV1102,Trigger)</f>
        <v>47373</v>
      </c>
      <c r="AX1102" s="102" t="e">
        <f>_xll.qlIndexFixing($Z$5,AU1102,,Trigger)</f>
        <v>#VALUE!</v>
      </c>
      <c r="AY1102" s="102">
        <f>_xll.qlIndexFixing($AZ$1,AV1102,,Trigger)</f>
        <v>1.801527316950401E-2</v>
      </c>
    </row>
    <row r="1103" spans="46:51" ht="11.25" customHeight="1" x14ac:dyDescent="0.25">
      <c r="AT1103" s="57" t="s">
        <v>44</v>
      </c>
      <c r="AU1103" s="56">
        <f>_xll.qlInterestRateIndexFixingDate(IborIndex&amp;Tenor,AV1103,Trigger)</f>
        <v>47011</v>
      </c>
      <c r="AV1103" s="56">
        <f>_xll.qlCalendarAdvance(Calendar,AV1102,AT1103,"f",,Trigger)</f>
        <v>47015</v>
      </c>
      <c r="AW1103" s="56">
        <f>_xll.qlInterestRateIndexMaturity(IborIndex&amp;Tenor,AV1103,Trigger)</f>
        <v>47380</v>
      </c>
      <c r="AX1103" s="102" t="e">
        <f>_xll.qlIndexFixing($Z$5,AU1103,,Trigger)</f>
        <v>#VALUE!</v>
      </c>
      <c r="AY1103" s="102">
        <f>_xll.qlIndexFixing($AZ$1,AV1103,,Trigger)</f>
        <v>1.8009533053169977E-2</v>
      </c>
    </row>
    <row r="1104" spans="46:51" ht="11.25" customHeight="1" x14ac:dyDescent="0.25">
      <c r="AT1104" s="57" t="s">
        <v>44</v>
      </c>
      <c r="AU1104" s="56">
        <f>_xll.qlInterestRateIndexFixingDate(IborIndex&amp;Tenor,AV1104,Trigger)</f>
        <v>47018</v>
      </c>
      <c r="AV1104" s="56">
        <f>_xll.qlCalendarAdvance(Calendar,AV1103,AT1104,"f",,Trigger)</f>
        <v>47022</v>
      </c>
      <c r="AW1104" s="56">
        <f>_xll.qlInterestRateIndexMaturity(IborIndex&amp;Tenor,AV1104,Trigger)</f>
        <v>47387</v>
      </c>
      <c r="AX1104" s="102" t="e">
        <f>_xll.qlIndexFixing($Z$5,AU1104,,Trigger)</f>
        <v>#VALUE!</v>
      </c>
      <c r="AY1104" s="102">
        <f>_xll.qlIndexFixing($AZ$1,AV1104,,Trigger)</f>
        <v>1.800379711659451E-2</v>
      </c>
    </row>
    <row r="1105" spans="46:51" ht="11.25" customHeight="1" x14ac:dyDescent="0.25">
      <c r="AT1105" s="57" t="s">
        <v>44</v>
      </c>
      <c r="AU1105" s="56">
        <f>_xll.qlInterestRateIndexFixingDate(IborIndex&amp;Tenor,AV1105,Trigger)</f>
        <v>47025</v>
      </c>
      <c r="AV1105" s="56">
        <f>_xll.qlCalendarAdvance(Calendar,AV1104,AT1105,"f",,Trigger)</f>
        <v>47029</v>
      </c>
      <c r="AW1105" s="56">
        <f>_xll.qlInterestRateIndexMaturity(IborIndex&amp;Tenor,AV1105,Trigger)</f>
        <v>47394</v>
      </c>
      <c r="AX1105" s="102" t="e">
        <f>_xll.qlIndexFixing($Z$5,AU1105,,Trigger)</f>
        <v>#VALUE!</v>
      </c>
      <c r="AY1105" s="102">
        <f>_xll.qlIndexFixing($AZ$1,AV1105,,Trigger)</f>
        <v>1.799806586969914E-2</v>
      </c>
    </row>
    <row r="1106" spans="46:51" ht="11.25" customHeight="1" x14ac:dyDescent="0.25">
      <c r="AT1106" s="57" t="s">
        <v>44</v>
      </c>
      <c r="AU1106" s="56">
        <f>_xll.qlInterestRateIndexFixingDate(IborIndex&amp;Tenor,AV1106,Trigger)</f>
        <v>47032</v>
      </c>
      <c r="AV1106" s="56">
        <f>_xll.qlCalendarAdvance(Calendar,AV1105,AT1106,"f",,Trigger)</f>
        <v>47036</v>
      </c>
      <c r="AW1106" s="56">
        <f>_xll.qlInterestRateIndexMaturity(IborIndex&amp;Tenor,AV1106,Trigger)</f>
        <v>47401</v>
      </c>
      <c r="AX1106" s="102" t="e">
        <f>_xll.qlIndexFixing($Z$5,AU1106,,Trigger)</f>
        <v>#VALUE!</v>
      </c>
      <c r="AY1106" s="102">
        <f>_xll.qlIndexFixing($AZ$1,AV1106,,Trigger)</f>
        <v>1.7992339822394447E-2</v>
      </c>
    </row>
    <row r="1107" spans="46:51" ht="11.25" customHeight="1" x14ac:dyDescent="0.25">
      <c r="AT1107" s="57" t="s">
        <v>44</v>
      </c>
      <c r="AU1107" s="56">
        <f>_xll.qlInterestRateIndexFixingDate(IborIndex&amp;Tenor,AV1107,Trigger)</f>
        <v>47039</v>
      </c>
      <c r="AV1107" s="56">
        <f>_xll.qlCalendarAdvance(Calendar,AV1106,AT1107,"f",,Trigger)</f>
        <v>47043</v>
      </c>
      <c r="AW1107" s="56">
        <f>_xll.qlInterestRateIndexMaturity(IborIndex&amp;Tenor,AV1107,Trigger)</f>
        <v>47408</v>
      </c>
      <c r="AX1107" s="102" t="e">
        <f>_xll.qlIndexFixing($Z$5,AU1107,,Trigger)</f>
        <v>#VALUE!</v>
      </c>
      <c r="AY1107" s="102">
        <f>_xll.qlIndexFixing($AZ$1,AV1107,,Trigger)</f>
        <v>1.79866194845794E-2</v>
      </c>
    </row>
    <row r="1108" spans="46:51" ht="11.25" customHeight="1" x14ac:dyDescent="0.25">
      <c r="AT1108" s="57" t="s">
        <v>44</v>
      </c>
      <c r="AU1108" s="56">
        <f>_xll.qlInterestRateIndexFixingDate(IborIndex&amp;Tenor,AV1108,Trigger)</f>
        <v>47046</v>
      </c>
      <c r="AV1108" s="56">
        <f>_xll.qlCalendarAdvance(Calendar,AV1107,AT1108,"f",,Trigger)</f>
        <v>47050</v>
      </c>
      <c r="AW1108" s="56">
        <f>_xll.qlInterestRateIndexMaturity(IborIndex&amp;Tenor,AV1108,Trigger)</f>
        <v>47415</v>
      </c>
      <c r="AX1108" s="102" t="e">
        <f>_xll.qlIndexFixing($Z$5,AU1108,,Trigger)</f>
        <v>#VALUE!</v>
      </c>
      <c r="AY1108" s="102">
        <f>_xll.qlIndexFixing($AZ$1,AV1108,,Trigger)</f>
        <v>1.798090536614071E-2</v>
      </c>
    </row>
    <row r="1109" spans="46:51" ht="11.25" customHeight="1" x14ac:dyDescent="0.25">
      <c r="AT1109" s="57" t="s">
        <v>44</v>
      </c>
      <c r="AU1109" s="56">
        <f>_xll.qlInterestRateIndexFixingDate(IborIndex&amp;Tenor,AV1109,Trigger)</f>
        <v>47053</v>
      </c>
      <c r="AV1109" s="56">
        <f>_xll.qlCalendarAdvance(Calendar,AV1108,AT1109,"f",,Trigger)</f>
        <v>47057</v>
      </c>
      <c r="AW1109" s="56">
        <f>_xll.qlInterestRateIndexMaturity(IborIndex&amp;Tenor,AV1109,Trigger)</f>
        <v>47422</v>
      </c>
      <c r="AX1109" s="102" t="e">
        <f>_xll.qlIndexFixing($Z$5,AU1109,,Trigger)</f>
        <v>#VALUE!</v>
      </c>
      <c r="AY1109" s="102">
        <f>_xll.qlIndexFixing($AZ$1,AV1109,,Trigger)</f>
        <v>1.7975197976954575E-2</v>
      </c>
    </row>
    <row r="1110" spans="46:51" ht="11.25" customHeight="1" x14ac:dyDescent="0.25">
      <c r="AT1110" s="57" t="s">
        <v>44</v>
      </c>
      <c r="AU1110" s="56">
        <f>_xll.qlInterestRateIndexFixingDate(IborIndex&amp;Tenor,AV1110,Trigger)</f>
        <v>47060</v>
      </c>
      <c r="AV1110" s="56">
        <f>_xll.qlCalendarAdvance(Calendar,AV1109,AT1110,"f",,Trigger)</f>
        <v>47064</v>
      </c>
      <c r="AW1110" s="56">
        <f>_xll.qlInterestRateIndexMaturity(IborIndex&amp;Tenor,AV1110,Trigger)</f>
        <v>47429</v>
      </c>
      <c r="AX1110" s="102" t="e">
        <f>_xll.qlIndexFixing($Z$5,AU1110,,Trigger)</f>
        <v>#VALUE!</v>
      </c>
      <c r="AY1110" s="102">
        <f>_xll.qlIndexFixing($AZ$1,AV1110,,Trigger)</f>
        <v>1.796949782688536E-2</v>
      </c>
    </row>
    <row r="1111" spans="46:51" ht="11.25" customHeight="1" x14ac:dyDescent="0.25">
      <c r="AT1111" s="57" t="s">
        <v>44</v>
      </c>
      <c r="AU1111" s="56">
        <f>_xll.qlInterestRateIndexFixingDate(IborIndex&amp;Tenor,AV1111,Trigger)</f>
        <v>47067</v>
      </c>
      <c r="AV1111" s="56">
        <f>_xll.qlCalendarAdvance(Calendar,AV1110,AT1111,"f",,Trigger)</f>
        <v>47071</v>
      </c>
      <c r="AW1111" s="56">
        <f>_xll.qlInterestRateIndexMaturity(IborIndex&amp;Tenor,AV1111,Trigger)</f>
        <v>47436</v>
      </c>
      <c r="AX1111" s="102" t="e">
        <f>_xll.qlIndexFixing($Z$5,AU1111,,Trigger)</f>
        <v>#VALUE!</v>
      </c>
      <c r="AY1111" s="102">
        <f>_xll.qlIndexFixing($AZ$1,AV1111,,Trigger)</f>
        <v>1.7963805425785611E-2</v>
      </c>
    </row>
    <row r="1112" spans="46:51" ht="11.25" customHeight="1" x14ac:dyDescent="0.25">
      <c r="AT1112" s="57" t="s">
        <v>44</v>
      </c>
      <c r="AU1112" s="56">
        <f>_xll.qlInterestRateIndexFixingDate(IborIndex&amp;Tenor,AV1112,Trigger)</f>
        <v>47074</v>
      </c>
      <c r="AV1112" s="56">
        <f>_xll.qlCalendarAdvance(Calendar,AV1111,AT1112,"f",,Trigger)</f>
        <v>47078</v>
      </c>
      <c r="AW1112" s="56">
        <f>_xll.qlInterestRateIndexMaturity(IborIndex&amp;Tenor,AV1112,Trigger)</f>
        <v>47443</v>
      </c>
      <c r="AX1112" s="102" t="e">
        <f>_xll.qlIndexFixing($Z$5,AU1112,,Trigger)</f>
        <v>#VALUE!</v>
      </c>
      <c r="AY1112" s="102">
        <f>_xll.qlIndexFixing($AZ$1,AV1112,,Trigger)</f>
        <v>1.7958121283497139E-2</v>
      </c>
    </row>
    <row r="1113" spans="46:51" ht="11.25" customHeight="1" x14ac:dyDescent="0.25">
      <c r="AT1113" s="57" t="s">
        <v>44</v>
      </c>
      <c r="AU1113" s="56">
        <f>_xll.qlInterestRateIndexFixingDate(IborIndex&amp;Tenor,AV1113,Trigger)</f>
        <v>47081</v>
      </c>
      <c r="AV1113" s="56">
        <f>_xll.qlCalendarAdvance(Calendar,AV1112,AT1113,"f",,Trigger)</f>
        <v>47085</v>
      </c>
      <c r="AW1113" s="56">
        <f>_xll.qlInterestRateIndexMaturity(IborIndex&amp;Tenor,AV1113,Trigger)</f>
        <v>47450</v>
      </c>
      <c r="AX1113" s="102" t="e">
        <f>_xll.qlIndexFixing($Z$5,AU1113,,Trigger)</f>
        <v>#VALUE!</v>
      </c>
      <c r="AY1113" s="102">
        <f>_xll.qlIndexFixing($AZ$1,AV1113,,Trigger)</f>
        <v>1.7952445909849936E-2</v>
      </c>
    </row>
    <row r="1114" spans="46:51" ht="11.25" customHeight="1" x14ac:dyDescent="0.25">
      <c r="AT1114" s="57" t="s">
        <v>44</v>
      </c>
      <c r="AU1114" s="56">
        <f>_xll.qlInterestRateIndexFixingDate(IborIndex&amp;Tenor,AV1114,Trigger)</f>
        <v>47088</v>
      </c>
      <c r="AV1114" s="56">
        <f>_xll.qlCalendarAdvance(Calendar,AV1113,AT1114,"f",,Trigger)</f>
        <v>47092</v>
      </c>
      <c r="AW1114" s="56">
        <f>_xll.qlInterestRateIndexMaturity(IborIndex&amp;Tenor,AV1114,Trigger)</f>
        <v>47457</v>
      </c>
      <c r="AX1114" s="102" t="e">
        <f>_xll.qlIndexFixing($Z$5,AU1114,,Trigger)</f>
        <v>#VALUE!</v>
      </c>
      <c r="AY1114" s="102">
        <f>_xll.qlIndexFixing($AZ$1,AV1114,,Trigger)</f>
        <v>1.7946779814662812E-2</v>
      </c>
    </row>
    <row r="1115" spans="46:51" ht="11.25" customHeight="1" x14ac:dyDescent="0.25">
      <c r="AT1115" s="57" t="s">
        <v>44</v>
      </c>
      <c r="AU1115" s="56">
        <f>_xll.qlInterestRateIndexFixingDate(IborIndex&amp;Tenor,AV1115,Trigger)</f>
        <v>47095</v>
      </c>
      <c r="AV1115" s="56">
        <f>_xll.qlCalendarAdvance(Calendar,AV1114,AT1115,"f",,Trigger)</f>
        <v>47099</v>
      </c>
      <c r="AW1115" s="56">
        <f>_xll.qlInterestRateIndexMaturity(IborIndex&amp;Tenor,AV1115,Trigger)</f>
        <v>47464</v>
      </c>
      <c r="AX1115" s="102" t="e">
        <f>_xll.qlIndexFixing($Z$5,AU1115,,Trigger)</f>
        <v>#VALUE!</v>
      </c>
      <c r="AY1115" s="102">
        <f>_xll.qlIndexFixing($AZ$1,AV1115,,Trigger)</f>
        <v>1.7941123507743201E-2</v>
      </c>
    </row>
    <row r="1116" spans="46:51" ht="11.25" customHeight="1" x14ac:dyDescent="0.25">
      <c r="AT1116" s="57" t="s">
        <v>44</v>
      </c>
      <c r="AU1116" s="56">
        <f>_xll.qlInterestRateIndexFixingDate(IborIndex&amp;Tenor,AV1116,Trigger)</f>
        <v>47102</v>
      </c>
      <c r="AV1116" s="56">
        <f>_xll.qlCalendarAdvance(Calendar,AV1115,AT1116,"f",,Trigger)</f>
        <v>47106</v>
      </c>
      <c r="AW1116" s="56">
        <f>_xll.qlInterestRateIndexMaturity(IborIndex&amp;Tenor,AV1116,Trigger)</f>
        <v>47471</v>
      </c>
      <c r="AX1116" s="102" t="e">
        <f>_xll.qlIndexFixing($Z$5,AU1116,,Trigger)</f>
        <v>#VALUE!</v>
      </c>
      <c r="AY1116" s="102">
        <f>_xll.qlIndexFixing($AZ$1,AV1116,,Trigger)</f>
        <v>1.7935477498887801E-2</v>
      </c>
    </row>
    <row r="1117" spans="46:51" ht="11.25" customHeight="1" x14ac:dyDescent="0.25">
      <c r="AT1117" s="57" t="s">
        <v>44</v>
      </c>
      <c r="AU1117" s="56">
        <f>_xll.qlInterestRateIndexFixingDate(IborIndex&amp;Tenor,AV1117,Trigger)</f>
        <v>47108</v>
      </c>
      <c r="AV1117" s="56">
        <f>_xll.qlCalendarAdvance(Calendar,AV1116,AT1117,"f",,Trigger)</f>
        <v>47114</v>
      </c>
      <c r="AW1117" s="56">
        <f>_xll.qlInterestRateIndexMaturity(IborIndex&amp;Tenor,AV1117,Trigger)</f>
        <v>47479</v>
      </c>
      <c r="AX1117" s="102" t="e">
        <f>_xll.qlIndexFixing($Z$5,AU1117,,Trigger)</f>
        <v>#VALUE!</v>
      </c>
      <c r="AY1117" s="102">
        <f>_xll.qlIndexFixing($AZ$1,AV1117,,Trigger)</f>
        <v>1.792913603551512E-2</v>
      </c>
    </row>
    <row r="1118" spans="46:51" ht="11.25" customHeight="1" x14ac:dyDescent="0.25">
      <c r="AT1118" s="57" t="s">
        <v>44</v>
      </c>
      <c r="AU1118" s="56">
        <f>_xll.qlInterestRateIndexFixingDate(IborIndex&amp;Tenor,AV1118,Trigger)</f>
        <v>47116</v>
      </c>
      <c r="AV1118" s="56">
        <f>_xll.qlCalendarAdvance(Calendar,AV1117,AT1118,"f",,Trigger)</f>
        <v>47121</v>
      </c>
      <c r="AW1118" s="56">
        <f>_xll.qlInterestRateIndexMaturity(IborIndex&amp;Tenor,AV1118,Trigger)</f>
        <v>47486</v>
      </c>
      <c r="AX1118" s="102" t="e">
        <f>_xll.qlIndexFixing($Z$5,AU1118,,Trigger)</f>
        <v>#VALUE!</v>
      </c>
      <c r="AY1118" s="102">
        <f>_xll.qlIndexFixing($AZ$1,AV1118,,Trigger)</f>
        <v>1.7923515559464771E-2</v>
      </c>
    </row>
    <row r="1119" spans="46:51" ht="11.25" customHeight="1" x14ac:dyDescent="0.25">
      <c r="AT1119" s="57" t="s">
        <v>44</v>
      </c>
      <c r="AU1119" s="56">
        <f>_xll.qlInterestRateIndexFixingDate(IborIndex&amp;Tenor,AV1119,Trigger)</f>
        <v>47126</v>
      </c>
      <c r="AV1119" s="56">
        <f>_xll.qlCalendarAdvance(Calendar,AV1118,AT1119,"f",,Trigger)</f>
        <v>47128</v>
      </c>
      <c r="AW1119" s="56">
        <f>_xll.qlInterestRateIndexMaturity(IborIndex&amp;Tenor,AV1119,Trigger)</f>
        <v>47493</v>
      </c>
      <c r="AX1119" s="102" t="e">
        <f>_xll.qlIndexFixing($Z$5,AU1119,,Trigger)</f>
        <v>#VALUE!</v>
      </c>
      <c r="AY1119" s="102">
        <f>_xll.qlIndexFixing($AZ$1,AV1119,,Trigger)</f>
        <v>1.7917907057791879E-2</v>
      </c>
    </row>
    <row r="1120" spans="46:51" ht="11.25" customHeight="1" x14ac:dyDescent="0.25">
      <c r="AT1120" s="57" t="s">
        <v>44</v>
      </c>
      <c r="AU1120" s="56">
        <f>_xll.qlInterestRateIndexFixingDate(IborIndex&amp;Tenor,AV1120,Trigger)</f>
        <v>47133</v>
      </c>
      <c r="AV1120" s="56">
        <f>_xll.qlCalendarAdvance(Calendar,AV1119,AT1120,"f",,Trigger)</f>
        <v>47135</v>
      </c>
      <c r="AW1120" s="56">
        <f>_xll.qlInterestRateIndexMaturity(IborIndex&amp;Tenor,AV1120,Trigger)</f>
        <v>47500</v>
      </c>
      <c r="AX1120" s="102" t="e">
        <f>_xll.qlIndexFixing($Z$5,AU1120,,Trigger)</f>
        <v>#VALUE!</v>
      </c>
      <c r="AY1120" s="102">
        <f>_xll.qlIndexFixing($AZ$1,AV1120,,Trigger)</f>
        <v>1.7912311040294643E-2</v>
      </c>
    </row>
    <row r="1121" spans="46:51" ht="11.25" customHeight="1" x14ac:dyDescent="0.25">
      <c r="AT1121" s="57" t="s">
        <v>44</v>
      </c>
      <c r="AU1121" s="56">
        <f>_xll.qlInterestRateIndexFixingDate(IborIndex&amp;Tenor,AV1121,Trigger)</f>
        <v>47140</v>
      </c>
      <c r="AV1121" s="56">
        <f>_xll.qlCalendarAdvance(Calendar,AV1120,AT1121,"f",,Trigger)</f>
        <v>47142</v>
      </c>
      <c r="AW1121" s="56">
        <f>_xll.qlInterestRateIndexMaturity(IborIndex&amp;Tenor,AV1121,Trigger)</f>
        <v>47507</v>
      </c>
      <c r="AX1121" s="102" t="e">
        <f>_xll.qlIndexFixing($Z$5,AU1121,,Trigger)</f>
        <v>#VALUE!</v>
      </c>
      <c r="AY1121" s="102">
        <f>_xll.qlIndexFixing($AZ$1,AV1121,,Trigger)</f>
        <v>1.7906728016759934E-2</v>
      </c>
    </row>
    <row r="1122" spans="46:51" ht="11.25" customHeight="1" x14ac:dyDescent="0.25">
      <c r="AT1122" s="57" t="s">
        <v>44</v>
      </c>
      <c r="AU1122" s="56">
        <f>_xll.qlInterestRateIndexFixingDate(IborIndex&amp;Tenor,AV1122,Trigger)</f>
        <v>47147</v>
      </c>
      <c r="AV1122" s="56">
        <f>_xll.qlCalendarAdvance(Calendar,AV1121,AT1122,"f",,Trigger)</f>
        <v>47149</v>
      </c>
      <c r="AW1122" s="56">
        <f>_xll.qlInterestRateIndexMaturity(IborIndex&amp;Tenor,AV1122,Trigger)</f>
        <v>47514</v>
      </c>
      <c r="AX1122" s="102" t="e">
        <f>_xll.qlIndexFixing($Z$5,AU1122,,Trigger)</f>
        <v>#VALUE!</v>
      </c>
      <c r="AY1122" s="102">
        <f>_xll.qlIndexFixing($AZ$1,AV1122,,Trigger)</f>
        <v>1.7901158496964387E-2</v>
      </c>
    </row>
    <row r="1123" spans="46:51" ht="11.25" customHeight="1" x14ac:dyDescent="0.25">
      <c r="AT1123" s="57" t="s">
        <v>44</v>
      </c>
      <c r="AU1123" s="56">
        <f>_xll.qlInterestRateIndexFixingDate(IborIndex&amp;Tenor,AV1123,Trigger)</f>
        <v>47154</v>
      </c>
      <c r="AV1123" s="56">
        <f>_xll.qlCalendarAdvance(Calendar,AV1122,AT1123,"f",,Trigger)</f>
        <v>47156</v>
      </c>
      <c r="AW1123" s="56">
        <f>_xll.qlInterestRateIndexMaturity(IborIndex&amp;Tenor,AV1123,Trigger)</f>
        <v>47521</v>
      </c>
      <c r="AX1123" s="102" t="e">
        <f>_xll.qlIndexFixing($Z$5,AU1123,,Trigger)</f>
        <v>#VALUE!</v>
      </c>
      <c r="AY1123" s="102">
        <f>_xll.qlIndexFixing($AZ$1,AV1123,,Trigger)</f>
        <v>1.7895602990673092E-2</v>
      </c>
    </row>
    <row r="1124" spans="46:51" ht="11.25" customHeight="1" x14ac:dyDescent="0.25">
      <c r="AT1124" s="57" t="s">
        <v>44</v>
      </c>
      <c r="AU1124" s="56">
        <f>_xll.qlInterestRateIndexFixingDate(IborIndex&amp;Tenor,AV1124,Trigger)</f>
        <v>47161</v>
      </c>
      <c r="AV1124" s="56">
        <f>_xll.qlCalendarAdvance(Calendar,AV1123,AT1124,"f",,Trigger)</f>
        <v>47163</v>
      </c>
      <c r="AW1124" s="56">
        <f>_xll.qlInterestRateIndexMaturity(IborIndex&amp;Tenor,AV1124,Trigger)</f>
        <v>47528</v>
      </c>
      <c r="AX1124" s="102" t="e">
        <f>_xll.qlIndexFixing($Z$5,AU1124,,Trigger)</f>
        <v>#VALUE!</v>
      </c>
      <c r="AY1124" s="102">
        <f>_xll.qlIndexFixing($AZ$1,AV1124,,Trigger)</f>
        <v>1.7890062007640688E-2</v>
      </c>
    </row>
    <row r="1125" spans="46:51" ht="11.25" customHeight="1" x14ac:dyDescent="0.25">
      <c r="AT1125" s="57" t="s">
        <v>44</v>
      </c>
      <c r="AU1125" s="56">
        <f>_xll.qlInterestRateIndexFixingDate(IborIndex&amp;Tenor,AV1125,Trigger)</f>
        <v>47168</v>
      </c>
      <c r="AV1125" s="56">
        <f>_xll.qlCalendarAdvance(Calendar,AV1124,AT1125,"f",,Trigger)</f>
        <v>47170</v>
      </c>
      <c r="AW1125" s="56">
        <f>_xll.qlInterestRateIndexMaturity(IborIndex&amp;Tenor,AV1125,Trigger)</f>
        <v>47535</v>
      </c>
      <c r="AX1125" s="102" t="e">
        <f>_xll.qlIndexFixing($Z$5,AU1125,,Trigger)</f>
        <v>#VALUE!</v>
      </c>
      <c r="AY1125" s="102">
        <f>_xll.qlIndexFixing($AZ$1,AV1125,,Trigger)</f>
        <v>1.7884536057611138E-2</v>
      </c>
    </row>
    <row r="1126" spans="46:51" ht="11.25" customHeight="1" x14ac:dyDescent="0.25">
      <c r="AT1126" s="57" t="s">
        <v>44</v>
      </c>
      <c r="AU1126" s="56">
        <f>_xll.qlInterestRateIndexFixingDate(IborIndex&amp;Tenor,AV1126,Trigger)</f>
        <v>47175</v>
      </c>
      <c r="AV1126" s="56">
        <f>_xll.qlCalendarAdvance(Calendar,AV1125,AT1126,"f",,Trigger)</f>
        <v>47177</v>
      </c>
      <c r="AW1126" s="56">
        <f>_xll.qlInterestRateIndexMaturity(IborIndex&amp;Tenor,AV1126,Trigger)</f>
        <v>47542</v>
      </c>
      <c r="AX1126" s="102" t="e">
        <f>_xll.qlIndexFixing($Z$5,AU1126,,Trigger)</f>
        <v>#VALUE!</v>
      </c>
      <c r="AY1126" s="102">
        <f>_xll.qlIndexFixing($AZ$1,AV1126,,Trigger)</f>
        <v>1.7879025650317949E-2</v>
      </c>
    </row>
    <row r="1127" spans="46:51" ht="11.25" customHeight="1" x14ac:dyDescent="0.25">
      <c r="AT1127" s="57" t="s">
        <v>44</v>
      </c>
      <c r="AU1127" s="56">
        <f>_xll.qlInterestRateIndexFixingDate(IborIndex&amp;Tenor,AV1127,Trigger)</f>
        <v>47182</v>
      </c>
      <c r="AV1127" s="56">
        <f>_xll.qlCalendarAdvance(Calendar,AV1126,AT1127,"f",,Trigger)</f>
        <v>47184</v>
      </c>
      <c r="AW1127" s="56">
        <f>_xll.qlInterestRateIndexMaturity(IborIndex&amp;Tenor,AV1127,Trigger)</f>
        <v>47549</v>
      </c>
      <c r="AX1127" s="102" t="e">
        <f>_xll.qlIndexFixing($Z$5,AU1127,,Trigger)</f>
        <v>#VALUE!</v>
      </c>
      <c r="AY1127" s="102">
        <f>_xll.qlIndexFixing($AZ$1,AV1127,,Trigger)</f>
        <v>1.7873531295483525E-2</v>
      </c>
    </row>
    <row r="1128" spans="46:51" ht="11.25" customHeight="1" x14ac:dyDescent="0.25">
      <c r="AT1128" s="57" t="s">
        <v>44</v>
      </c>
      <c r="AU1128" s="56">
        <f>_xll.qlInterestRateIndexFixingDate(IborIndex&amp;Tenor,AV1128,Trigger)</f>
        <v>47189</v>
      </c>
      <c r="AV1128" s="56">
        <f>_xll.qlCalendarAdvance(Calendar,AV1127,AT1128,"f",,Trigger)</f>
        <v>47191</v>
      </c>
      <c r="AW1128" s="56">
        <f>_xll.qlInterestRateIndexMaturity(IborIndex&amp;Tenor,AV1128,Trigger)</f>
        <v>47556</v>
      </c>
      <c r="AX1128" s="102" t="e">
        <f>_xll.qlIndexFixing($Z$5,AU1128,,Trigger)</f>
        <v>#VALUE!</v>
      </c>
      <c r="AY1128" s="102">
        <f>_xll.qlIndexFixing($AZ$1,AV1128,,Trigger)</f>
        <v>1.7868053502820461E-2</v>
      </c>
    </row>
    <row r="1129" spans="46:51" ht="11.25" customHeight="1" x14ac:dyDescent="0.25">
      <c r="AT1129" s="57" t="s">
        <v>44</v>
      </c>
      <c r="AU1129" s="56">
        <f>_xll.qlInterestRateIndexFixingDate(IborIndex&amp;Tenor,AV1129,Trigger)</f>
        <v>47196</v>
      </c>
      <c r="AV1129" s="56">
        <f>_xll.qlCalendarAdvance(Calendar,AV1128,AT1129,"f",,Trigger)</f>
        <v>47198</v>
      </c>
      <c r="AW1129" s="56">
        <f>_xll.qlInterestRateIndexMaturity(IborIndex&amp;Tenor,AV1129,Trigger)</f>
        <v>47563</v>
      </c>
      <c r="AX1129" s="102" t="e">
        <f>_xll.qlIndexFixing($Z$5,AU1129,,Trigger)</f>
        <v>#VALUE!</v>
      </c>
      <c r="AY1129" s="102">
        <f>_xll.qlIndexFixing($AZ$1,AV1129,,Trigger)</f>
        <v>1.786259278203025E-2</v>
      </c>
    </row>
    <row r="1130" spans="46:51" ht="11.25" customHeight="1" x14ac:dyDescent="0.25">
      <c r="AT1130" s="57" t="s">
        <v>44</v>
      </c>
      <c r="AU1130" s="56">
        <f>_xll.qlInterestRateIndexFixingDate(IborIndex&amp;Tenor,AV1130,Trigger)</f>
        <v>47203</v>
      </c>
      <c r="AV1130" s="56">
        <f>_xll.qlCalendarAdvance(Calendar,AV1129,AT1130,"f",,Trigger)</f>
        <v>47205</v>
      </c>
      <c r="AW1130" s="56">
        <f>_xll.qlInterestRateIndexMaturity(IborIndex&amp;Tenor,AV1130,Trigger)</f>
        <v>47570</v>
      </c>
      <c r="AX1130" s="102" t="e">
        <f>_xll.qlIndexFixing($Z$5,AU1130,,Trigger)</f>
        <v>#VALUE!</v>
      </c>
      <c r="AY1130" s="102">
        <f>_xll.qlIndexFixing($AZ$1,AV1130,,Trigger)</f>
        <v>1.7853919435127295E-2</v>
      </c>
    </row>
    <row r="1131" spans="46:51" ht="11.25" customHeight="1" x14ac:dyDescent="0.25">
      <c r="AT1131" s="57" t="s">
        <v>44</v>
      </c>
      <c r="AU1131" s="56">
        <f>_xll.qlInterestRateIndexFixingDate(IborIndex&amp;Tenor,AV1131,Trigger)</f>
        <v>47206</v>
      </c>
      <c r="AV1131" s="56">
        <f>_xll.qlCalendarAdvance(Calendar,AV1130,AT1131,"f",,Trigger)</f>
        <v>47212</v>
      </c>
      <c r="AW1131" s="56">
        <f>_xll.qlInterestRateIndexMaturity(IborIndex&amp;Tenor,AV1131,Trigger)</f>
        <v>47577</v>
      </c>
      <c r="AX1131" s="102" t="e">
        <f>_xll.qlIndexFixing($Z$5,AU1131,,Trigger)</f>
        <v>#VALUE!</v>
      </c>
      <c r="AY1131" s="102">
        <f>_xll.qlIndexFixing($AZ$1,AV1131,,Trigger)</f>
        <v>1.7851724594825997E-2</v>
      </c>
    </row>
    <row r="1132" spans="46:51" ht="11.25" customHeight="1" x14ac:dyDescent="0.25">
      <c r="AT1132" s="57" t="s">
        <v>44</v>
      </c>
      <c r="AU1132" s="56">
        <f>_xll.qlInterestRateIndexFixingDate(IborIndex&amp;Tenor,AV1132,Trigger)</f>
        <v>47217</v>
      </c>
      <c r="AV1132" s="56">
        <f>_xll.qlCalendarAdvance(Calendar,AV1131,AT1132,"f",,Trigger)</f>
        <v>47219</v>
      </c>
      <c r="AW1132" s="56">
        <f>_xll.qlInterestRateIndexMaturity(IborIndex&amp;Tenor,AV1132,Trigger)</f>
        <v>47584</v>
      </c>
      <c r="AX1132" s="102" t="e">
        <f>_xll.qlIndexFixing($Z$5,AU1132,,Trigger)</f>
        <v>#VALUE!</v>
      </c>
      <c r="AY1132" s="102">
        <f>_xll.qlIndexFixing($AZ$1,AV1132,,Trigger)</f>
        <v>1.7846318147764186E-2</v>
      </c>
    </row>
    <row r="1133" spans="46:51" ht="11.25" customHeight="1" x14ac:dyDescent="0.25">
      <c r="AT1133" s="57" t="s">
        <v>44</v>
      </c>
      <c r="AU1133" s="56">
        <f>_xll.qlInterestRateIndexFixingDate(IborIndex&amp;Tenor,AV1133,Trigger)</f>
        <v>47224</v>
      </c>
      <c r="AV1133" s="56">
        <f>_xll.qlCalendarAdvance(Calendar,AV1132,AT1133,"f",,Trigger)</f>
        <v>47226</v>
      </c>
      <c r="AW1133" s="56">
        <f>_xll.qlInterestRateIndexMaturity(IborIndex&amp;Tenor,AV1133,Trigger)</f>
        <v>47591</v>
      </c>
      <c r="AX1133" s="102" t="e">
        <f>_xll.qlIndexFixing($Z$5,AU1133,,Trigger)</f>
        <v>#VALUE!</v>
      </c>
      <c r="AY1133" s="102">
        <f>_xll.qlIndexFixing($AZ$1,AV1133,,Trigger)</f>
        <v>1.7840998428148257E-2</v>
      </c>
    </row>
    <row r="1134" spans="46:51" ht="11.25" customHeight="1" x14ac:dyDescent="0.25">
      <c r="AT1134" s="57" t="s">
        <v>44</v>
      </c>
      <c r="AU1134" s="56">
        <f>_xll.qlInterestRateIndexFixingDate(IborIndex&amp;Tenor,AV1134,Trigger)</f>
        <v>47231</v>
      </c>
      <c r="AV1134" s="56">
        <f>_xll.qlCalendarAdvance(Calendar,AV1133,AT1134,"f",,Trigger)</f>
        <v>47233</v>
      </c>
      <c r="AW1134" s="56">
        <f>_xll.qlInterestRateIndexMaturity(IborIndex&amp;Tenor,AV1134,Trigger)</f>
        <v>47598</v>
      </c>
      <c r="AX1134" s="102" t="e">
        <f>_xll.qlIndexFixing($Z$5,AU1134,,Trigger)</f>
        <v>#VALUE!</v>
      </c>
      <c r="AY1134" s="102">
        <f>_xll.qlIndexFixing($AZ$1,AV1134,,Trigger)</f>
        <v>1.7835563095028265E-2</v>
      </c>
    </row>
    <row r="1135" spans="46:51" ht="11.25" customHeight="1" x14ac:dyDescent="0.25">
      <c r="AT1135" s="57" t="s">
        <v>44</v>
      </c>
      <c r="AU1135" s="56">
        <f>_xll.qlInterestRateIndexFixingDate(IborIndex&amp;Tenor,AV1135,Trigger)</f>
        <v>47235</v>
      </c>
      <c r="AV1135" s="56">
        <f>_xll.qlCalendarAdvance(Calendar,AV1134,AT1135,"f",,Trigger)</f>
        <v>47240</v>
      </c>
      <c r="AW1135" s="56">
        <f>_xll.qlInterestRateIndexMaturity(IborIndex&amp;Tenor,AV1135,Trigger)</f>
        <v>47605</v>
      </c>
      <c r="AX1135" s="102" t="e">
        <f>_xll.qlIndexFixing($Z$5,AU1135,,Trigger)</f>
        <v>#VALUE!</v>
      </c>
      <c r="AY1135" s="102">
        <f>_xll.qlIndexFixing($AZ$1,AV1135,,Trigger)</f>
        <v>1.7830215508647145E-2</v>
      </c>
    </row>
    <row r="1136" spans="46:51" ht="11.25" customHeight="1" x14ac:dyDescent="0.25">
      <c r="AT1136" s="57" t="s">
        <v>44</v>
      </c>
      <c r="AU1136" s="56">
        <f>_xll.qlInterestRateIndexFixingDate(IborIndex&amp;Tenor,AV1136,Trigger)</f>
        <v>47245</v>
      </c>
      <c r="AV1136" s="56">
        <f>_xll.qlCalendarAdvance(Calendar,AV1135,AT1136,"f",,Trigger)</f>
        <v>47247</v>
      </c>
      <c r="AW1136" s="56">
        <f>_xll.qlInterestRateIndexMaturity(IborIndex&amp;Tenor,AV1136,Trigger)</f>
        <v>47612</v>
      </c>
      <c r="AX1136" s="102" t="e">
        <f>_xll.qlIndexFixing($Z$5,AU1136,,Trigger)</f>
        <v>#VALUE!</v>
      </c>
      <c r="AY1136" s="102">
        <f>_xll.qlIndexFixing($AZ$1,AV1136,,Trigger)</f>
        <v>1.7824888561769208E-2</v>
      </c>
    </row>
    <row r="1137" spans="46:51" ht="11.25" customHeight="1" x14ac:dyDescent="0.25">
      <c r="AT1137" s="57" t="s">
        <v>44</v>
      </c>
      <c r="AU1137" s="56">
        <f>_xll.qlInterestRateIndexFixingDate(IborIndex&amp;Tenor,AV1137,Trigger)</f>
        <v>47252</v>
      </c>
      <c r="AV1137" s="56">
        <f>_xll.qlCalendarAdvance(Calendar,AV1136,AT1137,"f",,Trigger)</f>
        <v>47254</v>
      </c>
      <c r="AW1137" s="56">
        <f>_xll.qlInterestRateIndexMaturity(IborIndex&amp;Tenor,AV1137,Trigger)</f>
        <v>47619</v>
      </c>
      <c r="AX1137" s="102" t="e">
        <f>_xll.qlIndexFixing($Z$5,AU1137,,Trigger)</f>
        <v>#VALUE!</v>
      </c>
      <c r="AY1137" s="102">
        <f>_xll.qlIndexFixing($AZ$1,AV1137,,Trigger)</f>
        <v>1.7819582629617144E-2</v>
      </c>
    </row>
    <row r="1138" spans="46:51" ht="11.25" customHeight="1" x14ac:dyDescent="0.25">
      <c r="AT1138" s="57" t="s">
        <v>44</v>
      </c>
      <c r="AU1138" s="56">
        <f>_xll.qlInterestRateIndexFixingDate(IborIndex&amp;Tenor,AV1138,Trigger)</f>
        <v>47259</v>
      </c>
      <c r="AV1138" s="56">
        <f>_xll.qlCalendarAdvance(Calendar,AV1137,AT1138,"f",,Trigger)</f>
        <v>47261</v>
      </c>
      <c r="AW1138" s="56">
        <f>_xll.qlInterestRateIndexMaturity(IborIndex&amp;Tenor,AV1138,Trigger)</f>
        <v>47626</v>
      </c>
      <c r="AX1138" s="102" t="e">
        <f>_xll.qlIndexFixing($Z$5,AU1138,,Trigger)</f>
        <v>#VALUE!</v>
      </c>
      <c r="AY1138" s="102">
        <f>_xll.qlIndexFixing($AZ$1,AV1138,,Trigger)</f>
        <v>1.7814297256245261E-2</v>
      </c>
    </row>
    <row r="1139" spans="46:51" ht="11.25" customHeight="1" x14ac:dyDescent="0.25">
      <c r="AT1139" s="57" t="s">
        <v>44</v>
      </c>
      <c r="AU1139" s="56">
        <f>_xll.qlInterestRateIndexFixingDate(IborIndex&amp;Tenor,AV1139,Trigger)</f>
        <v>47266</v>
      </c>
      <c r="AV1139" s="56">
        <f>_xll.qlCalendarAdvance(Calendar,AV1138,AT1139,"f",,Trigger)</f>
        <v>47268</v>
      </c>
      <c r="AW1139" s="56">
        <f>_xll.qlInterestRateIndexMaturity(IborIndex&amp;Tenor,AV1139,Trigger)</f>
        <v>47633</v>
      </c>
      <c r="AX1139" s="102" t="e">
        <f>_xll.qlIndexFixing($Z$5,AU1139,,Trigger)</f>
        <v>#VALUE!</v>
      </c>
      <c r="AY1139" s="102">
        <f>_xll.qlIndexFixing($AZ$1,AV1139,,Trigger)</f>
        <v>1.7809031663907522E-2</v>
      </c>
    </row>
    <row r="1140" spans="46:51" ht="11.25" customHeight="1" x14ac:dyDescent="0.25">
      <c r="AT1140" s="57" t="s">
        <v>44</v>
      </c>
      <c r="AU1140" s="56">
        <f>_xll.qlInterestRateIndexFixingDate(IborIndex&amp;Tenor,AV1140,Trigger)</f>
        <v>47273</v>
      </c>
      <c r="AV1140" s="56">
        <f>_xll.qlCalendarAdvance(Calendar,AV1139,AT1140,"f",,Trigger)</f>
        <v>47275</v>
      </c>
      <c r="AW1140" s="56">
        <f>_xll.qlInterestRateIndexMaturity(IborIndex&amp;Tenor,AV1140,Trigger)</f>
        <v>47640</v>
      </c>
      <c r="AX1140" s="102" t="e">
        <f>_xll.qlIndexFixing($Z$5,AU1140,,Trigger)</f>
        <v>#VALUE!</v>
      </c>
      <c r="AY1140" s="102">
        <f>_xll.qlIndexFixing($AZ$1,AV1140,,Trigger)</f>
        <v>1.7803785067716342E-2</v>
      </c>
    </row>
    <row r="1141" spans="46:51" ht="11.25" customHeight="1" x14ac:dyDescent="0.25">
      <c r="AT1141" s="57" t="s">
        <v>44</v>
      </c>
      <c r="AU1141" s="56">
        <f>_xll.qlInterestRateIndexFixingDate(IborIndex&amp;Tenor,AV1141,Trigger)</f>
        <v>47280</v>
      </c>
      <c r="AV1141" s="56">
        <f>_xll.qlCalendarAdvance(Calendar,AV1140,AT1141,"f",,Trigger)</f>
        <v>47282</v>
      </c>
      <c r="AW1141" s="56">
        <f>_xll.qlInterestRateIndexMaturity(IborIndex&amp;Tenor,AV1141,Trigger)</f>
        <v>47647</v>
      </c>
      <c r="AX1141" s="102" t="e">
        <f>_xll.qlIndexFixing($Z$5,AU1141,,Trigger)</f>
        <v>#VALUE!</v>
      </c>
      <c r="AY1141" s="102">
        <f>_xll.qlIndexFixing($AZ$1,AV1141,,Trigger)</f>
        <v>1.7798556676265769E-2</v>
      </c>
    </row>
    <row r="1142" spans="46:51" ht="11.25" customHeight="1" x14ac:dyDescent="0.25">
      <c r="AT1142" s="57" t="s">
        <v>44</v>
      </c>
      <c r="AU1142" s="56">
        <f>_xll.qlInterestRateIndexFixingDate(IborIndex&amp;Tenor,AV1142,Trigger)</f>
        <v>47287</v>
      </c>
      <c r="AV1142" s="56">
        <f>_xll.qlCalendarAdvance(Calendar,AV1141,AT1142,"f",,Trigger)</f>
        <v>47289</v>
      </c>
      <c r="AW1142" s="56">
        <f>_xll.qlInterestRateIndexMaturity(IborIndex&amp;Tenor,AV1142,Trigger)</f>
        <v>47654</v>
      </c>
      <c r="AX1142" s="102" t="e">
        <f>_xll.qlIndexFixing($Z$5,AU1142,,Trigger)</f>
        <v>#VALUE!</v>
      </c>
      <c r="AY1142" s="102">
        <f>_xll.qlIndexFixing($AZ$1,AV1142,,Trigger)</f>
        <v>1.7793345691630581E-2</v>
      </c>
    </row>
    <row r="1143" spans="46:51" ht="11.25" customHeight="1" x14ac:dyDescent="0.25">
      <c r="AT1143" s="57" t="s">
        <v>44</v>
      </c>
      <c r="AU1143" s="56">
        <f>_xll.qlInterestRateIndexFixingDate(IborIndex&amp;Tenor,AV1143,Trigger)</f>
        <v>47294</v>
      </c>
      <c r="AV1143" s="56">
        <f>_xll.qlCalendarAdvance(Calendar,AV1142,AT1143,"f",,Trigger)</f>
        <v>47296</v>
      </c>
      <c r="AW1143" s="56">
        <f>_xll.qlInterestRateIndexMaturity(IborIndex&amp;Tenor,AV1143,Trigger)</f>
        <v>47661</v>
      </c>
      <c r="AX1143" s="102" t="e">
        <f>_xll.qlIndexFixing($Z$5,AU1143,,Trigger)</f>
        <v>#VALUE!</v>
      </c>
      <c r="AY1143" s="102">
        <f>_xll.qlIndexFixing($AZ$1,AV1143,,Trigger)</f>
        <v>1.7787912040970879E-2</v>
      </c>
    </row>
    <row r="1144" spans="46:51" ht="11.25" customHeight="1" x14ac:dyDescent="0.25">
      <c r="AT1144" s="57" t="s">
        <v>44</v>
      </c>
      <c r="AU1144" s="56">
        <f>_xll.qlInterestRateIndexFixingDate(IborIndex&amp;Tenor,AV1144,Trigger)</f>
        <v>47301</v>
      </c>
      <c r="AV1144" s="56">
        <f>_xll.qlCalendarAdvance(Calendar,AV1143,AT1144,"f",,Trigger)</f>
        <v>47303</v>
      </c>
      <c r="AW1144" s="56">
        <f>_xll.qlInterestRateIndexMaturity(IborIndex&amp;Tenor,AV1144,Trigger)</f>
        <v>47668</v>
      </c>
      <c r="AX1144" s="102" t="e">
        <f>_xll.qlIndexFixing($Z$5,AU1144,,Trigger)</f>
        <v>#VALUE!</v>
      </c>
      <c r="AY1144" s="102">
        <f>_xll.qlIndexFixing($AZ$1,AV1144,,Trigger)</f>
        <v>1.7782972718508386E-2</v>
      </c>
    </row>
    <row r="1145" spans="46:51" ht="11.25" customHeight="1" x14ac:dyDescent="0.25">
      <c r="AT1145" s="57" t="s">
        <v>44</v>
      </c>
      <c r="AU1145" s="56">
        <f>_xll.qlInterestRateIndexFixingDate(IborIndex&amp;Tenor,AV1145,Trigger)</f>
        <v>47308</v>
      </c>
      <c r="AV1145" s="56">
        <f>_xll.qlCalendarAdvance(Calendar,AV1144,AT1145,"f",,Trigger)</f>
        <v>47310</v>
      </c>
      <c r="AW1145" s="56">
        <f>_xll.qlInterestRateIndexMaturity(IborIndex&amp;Tenor,AV1145,Trigger)</f>
        <v>47675</v>
      </c>
      <c r="AX1145" s="102" t="e">
        <f>_xll.qlIndexFixing($Z$5,AU1145,,Trigger)</f>
        <v>#VALUE!</v>
      </c>
      <c r="AY1145" s="102">
        <f>_xll.qlIndexFixing($AZ$1,AV1145,,Trigger)</f>
        <v>1.7777809101575767E-2</v>
      </c>
    </row>
    <row r="1146" spans="46:51" ht="11.25" customHeight="1" x14ac:dyDescent="0.25">
      <c r="AT1146" s="57" t="s">
        <v>44</v>
      </c>
      <c r="AU1146" s="56">
        <f>_xll.qlInterestRateIndexFixingDate(IborIndex&amp;Tenor,AV1146,Trigger)</f>
        <v>47315</v>
      </c>
      <c r="AV1146" s="56">
        <f>_xll.qlCalendarAdvance(Calendar,AV1145,AT1146,"f",,Trigger)</f>
        <v>47317</v>
      </c>
      <c r="AW1146" s="56">
        <f>_xll.qlInterestRateIndexMaturity(IborIndex&amp;Tenor,AV1146,Trigger)</f>
        <v>47682</v>
      </c>
      <c r="AX1146" s="102" t="e">
        <f>_xll.qlIndexFixing($Z$5,AU1146,,Trigger)</f>
        <v>#VALUE!</v>
      </c>
      <c r="AY1146" s="102">
        <f>_xll.qlIndexFixing($AZ$1,AV1146,,Trigger)</f>
        <v>1.7772659634566236E-2</v>
      </c>
    </row>
    <row r="1147" spans="46:51" ht="11.25" customHeight="1" x14ac:dyDescent="0.25">
      <c r="AT1147" s="57" t="s">
        <v>44</v>
      </c>
      <c r="AU1147" s="56">
        <f>_xll.qlInterestRateIndexFixingDate(IborIndex&amp;Tenor,AV1147,Trigger)</f>
        <v>47322</v>
      </c>
      <c r="AV1147" s="56">
        <f>_xll.qlCalendarAdvance(Calendar,AV1146,AT1147,"f",,Trigger)</f>
        <v>47324</v>
      </c>
      <c r="AW1147" s="56">
        <f>_xll.qlInterestRateIndexMaturity(IborIndex&amp;Tenor,AV1147,Trigger)</f>
        <v>47689</v>
      </c>
      <c r="AX1147" s="102" t="e">
        <f>_xll.qlIndexFixing($Z$5,AU1147,,Trigger)</f>
        <v>#VALUE!</v>
      </c>
      <c r="AY1147" s="102">
        <f>_xll.qlIndexFixing($AZ$1,AV1147,,Trigger)</f>
        <v>1.7767523486959178E-2</v>
      </c>
    </row>
    <row r="1148" spans="46:51" ht="11.25" customHeight="1" x14ac:dyDescent="0.25">
      <c r="AT1148" s="57" t="s">
        <v>44</v>
      </c>
      <c r="AU1148" s="56">
        <f>_xll.qlInterestRateIndexFixingDate(IborIndex&amp;Tenor,AV1148,Trigger)</f>
        <v>47329</v>
      </c>
      <c r="AV1148" s="56">
        <f>_xll.qlCalendarAdvance(Calendar,AV1147,AT1148,"f",,Trigger)</f>
        <v>47331</v>
      </c>
      <c r="AW1148" s="56">
        <f>_xll.qlInterestRateIndexMaturity(IborIndex&amp;Tenor,AV1148,Trigger)</f>
        <v>47696</v>
      </c>
      <c r="AX1148" s="102" t="e">
        <f>_xll.qlIndexFixing($Z$5,AU1148,,Trigger)</f>
        <v>#VALUE!</v>
      </c>
      <c r="AY1148" s="102">
        <f>_xll.qlIndexFixing($AZ$1,AV1148,,Trigger)</f>
        <v>1.7762399821715385E-2</v>
      </c>
    </row>
    <row r="1149" spans="46:51" ht="11.25" customHeight="1" x14ac:dyDescent="0.25">
      <c r="AT1149" s="57" t="s">
        <v>44</v>
      </c>
      <c r="AU1149" s="56">
        <f>_xll.qlInterestRateIndexFixingDate(IborIndex&amp;Tenor,AV1149,Trigger)</f>
        <v>47336</v>
      </c>
      <c r="AV1149" s="56">
        <f>_xll.qlCalendarAdvance(Calendar,AV1148,AT1149,"f",,Trigger)</f>
        <v>47338</v>
      </c>
      <c r="AW1149" s="56">
        <f>_xll.qlInterestRateIndexMaturity(IborIndex&amp;Tenor,AV1149,Trigger)</f>
        <v>47703</v>
      </c>
      <c r="AX1149" s="102" t="e">
        <f>_xll.qlIndexFixing($Z$5,AU1149,,Trigger)</f>
        <v>#VALUE!</v>
      </c>
      <c r="AY1149" s="102">
        <f>_xll.qlIndexFixing($AZ$1,AV1149,,Trigger)</f>
        <v>1.7757287795276386E-2</v>
      </c>
    </row>
    <row r="1150" spans="46:51" ht="11.25" customHeight="1" x14ac:dyDescent="0.25">
      <c r="AT1150" s="57" t="s">
        <v>44</v>
      </c>
      <c r="AU1150" s="56">
        <f>_xll.qlInterestRateIndexFixingDate(IborIndex&amp;Tenor,AV1150,Trigger)</f>
        <v>47343</v>
      </c>
      <c r="AV1150" s="56">
        <f>_xll.qlCalendarAdvance(Calendar,AV1149,AT1150,"f",,Trigger)</f>
        <v>47345</v>
      </c>
      <c r="AW1150" s="56">
        <f>_xll.qlInterestRateIndexMaturity(IborIndex&amp;Tenor,AV1150,Trigger)</f>
        <v>47710</v>
      </c>
      <c r="AX1150" s="102" t="e">
        <f>_xll.qlIndexFixing($Z$5,AU1150,,Trigger)</f>
        <v>#VALUE!</v>
      </c>
      <c r="AY1150" s="102">
        <f>_xll.qlIndexFixing($AZ$1,AV1150,,Trigger)</f>
        <v>1.7752186557565774E-2</v>
      </c>
    </row>
    <row r="1151" spans="46:51" ht="11.25" customHeight="1" x14ac:dyDescent="0.25">
      <c r="AT1151" s="57" t="s">
        <v>44</v>
      </c>
      <c r="AU1151" s="56">
        <f>_xll.qlInterestRateIndexFixingDate(IborIndex&amp;Tenor,AV1151,Trigger)</f>
        <v>47350</v>
      </c>
      <c r="AV1151" s="56">
        <f>_xll.qlCalendarAdvance(Calendar,AV1150,AT1151,"f",,Trigger)</f>
        <v>47352</v>
      </c>
      <c r="AW1151" s="56">
        <f>_xll.qlInterestRateIndexMaturity(IborIndex&amp;Tenor,AV1151,Trigger)</f>
        <v>47717</v>
      </c>
      <c r="AX1151" s="102" t="e">
        <f>_xll.qlIndexFixing($Z$5,AU1151,,Trigger)</f>
        <v>#VALUE!</v>
      </c>
      <c r="AY1151" s="102">
        <f>_xll.qlIndexFixing($AZ$1,AV1151,,Trigger)</f>
        <v>1.7747095251987227E-2</v>
      </c>
    </row>
    <row r="1152" spans="46:51" ht="11.25" customHeight="1" x14ac:dyDescent="0.25">
      <c r="AT1152" s="57" t="s">
        <v>44</v>
      </c>
      <c r="AU1152" s="56">
        <f>_xll.qlInterestRateIndexFixingDate(IborIndex&amp;Tenor,AV1152,Trigger)</f>
        <v>47357</v>
      </c>
      <c r="AV1152" s="56">
        <f>_xll.qlCalendarAdvance(Calendar,AV1151,AT1152,"f",,Trigger)</f>
        <v>47359</v>
      </c>
      <c r="AW1152" s="56">
        <f>_xll.qlInterestRateIndexMaturity(IborIndex&amp;Tenor,AV1152,Trigger)</f>
        <v>47724</v>
      </c>
      <c r="AX1152" s="102" t="e">
        <f>_xll.qlIndexFixing($Z$5,AU1152,,Trigger)</f>
        <v>#VALUE!</v>
      </c>
      <c r="AY1152" s="102">
        <f>_xll.qlIndexFixing($AZ$1,AV1152,,Trigger)</f>
        <v>1.7741770490492196E-2</v>
      </c>
    </row>
    <row r="1153" spans="46:51" ht="11.25" customHeight="1" x14ac:dyDescent="0.25">
      <c r="AT1153" s="57" t="s">
        <v>44</v>
      </c>
      <c r="AU1153" s="56">
        <f>_xll.qlInterestRateIndexFixingDate(IborIndex&amp;Tenor,AV1153,Trigger)</f>
        <v>47364</v>
      </c>
      <c r="AV1153" s="56">
        <f>_xll.qlCalendarAdvance(Calendar,AV1152,AT1153,"f",,Trigger)</f>
        <v>47366</v>
      </c>
      <c r="AW1153" s="56">
        <f>_xll.qlInterestRateIndexMaturity(IborIndex&amp;Tenor,AV1153,Trigger)</f>
        <v>47731</v>
      </c>
      <c r="AX1153" s="102" t="e">
        <f>_xll.qlIndexFixing($Z$5,AU1153,,Trigger)</f>
        <v>#VALUE!</v>
      </c>
      <c r="AY1153" s="102">
        <f>_xll.qlIndexFixing($AZ$1,AV1153,,Trigger)</f>
        <v>1.7736938978251529E-2</v>
      </c>
    </row>
    <row r="1154" spans="46:51" ht="11.25" customHeight="1" x14ac:dyDescent="0.25">
      <c r="AT1154" s="57" t="s">
        <v>44</v>
      </c>
      <c r="AU1154" s="56">
        <f>_xll.qlInterestRateIndexFixingDate(IborIndex&amp;Tenor,AV1154,Trigger)</f>
        <v>47371</v>
      </c>
      <c r="AV1154" s="56">
        <f>_xll.qlCalendarAdvance(Calendar,AV1153,AT1154,"f",,Trigger)</f>
        <v>47373</v>
      </c>
      <c r="AW1154" s="56">
        <f>_xll.qlInterestRateIndexMaturity(IborIndex&amp;Tenor,AV1154,Trigger)</f>
        <v>47738</v>
      </c>
      <c r="AX1154" s="102" t="e">
        <f>_xll.qlIndexFixing($Z$5,AU1154,,Trigger)</f>
        <v>#VALUE!</v>
      </c>
      <c r="AY1154" s="102">
        <f>_xll.qlIndexFixing($AZ$1,AV1154,,Trigger)</f>
        <v>1.7731872264310482E-2</v>
      </c>
    </row>
    <row r="1155" spans="46:51" ht="11.25" customHeight="1" x14ac:dyDescent="0.25">
      <c r="AT1155" s="57" t="s">
        <v>44</v>
      </c>
      <c r="AU1155" s="56">
        <f>_xll.qlInterestRateIndexFixingDate(IborIndex&amp;Tenor,AV1155,Trigger)</f>
        <v>47378</v>
      </c>
      <c r="AV1155" s="56">
        <f>_xll.qlCalendarAdvance(Calendar,AV1154,AT1155,"f",,Trigger)</f>
        <v>47380</v>
      </c>
      <c r="AW1155" s="56">
        <f>_xll.qlInterestRateIndexMaturity(IborIndex&amp;Tenor,AV1155,Trigger)</f>
        <v>47745</v>
      </c>
      <c r="AX1155" s="102" t="e">
        <f>_xll.qlIndexFixing($Z$5,AU1155,,Trigger)</f>
        <v>#VALUE!</v>
      </c>
      <c r="AY1155" s="102">
        <f>_xll.qlIndexFixing($AZ$1,AV1155,,Trigger)</f>
        <v>1.772681199093392E-2</v>
      </c>
    </row>
    <row r="1156" spans="46:51" ht="11.25" customHeight="1" x14ac:dyDescent="0.25">
      <c r="AT1156" s="57" t="s">
        <v>44</v>
      </c>
      <c r="AU1156" s="56">
        <f>_xll.qlInterestRateIndexFixingDate(IborIndex&amp;Tenor,AV1156,Trigger)</f>
        <v>47385</v>
      </c>
      <c r="AV1156" s="56">
        <f>_xll.qlCalendarAdvance(Calendar,AV1155,AT1156,"f",,Trigger)</f>
        <v>47387</v>
      </c>
      <c r="AW1156" s="56">
        <f>_xll.qlInterestRateIndexMaturity(IborIndex&amp;Tenor,AV1156,Trigger)</f>
        <v>47752</v>
      </c>
      <c r="AX1156" s="102" t="e">
        <f>_xll.qlIndexFixing($Z$5,AU1156,,Trigger)</f>
        <v>#VALUE!</v>
      </c>
      <c r="AY1156" s="102">
        <f>_xll.qlIndexFixing($AZ$1,AV1156,,Trigger)</f>
        <v>1.7721757268934046E-2</v>
      </c>
    </row>
    <row r="1157" spans="46:51" ht="11.25" customHeight="1" x14ac:dyDescent="0.25">
      <c r="AT1157" s="57" t="s">
        <v>44</v>
      </c>
      <c r="AU1157" s="56">
        <f>_xll.qlInterestRateIndexFixingDate(IborIndex&amp;Tenor,AV1157,Trigger)</f>
        <v>47392</v>
      </c>
      <c r="AV1157" s="56">
        <f>_xll.qlCalendarAdvance(Calendar,AV1156,AT1157,"f",,Trigger)</f>
        <v>47394</v>
      </c>
      <c r="AW1157" s="56">
        <f>_xll.qlInterestRateIndexMaturity(IborIndex&amp;Tenor,AV1157,Trigger)</f>
        <v>47759</v>
      </c>
      <c r="AX1157" s="102" t="e">
        <f>_xll.qlIndexFixing($Z$5,AU1157,,Trigger)</f>
        <v>#VALUE!</v>
      </c>
      <c r="AY1157" s="102">
        <f>_xll.qlIndexFixing($AZ$1,AV1157,,Trigger)</f>
        <v>1.77167072026049E-2</v>
      </c>
    </row>
    <row r="1158" spans="46:51" ht="11.25" customHeight="1" x14ac:dyDescent="0.25">
      <c r="AT1158" s="57" t="s">
        <v>44</v>
      </c>
      <c r="AU1158" s="56">
        <f>_xll.qlInterestRateIndexFixingDate(IborIndex&amp;Tenor,AV1158,Trigger)</f>
        <v>47399</v>
      </c>
      <c r="AV1158" s="56">
        <f>_xll.qlCalendarAdvance(Calendar,AV1157,AT1158,"f",,Trigger)</f>
        <v>47401</v>
      </c>
      <c r="AW1158" s="56">
        <f>_xll.qlInterestRateIndexMaturity(IborIndex&amp;Tenor,AV1158,Trigger)</f>
        <v>47766</v>
      </c>
      <c r="AX1158" s="102" t="e">
        <f>_xll.qlIndexFixing($Z$5,AU1158,,Trigger)</f>
        <v>#VALUE!</v>
      </c>
      <c r="AY1158" s="102">
        <f>_xll.qlIndexFixing($AZ$1,AV1158,,Trigger)</f>
        <v>1.7711660889722786E-2</v>
      </c>
    </row>
    <row r="1159" spans="46:51" ht="11.25" customHeight="1" x14ac:dyDescent="0.25">
      <c r="AT1159" s="57" t="s">
        <v>44</v>
      </c>
      <c r="AU1159" s="56">
        <f>_xll.qlInterestRateIndexFixingDate(IborIndex&amp;Tenor,AV1159,Trigger)</f>
        <v>47406</v>
      </c>
      <c r="AV1159" s="56">
        <f>_xll.qlCalendarAdvance(Calendar,AV1158,AT1159,"f",,Trigger)</f>
        <v>47408</v>
      </c>
      <c r="AW1159" s="56">
        <f>_xll.qlInterestRateIndexMaturity(IborIndex&amp;Tenor,AV1159,Trigger)</f>
        <v>47773</v>
      </c>
      <c r="AX1159" s="102" t="e">
        <f>_xll.qlIndexFixing($Z$5,AU1159,,Trigger)</f>
        <v>#VALUE!</v>
      </c>
      <c r="AY1159" s="102">
        <f>_xll.qlIndexFixing($AZ$1,AV1159,,Trigger)</f>
        <v>1.7706617421545418E-2</v>
      </c>
    </row>
    <row r="1160" spans="46:51" ht="11.25" customHeight="1" x14ac:dyDescent="0.25">
      <c r="AT1160" s="57" t="s">
        <v>44</v>
      </c>
      <c r="AU1160" s="56">
        <f>_xll.qlInterestRateIndexFixingDate(IborIndex&amp;Tenor,AV1160,Trigger)</f>
        <v>47413</v>
      </c>
      <c r="AV1160" s="56">
        <f>_xll.qlCalendarAdvance(Calendar,AV1159,AT1160,"f",,Trigger)</f>
        <v>47415</v>
      </c>
      <c r="AW1160" s="56">
        <f>_xll.qlInterestRateIndexMaturity(IborIndex&amp;Tenor,AV1160,Trigger)</f>
        <v>47780</v>
      </c>
      <c r="AX1160" s="102" t="e">
        <f>_xll.qlIndexFixing($Z$5,AU1160,,Trigger)</f>
        <v>#VALUE!</v>
      </c>
      <c r="AY1160" s="102">
        <f>_xll.qlIndexFixing($AZ$1,AV1160,,Trigger)</f>
        <v>1.7701575882813646E-2</v>
      </c>
    </row>
    <row r="1161" spans="46:51" ht="11.25" customHeight="1" x14ac:dyDescent="0.25">
      <c r="AT1161" s="57" t="s">
        <v>44</v>
      </c>
      <c r="AU1161" s="56">
        <f>_xll.qlInterestRateIndexFixingDate(IborIndex&amp;Tenor,AV1161,Trigger)</f>
        <v>47420</v>
      </c>
      <c r="AV1161" s="56">
        <f>_xll.qlCalendarAdvance(Calendar,AV1160,AT1161,"f",,Trigger)</f>
        <v>47422</v>
      </c>
      <c r="AW1161" s="56">
        <f>_xll.qlInterestRateIndexMaturity(IborIndex&amp;Tenor,AV1161,Trigger)</f>
        <v>47787</v>
      </c>
      <c r="AX1161" s="102" t="e">
        <f>_xll.qlIndexFixing($Z$5,AU1161,,Trigger)</f>
        <v>#VALUE!</v>
      </c>
      <c r="AY1161" s="102">
        <f>_xll.qlIndexFixing($AZ$1,AV1161,,Trigger)</f>
        <v>1.7696535351750371E-2</v>
      </c>
    </row>
    <row r="1162" spans="46:51" ht="11.25" customHeight="1" x14ac:dyDescent="0.25">
      <c r="AT1162" s="57" t="s">
        <v>44</v>
      </c>
      <c r="AU1162" s="56">
        <f>_xll.qlInterestRateIndexFixingDate(IborIndex&amp;Tenor,AV1162,Trigger)</f>
        <v>47427</v>
      </c>
      <c r="AV1162" s="56">
        <f>_xll.qlCalendarAdvance(Calendar,AV1161,AT1162,"f",,Trigger)</f>
        <v>47429</v>
      </c>
      <c r="AW1162" s="56">
        <f>_xll.qlInterestRateIndexMaturity(IborIndex&amp;Tenor,AV1162,Trigger)</f>
        <v>47794</v>
      </c>
      <c r="AX1162" s="102" t="e">
        <f>_xll.qlIndexFixing($Z$5,AU1162,,Trigger)</f>
        <v>#VALUE!</v>
      </c>
      <c r="AY1162" s="102">
        <f>_xll.qlIndexFixing($AZ$1,AV1162,,Trigger)</f>
        <v>1.7691494900060986E-2</v>
      </c>
    </row>
    <row r="1163" spans="46:51" ht="11.25" customHeight="1" x14ac:dyDescent="0.25">
      <c r="AT1163" s="57" t="s">
        <v>44</v>
      </c>
      <c r="AU1163" s="56">
        <f>_xll.qlInterestRateIndexFixingDate(IborIndex&amp;Tenor,AV1163,Trigger)</f>
        <v>47434</v>
      </c>
      <c r="AV1163" s="56">
        <f>_xll.qlCalendarAdvance(Calendar,AV1162,AT1163,"f",,Trigger)</f>
        <v>47436</v>
      </c>
      <c r="AW1163" s="56">
        <f>_xll.qlInterestRateIndexMaturity(IborIndex&amp;Tenor,AV1163,Trigger)</f>
        <v>47801</v>
      </c>
      <c r="AX1163" s="102" t="e">
        <f>_xll.qlIndexFixing($Z$5,AU1163,,Trigger)</f>
        <v>#VALUE!</v>
      </c>
      <c r="AY1163" s="102">
        <f>_xll.qlIndexFixing($AZ$1,AV1163,,Trigger)</f>
        <v>1.7686453592933596E-2</v>
      </c>
    </row>
    <row r="1164" spans="46:51" ht="11.25" customHeight="1" x14ac:dyDescent="0.25">
      <c r="AT1164" s="57" t="s">
        <v>44</v>
      </c>
      <c r="AU1164" s="56">
        <f>_xll.qlInterestRateIndexFixingDate(IborIndex&amp;Tenor,AV1164,Trigger)</f>
        <v>47441</v>
      </c>
      <c r="AV1164" s="56">
        <f>_xll.qlCalendarAdvance(Calendar,AV1163,AT1164,"f",,Trigger)</f>
        <v>47443</v>
      </c>
      <c r="AW1164" s="56">
        <f>_xll.qlInterestRateIndexMaturity(IborIndex&amp;Tenor,AV1164,Trigger)</f>
        <v>47808</v>
      </c>
      <c r="AX1164" s="102" t="e">
        <f>_xll.qlIndexFixing($Z$5,AU1164,,Trigger)</f>
        <v>#VALUE!</v>
      </c>
      <c r="AY1164" s="102">
        <f>_xll.qlIndexFixing($AZ$1,AV1164,,Trigger)</f>
        <v>1.7681410489039217E-2</v>
      </c>
    </row>
    <row r="1165" spans="46:51" ht="11.25" customHeight="1" x14ac:dyDescent="0.25">
      <c r="AT1165" s="57" t="s">
        <v>44</v>
      </c>
      <c r="AU1165" s="56">
        <f>_xll.qlInterestRateIndexFixingDate(IborIndex&amp;Tenor,AV1165,Trigger)</f>
        <v>47448</v>
      </c>
      <c r="AV1165" s="56">
        <f>_xll.qlCalendarAdvance(Calendar,AV1164,AT1165,"f",,Trigger)</f>
        <v>47450</v>
      </c>
      <c r="AW1165" s="56">
        <f>_xll.qlInterestRateIndexMaturity(IborIndex&amp;Tenor,AV1165,Trigger)</f>
        <v>47815</v>
      </c>
      <c r="AX1165" s="102" t="e">
        <f>_xll.qlIndexFixing($Z$5,AU1165,,Trigger)</f>
        <v>#VALUE!</v>
      </c>
      <c r="AY1165" s="102">
        <f>_xll.qlIndexFixing($AZ$1,AV1165,,Trigger)</f>
        <v>1.7676160362625936E-2</v>
      </c>
    </row>
    <row r="1166" spans="46:51" ht="11.25" customHeight="1" x14ac:dyDescent="0.25">
      <c r="AT1166" s="57" t="s">
        <v>44</v>
      </c>
      <c r="AU1166" s="56">
        <f>_xll.qlInterestRateIndexFixingDate(IborIndex&amp;Tenor,AV1166,Trigger)</f>
        <v>47455</v>
      </c>
      <c r="AV1166" s="56">
        <f>_xll.qlCalendarAdvance(Calendar,AV1165,AT1166,"f",,Trigger)</f>
        <v>47457</v>
      </c>
      <c r="AW1166" s="56">
        <f>_xll.qlInterestRateIndexMaturity(IborIndex&amp;Tenor,AV1166,Trigger)</f>
        <v>47822</v>
      </c>
      <c r="AX1166" s="102" t="e">
        <f>_xll.qlIndexFixing($Z$5,AU1166,,Trigger)</f>
        <v>#VALUE!</v>
      </c>
      <c r="AY1166" s="102">
        <f>_xll.qlIndexFixing($AZ$1,AV1166,,Trigger)</f>
        <v>1.7671315093049093E-2</v>
      </c>
    </row>
    <row r="1167" spans="46:51" ht="11.25" customHeight="1" x14ac:dyDescent="0.25">
      <c r="AT1167" s="57" t="s">
        <v>44</v>
      </c>
      <c r="AU1167" s="56">
        <f>_xll.qlInterestRateIndexFixingDate(IborIndex&amp;Tenor,AV1167,Trigger)</f>
        <v>47462</v>
      </c>
      <c r="AV1167" s="56">
        <f>_xll.qlCalendarAdvance(Calendar,AV1166,AT1167,"f",,Trigger)</f>
        <v>47464</v>
      </c>
      <c r="AW1167" s="56">
        <f>_xll.qlInterestRateIndexMaturity(IborIndex&amp;Tenor,AV1167,Trigger)</f>
        <v>47829</v>
      </c>
      <c r="AX1167" s="102" t="e">
        <f>_xll.qlIndexFixing($Z$5,AU1167,,Trigger)</f>
        <v>#VALUE!</v>
      </c>
      <c r="AY1167" s="102">
        <f>_xll.qlIndexFixing($AZ$1,AV1167,,Trigger)</f>
        <v>1.7666260885711535E-2</v>
      </c>
    </row>
    <row r="1168" spans="46:51" ht="11.25" customHeight="1" x14ac:dyDescent="0.25">
      <c r="AT1168" s="57" t="s">
        <v>44</v>
      </c>
      <c r="AU1168" s="56">
        <f>_xll.qlInterestRateIndexFixingDate(IborIndex&amp;Tenor,AV1168,Trigger)</f>
        <v>47469</v>
      </c>
      <c r="AV1168" s="56">
        <f>_xll.qlCalendarAdvance(Calendar,AV1167,AT1168,"f",,Trigger)</f>
        <v>47471</v>
      </c>
      <c r="AW1168" s="56">
        <f>_xll.qlInterestRateIndexMaturity(IborIndex&amp;Tenor,AV1168,Trigger)</f>
        <v>47836</v>
      </c>
      <c r="AX1168" s="102" t="e">
        <f>_xll.qlIndexFixing($Z$5,AU1168,,Trigger)</f>
        <v>#VALUE!</v>
      </c>
      <c r="AY1168" s="102">
        <f>_xll.qlIndexFixing($AZ$1,AV1168,,Trigger)</f>
        <v>1.7661201051123596E-2</v>
      </c>
    </row>
    <row r="1169" spans="46:51" ht="11.25" customHeight="1" x14ac:dyDescent="0.25">
      <c r="AT1169" s="57" t="s">
        <v>44</v>
      </c>
      <c r="AU1169" s="56">
        <f>_xll.qlInterestRateIndexFixingDate(IborIndex&amp;Tenor,AV1169,Trigger)</f>
        <v>47473</v>
      </c>
      <c r="AV1169" s="56">
        <f>_xll.qlCalendarAdvance(Calendar,AV1168,AT1169,"f",,Trigger)</f>
        <v>47479</v>
      </c>
      <c r="AW1169" s="56">
        <f>_xll.qlInterestRateIndexMaturity(IborIndex&amp;Tenor,AV1169,Trigger)</f>
        <v>47844</v>
      </c>
      <c r="AX1169" s="102" t="e">
        <f>_xll.qlIndexFixing($Z$5,AU1169,,Trigger)</f>
        <v>#VALUE!</v>
      </c>
      <c r="AY1169" s="102">
        <f>_xll.qlIndexFixing($AZ$1,AV1169,,Trigger)</f>
        <v>1.7653839470126102E-2</v>
      </c>
    </row>
    <row r="1170" spans="46:51" ht="11.25" customHeight="1" x14ac:dyDescent="0.25">
      <c r="AT1170" s="57" t="s">
        <v>44</v>
      </c>
      <c r="AU1170" s="56">
        <f>_xll.qlInterestRateIndexFixingDate(IborIndex&amp;Tenor,AV1170,Trigger)</f>
        <v>47483</v>
      </c>
      <c r="AV1170" s="56">
        <f>_xll.qlCalendarAdvance(Calendar,AV1169,AT1170,"f",,Trigger)</f>
        <v>47486</v>
      </c>
      <c r="AW1170" s="56">
        <f>_xll.qlInterestRateIndexMaturity(IborIndex&amp;Tenor,AV1170,Trigger)</f>
        <v>47851</v>
      </c>
      <c r="AX1170" s="102" t="e">
        <f>_xll.qlIndexFixing($Z$5,AU1170,,Trigger)</f>
        <v>#VALUE!</v>
      </c>
      <c r="AY1170" s="102">
        <f>_xll.qlIndexFixing($AZ$1,AV1170,,Trigger)</f>
        <v>1.7648765466812374E-2</v>
      </c>
    </row>
    <row r="1171" spans="46:51" ht="11.25" customHeight="1" x14ac:dyDescent="0.25">
      <c r="AT1171" s="57" t="s">
        <v>44</v>
      </c>
      <c r="AU1171" s="56">
        <f>_xll.qlInterestRateIndexFixingDate(IborIndex&amp;Tenor,AV1171,Trigger)</f>
        <v>47491</v>
      </c>
      <c r="AV1171" s="56">
        <f>_xll.qlCalendarAdvance(Calendar,AV1170,AT1171,"f",,Trigger)</f>
        <v>47493</v>
      </c>
      <c r="AW1171" s="56">
        <f>_xll.qlInterestRateIndexMaturity(IborIndex&amp;Tenor,AV1171,Trigger)</f>
        <v>47858</v>
      </c>
      <c r="AX1171" s="102" t="e">
        <f>_xll.qlIndexFixing($Z$5,AU1171,,Trigger)</f>
        <v>#VALUE!</v>
      </c>
      <c r="AY1171" s="102">
        <f>_xll.qlIndexFixing($AZ$1,AV1171,,Trigger)</f>
        <v>1.764368256803784E-2</v>
      </c>
    </row>
    <row r="1172" spans="46:51" ht="11.25" customHeight="1" x14ac:dyDescent="0.25">
      <c r="AT1172" s="57" t="s">
        <v>44</v>
      </c>
      <c r="AU1172" s="56">
        <f>_xll.qlInterestRateIndexFixingDate(IborIndex&amp;Tenor,AV1172,Trigger)</f>
        <v>47498</v>
      </c>
      <c r="AV1172" s="56">
        <f>_xll.qlCalendarAdvance(Calendar,AV1171,AT1172,"f",,Trigger)</f>
        <v>47500</v>
      </c>
      <c r="AW1172" s="56">
        <f>_xll.qlInterestRateIndexMaturity(IborIndex&amp;Tenor,AV1172,Trigger)</f>
        <v>47865</v>
      </c>
      <c r="AX1172" s="102" t="e">
        <f>_xll.qlIndexFixing($Z$5,AU1172,,Trigger)</f>
        <v>#VALUE!</v>
      </c>
      <c r="AY1172" s="102">
        <f>_xll.qlIndexFixing($AZ$1,AV1172,,Trigger)</f>
        <v>1.7638589771270082E-2</v>
      </c>
    </row>
    <row r="1173" spans="46:51" ht="11.25" customHeight="1" x14ac:dyDescent="0.25">
      <c r="AT1173" s="57" t="s">
        <v>44</v>
      </c>
      <c r="AU1173" s="56">
        <f>_xll.qlInterestRateIndexFixingDate(IborIndex&amp;Tenor,AV1173,Trigger)</f>
        <v>47505</v>
      </c>
      <c r="AV1173" s="56">
        <f>_xll.qlCalendarAdvance(Calendar,AV1172,AT1173,"f",,Trigger)</f>
        <v>47507</v>
      </c>
      <c r="AW1173" s="56">
        <f>_xll.qlInterestRateIndexMaturity(IborIndex&amp;Tenor,AV1173,Trigger)</f>
        <v>47872</v>
      </c>
      <c r="AX1173" s="102" t="e">
        <f>_xll.qlIndexFixing($Z$5,AU1173,,Trigger)</f>
        <v>#VALUE!</v>
      </c>
      <c r="AY1173" s="102">
        <f>_xll.qlIndexFixing($AZ$1,AV1173,,Trigger)</f>
        <v>1.7633486067426755E-2</v>
      </c>
    </row>
    <row r="1174" spans="46:51" ht="11.25" customHeight="1" x14ac:dyDescent="0.25">
      <c r="AT1174" s="57" t="s">
        <v>44</v>
      </c>
      <c r="AU1174" s="56">
        <f>_xll.qlInterestRateIndexFixingDate(IborIndex&amp;Tenor,AV1174,Trigger)</f>
        <v>47512</v>
      </c>
      <c r="AV1174" s="56">
        <f>_xll.qlCalendarAdvance(Calendar,AV1173,AT1174,"f",,Trigger)</f>
        <v>47514</v>
      </c>
      <c r="AW1174" s="56">
        <f>_xll.qlInterestRateIndexMaturity(IborIndex&amp;Tenor,AV1174,Trigger)</f>
        <v>47879</v>
      </c>
      <c r="AX1174" s="102" t="e">
        <f>_xll.qlIndexFixing($Z$5,AU1174,,Trigger)</f>
        <v>#VALUE!</v>
      </c>
      <c r="AY1174" s="102">
        <f>_xll.qlIndexFixing($AZ$1,AV1174,,Trigger)</f>
        <v>1.7628370440875132E-2</v>
      </c>
    </row>
    <row r="1175" spans="46:51" ht="11.25" customHeight="1" x14ac:dyDescent="0.25">
      <c r="AT1175" s="57" t="s">
        <v>44</v>
      </c>
      <c r="AU1175" s="56">
        <f>_xll.qlInterestRateIndexFixingDate(IborIndex&amp;Tenor,AV1175,Trigger)</f>
        <v>47519</v>
      </c>
      <c r="AV1175" s="56">
        <f>_xll.qlCalendarAdvance(Calendar,AV1174,AT1175,"f",,Trigger)</f>
        <v>47521</v>
      </c>
      <c r="AW1175" s="56">
        <f>_xll.qlInterestRateIndexMaturity(IborIndex&amp;Tenor,AV1175,Trigger)</f>
        <v>47886</v>
      </c>
      <c r="AX1175" s="102" t="e">
        <f>_xll.qlIndexFixing($Z$5,AU1175,,Trigger)</f>
        <v>#VALUE!</v>
      </c>
      <c r="AY1175" s="102">
        <f>_xll.qlIndexFixing($AZ$1,AV1175,,Trigger)</f>
        <v>1.7623241869432538E-2</v>
      </c>
    </row>
    <row r="1176" spans="46:51" ht="11.25" customHeight="1" x14ac:dyDescent="0.25">
      <c r="AT1176" s="57" t="s">
        <v>44</v>
      </c>
      <c r="AU1176" s="56">
        <f>_xll.qlInterestRateIndexFixingDate(IborIndex&amp;Tenor,AV1176,Trigger)</f>
        <v>47526</v>
      </c>
      <c r="AV1176" s="56">
        <f>_xll.qlCalendarAdvance(Calendar,AV1175,AT1176,"f",,Trigger)</f>
        <v>47528</v>
      </c>
      <c r="AW1176" s="56">
        <f>_xll.qlInterestRateIndexMaturity(IborIndex&amp;Tenor,AV1176,Trigger)</f>
        <v>47893</v>
      </c>
      <c r="AX1176" s="102" t="e">
        <f>_xll.qlIndexFixing($Z$5,AU1176,,Trigger)</f>
        <v>#VALUE!</v>
      </c>
      <c r="AY1176" s="102">
        <f>_xll.qlIndexFixing($AZ$1,AV1176,,Trigger)</f>
        <v>1.7618099324367465E-2</v>
      </c>
    </row>
    <row r="1177" spans="46:51" ht="11.25" customHeight="1" x14ac:dyDescent="0.25">
      <c r="AT1177" s="57" t="s">
        <v>44</v>
      </c>
      <c r="AU1177" s="56">
        <f>_xll.qlInterestRateIndexFixingDate(IborIndex&amp;Tenor,AV1177,Trigger)</f>
        <v>47533</v>
      </c>
      <c r="AV1177" s="56">
        <f>_xll.qlCalendarAdvance(Calendar,AV1176,AT1177,"f",,Trigger)</f>
        <v>47535</v>
      </c>
      <c r="AW1177" s="56">
        <f>_xll.qlInterestRateIndexMaturity(IborIndex&amp;Tenor,AV1177,Trigger)</f>
        <v>47900</v>
      </c>
      <c r="AX1177" s="102" t="e">
        <f>_xll.qlIndexFixing($Z$5,AU1177,,Trigger)</f>
        <v>#VALUE!</v>
      </c>
      <c r="AY1177" s="102">
        <f>_xll.qlIndexFixing($AZ$1,AV1177,,Trigger)</f>
        <v>1.7612941770399123E-2</v>
      </c>
    </row>
    <row r="1178" spans="46:51" ht="11.25" customHeight="1" x14ac:dyDescent="0.25">
      <c r="AT1178" s="57" t="s">
        <v>44</v>
      </c>
      <c r="AU1178" s="56">
        <f>_xll.qlInterestRateIndexFixingDate(IborIndex&amp;Tenor,AV1178,Trigger)</f>
        <v>47540</v>
      </c>
      <c r="AV1178" s="56">
        <f>_xll.qlCalendarAdvance(Calendar,AV1177,AT1178,"f",,Trigger)</f>
        <v>47542</v>
      </c>
      <c r="AW1178" s="56">
        <f>_xll.qlInterestRateIndexMaturity(IborIndex&amp;Tenor,AV1178,Trigger)</f>
        <v>47907</v>
      </c>
      <c r="AX1178" s="102" t="e">
        <f>_xll.qlIndexFixing($Z$5,AU1178,,Trigger)</f>
        <v>#VALUE!</v>
      </c>
      <c r="AY1178" s="102">
        <f>_xll.qlIndexFixing($AZ$1,AV1178,,Trigger)</f>
        <v>1.7607768165697653E-2</v>
      </c>
    </row>
    <row r="1179" spans="46:51" ht="11.25" customHeight="1" x14ac:dyDescent="0.25">
      <c r="AT1179" s="57" t="s">
        <v>44</v>
      </c>
      <c r="AU1179" s="56">
        <f>_xll.qlInterestRateIndexFixingDate(IborIndex&amp;Tenor,AV1179,Trigger)</f>
        <v>47547</v>
      </c>
      <c r="AV1179" s="56">
        <f>_xll.qlCalendarAdvance(Calendar,AV1178,AT1179,"f",,Trigger)</f>
        <v>47549</v>
      </c>
      <c r="AW1179" s="56">
        <f>_xll.qlInterestRateIndexMaturity(IborIndex&amp;Tenor,AV1179,Trigger)</f>
        <v>47914</v>
      </c>
      <c r="AX1179" s="102" t="e">
        <f>_xll.qlIndexFixing($Z$5,AU1179,,Trigger)</f>
        <v>#VALUE!</v>
      </c>
      <c r="AY1179" s="102">
        <f>_xll.qlIndexFixing($AZ$1,AV1179,,Trigger)</f>
        <v>1.7602577461885014E-2</v>
      </c>
    </row>
    <row r="1180" spans="46:51" ht="11.25" customHeight="1" x14ac:dyDescent="0.25">
      <c r="AT1180" s="57" t="s">
        <v>44</v>
      </c>
      <c r="AU1180" s="56">
        <f>_xll.qlInterestRateIndexFixingDate(IborIndex&amp;Tenor,AV1180,Trigger)</f>
        <v>47554</v>
      </c>
      <c r="AV1180" s="56">
        <f>_xll.qlCalendarAdvance(Calendar,AV1179,AT1180,"f",,Trigger)</f>
        <v>47556</v>
      </c>
      <c r="AW1180" s="56">
        <f>_xll.qlInterestRateIndexMaturity(IborIndex&amp;Tenor,AV1180,Trigger)</f>
        <v>47921</v>
      </c>
      <c r="AX1180" s="102" t="e">
        <f>_xll.qlIndexFixing($Z$5,AU1180,,Trigger)</f>
        <v>#VALUE!</v>
      </c>
      <c r="AY1180" s="102">
        <f>_xll.qlIndexFixing($AZ$1,AV1180,,Trigger)</f>
        <v>1.759736860403564E-2</v>
      </c>
    </row>
    <row r="1181" spans="46:51" ht="11.25" customHeight="1" x14ac:dyDescent="0.25">
      <c r="AT1181" s="57" t="s">
        <v>44</v>
      </c>
      <c r="AU1181" s="56">
        <f>_xll.qlInterestRateIndexFixingDate(IborIndex&amp;Tenor,AV1181,Trigger)</f>
        <v>47561</v>
      </c>
      <c r="AV1181" s="56">
        <f>_xll.qlCalendarAdvance(Calendar,AV1180,AT1181,"f",,Trigger)</f>
        <v>47563</v>
      </c>
      <c r="AW1181" s="56">
        <f>_xll.qlInterestRateIndexMaturity(IborIndex&amp;Tenor,AV1181,Trigger)</f>
        <v>47928</v>
      </c>
      <c r="AX1181" s="102" t="e">
        <f>_xll.qlIndexFixing($Z$5,AU1181,,Trigger)</f>
        <v>#VALUE!</v>
      </c>
      <c r="AY1181" s="102">
        <f>_xll.qlIndexFixing($AZ$1,AV1181,,Trigger)</f>
        <v>1.7592140530675107E-2</v>
      </c>
    </row>
    <row r="1182" spans="46:51" ht="11.25" customHeight="1" x14ac:dyDescent="0.25">
      <c r="AT1182" s="57" t="s">
        <v>44</v>
      </c>
      <c r="AU1182" s="56">
        <f>_xll.qlInterestRateIndexFixingDate(IborIndex&amp;Tenor,AV1182,Trigger)</f>
        <v>47568</v>
      </c>
      <c r="AV1182" s="56">
        <f>_xll.qlCalendarAdvance(Calendar,AV1181,AT1182,"f",,Trigger)</f>
        <v>47570</v>
      </c>
      <c r="AW1182" s="56">
        <f>_xll.qlInterestRateIndexMaturity(IborIndex&amp;Tenor,AV1182,Trigger)</f>
        <v>47935</v>
      </c>
      <c r="AX1182" s="102" t="e">
        <f>_xll.qlIndexFixing($Z$5,AU1182,,Trigger)</f>
        <v>#VALUE!</v>
      </c>
      <c r="AY1182" s="102">
        <f>_xll.qlIndexFixing($AZ$1,AV1182,,Trigger)</f>
        <v>1.7586892173782353E-2</v>
      </c>
    </row>
    <row r="1183" spans="46:51" ht="11.25" customHeight="1" x14ac:dyDescent="0.25">
      <c r="AT1183" s="57" t="s">
        <v>44</v>
      </c>
      <c r="AU1183" s="56">
        <f>_xll.qlInterestRateIndexFixingDate(IborIndex&amp;Tenor,AV1183,Trigger)</f>
        <v>47575</v>
      </c>
      <c r="AV1183" s="56">
        <f>_xll.qlCalendarAdvance(Calendar,AV1182,AT1183,"f",,Trigger)</f>
        <v>47577</v>
      </c>
      <c r="AW1183" s="56">
        <f>_xll.qlInterestRateIndexMaturity(IborIndex&amp;Tenor,AV1183,Trigger)</f>
        <v>47942</v>
      </c>
      <c r="AX1183" s="102" t="e">
        <f>_xll.qlIndexFixing($Z$5,AU1183,,Trigger)</f>
        <v>#VALUE!</v>
      </c>
      <c r="AY1183" s="102">
        <f>_xll.qlIndexFixing($AZ$1,AV1183,,Trigger)</f>
        <v>1.7581622458788995E-2</v>
      </c>
    </row>
    <row r="1184" spans="46:51" ht="11.25" customHeight="1" x14ac:dyDescent="0.25">
      <c r="AT1184" s="57" t="s">
        <v>44</v>
      </c>
      <c r="AU1184" s="56">
        <f>_xll.qlInterestRateIndexFixingDate(IborIndex&amp;Tenor,AV1184,Trigger)</f>
        <v>47582</v>
      </c>
      <c r="AV1184" s="56">
        <f>_xll.qlCalendarAdvance(Calendar,AV1183,AT1184,"f",,Trigger)</f>
        <v>47584</v>
      </c>
      <c r="AW1184" s="56">
        <f>_xll.qlInterestRateIndexMaturity(IborIndex&amp;Tenor,AV1184,Trigger)</f>
        <v>47953</v>
      </c>
      <c r="AX1184" s="102" t="e">
        <f>_xll.qlIndexFixing($Z$5,AU1184,,Trigger)</f>
        <v>#VALUE!</v>
      </c>
      <c r="AY1184" s="102">
        <f>_xll.qlIndexFixing($AZ$1,AV1184,,Trigger)</f>
        <v>1.7576330304580216E-2</v>
      </c>
    </row>
    <row r="1185" spans="46:51" ht="11.25" customHeight="1" x14ac:dyDescent="0.25">
      <c r="AT1185" s="57" t="s">
        <v>44</v>
      </c>
      <c r="AU1185" s="56">
        <f>_xll.qlInterestRateIndexFixingDate(IborIndex&amp;Tenor,AV1185,Trigger)</f>
        <v>47589</v>
      </c>
      <c r="AV1185" s="56">
        <f>_xll.qlCalendarAdvance(Calendar,AV1184,AT1185,"f",,Trigger)</f>
        <v>47591</v>
      </c>
      <c r="AW1185" s="56">
        <f>_xll.qlInterestRateIndexMaturity(IborIndex&amp;Tenor,AV1185,Trigger)</f>
        <v>47956</v>
      </c>
      <c r="AX1185" s="102" t="e">
        <f>_xll.qlIndexFixing($Z$5,AU1185,,Trigger)</f>
        <v>#VALUE!</v>
      </c>
      <c r="AY1185" s="102">
        <f>_xll.qlIndexFixing($AZ$1,AV1185,,Trigger)</f>
        <v>1.756949138324632E-2</v>
      </c>
    </row>
    <row r="1186" spans="46:51" ht="11.25" customHeight="1" x14ac:dyDescent="0.25">
      <c r="AT1186" s="57" t="s">
        <v>44</v>
      </c>
      <c r="AU1186" s="56">
        <f>_xll.qlInterestRateIndexFixingDate(IborIndex&amp;Tenor,AV1186,Trigger)</f>
        <v>47596</v>
      </c>
      <c r="AV1186" s="56">
        <f>_xll.qlCalendarAdvance(Calendar,AV1185,AT1186,"f",,Trigger)</f>
        <v>47598</v>
      </c>
      <c r="AW1186" s="56">
        <f>_xll.qlInterestRateIndexMaturity(IborIndex&amp;Tenor,AV1186,Trigger)</f>
        <v>47963</v>
      </c>
      <c r="AX1186" s="102" t="e">
        <f>_xll.qlIndexFixing($Z$5,AU1186,,Trigger)</f>
        <v>#VALUE!</v>
      </c>
      <c r="AY1186" s="102">
        <f>_xll.qlIndexFixing($AZ$1,AV1186,,Trigger)</f>
        <v>1.7565674321327392E-2</v>
      </c>
    </row>
    <row r="1187" spans="46:51" ht="11.25" customHeight="1" x14ac:dyDescent="0.25">
      <c r="AT1187" s="57" t="s">
        <v>44</v>
      </c>
      <c r="AU1187" s="56">
        <f>_xll.qlInterestRateIndexFixingDate(IborIndex&amp;Tenor,AV1187,Trigger)</f>
        <v>47602</v>
      </c>
      <c r="AV1187" s="56">
        <f>_xll.qlCalendarAdvance(Calendar,AV1186,AT1187,"f",,Trigger)</f>
        <v>47605</v>
      </c>
      <c r="AW1187" s="56">
        <f>_xll.qlInterestRateIndexMaturity(IborIndex&amp;Tenor,AV1187,Trigger)</f>
        <v>47970</v>
      </c>
      <c r="AX1187" s="102" t="e">
        <f>_xll.qlIndexFixing($Z$5,AU1187,,Trigger)</f>
        <v>#VALUE!</v>
      </c>
      <c r="AY1187" s="102">
        <f>_xll.qlIndexFixing($AZ$1,AV1187,,Trigger)</f>
        <v>1.7560308297323735E-2</v>
      </c>
    </row>
    <row r="1188" spans="46:51" ht="11.25" customHeight="1" x14ac:dyDescent="0.25">
      <c r="AT1188" s="57" t="s">
        <v>44</v>
      </c>
      <c r="AU1188" s="56">
        <f>_xll.qlInterestRateIndexFixingDate(IborIndex&amp;Tenor,AV1188,Trigger)</f>
        <v>47610</v>
      </c>
      <c r="AV1188" s="56">
        <f>_xll.qlCalendarAdvance(Calendar,AV1187,AT1188,"f",,Trigger)</f>
        <v>47612</v>
      </c>
      <c r="AW1188" s="56">
        <f>_xll.qlInterestRateIndexMaturity(IborIndex&amp;Tenor,AV1188,Trigger)</f>
        <v>47977</v>
      </c>
      <c r="AX1188" s="102" t="e">
        <f>_xll.qlIndexFixing($Z$5,AU1188,,Trigger)</f>
        <v>#VALUE!</v>
      </c>
      <c r="AY1188" s="102">
        <f>_xll.qlIndexFixing($AZ$1,AV1188,,Trigger)</f>
        <v>1.7554915444188281E-2</v>
      </c>
    </row>
    <row r="1189" spans="46:51" ht="11.25" customHeight="1" x14ac:dyDescent="0.25">
      <c r="AT1189" s="57" t="s">
        <v>44</v>
      </c>
      <c r="AU1189" s="56">
        <f>_xll.qlInterestRateIndexFixingDate(IborIndex&amp;Tenor,AV1189,Trigger)</f>
        <v>47617</v>
      </c>
      <c r="AV1189" s="56">
        <f>_xll.qlCalendarAdvance(Calendar,AV1188,AT1189,"f",,Trigger)</f>
        <v>47619</v>
      </c>
      <c r="AW1189" s="56">
        <f>_xll.qlInterestRateIndexMaturity(IborIndex&amp;Tenor,AV1189,Trigger)</f>
        <v>47984</v>
      </c>
      <c r="AX1189" s="102" t="e">
        <f>_xll.qlIndexFixing($Z$5,AU1189,,Trigger)</f>
        <v>#VALUE!</v>
      </c>
      <c r="AY1189" s="102">
        <f>_xll.qlIndexFixing($AZ$1,AV1189,,Trigger)</f>
        <v>1.7549494783165767E-2</v>
      </c>
    </row>
    <row r="1190" spans="46:51" ht="11.25" customHeight="1" x14ac:dyDescent="0.25">
      <c r="AT1190" s="57" t="s">
        <v>44</v>
      </c>
      <c r="AU1190" s="56">
        <f>_xll.qlInterestRateIndexFixingDate(IborIndex&amp;Tenor,AV1190,Trigger)</f>
        <v>47624</v>
      </c>
      <c r="AV1190" s="56">
        <f>_xll.qlCalendarAdvance(Calendar,AV1189,AT1190,"f",,Trigger)</f>
        <v>47626</v>
      </c>
      <c r="AW1190" s="56">
        <f>_xll.qlInterestRateIndexMaturity(IborIndex&amp;Tenor,AV1190,Trigger)</f>
        <v>47991</v>
      </c>
      <c r="AX1190" s="102" t="e">
        <f>_xll.qlIndexFixing($Z$5,AU1190,,Trigger)</f>
        <v>#VALUE!</v>
      </c>
      <c r="AY1190" s="102">
        <f>_xll.qlIndexFixing($AZ$1,AV1190,,Trigger)</f>
        <v>1.7544046164364478E-2</v>
      </c>
    </row>
    <row r="1191" spans="46:51" ht="11.25" customHeight="1" x14ac:dyDescent="0.25">
      <c r="AT1191" s="57" t="s">
        <v>44</v>
      </c>
      <c r="AU1191" s="56">
        <f>_xll.qlInterestRateIndexFixingDate(IborIndex&amp;Tenor,AV1191,Trigger)</f>
        <v>47631</v>
      </c>
      <c r="AV1191" s="56">
        <f>_xll.qlCalendarAdvance(Calendar,AV1190,AT1191,"f",,Trigger)</f>
        <v>47633</v>
      </c>
      <c r="AW1191" s="56">
        <f>_xll.qlInterestRateIndexMaturity(IborIndex&amp;Tenor,AV1191,Trigger)</f>
        <v>47998</v>
      </c>
      <c r="AX1191" s="102" t="e">
        <f>_xll.qlIndexFixing($Z$5,AU1191,,Trigger)</f>
        <v>#VALUE!</v>
      </c>
      <c r="AY1191" s="102">
        <f>_xll.qlIndexFixing($AZ$1,AV1191,,Trigger)</f>
        <v>1.7538569754783535E-2</v>
      </c>
    </row>
    <row r="1192" spans="46:51" ht="11.25" customHeight="1" x14ac:dyDescent="0.25">
      <c r="AT1192" s="57" t="s">
        <v>44</v>
      </c>
      <c r="AU1192" s="56">
        <f>_xll.qlInterestRateIndexFixingDate(IborIndex&amp;Tenor,AV1192,Trigger)</f>
        <v>47638</v>
      </c>
      <c r="AV1192" s="56">
        <f>_xll.qlCalendarAdvance(Calendar,AV1191,AT1192,"f",,Trigger)</f>
        <v>47640</v>
      </c>
      <c r="AW1192" s="56">
        <f>_xll.qlInterestRateIndexMaturity(IborIndex&amp;Tenor,AV1192,Trigger)</f>
        <v>48005</v>
      </c>
      <c r="AX1192" s="102" t="e">
        <f>_xll.qlIndexFixing($Z$5,AU1192,,Trigger)</f>
        <v>#VALUE!</v>
      </c>
      <c r="AY1192" s="102">
        <f>_xll.qlIndexFixing($AZ$1,AV1192,,Trigger)</f>
        <v>1.7533065722046885E-2</v>
      </c>
    </row>
    <row r="1193" spans="46:51" ht="11.25" customHeight="1" x14ac:dyDescent="0.25">
      <c r="AT1193" s="57" t="s">
        <v>44</v>
      </c>
      <c r="AU1193" s="56">
        <f>_xll.qlInterestRateIndexFixingDate(IborIndex&amp;Tenor,AV1193,Trigger)</f>
        <v>47645</v>
      </c>
      <c r="AV1193" s="56">
        <f>_xll.qlCalendarAdvance(Calendar,AV1192,AT1193,"f",,Trigger)</f>
        <v>47647</v>
      </c>
      <c r="AW1193" s="56">
        <f>_xll.qlInterestRateIndexMaturity(IborIndex&amp;Tenor,AV1193,Trigger)</f>
        <v>48012</v>
      </c>
      <c r="AX1193" s="102" t="e">
        <f>_xll.qlIndexFixing($Z$5,AU1193,,Trigger)</f>
        <v>#VALUE!</v>
      </c>
      <c r="AY1193" s="102">
        <f>_xll.qlIndexFixing($AZ$1,AV1193,,Trigger)</f>
        <v>1.7527534233775625E-2</v>
      </c>
    </row>
    <row r="1194" spans="46:51" ht="11.25" customHeight="1" x14ac:dyDescent="0.25">
      <c r="AT1194" s="57" t="s">
        <v>44</v>
      </c>
      <c r="AU1194" s="56">
        <f>_xll.qlInterestRateIndexFixingDate(IborIndex&amp;Tenor,AV1194,Trigger)</f>
        <v>47652</v>
      </c>
      <c r="AV1194" s="56">
        <f>_xll.qlCalendarAdvance(Calendar,AV1193,AT1194,"f",,Trigger)</f>
        <v>47654</v>
      </c>
      <c r="AW1194" s="56">
        <f>_xll.qlInterestRateIndexMaturity(IborIndex&amp;Tenor,AV1194,Trigger)</f>
        <v>48019</v>
      </c>
      <c r="AX1194" s="102" t="e">
        <f>_xll.qlIndexFixing($Z$5,AU1194,,Trigger)</f>
        <v>#VALUE!</v>
      </c>
      <c r="AY1194" s="102">
        <f>_xll.qlIndexFixing($AZ$1,AV1194,,Trigger)</f>
        <v>1.7521975457590624E-2</v>
      </c>
    </row>
    <row r="1195" spans="46:51" ht="11.25" customHeight="1" x14ac:dyDescent="0.25">
      <c r="AT1195" s="57" t="s">
        <v>44</v>
      </c>
      <c r="AU1195" s="56">
        <f>_xll.qlInterestRateIndexFixingDate(IborIndex&amp;Tenor,AV1195,Trigger)</f>
        <v>47659</v>
      </c>
      <c r="AV1195" s="56">
        <f>_xll.qlCalendarAdvance(Calendar,AV1194,AT1195,"f",,Trigger)</f>
        <v>47661</v>
      </c>
      <c r="AW1195" s="56">
        <f>_xll.qlInterestRateIndexMaturity(IborIndex&amp;Tenor,AV1195,Trigger)</f>
        <v>48026</v>
      </c>
      <c r="AX1195" s="102" t="e">
        <f>_xll.qlIndexFixing($Z$5,AU1195,,Trigger)</f>
        <v>#VALUE!</v>
      </c>
      <c r="AY1195" s="102">
        <f>_xll.qlIndexFixing($AZ$1,AV1195,,Trigger)</f>
        <v>1.7516389561110575E-2</v>
      </c>
    </row>
    <row r="1196" spans="46:51" ht="11.25" customHeight="1" x14ac:dyDescent="0.25">
      <c r="AT1196" s="57" t="s">
        <v>44</v>
      </c>
      <c r="AU1196" s="56">
        <f>_xll.qlInterestRateIndexFixingDate(IborIndex&amp;Tenor,AV1196,Trigger)</f>
        <v>47666</v>
      </c>
      <c r="AV1196" s="56">
        <f>_xll.qlCalendarAdvance(Calendar,AV1195,AT1196,"f",,Trigger)</f>
        <v>47668</v>
      </c>
      <c r="AW1196" s="56">
        <f>_xll.qlInterestRateIndexMaturity(IborIndex&amp;Tenor,AV1196,Trigger)</f>
        <v>48033</v>
      </c>
      <c r="AX1196" s="102" t="e">
        <f>_xll.qlIndexFixing($Z$5,AU1196,,Trigger)</f>
        <v>#VALUE!</v>
      </c>
      <c r="AY1196" s="102">
        <f>_xll.qlIndexFixing($AZ$1,AV1196,,Trigger)</f>
        <v>1.7510776711952628E-2</v>
      </c>
    </row>
    <row r="1197" spans="46:51" ht="11.25" customHeight="1" x14ac:dyDescent="0.25">
      <c r="AT1197" s="57" t="s">
        <v>44</v>
      </c>
      <c r="AU1197" s="56">
        <f>_xll.qlInterestRateIndexFixingDate(IborIndex&amp;Tenor,AV1197,Trigger)</f>
        <v>47673</v>
      </c>
      <c r="AV1197" s="56">
        <f>_xll.qlCalendarAdvance(Calendar,AV1196,AT1197,"f",,Trigger)</f>
        <v>47675</v>
      </c>
      <c r="AW1197" s="56">
        <f>_xll.qlInterestRateIndexMaturity(IborIndex&amp;Tenor,AV1197,Trigger)</f>
        <v>48040</v>
      </c>
      <c r="AX1197" s="102" t="e">
        <f>_xll.qlIndexFixing($Z$5,AU1197,,Trigger)</f>
        <v>#VALUE!</v>
      </c>
      <c r="AY1197" s="102">
        <f>_xll.qlIndexFixing($AZ$1,AV1197,,Trigger)</f>
        <v>1.7505137077732841E-2</v>
      </c>
    </row>
    <row r="1198" spans="46:51" ht="11.25" customHeight="1" x14ac:dyDescent="0.25">
      <c r="AT1198" s="57" t="s">
        <v>44</v>
      </c>
      <c r="AU1198" s="56">
        <f>_xll.qlInterestRateIndexFixingDate(IborIndex&amp;Tenor,AV1198,Trigger)</f>
        <v>47680</v>
      </c>
      <c r="AV1198" s="56">
        <f>_xll.qlCalendarAdvance(Calendar,AV1197,AT1198,"f",,Trigger)</f>
        <v>47682</v>
      </c>
      <c r="AW1198" s="56">
        <f>_xll.qlInterestRateIndexMaturity(IborIndex&amp;Tenor,AV1198,Trigger)</f>
        <v>48047</v>
      </c>
      <c r="AX1198" s="102" t="e">
        <f>_xll.qlIndexFixing($Z$5,AU1198,,Trigger)</f>
        <v>#VALUE!</v>
      </c>
      <c r="AY1198" s="102">
        <f>_xll.qlIndexFixing($AZ$1,AV1198,,Trigger)</f>
        <v>1.7499470826065299E-2</v>
      </c>
    </row>
    <row r="1199" spans="46:51" ht="11.25" customHeight="1" x14ac:dyDescent="0.25">
      <c r="AT1199" s="57" t="s">
        <v>44</v>
      </c>
      <c r="AU1199" s="56">
        <f>_xll.qlInterestRateIndexFixingDate(IborIndex&amp;Tenor,AV1199,Trigger)</f>
        <v>47687</v>
      </c>
      <c r="AV1199" s="56">
        <f>_xll.qlCalendarAdvance(Calendar,AV1198,AT1199,"f",,Trigger)</f>
        <v>47689</v>
      </c>
      <c r="AW1199" s="56">
        <f>_xll.qlInterestRateIndexMaturity(IborIndex&amp;Tenor,AV1199,Trigger)</f>
        <v>48054</v>
      </c>
      <c r="AX1199" s="102" t="e">
        <f>_xll.qlIndexFixing($Z$5,AU1199,,Trigger)</f>
        <v>#VALUE!</v>
      </c>
      <c r="AY1199" s="102">
        <f>_xll.qlIndexFixing($AZ$1,AV1199,,Trigger)</f>
        <v>1.7493778124562782E-2</v>
      </c>
    </row>
    <row r="1200" spans="46:51" ht="11.25" customHeight="1" x14ac:dyDescent="0.25">
      <c r="AT1200" s="57" t="s">
        <v>44</v>
      </c>
      <c r="AU1200" s="56">
        <f>_xll.qlInterestRateIndexFixingDate(IborIndex&amp;Tenor,AV1200,Trigger)</f>
        <v>47694</v>
      </c>
      <c r="AV1200" s="56">
        <f>_xll.qlCalendarAdvance(Calendar,AV1199,AT1200,"f",,Trigger)</f>
        <v>47696</v>
      </c>
      <c r="AW1200" s="56">
        <f>_xll.qlInterestRateIndexMaturity(IborIndex&amp;Tenor,AV1200,Trigger)</f>
        <v>48061</v>
      </c>
      <c r="AX1200" s="102" t="e">
        <f>_xll.qlIndexFixing($Z$5,AU1200,,Trigger)</f>
        <v>#VALUE!</v>
      </c>
      <c r="AY1200" s="102">
        <f>_xll.qlIndexFixing($AZ$1,AV1200,,Trigger)</f>
        <v>1.7488059140835645E-2</v>
      </c>
    </row>
    <row r="1201" spans="46:51" ht="11.25" customHeight="1" x14ac:dyDescent="0.25">
      <c r="AT1201" s="57" t="s">
        <v>44</v>
      </c>
      <c r="AU1201" s="56">
        <f>_xll.qlInterestRateIndexFixingDate(IborIndex&amp;Tenor,AV1201,Trigger)</f>
        <v>47701</v>
      </c>
      <c r="AV1201" s="56">
        <f>_xll.qlCalendarAdvance(Calendar,AV1200,AT1201,"f",,Trigger)</f>
        <v>47703</v>
      </c>
      <c r="AW1201" s="56">
        <f>_xll.qlInterestRateIndexMaturity(IborIndex&amp;Tenor,AV1201,Trigger)</f>
        <v>48068</v>
      </c>
      <c r="AX1201" s="102" t="e">
        <f>_xll.qlIndexFixing($Z$5,AU1201,,Trigger)</f>
        <v>#VALUE!</v>
      </c>
      <c r="AY1201" s="102">
        <f>_xll.qlIndexFixing($AZ$1,AV1201,,Trigger)</f>
        <v>1.7482314042493383E-2</v>
      </c>
    </row>
    <row r="1202" spans="46:51" ht="11.25" customHeight="1" x14ac:dyDescent="0.25">
      <c r="AT1202" s="57" t="s">
        <v>44</v>
      </c>
      <c r="AU1202" s="56">
        <f>_xll.qlInterestRateIndexFixingDate(IborIndex&amp;Tenor,AV1202,Trigger)</f>
        <v>47708</v>
      </c>
      <c r="AV1202" s="56">
        <f>_xll.qlCalendarAdvance(Calendar,AV1201,AT1202,"f",,Trigger)</f>
        <v>47710</v>
      </c>
      <c r="AW1202" s="56">
        <f>_xll.qlInterestRateIndexMaturity(IborIndex&amp;Tenor,AV1202,Trigger)</f>
        <v>48075</v>
      </c>
      <c r="AX1202" s="102" t="e">
        <f>_xll.qlIndexFixing($Z$5,AU1202,,Trigger)</f>
        <v>#VALUE!</v>
      </c>
      <c r="AY1202" s="102">
        <f>_xll.qlIndexFixing($AZ$1,AV1202,,Trigger)</f>
        <v>1.7476542997143289E-2</v>
      </c>
    </row>
    <row r="1203" spans="46:51" ht="11.25" customHeight="1" x14ac:dyDescent="0.25">
      <c r="AT1203" s="57" t="s">
        <v>44</v>
      </c>
      <c r="AU1203" s="56">
        <f>_xll.qlInterestRateIndexFixingDate(IborIndex&amp;Tenor,AV1203,Trigger)</f>
        <v>47715</v>
      </c>
      <c r="AV1203" s="56">
        <f>_xll.qlCalendarAdvance(Calendar,AV1202,AT1203,"f",,Trigger)</f>
        <v>47717</v>
      </c>
      <c r="AW1203" s="56">
        <f>_xll.qlInterestRateIndexMaturity(IborIndex&amp;Tenor,AV1203,Trigger)</f>
        <v>48082</v>
      </c>
      <c r="AX1203" s="102" t="e">
        <f>_xll.qlIndexFixing($Z$5,AU1203,,Trigger)</f>
        <v>#VALUE!</v>
      </c>
      <c r="AY1203" s="102">
        <f>_xll.qlIndexFixing($AZ$1,AV1203,,Trigger)</f>
        <v>1.7470746172390909E-2</v>
      </c>
    </row>
    <row r="1204" spans="46:51" ht="11.25" customHeight="1" x14ac:dyDescent="0.25">
      <c r="AT1204" s="57" t="s">
        <v>44</v>
      </c>
      <c r="AU1204" s="56">
        <f>_xll.qlInterestRateIndexFixingDate(IborIndex&amp;Tenor,AV1204,Trigger)</f>
        <v>47722</v>
      </c>
      <c r="AV1204" s="56">
        <f>_xll.qlCalendarAdvance(Calendar,AV1203,AT1204,"f",,Trigger)</f>
        <v>47724</v>
      </c>
      <c r="AW1204" s="56">
        <f>_xll.qlInterestRateIndexMaturity(IborIndex&amp;Tenor,AV1204,Trigger)</f>
        <v>48089</v>
      </c>
      <c r="AX1204" s="102" t="e">
        <f>_xll.qlIndexFixing($Z$5,AU1204,,Trigger)</f>
        <v>#VALUE!</v>
      </c>
      <c r="AY1204" s="102">
        <f>_xll.qlIndexFixing($AZ$1,AV1204,,Trigger)</f>
        <v>1.7464923735839823E-2</v>
      </c>
    </row>
    <row r="1205" spans="46:51" ht="11.25" customHeight="1" x14ac:dyDescent="0.25">
      <c r="AT1205" s="57" t="s">
        <v>44</v>
      </c>
      <c r="AU1205" s="56">
        <f>_xll.qlInterestRateIndexFixingDate(IborIndex&amp;Tenor,AV1205,Trigger)</f>
        <v>47729</v>
      </c>
      <c r="AV1205" s="56">
        <f>_xll.qlCalendarAdvance(Calendar,AV1204,AT1205,"f",,Trigger)</f>
        <v>47731</v>
      </c>
      <c r="AW1205" s="56">
        <f>_xll.qlInterestRateIndexMaturity(IborIndex&amp;Tenor,AV1205,Trigger)</f>
        <v>48096</v>
      </c>
      <c r="AX1205" s="102" t="e">
        <f>_xll.qlIndexFixing($Z$5,AU1205,,Trigger)</f>
        <v>#VALUE!</v>
      </c>
      <c r="AY1205" s="102">
        <f>_xll.qlIndexFixing($AZ$1,AV1205,,Trigger)</f>
        <v>1.7459075855091849E-2</v>
      </c>
    </row>
    <row r="1206" spans="46:51" ht="11.25" customHeight="1" x14ac:dyDescent="0.25">
      <c r="AT1206" s="57" t="s">
        <v>44</v>
      </c>
      <c r="AU1206" s="56">
        <f>_xll.qlInterestRateIndexFixingDate(IborIndex&amp;Tenor,AV1206,Trigger)</f>
        <v>47736</v>
      </c>
      <c r="AV1206" s="56">
        <f>_xll.qlCalendarAdvance(Calendar,AV1205,AT1206,"f",,Trigger)</f>
        <v>47738</v>
      </c>
      <c r="AW1206" s="56">
        <f>_xll.qlInterestRateIndexMaturity(IborIndex&amp;Tenor,AV1206,Trigger)</f>
        <v>48103</v>
      </c>
      <c r="AX1206" s="102" t="e">
        <f>_xll.qlIndexFixing($Z$5,AU1206,,Trigger)</f>
        <v>#VALUE!</v>
      </c>
      <c r="AY1206" s="102">
        <f>_xll.qlIndexFixing($AZ$1,AV1206,,Trigger)</f>
        <v>1.7453202697746844E-2</v>
      </c>
    </row>
    <row r="1207" spans="46:51" ht="11.25" customHeight="1" x14ac:dyDescent="0.25">
      <c r="AT1207" s="57" t="s">
        <v>44</v>
      </c>
      <c r="AU1207" s="56">
        <f>_xll.qlInterestRateIndexFixingDate(IborIndex&amp;Tenor,AV1207,Trigger)</f>
        <v>47743</v>
      </c>
      <c r="AV1207" s="56">
        <f>_xll.qlCalendarAdvance(Calendar,AV1206,AT1207,"f",,Trigger)</f>
        <v>47745</v>
      </c>
      <c r="AW1207" s="56">
        <f>_xll.qlInterestRateIndexMaturity(IborIndex&amp;Tenor,AV1207,Trigger)</f>
        <v>48110</v>
      </c>
      <c r="AX1207" s="102" t="e">
        <f>_xll.qlIndexFixing($Z$5,AU1207,,Trigger)</f>
        <v>#VALUE!</v>
      </c>
      <c r="AY1207" s="102">
        <f>_xll.qlIndexFixing($AZ$1,AV1207,,Trigger)</f>
        <v>1.7447304431402244E-2</v>
      </c>
    </row>
    <row r="1208" spans="46:51" ht="11.25" customHeight="1" x14ac:dyDescent="0.25">
      <c r="AT1208" s="57" t="s">
        <v>44</v>
      </c>
      <c r="AU1208" s="56">
        <f>_xll.qlInterestRateIndexFixingDate(IborIndex&amp;Tenor,AV1208,Trigger)</f>
        <v>47750</v>
      </c>
      <c r="AV1208" s="56">
        <f>_xll.qlCalendarAdvance(Calendar,AV1207,AT1208,"f",,Trigger)</f>
        <v>47752</v>
      </c>
      <c r="AW1208" s="56">
        <f>_xll.qlInterestRateIndexMaturity(IborIndex&amp;Tenor,AV1208,Trigger)</f>
        <v>48117</v>
      </c>
      <c r="AX1208" s="102" t="e">
        <f>_xll.qlIndexFixing($Z$5,AU1208,,Trigger)</f>
        <v>#VALUE!</v>
      </c>
      <c r="AY1208" s="102">
        <f>_xll.qlIndexFixing($AZ$1,AV1208,,Trigger)</f>
        <v>1.7441381223654181E-2</v>
      </c>
    </row>
    <row r="1209" spans="46:51" ht="11.25" customHeight="1" x14ac:dyDescent="0.25">
      <c r="AT1209" s="57" t="s">
        <v>44</v>
      </c>
      <c r="AU1209" s="56">
        <f>_xll.qlInterestRateIndexFixingDate(IborIndex&amp;Tenor,AV1209,Trigger)</f>
        <v>47757</v>
      </c>
      <c r="AV1209" s="56">
        <f>_xll.qlCalendarAdvance(Calendar,AV1208,AT1209,"f",,Trigger)</f>
        <v>47759</v>
      </c>
      <c r="AW1209" s="56">
        <f>_xll.qlInterestRateIndexMaturity(IborIndex&amp;Tenor,AV1209,Trigger)</f>
        <v>48124</v>
      </c>
      <c r="AX1209" s="102" t="e">
        <f>_xll.qlIndexFixing($Z$5,AU1209,,Trigger)</f>
        <v>#VALUE!</v>
      </c>
      <c r="AY1209" s="102">
        <f>_xll.qlIndexFixing($AZ$1,AV1209,,Trigger)</f>
        <v>1.7435433242095937E-2</v>
      </c>
    </row>
    <row r="1210" spans="46:51" ht="11.25" customHeight="1" x14ac:dyDescent="0.25">
      <c r="AT1210" s="57" t="s">
        <v>44</v>
      </c>
      <c r="AU1210" s="56">
        <f>_xll.qlInterestRateIndexFixingDate(IborIndex&amp;Tenor,AV1210,Trigger)</f>
        <v>47764</v>
      </c>
      <c r="AV1210" s="56">
        <f>_xll.qlCalendarAdvance(Calendar,AV1209,AT1210,"f",,Trigger)</f>
        <v>47766</v>
      </c>
      <c r="AW1210" s="56">
        <f>_xll.qlInterestRateIndexMaturity(IborIndex&amp;Tenor,AV1210,Trigger)</f>
        <v>48131</v>
      </c>
      <c r="AX1210" s="102" t="e">
        <f>_xll.qlIndexFixing($Z$5,AU1210,,Trigger)</f>
        <v>#VALUE!</v>
      </c>
      <c r="AY1210" s="102">
        <f>_xll.qlIndexFixing($AZ$1,AV1210,,Trigger)</f>
        <v>1.7429460654319696E-2</v>
      </c>
    </row>
    <row r="1211" spans="46:51" ht="11.25" customHeight="1" x14ac:dyDescent="0.25">
      <c r="AT1211" s="57" t="s">
        <v>44</v>
      </c>
      <c r="AU1211" s="56">
        <f>_xll.qlInterestRateIndexFixingDate(IborIndex&amp;Tenor,AV1211,Trigger)</f>
        <v>47771</v>
      </c>
      <c r="AV1211" s="56">
        <f>_xll.qlCalendarAdvance(Calendar,AV1210,AT1211,"f",,Trigger)</f>
        <v>47773</v>
      </c>
      <c r="AW1211" s="56">
        <f>_xll.qlInterestRateIndexMaturity(IborIndex&amp;Tenor,AV1211,Trigger)</f>
        <v>48138</v>
      </c>
      <c r="AX1211" s="102" t="e">
        <f>_xll.qlIndexFixing($Z$5,AU1211,,Trigger)</f>
        <v>#VALUE!</v>
      </c>
      <c r="AY1211" s="102">
        <f>_xll.qlIndexFixing($AZ$1,AV1211,,Trigger)</f>
        <v>1.7423463627914144E-2</v>
      </c>
    </row>
    <row r="1212" spans="46:51" ht="11.25" customHeight="1" x14ac:dyDescent="0.25">
      <c r="AT1212" s="57" t="s">
        <v>44</v>
      </c>
      <c r="AU1212" s="56">
        <f>_xll.qlInterestRateIndexFixingDate(IborIndex&amp;Tenor,AV1212,Trigger)</f>
        <v>47778</v>
      </c>
      <c r="AV1212" s="56">
        <f>_xll.qlCalendarAdvance(Calendar,AV1211,AT1212,"f",,Trigger)</f>
        <v>47780</v>
      </c>
      <c r="AW1212" s="56">
        <f>_xll.qlInterestRateIndexMaturity(IborIndex&amp;Tenor,AV1212,Trigger)</f>
        <v>48145</v>
      </c>
      <c r="AX1212" s="102" t="e">
        <f>_xll.qlIndexFixing($Z$5,AU1212,,Trigger)</f>
        <v>#VALUE!</v>
      </c>
      <c r="AY1212" s="102">
        <f>_xll.qlIndexFixing($AZ$1,AV1212,,Trigger)</f>
        <v>1.7417442330467308E-2</v>
      </c>
    </row>
    <row r="1213" spans="46:51" ht="11.25" customHeight="1" x14ac:dyDescent="0.25">
      <c r="AT1213" s="57" t="s">
        <v>44</v>
      </c>
      <c r="AU1213" s="56">
        <f>_xll.qlInterestRateIndexFixingDate(IborIndex&amp;Tenor,AV1213,Trigger)</f>
        <v>47785</v>
      </c>
      <c r="AV1213" s="56">
        <f>_xll.qlCalendarAdvance(Calendar,AV1212,AT1213,"f",,Trigger)</f>
        <v>47787</v>
      </c>
      <c r="AW1213" s="56">
        <f>_xll.qlInterestRateIndexMaturity(IborIndex&amp;Tenor,AV1213,Trigger)</f>
        <v>48152</v>
      </c>
      <c r="AX1213" s="102" t="e">
        <f>_xll.qlIndexFixing($Z$5,AU1213,,Trigger)</f>
        <v>#VALUE!</v>
      </c>
      <c r="AY1213" s="102">
        <f>_xll.qlIndexFixing($AZ$1,AV1213,,Trigger)</f>
        <v>1.7411396929563488E-2</v>
      </c>
    </row>
    <row r="1214" spans="46:51" ht="11.25" customHeight="1" x14ac:dyDescent="0.25">
      <c r="AT1214" s="57" t="s">
        <v>44</v>
      </c>
      <c r="AU1214" s="56">
        <f>_xll.qlInterestRateIndexFixingDate(IborIndex&amp;Tenor,AV1214,Trigger)</f>
        <v>47792</v>
      </c>
      <c r="AV1214" s="56">
        <f>_xll.qlCalendarAdvance(Calendar,AV1213,AT1214,"f",,Trigger)</f>
        <v>47794</v>
      </c>
      <c r="AW1214" s="56">
        <f>_xll.qlInterestRateIndexMaturity(IborIndex&amp;Tenor,AV1214,Trigger)</f>
        <v>48159</v>
      </c>
      <c r="AX1214" s="102" t="e">
        <f>_xll.qlIndexFixing($Z$5,AU1214,,Trigger)</f>
        <v>#VALUE!</v>
      </c>
      <c r="AY1214" s="102">
        <f>_xll.qlIndexFixing($AZ$1,AV1214,,Trigger)</f>
        <v>1.7405327592785451E-2</v>
      </c>
    </row>
    <row r="1215" spans="46:51" ht="11.25" customHeight="1" x14ac:dyDescent="0.25">
      <c r="AT1215" s="57" t="s">
        <v>44</v>
      </c>
      <c r="AU1215" s="56">
        <f>_xll.qlInterestRateIndexFixingDate(IborIndex&amp;Tenor,AV1215,Trigger)</f>
        <v>47799</v>
      </c>
      <c r="AV1215" s="56">
        <f>_xll.qlCalendarAdvance(Calendar,AV1214,AT1215,"f",,Trigger)</f>
        <v>47801</v>
      </c>
      <c r="AW1215" s="56">
        <f>_xll.qlInterestRateIndexMaturity(IborIndex&amp;Tenor,AV1215,Trigger)</f>
        <v>48166</v>
      </c>
      <c r="AX1215" s="102" t="e">
        <f>_xll.qlIndexFixing($Z$5,AU1215,,Trigger)</f>
        <v>#VALUE!</v>
      </c>
      <c r="AY1215" s="102">
        <f>_xll.qlIndexFixing($AZ$1,AV1215,,Trigger)</f>
        <v>1.7399234487713564E-2</v>
      </c>
    </row>
    <row r="1216" spans="46:51" ht="11.25" customHeight="1" x14ac:dyDescent="0.25">
      <c r="AT1216" s="57" t="s">
        <v>44</v>
      </c>
      <c r="AU1216" s="56">
        <f>_xll.qlInterestRateIndexFixingDate(IborIndex&amp;Tenor,AV1216,Trigger)</f>
        <v>47806</v>
      </c>
      <c r="AV1216" s="56">
        <f>_xll.qlCalendarAdvance(Calendar,AV1215,AT1216,"f",,Trigger)</f>
        <v>47808</v>
      </c>
      <c r="AW1216" s="56">
        <f>_xll.qlInterestRateIndexMaturity(IborIndex&amp;Tenor,AV1216,Trigger)</f>
        <v>48173</v>
      </c>
      <c r="AX1216" s="102" t="e">
        <f>_xll.qlIndexFixing($Z$5,AU1216,,Trigger)</f>
        <v>#VALUE!</v>
      </c>
      <c r="AY1216" s="102">
        <f>_xll.qlIndexFixing($AZ$1,AV1216,,Trigger)</f>
        <v>1.7393117781925992E-2</v>
      </c>
    </row>
    <row r="1217" spans="46:51" ht="11.25" customHeight="1" x14ac:dyDescent="0.25">
      <c r="AT1217" s="57" t="s">
        <v>44</v>
      </c>
      <c r="AU1217" s="56">
        <f>_xll.qlInterestRateIndexFixingDate(IborIndex&amp;Tenor,AV1217,Trigger)</f>
        <v>47813</v>
      </c>
      <c r="AV1217" s="56">
        <f>_xll.qlCalendarAdvance(Calendar,AV1216,AT1217,"f",,Trigger)</f>
        <v>47815</v>
      </c>
      <c r="AW1217" s="56">
        <f>_xll.qlInterestRateIndexMaturity(IborIndex&amp;Tenor,AV1217,Trigger)</f>
        <v>48180</v>
      </c>
      <c r="AX1217" s="102" t="e">
        <f>_xll.qlIndexFixing($Z$5,AU1217,,Trigger)</f>
        <v>#VALUE!</v>
      </c>
      <c r="AY1217" s="102">
        <f>_xll.qlIndexFixing($AZ$1,AV1217,,Trigger)</f>
        <v>1.73869776429985E-2</v>
      </c>
    </row>
    <row r="1218" spans="46:51" ht="11.25" customHeight="1" x14ac:dyDescent="0.25">
      <c r="AT1218" s="57" t="s">
        <v>44</v>
      </c>
      <c r="AU1218" s="56">
        <f>_xll.qlInterestRateIndexFixingDate(IborIndex&amp;Tenor,AV1218,Trigger)</f>
        <v>47820</v>
      </c>
      <c r="AV1218" s="56">
        <f>_xll.qlCalendarAdvance(Calendar,AV1217,AT1218,"f",,Trigger)</f>
        <v>47822</v>
      </c>
      <c r="AW1218" s="56">
        <f>_xll.qlInterestRateIndexMaturity(IborIndex&amp;Tenor,AV1218,Trigger)</f>
        <v>48187</v>
      </c>
      <c r="AX1218" s="102" t="e">
        <f>_xll.qlIndexFixing($Z$5,AU1218,,Trigger)</f>
        <v>#VALUE!</v>
      </c>
      <c r="AY1218" s="102">
        <f>_xll.qlIndexFixing($AZ$1,AV1218,,Trigger)</f>
        <v>1.7380814238503777E-2</v>
      </c>
    </row>
    <row r="1219" spans="46:51" ht="11.25" customHeight="1" x14ac:dyDescent="0.25">
      <c r="AT1219" s="57" t="s">
        <v>44</v>
      </c>
      <c r="AU1219" s="56">
        <f>_xll.qlInterestRateIndexFixingDate(IborIndex&amp;Tenor,AV1219,Trigger)</f>
        <v>47827</v>
      </c>
      <c r="AV1219" s="56">
        <f>_xll.qlCalendarAdvance(Calendar,AV1218,AT1219,"f",,Trigger)</f>
        <v>47829</v>
      </c>
      <c r="AW1219" s="56">
        <f>_xll.qlInterestRateIndexMaturity(IborIndex&amp;Tenor,AV1219,Trigger)</f>
        <v>48194</v>
      </c>
      <c r="AX1219" s="102" t="e">
        <f>_xll.qlIndexFixing($Z$5,AU1219,,Trigger)</f>
        <v>#VALUE!</v>
      </c>
      <c r="AY1219" s="102">
        <f>_xll.qlIndexFixing($AZ$1,AV1219,,Trigger)</f>
        <v>1.7374627736012557E-2</v>
      </c>
    </row>
    <row r="1220" spans="46:51" ht="11.25" customHeight="1" x14ac:dyDescent="0.25">
      <c r="AT1220" s="57" t="s">
        <v>44</v>
      </c>
      <c r="AU1220" s="56">
        <f>_xll.qlInterestRateIndexFixingDate(IborIndex&amp;Tenor,AV1220,Trigger)</f>
        <v>47834</v>
      </c>
      <c r="AV1220" s="56">
        <f>_xll.qlCalendarAdvance(Calendar,AV1219,AT1220,"f",,Trigger)</f>
        <v>47836</v>
      </c>
      <c r="AW1220" s="56">
        <f>_xll.qlInterestRateIndexMaturity(IborIndex&amp;Tenor,AV1220,Trigger)</f>
        <v>48201</v>
      </c>
      <c r="AX1220" s="102" t="e">
        <f>_xll.qlIndexFixing($Z$5,AU1220,,Trigger)</f>
        <v>#VALUE!</v>
      </c>
      <c r="AY1220" s="102">
        <f>_xll.qlIndexFixing($AZ$1,AV1220,,Trigger)</f>
        <v>1.7368418303093148E-2</v>
      </c>
    </row>
    <row r="1221" spans="46:51" ht="11.25" customHeight="1" x14ac:dyDescent="0.25">
      <c r="AT1221" s="57" t="s">
        <v>44</v>
      </c>
      <c r="AU1221" s="56">
        <f>_xll.qlInterestRateIndexFixingDate(IborIndex&amp;Tenor,AV1221,Trigger)</f>
        <v>47840</v>
      </c>
      <c r="AV1221" s="56">
        <f>_xll.qlCalendarAdvance(Calendar,AV1220,AT1221,"f",,Trigger)</f>
        <v>47844</v>
      </c>
      <c r="AW1221" s="56">
        <f>_xll.qlInterestRateIndexMaturity(IborIndex&amp;Tenor,AV1221,Trigger)</f>
        <v>48211</v>
      </c>
      <c r="AX1221" s="102" t="e">
        <f>_xll.qlIndexFixing($Z$5,AU1221,,Trigger)</f>
        <v>#VALUE!</v>
      </c>
      <c r="AY1221" s="102">
        <f>_xll.qlIndexFixing($AZ$1,AV1221,,Trigger)</f>
        <v>1.7361293945205955E-2</v>
      </c>
    </row>
    <row r="1222" spans="46:51" ht="11.25" customHeight="1" x14ac:dyDescent="0.25">
      <c r="AT1222" s="57" t="s">
        <v>44</v>
      </c>
      <c r="AU1222" s="56">
        <f>_xll.qlInterestRateIndexFixingDate(IborIndex&amp;Tenor,AV1222,Trigger)</f>
        <v>47848</v>
      </c>
      <c r="AV1222" s="56">
        <f>_xll.qlCalendarAdvance(Calendar,AV1221,AT1222,"f",,Trigger)</f>
        <v>47851</v>
      </c>
      <c r="AW1222" s="56">
        <f>_xll.qlInterestRateIndexMaturity(IborIndex&amp;Tenor,AV1222,Trigger)</f>
        <v>48218</v>
      </c>
      <c r="AX1222" s="102" t="e">
        <f>_xll.qlIndexFixing($Z$5,AU1222,,Trigger)</f>
        <v>#VALUE!</v>
      </c>
      <c r="AY1222" s="102">
        <f>_xll.qlIndexFixing($AZ$1,AV1222,,Trigger)</f>
        <v>1.7355035939902733E-2</v>
      </c>
    </row>
    <row r="1223" spans="46:51" ht="11.25" customHeight="1" x14ac:dyDescent="0.25">
      <c r="AT1223" s="57" t="s">
        <v>44</v>
      </c>
      <c r="AU1223" s="56">
        <f>_xll.qlInterestRateIndexFixingDate(IborIndex&amp;Tenor,AV1223,Trigger)</f>
        <v>47856</v>
      </c>
      <c r="AV1223" s="56">
        <f>_xll.qlCalendarAdvance(Calendar,AV1222,AT1223,"f",,Trigger)</f>
        <v>47858</v>
      </c>
      <c r="AW1223" s="56">
        <f>_xll.qlInterestRateIndexMaturity(IborIndex&amp;Tenor,AV1223,Trigger)</f>
        <v>48225</v>
      </c>
      <c r="AX1223" s="102" t="e">
        <f>_xll.qlIndexFixing($Z$5,AU1223,,Trigger)</f>
        <v>#VALUE!</v>
      </c>
      <c r="AY1223" s="102">
        <f>_xll.qlIndexFixing($AZ$1,AV1223,,Trigger)</f>
        <v>1.7348755530797299E-2</v>
      </c>
    </row>
    <row r="1224" spans="46:51" ht="11.25" customHeight="1" x14ac:dyDescent="0.25">
      <c r="AT1224" s="57" t="s">
        <v>44</v>
      </c>
      <c r="AU1224" s="56">
        <f>_xll.qlInterestRateIndexFixingDate(IborIndex&amp;Tenor,AV1224,Trigger)</f>
        <v>47863</v>
      </c>
      <c r="AV1224" s="56">
        <f>_xll.qlCalendarAdvance(Calendar,AV1223,AT1224,"f",,Trigger)</f>
        <v>47865</v>
      </c>
      <c r="AW1224" s="56">
        <f>_xll.qlInterestRateIndexMaturity(IborIndex&amp;Tenor,AV1224,Trigger)</f>
        <v>48232</v>
      </c>
      <c r="AX1224" s="102" t="e">
        <f>_xll.qlIndexFixing($Z$5,AU1224,,Trigger)</f>
        <v>#VALUE!</v>
      </c>
      <c r="AY1224" s="102">
        <f>_xll.qlIndexFixing($AZ$1,AV1224,,Trigger)</f>
        <v>1.7342452885447023E-2</v>
      </c>
    </row>
    <row r="1225" spans="46:51" ht="11.25" customHeight="1" x14ac:dyDescent="0.25">
      <c r="AT1225" s="57" t="s">
        <v>44</v>
      </c>
      <c r="AU1225" s="56">
        <f>_xll.qlInterestRateIndexFixingDate(IborIndex&amp;Tenor,AV1225,Trigger)</f>
        <v>47870</v>
      </c>
      <c r="AV1225" s="56">
        <f>_xll.qlCalendarAdvance(Calendar,AV1224,AT1225,"f",,Trigger)</f>
        <v>47872</v>
      </c>
      <c r="AW1225" s="56">
        <f>_xll.qlInterestRateIndexMaturity(IborIndex&amp;Tenor,AV1225,Trigger)</f>
        <v>48239</v>
      </c>
      <c r="AX1225" s="102" t="e">
        <f>_xll.qlIndexFixing($Z$5,AU1225,,Trigger)</f>
        <v>#VALUE!</v>
      </c>
      <c r="AY1225" s="102">
        <f>_xll.qlIndexFixing($AZ$1,AV1225,,Trigger)</f>
        <v>1.7336128171406416E-2</v>
      </c>
    </row>
    <row r="1226" spans="46:51" ht="11.25" customHeight="1" x14ac:dyDescent="0.25">
      <c r="AT1226" s="57" t="s">
        <v>44</v>
      </c>
      <c r="AU1226" s="56">
        <f>_xll.qlInterestRateIndexFixingDate(IborIndex&amp;Tenor,AV1226,Trigger)</f>
        <v>47877</v>
      </c>
      <c r="AV1226" s="56">
        <f>_xll.qlCalendarAdvance(Calendar,AV1225,AT1226,"f",,Trigger)</f>
        <v>47879</v>
      </c>
      <c r="AW1226" s="56">
        <f>_xll.qlInterestRateIndexMaturity(IborIndex&amp;Tenor,AV1226,Trigger)</f>
        <v>48243</v>
      </c>
      <c r="AX1226" s="102" t="e">
        <f>_xll.qlIndexFixing($Z$5,AU1226,,Trigger)</f>
        <v>#VALUE!</v>
      </c>
      <c r="AY1226" s="102">
        <f>_xll.qlIndexFixing($AZ$1,AV1226,,Trigger)</f>
        <v>1.7329781556227376E-2</v>
      </c>
    </row>
    <row r="1227" spans="46:51" ht="11.25" customHeight="1" x14ac:dyDescent="0.25">
      <c r="AT1227" s="57" t="s">
        <v>44</v>
      </c>
      <c r="AU1227" s="56">
        <f>_xll.qlInterestRateIndexFixingDate(IborIndex&amp;Tenor,AV1227,Trigger)</f>
        <v>47884</v>
      </c>
      <c r="AV1227" s="56">
        <f>_xll.qlCalendarAdvance(Calendar,AV1226,AT1227,"f",,Trigger)</f>
        <v>47886</v>
      </c>
      <c r="AW1227" s="56">
        <f>_xll.qlInterestRateIndexMaturity(IborIndex&amp;Tenor,AV1227,Trigger)</f>
        <v>48253</v>
      </c>
      <c r="AX1227" s="102" t="e">
        <f>_xll.qlIndexFixing($Z$5,AU1227,,Trigger)</f>
        <v>#VALUE!</v>
      </c>
      <c r="AY1227" s="102">
        <f>_xll.qlIndexFixing($AZ$1,AV1227,,Trigger)</f>
        <v>1.7323413207458501E-2</v>
      </c>
    </row>
    <row r="1228" spans="46:51" ht="11.25" customHeight="1" x14ac:dyDescent="0.25">
      <c r="AT1228" s="57" t="s">
        <v>44</v>
      </c>
      <c r="AU1228" s="56">
        <f>_xll.qlInterestRateIndexFixingDate(IborIndex&amp;Tenor,AV1228,Trigger)</f>
        <v>47891</v>
      </c>
      <c r="AV1228" s="56">
        <f>_xll.qlCalendarAdvance(Calendar,AV1227,AT1228,"f",,Trigger)</f>
        <v>47893</v>
      </c>
      <c r="AW1228" s="56">
        <f>_xll.qlInterestRateIndexMaturity(IborIndex&amp;Tenor,AV1228,Trigger)</f>
        <v>48260</v>
      </c>
      <c r="AX1228" s="102" t="e">
        <f>_xll.qlIndexFixing($Z$5,AU1228,,Trigger)</f>
        <v>#VALUE!</v>
      </c>
      <c r="AY1228" s="102">
        <f>_xll.qlIndexFixing($AZ$1,AV1228,,Trigger)</f>
        <v>1.7317023292646647E-2</v>
      </c>
    </row>
    <row r="1229" spans="46:51" ht="11.25" customHeight="1" x14ac:dyDescent="0.25">
      <c r="AT1229" s="57" t="s">
        <v>44</v>
      </c>
      <c r="AU1229" s="56">
        <f>_xll.qlInterestRateIndexFixingDate(IborIndex&amp;Tenor,AV1229,Trigger)</f>
        <v>47898</v>
      </c>
      <c r="AV1229" s="56">
        <f>_xll.qlCalendarAdvance(Calendar,AV1228,AT1229,"f",,Trigger)</f>
        <v>47900</v>
      </c>
      <c r="AW1229" s="56">
        <f>_xll.qlInterestRateIndexMaturity(IborIndex&amp;Tenor,AV1229,Trigger)</f>
        <v>48267</v>
      </c>
      <c r="AX1229" s="102" t="e">
        <f>_xll.qlIndexFixing($Z$5,AU1229,,Trigger)</f>
        <v>#VALUE!</v>
      </c>
      <c r="AY1229" s="102">
        <f>_xll.qlIndexFixing($AZ$1,AV1229,,Trigger)</f>
        <v>1.7310611979334947E-2</v>
      </c>
    </row>
    <row r="1230" spans="46:51" ht="11.25" customHeight="1" x14ac:dyDescent="0.25">
      <c r="AT1230" s="57" t="s">
        <v>44</v>
      </c>
      <c r="AU1230" s="56">
        <f>_xll.qlInterestRateIndexFixingDate(IborIndex&amp;Tenor,AV1230,Trigger)</f>
        <v>47905</v>
      </c>
      <c r="AV1230" s="56">
        <f>_xll.qlCalendarAdvance(Calendar,AV1229,AT1230,"f",,Trigger)</f>
        <v>47907</v>
      </c>
      <c r="AW1230" s="56">
        <f>_xll.qlInterestRateIndexMaturity(IborIndex&amp;Tenor,AV1230,Trigger)</f>
        <v>48271</v>
      </c>
      <c r="AX1230" s="102" t="e">
        <f>_xll.qlIndexFixing($Z$5,AU1230,,Trigger)</f>
        <v>#VALUE!</v>
      </c>
      <c r="AY1230" s="102">
        <f>_xll.qlIndexFixing($AZ$1,AV1230,,Trigger)</f>
        <v>1.7304119502765562E-2</v>
      </c>
    </row>
    <row r="1231" spans="46:51" ht="11.25" customHeight="1" x14ac:dyDescent="0.25">
      <c r="AT1231" s="57" t="s">
        <v>44</v>
      </c>
      <c r="AU1231" s="56">
        <f>_xll.qlInterestRateIndexFixingDate(IborIndex&amp;Tenor,AV1231,Trigger)</f>
        <v>47912</v>
      </c>
      <c r="AV1231" s="56">
        <f>_xll.qlCalendarAdvance(Calendar,AV1230,AT1231,"f",,Trigger)</f>
        <v>47914</v>
      </c>
      <c r="AW1231" s="56">
        <f>_xll.qlInterestRateIndexMaturity(IborIndex&amp;Tenor,AV1231,Trigger)</f>
        <v>48281</v>
      </c>
      <c r="AX1231" s="102" t="e">
        <f>_xll.qlIndexFixing($Z$5,AU1231,,Trigger)</f>
        <v>#VALUE!</v>
      </c>
      <c r="AY1231" s="102">
        <f>_xll.qlIndexFixing($AZ$1,AV1231,,Trigger)</f>
        <v>1.7297664193399388E-2</v>
      </c>
    </row>
    <row r="1232" spans="46:51" ht="11.25" customHeight="1" x14ac:dyDescent="0.25">
      <c r="AT1232" s="57" t="s">
        <v>44</v>
      </c>
      <c r="AU1232" s="56">
        <f>_xll.qlInterestRateIndexFixingDate(IborIndex&amp;Tenor,AV1232,Trigger)</f>
        <v>47919</v>
      </c>
      <c r="AV1232" s="56">
        <f>_xll.qlCalendarAdvance(Calendar,AV1231,AT1232,"f",,Trigger)</f>
        <v>47921</v>
      </c>
      <c r="AW1232" s="56">
        <f>_xll.qlInterestRateIndexMaturity(IborIndex&amp;Tenor,AV1232,Trigger)</f>
        <v>48288</v>
      </c>
      <c r="AX1232" s="102" t="e">
        <f>_xll.qlIndexFixing($Z$5,AU1232,,Trigger)</f>
        <v>#VALUE!</v>
      </c>
      <c r="AY1232" s="102">
        <f>_xll.qlIndexFixing($AZ$1,AV1232,,Trigger)</f>
        <v>1.7291187999230472E-2</v>
      </c>
    </row>
    <row r="1233" spans="46:51" ht="11.25" customHeight="1" x14ac:dyDescent="0.25">
      <c r="AT1233" s="57" t="s">
        <v>44</v>
      </c>
      <c r="AU1233" s="56">
        <f>_xll.qlInterestRateIndexFixingDate(IborIndex&amp;Tenor,AV1233,Trigger)</f>
        <v>47926</v>
      </c>
      <c r="AV1233" s="56">
        <f>_xll.qlCalendarAdvance(Calendar,AV1232,AT1233,"f",,Trigger)</f>
        <v>47928</v>
      </c>
      <c r="AW1233" s="56">
        <f>_xll.qlInterestRateIndexMaturity(IborIndex&amp;Tenor,AV1233,Trigger)</f>
        <v>48295</v>
      </c>
      <c r="AX1233" s="102" t="e">
        <f>_xll.qlIndexFixing($Z$5,AU1233,,Trigger)</f>
        <v>#VALUE!</v>
      </c>
      <c r="AY1233" s="102">
        <f>_xll.qlIndexFixing($AZ$1,AV1233,,Trigger)</f>
        <v>1.7284691087800209E-2</v>
      </c>
    </row>
    <row r="1234" spans="46:51" ht="11.25" customHeight="1" x14ac:dyDescent="0.25">
      <c r="AT1234" s="57" t="s">
        <v>44</v>
      </c>
      <c r="AU1234" s="56">
        <f>_xll.qlInterestRateIndexFixingDate(IborIndex&amp;Tenor,AV1234,Trigger)</f>
        <v>47933</v>
      </c>
      <c r="AV1234" s="56">
        <f>_xll.qlCalendarAdvance(Calendar,AV1233,AT1234,"f",,Trigger)</f>
        <v>47935</v>
      </c>
      <c r="AW1234" s="56">
        <f>_xll.qlInterestRateIndexMaturity(IborIndex&amp;Tenor,AV1234,Trigger)</f>
        <v>48303</v>
      </c>
      <c r="AX1234" s="102" t="e">
        <f>_xll.qlIndexFixing($Z$5,AU1234,,Trigger)</f>
        <v>#VALUE!</v>
      </c>
      <c r="AY1234" s="102">
        <f>_xll.qlIndexFixing($AZ$1,AV1234,,Trigger)</f>
        <v>1.72781736266454E-2</v>
      </c>
    </row>
    <row r="1235" spans="46:51" ht="11.25" customHeight="1" x14ac:dyDescent="0.25">
      <c r="AT1235" s="57" t="s">
        <v>44</v>
      </c>
      <c r="AU1235" s="56">
        <f>_xll.qlInterestRateIndexFixingDate(IborIndex&amp;Tenor,AV1235,Trigger)</f>
        <v>47940</v>
      </c>
      <c r="AV1235" s="56">
        <f>_xll.qlCalendarAdvance(Calendar,AV1234,AT1235,"f",,Trigger)</f>
        <v>47942</v>
      </c>
      <c r="AW1235" s="56">
        <f>_xll.qlInterestRateIndexMaturity(IborIndex&amp;Tenor,AV1235,Trigger)</f>
        <v>48309</v>
      </c>
      <c r="AX1235" s="102" t="e">
        <f>_xll.qlIndexFixing($Z$5,AU1235,,Trigger)</f>
        <v>#VALUE!</v>
      </c>
      <c r="AY1235" s="102">
        <f>_xll.qlIndexFixing($AZ$1,AV1235,,Trigger)</f>
        <v>1.7271635783300449E-2</v>
      </c>
    </row>
    <row r="1236" spans="46:51" ht="11.25" customHeight="1" x14ac:dyDescent="0.25">
      <c r="AT1236" s="57" t="s">
        <v>44</v>
      </c>
      <c r="AU1236" s="56">
        <f>_xll.qlInterestRateIndexFixingDate(IborIndex&amp;Tenor,AV1236,Trigger)</f>
        <v>47947</v>
      </c>
      <c r="AV1236" s="56">
        <f>_xll.qlCalendarAdvance(Calendar,AV1235,AT1236,"f",,Trigger)</f>
        <v>47953</v>
      </c>
      <c r="AW1236" s="56">
        <f>_xll.qlInterestRateIndexMaturity(IborIndex&amp;Tenor,AV1236,Trigger)</f>
        <v>48319</v>
      </c>
      <c r="AX1236" s="102" t="e">
        <f>_xll.qlIndexFixing($Z$5,AU1236,,Trigger)</f>
        <v>#VALUE!</v>
      </c>
      <c r="AY1236" s="102">
        <f>_xll.qlIndexFixing($AZ$1,AV1236,,Trigger)</f>
        <v>1.7263058954684198E-2</v>
      </c>
    </row>
    <row r="1237" spans="46:51" ht="11.25" customHeight="1" x14ac:dyDescent="0.25">
      <c r="AT1237" s="57" t="s">
        <v>44</v>
      </c>
      <c r="AU1237" s="56">
        <f>_xll.qlInterestRateIndexFixingDate(IborIndex&amp;Tenor,AV1237,Trigger)</f>
        <v>47956</v>
      </c>
      <c r="AV1237" s="56">
        <f>_xll.qlCalendarAdvance(Calendar,AV1236,AT1237,"f",,Trigger)</f>
        <v>47960</v>
      </c>
      <c r="AW1237" s="56">
        <f>_xll.qlInterestRateIndexMaturity(IborIndex&amp;Tenor,AV1237,Trigger)</f>
        <v>48326</v>
      </c>
      <c r="AX1237" s="102" t="e">
        <f>_xll.qlIndexFixing($Z$5,AU1237,,Trigger)</f>
        <v>#VALUE!</v>
      </c>
      <c r="AY1237" s="102">
        <f>_xll.qlIndexFixing($AZ$1,AV1237,,Trigger)</f>
        <v>1.7256471891917004E-2</v>
      </c>
    </row>
    <row r="1238" spans="46:51" ht="11.25" customHeight="1" x14ac:dyDescent="0.25">
      <c r="AT1238" s="57" t="s">
        <v>44</v>
      </c>
      <c r="AU1238" s="56">
        <f>_xll.qlInterestRateIndexFixingDate(IborIndex&amp;Tenor,AV1238,Trigger)</f>
        <v>47963</v>
      </c>
      <c r="AV1238" s="56">
        <f>_xll.qlCalendarAdvance(Calendar,AV1237,AT1238,"f",,Trigger)</f>
        <v>47967</v>
      </c>
      <c r="AW1238" s="56">
        <f>_xll.qlInterestRateIndexMaturity(IborIndex&amp;Tenor,AV1238,Trigger)</f>
        <v>48333</v>
      </c>
      <c r="AX1238" s="102" t="e">
        <f>_xll.qlIndexFixing($Z$5,AU1238,,Trigger)</f>
        <v>#VALUE!</v>
      </c>
      <c r="AY1238" s="102">
        <f>_xll.qlIndexFixing($AZ$1,AV1238,,Trigger)</f>
        <v>1.72489938044019E-2</v>
      </c>
    </row>
    <row r="1239" spans="46:51" ht="11.25" customHeight="1" x14ac:dyDescent="0.25">
      <c r="AT1239" s="57" t="s">
        <v>44</v>
      </c>
      <c r="AU1239" s="56">
        <f>_xll.qlInterestRateIndexFixingDate(IborIndex&amp;Tenor,AV1239,Trigger)</f>
        <v>47970</v>
      </c>
      <c r="AV1239" s="56">
        <f>_xll.qlCalendarAdvance(Calendar,AV1238,AT1239,"f",,Trigger)</f>
        <v>47974</v>
      </c>
      <c r="AW1239" s="56">
        <f>_xll.qlInterestRateIndexMaturity(IborIndex&amp;Tenor,AV1239,Trigger)</f>
        <v>48340</v>
      </c>
      <c r="AX1239" s="102" t="e">
        <f>_xll.qlIndexFixing($Z$5,AU1239,,Trigger)</f>
        <v>#VALUE!</v>
      </c>
      <c r="AY1239" s="102">
        <f>_xll.qlIndexFixing($AZ$1,AV1239,,Trigger)</f>
        <v>1.7243238505547463E-2</v>
      </c>
    </row>
    <row r="1240" spans="46:51" ht="11.25" customHeight="1" x14ac:dyDescent="0.25">
      <c r="AT1240" s="57" t="s">
        <v>44</v>
      </c>
      <c r="AU1240" s="56">
        <f>_xll.qlInterestRateIndexFixingDate(IborIndex&amp;Tenor,AV1240,Trigger)</f>
        <v>47977</v>
      </c>
      <c r="AV1240" s="56">
        <f>_xll.qlCalendarAdvance(Calendar,AV1239,AT1240,"f",,Trigger)</f>
        <v>47981</v>
      </c>
      <c r="AW1240" s="56">
        <f>_xll.qlInterestRateIndexMaturity(IborIndex&amp;Tenor,AV1240,Trigger)</f>
        <v>48347</v>
      </c>
      <c r="AX1240" s="102" t="e">
        <f>_xll.qlIndexFixing($Z$5,AU1240,,Trigger)</f>
        <v>#VALUE!</v>
      </c>
      <c r="AY1240" s="102">
        <f>_xll.qlIndexFixing($AZ$1,AV1240,,Trigger)</f>
        <v>1.7236592517018607E-2</v>
      </c>
    </row>
    <row r="1241" spans="46:51" ht="11.25" customHeight="1" x14ac:dyDescent="0.25">
      <c r="AT1241" s="57" t="s">
        <v>44</v>
      </c>
      <c r="AU1241" s="56">
        <f>_xll.qlInterestRateIndexFixingDate(IborIndex&amp;Tenor,AV1241,Trigger)</f>
        <v>47984</v>
      </c>
      <c r="AV1241" s="56">
        <f>_xll.qlCalendarAdvance(Calendar,AV1240,AT1241,"f",,Trigger)</f>
        <v>47988</v>
      </c>
      <c r="AW1241" s="56">
        <f>_xll.qlInterestRateIndexMaturity(IborIndex&amp;Tenor,AV1241,Trigger)</f>
        <v>48354</v>
      </c>
      <c r="AX1241" s="102" t="e">
        <f>_xll.qlIndexFixing($Z$5,AU1241,,Trigger)</f>
        <v>#VALUE!</v>
      </c>
      <c r="AY1241" s="102">
        <f>_xll.qlIndexFixing($AZ$1,AV1241,,Trigger)</f>
        <v>1.7229927221636895E-2</v>
      </c>
    </row>
    <row r="1242" spans="46:51" ht="11.25" customHeight="1" x14ac:dyDescent="0.25">
      <c r="AT1242" s="57" t="s">
        <v>44</v>
      </c>
      <c r="AU1242" s="56">
        <f>_xll.qlInterestRateIndexFixingDate(IborIndex&amp;Tenor,AV1242,Trigger)</f>
        <v>47991</v>
      </c>
      <c r="AV1242" s="56">
        <f>_xll.qlCalendarAdvance(Calendar,AV1241,AT1242,"f",,Trigger)</f>
        <v>47995</v>
      </c>
      <c r="AW1242" s="56">
        <f>_xll.qlInterestRateIndexMaturity(IborIndex&amp;Tenor,AV1242,Trigger)</f>
        <v>48361</v>
      </c>
      <c r="AX1242" s="102" t="e">
        <f>_xll.qlIndexFixing($Z$5,AU1242,,Trigger)</f>
        <v>#VALUE!</v>
      </c>
      <c r="AY1242" s="102">
        <f>_xll.qlIndexFixing($AZ$1,AV1242,,Trigger)</f>
        <v>1.7223242786931145E-2</v>
      </c>
    </row>
    <row r="1243" spans="46:51" ht="11.25" customHeight="1" x14ac:dyDescent="0.25">
      <c r="AT1243" s="57" t="s">
        <v>44</v>
      </c>
      <c r="AU1243" s="56">
        <f>_xll.qlInterestRateIndexFixingDate(IborIndex&amp;Tenor,AV1243,Trigger)</f>
        <v>47998</v>
      </c>
      <c r="AV1243" s="56">
        <f>_xll.qlCalendarAdvance(Calendar,AV1242,AT1243,"f",,Trigger)</f>
        <v>48002</v>
      </c>
      <c r="AW1243" s="56">
        <f>_xll.qlInterestRateIndexMaturity(IborIndex&amp;Tenor,AV1243,Trigger)</f>
        <v>48368</v>
      </c>
      <c r="AX1243" s="102" t="e">
        <f>_xll.qlIndexFixing($Z$5,AU1243,,Trigger)</f>
        <v>#VALUE!</v>
      </c>
      <c r="AY1243" s="102">
        <f>_xll.qlIndexFixing($AZ$1,AV1243,,Trigger)</f>
        <v>1.7216539380425611E-2</v>
      </c>
    </row>
    <row r="1244" spans="46:51" ht="11.25" customHeight="1" x14ac:dyDescent="0.25">
      <c r="AT1244" s="57" t="s">
        <v>44</v>
      </c>
      <c r="AU1244" s="56">
        <f>_xll.qlInterestRateIndexFixingDate(IborIndex&amp;Tenor,AV1244,Trigger)</f>
        <v>48005</v>
      </c>
      <c r="AV1244" s="56">
        <f>_xll.qlCalendarAdvance(Calendar,AV1243,AT1244,"f",,Trigger)</f>
        <v>48009</v>
      </c>
      <c r="AW1244" s="56">
        <f>_xll.qlInterestRateIndexMaturity(IborIndex&amp;Tenor,AV1244,Trigger)</f>
        <v>48375</v>
      </c>
      <c r="AX1244" s="102" t="e">
        <f>_xll.qlIndexFixing($Z$5,AU1244,,Trigger)</f>
        <v>#VALUE!</v>
      </c>
      <c r="AY1244" s="102">
        <f>_xll.qlIndexFixing($AZ$1,AV1244,,Trigger)</f>
        <v>1.7209817169642594E-2</v>
      </c>
    </row>
    <row r="1245" spans="46:51" ht="11.25" customHeight="1" x14ac:dyDescent="0.25">
      <c r="AT1245" s="57" t="s">
        <v>44</v>
      </c>
      <c r="AU1245" s="56">
        <f>_xll.qlInterestRateIndexFixingDate(IborIndex&amp;Tenor,AV1245,Trigger)</f>
        <v>48012</v>
      </c>
      <c r="AV1245" s="56">
        <f>_xll.qlCalendarAdvance(Calendar,AV1244,AT1245,"f",,Trigger)</f>
        <v>48016</v>
      </c>
      <c r="AW1245" s="56">
        <f>_xll.qlInterestRateIndexMaturity(IborIndex&amp;Tenor,AV1245,Trigger)</f>
        <v>48382</v>
      </c>
      <c r="AX1245" s="102" t="e">
        <f>_xll.qlIndexFixing($Z$5,AU1245,,Trigger)</f>
        <v>#VALUE!</v>
      </c>
      <c r="AY1245" s="102">
        <f>_xll.qlIndexFixing($AZ$1,AV1245,,Trigger)</f>
        <v>1.7203076322100049E-2</v>
      </c>
    </row>
    <row r="1246" spans="46:51" ht="11.25" customHeight="1" x14ac:dyDescent="0.25">
      <c r="AT1246" s="57" t="s">
        <v>44</v>
      </c>
      <c r="AU1246" s="56">
        <f>_xll.qlInterestRateIndexFixingDate(IborIndex&amp;Tenor,AV1246,Trigger)</f>
        <v>48019</v>
      </c>
      <c r="AV1246" s="56">
        <f>_xll.qlCalendarAdvance(Calendar,AV1245,AT1246,"f",,Trigger)</f>
        <v>48023</v>
      </c>
      <c r="AW1246" s="56">
        <f>_xll.qlInterestRateIndexMaturity(IborIndex&amp;Tenor,AV1246,Trigger)</f>
        <v>48389</v>
      </c>
      <c r="AX1246" s="102" t="e">
        <f>_xll.qlIndexFixing($Z$5,AU1246,,Trigger)</f>
        <v>#VALUE!</v>
      </c>
      <c r="AY1246" s="102">
        <f>_xll.qlIndexFixing($AZ$1,AV1246,,Trigger)</f>
        <v>1.7196317005312243E-2</v>
      </c>
    </row>
    <row r="1247" spans="46:51" ht="11.25" customHeight="1" x14ac:dyDescent="0.25">
      <c r="AT1247" s="57" t="s">
        <v>44</v>
      </c>
      <c r="AU1247" s="56">
        <f>_xll.qlInterestRateIndexFixingDate(IborIndex&amp;Tenor,AV1247,Trigger)</f>
        <v>48026</v>
      </c>
      <c r="AV1247" s="56">
        <f>_xll.qlCalendarAdvance(Calendar,AV1246,AT1247,"f",,Trigger)</f>
        <v>48030</v>
      </c>
      <c r="AW1247" s="56">
        <f>_xll.qlInterestRateIndexMaturity(IborIndex&amp;Tenor,AV1247,Trigger)</f>
        <v>48396</v>
      </c>
      <c r="AX1247" s="102" t="e">
        <f>_xll.qlIndexFixing($Z$5,AU1247,,Trigger)</f>
        <v>#VALUE!</v>
      </c>
      <c r="AY1247" s="102">
        <f>_xll.qlIndexFixing($AZ$1,AV1247,,Trigger)</f>
        <v>1.718953938679061E-2</v>
      </c>
    </row>
    <row r="1248" spans="46:51" ht="11.25" customHeight="1" x14ac:dyDescent="0.25">
      <c r="AT1248" s="57" t="s">
        <v>44</v>
      </c>
      <c r="AU1248" s="56">
        <f>_xll.qlInterestRateIndexFixingDate(IborIndex&amp;Tenor,AV1248,Trigger)</f>
        <v>48033</v>
      </c>
      <c r="AV1248" s="56">
        <f>_xll.qlCalendarAdvance(Calendar,AV1247,AT1248,"f",,Trigger)</f>
        <v>48037</v>
      </c>
      <c r="AW1248" s="56">
        <f>_xll.qlInterestRateIndexMaturity(IborIndex&amp;Tenor,AV1248,Trigger)</f>
        <v>48403</v>
      </c>
      <c r="AX1248" s="102" t="e">
        <f>_xll.qlIndexFixing($Z$5,AU1248,,Trigger)</f>
        <v>#VALUE!</v>
      </c>
      <c r="AY1248" s="102">
        <f>_xll.qlIndexFixing($AZ$1,AV1248,,Trigger)</f>
        <v>1.7182743634042683E-2</v>
      </c>
    </row>
    <row r="1249" spans="46:51" ht="11.25" customHeight="1" x14ac:dyDescent="0.25">
      <c r="AT1249" s="57" t="s">
        <v>44</v>
      </c>
      <c r="AU1249" s="56">
        <f>_xll.qlInterestRateIndexFixingDate(IborIndex&amp;Tenor,AV1249,Trigger)</f>
        <v>48040</v>
      </c>
      <c r="AV1249" s="56">
        <f>_xll.qlCalendarAdvance(Calendar,AV1248,AT1249,"f",,Trigger)</f>
        <v>48044</v>
      </c>
      <c r="AW1249" s="56">
        <f>_xll.qlInterestRateIndexMaturity(IborIndex&amp;Tenor,AV1249,Trigger)</f>
        <v>48410</v>
      </c>
      <c r="AX1249" s="102" t="e">
        <f>_xll.qlIndexFixing($Z$5,AU1249,,Trigger)</f>
        <v>#VALUE!</v>
      </c>
      <c r="AY1249" s="102">
        <f>_xll.qlIndexFixing($AZ$1,AV1249,,Trigger)</f>
        <v>1.7175929914572518E-2</v>
      </c>
    </row>
    <row r="1250" spans="46:51" ht="11.25" customHeight="1" x14ac:dyDescent="0.25">
      <c r="AT1250" s="57" t="s">
        <v>44</v>
      </c>
      <c r="AU1250" s="56">
        <f>_xll.qlInterestRateIndexFixingDate(IborIndex&amp;Tenor,AV1250,Trigger)</f>
        <v>48047</v>
      </c>
      <c r="AV1250" s="56">
        <f>_xll.qlCalendarAdvance(Calendar,AV1249,AT1250,"f",,Trigger)</f>
        <v>48051</v>
      </c>
      <c r="AW1250" s="56">
        <f>_xll.qlInterestRateIndexMaturity(IborIndex&amp;Tenor,AV1250,Trigger)</f>
        <v>48417</v>
      </c>
      <c r="AX1250" s="102" t="e">
        <f>_xll.qlIndexFixing($Z$5,AU1250,,Trigger)</f>
        <v>#VALUE!</v>
      </c>
      <c r="AY1250" s="102">
        <f>_xll.qlIndexFixing($AZ$1,AV1250,,Trigger)</f>
        <v>1.716909839588069E-2</v>
      </c>
    </row>
    <row r="1251" spans="46:51" ht="11.25" customHeight="1" x14ac:dyDescent="0.25">
      <c r="AT1251" s="57" t="s">
        <v>44</v>
      </c>
      <c r="AU1251" s="56">
        <f>_xll.qlInterestRateIndexFixingDate(IborIndex&amp;Tenor,AV1251,Trigger)</f>
        <v>48054</v>
      </c>
      <c r="AV1251" s="56">
        <f>_xll.qlCalendarAdvance(Calendar,AV1250,AT1251,"f",,Trigger)</f>
        <v>48058</v>
      </c>
      <c r="AW1251" s="56">
        <f>_xll.qlInterestRateIndexMaturity(IborIndex&amp;Tenor,AV1251,Trigger)</f>
        <v>48424</v>
      </c>
      <c r="AX1251" s="102" t="e">
        <f>_xll.qlIndexFixing($Z$5,AU1251,,Trigger)</f>
        <v>#VALUE!</v>
      </c>
      <c r="AY1251" s="102">
        <f>_xll.qlIndexFixing($AZ$1,AV1251,,Trigger)</f>
        <v>1.7162530905876616E-2</v>
      </c>
    </row>
    <row r="1252" spans="46:51" ht="11.25" customHeight="1" x14ac:dyDescent="0.25">
      <c r="AT1252" s="57" t="s">
        <v>44</v>
      </c>
      <c r="AU1252" s="56">
        <f>_xll.qlInterestRateIndexFixingDate(IborIndex&amp;Tenor,AV1252,Trigger)</f>
        <v>48061</v>
      </c>
      <c r="AV1252" s="56">
        <f>_xll.qlCalendarAdvance(Calendar,AV1251,AT1252,"f",,Trigger)</f>
        <v>48065</v>
      </c>
      <c r="AW1252" s="56">
        <f>_xll.qlInterestRateIndexMaturity(IborIndex&amp;Tenor,AV1252,Trigger)</f>
        <v>48431</v>
      </c>
      <c r="AX1252" s="102" t="e">
        <f>_xll.qlIndexFixing($Z$5,AU1252,,Trigger)</f>
        <v>#VALUE!</v>
      </c>
      <c r="AY1252" s="102">
        <f>_xll.qlIndexFixing($AZ$1,AV1252,,Trigger)</f>
        <v>1.7155382630815681E-2</v>
      </c>
    </row>
    <row r="1253" spans="46:51" ht="11.25" customHeight="1" x14ac:dyDescent="0.25">
      <c r="AT1253" s="57" t="s">
        <v>44</v>
      </c>
      <c r="AU1253" s="56">
        <f>_xll.qlInterestRateIndexFixingDate(IborIndex&amp;Tenor,AV1253,Trigger)</f>
        <v>48068</v>
      </c>
      <c r="AV1253" s="56">
        <f>_xll.qlCalendarAdvance(Calendar,AV1252,AT1253,"f",,Trigger)</f>
        <v>48072</v>
      </c>
      <c r="AW1253" s="56">
        <f>_xll.qlInterestRateIndexMaturity(IborIndex&amp;Tenor,AV1253,Trigger)</f>
        <v>48438</v>
      </c>
      <c r="AX1253" s="102" t="e">
        <f>_xll.qlIndexFixing($Z$5,AU1253,,Trigger)</f>
        <v>#VALUE!</v>
      </c>
      <c r="AY1253" s="102">
        <f>_xll.qlIndexFixing($AZ$1,AV1253,,Trigger)</f>
        <v>1.7148498719425198E-2</v>
      </c>
    </row>
    <row r="1254" spans="46:51" ht="11.25" customHeight="1" x14ac:dyDescent="0.25">
      <c r="AT1254" s="57" t="s">
        <v>44</v>
      </c>
      <c r="AU1254" s="56">
        <f>_xll.qlInterestRateIndexFixingDate(IborIndex&amp;Tenor,AV1254,Trigger)</f>
        <v>48075</v>
      </c>
      <c r="AV1254" s="56">
        <f>_xll.qlCalendarAdvance(Calendar,AV1253,AT1254,"f",,Trigger)</f>
        <v>48079</v>
      </c>
      <c r="AW1254" s="56">
        <f>_xll.qlInterestRateIndexMaturity(IborIndex&amp;Tenor,AV1254,Trigger)</f>
        <v>48445</v>
      </c>
      <c r="AX1254" s="102" t="e">
        <f>_xll.qlIndexFixing($Z$5,AU1254,,Trigger)</f>
        <v>#VALUE!</v>
      </c>
      <c r="AY1254" s="102">
        <f>_xll.qlIndexFixing($AZ$1,AV1254,,Trigger)</f>
        <v>1.7141597678777785E-2</v>
      </c>
    </row>
    <row r="1255" spans="46:51" ht="11.25" customHeight="1" x14ac:dyDescent="0.25">
      <c r="AT1255" s="57" t="s">
        <v>44</v>
      </c>
      <c r="AU1255" s="56">
        <f>_xll.qlInterestRateIndexFixingDate(IborIndex&amp;Tenor,AV1255,Trigger)</f>
        <v>48082</v>
      </c>
      <c r="AV1255" s="56">
        <f>_xll.qlCalendarAdvance(Calendar,AV1254,AT1255,"f",,Trigger)</f>
        <v>48086</v>
      </c>
      <c r="AW1255" s="56">
        <f>_xll.qlInterestRateIndexMaturity(IborIndex&amp;Tenor,AV1255,Trigger)</f>
        <v>48452</v>
      </c>
      <c r="AX1255" s="102" t="e">
        <f>_xll.qlIndexFixing($Z$5,AU1255,,Trigger)</f>
        <v>#VALUE!</v>
      </c>
      <c r="AY1255" s="102">
        <f>_xll.qlIndexFixing($AZ$1,AV1255,,Trigger)</f>
        <v>1.7134679676356214E-2</v>
      </c>
    </row>
    <row r="1256" spans="46:51" ht="11.25" customHeight="1" x14ac:dyDescent="0.25">
      <c r="AT1256" s="57" t="s">
        <v>44</v>
      </c>
      <c r="AU1256" s="56">
        <f>_xll.qlInterestRateIndexFixingDate(IborIndex&amp;Tenor,AV1256,Trigger)</f>
        <v>48089</v>
      </c>
      <c r="AV1256" s="56">
        <f>_xll.qlCalendarAdvance(Calendar,AV1255,AT1256,"f",,Trigger)</f>
        <v>48093</v>
      </c>
      <c r="AW1256" s="56">
        <f>_xll.qlInterestRateIndexMaturity(IborIndex&amp;Tenor,AV1256,Trigger)</f>
        <v>48459</v>
      </c>
      <c r="AX1256" s="102" t="e">
        <f>_xll.qlIndexFixing($Z$5,AU1256,,Trigger)</f>
        <v>#VALUE!</v>
      </c>
      <c r="AY1256" s="102">
        <f>_xll.qlIndexFixing($AZ$1,AV1256,,Trigger)</f>
        <v>1.7127744879638473E-2</v>
      </c>
    </row>
    <row r="1257" spans="46:51" ht="11.25" customHeight="1" x14ac:dyDescent="0.25">
      <c r="AT1257" s="57" t="s">
        <v>44</v>
      </c>
      <c r="AU1257" s="56">
        <f>_xll.qlInterestRateIndexFixingDate(IborIndex&amp;Tenor,AV1257,Trigger)</f>
        <v>48096</v>
      </c>
      <c r="AV1257" s="56">
        <f>_xll.qlCalendarAdvance(Calendar,AV1256,AT1257,"f",,Trigger)</f>
        <v>48100</v>
      </c>
      <c r="AW1257" s="56">
        <f>_xll.qlInterestRateIndexMaturity(IborIndex&amp;Tenor,AV1257,Trigger)</f>
        <v>48466</v>
      </c>
      <c r="AX1257" s="102" t="e">
        <f>_xll.qlIndexFixing($Z$5,AU1257,,Trigger)</f>
        <v>#VALUE!</v>
      </c>
      <c r="AY1257" s="102">
        <f>_xll.qlIndexFixing($AZ$1,AV1257,,Trigger)</f>
        <v>1.7120793456098637E-2</v>
      </c>
    </row>
    <row r="1258" spans="46:51" ht="11.25" customHeight="1" x14ac:dyDescent="0.25">
      <c r="AT1258" s="57" t="s">
        <v>44</v>
      </c>
      <c r="AU1258" s="56">
        <f>_xll.qlInterestRateIndexFixingDate(IborIndex&amp;Tenor,AV1258,Trigger)</f>
        <v>48103</v>
      </c>
      <c r="AV1258" s="56">
        <f>_xll.qlCalendarAdvance(Calendar,AV1257,AT1258,"f",,Trigger)</f>
        <v>48107</v>
      </c>
      <c r="AW1258" s="56">
        <f>_xll.qlInterestRateIndexMaturity(IborIndex&amp;Tenor,AV1258,Trigger)</f>
        <v>48473</v>
      </c>
      <c r="AX1258" s="102" t="e">
        <f>_xll.qlIndexFixing($Z$5,AU1258,,Trigger)</f>
        <v>#VALUE!</v>
      </c>
      <c r="AY1258" s="102">
        <f>_xll.qlIndexFixing($AZ$1,AV1258,,Trigger)</f>
        <v>1.7113825573207963E-2</v>
      </c>
    </row>
    <row r="1259" spans="46:51" ht="11.25" customHeight="1" x14ac:dyDescent="0.25">
      <c r="AT1259" s="57" t="s">
        <v>44</v>
      </c>
      <c r="AU1259" s="56">
        <f>_xll.qlInterestRateIndexFixingDate(IborIndex&amp;Tenor,AV1259,Trigger)</f>
        <v>48110</v>
      </c>
      <c r="AV1259" s="56">
        <f>_xll.qlCalendarAdvance(Calendar,AV1258,AT1259,"f",,Trigger)</f>
        <v>48114</v>
      </c>
      <c r="AW1259" s="56">
        <f>_xll.qlInterestRateIndexMaturity(IborIndex&amp;Tenor,AV1259,Trigger)</f>
        <v>48480</v>
      </c>
      <c r="AX1259" s="102" t="e">
        <f>_xll.qlIndexFixing($Z$5,AU1259,,Trigger)</f>
        <v>#VALUE!</v>
      </c>
      <c r="AY1259" s="102">
        <f>_xll.qlIndexFixing($AZ$1,AV1259,,Trigger)</f>
        <v>1.7106841398432927E-2</v>
      </c>
    </row>
    <row r="1260" spans="46:51" ht="11.25" customHeight="1" x14ac:dyDescent="0.25">
      <c r="AT1260" s="57" t="s">
        <v>44</v>
      </c>
      <c r="AU1260" s="56">
        <f>_xll.qlInterestRateIndexFixingDate(IborIndex&amp;Tenor,AV1260,Trigger)</f>
        <v>48117</v>
      </c>
      <c r="AV1260" s="56">
        <f>_xll.qlCalendarAdvance(Calendar,AV1259,AT1260,"f",,Trigger)</f>
        <v>48121</v>
      </c>
      <c r="AW1260" s="56">
        <f>_xll.qlInterestRateIndexMaturity(IborIndex&amp;Tenor,AV1260,Trigger)</f>
        <v>48487</v>
      </c>
      <c r="AX1260" s="102" t="e">
        <f>_xll.qlIndexFixing($Z$5,AU1260,,Trigger)</f>
        <v>#VALUE!</v>
      </c>
      <c r="AY1260" s="102">
        <f>_xll.qlIndexFixing($AZ$1,AV1260,,Trigger)</f>
        <v>1.7099841099236093E-2</v>
      </c>
    </row>
    <row r="1261" spans="46:51" ht="11.25" customHeight="1" x14ac:dyDescent="0.25">
      <c r="AT1261" s="57" t="s">
        <v>44</v>
      </c>
      <c r="AU1261" s="56">
        <f>_xll.qlInterestRateIndexFixingDate(IborIndex&amp;Tenor,AV1261,Trigger)</f>
        <v>48124</v>
      </c>
      <c r="AV1261" s="56">
        <f>_xll.qlCalendarAdvance(Calendar,AV1260,AT1261,"f",,Trigger)</f>
        <v>48128</v>
      </c>
      <c r="AW1261" s="56">
        <f>_xll.qlInterestRateIndexMaturity(IborIndex&amp;Tenor,AV1261,Trigger)</f>
        <v>48494</v>
      </c>
      <c r="AX1261" s="102" t="e">
        <f>_xll.qlIndexFixing($Z$5,AU1261,,Trigger)</f>
        <v>#VALUE!</v>
      </c>
      <c r="AY1261" s="102">
        <f>_xll.qlIndexFixing($AZ$1,AV1261,,Trigger)</f>
        <v>1.7092824843076768E-2</v>
      </c>
    </row>
    <row r="1262" spans="46:51" ht="11.25" customHeight="1" x14ac:dyDescent="0.25">
      <c r="AT1262" s="57" t="s">
        <v>44</v>
      </c>
      <c r="AU1262" s="56">
        <f>_xll.qlInterestRateIndexFixingDate(IborIndex&amp;Tenor,AV1262,Trigger)</f>
        <v>48131</v>
      </c>
      <c r="AV1262" s="56">
        <f>_xll.qlCalendarAdvance(Calendar,AV1261,AT1262,"f",,Trigger)</f>
        <v>48135</v>
      </c>
      <c r="AW1262" s="56">
        <f>_xll.qlInterestRateIndexMaturity(IborIndex&amp;Tenor,AV1262,Trigger)</f>
        <v>48501</v>
      </c>
      <c r="AX1262" s="102" t="e">
        <f>_xll.qlIndexFixing($Z$5,AU1262,,Trigger)</f>
        <v>#VALUE!</v>
      </c>
      <c r="AY1262" s="102">
        <f>_xll.qlIndexFixing($AZ$1,AV1262,,Trigger)</f>
        <v>1.708579279741013E-2</v>
      </c>
    </row>
    <row r="1263" spans="46:51" ht="11.25" customHeight="1" x14ac:dyDescent="0.25">
      <c r="AT1263" s="57" t="s">
        <v>44</v>
      </c>
      <c r="AU1263" s="56">
        <f>_xll.qlInterestRateIndexFixingDate(IborIndex&amp;Tenor,AV1263,Trigger)</f>
        <v>48138</v>
      </c>
      <c r="AV1263" s="56">
        <f>_xll.qlCalendarAdvance(Calendar,AV1262,AT1263,"f",,Trigger)</f>
        <v>48142</v>
      </c>
      <c r="AW1263" s="56">
        <f>_xll.qlInterestRateIndexMaturity(IborIndex&amp;Tenor,AV1263,Trigger)</f>
        <v>48508</v>
      </c>
      <c r="AX1263" s="102" t="e">
        <f>_xll.qlIndexFixing($Z$5,AU1263,,Trigger)</f>
        <v>#VALUE!</v>
      </c>
      <c r="AY1263" s="102">
        <f>_xll.qlIndexFixing($AZ$1,AV1263,,Trigger)</f>
        <v>1.7078745129686802E-2</v>
      </c>
    </row>
    <row r="1264" spans="46:51" ht="11.25" customHeight="1" x14ac:dyDescent="0.25">
      <c r="AT1264" s="57" t="s">
        <v>44</v>
      </c>
      <c r="AU1264" s="56">
        <f>_xll.qlInterestRateIndexFixingDate(IborIndex&amp;Tenor,AV1264,Trigger)</f>
        <v>48145</v>
      </c>
      <c r="AV1264" s="56">
        <f>_xll.qlCalendarAdvance(Calendar,AV1263,AT1264,"f",,Trigger)</f>
        <v>48149</v>
      </c>
      <c r="AW1264" s="56">
        <f>_xll.qlInterestRateIndexMaturity(IborIndex&amp;Tenor,AV1264,Trigger)</f>
        <v>48515</v>
      </c>
      <c r="AX1264" s="102" t="e">
        <f>_xll.qlIndexFixing($Z$5,AU1264,,Trigger)</f>
        <v>#VALUE!</v>
      </c>
      <c r="AY1264" s="102">
        <f>_xll.qlIndexFixing($AZ$1,AV1264,,Trigger)</f>
        <v>1.7072018071550722E-2</v>
      </c>
    </row>
    <row r="1265" spans="46:51" ht="11.25" customHeight="1" x14ac:dyDescent="0.25">
      <c r="AT1265" s="57" t="s">
        <v>44</v>
      </c>
      <c r="AU1265" s="56">
        <f>_xll.qlInterestRateIndexFixingDate(IborIndex&amp;Tenor,AV1265,Trigger)</f>
        <v>48152</v>
      </c>
      <c r="AV1265" s="56">
        <f>_xll.qlCalendarAdvance(Calendar,AV1264,AT1265,"f",,Trigger)</f>
        <v>48156</v>
      </c>
      <c r="AW1265" s="56">
        <f>_xll.qlInterestRateIndexMaturity(IborIndex&amp;Tenor,AV1265,Trigger)</f>
        <v>48522</v>
      </c>
      <c r="AX1265" s="102" t="e">
        <f>_xll.qlIndexFixing($Z$5,AU1265,,Trigger)</f>
        <v>#VALUE!</v>
      </c>
      <c r="AY1265" s="102">
        <f>_xll.qlIndexFixing($AZ$1,AV1265,,Trigger)</f>
        <v>1.7064603597855169E-2</v>
      </c>
    </row>
    <row r="1266" spans="46:51" ht="11.25" customHeight="1" x14ac:dyDescent="0.25">
      <c r="AT1266" s="57" t="s">
        <v>44</v>
      </c>
      <c r="AU1266" s="56">
        <f>_xll.qlInterestRateIndexFixingDate(IborIndex&amp;Tenor,AV1266,Trigger)</f>
        <v>48159</v>
      </c>
      <c r="AV1266" s="56">
        <f>_xll.qlCalendarAdvance(Calendar,AV1265,AT1266,"f",,Trigger)</f>
        <v>48163</v>
      </c>
      <c r="AW1266" s="56">
        <f>_xll.qlInterestRateIndexMaturity(IborIndex&amp;Tenor,AV1266,Trigger)</f>
        <v>48529</v>
      </c>
      <c r="AX1266" s="102" t="e">
        <f>_xll.qlIndexFixing($Z$5,AU1266,,Trigger)</f>
        <v>#VALUE!</v>
      </c>
      <c r="AY1266" s="102">
        <f>_xll.qlIndexFixing($AZ$1,AV1266,,Trigger)</f>
        <v>1.7057510068628552E-2</v>
      </c>
    </row>
    <row r="1267" spans="46:51" ht="11.25" customHeight="1" x14ac:dyDescent="0.25">
      <c r="AT1267" s="57" t="s">
        <v>44</v>
      </c>
      <c r="AU1267" s="56">
        <f>_xll.qlInterestRateIndexFixingDate(IborIndex&amp;Tenor,AV1267,Trigger)</f>
        <v>48166</v>
      </c>
      <c r="AV1267" s="56">
        <f>_xll.qlCalendarAdvance(Calendar,AV1266,AT1267,"f",,Trigger)</f>
        <v>48170</v>
      </c>
      <c r="AW1267" s="56">
        <f>_xll.qlInterestRateIndexMaturity(IborIndex&amp;Tenor,AV1267,Trigger)</f>
        <v>48536</v>
      </c>
      <c r="AX1267" s="102" t="e">
        <f>_xll.qlIndexFixing($Z$5,AU1267,,Trigger)</f>
        <v>#VALUE!</v>
      </c>
      <c r="AY1267" s="102">
        <f>_xll.qlIndexFixing($AZ$1,AV1267,,Trigger)</f>
        <v>1.7050401587109704E-2</v>
      </c>
    </row>
    <row r="1268" spans="46:51" ht="11.25" customHeight="1" x14ac:dyDescent="0.25">
      <c r="AT1268" s="57" t="s">
        <v>44</v>
      </c>
      <c r="AU1268" s="56">
        <f>_xll.qlInterestRateIndexFixingDate(IborIndex&amp;Tenor,AV1268,Trigger)</f>
        <v>48173</v>
      </c>
      <c r="AV1268" s="56">
        <f>_xll.qlCalendarAdvance(Calendar,AV1267,AT1268,"f",,Trigger)</f>
        <v>48177</v>
      </c>
      <c r="AW1268" s="56">
        <f>_xll.qlInterestRateIndexMaturity(IborIndex&amp;Tenor,AV1268,Trigger)</f>
        <v>48543</v>
      </c>
      <c r="AX1268" s="102" t="e">
        <f>_xll.qlIndexFixing($Z$5,AU1268,,Trigger)</f>
        <v>#VALUE!</v>
      </c>
      <c r="AY1268" s="102">
        <f>_xll.qlIndexFixing($AZ$1,AV1268,,Trigger)</f>
        <v>1.7043278320729258E-2</v>
      </c>
    </row>
    <row r="1269" spans="46:51" ht="11.25" customHeight="1" x14ac:dyDescent="0.25">
      <c r="AT1269" s="57" t="s">
        <v>44</v>
      </c>
      <c r="AU1269" s="56">
        <f>_xll.qlInterestRateIndexFixingDate(IborIndex&amp;Tenor,AV1269,Trigger)</f>
        <v>48180</v>
      </c>
      <c r="AV1269" s="56">
        <f>_xll.qlCalendarAdvance(Calendar,AV1268,AT1269,"f",,Trigger)</f>
        <v>48184</v>
      </c>
      <c r="AW1269" s="56">
        <f>_xll.qlInterestRateIndexMaturity(IborIndex&amp;Tenor,AV1269,Trigger)</f>
        <v>48550</v>
      </c>
      <c r="AX1269" s="102" t="e">
        <f>_xll.qlIndexFixing($Z$5,AU1269,,Trigger)</f>
        <v>#VALUE!</v>
      </c>
      <c r="AY1269" s="102">
        <f>_xll.qlIndexFixing($AZ$1,AV1269,,Trigger)</f>
        <v>1.7036140436913944E-2</v>
      </c>
    </row>
    <row r="1270" spans="46:51" ht="11.25" customHeight="1" x14ac:dyDescent="0.25">
      <c r="AT1270" s="57" t="s">
        <v>44</v>
      </c>
      <c r="AU1270" s="56">
        <f>_xll.qlInterestRateIndexFixingDate(IborIndex&amp;Tenor,AV1270,Trigger)</f>
        <v>48187</v>
      </c>
      <c r="AV1270" s="56">
        <f>_xll.qlCalendarAdvance(Calendar,AV1269,AT1270,"f",,Trigger)</f>
        <v>48191</v>
      </c>
      <c r="AW1270" s="56">
        <f>_xll.qlInterestRateIndexMaturity(IborIndex&amp;Tenor,AV1270,Trigger)</f>
        <v>48557</v>
      </c>
      <c r="AX1270" s="102" t="e">
        <f>_xll.qlIndexFixing($Z$5,AU1270,,Trigger)</f>
        <v>#VALUE!</v>
      </c>
      <c r="AY1270" s="102">
        <f>_xll.qlIndexFixing($AZ$1,AV1270,,Trigger)</f>
        <v>1.7028988103086135E-2</v>
      </c>
    </row>
    <row r="1271" spans="46:51" ht="11.25" customHeight="1" x14ac:dyDescent="0.25">
      <c r="AT1271" s="57" t="s">
        <v>44</v>
      </c>
      <c r="AU1271" s="56">
        <f>_xll.qlInterestRateIndexFixingDate(IborIndex&amp;Tenor,AV1271,Trigger)</f>
        <v>48194</v>
      </c>
      <c r="AV1271" s="56">
        <f>_xll.qlCalendarAdvance(Calendar,AV1270,AT1271,"f",,Trigger)</f>
        <v>48198</v>
      </c>
      <c r="AW1271" s="56">
        <f>_xll.qlInterestRateIndexMaturity(IborIndex&amp;Tenor,AV1271,Trigger)</f>
        <v>48564</v>
      </c>
      <c r="AX1271" s="102" t="e">
        <f>_xll.qlIndexFixing($Z$5,AU1271,,Trigger)</f>
        <v>#VALUE!</v>
      </c>
      <c r="AY1271" s="102">
        <f>_xll.qlIndexFixing($AZ$1,AV1271,,Trigger)</f>
        <v>1.7021821486664743E-2</v>
      </c>
    </row>
    <row r="1272" spans="46:51" ht="11.25" customHeight="1" x14ac:dyDescent="0.25">
      <c r="AT1272" s="57" t="s">
        <v>44</v>
      </c>
      <c r="AU1272" s="56">
        <f>_xll.qlInterestRateIndexFixingDate(IborIndex&amp;Tenor,AV1272,Trigger)</f>
        <v>48201</v>
      </c>
      <c r="AV1272" s="56">
        <f>_xll.qlCalendarAdvance(Calendar,AV1271,AT1272,"f",,Trigger)</f>
        <v>48205</v>
      </c>
      <c r="AW1272" s="56">
        <f>_xll.qlInterestRateIndexMaturity(IborIndex&amp;Tenor,AV1272,Trigger)</f>
        <v>48571</v>
      </c>
      <c r="AX1272" s="102" t="e">
        <f>_xll.qlIndexFixing($Z$5,AU1272,,Trigger)</f>
        <v>#VALUE!</v>
      </c>
      <c r="AY1272" s="102">
        <f>_xll.qlIndexFixing($AZ$1,AV1272,,Trigger)</f>
        <v>1.7010777178606572E-2</v>
      </c>
    </row>
    <row r="1273" spans="46:51" ht="11.25" customHeight="1" x14ac:dyDescent="0.25">
      <c r="AT1273" s="57" t="s">
        <v>44</v>
      </c>
      <c r="AU1273" s="56">
        <f>_xll.qlInterestRateIndexFixingDate(IborIndex&amp;Tenor,AV1273,Trigger)</f>
        <v>48206</v>
      </c>
      <c r="AV1273" s="56">
        <f>_xll.qlCalendarAdvance(Calendar,AV1272,AT1273,"f",,Trigger)</f>
        <v>48212</v>
      </c>
      <c r="AW1273" s="56">
        <f>_xll.qlInterestRateIndexMaturity(IborIndex&amp;Tenor,AV1273,Trigger)</f>
        <v>48578</v>
      </c>
      <c r="AX1273" s="102" t="e">
        <f>_xll.qlIndexFixing($Z$5,AU1273,,Trigger)</f>
        <v>#VALUE!</v>
      </c>
      <c r="AY1273" s="102">
        <f>_xll.qlIndexFixing($AZ$1,AV1273,,Trigger)</f>
        <v>1.700654087601941E-2</v>
      </c>
    </row>
    <row r="1274" spans="46:51" ht="11.25" customHeight="1" x14ac:dyDescent="0.25">
      <c r="AT1274" s="57" t="s">
        <v>44</v>
      </c>
      <c r="AU1274" s="56">
        <f>_xll.qlInterestRateIndexFixingDate(IborIndex&amp;Tenor,AV1274,Trigger)</f>
        <v>48215</v>
      </c>
      <c r="AV1274" s="56">
        <f>_xll.qlCalendarAdvance(Calendar,AV1273,AT1274,"f",,Trigger)</f>
        <v>48219</v>
      </c>
      <c r="AW1274" s="56">
        <f>_xll.qlInterestRateIndexMaturity(IborIndex&amp;Tenor,AV1274,Trigger)</f>
        <v>48585</v>
      </c>
      <c r="AX1274" s="102" t="e">
        <f>_xll.qlIndexFixing($Z$5,AU1274,,Trigger)</f>
        <v>#VALUE!</v>
      </c>
      <c r="AY1274" s="102">
        <f>_xll.qlIndexFixing($AZ$1,AV1274,,Trigger)</f>
        <v>1.700023761595772E-2</v>
      </c>
    </row>
    <row r="1275" spans="46:51" ht="11.25" customHeight="1" x14ac:dyDescent="0.25">
      <c r="AT1275" s="57" t="s">
        <v>44</v>
      </c>
      <c r="AU1275" s="56">
        <f>_xll.qlInterestRateIndexFixingDate(IborIndex&amp;Tenor,AV1275,Trigger)</f>
        <v>48222</v>
      </c>
      <c r="AV1275" s="56">
        <f>_xll.qlCalendarAdvance(Calendar,AV1274,AT1275,"f",,Trigger)</f>
        <v>48226</v>
      </c>
      <c r="AW1275" s="56">
        <f>_xll.qlInterestRateIndexMaturity(IborIndex&amp;Tenor,AV1275,Trigger)</f>
        <v>48592</v>
      </c>
      <c r="AX1275" s="102" t="e">
        <f>_xll.qlIndexFixing($Z$5,AU1275,,Trigger)</f>
        <v>#VALUE!</v>
      </c>
      <c r="AY1275" s="102">
        <f>_xll.qlIndexFixing($AZ$1,AV1275,,Trigger)</f>
        <v>1.6993015543260232E-2</v>
      </c>
    </row>
    <row r="1276" spans="46:51" ht="11.25" customHeight="1" x14ac:dyDescent="0.25">
      <c r="AT1276" s="57" t="s">
        <v>44</v>
      </c>
      <c r="AU1276" s="56">
        <f>_xll.qlInterestRateIndexFixingDate(IborIndex&amp;Tenor,AV1276,Trigger)</f>
        <v>48229</v>
      </c>
      <c r="AV1276" s="56">
        <f>_xll.qlCalendarAdvance(Calendar,AV1275,AT1276,"f",,Trigger)</f>
        <v>48233</v>
      </c>
      <c r="AW1276" s="56">
        <f>_xll.qlInterestRateIndexMaturity(IborIndex&amp;Tenor,AV1276,Trigger)</f>
        <v>48599</v>
      </c>
      <c r="AX1276" s="102" t="e">
        <f>_xll.qlIndexFixing($Z$5,AU1276,,Trigger)</f>
        <v>#VALUE!</v>
      </c>
      <c r="AY1276" s="102">
        <f>_xll.qlIndexFixing($AZ$1,AV1276,,Trigger)</f>
        <v>1.6985780024997652E-2</v>
      </c>
    </row>
    <row r="1277" spans="46:51" ht="11.25" customHeight="1" x14ac:dyDescent="0.25">
      <c r="AT1277" s="57" t="s">
        <v>44</v>
      </c>
      <c r="AU1277" s="56">
        <f>_xll.qlInterestRateIndexFixingDate(IborIndex&amp;Tenor,AV1277,Trigger)</f>
        <v>48236</v>
      </c>
      <c r="AV1277" s="56">
        <f>_xll.qlCalendarAdvance(Calendar,AV1276,AT1277,"f",,Trigger)</f>
        <v>48240</v>
      </c>
      <c r="AW1277" s="56">
        <f>_xll.qlInterestRateIndexMaturity(IborIndex&amp;Tenor,AV1277,Trigger)</f>
        <v>48606</v>
      </c>
      <c r="AX1277" s="102" t="e">
        <f>_xll.qlIndexFixing($Z$5,AU1277,,Trigger)</f>
        <v>#VALUE!</v>
      </c>
      <c r="AY1277" s="102">
        <f>_xll.qlIndexFixing($AZ$1,AV1277,,Trigger)</f>
        <v>1.6978531228562594E-2</v>
      </c>
    </row>
    <row r="1278" spans="46:51" ht="11.25" customHeight="1" x14ac:dyDescent="0.25">
      <c r="AT1278" s="57" t="s">
        <v>44</v>
      </c>
      <c r="AU1278" s="56">
        <f>_xll.qlInterestRateIndexFixingDate(IborIndex&amp;Tenor,AV1278,Trigger)</f>
        <v>48243</v>
      </c>
      <c r="AV1278" s="56">
        <f>_xll.qlCalendarAdvance(Calendar,AV1277,AT1278,"f",,Trigger)</f>
        <v>48247</v>
      </c>
      <c r="AW1278" s="56">
        <f>_xll.qlInterestRateIndexMaturity(IborIndex&amp;Tenor,AV1278,Trigger)</f>
        <v>48613</v>
      </c>
      <c r="AX1278" s="102" t="e">
        <f>_xll.qlIndexFixing($Z$5,AU1278,,Trigger)</f>
        <v>#VALUE!</v>
      </c>
      <c r="AY1278" s="102">
        <f>_xll.qlIndexFixing($AZ$1,AV1278,,Trigger)</f>
        <v>1.6971269321343775E-2</v>
      </c>
    </row>
    <row r="1279" spans="46:51" ht="11.25" customHeight="1" x14ac:dyDescent="0.25">
      <c r="AT1279" s="57" t="s">
        <v>44</v>
      </c>
      <c r="AU1279" s="56">
        <f>_xll.qlInterestRateIndexFixingDate(IborIndex&amp;Tenor,AV1279,Trigger)</f>
        <v>48250</v>
      </c>
      <c r="AV1279" s="56">
        <f>_xll.qlCalendarAdvance(Calendar,AV1278,AT1279,"f",,Trigger)</f>
        <v>48254</v>
      </c>
      <c r="AW1279" s="56">
        <f>_xll.qlInterestRateIndexMaturity(IborIndex&amp;Tenor,AV1279,Trigger)</f>
        <v>48620</v>
      </c>
      <c r="AX1279" s="102" t="e">
        <f>_xll.qlIndexFixing($Z$5,AU1279,,Trigger)</f>
        <v>#VALUE!</v>
      </c>
      <c r="AY1279" s="102">
        <f>_xll.qlIndexFixing($AZ$1,AV1279,,Trigger)</f>
        <v>1.6963994470725344E-2</v>
      </c>
    </row>
    <row r="1280" spans="46:51" ht="11.25" customHeight="1" x14ac:dyDescent="0.25">
      <c r="AT1280" s="57" t="s">
        <v>44</v>
      </c>
      <c r="AU1280" s="56">
        <f>_xll.qlInterestRateIndexFixingDate(IborIndex&amp;Tenor,AV1280,Trigger)</f>
        <v>48257</v>
      </c>
      <c r="AV1280" s="56">
        <f>_xll.qlCalendarAdvance(Calendar,AV1279,AT1280,"f",,Trigger)</f>
        <v>48261</v>
      </c>
      <c r="AW1280" s="56">
        <f>_xll.qlInterestRateIndexMaturity(IborIndex&amp;Tenor,AV1280,Trigger)</f>
        <v>48627</v>
      </c>
      <c r="AX1280" s="102" t="e">
        <f>_xll.qlIndexFixing($Z$5,AU1280,,Trigger)</f>
        <v>#VALUE!</v>
      </c>
      <c r="AY1280" s="102">
        <f>_xll.qlIndexFixing($AZ$1,AV1280,,Trigger)</f>
        <v>1.6956706844087104E-2</v>
      </c>
    </row>
    <row r="1281" spans="46:51" ht="11.25" customHeight="1" x14ac:dyDescent="0.25">
      <c r="AT1281" s="57" t="s">
        <v>44</v>
      </c>
      <c r="AU1281" s="56">
        <f>_xll.qlInterestRateIndexFixingDate(IborIndex&amp;Tenor,AV1281,Trigger)</f>
        <v>48264</v>
      </c>
      <c r="AV1281" s="56">
        <f>_xll.qlCalendarAdvance(Calendar,AV1280,AT1281,"f",,Trigger)</f>
        <v>48268</v>
      </c>
      <c r="AW1281" s="56">
        <f>_xll.qlInterestRateIndexMaturity(IborIndex&amp;Tenor,AV1281,Trigger)</f>
        <v>48634</v>
      </c>
      <c r="AX1281" s="102" t="e">
        <f>_xll.qlIndexFixing($Z$5,AU1281,,Trigger)</f>
        <v>#VALUE!</v>
      </c>
      <c r="AY1281" s="102">
        <f>_xll.qlIndexFixing($AZ$1,AV1281,,Trigger)</f>
        <v>1.6949406608804517E-2</v>
      </c>
    </row>
    <row r="1282" spans="46:51" ht="11.25" customHeight="1" x14ac:dyDescent="0.25">
      <c r="AT1282" s="57" t="s">
        <v>44</v>
      </c>
      <c r="AU1282" s="56">
        <f>_xll.qlInterestRateIndexFixingDate(IborIndex&amp;Tenor,AV1282,Trigger)</f>
        <v>48271</v>
      </c>
      <c r="AV1282" s="56">
        <f>_xll.qlCalendarAdvance(Calendar,AV1281,AT1282,"f",,Trigger)</f>
        <v>48275</v>
      </c>
      <c r="AW1282" s="56">
        <f>_xll.qlInterestRateIndexMaturity(IborIndex&amp;Tenor,AV1282,Trigger)</f>
        <v>48640</v>
      </c>
      <c r="AX1282" s="102" t="e">
        <f>_xll.qlIndexFixing($Z$5,AU1282,,Trigger)</f>
        <v>#VALUE!</v>
      </c>
      <c r="AY1282" s="102">
        <f>_xll.qlIndexFixing($AZ$1,AV1282,,Trigger)</f>
        <v>1.6942495792523715E-2</v>
      </c>
    </row>
    <row r="1283" spans="46:51" ht="11.25" customHeight="1" x14ac:dyDescent="0.25">
      <c r="AT1283" s="57" t="s">
        <v>44</v>
      </c>
      <c r="AU1283" s="56">
        <f>_xll.qlInterestRateIndexFixingDate(IborIndex&amp;Tenor,AV1283,Trigger)</f>
        <v>48278</v>
      </c>
      <c r="AV1283" s="56">
        <f>_xll.qlCalendarAdvance(Calendar,AV1282,AT1283,"f",,Trigger)</f>
        <v>48282</v>
      </c>
      <c r="AW1283" s="56">
        <f>_xll.qlInterestRateIndexMaturity(IborIndex&amp;Tenor,AV1283,Trigger)</f>
        <v>48647</v>
      </c>
      <c r="AX1283" s="102" t="e">
        <f>_xll.qlIndexFixing($Z$5,AU1283,,Trigger)</f>
        <v>#VALUE!</v>
      </c>
      <c r="AY1283" s="102">
        <f>_xll.qlIndexFixing($AZ$1,AV1283,,Trigger)</f>
        <v>1.6935174170275402E-2</v>
      </c>
    </row>
    <row r="1284" spans="46:51" ht="11.25" customHeight="1" x14ac:dyDescent="0.25">
      <c r="AT1284" s="57" t="s">
        <v>44</v>
      </c>
      <c r="AU1284" s="56">
        <f>_xll.qlInterestRateIndexFixingDate(IborIndex&amp;Tenor,AV1284,Trigger)</f>
        <v>48285</v>
      </c>
      <c r="AV1284" s="56">
        <f>_xll.qlCalendarAdvance(Calendar,AV1283,AT1284,"f",,Trigger)</f>
        <v>48289</v>
      </c>
      <c r="AW1284" s="56">
        <f>_xll.qlInterestRateIndexMaturity(IborIndex&amp;Tenor,AV1284,Trigger)</f>
        <v>48654</v>
      </c>
      <c r="AX1284" s="102" t="e">
        <f>_xll.qlIndexFixing($Z$5,AU1284,,Trigger)</f>
        <v>#VALUE!</v>
      </c>
      <c r="AY1284" s="102">
        <f>_xll.qlIndexFixing($AZ$1,AV1284,,Trigger)</f>
        <v>1.6927840406882447E-2</v>
      </c>
    </row>
    <row r="1285" spans="46:51" ht="11.25" customHeight="1" x14ac:dyDescent="0.25">
      <c r="AT1285" s="57" t="s">
        <v>44</v>
      </c>
      <c r="AU1285" s="56">
        <f>_xll.qlInterestRateIndexFixingDate(IborIndex&amp;Tenor,AV1285,Trigger)</f>
        <v>48292</v>
      </c>
      <c r="AV1285" s="56">
        <f>_xll.qlCalendarAdvance(Calendar,AV1284,AT1285,"f",,Trigger)</f>
        <v>48296</v>
      </c>
      <c r="AW1285" s="56">
        <f>_xll.qlInterestRateIndexMaturity(IborIndex&amp;Tenor,AV1285,Trigger)</f>
        <v>48661</v>
      </c>
      <c r="AX1285" s="102" t="e">
        <f>_xll.qlIndexFixing($Z$5,AU1285,,Trigger)</f>
        <v>#VALUE!</v>
      </c>
      <c r="AY1285" s="102">
        <f>_xll.qlIndexFixing($AZ$1,AV1285,,Trigger)</f>
        <v>1.6920494669678401E-2</v>
      </c>
    </row>
    <row r="1286" spans="46:51" ht="11.25" customHeight="1" x14ac:dyDescent="0.25">
      <c r="AT1286" s="57" t="s">
        <v>44</v>
      </c>
      <c r="AU1286" s="56">
        <f>_xll.qlInterestRateIndexFixingDate(IborIndex&amp;Tenor,AV1286,Trigger)</f>
        <v>48297</v>
      </c>
      <c r="AV1286" s="56">
        <f>_xll.qlCalendarAdvance(Calendar,AV1285,AT1286,"f",,Trigger)</f>
        <v>48303</v>
      </c>
      <c r="AW1286" s="56">
        <f>_xll.qlInterestRateIndexMaturity(IborIndex&amp;Tenor,AV1286,Trigger)</f>
        <v>48668</v>
      </c>
      <c r="AX1286" s="102" t="e">
        <f>_xll.qlIndexFixing($Z$5,AU1286,,Trigger)</f>
        <v>#VALUE!</v>
      </c>
      <c r="AY1286" s="102">
        <f>_xll.qlIndexFixing($AZ$1,AV1286,,Trigger)</f>
        <v>1.6913137125991771E-2</v>
      </c>
    </row>
    <row r="1287" spans="46:51" ht="11.25" customHeight="1" x14ac:dyDescent="0.25">
      <c r="AT1287" s="57" t="s">
        <v>44</v>
      </c>
      <c r="AU1287" s="56">
        <f>_xll.qlInterestRateIndexFixingDate(IborIndex&amp;Tenor,AV1287,Trigger)</f>
        <v>48306</v>
      </c>
      <c r="AV1287" s="56">
        <f>_xll.qlCalendarAdvance(Calendar,AV1286,AT1287,"f",,Trigger)</f>
        <v>48310</v>
      </c>
      <c r="AW1287" s="56">
        <f>_xll.qlInterestRateIndexMaturity(IborIndex&amp;Tenor,AV1287,Trigger)</f>
        <v>48675</v>
      </c>
      <c r="AX1287" s="102" t="e">
        <f>_xll.qlIndexFixing($Z$5,AU1287,,Trigger)</f>
        <v>#VALUE!</v>
      </c>
      <c r="AY1287" s="102">
        <f>_xll.qlIndexFixing($AZ$1,AV1287,,Trigger)</f>
        <v>1.6905767943146459E-2</v>
      </c>
    </row>
    <row r="1288" spans="46:51" ht="11.25" customHeight="1" x14ac:dyDescent="0.25">
      <c r="AT1288" s="57" t="s">
        <v>44</v>
      </c>
      <c r="AU1288" s="56">
        <f>_xll.qlInterestRateIndexFixingDate(IborIndex&amp;Tenor,AV1288,Trigger)</f>
        <v>48313</v>
      </c>
      <c r="AV1288" s="56">
        <f>_xll.qlCalendarAdvance(Calendar,AV1287,AT1288,"f",,Trigger)</f>
        <v>48317</v>
      </c>
      <c r="AW1288" s="56">
        <f>_xll.qlInterestRateIndexMaturity(IborIndex&amp;Tenor,AV1288,Trigger)</f>
        <v>48682</v>
      </c>
      <c r="AX1288" s="102" t="e">
        <f>_xll.qlIndexFixing($Z$5,AU1288,,Trigger)</f>
        <v>#VALUE!</v>
      </c>
      <c r="AY1288" s="102">
        <f>_xll.qlIndexFixing($AZ$1,AV1288,,Trigger)</f>
        <v>1.6897825342849622E-2</v>
      </c>
    </row>
    <row r="1289" spans="46:51" ht="11.25" customHeight="1" x14ac:dyDescent="0.25">
      <c r="AT1289" s="57" t="s">
        <v>44</v>
      </c>
      <c r="AU1289" s="56">
        <f>_xll.qlInterestRateIndexFixingDate(IborIndex&amp;Tenor,AV1289,Trigger)</f>
        <v>48320</v>
      </c>
      <c r="AV1289" s="56">
        <f>_xll.qlCalendarAdvance(Calendar,AV1288,AT1289,"f",,Trigger)</f>
        <v>48324</v>
      </c>
      <c r="AW1289" s="56">
        <f>_xll.qlInterestRateIndexMaturity(IborIndex&amp;Tenor,AV1289,Trigger)</f>
        <v>48689</v>
      </c>
      <c r="AX1289" s="102" t="e">
        <f>_xll.qlIndexFixing($Z$5,AU1289,,Trigger)</f>
        <v>#VALUE!</v>
      </c>
      <c r="AY1289" s="102">
        <f>_xll.qlIndexFixing($AZ$1,AV1289,,Trigger)</f>
        <v>1.6890995329253974E-2</v>
      </c>
    </row>
    <row r="1290" spans="46:51" ht="11.25" customHeight="1" x14ac:dyDescent="0.25">
      <c r="AT1290" s="57" t="s">
        <v>44</v>
      </c>
      <c r="AU1290" s="56">
        <f>_xll.qlInterestRateIndexFixingDate(IborIndex&amp;Tenor,AV1290,Trigger)</f>
        <v>48327</v>
      </c>
      <c r="AV1290" s="56">
        <f>_xll.qlCalendarAdvance(Calendar,AV1289,AT1290,"f",,Trigger)</f>
        <v>48331</v>
      </c>
      <c r="AW1290" s="56">
        <f>_xll.qlInterestRateIndexMaturity(IborIndex&amp;Tenor,AV1290,Trigger)</f>
        <v>48696</v>
      </c>
      <c r="AX1290" s="102" t="e">
        <f>_xll.qlIndexFixing($Z$5,AU1290,,Trigger)</f>
        <v>#VALUE!</v>
      </c>
      <c r="AY1290" s="102">
        <f>_xll.qlIndexFixing($AZ$1,AV1290,,Trigger)</f>
        <v>1.6883592232832281E-2</v>
      </c>
    </row>
    <row r="1291" spans="46:51" ht="11.25" customHeight="1" x14ac:dyDescent="0.25">
      <c r="AT1291" s="57" t="s">
        <v>44</v>
      </c>
      <c r="AU1291" s="56">
        <f>_xll.qlInterestRateIndexFixingDate(IborIndex&amp;Tenor,AV1291,Trigger)</f>
        <v>48334</v>
      </c>
      <c r="AV1291" s="56">
        <f>_xll.qlCalendarAdvance(Calendar,AV1290,AT1291,"f",,Trigger)</f>
        <v>48338</v>
      </c>
      <c r="AW1291" s="56">
        <f>_xll.qlInterestRateIndexMaturity(IborIndex&amp;Tenor,AV1291,Trigger)</f>
        <v>48703</v>
      </c>
      <c r="AX1291" s="102" t="e">
        <f>_xll.qlIndexFixing($Z$5,AU1291,,Trigger)</f>
        <v>#VALUE!</v>
      </c>
      <c r="AY1291" s="102">
        <f>_xll.qlIndexFixing($AZ$1,AV1291,,Trigger)</f>
        <v>1.6876178166503081E-2</v>
      </c>
    </row>
    <row r="1292" spans="46:51" ht="11.25" customHeight="1" x14ac:dyDescent="0.25">
      <c r="AT1292" s="57" t="s">
        <v>44</v>
      </c>
      <c r="AU1292" s="56">
        <f>_xll.qlInterestRateIndexFixingDate(IborIndex&amp;Tenor,AV1292,Trigger)</f>
        <v>48341</v>
      </c>
      <c r="AV1292" s="56">
        <f>_xll.qlCalendarAdvance(Calendar,AV1291,AT1292,"f",,Trigger)</f>
        <v>48345</v>
      </c>
      <c r="AW1292" s="56">
        <f>_xll.qlInterestRateIndexMaturity(IborIndex&amp;Tenor,AV1292,Trigger)</f>
        <v>48710</v>
      </c>
      <c r="AX1292" s="102" t="e">
        <f>_xll.qlIndexFixing($Z$5,AU1292,,Trigger)</f>
        <v>#VALUE!</v>
      </c>
      <c r="AY1292" s="102">
        <f>_xll.qlIndexFixing($AZ$1,AV1292,,Trigger)</f>
        <v>1.686875329756795E-2</v>
      </c>
    </row>
    <row r="1293" spans="46:51" ht="11.25" customHeight="1" x14ac:dyDescent="0.25">
      <c r="AT1293" s="57" t="s">
        <v>44</v>
      </c>
      <c r="AU1293" s="56">
        <f>_xll.qlInterestRateIndexFixingDate(IborIndex&amp;Tenor,AV1293,Trigger)</f>
        <v>48348</v>
      </c>
      <c r="AV1293" s="56">
        <f>_xll.qlCalendarAdvance(Calendar,AV1292,AT1293,"f",,Trigger)</f>
        <v>48352</v>
      </c>
      <c r="AW1293" s="56">
        <f>_xll.qlInterestRateIndexMaturity(IborIndex&amp;Tenor,AV1293,Trigger)</f>
        <v>48717</v>
      </c>
      <c r="AX1293" s="102" t="e">
        <f>_xll.qlIndexFixing($Z$5,AU1293,,Trigger)</f>
        <v>#VALUE!</v>
      </c>
      <c r="AY1293" s="102">
        <f>_xll.qlIndexFixing($AZ$1,AV1293,,Trigger)</f>
        <v>1.6861317793323418E-2</v>
      </c>
    </row>
    <row r="1294" spans="46:51" ht="11.25" customHeight="1" x14ac:dyDescent="0.25">
      <c r="AT1294" s="57" t="s">
        <v>44</v>
      </c>
      <c r="AU1294" s="56">
        <f>_xll.qlInterestRateIndexFixingDate(IborIndex&amp;Tenor,AV1294,Trigger)</f>
        <v>48355</v>
      </c>
      <c r="AV1294" s="56">
        <f>_xll.qlCalendarAdvance(Calendar,AV1293,AT1294,"f",,Trigger)</f>
        <v>48359</v>
      </c>
      <c r="AW1294" s="56">
        <f>_xll.qlInterestRateIndexMaturity(IborIndex&amp;Tenor,AV1294,Trigger)</f>
        <v>48724</v>
      </c>
      <c r="AX1294" s="102" t="e">
        <f>_xll.qlIndexFixing($Z$5,AU1294,,Trigger)</f>
        <v>#VALUE!</v>
      </c>
      <c r="AY1294" s="102">
        <f>_xll.qlIndexFixing($AZ$1,AV1294,,Trigger)</f>
        <v>1.6853871821061857E-2</v>
      </c>
    </row>
    <row r="1295" spans="46:51" ht="11.25" customHeight="1" x14ac:dyDescent="0.25">
      <c r="AT1295" s="57" t="s">
        <v>44</v>
      </c>
      <c r="AU1295" s="56">
        <f>_xll.qlInterestRateIndexFixingDate(IborIndex&amp;Tenor,AV1295,Trigger)</f>
        <v>48362</v>
      </c>
      <c r="AV1295" s="56">
        <f>_xll.qlCalendarAdvance(Calendar,AV1294,AT1295,"f",,Trigger)</f>
        <v>48366</v>
      </c>
      <c r="AW1295" s="56">
        <f>_xll.qlInterestRateIndexMaturity(IborIndex&amp;Tenor,AV1295,Trigger)</f>
        <v>48731</v>
      </c>
      <c r="AX1295" s="102" t="e">
        <f>_xll.qlIndexFixing($Z$5,AU1295,,Trigger)</f>
        <v>#VALUE!</v>
      </c>
      <c r="AY1295" s="102">
        <f>_xll.qlIndexFixing($AZ$1,AV1295,,Trigger)</f>
        <v>1.6846415548070821E-2</v>
      </c>
    </row>
    <row r="1296" spans="46:51" ht="11.25" customHeight="1" x14ac:dyDescent="0.25">
      <c r="AT1296" s="57" t="s">
        <v>44</v>
      </c>
      <c r="AU1296" s="56">
        <f>_xll.qlInterestRateIndexFixingDate(IborIndex&amp;Tenor,AV1296,Trigger)</f>
        <v>48369</v>
      </c>
      <c r="AV1296" s="56">
        <f>_xll.qlCalendarAdvance(Calendar,AV1295,AT1296,"f",,Trigger)</f>
        <v>48373</v>
      </c>
      <c r="AW1296" s="56">
        <f>_xll.qlInterestRateIndexMaturity(IborIndex&amp;Tenor,AV1296,Trigger)</f>
        <v>48738</v>
      </c>
      <c r="AX1296" s="102" t="e">
        <f>_xll.qlIndexFixing($Z$5,AU1296,,Trigger)</f>
        <v>#VALUE!</v>
      </c>
      <c r="AY1296" s="102">
        <f>_xll.qlIndexFixing($AZ$1,AV1296,,Trigger)</f>
        <v>1.6838949141633044E-2</v>
      </c>
    </row>
    <row r="1297" spans="46:51" ht="11.25" customHeight="1" x14ac:dyDescent="0.25">
      <c r="AT1297" s="57" t="s">
        <v>44</v>
      </c>
      <c r="AU1297" s="56">
        <f>_xll.qlInterestRateIndexFixingDate(IborIndex&amp;Tenor,AV1297,Trigger)</f>
        <v>48376</v>
      </c>
      <c r="AV1297" s="56">
        <f>_xll.qlCalendarAdvance(Calendar,AV1296,AT1297,"f",,Trigger)</f>
        <v>48380</v>
      </c>
      <c r="AW1297" s="56">
        <f>_xll.qlInterestRateIndexMaturity(IborIndex&amp;Tenor,AV1297,Trigger)</f>
        <v>48745</v>
      </c>
      <c r="AX1297" s="102" t="e">
        <f>_xll.qlIndexFixing($Z$5,AU1297,,Trigger)</f>
        <v>#VALUE!</v>
      </c>
      <c r="AY1297" s="102">
        <f>_xll.qlIndexFixing($AZ$1,AV1297,,Trigger)</f>
        <v>1.6831472769026887E-2</v>
      </c>
    </row>
    <row r="1298" spans="46:51" ht="11.25" customHeight="1" x14ac:dyDescent="0.25">
      <c r="AT1298" s="57" t="s">
        <v>44</v>
      </c>
      <c r="AU1298" s="56">
        <f>_xll.qlInterestRateIndexFixingDate(IborIndex&amp;Tenor,AV1298,Trigger)</f>
        <v>48383</v>
      </c>
      <c r="AV1298" s="56">
        <f>_xll.qlCalendarAdvance(Calendar,AV1297,AT1298,"f",,Trigger)</f>
        <v>48387</v>
      </c>
      <c r="AW1298" s="56">
        <f>_xll.qlInterestRateIndexMaturity(IborIndex&amp;Tenor,AV1298,Trigger)</f>
        <v>48752</v>
      </c>
      <c r="AX1298" s="102" t="e">
        <f>_xll.qlIndexFixing($Z$5,AU1298,,Trigger)</f>
        <v>#VALUE!</v>
      </c>
      <c r="AY1298" s="102">
        <f>_xll.qlIndexFixing($AZ$1,AV1298,,Trigger)</f>
        <v>1.6823986597525663E-2</v>
      </c>
    </row>
    <row r="1299" spans="46:51" ht="11.25" customHeight="1" x14ac:dyDescent="0.25">
      <c r="AT1299" s="57" t="s">
        <v>44</v>
      </c>
      <c r="AU1299" s="56">
        <f>_xll.qlInterestRateIndexFixingDate(IborIndex&amp;Tenor,AV1299,Trigger)</f>
        <v>48390</v>
      </c>
      <c r="AV1299" s="56">
        <f>_xll.qlCalendarAdvance(Calendar,AV1298,AT1299,"f",,Trigger)</f>
        <v>48394</v>
      </c>
      <c r="AW1299" s="56">
        <f>_xll.qlInterestRateIndexMaturity(IborIndex&amp;Tenor,AV1299,Trigger)</f>
        <v>48759</v>
      </c>
      <c r="AX1299" s="102" t="e">
        <f>_xll.qlIndexFixing($Z$5,AU1299,,Trigger)</f>
        <v>#VALUE!</v>
      </c>
      <c r="AY1299" s="102">
        <f>_xll.qlIndexFixing($AZ$1,AV1299,,Trigger)</f>
        <v>1.6816490794398752E-2</v>
      </c>
    </row>
    <row r="1300" spans="46:51" ht="11.25" customHeight="1" x14ac:dyDescent="0.25">
      <c r="AT1300" s="57" t="s">
        <v>44</v>
      </c>
      <c r="AU1300" s="56">
        <f>_xll.qlInterestRateIndexFixingDate(IborIndex&amp;Tenor,AV1300,Trigger)</f>
        <v>48397</v>
      </c>
      <c r="AV1300" s="56">
        <f>_xll.qlCalendarAdvance(Calendar,AV1299,AT1300,"f",,Trigger)</f>
        <v>48401</v>
      </c>
      <c r="AW1300" s="56">
        <f>_xll.qlInterestRateIndexMaturity(IborIndex&amp;Tenor,AV1300,Trigger)</f>
        <v>48766</v>
      </c>
      <c r="AX1300" s="102" t="e">
        <f>_xll.qlIndexFixing($Z$5,AU1300,,Trigger)</f>
        <v>#VALUE!</v>
      </c>
      <c r="AY1300" s="102">
        <f>_xll.qlIndexFixing($AZ$1,AV1300,,Trigger)</f>
        <v>1.6808985526910052E-2</v>
      </c>
    </row>
    <row r="1301" spans="46:51" ht="11.25" customHeight="1" x14ac:dyDescent="0.25">
      <c r="AT1301" s="57" t="s">
        <v>44</v>
      </c>
      <c r="AU1301" s="56">
        <f>_xll.qlInterestRateIndexFixingDate(IborIndex&amp;Tenor,AV1301,Trigger)</f>
        <v>48404</v>
      </c>
      <c r="AV1301" s="56">
        <f>_xll.qlCalendarAdvance(Calendar,AV1300,AT1301,"f",,Trigger)</f>
        <v>48408</v>
      </c>
      <c r="AW1301" s="56">
        <f>_xll.qlInterestRateIndexMaturity(IborIndex&amp;Tenor,AV1301,Trigger)</f>
        <v>48773</v>
      </c>
      <c r="AX1301" s="102" t="e">
        <f>_xll.qlIndexFixing($Z$5,AU1301,,Trigger)</f>
        <v>#VALUE!</v>
      </c>
      <c r="AY1301" s="102">
        <f>_xll.qlIndexFixing($AZ$1,AV1301,,Trigger)</f>
        <v>1.6801470962318866E-2</v>
      </c>
    </row>
    <row r="1302" spans="46:51" ht="11.25" customHeight="1" x14ac:dyDescent="0.25">
      <c r="AT1302" s="57" t="s">
        <v>44</v>
      </c>
      <c r="AU1302" s="56">
        <f>_xll.qlInterestRateIndexFixingDate(IborIndex&amp;Tenor,AV1302,Trigger)</f>
        <v>48411</v>
      </c>
      <c r="AV1302" s="56">
        <f>_xll.qlCalendarAdvance(Calendar,AV1301,AT1302,"f",,Trigger)</f>
        <v>48415</v>
      </c>
      <c r="AW1302" s="56">
        <f>_xll.qlInterestRateIndexMaturity(IborIndex&amp;Tenor,AV1302,Trigger)</f>
        <v>48780</v>
      </c>
      <c r="AX1302" s="102" t="e">
        <f>_xll.qlIndexFixing($Z$5,AU1302,,Trigger)</f>
        <v>#VALUE!</v>
      </c>
      <c r="AY1302" s="102">
        <f>_xll.qlIndexFixing($AZ$1,AV1302,,Trigger)</f>
        <v>1.6793947267879899E-2</v>
      </c>
    </row>
    <row r="1303" spans="46:51" ht="11.25" customHeight="1" x14ac:dyDescent="0.25">
      <c r="AT1303" s="57" t="s">
        <v>44</v>
      </c>
      <c r="AU1303" s="56">
        <f>_xll.qlInterestRateIndexFixingDate(IborIndex&amp;Tenor,AV1303,Trigger)</f>
        <v>48418</v>
      </c>
      <c r="AV1303" s="56">
        <f>_xll.qlCalendarAdvance(Calendar,AV1302,AT1303,"f",,Trigger)</f>
        <v>48422</v>
      </c>
      <c r="AW1303" s="56">
        <f>_xll.qlInterestRateIndexMaturity(IborIndex&amp;Tenor,AV1303,Trigger)</f>
        <v>48787</v>
      </c>
      <c r="AX1303" s="102" t="e">
        <f>_xll.qlIndexFixing($Z$5,AU1303,,Trigger)</f>
        <v>#VALUE!</v>
      </c>
      <c r="AY1303" s="102">
        <f>_xll.qlIndexFixing($AZ$1,AV1303,,Trigger)</f>
        <v>1.6786414610843254E-2</v>
      </c>
    </row>
    <row r="1304" spans="46:51" ht="11.25" customHeight="1" x14ac:dyDescent="0.25">
      <c r="AT1304" s="57" t="s">
        <v>44</v>
      </c>
      <c r="AU1304" s="56">
        <f>_xll.qlInterestRateIndexFixingDate(IborIndex&amp;Tenor,AV1304,Trigger)</f>
        <v>48425</v>
      </c>
      <c r="AV1304" s="56">
        <f>_xll.qlCalendarAdvance(Calendar,AV1303,AT1304,"f",,Trigger)</f>
        <v>48429</v>
      </c>
      <c r="AW1304" s="56">
        <f>_xll.qlInterestRateIndexMaturity(IborIndex&amp;Tenor,AV1304,Trigger)</f>
        <v>48794</v>
      </c>
      <c r="AX1304" s="102" t="e">
        <f>_xll.qlIndexFixing($Z$5,AU1304,,Trigger)</f>
        <v>#VALUE!</v>
      </c>
      <c r="AY1304" s="102">
        <f>_xll.qlIndexFixing($AZ$1,AV1304,,Trigger)</f>
        <v>1.6778873158454E-2</v>
      </c>
    </row>
    <row r="1305" spans="46:51" ht="11.25" customHeight="1" x14ac:dyDescent="0.25">
      <c r="AT1305" s="57" t="s">
        <v>44</v>
      </c>
      <c r="AU1305" s="56">
        <f>_xll.qlInterestRateIndexFixingDate(IborIndex&amp;Tenor,AV1305,Trigger)</f>
        <v>48432</v>
      </c>
      <c r="AV1305" s="56">
        <f>_xll.qlCalendarAdvance(Calendar,AV1304,AT1305,"f",,Trigger)</f>
        <v>48436</v>
      </c>
      <c r="AW1305" s="56">
        <f>_xll.qlInterestRateIndexMaturity(IborIndex&amp;Tenor,AV1305,Trigger)</f>
        <v>48801</v>
      </c>
      <c r="AX1305" s="102" t="e">
        <f>_xll.qlIndexFixing($Z$5,AU1305,,Trigger)</f>
        <v>#VALUE!</v>
      </c>
      <c r="AY1305" s="102">
        <f>_xll.qlIndexFixing($AZ$1,AV1305,,Trigger)</f>
        <v>1.67713230779526E-2</v>
      </c>
    </row>
    <row r="1306" spans="46:51" ht="11.25" customHeight="1" x14ac:dyDescent="0.25">
      <c r="AT1306" s="57" t="s">
        <v>44</v>
      </c>
      <c r="AU1306" s="56">
        <f>_xll.qlInterestRateIndexFixingDate(IborIndex&amp;Tenor,AV1306,Trigger)</f>
        <v>48439</v>
      </c>
      <c r="AV1306" s="56">
        <f>_xll.qlCalendarAdvance(Calendar,AV1305,AT1306,"f",,Trigger)</f>
        <v>48443</v>
      </c>
      <c r="AW1306" s="56">
        <f>_xll.qlInterestRateIndexMaturity(IborIndex&amp;Tenor,AV1306,Trigger)</f>
        <v>48808</v>
      </c>
      <c r="AX1306" s="102" t="e">
        <f>_xll.qlIndexFixing($Z$5,AU1306,,Trigger)</f>
        <v>#VALUE!</v>
      </c>
      <c r="AY1306" s="102">
        <f>_xll.qlIndexFixing($AZ$1,AV1306,,Trigger)</f>
        <v>1.6763764536574275E-2</v>
      </c>
    </row>
    <row r="1307" spans="46:51" ht="11.25" customHeight="1" x14ac:dyDescent="0.25">
      <c r="AT1307" s="57" t="s">
        <v>44</v>
      </c>
      <c r="AU1307" s="56">
        <f>_xll.qlInterestRateIndexFixingDate(IborIndex&amp;Tenor,AV1307,Trigger)</f>
        <v>48446</v>
      </c>
      <c r="AV1307" s="56">
        <f>_xll.qlCalendarAdvance(Calendar,AV1306,AT1307,"f",,Trigger)</f>
        <v>48450</v>
      </c>
      <c r="AW1307" s="56">
        <f>_xll.qlInterestRateIndexMaturity(IborIndex&amp;Tenor,AV1307,Trigger)</f>
        <v>48815</v>
      </c>
      <c r="AX1307" s="102" t="e">
        <f>_xll.qlIndexFixing($Z$5,AU1307,,Trigger)</f>
        <v>#VALUE!</v>
      </c>
      <c r="AY1307" s="102">
        <f>_xll.qlIndexFixing($AZ$1,AV1307,,Trigger)</f>
        <v>1.6756197701550284E-2</v>
      </c>
    </row>
    <row r="1308" spans="46:51" ht="11.25" customHeight="1" x14ac:dyDescent="0.25">
      <c r="AT1308" s="57" t="s">
        <v>44</v>
      </c>
      <c r="AU1308" s="56">
        <f>_xll.qlInterestRateIndexFixingDate(IborIndex&amp;Tenor,AV1308,Trigger)</f>
        <v>48453</v>
      </c>
      <c r="AV1308" s="56">
        <f>_xll.qlCalendarAdvance(Calendar,AV1307,AT1308,"f",,Trigger)</f>
        <v>48457</v>
      </c>
      <c r="AW1308" s="56">
        <f>_xll.qlInterestRateIndexMaturity(IborIndex&amp;Tenor,AV1308,Trigger)</f>
        <v>48822</v>
      </c>
      <c r="AX1308" s="102" t="e">
        <f>_xll.qlIndexFixing($Z$5,AU1308,,Trigger)</f>
        <v>#VALUE!</v>
      </c>
      <c r="AY1308" s="102">
        <f>_xll.qlIndexFixing($AZ$1,AV1308,,Trigger)</f>
        <v>1.6748622740105992E-2</v>
      </c>
    </row>
    <row r="1309" spans="46:51" ht="11.25" customHeight="1" x14ac:dyDescent="0.25">
      <c r="AT1309" s="57" t="s">
        <v>44</v>
      </c>
      <c r="AU1309" s="56">
        <f>_xll.qlInterestRateIndexFixingDate(IborIndex&amp;Tenor,AV1309,Trigger)</f>
        <v>48460</v>
      </c>
      <c r="AV1309" s="56">
        <f>_xll.qlCalendarAdvance(Calendar,AV1308,AT1309,"f",,Trigger)</f>
        <v>48464</v>
      </c>
      <c r="AW1309" s="56">
        <f>_xll.qlInterestRateIndexMaturity(IborIndex&amp;Tenor,AV1309,Trigger)</f>
        <v>48829</v>
      </c>
      <c r="AX1309" s="102" t="e">
        <f>_xll.qlIndexFixing($Z$5,AU1309,,Trigger)</f>
        <v>#VALUE!</v>
      </c>
      <c r="AY1309" s="102">
        <f>_xll.qlIndexFixing($AZ$1,AV1309,,Trigger)</f>
        <v>1.6741039819462809E-2</v>
      </c>
    </row>
    <row r="1310" spans="46:51" ht="11.25" customHeight="1" x14ac:dyDescent="0.25">
      <c r="AT1310" s="57" t="s">
        <v>44</v>
      </c>
      <c r="AU1310" s="56">
        <f>_xll.qlInterestRateIndexFixingDate(IborIndex&amp;Tenor,AV1310,Trigger)</f>
        <v>48467</v>
      </c>
      <c r="AV1310" s="56">
        <f>_xll.qlCalendarAdvance(Calendar,AV1309,AT1310,"f",,Trigger)</f>
        <v>48471</v>
      </c>
      <c r="AW1310" s="56">
        <f>_xll.qlInterestRateIndexMaturity(IborIndex&amp;Tenor,AV1310,Trigger)</f>
        <v>48836</v>
      </c>
      <c r="AX1310" s="102" t="e">
        <f>_xll.qlIndexFixing($Z$5,AU1310,,Trigger)</f>
        <v>#VALUE!</v>
      </c>
      <c r="AY1310" s="102">
        <f>_xll.qlIndexFixing($AZ$1,AV1310,,Trigger)</f>
        <v>1.6733449106836679E-2</v>
      </c>
    </row>
    <row r="1311" spans="46:51" ht="11.25" customHeight="1" x14ac:dyDescent="0.25">
      <c r="AT1311" s="57" t="s">
        <v>44</v>
      </c>
      <c r="AU1311" s="56">
        <f>_xll.qlInterestRateIndexFixingDate(IborIndex&amp;Tenor,AV1311,Trigger)</f>
        <v>48474</v>
      </c>
      <c r="AV1311" s="56">
        <f>_xll.qlCalendarAdvance(Calendar,AV1310,AT1311,"f",,Trigger)</f>
        <v>48478</v>
      </c>
      <c r="AW1311" s="56">
        <f>_xll.qlInterestRateIndexMaturity(IborIndex&amp;Tenor,AV1311,Trigger)</f>
        <v>48843</v>
      </c>
      <c r="AX1311" s="102" t="e">
        <f>_xll.qlIndexFixing($Z$5,AU1311,,Trigger)</f>
        <v>#VALUE!</v>
      </c>
      <c r="AY1311" s="102">
        <f>_xll.qlIndexFixing($AZ$1,AV1311,,Trigger)</f>
        <v>1.6725850769439159E-2</v>
      </c>
    </row>
    <row r="1312" spans="46:51" ht="11.25" customHeight="1" x14ac:dyDescent="0.25">
      <c r="AT1312" s="57" t="s">
        <v>44</v>
      </c>
      <c r="AU1312" s="56">
        <f>_xll.qlInterestRateIndexFixingDate(IborIndex&amp;Tenor,AV1312,Trigger)</f>
        <v>48481</v>
      </c>
      <c r="AV1312" s="56">
        <f>_xll.qlCalendarAdvance(Calendar,AV1311,AT1312,"f",,Trigger)</f>
        <v>48485</v>
      </c>
      <c r="AW1312" s="56">
        <f>_xll.qlInterestRateIndexMaturity(IborIndex&amp;Tenor,AV1312,Trigger)</f>
        <v>48850</v>
      </c>
      <c r="AX1312" s="102" t="e">
        <f>_xll.qlIndexFixing($Z$5,AU1312,,Trigger)</f>
        <v>#VALUE!</v>
      </c>
      <c r="AY1312" s="102">
        <f>_xll.qlIndexFixing($AZ$1,AV1312,,Trigger)</f>
        <v>1.671824497447677E-2</v>
      </c>
    </row>
    <row r="1313" spans="46:51" ht="11.25" customHeight="1" x14ac:dyDescent="0.25">
      <c r="AT1313" s="57" t="s">
        <v>44</v>
      </c>
      <c r="AU1313" s="56">
        <f>_xll.qlInterestRateIndexFixingDate(IborIndex&amp;Tenor,AV1313,Trigger)</f>
        <v>48488</v>
      </c>
      <c r="AV1313" s="56">
        <f>_xll.qlCalendarAdvance(Calendar,AV1312,AT1313,"f",,Trigger)</f>
        <v>48492</v>
      </c>
      <c r="AW1313" s="56">
        <f>_xll.qlInterestRateIndexMaturity(IborIndex&amp;Tenor,AV1313,Trigger)</f>
        <v>48857</v>
      </c>
      <c r="AX1313" s="102" t="e">
        <f>_xll.qlIndexFixing($Z$5,AU1313,,Trigger)</f>
        <v>#VALUE!</v>
      </c>
      <c r="AY1313" s="102">
        <f>_xll.qlIndexFixing($AZ$1,AV1313,,Trigger)</f>
        <v>1.6710631889150999E-2</v>
      </c>
    </row>
    <row r="1314" spans="46:51" ht="11.25" customHeight="1" x14ac:dyDescent="0.25">
      <c r="AT1314" s="57" t="s">
        <v>44</v>
      </c>
      <c r="AU1314" s="56">
        <f>_xll.qlInterestRateIndexFixingDate(IborIndex&amp;Tenor,AV1314,Trigger)</f>
        <v>48495</v>
      </c>
      <c r="AV1314" s="56">
        <f>_xll.qlCalendarAdvance(Calendar,AV1313,AT1314,"f",,Trigger)</f>
        <v>48499</v>
      </c>
      <c r="AW1314" s="56">
        <f>_xll.qlInterestRateIndexMaturity(IborIndex&amp;Tenor,AV1314,Trigger)</f>
        <v>48864</v>
      </c>
      <c r="AX1314" s="102" t="e">
        <f>_xll.qlIndexFixing($Z$5,AU1314,,Trigger)</f>
        <v>#VALUE!</v>
      </c>
      <c r="AY1314" s="102">
        <f>_xll.qlIndexFixing($AZ$1,AV1314,,Trigger)</f>
        <v>1.6703011680658079E-2</v>
      </c>
    </row>
    <row r="1315" spans="46:51" ht="11.25" customHeight="1" x14ac:dyDescent="0.25">
      <c r="AT1315" s="57" t="s">
        <v>44</v>
      </c>
      <c r="AU1315" s="56">
        <f>_xll.qlInterestRateIndexFixingDate(IborIndex&amp;Tenor,AV1315,Trigger)</f>
        <v>48502</v>
      </c>
      <c r="AV1315" s="56">
        <f>_xll.qlCalendarAdvance(Calendar,AV1314,AT1315,"f",,Trigger)</f>
        <v>48506</v>
      </c>
      <c r="AW1315" s="56">
        <f>_xll.qlInterestRateIndexMaturity(IborIndex&amp;Tenor,AV1315,Trigger)</f>
        <v>48871</v>
      </c>
      <c r="AX1315" s="102" t="e">
        <f>_xll.qlIndexFixing($Z$5,AU1315,,Trigger)</f>
        <v>#VALUE!</v>
      </c>
      <c r="AY1315" s="102">
        <f>_xll.qlIndexFixing($AZ$1,AV1315,,Trigger)</f>
        <v>1.6695384516190293E-2</v>
      </c>
    </row>
    <row r="1316" spans="46:51" ht="11.25" customHeight="1" x14ac:dyDescent="0.25">
      <c r="AT1316" s="57" t="s">
        <v>44</v>
      </c>
      <c r="AU1316" s="56">
        <f>_xll.qlInterestRateIndexFixingDate(IborIndex&amp;Tenor,AV1316,Trigger)</f>
        <v>48509</v>
      </c>
      <c r="AV1316" s="56">
        <f>_xll.qlCalendarAdvance(Calendar,AV1315,AT1316,"f",,Trigger)</f>
        <v>48513</v>
      </c>
      <c r="AW1316" s="56">
        <f>_xll.qlInterestRateIndexMaturity(IborIndex&amp;Tenor,AV1316,Trigger)</f>
        <v>48878</v>
      </c>
      <c r="AX1316" s="102" t="e">
        <f>_xll.qlIndexFixing($Z$5,AU1316,,Trigger)</f>
        <v>#VALUE!</v>
      </c>
      <c r="AY1316" s="102">
        <f>_xll.qlIndexFixing($AZ$1,AV1316,,Trigger)</f>
        <v>1.6687750562934017E-2</v>
      </c>
    </row>
    <row r="1317" spans="46:51" ht="11.25" customHeight="1" x14ac:dyDescent="0.25">
      <c r="AT1317" s="57" t="s">
        <v>44</v>
      </c>
      <c r="AU1317" s="56">
        <f>_xll.qlInterestRateIndexFixingDate(IborIndex&amp;Tenor,AV1317,Trigger)</f>
        <v>48516</v>
      </c>
      <c r="AV1317" s="56">
        <f>_xll.qlCalendarAdvance(Calendar,AV1316,AT1317,"f",,Trigger)</f>
        <v>48520</v>
      </c>
      <c r="AW1317" s="56">
        <f>_xll.qlInterestRateIndexMaturity(IborIndex&amp;Tenor,AV1317,Trigger)</f>
        <v>48885</v>
      </c>
      <c r="AX1317" s="102" t="e">
        <f>_xll.qlIndexFixing($Z$5,AU1317,,Trigger)</f>
        <v>#VALUE!</v>
      </c>
      <c r="AY1317" s="102">
        <f>_xll.qlIndexFixing($AZ$1,AV1317,,Trigger)</f>
        <v>1.6680109988071463E-2</v>
      </c>
    </row>
    <row r="1318" spans="46:51" ht="11.25" customHeight="1" x14ac:dyDescent="0.25">
      <c r="AT1318" s="57" t="s">
        <v>44</v>
      </c>
      <c r="AU1318" s="56">
        <f>_xll.qlInterestRateIndexFixingDate(IborIndex&amp;Tenor,AV1318,Trigger)</f>
        <v>48523</v>
      </c>
      <c r="AV1318" s="56">
        <f>_xll.qlCalendarAdvance(Calendar,AV1317,AT1318,"f",,Trigger)</f>
        <v>48527</v>
      </c>
      <c r="AW1318" s="56">
        <f>_xll.qlInterestRateIndexMaturity(IborIndex&amp;Tenor,AV1318,Trigger)</f>
        <v>48892</v>
      </c>
      <c r="AX1318" s="102" t="e">
        <f>_xll.qlIndexFixing($Z$5,AU1318,,Trigger)</f>
        <v>#VALUE!</v>
      </c>
      <c r="AY1318" s="102">
        <f>_xll.qlIndexFixing($AZ$1,AV1318,,Trigger)</f>
        <v>1.6672462958779156E-2</v>
      </c>
    </row>
    <row r="1319" spans="46:51" ht="11.25" customHeight="1" x14ac:dyDescent="0.25">
      <c r="AT1319" s="57" t="s">
        <v>44</v>
      </c>
      <c r="AU1319" s="56">
        <f>_xll.qlInterestRateIndexFixingDate(IborIndex&amp;Tenor,AV1319,Trigger)</f>
        <v>48530</v>
      </c>
      <c r="AV1319" s="56">
        <f>_xll.qlCalendarAdvance(Calendar,AV1318,AT1319,"f",,Trigger)</f>
        <v>48534</v>
      </c>
      <c r="AW1319" s="56">
        <f>_xll.qlInterestRateIndexMaturity(IborIndex&amp;Tenor,AV1319,Trigger)</f>
        <v>48899</v>
      </c>
      <c r="AX1319" s="102" t="e">
        <f>_xll.qlIndexFixing($Z$5,AU1319,,Trigger)</f>
        <v>#VALUE!</v>
      </c>
      <c r="AY1319" s="102">
        <f>_xll.qlIndexFixing($AZ$1,AV1319,,Trigger)</f>
        <v>1.6664809642229224E-2</v>
      </c>
    </row>
    <row r="1320" spans="46:51" ht="11.25" customHeight="1" x14ac:dyDescent="0.25">
      <c r="AT1320" s="57" t="s">
        <v>44</v>
      </c>
      <c r="AU1320" s="56">
        <f>_xll.qlInterestRateIndexFixingDate(IborIndex&amp;Tenor,AV1320,Trigger)</f>
        <v>48537</v>
      </c>
      <c r="AV1320" s="56">
        <f>_xll.qlCalendarAdvance(Calendar,AV1319,AT1320,"f",,Trigger)</f>
        <v>48541</v>
      </c>
      <c r="AW1320" s="56">
        <f>_xll.qlInterestRateIndexMaturity(IborIndex&amp;Tenor,AV1320,Trigger)</f>
        <v>48906</v>
      </c>
      <c r="AX1320" s="102" t="e">
        <f>_xll.qlIndexFixing($Z$5,AU1320,,Trigger)</f>
        <v>#VALUE!</v>
      </c>
      <c r="AY1320" s="102">
        <f>_xll.qlIndexFixing($AZ$1,AV1320,,Trigger)</f>
        <v>1.6657150205588559E-2</v>
      </c>
    </row>
    <row r="1321" spans="46:51" ht="11.25" customHeight="1" x14ac:dyDescent="0.25">
      <c r="AT1321" s="57" t="s">
        <v>44</v>
      </c>
      <c r="AU1321" s="56">
        <f>_xll.qlInterestRateIndexFixingDate(IborIndex&amp;Tenor,AV1321,Trigger)</f>
        <v>48544</v>
      </c>
      <c r="AV1321" s="56">
        <f>_xll.qlCalendarAdvance(Calendar,AV1320,AT1321,"f",,Trigger)</f>
        <v>48548</v>
      </c>
      <c r="AW1321" s="56">
        <f>_xll.qlInterestRateIndexMaturity(IborIndex&amp;Tenor,AV1321,Trigger)</f>
        <v>48913</v>
      </c>
      <c r="AX1321" s="102" t="e">
        <f>_xll.qlIndexFixing($Z$5,AU1321,,Trigger)</f>
        <v>#VALUE!</v>
      </c>
      <c r="AY1321" s="102">
        <f>_xll.qlIndexFixing($AZ$1,AV1321,,Trigger)</f>
        <v>1.6649484816019224E-2</v>
      </c>
    </row>
    <row r="1322" spans="46:51" ht="11.25" customHeight="1" x14ac:dyDescent="0.25">
      <c r="AT1322" s="57" t="s">
        <v>44</v>
      </c>
      <c r="AU1322" s="56">
        <f>_xll.qlInterestRateIndexFixingDate(IborIndex&amp;Tenor,AV1322,Trigger)</f>
        <v>48551</v>
      </c>
      <c r="AV1322" s="56">
        <f>_xll.qlCalendarAdvance(Calendar,AV1321,AT1322,"f",,Trigger)</f>
        <v>48555</v>
      </c>
      <c r="AW1322" s="56">
        <f>_xll.qlInterestRateIndexMaturity(IborIndex&amp;Tenor,AV1322,Trigger)</f>
        <v>48920</v>
      </c>
      <c r="AX1322" s="102" t="e">
        <f>_xll.qlIndexFixing($Z$5,AU1322,,Trigger)</f>
        <v>#VALUE!</v>
      </c>
      <c r="AY1322" s="102">
        <f>_xll.qlIndexFixing($AZ$1,AV1322,,Trigger)</f>
        <v>1.6641813640677808E-2</v>
      </c>
    </row>
    <row r="1323" spans="46:51" ht="11.25" customHeight="1" x14ac:dyDescent="0.25">
      <c r="AT1323" s="57" t="s">
        <v>44</v>
      </c>
      <c r="AU1323" s="56">
        <f>_xll.qlInterestRateIndexFixingDate(IborIndex&amp;Tenor,AV1323,Trigger)</f>
        <v>48558</v>
      </c>
      <c r="AV1323" s="56">
        <f>_xll.qlCalendarAdvance(Calendar,AV1322,AT1323,"f",,Trigger)</f>
        <v>48562</v>
      </c>
      <c r="AW1323" s="56">
        <f>_xll.qlInterestRateIndexMaturity(IborIndex&amp;Tenor,AV1323,Trigger)</f>
        <v>48927</v>
      </c>
      <c r="AX1323" s="102" t="e">
        <f>_xll.qlIndexFixing($Z$5,AU1323,,Trigger)</f>
        <v>#VALUE!</v>
      </c>
      <c r="AY1323" s="102">
        <f>_xll.qlIndexFixing($AZ$1,AV1323,,Trigger)</f>
        <v>1.6634136846716739E-2</v>
      </c>
    </row>
    <row r="1324" spans="46:51" ht="11.25" customHeight="1" x14ac:dyDescent="0.25">
      <c r="AT1324" s="57" t="s">
        <v>44</v>
      </c>
      <c r="AU1324" s="56">
        <f>_xll.qlInterestRateIndexFixingDate(IborIndex&amp;Tenor,AV1324,Trigger)</f>
        <v>48565</v>
      </c>
      <c r="AV1324" s="56">
        <f>_xll.qlCalendarAdvance(Calendar,AV1323,AT1324,"f",,Trigger)</f>
        <v>48569</v>
      </c>
      <c r="AW1324" s="56">
        <f>_xll.qlInterestRateIndexMaturity(IborIndex&amp;Tenor,AV1324,Trigger)</f>
        <v>48934</v>
      </c>
      <c r="AX1324" s="102" t="e">
        <f>_xll.qlIndexFixing($Z$5,AU1324,,Trigger)</f>
        <v>#VALUE!</v>
      </c>
      <c r="AY1324" s="102">
        <f>_xll.qlIndexFixing($AZ$1,AV1324,,Trigger)</f>
        <v>1.6626454601282318E-2</v>
      </c>
    </row>
    <row r="1325" spans="46:51" ht="11.25" customHeight="1" x14ac:dyDescent="0.25">
      <c r="AT1325" s="57" t="s">
        <v>44</v>
      </c>
      <c r="AU1325" s="56">
        <f>_xll.qlInterestRateIndexFixingDate(IborIndex&amp;Tenor,AV1325,Trigger)</f>
        <v>48572</v>
      </c>
      <c r="AV1325" s="56">
        <f>_xll.qlCalendarAdvance(Calendar,AV1324,AT1325,"f",,Trigger)</f>
        <v>48576</v>
      </c>
      <c r="AW1325" s="56">
        <f>_xll.qlInterestRateIndexMaturity(IborIndex&amp;Tenor,AV1325,Trigger)</f>
        <v>48941</v>
      </c>
      <c r="AX1325" s="102" t="e">
        <f>_xll.qlIndexFixing($Z$5,AU1325,,Trigger)</f>
        <v>#VALUE!</v>
      </c>
      <c r="AY1325" s="102">
        <f>_xll.qlIndexFixing($AZ$1,AV1325,,Trigger)</f>
        <v>1.6618767071517333E-2</v>
      </c>
    </row>
    <row r="1326" spans="46:51" ht="11.25" customHeight="1" x14ac:dyDescent="0.25">
      <c r="AT1326" s="57" t="s">
        <v>44</v>
      </c>
      <c r="AU1326" s="56">
        <f>_xll.qlInterestRateIndexFixingDate(IborIndex&amp;Tenor,AV1326,Trigger)</f>
        <v>48579</v>
      </c>
      <c r="AV1326" s="56">
        <f>_xll.qlCalendarAdvance(Calendar,AV1325,AT1326,"f",,Trigger)</f>
        <v>48583</v>
      </c>
      <c r="AW1326" s="56">
        <f>_xll.qlInterestRateIndexMaturity(IborIndex&amp;Tenor,AV1326,Trigger)</f>
        <v>48948</v>
      </c>
      <c r="AX1326" s="102" t="e">
        <f>_xll.qlIndexFixing($Z$5,AU1326,,Trigger)</f>
        <v>#VALUE!</v>
      </c>
      <c r="AY1326" s="102">
        <f>_xll.qlIndexFixing($AZ$1,AV1326,,Trigger)</f>
        <v>1.6611074424557788E-2</v>
      </c>
    </row>
    <row r="1327" spans="46:51" ht="11.25" customHeight="1" x14ac:dyDescent="0.25">
      <c r="AT1327" s="57" t="s">
        <v>44</v>
      </c>
      <c r="AU1327" s="56">
        <f>_xll.qlInterestRateIndexFixingDate(IborIndex&amp;Tenor,AV1327,Trigger)</f>
        <v>48586</v>
      </c>
      <c r="AV1327" s="56">
        <f>_xll.qlCalendarAdvance(Calendar,AV1326,AT1327,"f",,Trigger)</f>
        <v>48590</v>
      </c>
      <c r="AW1327" s="56">
        <f>_xll.qlInterestRateIndexMaturity(IborIndex&amp;Tenor,AV1327,Trigger)</f>
        <v>48955</v>
      </c>
      <c r="AX1327" s="102" t="e">
        <f>_xll.qlIndexFixing($Z$5,AU1327,,Trigger)</f>
        <v>#VALUE!</v>
      </c>
      <c r="AY1327" s="102">
        <f>_xll.qlIndexFixing($AZ$1,AV1327,,Trigger)</f>
        <v>1.6603376827535966E-2</v>
      </c>
    </row>
    <row r="1328" spans="46:51" ht="11.25" customHeight="1" x14ac:dyDescent="0.25">
      <c r="AT1328" s="57" t="s">
        <v>44</v>
      </c>
      <c r="AU1328" s="56">
        <f>_xll.qlInterestRateIndexFixingDate(IborIndex&amp;Tenor,AV1328,Trigger)</f>
        <v>48593</v>
      </c>
      <c r="AV1328" s="56">
        <f>_xll.qlCalendarAdvance(Calendar,AV1327,AT1328,"f",,Trigger)</f>
        <v>48597</v>
      </c>
      <c r="AW1328" s="56">
        <f>_xll.qlInterestRateIndexMaturity(IborIndex&amp;Tenor,AV1328,Trigger)</f>
        <v>48962</v>
      </c>
      <c r="AX1328" s="102" t="e">
        <f>_xll.qlIndexFixing($Z$5,AU1328,,Trigger)</f>
        <v>#VALUE!</v>
      </c>
      <c r="AY1328" s="102">
        <f>_xll.qlIndexFixing($AZ$1,AV1328,,Trigger)</f>
        <v>1.6595674447578673E-2</v>
      </c>
    </row>
    <row r="1329" spans="46:51" ht="11.25" customHeight="1" x14ac:dyDescent="0.25">
      <c r="AT1329" s="57" t="s">
        <v>44</v>
      </c>
      <c r="AU1329" s="56">
        <f>_xll.qlInterestRateIndexFixingDate(IborIndex&amp;Tenor,AV1329,Trigger)</f>
        <v>48600</v>
      </c>
      <c r="AV1329" s="56">
        <f>_xll.qlCalendarAdvance(Calendar,AV1328,AT1329,"f",,Trigger)</f>
        <v>48604</v>
      </c>
      <c r="AW1329" s="56">
        <f>_xll.qlInterestRateIndexMaturity(IborIndex&amp;Tenor,AV1329,Trigger)</f>
        <v>48969</v>
      </c>
      <c r="AX1329" s="102" t="e">
        <f>_xll.qlIndexFixing($Z$5,AU1329,,Trigger)</f>
        <v>#VALUE!</v>
      </c>
      <c r="AY1329" s="102">
        <f>_xll.qlIndexFixing($AZ$1,AV1329,,Trigger)</f>
        <v>1.6587967451807017E-2</v>
      </c>
    </row>
    <row r="1330" spans="46:51" ht="11.25" customHeight="1" x14ac:dyDescent="0.25">
      <c r="AT1330" s="57" t="s">
        <v>44</v>
      </c>
      <c r="AU1330" s="56">
        <f>_xll.qlInterestRateIndexFixingDate(IborIndex&amp;Tenor,AV1330,Trigger)</f>
        <v>48607</v>
      </c>
      <c r="AV1330" s="56">
        <f>_xll.qlCalendarAdvance(Calendar,AV1329,AT1330,"f",,Trigger)</f>
        <v>48611</v>
      </c>
      <c r="AW1330" s="56">
        <f>_xll.qlInterestRateIndexMaturity(IborIndex&amp;Tenor,AV1330,Trigger)</f>
        <v>48976</v>
      </c>
      <c r="AX1330" s="102" t="e">
        <f>_xll.qlIndexFixing($Z$5,AU1330,,Trigger)</f>
        <v>#VALUE!</v>
      </c>
      <c r="AY1330" s="102">
        <f>_xll.qlIndexFixing($AZ$1,AV1330,,Trigger)</f>
        <v>1.6580256007338392E-2</v>
      </c>
    </row>
    <row r="1331" spans="46:51" ht="11.25" customHeight="1" x14ac:dyDescent="0.25">
      <c r="AT1331" s="57" t="s">
        <v>44</v>
      </c>
      <c r="AU1331" s="56">
        <f>_xll.qlInterestRateIndexFixingDate(IborIndex&amp;Tenor,AV1331,Trigger)</f>
        <v>48614</v>
      </c>
      <c r="AV1331" s="56">
        <f>_xll.qlCalendarAdvance(Calendar,AV1330,AT1331,"f",,Trigger)</f>
        <v>48618</v>
      </c>
      <c r="AW1331" s="56">
        <f>_xll.qlInterestRateIndexMaturity(IborIndex&amp;Tenor,AV1331,Trigger)</f>
        <v>48983</v>
      </c>
      <c r="AX1331" s="102" t="e">
        <f>_xll.qlIndexFixing($Z$5,AU1331,,Trigger)</f>
        <v>#VALUE!</v>
      </c>
      <c r="AY1331" s="102">
        <f>_xll.qlIndexFixing($AZ$1,AV1331,,Trigger)</f>
        <v>1.6572540281284048E-2</v>
      </c>
    </row>
    <row r="1332" spans="46:51" ht="11.25" customHeight="1" x14ac:dyDescent="0.25">
      <c r="AT1332" s="57" t="s">
        <v>44</v>
      </c>
      <c r="AU1332" s="56">
        <f>_xll.qlInterestRateIndexFixingDate(IborIndex&amp;Tenor,AV1332,Trigger)</f>
        <v>48621</v>
      </c>
      <c r="AV1332" s="56">
        <f>_xll.qlCalendarAdvance(Calendar,AV1331,AT1332,"f",,Trigger)</f>
        <v>48625</v>
      </c>
      <c r="AW1332" s="56">
        <f>_xll.qlInterestRateIndexMaturity(IborIndex&amp;Tenor,AV1332,Trigger)</f>
        <v>48990</v>
      </c>
      <c r="AX1332" s="102" t="e">
        <f>_xll.qlIndexFixing($Z$5,AU1332,,Trigger)</f>
        <v>#VALUE!</v>
      </c>
      <c r="AY1332" s="102">
        <f>_xll.qlIndexFixing($AZ$1,AV1332,,Trigger)</f>
        <v>1.6564820440750427E-2</v>
      </c>
    </row>
    <row r="1333" spans="46:51" ht="11.25" customHeight="1" x14ac:dyDescent="0.25">
      <c r="AT1333" s="57" t="s">
        <v>44</v>
      </c>
      <c r="AU1333" s="56">
        <f>_xll.qlInterestRateIndexFixingDate(IborIndex&amp;Tenor,AV1333,Trigger)</f>
        <v>48628</v>
      </c>
      <c r="AV1333" s="56">
        <f>_xll.qlCalendarAdvance(Calendar,AV1332,AT1333,"f",,Trigger)</f>
        <v>48632</v>
      </c>
      <c r="AW1333" s="56">
        <f>_xll.qlInterestRateIndexMaturity(IborIndex&amp;Tenor,AV1333,Trigger)</f>
        <v>48997</v>
      </c>
      <c r="AX1333" s="102" t="e">
        <f>_xll.qlIndexFixing($Z$5,AU1333,,Trigger)</f>
        <v>#VALUE!</v>
      </c>
      <c r="AY1333" s="102">
        <f>_xll.qlIndexFixing($AZ$1,AV1333,,Trigger)</f>
        <v>1.6557096652839148E-2</v>
      </c>
    </row>
    <row r="1334" spans="46:51" ht="11.25" customHeight="1" x14ac:dyDescent="0.25">
      <c r="AT1334" s="57" t="s">
        <v>44</v>
      </c>
      <c r="AU1334" s="56">
        <f>_xll.qlInterestRateIndexFixingDate(IborIndex&amp;Tenor,AV1334,Trigger)</f>
        <v>48635</v>
      </c>
      <c r="AV1334" s="56">
        <f>_xll.qlCalendarAdvance(Calendar,AV1333,AT1334,"f",,Trigger)</f>
        <v>48639</v>
      </c>
      <c r="AW1334" s="56">
        <f>_xll.qlInterestRateIndexMaturity(IborIndex&amp;Tenor,AV1334,Trigger)</f>
        <v>49004</v>
      </c>
      <c r="AX1334" s="102" t="e">
        <f>_xll.qlIndexFixing($Z$5,AU1334,,Trigger)</f>
        <v>#VALUE!</v>
      </c>
      <c r="AY1334" s="102">
        <f>_xll.qlIndexFixing($AZ$1,AV1334,,Trigger)</f>
        <v>1.6549369084646139E-2</v>
      </c>
    </row>
    <row r="1335" spans="46:51" ht="11.25" customHeight="1" x14ac:dyDescent="0.25">
      <c r="AT1335" s="57" t="s">
        <v>44</v>
      </c>
      <c r="AU1335" s="56">
        <f>_xll.qlInterestRateIndexFixingDate(IborIndex&amp;Tenor,AV1335,Trigger)</f>
        <v>48642</v>
      </c>
      <c r="AV1335" s="56">
        <f>_xll.qlCalendarAdvance(Calendar,AV1334,AT1335,"f",,Trigger)</f>
        <v>48646</v>
      </c>
      <c r="AW1335" s="56">
        <f>_xll.qlInterestRateIndexMaturity(IborIndex&amp;Tenor,AV1335,Trigger)</f>
        <v>49011</v>
      </c>
      <c r="AX1335" s="102" t="e">
        <f>_xll.qlIndexFixing($Z$5,AU1335,,Trigger)</f>
        <v>#VALUE!</v>
      </c>
      <c r="AY1335" s="102">
        <f>_xll.qlIndexFixing($AZ$1,AV1335,,Trigger)</f>
        <v>1.6541637903262723E-2</v>
      </c>
    </row>
    <row r="1336" spans="46:51" ht="11.25" customHeight="1" x14ac:dyDescent="0.25">
      <c r="AT1336" s="57" t="s">
        <v>44</v>
      </c>
      <c r="AU1336" s="56">
        <f>_xll.qlInterestRateIndexFixingDate(IborIndex&amp;Tenor,AV1336,Trigger)</f>
        <v>48649</v>
      </c>
      <c r="AV1336" s="56">
        <f>_xll.qlCalendarAdvance(Calendar,AV1335,AT1336,"f",,Trigger)</f>
        <v>48653</v>
      </c>
      <c r="AW1336" s="56">
        <f>_xll.qlInterestRateIndexMaturity(IborIndex&amp;Tenor,AV1336,Trigger)</f>
        <v>49018</v>
      </c>
      <c r="AX1336" s="102" t="e">
        <f>_xll.qlIndexFixing($Z$5,AU1336,,Trigger)</f>
        <v>#VALUE!</v>
      </c>
      <c r="AY1336" s="102">
        <f>_xll.qlIndexFixing($AZ$1,AV1336,,Trigger)</f>
        <v>1.6533903275775193E-2</v>
      </c>
    </row>
    <row r="1337" spans="46:51" ht="11.25" customHeight="1" x14ac:dyDescent="0.25">
      <c r="AT1337" s="57" t="s">
        <v>44</v>
      </c>
      <c r="AU1337" s="56">
        <f>_xll.qlInterestRateIndexFixingDate(IborIndex&amp;Tenor,AV1337,Trigger)</f>
        <v>48656</v>
      </c>
      <c r="AV1337" s="56">
        <f>_xll.qlCalendarAdvance(Calendar,AV1336,AT1337,"f",,Trigger)</f>
        <v>48660</v>
      </c>
      <c r="AW1337" s="56">
        <f>_xll.qlInterestRateIndexMaturity(IborIndex&amp;Tenor,AV1337,Trigger)</f>
        <v>49025</v>
      </c>
      <c r="AX1337" s="102" t="e">
        <f>_xll.qlIndexFixing($Z$5,AU1337,,Trigger)</f>
        <v>#VALUE!</v>
      </c>
      <c r="AY1337" s="102">
        <f>_xll.qlIndexFixing($AZ$1,AV1337,,Trigger)</f>
        <v>1.6526165369264368E-2</v>
      </c>
    </row>
    <row r="1338" spans="46:51" ht="11.25" customHeight="1" x14ac:dyDescent="0.25">
      <c r="AT1338" s="57" t="s">
        <v>44</v>
      </c>
      <c r="AU1338" s="56">
        <f>_xll.qlInterestRateIndexFixingDate(IborIndex&amp;Tenor,AV1338,Trigger)</f>
        <v>48663</v>
      </c>
      <c r="AV1338" s="56">
        <f>_xll.qlCalendarAdvance(Calendar,AV1337,AT1338,"f",,Trigger)</f>
        <v>48667</v>
      </c>
      <c r="AW1338" s="56">
        <f>_xll.qlInterestRateIndexMaturity(IborIndex&amp;Tenor,AV1338,Trigger)</f>
        <v>49032</v>
      </c>
      <c r="AX1338" s="102" t="e">
        <f>_xll.qlIndexFixing($Z$5,AU1338,,Trigger)</f>
        <v>#VALUE!</v>
      </c>
      <c r="AY1338" s="102">
        <f>_xll.qlIndexFixing($AZ$1,AV1338,,Trigger)</f>
        <v>1.6518424350805798E-2</v>
      </c>
    </row>
    <row r="1339" spans="46:51" ht="11.25" customHeight="1" x14ac:dyDescent="0.25">
      <c r="AT1339" s="57" t="s">
        <v>44</v>
      </c>
      <c r="AU1339" s="56">
        <f>_xll.qlInterestRateIndexFixingDate(IborIndex&amp;Tenor,AV1339,Trigger)</f>
        <v>48670</v>
      </c>
      <c r="AV1339" s="56">
        <f>_xll.qlCalendarAdvance(Calendar,AV1338,AT1339,"f",,Trigger)</f>
        <v>48674</v>
      </c>
      <c r="AW1339" s="56">
        <f>_xll.qlInterestRateIndexMaturity(IborIndex&amp;Tenor,AV1339,Trigger)</f>
        <v>49039</v>
      </c>
      <c r="AX1339" s="102" t="e">
        <f>_xll.qlIndexFixing($Z$5,AU1339,,Trigger)</f>
        <v>#VALUE!</v>
      </c>
      <c r="AY1339" s="102">
        <f>_xll.qlIndexFixing($AZ$1,AV1339,,Trigger)</f>
        <v>1.6509966109319808E-2</v>
      </c>
    </row>
    <row r="1340" spans="46:51" ht="11.25" customHeight="1" x14ac:dyDescent="0.25">
      <c r="AT1340" s="57" t="s">
        <v>44</v>
      </c>
      <c r="AU1340" s="56">
        <f>_xll.qlInterestRateIndexFixingDate(IborIndex&amp;Tenor,AV1340,Trigger)</f>
        <v>48677</v>
      </c>
      <c r="AV1340" s="56">
        <f>_xll.qlCalendarAdvance(Calendar,AV1339,AT1340,"f",,Trigger)</f>
        <v>48681</v>
      </c>
      <c r="AW1340" s="56">
        <f>_xll.qlInterestRateIndexMaturity(IborIndex&amp;Tenor,AV1340,Trigger)</f>
        <v>49046</v>
      </c>
      <c r="AX1340" s="102" t="e">
        <f>_xll.qlIndexFixing($Z$5,AU1340,,Trigger)</f>
        <v>#VALUE!</v>
      </c>
      <c r="AY1340" s="102">
        <f>_xll.qlIndexFixing($AZ$1,AV1340,,Trigger)</f>
        <v>1.6502933646324238E-2</v>
      </c>
    </row>
    <row r="1341" spans="46:51" ht="11.25" customHeight="1" x14ac:dyDescent="0.25">
      <c r="AT1341" s="57" t="s">
        <v>44</v>
      </c>
      <c r="AU1341" s="56">
        <f>_xll.qlInterestRateIndexFixingDate(IborIndex&amp;Tenor,AV1341,Trigger)</f>
        <v>48682</v>
      </c>
      <c r="AV1341" s="56">
        <f>_xll.qlCalendarAdvance(Calendar,AV1340,AT1341,"f",,Trigger)</f>
        <v>48688</v>
      </c>
      <c r="AW1341" s="56">
        <f>_xll.qlInterestRateIndexMaturity(IborIndex&amp;Tenor,AV1341,Trigger)</f>
        <v>49053</v>
      </c>
      <c r="AX1341" s="102" t="e">
        <f>_xll.qlIndexFixing($Z$5,AU1341,,Trigger)</f>
        <v>#VALUE!</v>
      </c>
      <c r="AY1341" s="102">
        <f>_xll.qlIndexFixing($AZ$1,AV1341,,Trigger)</f>
        <v>1.6495184294427184E-2</v>
      </c>
    </row>
    <row r="1342" spans="46:51" ht="11.25" customHeight="1" x14ac:dyDescent="0.25">
      <c r="AT1342" s="57" t="s">
        <v>44</v>
      </c>
      <c r="AU1342" s="56">
        <f>_xll.qlInterestRateIndexFixingDate(IborIndex&amp;Tenor,AV1342,Trigger)</f>
        <v>48691</v>
      </c>
      <c r="AV1342" s="56">
        <f>_xll.qlCalendarAdvance(Calendar,AV1341,AT1342,"f",,Trigger)</f>
        <v>48695</v>
      </c>
      <c r="AW1342" s="56">
        <f>_xll.qlInterestRateIndexMaturity(IborIndex&amp;Tenor,AV1342,Trigger)</f>
        <v>49060</v>
      </c>
      <c r="AX1342" s="102" t="e">
        <f>_xll.qlIndexFixing($Z$5,AU1342,,Trigger)</f>
        <v>#VALUE!</v>
      </c>
      <c r="AY1342" s="102">
        <f>_xll.qlIndexFixing($AZ$1,AV1342,,Trigger)</f>
        <v>1.6487432498834907E-2</v>
      </c>
    </row>
    <row r="1343" spans="46:51" ht="11.25" customHeight="1" x14ac:dyDescent="0.25">
      <c r="AT1343" s="57" t="s">
        <v>44</v>
      </c>
      <c r="AU1343" s="56">
        <f>_xll.qlInterestRateIndexFixingDate(IborIndex&amp;Tenor,AV1343,Trigger)</f>
        <v>48698</v>
      </c>
      <c r="AV1343" s="56">
        <f>_xll.qlCalendarAdvance(Calendar,AV1342,AT1343,"f",,Trigger)</f>
        <v>48702</v>
      </c>
      <c r="AW1343" s="56">
        <f>_xll.qlInterestRateIndexMaturity(IborIndex&amp;Tenor,AV1343,Trigger)</f>
        <v>49067</v>
      </c>
      <c r="AX1343" s="102" t="e">
        <f>_xll.qlIndexFixing($Z$5,AU1343,,Trigger)</f>
        <v>#VALUE!</v>
      </c>
      <c r="AY1343" s="102">
        <f>_xll.qlIndexFixing($AZ$1,AV1343,,Trigger)</f>
        <v>1.647967842659713E-2</v>
      </c>
    </row>
    <row r="1344" spans="46:51" ht="11.25" customHeight="1" x14ac:dyDescent="0.25">
      <c r="AT1344" s="57" t="s">
        <v>44</v>
      </c>
      <c r="AU1344" s="56">
        <f>_xll.qlInterestRateIndexFixingDate(IborIndex&amp;Tenor,AV1344,Trigger)</f>
        <v>48705</v>
      </c>
      <c r="AV1344" s="56">
        <f>_xll.qlCalendarAdvance(Calendar,AV1343,AT1344,"f",,Trigger)</f>
        <v>48709</v>
      </c>
      <c r="AW1344" s="56">
        <f>_xll.qlInterestRateIndexMaturity(IborIndex&amp;Tenor,AV1344,Trigger)</f>
        <v>49074</v>
      </c>
      <c r="AX1344" s="102" t="e">
        <f>_xll.qlIndexFixing($Z$5,AU1344,,Trigger)</f>
        <v>#VALUE!</v>
      </c>
      <c r="AY1344" s="102">
        <f>_xll.qlIndexFixing($AZ$1,AV1344,,Trigger)</f>
        <v>1.647192224475897E-2</v>
      </c>
    </row>
    <row r="1345" spans="46:51" ht="11.25" customHeight="1" x14ac:dyDescent="0.25">
      <c r="AT1345" s="57" t="s">
        <v>44</v>
      </c>
      <c r="AU1345" s="56">
        <f>_xll.qlInterestRateIndexFixingDate(IborIndex&amp;Tenor,AV1345,Trigger)</f>
        <v>48712</v>
      </c>
      <c r="AV1345" s="56">
        <f>_xll.qlCalendarAdvance(Calendar,AV1344,AT1345,"f",,Trigger)</f>
        <v>48716</v>
      </c>
      <c r="AW1345" s="56">
        <f>_xll.qlInterestRateIndexMaturity(IborIndex&amp;Tenor,AV1345,Trigger)</f>
        <v>49081</v>
      </c>
      <c r="AX1345" s="102" t="e">
        <f>_xll.qlIndexFixing($Z$5,AU1345,,Trigger)</f>
        <v>#VALUE!</v>
      </c>
      <c r="AY1345" s="102">
        <f>_xll.qlIndexFixing($AZ$1,AV1345,,Trigger)</f>
        <v>1.6464164120360721E-2</v>
      </c>
    </row>
    <row r="1346" spans="46:51" ht="11.25" customHeight="1" x14ac:dyDescent="0.25">
      <c r="AT1346" s="57" t="s">
        <v>44</v>
      </c>
      <c r="AU1346" s="56">
        <f>_xll.qlInterestRateIndexFixingDate(IborIndex&amp;Tenor,AV1346,Trigger)</f>
        <v>48719</v>
      </c>
      <c r="AV1346" s="56">
        <f>_xll.qlCalendarAdvance(Calendar,AV1345,AT1346,"f",,Trigger)</f>
        <v>48723</v>
      </c>
      <c r="AW1346" s="56">
        <f>_xll.qlInterestRateIndexMaturity(IborIndex&amp;Tenor,AV1346,Trigger)</f>
        <v>49088</v>
      </c>
      <c r="AX1346" s="102" t="e">
        <f>_xll.qlIndexFixing($Z$5,AU1346,,Trigger)</f>
        <v>#VALUE!</v>
      </c>
      <c r="AY1346" s="102">
        <f>_xll.qlIndexFixing($AZ$1,AV1346,,Trigger)</f>
        <v>1.6456404220436774E-2</v>
      </c>
    </row>
    <row r="1347" spans="46:51" ht="11.25" customHeight="1" x14ac:dyDescent="0.25">
      <c r="AT1347" s="57" t="s">
        <v>44</v>
      </c>
      <c r="AU1347" s="56">
        <f>_xll.qlInterestRateIndexFixingDate(IborIndex&amp;Tenor,AV1347,Trigger)</f>
        <v>48726</v>
      </c>
      <c r="AV1347" s="56">
        <f>_xll.qlCalendarAdvance(Calendar,AV1346,AT1347,"f",,Trigger)</f>
        <v>48730</v>
      </c>
      <c r="AW1347" s="56">
        <f>_xll.qlInterestRateIndexMaturity(IborIndex&amp;Tenor,AV1347,Trigger)</f>
        <v>49095</v>
      </c>
      <c r="AX1347" s="102" t="e">
        <f>_xll.qlIndexFixing($Z$5,AU1347,,Trigger)</f>
        <v>#VALUE!</v>
      </c>
      <c r="AY1347" s="102">
        <f>_xll.qlIndexFixing($AZ$1,AV1347,,Trigger)</f>
        <v>1.6448642712016699E-2</v>
      </c>
    </row>
    <row r="1348" spans="46:51" ht="11.25" customHeight="1" x14ac:dyDescent="0.25">
      <c r="AT1348" s="57" t="s">
        <v>44</v>
      </c>
      <c r="AU1348" s="56">
        <f>_xll.qlInterestRateIndexFixingDate(IborIndex&amp;Tenor,AV1348,Trigger)</f>
        <v>48733</v>
      </c>
      <c r="AV1348" s="56">
        <f>_xll.qlCalendarAdvance(Calendar,AV1347,AT1348,"f",,Trigger)</f>
        <v>48737</v>
      </c>
      <c r="AW1348" s="56">
        <f>_xll.qlInterestRateIndexMaturity(IborIndex&amp;Tenor,AV1348,Trigger)</f>
        <v>49102</v>
      </c>
      <c r="AX1348" s="102" t="e">
        <f>_xll.qlIndexFixing($Z$5,AU1348,,Trigger)</f>
        <v>#VALUE!</v>
      </c>
      <c r="AY1348" s="102">
        <f>_xll.qlIndexFixing($AZ$1,AV1348,,Trigger)</f>
        <v>1.6440879762124584E-2</v>
      </c>
    </row>
    <row r="1349" spans="46:51" ht="11.25" customHeight="1" x14ac:dyDescent="0.25">
      <c r="AT1349" s="57" t="s">
        <v>44</v>
      </c>
      <c r="AU1349" s="56">
        <f>_xll.qlInterestRateIndexFixingDate(IborIndex&amp;Tenor,AV1349,Trigger)</f>
        <v>48740</v>
      </c>
      <c r="AV1349" s="56">
        <f>_xll.qlCalendarAdvance(Calendar,AV1348,AT1349,"f",,Trigger)</f>
        <v>48744</v>
      </c>
      <c r="AW1349" s="56">
        <f>_xll.qlInterestRateIndexMaturity(IborIndex&amp;Tenor,AV1349,Trigger)</f>
        <v>49109</v>
      </c>
      <c r="AX1349" s="102" t="e">
        <f>_xll.qlIndexFixing($Z$5,AU1349,,Trigger)</f>
        <v>#VALUE!</v>
      </c>
      <c r="AY1349" s="102">
        <f>_xll.qlIndexFixing($AZ$1,AV1349,,Trigger)</f>
        <v>1.6433115537780364E-2</v>
      </c>
    </row>
    <row r="1350" spans="46:51" ht="11.25" customHeight="1" x14ac:dyDescent="0.25">
      <c r="AT1350" s="57" t="s">
        <v>44</v>
      </c>
      <c r="AU1350" s="56">
        <f>_xll.qlInterestRateIndexFixingDate(IborIndex&amp;Tenor,AV1350,Trigger)</f>
        <v>48747</v>
      </c>
      <c r="AV1350" s="56">
        <f>_xll.qlCalendarAdvance(Calendar,AV1349,AT1350,"f",,Trigger)</f>
        <v>48751</v>
      </c>
      <c r="AW1350" s="56">
        <f>_xll.qlInterestRateIndexMaturity(IborIndex&amp;Tenor,AV1350,Trigger)</f>
        <v>49116</v>
      </c>
      <c r="AX1350" s="102" t="e">
        <f>_xll.qlIndexFixing($Z$5,AU1350,,Trigger)</f>
        <v>#VALUE!</v>
      </c>
      <c r="AY1350" s="102">
        <f>_xll.qlIndexFixing($AZ$1,AV1350,,Trigger)</f>
        <v>1.6425350205997398E-2</v>
      </c>
    </row>
    <row r="1351" spans="46:51" ht="11.25" customHeight="1" x14ac:dyDescent="0.25">
      <c r="AT1351" s="57" t="s">
        <v>44</v>
      </c>
      <c r="AU1351" s="56">
        <f>_xll.qlInterestRateIndexFixingDate(IborIndex&amp;Tenor,AV1351,Trigger)</f>
        <v>48754</v>
      </c>
      <c r="AV1351" s="56">
        <f>_xll.qlCalendarAdvance(Calendar,AV1350,AT1351,"f",,Trigger)</f>
        <v>48758</v>
      </c>
      <c r="AW1351" s="56">
        <f>_xll.qlInterestRateIndexMaturity(IborIndex&amp;Tenor,AV1351,Trigger)</f>
        <v>49123</v>
      </c>
      <c r="AX1351" s="102" t="e">
        <f>_xll.qlIndexFixing($Z$5,AU1351,,Trigger)</f>
        <v>#VALUE!</v>
      </c>
      <c r="AY1351" s="102">
        <f>_xll.qlIndexFixing($AZ$1,AV1351,,Trigger)</f>
        <v>1.6417583933785111E-2</v>
      </c>
    </row>
    <row r="1352" spans="46:51" ht="11.25" customHeight="1" x14ac:dyDescent="0.25">
      <c r="AT1352" s="57" t="s">
        <v>44</v>
      </c>
      <c r="AU1352" s="56">
        <f>_xll.qlInterestRateIndexFixingDate(IborIndex&amp;Tenor,AV1352,Trigger)</f>
        <v>48761</v>
      </c>
      <c r="AV1352" s="56">
        <f>_xll.qlCalendarAdvance(Calendar,AV1351,AT1352,"f",,Trigger)</f>
        <v>48765</v>
      </c>
      <c r="AW1352" s="56">
        <f>_xll.qlInterestRateIndexMaturity(IborIndex&amp;Tenor,AV1352,Trigger)</f>
        <v>49130</v>
      </c>
      <c r="AX1352" s="102" t="e">
        <f>_xll.qlIndexFixing($Z$5,AU1352,,Trigger)</f>
        <v>#VALUE!</v>
      </c>
      <c r="AY1352" s="102">
        <f>_xll.qlIndexFixing($AZ$1,AV1352,,Trigger)</f>
        <v>1.6409816888146789E-2</v>
      </c>
    </row>
    <row r="1353" spans="46:51" ht="11.25" customHeight="1" x14ac:dyDescent="0.25">
      <c r="AT1353" s="57" t="s">
        <v>44</v>
      </c>
      <c r="AU1353" s="56">
        <f>_xll.qlInterestRateIndexFixingDate(IborIndex&amp;Tenor,AV1353,Trigger)</f>
        <v>48768</v>
      </c>
      <c r="AV1353" s="56">
        <f>_xll.qlCalendarAdvance(Calendar,AV1352,AT1353,"f",,Trigger)</f>
        <v>48772</v>
      </c>
      <c r="AW1353" s="56">
        <f>_xll.qlInterestRateIndexMaturity(IborIndex&amp;Tenor,AV1353,Trigger)</f>
        <v>49137</v>
      </c>
      <c r="AX1353" s="102" t="e">
        <f>_xll.qlIndexFixing($Z$5,AU1353,,Trigger)</f>
        <v>#VALUE!</v>
      </c>
      <c r="AY1353" s="102">
        <f>_xll.qlIndexFixing($AZ$1,AV1353,,Trigger)</f>
        <v>1.64020492360809E-2</v>
      </c>
    </row>
    <row r="1354" spans="46:51" ht="11.25" customHeight="1" x14ac:dyDescent="0.25">
      <c r="AT1354" s="57" t="s">
        <v>44</v>
      </c>
      <c r="AU1354" s="56">
        <f>_xll.qlInterestRateIndexFixingDate(IborIndex&amp;Tenor,AV1354,Trigger)</f>
        <v>48775</v>
      </c>
      <c r="AV1354" s="56">
        <f>_xll.qlCalendarAdvance(Calendar,AV1353,AT1354,"f",,Trigger)</f>
        <v>48779</v>
      </c>
      <c r="AW1354" s="56">
        <f>_xll.qlInterestRateIndexMaturity(IborIndex&amp;Tenor,AV1354,Trigger)</f>
        <v>49144</v>
      </c>
      <c r="AX1354" s="102" t="e">
        <f>_xll.qlIndexFixing($Z$5,AU1354,,Trigger)</f>
        <v>#VALUE!</v>
      </c>
      <c r="AY1354" s="102">
        <f>_xll.qlIndexFixing($AZ$1,AV1354,,Trigger)</f>
        <v>1.6394281144581534E-2</v>
      </c>
    </row>
    <row r="1355" spans="46:51" ht="11.25" customHeight="1" x14ac:dyDescent="0.25">
      <c r="AT1355" s="57" t="s">
        <v>44</v>
      </c>
      <c r="AU1355" s="56">
        <f>_xll.qlInterestRateIndexFixingDate(IborIndex&amp;Tenor,AV1355,Trigger)</f>
        <v>48782</v>
      </c>
      <c r="AV1355" s="56">
        <f>_xll.qlCalendarAdvance(Calendar,AV1354,AT1355,"f",,Trigger)</f>
        <v>48786</v>
      </c>
      <c r="AW1355" s="56">
        <f>_xll.qlInterestRateIndexMaturity(IborIndex&amp;Tenor,AV1355,Trigger)</f>
        <v>49151</v>
      </c>
      <c r="AX1355" s="102" t="e">
        <f>_xll.qlIndexFixing($Z$5,AU1355,,Trigger)</f>
        <v>#VALUE!</v>
      </c>
      <c r="AY1355" s="102">
        <f>_xll.qlIndexFixing($AZ$1,AV1355,,Trigger)</f>
        <v>1.6386512780635996E-2</v>
      </c>
    </row>
    <row r="1356" spans="46:51" ht="11.25" customHeight="1" x14ac:dyDescent="0.25">
      <c r="AT1356" s="57" t="s">
        <v>44</v>
      </c>
      <c r="AU1356" s="56">
        <f>_xll.qlInterestRateIndexFixingDate(IborIndex&amp;Tenor,AV1356,Trigger)</f>
        <v>48789</v>
      </c>
      <c r="AV1356" s="56">
        <f>_xll.qlCalendarAdvance(Calendar,AV1355,AT1356,"f",,Trigger)</f>
        <v>48793</v>
      </c>
      <c r="AW1356" s="56">
        <f>_xll.qlInterestRateIndexMaturity(IborIndex&amp;Tenor,AV1356,Trigger)</f>
        <v>49158</v>
      </c>
      <c r="AX1356" s="102" t="e">
        <f>_xll.qlIndexFixing($Z$5,AU1356,,Trigger)</f>
        <v>#VALUE!</v>
      </c>
      <c r="AY1356" s="102">
        <f>_xll.qlIndexFixing($AZ$1,AV1356,,Trigger)</f>
        <v>1.6378744311228079E-2</v>
      </c>
    </row>
    <row r="1357" spans="46:51" ht="11.25" customHeight="1" x14ac:dyDescent="0.25">
      <c r="AT1357" s="57" t="s">
        <v>44</v>
      </c>
      <c r="AU1357" s="56">
        <f>_xll.qlInterestRateIndexFixingDate(IborIndex&amp;Tenor,AV1357,Trigger)</f>
        <v>48796</v>
      </c>
      <c r="AV1357" s="56">
        <f>_xll.qlCalendarAdvance(Calendar,AV1356,AT1357,"f",,Trigger)</f>
        <v>48800</v>
      </c>
      <c r="AW1357" s="56">
        <f>_xll.qlInterestRateIndexMaturity(IborIndex&amp;Tenor,AV1357,Trigger)</f>
        <v>49165</v>
      </c>
      <c r="AX1357" s="102" t="e">
        <f>_xll.qlIndexFixing($Z$5,AU1357,,Trigger)</f>
        <v>#VALUE!</v>
      </c>
      <c r="AY1357" s="102">
        <f>_xll.qlIndexFixing($AZ$1,AV1357,,Trigger)</f>
        <v>1.6370975903334788E-2</v>
      </c>
    </row>
    <row r="1358" spans="46:51" ht="11.25" customHeight="1" x14ac:dyDescent="0.25">
      <c r="AT1358" s="57" t="s">
        <v>44</v>
      </c>
      <c r="AU1358" s="56">
        <f>_xll.qlInterestRateIndexFixingDate(IborIndex&amp;Tenor,AV1358,Trigger)</f>
        <v>48803</v>
      </c>
      <c r="AV1358" s="56">
        <f>_xll.qlCalendarAdvance(Calendar,AV1357,AT1358,"f",,Trigger)</f>
        <v>48807</v>
      </c>
      <c r="AW1358" s="56">
        <f>_xll.qlInterestRateIndexMaturity(IborIndex&amp;Tenor,AV1358,Trigger)</f>
        <v>49172</v>
      </c>
      <c r="AX1358" s="102" t="e">
        <f>_xll.qlIndexFixing($Z$5,AU1358,,Trigger)</f>
        <v>#VALUE!</v>
      </c>
      <c r="AY1358" s="102">
        <f>_xll.qlIndexFixing($AZ$1,AV1358,,Trigger)</f>
        <v>1.6363207723929851E-2</v>
      </c>
    </row>
    <row r="1359" spans="46:51" ht="11.25" customHeight="1" x14ac:dyDescent="0.25">
      <c r="AT1359" s="57" t="s">
        <v>44</v>
      </c>
      <c r="AU1359" s="56">
        <f>_xll.qlInterestRateIndexFixingDate(IborIndex&amp;Tenor,AV1359,Trigger)</f>
        <v>48810</v>
      </c>
      <c r="AV1359" s="56">
        <f>_xll.qlCalendarAdvance(Calendar,AV1358,AT1359,"f",,Trigger)</f>
        <v>48814</v>
      </c>
      <c r="AW1359" s="56">
        <f>_xll.qlInterestRateIndexMaturity(IborIndex&amp;Tenor,AV1359,Trigger)</f>
        <v>49179</v>
      </c>
      <c r="AX1359" s="102" t="e">
        <f>_xll.qlIndexFixing($Z$5,AU1359,,Trigger)</f>
        <v>#VALUE!</v>
      </c>
      <c r="AY1359" s="102">
        <f>_xll.qlIndexFixing($AZ$1,AV1359,,Trigger)</f>
        <v>1.6355439939979979E-2</v>
      </c>
    </row>
    <row r="1360" spans="46:51" ht="11.25" customHeight="1" x14ac:dyDescent="0.25">
      <c r="AT1360" s="57" t="s">
        <v>44</v>
      </c>
      <c r="AU1360" s="56">
        <f>_xll.qlInterestRateIndexFixingDate(IborIndex&amp;Tenor,AV1360,Trigger)</f>
        <v>48817</v>
      </c>
      <c r="AV1360" s="56">
        <f>_xll.qlCalendarAdvance(Calendar,AV1359,AT1360,"f",,Trigger)</f>
        <v>48821</v>
      </c>
      <c r="AW1360" s="56">
        <f>_xll.qlInterestRateIndexMaturity(IborIndex&amp;Tenor,AV1360,Trigger)</f>
        <v>49186</v>
      </c>
      <c r="AX1360" s="102" t="e">
        <f>_xll.qlIndexFixing($Z$5,AU1360,,Trigger)</f>
        <v>#VALUE!</v>
      </c>
      <c r="AY1360" s="102">
        <f>_xll.qlIndexFixing($AZ$1,AV1360,,Trigger)</f>
        <v>1.6347672718447507E-2</v>
      </c>
    </row>
    <row r="1361" spans="46:51" ht="11.25" customHeight="1" x14ac:dyDescent="0.25">
      <c r="AT1361" s="57" t="s">
        <v>44</v>
      </c>
      <c r="AU1361" s="56">
        <f>_xll.qlInterestRateIndexFixingDate(IborIndex&amp;Tenor,AV1361,Trigger)</f>
        <v>48824</v>
      </c>
      <c r="AV1361" s="56">
        <f>_xll.qlCalendarAdvance(Calendar,AV1360,AT1361,"f",,Trigger)</f>
        <v>48828</v>
      </c>
      <c r="AW1361" s="56">
        <f>_xll.qlInterestRateIndexMaturity(IborIndex&amp;Tenor,AV1361,Trigger)</f>
        <v>49193</v>
      </c>
      <c r="AX1361" s="102" t="e">
        <f>_xll.qlIndexFixing($Z$5,AU1361,,Trigger)</f>
        <v>#VALUE!</v>
      </c>
      <c r="AY1361" s="102">
        <f>_xll.qlIndexFixing($AZ$1,AV1361,,Trigger)</f>
        <v>1.6339906226290172E-2</v>
      </c>
    </row>
    <row r="1362" spans="46:51" ht="11.25" customHeight="1" x14ac:dyDescent="0.25">
      <c r="AT1362" s="57" t="s">
        <v>44</v>
      </c>
      <c r="AU1362" s="56">
        <f>_xll.qlInterestRateIndexFixingDate(IborIndex&amp;Tenor,AV1362,Trigger)</f>
        <v>48831</v>
      </c>
      <c r="AV1362" s="56">
        <f>_xll.qlCalendarAdvance(Calendar,AV1361,AT1362,"f",,Trigger)</f>
        <v>48835</v>
      </c>
      <c r="AW1362" s="56">
        <f>_xll.qlInterestRateIndexMaturity(IborIndex&amp;Tenor,AV1362,Trigger)</f>
        <v>49200</v>
      </c>
      <c r="AX1362" s="102" t="e">
        <f>_xll.qlIndexFixing($Z$5,AU1362,,Trigger)</f>
        <v>#VALUE!</v>
      </c>
      <c r="AY1362" s="102">
        <f>_xll.qlIndexFixing($AZ$1,AV1362,,Trigger)</f>
        <v>1.6332140630459575E-2</v>
      </c>
    </row>
    <row r="1363" spans="46:51" ht="11.25" customHeight="1" x14ac:dyDescent="0.25">
      <c r="AT1363" s="57" t="s">
        <v>44</v>
      </c>
      <c r="AU1363" s="56">
        <f>_xll.qlInterestRateIndexFixingDate(IborIndex&amp;Tenor,AV1363,Trigger)</f>
        <v>48838</v>
      </c>
      <c r="AV1363" s="56">
        <f>_xll.qlCalendarAdvance(Calendar,AV1362,AT1363,"f",,Trigger)</f>
        <v>48842</v>
      </c>
      <c r="AW1363" s="56">
        <f>_xll.qlInterestRateIndexMaturity(IborIndex&amp;Tenor,AV1363,Trigger)</f>
        <v>49207</v>
      </c>
      <c r="AX1363" s="102" t="e">
        <f>_xll.qlIndexFixing($Z$5,AU1363,,Trigger)</f>
        <v>#VALUE!</v>
      </c>
      <c r="AY1363" s="102">
        <f>_xll.qlIndexFixing($AZ$1,AV1363,,Trigger)</f>
        <v>1.6324376097902282E-2</v>
      </c>
    </row>
    <row r="1364" spans="46:51" ht="11.25" customHeight="1" x14ac:dyDescent="0.25">
      <c r="AT1364" s="57" t="s">
        <v>44</v>
      </c>
      <c r="AU1364" s="56">
        <f>_xll.qlInterestRateIndexFixingDate(IborIndex&amp;Tenor,AV1364,Trigger)</f>
        <v>48845</v>
      </c>
      <c r="AV1364" s="56">
        <f>_xll.qlCalendarAdvance(Calendar,AV1363,AT1364,"f",,Trigger)</f>
        <v>48849</v>
      </c>
      <c r="AW1364" s="56">
        <f>_xll.qlInterestRateIndexMaturity(IborIndex&amp;Tenor,AV1364,Trigger)</f>
        <v>49214</v>
      </c>
      <c r="AX1364" s="102" t="e">
        <f>_xll.qlIndexFixing($Z$5,AU1364,,Trigger)</f>
        <v>#VALUE!</v>
      </c>
      <c r="AY1364" s="102">
        <f>_xll.qlIndexFixing($AZ$1,AV1364,,Trigger)</f>
        <v>1.6316612795560043E-2</v>
      </c>
    </row>
    <row r="1365" spans="46:51" ht="11.25" customHeight="1" x14ac:dyDescent="0.25">
      <c r="AT1365" s="57" t="s">
        <v>44</v>
      </c>
      <c r="AU1365" s="56">
        <f>_xll.qlInterestRateIndexFixingDate(IborIndex&amp;Tenor,AV1365,Trigger)</f>
        <v>48852</v>
      </c>
      <c r="AV1365" s="56">
        <f>_xll.qlCalendarAdvance(Calendar,AV1364,AT1365,"f",,Trigger)</f>
        <v>48856</v>
      </c>
      <c r="AW1365" s="56">
        <f>_xll.qlInterestRateIndexMaturity(IborIndex&amp;Tenor,AV1365,Trigger)</f>
        <v>49221</v>
      </c>
      <c r="AX1365" s="102" t="e">
        <f>_xll.qlIndexFixing($Z$5,AU1365,,Trigger)</f>
        <v>#VALUE!</v>
      </c>
      <c r="AY1365" s="102">
        <f>_xll.qlIndexFixing($AZ$1,AV1365,,Trigger)</f>
        <v>1.6308850890370007E-2</v>
      </c>
    </row>
    <row r="1366" spans="46:51" ht="11.25" customHeight="1" x14ac:dyDescent="0.25">
      <c r="AT1366" s="57" t="s">
        <v>44</v>
      </c>
      <c r="AU1366" s="56">
        <f>_xll.qlInterestRateIndexFixingDate(IborIndex&amp;Tenor,AV1366,Trigger)</f>
        <v>48859</v>
      </c>
      <c r="AV1366" s="56">
        <f>_xll.qlCalendarAdvance(Calendar,AV1365,AT1366,"f",,Trigger)</f>
        <v>48863</v>
      </c>
      <c r="AW1366" s="56">
        <f>_xll.qlInterestRateIndexMaturity(IborIndex&amp;Tenor,AV1366,Trigger)</f>
        <v>49228</v>
      </c>
      <c r="AX1366" s="102" t="e">
        <f>_xll.qlIndexFixing($Z$5,AU1366,,Trigger)</f>
        <v>#VALUE!</v>
      </c>
      <c r="AY1366" s="102">
        <f>_xll.qlIndexFixing($AZ$1,AV1366,,Trigger)</f>
        <v>1.6301090549262532E-2</v>
      </c>
    </row>
    <row r="1367" spans="46:51" ht="11.25" customHeight="1" x14ac:dyDescent="0.25">
      <c r="AT1367" s="57" t="s">
        <v>44</v>
      </c>
      <c r="AU1367" s="56">
        <f>_xll.qlInterestRateIndexFixingDate(IborIndex&amp;Tenor,AV1367,Trigger)</f>
        <v>48866</v>
      </c>
      <c r="AV1367" s="56">
        <f>_xll.qlCalendarAdvance(Calendar,AV1366,AT1367,"f",,Trigger)</f>
        <v>48870</v>
      </c>
      <c r="AW1367" s="56">
        <f>_xll.qlInterestRateIndexMaturity(IborIndex&amp;Tenor,AV1367,Trigger)</f>
        <v>49235</v>
      </c>
      <c r="AX1367" s="102" t="e">
        <f>_xll.qlIndexFixing($Z$5,AU1367,,Trigger)</f>
        <v>#VALUE!</v>
      </c>
      <c r="AY1367" s="102">
        <f>_xll.qlIndexFixing($AZ$1,AV1367,,Trigger)</f>
        <v>1.6293331939164258E-2</v>
      </c>
    </row>
    <row r="1368" spans="46:51" ht="11.25" customHeight="1" x14ac:dyDescent="0.25">
      <c r="AT1368" s="57" t="s">
        <v>44</v>
      </c>
      <c r="AU1368" s="56">
        <f>_xll.qlInterestRateIndexFixingDate(IborIndex&amp;Tenor,AV1368,Trigger)</f>
        <v>48873</v>
      </c>
      <c r="AV1368" s="56">
        <f>_xll.qlCalendarAdvance(Calendar,AV1367,AT1368,"f",,Trigger)</f>
        <v>48877</v>
      </c>
      <c r="AW1368" s="56">
        <f>_xll.qlInterestRateIndexMaturity(IborIndex&amp;Tenor,AV1368,Trigger)</f>
        <v>49242</v>
      </c>
      <c r="AX1368" s="102" t="e">
        <f>_xll.qlIndexFixing($Z$5,AU1368,,Trigger)</f>
        <v>#VALUE!</v>
      </c>
      <c r="AY1368" s="102">
        <f>_xll.qlIndexFixing($AZ$1,AV1368,,Trigger)</f>
        <v>1.6285575226996342E-2</v>
      </c>
    </row>
    <row r="1369" spans="46:51" ht="11.25" customHeight="1" x14ac:dyDescent="0.25">
      <c r="AT1369" s="57" t="s">
        <v>44</v>
      </c>
      <c r="AU1369" s="56">
        <f>_xll.qlInterestRateIndexFixingDate(IborIndex&amp;Tenor,AV1369,Trigger)</f>
        <v>48880</v>
      </c>
      <c r="AV1369" s="56">
        <f>_xll.qlCalendarAdvance(Calendar,AV1368,AT1369,"f",,Trigger)</f>
        <v>48884</v>
      </c>
      <c r="AW1369" s="56">
        <f>_xll.qlInterestRateIndexMaturity(IborIndex&amp;Tenor,AV1369,Trigger)</f>
        <v>49249</v>
      </c>
      <c r="AX1369" s="102" t="e">
        <f>_xll.qlIndexFixing($Z$5,AU1369,,Trigger)</f>
        <v>#VALUE!</v>
      </c>
      <c r="AY1369" s="102">
        <f>_xll.qlIndexFixing($AZ$1,AV1369,,Trigger)</f>
        <v>1.6277820579673818E-2</v>
      </c>
    </row>
    <row r="1370" spans="46:51" ht="11.25" customHeight="1" x14ac:dyDescent="0.25">
      <c r="AT1370" s="57" t="s">
        <v>44</v>
      </c>
      <c r="AU1370" s="56">
        <f>_xll.qlInterestRateIndexFixingDate(IborIndex&amp;Tenor,AV1370,Trigger)</f>
        <v>48887</v>
      </c>
      <c r="AV1370" s="56">
        <f>_xll.qlCalendarAdvance(Calendar,AV1369,AT1370,"f",,Trigger)</f>
        <v>48891</v>
      </c>
      <c r="AW1370" s="56">
        <f>_xll.qlInterestRateIndexMaturity(IborIndex&amp;Tenor,AV1370,Trigger)</f>
        <v>49256</v>
      </c>
      <c r="AX1370" s="102" t="e">
        <f>_xll.qlIndexFixing($Z$5,AU1370,,Trigger)</f>
        <v>#VALUE!</v>
      </c>
      <c r="AY1370" s="102">
        <f>_xll.qlIndexFixing($AZ$1,AV1370,,Trigger)</f>
        <v>1.627006816410843E-2</v>
      </c>
    </row>
    <row r="1371" spans="46:51" ht="11.25" customHeight="1" x14ac:dyDescent="0.25">
      <c r="AT1371" s="57" t="s">
        <v>44</v>
      </c>
      <c r="AU1371" s="56">
        <f>_xll.qlInterestRateIndexFixingDate(IborIndex&amp;Tenor,AV1371,Trigger)</f>
        <v>48894</v>
      </c>
      <c r="AV1371" s="56">
        <f>_xll.qlCalendarAdvance(Calendar,AV1370,AT1371,"f",,Trigger)</f>
        <v>48898</v>
      </c>
      <c r="AW1371" s="56">
        <f>_xll.qlInterestRateIndexMaturity(IborIndex&amp;Tenor,AV1371,Trigger)</f>
        <v>49263</v>
      </c>
      <c r="AX1371" s="102" t="e">
        <f>_xll.qlIndexFixing($Z$5,AU1371,,Trigger)</f>
        <v>#VALUE!</v>
      </c>
      <c r="AY1371" s="102">
        <f>_xll.qlIndexFixing($AZ$1,AV1371,,Trigger)</f>
        <v>1.6262318147205131E-2</v>
      </c>
    </row>
    <row r="1372" spans="46:51" ht="11.25" customHeight="1" x14ac:dyDescent="0.25">
      <c r="AT1372" s="57" t="s">
        <v>44</v>
      </c>
      <c r="AU1372" s="56">
        <f>_xll.qlInterestRateIndexFixingDate(IborIndex&amp;Tenor,AV1372,Trigger)</f>
        <v>48901</v>
      </c>
      <c r="AV1372" s="56">
        <f>_xll.qlCalendarAdvance(Calendar,AV1371,AT1372,"f",,Trigger)</f>
        <v>48905</v>
      </c>
      <c r="AW1372" s="56">
        <f>_xll.qlInterestRateIndexMaturity(IborIndex&amp;Tenor,AV1372,Trigger)</f>
        <v>49270</v>
      </c>
      <c r="AX1372" s="102" t="e">
        <f>_xll.qlIndexFixing($Z$5,AU1372,,Trigger)</f>
        <v>#VALUE!</v>
      </c>
      <c r="AY1372" s="102">
        <f>_xll.qlIndexFixing($AZ$1,AV1372,,Trigger)</f>
        <v>1.625457069586406E-2</v>
      </c>
    </row>
    <row r="1373" spans="46:51" ht="11.25" customHeight="1" x14ac:dyDescent="0.25">
      <c r="AT1373" s="57" t="s">
        <v>44</v>
      </c>
      <c r="AU1373" s="56">
        <f>_xll.qlInterestRateIndexFixingDate(IborIndex&amp;Tenor,AV1373,Trigger)</f>
        <v>48908</v>
      </c>
      <c r="AV1373" s="56">
        <f>_xll.qlCalendarAdvance(Calendar,AV1372,AT1373,"f",,Trigger)</f>
        <v>48912</v>
      </c>
      <c r="AW1373" s="56">
        <f>_xll.qlInterestRateIndexMaturity(IborIndex&amp;Tenor,AV1373,Trigger)</f>
        <v>49277</v>
      </c>
      <c r="AX1373" s="102" t="e">
        <f>_xll.qlIndexFixing($Z$5,AU1373,,Trigger)</f>
        <v>#VALUE!</v>
      </c>
      <c r="AY1373" s="102">
        <f>_xll.qlIndexFixing($AZ$1,AV1373,,Trigger)</f>
        <v>1.6246825976980978E-2</v>
      </c>
    </row>
    <row r="1374" spans="46:51" ht="11.25" customHeight="1" x14ac:dyDescent="0.25">
      <c r="AT1374" s="57" t="s">
        <v>44</v>
      </c>
      <c r="AU1374" s="56">
        <f>_xll.qlInterestRateIndexFixingDate(IborIndex&amp;Tenor,AV1374,Trigger)</f>
        <v>48915</v>
      </c>
      <c r="AV1374" s="56">
        <f>_xll.qlCalendarAdvance(Calendar,AV1373,AT1374,"f",,Trigger)</f>
        <v>48919</v>
      </c>
      <c r="AW1374" s="56">
        <f>_xll.qlInterestRateIndexMaturity(IborIndex&amp;Tenor,AV1374,Trigger)</f>
        <v>49284</v>
      </c>
      <c r="AX1374" s="102" t="e">
        <f>_xll.qlIndexFixing($Z$5,AU1374,,Trigger)</f>
        <v>#VALUE!</v>
      </c>
      <c r="AY1374" s="102">
        <f>_xll.qlIndexFixing($AZ$1,AV1374,,Trigger)</f>
        <v>1.6239084157445724E-2</v>
      </c>
    </row>
    <row r="1375" spans="46:51" ht="11.25" customHeight="1" x14ac:dyDescent="0.25">
      <c r="AT1375" s="57" t="s">
        <v>44</v>
      </c>
      <c r="AU1375" s="56">
        <f>_xll.qlInterestRateIndexFixingDate(IborIndex&amp;Tenor,AV1375,Trigger)</f>
        <v>48922</v>
      </c>
      <c r="AV1375" s="56">
        <f>_xll.qlCalendarAdvance(Calendar,AV1374,AT1375,"f",,Trigger)</f>
        <v>48926</v>
      </c>
      <c r="AW1375" s="56">
        <f>_xll.qlInterestRateIndexMaturity(IborIndex&amp;Tenor,AV1375,Trigger)</f>
        <v>49291</v>
      </c>
      <c r="AX1375" s="102" t="e">
        <f>_xll.qlIndexFixing($Z$5,AU1375,,Trigger)</f>
        <v>#VALUE!</v>
      </c>
      <c r="AY1375" s="102">
        <f>_xll.qlIndexFixing($AZ$1,AV1375,,Trigger)</f>
        <v>1.6231345404143109E-2</v>
      </c>
    </row>
    <row r="1376" spans="46:51" ht="11.25" customHeight="1" x14ac:dyDescent="0.25">
      <c r="AT1376" s="57" t="s">
        <v>44</v>
      </c>
      <c r="AU1376" s="56">
        <f>_xll.qlInterestRateIndexFixingDate(IborIndex&amp;Tenor,AV1376,Trigger)</f>
        <v>48929</v>
      </c>
      <c r="AV1376" s="56">
        <f>_xll.qlCalendarAdvance(Calendar,AV1375,AT1376,"f",,Trigger)</f>
        <v>48933</v>
      </c>
      <c r="AW1376" s="56">
        <f>_xll.qlInterestRateIndexMaturity(IborIndex&amp;Tenor,AV1376,Trigger)</f>
        <v>49298</v>
      </c>
      <c r="AX1376" s="102" t="e">
        <f>_xll.qlIndexFixing($Z$5,AU1376,,Trigger)</f>
        <v>#VALUE!</v>
      </c>
      <c r="AY1376" s="102">
        <f>_xll.qlIndexFixing($AZ$1,AV1376,,Trigger)</f>
        <v>1.6223609883953556E-2</v>
      </c>
    </row>
    <row r="1377" spans="46:51" ht="11.25" customHeight="1" x14ac:dyDescent="0.25">
      <c r="AT1377" s="57" t="s">
        <v>44</v>
      </c>
      <c r="AU1377" s="56">
        <f>_xll.qlInterestRateIndexFixingDate(IborIndex&amp;Tenor,AV1377,Trigger)</f>
        <v>48935</v>
      </c>
      <c r="AV1377" s="56">
        <f>_xll.qlCalendarAdvance(Calendar,AV1376,AT1377,"f",,Trigger)</f>
        <v>48940</v>
      </c>
      <c r="AW1377" s="56">
        <f>_xll.qlInterestRateIndexMaturity(IborIndex&amp;Tenor,AV1377,Trigger)</f>
        <v>49305</v>
      </c>
      <c r="AX1377" s="102" t="e">
        <f>_xll.qlIndexFixing($Z$5,AU1377,,Trigger)</f>
        <v>#VALUE!</v>
      </c>
      <c r="AY1377" s="102">
        <f>_xll.qlIndexFixing($AZ$1,AV1377,,Trigger)</f>
        <v>1.6215877763750931E-2</v>
      </c>
    </row>
    <row r="1378" spans="46:51" ht="11.25" customHeight="1" x14ac:dyDescent="0.25">
      <c r="AT1378" s="57" t="s">
        <v>44</v>
      </c>
      <c r="AU1378" s="56">
        <f>_xll.qlInterestRateIndexFixingDate(IborIndex&amp;Tenor,AV1378,Trigger)</f>
        <v>48943</v>
      </c>
      <c r="AV1378" s="56">
        <f>_xll.qlCalendarAdvance(Calendar,AV1377,AT1378,"f",,Trigger)</f>
        <v>48947</v>
      </c>
      <c r="AW1378" s="56">
        <f>_xll.qlInterestRateIndexMaturity(IborIndex&amp;Tenor,AV1378,Trigger)</f>
        <v>49312</v>
      </c>
      <c r="AX1378" s="102" t="e">
        <f>_xll.qlIndexFixing($Z$5,AU1378,,Trigger)</f>
        <v>#VALUE!</v>
      </c>
      <c r="AY1378" s="102">
        <f>_xll.qlIndexFixing($AZ$1,AV1378,,Trigger)</f>
        <v>1.6208149210405576E-2</v>
      </c>
    </row>
    <row r="1379" spans="46:51" ht="11.25" customHeight="1" x14ac:dyDescent="0.25">
      <c r="AT1379" s="57" t="s">
        <v>44</v>
      </c>
      <c r="AU1379" s="56">
        <f>_xll.qlInterestRateIndexFixingDate(IborIndex&amp;Tenor,AV1379,Trigger)</f>
        <v>48950</v>
      </c>
      <c r="AV1379" s="56">
        <f>_xll.qlCalendarAdvance(Calendar,AV1378,AT1379,"f",,Trigger)</f>
        <v>48954</v>
      </c>
      <c r="AW1379" s="56">
        <f>_xll.qlInterestRateIndexMaturity(IborIndex&amp;Tenor,AV1379,Trigger)</f>
        <v>49319</v>
      </c>
      <c r="AX1379" s="102" t="e">
        <f>_xll.qlIndexFixing($Z$5,AU1379,,Trigger)</f>
        <v>#VALUE!</v>
      </c>
      <c r="AY1379" s="102">
        <f>_xll.qlIndexFixing($AZ$1,AV1379,,Trigger)</f>
        <v>1.6200424390781499E-2</v>
      </c>
    </row>
    <row r="1380" spans="46:51" ht="11.25" customHeight="1" x14ac:dyDescent="0.25">
      <c r="AT1380" s="57" t="s">
        <v>44</v>
      </c>
      <c r="AU1380" s="56">
        <f>_xll.qlInterestRateIndexFixingDate(IborIndex&amp;Tenor,AV1380,Trigger)</f>
        <v>48957</v>
      </c>
      <c r="AV1380" s="56">
        <f>_xll.qlCalendarAdvance(Calendar,AV1379,AT1380,"f",,Trigger)</f>
        <v>48961</v>
      </c>
      <c r="AW1380" s="56">
        <f>_xll.qlInterestRateIndexMaturity(IborIndex&amp;Tenor,AV1380,Trigger)</f>
        <v>49326</v>
      </c>
      <c r="AX1380" s="102" t="e">
        <f>_xll.qlIndexFixing($Z$5,AU1380,,Trigger)</f>
        <v>#VALUE!</v>
      </c>
      <c r="AY1380" s="102">
        <f>_xll.qlIndexFixing($AZ$1,AV1380,,Trigger)</f>
        <v>1.6192703471738543E-2</v>
      </c>
    </row>
    <row r="1381" spans="46:51" ht="11.25" customHeight="1" x14ac:dyDescent="0.25">
      <c r="AT1381" s="57" t="s">
        <v>44</v>
      </c>
      <c r="AU1381" s="56">
        <f>_xll.qlInterestRateIndexFixingDate(IborIndex&amp;Tenor,AV1381,Trigger)</f>
        <v>48964</v>
      </c>
      <c r="AV1381" s="56">
        <f>_xll.qlCalendarAdvance(Calendar,AV1380,AT1381,"f",,Trigger)</f>
        <v>48968</v>
      </c>
      <c r="AW1381" s="56">
        <f>_xll.qlInterestRateIndexMaturity(IborIndex&amp;Tenor,AV1381,Trigger)</f>
        <v>49333</v>
      </c>
      <c r="AX1381" s="102" t="e">
        <f>_xll.qlIndexFixing($Z$5,AU1381,,Trigger)</f>
        <v>#VALUE!</v>
      </c>
      <c r="AY1381" s="102">
        <f>_xll.qlIndexFixing($AZ$1,AV1381,,Trigger)</f>
        <v>1.6184986620130629E-2</v>
      </c>
    </row>
    <row r="1382" spans="46:51" ht="11.25" customHeight="1" x14ac:dyDescent="0.25">
      <c r="AT1382" s="57" t="s">
        <v>44</v>
      </c>
      <c r="AU1382" s="56">
        <f>_xll.qlInterestRateIndexFixingDate(IborIndex&amp;Tenor,AV1382,Trigger)</f>
        <v>48971</v>
      </c>
      <c r="AV1382" s="56">
        <f>_xll.qlCalendarAdvance(Calendar,AV1381,AT1382,"f",,Trigger)</f>
        <v>48975</v>
      </c>
      <c r="AW1382" s="56">
        <f>_xll.qlInterestRateIndexMaturity(IborIndex&amp;Tenor,AV1382,Trigger)</f>
        <v>49340</v>
      </c>
      <c r="AX1382" s="102" t="e">
        <f>_xll.qlIndexFixing($Z$5,AU1382,,Trigger)</f>
        <v>#VALUE!</v>
      </c>
      <c r="AY1382" s="102">
        <f>_xll.qlIndexFixing($AZ$1,AV1382,,Trigger)</f>
        <v>1.6177274002806875E-2</v>
      </c>
    </row>
    <row r="1383" spans="46:51" ht="11.25" customHeight="1" x14ac:dyDescent="0.25">
      <c r="AT1383" s="57" t="s">
        <v>44</v>
      </c>
      <c r="AU1383" s="56">
        <f>_xll.qlInterestRateIndexFixingDate(IborIndex&amp;Tenor,AV1383,Trigger)</f>
        <v>48978</v>
      </c>
      <c r="AV1383" s="56">
        <f>_xll.qlCalendarAdvance(Calendar,AV1382,AT1383,"f",,Trigger)</f>
        <v>48982</v>
      </c>
      <c r="AW1383" s="56">
        <f>_xll.qlInterestRateIndexMaturity(IborIndex&amp;Tenor,AV1383,Trigger)</f>
        <v>49347</v>
      </c>
      <c r="AX1383" s="102" t="e">
        <f>_xll.qlIndexFixing($Z$5,AU1383,,Trigger)</f>
        <v>#VALUE!</v>
      </c>
      <c r="AY1383" s="102">
        <f>_xll.qlIndexFixing($AZ$1,AV1383,,Trigger)</f>
        <v>1.6169565786611786E-2</v>
      </c>
    </row>
    <row r="1384" spans="46:51" ht="11.25" customHeight="1" x14ac:dyDescent="0.25">
      <c r="AT1384" s="57" t="s">
        <v>44</v>
      </c>
      <c r="AU1384" s="56">
        <f>_xll.qlInterestRateIndexFixingDate(IborIndex&amp;Tenor,AV1384,Trigger)</f>
        <v>48985</v>
      </c>
      <c r="AV1384" s="56">
        <f>_xll.qlCalendarAdvance(Calendar,AV1383,AT1384,"f",,Trigger)</f>
        <v>48989</v>
      </c>
      <c r="AW1384" s="56">
        <f>_xll.qlInterestRateIndexMaturity(IborIndex&amp;Tenor,AV1384,Trigger)</f>
        <v>49354</v>
      </c>
      <c r="AX1384" s="102" t="e">
        <f>_xll.qlIndexFixing($Z$5,AU1384,,Trigger)</f>
        <v>#VALUE!</v>
      </c>
      <c r="AY1384" s="102">
        <f>_xll.qlIndexFixing($AZ$1,AV1384,,Trigger)</f>
        <v>1.6161862138384182E-2</v>
      </c>
    </row>
    <row r="1385" spans="46:51" ht="11.25" customHeight="1" x14ac:dyDescent="0.25">
      <c r="AT1385" s="57" t="s">
        <v>44</v>
      </c>
      <c r="AU1385" s="56">
        <f>_xll.qlInterestRateIndexFixingDate(IborIndex&amp;Tenor,AV1385,Trigger)</f>
        <v>48992</v>
      </c>
      <c r="AV1385" s="56">
        <f>_xll.qlCalendarAdvance(Calendar,AV1384,AT1385,"f",,Trigger)</f>
        <v>48996</v>
      </c>
      <c r="AW1385" s="56">
        <f>_xll.qlInterestRateIndexMaturity(IborIndex&amp;Tenor,AV1385,Trigger)</f>
        <v>49361</v>
      </c>
      <c r="AX1385" s="102" t="e">
        <f>_xll.qlIndexFixing($Z$5,AU1385,,Trigger)</f>
        <v>#VALUE!</v>
      </c>
      <c r="AY1385" s="102">
        <f>_xll.qlIndexFixing($AZ$1,AV1385,,Trigger)</f>
        <v>1.6154163224957621E-2</v>
      </c>
    </row>
    <row r="1386" spans="46:51" ht="11.25" customHeight="1" x14ac:dyDescent="0.25">
      <c r="AT1386" s="57" t="s">
        <v>44</v>
      </c>
      <c r="AU1386" s="56">
        <f>_xll.qlInterestRateIndexFixingDate(IborIndex&amp;Tenor,AV1386,Trigger)</f>
        <v>48999</v>
      </c>
      <c r="AV1386" s="56">
        <f>_xll.qlCalendarAdvance(Calendar,AV1385,AT1386,"f",,Trigger)</f>
        <v>49003</v>
      </c>
      <c r="AW1386" s="56">
        <f>_xll.qlInterestRateIndexMaturity(IborIndex&amp;Tenor,AV1386,Trigger)</f>
        <v>49368</v>
      </c>
      <c r="AX1386" s="102" t="e">
        <f>_xll.qlIndexFixing($Z$5,AU1386,,Trigger)</f>
        <v>#VALUE!</v>
      </c>
      <c r="AY1386" s="102">
        <f>_xll.qlIndexFixing($AZ$1,AV1386,,Trigger)</f>
        <v>1.6146469213161724E-2</v>
      </c>
    </row>
    <row r="1387" spans="46:51" ht="11.25" customHeight="1" x14ac:dyDescent="0.25">
      <c r="AT1387" s="57" t="s">
        <v>44</v>
      </c>
      <c r="AU1387" s="56">
        <f>_xll.qlInterestRateIndexFixingDate(IborIndex&amp;Tenor,AV1387,Trigger)</f>
        <v>49006</v>
      </c>
      <c r="AV1387" s="56">
        <f>_xll.qlCalendarAdvance(Calendar,AV1386,AT1387,"f",,Trigger)</f>
        <v>49010</v>
      </c>
      <c r="AW1387" s="56">
        <f>_xll.qlInterestRateIndexMaturity(IborIndex&amp;Tenor,AV1387,Trigger)</f>
        <v>49375</v>
      </c>
      <c r="AX1387" s="102" t="e">
        <f>_xll.qlIndexFixing($Z$5,AU1387,,Trigger)</f>
        <v>#VALUE!</v>
      </c>
      <c r="AY1387" s="102">
        <f>_xll.qlIndexFixing($AZ$1,AV1387,,Trigger)</f>
        <v>1.6138780269819977E-2</v>
      </c>
    </row>
    <row r="1388" spans="46:51" ht="11.25" customHeight="1" x14ac:dyDescent="0.25">
      <c r="AT1388" s="57" t="s">
        <v>44</v>
      </c>
      <c r="AU1388" s="56">
        <f>_xll.qlInterestRateIndexFixingDate(IborIndex&amp;Tenor,AV1388,Trigger)</f>
        <v>49013</v>
      </c>
      <c r="AV1388" s="56">
        <f>_xll.qlCalendarAdvance(Calendar,AV1387,AT1388,"f",,Trigger)</f>
        <v>49017</v>
      </c>
      <c r="AW1388" s="56">
        <f>_xll.qlInterestRateIndexMaturity(IborIndex&amp;Tenor,AV1388,Trigger)</f>
        <v>49382</v>
      </c>
      <c r="AX1388" s="102" t="e">
        <f>_xll.qlIndexFixing($Z$5,AU1388,,Trigger)</f>
        <v>#VALUE!</v>
      </c>
      <c r="AY1388" s="102">
        <f>_xll.qlIndexFixing($AZ$1,AV1388,,Trigger)</f>
        <v>1.6131096561751268E-2</v>
      </c>
    </row>
    <row r="1389" spans="46:51" ht="11.25" customHeight="1" x14ac:dyDescent="0.25">
      <c r="AT1389" s="57" t="s">
        <v>44</v>
      </c>
      <c r="AU1389" s="56">
        <f>_xll.qlInterestRateIndexFixingDate(IborIndex&amp;Tenor,AV1389,Trigger)</f>
        <v>49020</v>
      </c>
      <c r="AV1389" s="56">
        <f>_xll.qlCalendarAdvance(Calendar,AV1388,AT1389,"f",,Trigger)</f>
        <v>49024</v>
      </c>
      <c r="AW1389" s="56">
        <f>_xll.qlInterestRateIndexMaturity(IborIndex&amp;Tenor,AV1389,Trigger)</f>
        <v>49389</v>
      </c>
      <c r="AX1389" s="102" t="e">
        <f>_xll.qlIndexFixing($Z$5,AU1389,,Trigger)</f>
        <v>#VALUE!</v>
      </c>
      <c r="AY1389" s="102">
        <f>_xll.qlIndexFixing($AZ$1,AV1389,,Trigger)</f>
        <v>1.612267548493242E-2</v>
      </c>
    </row>
    <row r="1390" spans="46:51" ht="11.25" customHeight="1" x14ac:dyDescent="0.25">
      <c r="AT1390" s="57" t="s">
        <v>44</v>
      </c>
      <c r="AU1390" s="56">
        <f>_xll.qlInterestRateIndexFixingDate(IborIndex&amp;Tenor,AV1390,Trigger)</f>
        <v>49027</v>
      </c>
      <c r="AV1390" s="56">
        <f>_xll.qlCalendarAdvance(Calendar,AV1389,AT1390,"f",,Trigger)</f>
        <v>49031</v>
      </c>
      <c r="AW1390" s="56">
        <f>_xll.qlInterestRateIndexMaturity(IborIndex&amp;Tenor,AV1390,Trigger)</f>
        <v>49396</v>
      </c>
      <c r="AX1390" s="102" t="e">
        <f>_xll.qlIndexFixing($Z$5,AU1390,,Trigger)</f>
        <v>#VALUE!</v>
      </c>
      <c r="AY1390" s="102">
        <f>_xll.qlIndexFixing($AZ$1,AV1390,,Trigger)</f>
        <v>1.6115745518682664E-2</v>
      </c>
    </row>
    <row r="1391" spans="46:51" ht="11.25" customHeight="1" x14ac:dyDescent="0.25">
      <c r="AT1391" s="57" t="s">
        <v>44</v>
      </c>
      <c r="AU1391" s="56">
        <f>_xll.qlInterestRateIndexFixingDate(IborIndex&amp;Tenor,AV1391,Trigger)</f>
        <v>49034</v>
      </c>
      <c r="AV1391" s="56">
        <f>_xll.qlCalendarAdvance(Calendar,AV1390,AT1391,"f",,Trigger)</f>
        <v>49038</v>
      </c>
      <c r="AW1391" s="56">
        <f>_xll.qlInterestRateIndexMaturity(IborIndex&amp;Tenor,AV1391,Trigger)</f>
        <v>49403</v>
      </c>
      <c r="AX1391" s="102" t="e">
        <f>_xll.qlIndexFixing($Z$5,AU1391,,Trigger)</f>
        <v>#VALUE!</v>
      </c>
      <c r="AY1391" s="102">
        <f>_xll.qlIndexFixing($AZ$1,AV1391,,Trigger)</f>
        <v>1.6108078517295142E-2</v>
      </c>
    </row>
    <row r="1392" spans="46:51" ht="11.25" customHeight="1" x14ac:dyDescent="0.25">
      <c r="AT1392" s="57" t="s">
        <v>44</v>
      </c>
      <c r="AU1392" s="56">
        <f>_xll.qlInterestRateIndexFixingDate(IborIndex&amp;Tenor,AV1392,Trigger)</f>
        <v>49039</v>
      </c>
      <c r="AV1392" s="56">
        <f>_xll.qlCalendarAdvance(Calendar,AV1391,AT1392,"f",,Trigger)</f>
        <v>49045</v>
      </c>
      <c r="AW1392" s="56">
        <f>_xll.qlInterestRateIndexMaturity(IborIndex&amp;Tenor,AV1392,Trigger)</f>
        <v>49410</v>
      </c>
      <c r="AX1392" s="102" t="e">
        <f>_xll.qlIndexFixing($Z$5,AU1392,,Trigger)</f>
        <v>#VALUE!</v>
      </c>
      <c r="AY1392" s="102">
        <f>_xll.qlIndexFixing($AZ$1,AV1392,,Trigger)</f>
        <v>1.6100417418405618E-2</v>
      </c>
    </row>
    <row r="1393" spans="46:51" ht="11.25" customHeight="1" x14ac:dyDescent="0.25">
      <c r="AT1393" s="57" t="s">
        <v>44</v>
      </c>
      <c r="AU1393" s="56">
        <f>_xll.qlInterestRateIndexFixingDate(IborIndex&amp;Tenor,AV1393,Trigger)</f>
        <v>49048</v>
      </c>
      <c r="AV1393" s="56">
        <f>_xll.qlCalendarAdvance(Calendar,AV1392,AT1393,"f",,Trigger)</f>
        <v>49052</v>
      </c>
      <c r="AW1393" s="56">
        <f>_xll.qlInterestRateIndexMaturity(IborIndex&amp;Tenor,AV1393,Trigger)</f>
        <v>49417</v>
      </c>
      <c r="AX1393" s="102" t="e">
        <f>_xll.qlIndexFixing($Z$5,AU1393,,Trigger)</f>
        <v>#VALUE!</v>
      </c>
      <c r="AY1393" s="102">
        <f>_xll.qlIndexFixing($AZ$1,AV1393,,Trigger)</f>
        <v>1.6092762388807576E-2</v>
      </c>
    </row>
    <row r="1394" spans="46:51" ht="11.25" customHeight="1" x14ac:dyDescent="0.25">
      <c r="AT1394" s="57" t="s">
        <v>44</v>
      </c>
      <c r="AU1394" s="56">
        <f>_xll.qlInterestRateIndexFixingDate(IborIndex&amp;Tenor,AV1394,Trigger)</f>
        <v>49055</v>
      </c>
      <c r="AV1394" s="56">
        <f>_xll.qlCalendarAdvance(Calendar,AV1393,AT1394,"f",,Trigger)</f>
        <v>49059</v>
      </c>
      <c r="AW1394" s="56">
        <f>_xll.qlInterestRateIndexMaturity(IborIndex&amp;Tenor,AV1394,Trigger)</f>
        <v>49424</v>
      </c>
      <c r="AX1394" s="102" t="e">
        <f>_xll.qlIndexFixing($Z$5,AU1394,,Trigger)</f>
        <v>#VALUE!</v>
      </c>
      <c r="AY1394" s="102">
        <f>_xll.qlIndexFixing($AZ$1,AV1394,,Trigger)</f>
        <v>1.6085113595289677E-2</v>
      </c>
    </row>
    <row r="1395" spans="46:51" ht="11.25" customHeight="1" x14ac:dyDescent="0.25">
      <c r="AT1395" s="57" t="s">
        <v>44</v>
      </c>
      <c r="AU1395" s="56">
        <f>_xll.qlInterestRateIndexFixingDate(IborIndex&amp;Tenor,AV1395,Trigger)</f>
        <v>49061</v>
      </c>
      <c r="AV1395" s="56">
        <f>_xll.qlCalendarAdvance(Calendar,AV1394,AT1395,"f",,Trigger)</f>
        <v>49066</v>
      </c>
      <c r="AW1395" s="56">
        <f>_xll.qlInterestRateIndexMaturity(IborIndex&amp;Tenor,AV1395,Trigger)</f>
        <v>49431</v>
      </c>
      <c r="AX1395" s="102" t="e">
        <f>_xll.qlIndexFixing($Z$5,AU1395,,Trigger)</f>
        <v>#VALUE!</v>
      </c>
      <c r="AY1395" s="102">
        <f>_xll.qlIndexFixing($AZ$1,AV1395,,Trigger)</f>
        <v>1.6077471204635992E-2</v>
      </c>
    </row>
    <row r="1396" spans="46:51" ht="11.25" customHeight="1" x14ac:dyDescent="0.25">
      <c r="AT1396" s="57" t="s">
        <v>44</v>
      </c>
      <c r="AU1396" s="56">
        <f>_xll.qlInterestRateIndexFixingDate(IborIndex&amp;Tenor,AV1396,Trigger)</f>
        <v>49069</v>
      </c>
      <c r="AV1396" s="56">
        <f>_xll.qlCalendarAdvance(Calendar,AV1395,AT1396,"f",,Trigger)</f>
        <v>49073</v>
      </c>
      <c r="AW1396" s="56">
        <f>_xll.qlInterestRateIndexMaturity(IborIndex&amp;Tenor,AV1396,Trigger)</f>
        <v>49438</v>
      </c>
      <c r="AX1396" s="102" t="e">
        <f>_xll.qlIndexFixing($Z$5,AU1396,,Trigger)</f>
        <v>#VALUE!</v>
      </c>
      <c r="AY1396" s="102">
        <f>_xll.qlIndexFixing($AZ$1,AV1396,,Trigger)</f>
        <v>1.6069835383624886E-2</v>
      </c>
    </row>
    <row r="1397" spans="46:51" ht="11.25" customHeight="1" x14ac:dyDescent="0.25">
      <c r="AT1397" s="57" t="s">
        <v>44</v>
      </c>
      <c r="AU1397" s="56">
        <f>_xll.qlInterestRateIndexFixingDate(IborIndex&amp;Tenor,AV1397,Trigger)</f>
        <v>49076</v>
      </c>
      <c r="AV1397" s="56">
        <f>_xll.qlCalendarAdvance(Calendar,AV1396,AT1397,"f",,Trigger)</f>
        <v>49080</v>
      </c>
      <c r="AW1397" s="56">
        <f>_xll.qlInterestRateIndexMaturity(IborIndex&amp;Tenor,AV1397,Trigger)</f>
        <v>49445</v>
      </c>
      <c r="AX1397" s="102" t="e">
        <f>_xll.qlIndexFixing($Z$5,AU1397,,Trigger)</f>
        <v>#VALUE!</v>
      </c>
      <c r="AY1397" s="102">
        <f>_xll.qlIndexFixing($AZ$1,AV1397,,Trigger)</f>
        <v>1.6062206299169643E-2</v>
      </c>
    </row>
    <row r="1398" spans="46:51" ht="11.25" customHeight="1" x14ac:dyDescent="0.25">
      <c r="AT1398" s="57" t="s">
        <v>44</v>
      </c>
      <c r="AU1398" s="56">
        <f>_xll.qlInterestRateIndexFixingDate(IborIndex&amp;Tenor,AV1398,Trigger)</f>
        <v>49083</v>
      </c>
      <c r="AV1398" s="56">
        <f>_xll.qlCalendarAdvance(Calendar,AV1397,AT1398,"f",,Trigger)</f>
        <v>49087</v>
      </c>
      <c r="AW1398" s="56">
        <f>_xll.qlInterestRateIndexMaturity(IborIndex&amp;Tenor,AV1398,Trigger)</f>
        <v>49452</v>
      </c>
      <c r="AX1398" s="102" t="e">
        <f>_xll.qlIndexFixing($Z$5,AU1398,,Trigger)</f>
        <v>#VALUE!</v>
      </c>
      <c r="AY1398" s="102">
        <f>_xll.qlIndexFixing($AZ$1,AV1398,,Trigger)</f>
        <v>1.6054584120519425E-2</v>
      </c>
    </row>
    <row r="1399" spans="46:51" ht="11.25" customHeight="1" x14ac:dyDescent="0.25">
      <c r="AT1399" s="57" t="s">
        <v>44</v>
      </c>
      <c r="AU1399" s="56">
        <f>_xll.qlInterestRateIndexFixingDate(IborIndex&amp;Tenor,AV1399,Trigger)</f>
        <v>49090</v>
      </c>
      <c r="AV1399" s="56">
        <f>_xll.qlCalendarAdvance(Calendar,AV1398,AT1399,"f",,Trigger)</f>
        <v>49094</v>
      </c>
      <c r="AW1399" s="56">
        <f>_xll.qlInterestRateIndexMaturity(IborIndex&amp;Tenor,AV1399,Trigger)</f>
        <v>49459</v>
      </c>
      <c r="AX1399" s="102" t="e">
        <f>_xll.qlIndexFixing($Z$5,AU1399,,Trigger)</f>
        <v>#VALUE!</v>
      </c>
      <c r="AY1399" s="102">
        <f>_xll.qlIndexFixing($AZ$1,AV1399,,Trigger)</f>
        <v>1.6046969018872519E-2</v>
      </c>
    </row>
    <row r="1400" spans="46:51" ht="11.25" customHeight="1" x14ac:dyDescent="0.25">
      <c r="AT1400" s="57" t="s">
        <v>44</v>
      </c>
      <c r="AU1400" s="56">
        <f>_xll.qlInterestRateIndexFixingDate(IborIndex&amp;Tenor,AV1400,Trigger)</f>
        <v>49097</v>
      </c>
      <c r="AV1400" s="56">
        <f>_xll.qlCalendarAdvance(Calendar,AV1399,AT1400,"f",,Trigger)</f>
        <v>49101</v>
      </c>
      <c r="AW1400" s="56">
        <f>_xll.qlInterestRateIndexMaturity(IborIndex&amp;Tenor,AV1400,Trigger)</f>
        <v>49466</v>
      </c>
      <c r="AX1400" s="102" t="e">
        <f>_xll.qlIndexFixing($Z$5,AU1400,,Trigger)</f>
        <v>#VALUE!</v>
      </c>
      <c r="AY1400" s="102">
        <f>_xll.qlIndexFixing($AZ$1,AV1400,,Trigger)</f>
        <v>1.6039361165497732E-2</v>
      </c>
    </row>
    <row r="1401" spans="46:51" ht="11.25" customHeight="1" x14ac:dyDescent="0.25">
      <c r="AT1401" s="57" t="s">
        <v>44</v>
      </c>
      <c r="AU1401" s="56">
        <f>_xll.qlInterestRateIndexFixingDate(IborIndex&amp;Tenor,AV1401,Trigger)</f>
        <v>49104</v>
      </c>
      <c r="AV1401" s="56">
        <f>_xll.qlCalendarAdvance(Calendar,AV1400,AT1401,"f",,Trigger)</f>
        <v>49108</v>
      </c>
      <c r="AW1401" s="56">
        <f>_xll.qlInterestRateIndexMaturity(IborIndex&amp;Tenor,AV1401,Trigger)</f>
        <v>49473</v>
      </c>
      <c r="AX1401" s="102" t="e">
        <f>_xll.qlIndexFixing($Z$5,AU1401,,Trigger)</f>
        <v>#VALUE!</v>
      </c>
      <c r="AY1401" s="102">
        <f>_xll.qlIndexFixing($AZ$1,AV1401,,Trigger)</f>
        <v>1.6031760731675917E-2</v>
      </c>
    </row>
    <row r="1402" spans="46:51" ht="11.25" customHeight="1" x14ac:dyDescent="0.25">
      <c r="AT1402" s="57" t="s">
        <v>44</v>
      </c>
      <c r="AU1402" s="56">
        <f>_xll.qlInterestRateIndexFixingDate(IborIndex&amp;Tenor,AV1402,Trigger)</f>
        <v>49111</v>
      </c>
      <c r="AV1402" s="56">
        <f>_xll.qlCalendarAdvance(Calendar,AV1401,AT1402,"f",,Trigger)</f>
        <v>49115</v>
      </c>
      <c r="AW1402" s="56">
        <f>_xll.qlInterestRateIndexMaturity(IborIndex&amp;Tenor,AV1402,Trigger)</f>
        <v>49480</v>
      </c>
      <c r="AX1402" s="102" t="e">
        <f>_xll.qlIndexFixing($Z$5,AU1402,,Trigger)</f>
        <v>#VALUE!</v>
      </c>
      <c r="AY1402" s="102">
        <f>_xll.qlIndexFixing($AZ$1,AV1402,,Trigger)</f>
        <v>1.602416788869997E-2</v>
      </c>
    </row>
    <row r="1403" spans="46:51" ht="11.25" customHeight="1" x14ac:dyDescent="0.25">
      <c r="AT1403" s="57" t="s">
        <v>44</v>
      </c>
      <c r="AU1403" s="56">
        <f>_xll.qlInterestRateIndexFixingDate(IborIndex&amp;Tenor,AV1403,Trigger)</f>
        <v>49118</v>
      </c>
      <c r="AV1403" s="56">
        <f>_xll.qlCalendarAdvance(Calendar,AV1402,AT1403,"f",,Trigger)</f>
        <v>49122</v>
      </c>
      <c r="AW1403" s="56">
        <f>_xll.qlInterestRateIndexMaturity(IborIndex&amp;Tenor,AV1403,Trigger)</f>
        <v>49487</v>
      </c>
      <c r="AX1403" s="102" t="e">
        <f>_xll.qlIndexFixing($Z$5,AU1403,,Trigger)</f>
        <v>#VALUE!</v>
      </c>
      <c r="AY1403" s="102">
        <f>_xll.qlIndexFixing($AZ$1,AV1403,,Trigger)</f>
        <v>1.6016582807875494E-2</v>
      </c>
    </row>
    <row r="1404" spans="46:51" ht="11.25" customHeight="1" x14ac:dyDescent="0.25">
      <c r="AT1404" s="57" t="s">
        <v>44</v>
      </c>
      <c r="AU1404" s="56">
        <f>_xll.qlInterestRateIndexFixingDate(IborIndex&amp;Tenor,AV1404,Trigger)</f>
        <v>49125</v>
      </c>
      <c r="AV1404" s="56">
        <f>_xll.qlCalendarAdvance(Calendar,AV1403,AT1404,"f",,Trigger)</f>
        <v>49129</v>
      </c>
      <c r="AW1404" s="56">
        <f>_xll.qlInterestRateIndexMaturity(IborIndex&amp;Tenor,AV1404,Trigger)</f>
        <v>49494</v>
      </c>
      <c r="AX1404" s="102" t="e">
        <f>_xll.qlIndexFixing($Z$5,AU1404,,Trigger)</f>
        <v>#VALUE!</v>
      </c>
      <c r="AY1404" s="102">
        <f>_xll.qlIndexFixing($AZ$1,AV1404,,Trigger)</f>
        <v>1.6009005660519039E-2</v>
      </c>
    </row>
    <row r="1405" spans="46:51" ht="11.25" customHeight="1" x14ac:dyDescent="0.25">
      <c r="AT1405" s="57" t="s">
        <v>44</v>
      </c>
      <c r="AU1405" s="56">
        <f>_xll.qlInterestRateIndexFixingDate(IborIndex&amp;Tenor,AV1405,Trigger)</f>
        <v>49132</v>
      </c>
      <c r="AV1405" s="56">
        <f>_xll.qlCalendarAdvance(Calendar,AV1404,AT1405,"f",,Trigger)</f>
        <v>49136</v>
      </c>
      <c r="AW1405" s="56">
        <f>_xll.qlInterestRateIndexMaturity(IborIndex&amp;Tenor,AV1405,Trigger)</f>
        <v>49501</v>
      </c>
      <c r="AX1405" s="102" t="e">
        <f>_xll.qlIndexFixing($Z$5,AU1405,,Trigger)</f>
        <v>#VALUE!</v>
      </c>
      <c r="AY1405" s="102">
        <f>_xll.qlIndexFixing($AZ$1,AV1405,,Trigger)</f>
        <v>1.6001436617960947E-2</v>
      </c>
    </row>
    <row r="1406" spans="46:51" ht="11.25" customHeight="1" x14ac:dyDescent="0.25">
      <c r="AT1406" s="57" t="s">
        <v>44</v>
      </c>
      <c r="AU1406" s="56">
        <f>_xll.qlInterestRateIndexFixingDate(IborIndex&amp;Tenor,AV1406,Trigger)</f>
        <v>49139</v>
      </c>
      <c r="AV1406" s="56">
        <f>_xll.qlCalendarAdvance(Calendar,AV1405,AT1406,"f",,Trigger)</f>
        <v>49143</v>
      </c>
      <c r="AW1406" s="56">
        <f>_xll.qlInterestRateIndexMaturity(IborIndex&amp;Tenor,AV1406,Trigger)</f>
        <v>49508</v>
      </c>
      <c r="AX1406" s="102" t="e">
        <f>_xll.qlIndexFixing($Z$5,AU1406,,Trigger)</f>
        <v>#VALUE!</v>
      </c>
      <c r="AY1406" s="102">
        <f>_xll.qlIndexFixing($AZ$1,AV1406,,Trigger)</f>
        <v>1.5993875851542303E-2</v>
      </c>
    </row>
    <row r="1407" spans="46:51" ht="11.25" customHeight="1" x14ac:dyDescent="0.25">
      <c r="AT1407" s="57" t="s">
        <v>44</v>
      </c>
      <c r="AU1407" s="56">
        <f>_xll.qlInterestRateIndexFixingDate(IborIndex&amp;Tenor,AV1407,Trigger)</f>
        <v>49146</v>
      </c>
      <c r="AV1407" s="56">
        <f>_xll.qlCalendarAdvance(Calendar,AV1406,AT1407,"f",,Trigger)</f>
        <v>49150</v>
      </c>
      <c r="AW1407" s="56">
        <f>_xll.qlInterestRateIndexMaturity(IborIndex&amp;Tenor,AV1407,Trigger)</f>
        <v>49515</v>
      </c>
      <c r="AX1407" s="102" t="e">
        <f>_xll.qlIndexFixing($Z$5,AU1407,,Trigger)</f>
        <v>#VALUE!</v>
      </c>
      <c r="AY1407" s="102">
        <f>_xll.qlIndexFixing($AZ$1,AV1407,,Trigger)</f>
        <v>1.5986323532616885E-2</v>
      </c>
    </row>
    <row r="1408" spans="46:51" ht="11.25" customHeight="1" x14ac:dyDescent="0.25">
      <c r="AT1408" s="57" t="s">
        <v>44</v>
      </c>
      <c r="AU1408" s="56">
        <f>_xll.qlInterestRateIndexFixingDate(IborIndex&amp;Tenor,AV1408,Trigger)</f>
        <v>49153</v>
      </c>
      <c r="AV1408" s="56">
        <f>_xll.qlCalendarAdvance(Calendar,AV1407,AT1408,"f",,Trigger)</f>
        <v>49157</v>
      </c>
      <c r="AW1408" s="56">
        <f>_xll.qlInterestRateIndexMaturity(IborIndex&amp;Tenor,AV1408,Trigger)</f>
        <v>49522</v>
      </c>
      <c r="AX1408" s="102" t="e">
        <f>_xll.qlIndexFixing($Z$5,AU1408,,Trigger)</f>
        <v>#VALUE!</v>
      </c>
      <c r="AY1408" s="102">
        <f>_xll.qlIndexFixing($AZ$1,AV1408,,Trigger)</f>
        <v>1.5978779832550954E-2</v>
      </c>
    </row>
    <row r="1409" spans="46:51" ht="11.25" customHeight="1" x14ac:dyDescent="0.25">
      <c r="AT1409" s="57" t="s">
        <v>44</v>
      </c>
      <c r="AU1409" s="56">
        <f>_xll.qlInterestRateIndexFixingDate(IborIndex&amp;Tenor,AV1409,Trigger)</f>
        <v>49160</v>
      </c>
      <c r="AV1409" s="56">
        <f>_xll.qlCalendarAdvance(Calendar,AV1408,AT1409,"f",,Trigger)</f>
        <v>49164</v>
      </c>
      <c r="AW1409" s="56">
        <f>_xll.qlInterestRateIndexMaturity(IborIndex&amp;Tenor,AV1409,Trigger)</f>
        <v>49529</v>
      </c>
      <c r="AX1409" s="102" t="e">
        <f>_xll.qlIndexFixing($Z$5,AU1409,,Trigger)</f>
        <v>#VALUE!</v>
      </c>
      <c r="AY1409" s="102">
        <f>_xll.qlIndexFixing($AZ$1,AV1409,,Trigger)</f>
        <v>1.5971244922722384E-2</v>
      </c>
    </row>
    <row r="1410" spans="46:51" ht="11.25" customHeight="1" x14ac:dyDescent="0.25">
      <c r="AT1410" s="57" t="s">
        <v>44</v>
      </c>
      <c r="AU1410" s="56">
        <f>_xll.qlInterestRateIndexFixingDate(IborIndex&amp;Tenor,AV1410,Trigger)</f>
        <v>49167</v>
      </c>
      <c r="AV1410" s="56">
        <f>_xll.qlCalendarAdvance(Calendar,AV1409,AT1410,"f",,Trigger)</f>
        <v>49171</v>
      </c>
      <c r="AW1410" s="56">
        <f>_xll.qlInterestRateIndexMaturity(IborIndex&amp;Tenor,AV1410,Trigger)</f>
        <v>49536</v>
      </c>
      <c r="AX1410" s="102" t="e">
        <f>_xll.qlIndexFixing($Z$5,AU1410,,Trigger)</f>
        <v>#VALUE!</v>
      </c>
      <c r="AY1410" s="102">
        <f>_xll.qlIndexFixing($AZ$1,AV1410,,Trigger)</f>
        <v>1.5963718974521746E-2</v>
      </c>
    </row>
    <row r="1411" spans="46:51" ht="11.25" customHeight="1" x14ac:dyDescent="0.25">
      <c r="AT1411" s="57" t="s">
        <v>44</v>
      </c>
      <c r="AU1411" s="56">
        <f>_xll.qlInterestRateIndexFixingDate(IborIndex&amp;Tenor,AV1411,Trigger)</f>
        <v>49174</v>
      </c>
      <c r="AV1411" s="56">
        <f>_xll.qlCalendarAdvance(Calendar,AV1410,AT1411,"f",,Trigger)</f>
        <v>49178</v>
      </c>
      <c r="AW1411" s="56">
        <f>_xll.qlInterestRateIndexMaturity(IborIndex&amp;Tenor,AV1411,Trigger)</f>
        <v>49543</v>
      </c>
      <c r="AX1411" s="102" t="e">
        <f>_xll.qlIndexFixing($Z$5,AU1411,,Trigger)</f>
        <v>#VALUE!</v>
      </c>
      <c r="AY1411" s="102">
        <f>_xll.qlIndexFixing($AZ$1,AV1411,,Trigger)</f>
        <v>1.5956202159351441E-2</v>
      </c>
    </row>
    <row r="1412" spans="46:51" ht="11.25" customHeight="1" x14ac:dyDescent="0.25">
      <c r="AT1412" s="57" t="s">
        <v>44</v>
      </c>
      <c r="AU1412" s="56">
        <f>_xll.qlInterestRateIndexFixingDate(IborIndex&amp;Tenor,AV1412,Trigger)</f>
        <v>49181</v>
      </c>
      <c r="AV1412" s="56">
        <f>_xll.qlCalendarAdvance(Calendar,AV1411,AT1412,"f",,Trigger)</f>
        <v>49185</v>
      </c>
      <c r="AW1412" s="56">
        <f>_xll.qlInterestRateIndexMaturity(IborIndex&amp;Tenor,AV1412,Trigger)</f>
        <v>49550</v>
      </c>
      <c r="AX1412" s="102" t="e">
        <f>_xll.qlIndexFixing($Z$5,AU1412,,Trigger)</f>
        <v>#VALUE!</v>
      </c>
      <c r="AY1412" s="102">
        <f>_xll.qlIndexFixing($AZ$1,AV1412,,Trigger)</f>
        <v>1.5948694648627009E-2</v>
      </c>
    </row>
    <row r="1413" spans="46:51" ht="11.25" customHeight="1" x14ac:dyDescent="0.25">
      <c r="AT1413" s="57" t="s">
        <v>44</v>
      </c>
      <c r="AU1413" s="56">
        <f>_xll.qlInterestRateIndexFixingDate(IborIndex&amp;Tenor,AV1413,Trigger)</f>
        <v>49188</v>
      </c>
      <c r="AV1413" s="56">
        <f>_xll.qlCalendarAdvance(Calendar,AV1412,AT1413,"f",,Trigger)</f>
        <v>49192</v>
      </c>
      <c r="AW1413" s="56">
        <f>_xll.qlInterestRateIndexMaturity(IborIndex&amp;Tenor,AV1413,Trigger)</f>
        <v>49557</v>
      </c>
      <c r="AX1413" s="102" t="e">
        <f>_xll.qlIndexFixing($Z$5,AU1413,,Trigger)</f>
        <v>#VALUE!</v>
      </c>
      <c r="AY1413" s="102">
        <f>_xll.qlIndexFixing($AZ$1,AV1413,,Trigger)</f>
        <v>1.5941196613774716E-2</v>
      </c>
    </row>
    <row r="1414" spans="46:51" ht="11.25" customHeight="1" x14ac:dyDescent="0.25">
      <c r="AT1414" s="57" t="s">
        <v>44</v>
      </c>
      <c r="AU1414" s="56">
        <f>_xll.qlInterestRateIndexFixingDate(IborIndex&amp;Tenor,AV1414,Trigger)</f>
        <v>49195</v>
      </c>
      <c r="AV1414" s="56">
        <f>_xll.qlCalendarAdvance(Calendar,AV1413,AT1414,"f",,Trigger)</f>
        <v>49199</v>
      </c>
      <c r="AW1414" s="56">
        <f>_xll.qlInterestRateIndexMaturity(IborIndex&amp;Tenor,AV1414,Trigger)</f>
        <v>49564</v>
      </c>
      <c r="AX1414" s="102" t="e">
        <f>_xll.qlIndexFixing($Z$5,AU1414,,Trigger)</f>
        <v>#VALUE!</v>
      </c>
      <c r="AY1414" s="102">
        <f>_xll.qlIndexFixing($AZ$1,AV1414,,Trigger)</f>
        <v>1.5933708226234633E-2</v>
      </c>
    </row>
    <row r="1415" spans="46:51" ht="11.25" customHeight="1" x14ac:dyDescent="0.25">
      <c r="AT1415" s="57" t="s">
        <v>44</v>
      </c>
      <c r="AU1415" s="56">
        <f>_xll.qlInterestRateIndexFixingDate(IborIndex&amp;Tenor,AV1415,Trigger)</f>
        <v>49202</v>
      </c>
      <c r="AV1415" s="56">
        <f>_xll.qlCalendarAdvance(Calendar,AV1414,AT1415,"f",,Trigger)</f>
        <v>49206</v>
      </c>
      <c r="AW1415" s="56">
        <f>_xll.qlInterestRateIndexMaturity(IborIndex&amp;Tenor,AV1415,Trigger)</f>
        <v>49571</v>
      </c>
      <c r="AX1415" s="102" t="e">
        <f>_xll.qlIndexFixing($Z$5,AU1415,,Trigger)</f>
        <v>#VALUE!</v>
      </c>
      <c r="AY1415" s="102">
        <f>_xll.qlIndexFixing($AZ$1,AV1415,,Trigger)</f>
        <v>1.5926229657458213E-2</v>
      </c>
    </row>
    <row r="1416" spans="46:51" ht="11.25" customHeight="1" x14ac:dyDescent="0.25">
      <c r="AT1416" s="57" t="s">
        <v>44</v>
      </c>
      <c r="AU1416" s="56">
        <f>_xll.qlInterestRateIndexFixingDate(IborIndex&amp;Tenor,AV1416,Trigger)</f>
        <v>49209</v>
      </c>
      <c r="AV1416" s="56">
        <f>_xll.qlCalendarAdvance(Calendar,AV1415,AT1416,"f",,Trigger)</f>
        <v>49213</v>
      </c>
      <c r="AW1416" s="56">
        <f>_xll.qlInterestRateIndexMaturity(IborIndex&amp;Tenor,AV1416,Trigger)</f>
        <v>49578</v>
      </c>
      <c r="AX1416" s="102" t="e">
        <f>_xll.qlIndexFixing($Z$5,AU1416,,Trigger)</f>
        <v>#VALUE!</v>
      </c>
      <c r="AY1416" s="102">
        <f>_xll.qlIndexFixing($AZ$1,AV1416,,Trigger)</f>
        <v>1.59187610789094E-2</v>
      </c>
    </row>
    <row r="1417" spans="46:51" ht="11.25" customHeight="1" x14ac:dyDescent="0.25">
      <c r="AT1417" s="57" t="s">
        <v>44</v>
      </c>
      <c r="AU1417" s="56">
        <f>_xll.qlInterestRateIndexFixingDate(IborIndex&amp;Tenor,AV1417,Trigger)</f>
        <v>49216</v>
      </c>
      <c r="AV1417" s="56">
        <f>_xll.qlCalendarAdvance(Calendar,AV1416,AT1417,"f",,Trigger)</f>
        <v>49220</v>
      </c>
      <c r="AW1417" s="56">
        <f>_xll.qlInterestRateIndexMaturity(IborIndex&amp;Tenor,AV1417,Trigger)</f>
        <v>49585</v>
      </c>
      <c r="AX1417" s="102" t="e">
        <f>_xll.qlIndexFixing($Z$5,AU1417,,Trigger)</f>
        <v>#VALUE!</v>
      </c>
      <c r="AY1417" s="102">
        <f>_xll.qlIndexFixing($AZ$1,AV1417,,Trigger)</f>
        <v>1.5911302662065051E-2</v>
      </c>
    </row>
    <row r="1418" spans="46:51" ht="11.25" customHeight="1" x14ac:dyDescent="0.25">
      <c r="AT1418" s="57" t="s">
        <v>44</v>
      </c>
      <c r="AU1418" s="56">
        <f>_xll.qlInterestRateIndexFixingDate(IborIndex&amp;Tenor,AV1418,Trigger)</f>
        <v>49223</v>
      </c>
      <c r="AV1418" s="56">
        <f>_xll.qlCalendarAdvance(Calendar,AV1417,AT1418,"f",,Trigger)</f>
        <v>49227</v>
      </c>
      <c r="AW1418" s="56">
        <f>_xll.qlInterestRateIndexMaturity(IborIndex&amp;Tenor,AV1418,Trigger)</f>
        <v>49592</v>
      </c>
      <c r="AX1418" s="102" t="e">
        <f>_xll.qlIndexFixing($Z$5,AU1418,,Trigger)</f>
        <v>#VALUE!</v>
      </c>
      <c r="AY1418" s="102">
        <f>_xll.qlIndexFixing($AZ$1,AV1418,,Trigger)</f>
        <v>1.5903854578412976E-2</v>
      </c>
    </row>
    <row r="1419" spans="46:51" ht="11.25" customHeight="1" x14ac:dyDescent="0.25">
      <c r="AT1419" s="57" t="s">
        <v>44</v>
      </c>
      <c r="AU1419" s="56">
        <f>_xll.qlInterestRateIndexFixingDate(IborIndex&amp;Tenor,AV1419,Trigger)</f>
        <v>49230</v>
      </c>
      <c r="AV1419" s="56">
        <f>_xll.qlCalendarAdvance(Calendar,AV1418,AT1419,"f",,Trigger)</f>
        <v>49234</v>
      </c>
      <c r="AW1419" s="56">
        <f>_xll.qlInterestRateIndexMaturity(IborIndex&amp;Tenor,AV1419,Trigger)</f>
        <v>49599</v>
      </c>
      <c r="AX1419" s="102" t="e">
        <f>_xll.qlIndexFixing($Z$5,AU1419,,Trigger)</f>
        <v>#VALUE!</v>
      </c>
      <c r="AY1419" s="102">
        <f>_xll.qlIndexFixing($AZ$1,AV1419,,Trigger)</f>
        <v>1.5896416999455001E-2</v>
      </c>
    </row>
    <row r="1420" spans="46:51" ht="11.25" customHeight="1" x14ac:dyDescent="0.25">
      <c r="AT1420" s="57" t="s">
        <v>44</v>
      </c>
      <c r="AU1420" s="56">
        <f>_xll.qlInterestRateIndexFixingDate(IborIndex&amp;Tenor,AV1420,Trigger)</f>
        <v>49237</v>
      </c>
      <c r="AV1420" s="56">
        <f>_xll.qlCalendarAdvance(Calendar,AV1419,AT1420,"f",,Trigger)</f>
        <v>49241</v>
      </c>
      <c r="AW1420" s="56">
        <f>_xll.qlInterestRateIndexMaturity(IborIndex&amp;Tenor,AV1420,Trigger)</f>
        <v>49606</v>
      </c>
      <c r="AX1420" s="102" t="e">
        <f>_xll.qlIndexFixing($Z$5,AU1420,,Trigger)</f>
        <v>#VALUE!</v>
      </c>
      <c r="AY1420" s="102">
        <f>_xll.qlIndexFixing($AZ$1,AV1420,,Trigger)</f>
        <v>1.5888990096704345E-2</v>
      </c>
    </row>
    <row r="1421" spans="46:51" ht="11.25" customHeight="1" x14ac:dyDescent="0.25">
      <c r="AT1421" s="57" t="s">
        <v>44</v>
      </c>
      <c r="AU1421" s="56">
        <f>_xll.qlInterestRateIndexFixingDate(IborIndex&amp;Tenor,AV1421,Trigger)</f>
        <v>49244</v>
      </c>
      <c r="AV1421" s="56">
        <f>_xll.qlCalendarAdvance(Calendar,AV1420,AT1421,"f",,Trigger)</f>
        <v>49248</v>
      </c>
      <c r="AW1421" s="56">
        <f>_xll.qlInterestRateIndexMaturity(IborIndex&amp;Tenor,AV1421,Trigger)</f>
        <v>49613</v>
      </c>
      <c r="AX1421" s="102" t="e">
        <f>_xll.qlIndexFixing($Z$5,AU1421,,Trigger)</f>
        <v>#VALUE!</v>
      </c>
      <c r="AY1421" s="102">
        <f>_xll.qlIndexFixing($AZ$1,AV1421,,Trigger)</f>
        <v>1.5881574041686698E-2</v>
      </c>
    </row>
    <row r="1422" spans="46:51" ht="11.25" customHeight="1" x14ac:dyDescent="0.25">
      <c r="AT1422" s="57" t="s">
        <v>44</v>
      </c>
      <c r="AU1422" s="56">
        <f>_xll.qlInterestRateIndexFixingDate(IborIndex&amp;Tenor,AV1422,Trigger)</f>
        <v>49251</v>
      </c>
      <c r="AV1422" s="56">
        <f>_xll.qlCalendarAdvance(Calendar,AV1421,AT1422,"f",,Trigger)</f>
        <v>49255</v>
      </c>
      <c r="AW1422" s="56">
        <f>_xll.qlInterestRateIndexMaturity(IborIndex&amp;Tenor,AV1422,Trigger)</f>
        <v>49620</v>
      </c>
      <c r="AX1422" s="102" t="e">
        <f>_xll.qlIndexFixing($Z$5,AU1422,,Trigger)</f>
        <v>#VALUE!</v>
      </c>
      <c r="AY1422" s="102">
        <f>_xll.qlIndexFixing($AZ$1,AV1422,,Trigger)</f>
        <v>1.5874169005940686E-2</v>
      </c>
    </row>
    <row r="1423" spans="46:51" ht="11.25" customHeight="1" x14ac:dyDescent="0.25">
      <c r="AT1423" s="57" t="s">
        <v>44</v>
      </c>
      <c r="AU1423" s="56">
        <f>_xll.qlInterestRateIndexFixingDate(IborIndex&amp;Tenor,AV1423,Trigger)</f>
        <v>49258</v>
      </c>
      <c r="AV1423" s="56">
        <f>_xll.qlCalendarAdvance(Calendar,AV1422,AT1423,"f",,Trigger)</f>
        <v>49262</v>
      </c>
      <c r="AW1423" s="56">
        <f>_xll.qlInterestRateIndexMaturity(IborIndex&amp;Tenor,AV1423,Trigger)</f>
        <v>49627</v>
      </c>
      <c r="AX1423" s="102" t="e">
        <f>_xll.qlIndexFixing($Z$5,AU1423,,Trigger)</f>
        <v>#VALUE!</v>
      </c>
      <c r="AY1423" s="102">
        <f>_xll.qlIndexFixing($AZ$1,AV1423,,Trigger)</f>
        <v>1.5866775161016092E-2</v>
      </c>
    </row>
    <row r="1424" spans="46:51" ht="11.25" customHeight="1" x14ac:dyDescent="0.25">
      <c r="AT1424" s="57" t="s">
        <v>44</v>
      </c>
      <c r="AU1424" s="56">
        <f>_xll.qlInterestRateIndexFixingDate(IborIndex&amp;Tenor,AV1424,Trigger)</f>
        <v>49265</v>
      </c>
      <c r="AV1424" s="56">
        <f>_xll.qlCalendarAdvance(Calendar,AV1423,AT1424,"f",,Trigger)</f>
        <v>49269</v>
      </c>
      <c r="AW1424" s="56">
        <f>_xll.qlInterestRateIndexMaturity(IborIndex&amp;Tenor,AV1424,Trigger)</f>
        <v>49634</v>
      </c>
      <c r="AX1424" s="102" t="e">
        <f>_xll.qlIndexFixing($Z$5,AU1424,,Trigger)</f>
        <v>#VALUE!</v>
      </c>
      <c r="AY1424" s="102">
        <f>_xll.qlIndexFixing($AZ$1,AV1424,,Trigger)</f>
        <v>1.585939267847716E-2</v>
      </c>
    </row>
    <row r="1425" spans="46:51" ht="11.25" customHeight="1" x14ac:dyDescent="0.25">
      <c r="AT1425" s="57" t="s">
        <v>44</v>
      </c>
      <c r="AU1425" s="56">
        <f>_xll.qlInterestRateIndexFixingDate(IborIndex&amp;Tenor,AV1425,Trigger)</f>
        <v>49272</v>
      </c>
      <c r="AV1425" s="56">
        <f>_xll.qlCalendarAdvance(Calendar,AV1424,AT1425,"f",,Trigger)</f>
        <v>49276</v>
      </c>
      <c r="AW1425" s="56">
        <f>_xll.qlInterestRateIndexMaturity(IborIndex&amp;Tenor,AV1425,Trigger)</f>
        <v>49641</v>
      </c>
      <c r="AX1425" s="102" t="e">
        <f>_xll.qlIndexFixing($Z$5,AU1425,,Trigger)</f>
        <v>#VALUE!</v>
      </c>
      <c r="AY1425" s="102">
        <f>_xll.qlIndexFixing($AZ$1,AV1425,,Trigger)</f>
        <v>1.5852021729898427E-2</v>
      </c>
    </row>
    <row r="1426" spans="46:51" ht="11.25" customHeight="1" x14ac:dyDescent="0.25">
      <c r="AT1426" s="57" t="s">
        <v>44</v>
      </c>
      <c r="AU1426" s="56">
        <f>_xll.qlInterestRateIndexFixingDate(IborIndex&amp;Tenor,AV1426,Trigger)</f>
        <v>49279</v>
      </c>
      <c r="AV1426" s="56">
        <f>_xll.qlCalendarAdvance(Calendar,AV1425,AT1426,"f",,Trigger)</f>
        <v>49283</v>
      </c>
      <c r="AW1426" s="56">
        <f>_xll.qlInterestRateIndexMaturity(IborIndex&amp;Tenor,AV1426,Trigger)</f>
        <v>49648</v>
      </c>
      <c r="AX1426" s="102" t="e">
        <f>_xll.qlIndexFixing($Z$5,AU1426,,Trigger)</f>
        <v>#VALUE!</v>
      </c>
      <c r="AY1426" s="102">
        <f>_xll.qlIndexFixing($AZ$1,AV1426,,Trigger)</f>
        <v>1.5844662486868881E-2</v>
      </c>
    </row>
    <row r="1427" spans="46:51" ht="11.25" customHeight="1" x14ac:dyDescent="0.25">
      <c r="AT1427" s="57" t="s">
        <v>44</v>
      </c>
      <c r="AU1427" s="56">
        <f>_xll.qlInterestRateIndexFixingDate(IborIndex&amp;Tenor,AV1427,Trigger)</f>
        <v>49286</v>
      </c>
      <c r="AV1427" s="56">
        <f>_xll.qlCalendarAdvance(Calendar,AV1426,AT1427,"f",,Trigger)</f>
        <v>49290</v>
      </c>
      <c r="AW1427" s="56">
        <f>_xll.qlInterestRateIndexMaturity(IborIndex&amp;Tenor,AV1427,Trigger)</f>
        <v>49655</v>
      </c>
      <c r="AX1427" s="102" t="e">
        <f>_xll.qlIndexFixing($Z$5,AU1427,,Trigger)</f>
        <v>#VALUE!</v>
      </c>
      <c r="AY1427" s="102">
        <f>_xll.qlIndexFixing($AZ$1,AV1427,,Trigger)</f>
        <v>1.5837315120988682E-2</v>
      </c>
    </row>
    <row r="1428" spans="46:51" ht="11.25" customHeight="1" x14ac:dyDescent="0.25">
      <c r="AT1428" s="57" t="s">
        <v>44</v>
      </c>
      <c r="AU1428" s="56">
        <f>_xll.qlInterestRateIndexFixingDate(IborIndex&amp;Tenor,AV1428,Trigger)</f>
        <v>49293</v>
      </c>
      <c r="AV1428" s="56">
        <f>_xll.qlCalendarAdvance(Calendar,AV1427,AT1428,"f",,Trigger)</f>
        <v>49297</v>
      </c>
      <c r="AW1428" s="56">
        <f>_xll.qlInterestRateIndexMaturity(IborIndex&amp;Tenor,AV1428,Trigger)</f>
        <v>49662</v>
      </c>
      <c r="AX1428" s="102" t="e">
        <f>_xll.qlIndexFixing($Z$5,AU1428,,Trigger)</f>
        <v>#VALUE!</v>
      </c>
      <c r="AY1428" s="102">
        <f>_xll.qlIndexFixing($AZ$1,AV1428,,Trigger)</f>
        <v>1.5829979803870912E-2</v>
      </c>
    </row>
    <row r="1429" spans="46:51" ht="11.25" customHeight="1" x14ac:dyDescent="0.25">
      <c r="AT1429" s="57" t="s">
        <v>44</v>
      </c>
      <c r="AU1429" s="56">
        <f>_xll.qlInterestRateIndexFixingDate(IborIndex&amp;Tenor,AV1429,Trigger)</f>
        <v>49299</v>
      </c>
      <c r="AV1429" s="56">
        <f>_xll.qlCalendarAdvance(Calendar,AV1428,AT1429,"f",,Trigger)</f>
        <v>49305</v>
      </c>
      <c r="AW1429" s="56">
        <f>_xll.qlInterestRateIndexMaturity(IborIndex&amp;Tenor,AV1429,Trigger)</f>
        <v>49670</v>
      </c>
      <c r="AX1429" s="102" t="e">
        <f>_xll.qlIndexFixing($Z$5,AU1429,,Trigger)</f>
        <v>#VALUE!</v>
      </c>
      <c r="AY1429" s="102">
        <f>_xll.qlIndexFixing($AZ$1,AV1429,,Trigger)</f>
        <v>1.582127368426775E-2</v>
      </c>
    </row>
    <row r="1430" spans="46:51" ht="11.25" customHeight="1" x14ac:dyDescent="0.25">
      <c r="AT1430" s="57" t="s">
        <v>44</v>
      </c>
      <c r="AU1430" s="56">
        <f>_xll.qlInterestRateIndexFixingDate(IborIndex&amp;Tenor,AV1430,Trigger)</f>
        <v>49307</v>
      </c>
      <c r="AV1430" s="56">
        <f>_xll.qlCalendarAdvance(Calendar,AV1429,AT1430,"f",,Trigger)</f>
        <v>49312</v>
      </c>
      <c r="AW1430" s="56">
        <f>_xll.qlInterestRateIndexMaturity(IborIndex&amp;Tenor,AV1430,Trigger)</f>
        <v>49677</v>
      </c>
      <c r="AX1430" s="102" t="e">
        <f>_xll.qlIndexFixing($Z$5,AU1430,,Trigger)</f>
        <v>#VALUE!</v>
      </c>
      <c r="AY1430" s="102">
        <f>_xll.qlIndexFixing($AZ$1,AV1430,,Trigger)</f>
        <v>1.5813966130768544E-2</v>
      </c>
    </row>
    <row r="1431" spans="46:51" ht="11.25" customHeight="1" x14ac:dyDescent="0.25">
      <c r="AT1431" s="57" t="s">
        <v>44</v>
      </c>
      <c r="AU1431" s="56">
        <f>_xll.qlInterestRateIndexFixingDate(IborIndex&amp;Tenor,AV1431,Trigger)</f>
        <v>49317</v>
      </c>
      <c r="AV1431" s="56">
        <f>_xll.qlCalendarAdvance(Calendar,AV1430,AT1431,"f",,Trigger)</f>
        <v>49319</v>
      </c>
      <c r="AW1431" s="56">
        <f>_xll.qlInterestRateIndexMaturity(IborIndex&amp;Tenor,AV1431,Trigger)</f>
        <v>49684</v>
      </c>
      <c r="AX1431" s="102" t="e">
        <f>_xll.qlIndexFixing($Z$5,AU1431,,Trigger)</f>
        <v>#VALUE!</v>
      </c>
      <c r="AY1431" s="102">
        <f>_xll.qlIndexFixing($AZ$1,AV1431,,Trigger)</f>
        <v>1.5806671191218896E-2</v>
      </c>
    </row>
    <row r="1432" spans="46:51" ht="11.25" customHeight="1" x14ac:dyDescent="0.25">
      <c r="AT1432" s="57" t="s">
        <v>44</v>
      </c>
      <c r="AU1432" s="56">
        <f>_xll.qlInterestRateIndexFixingDate(IborIndex&amp;Tenor,AV1432,Trigger)</f>
        <v>49324</v>
      </c>
      <c r="AV1432" s="56">
        <f>_xll.qlCalendarAdvance(Calendar,AV1431,AT1432,"f",,Trigger)</f>
        <v>49326</v>
      </c>
      <c r="AW1432" s="56">
        <f>_xll.qlInterestRateIndexMaturity(IborIndex&amp;Tenor,AV1432,Trigger)</f>
        <v>49691</v>
      </c>
      <c r="AX1432" s="102" t="e">
        <f>_xll.qlIndexFixing($Z$5,AU1432,,Trigger)</f>
        <v>#VALUE!</v>
      </c>
      <c r="AY1432" s="102">
        <f>_xll.qlIndexFixing($AZ$1,AV1432,,Trigger)</f>
        <v>1.5799389037273754E-2</v>
      </c>
    </row>
    <row r="1433" spans="46:51" ht="11.25" customHeight="1" x14ac:dyDescent="0.25">
      <c r="AT1433" s="57" t="s">
        <v>44</v>
      </c>
      <c r="AU1433" s="56">
        <f>_xll.qlInterestRateIndexFixingDate(IborIndex&amp;Tenor,AV1433,Trigger)</f>
        <v>49331</v>
      </c>
      <c r="AV1433" s="56">
        <f>_xll.qlCalendarAdvance(Calendar,AV1432,AT1433,"f",,Trigger)</f>
        <v>49333</v>
      </c>
      <c r="AW1433" s="56">
        <f>_xll.qlInterestRateIndexMaturity(IborIndex&amp;Tenor,AV1433,Trigger)</f>
        <v>49698</v>
      </c>
      <c r="AX1433" s="102" t="e">
        <f>_xll.qlIndexFixing($Z$5,AU1433,,Trigger)</f>
        <v>#VALUE!</v>
      </c>
      <c r="AY1433" s="102">
        <f>_xll.qlIndexFixing($AZ$1,AV1433,,Trigger)</f>
        <v>1.5792119840601582E-2</v>
      </c>
    </row>
    <row r="1434" spans="46:51" ht="11.25" customHeight="1" x14ac:dyDescent="0.25">
      <c r="AT1434" s="57" t="s">
        <v>44</v>
      </c>
      <c r="AU1434" s="56">
        <f>_xll.qlInterestRateIndexFixingDate(IborIndex&amp;Tenor,AV1434,Trigger)</f>
        <v>49338</v>
      </c>
      <c r="AV1434" s="56">
        <f>_xll.qlCalendarAdvance(Calendar,AV1433,AT1434,"f",,Trigger)</f>
        <v>49340</v>
      </c>
      <c r="AW1434" s="56">
        <f>_xll.qlInterestRateIndexMaturity(IborIndex&amp;Tenor,AV1434,Trigger)</f>
        <v>49705</v>
      </c>
      <c r="AX1434" s="102" t="e">
        <f>_xll.qlIndexFixing($Z$5,AU1434,,Trigger)</f>
        <v>#VALUE!</v>
      </c>
      <c r="AY1434" s="102">
        <f>_xll.qlIndexFixing($AZ$1,AV1434,,Trigger)</f>
        <v>1.5784863772882587E-2</v>
      </c>
    </row>
    <row r="1435" spans="46:51" ht="11.25" customHeight="1" x14ac:dyDescent="0.25">
      <c r="AT1435" s="57" t="s">
        <v>44</v>
      </c>
      <c r="AU1435" s="56">
        <f>_xll.qlInterestRateIndexFixingDate(IborIndex&amp;Tenor,AV1435,Trigger)</f>
        <v>49345</v>
      </c>
      <c r="AV1435" s="56">
        <f>_xll.qlCalendarAdvance(Calendar,AV1434,AT1435,"f",,Trigger)</f>
        <v>49347</v>
      </c>
      <c r="AW1435" s="56">
        <f>_xll.qlInterestRateIndexMaturity(IborIndex&amp;Tenor,AV1435,Trigger)</f>
        <v>49712</v>
      </c>
      <c r="AX1435" s="102" t="e">
        <f>_xll.qlIndexFixing($Z$5,AU1435,,Trigger)</f>
        <v>#VALUE!</v>
      </c>
      <c r="AY1435" s="102">
        <f>_xll.qlIndexFixing($AZ$1,AV1435,,Trigger)</f>
        <v>1.5777621005809633E-2</v>
      </c>
    </row>
    <row r="1436" spans="46:51" ht="11.25" customHeight="1" x14ac:dyDescent="0.25">
      <c r="AT1436" s="57" t="s">
        <v>44</v>
      </c>
      <c r="AU1436" s="56">
        <f>_xll.qlInterestRateIndexFixingDate(IborIndex&amp;Tenor,AV1436,Trigger)</f>
        <v>49352</v>
      </c>
      <c r="AV1436" s="56">
        <f>_xll.qlCalendarAdvance(Calendar,AV1435,AT1436,"f",,Trigger)</f>
        <v>49354</v>
      </c>
      <c r="AW1436" s="56">
        <f>_xll.qlInterestRateIndexMaturity(IborIndex&amp;Tenor,AV1436,Trigger)</f>
        <v>49719</v>
      </c>
      <c r="AX1436" s="102" t="e">
        <f>_xll.qlIndexFixing($Z$5,AU1436,,Trigger)</f>
        <v>#VALUE!</v>
      </c>
      <c r="AY1436" s="102">
        <f>_xll.qlIndexFixing($AZ$1,AV1436,,Trigger)</f>
        <v>1.5770391711088193E-2</v>
      </c>
    </row>
    <row r="1437" spans="46:51" ht="11.25" customHeight="1" x14ac:dyDescent="0.25">
      <c r="AT1437" s="57" t="s">
        <v>44</v>
      </c>
      <c r="AU1437" s="56">
        <f>_xll.qlInterestRateIndexFixingDate(IborIndex&amp;Tenor,AV1437,Trigger)</f>
        <v>49359</v>
      </c>
      <c r="AV1437" s="56">
        <f>_xll.qlCalendarAdvance(Calendar,AV1436,AT1437,"f",,Trigger)</f>
        <v>49361</v>
      </c>
      <c r="AW1437" s="56">
        <f>_xll.qlInterestRateIndexMaturity(IborIndex&amp;Tenor,AV1437,Trigger)</f>
        <v>49726</v>
      </c>
      <c r="AX1437" s="102" t="e">
        <f>_xll.qlIndexFixing($Z$5,AU1437,,Trigger)</f>
        <v>#VALUE!</v>
      </c>
      <c r="AY1437" s="102">
        <f>_xll.qlIndexFixing($AZ$1,AV1437,,Trigger)</f>
        <v>1.5763176060436389E-2</v>
      </c>
    </row>
    <row r="1438" spans="46:51" ht="11.25" customHeight="1" x14ac:dyDescent="0.25">
      <c r="AT1438" s="57" t="s">
        <v>44</v>
      </c>
      <c r="AU1438" s="56">
        <f>_xll.qlInterestRateIndexFixingDate(IborIndex&amp;Tenor,AV1438,Trigger)</f>
        <v>49366</v>
      </c>
      <c r="AV1438" s="56">
        <f>_xll.qlCalendarAdvance(Calendar,AV1437,AT1438,"f",,Trigger)</f>
        <v>49368</v>
      </c>
      <c r="AW1438" s="56">
        <f>_xll.qlInterestRateIndexMaturity(IborIndex&amp;Tenor,AV1438,Trigger)</f>
        <v>49734</v>
      </c>
      <c r="AX1438" s="102" t="e">
        <f>_xll.qlIndexFixing($Z$5,AU1438,,Trigger)</f>
        <v>#VALUE!</v>
      </c>
      <c r="AY1438" s="102">
        <f>_xll.qlIndexFixing($AZ$1,AV1438,,Trigger)</f>
        <v>1.5755974225585185E-2</v>
      </c>
    </row>
    <row r="1439" spans="46:51" ht="11.25" customHeight="1" x14ac:dyDescent="0.25">
      <c r="AT1439" s="57" t="s">
        <v>44</v>
      </c>
      <c r="AU1439" s="56">
        <f>_xll.qlInterestRateIndexFixingDate(IborIndex&amp;Tenor,AV1439,Trigger)</f>
        <v>49373</v>
      </c>
      <c r="AV1439" s="56">
        <f>_xll.qlCalendarAdvance(Calendar,AV1438,AT1439,"f",,Trigger)</f>
        <v>49375</v>
      </c>
      <c r="AW1439" s="56">
        <f>_xll.qlInterestRateIndexMaturity(IborIndex&amp;Tenor,AV1439,Trigger)</f>
        <v>49741</v>
      </c>
      <c r="AX1439" s="102" t="e">
        <f>_xll.qlIndexFixing($Z$5,AU1439,,Trigger)</f>
        <v>#VALUE!</v>
      </c>
      <c r="AY1439" s="102">
        <f>_xll.qlIndexFixing($AZ$1,AV1439,,Trigger)</f>
        <v>1.574878637827775E-2</v>
      </c>
    </row>
    <row r="1440" spans="46:51" ht="11.25" customHeight="1" x14ac:dyDescent="0.25">
      <c r="AT1440" s="57" t="s">
        <v>44</v>
      </c>
      <c r="AU1440" s="56">
        <f>_xll.qlInterestRateIndexFixingDate(IborIndex&amp;Tenor,AV1440,Trigger)</f>
        <v>49380</v>
      </c>
      <c r="AV1440" s="56">
        <f>_xll.qlCalendarAdvance(Calendar,AV1439,AT1440,"f",,Trigger)</f>
        <v>49382</v>
      </c>
      <c r="AW1440" s="56">
        <f>_xll.qlInterestRateIndexMaturity(IborIndex&amp;Tenor,AV1440,Trigger)</f>
        <v>49748</v>
      </c>
      <c r="AX1440" s="102" t="e">
        <f>_xll.qlIndexFixing($Z$5,AU1440,,Trigger)</f>
        <v>#VALUE!</v>
      </c>
      <c r="AY1440" s="102">
        <f>_xll.qlIndexFixing($AZ$1,AV1440,,Trigger)</f>
        <v>1.5741612690270093E-2</v>
      </c>
    </row>
    <row r="1441" spans="46:51" ht="11.25" customHeight="1" x14ac:dyDescent="0.25">
      <c r="AT1441" s="57" t="s">
        <v>44</v>
      </c>
      <c r="AU1441" s="56">
        <f>_xll.qlInterestRateIndexFixingDate(IborIndex&amp;Tenor,AV1441,Trigger)</f>
        <v>49387</v>
      </c>
      <c r="AV1441" s="56">
        <f>_xll.qlCalendarAdvance(Calendar,AV1440,AT1441,"f",,Trigger)</f>
        <v>49389</v>
      </c>
      <c r="AW1441" s="56">
        <f>_xll.qlInterestRateIndexMaturity(IborIndex&amp;Tenor,AV1441,Trigger)</f>
        <v>49755</v>
      </c>
      <c r="AX1441" s="102" t="e">
        <f>_xll.qlIndexFixing($Z$5,AU1441,,Trigger)</f>
        <v>#VALUE!</v>
      </c>
      <c r="AY1441" s="102">
        <f>_xll.qlIndexFixing($AZ$1,AV1441,,Trigger)</f>
        <v>1.5730528142123508E-2</v>
      </c>
    </row>
    <row r="1442" spans="46:51" ht="11.25" customHeight="1" x14ac:dyDescent="0.25">
      <c r="AT1442" s="57" t="s">
        <v>44</v>
      </c>
      <c r="AU1442" s="56">
        <f>_xll.qlInterestRateIndexFixingDate(IborIndex&amp;Tenor,AV1442,Trigger)</f>
        <v>49390</v>
      </c>
      <c r="AV1442" s="56">
        <f>_xll.qlCalendarAdvance(Calendar,AV1441,AT1442,"f",,Trigger)</f>
        <v>49396</v>
      </c>
      <c r="AW1442" s="56">
        <f>_xll.qlInterestRateIndexMaturity(IborIndex&amp;Tenor,AV1442,Trigger)</f>
        <v>49762</v>
      </c>
      <c r="AX1442" s="102" t="e">
        <f>_xll.qlIndexFixing($Z$5,AU1442,,Trigger)</f>
        <v>#VALUE!</v>
      </c>
      <c r="AY1442" s="102">
        <f>_xll.qlIndexFixing($AZ$1,AV1442,,Trigger)</f>
        <v>1.5727308479242662E-2</v>
      </c>
    </row>
    <row r="1443" spans="46:51" ht="11.25" customHeight="1" x14ac:dyDescent="0.25">
      <c r="AT1443" s="57" t="s">
        <v>44</v>
      </c>
      <c r="AU1443" s="56">
        <f>_xll.qlInterestRateIndexFixingDate(IborIndex&amp;Tenor,AV1443,Trigger)</f>
        <v>49401</v>
      </c>
      <c r="AV1443" s="56">
        <f>_xll.qlCalendarAdvance(Calendar,AV1442,AT1443,"f",,Trigger)</f>
        <v>49403</v>
      </c>
      <c r="AW1443" s="56">
        <f>_xll.qlInterestRateIndexMaturity(IborIndex&amp;Tenor,AV1443,Trigger)</f>
        <v>49769</v>
      </c>
      <c r="AX1443" s="102" t="e">
        <f>_xll.qlIndexFixing($Z$5,AU1443,,Trigger)</f>
        <v>#VALUE!</v>
      </c>
      <c r="AY1443" s="102">
        <f>_xll.qlIndexFixing($AZ$1,AV1443,,Trigger)</f>
        <v>1.5720178299798299E-2</v>
      </c>
    </row>
    <row r="1444" spans="46:51" ht="11.25" customHeight="1" x14ac:dyDescent="0.25">
      <c r="AT1444" s="57" t="s">
        <v>44</v>
      </c>
      <c r="AU1444" s="56">
        <f>_xll.qlInterestRateIndexFixingDate(IborIndex&amp;Tenor,AV1444,Trigger)</f>
        <v>49408</v>
      </c>
      <c r="AV1444" s="56">
        <f>_xll.qlCalendarAdvance(Calendar,AV1443,AT1444,"f",,Trigger)</f>
        <v>49410</v>
      </c>
      <c r="AW1444" s="56">
        <f>_xll.qlInterestRateIndexMaturity(IborIndex&amp;Tenor,AV1444,Trigger)</f>
        <v>49780</v>
      </c>
      <c r="AX1444" s="102" t="e">
        <f>_xll.qlIndexFixing($Z$5,AU1444,,Trigger)</f>
        <v>#VALUE!</v>
      </c>
      <c r="AY1444" s="102">
        <f>_xll.qlIndexFixing($AZ$1,AV1444,,Trigger)</f>
        <v>1.5712905756946279E-2</v>
      </c>
    </row>
    <row r="1445" spans="46:51" ht="11.25" customHeight="1" x14ac:dyDescent="0.25">
      <c r="AT1445" s="57" t="s">
        <v>44</v>
      </c>
      <c r="AU1445" s="56">
        <f>_xll.qlInterestRateIndexFixingDate(IborIndex&amp;Tenor,AV1445,Trigger)</f>
        <v>49415</v>
      </c>
      <c r="AV1445" s="56">
        <f>_xll.qlCalendarAdvance(Calendar,AV1444,AT1445,"f",,Trigger)</f>
        <v>49417</v>
      </c>
      <c r="AW1445" s="56">
        <f>_xll.qlInterestRateIndexMaturity(IborIndex&amp;Tenor,AV1445,Trigger)</f>
        <v>49783</v>
      </c>
      <c r="AX1445" s="102" t="e">
        <f>_xll.qlIndexFixing($Z$5,AU1445,,Trigger)</f>
        <v>#VALUE!</v>
      </c>
      <c r="AY1445" s="102">
        <f>_xll.qlIndexFixing($AZ$1,AV1445,,Trigger)</f>
        <v>1.5705962652083846E-2</v>
      </c>
    </row>
    <row r="1446" spans="46:51" ht="11.25" customHeight="1" x14ac:dyDescent="0.25">
      <c r="AT1446" s="57" t="s">
        <v>44</v>
      </c>
      <c r="AU1446" s="56">
        <f>_xll.qlInterestRateIndexFixingDate(IborIndex&amp;Tenor,AV1446,Trigger)</f>
        <v>49422</v>
      </c>
      <c r="AV1446" s="56">
        <f>_xll.qlCalendarAdvance(Calendar,AV1445,AT1446,"f",,Trigger)</f>
        <v>49424</v>
      </c>
      <c r="AW1446" s="56">
        <f>_xll.qlInterestRateIndexMaturity(IborIndex&amp;Tenor,AV1446,Trigger)</f>
        <v>49790</v>
      </c>
      <c r="AX1446" s="102" t="e">
        <f>_xll.qlIndexFixing($Z$5,AU1446,,Trigger)</f>
        <v>#VALUE!</v>
      </c>
      <c r="AY1446" s="102">
        <f>_xll.qlIndexFixing($AZ$1,AV1446,,Trigger)</f>
        <v>1.5698877527466272E-2</v>
      </c>
    </row>
    <row r="1447" spans="46:51" ht="11.25" customHeight="1" x14ac:dyDescent="0.25">
      <c r="AT1447" s="57" t="s">
        <v>44</v>
      </c>
      <c r="AU1447" s="56">
        <f>_xll.qlInterestRateIndexFixingDate(IborIndex&amp;Tenor,AV1447,Trigger)</f>
        <v>49426</v>
      </c>
      <c r="AV1447" s="56">
        <f>_xll.qlCalendarAdvance(Calendar,AV1446,AT1447,"f",,Trigger)</f>
        <v>49431</v>
      </c>
      <c r="AW1447" s="56">
        <f>_xll.qlInterestRateIndexMaturity(IborIndex&amp;Tenor,AV1447,Trigger)</f>
        <v>49797</v>
      </c>
      <c r="AX1447" s="102" t="e">
        <f>_xll.qlIndexFixing($Z$5,AU1447,,Trigger)</f>
        <v>#VALUE!</v>
      </c>
      <c r="AY1447" s="102">
        <f>_xll.qlIndexFixing($AZ$1,AV1447,,Trigger)</f>
        <v>1.5691807764797797E-2</v>
      </c>
    </row>
    <row r="1448" spans="46:51" ht="11.25" customHeight="1" x14ac:dyDescent="0.25">
      <c r="AT1448" s="57" t="s">
        <v>44</v>
      </c>
      <c r="AU1448" s="56">
        <f>_xll.qlInterestRateIndexFixingDate(IborIndex&amp;Tenor,AV1448,Trigger)</f>
        <v>49436</v>
      </c>
      <c r="AV1448" s="56">
        <f>_xll.qlCalendarAdvance(Calendar,AV1447,AT1448,"f",,Trigger)</f>
        <v>49438</v>
      </c>
      <c r="AW1448" s="56">
        <f>_xll.qlInterestRateIndexMaturity(IborIndex&amp;Tenor,AV1448,Trigger)</f>
        <v>49804</v>
      </c>
      <c r="AX1448" s="102" t="e">
        <f>_xll.qlIndexFixing($Z$5,AU1448,,Trigger)</f>
        <v>#VALUE!</v>
      </c>
      <c r="AY1448" s="102">
        <f>_xll.qlIndexFixing($AZ$1,AV1448,,Trigger)</f>
        <v>1.5684753535937238E-2</v>
      </c>
    </row>
    <row r="1449" spans="46:51" ht="11.25" customHeight="1" x14ac:dyDescent="0.25">
      <c r="AT1449" s="57" t="s">
        <v>44</v>
      </c>
      <c r="AU1449" s="56">
        <f>_xll.qlInterestRateIndexFixingDate(IborIndex&amp;Tenor,AV1449,Trigger)</f>
        <v>49443</v>
      </c>
      <c r="AV1449" s="56">
        <f>_xll.qlCalendarAdvance(Calendar,AV1448,AT1449,"f",,Trigger)</f>
        <v>49445</v>
      </c>
      <c r="AW1449" s="56">
        <f>_xll.qlInterestRateIndexMaturity(IborIndex&amp;Tenor,AV1449,Trigger)</f>
        <v>49811</v>
      </c>
      <c r="AX1449" s="102" t="e">
        <f>_xll.qlIndexFixing($Z$5,AU1449,,Trigger)</f>
        <v>#VALUE!</v>
      </c>
      <c r="AY1449" s="102">
        <f>_xll.qlIndexFixing($AZ$1,AV1449,,Trigger)</f>
        <v>1.5677715012616656E-2</v>
      </c>
    </row>
    <row r="1450" spans="46:51" ht="11.25" customHeight="1" x14ac:dyDescent="0.25">
      <c r="AT1450" s="57" t="s">
        <v>44</v>
      </c>
      <c r="AU1450" s="56">
        <f>_xll.qlInterestRateIndexFixingDate(IborIndex&amp;Tenor,AV1450,Trigger)</f>
        <v>49450</v>
      </c>
      <c r="AV1450" s="56">
        <f>_xll.qlCalendarAdvance(Calendar,AV1449,AT1450,"f",,Trigger)</f>
        <v>49452</v>
      </c>
      <c r="AW1450" s="56">
        <f>_xll.qlInterestRateIndexMaturity(IborIndex&amp;Tenor,AV1450,Trigger)</f>
        <v>49818</v>
      </c>
      <c r="AX1450" s="102" t="e">
        <f>_xll.qlIndexFixing($Z$5,AU1450,,Trigger)</f>
        <v>#VALUE!</v>
      </c>
      <c r="AY1450" s="102">
        <f>_xll.qlIndexFixing($AZ$1,AV1450,,Trigger)</f>
        <v>1.5670692364255185E-2</v>
      </c>
    </row>
    <row r="1451" spans="46:51" ht="11.25" customHeight="1" x14ac:dyDescent="0.25">
      <c r="AT1451" s="57" t="s">
        <v>44</v>
      </c>
      <c r="AU1451" s="56">
        <f>_xll.qlInterestRateIndexFixingDate(IborIndex&amp;Tenor,AV1451,Trigger)</f>
        <v>49457</v>
      </c>
      <c r="AV1451" s="56">
        <f>_xll.qlCalendarAdvance(Calendar,AV1450,AT1451,"f",,Trigger)</f>
        <v>49459</v>
      </c>
      <c r="AW1451" s="56">
        <f>_xll.qlInterestRateIndexMaturity(IborIndex&amp;Tenor,AV1451,Trigger)</f>
        <v>49825</v>
      </c>
      <c r="AX1451" s="102" t="e">
        <f>_xll.qlIndexFixing($Z$5,AU1451,,Trigger)</f>
        <v>#VALUE!</v>
      </c>
      <c r="AY1451" s="102">
        <f>_xll.qlIndexFixing($AZ$1,AV1451,,Trigger)</f>
        <v>1.5663685758339999E-2</v>
      </c>
    </row>
    <row r="1452" spans="46:51" ht="11.25" customHeight="1" x14ac:dyDescent="0.25">
      <c r="AT1452" s="57" t="s">
        <v>44</v>
      </c>
      <c r="AU1452" s="56">
        <f>_xll.qlInterestRateIndexFixingDate(IborIndex&amp;Tenor,AV1452,Trigger)</f>
        <v>49464</v>
      </c>
      <c r="AV1452" s="56">
        <f>_xll.qlCalendarAdvance(Calendar,AV1451,AT1452,"f",,Trigger)</f>
        <v>49466</v>
      </c>
      <c r="AW1452" s="56">
        <f>_xll.qlInterestRateIndexMaturity(IborIndex&amp;Tenor,AV1452,Trigger)</f>
        <v>49832</v>
      </c>
      <c r="AX1452" s="102" t="e">
        <f>_xll.qlIndexFixing($Z$5,AU1452,,Trigger)</f>
        <v>#VALUE!</v>
      </c>
      <c r="AY1452" s="102">
        <f>_xll.qlIndexFixing($AZ$1,AV1452,,Trigger)</f>
        <v>1.5656695362297926E-2</v>
      </c>
    </row>
    <row r="1453" spans="46:51" ht="11.25" customHeight="1" x14ac:dyDescent="0.25">
      <c r="AT1453" s="57" t="s">
        <v>44</v>
      </c>
      <c r="AU1453" s="56">
        <f>_xll.qlInterestRateIndexFixingDate(IborIndex&amp;Tenor,AV1453,Trigger)</f>
        <v>49471</v>
      </c>
      <c r="AV1453" s="56">
        <f>_xll.qlCalendarAdvance(Calendar,AV1452,AT1453,"f",,Trigger)</f>
        <v>49473</v>
      </c>
      <c r="AW1453" s="56">
        <f>_xll.qlInterestRateIndexMaturity(IborIndex&amp;Tenor,AV1453,Trigger)</f>
        <v>49839</v>
      </c>
      <c r="AX1453" s="102" t="e">
        <f>_xll.qlIndexFixing($Z$5,AU1453,,Trigger)</f>
        <v>#VALUE!</v>
      </c>
      <c r="AY1453" s="102">
        <f>_xll.qlIndexFixing($AZ$1,AV1453,,Trigger)</f>
        <v>1.5649721343551234E-2</v>
      </c>
    </row>
    <row r="1454" spans="46:51" ht="11.25" customHeight="1" x14ac:dyDescent="0.25">
      <c r="AT1454" s="57" t="s">
        <v>44</v>
      </c>
      <c r="AU1454" s="56">
        <f>_xll.qlInterestRateIndexFixingDate(IborIndex&amp;Tenor,AV1454,Trigger)</f>
        <v>49478</v>
      </c>
      <c r="AV1454" s="56">
        <f>_xll.qlCalendarAdvance(Calendar,AV1453,AT1454,"f",,Trigger)</f>
        <v>49480</v>
      </c>
      <c r="AW1454" s="56">
        <f>_xll.qlInterestRateIndexMaturity(IborIndex&amp;Tenor,AV1454,Trigger)</f>
        <v>49846</v>
      </c>
      <c r="AX1454" s="102" t="e">
        <f>_xll.qlIndexFixing($Z$5,AU1454,,Trigger)</f>
        <v>#VALUE!</v>
      </c>
      <c r="AY1454" s="102">
        <f>_xll.qlIndexFixing($AZ$1,AV1454,,Trigger)</f>
        <v>1.5642763869517823E-2</v>
      </c>
    </row>
    <row r="1455" spans="46:51" ht="11.25" customHeight="1" x14ac:dyDescent="0.25">
      <c r="AT1455" s="57" t="s">
        <v>44</v>
      </c>
      <c r="AU1455" s="56">
        <f>_xll.qlInterestRateIndexFixingDate(IborIndex&amp;Tenor,AV1455,Trigger)</f>
        <v>49485</v>
      </c>
      <c r="AV1455" s="56">
        <f>_xll.qlCalendarAdvance(Calendar,AV1454,AT1455,"f",,Trigger)</f>
        <v>49487</v>
      </c>
      <c r="AW1455" s="56">
        <f>_xll.qlInterestRateIndexMaturity(IborIndex&amp;Tenor,AV1455,Trigger)</f>
        <v>49853</v>
      </c>
      <c r="AX1455" s="102" t="e">
        <f>_xll.qlIndexFixing($Z$5,AU1455,,Trigger)</f>
        <v>#VALUE!</v>
      </c>
      <c r="AY1455" s="102">
        <f>_xll.qlIndexFixing($AZ$1,AV1455,,Trigger)</f>
        <v>1.5635823107612551E-2</v>
      </c>
    </row>
    <row r="1456" spans="46:51" ht="11.25" customHeight="1" x14ac:dyDescent="0.25">
      <c r="AT1456" s="57" t="s">
        <v>44</v>
      </c>
      <c r="AU1456" s="56">
        <f>_xll.qlInterestRateIndexFixingDate(IborIndex&amp;Tenor,AV1456,Trigger)</f>
        <v>49492</v>
      </c>
      <c r="AV1456" s="56">
        <f>_xll.qlCalendarAdvance(Calendar,AV1455,AT1456,"f",,Trigger)</f>
        <v>49494</v>
      </c>
      <c r="AW1456" s="56">
        <f>_xll.qlInterestRateIndexMaturity(IborIndex&amp;Tenor,AV1456,Trigger)</f>
        <v>49860</v>
      </c>
      <c r="AX1456" s="102" t="e">
        <f>_xll.qlIndexFixing($Z$5,AU1456,,Trigger)</f>
        <v>#VALUE!</v>
      </c>
      <c r="AY1456" s="102">
        <f>_xll.qlIndexFixing($AZ$1,AV1456,,Trigger)</f>
        <v>1.5628899225245921E-2</v>
      </c>
    </row>
    <row r="1457" spans="46:51" ht="11.25" customHeight="1" x14ac:dyDescent="0.25">
      <c r="AT1457" s="57" t="s">
        <v>44</v>
      </c>
      <c r="AU1457" s="56">
        <f>_xll.qlInterestRateIndexFixingDate(IborIndex&amp;Tenor,AV1457,Trigger)</f>
        <v>49499</v>
      </c>
      <c r="AV1457" s="56">
        <f>_xll.qlCalendarAdvance(Calendar,AV1456,AT1457,"f",,Trigger)</f>
        <v>49501</v>
      </c>
      <c r="AW1457" s="56">
        <f>_xll.qlInterestRateIndexMaturity(IborIndex&amp;Tenor,AV1457,Trigger)</f>
        <v>49867</v>
      </c>
      <c r="AX1457" s="102" t="e">
        <f>_xll.qlIndexFixing($Z$5,AU1457,,Trigger)</f>
        <v>#VALUE!</v>
      </c>
      <c r="AY1457" s="102">
        <f>_xll.qlIndexFixing($AZ$1,AV1457,,Trigger)</f>
        <v>1.5621992389824941E-2</v>
      </c>
    </row>
    <row r="1458" spans="46:51" ht="11.25" customHeight="1" x14ac:dyDescent="0.25">
      <c r="AT1458" s="57" t="s">
        <v>44</v>
      </c>
      <c r="AU1458" s="56">
        <f>_xll.qlInterestRateIndexFixingDate(IborIndex&amp;Tenor,AV1458,Trigger)</f>
        <v>49506</v>
      </c>
      <c r="AV1458" s="56">
        <f>_xll.qlCalendarAdvance(Calendar,AV1457,AT1458,"f",,Trigger)</f>
        <v>49508</v>
      </c>
      <c r="AW1458" s="56">
        <f>_xll.qlInterestRateIndexMaturity(IborIndex&amp;Tenor,AV1458,Trigger)</f>
        <v>49874</v>
      </c>
      <c r="AX1458" s="102" t="e">
        <f>_xll.qlIndexFixing($Z$5,AU1458,,Trigger)</f>
        <v>#VALUE!</v>
      </c>
      <c r="AY1458" s="102">
        <f>_xll.qlIndexFixing($AZ$1,AV1458,,Trigger)</f>
        <v>1.5615102768752057E-2</v>
      </c>
    </row>
    <row r="1459" spans="46:51" ht="11.25" customHeight="1" x14ac:dyDescent="0.25">
      <c r="AT1459" s="57" t="s">
        <v>44</v>
      </c>
      <c r="AU1459" s="56">
        <f>_xll.qlInterestRateIndexFixingDate(IborIndex&amp;Tenor,AV1459,Trigger)</f>
        <v>49513</v>
      </c>
      <c r="AV1459" s="56">
        <f>_xll.qlCalendarAdvance(Calendar,AV1458,AT1459,"f",,Trigger)</f>
        <v>49515</v>
      </c>
      <c r="AW1459" s="56">
        <f>_xll.qlInterestRateIndexMaturity(IborIndex&amp;Tenor,AV1459,Trigger)</f>
        <v>49881</v>
      </c>
      <c r="AX1459" s="102" t="e">
        <f>_xll.qlIndexFixing($Z$5,AU1459,,Trigger)</f>
        <v>#VALUE!</v>
      </c>
      <c r="AY1459" s="102">
        <f>_xll.qlIndexFixing($AZ$1,AV1459,,Trigger)</f>
        <v>1.5608230529427312E-2</v>
      </c>
    </row>
    <row r="1460" spans="46:51" ht="11.25" customHeight="1" x14ac:dyDescent="0.25">
      <c r="AT1460" s="57" t="s">
        <v>44</v>
      </c>
      <c r="AU1460" s="56">
        <f>_xll.qlInterestRateIndexFixingDate(IborIndex&amp;Tenor,AV1460,Trigger)</f>
        <v>49520</v>
      </c>
      <c r="AV1460" s="56">
        <f>_xll.qlCalendarAdvance(Calendar,AV1459,AT1460,"f",,Trigger)</f>
        <v>49522</v>
      </c>
      <c r="AW1460" s="56">
        <f>_xll.qlInterestRateIndexMaturity(IborIndex&amp;Tenor,AV1460,Trigger)</f>
        <v>49888</v>
      </c>
      <c r="AX1460" s="102" t="e">
        <f>_xll.qlIndexFixing($Z$5,AU1460,,Trigger)</f>
        <v>#VALUE!</v>
      </c>
      <c r="AY1460" s="102">
        <f>_xll.qlIndexFixing($AZ$1,AV1460,,Trigger)</f>
        <v>1.560137583924574E-2</v>
      </c>
    </row>
    <row r="1461" spans="46:51" ht="11.25" customHeight="1" x14ac:dyDescent="0.25">
      <c r="AT1461" s="57" t="s">
        <v>44</v>
      </c>
      <c r="AU1461" s="56">
        <f>_xll.qlInterestRateIndexFixingDate(IborIndex&amp;Tenor,AV1461,Trigger)</f>
        <v>49527</v>
      </c>
      <c r="AV1461" s="56">
        <f>_xll.qlCalendarAdvance(Calendar,AV1460,AT1461,"f",,Trigger)</f>
        <v>49529</v>
      </c>
      <c r="AW1461" s="56">
        <f>_xll.qlInterestRateIndexMaturity(IborIndex&amp;Tenor,AV1461,Trigger)</f>
        <v>49895</v>
      </c>
      <c r="AX1461" s="102" t="e">
        <f>_xll.qlIndexFixing($Z$5,AU1461,,Trigger)</f>
        <v>#VALUE!</v>
      </c>
      <c r="AY1461" s="102">
        <f>_xll.qlIndexFixing($AZ$1,AV1461,,Trigger)</f>
        <v>1.5594538865599328E-2</v>
      </c>
    </row>
    <row r="1462" spans="46:51" ht="11.25" customHeight="1" x14ac:dyDescent="0.25">
      <c r="AT1462" s="57" t="s">
        <v>44</v>
      </c>
      <c r="AU1462" s="56">
        <f>_xll.qlInterestRateIndexFixingDate(IborIndex&amp;Tenor,AV1462,Trigger)</f>
        <v>49534</v>
      </c>
      <c r="AV1462" s="56">
        <f>_xll.qlCalendarAdvance(Calendar,AV1461,AT1462,"f",,Trigger)</f>
        <v>49536</v>
      </c>
      <c r="AW1462" s="56">
        <f>_xll.qlInterestRateIndexMaturity(IborIndex&amp;Tenor,AV1462,Trigger)</f>
        <v>49902</v>
      </c>
      <c r="AX1462" s="102" t="e">
        <f>_xll.qlIndexFixing($Z$5,AU1462,,Trigger)</f>
        <v>#VALUE!</v>
      </c>
      <c r="AY1462" s="102">
        <f>_xll.qlIndexFixing($AZ$1,AV1462,,Trigger)</f>
        <v>1.5587719775876578E-2</v>
      </c>
    </row>
    <row r="1463" spans="46:51" ht="11.25" customHeight="1" x14ac:dyDescent="0.25">
      <c r="AT1463" s="57" t="s">
        <v>44</v>
      </c>
      <c r="AU1463" s="56">
        <f>_xll.qlInterestRateIndexFixingDate(IborIndex&amp;Tenor,AV1463,Trigger)</f>
        <v>49541</v>
      </c>
      <c r="AV1463" s="56">
        <f>_xll.qlCalendarAdvance(Calendar,AV1462,AT1463,"f",,Trigger)</f>
        <v>49543</v>
      </c>
      <c r="AW1463" s="56">
        <f>_xll.qlInterestRateIndexMaturity(IborIndex&amp;Tenor,AV1463,Trigger)</f>
        <v>49909</v>
      </c>
      <c r="AX1463" s="102" t="e">
        <f>_xll.qlIndexFixing($Z$5,AU1463,,Trigger)</f>
        <v>#VALUE!</v>
      </c>
      <c r="AY1463" s="102">
        <f>_xll.qlIndexFixing($AZ$1,AV1463,,Trigger)</f>
        <v>1.5580918737461849E-2</v>
      </c>
    </row>
    <row r="1464" spans="46:51" ht="11.25" customHeight="1" x14ac:dyDescent="0.25">
      <c r="AT1464" s="57" t="s">
        <v>44</v>
      </c>
      <c r="AU1464" s="56">
        <f>_xll.qlInterestRateIndexFixingDate(IborIndex&amp;Tenor,AV1464,Trigger)</f>
        <v>49548</v>
      </c>
      <c r="AV1464" s="56">
        <f>_xll.qlCalendarAdvance(Calendar,AV1463,AT1464,"f",,Trigger)</f>
        <v>49550</v>
      </c>
      <c r="AW1464" s="56">
        <f>_xll.qlInterestRateIndexMaturity(IborIndex&amp;Tenor,AV1464,Trigger)</f>
        <v>49916</v>
      </c>
      <c r="AX1464" s="102" t="e">
        <f>_xll.qlIndexFixing($Z$5,AU1464,,Trigger)</f>
        <v>#VALUE!</v>
      </c>
      <c r="AY1464" s="102">
        <f>_xll.qlIndexFixing($AZ$1,AV1464,,Trigger)</f>
        <v>1.5574548230352184E-2</v>
      </c>
    </row>
    <row r="1465" spans="46:51" ht="11.25" customHeight="1" x14ac:dyDescent="0.25">
      <c r="AT1465" s="57" t="s">
        <v>44</v>
      </c>
      <c r="AU1465" s="56">
        <f>_xll.qlInterestRateIndexFixingDate(IborIndex&amp;Tenor,AV1465,Trigger)</f>
        <v>49555</v>
      </c>
      <c r="AV1465" s="56">
        <f>_xll.qlCalendarAdvance(Calendar,AV1464,AT1465,"f",,Trigger)</f>
        <v>49557</v>
      </c>
      <c r="AW1465" s="56">
        <f>_xll.qlInterestRateIndexMaturity(IborIndex&amp;Tenor,AV1465,Trigger)</f>
        <v>49923</v>
      </c>
      <c r="AX1465" s="102" t="e">
        <f>_xll.qlIndexFixing($Z$5,AU1465,,Trigger)</f>
        <v>#VALUE!</v>
      </c>
      <c r="AY1465" s="102">
        <f>_xll.qlIndexFixing($AZ$1,AV1465,,Trigger)</f>
        <v>1.5567371484076489E-2</v>
      </c>
    </row>
    <row r="1466" spans="46:51" ht="11.25" customHeight="1" x14ac:dyDescent="0.25">
      <c r="AT1466" s="57" t="s">
        <v>44</v>
      </c>
      <c r="AU1466" s="56">
        <f>_xll.qlInterestRateIndexFixingDate(IborIndex&amp;Tenor,AV1466,Trigger)</f>
        <v>49562</v>
      </c>
      <c r="AV1466" s="56">
        <f>_xll.qlCalendarAdvance(Calendar,AV1465,AT1466,"f",,Trigger)</f>
        <v>49564</v>
      </c>
      <c r="AW1466" s="56">
        <f>_xll.qlInterestRateIndexMaturity(IborIndex&amp;Tenor,AV1466,Trigger)</f>
        <v>49930</v>
      </c>
      <c r="AX1466" s="102" t="e">
        <f>_xll.qlIndexFixing($Z$5,AU1466,,Trigger)</f>
        <v>#VALUE!</v>
      </c>
      <c r="AY1466" s="102">
        <f>_xll.qlIndexFixing($AZ$1,AV1466,,Trigger)</f>
        <v>1.5560625603857375E-2</v>
      </c>
    </row>
    <row r="1467" spans="46:51" ht="11.25" customHeight="1" x14ac:dyDescent="0.25">
      <c r="AT1467" s="57" t="s">
        <v>44</v>
      </c>
      <c r="AU1467" s="56">
        <f>_xll.qlInterestRateIndexFixingDate(IborIndex&amp;Tenor,AV1467,Trigger)</f>
        <v>49569</v>
      </c>
      <c r="AV1467" s="56">
        <f>_xll.qlCalendarAdvance(Calendar,AV1466,AT1467,"f",,Trigger)</f>
        <v>49571</v>
      </c>
      <c r="AW1467" s="56">
        <f>_xll.qlInterestRateIndexMaturity(IborIndex&amp;Tenor,AV1467,Trigger)</f>
        <v>49937</v>
      </c>
      <c r="AX1467" s="102" t="e">
        <f>_xll.qlIndexFixing($Z$5,AU1467,,Trigger)</f>
        <v>#VALUE!</v>
      </c>
      <c r="AY1467" s="102">
        <f>_xll.qlIndexFixing($AZ$1,AV1467,,Trigger)</f>
        <v>1.5553898444448667E-2</v>
      </c>
    </row>
    <row r="1468" spans="46:51" ht="11.25" customHeight="1" x14ac:dyDescent="0.25">
      <c r="AT1468" s="57" t="s">
        <v>44</v>
      </c>
      <c r="AU1468" s="56">
        <f>_xll.qlInterestRateIndexFixingDate(IborIndex&amp;Tenor,AV1468,Trigger)</f>
        <v>49576</v>
      </c>
      <c r="AV1468" s="56">
        <f>_xll.qlCalendarAdvance(Calendar,AV1467,AT1468,"f",,Trigger)</f>
        <v>49578</v>
      </c>
      <c r="AW1468" s="56">
        <f>_xll.qlInterestRateIndexMaturity(IborIndex&amp;Tenor,AV1468,Trigger)</f>
        <v>49944</v>
      </c>
      <c r="AX1468" s="102" t="e">
        <f>_xll.qlIndexFixing($Z$5,AU1468,,Trigger)</f>
        <v>#VALUE!</v>
      </c>
      <c r="AY1468" s="102">
        <f>_xll.qlIndexFixing($AZ$1,AV1468,,Trigger)</f>
        <v>1.5547057567737372E-2</v>
      </c>
    </row>
    <row r="1469" spans="46:51" ht="11.25" customHeight="1" x14ac:dyDescent="0.25">
      <c r="AT1469" s="57" t="s">
        <v>44</v>
      </c>
      <c r="AU1469" s="56">
        <f>_xll.qlInterestRateIndexFixingDate(IborIndex&amp;Tenor,AV1469,Trigger)</f>
        <v>49583</v>
      </c>
      <c r="AV1469" s="56">
        <f>_xll.qlCalendarAdvance(Calendar,AV1468,AT1469,"f",,Trigger)</f>
        <v>49585</v>
      </c>
      <c r="AW1469" s="56">
        <f>_xll.qlInterestRateIndexMaturity(IborIndex&amp;Tenor,AV1469,Trigger)</f>
        <v>49951</v>
      </c>
      <c r="AX1469" s="102" t="e">
        <f>_xll.qlIndexFixing($Z$5,AU1469,,Trigger)</f>
        <v>#VALUE!</v>
      </c>
      <c r="AY1469" s="102">
        <f>_xll.qlIndexFixing($AZ$1,AV1469,,Trigger)</f>
        <v>1.5540500957526734E-2</v>
      </c>
    </row>
    <row r="1470" spans="46:51" ht="11.25" customHeight="1" x14ac:dyDescent="0.25">
      <c r="AT1470" s="57" t="s">
        <v>44</v>
      </c>
      <c r="AU1470" s="56">
        <f>_xll.qlInterestRateIndexFixingDate(IborIndex&amp;Tenor,AV1470,Trigger)</f>
        <v>49590</v>
      </c>
      <c r="AV1470" s="56">
        <f>_xll.qlCalendarAdvance(Calendar,AV1469,AT1470,"f",,Trigger)</f>
        <v>49592</v>
      </c>
      <c r="AW1470" s="56">
        <f>_xll.qlInterestRateIndexMaturity(IborIndex&amp;Tenor,AV1470,Trigger)</f>
        <v>49958</v>
      </c>
      <c r="AX1470" s="102" t="e">
        <f>_xll.qlIndexFixing($Z$5,AU1470,,Trigger)</f>
        <v>#VALUE!</v>
      </c>
      <c r="AY1470" s="102">
        <f>_xll.qlIndexFixing($AZ$1,AV1470,,Trigger)</f>
        <v>1.5533830964737148E-2</v>
      </c>
    </row>
    <row r="1471" spans="46:51" ht="11.25" customHeight="1" x14ac:dyDescent="0.25">
      <c r="AT1471" s="57" t="s">
        <v>44</v>
      </c>
      <c r="AU1471" s="56">
        <f>_xll.qlInterestRateIndexFixingDate(IborIndex&amp;Tenor,AV1471,Trigger)</f>
        <v>49597</v>
      </c>
      <c r="AV1471" s="56">
        <f>_xll.qlCalendarAdvance(Calendar,AV1470,AT1471,"f",,Trigger)</f>
        <v>49599</v>
      </c>
      <c r="AW1471" s="56">
        <f>_xll.qlInterestRateIndexMaturity(IborIndex&amp;Tenor,AV1471,Trigger)</f>
        <v>49965</v>
      </c>
      <c r="AX1471" s="102" t="e">
        <f>_xll.qlIndexFixing($Z$5,AU1471,,Trigger)</f>
        <v>#VALUE!</v>
      </c>
      <c r="AY1471" s="102">
        <f>_xll.qlIndexFixing($AZ$1,AV1471,,Trigger)</f>
        <v>1.5527180362205026E-2</v>
      </c>
    </row>
    <row r="1472" spans="46:51" ht="11.25" customHeight="1" x14ac:dyDescent="0.25">
      <c r="AT1472" s="57" t="s">
        <v>44</v>
      </c>
      <c r="AU1472" s="56">
        <f>_xll.qlInterestRateIndexFixingDate(IborIndex&amp;Tenor,AV1472,Trigger)</f>
        <v>49604</v>
      </c>
      <c r="AV1472" s="56">
        <f>_xll.qlCalendarAdvance(Calendar,AV1471,AT1472,"f",,Trigger)</f>
        <v>49606</v>
      </c>
      <c r="AW1472" s="56">
        <f>_xll.qlInterestRateIndexMaturity(IborIndex&amp;Tenor,AV1472,Trigger)</f>
        <v>49972</v>
      </c>
      <c r="AX1472" s="102" t="e">
        <f>_xll.qlIndexFixing($Z$5,AU1472,,Trigger)</f>
        <v>#VALUE!</v>
      </c>
      <c r="AY1472" s="102">
        <f>_xll.qlIndexFixing($AZ$1,AV1472,,Trigger)</f>
        <v>1.5520549317283368E-2</v>
      </c>
    </row>
    <row r="1473" spans="46:51" ht="11.25" customHeight="1" x14ac:dyDescent="0.25">
      <c r="AT1473" s="57" t="s">
        <v>44</v>
      </c>
      <c r="AU1473" s="56">
        <f>_xll.qlInterestRateIndexFixingDate(IborIndex&amp;Tenor,AV1473,Trigger)</f>
        <v>49611</v>
      </c>
      <c r="AV1473" s="56">
        <f>_xll.qlCalendarAdvance(Calendar,AV1472,AT1473,"f",,Trigger)</f>
        <v>49613</v>
      </c>
      <c r="AW1473" s="56">
        <f>_xll.qlInterestRateIndexMaturity(IborIndex&amp;Tenor,AV1473,Trigger)</f>
        <v>49979</v>
      </c>
      <c r="AX1473" s="102" t="e">
        <f>_xll.qlIndexFixing($Z$5,AU1473,,Trigger)</f>
        <v>#VALUE!</v>
      </c>
      <c r="AY1473" s="102">
        <f>_xll.qlIndexFixing($AZ$1,AV1473,,Trigger)</f>
        <v>1.551393799732234E-2</v>
      </c>
    </row>
    <row r="1474" spans="46:51" ht="11.25" customHeight="1" x14ac:dyDescent="0.25">
      <c r="AT1474" s="57" t="s">
        <v>44</v>
      </c>
      <c r="AU1474" s="56">
        <f>_xll.qlInterestRateIndexFixingDate(IborIndex&amp;Tenor,AV1474,Trigger)</f>
        <v>49618</v>
      </c>
      <c r="AV1474" s="56">
        <f>_xll.qlCalendarAdvance(Calendar,AV1473,AT1474,"f",,Trigger)</f>
        <v>49620</v>
      </c>
      <c r="AW1474" s="56">
        <f>_xll.qlInterestRateIndexMaturity(IborIndex&amp;Tenor,AV1474,Trigger)</f>
        <v>49986</v>
      </c>
      <c r="AX1474" s="102" t="e">
        <f>_xll.qlIndexFixing($Z$5,AU1474,,Trigger)</f>
        <v>#VALUE!</v>
      </c>
      <c r="AY1474" s="102">
        <f>_xll.qlIndexFixing($AZ$1,AV1474,,Trigger)</f>
        <v>1.5507346569668621E-2</v>
      </c>
    </row>
    <row r="1475" spans="46:51" ht="11.25" customHeight="1" x14ac:dyDescent="0.25">
      <c r="AT1475" s="57" t="s">
        <v>44</v>
      </c>
      <c r="AU1475" s="56">
        <f>_xll.qlInterestRateIndexFixingDate(IborIndex&amp;Tenor,AV1475,Trigger)</f>
        <v>49625</v>
      </c>
      <c r="AV1475" s="56">
        <f>_xll.qlCalendarAdvance(Calendar,AV1474,AT1475,"f",,Trigger)</f>
        <v>49627</v>
      </c>
      <c r="AW1475" s="56">
        <f>_xll.qlInterestRateIndexMaturity(IborIndex&amp;Tenor,AV1475,Trigger)</f>
        <v>49993</v>
      </c>
      <c r="AX1475" s="102" t="e">
        <f>_xll.qlIndexFixing($Z$5,AU1475,,Trigger)</f>
        <v>#VALUE!</v>
      </c>
      <c r="AY1475" s="102">
        <f>_xll.qlIndexFixing($AZ$1,AV1475,,Trigger)</f>
        <v>1.550077520166563E-2</v>
      </c>
    </row>
    <row r="1476" spans="46:51" ht="11.25" customHeight="1" x14ac:dyDescent="0.25">
      <c r="AT1476" s="57" t="s">
        <v>44</v>
      </c>
      <c r="AU1476" s="56">
        <f>_xll.qlInterestRateIndexFixingDate(IborIndex&amp;Tenor,AV1476,Trigger)</f>
        <v>49632</v>
      </c>
      <c r="AV1476" s="56">
        <f>_xll.qlCalendarAdvance(Calendar,AV1475,AT1476,"f",,Trigger)</f>
        <v>49634</v>
      </c>
      <c r="AW1476" s="56">
        <f>_xll.qlInterestRateIndexMaturity(IborIndex&amp;Tenor,AV1476,Trigger)</f>
        <v>50000</v>
      </c>
      <c r="AX1476" s="102" t="e">
        <f>_xll.qlIndexFixing($Z$5,AU1476,,Trigger)</f>
        <v>#VALUE!</v>
      </c>
      <c r="AY1476" s="102">
        <f>_xll.qlIndexFixing($AZ$1,AV1476,,Trigger)</f>
        <v>1.5494224060653074E-2</v>
      </c>
    </row>
    <row r="1477" spans="46:51" ht="11.25" customHeight="1" x14ac:dyDescent="0.25">
      <c r="AT1477" s="57" t="s">
        <v>44</v>
      </c>
      <c r="AU1477" s="56">
        <f>_xll.qlInterestRateIndexFixingDate(IborIndex&amp;Tenor,AV1477,Trigger)</f>
        <v>49639</v>
      </c>
      <c r="AV1477" s="56">
        <f>_xll.qlCalendarAdvance(Calendar,AV1476,AT1477,"f",,Trigger)</f>
        <v>49641</v>
      </c>
      <c r="AW1477" s="56">
        <f>_xll.qlInterestRateIndexMaturity(IborIndex&amp;Tenor,AV1477,Trigger)</f>
        <v>50007</v>
      </c>
      <c r="AX1477" s="102" t="e">
        <f>_xll.qlIndexFixing($Z$5,AU1477,,Trigger)</f>
        <v>#VALUE!</v>
      </c>
      <c r="AY1477" s="102">
        <f>_xll.qlIndexFixing($AZ$1,AV1477,,Trigger)</f>
        <v>1.5488058472322623E-2</v>
      </c>
    </row>
    <row r="1478" spans="46:51" ht="11.25" customHeight="1" x14ac:dyDescent="0.25">
      <c r="AT1478" s="57" t="s">
        <v>44</v>
      </c>
      <c r="AU1478" s="56">
        <f>_xll.qlInterestRateIndexFixingDate(IborIndex&amp;Tenor,AV1478,Trigger)</f>
        <v>49646</v>
      </c>
      <c r="AV1478" s="56">
        <f>_xll.qlCalendarAdvance(Calendar,AV1477,AT1478,"f",,Trigger)</f>
        <v>49648</v>
      </c>
      <c r="AW1478" s="56">
        <f>_xll.qlInterestRateIndexMaturity(IborIndex&amp;Tenor,AV1478,Trigger)</f>
        <v>50014</v>
      </c>
      <c r="AX1478" s="102" t="e">
        <f>_xll.qlIndexFixing($Z$5,AU1478,,Trigger)</f>
        <v>#VALUE!</v>
      </c>
      <c r="AY1478" s="102">
        <f>_xll.qlIndexFixing($AZ$1,AV1478,,Trigger)</f>
        <v>1.5481183128945704E-2</v>
      </c>
    </row>
    <row r="1479" spans="46:51" ht="11.25" customHeight="1" x14ac:dyDescent="0.25">
      <c r="AT1479" s="57" t="s">
        <v>44</v>
      </c>
      <c r="AU1479" s="56">
        <f>_xll.qlInterestRateIndexFixingDate(IborIndex&amp;Tenor,AV1479,Trigger)</f>
        <v>49653</v>
      </c>
      <c r="AV1479" s="56">
        <f>_xll.qlCalendarAdvance(Calendar,AV1478,AT1479,"f",,Trigger)</f>
        <v>49655</v>
      </c>
      <c r="AW1479" s="56">
        <f>_xll.qlInterestRateIndexMaturity(IborIndex&amp;Tenor,AV1479,Trigger)</f>
        <v>50021</v>
      </c>
      <c r="AX1479" s="102" t="e">
        <f>_xll.qlIndexFixing($Z$5,AU1479,,Trigger)</f>
        <v>#VALUE!</v>
      </c>
      <c r="AY1479" s="102">
        <f>_xll.qlIndexFixing($AZ$1,AV1479,,Trigger)</f>
        <v>1.5474693672915067E-2</v>
      </c>
    </row>
    <row r="1480" spans="46:51" ht="11.25" customHeight="1" x14ac:dyDescent="0.25">
      <c r="AT1480" s="57" t="s">
        <v>44</v>
      </c>
      <c r="AU1480" s="56">
        <f>_xll.qlInterestRateIndexFixingDate(IborIndex&amp;Tenor,AV1480,Trigger)</f>
        <v>49660</v>
      </c>
      <c r="AV1480" s="56">
        <f>_xll.qlCalendarAdvance(Calendar,AV1479,AT1480,"f",,Trigger)</f>
        <v>49662</v>
      </c>
      <c r="AW1480" s="56">
        <f>_xll.qlInterestRateIndexMaturity(IborIndex&amp;Tenor,AV1480,Trigger)</f>
        <v>50028</v>
      </c>
      <c r="AX1480" s="102" t="e">
        <f>_xll.qlIndexFixing($Z$5,AU1480,,Trigger)</f>
        <v>#VALUE!</v>
      </c>
      <c r="AY1480" s="102">
        <f>_xll.qlIndexFixing($AZ$1,AV1480,,Trigger)</f>
        <v>1.5468225113204526E-2</v>
      </c>
    </row>
    <row r="1481" spans="46:51" ht="11.25" customHeight="1" x14ac:dyDescent="0.25">
      <c r="AT1481" s="57" t="s">
        <v>44</v>
      </c>
      <c r="AU1481" s="56">
        <f>_xll.qlInterestRateIndexFixingDate(IborIndex&amp;Tenor,AV1481,Trigger)</f>
        <v>49664</v>
      </c>
      <c r="AV1481" s="56">
        <f>_xll.qlCalendarAdvance(Calendar,AV1480,AT1481,"f",,Trigger)</f>
        <v>49670</v>
      </c>
      <c r="AW1481" s="56">
        <f>_xll.qlInterestRateIndexMaturity(IborIndex&amp;Tenor,AV1481,Trigger)</f>
        <v>50038</v>
      </c>
      <c r="AX1481" s="102" t="e">
        <f>_xll.qlIndexFixing($Z$5,AU1481,,Trigger)</f>
        <v>#VALUE!</v>
      </c>
      <c r="AY1481" s="102">
        <f>_xll.qlIndexFixing($AZ$1,AV1481,,Trigger)</f>
        <v>1.5459136629118183E-2</v>
      </c>
    </row>
    <row r="1482" spans="46:51" ht="11.25" customHeight="1" x14ac:dyDescent="0.25">
      <c r="AT1482" s="57" t="s">
        <v>44</v>
      </c>
      <c r="AU1482" s="56">
        <f>_xll.qlInterestRateIndexFixingDate(IborIndex&amp;Tenor,AV1482,Trigger)</f>
        <v>49674</v>
      </c>
      <c r="AV1482" s="56">
        <f>_xll.qlCalendarAdvance(Calendar,AV1481,AT1482,"f",,Trigger)</f>
        <v>49677</v>
      </c>
      <c r="AW1482" s="56">
        <f>_xll.qlInterestRateIndexMaturity(IborIndex&amp;Tenor,AV1482,Trigger)</f>
        <v>50045</v>
      </c>
      <c r="AX1482" s="102" t="e">
        <f>_xll.qlIndexFixing($Z$5,AU1482,,Trigger)</f>
        <v>#VALUE!</v>
      </c>
      <c r="AY1482" s="102">
        <f>_xll.qlIndexFixing($AZ$1,AV1482,,Trigger)</f>
        <v>1.545271815602331E-2</v>
      </c>
    </row>
    <row r="1483" spans="46:51" ht="11.25" customHeight="1" x14ac:dyDescent="0.25">
      <c r="AT1483" s="57" t="s">
        <v>44</v>
      </c>
      <c r="AU1483" s="56">
        <f>_xll.qlInterestRateIndexFixingDate(IborIndex&amp;Tenor,AV1483,Trigger)</f>
        <v>49682</v>
      </c>
      <c r="AV1483" s="56">
        <f>_xll.qlCalendarAdvance(Calendar,AV1482,AT1483,"f",,Trigger)</f>
        <v>49684</v>
      </c>
      <c r="AW1483" s="56">
        <f>_xll.qlInterestRateIndexMaturity(IborIndex&amp;Tenor,AV1483,Trigger)</f>
        <v>50052</v>
      </c>
      <c r="AX1483" s="102" t="e">
        <f>_xll.qlIndexFixing($Z$5,AU1483,,Trigger)</f>
        <v>#VALUE!</v>
      </c>
      <c r="AY1483" s="102">
        <f>_xll.qlIndexFixing($AZ$1,AV1483,,Trigger)</f>
        <v>1.5446321139943835E-2</v>
      </c>
    </row>
    <row r="1484" spans="46:51" ht="11.25" customHeight="1" x14ac:dyDescent="0.25">
      <c r="AT1484" s="57" t="s">
        <v>44</v>
      </c>
      <c r="AU1484" s="56">
        <f>_xll.qlInterestRateIndexFixingDate(IborIndex&amp;Tenor,AV1484,Trigger)</f>
        <v>49689</v>
      </c>
      <c r="AV1484" s="56">
        <f>_xll.qlCalendarAdvance(Calendar,AV1483,AT1484,"f",,Trigger)</f>
        <v>49691</v>
      </c>
      <c r="AW1484" s="56">
        <f>_xll.qlInterestRateIndexMaturity(IborIndex&amp;Tenor,AV1484,Trigger)</f>
        <v>50059</v>
      </c>
      <c r="AX1484" s="102" t="e">
        <f>_xll.qlIndexFixing($Z$5,AU1484,,Trigger)</f>
        <v>#VALUE!</v>
      </c>
      <c r="AY1484" s="102">
        <f>_xll.qlIndexFixing($AZ$1,AV1484,,Trigger)</f>
        <v>1.5439945748188549E-2</v>
      </c>
    </row>
    <row r="1485" spans="46:51" ht="11.25" customHeight="1" x14ac:dyDescent="0.25">
      <c r="AT1485" s="57" t="s">
        <v>44</v>
      </c>
      <c r="AU1485" s="56">
        <f>_xll.qlInterestRateIndexFixingDate(IborIndex&amp;Tenor,AV1485,Trigger)</f>
        <v>49696</v>
      </c>
      <c r="AV1485" s="56">
        <f>_xll.qlCalendarAdvance(Calendar,AV1484,AT1485,"f",,Trigger)</f>
        <v>49698</v>
      </c>
      <c r="AW1485" s="56">
        <f>_xll.qlInterestRateIndexMaturity(IborIndex&amp;Tenor,AV1485,Trigger)</f>
        <v>50066</v>
      </c>
      <c r="AX1485" s="102" t="e">
        <f>_xll.qlIndexFixing($Z$5,AU1485,,Trigger)</f>
        <v>#VALUE!</v>
      </c>
      <c r="AY1485" s="102">
        <f>_xll.qlIndexFixing($AZ$1,AV1485,,Trigger)</f>
        <v>1.5433592148063405E-2</v>
      </c>
    </row>
    <row r="1486" spans="46:51" ht="11.25" customHeight="1" x14ac:dyDescent="0.25">
      <c r="AT1486" s="57" t="s">
        <v>44</v>
      </c>
      <c r="AU1486" s="56">
        <f>_xll.qlInterestRateIndexFixingDate(IborIndex&amp;Tenor,AV1486,Trigger)</f>
        <v>49703</v>
      </c>
      <c r="AV1486" s="56">
        <f>_xll.qlCalendarAdvance(Calendar,AV1485,AT1486,"f",,Trigger)</f>
        <v>49705</v>
      </c>
      <c r="AW1486" s="56">
        <f>_xll.qlInterestRateIndexMaturity(IborIndex&amp;Tenor,AV1486,Trigger)</f>
        <v>50070</v>
      </c>
      <c r="AX1486" s="102" t="e">
        <f>_xll.qlIndexFixing($Z$5,AU1486,,Trigger)</f>
        <v>#VALUE!</v>
      </c>
      <c r="AY1486" s="102">
        <f>_xll.qlIndexFixing($AZ$1,AV1486,,Trigger)</f>
        <v>1.5427260506870637E-2</v>
      </c>
    </row>
    <row r="1487" spans="46:51" ht="11.25" customHeight="1" x14ac:dyDescent="0.25">
      <c r="AT1487" s="57" t="s">
        <v>44</v>
      </c>
      <c r="AU1487" s="56">
        <f>_xll.qlInterestRateIndexFixingDate(IborIndex&amp;Tenor,AV1487,Trigger)</f>
        <v>49710</v>
      </c>
      <c r="AV1487" s="56">
        <f>_xll.qlCalendarAdvance(Calendar,AV1486,AT1487,"f",,Trigger)</f>
        <v>49712</v>
      </c>
      <c r="AW1487" s="56">
        <f>_xll.qlInterestRateIndexMaturity(IborIndex&amp;Tenor,AV1487,Trigger)</f>
        <v>50080</v>
      </c>
      <c r="AX1487" s="102" t="e">
        <f>_xll.qlIndexFixing($Z$5,AU1487,,Trigger)</f>
        <v>#VALUE!</v>
      </c>
      <c r="AY1487" s="102">
        <f>_xll.qlIndexFixing($AZ$1,AV1487,,Trigger)</f>
        <v>1.5420950991910737E-2</v>
      </c>
    </row>
    <row r="1488" spans="46:51" ht="11.25" customHeight="1" x14ac:dyDescent="0.25">
      <c r="AT1488" s="57" t="s">
        <v>44</v>
      </c>
      <c r="AU1488" s="56">
        <f>_xll.qlInterestRateIndexFixingDate(IborIndex&amp;Tenor,AV1488,Trigger)</f>
        <v>49717</v>
      </c>
      <c r="AV1488" s="56">
        <f>_xll.qlCalendarAdvance(Calendar,AV1487,AT1488,"f",,Trigger)</f>
        <v>49719</v>
      </c>
      <c r="AW1488" s="56">
        <f>_xll.qlInterestRateIndexMaturity(IborIndex&amp;Tenor,AV1488,Trigger)</f>
        <v>50087</v>
      </c>
      <c r="AX1488" s="102" t="e">
        <f>_xll.qlIndexFixing($Z$5,AU1488,,Trigger)</f>
        <v>#VALUE!</v>
      </c>
      <c r="AY1488" s="102">
        <f>_xll.qlIndexFixing($AZ$1,AV1488,,Trigger)</f>
        <v>1.5414663770480919E-2</v>
      </c>
    </row>
    <row r="1489" spans="46:51" ht="11.25" customHeight="1" x14ac:dyDescent="0.25">
      <c r="AT1489" s="57" t="s">
        <v>44</v>
      </c>
      <c r="AU1489" s="56">
        <f>_xll.qlInterestRateIndexFixingDate(IborIndex&amp;Tenor,AV1489,Trigger)</f>
        <v>49724</v>
      </c>
      <c r="AV1489" s="56">
        <f>_xll.qlCalendarAdvance(Calendar,AV1488,AT1489,"f",,Trigger)</f>
        <v>49726</v>
      </c>
      <c r="AW1489" s="56">
        <f>_xll.qlInterestRateIndexMaturity(IborIndex&amp;Tenor,AV1489,Trigger)</f>
        <v>50094</v>
      </c>
      <c r="AX1489" s="102" t="e">
        <f>_xll.qlIndexFixing($Z$5,AU1489,,Trigger)</f>
        <v>#VALUE!</v>
      </c>
      <c r="AY1489" s="102">
        <f>_xll.qlIndexFixing($AZ$1,AV1489,,Trigger)</f>
        <v>1.5408399009875775E-2</v>
      </c>
    </row>
    <row r="1490" spans="46:51" ht="11.25" customHeight="1" x14ac:dyDescent="0.25">
      <c r="AT1490" s="57" t="s">
        <v>44</v>
      </c>
      <c r="AU1490" s="56">
        <f>_xll.qlInterestRateIndexFixingDate(IborIndex&amp;Tenor,AV1490,Trigger)</f>
        <v>49731</v>
      </c>
      <c r="AV1490" s="56">
        <f>_xll.qlCalendarAdvance(Calendar,AV1489,AT1490,"f",,Trigger)</f>
        <v>49733</v>
      </c>
      <c r="AW1490" s="56">
        <f>_xll.qlInterestRateIndexMaturity(IborIndex&amp;Tenor,AV1490,Trigger)</f>
        <v>50098</v>
      </c>
      <c r="AX1490" s="102" t="e">
        <f>_xll.qlIndexFixing($Z$5,AU1490,,Trigger)</f>
        <v>#VALUE!</v>
      </c>
      <c r="AY1490" s="102">
        <f>_xll.qlIndexFixing($AZ$1,AV1490,,Trigger)</f>
        <v>1.5402260063620892E-2</v>
      </c>
    </row>
    <row r="1491" spans="46:51" ht="11.25" customHeight="1" x14ac:dyDescent="0.25">
      <c r="AT1491" s="57" t="s">
        <v>44</v>
      </c>
      <c r="AU1491" s="56">
        <f>_xll.qlInterestRateIndexFixingDate(IborIndex&amp;Tenor,AV1491,Trigger)</f>
        <v>49738</v>
      </c>
      <c r="AV1491" s="56">
        <f>_xll.qlCalendarAdvance(Calendar,AV1490,AT1491,"f",,Trigger)</f>
        <v>49740</v>
      </c>
      <c r="AW1491" s="56">
        <f>_xll.qlInterestRateIndexMaturity(IborIndex&amp;Tenor,AV1491,Trigger)</f>
        <v>50105</v>
      </c>
      <c r="AX1491" s="102" t="e">
        <f>_xll.qlIndexFixing($Z$5,AU1491,,Trigger)</f>
        <v>#VALUE!</v>
      </c>
      <c r="AY1491" s="102">
        <f>_xll.qlIndexFixing($AZ$1,AV1491,,Trigger)</f>
        <v>1.5396039252632368E-2</v>
      </c>
    </row>
    <row r="1492" spans="46:51" ht="11.25" customHeight="1" x14ac:dyDescent="0.25">
      <c r="AT1492" s="57" t="s">
        <v>44</v>
      </c>
      <c r="AU1492" s="56">
        <f>_xll.qlInterestRateIndexFixingDate(IborIndex&amp;Tenor,AV1492,Trigger)</f>
        <v>49745</v>
      </c>
      <c r="AV1492" s="56">
        <f>_xll.qlCalendarAdvance(Calendar,AV1491,AT1492,"f",,Trigger)</f>
        <v>49747</v>
      </c>
      <c r="AW1492" s="56">
        <f>_xll.qlInterestRateIndexMaturity(IborIndex&amp;Tenor,AV1492,Trigger)</f>
        <v>50112</v>
      </c>
      <c r="AX1492" s="102" t="e">
        <f>_xll.qlIndexFixing($Z$5,AU1492,,Trigger)</f>
        <v>#VALUE!</v>
      </c>
      <c r="AY1492" s="102">
        <f>_xll.qlIndexFixing($AZ$1,AV1492,,Trigger)</f>
        <v>1.5389841391308367E-2</v>
      </c>
    </row>
    <row r="1493" spans="46:51" ht="11.25" customHeight="1" x14ac:dyDescent="0.25">
      <c r="AT1493" s="57" t="s">
        <v>44</v>
      </c>
      <c r="AU1493" s="56">
        <f>_xll.qlInterestRateIndexFixingDate(IborIndex&amp;Tenor,AV1493,Trigger)</f>
        <v>49752</v>
      </c>
      <c r="AV1493" s="56">
        <f>_xll.qlCalendarAdvance(Calendar,AV1492,AT1493,"f",,Trigger)</f>
        <v>49754</v>
      </c>
      <c r="AW1493" s="56">
        <f>_xll.qlInterestRateIndexMaturity(IborIndex&amp;Tenor,AV1493,Trigger)</f>
        <v>50119</v>
      </c>
      <c r="AX1493" s="102" t="e">
        <f>_xll.qlIndexFixing($Z$5,AU1493,,Trigger)</f>
        <v>#VALUE!</v>
      </c>
      <c r="AY1493" s="102">
        <f>_xll.qlIndexFixing($AZ$1,AV1493,,Trigger)</f>
        <v>1.5383666646927467E-2</v>
      </c>
    </row>
    <row r="1494" spans="46:51" ht="11.25" customHeight="1" x14ac:dyDescent="0.25">
      <c r="AT1494" s="57" t="s">
        <v>44</v>
      </c>
      <c r="AU1494" s="56">
        <f>_xll.qlInterestRateIndexFixingDate(IborIndex&amp;Tenor,AV1494,Trigger)</f>
        <v>49759</v>
      </c>
      <c r="AV1494" s="56">
        <f>_xll.qlCalendarAdvance(Calendar,AV1493,AT1494,"f",,Trigger)</f>
        <v>49761</v>
      </c>
      <c r="AW1494" s="56">
        <f>_xll.qlInterestRateIndexMaturity(IborIndex&amp;Tenor,AV1494,Trigger)</f>
        <v>50126</v>
      </c>
      <c r="AX1494" s="102" t="e">
        <f>_xll.qlIndexFixing($Z$5,AU1494,,Trigger)</f>
        <v>#VALUE!</v>
      </c>
      <c r="AY1494" s="102">
        <f>_xll.qlIndexFixing($AZ$1,AV1494,,Trigger)</f>
        <v>1.5377515186765613E-2</v>
      </c>
    </row>
    <row r="1495" spans="46:51" ht="11.25" customHeight="1" x14ac:dyDescent="0.25">
      <c r="AT1495" s="57" t="s">
        <v>44</v>
      </c>
      <c r="AU1495" s="56">
        <f>_xll.qlInterestRateIndexFixingDate(IborIndex&amp;Tenor,AV1495,Trigger)</f>
        <v>49766</v>
      </c>
      <c r="AV1495" s="56">
        <f>_xll.qlCalendarAdvance(Calendar,AV1494,AT1495,"f",,Trigger)</f>
        <v>49768</v>
      </c>
      <c r="AW1495" s="56">
        <f>_xll.qlInterestRateIndexMaturity(IborIndex&amp;Tenor,AV1495,Trigger)</f>
        <v>50137</v>
      </c>
      <c r="AX1495" s="102" t="e">
        <f>_xll.qlIndexFixing($Z$5,AU1495,,Trigger)</f>
        <v>#VALUE!</v>
      </c>
      <c r="AY1495" s="102">
        <f>_xll.qlIndexFixing($AZ$1,AV1495,,Trigger)</f>
        <v>1.5371387178095466E-2</v>
      </c>
    </row>
    <row r="1496" spans="46:51" ht="11.25" customHeight="1" x14ac:dyDescent="0.25">
      <c r="AT1496" s="57" t="s">
        <v>44</v>
      </c>
      <c r="AU1496" s="56">
        <f>_xll.qlInterestRateIndexFixingDate(IborIndex&amp;Tenor,AV1496,Trigger)</f>
        <v>49773</v>
      </c>
      <c r="AV1496" s="56">
        <f>_xll.qlCalendarAdvance(Calendar,AV1495,AT1496,"f",,Trigger)</f>
        <v>49775</v>
      </c>
      <c r="AW1496" s="56">
        <f>_xll.qlInterestRateIndexMaturity(IborIndex&amp;Tenor,AV1496,Trigger)</f>
        <v>50140</v>
      </c>
      <c r="AX1496" s="102" t="e">
        <f>_xll.qlIndexFixing($Z$5,AU1496,,Trigger)</f>
        <v>#VALUE!</v>
      </c>
      <c r="AY1496" s="102">
        <f>_xll.qlIndexFixing($AZ$1,AV1496,,Trigger)</f>
        <v>1.5363543038334057E-2</v>
      </c>
    </row>
    <row r="1497" spans="46:51" ht="11.25" customHeight="1" x14ac:dyDescent="0.25">
      <c r="AT1497" s="57" t="s">
        <v>44</v>
      </c>
      <c r="AU1497" s="56">
        <f>_xll.qlInterestRateIndexFixingDate(IborIndex&amp;Tenor,AV1497,Trigger)</f>
        <v>49780</v>
      </c>
      <c r="AV1497" s="56">
        <f>_xll.qlCalendarAdvance(Calendar,AV1496,AT1497,"f",,Trigger)</f>
        <v>49782</v>
      </c>
      <c r="AW1497" s="56">
        <f>_xll.qlInterestRateIndexMaturity(IborIndex&amp;Tenor,AV1497,Trigger)</f>
        <v>50147</v>
      </c>
      <c r="AX1497" s="102" t="e">
        <f>_xll.qlIndexFixing($Z$5,AU1497,,Trigger)</f>
        <v>#VALUE!</v>
      </c>
      <c r="AY1497" s="102">
        <f>_xll.qlIndexFixing($AZ$1,AV1497,,Trigger)</f>
        <v>1.5359202184311742E-2</v>
      </c>
    </row>
    <row r="1498" spans="46:51" ht="11.25" customHeight="1" x14ac:dyDescent="0.25">
      <c r="AT1498" s="57" t="s">
        <v>44</v>
      </c>
      <c r="AU1498" s="56">
        <f>_xll.qlInterestRateIndexFixingDate(IborIndex&amp;Tenor,AV1498,Trigger)</f>
        <v>49787</v>
      </c>
      <c r="AV1498" s="56">
        <f>_xll.qlCalendarAdvance(Calendar,AV1497,AT1498,"f",,Trigger)</f>
        <v>49789</v>
      </c>
      <c r="AW1498" s="56">
        <f>_xll.qlInterestRateIndexMaturity(IborIndex&amp;Tenor,AV1498,Trigger)</f>
        <v>50154</v>
      </c>
      <c r="AX1498" s="102" t="e">
        <f>_xll.qlIndexFixing($Z$5,AU1498,,Trigger)</f>
        <v>#VALUE!</v>
      </c>
      <c r="AY1498" s="102">
        <f>_xll.qlIndexFixing($AZ$1,AV1498,,Trigger)</f>
        <v>1.5353145533732319E-2</v>
      </c>
    </row>
    <row r="1499" spans="46:51" ht="11.25" customHeight="1" x14ac:dyDescent="0.25">
      <c r="AT1499" s="57" t="s">
        <v>44</v>
      </c>
      <c r="AU1499" s="56">
        <f>_xll.qlInterestRateIndexFixingDate(IborIndex&amp;Tenor,AV1499,Trigger)</f>
        <v>49794</v>
      </c>
      <c r="AV1499" s="56">
        <f>_xll.qlCalendarAdvance(Calendar,AV1498,AT1499,"f",,Trigger)</f>
        <v>49797</v>
      </c>
      <c r="AW1499" s="56">
        <f>_xll.qlInterestRateIndexMaturity(IborIndex&amp;Tenor,AV1499,Trigger)</f>
        <v>50164</v>
      </c>
      <c r="AX1499" s="102" t="e">
        <f>_xll.qlIndexFixing($Z$5,AU1499,,Trigger)</f>
        <v>#VALUE!</v>
      </c>
      <c r="AY1499" s="102">
        <f>_xll.qlIndexFixing($AZ$1,AV1499,,Trigger)</f>
        <v>1.5346253192488611E-2</v>
      </c>
    </row>
    <row r="1500" spans="46:51" ht="11.25" customHeight="1" x14ac:dyDescent="0.25">
      <c r="AT1500" s="57" t="s">
        <v>44</v>
      </c>
      <c r="AU1500" s="56">
        <f>_xll.qlInterestRateIndexFixingDate(IborIndex&amp;Tenor,AV1500,Trigger)</f>
        <v>49802</v>
      </c>
      <c r="AV1500" s="56">
        <f>_xll.qlCalendarAdvance(Calendar,AV1499,AT1500,"f",,Trigger)</f>
        <v>49804</v>
      </c>
      <c r="AW1500" s="56">
        <f>_xll.qlInterestRateIndexMaturity(IborIndex&amp;Tenor,AV1500,Trigger)</f>
        <v>50171</v>
      </c>
      <c r="AX1500" s="102" t="e">
        <f>_xll.qlIndexFixing($Z$5,AU1500,,Trigger)</f>
        <v>#VALUE!</v>
      </c>
      <c r="AY1500" s="102">
        <f>_xll.qlIndexFixing($AZ$1,AV1500,,Trigger)</f>
        <v>1.5340248433634077E-2</v>
      </c>
    </row>
    <row r="1501" spans="46:51" ht="11.25" customHeight="1" x14ac:dyDescent="0.25">
      <c r="AT1501" s="57" t="s">
        <v>44</v>
      </c>
      <c r="AU1501" s="56">
        <f>_xll.qlInterestRateIndexFixingDate(IborIndex&amp;Tenor,AV1501,Trigger)</f>
        <v>49809</v>
      </c>
      <c r="AV1501" s="56">
        <f>_xll.qlCalendarAdvance(Calendar,AV1500,AT1501,"f",,Trigger)</f>
        <v>49811</v>
      </c>
      <c r="AW1501" s="56">
        <f>_xll.qlInterestRateIndexMaturity(IborIndex&amp;Tenor,AV1501,Trigger)</f>
        <v>50178</v>
      </c>
      <c r="AX1501" s="102" t="e">
        <f>_xll.qlIndexFixing($Z$5,AU1501,,Trigger)</f>
        <v>#VALUE!</v>
      </c>
      <c r="AY1501" s="102">
        <f>_xll.qlIndexFixing($AZ$1,AV1501,,Trigger)</f>
        <v>1.5334268153753789E-2</v>
      </c>
    </row>
    <row r="1502" spans="46:51" ht="11.25" customHeight="1" x14ac:dyDescent="0.25">
      <c r="AT1502" s="57" t="s">
        <v>44</v>
      </c>
      <c r="AU1502" s="56">
        <f>_xll.qlInterestRateIndexFixingDate(IborIndex&amp;Tenor,AV1502,Trigger)</f>
        <v>49816</v>
      </c>
      <c r="AV1502" s="56">
        <f>_xll.qlCalendarAdvance(Calendar,AV1501,AT1502,"f",,Trigger)</f>
        <v>49818</v>
      </c>
      <c r="AW1502" s="56">
        <f>_xll.qlInterestRateIndexMaturity(IborIndex&amp;Tenor,AV1502,Trigger)</f>
        <v>50185</v>
      </c>
      <c r="AX1502" s="102" t="e">
        <f>_xll.qlIndexFixing($Z$5,AU1502,,Trigger)</f>
        <v>#VALUE!</v>
      </c>
      <c r="AY1502" s="102">
        <f>_xll.qlIndexFixing($AZ$1,AV1502,,Trigger)</f>
        <v>1.5328312520104857E-2</v>
      </c>
    </row>
    <row r="1503" spans="46:51" ht="11.25" customHeight="1" x14ac:dyDescent="0.25">
      <c r="AT1503" s="57" t="s">
        <v>44</v>
      </c>
      <c r="AU1503" s="56">
        <f>_xll.qlInterestRateIndexFixingDate(IborIndex&amp;Tenor,AV1503,Trigger)</f>
        <v>49823</v>
      </c>
      <c r="AV1503" s="56">
        <f>_xll.qlCalendarAdvance(Calendar,AV1502,AT1503,"f",,Trigger)</f>
        <v>49825</v>
      </c>
      <c r="AW1503" s="56">
        <f>_xll.qlInterestRateIndexMaturity(IborIndex&amp;Tenor,AV1503,Trigger)</f>
        <v>50189</v>
      </c>
      <c r="AX1503" s="102" t="e">
        <f>_xll.qlIndexFixing($Z$5,AU1503,,Trigger)</f>
        <v>#VALUE!</v>
      </c>
      <c r="AY1503" s="102">
        <f>_xll.qlIndexFixing($AZ$1,AV1503,,Trigger)</f>
        <v>1.5322381699941328E-2</v>
      </c>
    </row>
    <row r="1504" spans="46:51" ht="11.25" customHeight="1" x14ac:dyDescent="0.25">
      <c r="AT1504" s="57" t="s">
        <v>44</v>
      </c>
      <c r="AU1504" s="56">
        <f>_xll.qlInterestRateIndexFixingDate(IborIndex&amp;Tenor,AV1504,Trigger)</f>
        <v>49830</v>
      </c>
      <c r="AV1504" s="56">
        <f>_xll.qlCalendarAdvance(Calendar,AV1503,AT1504,"f",,Trigger)</f>
        <v>49832</v>
      </c>
      <c r="AW1504" s="56">
        <f>_xll.qlInterestRateIndexMaturity(IborIndex&amp;Tenor,AV1504,Trigger)</f>
        <v>50199</v>
      </c>
      <c r="AX1504" s="102" t="e">
        <f>_xll.qlIndexFixing($Z$5,AU1504,,Trigger)</f>
        <v>#VALUE!</v>
      </c>
      <c r="AY1504" s="102">
        <f>_xll.qlIndexFixing($AZ$1,AV1504,,Trigger)</f>
        <v>1.531647586051528E-2</v>
      </c>
    </row>
    <row r="1505" spans="46:51" ht="11.25" customHeight="1" x14ac:dyDescent="0.25">
      <c r="AT1505" s="57" t="s">
        <v>44</v>
      </c>
      <c r="AU1505" s="56">
        <f>_xll.qlInterestRateIndexFixingDate(IborIndex&amp;Tenor,AV1505,Trigger)</f>
        <v>49837</v>
      </c>
      <c r="AV1505" s="56">
        <f>_xll.qlCalendarAdvance(Calendar,AV1504,AT1505,"f",,Trigger)</f>
        <v>49839</v>
      </c>
      <c r="AW1505" s="56">
        <f>_xll.qlInterestRateIndexMaturity(IborIndex&amp;Tenor,AV1505,Trigger)</f>
        <v>50206</v>
      </c>
      <c r="AX1505" s="102" t="e">
        <f>_xll.qlIndexFixing($Z$5,AU1505,,Trigger)</f>
        <v>#VALUE!</v>
      </c>
      <c r="AY1505" s="102">
        <f>_xll.qlIndexFixing($AZ$1,AV1505,,Trigger)</f>
        <v>1.5310595169076813E-2</v>
      </c>
    </row>
    <row r="1506" spans="46:51" ht="11.25" customHeight="1" x14ac:dyDescent="0.25">
      <c r="AT1506" s="57" t="s">
        <v>44</v>
      </c>
      <c r="AU1506" s="56">
        <f>_xll.qlInterestRateIndexFixingDate(IborIndex&amp;Tenor,AV1506,Trigger)</f>
        <v>49844</v>
      </c>
      <c r="AV1506" s="56">
        <f>_xll.qlCalendarAdvance(Calendar,AV1505,AT1506,"f",,Trigger)</f>
        <v>49846</v>
      </c>
      <c r="AW1506" s="56">
        <f>_xll.qlInterestRateIndexMaturity(IborIndex&amp;Tenor,AV1506,Trigger)</f>
        <v>50213</v>
      </c>
      <c r="AX1506" s="102" t="e">
        <f>_xll.qlIndexFixing($Z$5,AU1506,,Trigger)</f>
        <v>#VALUE!</v>
      </c>
      <c r="AY1506" s="102">
        <f>_xll.qlIndexFixing($AZ$1,AV1506,,Trigger)</f>
        <v>1.5304739792874063E-2</v>
      </c>
    </row>
    <row r="1507" spans="46:51" ht="11.25" customHeight="1" x14ac:dyDescent="0.25">
      <c r="AT1507" s="57" t="s">
        <v>44</v>
      </c>
      <c r="AU1507" s="56">
        <f>_xll.qlInterestRateIndexFixingDate(IborIndex&amp;Tenor,AV1507,Trigger)</f>
        <v>49851</v>
      </c>
      <c r="AV1507" s="56">
        <f>_xll.qlCalendarAdvance(Calendar,AV1506,AT1507,"f",,Trigger)</f>
        <v>49853</v>
      </c>
      <c r="AW1507" s="56">
        <f>_xll.qlInterestRateIndexMaturity(IborIndex&amp;Tenor,AV1507,Trigger)</f>
        <v>50220</v>
      </c>
      <c r="AX1507" s="102" t="e">
        <f>_xll.qlIndexFixing($Z$5,AU1507,,Trigger)</f>
        <v>#VALUE!</v>
      </c>
      <c r="AY1507" s="102">
        <f>_xll.qlIndexFixing($AZ$1,AV1507,,Trigger)</f>
        <v>1.5298909899152533E-2</v>
      </c>
    </row>
    <row r="1508" spans="46:51" ht="11.25" customHeight="1" x14ac:dyDescent="0.25">
      <c r="AT1508" s="57" t="s">
        <v>44</v>
      </c>
      <c r="AU1508" s="56">
        <f>_xll.qlInterestRateIndexFixingDate(IborIndex&amp;Tenor,AV1508,Trigger)</f>
        <v>49858</v>
      </c>
      <c r="AV1508" s="56">
        <f>_xll.qlCalendarAdvance(Calendar,AV1507,AT1508,"f",,Trigger)</f>
        <v>49860</v>
      </c>
      <c r="AW1508" s="56">
        <f>_xll.qlInterestRateIndexMaturity(IborIndex&amp;Tenor,AV1508,Trigger)</f>
        <v>50227</v>
      </c>
      <c r="AX1508" s="102" t="e">
        <f>_xll.qlIndexFixing($Z$5,AU1508,,Trigger)</f>
        <v>#VALUE!</v>
      </c>
      <c r="AY1508" s="102">
        <f>_xll.qlIndexFixing($AZ$1,AV1508,,Trigger)</f>
        <v>1.5293105655156854E-2</v>
      </c>
    </row>
    <row r="1509" spans="46:51" ht="11.25" customHeight="1" x14ac:dyDescent="0.25">
      <c r="AT1509" s="57" t="s">
        <v>44</v>
      </c>
      <c r="AU1509" s="56">
        <f>_xll.qlInterestRateIndexFixingDate(IborIndex&amp;Tenor,AV1509,Trigger)</f>
        <v>49865</v>
      </c>
      <c r="AV1509" s="56">
        <f>_xll.qlCalendarAdvance(Calendar,AV1508,AT1509,"f",,Trigger)</f>
        <v>49867</v>
      </c>
      <c r="AW1509" s="56">
        <f>_xll.qlInterestRateIndexMaturity(IborIndex&amp;Tenor,AV1509,Trigger)</f>
        <v>50234</v>
      </c>
      <c r="AX1509" s="102" t="e">
        <f>_xll.qlIndexFixing($Z$5,AU1509,,Trigger)</f>
        <v>#VALUE!</v>
      </c>
      <c r="AY1509" s="102">
        <f>_xll.qlIndexFixing($AZ$1,AV1509,,Trigger)</f>
        <v>1.5287327228128587E-2</v>
      </c>
    </row>
    <row r="1510" spans="46:51" ht="11.25" customHeight="1" x14ac:dyDescent="0.25">
      <c r="AT1510" s="57" t="s">
        <v>44</v>
      </c>
      <c r="AU1510" s="56">
        <f>_xll.qlInterestRateIndexFixingDate(IborIndex&amp;Tenor,AV1510,Trigger)</f>
        <v>49872</v>
      </c>
      <c r="AV1510" s="56">
        <f>_xll.qlCalendarAdvance(Calendar,AV1509,AT1510,"f",,Trigger)</f>
        <v>49874</v>
      </c>
      <c r="AW1510" s="56">
        <f>_xll.qlInterestRateIndexMaturity(IborIndex&amp;Tenor,AV1510,Trigger)</f>
        <v>50241</v>
      </c>
      <c r="AX1510" s="102" t="e">
        <f>_xll.qlIndexFixing($Z$5,AU1510,,Trigger)</f>
        <v>#VALUE!</v>
      </c>
      <c r="AY1510" s="102">
        <f>_xll.qlIndexFixing($AZ$1,AV1510,,Trigger)</f>
        <v>1.5281574785308422E-2</v>
      </c>
    </row>
    <row r="1511" spans="46:51" ht="11.25" customHeight="1" x14ac:dyDescent="0.25">
      <c r="AT1511" s="57" t="s">
        <v>44</v>
      </c>
      <c r="AU1511" s="56">
        <f>_xll.qlInterestRateIndexFixingDate(IborIndex&amp;Tenor,AV1511,Trigger)</f>
        <v>49879</v>
      </c>
      <c r="AV1511" s="56">
        <f>_xll.qlCalendarAdvance(Calendar,AV1510,AT1511,"f",,Trigger)</f>
        <v>49881</v>
      </c>
      <c r="AW1511" s="56">
        <f>_xll.qlInterestRateIndexMaturity(IborIndex&amp;Tenor,AV1511,Trigger)</f>
        <v>50248</v>
      </c>
      <c r="AX1511" s="102" t="e">
        <f>_xll.qlIndexFixing($Z$5,AU1511,,Trigger)</f>
        <v>#VALUE!</v>
      </c>
      <c r="AY1511" s="102">
        <f>_xll.qlIndexFixing($AZ$1,AV1511,,Trigger)</f>
        <v>1.5275848493934414E-2</v>
      </c>
    </row>
    <row r="1512" spans="46:51" ht="11.25" customHeight="1" x14ac:dyDescent="0.25">
      <c r="AT1512" s="57" t="s">
        <v>44</v>
      </c>
      <c r="AU1512" s="56">
        <f>_xll.qlInterestRateIndexFixingDate(IborIndex&amp;Tenor,AV1512,Trigger)</f>
        <v>49886</v>
      </c>
      <c r="AV1512" s="56">
        <f>_xll.qlCalendarAdvance(Calendar,AV1511,AT1512,"f",,Trigger)</f>
        <v>49888</v>
      </c>
      <c r="AW1512" s="56">
        <f>_xll.qlInterestRateIndexMaturity(IborIndex&amp;Tenor,AV1512,Trigger)</f>
        <v>50255</v>
      </c>
      <c r="AX1512" s="102" t="e">
        <f>_xll.qlIndexFixing($Z$5,AU1512,,Trigger)</f>
        <v>#VALUE!</v>
      </c>
      <c r="AY1512" s="102">
        <f>_xll.qlIndexFixing($AZ$1,AV1512,,Trigger)</f>
        <v>1.5270148521243093E-2</v>
      </c>
    </row>
    <row r="1513" spans="46:51" ht="11.25" customHeight="1" x14ac:dyDescent="0.25">
      <c r="AT1513" s="57" t="s">
        <v>44</v>
      </c>
      <c r="AU1513" s="56">
        <f>_xll.qlInterestRateIndexFixingDate(IborIndex&amp;Tenor,AV1513,Trigger)</f>
        <v>49893</v>
      </c>
      <c r="AV1513" s="56">
        <f>_xll.qlCalendarAdvance(Calendar,AV1512,AT1513,"f",,Trigger)</f>
        <v>49895</v>
      </c>
      <c r="AW1513" s="56">
        <f>_xll.qlInterestRateIndexMaturity(IborIndex&amp;Tenor,AV1513,Trigger)</f>
        <v>50262</v>
      </c>
      <c r="AX1513" s="102" t="e">
        <f>_xll.qlIndexFixing($Z$5,AU1513,,Trigger)</f>
        <v>#VALUE!</v>
      </c>
      <c r="AY1513" s="102">
        <f>_xll.qlIndexFixing($AZ$1,AV1513,,Trigger)</f>
        <v>1.5264475034469449E-2</v>
      </c>
    </row>
    <row r="1514" spans="46:51" ht="11.25" customHeight="1" x14ac:dyDescent="0.25">
      <c r="AT1514" s="57" t="s">
        <v>44</v>
      </c>
      <c r="AU1514" s="56">
        <f>_xll.qlInterestRateIndexFixingDate(IborIndex&amp;Tenor,AV1514,Trigger)</f>
        <v>49900</v>
      </c>
      <c r="AV1514" s="56">
        <f>_xll.qlCalendarAdvance(Calendar,AV1513,AT1514,"f",,Trigger)</f>
        <v>49902</v>
      </c>
      <c r="AW1514" s="56">
        <f>_xll.qlInterestRateIndexMaturity(IborIndex&amp;Tenor,AV1514,Trigger)</f>
        <v>50269</v>
      </c>
      <c r="AX1514" s="102" t="e">
        <f>_xll.qlIndexFixing($Z$5,AU1514,,Trigger)</f>
        <v>#VALUE!</v>
      </c>
      <c r="AY1514" s="102">
        <f>_xll.qlIndexFixing($AZ$1,AV1514,,Trigger)</f>
        <v>1.5258828200846725E-2</v>
      </c>
    </row>
    <row r="1515" spans="46:51" ht="11.25" customHeight="1" x14ac:dyDescent="0.25">
      <c r="AT1515" s="57" t="s">
        <v>44</v>
      </c>
      <c r="AU1515" s="56">
        <f>_xll.qlInterestRateIndexFixingDate(IborIndex&amp;Tenor,AV1515,Trigger)</f>
        <v>49907</v>
      </c>
      <c r="AV1515" s="56">
        <f>_xll.qlCalendarAdvance(Calendar,AV1514,AT1515,"f",,Trigger)</f>
        <v>49909</v>
      </c>
      <c r="AW1515" s="56">
        <f>_xll.qlInterestRateIndexMaturity(IborIndex&amp;Tenor,AV1515,Trigger)</f>
        <v>50276</v>
      </c>
      <c r="AX1515" s="102" t="e">
        <f>_xll.qlIndexFixing($Z$5,AU1515,,Trigger)</f>
        <v>#VALUE!</v>
      </c>
      <c r="AY1515" s="102">
        <f>_xll.qlIndexFixing($AZ$1,AV1515,,Trigger)</f>
        <v>1.5253208187605971E-2</v>
      </c>
    </row>
    <row r="1516" spans="46:51" ht="11.25" customHeight="1" x14ac:dyDescent="0.25">
      <c r="AT1516" s="57" t="s">
        <v>44</v>
      </c>
      <c r="AU1516" s="56">
        <f>_xll.qlInterestRateIndexFixingDate(IborIndex&amp;Tenor,AV1516,Trigger)</f>
        <v>49914</v>
      </c>
      <c r="AV1516" s="56">
        <f>_xll.qlCalendarAdvance(Calendar,AV1515,AT1516,"f",,Trigger)</f>
        <v>49916</v>
      </c>
      <c r="AW1516" s="56">
        <f>_xll.qlInterestRateIndexMaturity(IborIndex&amp;Tenor,AV1516,Trigger)</f>
        <v>50283</v>
      </c>
      <c r="AX1516" s="102" t="e">
        <f>_xll.qlIndexFixing($Z$5,AU1516,,Trigger)</f>
        <v>#VALUE!</v>
      </c>
      <c r="AY1516" s="102">
        <f>_xll.qlIndexFixing($AZ$1,AV1516,,Trigger)</f>
        <v>1.5247615161977363E-2</v>
      </c>
    </row>
    <row r="1517" spans="46:51" ht="11.25" customHeight="1" x14ac:dyDescent="0.25">
      <c r="AT1517" s="57" t="s">
        <v>44</v>
      </c>
      <c r="AU1517" s="56">
        <f>_xll.qlInterestRateIndexFixingDate(IborIndex&amp;Tenor,AV1517,Trigger)</f>
        <v>49921</v>
      </c>
      <c r="AV1517" s="56">
        <f>_xll.qlCalendarAdvance(Calendar,AV1516,AT1517,"f",,Trigger)</f>
        <v>49923</v>
      </c>
      <c r="AW1517" s="56">
        <f>_xll.qlInterestRateIndexMaturity(IborIndex&amp;Tenor,AV1517,Trigger)</f>
        <v>50290</v>
      </c>
      <c r="AX1517" s="102" t="e">
        <f>_xll.qlIndexFixing($Z$5,AU1517,,Trigger)</f>
        <v>#VALUE!</v>
      </c>
      <c r="AY1517" s="102">
        <f>_xll.qlIndexFixing($AZ$1,AV1517,,Trigger)</f>
        <v>1.5242049291189103E-2</v>
      </c>
    </row>
    <row r="1518" spans="46:51" ht="11.25" customHeight="1" x14ac:dyDescent="0.25">
      <c r="AT1518" s="57" t="s">
        <v>44</v>
      </c>
      <c r="AU1518" s="56">
        <f>_xll.qlInterestRateIndexFixingDate(IborIndex&amp;Tenor,AV1518,Trigger)</f>
        <v>49928</v>
      </c>
      <c r="AV1518" s="56">
        <f>_xll.qlCalendarAdvance(Calendar,AV1517,AT1518,"f",,Trigger)</f>
        <v>49930</v>
      </c>
      <c r="AW1518" s="56">
        <f>_xll.qlInterestRateIndexMaturity(IborIndex&amp;Tenor,AV1518,Trigger)</f>
        <v>50297</v>
      </c>
      <c r="AX1518" s="102" t="e">
        <f>_xll.qlIndexFixing($Z$5,AU1518,,Trigger)</f>
        <v>#VALUE!</v>
      </c>
      <c r="AY1518" s="102">
        <f>_xll.qlIndexFixing($AZ$1,AV1518,,Trigger)</f>
        <v>1.5236510742467643E-2</v>
      </c>
    </row>
    <row r="1519" spans="46:51" ht="11.25" customHeight="1" x14ac:dyDescent="0.25">
      <c r="AT1519" s="57" t="s">
        <v>44</v>
      </c>
      <c r="AU1519" s="56">
        <f>_xll.qlInterestRateIndexFixingDate(IborIndex&amp;Tenor,AV1519,Trigger)</f>
        <v>49935</v>
      </c>
      <c r="AV1519" s="56">
        <f>_xll.qlCalendarAdvance(Calendar,AV1518,AT1519,"f",,Trigger)</f>
        <v>49937</v>
      </c>
      <c r="AW1519" s="56">
        <f>_xll.qlInterestRateIndexMaturity(IborIndex&amp;Tenor,AV1519,Trigger)</f>
        <v>50304</v>
      </c>
      <c r="AX1519" s="102" t="e">
        <f>_xll.qlIndexFixing($Z$5,AU1519,,Trigger)</f>
        <v>#VALUE!</v>
      </c>
      <c r="AY1519" s="102">
        <f>_xll.qlIndexFixing($AZ$1,AV1519,,Trigger)</f>
        <v>1.5230999683038562E-2</v>
      </c>
    </row>
    <row r="1520" spans="46:51" ht="11.25" customHeight="1" x14ac:dyDescent="0.25">
      <c r="AT1520" s="57" t="s">
        <v>44</v>
      </c>
      <c r="AU1520" s="56">
        <f>_xll.qlInterestRateIndexFixingDate(IborIndex&amp;Tenor,AV1520,Trigger)</f>
        <v>49942</v>
      </c>
      <c r="AV1520" s="56">
        <f>_xll.qlCalendarAdvance(Calendar,AV1519,AT1520,"f",,Trigger)</f>
        <v>49944</v>
      </c>
      <c r="AW1520" s="56">
        <f>_xll.qlInterestRateIndexMaturity(IborIndex&amp;Tenor,AV1520,Trigger)</f>
        <v>50311</v>
      </c>
      <c r="AX1520" s="102" t="e">
        <f>_xll.qlIndexFixing($Z$5,AU1520,,Trigger)</f>
        <v>#VALUE!</v>
      </c>
      <c r="AY1520" s="102">
        <f>_xll.qlIndexFixing($AZ$1,AV1520,,Trigger)</f>
        <v>1.5225516280125679E-2</v>
      </c>
    </row>
    <row r="1521" spans="46:51" ht="11.25" customHeight="1" x14ac:dyDescent="0.25">
      <c r="AT1521" s="57" t="s">
        <v>44</v>
      </c>
      <c r="AU1521" s="56">
        <f>_xll.qlInterestRateIndexFixingDate(IborIndex&amp;Tenor,AV1521,Trigger)</f>
        <v>49949</v>
      </c>
      <c r="AV1521" s="56">
        <f>_xll.qlCalendarAdvance(Calendar,AV1520,AT1521,"f",,Trigger)</f>
        <v>49951</v>
      </c>
      <c r="AW1521" s="56">
        <f>_xll.qlInterestRateIndexMaturity(IborIndex&amp;Tenor,AV1521,Trigger)</f>
        <v>50318</v>
      </c>
      <c r="AX1521" s="102" t="e">
        <f>_xll.qlIndexFixing($Z$5,AU1521,,Trigger)</f>
        <v>#VALUE!</v>
      </c>
      <c r="AY1521" s="102">
        <f>_xll.qlIndexFixing($AZ$1,AV1521,,Trigger)</f>
        <v>1.5220060700951289E-2</v>
      </c>
    </row>
    <row r="1522" spans="46:51" ht="11.25" customHeight="1" x14ac:dyDescent="0.25">
      <c r="AT1522" s="57" t="s">
        <v>44</v>
      </c>
      <c r="AU1522" s="56">
        <f>_xll.qlInterestRateIndexFixingDate(IborIndex&amp;Tenor,AV1522,Trigger)</f>
        <v>49956</v>
      </c>
      <c r="AV1522" s="56">
        <f>_xll.qlCalendarAdvance(Calendar,AV1521,AT1522,"f",,Trigger)</f>
        <v>49958</v>
      </c>
      <c r="AW1522" s="56">
        <f>_xll.qlInterestRateIndexMaturity(IborIndex&amp;Tenor,AV1522,Trigger)</f>
        <v>50325</v>
      </c>
      <c r="AX1522" s="102" t="e">
        <f>_xll.qlIndexFixing($Z$5,AU1522,,Trigger)</f>
        <v>#VALUE!</v>
      </c>
      <c r="AY1522" s="102">
        <f>_xll.qlIndexFixing($AZ$1,AV1522,,Trigger)</f>
        <v>1.5214633112736584E-2</v>
      </c>
    </row>
    <row r="1523" spans="46:51" ht="11.25" customHeight="1" x14ac:dyDescent="0.25">
      <c r="AT1523" s="57" t="s">
        <v>44</v>
      </c>
      <c r="AU1523" s="56">
        <f>_xll.qlInterestRateIndexFixingDate(IborIndex&amp;Tenor,AV1523,Trigger)</f>
        <v>49963</v>
      </c>
      <c r="AV1523" s="56">
        <f>_xll.qlCalendarAdvance(Calendar,AV1522,AT1523,"f",,Trigger)</f>
        <v>49965</v>
      </c>
      <c r="AW1523" s="56">
        <f>_xll.qlInterestRateIndexMaturity(IborIndex&amp;Tenor,AV1523,Trigger)</f>
        <v>50332</v>
      </c>
      <c r="AX1523" s="102" t="e">
        <f>_xll.qlIndexFixing($Z$5,AU1523,,Trigger)</f>
        <v>#VALUE!</v>
      </c>
      <c r="AY1523" s="102">
        <f>_xll.qlIndexFixing($AZ$1,AV1523,,Trigger)</f>
        <v>1.520923368270123E-2</v>
      </c>
    </row>
    <row r="1524" spans="46:51" ht="11.25" customHeight="1" x14ac:dyDescent="0.25">
      <c r="AT1524" s="57" t="s">
        <v>44</v>
      </c>
      <c r="AU1524" s="56">
        <f>_xll.qlInterestRateIndexFixingDate(IborIndex&amp;Tenor,AV1524,Trigger)</f>
        <v>49970</v>
      </c>
      <c r="AV1524" s="56">
        <f>_xll.qlCalendarAdvance(Calendar,AV1523,AT1524,"f",,Trigger)</f>
        <v>49972</v>
      </c>
      <c r="AW1524" s="56">
        <f>_xll.qlInterestRateIndexMaturity(IborIndex&amp;Tenor,AV1524,Trigger)</f>
        <v>50339</v>
      </c>
      <c r="AX1524" s="102" t="e">
        <f>_xll.qlIndexFixing($Z$5,AU1524,,Trigger)</f>
        <v>#VALUE!</v>
      </c>
      <c r="AY1524" s="102">
        <f>_xll.qlIndexFixing($AZ$1,AV1524,,Trigger)</f>
        <v>1.5203862578063795E-2</v>
      </c>
    </row>
    <row r="1525" spans="46:51" ht="11.25" customHeight="1" x14ac:dyDescent="0.25">
      <c r="AT1525" s="57" t="s">
        <v>44</v>
      </c>
      <c r="AU1525" s="56">
        <f>_xll.qlInterestRateIndexFixingDate(IborIndex&amp;Tenor,AV1525,Trigger)</f>
        <v>49977</v>
      </c>
      <c r="AV1525" s="56">
        <f>_xll.qlCalendarAdvance(Calendar,AV1524,AT1525,"f",,Trigger)</f>
        <v>49979</v>
      </c>
      <c r="AW1525" s="56">
        <f>_xll.qlInterestRateIndexMaturity(IborIndex&amp;Tenor,AV1525,Trigger)</f>
        <v>50343</v>
      </c>
      <c r="AX1525" s="102" t="e">
        <f>_xll.qlIndexFixing($Z$5,AU1525,,Trigger)</f>
        <v>#VALUE!</v>
      </c>
      <c r="AY1525" s="102">
        <f>_xll.qlIndexFixing($AZ$1,AV1525,,Trigger)</f>
        <v>1.5198519966041529E-2</v>
      </c>
    </row>
    <row r="1526" spans="46:51" ht="11.25" customHeight="1" x14ac:dyDescent="0.25">
      <c r="AT1526" s="57" t="s">
        <v>44</v>
      </c>
      <c r="AU1526" s="56">
        <f>_xll.qlInterestRateIndexFixingDate(IborIndex&amp;Tenor,AV1526,Trigger)</f>
        <v>49984</v>
      </c>
      <c r="AV1526" s="56">
        <f>_xll.qlCalendarAdvance(Calendar,AV1525,AT1526,"f",,Trigger)</f>
        <v>49986</v>
      </c>
      <c r="AW1526" s="56">
        <f>_xll.qlInterestRateIndexMaturity(IborIndex&amp;Tenor,AV1526,Trigger)</f>
        <v>50353</v>
      </c>
      <c r="AX1526" s="102" t="e">
        <f>_xll.qlIndexFixing($Z$5,AU1526,,Trigger)</f>
        <v>#VALUE!</v>
      </c>
      <c r="AY1526" s="102">
        <f>_xll.qlIndexFixing($AZ$1,AV1526,,Trigger)</f>
        <v>1.5193206013850814E-2</v>
      </c>
    </row>
    <row r="1527" spans="46:51" ht="11.25" customHeight="1" x14ac:dyDescent="0.25">
      <c r="AT1527" s="57" t="s">
        <v>44</v>
      </c>
      <c r="AU1527" s="56">
        <f>_xll.qlInterestRateIndexFixingDate(IborIndex&amp;Tenor,AV1527,Trigger)</f>
        <v>49991</v>
      </c>
      <c r="AV1527" s="56">
        <f>_xll.qlCalendarAdvance(Calendar,AV1526,AT1527,"f",,Trigger)</f>
        <v>49993</v>
      </c>
      <c r="AW1527" s="56">
        <f>_xll.qlInterestRateIndexMaturity(IborIndex&amp;Tenor,AV1527,Trigger)</f>
        <v>50360</v>
      </c>
      <c r="AX1527" s="102" t="e">
        <f>_xll.qlIndexFixing($Z$5,AU1527,,Trigger)</f>
        <v>#VALUE!</v>
      </c>
      <c r="AY1527" s="102">
        <f>_xll.qlIndexFixing($AZ$1,AV1527,,Trigger)</f>
        <v>1.518792088870671E-2</v>
      </c>
    </row>
    <row r="1528" spans="46:51" ht="11.25" customHeight="1" x14ac:dyDescent="0.25">
      <c r="AT1528" s="57" t="s">
        <v>44</v>
      </c>
      <c r="AU1528" s="56">
        <f>_xll.qlInterestRateIndexFixingDate(IborIndex&amp;Tenor,AV1528,Trigger)</f>
        <v>49998</v>
      </c>
      <c r="AV1528" s="56">
        <f>_xll.qlCalendarAdvance(Calendar,AV1527,AT1528,"f",,Trigger)</f>
        <v>50000</v>
      </c>
      <c r="AW1528" s="56">
        <f>_xll.qlInterestRateIndexMaturity(IborIndex&amp;Tenor,AV1528,Trigger)</f>
        <v>50367</v>
      </c>
      <c r="AX1528" s="102" t="e">
        <f>_xll.qlIndexFixing($Z$5,AU1528,,Trigger)</f>
        <v>#VALUE!</v>
      </c>
      <c r="AY1528" s="102">
        <f>_xll.qlIndexFixing($AZ$1,AV1528,,Trigger)</f>
        <v>1.5182664757822751E-2</v>
      </c>
    </row>
    <row r="1529" spans="46:51" ht="11.25" customHeight="1" x14ac:dyDescent="0.25">
      <c r="AT1529" s="57" t="s">
        <v>44</v>
      </c>
      <c r="AU1529" s="56">
        <f>_xll.qlInterestRateIndexFixingDate(IborIndex&amp;Tenor,AV1529,Trigger)</f>
        <v>50005</v>
      </c>
      <c r="AV1529" s="56">
        <f>_xll.qlCalendarAdvance(Calendar,AV1528,AT1529,"f",,Trigger)</f>
        <v>50007</v>
      </c>
      <c r="AW1529" s="56">
        <f>_xll.qlInterestRateIndexMaturity(IborIndex&amp;Tenor,AV1529,Trigger)</f>
        <v>50374</v>
      </c>
      <c r="AX1529" s="102" t="e">
        <f>_xll.qlIndexFixing($Z$5,AU1529,,Trigger)</f>
        <v>#VALUE!</v>
      </c>
      <c r="AY1529" s="102">
        <f>_xll.qlIndexFixing($AZ$1,AV1529,,Trigger)</f>
        <v>1.5177437788412684E-2</v>
      </c>
    </row>
    <row r="1530" spans="46:51" ht="11.25" customHeight="1" x14ac:dyDescent="0.25">
      <c r="AT1530" s="57" t="s">
        <v>44</v>
      </c>
      <c r="AU1530" s="56">
        <f>_xll.qlInterestRateIndexFixingDate(IborIndex&amp;Tenor,AV1530,Trigger)</f>
        <v>50012</v>
      </c>
      <c r="AV1530" s="56">
        <f>_xll.qlCalendarAdvance(Calendar,AV1529,AT1530,"f",,Trigger)</f>
        <v>50014</v>
      </c>
      <c r="AW1530" s="56">
        <f>_xll.qlInterestRateIndexMaturity(IborIndex&amp;Tenor,AV1530,Trigger)</f>
        <v>50381</v>
      </c>
      <c r="AX1530" s="102" t="e">
        <f>_xll.qlIndexFixing($Z$5,AU1530,,Trigger)</f>
        <v>#VALUE!</v>
      </c>
      <c r="AY1530" s="102">
        <f>_xll.qlIndexFixing($AZ$1,AV1530,,Trigger)</f>
        <v>1.517224014768807E-2</v>
      </c>
    </row>
    <row r="1531" spans="46:51" ht="11.25" customHeight="1" x14ac:dyDescent="0.25">
      <c r="AT1531" s="57" t="s">
        <v>44</v>
      </c>
      <c r="AU1531" s="56">
        <f>_xll.qlInterestRateIndexFixingDate(IborIndex&amp;Tenor,AV1531,Trigger)</f>
        <v>50019</v>
      </c>
      <c r="AV1531" s="56">
        <f>_xll.qlCalendarAdvance(Calendar,AV1530,AT1531,"f",,Trigger)</f>
        <v>50021</v>
      </c>
      <c r="AW1531" s="56">
        <f>_xll.qlInterestRateIndexMaturity(IborIndex&amp;Tenor,AV1531,Trigger)</f>
        <v>50388</v>
      </c>
      <c r="AX1531" s="102" t="e">
        <f>_xll.qlIndexFixing($Z$5,AU1531,,Trigger)</f>
        <v>#VALUE!</v>
      </c>
      <c r="AY1531" s="102">
        <f>_xll.qlIndexFixing($AZ$1,AV1531,,Trigger)</f>
        <v>1.5167072002860032E-2</v>
      </c>
    </row>
    <row r="1532" spans="46:51" ht="11.25" customHeight="1" x14ac:dyDescent="0.25">
      <c r="AT1532" s="57" t="s">
        <v>44</v>
      </c>
      <c r="AU1532" s="56">
        <f>_xll.qlInterestRateIndexFixingDate(IborIndex&amp;Tenor,AV1532,Trigger)</f>
        <v>50026</v>
      </c>
      <c r="AV1532" s="56">
        <f>_xll.qlCalendarAdvance(Calendar,AV1531,AT1532,"f",,Trigger)</f>
        <v>50028</v>
      </c>
      <c r="AW1532" s="56">
        <f>_xll.qlInterestRateIndexMaturity(IborIndex&amp;Tenor,AV1532,Trigger)</f>
        <v>50395</v>
      </c>
      <c r="AX1532" s="102" t="e">
        <f>_xll.qlIndexFixing($Z$5,AU1532,,Trigger)</f>
        <v>#VALUE!</v>
      </c>
      <c r="AY1532" s="102">
        <f>_xll.qlIndexFixing($AZ$1,AV1532,,Trigger)</f>
        <v>1.5161933521139032E-2</v>
      </c>
    </row>
    <row r="1533" spans="46:51" ht="11.25" customHeight="1" x14ac:dyDescent="0.25">
      <c r="AT1533" s="57" t="s">
        <v>44</v>
      </c>
      <c r="AU1533" s="56">
        <f>_xll.qlInterestRateIndexFixingDate(IborIndex&amp;Tenor,AV1533,Trigger)</f>
        <v>50032</v>
      </c>
      <c r="AV1533" s="56">
        <f>_xll.qlCalendarAdvance(Calendar,AV1532,AT1533,"f",,Trigger)</f>
        <v>50038</v>
      </c>
      <c r="AW1533" s="56">
        <f>_xll.qlInterestRateIndexMaturity(IborIndex&amp;Tenor,AV1533,Trigger)</f>
        <v>50403</v>
      </c>
      <c r="AX1533" s="102" t="e">
        <f>_xll.qlIndexFixing($Z$5,AU1533,,Trigger)</f>
        <v>#VALUE!</v>
      </c>
      <c r="AY1533" s="102">
        <f>_xll.qlIndexFixing($AZ$1,AV1533,,Trigger)</f>
        <v>1.5156097507268294E-2</v>
      </c>
    </row>
    <row r="1534" spans="46:51" ht="11.25" customHeight="1" x14ac:dyDescent="0.25">
      <c r="AT1534" s="57" t="s">
        <v>44</v>
      </c>
      <c r="AU1534" s="56">
        <f>_xll.qlInterestRateIndexFixingDate(IborIndex&amp;Tenor,AV1534,Trigger)</f>
        <v>50040</v>
      </c>
      <c r="AV1534" s="56">
        <f>_xll.qlCalendarAdvance(Calendar,AV1533,AT1534,"f",,Trigger)</f>
        <v>50045</v>
      </c>
      <c r="AW1534" s="56">
        <f>_xll.qlInterestRateIndexMaturity(IborIndex&amp;Tenor,AV1534,Trigger)</f>
        <v>50410</v>
      </c>
      <c r="AX1534" s="102" t="e">
        <f>_xll.qlIndexFixing($Z$5,AU1534,,Trigger)</f>
        <v>#VALUE!</v>
      </c>
      <c r="AY1534" s="102">
        <f>_xll.qlIndexFixing($AZ$1,AV1534,,Trigger)</f>
        <v>1.5151023152399067E-2</v>
      </c>
    </row>
    <row r="1535" spans="46:51" ht="11.25" customHeight="1" x14ac:dyDescent="0.25">
      <c r="AT1535" s="57" t="s">
        <v>44</v>
      </c>
      <c r="AU1535" s="56">
        <f>_xll.qlInterestRateIndexFixingDate(IborIndex&amp;Tenor,AV1535,Trigger)</f>
        <v>50048</v>
      </c>
      <c r="AV1535" s="56">
        <f>_xll.qlCalendarAdvance(Calendar,AV1534,AT1535,"f",,Trigger)</f>
        <v>50052</v>
      </c>
      <c r="AW1535" s="56">
        <f>_xll.qlInterestRateIndexMaturity(IborIndex&amp;Tenor,AV1535,Trigger)</f>
        <v>50417</v>
      </c>
      <c r="AX1535" s="102" t="e">
        <f>_xll.qlIndexFixing($Z$5,AU1535,,Trigger)</f>
        <v>#VALUE!</v>
      </c>
      <c r="AY1535" s="102">
        <f>_xll.qlIndexFixing($AZ$1,AV1535,,Trigger)</f>
        <v>1.5145978986149444E-2</v>
      </c>
    </row>
    <row r="1536" spans="46:51" ht="11.25" customHeight="1" x14ac:dyDescent="0.25">
      <c r="AT1536" s="57" t="s">
        <v>44</v>
      </c>
      <c r="AU1536" s="56">
        <f>_xll.qlInterestRateIndexFixingDate(IborIndex&amp;Tenor,AV1536,Trigger)</f>
        <v>50055</v>
      </c>
      <c r="AV1536" s="56">
        <f>_xll.qlCalendarAdvance(Calendar,AV1535,AT1536,"f",,Trigger)</f>
        <v>50059</v>
      </c>
      <c r="AW1536" s="56">
        <f>_xll.qlInterestRateIndexMaturity(IborIndex&amp;Tenor,AV1536,Trigger)</f>
        <v>50424</v>
      </c>
      <c r="AX1536" s="102" t="e">
        <f>_xll.qlIndexFixing($Z$5,AU1536,,Trigger)</f>
        <v>#VALUE!</v>
      </c>
      <c r="AY1536" s="102">
        <f>_xll.qlIndexFixing($AZ$1,AV1536,,Trigger)</f>
        <v>1.5140965175727045E-2</v>
      </c>
    </row>
    <row r="1537" spans="46:51" ht="11.25" customHeight="1" x14ac:dyDescent="0.25">
      <c r="AT1537" s="57" t="s">
        <v>44</v>
      </c>
      <c r="AU1537" s="56">
        <f>_xll.qlInterestRateIndexFixingDate(IborIndex&amp;Tenor,AV1537,Trigger)</f>
        <v>50062</v>
      </c>
      <c r="AV1537" s="56">
        <f>_xll.qlCalendarAdvance(Calendar,AV1536,AT1537,"f",,Trigger)</f>
        <v>50066</v>
      </c>
      <c r="AW1537" s="56">
        <f>_xll.qlInterestRateIndexMaturity(IborIndex&amp;Tenor,AV1537,Trigger)</f>
        <v>50431</v>
      </c>
      <c r="AX1537" s="102" t="e">
        <f>_xll.qlIndexFixing($Z$5,AU1537,,Trigger)</f>
        <v>#VALUE!</v>
      </c>
      <c r="AY1537" s="102">
        <f>_xll.qlIndexFixing($AZ$1,AV1537,,Trigger)</f>
        <v>1.513598188833817E-2</v>
      </c>
    </row>
    <row r="1538" spans="46:51" ht="11.25" customHeight="1" x14ac:dyDescent="0.25">
      <c r="AT1538" s="57" t="s">
        <v>44</v>
      </c>
      <c r="AU1538" s="56">
        <f>_xll.qlInterestRateIndexFixingDate(IborIndex&amp;Tenor,AV1538,Trigger)</f>
        <v>50069</v>
      </c>
      <c r="AV1538" s="56">
        <f>_xll.qlCalendarAdvance(Calendar,AV1537,AT1538,"f",,Trigger)</f>
        <v>50073</v>
      </c>
      <c r="AW1538" s="56">
        <f>_xll.qlInterestRateIndexMaturity(IborIndex&amp;Tenor,AV1538,Trigger)</f>
        <v>50438</v>
      </c>
      <c r="AX1538" s="102" t="e">
        <f>_xll.qlIndexFixing($Z$5,AU1538,,Trigger)</f>
        <v>#VALUE!</v>
      </c>
      <c r="AY1538" s="102">
        <f>_xll.qlIndexFixing($AZ$1,AV1538,,Trigger)</f>
        <v>1.5131029291188905E-2</v>
      </c>
    </row>
    <row r="1539" spans="46:51" ht="11.25" customHeight="1" x14ac:dyDescent="0.25">
      <c r="AT1539" s="57" t="s">
        <v>44</v>
      </c>
      <c r="AU1539" s="56">
        <f>_xll.qlInterestRateIndexFixingDate(IborIndex&amp;Tenor,AV1539,Trigger)</f>
        <v>50076</v>
      </c>
      <c r="AV1539" s="56">
        <f>_xll.qlCalendarAdvance(Calendar,AV1538,AT1539,"f",,Trigger)</f>
        <v>50080</v>
      </c>
      <c r="AW1539" s="56">
        <f>_xll.qlInterestRateIndexMaturity(IborIndex&amp;Tenor,AV1539,Trigger)</f>
        <v>50445</v>
      </c>
      <c r="AX1539" s="102" t="e">
        <f>_xll.qlIndexFixing($Z$5,AU1539,,Trigger)</f>
        <v>#VALUE!</v>
      </c>
      <c r="AY1539" s="102">
        <f>_xll.qlIndexFixing($AZ$1,AV1539,,Trigger)</f>
        <v>1.5126107551484679E-2</v>
      </c>
    </row>
    <row r="1540" spans="46:51" ht="11.25" customHeight="1" x14ac:dyDescent="0.25">
      <c r="AT1540" s="57" t="s">
        <v>44</v>
      </c>
      <c r="AU1540" s="56">
        <f>_xll.qlInterestRateIndexFixingDate(IborIndex&amp;Tenor,AV1540,Trigger)</f>
        <v>50083</v>
      </c>
      <c r="AV1540" s="56">
        <f>_xll.qlCalendarAdvance(Calendar,AV1539,AT1540,"f",,Trigger)</f>
        <v>50087</v>
      </c>
      <c r="AW1540" s="56">
        <f>_xll.qlInterestRateIndexMaturity(IborIndex&amp;Tenor,AV1540,Trigger)</f>
        <v>50452</v>
      </c>
      <c r="AX1540" s="102" t="e">
        <f>_xll.qlIndexFixing($Z$5,AU1540,,Trigger)</f>
        <v>#VALUE!</v>
      </c>
      <c r="AY1540" s="102">
        <f>_xll.qlIndexFixing($AZ$1,AV1540,,Trigger)</f>
        <v>1.5121216836430916E-2</v>
      </c>
    </row>
    <row r="1541" spans="46:51" ht="11.25" customHeight="1" x14ac:dyDescent="0.25">
      <c r="AT1541" s="57" t="s">
        <v>44</v>
      </c>
      <c r="AU1541" s="56">
        <f>_xll.qlInterestRateIndexFixingDate(IborIndex&amp;Tenor,AV1541,Trigger)</f>
        <v>50090</v>
      </c>
      <c r="AV1541" s="56">
        <f>_xll.qlCalendarAdvance(Calendar,AV1540,AT1541,"f",,Trigger)</f>
        <v>50094</v>
      </c>
      <c r="AW1541" s="56">
        <f>_xll.qlInterestRateIndexMaturity(IborIndex&amp;Tenor,AV1541,Trigger)</f>
        <v>50459</v>
      </c>
      <c r="AX1541" s="102" t="e">
        <f>_xll.qlIndexFixing($Z$5,AU1541,,Trigger)</f>
        <v>#VALUE!</v>
      </c>
      <c r="AY1541" s="102">
        <f>_xll.qlIndexFixing($AZ$1,AV1541,,Trigger)</f>
        <v>1.5116357313231951E-2</v>
      </c>
    </row>
    <row r="1542" spans="46:51" ht="11.25" customHeight="1" x14ac:dyDescent="0.25">
      <c r="AT1542" s="57" t="s">
        <v>44</v>
      </c>
      <c r="AU1542" s="56">
        <f>_xll.qlInterestRateIndexFixingDate(IborIndex&amp;Tenor,AV1542,Trigger)</f>
        <v>50097</v>
      </c>
      <c r="AV1542" s="56">
        <f>_xll.qlCalendarAdvance(Calendar,AV1541,AT1542,"f",,Trigger)</f>
        <v>50101</v>
      </c>
      <c r="AW1542" s="56">
        <f>_xll.qlInterestRateIndexMaturity(IborIndex&amp;Tenor,AV1542,Trigger)</f>
        <v>50466</v>
      </c>
      <c r="AX1542" s="102" t="e">
        <f>_xll.qlIndexFixing($Z$5,AU1542,,Trigger)</f>
        <v>#VALUE!</v>
      </c>
      <c r="AY1542" s="102">
        <f>_xll.qlIndexFixing($AZ$1,AV1542,,Trigger)</f>
        <v>1.5111529149092117E-2</v>
      </c>
    </row>
    <row r="1543" spans="46:51" ht="11.25" customHeight="1" x14ac:dyDescent="0.25">
      <c r="AT1543" s="57" t="s">
        <v>44</v>
      </c>
      <c r="AU1543" s="56">
        <f>_xll.qlInterestRateIndexFixingDate(IborIndex&amp;Tenor,AV1543,Trigger)</f>
        <v>50104</v>
      </c>
      <c r="AV1543" s="56">
        <f>_xll.qlCalendarAdvance(Calendar,AV1542,AT1543,"f",,Trigger)</f>
        <v>50108</v>
      </c>
      <c r="AW1543" s="56">
        <f>_xll.qlInterestRateIndexMaturity(IborIndex&amp;Tenor,AV1543,Trigger)</f>
        <v>50473</v>
      </c>
      <c r="AX1543" s="102" t="e">
        <f>_xll.qlIndexFixing($Z$5,AU1543,,Trigger)</f>
        <v>#VALUE!</v>
      </c>
      <c r="AY1543" s="102">
        <f>_xll.qlIndexFixing($AZ$1,AV1543,,Trigger)</f>
        <v>1.5106732511215965E-2</v>
      </c>
    </row>
    <row r="1544" spans="46:51" ht="11.25" customHeight="1" x14ac:dyDescent="0.25">
      <c r="AT1544" s="57" t="s">
        <v>44</v>
      </c>
      <c r="AU1544" s="56">
        <f>_xll.qlInterestRateIndexFixingDate(IborIndex&amp;Tenor,AV1544,Trigger)</f>
        <v>50111</v>
      </c>
      <c r="AV1544" s="56">
        <f>_xll.qlCalendarAdvance(Calendar,AV1543,AT1544,"f",,Trigger)</f>
        <v>50115</v>
      </c>
      <c r="AW1544" s="56">
        <f>_xll.qlInterestRateIndexMaturity(IborIndex&amp;Tenor,AV1544,Trigger)</f>
        <v>50480</v>
      </c>
      <c r="AX1544" s="102" t="e">
        <f>_xll.qlIndexFixing($Z$5,AU1544,,Trigger)</f>
        <v>#VALUE!</v>
      </c>
      <c r="AY1544" s="102">
        <f>_xll.qlIndexFixing($AZ$1,AV1544,,Trigger)</f>
        <v>1.5101967566806512E-2</v>
      </c>
    </row>
    <row r="1545" spans="46:51" ht="11.25" customHeight="1" x14ac:dyDescent="0.25">
      <c r="AT1545" s="57" t="s">
        <v>44</v>
      </c>
      <c r="AU1545" s="56">
        <f>_xll.qlInterestRateIndexFixingDate(IborIndex&amp;Tenor,AV1545,Trigger)</f>
        <v>50118</v>
      </c>
      <c r="AV1545" s="56">
        <f>_xll.qlCalendarAdvance(Calendar,AV1544,AT1545,"f",,Trigger)</f>
        <v>50122</v>
      </c>
      <c r="AW1545" s="56">
        <f>_xll.qlInterestRateIndexMaturity(IborIndex&amp;Tenor,AV1545,Trigger)</f>
        <v>50487</v>
      </c>
      <c r="AX1545" s="102" t="e">
        <f>_xll.qlIndexFixing($Z$5,AU1545,,Trigger)</f>
        <v>#VALUE!</v>
      </c>
      <c r="AY1545" s="102">
        <f>_xll.qlIndexFixing($AZ$1,AV1545,,Trigger)</f>
        <v>1.5097234483067875E-2</v>
      </c>
    </row>
    <row r="1546" spans="46:51" ht="11.25" customHeight="1" x14ac:dyDescent="0.25">
      <c r="AT1546" s="57" t="s">
        <v>44</v>
      </c>
      <c r="AU1546" s="56">
        <f>_xll.qlInterestRateIndexFixingDate(IborIndex&amp;Tenor,AV1546,Trigger)</f>
        <v>50125</v>
      </c>
      <c r="AV1546" s="56">
        <f>_xll.qlCalendarAdvance(Calendar,AV1545,AT1546,"f",,Trigger)</f>
        <v>50129</v>
      </c>
      <c r="AW1546" s="56">
        <f>_xll.qlInterestRateIndexMaturity(IborIndex&amp;Tenor,AV1546,Trigger)</f>
        <v>50494</v>
      </c>
      <c r="AX1546" s="102" t="e">
        <f>_xll.qlIndexFixing($Z$5,AU1546,,Trigger)</f>
        <v>#VALUE!</v>
      </c>
      <c r="AY1546" s="102">
        <f>_xll.qlIndexFixing($AZ$1,AV1546,,Trigger)</f>
        <v>1.5092533427203507E-2</v>
      </c>
    </row>
    <row r="1547" spans="46:51" ht="11.25" customHeight="1" x14ac:dyDescent="0.25">
      <c r="AT1547" s="57" t="s">
        <v>44</v>
      </c>
      <c r="AU1547" s="56">
        <f>_xll.qlInterestRateIndexFixingDate(IborIndex&amp;Tenor,AV1547,Trigger)</f>
        <v>50131</v>
      </c>
      <c r="AV1547" s="56">
        <f>_xll.qlCalendarAdvance(Calendar,AV1546,AT1547,"f",,Trigger)</f>
        <v>50137</v>
      </c>
      <c r="AW1547" s="56">
        <f>_xll.qlInterestRateIndexMaturity(IborIndex&amp;Tenor,AV1547,Trigger)</f>
        <v>50502</v>
      </c>
      <c r="AX1547" s="102" t="e">
        <f>_xll.qlIndexFixing($Z$5,AU1547,,Trigger)</f>
        <v>#VALUE!</v>
      </c>
      <c r="AY1547" s="102">
        <f>_xll.qlIndexFixing($AZ$1,AV1547,,Trigger)</f>
        <v>1.5087200224222897E-2</v>
      </c>
    </row>
    <row r="1548" spans="46:51" ht="11.25" customHeight="1" x14ac:dyDescent="0.25">
      <c r="AT1548" s="57" t="s">
        <v>44</v>
      </c>
      <c r="AU1548" s="56">
        <f>_xll.qlInterestRateIndexFixingDate(IborIndex&amp;Tenor,AV1548,Trigger)</f>
        <v>50140</v>
      </c>
      <c r="AV1548" s="56">
        <f>_xll.qlCalendarAdvance(Calendar,AV1547,AT1548,"f",,Trigger)</f>
        <v>50144</v>
      </c>
      <c r="AW1548" s="56">
        <f>_xll.qlInterestRateIndexMaturity(IborIndex&amp;Tenor,AV1548,Trigger)</f>
        <v>50509</v>
      </c>
      <c r="AX1548" s="102" t="e">
        <f>_xll.qlIndexFixing($Z$5,AU1548,,Trigger)</f>
        <v>#VALUE!</v>
      </c>
      <c r="AY1548" s="102">
        <f>_xll.qlIndexFixing($AZ$1,AV1548,,Trigger)</f>
        <v>1.5082568362548853E-2</v>
      </c>
    </row>
    <row r="1549" spans="46:51" ht="11.25" customHeight="1" x14ac:dyDescent="0.25">
      <c r="AT1549" s="57" t="s">
        <v>44</v>
      </c>
      <c r="AU1549" s="56">
        <f>_xll.qlInterestRateIndexFixingDate(IborIndex&amp;Tenor,AV1549,Trigger)</f>
        <v>50147</v>
      </c>
      <c r="AV1549" s="56">
        <f>_xll.qlCalendarAdvance(Calendar,AV1548,AT1549,"f",,Trigger)</f>
        <v>50151</v>
      </c>
      <c r="AW1549" s="56">
        <f>_xll.qlInterestRateIndexMaturity(IborIndex&amp;Tenor,AV1549,Trigger)</f>
        <v>50516</v>
      </c>
      <c r="AX1549" s="102" t="e">
        <f>_xll.qlIndexFixing($Z$5,AU1549,,Trigger)</f>
        <v>#VALUE!</v>
      </c>
      <c r="AY1549" s="102">
        <f>_xll.qlIndexFixing($AZ$1,AV1549,,Trigger)</f>
        <v>1.507799923306906E-2</v>
      </c>
    </row>
    <row r="1550" spans="46:51" ht="11.25" customHeight="1" x14ac:dyDescent="0.25">
      <c r="AT1550" s="57" t="s">
        <v>44</v>
      </c>
      <c r="AU1550" s="56">
        <f>_xll.qlInterestRateIndexFixingDate(IborIndex&amp;Tenor,AV1550,Trigger)</f>
        <v>50154</v>
      </c>
      <c r="AV1550" s="56">
        <f>_xll.qlCalendarAdvance(Calendar,AV1549,AT1550,"f",,Trigger)</f>
        <v>50158</v>
      </c>
      <c r="AW1550" s="56">
        <f>_xll.qlInterestRateIndexMaturity(IborIndex&amp;Tenor,AV1550,Trigger)</f>
        <v>50523</v>
      </c>
      <c r="AX1550" s="102" t="e">
        <f>_xll.qlIndexFixing($Z$5,AU1550,,Trigger)</f>
        <v>#VALUE!</v>
      </c>
      <c r="AY1550" s="102">
        <f>_xll.qlIndexFixing($AZ$1,AV1550,,Trigger)</f>
        <v>1.5073402466515451E-2</v>
      </c>
    </row>
    <row r="1551" spans="46:51" ht="11.25" customHeight="1" x14ac:dyDescent="0.25">
      <c r="AT1551" s="57" t="s">
        <v>44</v>
      </c>
      <c r="AU1551" s="56">
        <f>_xll.qlInterestRateIndexFixingDate(IborIndex&amp;Tenor,AV1551,Trigger)</f>
        <v>50160</v>
      </c>
      <c r="AV1551" s="56">
        <f>_xll.qlCalendarAdvance(Calendar,AV1550,AT1551,"f",,Trigger)</f>
        <v>50165</v>
      </c>
      <c r="AW1551" s="56">
        <f>_xll.qlInterestRateIndexMaturity(IborIndex&amp;Tenor,AV1551,Trigger)</f>
        <v>50530</v>
      </c>
      <c r="AX1551" s="102" t="e">
        <f>_xll.qlIndexFixing($Z$5,AU1551,,Trigger)</f>
        <v>#VALUE!</v>
      </c>
      <c r="AY1551" s="102">
        <f>_xll.qlIndexFixing($AZ$1,AV1551,,Trigger)</f>
        <v>1.5068868766563225E-2</v>
      </c>
    </row>
    <row r="1552" spans="46:51" ht="11.25" customHeight="1" x14ac:dyDescent="0.25">
      <c r="AT1552" s="57" t="s">
        <v>44</v>
      </c>
      <c r="AU1552" s="56">
        <f>_xll.qlInterestRateIndexFixingDate(IborIndex&amp;Tenor,AV1552,Trigger)</f>
        <v>50168</v>
      </c>
      <c r="AV1552" s="56">
        <f>_xll.qlCalendarAdvance(Calendar,AV1551,AT1552,"f",,Trigger)</f>
        <v>50172</v>
      </c>
      <c r="AW1552" s="56">
        <f>_xll.qlInterestRateIndexMaturity(IborIndex&amp;Tenor,AV1552,Trigger)</f>
        <v>50537</v>
      </c>
      <c r="AX1552" s="102" t="e">
        <f>_xll.qlIndexFixing($Z$5,AU1552,,Trigger)</f>
        <v>#VALUE!</v>
      </c>
      <c r="AY1552" s="102">
        <f>_xll.qlIndexFixing($AZ$1,AV1552,,Trigger)</f>
        <v>1.5064368121591998E-2</v>
      </c>
    </row>
    <row r="1553" spans="46:51" ht="11.25" customHeight="1" x14ac:dyDescent="0.25">
      <c r="AT1553" s="57" t="s">
        <v>44</v>
      </c>
      <c r="AU1553" s="56">
        <f>_xll.qlInterestRateIndexFixingDate(IborIndex&amp;Tenor,AV1553,Trigger)</f>
        <v>50175</v>
      </c>
      <c r="AV1553" s="56">
        <f>_xll.qlCalendarAdvance(Calendar,AV1552,AT1553,"f",,Trigger)</f>
        <v>50179</v>
      </c>
      <c r="AW1553" s="56">
        <f>_xll.qlInterestRateIndexMaturity(IborIndex&amp;Tenor,AV1553,Trigger)</f>
        <v>50544</v>
      </c>
      <c r="AX1553" s="102" t="e">
        <f>_xll.qlIndexFixing($Z$5,AU1553,,Trigger)</f>
        <v>#VALUE!</v>
      </c>
      <c r="AY1553" s="102">
        <f>_xll.qlIndexFixing($AZ$1,AV1553,,Trigger)</f>
        <v>1.5059900698805884E-2</v>
      </c>
    </row>
    <row r="1554" spans="46:51" ht="11.25" customHeight="1" x14ac:dyDescent="0.25">
      <c r="AT1554" s="57" t="s">
        <v>44</v>
      </c>
      <c r="AU1554" s="56">
        <f>_xll.qlInterestRateIndexFixingDate(IborIndex&amp;Tenor,AV1554,Trigger)</f>
        <v>50182</v>
      </c>
      <c r="AV1554" s="56">
        <f>_xll.qlCalendarAdvance(Calendar,AV1553,AT1554,"f",,Trigger)</f>
        <v>50186</v>
      </c>
      <c r="AW1554" s="56">
        <f>_xll.qlInterestRateIndexMaturity(IborIndex&amp;Tenor,AV1554,Trigger)</f>
        <v>50551</v>
      </c>
      <c r="AX1554" s="102" t="e">
        <f>_xll.qlIndexFixing($Z$5,AU1554,,Trigger)</f>
        <v>#VALUE!</v>
      </c>
      <c r="AY1554" s="102">
        <f>_xll.qlIndexFixing($AZ$1,AV1554,,Trigger)</f>
        <v>1.5055466665409653E-2</v>
      </c>
    </row>
    <row r="1555" spans="46:51" ht="11.25" customHeight="1" x14ac:dyDescent="0.25">
      <c r="AT1555" s="57" t="s">
        <v>44</v>
      </c>
      <c r="AU1555" s="56">
        <f>_xll.qlInterestRateIndexFixingDate(IborIndex&amp;Tenor,AV1555,Trigger)</f>
        <v>50189</v>
      </c>
      <c r="AV1555" s="56">
        <f>_xll.qlCalendarAdvance(Calendar,AV1554,AT1555,"f",,Trigger)</f>
        <v>50193</v>
      </c>
      <c r="AW1555" s="56">
        <f>_xll.qlInterestRateIndexMaturity(IborIndex&amp;Tenor,AV1555,Trigger)</f>
        <v>50558</v>
      </c>
      <c r="AX1555" s="102" t="e">
        <f>_xll.qlIndexFixing($Z$5,AU1555,,Trigger)</f>
        <v>#VALUE!</v>
      </c>
      <c r="AY1555" s="102">
        <f>_xll.qlIndexFixing($AZ$1,AV1555,,Trigger)</f>
        <v>1.5051066188607638E-2</v>
      </c>
    </row>
    <row r="1556" spans="46:51" ht="11.25" customHeight="1" x14ac:dyDescent="0.25">
      <c r="AT1556" s="57" t="s">
        <v>44</v>
      </c>
      <c r="AU1556" s="56">
        <f>_xll.qlInterestRateIndexFixingDate(IborIndex&amp;Tenor,AV1556,Trigger)</f>
        <v>50196</v>
      </c>
      <c r="AV1556" s="56">
        <f>_xll.qlCalendarAdvance(Calendar,AV1555,AT1556,"f",,Trigger)</f>
        <v>50200</v>
      </c>
      <c r="AW1556" s="56">
        <f>_xll.qlInterestRateIndexMaturity(IborIndex&amp;Tenor,AV1556,Trigger)</f>
        <v>50565</v>
      </c>
      <c r="AX1556" s="102" t="e">
        <f>_xll.qlIndexFixing($Z$5,AU1556,,Trigger)</f>
        <v>#VALUE!</v>
      </c>
      <c r="AY1556" s="102">
        <f>_xll.qlIndexFixing($AZ$1,AV1556,,Trigger)</f>
        <v>1.504669943560461E-2</v>
      </c>
    </row>
    <row r="1557" spans="46:51" ht="11.25" customHeight="1" x14ac:dyDescent="0.25">
      <c r="AT1557" s="57" t="s">
        <v>44</v>
      </c>
      <c r="AU1557" s="56">
        <f>_xll.qlInterestRateIndexFixingDate(IborIndex&amp;Tenor,AV1557,Trigger)</f>
        <v>50203</v>
      </c>
      <c r="AV1557" s="56">
        <f>_xll.qlCalendarAdvance(Calendar,AV1556,AT1557,"f",,Trigger)</f>
        <v>50207</v>
      </c>
      <c r="AW1557" s="56">
        <f>_xll.qlInterestRateIndexMaturity(IborIndex&amp;Tenor,AV1557,Trigger)</f>
        <v>50572</v>
      </c>
      <c r="AX1557" s="102" t="e">
        <f>_xll.qlIndexFixing($Z$5,AU1557,,Trigger)</f>
        <v>#VALUE!</v>
      </c>
      <c r="AY1557" s="102">
        <f>_xll.qlIndexFixing($AZ$1,AV1557,,Trigger)</f>
        <v>1.5042366573606651E-2</v>
      </c>
    </row>
    <row r="1558" spans="46:51" ht="11.25" customHeight="1" x14ac:dyDescent="0.25">
      <c r="AT1558" s="57" t="s">
        <v>44</v>
      </c>
      <c r="AU1558" s="56">
        <f>_xll.qlInterestRateIndexFixingDate(IborIndex&amp;Tenor,AV1558,Trigger)</f>
        <v>50210</v>
      </c>
      <c r="AV1558" s="56">
        <f>_xll.qlCalendarAdvance(Calendar,AV1557,AT1558,"f",,Trigger)</f>
        <v>50214</v>
      </c>
      <c r="AW1558" s="56">
        <f>_xll.qlInterestRateIndexMaturity(IborIndex&amp;Tenor,AV1558,Trigger)</f>
        <v>50579</v>
      </c>
      <c r="AX1558" s="102" t="e">
        <f>_xll.qlIndexFixing($Z$5,AU1558,,Trigger)</f>
        <v>#VALUE!</v>
      </c>
      <c r="AY1558" s="102">
        <f>_xll.qlIndexFixing($AZ$1,AV1558,,Trigger)</f>
        <v>1.5038067769819849E-2</v>
      </c>
    </row>
    <row r="1559" spans="46:51" ht="11.25" customHeight="1" x14ac:dyDescent="0.25">
      <c r="AT1559" s="57" t="s">
        <v>44</v>
      </c>
      <c r="AU1559" s="56">
        <f>_xll.qlInterestRateIndexFixingDate(IborIndex&amp;Tenor,AV1559,Trigger)</f>
        <v>50217</v>
      </c>
      <c r="AV1559" s="56">
        <f>_xll.qlCalendarAdvance(Calendar,AV1558,AT1559,"f",,Trigger)</f>
        <v>50221</v>
      </c>
      <c r="AW1559" s="56">
        <f>_xll.qlInterestRateIndexMaturity(IborIndex&amp;Tenor,AV1559,Trigger)</f>
        <v>50586</v>
      </c>
      <c r="AX1559" s="102" t="e">
        <f>_xll.qlIndexFixing($Z$5,AU1559,,Trigger)</f>
        <v>#VALUE!</v>
      </c>
      <c r="AY1559" s="102">
        <f>_xll.qlIndexFixing($AZ$1,AV1559,,Trigger)</f>
        <v>1.5033803191450723E-2</v>
      </c>
    </row>
    <row r="1560" spans="46:51" ht="11.25" customHeight="1" x14ac:dyDescent="0.25">
      <c r="AT1560" s="57" t="s">
        <v>44</v>
      </c>
      <c r="AU1560" s="56">
        <f>_xll.qlInterestRateIndexFixingDate(IborIndex&amp;Tenor,AV1560,Trigger)</f>
        <v>50224</v>
      </c>
      <c r="AV1560" s="56">
        <f>_xll.qlCalendarAdvance(Calendar,AV1559,AT1560,"f",,Trigger)</f>
        <v>50228</v>
      </c>
      <c r="AW1560" s="56">
        <f>_xll.qlInterestRateIndexMaturity(IborIndex&amp;Tenor,AV1560,Trigger)</f>
        <v>50593</v>
      </c>
      <c r="AX1560" s="102" t="e">
        <f>_xll.qlIndexFixing($Z$5,AU1560,,Trigger)</f>
        <v>#VALUE!</v>
      </c>
      <c r="AY1560" s="102">
        <f>_xll.qlIndexFixing($AZ$1,AV1560,,Trigger)</f>
        <v>1.5029573005706676E-2</v>
      </c>
    </row>
    <row r="1561" spans="46:51" ht="11.25" customHeight="1" x14ac:dyDescent="0.25">
      <c r="AT1561" s="57" t="s">
        <v>44</v>
      </c>
      <c r="AU1561" s="56">
        <f>_xll.qlInterestRateIndexFixingDate(IborIndex&amp;Tenor,AV1561,Trigger)</f>
        <v>50231</v>
      </c>
      <c r="AV1561" s="56">
        <f>_xll.qlCalendarAdvance(Calendar,AV1560,AT1561,"f",,Trigger)</f>
        <v>50235</v>
      </c>
      <c r="AW1561" s="56">
        <f>_xll.qlInterestRateIndexMaturity(IborIndex&amp;Tenor,AV1561,Trigger)</f>
        <v>50600</v>
      </c>
      <c r="AX1561" s="102" t="e">
        <f>_xll.qlIndexFixing($Z$5,AU1561,,Trigger)</f>
        <v>#VALUE!</v>
      </c>
      <c r="AY1561" s="102">
        <f>_xll.qlIndexFixing($AZ$1,AV1561,,Trigger)</f>
        <v>1.502537737979576E-2</v>
      </c>
    </row>
    <row r="1562" spans="46:51" ht="11.25" customHeight="1" x14ac:dyDescent="0.25">
      <c r="AT1562" s="57" t="s">
        <v>44</v>
      </c>
      <c r="AU1562" s="56">
        <f>_xll.qlInterestRateIndexFixingDate(IborIndex&amp;Tenor,AV1562,Trigger)</f>
        <v>50238</v>
      </c>
      <c r="AV1562" s="56">
        <f>_xll.qlCalendarAdvance(Calendar,AV1561,AT1562,"f",,Trigger)</f>
        <v>50242</v>
      </c>
      <c r="AW1562" s="56">
        <f>_xll.qlInterestRateIndexMaturity(IborIndex&amp;Tenor,AV1562,Trigger)</f>
        <v>50607</v>
      </c>
      <c r="AX1562" s="102" t="e">
        <f>_xll.qlIndexFixing($Z$5,AU1562,,Trigger)</f>
        <v>#VALUE!</v>
      </c>
      <c r="AY1562" s="102">
        <f>_xll.qlIndexFixing($AZ$1,AV1562,,Trigger)</f>
        <v>1.502121648092669E-2</v>
      </c>
    </row>
    <row r="1563" spans="46:51" ht="11.25" customHeight="1" x14ac:dyDescent="0.25">
      <c r="AT1563" s="57" t="s">
        <v>44</v>
      </c>
      <c r="AU1563" s="56">
        <f>_xll.qlInterestRateIndexFixingDate(IborIndex&amp;Tenor,AV1563,Trigger)</f>
        <v>50245</v>
      </c>
      <c r="AV1563" s="56">
        <f>_xll.qlCalendarAdvance(Calendar,AV1562,AT1563,"f",,Trigger)</f>
        <v>50249</v>
      </c>
      <c r="AW1563" s="56">
        <f>_xll.qlInterestRateIndexMaturity(IborIndex&amp;Tenor,AV1563,Trigger)</f>
        <v>50614</v>
      </c>
      <c r="AX1563" s="102" t="e">
        <f>_xll.qlIndexFixing($Z$5,AU1563,,Trigger)</f>
        <v>#VALUE!</v>
      </c>
      <c r="AY1563" s="102">
        <f>_xll.qlIndexFixing($AZ$1,AV1563,,Trigger)</f>
        <v>1.501709047630927E-2</v>
      </c>
    </row>
    <row r="1564" spans="46:51" ht="11.25" customHeight="1" x14ac:dyDescent="0.25">
      <c r="AT1564" s="57" t="s">
        <v>44</v>
      </c>
      <c r="AU1564" s="56">
        <f>_xll.qlInterestRateIndexFixingDate(IborIndex&amp;Tenor,AV1564,Trigger)</f>
        <v>50252</v>
      </c>
      <c r="AV1564" s="56">
        <f>_xll.qlCalendarAdvance(Calendar,AV1563,AT1564,"f",,Trigger)</f>
        <v>50256</v>
      </c>
      <c r="AW1564" s="56">
        <f>_xll.qlInterestRateIndexMaturity(IborIndex&amp;Tenor,AV1564,Trigger)</f>
        <v>50621</v>
      </c>
      <c r="AX1564" s="102" t="e">
        <f>_xll.qlIndexFixing($Z$5,AU1564,,Trigger)</f>
        <v>#VALUE!</v>
      </c>
      <c r="AY1564" s="102">
        <f>_xll.qlIndexFixing($AZ$1,AV1564,,Trigger)</f>
        <v>1.5012999533153531E-2</v>
      </c>
    </row>
    <row r="1565" spans="46:51" ht="11.25" customHeight="1" x14ac:dyDescent="0.25">
      <c r="AT1565" s="57" t="s">
        <v>44</v>
      </c>
      <c r="AU1565" s="56">
        <f>_xll.qlInterestRateIndexFixingDate(IborIndex&amp;Tenor,AV1565,Trigger)</f>
        <v>50259</v>
      </c>
      <c r="AV1565" s="56">
        <f>_xll.qlCalendarAdvance(Calendar,AV1564,AT1565,"f",,Trigger)</f>
        <v>50263</v>
      </c>
      <c r="AW1565" s="56">
        <f>_xll.qlInterestRateIndexMaturity(IborIndex&amp;Tenor,AV1565,Trigger)</f>
        <v>50628</v>
      </c>
      <c r="AX1565" s="102" t="e">
        <f>_xll.qlIndexFixing($Z$5,AU1565,,Trigger)</f>
        <v>#VALUE!</v>
      </c>
      <c r="AY1565" s="102">
        <f>_xll.qlIndexFixing($AZ$1,AV1565,,Trigger)</f>
        <v>1.5008943818671469E-2</v>
      </c>
    </row>
    <row r="1566" spans="46:51" ht="11.25" customHeight="1" x14ac:dyDescent="0.25">
      <c r="AT1566" s="57" t="s">
        <v>44</v>
      </c>
      <c r="AU1566" s="56">
        <f>_xll.qlInterestRateIndexFixingDate(IborIndex&amp;Tenor,AV1566,Trigger)</f>
        <v>50266</v>
      </c>
      <c r="AV1566" s="56">
        <f>_xll.qlCalendarAdvance(Calendar,AV1565,AT1566,"f",,Trigger)</f>
        <v>50270</v>
      </c>
      <c r="AW1566" s="56">
        <f>_xll.qlInterestRateIndexMaturity(IborIndex&amp;Tenor,AV1566,Trigger)</f>
        <v>50635</v>
      </c>
      <c r="AX1566" s="102" t="e">
        <f>_xll.qlIndexFixing($Z$5,AU1566,,Trigger)</f>
        <v>#VALUE!</v>
      </c>
      <c r="AY1566" s="102">
        <f>_xll.qlIndexFixing($AZ$1,AV1566,,Trigger)</f>
        <v>1.5004923500074862E-2</v>
      </c>
    </row>
    <row r="1567" spans="46:51" ht="11.25" customHeight="1" x14ac:dyDescent="0.25">
      <c r="AT1567" s="57" t="s">
        <v>44</v>
      </c>
      <c r="AU1567" s="56">
        <f>_xll.qlInterestRateIndexFixingDate(IborIndex&amp;Tenor,AV1567,Trigger)</f>
        <v>50273</v>
      </c>
      <c r="AV1567" s="56">
        <f>_xll.qlCalendarAdvance(Calendar,AV1566,AT1567,"f",,Trigger)</f>
        <v>50277</v>
      </c>
      <c r="AW1567" s="56">
        <f>_xll.qlInterestRateIndexMaturity(IborIndex&amp;Tenor,AV1567,Trigger)</f>
        <v>50642</v>
      </c>
      <c r="AX1567" s="102" t="e">
        <f>_xll.qlIndexFixing($Z$5,AU1567,,Trigger)</f>
        <v>#VALUE!</v>
      </c>
      <c r="AY1567" s="102">
        <f>_xll.qlIndexFixing($AZ$1,AV1567,,Trigger)</f>
        <v>1.5000938744577679E-2</v>
      </c>
    </row>
    <row r="1568" spans="46:51" ht="11.25" customHeight="1" x14ac:dyDescent="0.25">
      <c r="AT1568" s="57" t="s">
        <v>44</v>
      </c>
      <c r="AU1568" s="56">
        <f>_xll.qlInterestRateIndexFixingDate(IborIndex&amp;Tenor,AV1568,Trigger)</f>
        <v>50280</v>
      </c>
      <c r="AV1568" s="56">
        <f>_xll.qlCalendarAdvance(Calendar,AV1567,AT1568,"f",,Trigger)</f>
        <v>50284</v>
      </c>
      <c r="AW1568" s="56">
        <f>_xll.qlInterestRateIndexMaturity(IborIndex&amp;Tenor,AV1568,Trigger)</f>
        <v>50649</v>
      </c>
      <c r="AX1568" s="102" t="e">
        <f>_xll.qlIndexFixing($Z$5,AU1568,,Trigger)</f>
        <v>#VALUE!</v>
      </c>
      <c r="AY1568" s="102">
        <f>_xll.qlIndexFixing($AZ$1,AV1568,,Trigger)</f>
        <v>1.4996989719394328E-2</v>
      </c>
    </row>
    <row r="1569" spans="46:51" ht="11.25" customHeight="1" x14ac:dyDescent="0.25">
      <c r="AT1569" s="57" t="s">
        <v>44</v>
      </c>
      <c r="AU1569" s="56">
        <f>_xll.qlInterestRateIndexFixingDate(IborIndex&amp;Tenor,AV1569,Trigger)</f>
        <v>50287</v>
      </c>
      <c r="AV1569" s="56">
        <f>_xll.qlCalendarAdvance(Calendar,AV1568,AT1569,"f",,Trigger)</f>
        <v>50291</v>
      </c>
      <c r="AW1569" s="56">
        <f>_xll.qlInterestRateIndexMaturity(IborIndex&amp;Tenor,AV1569,Trigger)</f>
        <v>50656</v>
      </c>
      <c r="AX1569" s="102" t="e">
        <f>_xll.qlIndexFixing($Z$5,AU1569,,Trigger)</f>
        <v>#VALUE!</v>
      </c>
      <c r="AY1569" s="102">
        <f>_xll.qlIndexFixing($AZ$1,AV1569,,Trigger)</f>
        <v>1.4993076591740527E-2</v>
      </c>
    </row>
    <row r="1570" spans="46:51" ht="11.25" customHeight="1" x14ac:dyDescent="0.25">
      <c r="AT1570" s="57" t="s">
        <v>44</v>
      </c>
      <c r="AU1570" s="56">
        <f>_xll.qlInterestRateIndexFixingDate(IborIndex&amp;Tenor,AV1570,Trigger)</f>
        <v>50294</v>
      </c>
      <c r="AV1570" s="56">
        <f>_xll.qlCalendarAdvance(Calendar,AV1569,AT1570,"f",,Trigger)</f>
        <v>50298</v>
      </c>
      <c r="AW1570" s="56">
        <f>_xll.qlInterestRateIndexMaturity(IborIndex&amp;Tenor,AV1570,Trigger)</f>
        <v>50663</v>
      </c>
      <c r="AX1570" s="102" t="e">
        <f>_xll.qlIndexFixing($Z$5,AU1570,,Trigger)</f>
        <v>#VALUE!</v>
      </c>
      <c r="AY1570" s="102">
        <f>_xll.qlIndexFixing($AZ$1,AV1570,,Trigger)</f>
        <v>1.4989199528833095E-2</v>
      </c>
    </row>
    <row r="1571" spans="46:51" ht="11.25" customHeight="1" x14ac:dyDescent="0.25">
      <c r="AT1571" s="57" t="s">
        <v>44</v>
      </c>
      <c r="AU1571" s="56">
        <f>_xll.qlInterestRateIndexFixingDate(IborIndex&amp;Tenor,AV1571,Trigger)</f>
        <v>50301</v>
      </c>
      <c r="AV1571" s="56">
        <f>_xll.qlCalendarAdvance(Calendar,AV1570,AT1571,"f",,Trigger)</f>
        <v>50305</v>
      </c>
      <c r="AW1571" s="56">
        <f>_xll.qlInterestRateIndexMaturity(IborIndex&amp;Tenor,AV1571,Trigger)</f>
        <v>50670</v>
      </c>
      <c r="AX1571" s="102" t="e">
        <f>_xll.qlIndexFixing($Z$5,AU1571,,Trigger)</f>
        <v>#VALUE!</v>
      </c>
      <c r="AY1571" s="102">
        <f>_xll.qlIndexFixing($AZ$1,AV1571,,Trigger)</f>
        <v>1.498535869789038E-2</v>
      </c>
    </row>
    <row r="1572" spans="46:51" ht="11.25" customHeight="1" x14ac:dyDescent="0.25">
      <c r="AT1572" s="57" t="s">
        <v>44</v>
      </c>
      <c r="AU1572" s="56">
        <f>_xll.qlInterestRateIndexFixingDate(IborIndex&amp;Tenor,AV1572,Trigger)</f>
        <v>50308</v>
      </c>
      <c r="AV1572" s="56">
        <f>_xll.qlCalendarAdvance(Calendar,AV1571,AT1572,"f",,Trigger)</f>
        <v>50312</v>
      </c>
      <c r="AW1572" s="56">
        <f>_xll.qlInterestRateIndexMaturity(IborIndex&amp;Tenor,AV1572,Trigger)</f>
        <v>50677</v>
      </c>
      <c r="AX1572" s="102" t="e">
        <f>_xll.qlIndexFixing($Z$5,AU1572,,Trigger)</f>
        <v>#VALUE!</v>
      </c>
      <c r="AY1572" s="102">
        <f>_xll.qlIndexFixing($AZ$1,AV1572,,Trigger)</f>
        <v>1.4981554266132041E-2</v>
      </c>
    </row>
    <row r="1573" spans="46:51" ht="11.25" customHeight="1" x14ac:dyDescent="0.25">
      <c r="AT1573" s="57" t="s">
        <v>44</v>
      </c>
      <c r="AU1573" s="56">
        <f>_xll.qlInterestRateIndexFixingDate(IborIndex&amp;Tenor,AV1573,Trigger)</f>
        <v>50315</v>
      </c>
      <c r="AV1573" s="56">
        <f>_xll.qlCalendarAdvance(Calendar,AV1572,AT1573,"f",,Trigger)</f>
        <v>50319</v>
      </c>
      <c r="AW1573" s="56">
        <f>_xll.qlInterestRateIndexMaturity(IborIndex&amp;Tenor,AV1573,Trigger)</f>
        <v>50684</v>
      </c>
      <c r="AX1573" s="102" t="e">
        <f>_xll.qlIndexFixing($Z$5,AU1573,,Trigger)</f>
        <v>#VALUE!</v>
      </c>
      <c r="AY1573" s="102">
        <f>_xll.qlIndexFixing($AZ$1,AV1573,,Trigger)</f>
        <v>1.4977786400778841E-2</v>
      </c>
    </row>
    <row r="1574" spans="46:51" ht="11.25" customHeight="1" x14ac:dyDescent="0.25">
      <c r="AT1574" s="57" t="s">
        <v>44</v>
      </c>
      <c r="AU1574" s="56">
        <f>_xll.qlInterestRateIndexFixingDate(IborIndex&amp;Tenor,AV1574,Trigger)</f>
        <v>50322</v>
      </c>
      <c r="AV1574" s="56">
        <f>_xll.qlCalendarAdvance(Calendar,AV1573,AT1574,"f",,Trigger)</f>
        <v>50326</v>
      </c>
      <c r="AW1574" s="56">
        <f>_xll.qlInterestRateIndexMaturity(IborIndex&amp;Tenor,AV1574,Trigger)</f>
        <v>50691</v>
      </c>
      <c r="AX1574" s="102" t="e">
        <f>_xll.qlIndexFixing($Z$5,AU1574,,Trigger)</f>
        <v>#VALUE!</v>
      </c>
      <c r="AY1574" s="102">
        <f>_xll.qlIndexFixing($AZ$1,AV1574,,Trigger)</f>
        <v>1.4974055269053505E-2</v>
      </c>
    </row>
    <row r="1575" spans="46:51" ht="11.25" customHeight="1" x14ac:dyDescent="0.25">
      <c r="AT1575" s="57" t="s">
        <v>44</v>
      </c>
      <c r="AU1575" s="56">
        <f>_xll.qlInterestRateIndexFixingDate(IborIndex&amp;Tenor,AV1575,Trigger)</f>
        <v>50329</v>
      </c>
      <c r="AV1575" s="56">
        <f>_xll.qlCalendarAdvance(Calendar,AV1574,AT1575,"f",,Trigger)</f>
        <v>50333</v>
      </c>
      <c r="AW1575" s="56">
        <f>_xll.qlInterestRateIndexMaturity(IborIndex&amp;Tenor,AV1575,Trigger)</f>
        <v>50698</v>
      </c>
      <c r="AX1575" s="102" t="e">
        <f>_xll.qlIndexFixing($Z$5,AU1575,,Trigger)</f>
        <v>#VALUE!</v>
      </c>
      <c r="AY1575" s="102">
        <f>_xll.qlIndexFixing($AZ$1,AV1575,,Trigger)</f>
        <v>1.4970361038180079E-2</v>
      </c>
    </row>
    <row r="1576" spans="46:51" ht="11.25" customHeight="1" x14ac:dyDescent="0.25">
      <c r="AT1576" s="57" t="s">
        <v>44</v>
      </c>
      <c r="AU1576" s="56">
        <f>_xll.qlInterestRateIndexFixingDate(IborIndex&amp;Tenor,AV1576,Trigger)</f>
        <v>50336</v>
      </c>
      <c r="AV1576" s="56">
        <f>_xll.qlCalendarAdvance(Calendar,AV1575,AT1576,"f",,Trigger)</f>
        <v>50340</v>
      </c>
      <c r="AW1576" s="56">
        <f>_xll.qlInterestRateIndexMaturity(IborIndex&amp;Tenor,AV1576,Trigger)</f>
        <v>50705</v>
      </c>
      <c r="AX1576" s="102" t="e">
        <f>_xll.qlIndexFixing($Z$5,AU1576,,Trigger)</f>
        <v>#VALUE!</v>
      </c>
      <c r="AY1576" s="102">
        <f>_xll.qlIndexFixing($AZ$1,AV1576,,Trigger)</f>
        <v>1.4966703875383916E-2</v>
      </c>
    </row>
    <row r="1577" spans="46:51" ht="11.25" customHeight="1" x14ac:dyDescent="0.25">
      <c r="AT1577" s="57" t="s">
        <v>44</v>
      </c>
      <c r="AU1577" s="56">
        <f>_xll.qlInterestRateIndexFixingDate(IborIndex&amp;Tenor,AV1577,Trigger)</f>
        <v>50343</v>
      </c>
      <c r="AV1577" s="56">
        <f>_xll.qlCalendarAdvance(Calendar,AV1576,AT1577,"f",,Trigger)</f>
        <v>50347</v>
      </c>
      <c r="AW1577" s="56">
        <f>_xll.qlInterestRateIndexMaturity(IborIndex&amp;Tenor,AV1577,Trigger)</f>
        <v>50712</v>
      </c>
      <c r="AX1577" s="102" t="e">
        <f>_xll.qlIndexFixing($Z$5,AU1577,,Trigger)</f>
        <v>#VALUE!</v>
      </c>
      <c r="AY1577" s="102">
        <f>_xll.qlIndexFixing($AZ$1,AV1577,,Trigger)</f>
        <v>1.4963083947892785E-2</v>
      </c>
    </row>
    <row r="1578" spans="46:51" ht="11.25" customHeight="1" x14ac:dyDescent="0.25">
      <c r="AT1578" s="57" t="s">
        <v>44</v>
      </c>
      <c r="AU1578" s="56">
        <f>_xll.qlInterestRateIndexFixingDate(IborIndex&amp;Tenor,AV1578,Trigger)</f>
        <v>50350</v>
      </c>
      <c r="AV1578" s="56">
        <f>_xll.qlCalendarAdvance(Calendar,AV1577,AT1578,"f",,Trigger)</f>
        <v>50354</v>
      </c>
      <c r="AW1578" s="56">
        <f>_xll.qlInterestRateIndexMaturity(IborIndex&amp;Tenor,AV1578,Trigger)</f>
        <v>50719</v>
      </c>
      <c r="AX1578" s="102" t="e">
        <f>_xll.qlIndexFixing($Z$5,AU1578,,Trigger)</f>
        <v>#VALUE!</v>
      </c>
      <c r="AY1578" s="102">
        <f>_xll.qlIndexFixing($AZ$1,AV1578,,Trigger)</f>
        <v>1.4959501422934672E-2</v>
      </c>
    </row>
    <row r="1579" spans="46:51" ht="11.25" customHeight="1" x14ac:dyDescent="0.25">
      <c r="AT1579" s="57" t="s">
        <v>44</v>
      </c>
      <c r="AU1579" s="56">
        <f>_xll.qlInterestRateIndexFixingDate(IborIndex&amp;Tenor,AV1579,Trigger)</f>
        <v>50357</v>
      </c>
      <c r="AV1579" s="56">
        <f>_xll.qlCalendarAdvance(Calendar,AV1578,AT1579,"f",,Trigger)</f>
        <v>50361</v>
      </c>
      <c r="AW1579" s="56">
        <f>_xll.qlInterestRateIndexMaturity(IborIndex&amp;Tenor,AV1579,Trigger)</f>
        <v>50726</v>
      </c>
      <c r="AX1579" s="102" t="e">
        <f>_xll.qlIndexFixing($Z$5,AU1579,,Trigger)</f>
        <v>#VALUE!</v>
      </c>
      <c r="AY1579" s="102">
        <f>_xll.qlIndexFixing($AZ$1,AV1579,,Trigger)</f>
        <v>1.4955956467741499E-2</v>
      </c>
    </row>
    <row r="1580" spans="46:51" ht="11.25" customHeight="1" x14ac:dyDescent="0.25">
      <c r="AT1580" s="57" t="s">
        <v>44</v>
      </c>
      <c r="AU1580" s="56">
        <f>_xll.qlInterestRateIndexFixingDate(IborIndex&amp;Tenor,AV1580,Trigger)</f>
        <v>50364</v>
      </c>
      <c r="AV1580" s="56">
        <f>_xll.qlCalendarAdvance(Calendar,AV1579,AT1580,"f",,Trigger)</f>
        <v>50368</v>
      </c>
      <c r="AW1580" s="56">
        <f>_xll.qlInterestRateIndexMaturity(IborIndex&amp;Tenor,AV1580,Trigger)</f>
        <v>50733</v>
      </c>
      <c r="AX1580" s="102" t="e">
        <f>_xll.qlIndexFixing($Z$5,AU1580,,Trigger)</f>
        <v>#VALUE!</v>
      </c>
      <c r="AY1580" s="102">
        <f>_xll.qlIndexFixing($AZ$1,AV1580,,Trigger)</f>
        <v>1.4952449249544978E-2</v>
      </c>
    </row>
    <row r="1581" spans="46:51" ht="11.25" customHeight="1" x14ac:dyDescent="0.25">
      <c r="AT1581" s="57" t="s">
        <v>44</v>
      </c>
      <c r="AU1581" s="56">
        <f>_xll.qlInterestRateIndexFixingDate(IborIndex&amp;Tenor,AV1581,Trigger)</f>
        <v>50371</v>
      </c>
      <c r="AV1581" s="56">
        <f>_xll.qlCalendarAdvance(Calendar,AV1580,AT1581,"f",,Trigger)</f>
        <v>50375</v>
      </c>
      <c r="AW1581" s="56">
        <f>_xll.qlInterestRateIndexMaturity(IborIndex&amp;Tenor,AV1581,Trigger)</f>
        <v>50740</v>
      </c>
      <c r="AX1581" s="102" t="e">
        <f>_xll.qlIndexFixing($Z$5,AU1581,,Trigger)</f>
        <v>#VALUE!</v>
      </c>
      <c r="AY1581" s="102">
        <f>_xll.qlIndexFixing($AZ$1,AV1581,,Trigger)</f>
        <v>1.4948979935580101E-2</v>
      </c>
    </row>
    <row r="1582" spans="46:51" ht="11.25" customHeight="1" x14ac:dyDescent="0.25">
      <c r="AT1582" s="57" t="s">
        <v>44</v>
      </c>
      <c r="AU1582" s="56">
        <f>_xll.qlInterestRateIndexFixingDate(IborIndex&amp;Tenor,AV1582,Trigger)</f>
        <v>50378</v>
      </c>
      <c r="AV1582" s="56">
        <f>_xll.qlCalendarAdvance(Calendar,AV1581,AT1582,"f",,Trigger)</f>
        <v>50382</v>
      </c>
      <c r="AW1582" s="56">
        <f>_xll.qlInterestRateIndexMaturity(IborIndex&amp;Tenor,AV1582,Trigger)</f>
        <v>50747</v>
      </c>
      <c r="AX1582" s="102" t="e">
        <f>_xll.qlIndexFixing($Z$5,AU1582,,Trigger)</f>
        <v>#VALUE!</v>
      </c>
      <c r="AY1582" s="102">
        <f>_xll.qlIndexFixing($AZ$1,AV1582,,Trigger)</f>
        <v>1.4945548693082955E-2</v>
      </c>
    </row>
    <row r="1583" spans="46:51" ht="11.25" customHeight="1" x14ac:dyDescent="0.25">
      <c r="AT1583" s="57" t="s">
        <v>44</v>
      </c>
      <c r="AU1583" s="56">
        <f>_xll.qlInterestRateIndexFixingDate(IborIndex&amp;Tenor,AV1583,Trigger)</f>
        <v>50385</v>
      </c>
      <c r="AV1583" s="56">
        <f>_xll.qlCalendarAdvance(Calendar,AV1582,AT1583,"f",,Trigger)</f>
        <v>50389</v>
      </c>
      <c r="AW1583" s="56">
        <f>_xll.qlInterestRateIndexMaturity(IborIndex&amp;Tenor,AV1583,Trigger)</f>
        <v>50754</v>
      </c>
      <c r="AX1583" s="102" t="e">
        <f>_xll.qlIndexFixing($Z$5,AU1583,,Trigger)</f>
        <v>#VALUE!</v>
      </c>
      <c r="AY1583" s="102">
        <f>_xll.qlIndexFixing($AZ$1,AV1583,,Trigger)</f>
        <v>1.4942155689292039E-2</v>
      </c>
    </row>
    <row r="1584" spans="46:51" ht="11.25" customHeight="1" x14ac:dyDescent="0.25">
      <c r="AT1584" s="57" t="s">
        <v>44</v>
      </c>
      <c r="AU1584" s="56">
        <f>_xll.qlInterestRateIndexFixingDate(IborIndex&amp;Tenor,AV1584,Trigger)</f>
        <v>50392</v>
      </c>
      <c r="AV1584" s="56">
        <f>_xll.qlCalendarAdvance(Calendar,AV1583,AT1584,"f",,Trigger)</f>
        <v>50396</v>
      </c>
      <c r="AW1584" s="56">
        <f>_xll.qlInterestRateIndexMaturity(IborIndex&amp;Tenor,AV1584,Trigger)</f>
        <v>50761</v>
      </c>
      <c r="AX1584" s="102" t="e">
        <f>_xll.qlIndexFixing($Z$5,AU1584,,Trigger)</f>
        <v>#VALUE!</v>
      </c>
      <c r="AY1584" s="102">
        <f>_xll.qlIndexFixing($AZ$1,AV1584,,Trigger)</f>
        <v>1.4938801091448696E-2</v>
      </c>
    </row>
    <row r="1585" spans="46:51" ht="11.25" customHeight="1" x14ac:dyDescent="0.25">
      <c r="AT1585" s="57" t="s">
        <v>44</v>
      </c>
      <c r="AU1585" s="56">
        <f>_xll.qlInterestRateIndexFixingDate(IborIndex&amp;Tenor,AV1585,Trigger)</f>
        <v>50398</v>
      </c>
      <c r="AV1585" s="56">
        <f>_xll.qlCalendarAdvance(Calendar,AV1584,AT1585,"f",,Trigger)</f>
        <v>50403</v>
      </c>
      <c r="AW1585" s="56">
        <f>_xll.qlInterestRateIndexMaturity(IborIndex&amp;Tenor,AV1585,Trigger)</f>
        <v>50768</v>
      </c>
      <c r="AX1585" s="102" t="e">
        <f>_xll.qlIndexFixing($Z$5,AU1585,,Trigger)</f>
        <v>#VALUE!</v>
      </c>
      <c r="AY1585" s="102">
        <f>_xll.qlIndexFixing($AZ$1,AV1585,,Trigger)</f>
        <v>1.4935485066794707E-2</v>
      </c>
    </row>
    <row r="1586" spans="46:51" ht="11.25" customHeight="1" x14ac:dyDescent="0.25">
      <c r="AT1586" s="57" t="s">
        <v>44</v>
      </c>
      <c r="AU1586" s="56">
        <f>_xll.qlInterestRateIndexFixingDate(IborIndex&amp;Tenor,AV1586,Trigger)</f>
        <v>50405</v>
      </c>
      <c r="AV1586" s="56">
        <f>_xll.qlCalendarAdvance(Calendar,AV1585,AT1586,"f",,Trigger)</f>
        <v>50410</v>
      </c>
      <c r="AW1586" s="56">
        <f>_xll.qlInterestRateIndexMaturity(IborIndex&amp;Tenor,AV1586,Trigger)</f>
        <v>50775</v>
      </c>
      <c r="AX1586" s="102" t="e">
        <f>_xll.qlIndexFixing($Z$5,AU1586,,Trigger)</f>
        <v>#VALUE!</v>
      </c>
      <c r="AY1586" s="102">
        <f>_xll.qlIndexFixing($AZ$1,AV1586,,Trigger)</f>
        <v>1.4932207782575797E-2</v>
      </c>
    </row>
    <row r="1587" spans="46:51" ht="11.25" customHeight="1" x14ac:dyDescent="0.25">
      <c r="AT1587" s="57" t="s">
        <v>44</v>
      </c>
      <c r="AU1587" s="56">
        <f>_xll.qlInterestRateIndexFixingDate(IborIndex&amp;Tenor,AV1587,Trigger)</f>
        <v>50413</v>
      </c>
      <c r="AV1587" s="56">
        <f>_xll.qlCalendarAdvance(Calendar,AV1586,AT1587,"f",,Trigger)</f>
        <v>50417</v>
      </c>
      <c r="AW1587" s="56">
        <f>_xll.qlInterestRateIndexMaturity(IborIndex&amp;Tenor,AV1587,Trigger)</f>
        <v>50782</v>
      </c>
      <c r="AX1587" s="102" t="e">
        <f>_xll.qlIndexFixing($Z$5,AU1587,,Trigger)</f>
        <v>#VALUE!</v>
      </c>
      <c r="AY1587" s="102">
        <f>_xll.qlIndexFixing($AZ$1,AV1587,,Trigger)</f>
        <v>1.4928969406039005E-2</v>
      </c>
    </row>
    <row r="1588" spans="46:51" ht="11.25" customHeight="1" x14ac:dyDescent="0.25">
      <c r="AT1588" s="57" t="s">
        <v>44</v>
      </c>
      <c r="AU1588" s="56">
        <f>_xll.qlInterestRateIndexFixingDate(IborIndex&amp;Tenor,AV1588,Trigger)</f>
        <v>50420</v>
      </c>
      <c r="AV1588" s="56">
        <f>_xll.qlCalendarAdvance(Calendar,AV1587,AT1588,"f",,Trigger)</f>
        <v>50424</v>
      </c>
      <c r="AW1588" s="56">
        <f>_xll.qlInterestRateIndexMaturity(IborIndex&amp;Tenor,AV1588,Trigger)</f>
        <v>50789</v>
      </c>
      <c r="AX1588" s="102" t="e">
        <f>_xll.qlIndexFixing($Z$5,AU1588,,Trigger)</f>
        <v>#VALUE!</v>
      </c>
      <c r="AY1588" s="102">
        <f>_xll.qlIndexFixing($AZ$1,AV1588,,Trigger)</f>
        <v>1.4925770104433559E-2</v>
      </c>
    </row>
    <row r="1589" spans="46:51" ht="11.25" customHeight="1" x14ac:dyDescent="0.25">
      <c r="AT1589" s="57" t="s">
        <v>44</v>
      </c>
      <c r="AU1589" s="56">
        <f>_xll.qlInterestRateIndexFixingDate(IborIndex&amp;Tenor,AV1589,Trigger)</f>
        <v>50427</v>
      </c>
      <c r="AV1589" s="56">
        <f>_xll.qlCalendarAdvance(Calendar,AV1588,AT1589,"f",,Trigger)</f>
        <v>50431</v>
      </c>
      <c r="AW1589" s="56">
        <f>_xll.qlInterestRateIndexMaturity(IborIndex&amp;Tenor,AV1589,Trigger)</f>
        <v>50796</v>
      </c>
      <c r="AX1589" s="102" t="e">
        <f>_xll.qlIndexFixing($Z$5,AU1589,,Trigger)</f>
        <v>#VALUE!</v>
      </c>
      <c r="AY1589" s="102">
        <f>_xll.qlIndexFixing($AZ$1,AV1589,,Trigger)</f>
        <v>1.4922610045011969E-2</v>
      </c>
    </row>
    <row r="1590" spans="46:51" ht="11.25" customHeight="1" x14ac:dyDescent="0.25">
      <c r="AT1590" s="57" t="s">
        <v>44</v>
      </c>
      <c r="AU1590" s="56">
        <f>_xll.qlInterestRateIndexFixingDate(IborIndex&amp;Tenor,AV1590,Trigger)</f>
        <v>50434</v>
      </c>
      <c r="AV1590" s="56">
        <f>_xll.qlCalendarAdvance(Calendar,AV1589,AT1590,"f",,Trigger)</f>
        <v>50438</v>
      </c>
      <c r="AW1590" s="56">
        <f>_xll.qlInterestRateIndexMaturity(IborIndex&amp;Tenor,AV1590,Trigger)</f>
        <v>50803</v>
      </c>
      <c r="AX1590" s="102" t="e">
        <f>_xll.qlIndexFixing($Z$5,AU1590,,Trigger)</f>
        <v>#VALUE!</v>
      </c>
      <c r="AY1590" s="102">
        <f>_xll.qlIndexFixing($AZ$1,AV1590,,Trigger)</f>
        <v>1.4919489395028724E-2</v>
      </c>
    </row>
    <row r="1591" spans="46:51" ht="11.25" customHeight="1" x14ac:dyDescent="0.25">
      <c r="AT1591" s="57" t="s">
        <v>44</v>
      </c>
      <c r="AU1591" s="56">
        <f>_xll.qlInterestRateIndexFixingDate(IborIndex&amp;Tenor,AV1591,Trigger)</f>
        <v>50441</v>
      </c>
      <c r="AV1591" s="56">
        <f>_xll.qlCalendarAdvance(Calendar,AV1590,AT1591,"f",,Trigger)</f>
        <v>50445</v>
      </c>
      <c r="AW1591" s="56">
        <f>_xll.qlInterestRateIndexMaturity(IborIndex&amp;Tenor,AV1591,Trigger)</f>
        <v>50810</v>
      </c>
      <c r="AX1591" s="102" t="e">
        <f>_xll.qlIndexFixing($Z$5,AU1591,,Trigger)</f>
        <v>#VALUE!</v>
      </c>
      <c r="AY1591" s="102">
        <f>_xll.qlIndexFixing($AZ$1,AV1591,,Trigger)</f>
        <v>1.4916408321740715E-2</v>
      </c>
    </row>
    <row r="1592" spans="46:51" ht="11.25" customHeight="1" x14ac:dyDescent="0.25">
      <c r="AT1592" s="57" t="s">
        <v>44</v>
      </c>
      <c r="AU1592" s="56">
        <f>_xll.qlInterestRateIndexFixingDate(IborIndex&amp;Tenor,AV1592,Trigger)</f>
        <v>50448</v>
      </c>
      <c r="AV1592" s="56">
        <f>_xll.qlCalendarAdvance(Calendar,AV1591,AT1592,"f",,Trigger)</f>
        <v>50452</v>
      </c>
      <c r="AW1592" s="56">
        <f>_xll.qlInterestRateIndexMaturity(IborIndex&amp;Tenor,AV1592,Trigger)</f>
        <v>50817</v>
      </c>
      <c r="AX1592" s="102" t="e">
        <f>_xll.qlIndexFixing($Z$5,AU1592,,Trigger)</f>
        <v>#VALUE!</v>
      </c>
      <c r="AY1592" s="102">
        <f>_xll.qlIndexFixing($AZ$1,AV1592,,Trigger)</f>
        <v>1.4913366992407681E-2</v>
      </c>
    </row>
    <row r="1593" spans="46:51" ht="11.25" customHeight="1" x14ac:dyDescent="0.25">
      <c r="AT1593" s="57" t="s">
        <v>44</v>
      </c>
      <c r="AU1593" s="56">
        <f>_xll.qlInterestRateIndexFixingDate(IborIndex&amp;Tenor,AV1593,Trigger)</f>
        <v>50455</v>
      </c>
      <c r="AV1593" s="56">
        <f>_xll.qlCalendarAdvance(Calendar,AV1592,AT1593,"f",,Trigger)</f>
        <v>50459</v>
      </c>
      <c r="AW1593" s="56">
        <f>_xll.qlInterestRateIndexMaturity(IborIndex&amp;Tenor,AV1593,Trigger)</f>
        <v>50824</v>
      </c>
      <c r="AX1593" s="102" t="e">
        <f>_xll.qlIndexFixing($Z$5,AU1593,,Trigger)</f>
        <v>#VALUE!</v>
      </c>
      <c r="AY1593" s="102">
        <f>_xll.qlIndexFixing($AZ$1,AV1593,,Trigger)</f>
        <v>1.4910365574292211E-2</v>
      </c>
    </row>
    <row r="1594" spans="46:51" ht="11.25" customHeight="1" x14ac:dyDescent="0.25">
      <c r="AT1594" s="57" t="s">
        <v>44</v>
      </c>
      <c r="AU1594" s="56">
        <f>_xll.qlInterestRateIndexFixingDate(IborIndex&amp;Tenor,AV1594,Trigger)</f>
        <v>50462</v>
      </c>
      <c r="AV1594" s="56">
        <f>_xll.qlCalendarAdvance(Calendar,AV1593,AT1594,"f",,Trigger)</f>
        <v>50466</v>
      </c>
      <c r="AW1594" s="56">
        <f>_xll.qlInterestRateIndexMaturity(IborIndex&amp;Tenor,AV1594,Trigger)</f>
        <v>50831</v>
      </c>
      <c r="AX1594" s="102" t="e">
        <f>_xll.qlIndexFixing($Z$5,AU1594,,Trigger)</f>
        <v>#VALUE!</v>
      </c>
      <c r="AY1594" s="102">
        <f>_xll.qlIndexFixing($AZ$1,AV1594,,Trigger)</f>
        <v>1.4907404234659083E-2</v>
      </c>
    </row>
    <row r="1595" spans="46:51" ht="11.25" customHeight="1" x14ac:dyDescent="0.25">
      <c r="AT1595" s="57" t="s">
        <v>44</v>
      </c>
      <c r="AU1595" s="56">
        <f>_xll.qlInterestRateIndexFixingDate(IborIndex&amp;Tenor,AV1595,Trigger)</f>
        <v>50469</v>
      </c>
      <c r="AV1595" s="56">
        <f>_xll.qlCalendarAdvance(Calendar,AV1594,AT1595,"f",,Trigger)</f>
        <v>50473</v>
      </c>
      <c r="AW1595" s="56">
        <f>_xll.qlInterestRateIndexMaturity(IborIndex&amp;Tenor,AV1595,Trigger)</f>
        <v>50838</v>
      </c>
      <c r="AX1595" s="102" t="e">
        <f>_xll.qlIndexFixing($Z$5,AU1595,,Trigger)</f>
        <v>#VALUE!</v>
      </c>
      <c r="AY1595" s="102">
        <f>_xll.qlIndexFixing($AZ$1,AV1595,,Trigger)</f>
        <v>1.4904483140776578E-2</v>
      </c>
    </row>
    <row r="1596" spans="46:51" ht="11.25" customHeight="1" x14ac:dyDescent="0.25">
      <c r="AT1596" s="57" t="s">
        <v>44</v>
      </c>
      <c r="AU1596" s="56">
        <f>_xll.qlInterestRateIndexFixingDate(IborIndex&amp;Tenor,AV1596,Trigger)</f>
        <v>50476</v>
      </c>
      <c r="AV1596" s="56">
        <f>_xll.qlCalendarAdvance(Calendar,AV1595,AT1596,"f",,Trigger)</f>
        <v>50480</v>
      </c>
      <c r="AW1596" s="56">
        <f>_xll.qlInterestRateIndexMaturity(IborIndex&amp;Tenor,AV1596,Trigger)</f>
        <v>50845</v>
      </c>
      <c r="AX1596" s="102" t="e">
        <f>_xll.qlIndexFixing($Z$5,AU1596,,Trigger)</f>
        <v>#VALUE!</v>
      </c>
      <c r="AY1596" s="102">
        <f>_xll.qlIndexFixing($AZ$1,AV1596,,Trigger)</f>
        <v>1.4901602459915167E-2</v>
      </c>
    </row>
    <row r="1597" spans="46:51" ht="11.25" customHeight="1" x14ac:dyDescent="0.25">
      <c r="AT1597" s="57" t="s">
        <v>44</v>
      </c>
      <c r="AU1597" s="56">
        <f>_xll.qlInterestRateIndexFixingDate(IborIndex&amp;Tenor,AV1597,Trigger)</f>
        <v>50483</v>
      </c>
      <c r="AV1597" s="56">
        <f>_xll.qlCalendarAdvance(Calendar,AV1596,AT1597,"f",,Trigger)</f>
        <v>50487</v>
      </c>
      <c r="AW1597" s="56">
        <f>_xll.qlInterestRateIndexMaturity(IborIndex&amp;Tenor,AV1597,Trigger)</f>
        <v>50852</v>
      </c>
      <c r="AX1597" s="102" t="e">
        <f>_xll.qlIndexFixing($Z$5,AU1597,,Trigger)</f>
        <v>#VALUE!</v>
      </c>
      <c r="AY1597" s="102">
        <f>_xll.qlIndexFixing($AZ$1,AV1597,,Trigger)</f>
        <v>1.4898762359349043E-2</v>
      </c>
    </row>
    <row r="1598" spans="46:51" ht="11.25" customHeight="1" x14ac:dyDescent="0.25">
      <c r="AT1598" s="57" t="s">
        <v>44</v>
      </c>
      <c r="AU1598" s="56">
        <f>_xll.qlInterestRateIndexFixingDate(IborIndex&amp;Tenor,AV1598,Trigger)</f>
        <v>50490</v>
      </c>
      <c r="AV1598" s="56">
        <f>_xll.qlCalendarAdvance(Calendar,AV1597,AT1598,"f",,Trigger)</f>
        <v>50494</v>
      </c>
      <c r="AW1598" s="56">
        <f>_xll.qlInterestRateIndexMaturity(IborIndex&amp;Tenor,AV1598,Trigger)</f>
        <v>50859</v>
      </c>
      <c r="AX1598" s="102" t="e">
        <f>_xll.qlIndexFixing($Z$5,AU1598,,Trigger)</f>
        <v>#VALUE!</v>
      </c>
      <c r="AY1598" s="102">
        <f>_xll.qlIndexFixing($AZ$1,AV1598,,Trigger)</f>
        <v>1.4895963006354592E-2</v>
      </c>
    </row>
    <row r="1599" spans="46:51" ht="11.25" customHeight="1" x14ac:dyDescent="0.25">
      <c r="AT1599" s="57" t="s">
        <v>44</v>
      </c>
      <c r="AU1599" s="56">
        <f>_xll.qlInterestRateIndexFixingDate(IborIndex&amp;Tenor,AV1599,Trigger)</f>
        <v>50497</v>
      </c>
      <c r="AV1599" s="56">
        <f>_xll.qlCalendarAdvance(Calendar,AV1598,AT1599,"f",,Trigger)</f>
        <v>50501</v>
      </c>
      <c r="AW1599" s="56">
        <f>_xll.qlInterestRateIndexMaturity(IborIndex&amp;Tenor,AV1599,Trigger)</f>
        <v>50866</v>
      </c>
      <c r="AX1599" s="102" t="e">
        <f>_xll.qlIndexFixing($Z$5,AU1599,,Trigger)</f>
        <v>#VALUE!</v>
      </c>
      <c r="AY1599" s="102">
        <f>_xll.qlIndexFixing($AZ$1,AV1599,,Trigger)</f>
        <v>1.4893752711788289E-2</v>
      </c>
    </row>
    <row r="1600" spans="46:51" ht="11.25" customHeight="1" x14ac:dyDescent="0.25">
      <c r="AT1600" s="57" t="s">
        <v>44</v>
      </c>
      <c r="AU1600" s="56">
        <f>_xll.qlInterestRateIndexFixingDate(IborIndex&amp;Tenor,AV1600,Trigger)</f>
        <v>50504</v>
      </c>
      <c r="AV1600" s="56">
        <f>_xll.qlCalendarAdvance(Calendar,AV1599,AT1600,"f",,Trigger)</f>
        <v>50508</v>
      </c>
      <c r="AW1600" s="56">
        <f>_xll.qlInterestRateIndexMaturity(IborIndex&amp;Tenor,AV1600,Trigger)</f>
        <v>50873</v>
      </c>
      <c r="AX1600" s="102" t="e">
        <f>_xll.qlIndexFixing($Z$5,AU1600,,Trigger)</f>
        <v>#VALUE!</v>
      </c>
      <c r="AY1600" s="102">
        <f>_xll.qlIndexFixing($AZ$1,AV1600,,Trigger)</f>
        <v>1.4890487212204427E-2</v>
      </c>
    </row>
    <row r="1601" spans="46:51" ht="11.25" customHeight="1" x14ac:dyDescent="0.25">
      <c r="AT1601" s="57" t="s">
        <v>44</v>
      </c>
      <c r="AU1601" s="56">
        <f>_xll.qlInterestRateIndexFixingDate(IborIndex&amp;Tenor,AV1601,Trigger)</f>
        <v>50511</v>
      </c>
      <c r="AV1601" s="56">
        <f>_xll.qlCalendarAdvance(Calendar,AV1600,AT1601,"f",,Trigger)</f>
        <v>50515</v>
      </c>
      <c r="AW1601" s="56">
        <f>_xll.qlInterestRateIndexMaturity(IborIndex&amp;Tenor,AV1601,Trigger)</f>
        <v>50880</v>
      </c>
      <c r="AX1601" s="102" t="e">
        <f>_xll.qlIndexFixing($Z$5,AU1601,,Trigger)</f>
        <v>#VALUE!</v>
      </c>
      <c r="AY1601" s="102">
        <f>_xll.qlIndexFixing($AZ$1,AV1601,,Trigger)</f>
        <v>1.4887811105617904E-2</v>
      </c>
    </row>
    <row r="1602" spans="46:51" ht="11.25" customHeight="1" x14ac:dyDescent="0.25">
      <c r="AT1602" s="57" t="s">
        <v>44</v>
      </c>
      <c r="AU1602" s="56">
        <f>_xll.qlInterestRateIndexFixingDate(IborIndex&amp;Tenor,AV1602,Trigger)</f>
        <v>50516</v>
      </c>
      <c r="AV1602" s="56">
        <f>_xll.qlCalendarAdvance(Calendar,AV1601,AT1602,"f",,Trigger)</f>
        <v>50522</v>
      </c>
      <c r="AW1602" s="56">
        <f>_xll.qlInterestRateIndexMaturity(IborIndex&amp;Tenor,AV1602,Trigger)</f>
        <v>50887</v>
      </c>
      <c r="AX1602" s="102" t="e">
        <f>_xll.qlIndexFixing($Z$5,AU1602,,Trigger)</f>
        <v>#VALUE!</v>
      </c>
      <c r="AY1602" s="102">
        <f>_xll.qlIndexFixing($AZ$1,AV1602,,Trigger)</f>
        <v>1.4885176415741882E-2</v>
      </c>
    </row>
    <row r="1603" spans="46:51" ht="11.25" customHeight="1" x14ac:dyDescent="0.25">
      <c r="AT1603" s="57" t="s">
        <v>44</v>
      </c>
      <c r="AU1603" s="56">
        <f>_xll.qlInterestRateIndexFixingDate(IborIndex&amp;Tenor,AV1603,Trigger)</f>
        <v>50525</v>
      </c>
      <c r="AV1603" s="56">
        <f>_xll.qlCalendarAdvance(Calendar,AV1602,AT1603,"f",,Trigger)</f>
        <v>50529</v>
      </c>
      <c r="AW1603" s="56">
        <f>_xll.qlInterestRateIndexMaturity(IborIndex&amp;Tenor,AV1603,Trigger)</f>
        <v>50894</v>
      </c>
      <c r="AX1603" s="102" t="e">
        <f>_xll.qlIndexFixing($Z$5,AU1603,,Trigger)</f>
        <v>#VALUE!</v>
      </c>
      <c r="AY1603" s="102">
        <f>_xll.qlIndexFixing($AZ$1,AV1603,,Trigger)</f>
        <v>1.488258330986917E-2</v>
      </c>
    </row>
    <row r="1604" spans="46:51" ht="11.25" customHeight="1" x14ac:dyDescent="0.25">
      <c r="AT1604" s="57" t="s">
        <v>44</v>
      </c>
      <c r="AU1604" s="56">
        <f>_xll.qlInterestRateIndexFixingDate(IborIndex&amp;Tenor,AV1604,Trigger)</f>
        <v>50532</v>
      </c>
      <c r="AV1604" s="56">
        <f>_xll.qlCalendarAdvance(Calendar,AV1603,AT1604,"f",,Trigger)</f>
        <v>50536</v>
      </c>
      <c r="AW1604" s="56">
        <f>_xll.qlInterestRateIndexMaturity(IborIndex&amp;Tenor,AV1604,Trigger)</f>
        <v>50901</v>
      </c>
      <c r="AX1604" s="102" t="e">
        <f>_xll.qlIndexFixing($Z$5,AU1604,,Trigger)</f>
        <v>#VALUE!</v>
      </c>
      <c r="AY1604" s="102">
        <f>_xll.qlIndexFixing($AZ$1,AV1604,,Trigger)</f>
        <v>1.4880031955296956E-2</v>
      </c>
    </row>
    <row r="1605" spans="46:51" ht="11.25" customHeight="1" x14ac:dyDescent="0.25">
      <c r="AT1605" s="57" t="s">
        <v>44</v>
      </c>
      <c r="AU1605" s="56">
        <f>_xll.qlInterestRateIndexFixingDate(IborIndex&amp;Tenor,AV1605,Trigger)</f>
        <v>50539</v>
      </c>
      <c r="AV1605" s="56">
        <f>_xll.qlCalendarAdvance(Calendar,AV1604,AT1605,"f",,Trigger)</f>
        <v>50543</v>
      </c>
      <c r="AW1605" s="56">
        <f>_xll.qlInterestRateIndexMaturity(IborIndex&amp;Tenor,AV1605,Trigger)</f>
        <v>50908</v>
      </c>
      <c r="AX1605" s="102" t="e">
        <f>_xll.qlIndexFixing($Z$5,AU1605,,Trigger)</f>
        <v>#VALUE!</v>
      </c>
      <c r="AY1605" s="102">
        <f>_xll.qlIndexFixing($AZ$1,AV1605,,Trigger)</f>
        <v>1.4877522519324183E-2</v>
      </c>
    </row>
    <row r="1606" spans="46:51" ht="11.25" customHeight="1" x14ac:dyDescent="0.25">
      <c r="AT1606" s="57" t="s">
        <v>44</v>
      </c>
      <c r="AU1606" s="56">
        <f>_xll.qlInterestRateIndexFixingDate(IborIndex&amp;Tenor,AV1606,Trigger)</f>
        <v>50546</v>
      </c>
      <c r="AV1606" s="56">
        <f>_xll.qlCalendarAdvance(Calendar,AV1605,AT1606,"f",,Trigger)</f>
        <v>50550</v>
      </c>
      <c r="AW1606" s="56">
        <f>_xll.qlInterestRateIndexMaturity(IborIndex&amp;Tenor,AV1606,Trigger)</f>
        <v>50915</v>
      </c>
      <c r="AX1606" s="102" t="e">
        <f>_xll.qlIndexFixing($Z$5,AU1606,,Trigger)</f>
        <v>#VALUE!</v>
      </c>
      <c r="AY1606" s="102">
        <f>_xll.qlIndexFixing($AZ$1,AV1606,,Trigger)</f>
        <v>1.4875055169254392E-2</v>
      </c>
    </row>
    <row r="1607" spans="46:51" ht="11.25" customHeight="1" x14ac:dyDescent="0.25">
      <c r="AT1607" s="57" t="s">
        <v>44</v>
      </c>
      <c r="AU1607" s="56">
        <f>_xll.qlInterestRateIndexFixingDate(IborIndex&amp;Tenor,AV1607,Trigger)</f>
        <v>50553</v>
      </c>
      <c r="AV1607" s="56">
        <f>_xll.qlCalendarAdvance(Calendar,AV1606,AT1607,"f",,Trigger)</f>
        <v>50557</v>
      </c>
      <c r="AW1607" s="56">
        <f>_xll.qlInterestRateIndexMaturity(IborIndex&amp;Tenor,AV1607,Trigger)</f>
        <v>50922</v>
      </c>
      <c r="AX1607" s="102" t="e">
        <f>_xll.qlIndexFixing($Z$5,AU1607,,Trigger)</f>
        <v>#VALUE!</v>
      </c>
      <c r="AY1607" s="102">
        <f>_xll.qlIndexFixing($AZ$1,AV1607,,Trigger)</f>
        <v>1.4872630072394847E-2</v>
      </c>
    </row>
    <row r="1608" spans="46:51" ht="11.25" customHeight="1" x14ac:dyDescent="0.25">
      <c r="AT1608" s="57" t="s">
        <v>44</v>
      </c>
      <c r="AU1608" s="56">
        <f>_xll.qlInterestRateIndexFixingDate(IborIndex&amp;Tenor,AV1608,Trigger)</f>
        <v>50560</v>
      </c>
      <c r="AV1608" s="56">
        <f>_xll.qlCalendarAdvance(Calendar,AV1607,AT1608,"f",,Trigger)</f>
        <v>50564</v>
      </c>
      <c r="AW1608" s="56">
        <f>_xll.qlInterestRateIndexMaturity(IborIndex&amp;Tenor,AV1608,Trigger)</f>
        <v>50929</v>
      </c>
      <c r="AX1608" s="102" t="e">
        <f>_xll.qlIndexFixing($Z$5,AU1608,,Trigger)</f>
        <v>#VALUE!</v>
      </c>
      <c r="AY1608" s="102">
        <f>_xll.qlIndexFixing($AZ$1,AV1608,,Trigger)</f>
        <v>1.4870247396056751E-2</v>
      </c>
    </row>
    <row r="1609" spans="46:51" ht="11.25" customHeight="1" x14ac:dyDescent="0.25">
      <c r="AT1609" s="57" t="s">
        <v>44</v>
      </c>
      <c r="AU1609" s="56">
        <f>_xll.qlInterestRateIndexFixingDate(IborIndex&amp;Tenor,AV1609,Trigger)</f>
        <v>50567</v>
      </c>
      <c r="AV1609" s="56">
        <f>_xll.qlCalendarAdvance(Calendar,AV1608,AT1609,"f",,Trigger)</f>
        <v>50571</v>
      </c>
      <c r="AW1609" s="56">
        <f>_xll.qlInterestRateIndexMaturity(IborIndex&amp;Tenor,AV1609,Trigger)</f>
        <v>50936</v>
      </c>
      <c r="AX1609" s="102" t="e">
        <f>_xll.qlIndexFixing($Z$5,AU1609,,Trigger)</f>
        <v>#VALUE!</v>
      </c>
      <c r="AY1609" s="102">
        <f>_xll.qlIndexFixing($AZ$1,AV1609,,Trigger)</f>
        <v>1.4867907307553725E-2</v>
      </c>
    </row>
    <row r="1610" spans="46:51" ht="11.25" customHeight="1" x14ac:dyDescent="0.25">
      <c r="AT1610" s="57" t="s">
        <v>44</v>
      </c>
      <c r="AU1610" s="56">
        <f>_xll.qlInterestRateIndexFixingDate(IborIndex&amp;Tenor,AV1610,Trigger)</f>
        <v>50574</v>
      </c>
      <c r="AV1610" s="56">
        <f>_xll.qlCalendarAdvance(Calendar,AV1609,AT1610,"f",,Trigger)</f>
        <v>50578</v>
      </c>
      <c r="AW1610" s="56">
        <f>_xll.qlInterestRateIndexMaturity(IborIndex&amp;Tenor,AV1610,Trigger)</f>
        <v>50943</v>
      </c>
      <c r="AX1610" s="102" t="e">
        <f>_xll.qlIndexFixing($Z$5,AU1610,,Trigger)</f>
        <v>#VALUE!</v>
      </c>
      <c r="AY1610" s="102">
        <f>_xll.qlIndexFixing($AZ$1,AV1610,,Trigger)</f>
        <v>1.4865609974205074E-2</v>
      </c>
    </row>
    <row r="1611" spans="46:51" ht="11.25" customHeight="1" x14ac:dyDescent="0.25">
      <c r="AT1611" s="57" t="s">
        <v>44</v>
      </c>
      <c r="AU1611" s="56">
        <f>_xll.qlInterestRateIndexFixingDate(IborIndex&amp;Tenor,AV1611,Trigger)</f>
        <v>50581</v>
      </c>
      <c r="AV1611" s="56">
        <f>_xll.qlCalendarAdvance(Calendar,AV1610,AT1611,"f",,Trigger)</f>
        <v>50585</v>
      </c>
      <c r="AW1611" s="56">
        <f>_xll.qlInterestRateIndexMaturity(IborIndex&amp;Tenor,AV1611,Trigger)</f>
        <v>50950</v>
      </c>
      <c r="AX1611" s="102" t="e">
        <f>_xll.qlIndexFixing($Z$5,AU1611,,Trigger)</f>
        <v>#VALUE!</v>
      </c>
      <c r="AY1611" s="102">
        <f>_xll.qlIndexFixing($AZ$1,AV1611,,Trigger)</f>
        <v>1.4863355563332516E-2</v>
      </c>
    </row>
    <row r="1612" spans="46:51" ht="11.25" customHeight="1" x14ac:dyDescent="0.25">
      <c r="AT1612" s="57" t="s">
        <v>44</v>
      </c>
      <c r="AU1612" s="56">
        <f>_xll.qlInterestRateIndexFixingDate(IborIndex&amp;Tenor,AV1612,Trigger)</f>
        <v>50588</v>
      </c>
      <c r="AV1612" s="56">
        <f>_xll.qlCalendarAdvance(Calendar,AV1611,AT1612,"f",,Trigger)</f>
        <v>50592</v>
      </c>
      <c r="AW1612" s="56">
        <f>_xll.qlInterestRateIndexMaturity(IborIndex&amp;Tenor,AV1612,Trigger)</f>
        <v>50957</v>
      </c>
      <c r="AX1612" s="102" t="e">
        <f>_xll.qlIndexFixing($Z$5,AU1612,,Trigger)</f>
        <v>#VALUE!</v>
      </c>
      <c r="AY1612" s="102">
        <f>_xll.qlIndexFixing($AZ$1,AV1612,,Trigger)</f>
        <v>1.486114424226259E-2</v>
      </c>
    </row>
    <row r="1613" spans="46:51" ht="11.25" customHeight="1" x14ac:dyDescent="0.25">
      <c r="AT1613" s="57" t="s">
        <v>44</v>
      </c>
      <c r="AU1613" s="56">
        <f>_xll.qlInterestRateIndexFixingDate(IborIndex&amp;Tenor,AV1613,Trigger)</f>
        <v>50595</v>
      </c>
      <c r="AV1613" s="56">
        <f>_xll.qlCalendarAdvance(Calendar,AV1612,AT1613,"f",,Trigger)</f>
        <v>50599</v>
      </c>
      <c r="AW1613" s="56">
        <f>_xll.qlInterestRateIndexMaturity(IborIndex&amp;Tenor,AV1613,Trigger)</f>
        <v>50964</v>
      </c>
      <c r="AX1613" s="102" t="e">
        <f>_xll.qlIndexFixing($Z$5,AU1613,,Trigger)</f>
        <v>#VALUE!</v>
      </c>
      <c r="AY1613" s="102">
        <f>_xll.qlIndexFixing($AZ$1,AV1613,,Trigger)</f>
        <v>1.4858976178325989E-2</v>
      </c>
    </row>
    <row r="1614" spans="46:51" ht="11.25" customHeight="1" x14ac:dyDescent="0.25">
      <c r="AT1614" s="57" t="s">
        <v>44</v>
      </c>
      <c r="AU1614" s="56">
        <f>_xll.qlInterestRateIndexFixingDate(IborIndex&amp;Tenor,AV1614,Trigger)</f>
        <v>50602</v>
      </c>
      <c r="AV1614" s="56">
        <f>_xll.qlCalendarAdvance(Calendar,AV1613,AT1614,"f",,Trigger)</f>
        <v>50606</v>
      </c>
      <c r="AW1614" s="56">
        <f>_xll.qlInterestRateIndexMaturity(IborIndex&amp;Tenor,AV1614,Trigger)</f>
        <v>50971</v>
      </c>
      <c r="AX1614" s="102" t="e">
        <f>_xll.qlIndexFixing($Z$5,AU1614,,Trigger)</f>
        <v>#VALUE!</v>
      </c>
      <c r="AY1614" s="102">
        <f>_xll.qlIndexFixing($AZ$1,AV1614,,Trigger)</f>
        <v>1.48568515388567E-2</v>
      </c>
    </row>
    <row r="1615" spans="46:51" ht="11.25" customHeight="1" x14ac:dyDescent="0.25">
      <c r="AT1615" s="57" t="s">
        <v>44</v>
      </c>
      <c r="AU1615" s="56">
        <f>_xll.qlInterestRateIndexFixingDate(IborIndex&amp;Tenor,AV1615,Trigger)</f>
        <v>50609</v>
      </c>
      <c r="AV1615" s="56">
        <f>_xll.qlCalendarAdvance(Calendar,AV1614,AT1615,"f",,Trigger)</f>
        <v>50613</v>
      </c>
      <c r="AW1615" s="56">
        <f>_xll.qlInterestRateIndexMaturity(IborIndex&amp;Tenor,AV1615,Trigger)</f>
        <v>50978</v>
      </c>
      <c r="AX1615" s="102" t="e">
        <f>_xll.qlIndexFixing($Z$5,AU1615,,Trigger)</f>
        <v>#VALUE!</v>
      </c>
      <c r="AY1615" s="102">
        <f>_xll.qlIndexFixing($AZ$1,AV1615,,Trigger)</f>
        <v>1.4854770491193738E-2</v>
      </c>
    </row>
    <row r="1616" spans="46:51" ht="11.25" customHeight="1" x14ac:dyDescent="0.25">
      <c r="AT1616" s="57" t="s">
        <v>44</v>
      </c>
      <c r="AU1616" s="56">
        <f>_xll.qlInterestRateIndexFixingDate(IborIndex&amp;Tenor,AV1616,Trigger)</f>
        <v>50616</v>
      </c>
      <c r="AV1616" s="56">
        <f>_xll.qlCalendarAdvance(Calendar,AV1615,AT1616,"f",,Trigger)</f>
        <v>50620</v>
      </c>
      <c r="AW1616" s="56">
        <f>_xll.qlInterestRateIndexMaturity(IborIndex&amp;Tenor,AV1616,Trigger)</f>
        <v>50985</v>
      </c>
      <c r="AX1616" s="102" t="e">
        <f>_xll.qlIndexFixing($Z$5,AU1616,,Trigger)</f>
        <v>#VALUE!</v>
      </c>
      <c r="AY1616" s="102">
        <f>_xll.qlIndexFixing($AZ$1,AV1616,,Trigger)</f>
        <v>1.4852733202680067E-2</v>
      </c>
    </row>
    <row r="1617" spans="46:51" ht="11.25" customHeight="1" x14ac:dyDescent="0.25">
      <c r="AT1617" s="57" t="s">
        <v>44</v>
      </c>
      <c r="AU1617" s="56">
        <f>_xll.qlInterestRateIndexFixingDate(IborIndex&amp;Tenor,AV1617,Trigger)</f>
        <v>50623</v>
      </c>
      <c r="AV1617" s="56">
        <f>_xll.qlCalendarAdvance(Calendar,AV1616,AT1617,"f",,Trigger)</f>
        <v>50627</v>
      </c>
      <c r="AW1617" s="56">
        <f>_xll.qlInterestRateIndexMaturity(IborIndex&amp;Tenor,AV1617,Trigger)</f>
        <v>50992</v>
      </c>
      <c r="AX1617" s="102" t="e">
        <f>_xll.qlIndexFixing($Z$5,AU1617,,Trigger)</f>
        <v>#VALUE!</v>
      </c>
      <c r="AY1617" s="102">
        <f>_xll.qlIndexFixing($AZ$1,AV1617,,Trigger)</f>
        <v>1.4850739840663466E-2</v>
      </c>
    </row>
    <row r="1618" spans="46:51" ht="11.25" customHeight="1" x14ac:dyDescent="0.25">
      <c r="AT1618" s="57" t="s">
        <v>44</v>
      </c>
      <c r="AU1618" s="56">
        <f>_xll.qlInterestRateIndexFixingDate(IborIndex&amp;Tenor,AV1618,Trigger)</f>
        <v>50630</v>
      </c>
      <c r="AV1618" s="56">
        <f>_xll.qlCalendarAdvance(Calendar,AV1617,AT1618,"f",,Trigger)</f>
        <v>50634</v>
      </c>
      <c r="AW1618" s="56">
        <f>_xll.qlInterestRateIndexMaturity(IborIndex&amp;Tenor,AV1618,Trigger)</f>
        <v>50999</v>
      </c>
      <c r="AX1618" s="102" t="e">
        <f>_xll.qlIndexFixing($Z$5,AU1618,,Trigger)</f>
        <v>#VALUE!</v>
      </c>
      <c r="AY1618" s="102">
        <f>_xll.qlIndexFixing($AZ$1,AV1618,,Trigger)</f>
        <v>1.4848790572495439E-2</v>
      </c>
    </row>
    <row r="1619" spans="46:51" ht="11.25" customHeight="1" x14ac:dyDescent="0.25">
      <c r="AT1619" s="57" t="s">
        <v>44</v>
      </c>
      <c r="AU1619" s="56">
        <f>_xll.qlInterestRateIndexFixingDate(IborIndex&amp;Tenor,AV1619,Trigger)</f>
        <v>50637</v>
      </c>
      <c r="AV1619" s="56">
        <f>_xll.qlCalendarAdvance(Calendar,AV1618,AT1619,"f",,Trigger)</f>
        <v>50641</v>
      </c>
      <c r="AW1619" s="56">
        <f>_xll.qlInterestRateIndexMaturity(IborIndex&amp;Tenor,AV1619,Trigger)</f>
        <v>51006</v>
      </c>
      <c r="AX1619" s="102" t="e">
        <f>_xll.qlIndexFixing($Z$5,AU1619,,Trigger)</f>
        <v>#VALUE!</v>
      </c>
      <c r="AY1619" s="102">
        <f>_xll.qlIndexFixing($AZ$1,AV1619,,Trigger)</f>
        <v>1.4846885565532302E-2</v>
      </c>
    </row>
    <row r="1620" spans="46:51" ht="11.25" customHeight="1" x14ac:dyDescent="0.25">
      <c r="AT1620" s="57" t="s">
        <v>44</v>
      </c>
      <c r="AU1620" s="56">
        <f>_xll.qlInterestRateIndexFixingDate(IborIndex&amp;Tenor,AV1620,Trigger)</f>
        <v>50644</v>
      </c>
      <c r="AV1620" s="56">
        <f>_xll.qlCalendarAdvance(Calendar,AV1619,AT1620,"f",,Trigger)</f>
        <v>50648</v>
      </c>
      <c r="AW1620" s="56">
        <f>_xll.qlInterestRateIndexMaturity(IborIndex&amp;Tenor,AV1620,Trigger)</f>
        <v>51013</v>
      </c>
      <c r="AX1620" s="102" t="e">
        <f>_xll.qlIndexFixing($Z$5,AU1620,,Trigger)</f>
        <v>#VALUE!</v>
      </c>
      <c r="AY1620" s="102">
        <f>_xll.qlIndexFixing($AZ$1,AV1620,,Trigger)</f>
        <v>1.4845024987134761E-2</v>
      </c>
    </row>
    <row r="1621" spans="46:51" ht="11.25" customHeight="1" x14ac:dyDescent="0.25">
      <c r="AT1621" s="57" t="s">
        <v>44</v>
      </c>
      <c r="AU1621" s="56">
        <f>_xll.qlInterestRateIndexFixingDate(IborIndex&amp;Tenor,AV1621,Trigger)</f>
        <v>50651</v>
      </c>
      <c r="AV1621" s="56">
        <f>_xll.qlCalendarAdvance(Calendar,AV1620,AT1621,"f",,Trigger)</f>
        <v>50655</v>
      </c>
      <c r="AW1621" s="56">
        <f>_xll.qlInterestRateIndexMaturity(IborIndex&amp;Tenor,AV1621,Trigger)</f>
        <v>51020</v>
      </c>
      <c r="AX1621" s="102" t="e">
        <f>_xll.qlIndexFixing($Z$5,AU1621,,Trigger)</f>
        <v>#VALUE!</v>
      </c>
      <c r="AY1621" s="102">
        <f>_xll.qlIndexFixing($AZ$1,AV1621,,Trigger)</f>
        <v>1.4843209004668989E-2</v>
      </c>
    </row>
    <row r="1622" spans="46:51" ht="11.25" customHeight="1" x14ac:dyDescent="0.25">
      <c r="AT1622" s="57" t="s">
        <v>44</v>
      </c>
      <c r="AU1622" s="56">
        <f>_xll.qlInterestRateIndexFixingDate(IborIndex&amp;Tenor,AV1622,Trigger)</f>
        <v>50658</v>
      </c>
      <c r="AV1622" s="56">
        <f>_xll.qlCalendarAdvance(Calendar,AV1621,AT1622,"f",,Trigger)</f>
        <v>50662</v>
      </c>
      <c r="AW1622" s="56">
        <f>_xll.qlInterestRateIndexMaturity(IborIndex&amp;Tenor,AV1622,Trigger)</f>
        <v>51027</v>
      </c>
      <c r="AX1622" s="102" t="e">
        <f>_xll.qlIndexFixing($Z$5,AU1622,,Trigger)</f>
        <v>#VALUE!</v>
      </c>
      <c r="AY1622" s="102">
        <f>_xll.qlIndexFixing($AZ$1,AV1622,,Trigger)</f>
        <v>1.4841437785504884E-2</v>
      </c>
    </row>
    <row r="1623" spans="46:51" ht="11.25" customHeight="1" x14ac:dyDescent="0.25">
      <c r="AT1623" s="57" t="s">
        <v>44</v>
      </c>
      <c r="AU1623" s="56">
        <f>_xll.qlInterestRateIndexFixingDate(IborIndex&amp;Tenor,AV1623,Trigger)</f>
        <v>50665</v>
      </c>
      <c r="AV1623" s="56">
        <f>_xll.qlCalendarAdvance(Calendar,AV1622,AT1623,"f",,Trigger)</f>
        <v>50669</v>
      </c>
      <c r="AW1623" s="56">
        <f>_xll.qlInterestRateIndexMaturity(IborIndex&amp;Tenor,AV1623,Trigger)</f>
        <v>51034</v>
      </c>
      <c r="AX1623" s="102" t="e">
        <f>_xll.qlIndexFixing($Z$5,AU1623,,Trigger)</f>
        <v>#VALUE!</v>
      </c>
      <c r="AY1623" s="102">
        <f>_xll.qlIndexFixing($AZ$1,AV1623,,Trigger)</f>
        <v>1.4839711497017384E-2</v>
      </c>
    </row>
    <row r="1624" spans="46:51" ht="11.25" customHeight="1" x14ac:dyDescent="0.25">
      <c r="AT1624" s="57" t="s">
        <v>44</v>
      </c>
      <c r="AU1624" s="56">
        <f>_xll.qlInterestRateIndexFixingDate(IborIndex&amp;Tenor,AV1624,Trigger)</f>
        <v>50672</v>
      </c>
      <c r="AV1624" s="56">
        <f>_xll.qlCalendarAdvance(Calendar,AV1623,AT1624,"f",,Trigger)</f>
        <v>50676</v>
      </c>
      <c r="AW1624" s="56">
        <f>_xll.qlInterestRateIndexMaturity(IborIndex&amp;Tenor,AV1624,Trigger)</f>
        <v>51041</v>
      </c>
      <c r="AX1624" s="102" t="e">
        <f>_xll.qlIndexFixing($Z$5,AU1624,,Trigger)</f>
        <v>#VALUE!</v>
      </c>
      <c r="AY1624" s="102">
        <f>_xll.qlIndexFixing($AZ$1,AV1624,,Trigger)</f>
        <v>1.4838030306587117E-2</v>
      </c>
    </row>
    <row r="1625" spans="46:51" ht="11.25" customHeight="1" x14ac:dyDescent="0.25">
      <c r="AT1625" s="57" t="s">
        <v>44</v>
      </c>
      <c r="AU1625" s="56">
        <f>_xll.qlInterestRateIndexFixingDate(IborIndex&amp;Tenor,AV1625,Trigger)</f>
        <v>50679</v>
      </c>
      <c r="AV1625" s="56">
        <f>_xll.qlCalendarAdvance(Calendar,AV1624,AT1625,"f",,Trigger)</f>
        <v>50683</v>
      </c>
      <c r="AW1625" s="56">
        <f>_xll.qlInterestRateIndexMaturity(IborIndex&amp;Tenor,AV1625,Trigger)</f>
        <v>51048</v>
      </c>
      <c r="AX1625" s="102" t="e">
        <f>_xll.qlIndexFixing($Z$5,AU1625,,Trigger)</f>
        <v>#VALUE!</v>
      </c>
      <c r="AY1625" s="102">
        <f>_xll.qlIndexFixing($AZ$1,AV1625,,Trigger)</f>
        <v>1.4836394381598218E-2</v>
      </c>
    </row>
    <row r="1626" spans="46:51" ht="11.25" customHeight="1" x14ac:dyDescent="0.25">
      <c r="AT1626" s="57" t="s">
        <v>44</v>
      </c>
      <c r="AU1626" s="56">
        <f>_xll.qlInterestRateIndexFixingDate(IborIndex&amp;Tenor,AV1626,Trigger)</f>
        <v>50686</v>
      </c>
      <c r="AV1626" s="56">
        <f>_xll.qlCalendarAdvance(Calendar,AV1625,AT1626,"f",,Trigger)</f>
        <v>50690</v>
      </c>
      <c r="AW1626" s="56">
        <f>_xll.qlInterestRateIndexMaturity(IborIndex&amp;Tenor,AV1626,Trigger)</f>
        <v>51055</v>
      </c>
      <c r="AX1626" s="102" t="e">
        <f>_xll.qlIndexFixing($Z$5,AU1626,,Trigger)</f>
        <v>#VALUE!</v>
      </c>
      <c r="AY1626" s="102">
        <f>_xll.qlIndexFixing($AZ$1,AV1626,,Trigger)</f>
        <v>1.4834803889440954E-2</v>
      </c>
    </row>
    <row r="1627" spans="46:51" ht="11.25" customHeight="1" x14ac:dyDescent="0.25">
      <c r="AT1627" s="57" t="s">
        <v>44</v>
      </c>
      <c r="AU1627" s="56">
        <f>_xll.qlInterestRateIndexFixingDate(IborIndex&amp;Tenor,AV1627,Trigger)</f>
        <v>50693</v>
      </c>
      <c r="AV1627" s="56">
        <f>_xll.qlCalendarAdvance(Calendar,AV1626,AT1627,"f",,Trigger)</f>
        <v>50697</v>
      </c>
      <c r="AW1627" s="56">
        <f>_xll.qlInterestRateIndexMaturity(IborIndex&amp;Tenor,AV1627,Trigger)</f>
        <v>51062</v>
      </c>
      <c r="AX1627" s="102" t="e">
        <f>_xll.qlIndexFixing($Z$5,AU1627,,Trigger)</f>
        <v>#VALUE!</v>
      </c>
      <c r="AY1627" s="102">
        <f>_xll.qlIndexFixing($AZ$1,AV1627,,Trigger)</f>
        <v>1.4833258997510843E-2</v>
      </c>
    </row>
    <row r="1628" spans="46:51" ht="11.25" customHeight="1" x14ac:dyDescent="0.25">
      <c r="AT1628" s="57" t="s">
        <v>44</v>
      </c>
      <c r="AU1628" s="56">
        <f>_xll.qlInterestRateIndexFixingDate(IborIndex&amp;Tenor,AV1628,Trigger)</f>
        <v>50700</v>
      </c>
      <c r="AV1628" s="56">
        <f>_xll.qlCalendarAdvance(Calendar,AV1627,AT1628,"f",,Trigger)</f>
        <v>50704</v>
      </c>
      <c r="AW1628" s="56">
        <f>_xll.qlInterestRateIndexMaturity(IborIndex&amp;Tenor,AV1628,Trigger)</f>
        <v>51069</v>
      </c>
      <c r="AX1628" s="102" t="e">
        <f>_xll.qlIndexFixing($Z$5,AU1628,,Trigger)</f>
        <v>#VALUE!</v>
      </c>
      <c r="AY1628" s="102">
        <f>_xll.qlIndexFixing($AZ$1,AV1628,,Trigger)</f>
        <v>1.4831759873207355E-2</v>
      </c>
    </row>
    <row r="1629" spans="46:51" ht="11.25" customHeight="1" x14ac:dyDescent="0.25">
      <c r="AT1629" s="57" t="s">
        <v>44</v>
      </c>
      <c r="AU1629" s="56">
        <f>_xll.qlInterestRateIndexFixingDate(IborIndex&amp;Tenor,AV1629,Trigger)</f>
        <v>50707</v>
      </c>
      <c r="AV1629" s="56">
        <f>_xll.qlCalendarAdvance(Calendar,AV1628,AT1629,"f",,Trigger)</f>
        <v>50711</v>
      </c>
      <c r="AW1629" s="56">
        <f>_xll.qlInterestRateIndexMaturity(IborIndex&amp;Tenor,AV1629,Trigger)</f>
        <v>51076</v>
      </c>
      <c r="AX1629" s="102" t="e">
        <f>_xll.qlIndexFixing($Z$5,AU1629,,Trigger)</f>
        <v>#VALUE!</v>
      </c>
      <c r="AY1629" s="102">
        <f>_xll.qlIndexFixing($AZ$1,AV1629,,Trigger)</f>
        <v>1.4830306683936959E-2</v>
      </c>
    </row>
    <row r="1630" spans="46:51" ht="11.25" customHeight="1" x14ac:dyDescent="0.25">
      <c r="AT1630" s="57" t="s">
        <v>44</v>
      </c>
      <c r="AU1630" s="56">
        <f>_xll.qlInterestRateIndexFixingDate(IborIndex&amp;Tenor,AV1630,Trigger)</f>
        <v>50714</v>
      </c>
      <c r="AV1630" s="56">
        <f>_xll.qlCalendarAdvance(Calendar,AV1629,AT1630,"f",,Trigger)</f>
        <v>50718</v>
      </c>
      <c r="AW1630" s="56">
        <f>_xll.qlInterestRateIndexMaturity(IborIndex&amp;Tenor,AV1630,Trigger)</f>
        <v>51083</v>
      </c>
      <c r="AX1630" s="102" t="e">
        <f>_xll.qlIndexFixing($Z$5,AU1630,,Trigger)</f>
        <v>#VALUE!</v>
      </c>
      <c r="AY1630" s="102">
        <f>_xll.qlIndexFixing($AZ$1,AV1630,,Trigger)</f>
        <v>1.4828899597109412E-2</v>
      </c>
    </row>
    <row r="1631" spans="46:51" ht="11.25" customHeight="1" x14ac:dyDescent="0.25">
      <c r="AT1631" s="57" t="s">
        <v>44</v>
      </c>
      <c r="AU1631" s="56">
        <f>_xll.qlInterestRateIndexFixingDate(IborIndex&amp;Tenor,AV1631,Trigger)</f>
        <v>50721</v>
      </c>
      <c r="AV1631" s="56">
        <f>_xll.qlCalendarAdvance(Calendar,AV1630,AT1631,"f",,Trigger)</f>
        <v>50725</v>
      </c>
      <c r="AW1631" s="56">
        <f>_xll.qlInterestRateIndexMaturity(IborIndex&amp;Tenor,AV1631,Trigger)</f>
        <v>51090</v>
      </c>
      <c r="AX1631" s="102" t="e">
        <f>_xll.qlIndexFixing($Z$5,AU1631,,Trigger)</f>
        <v>#VALUE!</v>
      </c>
      <c r="AY1631" s="102">
        <f>_xll.qlIndexFixing($AZ$1,AV1631,,Trigger)</f>
        <v>1.4827538780141697E-2</v>
      </c>
    </row>
    <row r="1632" spans="46:51" ht="11.25" customHeight="1" x14ac:dyDescent="0.25">
      <c r="AT1632" s="57" t="s">
        <v>44</v>
      </c>
      <c r="AU1632" s="56">
        <f>_xll.qlInterestRateIndexFixingDate(IborIndex&amp;Tenor,AV1632,Trigger)</f>
        <v>50728</v>
      </c>
      <c r="AV1632" s="56">
        <f>_xll.qlCalendarAdvance(Calendar,AV1631,AT1632,"f",,Trigger)</f>
        <v>50732</v>
      </c>
      <c r="AW1632" s="56">
        <f>_xll.qlInterestRateIndexMaturity(IborIndex&amp;Tenor,AV1632,Trigger)</f>
        <v>51097</v>
      </c>
      <c r="AX1632" s="102" t="e">
        <f>_xll.qlIndexFixing($Z$5,AU1632,,Trigger)</f>
        <v>#VALUE!</v>
      </c>
      <c r="AY1632" s="102">
        <f>_xll.qlIndexFixing($AZ$1,AV1632,,Trigger)</f>
        <v>1.4826224400455402E-2</v>
      </c>
    </row>
    <row r="1633" spans="46:51" ht="11.25" customHeight="1" x14ac:dyDescent="0.25">
      <c r="AT1633" s="57" t="s">
        <v>44</v>
      </c>
      <c r="AU1633" s="56">
        <f>_xll.qlInterestRateIndexFixingDate(IborIndex&amp;Tenor,AV1633,Trigger)</f>
        <v>50735</v>
      </c>
      <c r="AV1633" s="56">
        <f>_xll.qlCalendarAdvance(Calendar,AV1632,AT1633,"f",,Trigger)</f>
        <v>50739</v>
      </c>
      <c r="AW1633" s="56">
        <f>_xll.qlInterestRateIndexMaturity(IborIndex&amp;Tenor,AV1633,Trigger)</f>
        <v>51104</v>
      </c>
      <c r="AX1633" s="102" t="e">
        <f>_xll.qlIndexFixing($Z$5,AU1633,,Trigger)</f>
        <v>#VALUE!</v>
      </c>
      <c r="AY1633" s="102">
        <f>_xll.qlIndexFixing($AZ$1,AV1633,,Trigger)</f>
        <v>1.4824956625477583E-2</v>
      </c>
    </row>
    <row r="1634" spans="46:51" ht="11.25" customHeight="1" x14ac:dyDescent="0.25">
      <c r="AT1634" s="57" t="s">
        <v>44</v>
      </c>
      <c r="AU1634" s="56">
        <f>_xll.qlInterestRateIndexFixingDate(IborIndex&amp;Tenor,AV1634,Trigger)</f>
        <v>50742</v>
      </c>
      <c r="AV1634" s="56">
        <f>_xll.qlCalendarAdvance(Calendar,AV1633,AT1634,"f",,Trigger)</f>
        <v>50746</v>
      </c>
      <c r="AW1634" s="56">
        <f>_xll.qlInterestRateIndexMaturity(IborIndex&amp;Tenor,AV1634,Trigger)</f>
        <v>51111</v>
      </c>
      <c r="AX1634" s="102" t="e">
        <f>_xll.qlIndexFixing($Z$5,AU1634,,Trigger)</f>
        <v>#VALUE!</v>
      </c>
      <c r="AY1634" s="102">
        <f>_xll.qlIndexFixing($AZ$1,AV1634,,Trigger)</f>
        <v>1.4823735622641648E-2</v>
      </c>
    </row>
    <row r="1635" spans="46:51" ht="11.25" customHeight="1" x14ac:dyDescent="0.25">
      <c r="AT1635" s="57" t="s">
        <v>44</v>
      </c>
      <c r="AU1635" s="56">
        <f>_xll.qlInterestRateIndexFixingDate(IborIndex&amp;Tenor,AV1635,Trigger)</f>
        <v>50749</v>
      </c>
      <c r="AV1635" s="56">
        <f>_xll.qlCalendarAdvance(Calendar,AV1634,AT1635,"f",,Trigger)</f>
        <v>50753</v>
      </c>
      <c r="AW1635" s="56">
        <f>_xll.qlInterestRateIndexMaturity(IborIndex&amp;Tenor,AV1635,Trigger)</f>
        <v>51118</v>
      </c>
      <c r="AX1635" s="102" t="e">
        <f>_xll.qlIndexFixing($Z$5,AU1635,,Trigger)</f>
        <v>#VALUE!</v>
      </c>
      <c r="AY1635" s="102">
        <f>_xll.qlIndexFixing($AZ$1,AV1635,,Trigger)</f>
        <v>1.4822561559385827E-2</v>
      </c>
    </row>
    <row r="1636" spans="46:51" ht="11.25" customHeight="1" x14ac:dyDescent="0.25">
      <c r="AT1636" s="57" t="s">
        <v>44</v>
      </c>
      <c r="AU1636" s="56">
        <f>_xll.qlInterestRateIndexFixingDate(IborIndex&amp;Tenor,AV1636,Trigger)</f>
        <v>50756</v>
      </c>
      <c r="AV1636" s="56">
        <f>_xll.qlCalendarAdvance(Calendar,AV1635,AT1636,"f",,Trigger)</f>
        <v>50760</v>
      </c>
      <c r="AW1636" s="56">
        <f>_xll.qlInterestRateIndexMaturity(IborIndex&amp;Tenor,AV1636,Trigger)</f>
        <v>51125</v>
      </c>
      <c r="AX1636" s="102" t="e">
        <f>_xll.qlIndexFixing($Z$5,AU1636,,Trigger)</f>
        <v>#VALUE!</v>
      </c>
      <c r="AY1636" s="102">
        <f>_xll.qlIndexFixing($AZ$1,AV1636,,Trigger)</f>
        <v>1.4821434603154918E-2</v>
      </c>
    </row>
    <row r="1637" spans="46:51" ht="11.25" customHeight="1" x14ac:dyDescent="0.25">
      <c r="AT1637" s="57" t="s">
        <v>44</v>
      </c>
      <c r="AU1637" s="56">
        <f>_xll.qlInterestRateIndexFixingDate(IborIndex&amp;Tenor,AV1637,Trigger)</f>
        <v>50763</v>
      </c>
      <c r="AV1637" s="56">
        <f>_xll.qlCalendarAdvance(Calendar,AV1636,AT1637,"f",,Trigger)</f>
        <v>50767</v>
      </c>
      <c r="AW1637" s="56">
        <f>_xll.qlInterestRateIndexMaturity(IborIndex&amp;Tenor,AV1637,Trigger)</f>
        <v>51132</v>
      </c>
      <c r="AX1637" s="102" t="e">
        <f>_xll.qlIndexFixing($Z$5,AU1637,,Trigger)</f>
        <v>#VALUE!</v>
      </c>
      <c r="AY1637" s="102">
        <f>_xll.qlIndexFixing($AZ$1,AV1637,,Trigger)</f>
        <v>1.482035492139919E-2</v>
      </c>
    </row>
    <row r="1638" spans="46:51" ht="11.25" customHeight="1" x14ac:dyDescent="0.25">
      <c r="AT1638" s="57" t="s">
        <v>44</v>
      </c>
      <c r="AU1638" s="56">
        <f>_xll.qlInterestRateIndexFixingDate(IborIndex&amp;Tenor,AV1638,Trigger)</f>
        <v>50770</v>
      </c>
      <c r="AV1638" s="56">
        <f>_xll.qlCalendarAdvance(Calendar,AV1637,AT1638,"f",,Trigger)</f>
        <v>50774</v>
      </c>
      <c r="AW1638" s="56">
        <f>_xll.qlInterestRateIndexMaturity(IborIndex&amp;Tenor,AV1638,Trigger)</f>
        <v>51139</v>
      </c>
      <c r="AX1638" s="102" t="e">
        <f>_xll.qlIndexFixing($Z$5,AU1638,,Trigger)</f>
        <v>#VALUE!</v>
      </c>
      <c r="AY1638" s="102">
        <f>_xll.qlIndexFixing($AZ$1,AV1638,,Trigger)</f>
        <v>1.4819322681574616E-2</v>
      </c>
    </row>
    <row r="1639" spans="46:51" ht="11.25" customHeight="1" x14ac:dyDescent="0.25">
      <c r="AT1639" s="57" t="s">
        <v>44</v>
      </c>
      <c r="AU1639" s="56">
        <f>_xll.qlInterestRateIndexFixingDate(IborIndex&amp;Tenor,AV1639,Trigger)</f>
        <v>50777</v>
      </c>
      <c r="AV1639" s="56">
        <f>_xll.qlCalendarAdvance(Calendar,AV1638,AT1639,"f",,Trigger)</f>
        <v>50781</v>
      </c>
      <c r="AW1639" s="56">
        <f>_xll.qlInterestRateIndexMaturity(IborIndex&amp;Tenor,AV1639,Trigger)</f>
        <v>51146</v>
      </c>
      <c r="AX1639" s="102" t="e">
        <f>_xll.qlIndexFixing($Z$5,AU1639,,Trigger)</f>
        <v>#VALUE!</v>
      </c>
      <c r="AY1639" s="102">
        <f>_xll.qlIndexFixing($AZ$1,AV1639,,Trigger)</f>
        <v>1.4818338051144166E-2</v>
      </c>
    </row>
    <row r="1640" spans="46:51" ht="11.25" customHeight="1" x14ac:dyDescent="0.25">
      <c r="AT1640" s="57" t="s">
        <v>44</v>
      </c>
      <c r="AU1640" s="56">
        <f>_xll.qlInterestRateIndexFixingDate(IborIndex&amp;Tenor,AV1640,Trigger)</f>
        <v>50784</v>
      </c>
      <c r="AV1640" s="56">
        <f>_xll.qlCalendarAdvance(Calendar,AV1639,AT1640,"f",,Trigger)</f>
        <v>50788</v>
      </c>
      <c r="AW1640" s="56">
        <f>_xll.qlInterestRateIndexMaturity(IborIndex&amp;Tenor,AV1640,Trigger)</f>
        <v>51153</v>
      </c>
      <c r="AX1640" s="102" t="e">
        <f>_xll.qlIndexFixing($Z$5,AU1640,,Trigger)</f>
        <v>#VALUE!</v>
      </c>
      <c r="AY1640" s="102">
        <f>_xll.qlIndexFixing($AZ$1,AV1640,,Trigger)</f>
        <v>1.4817401197575854E-2</v>
      </c>
    </row>
    <row r="1641" spans="46:51" ht="11.25" customHeight="1" x14ac:dyDescent="0.25">
      <c r="AT1641" s="57" t="s">
        <v>44</v>
      </c>
      <c r="AU1641" s="56">
        <f>_xll.qlInterestRateIndexFixingDate(IborIndex&amp;Tenor,AV1641,Trigger)</f>
        <v>50791</v>
      </c>
      <c r="AV1641" s="56">
        <f>_xll.qlCalendarAdvance(Calendar,AV1640,AT1641,"f",,Trigger)</f>
        <v>50795</v>
      </c>
      <c r="AW1641" s="56">
        <f>_xll.qlInterestRateIndexMaturity(IborIndex&amp;Tenor,AV1641,Trigger)</f>
        <v>51160</v>
      </c>
      <c r="AX1641" s="102" t="e">
        <f>_xll.qlIndexFixing($Z$5,AU1641,,Trigger)</f>
        <v>#VALUE!</v>
      </c>
      <c r="AY1641" s="102">
        <f>_xll.qlIndexFixing($AZ$1,AV1641,,Trigger)</f>
        <v>1.4816512288344481E-2</v>
      </c>
    </row>
    <row r="1642" spans="46:51" ht="11.25" customHeight="1" x14ac:dyDescent="0.25">
      <c r="AT1642" s="57" t="s">
        <v>44</v>
      </c>
      <c r="AU1642" s="56">
        <f>_xll.qlInterestRateIndexFixingDate(IborIndex&amp;Tenor,AV1642,Trigger)</f>
        <v>50798</v>
      </c>
      <c r="AV1642" s="56">
        <f>_xll.qlCalendarAdvance(Calendar,AV1641,AT1642,"f",,Trigger)</f>
        <v>50802</v>
      </c>
      <c r="AW1642" s="56">
        <f>_xll.qlInterestRateIndexMaturity(IborIndex&amp;Tenor,AV1642,Trigger)</f>
        <v>51167</v>
      </c>
      <c r="AX1642" s="102" t="e">
        <f>_xll.qlIndexFixing($Z$5,AU1642,,Trigger)</f>
        <v>#VALUE!</v>
      </c>
      <c r="AY1642" s="102">
        <f>_xll.qlIndexFixing($AZ$1,AV1642,,Trigger)</f>
        <v>1.481567149093076E-2</v>
      </c>
    </row>
    <row r="1643" spans="46:51" ht="11.25" customHeight="1" x14ac:dyDescent="0.25">
      <c r="AT1643" s="57" t="s">
        <v>44</v>
      </c>
      <c r="AU1643" s="56">
        <f>_xll.qlInterestRateIndexFixingDate(IborIndex&amp;Tenor,AV1643,Trigger)</f>
        <v>50805</v>
      </c>
      <c r="AV1643" s="56">
        <f>_xll.qlCalendarAdvance(Calendar,AV1642,AT1643,"f",,Trigger)</f>
        <v>50809</v>
      </c>
      <c r="AW1643" s="56">
        <f>_xll.qlInterestRateIndexMaturity(IborIndex&amp;Tenor,AV1643,Trigger)</f>
        <v>51174</v>
      </c>
      <c r="AX1643" s="102" t="e">
        <f>_xll.qlIndexFixing($Z$5,AU1643,,Trigger)</f>
        <v>#VALUE!</v>
      </c>
      <c r="AY1643" s="102">
        <f>_xll.qlIndexFixing($AZ$1,AV1643,,Trigger)</f>
        <v>1.4814878972822635E-2</v>
      </c>
    </row>
    <row r="1644" spans="46:51" ht="11.25" customHeight="1" x14ac:dyDescent="0.25">
      <c r="AT1644" s="57" t="s">
        <v>44</v>
      </c>
      <c r="AU1644" s="56">
        <f>_xll.qlInterestRateIndexFixingDate(IborIndex&amp;Tenor,AV1644,Trigger)</f>
        <v>50812</v>
      </c>
      <c r="AV1644" s="56">
        <f>_xll.qlCalendarAdvance(Calendar,AV1643,AT1644,"f",,Trigger)</f>
        <v>50816</v>
      </c>
      <c r="AW1644" s="56">
        <f>_xll.qlInterestRateIndexMaturity(IborIndex&amp;Tenor,AV1644,Trigger)</f>
        <v>51181</v>
      </c>
      <c r="AX1644" s="102" t="e">
        <f>_xll.qlIndexFixing($Z$5,AU1644,,Trigger)</f>
        <v>#VALUE!</v>
      </c>
      <c r="AY1644" s="102">
        <f>_xll.qlIndexFixing($AZ$1,AV1644,,Trigger)</f>
        <v>1.4814134901513301E-2</v>
      </c>
    </row>
    <row r="1645" spans="46:51" ht="11.25" customHeight="1" x14ac:dyDescent="0.25">
      <c r="AT1645" s="57" t="s">
        <v>44</v>
      </c>
      <c r="AU1645" s="56">
        <f>_xll.qlInterestRateIndexFixingDate(IborIndex&amp;Tenor,AV1645,Trigger)</f>
        <v>50819</v>
      </c>
      <c r="AV1645" s="56">
        <f>_xll.qlCalendarAdvance(Calendar,AV1644,AT1645,"f",,Trigger)</f>
        <v>50823</v>
      </c>
      <c r="AW1645" s="56">
        <f>_xll.qlInterestRateIndexMaturity(IborIndex&amp;Tenor,AV1645,Trigger)</f>
        <v>51188</v>
      </c>
      <c r="AX1645" s="102" t="e">
        <f>_xll.qlIndexFixing($Z$5,AU1645,,Trigger)</f>
        <v>#VALUE!</v>
      </c>
      <c r="AY1645" s="102">
        <f>_xll.qlIndexFixing($AZ$1,AV1645,,Trigger)</f>
        <v>1.4813439444502747E-2</v>
      </c>
    </row>
    <row r="1646" spans="46:51" ht="11.25" customHeight="1" x14ac:dyDescent="0.25">
      <c r="AT1646" s="57" t="s">
        <v>44</v>
      </c>
      <c r="AU1646" s="56">
        <f>_xll.qlInterestRateIndexFixingDate(IborIndex&amp;Tenor,AV1646,Trigger)</f>
        <v>50826</v>
      </c>
      <c r="AV1646" s="56">
        <f>_xll.qlCalendarAdvance(Calendar,AV1645,AT1646,"f",,Trigger)</f>
        <v>50830</v>
      </c>
      <c r="AW1646" s="56">
        <f>_xll.qlInterestRateIndexMaturity(IborIndex&amp;Tenor,AV1646,Trigger)</f>
        <v>51196</v>
      </c>
      <c r="AX1646" s="102" t="e">
        <f>_xll.qlIndexFixing($Z$5,AU1646,,Trigger)</f>
        <v>#VALUE!</v>
      </c>
      <c r="AY1646" s="102">
        <f>_xll.qlIndexFixing($AZ$1,AV1646,,Trigger)</f>
        <v>1.4813661889936816E-2</v>
      </c>
    </row>
    <row r="1647" spans="46:51" ht="11.25" customHeight="1" x14ac:dyDescent="0.25">
      <c r="AT1647" s="57" t="s">
        <v>44</v>
      </c>
      <c r="AU1647" s="56">
        <f>_xll.qlInterestRateIndexFixingDate(IborIndex&amp;Tenor,AV1647,Trigger)</f>
        <v>50833</v>
      </c>
      <c r="AV1647" s="56">
        <f>_xll.qlCalendarAdvance(Calendar,AV1646,AT1647,"f",,Trigger)</f>
        <v>50837</v>
      </c>
      <c r="AW1647" s="56">
        <f>_xll.qlInterestRateIndexMaturity(IborIndex&amp;Tenor,AV1647,Trigger)</f>
        <v>51203</v>
      </c>
      <c r="AX1647" s="102" t="e">
        <f>_xll.qlIndexFixing($Z$5,AU1647,,Trigger)</f>
        <v>#VALUE!</v>
      </c>
      <c r="AY1647" s="102">
        <f>_xll.qlIndexFixing($AZ$1,AV1647,,Trigger)</f>
        <v>1.4813074916431581E-2</v>
      </c>
    </row>
    <row r="1648" spans="46:51" ht="11.25" customHeight="1" x14ac:dyDescent="0.25">
      <c r="AT1648" s="57" t="s">
        <v>44</v>
      </c>
      <c r="AU1648" s="56">
        <f>_xll.qlInterestRateIndexFixingDate(IborIndex&amp;Tenor,AV1648,Trigger)</f>
        <v>50840</v>
      </c>
      <c r="AV1648" s="56">
        <f>_xll.qlCalendarAdvance(Calendar,AV1647,AT1648,"f",,Trigger)</f>
        <v>50844</v>
      </c>
      <c r="AW1648" s="56">
        <f>_xll.qlInterestRateIndexMaturity(IborIndex&amp;Tenor,AV1648,Trigger)</f>
        <v>51210</v>
      </c>
      <c r="AX1648" s="102" t="e">
        <f>_xll.qlIndexFixing($Z$5,AU1648,,Trigger)</f>
        <v>#VALUE!</v>
      </c>
      <c r="AY1648" s="102">
        <f>_xll.qlIndexFixing($AZ$1,AV1648,,Trigger)</f>
        <v>1.4812537101693401E-2</v>
      </c>
    </row>
    <row r="1649" spans="46:51" ht="11.25" customHeight="1" x14ac:dyDescent="0.25">
      <c r="AT1649" s="57" t="s">
        <v>44</v>
      </c>
      <c r="AU1649" s="56">
        <f>_xll.qlInterestRateIndexFixingDate(IborIndex&amp;Tenor,AV1649,Trigger)</f>
        <v>50847</v>
      </c>
      <c r="AV1649" s="56">
        <f>_xll.qlCalendarAdvance(Calendar,AV1648,AT1649,"f",,Trigger)</f>
        <v>50851</v>
      </c>
      <c r="AW1649" s="56">
        <f>_xll.qlInterestRateIndexMaturity(IborIndex&amp;Tenor,AV1649,Trigger)</f>
        <v>51217</v>
      </c>
      <c r="AX1649" s="102" t="e">
        <f>_xll.qlIndexFixing($Z$5,AU1649,,Trigger)</f>
        <v>#VALUE!</v>
      </c>
      <c r="AY1649" s="102">
        <f>_xll.qlIndexFixing($AZ$1,AV1649,,Trigger)</f>
        <v>1.4812048613270646E-2</v>
      </c>
    </row>
    <row r="1650" spans="46:51" ht="11.25" customHeight="1" x14ac:dyDescent="0.25">
      <c r="AT1650" s="57" t="s">
        <v>44</v>
      </c>
      <c r="AU1650" s="56">
        <f>_xll.qlInterestRateIndexFixingDate(IborIndex&amp;Tenor,AV1650,Trigger)</f>
        <v>50854</v>
      </c>
      <c r="AV1650" s="56">
        <f>_xll.qlCalendarAdvance(Calendar,AV1649,AT1650,"f",,Trigger)</f>
        <v>50858</v>
      </c>
      <c r="AW1650" s="56">
        <f>_xll.qlInterestRateIndexMaturity(IborIndex&amp;Tenor,AV1650,Trigger)</f>
        <v>51224</v>
      </c>
      <c r="AX1650" s="102" t="e">
        <f>_xll.qlIndexFixing($Z$5,AU1650,,Trigger)</f>
        <v>#VALUE!</v>
      </c>
      <c r="AY1650" s="102">
        <f>_xll.qlIndexFixing($AZ$1,AV1650,,Trigger)</f>
        <v>1.4810393831282138E-2</v>
      </c>
    </row>
    <row r="1651" spans="46:51" ht="11.25" customHeight="1" x14ac:dyDescent="0.25">
      <c r="AT1651" s="57" t="s">
        <v>44</v>
      </c>
      <c r="AU1651" s="56">
        <f>_xll.qlInterestRateIndexFixingDate(IborIndex&amp;Tenor,AV1651,Trigger)</f>
        <v>50861</v>
      </c>
      <c r="AV1651" s="56">
        <f>_xll.qlCalendarAdvance(Calendar,AV1650,AT1651,"f",,Trigger)</f>
        <v>50865</v>
      </c>
      <c r="AW1651" s="56">
        <f>_xll.qlInterestRateIndexMaturity(IborIndex&amp;Tenor,AV1651,Trigger)</f>
        <v>51231</v>
      </c>
      <c r="AX1651" s="102" t="e">
        <f>_xll.qlIndexFixing($Z$5,AU1651,,Trigger)</f>
        <v>#VALUE!</v>
      </c>
      <c r="AY1651" s="102">
        <f>_xll.qlIndexFixing($AZ$1,AV1651,,Trigger)</f>
        <v>1.4811220285602016E-2</v>
      </c>
    </row>
    <row r="1652" spans="46:51" ht="11.25" customHeight="1" x14ac:dyDescent="0.25">
      <c r="AT1652" s="57" t="s">
        <v>44</v>
      </c>
      <c r="AU1652" s="56">
        <f>_xll.qlInterestRateIndexFixingDate(IborIndex&amp;Tenor,AV1652,Trigger)</f>
        <v>50866</v>
      </c>
      <c r="AV1652" s="56">
        <f>_xll.qlCalendarAdvance(Calendar,AV1651,AT1652,"f",,Trigger)</f>
        <v>50872</v>
      </c>
      <c r="AW1652" s="56">
        <f>_xll.qlInterestRateIndexMaturity(IborIndex&amp;Tenor,AV1652,Trigger)</f>
        <v>51238</v>
      </c>
      <c r="AX1652" s="102" t="e">
        <f>_xll.qlIndexFixing($Z$5,AU1652,,Trigger)</f>
        <v>#VALUE!</v>
      </c>
      <c r="AY1652" s="102">
        <f>_xll.qlIndexFixing($AZ$1,AV1652,,Trigger)</f>
        <v>1.4810880781488497E-2</v>
      </c>
    </row>
    <row r="1653" spans="46:51" ht="11.25" customHeight="1" x14ac:dyDescent="0.25">
      <c r="AT1653" s="57" t="s">
        <v>44</v>
      </c>
      <c r="AU1653" s="56">
        <f>_xll.qlInterestRateIndexFixingDate(IborIndex&amp;Tenor,AV1653,Trigger)</f>
        <v>50875</v>
      </c>
      <c r="AV1653" s="56">
        <f>_xll.qlCalendarAdvance(Calendar,AV1652,AT1653,"f",,Trigger)</f>
        <v>50879</v>
      </c>
      <c r="AW1653" s="56">
        <f>_xll.qlInterestRateIndexMaturity(IborIndex&amp;Tenor,AV1653,Trigger)</f>
        <v>51245</v>
      </c>
      <c r="AX1653" s="102" t="e">
        <f>_xll.qlIndexFixing($Z$5,AU1653,,Trigger)</f>
        <v>#VALUE!</v>
      </c>
      <c r="AY1653" s="102">
        <f>_xll.qlIndexFixing($AZ$1,AV1653,,Trigger)</f>
        <v>1.4810591273955551E-2</v>
      </c>
    </row>
    <row r="1654" spans="46:51" ht="11.25" customHeight="1" x14ac:dyDescent="0.25">
      <c r="AT1654" s="57" t="s">
        <v>44</v>
      </c>
      <c r="AU1654" s="56">
        <f>_xll.qlInterestRateIndexFixingDate(IborIndex&amp;Tenor,AV1654,Trigger)</f>
        <v>50882</v>
      </c>
      <c r="AV1654" s="56">
        <f>_xll.qlCalendarAdvance(Calendar,AV1653,AT1654,"f",,Trigger)</f>
        <v>50886</v>
      </c>
      <c r="AW1654" s="56">
        <f>_xll.qlInterestRateIndexMaturity(IborIndex&amp;Tenor,AV1654,Trigger)</f>
        <v>51252</v>
      </c>
      <c r="AX1654" s="102" t="e">
        <f>_xll.qlIndexFixing($Z$5,AU1654,,Trigger)</f>
        <v>#VALUE!</v>
      </c>
      <c r="AY1654" s="102">
        <f>_xll.qlIndexFixing($AZ$1,AV1654,,Trigger)</f>
        <v>1.4810351930587818E-2</v>
      </c>
    </row>
    <row r="1655" spans="46:51" ht="11.25" customHeight="1" x14ac:dyDescent="0.25">
      <c r="AT1655" s="57" t="s">
        <v>44</v>
      </c>
      <c r="AU1655" s="56">
        <f>_xll.qlInterestRateIndexFixingDate(IborIndex&amp;Tenor,AV1655,Trigger)</f>
        <v>50889</v>
      </c>
      <c r="AV1655" s="56">
        <f>_xll.qlCalendarAdvance(Calendar,AV1654,AT1655,"f",,Trigger)</f>
        <v>50893</v>
      </c>
      <c r="AW1655" s="56">
        <f>_xll.qlInterestRateIndexMaturity(IborIndex&amp;Tenor,AV1655,Trigger)</f>
        <v>51259</v>
      </c>
      <c r="AX1655" s="102" t="e">
        <f>_xll.qlIndexFixing($Z$5,AU1655,,Trigger)</f>
        <v>#VALUE!</v>
      </c>
      <c r="AY1655" s="102">
        <f>_xll.qlIndexFixing($AZ$1,AV1655,,Trigger)</f>
        <v>1.4810162918977106E-2</v>
      </c>
    </row>
    <row r="1656" spans="46:51" ht="11.25" customHeight="1" x14ac:dyDescent="0.25">
      <c r="AT1656" s="57" t="s">
        <v>44</v>
      </c>
      <c r="AU1656" s="56">
        <f>_xll.qlInterestRateIndexFixingDate(IborIndex&amp;Tenor,AV1656,Trigger)</f>
        <v>50896</v>
      </c>
      <c r="AV1656" s="56">
        <f>_xll.qlCalendarAdvance(Calendar,AV1655,AT1656,"f",,Trigger)</f>
        <v>50900</v>
      </c>
      <c r="AW1656" s="56">
        <f>_xll.qlInterestRateIndexMaturity(IborIndex&amp;Tenor,AV1656,Trigger)</f>
        <v>51266</v>
      </c>
      <c r="AX1656" s="102" t="e">
        <f>_xll.qlIndexFixing($Z$5,AU1656,,Trigger)</f>
        <v>#VALUE!</v>
      </c>
      <c r="AY1656" s="102">
        <f>_xll.qlIndexFixing($AZ$1,AV1656,,Trigger)</f>
        <v>1.4810024406723049E-2</v>
      </c>
    </row>
    <row r="1657" spans="46:51" ht="11.25" customHeight="1" x14ac:dyDescent="0.25">
      <c r="AT1657" s="57" t="s">
        <v>44</v>
      </c>
      <c r="AU1657" s="56">
        <f>_xll.qlInterestRateIndexFixingDate(IborIndex&amp;Tenor,AV1657,Trigger)</f>
        <v>50903</v>
      </c>
      <c r="AV1657" s="56">
        <f>_xll.qlCalendarAdvance(Calendar,AV1656,AT1657,"f",,Trigger)</f>
        <v>50907</v>
      </c>
      <c r="AW1657" s="56">
        <f>_xll.qlInterestRateIndexMaturity(IborIndex&amp;Tenor,AV1657,Trigger)</f>
        <v>51273</v>
      </c>
      <c r="AX1657" s="102" t="e">
        <f>_xll.qlIndexFixing($Z$5,AU1657,,Trigger)</f>
        <v>#VALUE!</v>
      </c>
      <c r="AY1657" s="102">
        <f>_xll.qlIndexFixing($AZ$1,AV1657,,Trigger)</f>
        <v>1.4809936370548829E-2</v>
      </c>
    </row>
    <row r="1658" spans="46:51" ht="11.25" customHeight="1" x14ac:dyDescent="0.25">
      <c r="AT1658" s="57" t="s">
        <v>44</v>
      </c>
      <c r="AU1658" s="56">
        <f>_xll.qlInterestRateIndexFixingDate(IborIndex&amp;Tenor,AV1658,Trigger)</f>
        <v>50910</v>
      </c>
      <c r="AV1658" s="56">
        <f>_xll.qlCalendarAdvance(Calendar,AV1657,AT1658,"f",,Trigger)</f>
        <v>50914</v>
      </c>
      <c r="AW1658" s="56">
        <f>_xll.qlInterestRateIndexMaturity(IborIndex&amp;Tenor,AV1658,Trigger)</f>
        <v>51280</v>
      </c>
      <c r="AX1658" s="102" t="e">
        <f>_xll.qlIndexFixing($Z$5,AU1658,,Trigger)</f>
        <v>#VALUE!</v>
      </c>
      <c r="AY1658" s="102">
        <f>_xll.qlIndexFixing($AZ$1,AV1658,,Trigger)</f>
        <v>1.4809898022484105E-2</v>
      </c>
    </row>
    <row r="1659" spans="46:51" ht="11.25" customHeight="1" x14ac:dyDescent="0.25">
      <c r="AT1659" s="57" t="s">
        <v>44</v>
      </c>
      <c r="AU1659" s="56">
        <f>_xll.qlInterestRateIndexFixingDate(IborIndex&amp;Tenor,AV1659,Trigger)</f>
        <v>50917</v>
      </c>
      <c r="AV1659" s="56">
        <f>_xll.qlCalendarAdvance(Calendar,AV1658,AT1659,"f",,Trigger)</f>
        <v>50921</v>
      </c>
      <c r="AW1659" s="56">
        <f>_xll.qlInterestRateIndexMaturity(IborIndex&amp;Tenor,AV1659,Trigger)</f>
        <v>51287</v>
      </c>
      <c r="AX1659" s="102" t="e">
        <f>_xll.qlIndexFixing($Z$5,AU1659,,Trigger)</f>
        <v>#VALUE!</v>
      </c>
      <c r="AY1659" s="102">
        <f>_xll.qlIndexFixing($AZ$1,AV1659,,Trigger)</f>
        <v>1.4809908380466186E-2</v>
      </c>
    </row>
    <row r="1660" spans="46:51" ht="11.25" customHeight="1" x14ac:dyDescent="0.25">
      <c r="AT1660" s="57" t="s">
        <v>44</v>
      </c>
      <c r="AU1660" s="56">
        <f>_xll.qlInterestRateIndexFixingDate(IborIndex&amp;Tenor,AV1660,Trigger)</f>
        <v>50924</v>
      </c>
      <c r="AV1660" s="56">
        <f>_xll.qlCalendarAdvance(Calendar,AV1659,AT1660,"f",,Trigger)</f>
        <v>50928</v>
      </c>
      <c r="AW1660" s="56">
        <f>_xll.qlInterestRateIndexMaturity(IborIndex&amp;Tenor,AV1660,Trigger)</f>
        <v>51294</v>
      </c>
      <c r="AX1660" s="102" t="e">
        <f>_xll.qlIndexFixing($Z$5,AU1660,,Trigger)</f>
        <v>#VALUE!</v>
      </c>
      <c r="AY1660" s="102">
        <f>_xll.qlIndexFixing($AZ$1,AV1660,,Trigger)</f>
        <v>1.4809966458929963E-2</v>
      </c>
    </row>
    <row r="1661" spans="46:51" ht="11.25" customHeight="1" x14ac:dyDescent="0.25">
      <c r="AT1661" s="57" t="s">
        <v>44</v>
      </c>
      <c r="AU1661" s="56">
        <f>_xll.qlInterestRateIndexFixingDate(IborIndex&amp;Tenor,AV1661,Trigger)</f>
        <v>50931</v>
      </c>
      <c r="AV1661" s="56">
        <f>_xll.qlCalendarAdvance(Calendar,AV1660,AT1661,"f",,Trigger)</f>
        <v>50935</v>
      </c>
      <c r="AW1661" s="56">
        <f>_xll.qlInterestRateIndexMaturity(IborIndex&amp;Tenor,AV1661,Trigger)</f>
        <v>51301</v>
      </c>
      <c r="AX1661" s="102" t="e">
        <f>_xll.qlIndexFixing($Z$5,AU1661,,Trigger)</f>
        <v>#VALUE!</v>
      </c>
      <c r="AY1661" s="102">
        <f>_xll.qlIndexFixing($AZ$1,AV1661,,Trigger)</f>
        <v>1.4810071268809217E-2</v>
      </c>
    </row>
    <row r="1662" spans="46:51" ht="11.25" customHeight="1" x14ac:dyDescent="0.25">
      <c r="AT1662" s="57" t="s">
        <v>44</v>
      </c>
      <c r="AU1662" s="56">
        <f>_xll.qlInterestRateIndexFixingDate(IborIndex&amp;Tenor,AV1662,Trigger)</f>
        <v>50938</v>
      </c>
      <c r="AV1662" s="56">
        <f>_xll.qlCalendarAdvance(Calendar,AV1661,AT1662,"f",,Trigger)</f>
        <v>50942</v>
      </c>
      <c r="AW1662" s="56">
        <f>_xll.qlInterestRateIndexMaturity(IborIndex&amp;Tenor,AV1662,Trigger)</f>
        <v>51308</v>
      </c>
      <c r="AX1662" s="102" t="e">
        <f>_xll.qlIndexFixing($Z$5,AU1662,,Trigger)</f>
        <v>#VALUE!</v>
      </c>
      <c r="AY1662" s="102">
        <f>_xll.qlIndexFixing($AZ$1,AV1662,,Trigger)</f>
        <v>1.4810221817534224E-2</v>
      </c>
    </row>
    <row r="1663" spans="46:51" ht="11.25" customHeight="1" x14ac:dyDescent="0.25">
      <c r="AT1663" s="57" t="s">
        <v>44</v>
      </c>
      <c r="AU1663" s="56">
        <f>_xll.qlInterestRateIndexFixingDate(IborIndex&amp;Tenor,AV1663,Trigger)</f>
        <v>50945</v>
      </c>
      <c r="AV1663" s="56">
        <f>_xll.qlCalendarAdvance(Calendar,AV1662,AT1663,"f",,Trigger)</f>
        <v>50949</v>
      </c>
      <c r="AW1663" s="56">
        <f>_xll.qlInterestRateIndexMaturity(IborIndex&amp;Tenor,AV1663,Trigger)</f>
        <v>51315</v>
      </c>
      <c r="AX1663" s="102" t="e">
        <f>_xll.qlIndexFixing($Z$5,AU1663,,Trigger)</f>
        <v>#VALUE!</v>
      </c>
      <c r="AY1663" s="102">
        <f>_xll.qlIndexFixing($AZ$1,AV1663,,Trigger)</f>
        <v>1.4809370414834142E-2</v>
      </c>
    </row>
    <row r="1664" spans="46:51" ht="11.25" customHeight="1" x14ac:dyDescent="0.25">
      <c r="AT1664" s="57" t="s">
        <v>44</v>
      </c>
      <c r="AU1664" s="56">
        <f>_xll.qlInterestRateIndexFixingDate(IborIndex&amp;Tenor,AV1664,Trigger)</f>
        <v>50952</v>
      </c>
      <c r="AV1664" s="56">
        <f>_xll.qlCalendarAdvance(Calendar,AV1663,AT1664,"f",,Trigger)</f>
        <v>50956</v>
      </c>
      <c r="AW1664" s="56">
        <f>_xll.qlInterestRateIndexMaturity(IborIndex&amp;Tenor,AV1664,Trigger)</f>
        <v>51322</v>
      </c>
      <c r="AX1664" s="102" t="e">
        <f>_xll.qlIndexFixing($Z$5,AU1664,,Trigger)</f>
        <v>#VALUE!</v>
      </c>
      <c r="AY1664" s="102">
        <f>_xll.qlIndexFixing($AZ$1,AV1664,,Trigger)</f>
        <v>1.4810656143727931E-2</v>
      </c>
    </row>
    <row r="1665" spans="46:51" ht="11.25" customHeight="1" x14ac:dyDescent="0.25">
      <c r="AT1665" s="57" t="s">
        <v>44</v>
      </c>
      <c r="AU1665" s="56">
        <f>_xll.qlInterestRateIndexFixingDate(IborIndex&amp;Tenor,AV1665,Trigger)</f>
        <v>50959</v>
      </c>
      <c r="AV1665" s="56">
        <f>_xll.qlCalendarAdvance(Calendar,AV1664,AT1665,"f",,Trigger)</f>
        <v>50963</v>
      </c>
      <c r="AW1665" s="56">
        <f>_xll.qlInterestRateIndexMaturity(IborIndex&amp;Tenor,AV1665,Trigger)</f>
        <v>51329</v>
      </c>
      <c r="AX1665" s="102" t="e">
        <f>_xll.qlIndexFixing($Z$5,AU1665,,Trigger)</f>
        <v>#VALUE!</v>
      </c>
      <c r="AY1665" s="102">
        <f>_xll.qlIndexFixing($AZ$1,AV1665,,Trigger)</f>
        <v>1.4810937918539675E-2</v>
      </c>
    </row>
    <row r="1666" spans="46:51" ht="11.25" customHeight="1" x14ac:dyDescent="0.25">
      <c r="AT1666" s="57" t="s">
        <v>44</v>
      </c>
      <c r="AU1666" s="56">
        <f>_xll.qlInterestRateIndexFixingDate(IborIndex&amp;Tenor,AV1666,Trigger)</f>
        <v>50966</v>
      </c>
      <c r="AV1666" s="56">
        <f>_xll.qlCalendarAdvance(Calendar,AV1665,AT1666,"f",,Trigger)</f>
        <v>50970</v>
      </c>
      <c r="AW1666" s="56">
        <f>_xll.qlInterestRateIndexMaturity(IborIndex&amp;Tenor,AV1666,Trigger)</f>
        <v>51336</v>
      </c>
      <c r="AX1666" s="102" t="e">
        <f>_xll.qlIndexFixing($Z$5,AU1666,,Trigger)</f>
        <v>#VALUE!</v>
      </c>
      <c r="AY1666" s="102">
        <f>_xll.qlIndexFixing($AZ$1,AV1666,,Trigger)</f>
        <v>1.4811261426883701E-2</v>
      </c>
    </row>
    <row r="1667" spans="46:51" ht="11.25" customHeight="1" x14ac:dyDescent="0.25">
      <c r="AT1667" s="57" t="s">
        <v>44</v>
      </c>
      <c r="AU1667" s="56">
        <f>_xll.qlInterestRateIndexFixingDate(IborIndex&amp;Tenor,AV1667,Trigger)</f>
        <v>50973</v>
      </c>
      <c r="AV1667" s="56">
        <f>_xll.qlCalendarAdvance(Calendar,AV1666,AT1667,"f",,Trigger)</f>
        <v>50977</v>
      </c>
      <c r="AW1667" s="56">
        <f>_xll.qlInterestRateIndexMaturity(IborIndex&amp;Tenor,AV1667,Trigger)</f>
        <v>51343</v>
      </c>
      <c r="AX1667" s="102" t="e">
        <f>_xll.qlIndexFixing($Z$5,AU1667,,Trigger)</f>
        <v>#VALUE!</v>
      </c>
      <c r="AY1667" s="102">
        <f>_xll.qlIndexFixing($AZ$1,AV1667,,Trigger)</f>
        <v>1.4811625658669739E-2</v>
      </c>
    </row>
    <row r="1668" spans="46:51" ht="11.25" customHeight="1" x14ac:dyDescent="0.25">
      <c r="AT1668" s="57" t="s">
        <v>44</v>
      </c>
      <c r="AU1668" s="56">
        <f>_xll.qlInterestRateIndexFixingDate(IborIndex&amp;Tenor,AV1668,Trigger)</f>
        <v>50980</v>
      </c>
      <c r="AV1668" s="56">
        <f>_xll.qlCalendarAdvance(Calendar,AV1667,AT1668,"f",,Trigger)</f>
        <v>50984</v>
      </c>
      <c r="AW1668" s="56">
        <f>_xll.qlInterestRateIndexMaturity(IborIndex&amp;Tenor,AV1668,Trigger)</f>
        <v>51350</v>
      </c>
      <c r="AX1668" s="102" t="e">
        <f>_xll.qlIndexFixing($Z$5,AU1668,,Trigger)</f>
        <v>#VALUE!</v>
      </c>
      <c r="AY1668" s="102">
        <f>_xll.qlIndexFixing($AZ$1,AV1668,,Trigger)</f>
        <v>1.4812029600303358E-2</v>
      </c>
    </row>
    <row r="1669" spans="46:51" ht="11.25" customHeight="1" x14ac:dyDescent="0.25">
      <c r="AT1669" s="57" t="s">
        <v>44</v>
      </c>
      <c r="AU1669" s="56">
        <f>_xll.qlInterestRateIndexFixingDate(IborIndex&amp;Tenor,AV1669,Trigger)</f>
        <v>50987</v>
      </c>
      <c r="AV1669" s="56">
        <f>_xll.qlCalendarAdvance(Calendar,AV1668,AT1669,"f",,Trigger)</f>
        <v>50991</v>
      </c>
      <c r="AW1669" s="56">
        <f>_xll.qlInterestRateIndexMaturity(IborIndex&amp;Tenor,AV1669,Trigger)</f>
        <v>51357</v>
      </c>
      <c r="AX1669" s="102" t="e">
        <f>_xll.qlIndexFixing($Z$5,AU1669,,Trigger)</f>
        <v>#VALUE!</v>
      </c>
      <c r="AY1669" s="102">
        <f>_xll.qlIndexFixing($AZ$1,AV1669,,Trigger)</f>
        <v>1.4812472234683377E-2</v>
      </c>
    </row>
    <row r="1670" spans="46:51" ht="11.25" customHeight="1" x14ac:dyDescent="0.25">
      <c r="AT1670" s="57" t="s">
        <v>44</v>
      </c>
      <c r="AU1670" s="56">
        <f>_xll.qlInterestRateIndexFixingDate(IborIndex&amp;Tenor,AV1670,Trigger)</f>
        <v>50994</v>
      </c>
      <c r="AV1670" s="56">
        <f>_xll.qlCalendarAdvance(Calendar,AV1669,AT1670,"f",,Trigger)</f>
        <v>50998</v>
      </c>
      <c r="AW1670" s="56">
        <f>_xll.qlInterestRateIndexMaturity(IborIndex&amp;Tenor,AV1670,Trigger)</f>
        <v>51364</v>
      </c>
      <c r="AX1670" s="102" t="e">
        <f>_xll.qlIndexFixing($Z$5,AU1670,,Trigger)</f>
        <v>#VALUE!</v>
      </c>
      <c r="AY1670" s="102">
        <f>_xll.qlIndexFixing($AZ$1,AV1670,,Trigger)</f>
        <v>1.4812952541202717E-2</v>
      </c>
    </row>
    <row r="1671" spans="46:51" ht="11.25" customHeight="1" x14ac:dyDescent="0.25">
      <c r="AT1671" s="57" t="s">
        <v>44</v>
      </c>
      <c r="AU1671" s="56">
        <f>_xll.qlInterestRateIndexFixingDate(IborIndex&amp;Tenor,AV1671,Trigger)</f>
        <v>51001</v>
      </c>
      <c r="AV1671" s="56">
        <f>_xll.qlCalendarAdvance(Calendar,AV1670,AT1671,"f",,Trigger)</f>
        <v>51005</v>
      </c>
      <c r="AW1671" s="56">
        <f>_xll.qlInterestRateIndexMaturity(IborIndex&amp;Tenor,AV1671,Trigger)</f>
        <v>51371</v>
      </c>
      <c r="AX1671" s="102" t="e">
        <f>_xll.qlIndexFixing($Z$5,AU1671,,Trigger)</f>
        <v>#VALUE!</v>
      </c>
      <c r="AY1671" s="102">
        <f>_xll.qlIndexFixing($AZ$1,AV1671,,Trigger)</f>
        <v>1.4813469495748192E-2</v>
      </c>
    </row>
    <row r="1672" spans="46:51" ht="11.25" customHeight="1" x14ac:dyDescent="0.25">
      <c r="AT1672" s="57" t="s">
        <v>44</v>
      </c>
      <c r="AU1672" s="56">
        <f>_xll.qlInterestRateIndexFixingDate(IborIndex&amp;Tenor,AV1672,Trigger)</f>
        <v>51008</v>
      </c>
      <c r="AV1672" s="56">
        <f>_xll.qlCalendarAdvance(Calendar,AV1671,AT1672,"f",,Trigger)</f>
        <v>51012</v>
      </c>
      <c r="AW1672" s="56">
        <f>_xll.qlInterestRateIndexMaturity(IborIndex&amp;Tenor,AV1672,Trigger)</f>
        <v>51378</v>
      </c>
      <c r="AX1672" s="102" t="e">
        <f>_xll.qlIndexFixing($Z$5,AU1672,,Trigger)</f>
        <v>#VALUE!</v>
      </c>
      <c r="AY1672" s="102">
        <f>_xll.qlIndexFixing($AZ$1,AV1672,,Trigger)</f>
        <v>1.4814022070698771E-2</v>
      </c>
    </row>
    <row r="1673" spans="46:51" ht="11.25" customHeight="1" x14ac:dyDescent="0.25">
      <c r="AT1673" s="57" t="s">
        <v>44</v>
      </c>
      <c r="AU1673" s="56">
        <f>_xll.qlInterestRateIndexFixingDate(IborIndex&amp;Tenor,AV1673,Trigger)</f>
        <v>51015</v>
      </c>
      <c r="AV1673" s="56">
        <f>_xll.qlCalendarAdvance(Calendar,AV1672,AT1673,"f",,Trigger)</f>
        <v>51019</v>
      </c>
      <c r="AW1673" s="56">
        <f>_xll.qlInterestRateIndexMaturity(IborIndex&amp;Tenor,AV1673,Trigger)</f>
        <v>51385</v>
      </c>
      <c r="AX1673" s="102" t="e">
        <f>_xll.qlIndexFixing($Z$5,AU1673,,Trigger)</f>
        <v>#VALUE!</v>
      </c>
      <c r="AY1673" s="102">
        <f>_xll.qlIndexFixing($AZ$1,AV1673,,Trigger)</f>
        <v>1.4814609234927096E-2</v>
      </c>
    </row>
    <row r="1674" spans="46:51" ht="11.25" customHeight="1" x14ac:dyDescent="0.25">
      <c r="AT1674" s="57" t="s">
        <v>44</v>
      </c>
      <c r="AU1674" s="56">
        <f>_xll.qlInterestRateIndexFixingDate(IborIndex&amp;Tenor,AV1674,Trigger)</f>
        <v>51022</v>
      </c>
      <c r="AV1674" s="56">
        <f>_xll.qlCalendarAdvance(Calendar,AV1673,AT1674,"f",,Trigger)</f>
        <v>51026</v>
      </c>
      <c r="AW1674" s="56">
        <f>_xll.qlInterestRateIndexMaturity(IborIndex&amp;Tenor,AV1674,Trigger)</f>
        <v>51392</v>
      </c>
      <c r="AX1674" s="102" t="e">
        <f>_xll.qlIndexFixing($Z$5,AU1674,,Trigger)</f>
        <v>#VALUE!</v>
      </c>
      <c r="AY1674" s="102">
        <f>_xll.qlIndexFixing($AZ$1,AV1674,,Trigger)</f>
        <v>1.4815229953797096E-2</v>
      </c>
    </row>
    <row r="1675" spans="46:51" ht="11.25" customHeight="1" x14ac:dyDescent="0.25">
      <c r="AT1675" s="57" t="s">
        <v>44</v>
      </c>
      <c r="AU1675" s="56">
        <f>_xll.qlInterestRateIndexFixingDate(IborIndex&amp;Tenor,AV1675,Trigger)</f>
        <v>51029</v>
      </c>
      <c r="AV1675" s="56">
        <f>_xll.qlCalendarAdvance(Calendar,AV1674,AT1675,"f",,Trigger)</f>
        <v>51033</v>
      </c>
      <c r="AW1675" s="56">
        <f>_xll.qlInterestRateIndexMaturity(IborIndex&amp;Tenor,AV1675,Trigger)</f>
        <v>51399</v>
      </c>
      <c r="AX1675" s="102" t="e">
        <f>_xll.qlIndexFixing($Z$5,AU1675,,Trigger)</f>
        <v>#VALUE!</v>
      </c>
      <c r="AY1675" s="102">
        <f>_xll.qlIndexFixing($AZ$1,AV1675,,Trigger)</f>
        <v>1.4815883189165284E-2</v>
      </c>
    </row>
    <row r="1676" spans="46:51" ht="11.25" customHeight="1" x14ac:dyDescent="0.25">
      <c r="AT1676" s="57" t="s">
        <v>44</v>
      </c>
      <c r="AU1676" s="56">
        <f>_xll.qlInterestRateIndexFixingDate(IborIndex&amp;Tenor,AV1676,Trigger)</f>
        <v>51036</v>
      </c>
      <c r="AV1676" s="56">
        <f>_xll.qlCalendarAdvance(Calendar,AV1675,AT1676,"f",,Trigger)</f>
        <v>51040</v>
      </c>
      <c r="AW1676" s="56">
        <f>_xll.qlInterestRateIndexMaturity(IborIndex&amp;Tenor,AV1676,Trigger)</f>
        <v>51406</v>
      </c>
      <c r="AX1676" s="102" t="e">
        <f>_xll.qlIndexFixing($Z$5,AU1676,,Trigger)</f>
        <v>#VALUE!</v>
      </c>
      <c r="AY1676" s="102">
        <f>_xll.qlIndexFixing($AZ$1,AV1676,,Trigger)</f>
        <v>1.4815444079266247E-2</v>
      </c>
    </row>
    <row r="1677" spans="46:51" ht="11.25" customHeight="1" x14ac:dyDescent="0.25">
      <c r="AT1677" s="57" t="s">
        <v>44</v>
      </c>
      <c r="AU1677" s="56">
        <f>_xll.qlInterestRateIndexFixingDate(IborIndex&amp;Tenor,AV1677,Trigger)</f>
        <v>51043</v>
      </c>
      <c r="AV1677" s="56">
        <f>_xll.qlCalendarAdvance(Calendar,AV1676,AT1677,"f",,Trigger)</f>
        <v>51047</v>
      </c>
      <c r="AW1677" s="56">
        <f>_xll.qlInterestRateIndexMaturity(IborIndex&amp;Tenor,AV1677,Trigger)</f>
        <v>51413</v>
      </c>
      <c r="AX1677" s="102" t="e">
        <f>_xll.qlIndexFixing($Z$5,AU1677,,Trigger)</f>
        <v>#VALUE!</v>
      </c>
      <c r="AY1677" s="102">
        <f>_xll.qlIndexFixing($AZ$1,AV1677,,Trigger)</f>
        <v>1.4817283039278067E-2</v>
      </c>
    </row>
    <row r="1678" spans="46:51" ht="11.25" customHeight="1" x14ac:dyDescent="0.25">
      <c r="AT1678" s="57" t="s">
        <v>44</v>
      </c>
      <c r="AU1678" s="56">
        <f>_xll.qlInterestRateIndexFixingDate(IborIndex&amp;Tenor,AV1678,Trigger)</f>
        <v>51050</v>
      </c>
      <c r="AV1678" s="56">
        <f>_xll.qlCalendarAdvance(Calendar,AV1677,AT1678,"f",,Trigger)</f>
        <v>51054</v>
      </c>
      <c r="AW1678" s="56">
        <f>_xll.qlInterestRateIndexMaturity(IborIndex&amp;Tenor,AV1678,Trigger)</f>
        <v>51420</v>
      </c>
      <c r="AX1678" s="102" t="e">
        <f>_xll.qlIndexFixing($Z$5,AU1678,,Trigger)</f>
        <v>#VALUE!</v>
      </c>
      <c r="AY1678" s="102">
        <f>_xll.qlIndexFixing($AZ$1,AV1678,,Trigger)</f>
        <v>1.4818027560192118E-2</v>
      </c>
    </row>
    <row r="1679" spans="46:51" ht="11.25" customHeight="1" x14ac:dyDescent="0.25">
      <c r="AT1679" s="57" t="s">
        <v>44</v>
      </c>
      <c r="AU1679" s="56">
        <f>_xll.qlInterestRateIndexFixingDate(IborIndex&amp;Tenor,AV1679,Trigger)</f>
        <v>51057</v>
      </c>
      <c r="AV1679" s="56">
        <f>_xll.qlCalendarAdvance(Calendar,AV1678,AT1679,"f",,Trigger)</f>
        <v>51061</v>
      </c>
      <c r="AW1679" s="56">
        <f>_xll.qlInterestRateIndexMaturity(IborIndex&amp;Tenor,AV1679,Trigger)</f>
        <v>51427</v>
      </c>
      <c r="AX1679" s="102" t="e">
        <f>_xll.qlIndexFixing($Z$5,AU1679,,Trigger)</f>
        <v>#VALUE!</v>
      </c>
      <c r="AY1679" s="102">
        <f>_xll.qlIndexFixing($AZ$1,AV1679,,Trigger)</f>
        <v>1.4818800409941098E-2</v>
      </c>
    </row>
    <row r="1680" spans="46:51" ht="11.25" customHeight="1" x14ac:dyDescent="0.25">
      <c r="AT1680" s="57" t="s">
        <v>44</v>
      </c>
      <c r="AU1680" s="56">
        <f>_xll.qlInterestRateIndexFixingDate(IborIndex&amp;Tenor,AV1680,Trigger)</f>
        <v>51064</v>
      </c>
      <c r="AV1680" s="56">
        <f>_xll.qlCalendarAdvance(Calendar,AV1679,AT1680,"f",,Trigger)</f>
        <v>51068</v>
      </c>
      <c r="AW1680" s="56">
        <f>_xll.qlInterestRateIndexMaturity(IborIndex&amp;Tenor,AV1680,Trigger)</f>
        <v>51434</v>
      </c>
      <c r="AX1680" s="102" t="e">
        <f>_xll.qlIndexFixing($Z$5,AU1680,,Trigger)</f>
        <v>#VALUE!</v>
      </c>
      <c r="AY1680" s="102">
        <f>_xll.qlIndexFixing($AZ$1,AV1680,,Trigger)</f>
        <v>1.4819600532836428E-2</v>
      </c>
    </row>
    <row r="1681" spans="46:51" ht="11.25" customHeight="1" x14ac:dyDescent="0.25">
      <c r="AT1681" s="57" t="s">
        <v>44</v>
      </c>
      <c r="AU1681" s="56">
        <f>_xll.qlInterestRateIndexFixingDate(IborIndex&amp;Tenor,AV1681,Trigger)</f>
        <v>51071</v>
      </c>
      <c r="AV1681" s="56">
        <f>_xll.qlCalendarAdvance(Calendar,AV1680,AT1681,"f",,Trigger)</f>
        <v>51075</v>
      </c>
      <c r="AW1681" s="56">
        <f>_xll.qlInterestRateIndexMaturity(IborIndex&amp;Tenor,AV1681,Trigger)</f>
        <v>51441</v>
      </c>
      <c r="AX1681" s="102" t="e">
        <f>_xll.qlIndexFixing($Z$5,AU1681,,Trigger)</f>
        <v>#VALUE!</v>
      </c>
      <c r="AY1681" s="102">
        <f>_xll.qlIndexFixing($AZ$1,AV1681,,Trigger)</f>
        <v>1.482042686967799E-2</v>
      </c>
    </row>
    <row r="1682" spans="46:51" ht="11.25" customHeight="1" x14ac:dyDescent="0.25">
      <c r="AT1682" s="57" t="s">
        <v>44</v>
      </c>
      <c r="AU1682" s="56">
        <f>_xll.qlInterestRateIndexFixingDate(IborIndex&amp;Tenor,AV1682,Trigger)</f>
        <v>51078</v>
      </c>
      <c r="AV1682" s="56">
        <f>_xll.qlCalendarAdvance(Calendar,AV1681,AT1682,"f",,Trigger)</f>
        <v>51082</v>
      </c>
      <c r="AW1682" s="56">
        <f>_xll.qlInterestRateIndexMaturity(IborIndex&amp;Tenor,AV1682,Trigger)</f>
        <v>51448</v>
      </c>
      <c r="AX1682" s="102" t="e">
        <f>_xll.qlIndexFixing($Z$5,AU1682,,Trigger)</f>
        <v>#VALUE!</v>
      </c>
      <c r="AY1682" s="102">
        <f>_xll.qlIndexFixing($AZ$1,AV1682,,Trigger)</f>
        <v>1.4821278357756514E-2</v>
      </c>
    </row>
    <row r="1683" spans="46:51" ht="11.25" customHeight="1" x14ac:dyDescent="0.25">
      <c r="AT1683" s="57" t="s">
        <v>44</v>
      </c>
      <c r="AU1683" s="56">
        <f>_xll.qlInterestRateIndexFixingDate(IborIndex&amp;Tenor,AV1683,Trigger)</f>
        <v>51085</v>
      </c>
      <c r="AV1683" s="56">
        <f>_xll.qlCalendarAdvance(Calendar,AV1682,AT1683,"f",,Trigger)</f>
        <v>51089</v>
      </c>
      <c r="AW1683" s="56">
        <f>_xll.qlInterestRateIndexMaturity(IborIndex&amp;Tenor,AV1683,Trigger)</f>
        <v>51455</v>
      </c>
      <c r="AX1683" s="102" t="e">
        <f>_xll.qlIndexFixing($Z$5,AU1683,,Trigger)</f>
        <v>#VALUE!</v>
      </c>
      <c r="AY1683" s="102">
        <f>_xll.qlIndexFixing($AZ$1,AV1683,,Trigger)</f>
        <v>1.4822153930850977E-2</v>
      </c>
    </row>
    <row r="1684" spans="46:51" ht="11.25" customHeight="1" x14ac:dyDescent="0.25">
      <c r="AT1684" s="57" t="s">
        <v>44</v>
      </c>
      <c r="AU1684" s="56">
        <f>_xll.qlInterestRateIndexFixingDate(IborIndex&amp;Tenor,AV1684,Trigger)</f>
        <v>51092</v>
      </c>
      <c r="AV1684" s="56">
        <f>_xll.qlCalendarAdvance(Calendar,AV1683,AT1684,"f",,Trigger)</f>
        <v>51096</v>
      </c>
      <c r="AW1684" s="56">
        <f>_xll.qlInterestRateIndexMaturity(IborIndex&amp;Tenor,AV1684,Trigger)</f>
        <v>51462</v>
      </c>
      <c r="AX1684" s="102" t="e">
        <f>_xll.qlIndexFixing($Z$5,AU1684,,Trigger)</f>
        <v>#VALUE!</v>
      </c>
      <c r="AY1684" s="102">
        <f>_xll.qlIndexFixing($AZ$1,AV1684,,Trigger)</f>
        <v>1.4823052519230334E-2</v>
      </c>
    </row>
    <row r="1685" spans="46:51" ht="11.25" customHeight="1" x14ac:dyDescent="0.25">
      <c r="AT1685" s="57" t="s">
        <v>44</v>
      </c>
      <c r="AU1685" s="56">
        <f>_xll.qlInterestRateIndexFixingDate(IborIndex&amp;Tenor,AV1685,Trigger)</f>
        <v>51099</v>
      </c>
      <c r="AV1685" s="56">
        <f>_xll.qlCalendarAdvance(Calendar,AV1684,AT1685,"f",,Trigger)</f>
        <v>51103</v>
      </c>
      <c r="AW1685" s="56">
        <f>_xll.qlInterestRateIndexMaturity(IborIndex&amp;Tenor,AV1685,Trigger)</f>
        <v>51469</v>
      </c>
      <c r="AX1685" s="102" t="e">
        <f>_xll.qlIndexFixing($Z$5,AU1685,,Trigger)</f>
        <v>#VALUE!</v>
      </c>
      <c r="AY1685" s="102">
        <f>_xll.qlIndexFixing($AZ$1,AV1685,,Trigger)</f>
        <v>1.4823973049651572E-2</v>
      </c>
    </row>
    <row r="1686" spans="46:51" ht="11.25" customHeight="1" x14ac:dyDescent="0.25">
      <c r="AT1686" s="57" t="s">
        <v>44</v>
      </c>
      <c r="AU1686" s="56">
        <f>_xll.qlInterestRateIndexFixingDate(IborIndex&amp;Tenor,AV1686,Trigger)</f>
        <v>51106</v>
      </c>
      <c r="AV1686" s="56">
        <f>_xll.qlCalendarAdvance(Calendar,AV1685,AT1686,"f",,Trigger)</f>
        <v>51110</v>
      </c>
      <c r="AW1686" s="56">
        <f>_xll.qlInterestRateIndexMaturity(IborIndex&amp;Tenor,AV1686,Trigger)</f>
        <v>51476</v>
      </c>
      <c r="AX1686" s="102" t="e">
        <f>_xll.qlIndexFixing($Z$5,AU1686,,Trigger)</f>
        <v>#VALUE!</v>
      </c>
      <c r="AY1686" s="102">
        <f>_xll.qlIndexFixing($AZ$1,AV1686,,Trigger)</f>
        <v>1.4824914445360785E-2</v>
      </c>
    </row>
    <row r="1687" spans="46:51" ht="11.25" customHeight="1" x14ac:dyDescent="0.25">
      <c r="AT1687" s="57" t="s">
        <v>44</v>
      </c>
      <c r="AU1687" s="56">
        <f>_xll.qlInterestRateIndexFixingDate(IborIndex&amp;Tenor,AV1687,Trigger)</f>
        <v>51113</v>
      </c>
      <c r="AV1687" s="56">
        <f>_xll.qlCalendarAdvance(Calendar,AV1686,AT1687,"f",,Trigger)</f>
        <v>51117</v>
      </c>
      <c r="AW1687" s="56">
        <f>_xll.qlInterestRateIndexMaturity(IborIndex&amp;Tenor,AV1687,Trigger)</f>
        <v>51483</v>
      </c>
      <c r="AX1687" s="102" t="e">
        <f>_xll.qlIndexFixing($Z$5,AU1687,,Trigger)</f>
        <v>#VALUE!</v>
      </c>
      <c r="AY1687" s="102">
        <f>_xll.qlIndexFixing($AZ$1,AV1687,,Trigger)</f>
        <v>1.4825875626091879E-2</v>
      </c>
    </row>
    <row r="1688" spans="46:51" ht="11.25" customHeight="1" x14ac:dyDescent="0.25">
      <c r="AT1688" s="57" t="s">
        <v>44</v>
      </c>
      <c r="AU1688" s="56">
        <f>_xll.qlInterestRateIndexFixingDate(IborIndex&amp;Tenor,AV1688,Trigger)</f>
        <v>51120</v>
      </c>
      <c r="AV1688" s="56">
        <f>_xll.qlCalendarAdvance(Calendar,AV1687,AT1688,"f",,Trigger)</f>
        <v>51124</v>
      </c>
      <c r="AW1688" s="56">
        <f>_xll.qlInterestRateIndexMaturity(IborIndex&amp;Tenor,AV1688,Trigger)</f>
        <v>51490</v>
      </c>
      <c r="AX1688" s="102" t="e">
        <f>_xll.qlIndexFixing($Z$5,AU1688,,Trigger)</f>
        <v>#VALUE!</v>
      </c>
      <c r="AY1688" s="102">
        <f>_xll.qlIndexFixing($AZ$1,AV1688,,Trigger)</f>
        <v>1.4826855508066786E-2</v>
      </c>
    </row>
    <row r="1689" spans="46:51" ht="11.25" customHeight="1" x14ac:dyDescent="0.25">
      <c r="AT1689" s="57" t="s">
        <v>44</v>
      </c>
      <c r="AU1689" s="56">
        <f>_xll.qlInterestRateIndexFixingDate(IborIndex&amp;Tenor,AV1689,Trigger)</f>
        <v>51126</v>
      </c>
      <c r="AV1689" s="56">
        <f>_xll.qlCalendarAdvance(Calendar,AV1688,AT1689,"f",,Trigger)</f>
        <v>51131</v>
      </c>
      <c r="AW1689" s="56">
        <f>_xll.qlInterestRateIndexMaturity(IborIndex&amp;Tenor,AV1689,Trigger)</f>
        <v>51497</v>
      </c>
      <c r="AX1689" s="102" t="e">
        <f>_xll.qlIndexFixing($Z$5,AU1689,,Trigger)</f>
        <v>#VALUE!</v>
      </c>
      <c r="AY1689" s="102">
        <f>_xll.qlIndexFixing($AZ$1,AV1689,,Trigger)</f>
        <v>1.4827853003995686E-2</v>
      </c>
    </row>
    <row r="1690" spans="46:51" ht="11.25" customHeight="1" x14ac:dyDescent="0.25">
      <c r="AT1690" s="57" t="s">
        <v>44</v>
      </c>
      <c r="AU1690" s="56">
        <f>_xll.qlInterestRateIndexFixingDate(IborIndex&amp;Tenor,AV1690,Trigger)</f>
        <v>51134</v>
      </c>
      <c r="AV1690" s="56">
        <f>_xll.qlCalendarAdvance(Calendar,AV1689,AT1690,"f",,Trigger)</f>
        <v>51138</v>
      </c>
      <c r="AW1690" s="56">
        <f>_xll.qlInterestRateIndexMaturity(IborIndex&amp;Tenor,AV1690,Trigger)</f>
        <v>51504</v>
      </c>
      <c r="AX1690" s="102" t="e">
        <f>_xll.qlIndexFixing($Z$5,AU1690,,Trigger)</f>
        <v>#VALUE!</v>
      </c>
      <c r="AY1690" s="102">
        <f>_xll.qlIndexFixing($AZ$1,AV1690,,Trigger)</f>
        <v>1.4828867023076129E-2</v>
      </c>
    </row>
    <row r="1691" spans="46:51" ht="11.25" customHeight="1" x14ac:dyDescent="0.25">
      <c r="AT1691" s="57" t="s">
        <v>44</v>
      </c>
      <c r="AU1691" s="56">
        <f>_xll.qlInterestRateIndexFixingDate(IborIndex&amp;Tenor,AV1691,Trigger)</f>
        <v>51141</v>
      </c>
      <c r="AV1691" s="56">
        <f>_xll.qlCalendarAdvance(Calendar,AV1690,AT1691,"f",,Trigger)</f>
        <v>51145</v>
      </c>
      <c r="AW1691" s="56">
        <f>_xll.qlInterestRateIndexMaturity(IborIndex&amp;Tenor,AV1691,Trigger)</f>
        <v>51511</v>
      </c>
      <c r="AX1691" s="102" t="e">
        <f>_xll.qlIndexFixing($Z$5,AU1691,,Trigger)</f>
        <v>#VALUE!</v>
      </c>
      <c r="AY1691" s="102">
        <f>_xll.qlIndexFixing($AZ$1,AV1691,,Trigger)</f>
        <v>1.4829896470992605E-2</v>
      </c>
    </row>
    <row r="1692" spans="46:51" ht="11.25" customHeight="1" x14ac:dyDescent="0.25">
      <c r="AT1692" s="57" t="s">
        <v>44</v>
      </c>
      <c r="AU1692" s="56">
        <f>_xll.qlInterestRateIndexFixingDate(IborIndex&amp;Tenor,AV1692,Trigger)</f>
        <v>51148</v>
      </c>
      <c r="AV1692" s="56">
        <f>_xll.qlCalendarAdvance(Calendar,AV1691,AT1692,"f",,Trigger)</f>
        <v>51152</v>
      </c>
      <c r="AW1692" s="56">
        <f>_xll.qlInterestRateIndexMaturity(IborIndex&amp;Tenor,AV1692,Trigger)</f>
        <v>51518</v>
      </c>
      <c r="AX1692" s="102" t="e">
        <f>_xll.qlIndexFixing($Z$5,AU1692,,Trigger)</f>
        <v>#VALUE!</v>
      </c>
      <c r="AY1692" s="102">
        <f>_xll.qlIndexFixing($AZ$1,AV1692,,Trigger)</f>
        <v>1.4830940249917419E-2</v>
      </c>
    </row>
    <row r="1693" spans="46:51" ht="11.25" customHeight="1" x14ac:dyDescent="0.25">
      <c r="AT1693" s="57" t="s">
        <v>44</v>
      </c>
      <c r="AU1693" s="56">
        <f>_xll.qlInterestRateIndexFixingDate(IborIndex&amp;Tenor,AV1693,Trigger)</f>
        <v>51155</v>
      </c>
      <c r="AV1693" s="56">
        <f>_xll.qlCalendarAdvance(Calendar,AV1692,AT1693,"f",,Trigger)</f>
        <v>51159</v>
      </c>
      <c r="AW1693" s="56">
        <f>_xll.qlInterestRateIndexMaturity(IborIndex&amp;Tenor,AV1693,Trigger)</f>
        <v>51525</v>
      </c>
      <c r="AX1693" s="102" t="e">
        <f>_xll.qlIndexFixing($Z$5,AU1693,,Trigger)</f>
        <v>#VALUE!</v>
      </c>
      <c r="AY1693" s="102">
        <f>_xll.qlIndexFixing($AZ$1,AV1693,,Trigger)</f>
        <v>1.4831997258509593E-2</v>
      </c>
    </row>
    <row r="1694" spans="46:51" ht="11.25" customHeight="1" x14ac:dyDescent="0.25">
      <c r="AT1694" s="57" t="s">
        <v>44</v>
      </c>
      <c r="AU1694" s="56">
        <f>_xll.qlInterestRateIndexFixingDate(IborIndex&amp;Tenor,AV1694,Trigger)</f>
        <v>51162</v>
      </c>
      <c r="AV1694" s="56">
        <f>_xll.qlCalendarAdvance(Calendar,AV1693,AT1694,"f",,Trigger)</f>
        <v>51166</v>
      </c>
      <c r="AW1694" s="56">
        <f>_xll.qlInterestRateIndexMaturity(IborIndex&amp;Tenor,AV1694,Trigger)</f>
        <v>51532</v>
      </c>
      <c r="AX1694" s="102" t="e">
        <f>_xll.qlIndexFixing($Z$5,AU1694,,Trigger)</f>
        <v>#VALUE!</v>
      </c>
      <c r="AY1694" s="102">
        <f>_xll.qlIndexFixing($AZ$1,AV1694,,Trigger)</f>
        <v>1.483306639191488E-2</v>
      </c>
    </row>
    <row r="1695" spans="46:51" ht="11.25" customHeight="1" x14ac:dyDescent="0.25">
      <c r="AT1695" s="57" t="s">
        <v>44</v>
      </c>
      <c r="AU1695" s="56">
        <f>_xll.qlInterestRateIndexFixingDate(IborIndex&amp;Tenor,AV1695,Trigger)</f>
        <v>51169</v>
      </c>
      <c r="AV1695" s="56">
        <f>_xll.qlCalendarAdvance(Calendar,AV1694,AT1695,"f",,Trigger)</f>
        <v>51173</v>
      </c>
      <c r="AW1695" s="56">
        <f>_xll.qlInterestRateIndexMaturity(IborIndex&amp;Tenor,AV1695,Trigger)</f>
        <v>51539</v>
      </c>
      <c r="AX1695" s="102" t="e">
        <f>_xll.qlIndexFixing($Z$5,AU1695,,Trigger)</f>
        <v>#VALUE!</v>
      </c>
      <c r="AY1695" s="102">
        <f>_xll.qlIndexFixing($AZ$1,AV1695,,Trigger)</f>
        <v>1.4834146541765963E-2</v>
      </c>
    </row>
    <row r="1696" spans="46:51" ht="11.25" customHeight="1" x14ac:dyDescent="0.25">
      <c r="AT1696" s="57" t="s">
        <v>44</v>
      </c>
      <c r="AU1696" s="56">
        <f>_xll.qlInterestRateIndexFixingDate(IborIndex&amp;Tenor,AV1696,Trigger)</f>
        <v>51176</v>
      </c>
      <c r="AV1696" s="56">
        <f>_xll.qlCalendarAdvance(Calendar,AV1695,AT1696,"f",,Trigger)</f>
        <v>51180</v>
      </c>
      <c r="AW1696" s="56">
        <f>_xll.qlInterestRateIndexMaturity(IborIndex&amp;Tenor,AV1696,Trigger)</f>
        <v>51546</v>
      </c>
      <c r="AX1696" s="102" t="e">
        <f>_xll.qlIndexFixing($Z$5,AU1696,,Trigger)</f>
        <v>#VALUE!</v>
      </c>
      <c r="AY1696" s="102">
        <f>_xll.qlIndexFixing($AZ$1,AV1696,,Trigger)</f>
        <v>1.4835236596182043E-2</v>
      </c>
    </row>
    <row r="1697" spans="46:51" ht="11.25" customHeight="1" x14ac:dyDescent="0.25">
      <c r="AT1697" s="57" t="s">
        <v>44</v>
      </c>
      <c r="AU1697" s="56">
        <f>_xll.qlInterestRateIndexFixingDate(IborIndex&amp;Tenor,AV1697,Trigger)</f>
        <v>51183</v>
      </c>
      <c r="AV1697" s="56">
        <f>_xll.qlCalendarAdvance(Calendar,AV1696,AT1697,"f",,Trigger)</f>
        <v>51187</v>
      </c>
      <c r="AW1697" s="56">
        <f>_xll.qlInterestRateIndexMaturity(IborIndex&amp;Tenor,AV1697,Trigger)</f>
        <v>51553</v>
      </c>
      <c r="AX1697" s="102" t="e">
        <f>_xll.qlIndexFixing($Z$5,AU1697,,Trigger)</f>
        <v>#VALUE!</v>
      </c>
      <c r="AY1697" s="102">
        <f>_xll.qlIndexFixing($AZ$1,AV1697,,Trigger)</f>
        <v>1.4836335439768165E-2</v>
      </c>
    </row>
    <row r="1698" spans="46:51" ht="11.25" customHeight="1" x14ac:dyDescent="0.25">
      <c r="AT1698" s="57" t="s">
        <v>44</v>
      </c>
      <c r="AU1698" s="56">
        <f>_xll.qlInterestRateIndexFixingDate(IborIndex&amp;Tenor,AV1698,Trigger)</f>
        <v>51190</v>
      </c>
      <c r="AV1698" s="56">
        <f>_xll.qlCalendarAdvance(Calendar,AV1697,AT1698,"f",,Trigger)</f>
        <v>51194</v>
      </c>
      <c r="AW1698" s="56">
        <f>_xll.qlInterestRateIndexMaturity(IborIndex&amp;Tenor,AV1698,Trigger)</f>
        <v>51560</v>
      </c>
      <c r="AX1698" s="102" t="e">
        <f>_xll.qlIndexFixing($Z$5,AU1698,,Trigger)</f>
        <v>#VALUE!</v>
      </c>
      <c r="AY1698" s="102">
        <f>_xll.qlIndexFixing($AZ$1,AV1698,,Trigger)</f>
        <v>1.483628964740364E-2</v>
      </c>
    </row>
    <row r="1699" spans="46:51" ht="11.25" customHeight="1" x14ac:dyDescent="0.25">
      <c r="AT1699" s="57" t="s">
        <v>44</v>
      </c>
      <c r="AU1699" s="56">
        <f>_xll.qlInterestRateIndexFixingDate(IborIndex&amp;Tenor,AV1699,Trigger)</f>
        <v>51197</v>
      </c>
      <c r="AV1699" s="56">
        <f>_xll.qlCalendarAdvance(Calendar,AV1698,AT1699,"f",,Trigger)</f>
        <v>51201</v>
      </c>
      <c r="AW1699" s="56">
        <f>_xll.qlInterestRateIndexMaturity(IborIndex&amp;Tenor,AV1699,Trigger)</f>
        <v>51566</v>
      </c>
      <c r="AX1699" s="102" t="e">
        <f>_xll.qlIndexFixing($Z$5,AU1699,,Trigger)</f>
        <v>#VALUE!</v>
      </c>
      <c r="AY1699" s="102">
        <f>_xll.qlIndexFixing($AZ$1,AV1699,,Trigger)</f>
        <v>1.4837403280143857E-2</v>
      </c>
    </row>
    <row r="1700" spans="46:51" ht="11.25" customHeight="1" x14ac:dyDescent="0.25">
      <c r="AT1700" s="57" t="s">
        <v>44</v>
      </c>
      <c r="AU1700" s="56">
        <f>_xll.qlInterestRateIndexFixingDate(IborIndex&amp;Tenor,AV1700,Trigger)</f>
        <v>51204</v>
      </c>
      <c r="AV1700" s="56">
        <f>_xll.qlCalendarAdvance(Calendar,AV1699,AT1700,"f",,Trigger)</f>
        <v>51208</v>
      </c>
      <c r="AW1700" s="56">
        <f>_xll.qlInterestRateIndexMaturity(IborIndex&amp;Tenor,AV1700,Trigger)</f>
        <v>51573</v>
      </c>
      <c r="AX1700" s="102" t="e">
        <f>_xll.qlIndexFixing($Z$5,AU1700,,Trigger)</f>
        <v>#VALUE!</v>
      </c>
      <c r="AY1700" s="102">
        <f>_xll.qlIndexFixing($AZ$1,AV1700,,Trigger)</f>
        <v>1.4838522426420659E-2</v>
      </c>
    </row>
    <row r="1701" spans="46:51" ht="11.25" customHeight="1" x14ac:dyDescent="0.25">
      <c r="AT1701" s="57" t="s">
        <v>44</v>
      </c>
      <c r="AU1701" s="56">
        <f>_xll.qlInterestRateIndexFixingDate(IborIndex&amp;Tenor,AV1701,Trigger)</f>
        <v>51211</v>
      </c>
      <c r="AV1701" s="56">
        <f>_xll.qlCalendarAdvance(Calendar,AV1700,AT1701,"f",,Trigger)</f>
        <v>51215</v>
      </c>
      <c r="AW1701" s="56">
        <f>_xll.qlInterestRateIndexMaturity(IborIndex&amp;Tenor,AV1701,Trigger)</f>
        <v>51580</v>
      </c>
      <c r="AX1701" s="102" t="e">
        <f>_xll.qlIndexFixing($Z$5,AU1701,,Trigger)</f>
        <v>#VALUE!</v>
      </c>
      <c r="AY1701" s="102">
        <f>_xll.qlIndexFixing($AZ$1,AV1701,,Trigger)</f>
        <v>1.4839645947778798E-2</v>
      </c>
    </row>
    <row r="1702" spans="46:51" ht="11.25" customHeight="1" x14ac:dyDescent="0.25">
      <c r="AT1702" s="57" t="s">
        <v>44</v>
      </c>
      <c r="AU1702" s="56">
        <f>_xll.qlInterestRateIndexFixingDate(IborIndex&amp;Tenor,AV1702,Trigger)</f>
        <v>51218</v>
      </c>
      <c r="AV1702" s="56">
        <f>_xll.qlCalendarAdvance(Calendar,AV1701,AT1702,"f",,Trigger)</f>
        <v>51222</v>
      </c>
      <c r="AW1702" s="56">
        <f>_xll.qlInterestRateIndexMaturity(IborIndex&amp;Tenor,AV1702,Trigger)</f>
        <v>51587</v>
      </c>
      <c r="AX1702" s="102" t="e">
        <f>_xll.qlIndexFixing($Z$5,AU1702,,Trigger)</f>
        <v>#VALUE!</v>
      </c>
      <c r="AY1702" s="102">
        <f>_xll.qlIndexFixing($AZ$1,AV1702,,Trigger)</f>
        <v>1.4840772702221752E-2</v>
      </c>
    </row>
    <row r="1703" spans="46:51" ht="11.25" customHeight="1" x14ac:dyDescent="0.25">
      <c r="AT1703" s="57" t="s">
        <v>44</v>
      </c>
      <c r="AU1703" s="56">
        <f>_xll.qlInterestRateIndexFixingDate(IborIndex&amp;Tenor,AV1703,Trigger)</f>
        <v>51223</v>
      </c>
      <c r="AV1703" s="56">
        <f>_xll.qlCalendarAdvance(Calendar,AV1702,AT1703,"f",,Trigger)</f>
        <v>51229</v>
      </c>
      <c r="AW1703" s="56">
        <f>_xll.qlInterestRateIndexMaturity(IborIndex&amp;Tenor,AV1703,Trigger)</f>
        <v>51594</v>
      </c>
      <c r="AX1703" s="102" t="e">
        <f>_xll.qlIndexFixing($Z$5,AU1703,,Trigger)</f>
        <v>#VALUE!</v>
      </c>
      <c r="AY1703" s="102">
        <f>_xll.qlIndexFixing($AZ$1,AV1703,,Trigger)</f>
        <v>1.4841901544208872E-2</v>
      </c>
    </row>
    <row r="1704" spans="46:51" ht="11.25" customHeight="1" x14ac:dyDescent="0.25">
      <c r="AT1704" s="57" t="s">
        <v>44</v>
      </c>
      <c r="AU1704" s="56">
        <f>_xll.qlInterestRateIndexFixingDate(IborIndex&amp;Tenor,AV1704,Trigger)</f>
        <v>51232</v>
      </c>
      <c r="AV1704" s="56">
        <f>_xll.qlCalendarAdvance(Calendar,AV1703,AT1704,"f",,Trigger)</f>
        <v>51236</v>
      </c>
      <c r="AW1704" s="56">
        <f>_xll.qlInterestRateIndexMaturity(IborIndex&amp;Tenor,AV1704,Trigger)</f>
        <v>51601</v>
      </c>
      <c r="AX1704" s="102" t="e">
        <f>_xll.qlIndexFixing($Z$5,AU1704,,Trigger)</f>
        <v>#VALUE!</v>
      </c>
      <c r="AY1704" s="102">
        <f>_xll.qlIndexFixing($AZ$1,AV1704,,Trigger)</f>
        <v>1.4843031324657792E-2</v>
      </c>
    </row>
    <row r="1705" spans="46:51" ht="11.25" customHeight="1" x14ac:dyDescent="0.25">
      <c r="AT1705" s="57" t="s">
        <v>44</v>
      </c>
      <c r="AU1705" s="56">
        <f>_xll.qlInterestRateIndexFixingDate(IborIndex&amp;Tenor,AV1705,Trigger)</f>
        <v>51239</v>
      </c>
      <c r="AV1705" s="56">
        <f>_xll.qlCalendarAdvance(Calendar,AV1704,AT1705,"f",,Trigger)</f>
        <v>51243</v>
      </c>
      <c r="AW1705" s="56">
        <f>_xll.qlInterestRateIndexMaturity(IborIndex&amp;Tenor,AV1705,Trigger)</f>
        <v>51608</v>
      </c>
      <c r="AX1705" s="102" t="e">
        <f>_xll.qlIndexFixing($Z$5,AU1705,,Trigger)</f>
        <v>#VALUE!</v>
      </c>
      <c r="AY1705" s="102">
        <f>_xll.qlIndexFixing($AZ$1,AV1705,,Trigger)</f>
        <v>1.4845689777398368E-2</v>
      </c>
    </row>
    <row r="1706" spans="46:51" ht="11.25" customHeight="1" x14ac:dyDescent="0.25">
      <c r="AT1706" s="57" t="s">
        <v>44</v>
      </c>
      <c r="AU1706" s="56">
        <f>_xll.qlInterestRateIndexFixingDate(IborIndex&amp;Tenor,AV1706,Trigger)</f>
        <v>51246</v>
      </c>
      <c r="AV1706" s="56">
        <f>_xll.qlCalendarAdvance(Calendar,AV1705,AT1706,"f",,Trigger)</f>
        <v>51250</v>
      </c>
      <c r="AW1706" s="56">
        <f>_xll.qlInterestRateIndexMaturity(IborIndex&amp;Tenor,AV1706,Trigger)</f>
        <v>51615</v>
      </c>
      <c r="AX1706" s="102" t="e">
        <f>_xll.qlIndexFixing($Z$5,AU1706,,Trigger)</f>
        <v>#VALUE!</v>
      </c>
      <c r="AY1706" s="102">
        <f>_xll.qlIndexFixing($AZ$1,AV1706,,Trigger)</f>
        <v>1.4845289086897971E-2</v>
      </c>
    </row>
    <row r="1707" spans="46:51" ht="11.25" customHeight="1" x14ac:dyDescent="0.25">
      <c r="AT1707" s="57" t="s">
        <v>44</v>
      </c>
      <c r="AU1707" s="56">
        <f>_xll.qlInterestRateIndexFixingDate(IborIndex&amp;Tenor,AV1707,Trigger)</f>
        <v>51253</v>
      </c>
      <c r="AV1707" s="56">
        <f>_xll.qlCalendarAdvance(Calendar,AV1706,AT1707,"f",,Trigger)</f>
        <v>51258</v>
      </c>
      <c r="AW1707" s="56">
        <f>_xll.qlInterestRateIndexMaturity(IborIndex&amp;Tenor,AV1707,Trigger)</f>
        <v>51623</v>
      </c>
      <c r="AX1707" s="102" t="e">
        <f>_xll.qlIndexFixing($Z$5,AU1707,,Trigger)</f>
        <v>#VALUE!</v>
      </c>
      <c r="AY1707" s="102">
        <f>_xll.qlIndexFixing($AZ$1,AV1707,,Trigger)</f>
        <v>1.4847338296336401E-2</v>
      </c>
    </row>
    <row r="1708" spans="46:51" ht="11.25" customHeight="1" x14ac:dyDescent="0.25">
      <c r="AT1708" s="57" t="s">
        <v>44</v>
      </c>
      <c r="AU1708" s="56">
        <f>_xll.qlInterestRateIndexFixingDate(IborIndex&amp;Tenor,AV1708,Trigger)</f>
        <v>51263</v>
      </c>
      <c r="AV1708" s="56">
        <f>_xll.qlCalendarAdvance(Calendar,AV1707,AT1708,"f",,Trigger)</f>
        <v>51265</v>
      </c>
      <c r="AW1708" s="56">
        <f>_xll.qlInterestRateIndexMaturity(IborIndex&amp;Tenor,AV1708,Trigger)</f>
        <v>51630</v>
      </c>
      <c r="AX1708" s="102" t="e">
        <f>_xll.qlIndexFixing($Z$5,AU1708,,Trigger)</f>
        <v>#VALUE!</v>
      </c>
      <c r="AY1708" s="102">
        <f>_xll.qlIndexFixing($AZ$1,AV1708,,Trigger)</f>
        <v>1.4848458932245047E-2</v>
      </c>
    </row>
    <row r="1709" spans="46:51" ht="11.25" customHeight="1" x14ac:dyDescent="0.25">
      <c r="AT1709" s="57" t="s">
        <v>44</v>
      </c>
      <c r="AU1709" s="56">
        <f>_xll.qlInterestRateIndexFixingDate(IborIndex&amp;Tenor,AV1709,Trigger)</f>
        <v>51270</v>
      </c>
      <c r="AV1709" s="56">
        <f>_xll.qlCalendarAdvance(Calendar,AV1708,AT1709,"f",,Trigger)</f>
        <v>51272</v>
      </c>
      <c r="AW1709" s="56">
        <f>_xll.qlInterestRateIndexMaturity(IborIndex&amp;Tenor,AV1709,Trigger)</f>
        <v>51637</v>
      </c>
      <c r="AX1709" s="102" t="e">
        <f>_xll.qlIndexFixing($Z$5,AU1709,,Trigger)</f>
        <v>#VALUE!</v>
      </c>
      <c r="AY1709" s="102">
        <f>_xll.qlIndexFixing($AZ$1,AV1709,,Trigger)</f>
        <v>1.4849574571285598E-2</v>
      </c>
    </row>
    <row r="1710" spans="46:51" ht="11.25" customHeight="1" x14ac:dyDescent="0.25">
      <c r="AT1710" s="57" t="s">
        <v>44</v>
      </c>
      <c r="AU1710" s="56">
        <f>_xll.qlInterestRateIndexFixingDate(IborIndex&amp;Tenor,AV1710,Trigger)</f>
        <v>51277</v>
      </c>
      <c r="AV1710" s="56">
        <f>_xll.qlCalendarAdvance(Calendar,AV1709,AT1710,"f",,Trigger)</f>
        <v>51279</v>
      </c>
      <c r="AW1710" s="56">
        <f>_xll.qlInterestRateIndexMaturity(IborIndex&amp;Tenor,AV1710,Trigger)</f>
        <v>51644</v>
      </c>
      <c r="AX1710" s="102" t="e">
        <f>_xll.qlIndexFixing($Z$5,AU1710,,Trigger)</f>
        <v>#VALUE!</v>
      </c>
      <c r="AY1710" s="102">
        <f>_xll.qlIndexFixing($AZ$1,AV1710,,Trigger)</f>
        <v>1.4850684684759223E-2</v>
      </c>
    </row>
    <row r="1711" spans="46:51" ht="11.25" customHeight="1" x14ac:dyDescent="0.25">
      <c r="AT1711" s="57" t="s">
        <v>44</v>
      </c>
      <c r="AU1711" s="56">
        <f>_xll.qlInterestRateIndexFixingDate(IborIndex&amp;Tenor,AV1711,Trigger)</f>
        <v>51284</v>
      </c>
      <c r="AV1711" s="56">
        <f>_xll.qlCalendarAdvance(Calendar,AV1710,AT1711,"f",,Trigger)</f>
        <v>51286</v>
      </c>
      <c r="AW1711" s="56">
        <f>_xll.qlInterestRateIndexMaturity(IborIndex&amp;Tenor,AV1711,Trigger)</f>
        <v>51651</v>
      </c>
      <c r="AX1711" s="102" t="e">
        <f>_xll.qlIndexFixing($Z$5,AU1711,,Trigger)</f>
        <v>#VALUE!</v>
      </c>
      <c r="AY1711" s="102">
        <f>_xll.qlIndexFixing($AZ$1,AV1711,,Trigger)</f>
        <v>1.4851789240754884E-2</v>
      </c>
    </row>
    <row r="1712" spans="46:51" ht="11.25" customHeight="1" x14ac:dyDescent="0.25">
      <c r="AT1712" s="57" t="s">
        <v>44</v>
      </c>
      <c r="AU1712" s="56">
        <f>_xll.qlInterestRateIndexFixingDate(IborIndex&amp;Tenor,AV1712,Trigger)</f>
        <v>51291</v>
      </c>
      <c r="AV1712" s="56">
        <f>_xll.qlCalendarAdvance(Calendar,AV1711,AT1712,"f",,Trigger)</f>
        <v>51293</v>
      </c>
      <c r="AW1712" s="56">
        <f>_xll.qlInterestRateIndexMaturity(IborIndex&amp;Tenor,AV1712,Trigger)</f>
        <v>51658</v>
      </c>
      <c r="AX1712" s="102" t="e">
        <f>_xll.qlIndexFixing($Z$5,AU1712,,Trigger)</f>
        <v>#VALUE!</v>
      </c>
      <c r="AY1712" s="102">
        <f>_xll.qlIndexFixing($AZ$1,AV1712,,Trigger)</f>
        <v>1.485288822241086E-2</v>
      </c>
    </row>
    <row r="1713" spans="46:51" ht="11.25" customHeight="1" x14ac:dyDescent="0.25">
      <c r="AT1713" s="57" t="s">
        <v>44</v>
      </c>
      <c r="AU1713" s="56">
        <f>_xll.qlInterestRateIndexFixingDate(IborIndex&amp;Tenor,AV1713,Trigger)</f>
        <v>51298</v>
      </c>
      <c r="AV1713" s="56">
        <f>_xll.qlCalendarAdvance(Calendar,AV1712,AT1713,"f",,Trigger)</f>
        <v>51300</v>
      </c>
      <c r="AW1713" s="56">
        <f>_xll.qlInterestRateIndexMaturity(IborIndex&amp;Tenor,AV1713,Trigger)</f>
        <v>51665</v>
      </c>
      <c r="AX1713" s="102" t="e">
        <f>_xll.qlIndexFixing($Z$5,AU1713,,Trigger)</f>
        <v>#VALUE!</v>
      </c>
      <c r="AY1713" s="102">
        <f>_xll.qlIndexFixing($AZ$1,AV1713,,Trigger)</f>
        <v>1.4853981612865877E-2</v>
      </c>
    </row>
    <row r="1714" spans="46:51" ht="11.25" customHeight="1" x14ac:dyDescent="0.25">
      <c r="AT1714" s="57" t="s">
        <v>44</v>
      </c>
      <c r="AU1714" s="56">
        <f>_xll.qlInterestRateIndexFixingDate(IborIndex&amp;Tenor,AV1714,Trigger)</f>
        <v>51305</v>
      </c>
      <c r="AV1714" s="56">
        <f>_xll.qlCalendarAdvance(Calendar,AV1713,AT1714,"f",,Trigger)</f>
        <v>51307</v>
      </c>
      <c r="AW1714" s="56">
        <f>_xll.qlInterestRateIndexMaturity(IborIndex&amp;Tenor,AV1714,Trigger)</f>
        <v>51672</v>
      </c>
      <c r="AX1714" s="102" t="e">
        <f>_xll.qlIndexFixing($Z$5,AU1714,,Trigger)</f>
        <v>#VALUE!</v>
      </c>
      <c r="AY1714" s="102">
        <f>_xll.qlIndexFixing($AZ$1,AV1714,,Trigger)</f>
        <v>1.485506939525843E-2</v>
      </c>
    </row>
    <row r="1715" spans="46:51" ht="11.25" customHeight="1" x14ac:dyDescent="0.25">
      <c r="AT1715" s="57" t="s">
        <v>44</v>
      </c>
      <c r="AU1715" s="56">
        <f>_xll.qlInterestRateIndexFixingDate(IborIndex&amp;Tenor,AV1715,Trigger)</f>
        <v>51312</v>
      </c>
      <c r="AV1715" s="56">
        <f>_xll.qlCalendarAdvance(Calendar,AV1714,AT1715,"f",,Trigger)</f>
        <v>51314</v>
      </c>
      <c r="AW1715" s="56">
        <f>_xll.qlInterestRateIndexMaturity(IborIndex&amp;Tenor,AV1715,Trigger)</f>
        <v>51679</v>
      </c>
      <c r="AX1715" s="102" t="e">
        <f>_xll.qlIndexFixing($Z$5,AU1715,,Trigger)</f>
        <v>#VALUE!</v>
      </c>
      <c r="AY1715" s="102">
        <f>_xll.qlIndexFixing($AZ$1,AV1715,,Trigger)</f>
        <v>1.4855015719580769E-2</v>
      </c>
    </row>
    <row r="1716" spans="46:51" ht="11.25" customHeight="1" x14ac:dyDescent="0.25">
      <c r="AT1716" s="57" t="s">
        <v>44</v>
      </c>
      <c r="AU1716" s="56">
        <f>_xll.qlInterestRateIndexFixingDate(IborIndex&amp;Tenor,AV1716,Trigger)</f>
        <v>51319</v>
      </c>
      <c r="AV1716" s="56">
        <f>_xll.qlCalendarAdvance(Calendar,AV1715,AT1716,"f",,Trigger)</f>
        <v>51321</v>
      </c>
      <c r="AW1716" s="56">
        <f>_xll.qlInterestRateIndexMaturity(IborIndex&amp;Tenor,AV1716,Trigger)</f>
        <v>51686</v>
      </c>
      <c r="AX1716" s="102" t="e">
        <f>_xll.qlIndexFixing($Z$5,AU1716,,Trigger)</f>
        <v>#VALUE!</v>
      </c>
      <c r="AY1716" s="102">
        <f>_xll.qlIndexFixing($AZ$1,AV1716,,Trigger)</f>
        <v>1.485722806841103E-2</v>
      </c>
    </row>
    <row r="1717" spans="46:51" ht="11.25" customHeight="1" x14ac:dyDescent="0.25">
      <c r="AT1717" s="57" t="s">
        <v>44</v>
      </c>
      <c r="AU1717" s="56">
        <f>_xll.qlInterestRateIndexFixingDate(IborIndex&amp;Tenor,AV1717,Trigger)</f>
        <v>51326</v>
      </c>
      <c r="AV1717" s="56">
        <f>_xll.qlCalendarAdvance(Calendar,AV1716,AT1717,"f",,Trigger)</f>
        <v>51328</v>
      </c>
      <c r="AW1717" s="56">
        <f>_xll.qlInterestRateIndexMaturity(IborIndex&amp;Tenor,AV1717,Trigger)</f>
        <v>51693</v>
      </c>
      <c r="AX1717" s="102" t="e">
        <f>_xll.qlIndexFixing($Z$5,AU1717,,Trigger)</f>
        <v>#VALUE!</v>
      </c>
      <c r="AY1717" s="102">
        <f>_xll.qlIndexFixing($AZ$1,AV1717,,Trigger)</f>
        <v>1.4858298925448299E-2</v>
      </c>
    </row>
    <row r="1718" spans="46:51" ht="11.25" customHeight="1" x14ac:dyDescent="0.25">
      <c r="AT1718" s="57" t="s">
        <v>44</v>
      </c>
      <c r="AU1718" s="56">
        <f>_xll.qlInterestRateIndexFixingDate(IborIndex&amp;Tenor,AV1718,Trigger)</f>
        <v>51333</v>
      </c>
      <c r="AV1718" s="56">
        <f>_xll.qlCalendarAdvance(Calendar,AV1717,AT1718,"f",,Trigger)</f>
        <v>51335</v>
      </c>
      <c r="AW1718" s="56">
        <f>_xll.qlInterestRateIndexMaturity(IborIndex&amp;Tenor,AV1718,Trigger)</f>
        <v>51700</v>
      </c>
      <c r="AX1718" s="102" t="e">
        <f>_xll.qlIndexFixing($Z$5,AU1718,,Trigger)</f>
        <v>#VALUE!</v>
      </c>
      <c r="AY1718" s="102">
        <f>_xll.qlIndexFixing($AZ$1,AV1718,,Trigger)</f>
        <v>1.4859364106977982E-2</v>
      </c>
    </row>
    <row r="1719" spans="46:51" ht="11.25" customHeight="1" x14ac:dyDescent="0.25">
      <c r="AT1719" s="57" t="s">
        <v>44</v>
      </c>
      <c r="AU1719" s="56">
        <f>_xll.qlInterestRateIndexFixingDate(IborIndex&amp;Tenor,AV1719,Trigger)</f>
        <v>51340</v>
      </c>
      <c r="AV1719" s="56">
        <f>_xll.qlCalendarAdvance(Calendar,AV1718,AT1719,"f",,Trigger)</f>
        <v>51342</v>
      </c>
      <c r="AW1719" s="56">
        <f>_xll.qlInterestRateIndexMaturity(IborIndex&amp;Tenor,AV1719,Trigger)</f>
        <v>51707</v>
      </c>
      <c r="AX1719" s="102" t="e">
        <f>_xll.qlIndexFixing($Z$5,AU1719,,Trigger)</f>
        <v>#VALUE!</v>
      </c>
      <c r="AY1719" s="102">
        <f>_xll.qlIndexFixing($AZ$1,AV1719,,Trigger)</f>
        <v>1.4860423596138364E-2</v>
      </c>
    </row>
    <row r="1720" spans="46:51" ht="11.25" customHeight="1" x14ac:dyDescent="0.25">
      <c r="AT1720" s="57" t="s">
        <v>44</v>
      </c>
      <c r="AU1720" s="56">
        <f>_xll.qlInterestRateIndexFixingDate(IborIndex&amp;Tenor,AV1720,Trigger)</f>
        <v>51347</v>
      </c>
      <c r="AV1720" s="56">
        <f>_xll.qlCalendarAdvance(Calendar,AV1719,AT1720,"f",,Trigger)</f>
        <v>51349</v>
      </c>
      <c r="AW1720" s="56">
        <f>_xll.qlInterestRateIndexMaturity(IborIndex&amp;Tenor,AV1720,Trigger)</f>
        <v>51714</v>
      </c>
      <c r="AX1720" s="102" t="e">
        <f>_xll.qlIndexFixing($Z$5,AU1720,,Trigger)</f>
        <v>#VALUE!</v>
      </c>
      <c r="AY1720" s="102">
        <f>_xll.qlIndexFixing($AZ$1,AV1720,,Trigger)</f>
        <v>1.4861477376068601E-2</v>
      </c>
    </row>
    <row r="1721" spans="46:51" ht="11.25" customHeight="1" x14ac:dyDescent="0.25">
      <c r="AT1721" s="57" t="s">
        <v>44</v>
      </c>
      <c r="AU1721" s="56">
        <f>_xll.qlInterestRateIndexFixingDate(IborIndex&amp;Tenor,AV1721,Trigger)</f>
        <v>51354</v>
      </c>
      <c r="AV1721" s="56">
        <f>_xll.qlCalendarAdvance(Calendar,AV1720,AT1721,"f",,Trigger)</f>
        <v>51356</v>
      </c>
      <c r="AW1721" s="56">
        <f>_xll.qlInterestRateIndexMaturity(IborIndex&amp;Tenor,AV1721,Trigger)</f>
        <v>51721</v>
      </c>
      <c r="AX1721" s="102" t="e">
        <f>_xll.qlIndexFixing($Z$5,AU1721,,Trigger)</f>
        <v>#VALUE!</v>
      </c>
      <c r="AY1721" s="102">
        <f>_xll.qlIndexFixing($AZ$1,AV1721,,Trigger)</f>
        <v>1.4862525429907628E-2</v>
      </c>
    </row>
    <row r="1722" spans="46:51" ht="11.25" customHeight="1" x14ac:dyDescent="0.25">
      <c r="AT1722" s="57" t="s">
        <v>44</v>
      </c>
      <c r="AU1722" s="56">
        <f>_xll.qlInterestRateIndexFixingDate(IborIndex&amp;Tenor,AV1722,Trigger)</f>
        <v>51361</v>
      </c>
      <c r="AV1722" s="56">
        <f>_xll.qlCalendarAdvance(Calendar,AV1721,AT1722,"f",,Trigger)</f>
        <v>51363</v>
      </c>
      <c r="AW1722" s="56">
        <f>_xll.qlInterestRateIndexMaturity(IborIndex&amp;Tenor,AV1722,Trigger)</f>
        <v>51728</v>
      </c>
      <c r="AX1722" s="102" t="e">
        <f>_xll.qlIndexFixing($Z$5,AU1722,,Trigger)</f>
        <v>#VALUE!</v>
      </c>
      <c r="AY1722" s="102">
        <f>_xll.qlIndexFixing($AZ$1,AV1722,,Trigger)</f>
        <v>1.4863567740793731E-2</v>
      </c>
    </row>
    <row r="1723" spans="46:51" ht="11.25" customHeight="1" x14ac:dyDescent="0.25">
      <c r="AT1723" s="57" t="s">
        <v>44</v>
      </c>
      <c r="AU1723" s="56">
        <f>_xll.qlInterestRateIndexFixingDate(IborIndex&amp;Tenor,AV1723,Trigger)</f>
        <v>51368</v>
      </c>
      <c r="AV1723" s="56">
        <f>_xll.qlCalendarAdvance(Calendar,AV1722,AT1723,"f",,Trigger)</f>
        <v>51370</v>
      </c>
      <c r="AW1723" s="56">
        <f>_xll.qlInterestRateIndexMaturity(IborIndex&amp;Tenor,AV1723,Trigger)</f>
        <v>51735</v>
      </c>
      <c r="AX1723" s="102" t="e">
        <f>_xll.qlIndexFixing($Z$5,AU1723,,Trigger)</f>
        <v>#VALUE!</v>
      </c>
      <c r="AY1723" s="102">
        <f>_xll.qlIndexFixing($AZ$1,AV1723,,Trigger)</f>
        <v>1.4864604291866281E-2</v>
      </c>
    </row>
    <row r="1724" spans="46:51" ht="11.25" customHeight="1" x14ac:dyDescent="0.25">
      <c r="AT1724" s="57" t="s">
        <v>44</v>
      </c>
      <c r="AU1724" s="56">
        <f>_xll.qlInterestRateIndexFixingDate(IborIndex&amp;Tenor,AV1724,Trigger)</f>
        <v>51375</v>
      </c>
      <c r="AV1724" s="56">
        <f>_xll.qlCalendarAdvance(Calendar,AV1723,AT1724,"f",,Trigger)</f>
        <v>51377</v>
      </c>
      <c r="AW1724" s="56">
        <f>_xll.qlInterestRateIndexMaturity(IborIndex&amp;Tenor,AV1724,Trigger)</f>
        <v>51742</v>
      </c>
      <c r="AX1724" s="102" t="e">
        <f>_xll.qlIndexFixing($Z$5,AU1724,,Trigger)</f>
        <v>#VALUE!</v>
      </c>
      <c r="AY1724" s="102">
        <f>_xll.qlIndexFixing($AZ$1,AV1724,,Trigger)</f>
        <v>1.4864509372392349E-2</v>
      </c>
    </row>
    <row r="1725" spans="46:51" ht="11.25" customHeight="1" x14ac:dyDescent="0.25">
      <c r="AT1725" s="57" t="s">
        <v>44</v>
      </c>
      <c r="AU1725" s="56">
        <f>_xll.qlInterestRateIndexFixingDate(IborIndex&amp;Tenor,AV1725,Trigger)</f>
        <v>51382</v>
      </c>
      <c r="AV1725" s="56">
        <f>_xll.qlCalendarAdvance(Calendar,AV1724,AT1725,"f",,Trigger)</f>
        <v>51384</v>
      </c>
      <c r="AW1725" s="56">
        <f>_xll.qlInterestRateIndexMaturity(IborIndex&amp;Tenor,AV1725,Trigger)</f>
        <v>51749</v>
      </c>
      <c r="AX1725" s="102" t="e">
        <f>_xll.qlIndexFixing($Z$5,AU1725,,Trigger)</f>
        <v>#VALUE!</v>
      </c>
      <c r="AY1725" s="102">
        <f>_xll.qlIndexFixing($AZ$1,AV1725,,Trigger)</f>
        <v>1.4866660047124947E-2</v>
      </c>
    </row>
    <row r="1726" spans="46:51" ht="11.25" customHeight="1" x14ac:dyDescent="0.25">
      <c r="AT1726" s="57" t="s">
        <v>44</v>
      </c>
      <c r="AU1726" s="56">
        <f>_xll.qlInterestRateIndexFixingDate(IborIndex&amp;Tenor,AV1726,Trigger)</f>
        <v>51389</v>
      </c>
      <c r="AV1726" s="56">
        <f>_xll.qlCalendarAdvance(Calendar,AV1725,AT1726,"f",,Trigger)</f>
        <v>51391</v>
      </c>
      <c r="AW1726" s="56">
        <f>_xll.qlInterestRateIndexMaturity(IborIndex&amp;Tenor,AV1726,Trigger)</f>
        <v>51756</v>
      </c>
      <c r="AX1726" s="102" t="e">
        <f>_xll.qlIndexFixing($Z$5,AU1726,,Trigger)</f>
        <v>#VALUE!</v>
      </c>
      <c r="AY1726" s="102">
        <f>_xll.qlIndexFixing($AZ$1,AV1726,,Trigger)</f>
        <v>1.4867679217589155E-2</v>
      </c>
    </row>
    <row r="1727" spans="46:51" ht="11.25" customHeight="1" x14ac:dyDescent="0.25">
      <c r="AT1727" s="57" t="s">
        <v>44</v>
      </c>
      <c r="AU1727" s="56">
        <f>_xll.qlInterestRateIndexFixingDate(IborIndex&amp;Tenor,AV1727,Trigger)</f>
        <v>51396</v>
      </c>
      <c r="AV1727" s="56">
        <f>_xll.qlCalendarAdvance(Calendar,AV1726,AT1727,"f",,Trigger)</f>
        <v>51398</v>
      </c>
      <c r="AW1727" s="56">
        <f>_xll.qlInterestRateIndexMaturity(IborIndex&amp;Tenor,AV1727,Trigger)</f>
        <v>51763</v>
      </c>
      <c r="AX1727" s="102" t="e">
        <f>_xll.qlIndexFixing($Z$5,AU1727,,Trigger)</f>
        <v>#VALUE!</v>
      </c>
      <c r="AY1727" s="102">
        <f>_xll.qlIndexFixing($AZ$1,AV1727,,Trigger)</f>
        <v>1.4868692560795123E-2</v>
      </c>
    </row>
    <row r="1728" spans="46:51" ht="11.25" customHeight="1" x14ac:dyDescent="0.25">
      <c r="AT1728" s="57" t="s">
        <v>44</v>
      </c>
      <c r="AU1728" s="56">
        <f>_xll.qlInterestRateIndexFixingDate(IborIndex&amp;Tenor,AV1728,Trigger)</f>
        <v>51403</v>
      </c>
      <c r="AV1728" s="56">
        <f>_xll.qlCalendarAdvance(Calendar,AV1727,AT1728,"f",,Trigger)</f>
        <v>51405</v>
      </c>
      <c r="AW1728" s="56">
        <f>_xll.qlInterestRateIndexMaturity(IborIndex&amp;Tenor,AV1728,Trigger)</f>
        <v>51770</v>
      </c>
      <c r="AX1728" s="102" t="e">
        <f>_xll.qlIndexFixing($Z$5,AU1728,,Trigger)</f>
        <v>#VALUE!</v>
      </c>
      <c r="AY1728" s="102">
        <f>_xll.qlIndexFixing($AZ$1,AV1728,,Trigger)</f>
        <v>1.4869700059882007E-2</v>
      </c>
    </row>
    <row r="1729" spans="46:51" ht="11.25" customHeight="1" x14ac:dyDescent="0.25">
      <c r="AT1729" s="57" t="s">
        <v>44</v>
      </c>
      <c r="AU1729" s="56">
        <f>_xll.qlInterestRateIndexFixingDate(IborIndex&amp;Tenor,AV1729,Trigger)</f>
        <v>51410</v>
      </c>
      <c r="AV1729" s="56">
        <f>_xll.qlCalendarAdvance(Calendar,AV1728,AT1729,"f",,Trigger)</f>
        <v>51412</v>
      </c>
      <c r="AW1729" s="56">
        <f>_xll.qlInterestRateIndexMaturity(IborIndex&amp;Tenor,AV1729,Trigger)</f>
        <v>51777</v>
      </c>
      <c r="AX1729" s="102" t="e">
        <f>_xll.qlIndexFixing($Z$5,AU1729,,Trigger)</f>
        <v>#VALUE!</v>
      </c>
      <c r="AY1729" s="102">
        <f>_xll.qlIndexFixing($AZ$1,AV1729,,Trigger)</f>
        <v>1.4870701697988742E-2</v>
      </c>
    </row>
    <row r="1730" spans="46:51" ht="11.25" customHeight="1" x14ac:dyDescent="0.25">
      <c r="AT1730" s="57" t="s">
        <v>44</v>
      </c>
      <c r="AU1730" s="56">
        <f>_xll.qlInterestRateIndexFixingDate(IborIndex&amp;Tenor,AV1730,Trigger)</f>
        <v>51417</v>
      </c>
      <c r="AV1730" s="56">
        <f>_xll.qlCalendarAdvance(Calendar,AV1729,AT1730,"f",,Trigger)</f>
        <v>51419</v>
      </c>
      <c r="AW1730" s="56">
        <f>_xll.qlInterestRateIndexMaturity(IborIndex&amp;Tenor,AV1730,Trigger)</f>
        <v>51784</v>
      </c>
      <c r="AX1730" s="102" t="e">
        <f>_xll.qlIndexFixing($Z$5,AU1730,,Trigger)</f>
        <v>#VALUE!</v>
      </c>
      <c r="AY1730" s="102">
        <f>_xll.qlIndexFixing($AZ$1,AV1730,,Trigger)</f>
        <v>1.4871697458254483E-2</v>
      </c>
    </row>
    <row r="1731" spans="46:51" ht="11.25" customHeight="1" x14ac:dyDescent="0.25">
      <c r="AT1731" s="57" t="s">
        <v>44</v>
      </c>
      <c r="AU1731" s="56">
        <f>_xll.qlInterestRateIndexFixingDate(IborIndex&amp;Tenor,AV1731,Trigger)</f>
        <v>51424</v>
      </c>
      <c r="AV1731" s="56">
        <f>_xll.qlCalendarAdvance(Calendar,AV1730,AT1731,"f",,Trigger)</f>
        <v>51426</v>
      </c>
      <c r="AW1731" s="56">
        <f>_xll.qlInterestRateIndexMaturity(IborIndex&amp;Tenor,AV1731,Trigger)</f>
        <v>51791</v>
      </c>
      <c r="AX1731" s="102" t="e">
        <f>_xll.qlIndexFixing($Z$5,AU1731,,Trigger)</f>
        <v>#VALUE!</v>
      </c>
      <c r="AY1731" s="102">
        <f>_xll.qlIndexFixing($AZ$1,AV1731,,Trigger)</f>
        <v>1.4872687323817951E-2</v>
      </c>
    </row>
    <row r="1732" spans="46:51" ht="11.25" customHeight="1" x14ac:dyDescent="0.25">
      <c r="AT1732" s="57" t="s">
        <v>44</v>
      </c>
      <c r="AU1732" s="56">
        <f>_xll.qlInterestRateIndexFixingDate(IborIndex&amp;Tenor,AV1732,Trigger)</f>
        <v>51431</v>
      </c>
      <c r="AV1732" s="56">
        <f>_xll.qlCalendarAdvance(Calendar,AV1731,AT1732,"f",,Trigger)</f>
        <v>51433</v>
      </c>
      <c r="AW1732" s="56">
        <f>_xll.qlInterestRateIndexMaturity(IborIndex&amp;Tenor,AV1732,Trigger)</f>
        <v>51798</v>
      </c>
      <c r="AX1732" s="102" t="e">
        <f>_xll.qlIndexFixing($Z$5,AU1732,,Trigger)</f>
        <v>#VALUE!</v>
      </c>
      <c r="AY1732" s="102">
        <f>_xll.qlIndexFixing($AZ$1,AV1732,,Trigger)</f>
        <v>1.4873671277818735E-2</v>
      </c>
    </row>
    <row r="1733" spans="46:51" ht="11.25" customHeight="1" x14ac:dyDescent="0.25">
      <c r="AT1733" s="57" t="s">
        <v>44</v>
      </c>
      <c r="AU1733" s="56">
        <f>_xll.qlInterestRateIndexFixingDate(IborIndex&amp;Tenor,AV1733,Trigger)</f>
        <v>51438</v>
      </c>
      <c r="AV1733" s="56">
        <f>_xll.qlCalendarAdvance(Calendar,AV1732,AT1733,"f",,Trigger)</f>
        <v>51440</v>
      </c>
      <c r="AW1733" s="56">
        <f>_xll.qlInterestRateIndexMaturity(IborIndex&amp;Tenor,AV1733,Trigger)</f>
        <v>51805</v>
      </c>
      <c r="AX1733" s="102" t="e">
        <f>_xll.qlIndexFixing($Z$5,AU1733,,Trigger)</f>
        <v>#VALUE!</v>
      </c>
      <c r="AY1733" s="102">
        <f>_xll.qlIndexFixing($AZ$1,AV1733,,Trigger)</f>
        <v>1.4874649303395989E-2</v>
      </c>
    </row>
    <row r="1734" spans="46:51" ht="11.25" customHeight="1" x14ac:dyDescent="0.25">
      <c r="AT1734" s="57" t="s">
        <v>44</v>
      </c>
      <c r="AU1734" s="56">
        <f>_xll.qlInterestRateIndexFixingDate(IborIndex&amp;Tenor,AV1734,Trigger)</f>
        <v>51445</v>
      </c>
      <c r="AV1734" s="56">
        <f>_xll.qlCalendarAdvance(Calendar,AV1733,AT1734,"f",,Trigger)</f>
        <v>51447</v>
      </c>
      <c r="AW1734" s="56">
        <f>_xll.qlInterestRateIndexMaturity(IborIndex&amp;Tenor,AV1734,Trigger)</f>
        <v>51812</v>
      </c>
      <c r="AX1734" s="102" t="e">
        <f>_xll.qlIndexFixing($Z$5,AU1734,,Trigger)</f>
        <v>#VALUE!</v>
      </c>
      <c r="AY1734" s="102">
        <f>_xll.qlIndexFixing($AZ$1,AV1734,,Trigger)</f>
        <v>1.4875621383688652E-2</v>
      </c>
    </row>
    <row r="1735" spans="46:51" ht="11.25" customHeight="1" x14ac:dyDescent="0.25">
      <c r="AT1735" s="57" t="s">
        <v>44</v>
      </c>
      <c r="AU1735" s="56">
        <f>_xll.qlInterestRateIndexFixingDate(IborIndex&amp;Tenor,AV1735,Trigger)</f>
        <v>51452</v>
      </c>
      <c r="AV1735" s="56">
        <f>_xll.qlCalendarAdvance(Calendar,AV1734,AT1735,"f",,Trigger)</f>
        <v>51454</v>
      </c>
      <c r="AW1735" s="56">
        <f>_xll.qlInterestRateIndexMaturity(IborIndex&amp;Tenor,AV1735,Trigger)</f>
        <v>51819</v>
      </c>
      <c r="AX1735" s="102" t="e">
        <f>_xll.qlIndexFixing($Z$5,AU1735,,Trigger)</f>
        <v>#VALUE!</v>
      </c>
      <c r="AY1735" s="102">
        <f>_xll.qlIndexFixing($AZ$1,AV1735,,Trigger)</f>
        <v>1.4876587501836097E-2</v>
      </c>
    </row>
    <row r="1736" spans="46:51" ht="11.25" customHeight="1" x14ac:dyDescent="0.25">
      <c r="AT1736" s="57" t="s">
        <v>44</v>
      </c>
      <c r="AU1736" s="56">
        <f>_xll.qlInterestRateIndexFixingDate(IborIndex&amp;Tenor,AV1736,Trigger)</f>
        <v>51459</v>
      </c>
      <c r="AV1736" s="56">
        <f>_xll.qlCalendarAdvance(Calendar,AV1735,AT1736,"f",,Trigger)</f>
        <v>51461</v>
      </c>
      <c r="AW1736" s="56">
        <f>_xll.qlInterestRateIndexMaturity(IborIndex&amp;Tenor,AV1736,Trigger)</f>
        <v>51826</v>
      </c>
      <c r="AX1736" s="102" t="e">
        <f>_xll.qlIndexFixing($Z$5,AU1736,,Trigger)</f>
        <v>#VALUE!</v>
      </c>
      <c r="AY1736" s="102">
        <f>_xll.qlIndexFixing($AZ$1,AV1736,,Trigger)</f>
        <v>1.4877547640977696E-2</v>
      </c>
    </row>
    <row r="1737" spans="46:51" ht="11.25" customHeight="1" x14ac:dyDescent="0.25">
      <c r="AT1737" s="57" t="s">
        <v>44</v>
      </c>
      <c r="AU1737" s="56">
        <f>_xll.qlInterestRateIndexFixingDate(IborIndex&amp;Tenor,AV1737,Trigger)</f>
        <v>51466</v>
      </c>
      <c r="AV1737" s="56">
        <f>_xll.qlCalendarAdvance(Calendar,AV1736,AT1737,"f",,Trigger)</f>
        <v>51468</v>
      </c>
      <c r="AW1737" s="56">
        <f>_xll.qlInterestRateIndexMaturity(IborIndex&amp;Tenor,AV1737,Trigger)</f>
        <v>51833</v>
      </c>
      <c r="AX1737" s="102" t="e">
        <f>_xll.qlIndexFixing($Z$5,AU1737,,Trigger)</f>
        <v>#VALUE!</v>
      </c>
      <c r="AY1737" s="102">
        <f>_xll.qlIndexFixing($AZ$1,AV1737,,Trigger)</f>
        <v>1.4877391353642194E-2</v>
      </c>
    </row>
    <row r="1738" spans="46:51" ht="11.25" customHeight="1" x14ac:dyDescent="0.25">
      <c r="AT1738" s="57" t="s">
        <v>44</v>
      </c>
      <c r="AU1738" s="56">
        <f>_xll.qlInterestRateIndexFixingDate(IborIndex&amp;Tenor,AV1738,Trigger)</f>
        <v>51473</v>
      </c>
      <c r="AV1738" s="56">
        <f>_xll.qlCalendarAdvance(Calendar,AV1737,AT1738,"f",,Trigger)</f>
        <v>51475</v>
      </c>
      <c r="AW1738" s="56">
        <f>_xll.qlInterestRateIndexMaturity(IborIndex&amp;Tenor,AV1738,Trigger)</f>
        <v>51840</v>
      </c>
      <c r="AX1738" s="102" t="e">
        <f>_xll.qlIndexFixing($Z$5,AU1738,,Trigger)</f>
        <v>#VALUE!</v>
      </c>
      <c r="AY1738" s="102">
        <f>_xll.qlIndexFixing($AZ$1,AV1738,,Trigger)</f>
        <v>1.4879449914800627E-2</v>
      </c>
    </row>
    <row r="1739" spans="46:51" ht="11.25" customHeight="1" x14ac:dyDescent="0.25">
      <c r="AT1739" s="57" t="s">
        <v>44</v>
      </c>
      <c r="AU1739" s="56">
        <f>_xll.qlInterestRateIndexFixingDate(IborIndex&amp;Tenor,AV1739,Trigger)</f>
        <v>51480</v>
      </c>
      <c r="AV1739" s="56">
        <f>_xll.qlCalendarAdvance(Calendar,AV1738,AT1739,"f",,Trigger)</f>
        <v>51482</v>
      </c>
      <c r="AW1739" s="56">
        <f>_xll.qlInterestRateIndexMaturity(IborIndex&amp;Tenor,AV1739,Trigger)</f>
        <v>51847</v>
      </c>
      <c r="AX1739" s="102" t="e">
        <f>_xll.qlIndexFixing($Z$5,AU1739,,Trigger)</f>
        <v>#VALUE!</v>
      </c>
      <c r="AY1739" s="102">
        <f>_xll.qlIndexFixing($AZ$1,AV1739,,Trigger)</f>
        <v>1.4880392015760706E-2</v>
      </c>
    </row>
    <row r="1740" spans="46:51" ht="11.25" customHeight="1" x14ac:dyDescent="0.25">
      <c r="AT1740" s="57" t="s">
        <v>44</v>
      </c>
      <c r="AU1740" s="56">
        <f>_xll.qlInterestRateIndexFixingDate(IborIndex&amp;Tenor,AV1740,Trigger)</f>
        <v>51487</v>
      </c>
      <c r="AV1740" s="56">
        <f>_xll.qlCalendarAdvance(Calendar,AV1739,AT1740,"f",,Trigger)</f>
        <v>51489</v>
      </c>
      <c r="AW1740" s="56">
        <f>_xll.qlInterestRateIndexMaturity(IborIndex&amp;Tenor,AV1740,Trigger)</f>
        <v>51854</v>
      </c>
      <c r="AX1740" s="102" t="e">
        <f>_xll.qlIndexFixing($Z$5,AU1740,,Trigger)</f>
        <v>#VALUE!</v>
      </c>
      <c r="AY1740" s="102">
        <f>_xll.qlIndexFixing($AZ$1,AV1740,,Trigger)</f>
        <v>1.4881328070272428E-2</v>
      </c>
    </row>
    <row r="1741" spans="46:51" ht="11.25" customHeight="1" x14ac:dyDescent="0.25">
      <c r="AT1741" s="57" t="s">
        <v>44</v>
      </c>
      <c r="AU1741" s="56">
        <f>_xll.qlInterestRateIndexFixingDate(IborIndex&amp;Tenor,AV1741,Trigger)</f>
        <v>51491</v>
      </c>
      <c r="AV1741" s="56">
        <f>_xll.qlCalendarAdvance(Calendar,AV1740,AT1741,"f",,Trigger)</f>
        <v>51497</v>
      </c>
      <c r="AW1741" s="56">
        <f>_xll.qlInterestRateIndexMaturity(IborIndex&amp;Tenor,AV1741,Trigger)</f>
        <v>51862</v>
      </c>
      <c r="AX1741" s="102" t="e">
        <f>_xll.qlIndexFixing($Z$5,AU1741,,Trigger)</f>
        <v>#VALUE!</v>
      </c>
      <c r="AY1741" s="102">
        <f>_xll.qlIndexFixing($AZ$1,AV1741,,Trigger)</f>
        <v>1.4881918089169603E-2</v>
      </c>
    </row>
    <row r="1742" spans="46:51" ht="11.25" customHeight="1" x14ac:dyDescent="0.25">
      <c r="AT1742" s="57" t="s">
        <v>44</v>
      </c>
      <c r="AU1742" s="56">
        <f>_xll.qlInterestRateIndexFixingDate(IborIndex&amp;Tenor,AV1742,Trigger)</f>
        <v>51501</v>
      </c>
      <c r="AV1742" s="56">
        <f>_xll.qlCalendarAdvance(Calendar,AV1741,AT1742,"f",,Trigger)</f>
        <v>51504</v>
      </c>
      <c r="AW1742" s="56">
        <f>_xll.qlInterestRateIndexMaturity(IborIndex&amp;Tenor,AV1742,Trigger)</f>
        <v>51869</v>
      </c>
      <c r="AX1742" s="102" t="e">
        <f>_xll.qlIndexFixing($Z$5,AU1742,,Trigger)</f>
        <v>#VALUE!</v>
      </c>
      <c r="AY1742" s="102">
        <f>_xll.qlIndexFixing($AZ$1,AV1742,,Trigger)</f>
        <v>1.4882840205216904E-2</v>
      </c>
    </row>
    <row r="1743" spans="46:51" ht="11.25" customHeight="1" x14ac:dyDescent="0.25">
      <c r="AT1743" s="57" t="s">
        <v>44</v>
      </c>
      <c r="AU1743" s="56">
        <f>_xll.qlInterestRateIndexFixingDate(IborIndex&amp;Tenor,AV1743,Trigger)</f>
        <v>51509</v>
      </c>
      <c r="AV1743" s="56">
        <f>_xll.qlCalendarAdvance(Calendar,AV1742,AT1743,"f",,Trigger)</f>
        <v>51511</v>
      </c>
      <c r="AW1743" s="56">
        <f>_xll.qlInterestRateIndexMaturity(IborIndex&amp;Tenor,AV1743,Trigger)</f>
        <v>51876</v>
      </c>
      <c r="AX1743" s="102" t="e">
        <f>_xll.qlIndexFixing($Z$5,AU1743,,Trigger)</f>
        <v>#VALUE!</v>
      </c>
      <c r="AY1743" s="102">
        <f>_xll.qlIndexFixing($AZ$1,AV1743,,Trigger)</f>
        <v>1.4883756219913327E-2</v>
      </c>
    </row>
    <row r="1744" spans="46:51" ht="11.25" customHeight="1" x14ac:dyDescent="0.25">
      <c r="AT1744" s="57" t="s">
        <v>44</v>
      </c>
      <c r="AU1744" s="56">
        <f>_xll.qlInterestRateIndexFixingDate(IborIndex&amp;Tenor,AV1744,Trigger)</f>
        <v>51516</v>
      </c>
      <c r="AV1744" s="56">
        <f>_xll.qlCalendarAdvance(Calendar,AV1743,AT1744,"f",,Trigger)</f>
        <v>51518</v>
      </c>
      <c r="AW1744" s="56">
        <f>_xll.qlInterestRateIndexMaturity(IborIndex&amp;Tenor,AV1744,Trigger)</f>
        <v>51883</v>
      </c>
      <c r="AX1744" s="102" t="e">
        <f>_xll.qlIndexFixing($Z$5,AU1744,,Trigger)</f>
        <v>#VALUE!</v>
      </c>
      <c r="AY1744" s="102">
        <f>_xll.qlIndexFixing($AZ$1,AV1744,,Trigger)</f>
        <v>1.488466611640025E-2</v>
      </c>
    </row>
    <row r="1745" spans="46:51" ht="11.25" customHeight="1" x14ac:dyDescent="0.25">
      <c r="AT1745" s="57" t="s">
        <v>44</v>
      </c>
      <c r="AU1745" s="56">
        <f>_xll.qlInterestRateIndexFixingDate(IborIndex&amp;Tenor,AV1745,Trigger)</f>
        <v>51523</v>
      </c>
      <c r="AV1745" s="56">
        <f>_xll.qlCalendarAdvance(Calendar,AV1744,AT1745,"f",,Trigger)</f>
        <v>51525</v>
      </c>
      <c r="AW1745" s="56">
        <f>_xll.qlInterestRateIndexMaturity(IborIndex&amp;Tenor,AV1745,Trigger)</f>
        <v>51890</v>
      </c>
      <c r="AX1745" s="102" t="e">
        <f>_xll.qlIndexFixing($Z$5,AU1745,,Trigger)</f>
        <v>#VALUE!</v>
      </c>
      <c r="AY1745" s="102">
        <f>_xll.qlIndexFixing($AZ$1,AV1745,,Trigger)</f>
        <v>1.4885569877818611E-2</v>
      </c>
    </row>
    <row r="1746" spans="46:51" ht="11.25" customHeight="1" x14ac:dyDescent="0.25">
      <c r="AT1746" s="57" t="s">
        <v>44</v>
      </c>
      <c r="AU1746" s="56">
        <f>_xll.qlInterestRateIndexFixingDate(IborIndex&amp;Tenor,AV1746,Trigger)</f>
        <v>51530</v>
      </c>
      <c r="AV1746" s="56">
        <f>_xll.qlCalendarAdvance(Calendar,AV1745,AT1746,"f",,Trigger)</f>
        <v>51532</v>
      </c>
      <c r="AW1746" s="56">
        <f>_xll.qlInterestRateIndexMaturity(IborIndex&amp;Tenor,AV1746,Trigger)</f>
        <v>51897</v>
      </c>
      <c r="AX1746" s="102" t="e">
        <f>_xll.qlIndexFixing($Z$5,AU1746,,Trigger)</f>
        <v>#VALUE!</v>
      </c>
      <c r="AY1746" s="102">
        <f>_xll.qlIndexFixing($AZ$1,AV1746,,Trigger)</f>
        <v>1.4886467487310222E-2</v>
      </c>
    </row>
    <row r="1747" spans="46:51" ht="11.25" customHeight="1" x14ac:dyDescent="0.25">
      <c r="AT1747" s="57" t="s">
        <v>44</v>
      </c>
      <c r="AU1747" s="56">
        <f>_xll.qlInterestRateIndexFixingDate(IborIndex&amp;Tenor,AV1747,Trigger)</f>
        <v>51537</v>
      </c>
      <c r="AV1747" s="56">
        <f>_xll.qlCalendarAdvance(Calendar,AV1746,AT1747,"f",,Trigger)</f>
        <v>51539</v>
      </c>
      <c r="AW1747" s="56">
        <f>_xll.qlInterestRateIndexMaturity(IborIndex&amp;Tenor,AV1747,Trigger)</f>
        <v>51904</v>
      </c>
      <c r="AX1747" s="102" t="e">
        <f>_xll.qlIndexFixing($Z$5,AU1747,,Trigger)</f>
        <v>#VALUE!</v>
      </c>
      <c r="AY1747" s="102">
        <f>_xll.qlIndexFixing($AZ$1,AV1747,,Trigger)</f>
        <v>1.4887358928015803E-2</v>
      </c>
    </row>
    <row r="1748" spans="46:51" ht="11.25" customHeight="1" x14ac:dyDescent="0.25">
      <c r="AT1748" s="57" t="s">
        <v>44</v>
      </c>
      <c r="AU1748" s="56">
        <f>_xll.qlInterestRateIndexFixingDate(IborIndex&amp;Tenor,AV1748,Trigger)</f>
        <v>51544</v>
      </c>
      <c r="AV1748" s="56">
        <f>_xll.qlCalendarAdvance(Calendar,AV1747,AT1748,"f",,Trigger)</f>
        <v>51546</v>
      </c>
      <c r="AW1748" s="56">
        <f>_xll.qlInterestRateIndexMaturity(IborIndex&amp;Tenor,AV1748,Trigger)</f>
        <v>51911</v>
      </c>
      <c r="AX1748" s="102" t="e">
        <f>_xll.qlIndexFixing($Z$5,AU1748,,Trigger)</f>
        <v>#VALUE!</v>
      </c>
      <c r="AY1748" s="102">
        <f>_xll.qlIndexFixing($AZ$1,AV1748,,Trigger)</f>
        <v>1.4888244183077387E-2</v>
      </c>
    </row>
    <row r="1749" spans="46:51" ht="11.25" customHeight="1" x14ac:dyDescent="0.25">
      <c r="AT1749" s="57" t="s">
        <v>44</v>
      </c>
      <c r="AU1749" s="56">
        <f>_xll.qlInterestRateIndexFixingDate(IborIndex&amp;Tenor,AV1749,Trigger)</f>
        <v>51551</v>
      </c>
      <c r="AV1749" s="56">
        <f>_xll.qlCalendarAdvance(Calendar,AV1748,AT1749,"f",,Trigger)</f>
        <v>51553</v>
      </c>
      <c r="AW1749" s="56">
        <f>_xll.qlInterestRateIndexMaturity(IborIndex&amp;Tenor,AV1749,Trigger)</f>
        <v>51918</v>
      </c>
      <c r="AX1749" s="102" t="e">
        <f>_xll.qlIndexFixing($Z$5,AU1749,,Trigger)</f>
        <v>#VALUE!</v>
      </c>
      <c r="AY1749" s="102">
        <f>_xll.qlIndexFixing($AZ$1,AV1749,,Trigger)</f>
        <v>1.4889123235635694E-2</v>
      </c>
    </row>
    <row r="1750" spans="46:51" ht="11.25" customHeight="1" x14ac:dyDescent="0.25">
      <c r="AT1750" s="57" t="s">
        <v>44</v>
      </c>
      <c r="AU1750" s="56">
        <f>_xll.qlInterestRateIndexFixingDate(IborIndex&amp;Tenor,AV1750,Trigger)</f>
        <v>51558</v>
      </c>
      <c r="AV1750" s="56">
        <f>_xll.qlCalendarAdvance(Calendar,AV1749,AT1750,"f",,Trigger)</f>
        <v>51560</v>
      </c>
      <c r="AW1750" s="56">
        <f>_xll.qlInterestRateIndexMaturity(IborIndex&amp;Tenor,AV1750,Trigger)</f>
        <v>51925</v>
      </c>
      <c r="AX1750" s="102" t="e">
        <f>_xll.qlIndexFixing($Z$5,AU1750,,Trigger)</f>
        <v>#VALUE!</v>
      </c>
      <c r="AY1750" s="102">
        <f>_xll.qlIndexFixing($AZ$1,AV1750,,Trigger)</f>
        <v>1.4889996068832317E-2</v>
      </c>
    </row>
    <row r="1751" spans="46:51" ht="11.25" customHeight="1" x14ac:dyDescent="0.25">
      <c r="AT1751" s="57" t="s">
        <v>44</v>
      </c>
      <c r="AU1751" s="56">
        <f>_xll.qlInterestRateIndexFixingDate(IborIndex&amp;Tenor,AV1751,Trigger)</f>
        <v>51565</v>
      </c>
      <c r="AV1751" s="56">
        <f>_xll.qlCalendarAdvance(Calendar,AV1750,AT1751,"f",,Trigger)</f>
        <v>51567</v>
      </c>
      <c r="AW1751" s="56">
        <f>_xll.qlInterestRateIndexMaturity(IborIndex&amp;Tenor,AV1751,Trigger)</f>
        <v>51932</v>
      </c>
      <c r="AX1751" s="102" t="e">
        <f>_xll.qlIndexFixing($Z$5,AU1751,,Trigger)</f>
        <v>#VALUE!</v>
      </c>
      <c r="AY1751" s="102">
        <f>_xll.qlIndexFixing($AZ$1,AV1751,,Trigger)</f>
        <v>1.4890862665809289E-2</v>
      </c>
    </row>
    <row r="1752" spans="46:51" ht="11.25" customHeight="1" x14ac:dyDescent="0.25">
      <c r="AT1752" s="57" t="s">
        <v>44</v>
      </c>
      <c r="AU1752" s="56">
        <f>_xll.qlInterestRateIndexFixingDate(IborIndex&amp;Tenor,AV1752,Trigger)</f>
        <v>51572</v>
      </c>
      <c r="AV1752" s="56">
        <f>_xll.qlCalendarAdvance(Calendar,AV1751,AT1752,"f",,Trigger)</f>
        <v>51574</v>
      </c>
      <c r="AW1752" s="56">
        <f>_xll.qlInterestRateIndexMaturity(IborIndex&amp;Tenor,AV1752,Trigger)</f>
        <v>51939</v>
      </c>
      <c r="AX1752" s="102" t="e">
        <f>_xll.qlIndexFixing($Z$5,AU1752,,Trigger)</f>
        <v>#VALUE!</v>
      </c>
      <c r="AY1752" s="102">
        <f>_xll.qlIndexFixing($AZ$1,AV1752,,Trigger)</f>
        <v>1.489172300970755E-2</v>
      </c>
    </row>
    <row r="1753" spans="46:51" ht="11.25" customHeight="1" x14ac:dyDescent="0.25">
      <c r="AT1753" s="57" t="s">
        <v>44</v>
      </c>
      <c r="AU1753" s="56">
        <f>_xll.qlInterestRateIndexFixingDate(IborIndex&amp;Tenor,AV1753,Trigger)</f>
        <v>51579</v>
      </c>
      <c r="AV1753" s="56">
        <f>_xll.qlCalendarAdvance(Calendar,AV1752,AT1753,"f",,Trigger)</f>
        <v>51581</v>
      </c>
      <c r="AW1753" s="56">
        <f>_xll.qlInterestRateIndexMaturity(IborIndex&amp;Tenor,AV1753,Trigger)</f>
        <v>51946</v>
      </c>
      <c r="AX1753" s="102" t="e">
        <f>_xll.qlIndexFixing($Z$5,AU1753,,Trigger)</f>
        <v>#VALUE!</v>
      </c>
      <c r="AY1753" s="102">
        <f>_xll.qlIndexFixing($AZ$1,AV1753,,Trigger)</f>
        <v>1.4892577083669131E-2</v>
      </c>
    </row>
    <row r="1754" spans="46:51" ht="11.25" customHeight="1" x14ac:dyDescent="0.25">
      <c r="AT1754" s="57" t="s">
        <v>44</v>
      </c>
      <c r="AU1754" s="56">
        <f>_xll.qlInterestRateIndexFixingDate(IborIndex&amp;Tenor,AV1754,Trigger)</f>
        <v>51586</v>
      </c>
      <c r="AV1754" s="56">
        <f>_xll.qlCalendarAdvance(Calendar,AV1753,AT1754,"f",,Trigger)</f>
        <v>51588</v>
      </c>
      <c r="AW1754" s="56">
        <f>_xll.qlInterestRateIndexMaturity(IborIndex&amp;Tenor,AV1754,Trigger)</f>
        <v>51953</v>
      </c>
      <c r="AX1754" s="102" t="e">
        <f>_xll.qlIndexFixing($Z$5,AU1754,,Trigger)</f>
        <v>#VALUE!</v>
      </c>
      <c r="AY1754" s="102">
        <f>_xll.qlIndexFixing($AZ$1,AV1754,,Trigger)</f>
        <v>1.4893424870835847E-2</v>
      </c>
    </row>
    <row r="1755" spans="46:51" ht="11.25" customHeight="1" x14ac:dyDescent="0.25">
      <c r="AT1755" s="57" t="s">
        <v>44</v>
      </c>
      <c r="AU1755" s="56">
        <f>_xll.qlInterestRateIndexFixingDate(IborIndex&amp;Tenor,AV1755,Trigger)</f>
        <v>51593</v>
      </c>
      <c r="AV1755" s="56">
        <f>_xll.qlCalendarAdvance(Calendar,AV1754,AT1755,"f",,Trigger)</f>
        <v>51595</v>
      </c>
      <c r="AW1755" s="56">
        <f>_xll.qlInterestRateIndexMaturity(IborIndex&amp;Tenor,AV1755,Trigger)</f>
        <v>51964</v>
      </c>
      <c r="AX1755" s="102" t="e">
        <f>_xll.qlIndexFixing($Z$5,AU1755,,Trigger)</f>
        <v>#VALUE!</v>
      </c>
      <c r="AY1755" s="102">
        <f>_xll.qlIndexFixing($AZ$1,AV1755,,Trigger)</f>
        <v>1.4894266354349293E-2</v>
      </c>
    </row>
    <row r="1756" spans="46:51" ht="11.25" customHeight="1" x14ac:dyDescent="0.25">
      <c r="AT1756" s="57" t="s">
        <v>44</v>
      </c>
      <c r="AU1756" s="56">
        <f>_xll.qlInterestRateIndexFixingDate(IborIndex&amp;Tenor,AV1756,Trigger)</f>
        <v>51600</v>
      </c>
      <c r="AV1756" s="56">
        <f>_xll.qlCalendarAdvance(Calendar,AV1755,AT1756,"f",,Trigger)</f>
        <v>51602</v>
      </c>
      <c r="AW1756" s="56">
        <f>_xll.qlInterestRateIndexMaturity(IborIndex&amp;Tenor,AV1756,Trigger)</f>
        <v>51967</v>
      </c>
      <c r="AX1756" s="102" t="e">
        <f>_xll.qlIndexFixing($Z$5,AU1756,,Trigger)</f>
        <v>#VALUE!</v>
      </c>
      <c r="AY1756" s="102">
        <f>_xll.qlIndexFixing($AZ$1,AV1756,,Trigger)</f>
        <v>1.4895101517351281E-2</v>
      </c>
    </row>
    <row r="1757" spans="46:51" ht="11.25" customHeight="1" x14ac:dyDescent="0.25">
      <c r="AT1757" s="57" t="s">
        <v>44</v>
      </c>
      <c r="AU1757" s="56">
        <f>_xll.qlInterestRateIndexFixingDate(IborIndex&amp;Tenor,AV1757,Trigger)</f>
        <v>51607</v>
      </c>
      <c r="AV1757" s="56">
        <f>_xll.qlCalendarAdvance(Calendar,AV1756,AT1757,"f",,Trigger)</f>
        <v>51609</v>
      </c>
      <c r="AW1757" s="56">
        <f>_xll.qlInterestRateIndexMaturity(IborIndex&amp;Tenor,AV1757,Trigger)</f>
        <v>51974</v>
      </c>
      <c r="AX1757" s="102" t="e">
        <f>_xll.qlIndexFixing($Z$5,AU1757,,Trigger)</f>
        <v>#VALUE!</v>
      </c>
      <c r="AY1757" s="102">
        <f>_xll.qlIndexFixing($AZ$1,AV1757,,Trigger)</f>
        <v>1.4896165983941331E-2</v>
      </c>
    </row>
    <row r="1758" spans="46:51" ht="11.25" customHeight="1" x14ac:dyDescent="0.25">
      <c r="AT1758" s="57" t="s">
        <v>44</v>
      </c>
      <c r="AU1758" s="56">
        <f>_xll.qlInterestRateIndexFixingDate(IborIndex&amp;Tenor,AV1758,Trigger)</f>
        <v>51614</v>
      </c>
      <c r="AV1758" s="56">
        <f>_xll.qlCalendarAdvance(Calendar,AV1757,AT1758,"f",,Trigger)</f>
        <v>51616</v>
      </c>
      <c r="AW1758" s="56">
        <f>_xll.qlInterestRateIndexMaturity(IborIndex&amp;Tenor,AV1758,Trigger)</f>
        <v>51981</v>
      </c>
      <c r="AX1758" s="102" t="e">
        <f>_xll.qlIndexFixing($Z$5,AU1758,,Trigger)</f>
        <v>#VALUE!</v>
      </c>
      <c r="AY1758" s="102">
        <f>_xll.qlIndexFixing($AZ$1,AV1758,,Trigger)</f>
        <v>1.489675281438858E-2</v>
      </c>
    </row>
    <row r="1759" spans="46:51" ht="11.25" customHeight="1" x14ac:dyDescent="0.25">
      <c r="AT1759" s="57" t="s">
        <v>44</v>
      </c>
      <c r="AU1759" s="56">
        <f>_xll.qlInterestRateIndexFixingDate(IborIndex&amp;Tenor,AV1759,Trigger)</f>
        <v>51620</v>
      </c>
      <c r="AV1759" s="56">
        <f>_xll.qlCalendarAdvance(Calendar,AV1758,AT1759,"f",,Trigger)</f>
        <v>51623</v>
      </c>
      <c r="AW1759" s="56">
        <f>_xll.qlInterestRateIndexMaturity(IborIndex&amp;Tenor,AV1759,Trigger)</f>
        <v>51988</v>
      </c>
      <c r="AX1759" s="102" t="e">
        <f>_xll.qlIndexFixing($Z$5,AU1759,,Trigger)</f>
        <v>#VALUE!</v>
      </c>
      <c r="AY1759" s="102">
        <f>_xll.qlIndexFixing($AZ$1,AV1759,,Trigger)</f>
        <v>1.4897568914707738E-2</v>
      </c>
    </row>
    <row r="1760" spans="46:51" ht="11.25" customHeight="1" x14ac:dyDescent="0.25">
      <c r="AT1760" s="57" t="s">
        <v>44</v>
      </c>
      <c r="AU1760" s="56">
        <f>_xll.qlInterestRateIndexFixingDate(IborIndex&amp;Tenor,AV1760,Trigger)</f>
        <v>51628</v>
      </c>
      <c r="AV1760" s="56">
        <f>_xll.qlCalendarAdvance(Calendar,AV1759,AT1760,"f",,Trigger)</f>
        <v>51630</v>
      </c>
      <c r="AW1760" s="56">
        <f>_xll.qlInterestRateIndexMaturity(IborIndex&amp;Tenor,AV1760,Trigger)</f>
        <v>51995</v>
      </c>
      <c r="AX1760" s="102" t="e">
        <f>_xll.qlIndexFixing($Z$5,AU1760,,Trigger)</f>
        <v>#VALUE!</v>
      </c>
      <c r="AY1760" s="102">
        <f>_xll.qlIndexFixing($AZ$1,AV1760,,Trigger)</f>
        <v>1.4898378627083573E-2</v>
      </c>
    </row>
    <row r="1761" spans="46:51" ht="11.25" customHeight="1" x14ac:dyDescent="0.25">
      <c r="AT1761" s="57" t="s">
        <v>44</v>
      </c>
      <c r="AU1761" s="56">
        <f>_xll.qlInterestRateIndexFixingDate(IborIndex&amp;Tenor,AV1761,Trigger)</f>
        <v>51635</v>
      </c>
      <c r="AV1761" s="56">
        <f>_xll.qlCalendarAdvance(Calendar,AV1760,AT1761,"f",,Trigger)</f>
        <v>51637</v>
      </c>
      <c r="AW1761" s="56">
        <f>_xll.qlInterestRateIndexMaturity(IborIndex&amp;Tenor,AV1761,Trigger)</f>
        <v>52002</v>
      </c>
      <c r="AX1761" s="102" t="e">
        <f>_xll.qlIndexFixing($Z$5,AU1761,,Trigger)</f>
        <v>#VALUE!</v>
      </c>
      <c r="AY1761" s="102">
        <f>_xll.qlIndexFixing($AZ$1,AV1761,,Trigger)</f>
        <v>1.4899181934658334E-2</v>
      </c>
    </row>
    <row r="1762" spans="46:51" ht="11.25" customHeight="1" x14ac:dyDescent="0.25">
      <c r="AT1762" s="57" t="s">
        <v>44</v>
      </c>
      <c r="AU1762" s="56">
        <f>_xll.qlInterestRateIndexFixingDate(IborIndex&amp;Tenor,AV1762,Trigger)</f>
        <v>51642</v>
      </c>
      <c r="AV1762" s="56">
        <f>_xll.qlCalendarAdvance(Calendar,AV1761,AT1762,"f",,Trigger)</f>
        <v>51644</v>
      </c>
      <c r="AW1762" s="56">
        <f>_xll.qlInterestRateIndexMaturity(IborIndex&amp;Tenor,AV1762,Trigger)</f>
        <v>52009</v>
      </c>
      <c r="AX1762" s="102" t="e">
        <f>_xll.qlIndexFixing($Z$5,AU1762,,Trigger)</f>
        <v>#VALUE!</v>
      </c>
      <c r="AY1762" s="102">
        <f>_xll.qlIndexFixing($AZ$1,AV1762,,Trigger)</f>
        <v>1.4899978820573836E-2</v>
      </c>
    </row>
    <row r="1763" spans="46:51" ht="11.25" customHeight="1" x14ac:dyDescent="0.25">
      <c r="AT1763" s="57" t="s">
        <v>44</v>
      </c>
      <c r="AU1763" s="56">
        <f>_xll.qlInterestRateIndexFixingDate(IborIndex&amp;Tenor,AV1763,Trigger)</f>
        <v>51649</v>
      </c>
      <c r="AV1763" s="56">
        <f>_xll.qlCalendarAdvance(Calendar,AV1762,AT1763,"f",,Trigger)</f>
        <v>51651</v>
      </c>
      <c r="AW1763" s="56">
        <f>_xll.qlInterestRateIndexMaturity(IborIndex&amp;Tenor,AV1763,Trigger)</f>
        <v>52016</v>
      </c>
      <c r="AX1763" s="102" t="e">
        <f>_xll.qlIndexFixing($Z$5,AU1763,,Trigger)</f>
        <v>#VALUE!</v>
      </c>
      <c r="AY1763" s="102">
        <f>_xll.qlIndexFixing($AZ$1,AV1763,,Trigger)</f>
        <v>1.4900769267972548E-2</v>
      </c>
    </row>
    <row r="1764" spans="46:51" ht="11.25" customHeight="1" x14ac:dyDescent="0.25">
      <c r="AT1764" s="57" t="s">
        <v>44</v>
      </c>
      <c r="AU1764" s="56">
        <f>_xll.qlInterestRateIndexFixingDate(IborIndex&amp;Tenor,AV1764,Trigger)</f>
        <v>51656</v>
      </c>
      <c r="AV1764" s="56">
        <f>_xll.qlCalendarAdvance(Calendar,AV1763,AT1764,"f",,Trigger)</f>
        <v>51658</v>
      </c>
      <c r="AW1764" s="56">
        <f>_xll.qlInterestRateIndexMaturity(IborIndex&amp;Tenor,AV1764,Trigger)</f>
        <v>52023</v>
      </c>
      <c r="AX1764" s="102" t="e">
        <f>_xll.qlIndexFixing($Z$5,AU1764,,Trigger)</f>
        <v>#VALUE!</v>
      </c>
      <c r="AY1764" s="102">
        <f>_xll.qlIndexFixing($AZ$1,AV1764,,Trigger)</f>
        <v>1.4901553259996944E-2</v>
      </c>
    </row>
    <row r="1765" spans="46:51" ht="11.25" customHeight="1" x14ac:dyDescent="0.25">
      <c r="AT1765" s="57" t="s">
        <v>44</v>
      </c>
      <c r="AU1765" s="56">
        <f>_xll.qlInterestRateIndexFixingDate(IborIndex&amp;Tenor,AV1765,Trigger)</f>
        <v>51663</v>
      </c>
      <c r="AV1765" s="56">
        <f>_xll.qlCalendarAdvance(Calendar,AV1764,AT1765,"f",,Trigger)</f>
        <v>51665</v>
      </c>
      <c r="AW1765" s="56">
        <f>_xll.qlInterestRateIndexMaturity(IborIndex&amp;Tenor,AV1765,Trigger)</f>
        <v>52030</v>
      </c>
      <c r="AX1765" s="102" t="e">
        <f>_xll.qlIndexFixing($Z$5,AU1765,,Trigger)</f>
        <v>#VALUE!</v>
      </c>
      <c r="AY1765" s="102">
        <f>_xll.qlIndexFixing($AZ$1,AV1765,,Trigger)</f>
        <v>1.4902330779789493E-2</v>
      </c>
    </row>
    <row r="1766" spans="46:51" ht="11.25" customHeight="1" x14ac:dyDescent="0.25">
      <c r="AT1766" s="57" t="s">
        <v>44</v>
      </c>
      <c r="AU1766" s="56">
        <f>_xll.qlInterestRateIndexFixingDate(IborIndex&amp;Tenor,AV1766,Trigger)</f>
        <v>51670</v>
      </c>
      <c r="AV1766" s="56">
        <f>_xll.qlCalendarAdvance(Calendar,AV1765,AT1766,"f",,Trigger)</f>
        <v>51672</v>
      </c>
      <c r="AW1766" s="56">
        <f>_xll.qlInterestRateIndexMaturity(IborIndex&amp;Tenor,AV1766,Trigger)</f>
        <v>52037</v>
      </c>
      <c r="AX1766" s="102" t="e">
        <f>_xll.qlIndexFixing($Z$5,AU1766,,Trigger)</f>
        <v>#VALUE!</v>
      </c>
      <c r="AY1766" s="102">
        <f>_xll.qlIndexFixing($AZ$1,AV1766,,Trigger)</f>
        <v>1.4903101810492231E-2</v>
      </c>
    </row>
    <row r="1767" spans="46:51" ht="11.25" customHeight="1" x14ac:dyDescent="0.25">
      <c r="AT1767" s="57" t="s">
        <v>44</v>
      </c>
      <c r="AU1767" s="56">
        <f>_xll.qlInterestRateIndexFixingDate(IborIndex&amp;Tenor,AV1767,Trigger)</f>
        <v>51677</v>
      </c>
      <c r="AV1767" s="56">
        <f>_xll.qlCalendarAdvance(Calendar,AV1766,AT1767,"f",,Trigger)</f>
        <v>51679</v>
      </c>
      <c r="AW1767" s="56">
        <f>_xll.qlInterestRateIndexMaturity(IborIndex&amp;Tenor,AV1767,Trigger)</f>
        <v>52044</v>
      </c>
      <c r="AX1767" s="102" t="e">
        <f>_xll.qlIndexFixing($Z$5,AU1767,,Trigger)</f>
        <v>#VALUE!</v>
      </c>
      <c r="AY1767" s="102">
        <f>_xll.qlIndexFixing($AZ$1,AV1767,,Trigger)</f>
        <v>1.4903866335248719E-2</v>
      </c>
    </row>
    <row r="1768" spans="46:51" ht="11.25" customHeight="1" x14ac:dyDescent="0.25">
      <c r="AT1768" s="57" t="s">
        <v>44</v>
      </c>
      <c r="AU1768" s="56">
        <f>_xll.qlInterestRateIndexFixingDate(IborIndex&amp;Tenor,AV1768,Trigger)</f>
        <v>51684</v>
      </c>
      <c r="AV1768" s="56">
        <f>_xll.qlCalendarAdvance(Calendar,AV1767,AT1768,"f",,Trigger)</f>
        <v>51686</v>
      </c>
      <c r="AW1768" s="56">
        <f>_xll.qlInterestRateIndexMaturity(IborIndex&amp;Tenor,AV1768,Trigger)</f>
        <v>52051</v>
      </c>
      <c r="AX1768" s="102" t="e">
        <f>_xll.qlIndexFixing($Z$5,AU1768,,Trigger)</f>
        <v>#VALUE!</v>
      </c>
      <c r="AY1768" s="102">
        <f>_xll.qlIndexFixing($AZ$1,AV1768,,Trigger)</f>
        <v>1.4904624337200556E-2</v>
      </c>
    </row>
    <row r="1769" spans="46:51" ht="11.25" customHeight="1" x14ac:dyDescent="0.25">
      <c r="AT1769" s="57" t="s">
        <v>44</v>
      </c>
      <c r="AU1769" s="56">
        <f>_xll.qlInterestRateIndexFixingDate(IborIndex&amp;Tenor,AV1769,Trigger)</f>
        <v>51691</v>
      </c>
      <c r="AV1769" s="56">
        <f>_xll.qlCalendarAdvance(Calendar,AV1768,AT1769,"f",,Trigger)</f>
        <v>51693</v>
      </c>
      <c r="AW1769" s="56">
        <f>_xll.qlInterestRateIndexMaturity(IborIndex&amp;Tenor,AV1769,Trigger)</f>
        <v>52058</v>
      </c>
      <c r="AX1769" s="102" t="e">
        <f>_xll.qlIndexFixing($Z$5,AU1769,,Trigger)</f>
        <v>#VALUE!</v>
      </c>
      <c r="AY1769" s="102">
        <f>_xll.qlIndexFixing($AZ$1,AV1769,,Trigger)</f>
        <v>1.4905375799491086E-2</v>
      </c>
    </row>
    <row r="1770" spans="46:51" ht="11.25" customHeight="1" x14ac:dyDescent="0.25">
      <c r="AT1770" s="57" t="s">
        <v>44</v>
      </c>
      <c r="AU1770" s="56">
        <f>_xll.qlInterestRateIndexFixingDate(IborIndex&amp;Tenor,AV1770,Trigger)</f>
        <v>51698</v>
      </c>
      <c r="AV1770" s="56">
        <f>_xll.qlCalendarAdvance(Calendar,AV1769,AT1770,"f",,Trigger)</f>
        <v>51700</v>
      </c>
      <c r="AW1770" s="56">
        <f>_xll.qlInterestRateIndexMaturity(IborIndex&amp;Tenor,AV1770,Trigger)</f>
        <v>52065</v>
      </c>
      <c r="AX1770" s="102" t="e">
        <f>_xll.qlIndexFixing($Z$5,AU1770,,Trigger)</f>
        <v>#VALUE!</v>
      </c>
      <c r="AY1770" s="102">
        <f>_xll.qlIndexFixing($AZ$1,AV1770,,Trigger)</f>
        <v>1.4906120705263001E-2</v>
      </c>
    </row>
    <row r="1771" spans="46:51" ht="11.25" customHeight="1" x14ac:dyDescent="0.25">
      <c r="AT1771" s="57" t="s">
        <v>44</v>
      </c>
      <c r="AU1771" s="56">
        <f>_xll.qlInterestRateIndexFixingDate(IborIndex&amp;Tenor,AV1771,Trigger)</f>
        <v>51705</v>
      </c>
      <c r="AV1771" s="56">
        <f>_xll.qlCalendarAdvance(Calendar,AV1770,AT1771,"f",,Trigger)</f>
        <v>51707</v>
      </c>
      <c r="AW1771" s="56">
        <f>_xll.qlInterestRateIndexMaturity(IborIndex&amp;Tenor,AV1771,Trigger)</f>
        <v>52072</v>
      </c>
      <c r="AX1771" s="102" t="e">
        <f>_xll.qlIndexFixing($Z$5,AU1771,,Trigger)</f>
        <v>#VALUE!</v>
      </c>
      <c r="AY1771" s="102">
        <f>_xll.qlIndexFixing($AZ$1,AV1771,,Trigger)</f>
        <v>1.4906859037659209E-2</v>
      </c>
    </row>
    <row r="1772" spans="46:51" ht="11.25" customHeight="1" x14ac:dyDescent="0.25">
      <c r="AT1772" s="57" t="s">
        <v>44</v>
      </c>
      <c r="AU1772" s="56">
        <f>_xll.qlInterestRateIndexFixingDate(IborIndex&amp;Tenor,AV1772,Trigger)</f>
        <v>51712</v>
      </c>
      <c r="AV1772" s="56">
        <f>_xll.qlCalendarAdvance(Calendar,AV1771,AT1772,"f",,Trigger)</f>
        <v>51714</v>
      </c>
      <c r="AW1772" s="56">
        <f>_xll.qlInterestRateIndexMaturity(IborIndex&amp;Tenor,AV1772,Trigger)</f>
        <v>52079</v>
      </c>
      <c r="AX1772" s="102" t="e">
        <f>_xll.qlIndexFixing($Z$5,AU1772,,Trigger)</f>
        <v>#VALUE!</v>
      </c>
      <c r="AY1772" s="102">
        <f>_xll.qlIndexFixing($AZ$1,AV1772,,Trigger)</f>
        <v>1.490759077982262E-2</v>
      </c>
    </row>
    <row r="1773" spans="46:51" ht="11.25" customHeight="1" x14ac:dyDescent="0.25">
      <c r="AT1773" s="57" t="s">
        <v>44</v>
      </c>
      <c r="AU1773" s="56">
        <f>_xll.qlInterestRateIndexFixingDate(IborIndex&amp;Tenor,AV1773,Trigger)</f>
        <v>51719</v>
      </c>
      <c r="AV1773" s="56">
        <f>_xll.qlCalendarAdvance(Calendar,AV1772,AT1773,"f",,Trigger)</f>
        <v>51721</v>
      </c>
      <c r="AW1773" s="56">
        <f>_xll.qlInterestRateIndexMaturity(IborIndex&amp;Tenor,AV1773,Trigger)</f>
        <v>52086</v>
      </c>
      <c r="AX1773" s="102" t="e">
        <f>_xll.qlIndexFixing($Z$5,AU1773,,Trigger)</f>
        <v>#VALUE!</v>
      </c>
      <c r="AY1773" s="102">
        <f>_xll.qlIndexFixing($AZ$1,AV1773,,Trigger)</f>
        <v>1.4908315914896579E-2</v>
      </c>
    </row>
    <row r="1774" spans="46:51" ht="11.25" customHeight="1" x14ac:dyDescent="0.25">
      <c r="AT1774" s="57" t="s">
        <v>44</v>
      </c>
      <c r="AU1774" s="56">
        <f>_xll.qlInterestRateIndexFixingDate(IborIndex&amp;Tenor,AV1774,Trigger)</f>
        <v>51726</v>
      </c>
      <c r="AV1774" s="56">
        <f>_xll.qlCalendarAdvance(Calendar,AV1773,AT1774,"f",,Trigger)</f>
        <v>51728</v>
      </c>
      <c r="AW1774" s="56">
        <f>_xll.qlInterestRateIndexMaturity(IborIndex&amp;Tenor,AV1774,Trigger)</f>
        <v>52093</v>
      </c>
      <c r="AX1774" s="102" t="e">
        <f>_xll.qlIndexFixing($Z$5,AU1774,,Trigger)</f>
        <v>#VALUE!</v>
      </c>
      <c r="AY1774" s="102">
        <f>_xll.qlIndexFixing($AZ$1,AV1774,,Trigger)</f>
        <v>1.4909034426023777E-2</v>
      </c>
    </row>
    <row r="1775" spans="46:51" ht="11.25" customHeight="1" x14ac:dyDescent="0.25">
      <c r="AT1775" s="57" t="s">
        <v>44</v>
      </c>
      <c r="AU1775" s="56">
        <f>_xll.qlInterestRateIndexFixingDate(IborIndex&amp;Tenor,AV1775,Trigger)</f>
        <v>51733</v>
      </c>
      <c r="AV1775" s="56">
        <f>_xll.qlCalendarAdvance(Calendar,AV1774,AT1775,"f",,Trigger)</f>
        <v>51735</v>
      </c>
      <c r="AW1775" s="56">
        <f>_xll.qlInterestRateIndexMaturity(IborIndex&amp;Tenor,AV1775,Trigger)</f>
        <v>52100</v>
      </c>
      <c r="AX1775" s="102" t="e">
        <f>_xll.qlIndexFixing($Z$5,AU1775,,Trigger)</f>
        <v>#VALUE!</v>
      </c>
      <c r="AY1775" s="102">
        <f>_xll.qlIndexFixing($AZ$1,AV1775,,Trigger)</f>
        <v>1.4909746296347561E-2</v>
      </c>
    </row>
    <row r="1776" spans="46:51" ht="11.25" customHeight="1" x14ac:dyDescent="0.25">
      <c r="AT1776" s="57" t="s">
        <v>44</v>
      </c>
      <c r="AU1776" s="56">
        <f>_xll.qlInterestRateIndexFixingDate(IborIndex&amp;Tenor,AV1776,Trigger)</f>
        <v>51740</v>
      </c>
      <c r="AV1776" s="56">
        <f>_xll.qlCalendarAdvance(Calendar,AV1775,AT1776,"f",,Trigger)</f>
        <v>51742</v>
      </c>
      <c r="AW1776" s="56">
        <f>_xll.qlInterestRateIndexMaturity(IborIndex&amp;Tenor,AV1776,Trigger)</f>
        <v>52107</v>
      </c>
      <c r="AX1776" s="102" t="e">
        <f>_xll.qlIndexFixing($Z$5,AU1776,,Trigger)</f>
        <v>#VALUE!</v>
      </c>
      <c r="AY1776" s="102">
        <f>_xll.qlIndexFixing($AZ$1,AV1776,,Trigger)</f>
        <v>1.4910451509011716E-2</v>
      </c>
    </row>
    <row r="1777" spans="46:51" ht="11.25" customHeight="1" x14ac:dyDescent="0.25">
      <c r="AT1777" s="57" t="s">
        <v>44</v>
      </c>
      <c r="AU1777" s="56">
        <f>_xll.qlInterestRateIndexFixingDate(IborIndex&amp;Tenor,AV1777,Trigger)</f>
        <v>51747</v>
      </c>
      <c r="AV1777" s="56">
        <f>_xll.qlCalendarAdvance(Calendar,AV1776,AT1777,"f",,Trigger)</f>
        <v>51749</v>
      </c>
      <c r="AW1777" s="56">
        <f>_xll.qlInterestRateIndexMaturity(IborIndex&amp;Tenor,AV1777,Trigger)</f>
        <v>52114</v>
      </c>
      <c r="AX1777" s="102" t="e">
        <f>_xll.qlIndexFixing($Z$5,AU1777,,Trigger)</f>
        <v>#VALUE!</v>
      </c>
      <c r="AY1777" s="102">
        <f>_xll.qlIndexFixing($AZ$1,AV1777,,Trigger)</f>
        <v>1.4911150047158496E-2</v>
      </c>
    </row>
    <row r="1778" spans="46:51" ht="11.25" customHeight="1" x14ac:dyDescent="0.25">
      <c r="AT1778" s="57" t="s">
        <v>44</v>
      </c>
      <c r="AU1778" s="56">
        <f>_xll.qlInterestRateIndexFixingDate(IborIndex&amp;Tenor,AV1778,Trigger)</f>
        <v>51754</v>
      </c>
      <c r="AV1778" s="56">
        <f>_xll.qlCalendarAdvance(Calendar,AV1777,AT1778,"f",,Trigger)</f>
        <v>51756</v>
      </c>
      <c r="AW1778" s="56">
        <f>_xll.qlInterestRateIndexMaturity(IborIndex&amp;Tenor,AV1778,Trigger)</f>
        <v>52121</v>
      </c>
      <c r="AX1778" s="102" t="e">
        <f>_xll.qlIndexFixing($Z$5,AU1778,,Trigger)</f>
        <v>#VALUE!</v>
      </c>
      <c r="AY1778" s="102">
        <f>_xll.qlIndexFixing($AZ$1,AV1778,,Trigger)</f>
        <v>1.4911841893932775E-2</v>
      </c>
    </row>
    <row r="1779" spans="46:51" ht="11.25" customHeight="1" x14ac:dyDescent="0.25">
      <c r="AT1779" s="57" t="s">
        <v>44</v>
      </c>
      <c r="AU1779" s="56">
        <f>_xll.qlInterestRateIndexFixingDate(IborIndex&amp;Tenor,AV1779,Trigger)</f>
        <v>51761</v>
      </c>
      <c r="AV1779" s="56">
        <f>_xll.qlCalendarAdvance(Calendar,AV1778,AT1779,"f",,Trigger)</f>
        <v>51763</v>
      </c>
      <c r="AW1779" s="56">
        <f>_xll.qlInterestRateIndexMaturity(IborIndex&amp;Tenor,AV1779,Trigger)</f>
        <v>52128</v>
      </c>
      <c r="AX1779" s="102" t="e">
        <f>_xll.qlIndexFixing($Z$5,AU1779,,Trigger)</f>
        <v>#VALUE!</v>
      </c>
      <c r="AY1779" s="102">
        <f>_xll.qlIndexFixing($AZ$1,AV1779,,Trigger)</f>
        <v>1.491252703247725E-2</v>
      </c>
    </row>
    <row r="1780" spans="46:51" ht="11.25" customHeight="1" x14ac:dyDescent="0.25">
      <c r="AT1780" s="57" t="s">
        <v>44</v>
      </c>
      <c r="AU1780" s="56">
        <f>_xll.qlInterestRateIndexFixingDate(IborIndex&amp;Tenor,AV1780,Trigger)</f>
        <v>51768</v>
      </c>
      <c r="AV1780" s="56">
        <f>_xll.qlCalendarAdvance(Calendar,AV1779,AT1780,"f",,Trigger)</f>
        <v>51770</v>
      </c>
      <c r="AW1780" s="56">
        <f>_xll.qlInterestRateIndexMaturity(IborIndex&amp;Tenor,AV1780,Trigger)</f>
        <v>52135</v>
      </c>
      <c r="AX1780" s="102" t="e">
        <f>_xll.qlIndexFixing($Z$5,AU1780,,Trigger)</f>
        <v>#VALUE!</v>
      </c>
      <c r="AY1780" s="102">
        <f>_xll.qlIndexFixing($AZ$1,AV1780,,Trigger)</f>
        <v>1.4913205445935921E-2</v>
      </c>
    </row>
    <row r="1781" spans="46:51" ht="11.25" customHeight="1" x14ac:dyDescent="0.25">
      <c r="AT1781" s="57" t="s">
        <v>44</v>
      </c>
      <c r="AU1781" s="56">
        <f>_xll.qlInterestRateIndexFixingDate(IborIndex&amp;Tenor,AV1781,Trigger)</f>
        <v>51775</v>
      </c>
      <c r="AV1781" s="56">
        <f>_xll.qlCalendarAdvance(Calendar,AV1780,AT1781,"f",,Trigger)</f>
        <v>51777</v>
      </c>
      <c r="AW1781" s="56">
        <f>_xll.qlInterestRateIndexMaturity(IborIndex&amp;Tenor,AV1781,Trigger)</f>
        <v>52142</v>
      </c>
      <c r="AX1781" s="102" t="e">
        <f>_xll.qlIndexFixing($Z$5,AU1781,,Trigger)</f>
        <v>#VALUE!</v>
      </c>
      <c r="AY1781" s="102">
        <f>_xll.qlIndexFixing($AZ$1,AV1781,,Trigger)</f>
        <v>1.4913877117452352E-2</v>
      </c>
    </row>
    <row r="1782" spans="46:51" ht="11.25" customHeight="1" x14ac:dyDescent="0.25">
      <c r="AT1782" s="57" t="s">
        <v>44</v>
      </c>
      <c r="AU1782" s="56">
        <f>_xll.qlInterestRateIndexFixingDate(IborIndex&amp;Tenor,AV1782,Trigger)</f>
        <v>51782</v>
      </c>
      <c r="AV1782" s="56">
        <f>_xll.qlCalendarAdvance(Calendar,AV1781,AT1782,"f",,Trigger)</f>
        <v>51784</v>
      </c>
      <c r="AW1782" s="56">
        <f>_xll.qlInterestRateIndexMaturity(IborIndex&amp;Tenor,AV1782,Trigger)</f>
        <v>52149</v>
      </c>
      <c r="AX1782" s="102" t="e">
        <f>_xll.qlIndexFixing($Z$5,AU1782,,Trigger)</f>
        <v>#VALUE!</v>
      </c>
      <c r="AY1782" s="102">
        <f>_xll.qlIndexFixing($AZ$1,AV1782,,Trigger)</f>
        <v>1.4914542030170334E-2</v>
      </c>
    </row>
    <row r="1783" spans="46:51" ht="11.25" customHeight="1" x14ac:dyDescent="0.25">
      <c r="AT1783" s="57" t="s">
        <v>44</v>
      </c>
      <c r="AU1783" s="56">
        <f>_xll.qlInterestRateIndexFixingDate(IborIndex&amp;Tenor,AV1783,Trigger)</f>
        <v>51789</v>
      </c>
      <c r="AV1783" s="56">
        <f>_xll.qlCalendarAdvance(Calendar,AV1782,AT1783,"f",,Trigger)</f>
        <v>51791</v>
      </c>
      <c r="AW1783" s="56">
        <f>_xll.qlInterestRateIndexMaturity(IborIndex&amp;Tenor,AV1783,Trigger)</f>
        <v>52156</v>
      </c>
      <c r="AX1783" s="102" t="e">
        <f>_xll.qlIndexFixing($Z$5,AU1783,,Trigger)</f>
        <v>#VALUE!</v>
      </c>
      <c r="AY1783" s="102">
        <f>_xll.qlIndexFixing($AZ$1,AV1783,,Trigger)</f>
        <v>1.4915200167233647E-2</v>
      </c>
    </row>
    <row r="1784" spans="46:51" ht="11.25" customHeight="1" x14ac:dyDescent="0.25">
      <c r="AT1784" s="57" t="s">
        <v>44</v>
      </c>
      <c r="AU1784" s="56">
        <f>_xll.qlInterestRateIndexFixingDate(IborIndex&amp;Tenor,AV1784,Trigger)</f>
        <v>51796</v>
      </c>
      <c r="AV1784" s="56">
        <f>_xll.qlCalendarAdvance(Calendar,AV1783,AT1784,"f",,Trigger)</f>
        <v>51798</v>
      </c>
      <c r="AW1784" s="56">
        <f>_xll.qlInterestRateIndexMaturity(IborIndex&amp;Tenor,AV1784,Trigger)</f>
        <v>52163</v>
      </c>
      <c r="AX1784" s="102" t="e">
        <f>_xll.qlIndexFixing($Z$5,AU1784,,Trigger)</f>
        <v>#VALUE!</v>
      </c>
      <c r="AY1784" s="102">
        <f>_xll.qlIndexFixing($AZ$1,AV1784,,Trigger)</f>
        <v>1.4915851511786954E-2</v>
      </c>
    </row>
    <row r="1785" spans="46:51" ht="11.25" customHeight="1" x14ac:dyDescent="0.25">
      <c r="AT1785" s="57" t="s">
        <v>44</v>
      </c>
      <c r="AU1785" s="56">
        <f>_xll.qlInterestRateIndexFixingDate(IborIndex&amp;Tenor,AV1785,Trigger)</f>
        <v>51803</v>
      </c>
      <c r="AV1785" s="56">
        <f>_xll.qlCalendarAdvance(Calendar,AV1784,AT1785,"f",,Trigger)</f>
        <v>51805</v>
      </c>
      <c r="AW1785" s="56">
        <f>_xll.qlInterestRateIndexMaturity(IborIndex&amp;Tenor,AV1785,Trigger)</f>
        <v>52170</v>
      </c>
      <c r="AX1785" s="102" t="e">
        <f>_xll.qlIndexFixing($Z$5,AU1785,,Trigger)</f>
        <v>#VALUE!</v>
      </c>
      <c r="AY1785" s="102">
        <f>_xll.qlIndexFixing($AZ$1,AV1785,,Trigger)</f>
        <v>1.49164960469736E-2</v>
      </c>
    </row>
    <row r="1786" spans="46:51" ht="11.25" customHeight="1" x14ac:dyDescent="0.25">
      <c r="AT1786" s="57" t="s">
        <v>44</v>
      </c>
      <c r="AU1786" s="56">
        <f>_xll.qlInterestRateIndexFixingDate(IborIndex&amp;Tenor,AV1786,Trigger)</f>
        <v>51810</v>
      </c>
      <c r="AV1786" s="56">
        <f>_xll.qlCalendarAdvance(Calendar,AV1785,AT1786,"f",,Trigger)</f>
        <v>51812</v>
      </c>
      <c r="AW1786" s="56">
        <f>_xll.qlInterestRateIndexMaturity(IborIndex&amp;Tenor,AV1786,Trigger)</f>
        <v>52177</v>
      </c>
      <c r="AX1786" s="102" t="e">
        <f>_xll.qlIndexFixing($Z$5,AU1786,,Trigger)</f>
        <v>#VALUE!</v>
      </c>
      <c r="AY1786" s="102">
        <f>_xll.qlIndexFixing($AZ$1,AV1786,,Trigger)</f>
        <v>1.4917133755938469E-2</v>
      </c>
    </row>
    <row r="1787" spans="46:51" ht="11.25" customHeight="1" x14ac:dyDescent="0.25">
      <c r="AT1787" s="57" t="s">
        <v>44</v>
      </c>
      <c r="AU1787" s="56">
        <f>_xll.qlInterestRateIndexFixingDate(IborIndex&amp;Tenor,AV1787,Trigger)</f>
        <v>51817</v>
      </c>
      <c r="AV1787" s="56">
        <f>_xll.qlCalendarAdvance(Calendar,AV1786,AT1787,"f",,Trigger)</f>
        <v>51819</v>
      </c>
      <c r="AW1787" s="56">
        <f>_xll.qlInterestRateIndexMaturity(IborIndex&amp;Tenor,AV1787,Trigger)</f>
        <v>52184</v>
      </c>
      <c r="AX1787" s="102" t="e">
        <f>_xll.qlIndexFixing($Z$5,AU1787,,Trigger)</f>
        <v>#VALUE!</v>
      </c>
      <c r="AY1787" s="102">
        <f>_xll.qlIndexFixing($AZ$1,AV1787,,Trigger)</f>
        <v>1.4917764621825341E-2</v>
      </c>
    </row>
    <row r="1788" spans="46:51" ht="11.25" customHeight="1" x14ac:dyDescent="0.25">
      <c r="AT1788" s="57" t="s">
        <v>44</v>
      </c>
      <c r="AU1788" s="56">
        <f>_xll.qlInterestRateIndexFixingDate(IborIndex&amp;Tenor,AV1788,Trigger)</f>
        <v>51824</v>
      </c>
      <c r="AV1788" s="56">
        <f>_xll.qlCalendarAdvance(Calendar,AV1787,AT1788,"f",,Trigger)</f>
        <v>51826</v>
      </c>
      <c r="AW1788" s="56">
        <f>_xll.qlInterestRateIndexMaturity(IborIndex&amp;Tenor,AV1788,Trigger)</f>
        <v>52191</v>
      </c>
      <c r="AX1788" s="102" t="e">
        <f>_xll.qlIndexFixing($Z$5,AU1788,,Trigger)</f>
        <v>#VALUE!</v>
      </c>
      <c r="AY1788" s="102">
        <f>_xll.qlIndexFixing($AZ$1,AV1788,,Trigger)</f>
        <v>1.491838862777888E-2</v>
      </c>
    </row>
    <row r="1789" spans="46:51" ht="11.25" customHeight="1" x14ac:dyDescent="0.25">
      <c r="AT1789" s="57" t="s">
        <v>44</v>
      </c>
      <c r="AU1789" s="56">
        <f>_xll.qlInterestRateIndexFixingDate(IborIndex&amp;Tenor,AV1789,Trigger)</f>
        <v>51831</v>
      </c>
      <c r="AV1789" s="56">
        <f>_xll.qlCalendarAdvance(Calendar,AV1788,AT1789,"f",,Trigger)</f>
        <v>51833</v>
      </c>
      <c r="AW1789" s="56">
        <f>_xll.qlInterestRateIndexMaturity(IborIndex&amp;Tenor,AV1789,Trigger)</f>
        <v>52198</v>
      </c>
      <c r="AX1789" s="102" t="e">
        <f>_xll.qlIndexFixing($Z$5,AU1789,,Trigger)</f>
        <v>#VALUE!</v>
      </c>
      <c r="AY1789" s="102">
        <f>_xll.qlIndexFixing($AZ$1,AV1789,,Trigger)</f>
        <v>1.4919005756943528E-2</v>
      </c>
    </row>
    <row r="1790" spans="46:51" ht="11.25" customHeight="1" x14ac:dyDescent="0.25">
      <c r="AT1790" s="57" t="s">
        <v>44</v>
      </c>
      <c r="AU1790" s="56">
        <f>_xll.qlInterestRateIndexFixingDate(IborIndex&amp;Tenor,AV1790,Trigger)</f>
        <v>51838</v>
      </c>
      <c r="AV1790" s="56">
        <f>_xll.qlCalendarAdvance(Calendar,AV1789,AT1790,"f",,Trigger)</f>
        <v>51840</v>
      </c>
      <c r="AW1790" s="56">
        <f>_xll.qlInterestRateIndexMaturity(IborIndex&amp;Tenor,AV1790,Trigger)</f>
        <v>52205</v>
      </c>
      <c r="AX1790" s="102" t="e">
        <f>_xll.qlIndexFixing($Z$5,AU1790,,Trigger)</f>
        <v>#VALUE!</v>
      </c>
      <c r="AY1790" s="102">
        <f>_xll.qlIndexFixing($AZ$1,AV1790,,Trigger)</f>
        <v>1.4919615992463943E-2</v>
      </c>
    </row>
    <row r="1791" spans="46:51" ht="11.25" customHeight="1" x14ac:dyDescent="0.25">
      <c r="AT1791" s="57" t="s">
        <v>44</v>
      </c>
      <c r="AU1791" s="56">
        <f>_xll.qlInterestRateIndexFixingDate(IborIndex&amp;Tenor,AV1791,Trigger)</f>
        <v>51845</v>
      </c>
      <c r="AV1791" s="56">
        <f>_xll.qlCalendarAdvance(Calendar,AV1790,AT1791,"f",,Trigger)</f>
        <v>51847</v>
      </c>
      <c r="AW1791" s="56">
        <f>_xll.qlInterestRateIndexMaturity(IborIndex&amp;Tenor,AV1791,Trigger)</f>
        <v>52212</v>
      </c>
      <c r="AX1791" s="102" t="e">
        <f>_xll.qlIndexFixing($Z$5,AU1791,,Trigger)</f>
        <v>#VALUE!</v>
      </c>
      <c r="AY1791" s="102">
        <f>_xll.qlIndexFixing($AZ$1,AV1791,,Trigger)</f>
        <v>1.4920219317484572E-2</v>
      </c>
    </row>
    <row r="1792" spans="46:51" ht="11.25" customHeight="1" x14ac:dyDescent="0.25">
      <c r="AT1792" s="57" t="s">
        <v>44</v>
      </c>
      <c r="AU1792" s="56">
        <f>_xll.qlInterestRateIndexFixingDate(IborIndex&amp;Tenor,AV1792,Trigger)</f>
        <v>51852</v>
      </c>
      <c r="AV1792" s="56">
        <f>_xll.qlCalendarAdvance(Calendar,AV1791,AT1792,"f",,Trigger)</f>
        <v>51854</v>
      </c>
      <c r="AW1792" s="56">
        <f>_xll.qlInterestRateIndexMaturity(IborIndex&amp;Tenor,AV1792,Trigger)</f>
        <v>52219</v>
      </c>
      <c r="AX1792" s="102" t="e">
        <f>_xll.qlIndexFixing($Z$5,AU1792,,Trigger)</f>
        <v>#VALUE!</v>
      </c>
      <c r="AY1792" s="102">
        <f>_xll.qlIndexFixing($AZ$1,AV1792,,Trigger)</f>
        <v>1.4920815715150729E-2</v>
      </c>
    </row>
    <row r="1793" spans="46:51" ht="11.25" customHeight="1" x14ac:dyDescent="0.25">
      <c r="AT1793" s="57" t="s">
        <v>44</v>
      </c>
      <c r="AU1793" s="56">
        <f>_xll.qlInterestRateIndexFixingDate(IborIndex&amp;Tenor,AV1793,Trigger)</f>
        <v>51858</v>
      </c>
      <c r="AV1793" s="56">
        <f>_xll.qlCalendarAdvance(Calendar,AV1792,AT1793,"f",,Trigger)</f>
        <v>51862</v>
      </c>
      <c r="AW1793" s="56">
        <f>_xll.qlInterestRateIndexMaturity(IborIndex&amp;Tenor,AV1793,Trigger)</f>
        <v>52229</v>
      </c>
      <c r="AX1793" s="102" t="e">
        <f>_xll.qlIndexFixing($Z$5,AU1793,,Trigger)</f>
        <v>#VALUE!</v>
      </c>
      <c r="AY1793" s="102">
        <f>_xll.qlIndexFixing($AZ$1,AV1793,,Trigger)</f>
        <v>1.4921488808386013E-2</v>
      </c>
    </row>
    <row r="1794" spans="46:51" ht="11.25" customHeight="1" x14ac:dyDescent="0.25">
      <c r="AT1794" s="57" t="s">
        <v>44</v>
      </c>
      <c r="AU1794" s="56">
        <f>_xll.qlInterestRateIndexFixingDate(IborIndex&amp;Tenor,AV1794,Trigger)</f>
        <v>51866</v>
      </c>
      <c r="AV1794" s="56">
        <f>_xll.qlCalendarAdvance(Calendar,AV1793,AT1794,"f",,Trigger)</f>
        <v>51869</v>
      </c>
      <c r="AW1794" s="56">
        <f>_xll.qlInterestRateIndexMaturity(IborIndex&amp;Tenor,AV1794,Trigger)</f>
        <v>52236</v>
      </c>
      <c r="AX1794" s="102" t="e">
        <f>_xll.qlIndexFixing($Z$5,AU1794,,Trigger)</f>
        <v>#VALUE!</v>
      </c>
      <c r="AY1794" s="102">
        <f>_xll.qlIndexFixing($AZ$1,AV1794,,Trigger)</f>
        <v>1.4922070304963588E-2</v>
      </c>
    </row>
    <row r="1795" spans="46:51" ht="11.25" customHeight="1" x14ac:dyDescent="0.25">
      <c r="AT1795" s="57" t="s">
        <v>44</v>
      </c>
      <c r="AU1795" s="56">
        <f>_xll.qlInterestRateIndexFixingDate(IborIndex&amp;Tenor,AV1795,Trigger)</f>
        <v>51874</v>
      </c>
      <c r="AV1795" s="56">
        <f>_xll.qlCalendarAdvance(Calendar,AV1794,AT1795,"f",,Trigger)</f>
        <v>51876</v>
      </c>
      <c r="AW1795" s="56">
        <f>_xll.qlInterestRateIndexMaturity(IborIndex&amp;Tenor,AV1795,Trigger)</f>
        <v>52243</v>
      </c>
      <c r="AX1795" s="102" t="e">
        <f>_xll.qlIndexFixing($Z$5,AU1795,,Trigger)</f>
        <v>#VALUE!</v>
      </c>
      <c r="AY1795" s="102">
        <f>_xll.qlIndexFixing($AZ$1,AV1795,,Trigger)</f>
        <v>1.4922644821213395E-2</v>
      </c>
    </row>
    <row r="1796" spans="46:51" ht="11.25" customHeight="1" x14ac:dyDescent="0.25">
      <c r="AT1796" s="57" t="s">
        <v>44</v>
      </c>
      <c r="AU1796" s="56">
        <f>_xll.qlInterestRateIndexFixingDate(IborIndex&amp;Tenor,AV1796,Trigger)</f>
        <v>51881</v>
      </c>
      <c r="AV1796" s="56">
        <f>_xll.qlCalendarAdvance(Calendar,AV1795,AT1796,"f",,Trigger)</f>
        <v>51883</v>
      </c>
      <c r="AW1796" s="56">
        <f>_xll.qlInterestRateIndexMaturity(IborIndex&amp;Tenor,AV1796,Trigger)</f>
        <v>52250</v>
      </c>
      <c r="AX1796" s="102" t="e">
        <f>_xll.qlIndexFixing($Z$5,AU1796,,Trigger)</f>
        <v>#VALUE!</v>
      </c>
      <c r="AY1796" s="102">
        <f>_xll.qlIndexFixing($AZ$1,AV1796,,Trigger)</f>
        <v>1.4923212340280751E-2</v>
      </c>
    </row>
    <row r="1797" spans="46:51" ht="11.25" customHeight="1" x14ac:dyDescent="0.25">
      <c r="AT1797" s="57" t="s">
        <v>44</v>
      </c>
      <c r="AU1797" s="56">
        <f>_xll.qlInterestRateIndexFixingDate(IborIndex&amp;Tenor,AV1797,Trigger)</f>
        <v>51888</v>
      </c>
      <c r="AV1797" s="56">
        <f>_xll.qlCalendarAdvance(Calendar,AV1796,AT1797,"f",,Trigger)</f>
        <v>51890</v>
      </c>
      <c r="AW1797" s="56">
        <f>_xll.qlInterestRateIndexMaturity(IborIndex&amp;Tenor,AV1797,Trigger)</f>
        <v>52257</v>
      </c>
      <c r="AX1797" s="102" t="e">
        <f>_xll.qlIndexFixing($Z$5,AU1797,,Trigger)</f>
        <v>#VALUE!</v>
      </c>
      <c r="AY1797" s="102">
        <f>_xll.qlIndexFixing($AZ$1,AV1797,,Trigger)</f>
        <v>1.4923772845311415E-2</v>
      </c>
    </row>
    <row r="1798" spans="46:51" ht="11.25" customHeight="1" x14ac:dyDescent="0.25">
      <c r="AT1798" s="57" t="s">
        <v>44</v>
      </c>
      <c r="AU1798" s="56">
        <f>_xll.qlInterestRateIndexFixingDate(IborIndex&amp;Tenor,AV1798,Trigger)</f>
        <v>51895</v>
      </c>
      <c r="AV1798" s="56">
        <f>_xll.qlCalendarAdvance(Calendar,AV1797,AT1798,"f",,Trigger)</f>
        <v>51897</v>
      </c>
      <c r="AW1798" s="56">
        <f>_xll.qlInterestRateIndexMaturity(IborIndex&amp;Tenor,AV1798,Trigger)</f>
        <v>52261</v>
      </c>
      <c r="AX1798" s="102" t="e">
        <f>_xll.qlIndexFixing($Z$5,AU1798,,Trigger)</f>
        <v>#VALUE!</v>
      </c>
      <c r="AY1798" s="102">
        <f>_xll.qlIndexFixing($AZ$1,AV1798,,Trigger)</f>
        <v>1.4924326319450483E-2</v>
      </c>
    </row>
    <row r="1799" spans="46:51" ht="11.25" customHeight="1" x14ac:dyDescent="0.25">
      <c r="AT1799" s="57" t="s">
        <v>44</v>
      </c>
      <c r="AU1799" s="56">
        <f>_xll.qlInterestRateIndexFixingDate(IborIndex&amp;Tenor,AV1799,Trigger)</f>
        <v>51902</v>
      </c>
      <c r="AV1799" s="56">
        <f>_xll.qlCalendarAdvance(Calendar,AV1798,AT1799,"f",,Trigger)</f>
        <v>51904</v>
      </c>
      <c r="AW1799" s="56">
        <f>_xll.qlInterestRateIndexMaturity(IborIndex&amp;Tenor,AV1799,Trigger)</f>
        <v>52271</v>
      </c>
      <c r="AX1799" s="102" t="e">
        <f>_xll.qlIndexFixing($Z$5,AU1799,,Trigger)</f>
        <v>#VALUE!</v>
      </c>
      <c r="AY1799" s="102">
        <f>_xll.qlIndexFixing($AZ$1,AV1799,,Trigger)</f>
        <v>1.4924872745843493E-2</v>
      </c>
    </row>
    <row r="1800" spans="46:51" ht="11.25" customHeight="1" x14ac:dyDescent="0.25">
      <c r="AT1800" s="57" t="s">
        <v>44</v>
      </c>
      <c r="AU1800" s="56">
        <f>_xll.qlInterestRateIndexFixingDate(IborIndex&amp;Tenor,AV1800,Trigger)</f>
        <v>51909</v>
      </c>
      <c r="AV1800" s="56">
        <f>_xll.qlCalendarAdvance(Calendar,AV1799,AT1800,"f",,Trigger)</f>
        <v>51911</v>
      </c>
      <c r="AW1800" s="56">
        <f>_xll.qlInterestRateIndexMaturity(IborIndex&amp;Tenor,AV1800,Trigger)</f>
        <v>52278</v>
      </c>
      <c r="AX1800" s="102" t="e">
        <f>_xll.qlIndexFixing($Z$5,AU1800,,Trigger)</f>
        <v>#VALUE!</v>
      </c>
      <c r="AY1800" s="102">
        <f>_xll.qlIndexFixing($AZ$1,AV1800,,Trigger)</f>
        <v>1.4925412107635982E-2</v>
      </c>
    </row>
    <row r="1801" spans="46:51" ht="11.25" customHeight="1" x14ac:dyDescent="0.25">
      <c r="AT1801" s="57" t="s">
        <v>44</v>
      </c>
      <c r="AU1801" s="56">
        <f>_xll.qlInterestRateIndexFixingDate(IborIndex&amp;Tenor,AV1801,Trigger)</f>
        <v>51916</v>
      </c>
      <c r="AV1801" s="56">
        <f>_xll.qlCalendarAdvance(Calendar,AV1800,AT1801,"f",,Trigger)</f>
        <v>51918</v>
      </c>
      <c r="AW1801" s="56">
        <f>_xll.qlInterestRateIndexMaturity(IborIndex&amp;Tenor,AV1801,Trigger)</f>
        <v>52285</v>
      </c>
      <c r="AX1801" s="102" t="e">
        <f>_xll.qlIndexFixing($Z$5,AU1801,,Trigger)</f>
        <v>#VALUE!</v>
      </c>
      <c r="AY1801" s="102">
        <f>_xll.qlIndexFixing($AZ$1,AV1801,,Trigger)</f>
        <v>1.4925944387974144E-2</v>
      </c>
    </row>
    <row r="1802" spans="46:51" ht="11.25" customHeight="1" x14ac:dyDescent="0.25">
      <c r="AT1802" s="57" t="s">
        <v>44</v>
      </c>
      <c r="AU1802" s="56">
        <f>_xll.qlInterestRateIndexFixingDate(IborIndex&amp;Tenor,AV1802,Trigger)</f>
        <v>51923</v>
      </c>
      <c r="AV1802" s="56">
        <f>_xll.qlCalendarAdvance(Calendar,AV1801,AT1802,"f",,Trigger)</f>
        <v>51925</v>
      </c>
      <c r="AW1802" s="56">
        <f>_xll.qlInterestRateIndexMaturity(IborIndex&amp;Tenor,AV1802,Trigger)</f>
        <v>52289</v>
      </c>
      <c r="AX1802" s="102" t="e">
        <f>_xll.qlIndexFixing($Z$5,AU1802,,Trigger)</f>
        <v>#VALUE!</v>
      </c>
      <c r="AY1802" s="102">
        <f>_xll.qlIndexFixing($AZ$1,AV1802,,Trigger)</f>
        <v>1.4926469570003953E-2</v>
      </c>
    </row>
    <row r="1803" spans="46:51" ht="11.25" customHeight="1" x14ac:dyDescent="0.25">
      <c r="AT1803" s="57" t="s">
        <v>44</v>
      </c>
      <c r="AU1803" s="56">
        <f>_xll.qlInterestRateIndexFixingDate(IborIndex&amp;Tenor,AV1803,Trigger)</f>
        <v>51930</v>
      </c>
      <c r="AV1803" s="56">
        <f>_xll.qlCalendarAdvance(Calendar,AV1802,AT1803,"f",,Trigger)</f>
        <v>51932</v>
      </c>
      <c r="AW1803" s="56">
        <f>_xll.qlInterestRateIndexMaturity(IborIndex&amp;Tenor,AV1803,Trigger)</f>
        <v>52299</v>
      </c>
      <c r="AX1803" s="102" t="e">
        <f>_xll.qlIndexFixing($Z$5,AU1803,,Trigger)</f>
        <v>#VALUE!</v>
      </c>
      <c r="AY1803" s="102">
        <f>_xll.qlIndexFixing($AZ$1,AV1803,,Trigger)</f>
        <v>1.4926987636870948E-2</v>
      </c>
    </row>
    <row r="1804" spans="46:51" ht="11.25" customHeight="1" x14ac:dyDescent="0.25">
      <c r="AT1804" s="57" t="s">
        <v>44</v>
      </c>
      <c r="AU1804" s="56">
        <f>_xll.qlInterestRateIndexFixingDate(IborIndex&amp;Tenor,AV1804,Trigger)</f>
        <v>51937</v>
      </c>
      <c r="AV1804" s="56">
        <f>_xll.qlCalendarAdvance(Calendar,AV1803,AT1804,"f",,Trigger)</f>
        <v>51939</v>
      </c>
      <c r="AW1804" s="56">
        <f>_xll.qlInterestRateIndexMaturity(IborIndex&amp;Tenor,AV1804,Trigger)</f>
        <v>52306</v>
      </c>
      <c r="AX1804" s="102" t="e">
        <f>_xll.qlIndexFixing($Z$5,AU1804,,Trigger)</f>
        <v>#VALUE!</v>
      </c>
      <c r="AY1804" s="102">
        <f>_xll.qlIndexFixing($AZ$1,AV1804,,Trigger)</f>
        <v>1.4927498571721759E-2</v>
      </c>
    </row>
    <row r="1805" spans="46:51" ht="11.25" customHeight="1" x14ac:dyDescent="0.25">
      <c r="AT1805" s="57" t="s">
        <v>44</v>
      </c>
      <c r="AU1805" s="56">
        <f>_xll.qlInterestRateIndexFixingDate(IborIndex&amp;Tenor,AV1805,Trigger)</f>
        <v>51944</v>
      </c>
      <c r="AV1805" s="56">
        <f>_xll.qlCalendarAdvance(Calendar,AV1804,AT1805,"f",,Trigger)</f>
        <v>51946</v>
      </c>
      <c r="AW1805" s="56">
        <f>_xll.qlInterestRateIndexMaturity(IborIndex&amp;Tenor,AV1805,Trigger)</f>
        <v>52313</v>
      </c>
      <c r="AX1805" s="102" t="e">
        <f>_xll.qlIndexFixing($Z$5,AU1805,,Trigger)</f>
        <v>#VALUE!</v>
      </c>
      <c r="AY1805" s="102">
        <f>_xll.qlIndexFixing($AZ$1,AV1805,,Trigger)</f>
        <v>1.4928002357701925E-2</v>
      </c>
    </row>
    <row r="1806" spans="46:51" ht="11.25" customHeight="1" x14ac:dyDescent="0.25">
      <c r="AT1806" s="57" t="s">
        <v>44</v>
      </c>
      <c r="AU1806" s="56">
        <f>_xll.qlInterestRateIndexFixingDate(IborIndex&amp;Tenor,AV1806,Trigger)</f>
        <v>51951</v>
      </c>
      <c r="AV1806" s="56">
        <f>_xll.qlCalendarAdvance(Calendar,AV1805,AT1806,"f",,Trigger)</f>
        <v>51953</v>
      </c>
      <c r="AW1806" s="56">
        <f>_xll.qlInterestRateIndexMaturity(IborIndex&amp;Tenor,AV1806,Trigger)</f>
        <v>52321</v>
      </c>
      <c r="AX1806" s="102" t="e">
        <f>_xll.qlIndexFixing($Z$5,AU1806,,Trigger)</f>
        <v>#VALUE!</v>
      </c>
      <c r="AY1806" s="102">
        <f>_xll.qlIndexFixing($AZ$1,AV1806,,Trigger)</f>
        <v>1.4928498977958733E-2</v>
      </c>
    </row>
    <row r="1807" spans="46:51" ht="11.25" customHeight="1" x14ac:dyDescent="0.25">
      <c r="AT1807" s="57" t="s">
        <v>44</v>
      </c>
      <c r="AU1807" s="56">
        <f>_xll.qlInterestRateIndexFixingDate(IborIndex&amp;Tenor,AV1807,Trigger)</f>
        <v>51958</v>
      </c>
      <c r="AV1807" s="56">
        <f>_xll.qlCalendarAdvance(Calendar,AV1806,AT1807,"f",,Trigger)</f>
        <v>51964</v>
      </c>
      <c r="AW1807" s="56">
        <f>_xll.qlInterestRateIndexMaturity(IborIndex&amp;Tenor,AV1807,Trigger)</f>
        <v>52329</v>
      </c>
      <c r="AX1807" s="102" t="e">
        <f>_xll.qlIndexFixing($Z$5,AU1807,,Trigger)</f>
        <v>#VALUE!</v>
      </c>
      <c r="AY1807" s="102">
        <f>_xll.qlIndexFixing($AZ$1,AV1807,,Trigger)</f>
        <v>1.4929126933367612E-2</v>
      </c>
    </row>
    <row r="1808" spans="46:51" ht="11.25" customHeight="1" x14ac:dyDescent="0.25">
      <c r="AT1808" s="57" t="s">
        <v>44</v>
      </c>
      <c r="AU1808" s="56">
        <f>_xll.qlInterestRateIndexFixingDate(IborIndex&amp;Tenor,AV1808,Trigger)</f>
        <v>51967</v>
      </c>
      <c r="AV1808" s="56">
        <f>_xll.qlCalendarAdvance(Calendar,AV1807,AT1808,"f",,Trigger)</f>
        <v>51971</v>
      </c>
      <c r="AW1808" s="56">
        <f>_xll.qlInterestRateIndexMaturity(IborIndex&amp;Tenor,AV1808,Trigger)</f>
        <v>52336</v>
      </c>
      <c r="AX1808" s="102" t="e">
        <f>_xll.qlIndexFixing($Z$5,AU1808,,Trigger)</f>
        <v>#VALUE!</v>
      </c>
      <c r="AY1808" s="102">
        <f>_xll.qlIndexFixing($AZ$1,AV1808,,Trigger)</f>
        <v>1.4929607111540561E-2</v>
      </c>
    </row>
    <row r="1809" spans="46:51" ht="11.25" customHeight="1" x14ac:dyDescent="0.25">
      <c r="AT1809" s="57" t="s">
        <v>44</v>
      </c>
      <c r="AU1809" s="56">
        <f>_xll.qlInterestRateIndexFixingDate(IborIndex&amp;Tenor,AV1809,Trigger)</f>
        <v>51974</v>
      </c>
      <c r="AV1809" s="56">
        <f>_xll.qlCalendarAdvance(Calendar,AV1808,AT1809,"f",,Trigger)</f>
        <v>51978</v>
      </c>
      <c r="AW1809" s="56">
        <f>_xll.qlInterestRateIndexMaturity(IborIndex&amp;Tenor,AV1809,Trigger)</f>
        <v>52343</v>
      </c>
      <c r="AX1809" s="102" t="e">
        <f>_xll.qlIndexFixing($Z$5,AU1809,,Trigger)</f>
        <v>#VALUE!</v>
      </c>
      <c r="AY1809" s="102">
        <f>_xll.qlIndexFixing($AZ$1,AV1809,,Trigger)</f>
        <v>1.4930080068614394E-2</v>
      </c>
    </row>
    <row r="1810" spans="46:51" ht="11.25" customHeight="1" x14ac:dyDescent="0.25">
      <c r="AT1810" s="57" t="s">
        <v>44</v>
      </c>
      <c r="AU1810" s="56">
        <f>_xll.qlInterestRateIndexFixingDate(IborIndex&amp;Tenor,AV1810,Trigger)</f>
        <v>51981</v>
      </c>
      <c r="AV1810" s="56">
        <f>_xll.qlCalendarAdvance(Calendar,AV1809,AT1810,"f",,Trigger)</f>
        <v>51985</v>
      </c>
      <c r="AW1810" s="56">
        <f>_xll.qlInterestRateIndexMaturity(IborIndex&amp;Tenor,AV1810,Trigger)</f>
        <v>52350</v>
      </c>
      <c r="AX1810" s="102" t="e">
        <f>_xll.qlIndexFixing($Z$5,AU1810,,Trigger)</f>
        <v>#VALUE!</v>
      </c>
      <c r="AY1810" s="102">
        <f>_xll.qlIndexFixing($AZ$1,AV1810,,Trigger)</f>
        <v>1.4931284632236426E-2</v>
      </c>
    </row>
    <row r="1811" spans="46:51" ht="11.25" customHeight="1" x14ac:dyDescent="0.25">
      <c r="AT1811" s="57" t="s">
        <v>44</v>
      </c>
      <c r="AU1811" s="56">
        <f>_xll.qlInterestRateIndexFixingDate(IborIndex&amp;Tenor,AV1811,Trigger)</f>
        <v>51988</v>
      </c>
      <c r="AV1811" s="56">
        <f>_xll.qlCalendarAdvance(Calendar,AV1810,AT1811,"f",,Trigger)</f>
        <v>51992</v>
      </c>
      <c r="AW1811" s="56">
        <f>_xll.qlInterestRateIndexMaturity(IborIndex&amp;Tenor,AV1811,Trigger)</f>
        <v>52357</v>
      </c>
      <c r="AX1811" s="102" t="e">
        <f>_xll.qlIndexFixing($Z$5,AU1811,,Trigger)</f>
        <v>#VALUE!</v>
      </c>
      <c r="AY1811" s="102">
        <f>_xll.qlIndexFixing($AZ$1,AV1811,,Trigger)</f>
        <v>1.4931004252052337E-2</v>
      </c>
    </row>
    <row r="1812" spans="46:51" ht="11.25" customHeight="1" x14ac:dyDescent="0.25">
      <c r="AT1812" s="57" t="s">
        <v>44</v>
      </c>
      <c r="AU1812" s="56">
        <f>_xll.qlInterestRateIndexFixingDate(IborIndex&amp;Tenor,AV1812,Trigger)</f>
        <v>51995</v>
      </c>
      <c r="AV1812" s="56">
        <f>_xll.qlCalendarAdvance(Calendar,AV1811,AT1812,"f",,Trigger)</f>
        <v>51999</v>
      </c>
      <c r="AW1812" s="56">
        <f>_xll.qlInterestRateIndexMaturity(IborIndex&amp;Tenor,AV1812,Trigger)</f>
        <v>52364</v>
      </c>
      <c r="AX1812" s="102" t="e">
        <f>_xll.qlIndexFixing($Z$5,AU1812,,Trigger)</f>
        <v>#VALUE!</v>
      </c>
      <c r="AY1812" s="102">
        <f>_xll.qlIndexFixing($AZ$1,AV1812,,Trigger)</f>
        <v>1.4931455444710804E-2</v>
      </c>
    </row>
    <row r="1813" spans="46:51" ht="11.25" customHeight="1" x14ac:dyDescent="0.25">
      <c r="AT1813" s="57" t="s">
        <v>44</v>
      </c>
      <c r="AU1813" s="56">
        <f>_xll.qlInterestRateIndexFixingDate(IborIndex&amp;Tenor,AV1813,Trigger)</f>
        <v>52002</v>
      </c>
      <c r="AV1813" s="56">
        <f>_xll.qlCalendarAdvance(Calendar,AV1812,AT1813,"f",,Trigger)</f>
        <v>52006</v>
      </c>
      <c r="AW1813" s="56">
        <f>_xll.qlInterestRateIndexMaturity(IborIndex&amp;Tenor,AV1813,Trigger)</f>
        <v>52371</v>
      </c>
      <c r="AX1813" s="102" t="e">
        <f>_xll.qlIndexFixing($Z$5,AU1813,,Trigger)</f>
        <v>#VALUE!</v>
      </c>
      <c r="AY1813" s="102">
        <f>_xll.qlIndexFixing($AZ$1,AV1813,,Trigger)</f>
        <v>1.4931899348858217E-2</v>
      </c>
    </row>
    <row r="1814" spans="46:51" ht="11.25" customHeight="1" x14ac:dyDescent="0.25">
      <c r="AT1814" s="57" t="s">
        <v>44</v>
      </c>
      <c r="AU1814" s="56">
        <f>_xll.qlInterestRateIndexFixingDate(IborIndex&amp;Tenor,AV1814,Trigger)</f>
        <v>52009</v>
      </c>
      <c r="AV1814" s="56">
        <f>_xll.qlCalendarAdvance(Calendar,AV1813,AT1814,"f",,Trigger)</f>
        <v>52013</v>
      </c>
      <c r="AW1814" s="56">
        <f>_xll.qlInterestRateIndexMaturity(IborIndex&amp;Tenor,AV1814,Trigger)</f>
        <v>52378</v>
      </c>
      <c r="AX1814" s="102" t="e">
        <f>_xll.qlIndexFixing($Z$5,AU1814,,Trigger)</f>
        <v>#VALUE!</v>
      </c>
      <c r="AY1814" s="102">
        <f>_xll.qlIndexFixing($AZ$1,AV1814,,Trigger)</f>
        <v>1.4932335947642303E-2</v>
      </c>
    </row>
    <row r="1815" spans="46:51" ht="11.25" customHeight="1" x14ac:dyDescent="0.25">
      <c r="AT1815" s="57" t="s">
        <v>44</v>
      </c>
      <c r="AU1815" s="56">
        <f>_xll.qlInterestRateIndexFixingDate(IborIndex&amp;Tenor,AV1815,Trigger)</f>
        <v>52016</v>
      </c>
      <c r="AV1815" s="56">
        <f>_xll.qlCalendarAdvance(Calendar,AV1814,AT1815,"f",,Trigger)</f>
        <v>52020</v>
      </c>
      <c r="AW1815" s="56">
        <f>_xll.qlInterestRateIndexMaturity(IborIndex&amp;Tenor,AV1815,Trigger)</f>
        <v>52385</v>
      </c>
      <c r="AX1815" s="102" t="e">
        <f>_xll.qlIndexFixing($Z$5,AU1815,,Trigger)</f>
        <v>#VALUE!</v>
      </c>
      <c r="AY1815" s="102">
        <f>_xll.qlIndexFixing($AZ$1,AV1815,,Trigger)</f>
        <v>1.4932765224210786E-2</v>
      </c>
    </row>
    <row r="1816" spans="46:51" ht="11.25" customHeight="1" x14ac:dyDescent="0.25">
      <c r="AT1816" s="57" t="s">
        <v>44</v>
      </c>
      <c r="AU1816" s="56">
        <f>_xll.qlInterestRateIndexFixingDate(IborIndex&amp;Tenor,AV1816,Trigger)</f>
        <v>52023</v>
      </c>
      <c r="AV1816" s="56">
        <f>_xll.qlCalendarAdvance(Calendar,AV1815,AT1816,"f",,Trigger)</f>
        <v>52027</v>
      </c>
      <c r="AW1816" s="56">
        <f>_xll.qlInterestRateIndexMaturity(IborIndex&amp;Tenor,AV1816,Trigger)</f>
        <v>52392</v>
      </c>
      <c r="AX1816" s="102" t="e">
        <f>_xll.qlIndexFixing($Z$5,AU1816,,Trigger)</f>
        <v>#VALUE!</v>
      </c>
      <c r="AY1816" s="102">
        <f>_xll.qlIndexFixing($AZ$1,AV1816,,Trigger)</f>
        <v>1.4933187161710958E-2</v>
      </c>
    </row>
    <row r="1817" spans="46:51" ht="11.25" customHeight="1" x14ac:dyDescent="0.25">
      <c r="AT1817" s="57" t="s">
        <v>44</v>
      </c>
      <c r="AU1817" s="56">
        <f>_xll.qlInterestRateIndexFixingDate(IborIndex&amp;Tenor,AV1817,Trigger)</f>
        <v>52030</v>
      </c>
      <c r="AV1817" s="56">
        <f>_xll.qlCalendarAdvance(Calendar,AV1816,AT1817,"f",,Trigger)</f>
        <v>52034</v>
      </c>
      <c r="AW1817" s="56">
        <f>_xll.qlInterestRateIndexMaturity(IborIndex&amp;Tenor,AV1817,Trigger)</f>
        <v>52399</v>
      </c>
      <c r="AX1817" s="102" t="e">
        <f>_xll.qlIndexFixing($Z$5,AU1817,,Trigger)</f>
        <v>#VALUE!</v>
      </c>
      <c r="AY1817" s="102">
        <f>_xll.qlIndexFixing($AZ$1,AV1817,,Trigger)</f>
        <v>1.4933601743290763E-2</v>
      </c>
    </row>
    <row r="1818" spans="46:51" ht="11.25" customHeight="1" x14ac:dyDescent="0.25">
      <c r="AT1818" s="57" t="s">
        <v>44</v>
      </c>
      <c r="AU1818" s="56">
        <f>_xll.qlInterestRateIndexFixingDate(IborIndex&amp;Tenor,AV1818,Trigger)</f>
        <v>52037</v>
      </c>
      <c r="AV1818" s="56">
        <f>_xll.qlCalendarAdvance(Calendar,AV1817,AT1818,"f",,Trigger)</f>
        <v>52041</v>
      </c>
      <c r="AW1818" s="56">
        <f>_xll.qlInterestRateIndexMaturity(IborIndex&amp;Tenor,AV1818,Trigger)</f>
        <v>52406</v>
      </c>
      <c r="AX1818" s="102" t="e">
        <f>_xll.qlIndexFixing($Z$5,AU1818,,Trigger)</f>
        <v>#VALUE!</v>
      </c>
      <c r="AY1818" s="102">
        <f>_xll.qlIndexFixing($AZ$1,AV1818,,Trigger)</f>
        <v>1.4934008952098151E-2</v>
      </c>
    </row>
    <row r="1819" spans="46:51" ht="11.25" customHeight="1" x14ac:dyDescent="0.25">
      <c r="AT1819" s="57" t="s">
        <v>44</v>
      </c>
      <c r="AU1819" s="56">
        <f>_xll.qlInterestRateIndexFixingDate(IborIndex&amp;Tenor,AV1819,Trigger)</f>
        <v>52044</v>
      </c>
      <c r="AV1819" s="56">
        <f>_xll.qlCalendarAdvance(Calendar,AV1818,AT1819,"f",,Trigger)</f>
        <v>52048</v>
      </c>
      <c r="AW1819" s="56">
        <f>_xll.qlInterestRateIndexMaturity(IborIndex&amp;Tenor,AV1819,Trigger)</f>
        <v>52413</v>
      </c>
      <c r="AX1819" s="102" t="e">
        <f>_xll.qlIndexFixing($Z$5,AU1819,,Trigger)</f>
        <v>#VALUE!</v>
      </c>
      <c r="AY1819" s="102">
        <f>_xll.qlIndexFixing($AZ$1,AV1819,,Trigger)</f>
        <v>1.4934408771281282E-2</v>
      </c>
    </row>
    <row r="1820" spans="46:51" ht="11.25" customHeight="1" x14ac:dyDescent="0.25">
      <c r="AT1820" s="57" t="s">
        <v>44</v>
      </c>
      <c r="AU1820" s="56">
        <f>_xll.qlInterestRateIndexFixingDate(IborIndex&amp;Tenor,AV1820,Trigger)</f>
        <v>52051</v>
      </c>
      <c r="AV1820" s="56">
        <f>_xll.qlCalendarAdvance(Calendar,AV1819,AT1820,"f",,Trigger)</f>
        <v>52055</v>
      </c>
      <c r="AW1820" s="56">
        <f>_xll.qlInterestRateIndexMaturity(IborIndex&amp;Tenor,AV1820,Trigger)</f>
        <v>52420</v>
      </c>
      <c r="AX1820" s="102" t="e">
        <f>_xll.qlIndexFixing($Z$5,AU1820,,Trigger)</f>
        <v>#VALUE!</v>
      </c>
      <c r="AY1820" s="102">
        <f>_xll.qlIndexFixing($AZ$1,AV1820,,Trigger)</f>
        <v>1.4934801183988104E-2</v>
      </c>
    </row>
    <row r="1821" spans="46:51" ht="11.25" customHeight="1" x14ac:dyDescent="0.25">
      <c r="AT1821" s="57" t="s">
        <v>44</v>
      </c>
      <c r="AU1821" s="56">
        <f>_xll.qlInterestRateIndexFixingDate(IborIndex&amp;Tenor,AV1821,Trigger)</f>
        <v>52058</v>
      </c>
      <c r="AV1821" s="56">
        <f>_xll.qlCalendarAdvance(Calendar,AV1820,AT1821,"f",,Trigger)</f>
        <v>52062</v>
      </c>
      <c r="AW1821" s="56">
        <f>_xll.qlInterestRateIndexMaturity(IborIndex&amp;Tenor,AV1821,Trigger)</f>
        <v>52427</v>
      </c>
      <c r="AX1821" s="102" t="e">
        <f>_xll.qlIndexFixing($Z$5,AU1821,,Trigger)</f>
        <v>#VALUE!</v>
      </c>
      <c r="AY1821" s="102">
        <f>_xll.qlIndexFixing($AZ$1,AV1821,,Trigger)</f>
        <v>1.4935186173367219E-2</v>
      </c>
    </row>
    <row r="1822" spans="46:51" ht="11.25" customHeight="1" x14ac:dyDescent="0.25">
      <c r="AT1822" s="57" t="s">
        <v>44</v>
      </c>
      <c r="AU1822" s="56">
        <f>_xll.qlInterestRateIndexFixingDate(IborIndex&amp;Tenor,AV1822,Trigger)</f>
        <v>52065</v>
      </c>
      <c r="AV1822" s="56">
        <f>_xll.qlCalendarAdvance(Calendar,AV1821,AT1822,"f",,Trigger)</f>
        <v>52069</v>
      </c>
      <c r="AW1822" s="56">
        <f>_xll.qlInterestRateIndexMaturity(IborIndex&amp;Tenor,AV1822,Trigger)</f>
        <v>52434</v>
      </c>
      <c r="AX1822" s="102" t="e">
        <f>_xll.qlIndexFixing($Z$5,AU1822,,Trigger)</f>
        <v>#VALUE!</v>
      </c>
      <c r="AY1822" s="102">
        <f>_xll.qlIndexFixing($AZ$1,AV1822,,Trigger)</f>
        <v>1.4935563722566794E-2</v>
      </c>
    </row>
    <row r="1823" spans="46:51" ht="11.25" customHeight="1" x14ac:dyDescent="0.25">
      <c r="AT1823" s="57" t="s">
        <v>44</v>
      </c>
      <c r="AU1823" s="56">
        <f>_xll.qlInterestRateIndexFixingDate(IborIndex&amp;Tenor,AV1823,Trigger)</f>
        <v>52072</v>
      </c>
      <c r="AV1823" s="56">
        <f>_xll.qlCalendarAdvance(Calendar,AV1822,AT1823,"f",,Trigger)</f>
        <v>52076</v>
      </c>
      <c r="AW1823" s="56">
        <f>_xll.qlInterestRateIndexMaturity(IborIndex&amp;Tenor,AV1823,Trigger)</f>
        <v>52441</v>
      </c>
      <c r="AX1823" s="102" t="e">
        <f>_xll.qlIndexFixing($Z$5,AU1823,,Trigger)</f>
        <v>#VALUE!</v>
      </c>
      <c r="AY1823" s="102">
        <f>_xll.qlIndexFixing($AZ$1,AV1823,,Trigger)</f>
        <v>1.4935933814736088E-2</v>
      </c>
    </row>
    <row r="1824" spans="46:51" ht="11.25" customHeight="1" x14ac:dyDescent="0.25">
      <c r="AT1824" s="57" t="s">
        <v>44</v>
      </c>
      <c r="AU1824" s="56">
        <f>_xll.qlInterestRateIndexFixingDate(IborIndex&amp;Tenor,AV1824,Trigger)</f>
        <v>52079</v>
      </c>
      <c r="AV1824" s="56">
        <f>_xll.qlCalendarAdvance(Calendar,AV1823,AT1824,"f",,Trigger)</f>
        <v>52083</v>
      </c>
      <c r="AW1824" s="56">
        <f>_xll.qlInterestRateIndexMaturity(IborIndex&amp;Tenor,AV1824,Trigger)</f>
        <v>52448</v>
      </c>
      <c r="AX1824" s="102" t="e">
        <f>_xll.qlIndexFixing($Z$5,AU1824,,Trigger)</f>
        <v>#VALUE!</v>
      </c>
      <c r="AY1824" s="102">
        <f>_xll.qlIndexFixing($AZ$1,AV1824,,Trigger)</f>
        <v>1.4936296433023266E-2</v>
      </c>
    </row>
    <row r="1825" spans="46:51" ht="11.25" customHeight="1" x14ac:dyDescent="0.25">
      <c r="AT1825" s="57" t="s">
        <v>44</v>
      </c>
      <c r="AU1825" s="56">
        <f>_xll.qlInterestRateIndexFixingDate(IborIndex&amp;Tenor,AV1825,Trigger)</f>
        <v>52086</v>
      </c>
      <c r="AV1825" s="56">
        <f>_xll.qlCalendarAdvance(Calendar,AV1824,AT1825,"f",,Trigger)</f>
        <v>52090</v>
      </c>
      <c r="AW1825" s="56">
        <f>_xll.qlInterestRateIndexMaturity(IborIndex&amp;Tenor,AV1825,Trigger)</f>
        <v>52455</v>
      </c>
      <c r="AX1825" s="102" t="e">
        <f>_xll.qlIndexFixing($Z$5,AU1825,,Trigger)</f>
        <v>#VALUE!</v>
      </c>
      <c r="AY1825" s="102">
        <f>_xll.qlIndexFixing($AZ$1,AV1825,,Trigger)</f>
        <v>1.493665156057737E-2</v>
      </c>
    </row>
    <row r="1826" spans="46:51" ht="11.25" customHeight="1" x14ac:dyDescent="0.25">
      <c r="AT1826" s="57" t="s">
        <v>44</v>
      </c>
      <c r="AU1826" s="56">
        <f>_xll.qlInterestRateIndexFixingDate(IborIndex&amp;Tenor,AV1826,Trigger)</f>
        <v>52093</v>
      </c>
      <c r="AV1826" s="56">
        <f>_xll.qlCalendarAdvance(Calendar,AV1825,AT1826,"f",,Trigger)</f>
        <v>52097</v>
      </c>
      <c r="AW1826" s="56">
        <f>_xll.qlInterestRateIndexMaturity(IborIndex&amp;Tenor,AV1826,Trigger)</f>
        <v>52462</v>
      </c>
      <c r="AX1826" s="102" t="e">
        <f>_xll.qlIndexFixing($Z$5,AU1826,,Trigger)</f>
        <v>#VALUE!</v>
      </c>
      <c r="AY1826" s="102">
        <f>_xll.qlIndexFixing($AZ$1,AV1826,,Trigger)</f>
        <v>1.4936999180547658E-2</v>
      </c>
    </row>
    <row r="1827" spans="46:51" ht="11.25" customHeight="1" x14ac:dyDescent="0.25">
      <c r="AT1827" s="57" t="s">
        <v>44</v>
      </c>
      <c r="AU1827" s="56">
        <f>_xll.qlInterestRateIndexFixingDate(IborIndex&amp;Tenor,AV1827,Trigger)</f>
        <v>52100</v>
      </c>
      <c r="AV1827" s="56">
        <f>_xll.qlCalendarAdvance(Calendar,AV1826,AT1827,"f",,Trigger)</f>
        <v>52104</v>
      </c>
      <c r="AW1827" s="56">
        <f>_xll.qlInterestRateIndexMaturity(IborIndex&amp;Tenor,AV1827,Trigger)</f>
        <v>52469</v>
      </c>
      <c r="AX1827" s="102" t="e">
        <f>_xll.qlIndexFixing($Z$5,AU1827,,Trigger)</f>
        <v>#VALUE!</v>
      </c>
      <c r="AY1827" s="102">
        <f>_xll.qlIndexFixing($AZ$1,AV1827,,Trigger)</f>
        <v>1.4937339276083173E-2</v>
      </c>
    </row>
    <row r="1828" spans="46:51" ht="11.25" customHeight="1" x14ac:dyDescent="0.25">
      <c r="AT1828" s="57" t="s">
        <v>44</v>
      </c>
      <c r="AU1828" s="56">
        <f>_xll.qlInterestRateIndexFixingDate(IborIndex&amp;Tenor,AV1828,Trigger)</f>
        <v>52107</v>
      </c>
      <c r="AV1828" s="56">
        <f>_xll.qlCalendarAdvance(Calendar,AV1827,AT1828,"f",,Trigger)</f>
        <v>52111</v>
      </c>
      <c r="AW1828" s="56">
        <f>_xll.qlInterestRateIndexMaturity(IborIndex&amp;Tenor,AV1828,Trigger)</f>
        <v>52476</v>
      </c>
      <c r="AX1828" s="102" t="e">
        <f>_xll.qlIndexFixing($Z$5,AU1828,,Trigger)</f>
        <v>#VALUE!</v>
      </c>
      <c r="AY1828" s="102">
        <f>_xll.qlIndexFixing($AZ$1,AV1828,,Trigger)</f>
        <v>1.4937671830333173E-2</v>
      </c>
    </row>
    <row r="1829" spans="46:51" ht="11.25" customHeight="1" x14ac:dyDescent="0.25">
      <c r="AT1829" s="57" t="s">
        <v>44</v>
      </c>
      <c r="AU1829" s="56">
        <f>_xll.qlInterestRateIndexFixingDate(IborIndex&amp;Tenor,AV1829,Trigger)</f>
        <v>52114</v>
      </c>
      <c r="AV1829" s="56">
        <f>_xll.qlCalendarAdvance(Calendar,AV1828,AT1829,"f",,Trigger)</f>
        <v>52118</v>
      </c>
      <c r="AW1829" s="56">
        <f>_xll.qlInterestRateIndexMaturity(IborIndex&amp;Tenor,AV1829,Trigger)</f>
        <v>52483</v>
      </c>
      <c r="AX1829" s="102" t="e">
        <f>_xll.qlIndexFixing($Z$5,AU1829,,Trigger)</f>
        <v>#VALUE!</v>
      </c>
      <c r="AY1829" s="102">
        <f>_xll.qlIndexFixing($AZ$1,AV1829,,Trigger)</f>
        <v>1.493799682644714E-2</v>
      </c>
    </row>
    <row r="1830" spans="46:51" ht="11.25" customHeight="1" x14ac:dyDescent="0.25">
      <c r="AT1830" s="57" t="s">
        <v>44</v>
      </c>
      <c r="AU1830" s="56">
        <f>_xll.qlInterestRateIndexFixingDate(IborIndex&amp;Tenor,AV1830,Trigger)</f>
        <v>52121</v>
      </c>
      <c r="AV1830" s="56">
        <f>_xll.qlCalendarAdvance(Calendar,AV1829,AT1830,"f",,Trigger)</f>
        <v>52125</v>
      </c>
      <c r="AW1830" s="56">
        <f>_xll.qlInterestRateIndexMaturity(IborIndex&amp;Tenor,AV1830,Trigger)</f>
        <v>52490</v>
      </c>
      <c r="AX1830" s="102" t="e">
        <f>_xll.qlIndexFixing($Z$5,AU1830,,Trigger)</f>
        <v>#VALUE!</v>
      </c>
      <c r="AY1830" s="102">
        <f>_xll.qlIndexFixing($AZ$1,AV1830,,Trigger)</f>
        <v>1.4938314247574988E-2</v>
      </c>
    </row>
    <row r="1831" spans="46:51" ht="11.25" customHeight="1" x14ac:dyDescent="0.25">
      <c r="AT1831" s="57" t="s">
        <v>44</v>
      </c>
      <c r="AU1831" s="56">
        <f>_xll.qlInterestRateIndexFixingDate(IborIndex&amp;Tenor,AV1831,Trigger)</f>
        <v>52128</v>
      </c>
      <c r="AV1831" s="56">
        <f>_xll.qlCalendarAdvance(Calendar,AV1830,AT1831,"f",,Trigger)</f>
        <v>52132</v>
      </c>
      <c r="AW1831" s="56">
        <f>_xll.qlInterestRateIndexMaturity(IborIndex&amp;Tenor,AV1831,Trigger)</f>
        <v>52497</v>
      </c>
      <c r="AX1831" s="102" t="e">
        <f>_xll.qlIndexFixing($Z$5,AU1831,,Trigger)</f>
        <v>#VALUE!</v>
      </c>
      <c r="AY1831" s="102">
        <f>_xll.qlIndexFixing($AZ$1,AV1831,,Trigger)</f>
        <v>1.4938624076866415E-2</v>
      </c>
    </row>
    <row r="1832" spans="46:51" ht="11.25" customHeight="1" x14ac:dyDescent="0.25">
      <c r="AT1832" s="57" t="s">
        <v>44</v>
      </c>
      <c r="AU1832" s="56">
        <f>_xll.qlInterestRateIndexFixingDate(IborIndex&amp;Tenor,AV1832,Trigger)</f>
        <v>52135</v>
      </c>
      <c r="AV1832" s="56">
        <f>_xll.qlCalendarAdvance(Calendar,AV1831,AT1832,"f",,Trigger)</f>
        <v>52139</v>
      </c>
      <c r="AW1832" s="56">
        <f>_xll.qlInterestRateIndexMaturity(IborIndex&amp;Tenor,AV1832,Trigger)</f>
        <v>52504</v>
      </c>
      <c r="AX1832" s="102" t="e">
        <f>_xll.qlIndexFixing($Z$5,AU1832,,Trigger)</f>
        <v>#VALUE!</v>
      </c>
      <c r="AY1832" s="102">
        <f>_xll.qlIndexFixing($AZ$1,AV1832,,Trigger)</f>
        <v>1.4938926297471341E-2</v>
      </c>
    </row>
    <row r="1833" spans="46:51" ht="11.25" customHeight="1" x14ac:dyDescent="0.25">
      <c r="AT1833" s="57" t="s">
        <v>44</v>
      </c>
      <c r="AU1833" s="56">
        <f>_xll.qlInterestRateIndexFixingDate(IborIndex&amp;Tenor,AV1833,Trigger)</f>
        <v>52142</v>
      </c>
      <c r="AV1833" s="56">
        <f>_xll.qlCalendarAdvance(Calendar,AV1832,AT1833,"f",,Trigger)</f>
        <v>52146</v>
      </c>
      <c r="AW1833" s="56">
        <f>_xll.qlInterestRateIndexMaturity(IborIndex&amp;Tenor,AV1833,Trigger)</f>
        <v>52511</v>
      </c>
      <c r="AX1833" s="102" t="e">
        <f>_xll.qlIndexFixing($Z$5,AU1833,,Trigger)</f>
        <v>#VALUE!</v>
      </c>
      <c r="AY1833" s="102">
        <f>_xll.qlIndexFixing($AZ$1,AV1833,,Trigger)</f>
        <v>1.4939220892539681E-2</v>
      </c>
    </row>
    <row r="1834" spans="46:51" ht="11.25" customHeight="1" x14ac:dyDescent="0.25">
      <c r="AT1834" s="57" t="s">
        <v>44</v>
      </c>
      <c r="AU1834" s="56">
        <f>_xll.qlInterestRateIndexFixingDate(IborIndex&amp;Tenor,AV1834,Trigger)</f>
        <v>52149</v>
      </c>
      <c r="AV1834" s="56">
        <f>_xll.qlCalendarAdvance(Calendar,AV1833,AT1834,"f",,Trigger)</f>
        <v>52153</v>
      </c>
      <c r="AW1834" s="56">
        <f>_xll.qlInterestRateIndexMaturity(IborIndex&amp;Tenor,AV1834,Trigger)</f>
        <v>52518</v>
      </c>
      <c r="AX1834" s="102" t="e">
        <f>_xll.qlIndexFixing($Z$5,AU1834,,Trigger)</f>
        <v>#VALUE!</v>
      </c>
      <c r="AY1834" s="102">
        <f>_xll.qlIndexFixing($AZ$1,AV1834,,Trigger)</f>
        <v>1.493950784522179E-2</v>
      </c>
    </row>
    <row r="1835" spans="46:51" ht="11.25" customHeight="1" x14ac:dyDescent="0.25">
      <c r="AT1835" s="57" t="s">
        <v>44</v>
      </c>
      <c r="AU1835" s="56">
        <f>_xll.qlInterestRateIndexFixingDate(IborIndex&amp;Tenor,AV1835,Trigger)</f>
        <v>52156</v>
      </c>
      <c r="AV1835" s="56">
        <f>_xll.qlCalendarAdvance(Calendar,AV1834,AT1835,"f",,Trigger)</f>
        <v>52160</v>
      </c>
      <c r="AW1835" s="56">
        <f>_xll.qlInterestRateIndexMaturity(IborIndex&amp;Tenor,AV1835,Trigger)</f>
        <v>52525</v>
      </c>
      <c r="AX1835" s="102" t="e">
        <f>_xll.qlIndexFixing($Z$5,AU1835,,Trigger)</f>
        <v>#VALUE!</v>
      </c>
      <c r="AY1835" s="102">
        <f>_xll.qlIndexFixing($AZ$1,AV1835,,Trigger)</f>
        <v>1.4939787138668462E-2</v>
      </c>
    </row>
    <row r="1836" spans="46:51" ht="11.25" customHeight="1" x14ac:dyDescent="0.25">
      <c r="AT1836" s="57" t="s">
        <v>44</v>
      </c>
      <c r="AU1836" s="56">
        <f>_xll.qlInterestRateIndexFixingDate(IborIndex&amp;Tenor,AV1836,Trigger)</f>
        <v>52163</v>
      </c>
      <c r="AV1836" s="56">
        <f>_xll.qlCalendarAdvance(Calendar,AV1835,AT1836,"f",,Trigger)</f>
        <v>52167</v>
      </c>
      <c r="AW1836" s="56">
        <f>_xll.qlInterestRateIndexMaturity(IborIndex&amp;Tenor,AV1836,Trigger)</f>
        <v>52532</v>
      </c>
      <c r="AX1836" s="102" t="e">
        <f>_xll.qlIndexFixing($Z$5,AU1836,,Trigger)</f>
        <v>#VALUE!</v>
      </c>
      <c r="AY1836" s="102">
        <f>_xll.qlIndexFixing($AZ$1,AV1836,,Trigger)</f>
        <v>1.4940058756029611E-2</v>
      </c>
    </row>
    <row r="1837" spans="46:51" ht="11.25" customHeight="1" x14ac:dyDescent="0.25">
      <c r="AT1837" s="57" t="s">
        <v>44</v>
      </c>
      <c r="AU1837" s="56">
        <f>_xll.qlInterestRateIndexFixingDate(IborIndex&amp;Tenor,AV1837,Trigger)</f>
        <v>52170</v>
      </c>
      <c r="AV1837" s="56">
        <f>_xll.qlCalendarAdvance(Calendar,AV1836,AT1837,"f",,Trigger)</f>
        <v>52174</v>
      </c>
      <c r="AW1837" s="56">
        <f>_xll.qlInterestRateIndexMaturity(IborIndex&amp;Tenor,AV1837,Trigger)</f>
        <v>52539</v>
      </c>
      <c r="AX1837" s="102" t="e">
        <f>_xll.qlIndexFixing($Z$5,AU1837,,Trigger)</f>
        <v>#VALUE!</v>
      </c>
      <c r="AY1837" s="102">
        <f>_xll.qlIndexFixing($AZ$1,AV1837,,Trigger)</f>
        <v>1.4940322680456255E-2</v>
      </c>
    </row>
    <row r="1838" spans="46:51" ht="11.25" customHeight="1" x14ac:dyDescent="0.25">
      <c r="AT1838" s="57" t="s">
        <v>44</v>
      </c>
      <c r="AU1838" s="56">
        <f>_xll.qlInterestRateIndexFixingDate(IborIndex&amp;Tenor,AV1838,Trigger)</f>
        <v>52177</v>
      </c>
      <c r="AV1838" s="56">
        <f>_xll.qlCalendarAdvance(Calendar,AV1837,AT1838,"f",,Trigger)</f>
        <v>52181</v>
      </c>
      <c r="AW1838" s="56">
        <f>_xll.qlInterestRateIndexMaturity(IborIndex&amp;Tenor,AV1838,Trigger)</f>
        <v>52546</v>
      </c>
      <c r="AX1838" s="102" t="e">
        <f>_xll.qlIndexFixing($Z$5,AU1838,,Trigger)</f>
        <v>#VALUE!</v>
      </c>
      <c r="AY1838" s="102">
        <f>_xll.qlIndexFixing($AZ$1,AV1838,,Trigger)</f>
        <v>1.49405788950994E-2</v>
      </c>
    </row>
    <row r="1839" spans="46:51" ht="11.25" customHeight="1" x14ac:dyDescent="0.25">
      <c r="AT1839" s="57" t="s">
        <v>44</v>
      </c>
      <c r="AU1839" s="56">
        <f>_xll.qlInterestRateIndexFixingDate(IborIndex&amp;Tenor,AV1839,Trigger)</f>
        <v>52184</v>
      </c>
      <c r="AV1839" s="56">
        <f>_xll.qlCalendarAdvance(Calendar,AV1838,AT1839,"f",,Trigger)</f>
        <v>52188</v>
      </c>
      <c r="AW1839" s="56">
        <f>_xll.qlInterestRateIndexMaturity(IborIndex&amp;Tenor,AV1839,Trigger)</f>
        <v>52553</v>
      </c>
      <c r="AX1839" s="102" t="e">
        <f>_xll.qlIndexFixing($Z$5,AU1839,,Trigger)</f>
        <v>#VALUE!</v>
      </c>
      <c r="AY1839" s="102">
        <f>_xll.qlIndexFixing($AZ$1,AV1839,,Trigger)</f>
        <v>1.4940827383109843E-2</v>
      </c>
    </row>
    <row r="1840" spans="46:51" ht="11.25" customHeight="1" x14ac:dyDescent="0.25">
      <c r="AT1840" s="57" t="s">
        <v>44</v>
      </c>
      <c r="AU1840" s="56">
        <f>_xll.qlInterestRateIndexFixingDate(IborIndex&amp;Tenor,AV1840,Trigger)</f>
        <v>52191</v>
      </c>
      <c r="AV1840" s="56">
        <f>_xll.qlCalendarAdvance(Calendar,AV1839,AT1840,"f",,Trigger)</f>
        <v>52195</v>
      </c>
      <c r="AW1840" s="56">
        <f>_xll.qlInterestRateIndexMaturity(IborIndex&amp;Tenor,AV1840,Trigger)</f>
        <v>52560</v>
      </c>
      <c r="AX1840" s="102" t="e">
        <f>_xll.qlIndexFixing($Z$5,AU1840,,Trigger)</f>
        <v>#VALUE!</v>
      </c>
      <c r="AY1840" s="102">
        <f>_xll.qlIndexFixing($AZ$1,AV1840,,Trigger)</f>
        <v>1.4941068127639031E-2</v>
      </c>
    </row>
    <row r="1841" spans="46:51" ht="11.25" customHeight="1" x14ac:dyDescent="0.25">
      <c r="AT1841" s="57" t="s">
        <v>44</v>
      </c>
      <c r="AU1841" s="56">
        <f>_xll.qlInterestRateIndexFixingDate(IborIndex&amp;Tenor,AV1841,Trigger)</f>
        <v>52198</v>
      </c>
      <c r="AV1841" s="56">
        <f>_xll.qlCalendarAdvance(Calendar,AV1840,AT1841,"f",,Trigger)</f>
        <v>52202</v>
      </c>
      <c r="AW1841" s="56">
        <f>_xll.qlInterestRateIndexMaturity(IborIndex&amp;Tenor,AV1841,Trigger)</f>
        <v>52567</v>
      </c>
      <c r="AX1841" s="102" t="e">
        <f>_xll.qlIndexFixing($Z$5,AU1841,,Trigger)</f>
        <v>#VALUE!</v>
      </c>
      <c r="AY1841" s="102">
        <f>_xll.qlIndexFixing($AZ$1,AV1841,,Trigger)</f>
        <v>1.4941301111838197E-2</v>
      </c>
    </row>
    <row r="1842" spans="46:51" ht="11.25" customHeight="1" x14ac:dyDescent="0.25">
      <c r="AT1842" s="57" t="s">
        <v>44</v>
      </c>
      <c r="AU1842" s="56">
        <f>_xll.qlInterestRateIndexFixingDate(IborIndex&amp;Tenor,AV1842,Trigger)</f>
        <v>52205</v>
      </c>
      <c r="AV1842" s="56">
        <f>_xll.qlCalendarAdvance(Calendar,AV1841,AT1842,"f",,Trigger)</f>
        <v>52209</v>
      </c>
      <c r="AW1842" s="56">
        <f>_xll.qlInterestRateIndexMaturity(IborIndex&amp;Tenor,AV1842,Trigger)</f>
        <v>52574</v>
      </c>
      <c r="AX1842" s="102" t="e">
        <f>_xll.qlIndexFixing($Z$5,AU1842,,Trigger)</f>
        <v>#VALUE!</v>
      </c>
      <c r="AY1842" s="102">
        <f>_xll.qlIndexFixing($AZ$1,AV1842,,Trigger)</f>
        <v>1.494152631885879E-2</v>
      </c>
    </row>
    <row r="1843" spans="46:51" ht="11.25" customHeight="1" x14ac:dyDescent="0.25">
      <c r="AT1843" s="57" t="s">
        <v>44</v>
      </c>
      <c r="AU1843" s="56">
        <f>_xll.qlInterestRateIndexFixingDate(IborIndex&amp;Tenor,AV1843,Trigger)</f>
        <v>52212</v>
      </c>
      <c r="AV1843" s="56">
        <f>_xll.qlCalendarAdvance(Calendar,AV1842,AT1843,"f",,Trigger)</f>
        <v>52216</v>
      </c>
      <c r="AW1843" s="56">
        <f>_xll.qlInterestRateIndexMaturity(IborIndex&amp;Tenor,AV1843,Trigger)</f>
        <v>52581</v>
      </c>
      <c r="AX1843" s="102" t="e">
        <f>_xll.qlIndexFixing($Z$5,AU1843,,Trigger)</f>
        <v>#VALUE!</v>
      </c>
      <c r="AY1843" s="102">
        <f>_xll.qlIndexFixing($AZ$1,AV1843,,Trigger)</f>
        <v>1.49417437318527E-2</v>
      </c>
    </row>
    <row r="1844" spans="46:51" ht="11.25" customHeight="1" x14ac:dyDescent="0.25">
      <c r="AT1844" s="57" t="s">
        <v>44</v>
      </c>
      <c r="AU1844" s="56">
        <f>_xll.qlInterestRateIndexFixingDate(IborIndex&amp;Tenor,AV1844,Trigger)</f>
        <v>52219</v>
      </c>
      <c r="AV1844" s="56">
        <f>_xll.qlCalendarAdvance(Calendar,AV1843,AT1844,"f",,Trigger)</f>
        <v>52223</v>
      </c>
      <c r="AW1844" s="56">
        <f>_xll.qlInterestRateIndexMaturity(IborIndex&amp;Tenor,AV1844,Trigger)</f>
        <v>52588</v>
      </c>
      <c r="AX1844" s="102" t="e">
        <f>_xll.qlIndexFixing($Z$5,AU1844,,Trigger)</f>
        <v>#VALUE!</v>
      </c>
      <c r="AY1844" s="102">
        <f>_xll.qlIndexFixing($AZ$1,AV1844,,Trigger)</f>
        <v>1.4942069593203973E-2</v>
      </c>
    </row>
    <row r="1845" spans="46:51" ht="11.25" customHeight="1" x14ac:dyDescent="0.25">
      <c r="AT1845" s="57" t="s">
        <v>44</v>
      </c>
      <c r="AU1845" s="56">
        <f>_xll.qlInterestRateIndexFixingDate(IborIndex&amp;Tenor,AV1845,Trigger)</f>
        <v>52224</v>
      </c>
      <c r="AV1845" s="56">
        <f>_xll.qlCalendarAdvance(Calendar,AV1844,AT1845,"f",,Trigger)</f>
        <v>52230</v>
      </c>
      <c r="AW1845" s="56">
        <f>_xll.qlInterestRateIndexMaturity(IborIndex&amp;Tenor,AV1845,Trigger)</f>
        <v>52595</v>
      </c>
      <c r="AX1845" s="102" t="e">
        <f>_xll.qlIndexFixing($Z$5,AU1845,,Trigger)</f>
        <v>#VALUE!</v>
      </c>
      <c r="AY1845" s="102">
        <f>_xll.qlIndexFixing($AZ$1,AV1845,,Trigger)</f>
        <v>1.4942818647665498E-2</v>
      </c>
    </row>
    <row r="1846" spans="46:51" ht="11.25" customHeight="1" x14ac:dyDescent="0.25">
      <c r="AT1846" s="57" t="s">
        <v>44</v>
      </c>
      <c r="AU1846" s="56">
        <f>_xll.qlInterestRateIndexFixingDate(IborIndex&amp;Tenor,AV1846,Trigger)</f>
        <v>52233</v>
      </c>
      <c r="AV1846" s="56">
        <f>_xll.qlCalendarAdvance(Calendar,AV1845,AT1846,"f",,Trigger)</f>
        <v>52237</v>
      </c>
      <c r="AW1846" s="56">
        <f>_xll.qlInterestRateIndexMaturity(IborIndex&amp;Tenor,AV1846,Trigger)</f>
        <v>52602</v>
      </c>
      <c r="AX1846" s="102" t="e">
        <f>_xll.qlIndexFixing($Z$5,AU1846,,Trigger)</f>
        <v>#VALUE!</v>
      </c>
      <c r="AY1846" s="102">
        <f>_xll.qlIndexFixing($AZ$1,AV1846,,Trigger)</f>
        <v>1.4942349038193203E-2</v>
      </c>
    </row>
    <row r="1847" spans="46:51" ht="11.25" customHeight="1" x14ac:dyDescent="0.25">
      <c r="AT1847" s="57" t="s">
        <v>44</v>
      </c>
      <c r="AU1847" s="56">
        <f>_xll.qlInterestRateIndexFixingDate(IborIndex&amp;Tenor,AV1847,Trigger)</f>
        <v>52240</v>
      </c>
      <c r="AV1847" s="56">
        <f>_xll.qlCalendarAdvance(Calendar,AV1846,AT1847,"f",,Trigger)</f>
        <v>52244</v>
      </c>
      <c r="AW1847" s="56">
        <f>_xll.qlInterestRateIndexMaturity(IborIndex&amp;Tenor,AV1847,Trigger)</f>
        <v>52609</v>
      </c>
      <c r="AX1847" s="102" t="e">
        <f>_xll.qlIndexFixing($Z$5,AU1847,,Trigger)</f>
        <v>#VALUE!</v>
      </c>
      <c r="AY1847" s="102">
        <f>_xll.qlIndexFixing($AZ$1,AV1847,,Trigger)</f>
        <v>1.494253510660035E-2</v>
      </c>
    </row>
    <row r="1848" spans="46:51" ht="11.25" customHeight="1" x14ac:dyDescent="0.25">
      <c r="AT1848" s="57" t="s">
        <v>44</v>
      </c>
      <c r="AU1848" s="56">
        <f>_xll.qlInterestRateIndexFixingDate(IborIndex&amp;Tenor,AV1848,Trigger)</f>
        <v>52247</v>
      </c>
      <c r="AV1848" s="56">
        <f>_xll.qlCalendarAdvance(Calendar,AV1847,AT1848,"f",,Trigger)</f>
        <v>52251</v>
      </c>
      <c r="AW1848" s="56">
        <f>_xll.qlInterestRateIndexMaturity(IborIndex&amp;Tenor,AV1848,Trigger)</f>
        <v>52616</v>
      </c>
      <c r="AX1848" s="102" t="e">
        <f>_xll.qlIndexFixing($Z$5,AU1848,,Trigger)</f>
        <v>#VALUE!</v>
      </c>
      <c r="AY1848" s="102">
        <f>_xll.qlIndexFixing($AZ$1,AV1848,,Trigger)</f>
        <v>1.4942713296741569E-2</v>
      </c>
    </row>
    <row r="1849" spans="46:51" ht="11.25" customHeight="1" x14ac:dyDescent="0.25">
      <c r="AT1849" s="57" t="s">
        <v>44</v>
      </c>
      <c r="AU1849" s="56">
        <f>_xll.qlInterestRateIndexFixingDate(IborIndex&amp;Tenor,AV1849,Trigger)</f>
        <v>52254</v>
      </c>
      <c r="AV1849" s="56">
        <f>_xll.qlCalendarAdvance(Calendar,AV1848,AT1849,"f",,Trigger)</f>
        <v>52258</v>
      </c>
      <c r="AW1849" s="56">
        <f>_xll.qlInterestRateIndexMaturity(IborIndex&amp;Tenor,AV1849,Trigger)</f>
        <v>52623</v>
      </c>
      <c r="AX1849" s="102" t="e">
        <f>_xll.qlIndexFixing($Z$5,AU1849,,Trigger)</f>
        <v>#VALUE!</v>
      </c>
      <c r="AY1849" s="102">
        <f>_xll.qlIndexFixing($AZ$1,AV1849,,Trigger)</f>
        <v>1.4942883591769839E-2</v>
      </c>
    </row>
    <row r="1850" spans="46:51" ht="11.25" customHeight="1" x14ac:dyDescent="0.25">
      <c r="AT1850" s="57" t="s">
        <v>44</v>
      </c>
      <c r="AU1850" s="56">
        <f>_xll.qlInterestRateIndexFixingDate(IborIndex&amp;Tenor,AV1850,Trigger)</f>
        <v>52261</v>
      </c>
      <c r="AV1850" s="56">
        <f>_xll.qlCalendarAdvance(Calendar,AV1849,AT1850,"f",,Trigger)</f>
        <v>52265</v>
      </c>
      <c r="AW1850" s="56">
        <f>_xll.qlInterestRateIndexMaturity(IborIndex&amp;Tenor,AV1850,Trigger)</f>
        <v>52630</v>
      </c>
      <c r="AX1850" s="102" t="e">
        <f>_xll.qlIndexFixing($Z$5,AU1850,,Trigger)</f>
        <v>#VALUE!</v>
      </c>
      <c r="AY1850" s="102">
        <f>_xll.qlIndexFixing($AZ$1,AV1850,,Trigger)</f>
        <v>1.4943045974837926E-2</v>
      </c>
    </row>
    <row r="1851" spans="46:51" ht="11.25" customHeight="1" x14ac:dyDescent="0.25">
      <c r="AT1851" s="57" t="s">
        <v>44</v>
      </c>
      <c r="AU1851" s="56">
        <f>_xll.qlInterestRateIndexFixingDate(IborIndex&amp;Tenor,AV1851,Trigger)</f>
        <v>52268</v>
      </c>
      <c r="AV1851" s="56">
        <f>_xll.qlCalendarAdvance(Calendar,AV1850,AT1851,"f",,Trigger)</f>
        <v>52272</v>
      </c>
      <c r="AW1851" s="56">
        <f>_xll.qlInterestRateIndexMaturity(IborIndex&amp;Tenor,AV1851,Trigger)</f>
        <v>52637</v>
      </c>
      <c r="AX1851" s="102" t="e">
        <f>_xll.qlIndexFixing($Z$5,AU1851,,Trigger)</f>
        <v>#VALUE!</v>
      </c>
      <c r="AY1851" s="102">
        <f>_xll.qlIndexFixing($AZ$1,AV1851,,Trigger)</f>
        <v>1.4943200429099034E-2</v>
      </c>
    </row>
    <row r="1852" spans="46:51" ht="11.25" customHeight="1" x14ac:dyDescent="0.25">
      <c r="AT1852" s="57" t="s">
        <v>44</v>
      </c>
      <c r="AU1852" s="56">
        <f>_xll.qlInterestRateIndexFixingDate(IborIndex&amp;Tenor,AV1852,Trigger)</f>
        <v>52275</v>
      </c>
      <c r="AV1852" s="56">
        <f>_xll.qlCalendarAdvance(Calendar,AV1851,AT1852,"f",,Trigger)</f>
        <v>52279</v>
      </c>
      <c r="AW1852" s="56">
        <f>_xll.qlInterestRateIndexMaturity(IborIndex&amp;Tenor,AV1852,Trigger)</f>
        <v>52644</v>
      </c>
      <c r="AX1852" s="102" t="e">
        <f>_xll.qlIndexFixing($Z$5,AU1852,,Trigger)</f>
        <v>#VALUE!</v>
      </c>
      <c r="AY1852" s="102">
        <f>_xll.qlIndexFixing($AZ$1,AV1852,,Trigger)</f>
        <v>1.4943346937706362E-2</v>
      </c>
    </row>
    <row r="1853" spans="46:51" ht="11.25" customHeight="1" x14ac:dyDescent="0.25">
      <c r="AT1853" s="57" t="s">
        <v>44</v>
      </c>
      <c r="AU1853" s="56">
        <f>_xll.qlInterestRateIndexFixingDate(IborIndex&amp;Tenor,AV1853,Trigger)</f>
        <v>52282</v>
      </c>
      <c r="AV1853" s="56">
        <f>_xll.qlCalendarAdvance(Calendar,AV1852,AT1853,"f",,Trigger)</f>
        <v>52286</v>
      </c>
      <c r="AW1853" s="56">
        <f>_xll.qlInterestRateIndexMaturity(IborIndex&amp;Tenor,AV1853,Trigger)</f>
        <v>52651</v>
      </c>
      <c r="AX1853" s="102" t="e">
        <f>_xll.qlIndexFixing($Z$5,AU1853,,Trigger)</f>
        <v>#VALUE!</v>
      </c>
      <c r="AY1853" s="102">
        <f>_xll.qlIndexFixing($AZ$1,AV1853,,Trigger)</f>
        <v>1.4943485483813114E-2</v>
      </c>
    </row>
    <row r="1854" spans="46:51" ht="11.25" customHeight="1" x14ac:dyDescent="0.25">
      <c r="AT1854" s="57" t="s">
        <v>44</v>
      </c>
      <c r="AU1854" s="56">
        <f>_xll.qlInterestRateIndexFixingDate(IborIndex&amp;Tenor,AV1854,Trigger)</f>
        <v>52289</v>
      </c>
      <c r="AV1854" s="56">
        <f>_xll.qlCalendarAdvance(Calendar,AV1853,AT1854,"f",,Trigger)</f>
        <v>52293</v>
      </c>
      <c r="AW1854" s="56">
        <f>_xll.qlInterestRateIndexMaturity(IborIndex&amp;Tenor,AV1854,Trigger)</f>
        <v>52659</v>
      </c>
      <c r="AX1854" s="102" t="e">
        <f>_xll.qlIndexFixing($Z$5,AU1854,,Trigger)</f>
        <v>#VALUE!</v>
      </c>
      <c r="AY1854" s="102">
        <f>_xll.qlIndexFixing($AZ$1,AV1854,,Trigger)</f>
        <v>1.4944553871565444E-2</v>
      </c>
    </row>
    <row r="1855" spans="46:51" ht="11.25" customHeight="1" x14ac:dyDescent="0.25">
      <c r="AT1855" s="57" t="s">
        <v>44</v>
      </c>
      <c r="AU1855" s="56">
        <f>_xll.qlInterestRateIndexFixingDate(IborIndex&amp;Tenor,AV1855,Trigger)</f>
        <v>52296</v>
      </c>
      <c r="AV1855" s="56">
        <f>_xll.qlCalendarAdvance(Calendar,AV1854,AT1855,"f",,Trigger)</f>
        <v>52300</v>
      </c>
      <c r="AW1855" s="56">
        <f>_xll.qlInterestRateIndexMaturity(IborIndex&amp;Tenor,AV1855,Trigger)</f>
        <v>52666</v>
      </c>
      <c r="AX1855" s="102" t="e">
        <f>_xll.qlIndexFixing($Z$5,AU1855,,Trigger)</f>
        <v>#VALUE!</v>
      </c>
      <c r="AY1855" s="102">
        <f>_xll.qlIndexFixing($AZ$1,AV1855,,Trigger)</f>
        <v>1.4944674709908472E-2</v>
      </c>
    </row>
    <row r="1856" spans="46:51" ht="11.25" customHeight="1" x14ac:dyDescent="0.25">
      <c r="AT1856" s="57" t="s">
        <v>44</v>
      </c>
      <c r="AU1856" s="56">
        <f>_xll.qlInterestRateIndexFixingDate(IborIndex&amp;Tenor,AV1856,Trigger)</f>
        <v>52303</v>
      </c>
      <c r="AV1856" s="56">
        <f>_xll.qlCalendarAdvance(Calendar,AV1855,AT1856,"f",,Trigger)</f>
        <v>52307</v>
      </c>
      <c r="AW1856" s="56">
        <f>_xll.qlInterestRateIndexMaturity(IborIndex&amp;Tenor,AV1856,Trigger)</f>
        <v>52673</v>
      </c>
      <c r="AX1856" s="102" t="e">
        <f>_xll.qlIndexFixing($Z$5,AU1856,,Trigger)</f>
        <v>#VALUE!</v>
      </c>
      <c r="AY1856" s="102">
        <f>_xll.qlIndexFixing($AZ$1,AV1856,,Trigger)</f>
        <v>1.4944787530612121E-2</v>
      </c>
    </row>
    <row r="1857" spans="46:51" ht="11.25" customHeight="1" x14ac:dyDescent="0.25">
      <c r="AT1857" s="57" t="s">
        <v>44</v>
      </c>
      <c r="AU1857" s="56">
        <f>_xll.qlInterestRateIndexFixingDate(IborIndex&amp;Tenor,AV1857,Trigger)</f>
        <v>52310</v>
      </c>
      <c r="AV1857" s="56">
        <f>_xll.qlCalendarAdvance(Calendar,AV1856,AT1857,"f",,Trigger)</f>
        <v>52314</v>
      </c>
      <c r="AW1857" s="56">
        <f>_xll.qlInterestRateIndexMaturity(IborIndex&amp;Tenor,AV1857,Trigger)</f>
        <v>52680</v>
      </c>
      <c r="AX1857" s="102" t="e">
        <f>_xll.qlIndexFixing($Z$5,AU1857,,Trigger)</f>
        <v>#VALUE!</v>
      </c>
      <c r="AY1857" s="102">
        <f>_xll.qlIndexFixing($AZ$1,AV1857,,Trigger)</f>
        <v>1.4944892316827912E-2</v>
      </c>
    </row>
    <row r="1858" spans="46:51" ht="11.25" customHeight="1" x14ac:dyDescent="0.25">
      <c r="AT1858" s="57" t="s">
        <v>44</v>
      </c>
      <c r="AU1858" s="56">
        <f>_xll.qlInterestRateIndexFixingDate(IborIndex&amp;Tenor,AV1858,Trigger)</f>
        <v>52315</v>
      </c>
      <c r="AV1858" s="56">
        <f>_xll.qlCalendarAdvance(Calendar,AV1857,AT1858,"f",,Trigger)</f>
        <v>52321</v>
      </c>
      <c r="AW1858" s="56">
        <f>_xll.qlInterestRateIndexMaturity(IborIndex&amp;Tenor,AV1858,Trigger)</f>
        <v>52687</v>
      </c>
      <c r="AX1858" s="102" t="e">
        <f>_xll.qlIndexFixing($Z$5,AU1858,,Trigger)</f>
        <v>#VALUE!</v>
      </c>
      <c r="AY1858" s="102">
        <f>_xll.qlIndexFixing($AZ$1,AV1858,,Trigger)</f>
        <v>1.4944989051709105E-2</v>
      </c>
    </row>
    <row r="1859" spans="46:51" ht="11.25" customHeight="1" x14ac:dyDescent="0.25">
      <c r="AT1859" s="57" t="s">
        <v>44</v>
      </c>
      <c r="AU1859" s="56">
        <f>_xll.qlInterestRateIndexFixingDate(IborIndex&amp;Tenor,AV1859,Trigger)</f>
        <v>52324</v>
      </c>
      <c r="AV1859" s="56">
        <f>_xll.qlCalendarAdvance(Calendar,AV1858,AT1859,"f",,Trigger)</f>
        <v>52328</v>
      </c>
      <c r="AW1859" s="56">
        <f>_xll.qlInterestRateIndexMaturity(IborIndex&amp;Tenor,AV1859,Trigger)</f>
        <v>52694</v>
      </c>
      <c r="AX1859" s="102" t="e">
        <f>_xll.qlIndexFixing($Z$5,AU1859,,Trigger)</f>
        <v>#VALUE!</v>
      </c>
      <c r="AY1859" s="102">
        <f>_xll.qlIndexFixing($AZ$1,AV1859,,Trigger)</f>
        <v>1.4945077718407218E-2</v>
      </c>
    </row>
    <row r="1860" spans="46:51" ht="11.25" customHeight="1" x14ac:dyDescent="0.25">
      <c r="AT1860" s="57" t="s">
        <v>44</v>
      </c>
      <c r="AU1860" s="56">
        <f>_xll.qlInterestRateIndexFixingDate(IborIndex&amp;Tenor,AV1860,Trigger)</f>
        <v>52331</v>
      </c>
      <c r="AV1860" s="56">
        <f>_xll.qlCalendarAdvance(Calendar,AV1859,AT1860,"f",,Trigger)</f>
        <v>52335</v>
      </c>
      <c r="AW1860" s="56">
        <f>_xll.qlInterestRateIndexMaturity(IborIndex&amp;Tenor,AV1860,Trigger)</f>
        <v>52701</v>
      </c>
      <c r="AX1860" s="102" t="e">
        <f>_xll.qlIndexFixing($Z$5,AU1860,,Trigger)</f>
        <v>#VALUE!</v>
      </c>
      <c r="AY1860" s="102">
        <f>_xll.qlIndexFixing($AZ$1,AV1860,,Trigger)</f>
        <v>1.4945467323433857E-2</v>
      </c>
    </row>
    <row r="1861" spans="46:51" ht="11.25" customHeight="1" x14ac:dyDescent="0.25">
      <c r="AT1861" s="57" t="s">
        <v>44</v>
      </c>
      <c r="AU1861" s="56">
        <f>_xll.qlInterestRateIndexFixingDate(IborIndex&amp;Tenor,AV1861,Trigger)</f>
        <v>52338</v>
      </c>
      <c r="AV1861" s="56">
        <f>_xll.qlCalendarAdvance(Calendar,AV1860,AT1861,"f",,Trigger)</f>
        <v>52342</v>
      </c>
      <c r="AW1861" s="56">
        <f>_xll.qlInterestRateIndexMaturity(IborIndex&amp;Tenor,AV1861,Trigger)</f>
        <v>52708</v>
      </c>
      <c r="AX1861" s="102" t="e">
        <f>_xll.qlIndexFixing($Z$5,AU1861,,Trigger)</f>
        <v>#VALUE!</v>
      </c>
      <c r="AY1861" s="102">
        <f>_xll.qlIndexFixing($AZ$1,AV1861,,Trigger)</f>
        <v>1.4945230779866162E-2</v>
      </c>
    </row>
    <row r="1862" spans="46:51" ht="11.25" customHeight="1" x14ac:dyDescent="0.25">
      <c r="AT1862" s="57" t="s">
        <v>44</v>
      </c>
      <c r="AU1862" s="56">
        <f>_xll.qlInterestRateIndexFixingDate(IborIndex&amp;Tenor,AV1862,Trigger)</f>
        <v>52345</v>
      </c>
      <c r="AV1862" s="56">
        <f>_xll.qlCalendarAdvance(Calendar,AV1861,AT1862,"f",,Trigger)</f>
        <v>52349</v>
      </c>
      <c r="AW1862" s="56">
        <f>_xll.qlInterestRateIndexMaturity(IborIndex&amp;Tenor,AV1862,Trigger)</f>
        <v>52715</v>
      </c>
      <c r="AX1862" s="102" t="e">
        <f>_xll.qlIndexFixing($Z$5,AU1862,,Trigger)</f>
        <v>#VALUE!</v>
      </c>
      <c r="AY1862" s="102">
        <f>_xll.qlIndexFixing($AZ$1,AV1862,,Trigger)</f>
        <v>1.4944371306662487E-2</v>
      </c>
    </row>
    <row r="1863" spans="46:51" ht="11.25" customHeight="1" x14ac:dyDescent="0.25">
      <c r="AT1863" s="57" t="s">
        <v>44</v>
      </c>
      <c r="AU1863" s="56">
        <f>_xll.qlInterestRateIndexFixingDate(IborIndex&amp;Tenor,AV1863,Trigger)</f>
        <v>52351</v>
      </c>
      <c r="AV1863" s="56">
        <f>_xll.qlCalendarAdvance(Calendar,AV1862,AT1863,"f",,Trigger)</f>
        <v>52356</v>
      </c>
      <c r="AW1863" s="56">
        <f>_xll.qlInterestRateIndexMaturity(IborIndex&amp;Tenor,AV1863,Trigger)</f>
        <v>52722</v>
      </c>
      <c r="AX1863" s="102" t="e">
        <f>_xll.qlIndexFixing($Z$5,AU1863,,Trigger)</f>
        <v>#VALUE!</v>
      </c>
      <c r="AY1863" s="102">
        <f>_xll.qlIndexFixing($AZ$1,AV1863,,Trigger)</f>
        <v>1.494535136642907E-2</v>
      </c>
    </row>
    <row r="1864" spans="46:51" ht="11.25" customHeight="1" x14ac:dyDescent="0.25">
      <c r="AT1864" s="57" t="s">
        <v>44</v>
      </c>
      <c r="AU1864" s="56">
        <f>_xll.qlInterestRateIndexFixingDate(IborIndex&amp;Tenor,AV1864,Trigger)</f>
        <v>52359</v>
      </c>
      <c r="AV1864" s="56">
        <f>_xll.qlCalendarAdvance(Calendar,AV1863,AT1864,"f",,Trigger)</f>
        <v>52363</v>
      </c>
      <c r="AW1864" s="56">
        <f>_xll.qlInterestRateIndexMaturity(IborIndex&amp;Tenor,AV1864,Trigger)</f>
        <v>52729</v>
      </c>
      <c r="AX1864" s="102" t="e">
        <f>_xll.qlIndexFixing($Z$5,AU1864,,Trigger)</f>
        <v>#VALUE!</v>
      </c>
      <c r="AY1864" s="102">
        <f>_xll.qlIndexFixing($AZ$1,AV1864,,Trigger)</f>
        <v>1.4945399439507196E-2</v>
      </c>
    </row>
    <row r="1865" spans="46:51" ht="11.25" customHeight="1" x14ac:dyDescent="0.25">
      <c r="AT1865" s="57" t="s">
        <v>44</v>
      </c>
      <c r="AU1865" s="56">
        <f>_xll.qlInterestRateIndexFixingDate(IborIndex&amp;Tenor,AV1865,Trigger)</f>
        <v>52366</v>
      </c>
      <c r="AV1865" s="56">
        <f>_xll.qlCalendarAdvance(Calendar,AV1864,AT1865,"f",,Trigger)</f>
        <v>52370</v>
      </c>
      <c r="AW1865" s="56">
        <f>_xll.qlInterestRateIndexMaturity(IborIndex&amp;Tenor,AV1865,Trigger)</f>
        <v>52736</v>
      </c>
      <c r="AX1865" s="102" t="e">
        <f>_xll.qlIndexFixing($Z$5,AU1865,,Trigger)</f>
        <v>#VALUE!</v>
      </c>
      <c r="AY1865" s="102">
        <f>_xll.qlIndexFixing($AZ$1,AV1865,,Trigger)</f>
        <v>1.4945439343322015E-2</v>
      </c>
    </row>
    <row r="1866" spans="46:51" ht="11.25" customHeight="1" x14ac:dyDescent="0.25">
      <c r="AT1866" s="57" t="s">
        <v>44</v>
      </c>
      <c r="AU1866" s="56">
        <f>_xll.qlInterestRateIndexFixingDate(IborIndex&amp;Tenor,AV1866,Trigger)</f>
        <v>52373</v>
      </c>
      <c r="AV1866" s="56">
        <f>_xll.qlCalendarAdvance(Calendar,AV1865,AT1866,"f",,Trigger)</f>
        <v>52377</v>
      </c>
      <c r="AW1866" s="56">
        <f>_xll.qlInterestRateIndexMaturity(IborIndex&amp;Tenor,AV1866,Trigger)</f>
        <v>52743</v>
      </c>
      <c r="AX1866" s="102" t="e">
        <f>_xll.qlIndexFixing($Z$5,AU1866,,Trigger)</f>
        <v>#VALUE!</v>
      </c>
      <c r="AY1866" s="102">
        <f>_xll.qlIndexFixing($AZ$1,AV1866,,Trigger)</f>
        <v>1.4945471061026564E-2</v>
      </c>
    </row>
    <row r="1867" spans="46:51" ht="11.25" customHeight="1" x14ac:dyDescent="0.25">
      <c r="AT1867" s="57" t="s">
        <v>44</v>
      </c>
      <c r="AU1867" s="56">
        <f>_xll.qlInterestRateIndexFixingDate(IborIndex&amp;Tenor,AV1867,Trigger)</f>
        <v>52380</v>
      </c>
      <c r="AV1867" s="56">
        <f>_xll.qlCalendarAdvance(Calendar,AV1866,AT1867,"f",,Trigger)</f>
        <v>52384</v>
      </c>
      <c r="AW1867" s="56">
        <f>_xll.qlInterestRateIndexMaturity(IborIndex&amp;Tenor,AV1867,Trigger)</f>
        <v>52750</v>
      </c>
      <c r="AX1867" s="102" t="e">
        <f>_xll.qlIndexFixing($Z$5,AU1867,,Trigger)</f>
        <v>#VALUE!</v>
      </c>
      <c r="AY1867" s="102">
        <f>_xll.qlIndexFixing($AZ$1,AV1867,,Trigger)</f>
        <v>1.4945494575775192E-2</v>
      </c>
    </row>
    <row r="1868" spans="46:51" ht="11.25" customHeight="1" x14ac:dyDescent="0.25">
      <c r="AT1868" s="57" t="s">
        <v>44</v>
      </c>
      <c r="AU1868" s="56">
        <f>_xll.qlInterestRateIndexFixingDate(IborIndex&amp;Tenor,AV1868,Trigger)</f>
        <v>52387</v>
      </c>
      <c r="AV1868" s="56">
        <f>_xll.qlCalendarAdvance(Calendar,AV1867,AT1868,"f",,Trigger)</f>
        <v>52391</v>
      </c>
      <c r="AW1868" s="56">
        <f>_xll.qlInterestRateIndexMaturity(IborIndex&amp;Tenor,AV1868,Trigger)</f>
        <v>52757</v>
      </c>
      <c r="AX1868" s="102" t="e">
        <f>_xll.qlIndexFixing($Z$5,AU1868,,Trigger)</f>
        <v>#VALUE!</v>
      </c>
      <c r="AY1868" s="102">
        <f>_xll.qlIndexFixing($AZ$1,AV1868,,Trigger)</f>
        <v>1.4945509870722021E-2</v>
      </c>
    </row>
    <row r="1869" spans="46:51" ht="11.25" customHeight="1" x14ac:dyDescent="0.25">
      <c r="AT1869" s="57" t="s">
        <v>44</v>
      </c>
      <c r="AU1869" s="56">
        <f>_xll.qlInterestRateIndexFixingDate(IborIndex&amp;Tenor,AV1869,Trigger)</f>
        <v>52394</v>
      </c>
      <c r="AV1869" s="56">
        <f>_xll.qlCalendarAdvance(Calendar,AV1868,AT1869,"f",,Trigger)</f>
        <v>52398</v>
      </c>
      <c r="AW1869" s="56">
        <f>_xll.qlInterestRateIndexMaturity(IborIndex&amp;Tenor,AV1869,Trigger)</f>
        <v>52764</v>
      </c>
      <c r="AX1869" s="102" t="e">
        <f>_xll.qlIndexFixing($Z$5,AU1869,,Trigger)</f>
        <v>#VALUE!</v>
      </c>
      <c r="AY1869" s="102">
        <f>_xll.qlIndexFixing($AZ$1,AV1869,,Trigger)</f>
        <v>1.4945516929021836E-2</v>
      </c>
    </row>
    <row r="1870" spans="46:51" ht="11.25" customHeight="1" x14ac:dyDescent="0.25">
      <c r="AT1870" s="57" t="s">
        <v>44</v>
      </c>
      <c r="AU1870" s="56">
        <f>_xll.qlInterestRateIndexFixingDate(IborIndex&amp;Tenor,AV1870,Trigger)</f>
        <v>52401</v>
      </c>
      <c r="AV1870" s="56">
        <f>_xll.qlCalendarAdvance(Calendar,AV1869,AT1870,"f",,Trigger)</f>
        <v>52405</v>
      </c>
      <c r="AW1870" s="56">
        <f>_xll.qlInterestRateIndexMaturity(IborIndex&amp;Tenor,AV1870,Trigger)</f>
        <v>52771</v>
      </c>
      <c r="AX1870" s="102" t="e">
        <f>_xll.qlIndexFixing($Z$5,AU1870,,Trigger)</f>
        <v>#VALUE!</v>
      </c>
      <c r="AY1870" s="102">
        <f>_xll.qlIndexFixing($AZ$1,AV1870,,Trigger)</f>
        <v>1.4945515733828544E-2</v>
      </c>
    </row>
    <row r="1871" spans="46:51" ht="11.25" customHeight="1" x14ac:dyDescent="0.25">
      <c r="AT1871" s="57" t="s">
        <v>44</v>
      </c>
      <c r="AU1871" s="56">
        <f>_xll.qlInterestRateIndexFixingDate(IborIndex&amp;Tenor,AV1871,Trigger)</f>
        <v>52408</v>
      </c>
      <c r="AV1871" s="56">
        <f>_xll.qlCalendarAdvance(Calendar,AV1870,AT1871,"f",,Trigger)</f>
        <v>52412</v>
      </c>
      <c r="AW1871" s="56">
        <f>_xll.qlInterestRateIndexMaturity(IborIndex&amp;Tenor,AV1871,Trigger)</f>
        <v>52778</v>
      </c>
      <c r="AX1871" s="102" t="e">
        <f>_xll.qlIndexFixing($Z$5,AU1871,,Trigger)</f>
        <v>#VALUE!</v>
      </c>
      <c r="AY1871" s="102">
        <f>_xll.qlIndexFixing($AZ$1,AV1871,,Trigger)</f>
        <v>1.4945506268297793E-2</v>
      </c>
    </row>
    <row r="1872" spans="46:51" ht="11.25" customHeight="1" x14ac:dyDescent="0.25">
      <c r="AT1872" s="57" t="s">
        <v>44</v>
      </c>
      <c r="AU1872" s="56">
        <f>_xll.qlInterestRateIndexFixingDate(IborIndex&amp;Tenor,AV1872,Trigger)</f>
        <v>52415</v>
      </c>
      <c r="AV1872" s="56">
        <f>_xll.qlCalendarAdvance(Calendar,AV1871,AT1872,"f",,Trigger)</f>
        <v>52419</v>
      </c>
      <c r="AW1872" s="56">
        <f>_xll.qlInterestRateIndexMaturity(IborIndex&amp;Tenor,AV1872,Trigger)</f>
        <v>52785</v>
      </c>
      <c r="AX1872" s="102" t="e">
        <f>_xll.qlIndexFixing($Z$5,AU1872,,Trigger)</f>
        <v>#VALUE!</v>
      </c>
      <c r="AY1872" s="102">
        <f>_xll.qlIndexFixing($AZ$1,AV1872,,Trigger)</f>
        <v>1.494548851558393E-2</v>
      </c>
    </row>
    <row r="1873" spans="46:51" ht="11.25" customHeight="1" x14ac:dyDescent="0.25">
      <c r="AT1873" s="57" t="s">
        <v>44</v>
      </c>
      <c r="AU1873" s="56">
        <f>_xll.qlInterestRateIndexFixingDate(IborIndex&amp;Tenor,AV1873,Trigger)</f>
        <v>52422</v>
      </c>
      <c r="AV1873" s="56">
        <f>_xll.qlCalendarAdvance(Calendar,AV1872,AT1873,"f",,Trigger)</f>
        <v>52426</v>
      </c>
      <c r="AW1873" s="56">
        <f>_xll.qlInterestRateIndexMaturity(IborIndex&amp;Tenor,AV1873,Trigger)</f>
        <v>52792</v>
      </c>
      <c r="AX1873" s="102" t="e">
        <f>_xll.qlIndexFixing($Z$5,AU1873,,Trigger)</f>
        <v>#VALUE!</v>
      </c>
      <c r="AY1873" s="102">
        <f>_xll.qlIndexFixing($AZ$1,AV1873,,Trigger)</f>
        <v>1.4945462458842816E-2</v>
      </c>
    </row>
    <row r="1874" spans="46:51" ht="11.25" customHeight="1" x14ac:dyDescent="0.25">
      <c r="AT1874" s="57" t="s">
        <v>44</v>
      </c>
      <c r="AU1874" s="56">
        <f>_xll.qlInterestRateIndexFixingDate(IborIndex&amp;Tenor,AV1874,Trigger)</f>
        <v>52429</v>
      </c>
      <c r="AV1874" s="56">
        <f>_xll.qlCalendarAdvance(Calendar,AV1873,AT1874,"f",,Trigger)</f>
        <v>52433</v>
      </c>
      <c r="AW1874" s="56">
        <f>_xll.qlInterestRateIndexMaturity(IborIndex&amp;Tenor,AV1874,Trigger)</f>
        <v>52799</v>
      </c>
      <c r="AX1874" s="102" t="e">
        <f>_xll.qlIndexFixing($Z$5,AU1874,,Trigger)</f>
        <v>#VALUE!</v>
      </c>
      <c r="AY1874" s="102">
        <f>_xll.qlIndexFixing($AZ$1,AV1874,,Trigger)</f>
        <v>1.4945428081229452E-2</v>
      </c>
    </row>
    <row r="1875" spans="46:51" ht="11.25" customHeight="1" x14ac:dyDescent="0.25">
      <c r="AT1875" s="57" t="s">
        <v>44</v>
      </c>
      <c r="AU1875" s="56">
        <f>_xll.qlInterestRateIndexFixingDate(IborIndex&amp;Tenor,AV1875,Trigger)</f>
        <v>52436</v>
      </c>
      <c r="AV1875" s="56">
        <f>_xll.qlCalendarAdvance(Calendar,AV1874,AT1875,"f",,Trigger)</f>
        <v>52440</v>
      </c>
      <c r="AW1875" s="56">
        <f>_xll.qlInterestRateIndexMaturity(IborIndex&amp;Tenor,AV1875,Trigger)</f>
        <v>52806</v>
      </c>
      <c r="AX1875" s="102" t="e">
        <f>_xll.qlIndexFixing($Z$5,AU1875,,Trigger)</f>
        <v>#VALUE!</v>
      </c>
      <c r="AY1875" s="102">
        <f>_xll.qlIndexFixing($AZ$1,AV1875,,Trigger)</f>
        <v>1.4944484890452532E-2</v>
      </c>
    </row>
    <row r="1876" spans="46:51" ht="11.25" customHeight="1" x14ac:dyDescent="0.25">
      <c r="AT1876" s="57" t="s">
        <v>44</v>
      </c>
      <c r="AU1876" s="56">
        <f>_xll.qlInterestRateIndexFixingDate(IborIndex&amp;Tenor,AV1876,Trigger)</f>
        <v>52443</v>
      </c>
      <c r="AV1876" s="56">
        <f>_xll.qlCalendarAdvance(Calendar,AV1875,AT1876,"f",,Trigger)</f>
        <v>52447</v>
      </c>
      <c r="AW1876" s="56">
        <f>_xll.qlInterestRateIndexMaturity(IborIndex&amp;Tenor,AV1876,Trigger)</f>
        <v>52813</v>
      </c>
      <c r="AX1876" s="102" t="e">
        <f>_xll.qlIndexFixing($Z$5,AU1876,,Trigger)</f>
        <v>#VALUE!</v>
      </c>
      <c r="AY1876" s="102">
        <f>_xll.qlIndexFixing($AZ$1,AV1876,,Trigger)</f>
        <v>1.4945334296009862E-2</v>
      </c>
    </row>
    <row r="1877" spans="46:51" ht="11.25" customHeight="1" x14ac:dyDescent="0.25">
      <c r="AT1877" s="57" t="s">
        <v>44</v>
      </c>
      <c r="AU1877" s="56">
        <f>_xll.qlInterestRateIndexFixingDate(IborIndex&amp;Tenor,AV1877,Trigger)</f>
        <v>52450</v>
      </c>
      <c r="AV1877" s="56">
        <f>_xll.qlCalendarAdvance(Calendar,AV1876,AT1877,"f",,Trigger)</f>
        <v>52454</v>
      </c>
      <c r="AW1877" s="56">
        <f>_xll.qlInterestRateIndexMaturity(IborIndex&amp;Tenor,AV1877,Trigger)</f>
        <v>52820</v>
      </c>
      <c r="AX1877" s="102" t="e">
        <f>_xll.qlIndexFixing($Z$5,AU1877,,Trigger)</f>
        <v>#VALUE!</v>
      </c>
      <c r="AY1877" s="102">
        <f>_xll.qlIndexFixing($AZ$1,AV1877,,Trigger)</f>
        <v>1.4945274854715366E-2</v>
      </c>
    </row>
    <row r="1878" spans="46:51" ht="11.25" customHeight="1" x14ac:dyDescent="0.25">
      <c r="AT1878" s="57" t="s">
        <v>44</v>
      </c>
      <c r="AU1878" s="56">
        <f>_xll.qlInterestRateIndexFixingDate(IborIndex&amp;Tenor,AV1878,Trigger)</f>
        <v>52457</v>
      </c>
      <c r="AV1878" s="56">
        <f>_xll.qlCalendarAdvance(Calendar,AV1877,AT1878,"f",,Trigger)</f>
        <v>52461</v>
      </c>
      <c r="AW1878" s="56">
        <f>_xll.qlInterestRateIndexMaturity(IborIndex&amp;Tenor,AV1878,Trigger)</f>
        <v>52827</v>
      </c>
      <c r="AX1878" s="102" t="e">
        <f>_xll.qlIndexFixing($Z$5,AU1878,,Trigger)</f>
        <v>#VALUE!</v>
      </c>
      <c r="AY1878" s="102">
        <f>_xll.qlIndexFixing($AZ$1,AV1878,,Trigger)</f>
        <v>1.4945207025172949E-2</v>
      </c>
    </row>
    <row r="1879" spans="46:51" ht="11.25" customHeight="1" x14ac:dyDescent="0.25">
      <c r="AT1879" s="57" t="s">
        <v>44</v>
      </c>
      <c r="AU1879" s="56">
        <f>_xll.qlInterestRateIndexFixingDate(IborIndex&amp;Tenor,AV1879,Trigger)</f>
        <v>52464</v>
      </c>
      <c r="AV1879" s="56">
        <f>_xll.qlCalendarAdvance(Calendar,AV1878,AT1879,"f",,Trigger)</f>
        <v>52468</v>
      </c>
      <c r="AW1879" s="56">
        <f>_xll.qlInterestRateIndexMaturity(IborIndex&amp;Tenor,AV1879,Trigger)</f>
        <v>52834</v>
      </c>
      <c r="AX1879" s="102" t="e">
        <f>_xll.qlIndexFixing($Z$5,AU1879,,Trigger)</f>
        <v>#VALUE!</v>
      </c>
      <c r="AY1879" s="102">
        <f>_xll.qlIndexFixing($AZ$1,AV1879,,Trigger)</f>
        <v>1.4945130790539125E-2</v>
      </c>
    </row>
    <row r="1880" spans="46:51" ht="11.25" customHeight="1" x14ac:dyDescent="0.25">
      <c r="AT1880" s="57" t="s">
        <v>44</v>
      </c>
      <c r="AU1880" s="56">
        <f>_xll.qlInterestRateIndexFixingDate(IborIndex&amp;Tenor,AV1880,Trigger)</f>
        <v>52471</v>
      </c>
      <c r="AV1880" s="56">
        <f>_xll.qlCalendarAdvance(Calendar,AV1879,AT1880,"f",,Trigger)</f>
        <v>52475</v>
      </c>
      <c r="AW1880" s="56">
        <f>_xll.qlInterestRateIndexMaturity(IborIndex&amp;Tenor,AV1880,Trigger)</f>
        <v>52841</v>
      </c>
      <c r="AX1880" s="102" t="e">
        <f>_xll.qlIndexFixing($Z$5,AU1880,,Trigger)</f>
        <v>#VALUE!</v>
      </c>
      <c r="AY1880" s="102">
        <f>_xll.qlIndexFixing($AZ$1,AV1880,,Trigger)</f>
        <v>1.4945046133970413E-2</v>
      </c>
    </row>
    <row r="1881" spans="46:51" ht="11.25" customHeight="1" x14ac:dyDescent="0.25">
      <c r="AT1881" s="57" t="s">
        <v>44</v>
      </c>
      <c r="AU1881" s="56">
        <f>_xll.qlInterestRateIndexFixingDate(IborIndex&amp;Tenor,AV1881,Trigger)</f>
        <v>52478</v>
      </c>
      <c r="AV1881" s="56">
        <f>_xll.qlCalendarAdvance(Calendar,AV1880,AT1881,"f",,Trigger)</f>
        <v>52482</v>
      </c>
      <c r="AW1881" s="56">
        <f>_xll.qlInterestRateIndexMaturity(IborIndex&amp;Tenor,AV1881,Trigger)</f>
        <v>52848</v>
      </c>
      <c r="AX1881" s="102" t="e">
        <f>_xll.qlIndexFixing($Z$5,AU1881,,Trigger)</f>
        <v>#VALUE!</v>
      </c>
      <c r="AY1881" s="102">
        <f>_xll.qlIndexFixing($AZ$1,AV1881,,Trigger)</f>
        <v>1.4944953038623981E-2</v>
      </c>
    </row>
    <row r="1882" spans="46:51" ht="11.25" customHeight="1" x14ac:dyDescent="0.25">
      <c r="AT1882" s="57" t="s">
        <v>44</v>
      </c>
      <c r="AU1882" s="56">
        <f>_xll.qlInterestRateIndexFixingDate(IborIndex&amp;Tenor,AV1882,Trigger)</f>
        <v>52485</v>
      </c>
      <c r="AV1882" s="56">
        <f>_xll.qlCalendarAdvance(Calendar,AV1881,AT1882,"f",,Trigger)</f>
        <v>52489</v>
      </c>
      <c r="AW1882" s="56">
        <f>_xll.qlInterestRateIndexMaturity(IborIndex&amp;Tenor,AV1882,Trigger)</f>
        <v>52855</v>
      </c>
      <c r="AX1882" s="102" t="e">
        <f>_xll.qlIndexFixing($Z$5,AU1882,,Trigger)</f>
        <v>#VALUE!</v>
      </c>
      <c r="AY1882" s="102">
        <f>_xll.qlIndexFixing($AZ$1,AV1882,,Trigger)</f>
        <v>1.4944851487656782E-2</v>
      </c>
    </row>
    <row r="1883" spans="46:51" ht="11.25" customHeight="1" x14ac:dyDescent="0.25">
      <c r="AT1883" s="57" t="s">
        <v>44</v>
      </c>
      <c r="AU1883" s="56">
        <f>_xll.qlInterestRateIndexFixingDate(IborIndex&amp;Tenor,AV1883,Trigger)</f>
        <v>52492</v>
      </c>
      <c r="AV1883" s="56">
        <f>_xll.qlCalendarAdvance(Calendar,AV1882,AT1883,"f",,Trigger)</f>
        <v>52496</v>
      </c>
      <c r="AW1883" s="56">
        <f>_xll.qlInterestRateIndexMaturity(IborIndex&amp;Tenor,AV1883,Trigger)</f>
        <v>52862</v>
      </c>
      <c r="AX1883" s="102" t="e">
        <f>_xll.qlIndexFixing($Z$5,AU1883,,Trigger)</f>
        <v>#VALUE!</v>
      </c>
      <c r="AY1883" s="102">
        <f>_xll.qlIndexFixing($AZ$1,AV1883,,Trigger)</f>
        <v>1.4944741464226849E-2</v>
      </c>
    </row>
    <row r="1884" spans="46:51" ht="11.25" customHeight="1" x14ac:dyDescent="0.25">
      <c r="AT1884" s="57" t="s">
        <v>44</v>
      </c>
      <c r="AU1884" s="56">
        <f>_xll.qlInterestRateIndexFixingDate(IborIndex&amp;Tenor,AV1884,Trigger)</f>
        <v>52499</v>
      </c>
      <c r="AV1884" s="56">
        <f>_xll.qlCalendarAdvance(Calendar,AV1883,AT1884,"f",,Trigger)</f>
        <v>52503</v>
      </c>
      <c r="AW1884" s="56">
        <f>_xll.qlInterestRateIndexMaturity(IborIndex&amp;Tenor,AV1884,Trigger)</f>
        <v>52869</v>
      </c>
      <c r="AX1884" s="102" t="e">
        <f>_xll.qlIndexFixing($Z$5,AU1884,,Trigger)</f>
        <v>#VALUE!</v>
      </c>
      <c r="AY1884" s="102">
        <f>_xll.qlIndexFixing($AZ$1,AV1884,,Trigger)</f>
        <v>1.4944622951491137E-2</v>
      </c>
    </row>
    <row r="1885" spans="46:51" ht="11.25" customHeight="1" x14ac:dyDescent="0.25">
      <c r="AT1885" s="57" t="s">
        <v>44</v>
      </c>
      <c r="AU1885" s="56">
        <f>_xll.qlInterestRateIndexFixingDate(IborIndex&amp;Tenor,AV1885,Trigger)</f>
        <v>52506</v>
      </c>
      <c r="AV1885" s="56">
        <f>_xll.qlCalendarAdvance(Calendar,AV1884,AT1885,"f",,Trigger)</f>
        <v>52510</v>
      </c>
      <c r="AW1885" s="56">
        <f>_xll.qlInterestRateIndexMaturity(IborIndex&amp;Tenor,AV1885,Trigger)</f>
        <v>52876</v>
      </c>
      <c r="AX1885" s="102" t="e">
        <f>_xll.qlIndexFixing($Z$5,AU1885,,Trigger)</f>
        <v>#VALUE!</v>
      </c>
      <c r="AY1885" s="102">
        <f>_xll.qlIndexFixing($AZ$1,AV1885,,Trigger)</f>
        <v>1.4944495932607899E-2</v>
      </c>
    </row>
    <row r="1886" spans="46:51" ht="11.25" customHeight="1" x14ac:dyDescent="0.25">
      <c r="AT1886" s="57" t="s">
        <v>44</v>
      </c>
      <c r="AU1886" s="56">
        <f>_xll.qlInterestRateIndexFixingDate(IborIndex&amp;Tenor,AV1886,Trigger)</f>
        <v>52513</v>
      </c>
      <c r="AV1886" s="56">
        <f>_xll.qlCalendarAdvance(Calendar,AV1885,AT1886,"f",,Trigger)</f>
        <v>52517</v>
      </c>
      <c r="AW1886" s="56">
        <f>_xll.qlInterestRateIndexMaturity(IborIndex&amp;Tenor,AV1886,Trigger)</f>
        <v>52883</v>
      </c>
      <c r="AX1886" s="102" t="e">
        <f>_xll.qlIndexFixing($Z$5,AU1886,,Trigger)</f>
        <v>#VALUE!</v>
      </c>
      <c r="AY1886" s="102">
        <f>_xll.qlIndexFixing($AZ$1,AV1886,,Trigger)</f>
        <v>1.4944360390734957E-2</v>
      </c>
    </row>
    <row r="1887" spans="46:51" ht="11.25" customHeight="1" x14ac:dyDescent="0.25">
      <c r="AT1887" s="57" t="s">
        <v>44</v>
      </c>
      <c r="AU1887" s="56">
        <f>_xll.qlInterestRateIndexFixingDate(IborIndex&amp;Tenor,AV1887,Trigger)</f>
        <v>52520</v>
      </c>
      <c r="AV1887" s="56">
        <f>_xll.qlCalendarAdvance(Calendar,AV1886,AT1887,"f",,Trigger)</f>
        <v>52524</v>
      </c>
      <c r="AW1887" s="56">
        <f>_xll.qlInterestRateIndexMaturity(IborIndex&amp;Tenor,AV1887,Trigger)</f>
        <v>52890</v>
      </c>
      <c r="AX1887" s="102" t="e">
        <f>_xll.qlIndexFixing($Z$5,AU1887,,Trigger)</f>
        <v>#VALUE!</v>
      </c>
      <c r="AY1887" s="102">
        <f>_xll.qlIndexFixing($AZ$1,AV1887,,Trigger)</f>
        <v>1.4944216309031215E-2</v>
      </c>
    </row>
    <row r="1888" spans="46:51" ht="11.25" customHeight="1" x14ac:dyDescent="0.25">
      <c r="AT1888" s="57" t="s">
        <v>44</v>
      </c>
      <c r="AU1888" s="56">
        <f>_xll.qlInterestRateIndexFixingDate(IborIndex&amp;Tenor,AV1888,Trigger)</f>
        <v>52527</v>
      </c>
      <c r="AV1888" s="56">
        <f>_xll.qlCalendarAdvance(Calendar,AV1887,AT1888,"f",,Trigger)</f>
        <v>52531</v>
      </c>
      <c r="AW1888" s="56">
        <f>_xll.qlInterestRateIndexMaturity(IborIndex&amp;Tenor,AV1888,Trigger)</f>
        <v>52897</v>
      </c>
      <c r="AX1888" s="102" t="e">
        <f>_xll.qlIndexFixing($Z$5,AU1888,,Trigger)</f>
        <v>#VALUE!</v>
      </c>
      <c r="AY1888" s="102">
        <f>_xll.qlIndexFixing($AZ$1,AV1888,,Trigger)</f>
        <v>1.4944063670654494E-2</v>
      </c>
    </row>
    <row r="1889" spans="46:51" ht="11.25" customHeight="1" x14ac:dyDescent="0.25">
      <c r="AT1889" s="57" t="s">
        <v>44</v>
      </c>
      <c r="AU1889" s="56">
        <f>_xll.qlInterestRateIndexFixingDate(IborIndex&amp;Tenor,AV1889,Trigger)</f>
        <v>52534</v>
      </c>
      <c r="AV1889" s="56">
        <f>_xll.qlCalendarAdvance(Calendar,AV1888,AT1889,"f",,Trigger)</f>
        <v>52538</v>
      </c>
      <c r="AW1889" s="56">
        <f>_xll.qlInterestRateIndexMaturity(IborIndex&amp;Tenor,AV1889,Trigger)</f>
        <v>52904</v>
      </c>
      <c r="AX1889" s="102" t="e">
        <f>_xll.qlIndexFixing($Z$5,AU1889,,Trigger)</f>
        <v>#VALUE!</v>
      </c>
      <c r="AY1889" s="102">
        <f>_xll.qlIndexFixing($AZ$1,AV1889,,Trigger)</f>
        <v>1.4943902458763701E-2</v>
      </c>
    </row>
    <row r="1890" spans="46:51" ht="11.25" customHeight="1" x14ac:dyDescent="0.25">
      <c r="AT1890" s="57" t="s">
        <v>44</v>
      </c>
      <c r="AU1890" s="56">
        <f>_xll.qlInterestRateIndexFixingDate(IborIndex&amp;Tenor,AV1890,Trigger)</f>
        <v>52541</v>
      </c>
      <c r="AV1890" s="56">
        <f>_xll.qlCalendarAdvance(Calendar,AV1889,AT1890,"f",,Trigger)</f>
        <v>52545</v>
      </c>
      <c r="AW1890" s="56">
        <f>_xll.qlInterestRateIndexMaturity(IborIndex&amp;Tenor,AV1890,Trigger)</f>
        <v>52911</v>
      </c>
      <c r="AX1890" s="102" t="e">
        <f>_xll.qlIndexFixing($Z$5,AU1890,,Trigger)</f>
        <v>#VALUE!</v>
      </c>
      <c r="AY1890" s="102">
        <f>_xll.qlIndexFixing($AZ$1,AV1890,,Trigger)</f>
        <v>1.494373265651861E-2</v>
      </c>
    </row>
    <row r="1891" spans="46:51" ht="11.25" customHeight="1" x14ac:dyDescent="0.25">
      <c r="AT1891" s="57" t="s">
        <v>44</v>
      </c>
      <c r="AU1891" s="56">
        <f>_xll.qlInterestRateIndexFixingDate(IborIndex&amp;Tenor,AV1891,Trigger)</f>
        <v>52548</v>
      </c>
      <c r="AV1891" s="56">
        <f>_xll.qlCalendarAdvance(Calendar,AV1890,AT1891,"f",,Trigger)</f>
        <v>52552</v>
      </c>
      <c r="AW1891" s="56">
        <f>_xll.qlInterestRateIndexMaturity(IborIndex&amp;Tenor,AV1891,Trigger)</f>
        <v>52918</v>
      </c>
      <c r="AX1891" s="102" t="e">
        <f>_xll.qlIndexFixing($Z$5,AU1891,,Trigger)</f>
        <v>#VALUE!</v>
      </c>
      <c r="AY1891" s="102">
        <f>_xll.qlIndexFixing($AZ$1,AV1891,,Trigger)</f>
        <v>1.4943554247077695E-2</v>
      </c>
    </row>
    <row r="1892" spans="46:51" ht="11.25" customHeight="1" x14ac:dyDescent="0.25">
      <c r="AT1892" s="57" t="s">
        <v>44</v>
      </c>
      <c r="AU1892" s="56">
        <f>_xll.qlInterestRateIndexFixingDate(IborIndex&amp;Tenor,AV1892,Trigger)</f>
        <v>52555</v>
      </c>
      <c r="AV1892" s="56">
        <f>_xll.qlCalendarAdvance(Calendar,AV1891,AT1892,"f",,Trigger)</f>
        <v>52559</v>
      </c>
      <c r="AW1892" s="56">
        <f>_xll.qlInterestRateIndexMaturity(IborIndex&amp;Tenor,AV1892,Trigger)</f>
        <v>52925</v>
      </c>
      <c r="AX1892" s="102" t="e">
        <f>_xll.qlIndexFixing($Z$5,AU1892,,Trigger)</f>
        <v>#VALUE!</v>
      </c>
      <c r="AY1892" s="102">
        <f>_xll.qlIndexFixing($AZ$1,AV1892,,Trigger)</f>
        <v>1.4943367213600726E-2</v>
      </c>
    </row>
    <row r="1893" spans="46:51" ht="11.25" customHeight="1" x14ac:dyDescent="0.25">
      <c r="AT1893" s="57" t="s">
        <v>44</v>
      </c>
      <c r="AU1893" s="56">
        <f>_xll.qlInterestRateIndexFixingDate(IborIndex&amp;Tenor,AV1893,Trigger)</f>
        <v>52562</v>
      </c>
      <c r="AV1893" s="56">
        <f>_xll.qlCalendarAdvance(Calendar,AV1892,AT1893,"f",,Trigger)</f>
        <v>52566</v>
      </c>
      <c r="AW1893" s="56">
        <f>_xll.qlInterestRateIndexMaturity(IborIndex&amp;Tenor,AV1893,Trigger)</f>
        <v>52932</v>
      </c>
      <c r="AX1893" s="102" t="e">
        <f>_xll.qlIndexFixing($Z$5,AU1893,,Trigger)</f>
        <v>#VALUE!</v>
      </c>
      <c r="AY1893" s="102">
        <f>_xll.qlIndexFixing($AZ$1,AV1893,,Trigger)</f>
        <v>1.4943171539247268E-2</v>
      </c>
    </row>
    <row r="1894" spans="46:51" ht="11.25" customHeight="1" x14ac:dyDescent="0.25">
      <c r="AT1894" s="57" t="s">
        <v>44</v>
      </c>
      <c r="AU1894" s="56">
        <f>_xll.qlInterestRateIndexFixingDate(IborIndex&amp;Tenor,AV1894,Trigger)</f>
        <v>52569</v>
      </c>
      <c r="AV1894" s="56">
        <f>_xll.qlCalendarAdvance(Calendar,AV1893,AT1894,"f",,Trigger)</f>
        <v>52573</v>
      </c>
      <c r="AW1894" s="56">
        <f>_xll.qlInterestRateIndexMaturity(IborIndex&amp;Tenor,AV1894,Trigger)</f>
        <v>52939</v>
      </c>
      <c r="AX1894" s="102" t="e">
        <f>_xll.qlIndexFixing($Z$5,AU1894,,Trigger)</f>
        <v>#VALUE!</v>
      </c>
      <c r="AY1894" s="102">
        <f>_xll.qlIndexFixing($AZ$1,AV1894,,Trigger)</f>
        <v>1.4942967207177525E-2</v>
      </c>
    </row>
    <row r="1895" spans="46:51" ht="11.25" customHeight="1" x14ac:dyDescent="0.25">
      <c r="AT1895" s="57" t="s">
        <v>44</v>
      </c>
      <c r="AU1895" s="56">
        <f>_xll.qlInterestRateIndexFixingDate(IborIndex&amp;Tenor,AV1895,Trigger)</f>
        <v>52576</v>
      </c>
      <c r="AV1895" s="56">
        <f>_xll.qlCalendarAdvance(Calendar,AV1894,AT1895,"f",,Trigger)</f>
        <v>52580</v>
      </c>
      <c r="AW1895" s="56">
        <f>_xll.qlInterestRateIndexMaturity(IborIndex&amp;Tenor,AV1895,Trigger)</f>
        <v>52946</v>
      </c>
      <c r="AX1895" s="102" t="e">
        <f>_xll.qlIndexFixing($Z$5,AU1895,,Trigger)</f>
        <v>#VALUE!</v>
      </c>
      <c r="AY1895" s="102">
        <f>_xll.qlIndexFixing($AZ$1,AV1895,,Trigger)</f>
        <v>1.494275420055171E-2</v>
      </c>
    </row>
    <row r="1896" spans="46:51" ht="11.25" customHeight="1" x14ac:dyDescent="0.25">
      <c r="AT1896" s="57" t="s">
        <v>44</v>
      </c>
      <c r="AU1896" s="56">
        <f>_xll.qlInterestRateIndexFixingDate(IborIndex&amp;Tenor,AV1896,Trigger)</f>
        <v>52583</v>
      </c>
      <c r="AV1896" s="56">
        <f>_xll.qlCalendarAdvance(Calendar,AV1895,AT1896,"f",,Trigger)</f>
        <v>52587</v>
      </c>
      <c r="AW1896" s="56">
        <f>_xll.qlInterestRateIndexMaturity(IborIndex&amp;Tenor,AV1896,Trigger)</f>
        <v>52953</v>
      </c>
      <c r="AX1896" s="102" t="e">
        <f>_xll.qlIndexFixing($Z$5,AU1896,,Trigger)</f>
        <v>#VALUE!</v>
      </c>
      <c r="AY1896" s="102">
        <f>_xll.qlIndexFixing($AZ$1,AV1896,,Trigger)</f>
        <v>1.4942819422163469E-2</v>
      </c>
    </row>
    <row r="1897" spans="46:51" ht="11.25" customHeight="1" x14ac:dyDescent="0.25">
      <c r="AT1897" s="57" t="s">
        <v>44</v>
      </c>
      <c r="AU1897" s="56">
        <f>_xll.qlInterestRateIndexFixingDate(IborIndex&amp;Tenor,AV1897,Trigger)</f>
        <v>52589</v>
      </c>
      <c r="AV1897" s="56">
        <f>_xll.qlCalendarAdvance(Calendar,AV1896,AT1897,"f",,Trigger)</f>
        <v>52594</v>
      </c>
      <c r="AW1897" s="56">
        <f>_xll.qlInterestRateIndexMaturity(IborIndex&amp;Tenor,AV1897,Trigger)</f>
        <v>52960</v>
      </c>
      <c r="AX1897" s="102" t="e">
        <f>_xll.qlIndexFixing($Z$5,AU1897,,Trigger)</f>
        <v>#VALUE!</v>
      </c>
      <c r="AY1897" s="102">
        <f>_xll.qlIndexFixing($AZ$1,AV1897,,Trigger)</f>
        <v>1.4941442940404842E-2</v>
      </c>
    </row>
    <row r="1898" spans="46:51" ht="11.25" customHeight="1" x14ac:dyDescent="0.25">
      <c r="AT1898" s="57" t="s">
        <v>44</v>
      </c>
      <c r="AU1898" s="56">
        <f>_xll.qlInterestRateIndexFixingDate(IborIndex&amp;Tenor,AV1898,Trigger)</f>
        <v>52596</v>
      </c>
      <c r="AV1898" s="56">
        <f>_xll.qlCalendarAdvance(Calendar,AV1897,AT1898,"f",,Trigger)</f>
        <v>52601</v>
      </c>
      <c r="AW1898" s="56">
        <f>_xll.qlInterestRateIndexMaturity(IborIndex&amp;Tenor,AV1898,Trigger)</f>
        <v>52967</v>
      </c>
      <c r="AX1898" s="102" t="e">
        <f>_xll.qlIndexFixing($Z$5,AU1898,,Trigger)</f>
        <v>#VALUE!</v>
      </c>
      <c r="AY1898" s="102">
        <f>_xll.qlIndexFixing($AZ$1,AV1898,,Trigger)</f>
        <v>1.4942062964942306E-2</v>
      </c>
    </row>
    <row r="1899" spans="46:51" ht="11.25" customHeight="1" x14ac:dyDescent="0.25">
      <c r="AT1899" s="57" t="s">
        <v>44</v>
      </c>
      <c r="AU1899" s="56">
        <f>_xll.qlInterestRateIndexFixingDate(IborIndex&amp;Tenor,AV1899,Trigger)</f>
        <v>52604</v>
      </c>
      <c r="AV1899" s="56">
        <f>_xll.qlCalendarAdvance(Calendar,AV1898,AT1899,"f",,Trigger)</f>
        <v>52608</v>
      </c>
      <c r="AW1899" s="56">
        <f>_xll.qlInterestRateIndexMaturity(IborIndex&amp;Tenor,AV1899,Trigger)</f>
        <v>52974</v>
      </c>
      <c r="AX1899" s="102" t="e">
        <f>_xll.qlIndexFixing($Z$5,AU1899,,Trigger)</f>
        <v>#VALUE!</v>
      </c>
      <c r="AY1899" s="102">
        <f>_xll.qlIndexFixing($AZ$1,AV1899,,Trigger)</f>
        <v>1.4941815091698202E-2</v>
      </c>
    </row>
    <row r="1900" spans="46:51" ht="11.25" customHeight="1" x14ac:dyDescent="0.25">
      <c r="AT1900" s="57" t="s">
        <v>44</v>
      </c>
      <c r="AU1900" s="56">
        <f>_xll.qlInterestRateIndexFixingDate(IborIndex&amp;Tenor,AV1900,Trigger)</f>
        <v>52611</v>
      </c>
      <c r="AV1900" s="56">
        <f>_xll.qlCalendarAdvance(Calendar,AV1899,AT1900,"f",,Trigger)</f>
        <v>52615</v>
      </c>
      <c r="AW1900" s="56">
        <f>_xll.qlInterestRateIndexMaturity(IborIndex&amp;Tenor,AV1900,Trigger)</f>
        <v>52981</v>
      </c>
      <c r="AX1900" s="102" t="e">
        <f>_xll.qlIndexFixing($Z$5,AU1900,,Trigger)</f>
        <v>#VALUE!</v>
      </c>
      <c r="AY1900" s="102">
        <f>_xll.qlIndexFixing($AZ$1,AV1900,,Trigger)</f>
        <v>1.4941558459702981E-2</v>
      </c>
    </row>
    <row r="1901" spans="46:51" ht="11.25" customHeight="1" x14ac:dyDescent="0.25">
      <c r="AT1901" s="57" t="s">
        <v>44</v>
      </c>
      <c r="AU1901" s="56">
        <f>_xll.qlInterestRateIndexFixingDate(IborIndex&amp;Tenor,AV1901,Trigger)</f>
        <v>52618</v>
      </c>
      <c r="AV1901" s="56">
        <f>_xll.qlCalendarAdvance(Calendar,AV1900,AT1901,"f",,Trigger)</f>
        <v>52622</v>
      </c>
      <c r="AW1901" s="56">
        <f>_xll.qlInterestRateIndexMaturity(IborIndex&amp;Tenor,AV1901,Trigger)</f>
        <v>52988</v>
      </c>
      <c r="AX1901" s="102" t="e">
        <f>_xll.qlIndexFixing($Z$5,AU1901,,Trigger)</f>
        <v>#VALUE!</v>
      </c>
      <c r="AY1901" s="102">
        <f>_xll.qlIndexFixing($AZ$1,AV1901,,Trigger)</f>
        <v>1.4941293052117941E-2</v>
      </c>
    </row>
    <row r="1902" spans="46:51" ht="11.25" customHeight="1" x14ac:dyDescent="0.25">
      <c r="AT1902" s="57" t="s">
        <v>44</v>
      </c>
      <c r="AU1902" s="56">
        <f>_xll.qlInterestRateIndexFixingDate(IborIndex&amp;Tenor,AV1902,Trigger)</f>
        <v>52625</v>
      </c>
      <c r="AV1902" s="56">
        <f>_xll.qlCalendarAdvance(Calendar,AV1901,AT1902,"f",,Trigger)</f>
        <v>52629</v>
      </c>
      <c r="AW1902" s="56">
        <f>_xll.qlInterestRateIndexMaturity(IborIndex&amp;Tenor,AV1902,Trigger)</f>
        <v>52995</v>
      </c>
      <c r="AX1902" s="102" t="e">
        <f>_xll.qlIndexFixing($Z$5,AU1902,,Trigger)</f>
        <v>#VALUE!</v>
      </c>
      <c r="AY1902" s="102">
        <f>_xll.qlIndexFixing($AZ$1,AV1902,,Trigger)</f>
        <v>1.4941018852104812E-2</v>
      </c>
    </row>
    <row r="1903" spans="46:51" ht="11.25" customHeight="1" x14ac:dyDescent="0.25">
      <c r="AT1903" s="57" t="s">
        <v>44</v>
      </c>
      <c r="AU1903" s="56">
        <f>_xll.qlInterestRateIndexFixingDate(IborIndex&amp;Tenor,AV1903,Trigger)</f>
        <v>52632</v>
      </c>
      <c r="AV1903" s="56">
        <f>_xll.qlCalendarAdvance(Calendar,AV1902,AT1903,"f",,Trigger)</f>
        <v>52636</v>
      </c>
      <c r="AW1903" s="56">
        <f>_xll.qlInterestRateIndexMaturity(IborIndex&amp;Tenor,AV1903,Trigger)</f>
        <v>53002</v>
      </c>
      <c r="AX1903" s="102" t="e">
        <f>_xll.qlIndexFixing($Z$5,AU1903,,Trigger)</f>
        <v>#VALUE!</v>
      </c>
      <c r="AY1903" s="102">
        <f>_xll.qlIndexFixing($AZ$1,AV1903,,Trigger)</f>
        <v>1.4940735842825757E-2</v>
      </c>
    </row>
    <row r="1904" spans="46:51" ht="11.25" customHeight="1" x14ac:dyDescent="0.25">
      <c r="AT1904" s="57" t="s">
        <v>44</v>
      </c>
      <c r="AU1904" s="56">
        <f>_xll.qlInterestRateIndexFixingDate(IborIndex&amp;Tenor,AV1904,Trigger)</f>
        <v>52639</v>
      </c>
      <c r="AV1904" s="56">
        <f>_xll.qlCalendarAdvance(Calendar,AV1903,AT1904,"f",,Trigger)</f>
        <v>52643</v>
      </c>
      <c r="AW1904" s="56">
        <f>_xll.qlInterestRateIndexMaturity(IborIndex&amp;Tenor,AV1904,Trigger)</f>
        <v>53009</v>
      </c>
      <c r="AX1904" s="102" t="e">
        <f>_xll.qlIndexFixing($Z$5,AU1904,,Trigger)</f>
        <v>#VALUE!</v>
      </c>
      <c r="AY1904" s="102">
        <f>_xll.qlIndexFixing($AZ$1,AV1904,,Trigger)</f>
        <v>1.4940444007443592E-2</v>
      </c>
    </row>
    <row r="1905" spans="46:51" ht="11.25" customHeight="1" x14ac:dyDescent="0.25">
      <c r="AT1905" s="57" t="s">
        <v>44</v>
      </c>
      <c r="AU1905" s="56">
        <f>_xll.qlInterestRateIndexFixingDate(IborIndex&amp;Tenor,AV1905,Trigger)</f>
        <v>52646</v>
      </c>
      <c r="AV1905" s="56">
        <f>_xll.qlCalendarAdvance(Calendar,AV1904,AT1905,"f",,Trigger)</f>
        <v>52650</v>
      </c>
      <c r="AW1905" s="56">
        <f>_xll.qlInterestRateIndexMaturity(IborIndex&amp;Tenor,AV1905,Trigger)</f>
        <v>53016</v>
      </c>
      <c r="AX1905" s="102" t="e">
        <f>_xll.qlIndexFixing($Z$5,AU1905,,Trigger)</f>
        <v>#VALUE!</v>
      </c>
      <c r="AY1905" s="102">
        <f>_xll.qlIndexFixing($AZ$1,AV1905,,Trigger)</f>
        <v>1.4940143329121134E-2</v>
      </c>
    </row>
    <row r="1906" spans="46:51" ht="11.25" customHeight="1" x14ac:dyDescent="0.25">
      <c r="AT1906" s="57" t="s">
        <v>44</v>
      </c>
      <c r="AU1906" s="56">
        <f>_xll.qlInterestRateIndexFixingDate(IborIndex&amp;Tenor,AV1906,Trigger)</f>
        <v>52653</v>
      </c>
      <c r="AV1906" s="56">
        <f>_xll.qlCalendarAdvance(Calendar,AV1905,AT1906,"f",,Trigger)</f>
        <v>52657</v>
      </c>
      <c r="AW1906" s="56">
        <f>_xll.qlInterestRateIndexMaturity(IborIndex&amp;Tenor,AV1906,Trigger)</f>
        <v>53022</v>
      </c>
      <c r="AX1906" s="102" t="e">
        <f>_xll.qlIndexFixing($Z$5,AU1906,,Trigger)</f>
        <v>#VALUE!</v>
      </c>
      <c r="AY1906" s="102">
        <f>_xll.qlIndexFixing($AZ$1,AV1906,,Trigger)</f>
        <v>1.4938992191033947E-2</v>
      </c>
    </row>
    <row r="1907" spans="46:51" ht="11.25" customHeight="1" x14ac:dyDescent="0.25">
      <c r="AT1907" s="57" t="s">
        <v>44</v>
      </c>
      <c r="AU1907" s="56">
        <f>_xll.qlInterestRateIndexFixingDate(IborIndex&amp;Tenor,AV1907,Trigger)</f>
        <v>52660</v>
      </c>
      <c r="AV1907" s="56">
        <f>_xll.qlCalendarAdvance(Calendar,AV1906,AT1907,"f",,Trigger)</f>
        <v>52664</v>
      </c>
      <c r="AW1907" s="56">
        <f>_xll.qlInterestRateIndexMaturity(IborIndex&amp;Tenor,AV1907,Trigger)</f>
        <v>53029</v>
      </c>
      <c r="AX1907" s="102" t="e">
        <f>_xll.qlIndexFixing($Z$5,AU1907,,Trigger)</f>
        <v>#VALUE!</v>
      </c>
      <c r="AY1907" s="102">
        <f>_xll.qlIndexFixing($AZ$1,AV1907,,Trigger)</f>
        <v>1.4938675750462229E-2</v>
      </c>
    </row>
    <row r="1908" spans="46:51" ht="11.25" customHeight="1" x14ac:dyDescent="0.25">
      <c r="AT1908" s="57" t="s">
        <v>44</v>
      </c>
      <c r="AU1908" s="56">
        <f>_xll.qlInterestRateIndexFixingDate(IborIndex&amp;Tenor,AV1908,Trigger)</f>
        <v>52667</v>
      </c>
      <c r="AV1908" s="56">
        <f>_xll.qlCalendarAdvance(Calendar,AV1907,AT1908,"f",,Trigger)</f>
        <v>52671</v>
      </c>
      <c r="AW1908" s="56">
        <f>_xll.qlInterestRateIndexMaturity(IborIndex&amp;Tenor,AV1908,Trigger)</f>
        <v>53036</v>
      </c>
      <c r="AX1908" s="102" t="e">
        <f>_xll.qlIndexFixing($Z$5,AU1908,,Trigger)</f>
        <v>#VALUE!</v>
      </c>
      <c r="AY1908" s="102">
        <f>_xll.qlIndexFixing($AZ$1,AV1908,,Trigger)</f>
        <v>1.4938350421144553E-2</v>
      </c>
    </row>
    <row r="1909" spans="46:51" ht="11.25" customHeight="1" x14ac:dyDescent="0.25">
      <c r="AT1909" s="57" t="s">
        <v>44</v>
      </c>
      <c r="AU1909" s="56">
        <f>_xll.qlInterestRateIndexFixingDate(IborIndex&amp;Tenor,AV1909,Trigger)</f>
        <v>52674</v>
      </c>
      <c r="AV1909" s="56">
        <f>_xll.qlCalendarAdvance(Calendar,AV1908,AT1909,"f",,Trigger)</f>
        <v>52678</v>
      </c>
      <c r="AW1909" s="56">
        <f>_xll.qlInterestRateIndexMaturity(IborIndex&amp;Tenor,AV1909,Trigger)</f>
        <v>53043</v>
      </c>
      <c r="AX1909" s="102" t="e">
        <f>_xll.qlIndexFixing($Z$5,AU1909,,Trigger)</f>
        <v>#VALUE!</v>
      </c>
      <c r="AY1909" s="102">
        <f>_xll.qlIndexFixing($AZ$1,AV1909,,Trigger)</f>
        <v>1.4938016186246602E-2</v>
      </c>
    </row>
    <row r="1910" spans="46:51" ht="11.25" customHeight="1" x14ac:dyDescent="0.25">
      <c r="AT1910" s="57" t="s">
        <v>44</v>
      </c>
      <c r="AU1910" s="56">
        <f>_xll.qlInterestRateIndexFixingDate(IborIndex&amp;Tenor,AV1910,Trigger)</f>
        <v>52681</v>
      </c>
      <c r="AV1910" s="56">
        <f>_xll.qlCalendarAdvance(Calendar,AV1909,AT1910,"f",,Trigger)</f>
        <v>52685</v>
      </c>
      <c r="AW1910" s="56">
        <f>_xll.qlInterestRateIndexMaturity(IborIndex&amp;Tenor,AV1910,Trigger)</f>
        <v>53050</v>
      </c>
      <c r="AX1910" s="102" t="e">
        <f>_xll.qlIndexFixing($Z$5,AU1910,,Trigger)</f>
        <v>#VALUE!</v>
      </c>
      <c r="AY1910" s="102">
        <f>_xll.qlIndexFixing($AZ$1,AV1910,,Trigger)</f>
        <v>1.4937673028934501E-2</v>
      </c>
    </row>
    <row r="1911" spans="46:51" ht="11.25" customHeight="1" x14ac:dyDescent="0.25">
      <c r="AT1911" s="57" t="s">
        <v>44</v>
      </c>
      <c r="AU1911" s="56">
        <f>_xll.qlInterestRateIndexFixingDate(IborIndex&amp;Tenor,AV1911,Trigger)</f>
        <v>52688</v>
      </c>
      <c r="AV1911" s="56">
        <f>_xll.qlCalendarAdvance(Calendar,AV1910,AT1911,"f",,Trigger)</f>
        <v>52692</v>
      </c>
      <c r="AW1911" s="56">
        <f>_xll.qlInterestRateIndexMaturity(IborIndex&amp;Tenor,AV1911,Trigger)</f>
        <v>53057</v>
      </c>
      <c r="AX1911" s="102" t="e">
        <f>_xll.qlIndexFixing($Z$5,AU1911,,Trigger)</f>
        <v>#VALUE!</v>
      </c>
      <c r="AY1911" s="102">
        <f>_xll.qlIndexFixing($AZ$1,AV1911,,Trigger)</f>
        <v>1.4938429728883377E-2</v>
      </c>
    </row>
    <row r="1912" spans="46:51" ht="11.25" customHeight="1" x14ac:dyDescent="0.25">
      <c r="AT1912" s="57" t="s">
        <v>44</v>
      </c>
      <c r="AU1912" s="56">
        <f>_xll.qlInterestRateIndexFixingDate(IborIndex&amp;Tenor,AV1912,Trigger)</f>
        <v>52695</v>
      </c>
      <c r="AV1912" s="56">
        <f>_xll.qlCalendarAdvance(Calendar,AV1911,AT1912,"f",,Trigger)</f>
        <v>52699</v>
      </c>
      <c r="AW1912" s="56">
        <f>_xll.qlInterestRateIndexMaturity(IborIndex&amp;Tenor,AV1912,Trigger)</f>
        <v>53064</v>
      </c>
      <c r="AX1912" s="102" t="e">
        <f>_xll.qlIndexFixing($Z$5,AU1912,,Trigger)</f>
        <v>#VALUE!</v>
      </c>
      <c r="AY1912" s="102">
        <f>_xll.qlIndexFixing($AZ$1,AV1912,,Trigger)</f>
        <v>1.4936959879732344E-2</v>
      </c>
    </row>
    <row r="1913" spans="46:51" ht="11.25" customHeight="1" x14ac:dyDescent="0.25">
      <c r="AT1913" s="57" t="s">
        <v>44</v>
      </c>
      <c r="AU1913" s="56">
        <f>_xll.qlInterestRateIndexFixingDate(IborIndex&amp;Tenor,AV1913,Trigger)</f>
        <v>52700</v>
      </c>
      <c r="AV1913" s="56">
        <f>_xll.qlCalendarAdvance(Calendar,AV1912,AT1913,"f",,Trigger)</f>
        <v>52706</v>
      </c>
      <c r="AW1913" s="56">
        <f>_xll.qlInterestRateIndexMaturity(IborIndex&amp;Tenor,AV1913,Trigger)</f>
        <v>53071</v>
      </c>
      <c r="AX1913" s="102" t="e">
        <f>_xll.qlIndexFixing($Z$5,AU1913,,Trigger)</f>
        <v>#VALUE!</v>
      </c>
      <c r="AY1913" s="102">
        <f>_xll.qlIndexFixing($AZ$1,AV1913,,Trigger)</f>
        <v>1.4936589854175409E-2</v>
      </c>
    </row>
    <row r="1914" spans="46:51" ht="11.25" customHeight="1" x14ac:dyDescent="0.25">
      <c r="AT1914" s="57" t="s">
        <v>44</v>
      </c>
      <c r="AU1914" s="56">
        <f>_xll.qlInterestRateIndexFixingDate(IborIndex&amp;Tenor,AV1914,Trigger)</f>
        <v>52709</v>
      </c>
      <c r="AV1914" s="56">
        <f>_xll.qlCalendarAdvance(Calendar,AV1913,AT1914,"f",,Trigger)</f>
        <v>52713</v>
      </c>
      <c r="AW1914" s="56">
        <f>_xll.qlInterestRateIndexMaturity(IborIndex&amp;Tenor,AV1914,Trigger)</f>
        <v>53078</v>
      </c>
      <c r="AX1914" s="102" t="e">
        <f>_xll.qlIndexFixing($Z$5,AU1914,,Trigger)</f>
        <v>#VALUE!</v>
      </c>
      <c r="AY1914" s="102">
        <f>_xll.qlIndexFixing($AZ$1,AV1914,,Trigger)</f>
        <v>1.493621083887057E-2</v>
      </c>
    </row>
    <row r="1915" spans="46:51" ht="11.25" customHeight="1" x14ac:dyDescent="0.25">
      <c r="AT1915" s="57" t="s">
        <v>44</v>
      </c>
      <c r="AU1915" s="56">
        <f>_xll.qlInterestRateIndexFixingDate(IborIndex&amp;Tenor,AV1915,Trigger)</f>
        <v>52716</v>
      </c>
      <c r="AV1915" s="56">
        <f>_xll.qlCalendarAdvance(Calendar,AV1914,AT1915,"f",,Trigger)</f>
        <v>52720</v>
      </c>
      <c r="AW1915" s="56">
        <f>_xll.qlInterestRateIndexMaturity(IborIndex&amp;Tenor,AV1915,Trigger)</f>
        <v>53085</v>
      </c>
      <c r="AX1915" s="102" t="e">
        <f>_xll.qlIndexFixing($Z$5,AU1915,,Trigger)</f>
        <v>#VALUE!</v>
      </c>
      <c r="AY1915" s="102">
        <f>_xll.qlIndexFixing($AZ$1,AV1915,,Trigger)</f>
        <v>1.4935822816985262E-2</v>
      </c>
    </row>
    <row r="1916" spans="46:51" ht="11.25" customHeight="1" x14ac:dyDescent="0.25">
      <c r="AT1916" s="57" t="s">
        <v>44</v>
      </c>
      <c r="AU1916" s="56">
        <f>_xll.qlInterestRateIndexFixingDate(IborIndex&amp;Tenor,AV1916,Trigger)</f>
        <v>52723</v>
      </c>
      <c r="AV1916" s="56">
        <f>_xll.qlCalendarAdvance(Calendar,AV1915,AT1916,"f",,Trigger)</f>
        <v>52727</v>
      </c>
      <c r="AW1916" s="56">
        <f>_xll.qlInterestRateIndexMaturity(IborIndex&amp;Tenor,AV1916,Trigger)</f>
        <v>53092</v>
      </c>
      <c r="AX1916" s="102" t="e">
        <f>_xll.qlIndexFixing($Z$5,AU1916,,Trigger)</f>
        <v>#VALUE!</v>
      </c>
      <c r="AY1916" s="102">
        <f>_xll.qlIndexFixing($AZ$1,AV1916,,Trigger)</f>
        <v>1.4935425771686486E-2</v>
      </c>
    </row>
    <row r="1917" spans="46:51" ht="11.25" customHeight="1" x14ac:dyDescent="0.25">
      <c r="AT1917" s="57" t="s">
        <v>44</v>
      </c>
      <c r="AU1917" s="56">
        <f>_xll.qlInterestRateIndexFixingDate(IborIndex&amp;Tenor,AV1917,Trigger)</f>
        <v>52730</v>
      </c>
      <c r="AV1917" s="56">
        <f>_xll.qlCalendarAdvance(Calendar,AV1916,AT1917,"f",,Trigger)</f>
        <v>52734</v>
      </c>
      <c r="AW1917" s="56">
        <f>_xll.qlInterestRateIndexMaturity(IborIndex&amp;Tenor,AV1917,Trigger)</f>
        <v>53099</v>
      </c>
      <c r="AX1917" s="102" t="e">
        <f>_xll.qlIndexFixing($Z$5,AU1917,,Trigger)</f>
        <v>#VALUE!</v>
      </c>
      <c r="AY1917" s="102">
        <f>_xll.qlIndexFixing($AZ$1,AV1917,,Trigger)</f>
        <v>1.4935016922131946E-2</v>
      </c>
    </row>
    <row r="1918" spans="46:51" ht="11.25" customHeight="1" x14ac:dyDescent="0.25">
      <c r="AT1918" s="57" t="s">
        <v>44</v>
      </c>
      <c r="AU1918" s="56">
        <f>_xll.qlInterestRateIndexFixingDate(IborIndex&amp;Tenor,AV1918,Trigger)</f>
        <v>52737</v>
      </c>
      <c r="AV1918" s="56">
        <f>_xll.qlCalendarAdvance(Calendar,AV1917,AT1918,"f",,Trigger)</f>
        <v>52741</v>
      </c>
      <c r="AW1918" s="56">
        <f>_xll.qlInterestRateIndexMaturity(IborIndex&amp;Tenor,AV1918,Trigger)</f>
        <v>53106</v>
      </c>
      <c r="AX1918" s="102" t="e">
        <f>_xll.qlIndexFixing($Z$5,AU1918,,Trigger)</f>
        <v>#VALUE!</v>
      </c>
      <c r="AY1918" s="102">
        <f>_xll.qlIndexFixing($AZ$1,AV1918,,Trigger)</f>
        <v>1.493458364618948E-2</v>
      </c>
    </row>
    <row r="1919" spans="46:51" ht="11.25" customHeight="1" x14ac:dyDescent="0.25">
      <c r="AT1919" s="57" t="s">
        <v>44</v>
      </c>
      <c r="AU1919" s="56">
        <f>_xll.qlInterestRateIndexFixingDate(IborIndex&amp;Tenor,AV1919,Trigger)</f>
        <v>52744</v>
      </c>
      <c r="AV1919" s="56">
        <f>_xll.qlCalendarAdvance(Calendar,AV1918,AT1919,"f",,Trigger)</f>
        <v>52748</v>
      </c>
      <c r="AW1919" s="56">
        <f>_xll.qlInterestRateIndexMaturity(IborIndex&amp;Tenor,AV1919,Trigger)</f>
        <v>53113</v>
      </c>
      <c r="AX1919" s="102" t="e">
        <f>_xll.qlIndexFixing($Z$5,AU1919,,Trigger)</f>
        <v>#VALUE!</v>
      </c>
      <c r="AY1919" s="102">
        <f>_xll.qlIndexFixing($AZ$1,AV1919,,Trigger)</f>
        <v>1.4934124385286638E-2</v>
      </c>
    </row>
    <row r="1920" spans="46:51" ht="11.25" customHeight="1" x14ac:dyDescent="0.25">
      <c r="AT1920" s="57" t="s">
        <v>44</v>
      </c>
      <c r="AU1920" s="56">
        <f>_xll.qlInterestRateIndexFixingDate(IborIndex&amp;Tenor,AV1920,Trigger)</f>
        <v>52751</v>
      </c>
      <c r="AV1920" s="56">
        <f>_xll.qlCalendarAdvance(Calendar,AV1919,AT1920,"f",,Trigger)</f>
        <v>52755</v>
      </c>
      <c r="AW1920" s="56">
        <f>_xll.qlInterestRateIndexMaturity(IborIndex&amp;Tenor,AV1920,Trigger)</f>
        <v>53120</v>
      </c>
      <c r="AX1920" s="102" t="e">
        <f>_xll.qlIndexFixing($Z$5,AU1920,,Trigger)</f>
        <v>#VALUE!</v>
      </c>
      <c r="AY1920" s="102">
        <f>_xll.qlIndexFixing($AZ$1,AV1920,,Trigger)</f>
        <v>1.4933639136132684E-2</v>
      </c>
    </row>
    <row r="1921" spans="46:51" ht="11.25" customHeight="1" x14ac:dyDescent="0.25">
      <c r="AT1921" s="57" t="s">
        <v>44</v>
      </c>
      <c r="AU1921" s="56">
        <f>_xll.qlInterestRateIndexFixingDate(IborIndex&amp;Tenor,AV1921,Trigger)</f>
        <v>52758</v>
      </c>
      <c r="AV1921" s="56">
        <f>_xll.qlCalendarAdvance(Calendar,AV1920,AT1921,"f",,Trigger)</f>
        <v>52762</v>
      </c>
      <c r="AW1921" s="56">
        <f>_xll.qlInterestRateIndexMaturity(IborIndex&amp;Tenor,AV1921,Trigger)</f>
        <v>53127</v>
      </c>
      <c r="AX1921" s="102" t="e">
        <f>_xll.qlIndexFixing($Z$5,AU1921,,Trigger)</f>
        <v>#VALUE!</v>
      </c>
      <c r="AY1921" s="102">
        <f>_xll.qlIndexFixing($AZ$1,AV1921,,Trigger)</f>
        <v>1.4933127895555577E-2</v>
      </c>
    </row>
    <row r="1922" spans="46:51" ht="11.25" customHeight="1" x14ac:dyDescent="0.25">
      <c r="AT1922" s="57" t="s">
        <v>44</v>
      </c>
      <c r="AU1922" s="56">
        <f>_xll.qlInterestRateIndexFixingDate(IborIndex&amp;Tenor,AV1922,Trigger)</f>
        <v>52765</v>
      </c>
      <c r="AV1922" s="56">
        <f>_xll.qlCalendarAdvance(Calendar,AV1921,AT1922,"f",,Trigger)</f>
        <v>52769</v>
      </c>
      <c r="AW1922" s="56">
        <f>_xll.qlInterestRateIndexMaturity(IborIndex&amp;Tenor,AV1922,Trigger)</f>
        <v>53134</v>
      </c>
      <c r="AX1922" s="102" t="e">
        <f>_xll.qlIndexFixing($Z$5,AU1922,,Trigger)</f>
        <v>#VALUE!</v>
      </c>
      <c r="AY1922" s="102">
        <f>_xll.qlIndexFixing($AZ$1,AV1922,,Trigger)</f>
        <v>1.4932590660501984E-2</v>
      </c>
    </row>
    <row r="1923" spans="46:51" ht="11.25" customHeight="1" x14ac:dyDescent="0.25">
      <c r="AT1923" s="57" t="s">
        <v>44</v>
      </c>
      <c r="AU1923" s="56">
        <f>_xll.qlInterestRateIndexFixingDate(IborIndex&amp;Tenor,AV1923,Trigger)</f>
        <v>52772</v>
      </c>
      <c r="AV1923" s="56">
        <f>_xll.qlCalendarAdvance(Calendar,AV1922,AT1923,"f",,Trigger)</f>
        <v>52776</v>
      </c>
      <c r="AW1923" s="56">
        <f>_xll.qlInterestRateIndexMaturity(IborIndex&amp;Tenor,AV1923,Trigger)</f>
        <v>53141</v>
      </c>
      <c r="AX1923" s="102" t="e">
        <f>_xll.qlIndexFixing($Z$5,AU1923,,Trigger)</f>
        <v>#VALUE!</v>
      </c>
      <c r="AY1923" s="102">
        <f>_xll.qlIndexFixing($AZ$1,AV1923,,Trigger)</f>
        <v>1.49320274280377E-2</v>
      </c>
    </row>
    <row r="1924" spans="46:51" ht="11.25" customHeight="1" x14ac:dyDescent="0.25">
      <c r="AT1924" s="57" t="s">
        <v>44</v>
      </c>
      <c r="AU1924" s="56">
        <f>_xll.qlInterestRateIndexFixingDate(IborIndex&amp;Tenor,AV1924,Trigger)</f>
        <v>52779</v>
      </c>
      <c r="AV1924" s="56">
        <f>_xll.qlCalendarAdvance(Calendar,AV1923,AT1924,"f",,Trigger)</f>
        <v>52783</v>
      </c>
      <c r="AW1924" s="56">
        <f>_xll.qlInterestRateIndexMaturity(IborIndex&amp;Tenor,AV1924,Trigger)</f>
        <v>53148</v>
      </c>
      <c r="AX1924" s="102" t="e">
        <f>_xll.qlIndexFixing($Z$5,AU1924,,Trigger)</f>
        <v>#VALUE!</v>
      </c>
      <c r="AY1924" s="102">
        <f>_xll.qlIndexFixing($AZ$1,AV1924,,Trigger)</f>
        <v>1.4931438195347223E-2</v>
      </c>
    </row>
    <row r="1925" spans="46:51" ht="11.25" customHeight="1" x14ac:dyDescent="0.25">
      <c r="AT1925" s="57" t="s">
        <v>44</v>
      </c>
      <c r="AU1925" s="56">
        <f>_xll.qlInterestRateIndexFixingDate(IborIndex&amp;Tenor,AV1925,Trigger)</f>
        <v>52786</v>
      </c>
      <c r="AV1925" s="56">
        <f>_xll.qlCalendarAdvance(Calendar,AV1924,AT1925,"f",,Trigger)</f>
        <v>52790</v>
      </c>
      <c r="AW1925" s="56">
        <f>_xll.qlInterestRateIndexMaturity(IborIndex&amp;Tenor,AV1925,Trigger)</f>
        <v>53155</v>
      </c>
      <c r="AX1925" s="102" t="e">
        <f>_xll.qlIndexFixing($Z$5,AU1925,,Trigger)</f>
        <v>#VALUE!</v>
      </c>
      <c r="AY1925" s="102">
        <f>_xll.qlIndexFixing($AZ$1,AV1925,,Trigger)</f>
        <v>1.493082295973463E-2</v>
      </c>
    </row>
    <row r="1926" spans="46:51" ht="11.25" customHeight="1" x14ac:dyDescent="0.25">
      <c r="AT1926" s="57" t="s">
        <v>44</v>
      </c>
      <c r="AU1926" s="56">
        <f>_xll.qlInterestRateIndexFixingDate(IborIndex&amp;Tenor,AV1926,Trigger)</f>
        <v>52793</v>
      </c>
      <c r="AV1926" s="56">
        <f>_xll.qlCalendarAdvance(Calendar,AV1925,AT1926,"f",,Trigger)</f>
        <v>52797</v>
      </c>
      <c r="AW1926" s="56">
        <f>_xll.qlInterestRateIndexMaturity(IborIndex&amp;Tenor,AV1926,Trigger)</f>
        <v>53162</v>
      </c>
      <c r="AX1926" s="102" t="e">
        <f>_xll.qlIndexFixing($Z$5,AU1926,,Trigger)</f>
        <v>#VALUE!</v>
      </c>
      <c r="AY1926" s="102">
        <f>_xll.qlIndexFixing($AZ$1,AV1926,,Trigger)</f>
        <v>1.4930181718621819E-2</v>
      </c>
    </row>
    <row r="1927" spans="46:51" ht="11.25" customHeight="1" x14ac:dyDescent="0.25">
      <c r="AT1927" s="57" t="s">
        <v>44</v>
      </c>
      <c r="AU1927" s="56">
        <f>_xll.qlInterestRateIndexFixingDate(IborIndex&amp;Tenor,AV1927,Trigger)</f>
        <v>52800</v>
      </c>
      <c r="AV1927" s="56">
        <f>_xll.qlCalendarAdvance(Calendar,AV1926,AT1927,"f",,Trigger)</f>
        <v>52804</v>
      </c>
      <c r="AW1927" s="56">
        <f>_xll.qlInterestRateIndexMaturity(IborIndex&amp;Tenor,AV1927,Trigger)</f>
        <v>53169</v>
      </c>
      <c r="AX1927" s="102" t="e">
        <f>_xll.qlIndexFixing($Z$5,AU1927,,Trigger)</f>
        <v>#VALUE!</v>
      </c>
      <c r="AY1927" s="102">
        <f>_xll.qlIndexFixing($AZ$1,AV1927,,Trigger)</f>
        <v>1.4929514469549605E-2</v>
      </c>
    </row>
    <row r="1928" spans="46:51" ht="11.25" customHeight="1" x14ac:dyDescent="0.25">
      <c r="AT1928" s="57" t="s">
        <v>44</v>
      </c>
      <c r="AU1928" s="56">
        <f>_xll.qlInterestRateIndexFixingDate(IborIndex&amp;Tenor,AV1928,Trigger)</f>
        <v>52807</v>
      </c>
      <c r="AV1928" s="56">
        <f>_xll.qlCalendarAdvance(Calendar,AV1927,AT1928,"f",,Trigger)</f>
        <v>52811</v>
      </c>
      <c r="AW1928" s="56">
        <f>_xll.qlInterestRateIndexMaturity(IborIndex&amp;Tenor,AV1928,Trigger)</f>
        <v>53176</v>
      </c>
      <c r="AX1928" s="102" t="e">
        <f>_xll.qlIndexFixing($Z$5,AU1928,,Trigger)</f>
        <v>#VALUE!</v>
      </c>
      <c r="AY1928" s="102">
        <f>_xll.qlIndexFixing($AZ$1,AV1928,,Trigger)</f>
        <v>1.492882121017838E-2</v>
      </c>
    </row>
    <row r="1929" spans="46:51" ht="11.25" customHeight="1" x14ac:dyDescent="0.25">
      <c r="AT1929" s="57" t="s">
        <v>44</v>
      </c>
      <c r="AU1929" s="56">
        <f>_xll.qlInterestRateIndexFixingDate(IborIndex&amp;Tenor,AV1929,Trigger)</f>
        <v>52814</v>
      </c>
      <c r="AV1929" s="56">
        <f>_xll.qlCalendarAdvance(Calendar,AV1928,AT1929,"f",,Trigger)</f>
        <v>52818</v>
      </c>
      <c r="AW1929" s="56">
        <f>_xll.qlInterestRateIndexMaturity(IborIndex&amp;Tenor,AV1929,Trigger)</f>
        <v>53183</v>
      </c>
      <c r="AX1929" s="102" t="e">
        <f>_xll.qlIndexFixing($Z$5,AU1929,,Trigger)</f>
        <v>#VALUE!</v>
      </c>
      <c r="AY1929" s="102">
        <f>_xll.qlIndexFixing($AZ$1,AV1929,,Trigger)</f>
        <v>1.4928101938287018E-2</v>
      </c>
    </row>
    <row r="1930" spans="46:51" ht="11.25" customHeight="1" x14ac:dyDescent="0.25">
      <c r="AT1930" s="57" t="s">
        <v>44</v>
      </c>
      <c r="AU1930" s="56">
        <f>_xll.qlInterestRateIndexFixingDate(IborIndex&amp;Tenor,AV1930,Trigger)</f>
        <v>52821</v>
      </c>
      <c r="AV1930" s="56">
        <f>_xll.qlCalendarAdvance(Calendar,AV1929,AT1930,"f",,Trigger)</f>
        <v>52825</v>
      </c>
      <c r="AW1930" s="56">
        <f>_xll.qlInterestRateIndexMaturity(IborIndex&amp;Tenor,AV1930,Trigger)</f>
        <v>53190</v>
      </c>
      <c r="AX1930" s="102" t="e">
        <f>_xll.qlIndexFixing($Z$5,AU1930,,Trigger)</f>
        <v>#VALUE!</v>
      </c>
      <c r="AY1930" s="102">
        <f>_xll.qlIndexFixing($AZ$1,AV1930,,Trigger)</f>
        <v>1.4927356651772652E-2</v>
      </c>
    </row>
    <row r="1931" spans="46:51" ht="11.25" customHeight="1" x14ac:dyDescent="0.25">
      <c r="AT1931" s="57" t="s">
        <v>44</v>
      </c>
      <c r="AU1931" s="56">
        <f>_xll.qlInterestRateIndexFixingDate(IborIndex&amp;Tenor,AV1931,Trigger)</f>
        <v>52828</v>
      </c>
      <c r="AV1931" s="56">
        <f>_xll.qlCalendarAdvance(Calendar,AV1930,AT1931,"f",,Trigger)</f>
        <v>52832</v>
      </c>
      <c r="AW1931" s="56">
        <f>_xll.qlInterestRateIndexMaturity(IborIndex&amp;Tenor,AV1931,Trigger)</f>
        <v>53197</v>
      </c>
      <c r="AX1931" s="102" t="e">
        <f>_xll.qlIndexFixing($Z$5,AU1931,,Trigger)</f>
        <v>#VALUE!</v>
      </c>
      <c r="AY1931" s="102">
        <f>_xll.qlIndexFixing($AZ$1,AV1931,,Trigger)</f>
        <v>1.4926585348651992E-2</v>
      </c>
    </row>
    <row r="1932" spans="46:51" ht="11.25" customHeight="1" x14ac:dyDescent="0.25">
      <c r="AT1932" s="57" t="s">
        <v>44</v>
      </c>
      <c r="AU1932" s="56">
        <f>_xll.qlInterestRateIndexFixingDate(IborIndex&amp;Tenor,AV1932,Trigger)</f>
        <v>52835</v>
      </c>
      <c r="AV1932" s="56">
        <f>_xll.qlCalendarAdvance(Calendar,AV1931,AT1932,"f",,Trigger)</f>
        <v>52839</v>
      </c>
      <c r="AW1932" s="56">
        <f>_xll.qlInterestRateIndexMaturity(IborIndex&amp;Tenor,AV1932,Trigger)</f>
        <v>53204</v>
      </c>
      <c r="AX1932" s="102" t="e">
        <f>_xll.qlIndexFixing($Z$5,AU1932,,Trigger)</f>
        <v>#VALUE!</v>
      </c>
      <c r="AY1932" s="102">
        <f>_xll.qlIndexFixing($AZ$1,AV1932,,Trigger)</f>
        <v>1.4925788027060885E-2</v>
      </c>
    </row>
    <row r="1933" spans="46:51" ht="11.25" customHeight="1" x14ac:dyDescent="0.25">
      <c r="AT1933" s="57" t="s">
        <v>44</v>
      </c>
      <c r="AU1933" s="56">
        <f>_xll.qlInterestRateIndexFixingDate(IborIndex&amp;Tenor,AV1933,Trigger)</f>
        <v>52842</v>
      </c>
      <c r="AV1933" s="56">
        <f>_xll.qlCalendarAdvance(Calendar,AV1932,AT1933,"f",,Trigger)</f>
        <v>52846</v>
      </c>
      <c r="AW1933" s="56">
        <f>_xll.qlInterestRateIndexMaturity(IborIndex&amp;Tenor,AV1933,Trigger)</f>
        <v>53211</v>
      </c>
      <c r="AX1933" s="102" t="e">
        <f>_xll.qlIndexFixing($Z$5,AU1933,,Trigger)</f>
        <v>#VALUE!</v>
      </c>
      <c r="AY1933" s="102">
        <f>_xll.qlIndexFixing($AZ$1,AV1933,,Trigger)</f>
        <v>1.4924964685253003E-2</v>
      </c>
    </row>
    <row r="1934" spans="46:51" ht="11.25" customHeight="1" x14ac:dyDescent="0.25">
      <c r="AT1934" s="57" t="s">
        <v>44</v>
      </c>
      <c r="AU1934" s="56">
        <f>_xll.qlInterestRateIndexFixingDate(IborIndex&amp;Tenor,AV1934,Trigger)</f>
        <v>52849</v>
      </c>
      <c r="AV1934" s="56">
        <f>_xll.qlCalendarAdvance(Calendar,AV1933,AT1934,"f",,Trigger)</f>
        <v>52853</v>
      </c>
      <c r="AW1934" s="56">
        <f>_xll.qlInterestRateIndexMaturity(IborIndex&amp;Tenor,AV1934,Trigger)</f>
        <v>53218</v>
      </c>
      <c r="AX1934" s="102" t="e">
        <f>_xll.qlIndexFixing($Z$5,AU1934,,Trigger)</f>
        <v>#VALUE!</v>
      </c>
      <c r="AY1934" s="102">
        <f>_xll.qlIndexFixing($AZ$1,AV1934,,Trigger)</f>
        <v>1.4924115321601591E-2</v>
      </c>
    </row>
    <row r="1935" spans="46:51" ht="11.25" customHeight="1" x14ac:dyDescent="0.25">
      <c r="AT1935" s="57" t="s">
        <v>44</v>
      </c>
      <c r="AU1935" s="56">
        <f>_xll.qlInterestRateIndexFixingDate(IborIndex&amp;Tenor,AV1935,Trigger)</f>
        <v>52856</v>
      </c>
      <c r="AV1935" s="56">
        <f>_xll.qlCalendarAdvance(Calendar,AV1934,AT1935,"f",,Trigger)</f>
        <v>52860</v>
      </c>
      <c r="AW1935" s="56">
        <f>_xll.qlInterestRateIndexMaturity(IborIndex&amp;Tenor,AV1935,Trigger)</f>
        <v>53225</v>
      </c>
      <c r="AX1935" s="102" t="e">
        <f>_xll.qlIndexFixing($Z$5,AU1935,,Trigger)</f>
        <v>#VALUE!</v>
      </c>
      <c r="AY1935" s="102">
        <f>_xll.qlIndexFixing($AZ$1,AV1935,,Trigger)</f>
        <v>1.4923239934598596E-2</v>
      </c>
    </row>
    <row r="1936" spans="46:51" ht="11.25" customHeight="1" x14ac:dyDescent="0.25">
      <c r="AT1936" s="57" t="s">
        <v>44</v>
      </c>
      <c r="AU1936" s="56">
        <f>_xll.qlInterestRateIndexFixingDate(IborIndex&amp;Tenor,AV1936,Trigger)</f>
        <v>52863</v>
      </c>
      <c r="AV1936" s="56">
        <f>_xll.qlCalendarAdvance(Calendar,AV1935,AT1936,"f",,Trigger)</f>
        <v>52867</v>
      </c>
      <c r="AW1936" s="56">
        <f>_xll.qlInterestRateIndexMaturity(IborIndex&amp;Tenor,AV1936,Trigger)</f>
        <v>53232</v>
      </c>
      <c r="AX1936" s="102" t="e">
        <f>_xll.qlIndexFixing($Z$5,AU1936,,Trigger)</f>
        <v>#VALUE!</v>
      </c>
      <c r="AY1936" s="102">
        <f>_xll.qlIndexFixing($AZ$1,AV1936,,Trigger)</f>
        <v>1.4922338522854664E-2</v>
      </c>
    </row>
    <row r="1937" spans="46:51" ht="11.25" customHeight="1" x14ac:dyDescent="0.25">
      <c r="AT1937" s="57" t="s">
        <v>44</v>
      </c>
      <c r="AU1937" s="56">
        <f>_xll.qlInterestRateIndexFixingDate(IborIndex&amp;Tenor,AV1937,Trigger)</f>
        <v>52870</v>
      </c>
      <c r="AV1937" s="56">
        <f>_xll.qlCalendarAdvance(Calendar,AV1936,AT1937,"f",,Trigger)</f>
        <v>52874</v>
      </c>
      <c r="AW1937" s="56">
        <f>_xll.qlInterestRateIndexMaturity(IborIndex&amp;Tenor,AV1937,Trigger)</f>
        <v>53239</v>
      </c>
      <c r="AX1937" s="102" t="e">
        <f>_xll.qlIndexFixing($Z$5,AU1937,,Trigger)</f>
        <v>#VALUE!</v>
      </c>
      <c r="AY1937" s="102">
        <f>_xll.qlIndexFixing($AZ$1,AV1937,,Trigger)</f>
        <v>1.4921411085099577E-2</v>
      </c>
    </row>
    <row r="1938" spans="46:51" ht="11.25" customHeight="1" x14ac:dyDescent="0.25">
      <c r="AT1938" s="57" t="s">
        <v>44</v>
      </c>
      <c r="AU1938" s="56">
        <f>_xll.qlInterestRateIndexFixingDate(IborIndex&amp;Tenor,AV1938,Trigger)</f>
        <v>52877</v>
      </c>
      <c r="AV1938" s="56">
        <f>_xll.qlCalendarAdvance(Calendar,AV1937,AT1938,"f",,Trigger)</f>
        <v>52881</v>
      </c>
      <c r="AW1938" s="56">
        <f>_xll.qlInterestRateIndexMaturity(IborIndex&amp;Tenor,AV1938,Trigger)</f>
        <v>53246</v>
      </c>
      <c r="AX1938" s="102" t="e">
        <f>_xll.qlIndexFixing($Z$5,AU1938,,Trigger)</f>
        <v>#VALUE!</v>
      </c>
      <c r="AY1938" s="102">
        <f>_xll.qlIndexFixing($AZ$1,AV1938,,Trigger)</f>
        <v>1.492045762018138E-2</v>
      </c>
    </row>
    <row r="1939" spans="46:51" ht="11.25" customHeight="1" x14ac:dyDescent="0.25">
      <c r="AT1939" s="57" t="s">
        <v>44</v>
      </c>
      <c r="AU1939" s="56">
        <f>_xll.qlInterestRateIndexFixingDate(IborIndex&amp;Tenor,AV1939,Trigger)</f>
        <v>52884</v>
      </c>
      <c r="AV1939" s="56">
        <f>_xll.qlCalendarAdvance(Calendar,AV1938,AT1939,"f",,Trigger)</f>
        <v>52888</v>
      </c>
      <c r="AW1939" s="56">
        <f>_xll.qlInterestRateIndexMaturity(IborIndex&amp;Tenor,AV1939,Trigger)</f>
        <v>53253</v>
      </c>
      <c r="AX1939" s="102" t="e">
        <f>_xll.qlIndexFixing($Z$5,AU1939,,Trigger)</f>
        <v>#VALUE!</v>
      </c>
      <c r="AY1939" s="102">
        <f>_xll.qlIndexFixing($AZ$1,AV1939,,Trigger)</f>
        <v>1.4919478127067913E-2</v>
      </c>
    </row>
    <row r="1940" spans="46:51" ht="11.25" customHeight="1" x14ac:dyDescent="0.25">
      <c r="AT1940" s="57" t="s">
        <v>44</v>
      </c>
      <c r="AU1940" s="56">
        <f>_xll.qlInterestRateIndexFixingDate(IborIndex&amp;Tenor,AV1940,Trigger)</f>
        <v>52891</v>
      </c>
      <c r="AV1940" s="56">
        <f>_xll.qlCalendarAdvance(Calendar,AV1939,AT1940,"f",,Trigger)</f>
        <v>52895</v>
      </c>
      <c r="AW1940" s="56">
        <f>_xll.qlInterestRateIndexMaturity(IborIndex&amp;Tenor,AV1940,Trigger)</f>
        <v>53260</v>
      </c>
      <c r="AX1940" s="102" t="e">
        <f>_xll.qlIndexFixing($Z$5,AU1940,,Trigger)</f>
        <v>#VALUE!</v>
      </c>
      <c r="AY1940" s="102">
        <f>_xll.qlIndexFixing($AZ$1,AV1940,,Trigger)</f>
        <v>1.4918472604844838E-2</v>
      </c>
    </row>
    <row r="1941" spans="46:51" ht="11.25" customHeight="1" x14ac:dyDescent="0.25">
      <c r="AT1941" s="57" t="s">
        <v>44</v>
      </c>
      <c r="AU1941" s="56">
        <f>_xll.qlInterestRateIndexFixingDate(IborIndex&amp;Tenor,AV1941,Trigger)</f>
        <v>52898</v>
      </c>
      <c r="AV1941" s="56">
        <f>_xll.qlCalendarAdvance(Calendar,AV1940,AT1941,"f",,Trigger)</f>
        <v>52902</v>
      </c>
      <c r="AW1941" s="56">
        <f>_xll.qlInterestRateIndexMaturity(IborIndex&amp;Tenor,AV1941,Trigger)</f>
        <v>53267</v>
      </c>
      <c r="AX1941" s="102" t="e">
        <f>_xll.qlIndexFixing($Z$5,AU1941,,Trigger)</f>
        <v>#VALUE!</v>
      </c>
      <c r="AY1941" s="102">
        <f>_xll.qlIndexFixing($AZ$1,AV1941,,Trigger)</f>
        <v>1.4917441052717615E-2</v>
      </c>
    </row>
    <row r="1942" spans="46:51" ht="11.25" customHeight="1" x14ac:dyDescent="0.25">
      <c r="AT1942" s="57" t="s">
        <v>44</v>
      </c>
      <c r="AU1942" s="56">
        <f>_xll.qlInterestRateIndexFixingDate(IborIndex&amp;Tenor,AV1942,Trigger)</f>
        <v>52905</v>
      </c>
      <c r="AV1942" s="56">
        <f>_xll.qlCalendarAdvance(Calendar,AV1941,AT1942,"f",,Trigger)</f>
        <v>52909</v>
      </c>
      <c r="AW1942" s="56">
        <f>_xll.qlInterestRateIndexMaturity(IborIndex&amp;Tenor,AV1942,Trigger)</f>
        <v>53274</v>
      </c>
      <c r="AX1942" s="102" t="e">
        <f>_xll.qlIndexFixing($Z$5,AU1942,,Trigger)</f>
        <v>#VALUE!</v>
      </c>
      <c r="AY1942" s="102">
        <f>_xll.qlIndexFixing($AZ$1,AV1942,,Trigger)</f>
        <v>1.491638347000974E-2</v>
      </c>
    </row>
    <row r="1943" spans="46:51" ht="11.25" customHeight="1" x14ac:dyDescent="0.25">
      <c r="AT1943" s="57" t="s">
        <v>44</v>
      </c>
      <c r="AU1943" s="56">
        <f>_xll.qlInterestRateIndexFixingDate(IborIndex&amp;Tenor,AV1943,Trigger)</f>
        <v>52912</v>
      </c>
      <c r="AV1943" s="56">
        <f>_xll.qlCalendarAdvance(Calendar,AV1942,AT1943,"f",,Trigger)</f>
        <v>52916</v>
      </c>
      <c r="AW1943" s="56">
        <f>_xll.qlInterestRateIndexMaturity(IborIndex&amp;Tenor,AV1943,Trigger)</f>
        <v>53281</v>
      </c>
      <c r="AX1943" s="102" t="e">
        <f>_xll.qlIndexFixing($Z$5,AU1943,,Trigger)</f>
        <v>#VALUE!</v>
      </c>
      <c r="AY1943" s="102">
        <f>_xll.qlIndexFixing($AZ$1,AV1943,,Trigger)</f>
        <v>1.4915299856163853E-2</v>
      </c>
    </row>
    <row r="1944" spans="46:51" ht="11.25" customHeight="1" x14ac:dyDescent="0.25">
      <c r="AT1944" s="57" t="s">
        <v>44</v>
      </c>
      <c r="AU1944" s="56">
        <f>_xll.qlInterestRateIndexFixingDate(IborIndex&amp;Tenor,AV1944,Trigger)</f>
        <v>52919</v>
      </c>
      <c r="AV1944" s="56">
        <f>_xll.qlCalendarAdvance(Calendar,AV1943,AT1944,"f",,Trigger)</f>
        <v>52923</v>
      </c>
      <c r="AW1944" s="56">
        <f>_xll.qlInterestRateIndexMaturity(IborIndex&amp;Tenor,AV1944,Trigger)</f>
        <v>53288</v>
      </c>
      <c r="AX1944" s="102" t="e">
        <f>_xll.qlIndexFixing($Z$5,AU1944,,Trigger)</f>
        <v>#VALUE!</v>
      </c>
      <c r="AY1944" s="102">
        <f>_xll.qlIndexFixing($AZ$1,AV1944,,Trigger)</f>
        <v>1.491419021074173E-2</v>
      </c>
    </row>
    <row r="1945" spans="46:51" ht="11.25" customHeight="1" x14ac:dyDescent="0.25">
      <c r="AT1945" s="57" t="s">
        <v>44</v>
      </c>
      <c r="AU1945" s="56">
        <f>_xll.qlInterestRateIndexFixingDate(IborIndex&amp;Tenor,AV1945,Trigger)</f>
        <v>52926</v>
      </c>
      <c r="AV1945" s="56">
        <f>_xll.qlCalendarAdvance(Calendar,AV1944,AT1945,"f",,Trigger)</f>
        <v>52930</v>
      </c>
      <c r="AW1945" s="56">
        <f>_xll.qlInterestRateIndexMaturity(IborIndex&amp;Tenor,AV1945,Trigger)</f>
        <v>53295</v>
      </c>
      <c r="AX1945" s="102" t="e">
        <f>_xll.qlIndexFixing($Z$5,AU1945,,Trigger)</f>
        <v>#VALUE!</v>
      </c>
      <c r="AY1945" s="102">
        <f>_xll.qlIndexFixing($AZ$1,AV1945,,Trigger)</f>
        <v>1.4913054533423625E-2</v>
      </c>
    </row>
    <row r="1946" spans="46:51" ht="11.25" customHeight="1" x14ac:dyDescent="0.25">
      <c r="AT1946" s="57" t="s">
        <v>44</v>
      </c>
      <c r="AU1946" s="56">
        <f>_xll.qlInterestRateIndexFixingDate(IborIndex&amp;Tenor,AV1946,Trigger)</f>
        <v>52933</v>
      </c>
      <c r="AV1946" s="56">
        <f>_xll.qlCalendarAdvance(Calendar,AV1945,AT1946,"f",,Trigger)</f>
        <v>52937</v>
      </c>
      <c r="AW1946" s="56">
        <f>_xll.qlInterestRateIndexMaturity(IborIndex&amp;Tenor,AV1946,Trigger)</f>
        <v>53302</v>
      </c>
      <c r="AX1946" s="102" t="e">
        <f>_xll.qlIndexFixing($Z$5,AU1946,,Trigger)</f>
        <v>#VALUE!</v>
      </c>
      <c r="AY1946" s="102">
        <f>_xll.qlIndexFixing($AZ$1,AV1946,,Trigger)</f>
        <v>1.4911892824008713E-2</v>
      </c>
    </row>
    <row r="1947" spans="46:51" ht="11.25" customHeight="1" x14ac:dyDescent="0.25">
      <c r="AT1947" s="57" t="s">
        <v>44</v>
      </c>
      <c r="AU1947" s="56">
        <f>_xll.qlInterestRateIndexFixingDate(IborIndex&amp;Tenor,AV1947,Trigger)</f>
        <v>52940</v>
      </c>
      <c r="AV1947" s="56">
        <f>_xll.qlCalendarAdvance(Calendar,AV1946,AT1947,"f",,Trigger)</f>
        <v>52944</v>
      </c>
      <c r="AW1947" s="56">
        <f>_xll.qlInterestRateIndexMaturity(IborIndex&amp;Tenor,AV1947,Trigger)</f>
        <v>53309</v>
      </c>
      <c r="AX1947" s="102" t="e">
        <f>_xll.qlIndexFixing($Z$5,AU1947,,Trigger)</f>
        <v>#VALUE!</v>
      </c>
      <c r="AY1947" s="102">
        <f>_xll.qlIndexFixing($AZ$1,AV1947,,Trigger)</f>
        <v>1.4910705082414868E-2</v>
      </c>
    </row>
    <row r="1948" spans="46:51" ht="11.25" customHeight="1" x14ac:dyDescent="0.25">
      <c r="AT1948" s="57" t="s">
        <v>44</v>
      </c>
      <c r="AU1948" s="56">
        <f>_xll.qlInterestRateIndexFixingDate(IborIndex&amp;Tenor,AV1948,Trigger)</f>
        <v>52947</v>
      </c>
      <c r="AV1948" s="56">
        <f>_xll.qlCalendarAdvance(Calendar,AV1947,AT1948,"f",,Trigger)</f>
        <v>52951</v>
      </c>
      <c r="AW1948" s="56">
        <f>_xll.qlInterestRateIndexMaturity(IborIndex&amp;Tenor,AV1948,Trigger)</f>
        <v>53316</v>
      </c>
      <c r="AX1948" s="102" t="e">
        <f>_xll.qlIndexFixing($Z$5,AU1948,,Trigger)</f>
        <v>#VALUE!</v>
      </c>
      <c r="AY1948" s="102">
        <f>_xll.qlIndexFixing($AZ$1,AV1948,,Trigger)</f>
        <v>1.490949130867932E-2</v>
      </c>
    </row>
    <row r="1949" spans="46:51" ht="11.25" customHeight="1" x14ac:dyDescent="0.25">
      <c r="AT1949" s="57" t="s">
        <v>44</v>
      </c>
      <c r="AU1949" s="56">
        <f>_xll.qlInterestRateIndexFixingDate(IborIndex&amp;Tenor,AV1949,Trigger)</f>
        <v>52953</v>
      </c>
      <c r="AV1949" s="56">
        <f>_xll.qlCalendarAdvance(Calendar,AV1948,AT1949,"f",,Trigger)</f>
        <v>52958</v>
      </c>
      <c r="AW1949" s="56">
        <f>_xll.qlInterestRateIndexMaturity(IborIndex&amp;Tenor,AV1949,Trigger)</f>
        <v>53323</v>
      </c>
      <c r="AX1949" s="102" t="e">
        <f>_xll.qlIndexFixing($Z$5,AU1949,,Trigger)</f>
        <v>#VALUE!</v>
      </c>
      <c r="AY1949" s="102">
        <f>_xll.qlIndexFixing($AZ$1,AV1949,,Trigger)</f>
        <v>1.4908251502957345E-2</v>
      </c>
    </row>
    <row r="1950" spans="46:51" ht="11.25" customHeight="1" x14ac:dyDescent="0.25">
      <c r="AT1950" s="57" t="s">
        <v>44</v>
      </c>
      <c r="AU1950" s="56">
        <f>_xll.qlInterestRateIndexFixingDate(IborIndex&amp;Tenor,AV1950,Trigger)</f>
        <v>52961</v>
      </c>
      <c r="AV1950" s="56">
        <f>_xll.qlCalendarAdvance(Calendar,AV1949,AT1950,"f",,Trigger)</f>
        <v>52965</v>
      </c>
      <c r="AW1950" s="56">
        <f>_xll.qlInterestRateIndexMaturity(IborIndex&amp;Tenor,AV1950,Trigger)</f>
        <v>53330</v>
      </c>
      <c r="AX1950" s="102" t="e">
        <f>_xll.qlIndexFixing($Z$5,AU1950,,Trigger)</f>
        <v>#VALUE!</v>
      </c>
      <c r="AY1950" s="102">
        <f>_xll.qlIndexFixing($AZ$1,AV1950,,Trigger)</f>
        <v>1.4906985665524005E-2</v>
      </c>
    </row>
    <row r="1951" spans="46:51" ht="11.25" customHeight="1" x14ac:dyDescent="0.25">
      <c r="AT1951" s="57" t="s">
        <v>44</v>
      </c>
      <c r="AU1951" s="56">
        <f>_xll.qlInterestRateIndexFixingDate(IborIndex&amp;Tenor,AV1951,Trigger)</f>
        <v>52968</v>
      </c>
      <c r="AV1951" s="56">
        <f>_xll.qlCalendarAdvance(Calendar,AV1950,AT1951,"f",,Trigger)</f>
        <v>52972</v>
      </c>
      <c r="AW1951" s="56">
        <f>_xll.qlInterestRateIndexMaturity(IborIndex&amp;Tenor,AV1951,Trigger)</f>
        <v>53337</v>
      </c>
      <c r="AX1951" s="102" t="e">
        <f>_xll.qlIndexFixing($Z$5,AU1951,,Trigger)</f>
        <v>#VALUE!</v>
      </c>
      <c r="AY1951" s="102">
        <f>_xll.qlIndexFixing($AZ$1,AV1951,,Trigger)</f>
        <v>1.4905693796772633E-2</v>
      </c>
    </row>
    <row r="1952" spans="46:51" ht="11.25" customHeight="1" x14ac:dyDescent="0.25">
      <c r="AT1952" s="57" t="s">
        <v>44</v>
      </c>
      <c r="AU1952" s="56">
        <f>_xll.qlInterestRateIndexFixingDate(IborIndex&amp;Tenor,AV1952,Trigger)</f>
        <v>52975</v>
      </c>
      <c r="AV1952" s="56">
        <f>_xll.qlCalendarAdvance(Calendar,AV1951,AT1952,"f",,Trigger)</f>
        <v>52979</v>
      </c>
      <c r="AW1952" s="56">
        <f>_xll.qlInterestRateIndexMaturity(IborIndex&amp;Tenor,AV1952,Trigger)</f>
        <v>53344</v>
      </c>
      <c r="AX1952" s="102" t="e">
        <f>_xll.qlIndexFixing($Z$5,AU1952,,Trigger)</f>
        <v>#VALUE!</v>
      </c>
      <c r="AY1952" s="102">
        <f>_xll.qlIndexFixing($AZ$1,AV1952,,Trigger)</f>
        <v>1.4904375897215478E-2</v>
      </c>
    </row>
    <row r="1953" spans="46:51" ht="11.25" customHeight="1" x14ac:dyDescent="0.25">
      <c r="AT1953" s="57" t="s">
        <v>44</v>
      </c>
      <c r="AU1953" s="56">
        <f>_xll.qlInterestRateIndexFixingDate(IborIndex&amp;Tenor,AV1953,Trigger)</f>
        <v>52982</v>
      </c>
      <c r="AV1953" s="56">
        <f>_xll.qlCalendarAdvance(Calendar,AV1952,AT1953,"f",,Trigger)</f>
        <v>52986</v>
      </c>
      <c r="AW1953" s="56">
        <f>_xll.qlInterestRateIndexMaturity(IborIndex&amp;Tenor,AV1953,Trigger)</f>
        <v>53351</v>
      </c>
      <c r="AX1953" s="102" t="e">
        <f>_xll.qlIndexFixing($Z$5,AU1953,,Trigger)</f>
        <v>#VALUE!</v>
      </c>
      <c r="AY1953" s="102">
        <f>_xll.qlIndexFixing($AZ$1,AV1953,,Trigger)</f>
        <v>1.4903031967483703E-2</v>
      </c>
    </row>
    <row r="1954" spans="46:51" ht="11.25" customHeight="1" x14ac:dyDescent="0.25">
      <c r="AT1954" s="57" t="s">
        <v>44</v>
      </c>
      <c r="AU1954" s="56">
        <f>_xll.qlInterestRateIndexFixingDate(IborIndex&amp;Tenor,AV1954,Trigger)</f>
        <v>52989</v>
      </c>
      <c r="AV1954" s="56">
        <f>_xll.qlCalendarAdvance(Calendar,AV1953,AT1954,"f",,Trigger)</f>
        <v>52993</v>
      </c>
      <c r="AW1954" s="56">
        <f>_xll.qlInterestRateIndexMaturity(IborIndex&amp;Tenor,AV1954,Trigger)</f>
        <v>53358</v>
      </c>
      <c r="AX1954" s="102" t="e">
        <f>_xll.qlIndexFixing($Z$5,AU1954,,Trigger)</f>
        <v>#VALUE!</v>
      </c>
      <c r="AY1954" s="102">
        <f>_xll.qlIndexFixing($AZ$1,AV1954,,Trigger)</f>
        <v>1.4901662008326738E-2</v>
      </c>
    </row>
    <row r="1955" spans="46:51" ht="11.25" customHeight="1" x14ac:dyDescent="0.25">
      <c r="AT1955" s="57" t="s">
        <v>44</v>
      </c>
      <c r="AU1955" s="56">
        <f>_xll.qlInterestRateIndexFixingDate(IborIndex&amp;Tenor,AV1955,Trigger)</f>
        <v>52996</v>
      </c>
      <c r="AV1955" s="56">
        <f>_xll.qlCalendarAdvance(Calendar,AV1954,AT1955,"f",,Trigger)</f>
        <v>53000</v>
      </c>
      <c r="AW1955" s="56">
        <f>_xll.qlInterestRateIndexMaturity(IborIndex&amp;Tenor,AV1955,Trigger)</f>
        <v>53365</v>
      </c>
      <c r="AX1955" s="102" t="e">
        <f>_xll.qlIndexFixing($Z$5,AU1955,,Trigger)</f>
        <v>#VALUE!</v>
      </c>
      <c r="AY1955" s="102">
        <f>_xll.qlIndexFixing($AZ$1,AV1955,,Trigger)</f>
        <v>1.4900266020614023E-2</v>
      </c>
    </row>
    <row r="1956" spans="46:51" ht="11.25" customHeight="1" x14ac:dyDescent="0.25">
      <c r="AT1956" s="57" t="s">
        <v>44</v>
      </c>
      <c r="AU1956" s="56">
        <f>_xll.qlInterestRateIndexFixingDate(IborIndex&amp;Tenor,AV1956,Trigger)</f>
        <v>53003</v>
      </c>
      <c r="AV1956" s="56">
        <f>_xll.qlCalendarAdvance(Calendar,AV1955,AT1956,"f",,Trigger)</f>
        <v>53007</v>
      </c>
      <c r="AW1956" s="56">
        <f>_xll.qlInterestRateIndexMaturity(IborIndex&amp;Tenor,AV1956,Trigger)</f>
        <v>53372</v>
      </c>
      <c r="AX1956" s="102" t="e">
        <f>_xll.qlIndexFixing($Z$5,AU1956,,Trigger)</f>
        <v>#VALUE!</v>
      </c>
      <c r="AY1956" s="102">
        <f>_xll.qlIndexFixing($AZ$1,AV1956,,Trigger)</f>
        <v>1.4898844005332606E-2</v>
      </c>
    </row>
    <row r="1957" spans="46:51" ht="11.25" customHeight="1" x14ac:dyDescent="0.25">
      <c r="AT1957" s="57" t="s">
        <v>44</v>
      </c>
      <c r="AU1957" s="56">
        <f>_xll.qlInterestRateIndexFixingDate(IborIndex&amp;Tenor,AV1957,Trigger)</f>
        <v>53010</v>
      </c>
      <c r="AV1957" s="56">
        <f>_xll.qlCalendarAdvance(Calendar,AV1956,AT1957,"f",,Trigger)</f>
        <v>53014</v>
      </c>
      <c r="AW1957" s="56">
        <f>_xll.qlInterestRateIndexMaturity(IborIndex&amp;Tenor,AV1957,Trigger)</f>
        <v>53379</v>
      </c>
      <c r="AX1957" s="102" t="e">
        <f>_xll.qlIndexFixing($Z$5,AU1957,,Trigger)</f>
        <v>#VALUE!</v>
      </c>
      <c r="AY1957" s="102">
        <f>_xll.qlIndexFixing($AZ$1,AV1957,,Trigger)</f>
        <v>1.4897395963589325E-2</v>
      </c>
    </row>
    <row r="1958" spans="46:51" ht="11.25" customHeight="1" x14ac:dyDescent="0.25">
      <c r="AT1958" s="57" t="s">
        <v>44</v>
      </c>
      <c r="AU1958" s="56">
        <f>_xll.qlInterestRateIndexFixingDate(IborIndex&amp;Tenor,AV1958,Trigger)</f>
        <v>53017</v>
      </c>
      <c r="AV1958" s="56">
        <f>_xll.qlCalendarAdvance(Calendar,AV1957,AT1958,"f",,Trigger)</f>
        <v>53021</v>
      </c>
      <c r="AW1958" s="56">
        <f>_xll.qlInterestRateIndexMaturity(IborIndex&amp;Tenor,AV1958,Trigger)</f>
        <v>53386</v>
      </c>
      <c r="AX1958" s="102" t="e">
        <f>_xll.qlIndexFixing($Z$5,AU1958,,Trigger)</f>
        <v>#VALUE!</v>
      </c>
      <c r="AY1958" s="102">
        <f>_xll.qlIndexFixing($AZ$1,AV1958,,Trigger)</f>
        <v>1.4895921896609286E-2</v>
      </c>
    </row>
    <row r="1959" spans="46:51" ht="11.25" customHeight="1" x14ac:dyDescent="0.25">
      <c r="AT1959" s="57" t="s">
        <v>44</v>
      </c>
      <c r="AU1959" s="56">
        <f>_xll.qlInterestRateIndexFixingDate(IborIndex&amp;Tenor,AV1959,Trigger)</f>
        <v>53024</v>
      </c>
      <c r="AV1959" s="56">
        <f>_xll.qlCalendarAdvance(Calendar,AV1958,AT1959,"f",,Trigger)</f>
        <v>53028</v>
      </c>
      <c r="AW1959" s="56">
        <f>_xll.qlInterestRateIndexMaturity(IborIndex&amp;Tenor,AV1959,Trigger)</f>
        <v>53393</v>
      </c>
      <c r="AX1959" s="102" t="e">
        <f>_xll.qlIndexFixing($Z$5,AU1959,,Trigger)</f>
        <v>#VALUE!</v>
      </c>
      <c r="AY1959" s="102">
        <f>_xll.qlIndexFixing($AZ$1,AV1959,,Trigger)</f>
        <v>1.4894421805736507E-2</v>
      </c>
    </row>
    <row r="1960" spans="46:51" ht="11.25" customHeight="1" x14ac:dyDescent="0.25">
      <c r="AT1960" s="57" t="s">
        <v>44</v>
      </c>
      <c r="AU1960" s="56">
        <f>_xll.qlInterestRateIndexFixingDate(IborIndex&amp;Tenor,AV1960,Trigger)</f>
        <v>53031</v>
      </c>
      <c r="AV1960" s="56">
        <f>_xll.qlCalendarAdvance(Calendar,AV1959,AT1960,"f",,Trigger)</f>
        <v>53035</v>
      </c>
      <c r="AW1960" s="56">
        <f>_xll.qlInterestRateIndexMaturity(IborIndex&amp;Tenor,AV1960,Trigger)</f>
        <v>53400</v>
      </c>
      <c r="AX1960" s="102" t="e">
        <f>_xll.qlIndexFixing($Z$5,AU1960,,Trigger)</f>
        <v>#VALUE!</v>
      </c>
      <c r="AY1960" s="102">
        <f>_xll.qlIndexFixing($AZ$1,AV1960,,Trigger)</f>
        <v>1.4892895692434365E-2</v>
      </c>
    </row>
    <row r="1961" spans="46:51" ht="11.25" customHeight="1" x14ac:dyDescent="0.25">
      <c r="AT1961" s="57" t="s">
        <v>44</v>
      </c>
      <c r="AU1961" s="56">
        <f>_xll.qlInterestRateIndexFixingDate(IborIndex&amp;Tenor,AV1961,Trigger)</f>
        <v>53038</v>
      </c>
      <c r="AV1961" s="56">
        <f>_xll.qlCalendarAdvance(Calendar,AV1960,AT1961,"f",,Trigger)</f>
        <v>53042</v>
      </c>
      <c r="AW1961" s="56">
        <f>_xll.qlInterestRateIndexMaturity(IborIndex&amp;Tenor,AV1961,Trigger)</f>
        <v>53407</v>
      </c>
      <c r="AX1961" s="102" t="e">
        <f>_xll.qlIndexFixing($Z$5,AU1961,,Trigger)</f>
        <v>#VALUE!</v>
      </c>
      <c r="AY1961" s="102">
        <f>_xll.qlIndexFixing($AZ$1,AV1961,,Trigger)</f>
        <v>1.4892067872506649E-2</v>
      </c>
    </row>
    <row r="1962" spans="46:51" ht="11.25" customHeight="1" x14ac:dyDescent="0.25">
      <c r="AT1962" s="57" t="s">
        <v>44</v>
      </c>
      <c r="AU1962" s="56">
        <f>_xll.qlInterestRateIndexFixingDate(IborIndex&amp;Tenor,AV1962,Trigger)</f>
        <v>53045</v>
      </c>
      <c r="AV1962" s="56">
        <f>_xll.qlCalendarAdvance(Calendar,AV1961,AT1962,"f",,Trigger)</f>
        <v>53049</v>
      </c>
      <c r="AW1962" s="56">
        <f>_xll.qlInterestRateIndexMaturity(IborIndex&amp;Tenor,AV1962,Trigger)</f>
        <v>53414</v>
      </c>
      <c r="AX1962" s="102" t="e">
        <f>_xll.qlIndexFixing($Z$5,AU1962,,Trigger)</f>
        <v>#VALUE!</v>
      </c>
      <c r="AY1962" s="102">
        <f>_xll.qlIndexFixing($AZ$1,AV1962,,Trigger)</f>
        <v>1.4889765404986814E-2</v>
      </c>
    </row>
    <row r="1963" spans="46:51" ht="11.25" customHeight="1" x14ac:dyDescent="0.25">
      <c r="AT1963" s="57" t="s">
        <v>44</v>
      </c>
      <c r="AU1963" s="56">
        <f>_xll.qlInterestRateIndexFixingDate(IborIndex&amp;Tenor,AV1963,Trigger)</f>
        <v>53052</v>
      </c>
      <c r="AV1963" s="56">
        <f>_xll.qlCalendarAdvance(Calendar,AV1962,AT1963,"f",,Trigger)</f>
        <v>53056</v>
      </c>
      <c r="AW1963" s="56">
        <f>_xll.qlInterestRateIndexMaturity(IborIndex&amp;Tenor,AV1963,Trigger)</f>
        <v>53421</v>
      </c>
      <c r="AX1963" s="102" t="e">
        <f>_xll.qlIndexFixing($Z$5,AU1963,,Trigger)</f>
        <v>#VALUE!</v>
      </c>
      <c r="AY1963" s="102">
        <f>_xll.qlIndexFixing($AZ$1,AV1963,,Trigger)</f>
        <v>1.4888161234361437E-2</v>
      </c>
    </row>
    <row r="1964" spans="46:51" ht="11.25" customHeight="1" x14ac:dyDescent="0.25">
      <c r="AT1964" s="57" t="s">
        <v>44</v>
      </c>
      <c r="AU1964" s="56">
        <f>_xll.qlInterestRateIndexFixingDate(IborIndex&amp;Tenor,AV1964,Trigger)</f>
        <v>53057</v>
      </c>
      <c r="AV1964" s="56">
        <f>_xll.qlCalendarAdvance(Calendar,AV1963,AT1964,"f",,Trigger)</f>
        <v>53063</v>
      </c>
      <c r="AW1964" s="56">
        <f>_xll.qlInterestRateIndexMaturity(IborIndex&amp;Tenor,AV1964,Trigger)</f>
        <v>53428</v>
      </c>
      <c r="AX1964" s="102" t="e">
        <f>_xll.qlIndexFixing($Z$5,AU1964,,Trigger)</f>
        <v>#VALUE!</v>
      </c>
      <c r="AY1964" s="102">
        <f>_xll.qlIndexFixing($AZ$1,AV1964,,Trigger)</f>
        <v>1.4886531048346327E-2</v>
      </c>
    </row>
    <row r="1965" spans="46:51" ht="11.25" customHeight="1" x14ac:dyDescent="0.25">
      <c r="AT1965" s="57" t="s">
        <v>44</v>
      </c>
      <c r="AU1965" s="56">
        <f>_xll.qlInterestRateIndexFixingDate(IborIndex&amp;Tenor,AV1965,Trigger)</f>
        <v>53066</v>
      </c>
      <c r="AV1965" s="56">
        <f>_xll.qlCalendarAdvance(Calendar,AV1964,AT1965,"f",,Trigger)</f>
        <v>53070</v>
      </c>
      <c r="AW1965" s="56">
        <f>_xll.qlInterestRateIndexMaturity(IborIndex&amp;Tenor,AV1965,Trigger)</f>
        <v>53435</v>
      </c>
      <c r="AX1965" s="102" t="e">
        <f>_xll.qlIndexFixing($Z$5,AU1965,,Trigger)</f>
        <v>#VALUE!</v>
      </c>
      <c r="AY1965" s="102">
        <f>_xll.qlIndexFixing($AZ$1,AV1965,,Trigger)</f>
        <v>1.4884874848998798E-2</v>
      </c>
    </row>
    <row r="1966" spans="46:51" ht="11.25" customHeight="1" x14ac:dyDescent="0.25">
      <c r="AT1966" s="57" t="s">
        <v>44</v>
      </c>
      <c r="AU1966" s="56">
        <f>_xll.qlInterestRateIndexFixingDate(IborIndex&amp;Tenor,AV1966,Trigger)</f>
        <v>53073</v>
      </c>
      <c r="AV1966" s="56">
        <f>_xll.qlCalendarAdvance(Calendar,AV1965,AT1966,"f",,Trigger)</f>
        <v>53077</v>
      </c>
      <c r="AW1966" s="56">
        <f>_xll.qlInterestRateIndexMaturity(IborIndex&amp;Tenor,AV1966,Trigger)</f>
        <v>53442</v>
      </c>
      <c r="AX1966" s="102" t="e">
        <f>_xll.qlIndexFixing($Z$5,AU1966,,Trigger)</f>
        <v>#VALUE!</v>
      </c>
      <c r="AY1966" s="102">
        <f>_xll.qlIndexFixing($AZ$1,AV1966,,Trigger)</f>
        <v>1.4883192638494863E-2</v>
      </c>
    </row>
    <row r="1967" spans="46:51" ht="11.25" customHeight="1" x14ac:dyDescent="0.25">
      <c r="AT1967" s="57" t="s">
        <v>44</v>
      </c>
      <c r="AU1967" s="56">
        <f>_xll.qlInterestRateIndexFixingDate(IborIndex&amp;Tenor,AV1967,Trigger)</f>
        <v>53079</v>
      </c>
      <c r="AV1967" s="56">
        <f>_xll.qlCalendarAdvance(Calendar,AV1966,AT1967,"f",,Trigger)</f>
        <v>53084</v>
      </c>
      <c r="AW1967" s="56">
        <f>_xll.qlInterestRateIndexMaturity(IborIndex&amp;Tenor,AV1967,Trigger)</f>
        <v>53449</v>
      </c>
      <c r="AX1967" s="102" t="e">
        <f>_xll.qlIndexFixing($Z$5,AU1967,,Trigger)</f>
        <v>#VALUE!</v>
      </c>
      <c r="AY1967" s="102">
        <f>_xll.qlIndexFixing($AZ$1,AV1967,,Trigger)</f>
        <v>1.4881484419128574E-2</v>
      </c>
    </row>
    <row r="1968" spans="46:51" ht="11.25" customHeight="1" x14ac:dyDescent="0.25">
      <c r="AT1968" s="57" t="s">
        <v>44</v>
      </c>
      <c r="AU1968" s="56">
        <f>_xll.qlInterestRateIndexFixingDate(IborIndex&amp;Tenor,AV1968,Trigger)</f>
        <v>53087</v>
      </c>
      <c r="AV1968" s="56">
        <f>_xll.qlCalendarAdvance(Calendar,AV1967,AT1968,"f",,Trigger)</f>
        <v>53091</v>
      </c>
      <c r="AW1968" s="56">
        <f>_xll.qlInterestRateIndexMaturity(IborIndex&amp;Tenor,AV1968,Trigger)</f>
        <v>53456</v>
      </c>
      <c r="AX1968" s="102" t="e">
        <f>_xll.qlIndexFixing($Z$5,AU1968,,Trigger)</f>
        <v>#VALUE!</v>
      </c>
      <c r="AY1968" s="102">
        <f>_xll.qlIndexFixing($AZ$1,AV1968,,Trigger)</f>
        <v>1.4879750193314223E-2</v>
      </c>
    </row>
    <row r="1969" spans="46:51" ht="11.25" customHeight="1" x14ac:dyDescent="0.25">
      <c r="AT1969" s="57" t="s">
        <v>44</v>
      </c>
      <c r="AU1969" s="56">
        <f>_xll.qlInterestRateIndexFixingDate(IborIndex&amp;Tenor,AV1969,Trigger)</f>
        <v>53094</v>
      </c>
      <c r="AV1969" s="56">
        <f>_xll.qlCalendarAdvance(Calendar,AV1968,AT1969,"f",,Trigger)</f>
        <v>53098</v>
      </c>
      <c r="AW1969" s="56">
        <f>_xll.qlInterestRateIndexMaturity(IborIndex&amp;Tenor,AV1969,Trigger)</f>
        <v>53463</v>
      </c>
      <c r="AX1969" s="102" t="e">
        <f>_xll.qlIndexFixing($Z$5,AU1969,,Trigger)</f>
        <v>#VALUE!</v>
      </c>
      <c r="AY1969" s="102">
        <f>_xll.qlIndexFixing($AZ$1,AV1969,,Trigger)</f>
        <v>1.4877991518309364E-2</v>
      </c>
    </row>
    <row r="1970" spans="46:51" ht="11.25" customHeight="1" x14ac:dyDescent="0.25">
      <c r="AT1970" s="57" t="s">
        <v>44</v>
      </c>
      <c r="AU1970" s="56">
        <f>_xll.qlInterestRateIndexFixingDate(IborIndex&amp;Tenor,AV1970,Trigger)</f>
        <v>53101</v>
      </c>
      <c r="AV1970" s="56">
        <f>_xll.qlCalendarAdvance(Calendar,AV1969,AT1970,"f",,Trigger)</f>
        <v>53105</v>
      </c>
      <c r="AW1970" s="56">
        <f>_xll.qlInterestRateIndexMaturity(IborIndex&amp;Tenor,AV1970,Trigger)</f>
        <v>53470</v>
      </c>
      <c r="AX1970" s="102" t="e">
        <f>_xll.qlIndexFixing($Z$5,AU1970,,Trigger)</f>
        <v>#VALUE!</v>
      </c>
      <c r="AY1970" s="102">
        <f>_xll.qlIndexFixing($AZ$1,AV1970,,Trigger)</f>
        <v>1.4876221002752734E-2</v>
      </c>
    </row>
    <row r="1971" spans="46:51" ht="11.25" customHeight="1" x14ac:dyDescent="0.25">
      <c r="AT1971" s="57" t="s">
        <v>44</v>
      </c>
      <c r="AU1971" s="56">
        <f>_xll.qlInterestRateIndexFixingDate(IborIndex&amp;Tenor,AV1971,Trigger)</f>
        <v>53108</v>
      </c>
      <c r="AV1971" s="56">
        <f>_xll.qlCalendarAdvance(Calendar,AV1970,AT1971,"f",,Trigger)</f>
        <v>53112</v>
      </c>
      <c r="AW1971" s="56">
        <f>_xll.qlInterestRateIndexMaturity(IborIndex&amp;Tenor,AV1971,Trigger)</f>
        <v>53477</v>
      </c>
      <c r="AX1971" s="102" t="e">
        <f>_xll.qlIndexFixing($Z$5,AU1971,,Trigger)</f>
        <v>#VALUE!</v>
      </c>
      <c r="AY1971" s="102">
        <f>_xll.qlIndexFixing($AZ$1,AV1971,,Trigger)</f>
        <v>1.4874441400624609E-2</v>
      </c>
    </row>
    <row r="1972" spans="46:51" ht="11.25" customHeight="1" x14ac:dyDescent="0.25">
      <c r="AT1972" s="57" t="s">
        <v>44</v>
      </c>
      <c r="AU1972" s="56">
        <f>_xll.qlInterestRateIndexFixingDate(IborIndex&amp;Tenor,AV1972,Trigger)</f>
        <v>53115</v>
      </c>
      <c r="AV1972" s="56">
        <f>_xll.qlCalendarAdvance(Calendar,AV1971,AT1972,"f",,Trigger)</f>
        <v>53119</v>
      </c>
      <c r="AW1972" s="56">
        <f>_xll.qlInterestRateIndexMaturity(IborIndex&amp;Tenor,AV1972,Trigger)</f>
        <v>53484</v>
      </c>
      <c r="AX1972" s="102" t="e">
        <f>_xll.qlIndexFixing($Z$5,AU1972,,Trigger)</f>
        <v>#VALUE!</v>
      </c>
      <c r="AY1972" s="102">
        <f>_xll.qlIndexFixing($AZ$1,AV1972,,Trigger)</f>
        <v>1.4872652701222315E-2</v>
      </c>
    </row>
    <row r="1973" spans="46:51" ht="11.25" customHeight="1" x14ac:dyDescent="0.25">
      <c r="AT1973" s="57" t="s">
        <v>44</v>
      </c>
      <c r="AU1973" s="56">
        <f>_xll.qlInterestRateIndexFixingDate(IborIndex&amp;Tenor,AV1973,Trigger)</f>
        <v>53122</v>
      </c>
      <c r="AV1973" s="56">
        <f>_xll.qlCalendarAdvance(Calendar,AV1972,AT1973,"f",,Trigger)</f>
        <v>53126</v>
      </c>
      <c r="AW1973" s="56">
        <f>_xll.qlInterestRateIndexMaturity(IborIndex&amp;Tenor,AV1973,Trigger)</f>
        <v>53491</v>
      </c>
      <c r="AX1973" s="102" t="e">
        <f>_xll.qlIndexFixing($Z$5,AU1973,,Trigger)</f>
        <v>#VALUE!</v>
      </c>
      <c r="AY1973" s="102">
        <f>_xll.qlIndexFixing($AZ$1,AV1973,,Trigger)</f>
        <v>1.4870854893843403E-2</v>
      </c>
    </row>
    <row r="1974" spans="46:51" ht="11.25" customHeight="1" x14ac:dyDescent="0.25">
      <c r="AT1974" s="57" t="s">
        <v>44</v>
      </c>
      <c r="AU1974" s="56">
        <f>_xll.qlInterestRateIndexFixingDate(IborIndex&amp;Tenor,AV1974,Trigger)</f>
        <v>53129</v>
      </c>
      <c r="AV1974" s="56">
        <f>_xll.qlCalendarAdvance(Calendar,AV1973,AT1974,"f",,Trigger)</f>
        <v>53133</v>
      </c>
      <c r="AW1974" s="56">
        <f>_xll.qlInterestRateIndexMaturity(IborIndex&amp;Tenor,AV1974,Trigger)</f>
        <v>53498</v>
      </c>
      <c r="AX1974" s="102" t="e">
        <f>_xll.qlIndexFixing($Z$5,AU1974,,Trigger)</f>
        <v>#VALUE!</v>
      </c>
      <c r="AY1974" s="102">
        <f>_xll.qlIndexFixing($AZ$1,AV1974,,Trigger)</f>
        <v>1.4869047967785856E-2</v>
      </c>
    </row>
    <row r="1975" spans="46:51" ht="11.25" customHeight="1" x14ac:dyDescent="0.25">
      <c r="AT1975" s="57" t="s">
        <v>44</v>
      </c>
      <c r="AU1975" s="56">
        <f>_xll.qlInterestRateIndexFixingDate(IborIndex&amp;Tenor,AV1975,Trigger)</f>
        <v>53136</v>
      </c>
      <c r="AV1975" s="56">
        <f>_xll.qlCalendarAdvance(Calendar,AV1974,AT1975,"f",,Trigger)</f>
        <v>53140</v>
      </c>
      <c r="AW1975" s="56">
        <f>_xll.qlInterestRateIndexMaturity(IborIndex&amp;Tenor,AV1975,Trigger)</f>
        <v>53505</v>
      </c>
      <c r="AX1975" s="102" t="e">
        <f>_xll.qlIndexFixing($Z$5,AU1975,,Trigger)</f>
        <v>#VALUE!</v>
      </c>
      <c r="AY1975" s="102">
        <f>_xll.qlIndexFixing($AZ$1,AV1975,,Trigger)</f>
        <v>1.4867231912347661E-2</v>
      </c>
    </row>
    <row r="1976" spans="46:51" ht="11.25" customHeight="1" x14ac:dyDescent="0.25">
      <c r="AT1976" s="57" t="s">
        <v>44</v>
      </c>
      <c r="AU1976" s="56">
        <f>_xll.qlInterestRateIndexFixingDate(IborIndex&amp;Tenor,AV1976,Trigger)</f>
        <v>53143</v>
      </c>
      <c r="AV1976" s="56">
        <f>_xll.qlCalendarAdvance(Calendar,AV1975,AT1976,"f",,Trigger)</f>
        <v>53147</v>
      </c>
      <c r="AW1976" s="56">
        <f>_xll.qlInterestRateIndexMaturity(IborIndex&amp;Tenor,AV1976,Trigger)</f>
        <v>53512</v>
      </c>
      <c r="AX1976" s="102" t="e">
        <f>_xll.qlIndexFixing($Z$5,AU1976,,Trigger)</f>
        <v>#VALUE!</v>
      </c>
      <c r="AY1976" s="102">
        <f>_xll.qlIndexFixing($AZ$1,AV1976,,Trigger)</f>
        <v>1.486540671682746E-2</v>
      </c>
    </row>
    <row r="1977" spans="46:51" ht="11.25" customHeight="1" x14ac:dyDescent="0.25">
      <c r="AT1977" s="57" t="s">
        <v>44</v>
      </c>
      <c r="AU1977" s="56">
        <f>_xll.qlInterestRateIndexFixingDate(IborIndex&amp;Tenor,AV1977,Trigger)</f>
        <v>53150</v>
      </c>
      <c r="AV1977" s="56">
        <f>_xll.qlCalendarAdvance(Calendar,AV1976,AT1977,"f",,Trigger)</f>
        <v>53154</v>
      </c>
      <c r="AW1977" s="56">
        <f>_xll.qlInterestRateIndexMaturity(IborIndex&amp;Tenor,AV1977,Trigger)</f>
        <v>53519</v>
      </c>
      <c r="AX1977" s="102" t="e">
        <f>_xll.qlIndexFixing($Z$5,AU1977,,Trigger)</f>
        <v>#VALUE!</v>
      </c>
      <c r="AY1977" s="102">
        <f>_xll.qlIndexFixing($AZ$1,AV1977,,Trigger)</f>
        <v>1.4863572370524113E-2</v>
      </c>
    </row>
    <row r="1978" spans="46:51" ht="11.25" customHeight="1" x14ac:dyDescent="0.25">
      <c r="AT1978" s="57" t="s">
        <v>44</v>
      </c>
      <c r="AU1978" s="56">
        <f>_xll.qlInterestRateIndexFixingDate(IborIndex&amp;Tenor,AV1978,Trigger)</f>
        <v>53157</v>
      </c>
      <c r="AV1978" s="56">
        <f>_xll.qlCalendarAdvance(Calendar,AV1977,AT1978,"f",,Trigger)</f>
        <v>53161</v>
      </c>
      <c r="AW1978" s="56">
        <f>_xll.qlInterestRateIndexMaturity(IborIndex&amp;Tenor,AV1978,Trigger)</f>
        <v>53526</v>
      </c>
      <c r="AX1978" s="102" t="e">
        <f>_xll.qlIndexFixing($Z$5,AU1978,,Trigger)</f>
        <v>#VALUE!</v>
      </c>
      <c r="AY1978" s="102">
        <f>_xll.qlIndexFixing($AZ$1,AV1978,,Trigger)</f>
        <v>1.4861728862736921E-2</v>
      </c>
    </row>
    <row r="1979" spans="46:51" ht="11.25" customHeight="1" x14ac:dyDescent="0.25">
      <c r="AT1979" s="57" t="s">
        <v>44</v>
      </c>
      <c r="AU1979" s="56">
        <f>_xll.qlInterestRateIndexFixingDate(IborIndex&amp;Tenor,AV1979,Trigger)</f>
        <v>53164</v>
      </c>
      <c r="AV1979" s="56">
        <f>_xll.qlCalendarAdvance(Calendar,AV1978,AT1979,"f",,Trigger)</f>
        <v>53168</v>
      </c>
      <c r="AW1979" s="56">
        <f>_xll.qlInterestRateIndexMaturity(IborIndex&amp;Tenor,AV1979,Trigger)</f>
        <v>53533</v>
      </c>
      <c r="AX1979" s="102" t="e">
        <f>_xll.qlIndexFixing($Z$5,AU1979,,Trigger)</f>
        <v>#VALUE!</v>
      </c>
      <c r="AY1979" s="102">
        <f>_xll.qlIndexFixing($AZ$1,AV1979,,Trigger)</f>
        <v>1.4859876182765184E-2</v>
      </c>
    </row>
    <row r="1980" spans="46:51" ht="11.25" customHeight="1" x14ac:dyDescent="0.25">
      <c r="AT1980" s="57" t="s">
        <v>44</v>
      </c>
      <c r="AU1980" s="56">
        <f>_xll.qlInterestRateIndexFixingDate(IborIndex&amp;Tenor,AV1980,Trigger)</f>
        <v>53171</v>
      </c>
      <c r="AV1980" s="56">
        <f>_xll.qlCalendarAdvance(Calendar,AV1979,AT1980,"f",,Trigger)</f>
        <v>53175</v>
      </c>
      <c r="AW1980" s="56">
        <f>_xll.qlInterestRateIndexMaturity(IborIndex&amp;Tenor,AV1980,Trigger)</f>
        <v>53540</v>
      </c>
      <c r="AX1980" s="102" t="e">
        <f>_xll.qlIndexFixing($Z$5,AU1980,,Trigger)</f>
        <v>#VALUE!</v>
      </c>
      <c r="AY1980" s="102">
        <f>_xll.qlIndexFixing($AZ$1,AV1980,,Trigger)</f>
        <v>1.4858014319908637E-2</v>
      </c>
    </row>
    <row r="1981" spans="46:51" ht="11.25" customHeight="1" x14ac:dyDescent="0.25">
      <c r="AT1981" s="57" t="s">
        <v>44</v>
      </c>
      <c r="AU1981" s="56">
        <f>_xll.qlInterestRateIndexFixingDate(IborIndex&amp;Tenor,AV1981,Trigger)</f>
        <v>53178</v>
      </c>
      <c r="AV1981" s="56">
        <f>_xll.qlCalendarAdvance(Calendar,AV1980,AT1981,"f",,Trigger)</f>
        <v>53182</v>
      </c>
      <c r="AW1981" s="56">
        <f>_xll.qlInterestRateIndexMaturity(IborIndex&amp;Tenor,AV1981,Trigger)</f>
        <v>53547</v>
      </c>
      <c r="AX1981" s="102" t="e">
        <f>_xll.qlIndexFixing($Z$5,AU1981,,Trigger)</f>
        <v>#VALUE!</v>
      </c>
      <c r="AY1981" s="102">
        <f>_xll.qlIndexFixing($AZ$1,AV1981,,Trigger)</f>
        <v>1.4856143263467896E-2</v>
      </c>
    </row>
    <row r="1982" spans="46:51" ht="11.25" customHeight="1" x14ac:dyDescent="0.25">
      <c r="AT1982" s="57" t="s">
        <v>44</v>
      </c>
      <c r="AU1982" s="56">
        <f>_xll.qlInterestRateIndexFixingDate(IborIndex&amp;Tenor,AV1982,Trigger)</f>
        <v>53185</v>
      </c>
      <c r="AV1982" s="56">
        <f>_xll.qlCalendarAdvance(Calendar,AV1981,AT1982,"f",,Trigger)</f>
        <v>53189</v>
      </c>
      <c r="AW1982" s="56">
        <f>_xll.qlInterestRateIndexMaturity(IborIndex&amp;Tenor,AV1982,Trigger)</f>
        <v>53554</v>
      </c>
      <c r="AX1982" s="102" t="e">
        <f>_xll.qlIndexFixing($Z$5,AU1982,,Trigger)</f>
        <v>#VALUE!</v>
      </c>
      <c r="AY1982" s="102">
        <f>_xll.qlIndexFixing($AZ$1,AV1982,,Trigger)</f>
        <v>1.4854263002743352E-2</v>
      </c>
    </row>
    <row r="1983" spans="46:51" ht="11.25" customHeight="1" x14ac:dyDescent="0.25">
      <c r="AT1983" s="57" t="s">
        <v>44</v>
      </c>
      <c r="AU1983" s="56">
        <f>_xll.qlInterestRateIndexFixingDate(IborIndex&amp;Tenor,AV1983,Trigger)</f>
        <v>53192</v>
      </c>
      <c r="AV1983" s="56">
        <f>_xll.qlCalendarAdvance(Calendar,AV1982,AT1983,"f",,Trigger)</f>
        <v>53196</v>
      </c>
      <c r="AW1983" s="56">
        <f>_xll.qlInterestRateIndexMaturity(IborIndex&amp;Tenor,AV1983,Trigger)</f>
        <v>53561</v>
      </c>
      <c r="AX1983" s="102" t="e">
        <f>_xll.qlIndexFixing($Z$5,AU1983,,Trigger)</f>
        <v>#VALUE!</v>
      </c>
      <c r="AY1983" s="102">
        <f>_xll.qlIndexFixing($AZ$1,AV1983,,Trigger)</f>
        <v>1.4852373527035402E-2</v>
      </c>
    </row>
    <row r="1984" spans="46:51" ht="11.25" customHeight="1" x14ac:dyDescent="0.25">
      <c r="AT1984" s="57" t="s">
        <v>44</v>
      </c>
      <c r="AU1984" s="56">
        <f>_xll.qlInterestRateIndexFixingDate(IborIndex&amp;Tenor,AV1984,Trigger)</f>
        <v>53199</v>
      </c>
      <c r="AV1984" s="56">
        <f>_xll.qlCalendarAdvance(Calendar,AV1983,AT1984,"f",,Trigger)</f>
        <v>53203</v>
      </c>
      <c r="AW1984" s="56">
        <f>_xll.qlInterestRateIndexMaturity(IborIndex&amp;Tenor,AV1984,Trigger)</f>
        <v>53568</v>
      </c>
      <c r="AX1984" s="102" t="e">
        <f>_xll.qlIndexFixing($Z$5,AU1984,,Trigger)</f>
        <v>#VALUE!</v>
      </c>
      <c r="AY1984" s="102">
        <f>_xll.qlIndexFixing($AZ$1,AV1984,,Trigger)</f>
        <v>1.4850474825645317E-2</v>
      </c>
    </row>
    <row r="1985" spans="46:51" ht="11.25" customHeight="1" x14ac:dyDescent="0.25">
      <c r="AT1985" s="57" t="s">
        <v>44</v>
      </c>
      <c r="AU1985" s="56">
        <f>_xll.qlInterestRateIndexFixingDate(IborIndex&amp;Tenor,AV1985,Trigger)</f>
        <v>53206</v>
      </c>
      <c r="AV1985" s="56">
        <f>_xll.qlCalendarAdvance(Calendar,AV1984,AT1985,"f",,Trigger)</f>
        <v>53210</v>
      </c>
      <c r="AW1985" s="56">
        <f>_xll.qlInterestRateIndexMaturity(IborIndex&amp;Tenor,AV1985,Trigger)</f>
        <v>53575</v>
      </c>
      <c r="AX1985" s="102" t="e">
        <f>_xll.qlIndexFixing($Z$5,AU1985,,Trigger)</f>
        <v>#VALUE!</v>
      </c>
      <c r="AY1985" s="102">
        <f>_xll.qlIndexFixing($AZ$1,AV1985,,Trigger)</f>
        <v>1.4848566887875243E-2</v>
      </c>
    </row>
    <row r="1986" spans="46:51" ht="11.25" customHeight="1" x14ac:dyDescent="0.25">
      <c r="AT1986" s="57" t="s">
        <v>44</v>
      </c>
      <c r="AU1986" s="56">
        <f>_xll.qlInterestRateIndexFixingDate(IborIndex&amp;Tenor,AV1986,Trigger)</f>
        <v>53213</v>
      </c>
      <c r="AV1986" s="56">
        <f>_xll.qlCalendarAdvance(Calendar,AV1985,AT1986,"f",,Trigger)</f>
        <v>53217</v>
      </c>
      <c r="AW1986" s="56">
        <f>_xll.qlInterestRateIndexMaturity(IborIndex&amp;Tenor,AV1986,Trigger)</f>
        <v>53582</v>
      </c>
      <c r="AX1986" s="102" t="e">
        <f>_xll.qlIndexFixing($Z$5,AU1986,,Trigger)</f>
        <v>#VALUE!</v>
      </c>
      <c r="AY1986" s="102">
        <f>_xll.qlIndexFixing($AZ$1,AV1986,,Trigger)</f>
        <v>1.4846649703026666E-2</v>
      </c>
    </row>
    <row r="1987" spans="46:51" ht="11.25" customHeight="1" x14ac:dyDescent="0.25">
      <c r="AT1987" s="57" t="s">
        <v>44</v>
      </c>
      <c r="AU1987" s="56">
        <f>_xll.qlInterestRateIndexFixingDate(IborIndex&amp;Tenor,AV1987,Trigger)</f>
        <v>53220</v>
      </c>
      <c r="AV1987" s="56">
        <f>_xll.qlCalendarAdvance(Calendar,AV1986,AT1987,"f",,Trigger)</f>
        <v>53224</v>
      </c>
      <c r="AW1987" s="56">
        <f>_xll.qlInterestRateIndexMaturity(IborIndex&amp;Tenor,AV1987,Trigger)</f>
        <v>53589</v>
      </c>
      <c r="AX1987" s="102" t="e">
        <f>_xll.qlIndexFixing($Z$5,AU1987,,Trigger)</f>
        <v>#VALUE!</v>
      </c>
      <c r="AY1987" s="102">
        <f>_xll.qlIndexFixing($AZ$1,AV1987,,Trigger)</f>
        <v>1.4844723260401737E-2</v>
      </c>
    </row>
    <row r="1988" spans="46:51" ht="11.25" customHeight="1" x14ac:dyDescent="0.25">
      <c r="AT1988" s="57" t="s">
        <v>44</v>
      </c>
      <c r="AU1988" s="56">
        <f>_xll.qlInterestRateIndexFixingDate(IborIndex&amp;Tenor,AV1988,Trigger)</f>
        <v>53227</v>
      </c>
      <c r="AV1988" s="56">
        <f>_xll.qlCalendarAdvance(Calendar,AV1987,AT1988,"f",,Trigger)</f>
        <v>53231</v>
      </c>
      <c r="AW1988" s="56">
        <f>_xll.qlInterestRateIndexMaturity(IborIndex&amp;Tenor,AV1988,Trigger)</f>
        <v>53596</v>
      </c>
      <c r="AX1988" s="102" t="e">
        <f>_xll.qlIndexFixing($Z$5,AU1988,,Trigger)</f>
        <v>#VALUE!</v>
      </c>
      <c r="AY1988" s="102">
        <f>_xll.qlIndexFixing($AZ$1,AV1988,,Trigger)</f>
        <v>1.484278754930282E-2</v>
      </c>
    </row>
    <row r="1989" spans="46:51" ht="11.25" customHeight="1" x14ac:dyDescent="0.25">
      <c r="AT1989" s="57" t="s">
        <v>44</v>
      </c>
      <c r="AU1989" s="56">
        <f>_xll.qlInterestRateIndexFixingDate(IborIndex&amp;Tenor,AV1989,Trigger)</f>
        <v>53234</v>
      </c>
      <c r="AV1989" s="56">
        <f>_xll.qlCalendarAdvance(Calendar,AV1988,AT1989,"f",,Trigger)</f>
        <v>53238</v>
      </c>
      <c r="AW1989" s="56">
        <f>_xll.qlInterestRateIndexMaturity(IborIndex&amp;Tenor,AV1989,Trigger)</f>
        <v>53603</v>
      </c>
      <c r="AX1989" s="102" t="e">
        <f>_xll.qlIndexFixing($Z$5,AU1989,,Trigger)</f>
        <v>#VALUE!</v>
      </c>
      <c r="AY1989" s="102">
        <f>_xll.qlIndexFixing($AZ$1,AV1989,,Trigger)</f>
        <v>1.4840842559032938E-2</v>
      </c>
    </row>
    <row r="1990" spans="46:51" ht="11.25" customHeight="1" x14ac:dyDescent="0.25">
      <c r="AT1990" s="57" t="s">
        <v>44</v>
      </c>
      <c r="AU1990" s="56">
        <f>_xll.qlInterestRateIndexFixingDate(IborIndex&amp;Tenor,AV1990,Trigger)</f>
        <v>53241</v>
      </c>
      <c r="AV1990" s="56">
        <f>_xll.qlCalendarAdvance(Calendar,AV1989,AT1990,"f",,Trigger)</f>
        <v>53245</v>
      </c>
      <c r="AW1990" s="56">
        <f>_xll.qlInterestRateIndexMaturity(IborIndex&amp;Tenor,AV1990,Trigger)</f>
        <v>53610</v>
      </c>
      <c r="AX1990" s="102" t="e">
        <f>_xll.qlIndexFixing($Z$5,AU1990,,Trigger)</f>
        <v>#VALUE!</v>
      </c>
      <c r="AY1990" s="102">
        <f>_xll.qlIndexFixing($AZ$1,AV1990,,Trigger)</f>
        <v>1.4838888278895549E-2</v>
      </c>
    </row>
    <row r="1991" spans="46:51" ht="11.25" customHeight="1" x14ac:dyDescent="0.25">
      <c r="AT1991" s="57" t="s">
        <v>44</v>
      </c>
      <c r="AU1991" s="56">
        <f>_xll.qlInterestRateIndexFixingDate(IborIndex&amp;Tenor,AV1991,Trigger)</f>
        <v>53248</v>
      </c>
      <c r="AV1991" s="56">
        <f>_xll.qlCalendarAdvance(Calendar,AV1990,AT1991,"f",,Trigger)</f>
        <v>53252</v>
      </c>
      <c r="AW1991" s="56">
        <f>_xll.qlInterestRateIndexMaturity(IborIndex&amp;Tenor,AV1991,Trigger)</f>
        <v>53617</v>
      </c>
      <c r="AX1991" s="102" t="e">
        <f>_xll.qlIndexFixing($Z$5,AU1991,,Trigger)</f>
        <v>#VALUE!</v>
      </c>
      <c r="AY1991" s="102">
        <f>_xll.qlIndexFixing($AZ$1,AV1991,,Trigger)</f>
        <v>1.4836924698193896E-2</v>
      </c>
    </row>
    <row r="1992" spans="46:51" ht="11.25" customHeight="1" x14ac:dyDescent="0.25">
      <c r="AT1992" s="57" t="s">
        <v>44</v>
      </c>
      <c r="AU1992" s="56">
        <f>_xll.qlInterestRateIndexFixingDate(IborIndex&amp;Tenor,AV1992,Trigger)</f>
        <v>53255</v>
      </c>
      <c r="AV1992" s="56">
        <f>_xll.qlCalendarAdvance(Calendar,AV1991,AT1992,"f",,Trigger)</f>
        <v>53259</v>
      </c>
      <c r="AW1992" s="56">
        <f>_xll.qlInterestRateIndexMaturity(IborIndex&amp;Tenor,AV1992,Trigger)</f>
        <v>53624</v>
      </c>
      <c r="AX1992" s="102" t="e">
        <f>_xll.qlIndexFixing($Z$5,AU1992,,Trigger)</f>
        <v>#VALUE!</v>
      </c>
      <c r="AY1992" s="102">
        <f>_xll.qlIndexFixing($AZ$1,AV1992,,Trigger)</f>
        <v>1.4834951806232097E-2</v>
      </c>
    </row>
    <row r="1993" spans="46:51" ht="11.25" customHeight="1" x14ac:dyDescent="0.25">
      <c r="AT1993" s="57" t="s">
        <v>44</v>
      </c>
      <c r="AU1993" s="56">
        <f>_xll.qlInterestRateIndexFixingDate(IborIndex&amp;Tenor,AV1993,Trigger)</f>
        <v>53262</v>
      </c>
      <c r="AV1993" s="56">
        <f>_xll.qlCalendarAdvance(Calendar,AV1992,AT1993,"f",,Trigger)</f>
        <v>53266</v>
      </c>
      <c r="AW1993" s="56">
        <f>_xll.qlInterestRateIndexMaturity(IborIndex&amp;Tenor,AV1993,Trigger)</f>
        <v>53631</v>
      </c>
      <c r="AX1993" s="102" t="e">
        <f>_xll.qlIndexFixing($Z$5,AU1993,,Trigger)</f>
        <v>#VALUE!</v>
      </c>
      <c r="AY1993" s="102">
        <f>_xll.qlIndexFixing($AZ$1,AV1993,,Trigger)</f>
        <v>1.483296959231405E-2</v>
      </c>
    </row>
    <row r="1994" spans="46:51" ht="11.25" customHeight="1" x14ac:dyDescent="0.25">
      <c r="AT1994" s="57" t="s">
        <v>44</v>
      </c>
      <c r="AU1994" s="56">
        <f>_xll.qlInterestRateIndexFixingDate(IborIndex&amp;Tenor,AV1994,Trigger)</f>
        <v>53269</v>
      </c>
      <c r="AV1994" s="56">
        <f>_xll.qlCalendarAdvance(Calendar,AV1993,AT1994,"f",,Trigger)</f>
        <v>53273</v>
      </c>
      <c r="AW1994" s="56">
        <f>_xll.qlInterestRateIndexMaturity(IborIndex&amp;Tenor,AV1994,Trigger)</f>
        <v>53638</v>
      </c>
      <c r="AX1994" s="102" t="e">
        <f>_xll.qlIndexFixing($Z$5,AU1994,,Trigger)</f>
        <v>#VALUE!</v>
      </c>
      <c r="AY1994" s="102">
        <f>_xll.qlIndexFixing($AZ$1,AV1994,,Trigger)</f>
        <v>1.4830978045744748E-2</v>
      </c>
    </row>
    <row r="1995" spans="46:51" ht="11.25" customHeight="1" x14ac:dyDescent="0.25">
      <c r="AT1995" s="57" t="s">
        <v>44</v>
      </c>
      <c r="AU1995" s="56">
        <f>_xll.qlInterestRateIndexFixingDate(IborIndex&amp;Tenor,AV1995,Trigger)</f>
        <v>53276</v>
      </c>
      <c r="AV1995" s="56">
        <f>_xll.qlCalendarAdvance(Calendar,AV1994,AT1995,"f",,Trigger)</f>
        <v>53280</v>
      </c>
      <c r="AW1995" s="56">
        <f>_xll.qlInterestRateIndexMaturity(IborIndex&amp;Tenor,AV1995,Trigger)</f>
        <v>53645</v>
      </c>
      <c r="AX1995" s="102" t="e">
        <f>_xll.qlIndexFixing($Z$5,AU1995,,Trigger)</f>
        <v>#VALUE!</v>
      </c>
      <c r="AY1995" s="102">
        <f>_xll.qlIndexFixing($AZ$1,AV1995,,Trigger)</f>
        <v>1.4828977155829186E-2</v>
      </c>
    </row>
    <row r="1996" spans="46:51" ht="11.25" customHeight="1" x14ac:dyDescent="0.25">
      <c r="AT1996" s="57" t="s">
        <v>44</v>
      </c>
      <c r="AU1996" s="56">
        <f>_xll.qlInterestRateIndexFixingDate(IborIndex&amp;Tenor,AV1996,Trigger)</f>
        <v>53283</v>
      </c>
      <c r="AV1996" s="56">
        <f>_xll.qlCalendarAdvance(Calendar,AV1995,AT1996,"f",,Trigger)</f>
        <v>53287</v>
      </c>
      <c r="AW1996" s="56">
        <f>_xll.qlInterestRateIndexMaturity(IborIndex&amp;Tenor,AV1996,Trigger)</f>
        <v>53652</v>
      </c>
      <c r="AX1996" s="102" t="e">
        <f>_xll.qlIndexFixing($Z$5,AU1996,,Trigger)</f>
        <v>#VALUE!</v>
      </c>
      <c r="AY1996" s="102">
        <f>_xll.qlIndexFixing($AZ$1,AV1996,,Trigger)</f>
        <v>1.4826966911871919E-2</v>
      </c>
    </row>
    <row r="1997" spans="46:51" ht="11.25" customHeight="1" x14ac:dyDescent="0.25">
      <c r="AT1997" s="57" t="s">
        <v>44</v>
      </c>
      <c r="AU1997" s="56">
        <f>_xll.qlInterestRateIndexFixingDate(IborIndex&amp;Tenor,AV1997,Trigger)</f>
        <v>53290</v>
      </c>
      <c r="AV1997" s="56">
        <f>_xll.qlCalendarAdvance(Calendar,AV1996,AT1997,"f",,Trigger)</f>
        <v>53294</v>
      </c>
      <c r="AW1997" s="56">
        <f>_xll.qlInterestRateIndexMaturity(IborIndex&amp;Tenor,AV1997,Trigger)</f>
        <v>53659</v>
      </c>
      <c r="AX1997" s="102" t="e">
        <f>_xll.qlIndexFixing($Z$5,AU1997,,Trigger)</f>
        <v>#VALUE!</v>
      </c>
      <c r="AY1997" s="102">
        <f>_xll.qlIndexFixing($AZ$1,AV1997,,Trigger)</f>
        <v>1.4824947303179471E-2</v>
      </c>
    </row>
    <row r="1998" spans="46:51" ht="11.25" customHeight="1" x14ac:dyDescent="0.25">
      <c r="AT1998" s="57" t="s">
        <v>44</v>
      </c>
      <c r="AU1998" s="56">
        <f>_xll.qlInterestRateIndexFixingDate(IborIndex&amp;Tenor,AV1998,Trigger)</f>
        <v>53297</v>
      </c>
      <c r="AV1998" s="56">
        <f>_xll.qlCalendarAdvance(Calendar,AV1997,AT1998,"f",,Trigger)</f>
        <v>53301</v>
      </c>
      <c r="AW1998" s="56">
        <f>_xll.qlInterestRateIndexMaturity(IborIndex&amp;Tenor,AV1998,Trigger)</f>
        <v>53666</v>
      </c>
      <c r="AX1998" s="102" t="e">
        <f>_xll.qlIndexFixing($Z$5,AU1998,,Trigger)</f>
        <v>#VALUE!</v>
      </c>
      <c r="AY1998" s="102">
        <f>_xll.qlIndexFixing($AZ$1,AV1998,,Trigger)</f>
        <v>1.4822918319057276E-2</v>
      </c>
    </row>
    <row r="1999" spans="46:51" ht="11.25" customHeight="1" x14ac:dyDescent="0.25">
      <c r="AT1999" s="57" t="s">
        <v>44</v>
      </c>
      <c r="AU1999" s="56">
        <f>_xll.qlInterestRateIndexFixingDate(IborIndex&amp;Tenor,AV1999,Trigger)</f>
        <v>53304</v>
      </c>
      <c r="AV1999" s="56">
        <f>_xll.qlCalendarAdvance(Calendar,AV1998,AT1999,"f",,Trigger)</f>
        <v>53308</v>
      </c>
      <c r="AW1999" s="56">
        <f>_xll.qlInterestRateIndexMaturity(IborIndex&amp;Tenor,AV1999,Trigger)</f>
        <v>53673</v>
      </c>
      <c r="AX1999" s="102" t="e">
        <f>_xll.qlIndexFixing($Z$5,AU1999,,Trigger)</f>
        <v>#VALUE!</v>
      </c>
      <c r="AY1999" s="102">
        <f>_xll.qlIndexFixing($AZ$1,AV1999,,Trigger)</f>
        <v>1.4820879948811859E-2</v>
      </c>
    </row>
    <row r="2000" spans="46:51" ht="11.25" customHeight="1" x14ac:dyDescent="0.25">
      <c r="AT2000" s="57" t="s">
        <v>44</v>
      </c>
      <c r="AU2000" s="56">
        <f>_xll.qlInterestRateIndexFixingDate(IborIndex&amp;Tenor,AV2000,Trigger)</f>
        <v>53311</v>
      </c>
      <c r="AV2000" s="56">
        <f>_xll.qlCalendarAdvance(Calendar,AV1999,AT2000,"f",,Trigger)</f>
        <v>53315</v>
      </c>
      <c r="AW2000" s="56">
        <f>_xll.qlInterestRateIndexMaturity(IborIndex&amp;Tenor,AV2000,Trigger)</f>
        <v>53680</v>
      </c>
      <c r="AX2000" s="102" t="e">
        <f>_xll.qlIndexFixing($Z$5,AU2000,,Trigger)</f>
        <v>#VALUE!</v>
      </c>
      <c r="AY2000" s="102">
        <f>_xll.qlIndexFixing($AZ$1,AV2000,,Trigger)</f>
        <v>1.4818832181749968E-2</v>
      </c>
    </row>
    <row r="2001" spans="46:51" ht="11.25" customHeight="1" x14ac:dyDescent="0.25">
      <c r="AT2001" s="57" t="s">
        <v>44</v>
      </c>
      <c r="AU2001" s="56">
        <f>_xll.qlInterestRateIndexFixingDate(IborIndex&amp;Tenor,AV2001,Trigger)</f>
        <v>53317</v>
      </c>
      <c r="AV2001" s="56">
        <f>_xll.qlCalendarAdvance(Calendar,AV2000,AT2001,"f",,Trigger)</f>
        <v>53323</v>
      </c>
      <c r="AW2001" s="56">
        <f>_xll.qlInterestRateIndexMaturity(IborIndex&amp;Tenor,AV2001,Trigger)</f>
        <v>53688</v>
      </c>
      <c r="AX2001" s="102" t="e">
        <f>_xll.qlIndexFixing($Z$5,AU2001,,Trigger)</f>
        <v>#VALUE!</v>
      </c>
      <c r="AY2001" s="102">
        <f>_xll.qlIndexFixing($AZ$1,AV2001,,Trigger)</f>
        <v>1.4816780540755987E-2</v>
      </c>
    </row>
    <row r="2002" spans="46:51" ht="11.25" customHeight="1" x14ac:dyDescent="0.25">
      <c r="AT2002" s="57" t="s">
        <v>44</v>
      </c>
      <c r="AU2002" s="56">
        <f>_xll.qlInterestRateIndexFixingDate(IborIndex&amp;Tenor,AV2002,Trigger)</f>
        <v>53325</v>
      </c>
      <c r="AV2002" s="56">
        <f>_xll.qlCalendarAdvance(Calendar,AV2001,AT2002,"f",,Trigger)</f>
        <v>53330</v>
      </c>
      <c r="AW2002" s="56">
        <f>_xll.qlInterestRateIndexMaturity(IborIndex&amp;Tenor,AV2002,Trigger)</f>
        <v>53695</v>
      </c>
      <c r="AX2002" s="102" t="e">
        <f>_xll.qlIndexFixing($Z$5,AU2002,,Trigger)</f>
        <v>#VALUE!</v>
      </c>
      <c r="AY2002" s="102">
        <f>_xll.qlIndexFixing($AZ$1,AV2002,,Trigger)</f>
        <v>1.4814711072687687E-2</v>
      </c>
    </row>
    <row r="2003" spans="46:51" ht="11.25" customHeight="1" x14ac:dyDescent="0.25">
      <c r="AT2003" s="57" t="s">
        <v>44</v>
      </c>
      <c r="AU2003" s="56">
        <f>_xll.qlInterestRateIndexFixingDate(IborIndex&amp;Tenor,AV2003,Trigger)</f>
        <v>53335</v>
      </c>
      <c r="AV2003" s="56">
        <f>_xll.qlCalendarAdvance(Calendar,AV2002,AT2003,"f",,Trigger)</f>
        <v>53337</v>
      </c>
      <c r="AW2003" s="56">
        <f>_xll.qlInterestRateIndexMaturity(IborIndex&amp;Tenor,AV2003,Trigger)</f>
        <v>53702</v>
      </c>
      <c r="AX2003" s="102" t="e">
        <f>_xll.qlIndexFixing($Z$5,AU2003,,Trigger)</f>
        <v>#VALUE!</v>
      </c>
      <c r="AY2003" s="102">
        <f>_xll.qlIndexFixing($AZ$1,AV2003,,Trigger)</f>
        <v>1.4812632171923018E-2</v>
      </c>
    </row>
    <row r="2004" spans="46:51" ht="11.25" customHeight="1" x14ac:dyDescent="0.25">
      <c r="AT2004" s="57" t="s">
        <v>44</v>
      </c>
      <c r="AU2004" s="56">
        <f>_xll.qlInterestRateIndexFixingDate(IborIndex&amp;Tenor,AV2004,Trigger)</f>
        <v>53342</v>
      </c>
      <c r="AV2004" s="56">
        <f>_xll.qlCalendarAdvance(Calendar,AV2003,AT2004,"f",,Trigger)</f>
        <v>53344</v>
      </c>
      <c r="AW2004" s="56">
        <f>_xll.qlInterestRateIndexMaturity(IborIndex&amp;Tenor,AV2004,Trigger)</f>
        <v>53709</v>
      </c>
      <c r="AX2004" s="102" t="e">
        <f>_xll.qlIndexFixing($Z$5,AU2004,,Trigger)</f>
        <v>#VALUE!</v>
      </c>
      <c r="AY2004" s="102">
        <f>_xll.qlIndexFixing($AZ$1,AV2004,,Trigger)</f>
        <v>1.4810543827770153E-2</v>
      </c>
    </row>
    <row r="2005" spans="46:51" ht="11.25" customHeight="1" x14ac:dyDescent="0.25">
      <c r="AT2005" s="57" t="s">
        <v>44</v>
      </c>
      <c r="AU2005" s="56">
        <f>_xll.qlInterestRateIndexFixingDate(IborIndex&amp;Tenor,AV2005,Trigger)</f>
        <v>53349</v>
      </c>
      <c r="AV2005" s="56">
        <f>_xll.qlCalendarAdvance(Calendar,AV2004,AT2005,"f",,Trigger)</f>
        <v>53351</v>
      </c>
      <c r="AW2005" s="56">
        <f>_xll.qlInterestRateIndexMaturity(IborIndex&amp;Tenor,AV2005,Trigger)</f>
        <v>53716</v>
      </c>
      <c r="AX2005" s="102" t="e">
        <f>_xll.qlIndexFixing($Z$5,AU2005,,Trigger)</f>
        <v>#VALUE!</v>
      </c>
      <c r="AY2005" s="102">
        <f>_xll.qlIndexFixing($AZ$1,AV2005,,Trigger)</f>
        <v>1.4808446029536609E-2</v>
      </c>
    </row>
    <row r="2006" spans="46:51" ht="11.25" customHeight="1" x14ac:dyDescent="0.25">
      <c r="AT2006" s="57" t="s">
        <v>44</v>
      </c>
      <c r="AU2006" s="56">
        <f>_xll.qlInterestRateIndexFixingDate(IborIndex&amp;Tenor,AV2006,Trigger)</f>
        <v>53356</v>
      </c>
      <c r="AV2006" s="56">
        <f>_xll.qlCalendarAdvance(Calendar,AV2005,AT2006,"f",,Trigger)</f>
        <v>53358</v>
      </c>
      <c r="AW2006" s="56">
        <f>_xll.qlInterestRateIndexMaturity(IborIndex&amp;Tenor,AV2006,Trigger)</f>
        <v>53723</v>
      </c>
      <c r="AX2006" s="102" t="e">
        <f>_xll.qlIndexFixing($Z$5,AU2006,,Trigger)</f>
        <v>#VALUE!</v>
      </c>
      <c r="AY2006" s="102">
        <f>_xll.qlIndexFixing($AZ$1,AV2006,,Trigger)</f>
        <v>1.4806338766531211E-2</v>
      </c>
    </row>
    <row r="2007" spans="46:51" ht="11.25" customHeight="1" x14ac:dyDescent="0.25">
      <c r="AT2007" s="57" t="s">
        <v>44</v>
      </c>
      <c r="AU2007" s="56">
        <f>_xll.qlInterestRateIndexFixingDate(IborIndex&amp;Tenor,AV2007,Trigger)</f>
        <v>53363</v>
      </c>
      <c r="AV2007" s="56">
        <f>_xll.qlCalendarAdvance(Calendar,AV2006,AT2007,"f",,Trigger)</f>
        <v>53365</v>
      </c>
      <c r="AW2007" s="56">
        <f>_xll.qlInterestRateIndexMaturity(IborIndex&amp;Tenor,AV2007,Trigger)</f>
        <v>53730</v>
      </c>
      <c r="AX2007" s="102" t="e">
        <f>_xll.qlIndexFixing($Z$5,AU2007,,Trigger)</f>
        <v>#VALUE!</v>
      </c>
      <c r="AY2007" s="102">
        <f>_xll.qlIndexFixing($AZ$1,AV2007,,Trigger)</f>
        <v>1.4804222028062563E-2</v>
      </c>
    </row>
    <row r="2008" spans="46:51" ht="11.25" customHeight="1" x14ac:dyDescent="0.25">
      <c r="AT2008" s="57" t="s">
        <v>44</v>
      </c>
      <c r="AU2008" s="56">
        <f>_xll.qlInterestRateIndexFixingDate(IborIndex&amp;Tenor,AV2008,Trigger)</f>
        <v>53370</v>
      </c>
      <c r="AV2008" s="56">
        <f>_xll.qlCalendarAdvance(Calendar,AV2007,AT2008,"f",,Trigger)</f>
        <v>53372</v>
      </c>
      <c r="AW2008" s="56">
        <f>_xll.qlInterestRateIndexMaturity(IborIndex&amp;Tenor,AV2008,Trigger)</f>
        <v>53737</v>
      </c>
      <c r="AX2008" s="102" t="e">
        <f>_xll.qlIndexFixing($Z$5,AU2008,,Trigger)</f>
        <v>#VALUE!</v>
      </c>
      <c r="AY2008" s="102">
        <f>_xll.qlIndexFixing($AZ$1,AV2008,,Trigger)</f>
        <v>1.4802095803439712E-2</v>
      </c>
    </row>
    <row r="2009" spans="46:51" ht="11.25" customHeight="1" x14ac:dyDescent="0.25">
      <c r="AT2009" s="57" t="s">
        <v>44</v>
      </c>
      <c r="AU2009" s="56">
        <f>_xll.qlInterestRateIndexFixingDate(IborIndex&amp;Tenor,AV2009,Trigger)</f>
        <v>53377</v>
      </c>
      <c r="AV2009" s="56">
        <f>_xll.qlCalendarAdvance(Calendar,AV2008,AT2009,"f",,Trigger)</f>
        <v>53379</v>
      </c>
      <c r="AW2009" s="56">
        <f>_xll.qlInterestRateIndexMaturity(IborIndex&amp;Tenor,AV2009,Trigger)</f>
        <v>53744</v>
      </c>
      <c r="AX2009" s="102" t="e">
        <f>_xll.qlIndexFixing($Z$5,AU2009,,Trigger)</f>
        <v>#VALUE!</v>
      </c>
      <c r="AY2009" s="102">
        <f>_xll.qlIndexFixing($AZ$1,AV2009,,Trigger)</f>
        <v>1.4799960081972131E-2</v>
      </c>
    </row>
    <row r="2010" spans="46:51" ht="11.25" customHeight="1" x14ac:dyDescent="0.25">
      <c r="AT2010" s="57" t="s">
        <v>44</v>
      </c>
      <c r="AU2010" s="56">
        <f>_xll.qlInterestRateIndexFixingDate(IborIndex&amp;Tenor,AV2010,Trigger)</f>
        <v>53384</v>
      </c>
      <c r="AV2010" s="56">
        <f>_xll.qlCalendarAdvance(Calendar,AV2009,AT2010,"f",,Trigger)</f>
        <v>53386</v>
      </c>
      <c r="AW2010" s="56">
        <f>_xll.qlInterestRateIndexMaturity(IborIndex&amp;Tenor,AV2010,Trigger)</f>
        <v>53751</v>
      </c>
      <c r="AX2010" s="102" t="e">
        <f>_xll.qlIndexFixing($Z$5,AU2010,,Trigger)</f>
        <v>#VALUE!</v>
      </c>
      <c r="AY2010" s="102">
        <f>_xll.qlIndexFixing($AZ$1,AV2010,,Trigger)</f>
        <v>1.4797814852969521E-2</v>
      </c>
    </row>
    <row r="2011" spans="46:51" ht="11.25" customHeight="1" x14ac:dyDescent="0.25">
      <c r="AT2011" s="57" t="s">
        <v>44</v>
      </c>
      <c r="AU2011" s="56">
        <f>_xll.qlInterestRateIndexFixingDate(IborIndex&amp;Tenor,AV2011,Trigger)</f>
        <v>53391</v>
      </c>
      <c r="AV2011" s="56">
        <f>_xll.qlCalendarAdvance(Calendar,AV2010,AT2011,"f",,Trigger)</f>
        <v>53393</v>
      </c>
      <c r="AW2011" s="56">
        <f>_xll.qlInterestRateIndexMaturity(IborIndex&amp;Tenor,AV2011,Trigger)</f>
        <v>53758</v>
      </c>
      <c r="AX2011" s="102" t="e">
        <f>_xll.qlIndexFixing($Z$5,AU2011,,Trigger)</f>
        <v>#VALUE!</v>
      </c>
      <c r="AY2011" s="102">
        <f>_xll.qlIndexFixing($AZ$1,AV2011,,Trigger)</f>
        <v>1.4795660105742226E-2</v>
      </c>
    </row>
    <row r="2012" spans="46:51" ht="11.25" customHeight="1" x14ac:dyDescent="0.25">
      <c r="AT2012" s="57" t="s">
        <v>44</v>
      </c>
      <c r="AU2012" s="56">
        <f>_xll.qlInterestRateIndexFixingDate(IborIndex&amp;Tenor,AV2012,Trigger)</f>
        <v>53398</v>
      </c>
      <c r="AV2012" s="56">
        <f>_xll.qlCalendarAdvance(Calendar,AV2011,AT2012,"f",,Trigger)</f>
        <v>53400</v>
      </c>
      <c r="AW2012" s="56">
        <f>_xll.qlInterestRateIndexMaturity(IborIndex&amp;Tenor,AV2012,Trigger)</f>
        <v>53765</v>
      </c>
      <c r="AX2012" s="102" t="e">
        <f>_xll.qlIndexFixing($Z$5,AU2012,,Trigger)</f>
        <v>#VALUE!</v>
      </c>
      <c r="AY2012" s="102">
        <f>_xll.qlIndexFixing($AZ$1,AV2012,,Trigger)</f>
        <v>1.4793495829600599E-2</v>
      </c>
    </row>
    <row r="2013" spans="46:51" ht="11.25" customHeight="1" x14ac:dyDescent="0.25">
      <c r="AT2013" s="57" t="s">
        <v>44</v>
      </c>
      <c r="AU2013" s="56">
        <f>_xll.qlInterestRateIndexFixingDate(IborIndex&amp;Tenor,AV2013,Trigger)</f>
        <v>53405</v>
      </c>
      <c r="AV2013" s="56">
        <f>_xll.qlCalendarAdvance(Calendar,AV2012,AT2013,"f",,Trigger)</f>
        <v>53407</v>
      </c>
      <c r="AW2013" s="56">
        <f>_xll.qlInterestRateIndexMaturity(IborIndex&amp;Tenor,AV2013,Trigger)</f>
        <v>53772</v>
      </c>
      <c r="AX2013" s="102" t="e">
        <f>_xll.qlIndexFixing($Z$5,AU2013,,Trigger)</f>
        <v>#VALUE!</v>
      </c>
      <c r="AY2013" s="102">
        <f>_xll.qlIndexFixing($AZ$1,AV2013,,Trigger)</f>
        <v>1.4789794748796936E-2</v>
      </c>
    </row>
    <row r="2014" spans="46:51" ht="11.25" customHeight="1" x14ac:dyDescent="0.25">
      <c r="AT2014" s="57" t="s">
        <v>44</v>
      </c>
      <c r="AU2014" s="56">
        <f>_xll.qlInterestRateIndexFixingDate(IborIndex&amp;Tenor,AV2014,Trigger)</f>
        <v>53408</v>
      </c>
      <c r="AV2014" s="56">
        <f>_xll.qlCalendarAdvance(Calendar,AV2013,AT2014,"f",,Trigger)</f>
        <v>53414</v>
      </c>
      <c r="AW2014" s="56">
        <f>_xll.qlInterestRateIndexMaturity(IborIndex&amp;Tenor,AV2014,Trigger)</f>
        <v>53779</v>
      </c>
      <c r="AX2014" s="102" t="e">
        <f>_xll.qlIndexFixing($Z$5,AU2014,,Trigger)</f>
        <v>#VALUE!</v>
      </c>
      <c r="AY2014" s="102">
        <f>_xll.qlIndexFixing($AZ$1,AV2014,,Trigger)</f>
        <v>1.4788718346082677E-2</v>
      </c>
    </row>
    <row r="2015" spans="46:51" ht="11.25" customHeight="1" x14ac:dyDescent="0.25">
      <c r="AT2015" s="57" t="s">
        <v>44</v>
      </c>
      <c r="AU2015" s="56">
        <f>_xll.qlInterestRateIndexFixingDate(IborIndex&amp;Tenor,AV2015,Trigger)</f>
        <v>53419</v>
      </c>
      <c r="AV2015" s="56">
        <f>_xll.qlCalendarAdvance(Calendar,AV2014,AT2015,"f",,Trigger)</f>
        <v>53421</v>
      </c>
      <c r="AW2015" s="56">
        <f>_xll.qlInterestRateIndexMaturity(IborIndex&amp;Tenor,AV2015,Trigger)</f>
        <v>53786</v>
      </c>
      <c r="AX2015" s="102" t="e">
        <f>_xll.qlIndexFixing($Z$5,AU2015,,Trigger)</f>
        <v>#VALUE!</v>
      </c>
      <c r="AY2015" s="102">
        <f>_xll.qlIndexFixing($AZ$1,AV2015,,Trigger)</f>
        <v>1.4786945720801269E-2</v>
      </c>
    </row>
    <row r="2016" spans="46:51" ht="11.25" customHeight="1" x14ac:dyDescent="0.25">
      <c r="AT2016" s="57" t="s">
        <v>44</v>
      </c>
      <c r="AU2016" s="56">
        <f>_xll.qlInterestRateIndexFixingDate(IborIndex&amp;Tenor,AV2016,Trigger)</f>
        <v>53426</v>
      </c>
      <c r="AV2016" s="56">
        <f>_xll.qlCalendarAdvance(Calendar,AV2015,AT2016,"f",,Trigger)</f>
        <v>53428</v>
      </c>
      <c r="AW2016" s="56">
        <f>_xll.qlInterestRateIndexMaturity(IborIndex&amp;Tenor,AV2016,Trigger)</f>
        <v>53793</v>
      </c>
      <c r="AX2016" s="102" t="e">
        <f>_xll.qlIndexFixing($Z$5,AU2016,,Trigger)</f>
        <v>#VALUE!</v>
      </c>
      <c r="AY2016" s="102">
        <f>_xll.qlIndexFixing($AZ$1,AV2016,,Trigger)</f>
        <v>1.4784881620592575E-2</v>
      </c>
    </row>
    <row r="2017" spans="46:51" ht="11.25" customHeight="1" x14ac:dyDescent="0.25">
      <c r="AT2017" s="57" t="s">
        <v>44</v>
      </c>
      <c r="AU2017" s="56">
        <f>_xll.qlInterestRateIndexFixingDate(IborIndex&amp;Tenor,AV2017,Trigger)</f>
        <v>53433</v>
      </c>
      <c r="AV2017" s="56">
        <f>_xll.qlCalendarAdvance(Calendar,AV2016,AT2017,"f",,Trigger)</f>
        <v>53435</v>
      </c>
      <c r="AW2017" s="56">
        <f>_xll.qlInterestRateIndexMaturity(IborIndex&amp;Tenor,AV2017,Trigger)</f>
        <v>53800</v>
      </c>
      <c r="AX2017" s="102" t="e">
        <f>_xll.qlIndexFixing($Z$5,AU2017,,Trigger)</f>
        <v>#VALUE!</v>
      </c>
      <c r="AY2017" s="102">
        <f>_xll.qlIndexFixing($AZ$1,AV2017,,Trigger)</f>
        <v>1.4782531141074098E-2</v>
      </c>
    </row>
    <row r="2018" spans="46:51" ht="11.25" customHeight="1" x14ac:dyDescent="0.25">
      <c r="AT2018" s="57" t="s">
        <v>44</v>
      </c>
      <c r="AU2018" s="56">
        <f>_xll.qlInterestRateIndexFixingDate(IborIndex&amp;Tenor,AV2018,Trigger)</f>
        <v>53440</v>
      </c>
      <c r="AV2018" s="56">
        <f>_xll.qlCalendarAdvance(Calendar,AV2017,AT2018,"f",,Trigger)</f>
        <v>53442</v>
      </c>
      <c r="AW2018" s="56">
        <f>_xll.qlInterestRateIndexMaturity(IborIndex&amp;Tenor,AV2018,Trigger)</f>
        <v>53807</v>
      </c>
      <c r="AX2018" s="102" t="e">
        <f>_xll.qlIndexFixing($Z$5,AU2018,,Trigger)</f>
        <v>#VALUE!</v>
      </c>
      <c r="AY2018" s="102">
        <f>_xll.qlIndexFixing($AZ$1,AV2018,,Trigger)</f>
        <v>1.4780309466989288E-2</v>
      </c>
    </row>
    <row r="2019" spans="46:51" ht="11.25" customHeight="1" x14ac:dyDescent="0.25">
      <c r="AT2019" s="57" t="s">
        <v>44</v>
      </c>
      <c r="AU2019" s="56">
        <f>_xll.qlInterestRateIndexFixingDate(IborIndex&amp;Tenor,AV2019,Trigger)</f>
        <v>53444</v>
      </c>
      <c r="AV2019" s="56">
        <f>_xll.qlCalendarAdvance(Calendar,AV2018,AT2019,"f",,Trigger)</f>
        <v>53449</v>
      </c>
      <c r="AW2019" s="56">
        <f>_xll.qlInterestRateIndexMaturity(IborIndex&amp;Tenor,AV2019,Trigger)</f>
        <v>53814</v>
      </c>
      <c r="AX2019" s="102" t="e">
        <f>_xll.qlIndexFixing($Z$5,AU2019,,Trigger)</f>
        <v>#VALUE!</v>
      </c>
      <c r="AY2019" s="102">
        <f>_xll.qlIndexFixing($AZ$1,AV2019,,Trigger)</f>
        <v>1.4778078189174352E-2</v>
      </c>
    </row>
    <row r="2020" spans="46:51" ht="11.25" customHeight="1" x14ac:dyDescent="0.25">
      <c r="AT2020" s="57" t="s">
        <v>44</v>
      </c>
      <c r="AU2020" s="56">
        <f>_xll.qlInterestRateIndexFixingDate(IborIndex&amp;Tenor,AV2020,Trigger)</f>
        <v>53454</v>
      </c>
      <c r="AV2020" s="56">
        <f>_xll.qlCalendarAdvance(Calendar,AV2019,AT2020,"f",,Trigger)</f>
        <v>53456</v>
      </c>
      <c r="AW2020" s="56">
        <f>_xll.qlInterestRateIndexMaturity(IborIndex&amp;Tenor,AV2020,Trigger)</f>
        <v>53821</v>
      </c>
      <c r="AX2020" s="102" t="e">
        <f>_xll.qlIndexFixing($Z$5,AU2020,,Trigger)</f>
        <v>#VALUE!</v>
      </c>
      <c r="AY2020" s="102">
        <f>_xll.qlIndexFixing($AZ$1,AV2020,,Trigger)</f>
        <v>1.4775837296942903E-2</v>
      </c>
    </row>
    <row r="2021" spans="46:51" ht="11.25" customHeight="1" x14ac:dyDescent="0.25">
      <c r="AT2021" s="57" t="s">
        <v>44</v>
      </c>
      <c r="AU2021" s="56">
        <f>_xll.qlInterestRateIndexFixingDate(IborIndex&amp;Tenor,AV2021,Trigger)</f>
        <v>53461</v>
      </c>
      <c r="AV2021" s="56">
        <f>_xll.qlCalendarAdvance(Calendar,AV2020,AT2021,"f",,Trigger)</f>
        <v>53463</v>
      </c>
      <c r="AW2021" s="56">
        <f>_xll.qlInterestRateIndexMaturity(IborIndex&amp;Tenor,AV2021,Trigger)</f>
        <v>53828</v>
      </c>
      <c r="AX2021" s="102" t="e">
        <f>_xll.qlIndexFixing($Z$5,AU2021,,Trigger)</f>
        <v>#VALUE!</v>
      </c>
      <c r="AY2021" s="102">
        <f>_xll.qlIndexFixing($AZ$1,AV2021,,Trigger)</f>
        <v>1.4773586779608995E-2</v>
      </c>
    </row>
    <row r="2022" spans="46:51" ht="11.25" customHeight="1" x14ac:dyDescent="0.25">
      <c r="AT2022" s="57" t="s">
        <v>44</v>
      </c>
      <c r="AU2022" s="56">
        <f>_xll.qlInterestRateIndexFixingDate(IborIndex&amp;Tenor,AV2022,Trigger)</f>
        <v>53468</v>
      </c>
      <c r="AV2022" s="56">
        <f>_xll.qlCalendarAdvance(Calendar,AV2021,AT2022,"f",,Trigger)</f>
        <v>53470</v>
      </c>
      <c r="AW2022" s="56">
        <f>_xll.qlInterestRateIndexMaturity(IborIndex&amp;Tenor,AV2022,Trigger)</f>
        <v>53835</v>
      </c>
      <c r="AX2022" s="102" t="e">
        <f>_xll.qlIndexFixing($Z$5,AU2022,,Trigger)</f>
        <v>#VALUE!</v>
      </c>
      <c r="AY2022" s="102">
        <f>_xll.qlIndexFixing($AZ$1,AV2022,,Trigger)</f>
        <v>1.4771326626486463E-2</v>
      </c>
    </row>
    <row r="2023" spans="46:51" ht="11.25" customHeight="1" x14ac:dyDescent="0.25">
      <c r="AT2023" s="57" t="s">
        <v>44</v>
      </c>
      <c r="AU2023" s="56">
        <f>_xll.qlInterestRateIndexFixingDate(IborIndex&amp;Tenor,AV2023,Trigger)</f>
        <v>53475</v>
      </c>
      <c r="AV2023" s="56">
        <f>_xll.qlCalendarAdvance(Calendar,AV2022,AT2023,"f",,Trigger)</f>
        <v>53477</v>
      </c>
      <c r="AW2023" s="56">
        <f>_xll.qlInterestRateIndexMaturity(IborIndex&amp;Tenor,AV2023,Trigger)</f>
        <v>53842</v>
      </c>
      <c r="AX2023" s="102" t="e">
        <f>_xll.qlIndexFixing($Z$5,AU2023,,Trigger)</f>
        <v>#VALUE!</v>
      </c>
      <c r="AY2023" s="102">
        <f>_xll.qlIndexFixing($AZ$1,AV2023,,Trigger)</f>
        <v>1.4769056826890229E-2</v>
      </c>
    </row>
    <row r="2024" spans="46:51" ht="11.25" customHeight="1" x14ac:dyDescent="0.25">
      <c r="AT2024" s="57" t="s">
        <v>44</v>
      </c>
      <c r="AU2024" s="56">
        <f>_xll.qlInterestRateIndexFixingDate(IborIndex&amp;Tenor,AV2024,Trigger)</f>
        <v>53482</v>
      </c>
      <c r="AV2024" s="56">
        <f>_xll.qlCalendarAdvance(Calendar,AV2023,AT2024,"f",,Trigger)</f>
        <v>53484</v>
      </c>
      <c r="AW2024" s="56">
        <f>_xll.qlInterestRateIndexMaturity(IborIndex&amp;Tenor,AV2024,Trigger)</f>
        <v>53849</v>
      </c>
      <c r="AX2024" s="102" t="e">
        <f>_xll.qlIndexFixing($Z$5,AU2024,,Trigger)</f>
        <v>#VALUE!</v>
      </c>
      <c r="AY2024" s="102">
        <f>_xll.qlIndexFixing($AZ$1,AV2024,,Trigger)</f>
        <v>1.4766777370135218E-2</v>
      </c>
    </row>
    <row r="2025" spans="46:51" ht="11.25" customHeight="1" x14ac:dyDescent="0.25">
      <c r="AT2025" s="57" t="s">
        <v>44</v>
      </c>
      <c r="AU2025" s="56">
        <f>_xll.qlInterestRateIndexFixingDate(IborIndex&amp;Tenor,AV2025,Trigger)</f>
        <v>53489</v>
      </c>
      <c r="AV2025" s="56">
        <f>_xll.qlCalendarAdvance(Calendar,AV2024,AT2025,"f",,Trigger)</f>
        <v>53491</v>
      </c>
      <c r="AW2025" s="56">
        <f>_xll.qlInterestRateIndexMaturity(IborIndex&amp;Tenor,AV2025,Trigger)</f>
        <v>53856</v>
      </c>
      <c r="AX2025" s="102" t="e">
        <f>_xll.qlIndexFixing($Z$5,AU2025,,Trigger)</f>
        <v>#VALUE!</v>
      </c>
      <c r="AY2025" s="102">
        <f>_xll.qlIndexFixing($AZ$1,AV2025,,Trigger)</f>
        <v>1.4764488245537222E-2</v>
      </c>
    </row>
    <row r="2026" spans="46:51" ht="11.25" customHeight="1" x14ac:dyDescent="0.25">
      <c r="AT2026" s="57" t="s">
        <v>44</v>
      </c>
      <c r="AU2026" s="56">
        <f>_xll.qlInterestRateIndexFixingDate(IborIndex&amp;Tenor,AV2026,Trigger)</f>
        <v>53496</v>
      </c>
      <c r="AV2026" s="56">
        <f>_xll.qlCalendarAdvance(Calendar,AV2025,AT2026,"f",,Trigger)</f>
        <v>53498</v>
      </c>
      <c r="AW2026" s="56">
        <f>_xll.qlInterestRateIndexMaturity(IborIndex&amp;Tenor,AV2026,Trigger)</f>
        <v>53863</v>
      </c>
      <c r="AX2026" s="102" t="e">
        <f>_xll.qlIndexFixing($Z$5,AU2026,,Trigger)</f>
        <v>#VALUE!</v>
      </c>
      <c r="AY2026" s="102">
        <f>_xll.qlIndexFixing($AZ$1,AV2026,,Trigger)</f>
        <v>1.4762189442411382E-2</v>
      </c>
    </row>
    <row r="2027" spans="46:51" ht="11.25" customHeight="1" x14ac:dyDescent="0.25">
      <c r="AT2027" s="57" t="s">
        <v>44</v>
      </c>
      <c r="AU2027" s="56">
        <f>_xll.qlInterestRateIndexFixingDate(IborIndex&amp;Tenor,AV2027,Trigger)</f>
        <v>53503</v>
      </c>
      <c r="AV2027" s="56">
        <f>_xll.qlCalendarAdvance(Calendar,AV2026,AT2027,"f",,Trigger)</f>
        <v>53505</v>
      </c>
      <c r="AW2027" s="56">
        <f>_xll.qlInterestRateIndexMaturity(IborIndex&amp;Tenor,AV2027,Trigger)</f>
        <v>53870</v>
      </c>
      <c r="AX2027" s="102" t="e">
        <f>_xll.qlIndexFixing($Z$5,AU2027,,Trigger)</f>
        <v>#VALUE!</v>
      </c>
      <c r="AY2027" s="102">
        <f>_xll.qlIndexFixing($AZ$1,AV2027,,Trigger)</f>
        <v>1.47594913048827E-2</v>
      </c>
    </row>
    <row r="2028" spans="46:51" ht="11.25" customHeight="1" x14ac:dyDescent="0.25">
      <c r="AT2028" s="57" t="s">
        <v>44</v>
      </c>
      <c r="AU2028" s="56">
        <f>_xll.qlInterestRateIndexFixingDate(IborIndex&amp;Tenor,AV2028,Trigger)</f>
        <v>53510</v>
      </c>
      <c r="AV2028" s="56">
        <f>_xll.qlCalendarAdvance(Calendar,AV2027,AT2028,"f",,Trigger)</f>
        <v>53512</v>
      </c>
      <c r="AW2028" s="56">
        <f>_xll.qlInterestRateIndexMaturity(IborIndex&amp;Tenor,AV2028,Trigger)</f>
        <v>53877</v>
      </c>
      <c r="AX2028" s="102" t="e">
        <f>_xll.qlIndexFixing($Z$5,AU2028,,Trigger)</f>
        <v>#VALUE!</v>
      </c>
      <c r="AY2028" s="102">
        <f>_xll.qlIndexFixing($AZ$1,AV2028,,Trigger)</f>
        <v>1.4757562757841966E-2</v>
      </c>
    </row>
    <row r="2029" spans="46:51" ht="11.25" customHeight="1" x14ac:dyDescent="0.25">
      <c r="AT2029" s="57" t="s">
        <v>44</v>
      </c>
      <c r="AU2029" s="56">
        <f>_xll.qlInterestRateIndexFixingDate(IborIndex&amp;Tenor,AV2029,Trigger)</f>
        <v>53517</v>
      </c>
      <c r="AV2029" s="56">
        <f>_xll.qlCalendarAdvance(Calendar,AV2028,AT2029,"f",,Trigger)</f>
        <v>53519</v>
      </c>
      <c r="AW2029" s="56">
        <f>_xll.qlInterestRateIndexMaturity(IborIndex&amp;Tenor,AV2029,Trigger)</f>
        <v>53884</v>
      </c>
      <c r="AX2029" s="102" t="e">
        <f>_xll.qlIndexFixing($Z$5,AU2029,,Trigger)</f>
        <v>#VALUE!</v>
      </c>
      <c r="AY2029" s="102">
        <f>_xll.qlIndexFixing($AZ$1,AV2029,,Trigger)</f>
        <v>1.475523485503194E-2</v>
      </c>
    </row>
    <row r="2030" spans="46:51" ht="11.25" customHeight="1" x14ac:dyDescent="0.25">
      <c r="AT2030" s="57" t="s">
        <v>44</v>
      </c>
      <c r="AU2030" s="56">
        <f>_xll.qlInterestRateIndexFixingDate(IborIndex&amp;Tenor,AV2030,Trigger)</f>
        <v>53524</v>
      </c>
      <c r="AV2030" s="56">
        <f>_xll.qlCalendarAdvance(Calendar,AV2029,AT2030,"f",,Trigger)</f>
        <v>53526</v>
      </c>
      <c r="AW2030" s="56">
        <f>_xll.qlInterestRateIndexMaturity(IborIndex&amp;Tenor,AV2030,Trigger)</f>
        <v>53891</v>
      </c>
      <c r="AX2030" s="102" t="e">
        <f>_xll.qlIndexFixing($Z$5,AU2030,,Trigger)</f>
        <v>#VALUE!</v>
      </c>
      <c r="AY2030" s="102">
        <f>_xll.qlIndexFixing($AZ$1,AV2030,,Trigger)</f>
        <v>1.4752897230961386E-2</v>
      </c>
    </row>
    <row r="2031" spans="46:51" ht="11.25" customHeight="1" x14ac:dyDescent="0.25">
      <c r="AT2031" s="57" t="s">
        <v>44</v>
      </c>
      <c r="AU2031" s="56">
        <f>_xll.qlInterestRateIndexFixingDate(IborIndex&amp;Tenor,AV2031,Trigger)</f>
        <v>53531</v>
      </c>
      <c r="AV2031" s="56">
        <f>_xll.qlCalendarAdvance(Calendar,AV2030,AT2031,"f",,Trigger)</f>
        <v>53533</v>
      </c>
      <c r="AW2031" s="56">
        <f>_xll.qlInterestRateIndexMaturity(IborIndex&amp;Tenor,AV2031,Trigger)</f>
        <v>53898</v>
      </c>
      <c r="AX2031" s="102" t="e">
        <f>_xll.qlIndexFixing($Z$5,AU2031,,Trigger)</f>
        <v>#VALUE!</v>
      </c>
      <c r="AY2031" s="102">
        <f>_xll.qlIndexFixing($AZ$1,AV2031,,Trigger)</f>
        <v>1.4750549874947625E-2</v>
      </c>
    </row>
    <row r="2032" spans="46:51" ht="11.25" customHeight="1" x14ac:dyDescent="0.25">
      <c r="AT2032" s="57" t="s">
        <v>44</v>
      </c>
      <c r="AU2032" s="56">
        <f>_xll.qlInterestRateIndexFixingDate(IborIndex&amp;Tenor,AV2032,Trigger)</f>
        <v>53538</v>
      </c>
      <c r="AV2032" s="56">
        <f>_xll.qlCalendarAdvance(Calendar,AV2031,AT2032,"f",,Trigger)</f>
        <v>53540</v>
      </c>
      <c r="AW2032" s="56">
        <f>_xll.qlInterestRateIndexMaturity(IborIndex&amp;Tenor,AV2032,Trigger)</f>
        <v>53905</v>
      </c>
      <c r="AX2032" s="102" t="e">
        <f>_xll.qlIndexFixing($Z$5,AU2032,,Trigger)</f>
        <v>#VALUE!</v>
      </c>
      <c r="AY2032" s="102">
        <f>_xll.qlIndexFixing($AZ$1,AV2032,,Trigger)</f>
        <v>1.4748192776309281E-2</v>
      </c>
    </row>
    <row r="2033" spans="46:51" ht="11.25" customHeight="1" x14ac:dyDescent="0.25">
      <c r="AT2033" s="57" t="s">
        <v>44</v>
      </c>
      <c r="AU2033" s="56">
        <f>_xll.qlInterestRateIndexFixingDate(IborIndex&amp;Tenor,AV2033,Trigger)</f>
        <v>53545</v>
      </c>
      <c r="AV2033" s="56">
        <f>_xll.qlCalendarAdvance(Calendar,AV2032,AT2033,"f",,Trigger)</f>
        <v>53547</v>
      </c>
      <c r="AW2033" s="56">
        <f>_xll.qlInterestRateIndexMaturity(IborIndex&amp;Tenor,AV2033,Trigger)</f>
        <v>53912</v>
      </c>
      <c r="AX2033" s="102" t="e">
        <f>_xll.qlIndexFixing($Z$5,AU2033,,Trigger)</f>
        <v>#VALUE!</v>
      </c>
      <c r="AY2033" s="102">
        <f>_xll.qlIndexFixing($AZ$1,AV2033,,Trigger)</f>
        <v>1.4745825924364546E-2</v>
      </c>
    </row>
    <row r="2034" spans="46:51" ht="11.25" customHeight="1" x14ac:dyDescent="0.25">
      <c r="AT2034" s="57" t="s">
        <v>44</v>
      </c>
      <c r="AU2034" s="56">
        <f>_xll.qlInterestRateIndexFixingDate(IborIndex&amp;Tenor,AV2034,Trigger)</f>
        <v>53552</v>
      </c>
      <c r="AV2034" s="56">
        <f>_xll.qlCalendarAdvance(Calendar,AV2033,AT2034,"f",,Trigger)</f>
        <v>53554</v>
      </c>
      <c r="AW2034" s="56">
        <f>_xll.qlInterestRateIndexMaturity(IborIndex&amp;Tenor,AV2034,Trigger)</f>
        <v>53919</v>
      </c>
      <c r="AX2034" s="102" t="e">
        <f>_xll.qlIndexFixing($Z$5,AU2034,,Trigger)</f>
        <v>#VALUE!</v>
      </c>
      <c r="AY2034" s="102">
        <f>_xll.qlIndexFixing($AZ$1,AV2034,,Trigger)</f>
        <v>1.4743449308432046E-2</v>
      </c>
    </row>
    <row r="2035" spans="46:51" ht="11.25" customHeight="1" x14ac:dyDescent="0.25">
      <c r="AT2035" s="57" t="s">
        <v>44</v>
      </c>
      <c r="AU2035" s="56">
        <f>_xll.qlInterestRateIndexFixingDate(IborIndex&amp;Tenor,AV2035,Trigger)</f>
        <v>53559</v>
      </c>
      <c r="AV2035" s="56">
        <f>_xll.qlCalendarAdvance(Calendar,AV2034,AT2035,"f",,Trigger)</f>
        <v>53561</v>
      </c>
      <c r="AW2035" s="56">
        <f>_xll.qlInterestRateIndexMaturity(IborIndex&amp;Tenor,AV2035,Trigger)</f>
        <v>53926</v>
      </c>
      <c r="AX2035" s="102" t="e">
        <f>_xll.qlIndexFixing($Z$5,AU2035,,Trigger)</f>
        <v>#VALUE!</v>
      </c>
      <c r="AY2035" s="102">
        <f>_xll.qlIndexFixing($AZ$1,AV2035,,Trigger)</f>
        <v>1.4741062917831277E-2</v>
      </c>
    </row>
    <row r="2036" spans="46:51" ht="11.25" customHeight="1" x14ac:dyDescent="0.25">
      <c r="AT2036" s="57" t="s">
        <v>44</v>
      </c>
      <c r="AU2036" s="56">
        <f>_xll.qlInterestRateIndexFixingDate(IborIndex&amp;Tenor,AV2036,Trigger)</f>
        <v>53566</v>
      </c>
      <c r="AV2036" s="56">
        <f>_xll.qlCalendarAdvance(Calendar,AV2035,AT2036,"f",,Trigger)</f>
        <v>53568</v>
      </c>
      <c r="AW2036" s="56">
        <f>_xll.qlInterestRateIndexMaturity(IborIndex&amp;Tenor,AV2036,Trigger)</f>
        <v>53933</v>
      </c>
      <c r="AX2036" s="102" t="e">
        <f>_xll.qlIndexFixing($Z$5,AU2036,,Trigger)</f>
        <v>#VALUE!</v>
      </c>
      <c r="AY2036" s="102">
        <f>_xll.qlIndexFixing($AZ$1,AV2036,,Trigger)</f>
        <v>1.4738298659835277E-2</v>
      </c>
    </row>
    <row r="2037" spans="46:51" ht="11.25" customHeight="1" x14ac:dyDescent="0.25">
      <c r="AT2037" s="57" t="s">
        <v>44</v>
      </c>
      <c r="AU2037" s="56">
        <f>_xll.qlInterestRateIndexFixingDate(IborIndex&amp;Tenor,AV2037,Trigger)</f>
        <v>53573</v>
      </c>
      <c r="AV2037" s="56">
        <f>_xll.qlCalendarAdvance(Calendar,AV2036,AT2037,"f",,Trigger)</f>
        <v>53575</v>
      </c>
      <c r="AW2037" s="56">
        <f>_xll.qlInterestRateIndexMaturity(IborIndex&amp;Tenor,AV2037,Trigger)</f>
        <v>53940</v>
      </c>
      <c r="AX2037" s="102" t="e">
        <f>_xll.qlIndexFixing($Z$5,AU2037,,Trigger)</f>
        <v>#VALUE!</v>
      </c>
      <c r="AY2037" s="102">
        <f>_xll.qlIndexFixing($AZ$1,AV2037,,Trigger)</f>
        <v>1.4736260769904232E-2</v>
      </c>
    </row>
    <row r="2038" spans="46:51" ht="11.25" customHeight="1" x14ac:dyDescent="0.25">
      <c r="AT2038" s="57" t="s">
        <v>44</v>
      </c>
      <c r="AU2038" s="56">
        <f>_xll.qlInterestRateIndexFixingDate(IborIndex&amp;Tenor,AV2038,Trigger)</f>
        <v>53580</v>
      </c>
      <c r="AV2038" s="56">
        <f>_xll.qlCalendarAdvance(Calendar,AV2037,AT2038,"f",,Trigger)</f>
        <v>53582</v>
      </c>
      <c r="AW2038" s="56">
        <f>_xll.qlInterestRateIndexMaturity(IborIndex&amp;Tenor,AV2038,Trigger)</f>
        <v>53947</v>
      </c>
      <c r="AX2038" s="102" t="e">
        <f>_xll.qlIndexFixing($Z$5,AU2038,,Trigger)</f>
        <v>#VALUE!</v>
      </c>
      <c r="AY2038" s="102">
        <f>_xll.qlIndexFixing($AZ$1,AV2038,,Trigger)</f>
        <v>1.4733844991218038E-2</v>
      </c>
    </row>
    <row r="2039" spans="46:51" ht="11.25" customHeight="1" x14ac:dyDescent="0.25">
      <c r="AT2039" s="57" t="s">
        <v>44</v>
      </c>
      <c r="AU2039" s="56">
        <f>_xll.qlInterestRateIndexFixingDate(IborIndex&amp;Tenor,AV2039,Trigger)</f>
        <v>53587</v>
      </c>
      <c r="AV2039" s="56">
        <f>_xll.qlCalendarAdvance(Calendar,AV2038,AT2039,"f",,Trigger)</f>
        <v>53589</v>
      </c>
      <c r="AW2039" s="56">
        <f>_xll.qlInterestRateIndexMaturity(IborIndex&amp;Tenor,AV2039,Trigger)</f>
        <v>53954</v>
      </c>
      <c r="AX2039" s="102" t="e">
        <f>_xll.qlIndexFixing($Z$5,AU2039,,Trigger)</f>
        <v>#VALUE!</v>
      </c>
      <c r="AY2039" s="102">
        <f>_xll.qlIndexFixing($AZ$1,AV2039,,Trigger)</f>
        <v>1.4731419395144831E-2</v>
      </c>
    </row>
    <row r="2040" spans="46:51" ht="11.25" customHeight="1" x14ac:dyDescent="0.25">
      <c r="AT2040" s="57" t="s">
        <v>44</v>
      </c>
      <c r="AU2040" s="56">
        <f>_xll.qlInterestRateIndexFixingDate(IborIndex&amp;Tenor,AV2040,Trigger)</f>
        <v>53594</v>
      </c>
      <c r="AV2040" s="56">
        <f>_xll.qlCalendarAdvance(Calendar,AV2039,AT2040,"f",,Trigger)</f>
        <v>53596</v>
      </c>
      <c r="AW2040" s="56">
        <f>_xll.qlInterestRateIndexMaturity(IborIndex&amp;Tenor,AV2040,Trigger)</f>
        <v>53961</v>
      </c>
      <c r="AX2040" s="102" t="e">
        <f>_xll.qlIndexFixing($Z$5,AU2040,,Trigger)</f>
        <v>#VALUE!</v>
      </c>
      <c r="AY2040" s="102">
        <f>_xll.qlIndexFixing($AZ$1,AV2040,,Trigger)</f>
        <v>1.4728983971005197E-2</v>
      </c>
    </row>
    <row r="2041" spans="46:51" ht="11.25" customHeight="1" x14ac:dyDescent="0.25">
      <c r="AT2041" s="57" t="s">
        <v>44</v>
      </c>
      <c r="AU2041" s="56">
        <f>_xll.qlInterestRateIndexFixingDate(IborIndex&amp;Tenor,AV2041,Trigger)</f>
        <v>53601</v>
      </c>
      <c r="AV2041" s="56">
        <f>_xll.qlCalendarAdvance(Calendar,AV2040,AT2041,"f",,Trigger)</f>
        <v>53603</v>
      </c>
      <c r="AW2041" s="56">
        <f>_xll.qlInterestRateIndexMaturity(IborIndex&amp;Tenor,AV2041,Trigger)</f>
        <v>53968</v>
      </c>
      <c r="AX2041" s="102" t="e">
        <f>_xll.qlIndexFixing($Z$5,AU2041,,Trigger)</f>
        <v>#VALUE!</v>
      </c>
      <c r="AY2041" s="102">
        <f>_xll.qlIndexFixing($AZ$1,AV2041,,Trigger)</f>
        <v>1.4726538708121033E-2</v>
      </c>
    </row>
    <row r="2042" spans="46:51" ht="11.25" customHeight="1" x14ac:dyDescent="0.25">
      <c r="AT2042" s="57" t="s">
        <v>44</v>
      </c>
      <c r="AU2042" s="56">
        <f>_xll.qlInterestRateIndexFixingDate(IborIndex&amp;Tenor,AV2042,Trigger)</f>
        <v>53608</v>
      </c>
      <c r="AV2042" s="56">
        <f>_xll.qlCalendarAdvance(Calendar,AV2041,AT2042,"f",,Trigger)</f>
        <v>53610</v>
      </c>
      <c r="AW2042" s="56">
        <f>_xll.qlInterestRateIndexMaturity(IborIndex&amp;Tenor,AV2042,Trigger)</f>
        <v>53975</v>
      </c>
      <c r="AX2042" s="102" t="e">
        <f>_xll.qlIndexFixing($Z$5,AU2042,,Trigger)</f>
        <v>#VALUE!</v>
      </c>
      <c r="AY2042" s="102">
        <f>_xll.qlIndexFixing($AZ$1,AV2042,,Trigger)</f>
        <v>1.4724083595814227E-2</v>
      </c>
    </row>
    <row r="2043" spans="46:51" ht="11.25" customHeight="1" x14ac:dyDescent="0.25">
      <c r="AT2043" s="57" t="s">
        <v>44</v>
      </c>
      <c r="AU2043" s="56">
        <f>_xll.qlInterestRateIndexFixingDate(IborIndex&amp;Tenor,AV2043,Trigger)</f>
        <v>53615</v>
      </c>
      <c r="AV2043" s="56">
        <f>_xll.qlCalendarAdvance(Calendar,AV2042,AT2043,"f",,Trigger)</f>
        <v>53617</v>
      </c>
      <c r="AW2043" s="56">
        <f>_xll.qlInterestRateIndexMaturity(IborIndex&amp;Tenor,AV2043,Trigger)</f>
        <v>53982</v>
      </c>
      <c r="AX2043" s="102" t="e">
        <f>_xll.qlIndexFixing($Z$5,AU2043,,Trigger)</f>
        <v>#VALUE!</v>
      </c>
      <c r="AY2043" s="102">
        <f>_xll.qlIndexFixing($AZ$1,AV2043,,Trigger)</f>
        <v>1.4721618623407547E-2</v>
      </c>
    </row>
    <row r="2044" spans="46:51" ht="11.25" customHeight="1" x14ac:dyDescent="0.25">
      <c r="AT2044" s="57" t="s">
        <v>44</v>
      </c>
      <c r="AU2044" s="56">
        <f>_xll.qlInterestRateIndexFixingDate(IborIndex&amp;Tenor,AV2044,Trigger)</f>
        <v>53622</v>
      </c>
      <c r="AV2044" s="56">
        <f>_xll.qlCalendarAdvance(Calendar,AV2043,AT2044,"f",,Trigger)</f>
        <v>53624</v>
      </c>
      <c r="AW2044" s="56">
        <f>_xll.qlInterestRateIndexMaturity(IborIndex&amp;Tenor,AV2044,Trigger)</f>
        <v>53989</v>
      </c>
      <c r="AX2044" s="102" t="e">
        <f>_xll.qlIndexFixing($Z$5,AU2044,,Trigger)</f>
        <v>#VALUE!</v>
      </c>
      <c r="AY2044" s="102">
        <f>_xll.qlIndexFixing($AZ$1,AV2044,,Trigger)</f>
        <v>1.4719143780223319E-2</v>
      </c>
    </row>
    <row r="2045" spans="46:51" ht="11.25" customHeight="1" x14ac:dyDescent="0.25">
      <c r="AT2045" s="57" t="s">
        <v>44</v>
      </c>
      <c r="AU2045" s="56">
        <f>_xll.qlInterestRateIndexFixingDate(IborIndex&amp;Tenor,AV2045,Trigger)</f>
        <v>53629</v>
      </c>
      <c r="AV2045" s="56">
        <f>_xll.qlCalendarAdvance(Calendar,AV2044,AT2045,"f",,Trigger)</f>
        <v>53631</v>
      </c>
      <c r="AW2045" s="56">
        <f>_xll.qlInterestRateIndexMaturity(IborIndex&amp;Tenor,AV2045,Trigger)</f>
        <v>53996</v>
      </c>
      <c r="AX2045" s="102" t="e">
        <f>_xll.qlIndexFixing($Z$5,AU2045,,Trigger)</f>
        <v>#VALUE!</v>
      </c>
      <c r="AY2045" s="102">
        <f>_xll.qlIndexFixing($AZ$1,AV2045,,Trigger)</f>
        <v>1.4716659055584962E-2</v>
      </c>
    </row>
    <row r="2046" spans="46:51" ht="11.25" customHeight="1" x14ac:dyDescent="0.25">
      <c r="AT2046" s="57" t="s">
        <v>44</v>
      </c>
      <c r="AU2046" s="56">
        <f>_xll.qlInterestRateIndexFixingDate(IborIndex&amp;Tenor,AV2046,Trigger)</f>
        <v>53636</v>
      </c>
      <c r="AV2046" s="56">
        <f>_xll.qlCalendarAdvance(Calendar,AV2045,AT2046,"f",,Trigger)</f>
        <v>53638</v>
      </c>
      <c r="AW2046" s="56">
        <f>_xll.qlInterestRateIndexMaturity(IborIndex&amp;Tenor,AV2046,Trigger)</f>
        <v>54003</v>
      </c>
      <c r="AX2046" s="102" t="e">
        <f>_xll.qlIndexFixing($Z$5,AU2046,,Trigger)</f>
        <v>#VALUE!</v>
      </c>
      <c r="AY2046" s="102">
        <f>_xll.qlIndexFixing($AZ$1,AV2046,,Trigger)</f>
        <v>1.471416443881611E-2</v>
      </c>
    </row>
    <row r="2047" spans="46:51" ht="11.25" customHeight="1" x14ac:dyDescent="0.25">
      <c r="AT2047" s="57" t="s">
        <v>44</v>
      </c>
      <c r="AU2047" s="56">
        <f>_xll.qlInterestRateIndexFixingDate(IborIndex&amp;Tenor,AV2047,Trigger)</f>
        <v>53643</v>
      </c>
      <c r="AV2047" s="56">
        <f>_xll.qlCalendarAdvance(Calendar,AV2046,AT2047,"f",,Trigger)</f>
        <v>53645</v>
      </c>
      <c r="AW2047" s="56">
        <f>_xll.qlInterestRateIndexMaturity(IborIndex&amp;Tenor,AV2047,Trigger)</f>
        <v>54010</v>
      </c>
      <c r="AX2047" s="102" t="e">
        <f>_xll.qlIndexFixing($Z$5,AU2047,,Trigger)</f>
        <v>#VALUE!</v>
      </c>
      <c r="AY2047" s="102">
        <f>_xll.qlIndexFixing($AZ$1,AV2047,,Trigger)</f>
        <v>1.4711659919240838E-2</v>
      </c>
    </row>
    <row r="2048" spans="46:51" ht="11.25" customHeight="1" x14ac:dyDescent="0.25">
      <c r="AT2048" s="57" t="s">
        <v>44</v>
      </c>
      <c r="AU2048" s="56">
        <f>_xll.qlInterestRateIndexFixingDate(IborIndex&amp;Tenor,AV2048,Trigger)</f>
        <v>53650</v>
      </c>
      <c r="AV2048" s="56">
        <f>_xll.qlCalendarAdvance(Calendar,AV2047,AT2048,"f",,Trigger)</f>
        <v>53652</v>
      </c>
      <c r="AW2048" s="56">
        <f>_xll.qlInterestRateIndexMaturity(IborIndex&amp;Tenor,AV2048,Trigger)</f>
        <v>54017</v>
      </c>
      <c r="AX2048" s="102" t="e">
        <f>_xll.qlIndexFixing($Z$5,AU2048,,Trigger)</f>
        <v>#VALUE!</v>
      </c>
      <c r="AY2048" s="102">
        <f>_xll.qlIndexFixing($AZ$1,AV2048,,Trigger)</f>
        <v>1.4709145486183215E-2</v>
      </c>
    </row>
    <row r="2049" spans="46:51" ht="11.25" customHeight="1" x14ac:dyDescent="0.25">
      <c r="AT2049" s="57" t="s">
        <v>44</v>
      </c>
      <c r="AU2049" s="56">
        <f>_xll.qlInterestRateIndexFixingDate(IborIndex&amp;Tenor,AV2049,Trigger)</f>
        <v>53657</v>
      </c>
      <c r="AV2049" s="56">
        <f>_xll.qlCalendarAdvance(Calendar,AV2048,AT2049,"f",,Trigger)</f>
        <v>53659</v>
      </c>
      <c r="AW2049" s="56">
        <f>_xll.qlInterestRateIndexMaturity(IborIndex&amp;Tenor,AV2049,Trigger)</f>
        <v>54024</v>
      </c>
      <c r="AX2049" s="102" t="e">
        <f>_xll.qlIndexFixing($Z$5,AU2049,,Trigger)</f>
        <v>#VALUE!</v>
      </c>
      <c r="AY2049" s="102">
        <f>_xll.qlIndexFixing($AZ$1,AV2049,,Trigger)</f>
        <v>1.4706284684996049E-2</v>
      </c>
    </row>
    <row r="2050" spans="46:51" ht="11.25" customHeight="1" x14ac:dyDescent="0.25">
      <c r="AT2050" s="57" t="s">
        <v>44</v>
      </c>
      <c r="AU2050" s="56">
        <f>_xll.qlInterestRateIndexFixingDate(IborIndex&amp;Tenor,AV2050,Trigger)</f>
        <v>53664</v>
      </c>
      <c r="AV2050" s="56">
        <f>_xll.qlCalendarAdvance(Calendar,AV2049,AT2050,"f",,Trigger)</f>
        <v>53666</v>
      </c>
      <c r="AW2050" s="56">
        <f>_xll.qlInterestRateIndexMaturity(IborIndex&amp;Tenor,AV2050,Trigger)</f>
        <v>54031</v>
      </c>
      <c r="AX2050" s="102" t="e">
        <f>_xll.qlIndexFixing($Z$5,AU2050,,Trigger)</f>
        <v>#VALUE!</v>
      </c>
      <c r="AY2050" s="102">
        <f>_xll.qlIndexFixing($AZ$1,AV2050,,Trigger)</f>
        <v>1.4704086836921338E-2</v>
      </c>
    </row>
    <row r="2051" spans="46:51" ht="11.25" customHeight="1" x14ac:dyDescent="0.25">
      <c r="AT2051" s="57" t="s">
        <v>44</v>
      </c>
      <c r="AU2051" s="56">
        <f>_xll.qlInterestRateIndexFixingDate(IborIndex&amp;Tenor,AV2051,Trigger)</f>
        <v>53671</v>
      </c>
      <c r="AV2051" s="56">
        <f>_xll.qlCalendarAdvance(Calendar,AV2050,AT2051,"f",,Trigger)</f>
        <v>53673</v>
      </c>
      <c r="AW2051" s="56">
        <f>_xll.qlInterestRateIndexMaturity(IborIndex&amp;Tenor,AV2051,Trigger)</f>
        <v>54038</v>
      </c>
      <c r="AX2051" s="102" t="e">
        <f>_xll.qlIndexFixing($Z$5,AU2051,,Trigger)</f>
        <v>#VALUE!</v>
      </c>
      <c r="AY2051" s="102">
        <f>_xll.qlIndexFixing($AZ$1,AV2051,,Trigger)</f>
        <v>1.4701542599368057E-2</v>
      </c>
    </row>
    <row r="2052" spans="46:51" ht="11.25" customHeight="1" x14ac:dyDescent="0.25">
      <c r="AT2052" s="57" t="s">
        <v>44</v>
      </c>
      <c r="AU2052" s="56">
        <f>_xll.qlInterestRateIndexFixingDate(IborIndex&amp;Tenor,AV2052,Trigger)</f>
        <v>53678</v>
      </c>
      <c r="AV2052" s="56">
        <f>_xll.qlCalendarAdvance(Calendar,AV2051,AT2052,"f",,Trigger)</f>
        <v>53680</v>
      </c>
      <c r="AW2052" s="56">
        <f>_xll.qlInterestRateIndexMaturity(IborIndex&amp;Tenor,AV2052,Trigger)</f>
        <v>54045</v>
      </c>
      <c r="AX2052" s="102" t="e">
        <f>_xll.qlIndexFixing($Z$5,AU2052,,Trigger)</f>
        <v>#VALUE!</v>
      </c>
      <c r="AY2052" s="102">
        <f>_xll.qlIndexFixing($AZ$1,AV2052,,Trigger)</f>
        <v>1.4698988405633938E-2</v>
      </c>
    </row>
    <row r="2053" spans="46:51" ht="11.25" customHeight="1" x14ac:dyDescent="0.25">
      <c r="AT2053" s="57" t="s">
        <v>44</v>
      </c>
      <c r="AU2053" s="56">
        <f>_xll.qlInterestRateIndexFixingDate(IborIndex&amp;Tenor,AV2053,Trigger)</f>
        <v>53682</v>
      </c>
      <c r="AV2053" s="56">
        <f>_xll.qlCalendarAdvance(Calendar,AV2052,AT2053,"f",,Trigger)</f>
        <v>53688</v>
      </c>
      <c r="AW2053" s="56">
        <f>_xll.qlInterestRateIndexMaturity(IborIndex&amp;Tenor,AV2053,Trigger)</f>
        <v>54053</v>
      </c>
      <c r="AX2053" s="102" t="e">
        <f>_xll.qlIndexFixing($Z$5,AU2053,,Trigger)</f>
        <v>#VALUE!</v>
      </c>
      <c r="AY2053" s="102">
        <f>_xll.qlIndexFixing($AZ$1,AV2053,,Trigger)</f>
        <v>1.4695105319289118E-2</v>
      </c>
    </row>
    <row r="2054" spans="46:51" ht="11.25" customHeight="1" x14ac:dyDescent="0.25">
      <c r="AT2054" s="57" t="s">
        <v>44</v>
      </c>
      <c r="AU2054" s="56">
        <f>_xll.qlInterestRateIndexFixingDate(IborIndex&amp;Tenor,AV2054,Trigger)</f>
        <v>53692</v>
      </c>
      <c r="AV2054" s="56">
        <f>_xll.qlCalendarAdvance(Calendar,AV2053,AT2054,"f",,Trigger)</f>
        <v>53695</v>
      </c>
      <c r="AW2054" s="56">
        <f>_xll.qlInterestRateIndexMaturity(IborIndex&amp;Tenor,AV2054,Trigger)</f>
        <v>54060</v>
      </c>
      <c r="AX2054" s="102" t="e">
        <f>_xll.qlIndexFixing($Z$5,AU2054,,Trigger)</f>
        <v>#VALUE!</v>
      </c>
      <c r="AY2054" s="102">
        <f>_xll.qlIndexFixing($AZ$1,AV2054,,Trigger)</f>
        <v>1.4692528550646931E-2</v>
      </c>
    </row>
    <row r="2055" spans="46:51" ht="11.25" customHeight="1" x14ac:dyDescent="0.25">
      <c r="AT2055" s="57" t="s">
        <v>44</v>
      </c>
      <c r="AU2055" s="56">
        <f>_xll.qlInterestRateIndexFixingDate(IborIndex&amp;Tenor,AV2055,Trigger)</f>
        <v>53700</v>
      </c>
      <c r="AV2055" s="56">
        <f>_xll.qlCalendarAdvance(Calendar,AV2054,AT2055,"f",,Trigger)</f>
        <v>53702</v>
      </c>
      <c r="AW2055" s="56">
        <f>_xll.qlInterestRateIndexMaturity(IborIndex&amp;Tenor,AV2055,Trigger)</f>
        <v>54067</v>
      </c>
      <c r="AX2055" s="102" t="e">
        <f>_xll.qlIndexFixing($Z$5,AU2055,,Trigger)</f>
        <v>#VALUE!</v>
      </c>
      <c r="AY2055" s="102">
        <f>_xll.qlIndexFixing($AZ$1,AV2055,,Trigger)</f>
        <v>1.4689941791528573E-2</v>
      </c>
    </row>
    <row r="2056" spans="46:51" ht="11.25" customHeight="1" x14ac:dyDescent="0.25">
      <c r="AT2056" s="57" t="s">
        <v>44</v>
      </c>
      <c r="AU2056" s="56">
        <f>_xll.qlInterestRateIndexFixingDate(IborIndex&amp;Tenor,AV2056,Trigger)</f>
        <v>53707</v>
      </c>
      <c r="AV2056" s="56">
        <f>_xll.qlCalendarAdvance(Calendar,AV2055,AT2056,"f",,Trigger)</f>
        <v>53709</v>
      </c>
      <c r="AW2056" s="56">
        <f>_xll.qlInterestRateIndexMaturity(IborIndex&amp;Tenor,AV2056,Trigger)</f>
        <v>54074</v>
      </c>
      <c r="AX2056" s="102" t="e">
        <f>_xll.qlIndexFixing($Z$5,AU2056,,Trigger)</f>
        <v>#VALUE!</v>
      </c>
      <c r="AY2056" s="102">
        <f>_xll.qlIndexFixing($AZ$1,AV2056,,Trigger)</f>
        <v>1.4687345031262032E-2</v>
      </c>
    </row>
    <row r="2057" spans="46:51" ht="11.25" customHeight="1" x14ac:dyDescent="0.25">
      <c r="AT2057" s="57" t="s">
        <v>44</v>
      </c>
      <c r="AU2057" s="56">
        <f>_xll.qlInterestRateIndexFixingDate(IborIndex&amp;Tenor,AV2057,Trigger)</f>
        <v>53714</v>
      </c>
      <c r="AV2057" s="56">
        <f>_xll.qlCalendarAdvance(Calendar,AV2056,AT2057,"f",,Trigger)</f>
        <v>53716</v>
      </c>
      <c r="AW2057" s="56">
        <f>_xll.qlInterestRateIndexMaturity(IborIndex&amp;Tenor,AV2057,Trigger)</f>
        <v>54081</v>
      </c>
      <c r="AX2057" s="102" t="e">
        <f>_xll.qlIndexFixing($Z$5,AU2057,,Trigger)</f>
        <v>#VALUE!</v>
      </c>
      <c r="AY2057" s="102">
        <f>_xll.qlIndexFixing($AZ$1,AV2057,,Trigger)</f>
        <v>1.4684738259176171E-2</v>
      </c>
    </row>
    <row r="2058" spans="46:51" ht="11.25" customHeight="1" x14ac:dyDescent="0.25">
      <c r="AT2058" s="57" t="s">
        <v>44</v>
      </c>
      <c r="AU2058" s="56">
        <f>_xll.qlInterestRateIndexFixingDate(IborIndex&amp;Tenor,AV2058,Trigger)</f>
        <v>53721</v>
      </c>
      <c r="AV2058" s="56">
        <f>_xll.qlCalendarAdvance(Calendar,AV2057,AT2058,"f",,Trigger)</f>
        <v>53723</v>
      </c>
      <c r="AW2058" s="56">
        <f>_xll.qlInterestRateIndexMaturity(IborIndex&amp;Tenor,AV2058,Trigger)</f>
        <v>54088</v>
      </c>
      <c r="AX2058" s="102" t="e">
        <f>_xll.qlIndexFixing($Z$5,AU2058,,Trigger)</f>
        <v>#VALUE!</v>
      </c>
      <c r="AY2058" s="102">
        <f>_xll.qlIndexFixing($AZ$1,AV2058,,Trigger)</f>
        <v>1.4682121464599638E-2</v>
      </c>
    </row>
    <row r="2059" spans="46:51" ht="11.25" customHeight="1" x14ac:dyDescent="0.25">
      <c r="AT2059" s="57" t="s">
        <v>44</v>
      </c>
      <c r="AU2059" s="56">
        <f>_xll.qlInterestRateIndexFixingDate(IborIndex&amp;Tenor,AV2059,Trigger)</f>
        <v>53728</v>
      </c>
      <c r="AV2059" s="56">
        <f>_xll.qlCalendarAdvance(Calendar,AV2058,AT2059,"f",,Trigger)</f>
        <v>53730</v>
      </c>
      <c r="AW2059" s="56">
        <f>_xll.qlInterestRateIndexMaturity(IborIndex&amp;Tenor,AV2059,Trigger)</f>
        <v>54095</v>
      </c>
      <c r="AX2059" s="102" t="e">
        <f>_xll.qlIndexFixing($Z$5,AU2059,,Trigger)</f>
        <v>#VALUE!</v>
      </c>
      <c r="AY2059" s="102">
        <f>_xll.qlIndexFixing($AZ$1,AV2059,,Trigger)</f>
        <v>1.4679494636862611E-2</v>
      </c>
    </row>
    <row r="2060" spans="46:51" ht="11.25" customHeight="1" x14ac:dyDescent="0.25">
      <c r="AT2060" s="57" t="s">
        <v>44</v>
      </c>
      <c r="AU2060" s="56">
        <f>_xll.qlInterestRateIndexFixingDate(IborIndex&amp;Tenor,AV2060,Trigger)</f>
        <v>53735</v>
      </c>
      <c r="AV2060" s="56">
        <f>_xll.qlCalendarAdvance(Calendar,AV2059,AT2060,"f",,Trigger)</f>
        <v>53737</v>
      </c>
      <c r="AW2060" s="56">
        <f>_xll.qlInterestRateIndexMaturity(IborIndex&amp;Tenor,AV2060,Trigger)</f>
        <v>54102</v>
      </c>
      <c r="AX2060" s="102" t="e">
        <f>_xll.qlIndexFixing($Z$5,AU2060,,Trigger)</f>
        <v>#VALUE!</v>
      </c>
      <c r="AY2060" s="102">
        <f>_xll.qlIndexFixing($AZ$1,AV2060,,Trigger)</f>
        <v>1.4676857765293953E-2</v>
      </c>
    </row>
    <row r="2061" spans="46:51" ht="11.25" customHeight="1" x14ac:dyDescent="0.25">
      <c r="AT2061" s="57" t="s">
        <v>44</v>
      </c>
      <c r="AU2061" s="56">
        <f>_xll.qlInterestRateIndexFixingDate(IborIndex&amp;Tenor,AV2061,Trigger)</f>
        <v>53742</v>
      </c>
      <c r="AV2061" s="56">
        <f>_xll.qlCalendarAdvance(Calendar,AV2060,AT2061,"f",,Trigger)</f>
        <v>53744</v>
      </c>
      <c r="AW2061" s="56">
        <f>_xll.qlInterestRateIndexMaturity(IborIndex&amp;Tenor,AV2061,Trigger)</f>
        <v>54109</v>
      </c>
      <c r="AX2061" s="102" t="e">
        <f>_xll.qlIndexFixing($Z$5,AU2061,,Trigger)</f>
        <v>#VALUE!</v>
      </c>
      <c r="AY2061" s="102">
        <f>_xll.qlIndexFixing($AZ$1,AV2061,,Trigger)</f>
        <v>1.4674210839224723E-2</v>
      </c>
    </row>
    <row r="2062" spans="46:51" ht="11.25" customHeight="1" x14ac:dyDescent="0.25">
      <c r="AT2062" s="57" t="s">
        <v>44</v>
      </c>
      <c r="AU2062" s="56">
        <f>_xll.qlInterestRateIndexFixingDate(IborIndex&amp;Tenor,AV2062,Trigger)</f>
        <v>53749</v>
      </c>
      <c r="AV2062" s="56">
        <f>_xll.qlCalendarAdvance(Calendar,AV2061,AT2062,"f",,Trigger)</f>
        <v>53751</v>
      </c>
      <c r="AW2062" s="56">
        <f>_xll.qlInterestRateIndexMaturity(IborIndex&amp;Tenor,AV2062,Trigger)</f>
        <v>54116</v>
      </c>
      <c r="AX2062" s="102" t="e">
        <f>_xll.qlIndexFixing($Z$5,AU2062,,Trigger)</f>
        <v>#VALUE!</v>
      </c>
      <c r="AY2062" s="102">
        <f>_xll.qlIndexFixing($AZ$1,AV2062,,Trigger)</f>
        <v>1.4671654898635995E-2</v>
      </c>
    </row>
    <row r="2063" spans="46:51" ht="11.25" customHeight="1" x14ac:dyDescent="0.25">
      <c r="AT2063" s="57" t="s">
        <v>44</v>
      </c>
      <c r="AU2063" s="56">
        <f>_xll.qlInterestRateIndexFixingDate(IborIndex&amp;Tenor,AV2063,Trigger)</f>
        <v>53756</v>
      </c>
      <c r="AV2063" s="56">
        <f>_xll.qlCalendarAdvance(Calendar,AV2062,AT2063,"f",,Trigger)</f>
        <v>53758</v>
      </c>
      <c r="AW2063" s="56">
        <f>_xll.qlInterestRateIndexMaturity(IborIndex&amp;Tenor,AV2063,Trigger)</f>
        <v>54126</v>
      </c>
      <c r="AX2063" s="102" t="e">
        <f>_xll.qlIndexFixing($Z$5,AU2063,,Trigger)</f>
        <v>#VALUE!</v>
      </c>
      <c r="AY2063" s="102">
        <f>_xll.qlIndexFixing($AZ$1,AV2063,,Trigger)</f>
        <v>1.4668986996867419E-2</v>
      </c>
    </row>
    <row r="2064" spans="46:51" ht="11.25" customHeight="1" x14ac:dyDescent="0.25">
      <c r="AT2064" s="57" t="s">
        <v>44</v>
      </c>
      <c r="AU2064" s="56">
        <f>_xll.qlInterestRateIndexFixingDate(IborIndex&amp;Tenor,AV2064,Trigger)</f>
        <v>53763</v>
      </c>
      <c r="AV2064" s="56">
        <f>_xll.qlCalendarAdvance(Calendar,AV2063,AT2064,"f",,Trigger)</f>
        <v>53765</v>
      </c>
      <c r="AW2064" s="56">
        <f>_xll.qlInterestRateIndexMaturity(IborIndex&amp;Tenor,AV2064,Trigger)</f>
        <v>54133</v>
      </c>
      <c r="AX2064" s="102" t="e">
        <f>_xll.qlIndexFixing($Z$5,AU2064,,Trigger)</f>
        <v>#VALUE!</v>
      </c>
      <c r="AY2064" s="102">
        <f>_xll.qlIndexFixing($AZ$1,AV2064,,Trigger)</f>
        <v>1.4666309007441576E-2</v>
      </c>
    </row>
    <row r="2065" spans="46:51" ht="11.25" customHeight="1" x14ac:dyDescent="0.25">
      <c r="AT2065" s="57" t="s">
        <v>44</v>
      </c>
      <c r="AU2065" s="56">
        <f>_xll.qlInterestRateIndexFixingDate(IborIndex&amp;Tenor,AV2065,Trigger)</f>
        <v>53770</v>
      </c>
      <c r="AV2065" s="56">
        <f>_xll.qlCalendarAdvance(Calendar,AV2064,AT2065,"f",,Trigger)</f>
        <v>53772</v>
      </c>
      <c r="AW2065" s="56">
        <f>_xll.qlInterestRateIndexMaturity(IborIndex&amp;Tenor,AV2065,Trigger)</f>
        <v>54140</v>
      </c>
      <c r="AX2065" s="102" t="e">
        <f>_xll.qlIndexFixing($Z$5,AU2065,,Trigger)</f>
        <v>#VALUE!</v>
      </c>
      <c r="AY2065" s="102">
        <f>_xll.qlIndexFixing($AZ$1,AV2065,,Trigger)</f>
        <v>1.4663620919689405E-2</v>
      </c>
    </row>
    <row r="2066" spans="46:51" ht="11.25" customHeight="1" x14ac:dyDescent="0.25">
      <c r="AT2066" s="57" t="s">
        <v>44</v>
      </c>
      <c r="AU2066" s="56">
        <f>_xll.qlInterestRateIndexFixingDate(IborIndex&amp;Tenor,AV2066,Trigger)</f>
        <v>53777</v>
      </c>
      <c r="AV2066" s="56">
        <f>_xll.qlCalendarAdvance(Calendar,AV2065,AT2066,"f",,Trigger)</f>
        <v>53779</v>
      </c>
      <c r="AW2066" s="56">
        <f>_xll.qlInterestRateIndexMaturity(IborIndex&amp;Tenor,AV2066,Trigger)</f>
        <v>54147</v>
      </c>
      <c r="AX2066" s="102" t="e">
        <f>_xll.qlIndexFixing($Z$5,AU2066,,Trigger)</f>
        <v>#VALUE!</v>
      </c>
      <c r="AY2066" s="102">
        <f>_xll.qlIndexFixing($AZ$1,AV2066,,Trigger)</f>
        <v>1.4660922722943592E-2</v>
      </c>
    </row>
    <row r="2067" spans="46:51" ht="11.25" customHeight="1" x14ac:dyDescent="0.25">
      <c r="AT2067" s="57" t="s">
        <v>44</v>
      </c>
      <c r="AU2067" s="56">
        <f>_xll.qlInterestRateIndexFixingDate(IborIndex&amp;Tenor,AV2067,Trigger)</f>
        <v>53784</v>
      </c>
      <c r="AV2067" s="56">
        <f>_xll.qlCalendarAdvance(Calendar,AV2066,AT2067,"f",,Trigger)</f>
        <v>53786</v>
      </c>
      <c r="AW2067" s="56">
        <f>_xll.qlInterestRateIndexMaturity(IborIndex&amp;Tenor,AV2067,Trigger)</f>
        <v>54155</v>
      </c>
      <c r="AX2067" s="102" t="e">
        <f>_xll.qlIndexFixing($Z$5,AU2067,,Trigger)</f>
        <v>#VALUE!</v>
      </c>
      <c r="AY2067" s="102">
        <f>_xll.qlIndexFixing($AZ$1,AV2067,,Trigger)</f>
        <v>1.4658214406536823E-2</v>
      </c>
    </row>
    <row r="2068" spans="46:51" ht="11.25" customHeight="1" x14ac:dyDescent="0.25">
      <c r="AT2068" s="57" t="s">
        <v>44</v>
      </c>
      <c r="AU2068" s="56">
        <f>_xll.qlInterestRateIndexFixingDate(IborIndex&amp;Tenor,AV2068,Trigger)</f>
        <v>53791</v>
      </c>
      <c r="AV2068" s="56">
        <f>_xll.qlCalendarAdvance(Calendar,AV2067,AT2068,"f",,Trigger)</f>
        <v>53793</v>
      </c>
      <c r="AW2068" s="56">
        <f>_xll.qlInterestRateIndexMaturity(IborIndex&amp;Tenor,AV2068,Trigger)</f>
        <v>54161</v>
      </c>
      <c r="AX2068" s="102" t="e">
        <f>_xll.qlIndexFixing($Z$5,AU2068,,Trigger)</f>
        <v>#VALUE!</v>
      </c>
      <c r="AY2068" s="102">
        <f>_xll.qlIndexFixing($AZ$1,AV2068,,Trigger)</f>
        <v>1.465471739856925E-2</v>
      </c>
    </row>
    <row r="2069" spans="46:51" ht="11.25" customHeight="1" x14ac:dyDescent="0.25">
      <c r="AT2069" s="57" t="s">
        <v>44</v>
      </c>
      <c r="AU2069" s="56">
        <f>_xll.qlInterestRateIndexFixingDate(IborIndex&amp;Tenor,AV2069,Trigger)</f>
        <v>53798</v>
      </c>
      <c r="AV2069" s="56">
        <f>_xll.qlCalendarAdvance(Calendar,AV2068,AT2069,"f",,Trigger)</f>
        <v>53800</v>
      </c>
      <c r="AW2069" s="56">
        <f>_xll.qlInterestRateIndexMaturity(IborIndex&amp;Tenor,AV2069,Trigger)</f>
        <v>54168</v>
      </c>
      <c r="AX2069" s="102" t="e">
        <f>_xll.qlIndexFixing($Z$5,AU2069,,Trigger)</f>
        <v>#VALUE!</v>
      </c>
      <c r="AY2069" s="102">
        <f>_xll.qlIndexFixing($AZ$1,AV2069,,Trigger)</f>
        <v>1.465276737207225E-2</v>
      </c>
    </row>
    <row r="2070" spans="46:51" ht="11.25" customHeight="1" x14ac:dyDescent="0.25">
      <c r="AT2070" s="57" t="s">
        <v>44</v>
      </c>
      <c r="AU2070" s="56">
        <f>_xll.qlInterestRateIndexFixingDate(IborIndex&amp;Tenor,AV2070,Trigger)</f>
        <v>53805</v>
      </c>
      <c r="AV2070" s="56">
        <f>_xll.qlCalendarAdvance(Calendar,AV2069,AT2070,"f",,Trigger)</f>
        <v>53807</v>
      </c>
      <c r="AW2070" s="56">
        <f>_xll.qlInterestRateIndexMaturity(IborIndex&amp;Tenor,AV2070,Trigger)</f>
        <v>54175</v>
      </c>
      <c r="AX2070" s="102" t="e">
        <f>_xll.qlIndexFixing($Z$5,AU2070,,Trigger)</f>
        <v>#VALUE!</v>
      </c>
      <c r="AY2070" s="102">
        <f>_xll.qlIndexFixing($AZ$1,AV2070,,Trigger)</f>
        <v>1.4650028632682005E-2</v>
      </c>
    </row>
    <row r="2071" spans="46:51" ht="11.25" customHeight="1" x14ac:dyDescent="0.25">
      <c r="AT2071" s="57" t="s">
        <v>44</v>
      </c>
      <c r="AU2071" s="56">
        <f>_xll.qlInterestRateIndexFixingDate(IborIndex&amp;Tenor,AV2071,Trigger)</f>
        <v>53811</v>
      </c>
      <c r="AV2071" s="56">
        <f>_xll.qlCalendarAdvance(Calendar,AV2070,AT2071,"f",,Trigger)</f>
        <v>53814</v>
      </c>
      <c r="AW2071" s="56">
        <f>_xll.qlInterestRateIndexMaturity(IborIndex&amp;Tenor,AV2071,Trigger)</f>
        <v>54182</v>
      </c>
      <c r="AX2071" s="102" t="e">
        <f>_xll.qlIndexFixing($Z$5,AU2071,,Trigger)</f>
        <v>#VALUE!</v>
      </c>
      <c r="AY2071" s="102">
        <f>_xll.qlIndexFixing($AZ$1,AV2071,,Trigger)</f>
        <v>1.4647279730965697E-2</v>
      </c>
    </row>
    <row r="2072" spans="46:51" ht="11.25" customHeight="1" x14ac:dyDescent="0.25">
      <c r="AT2072" s="57" t="s">
        <v>44</v>
      </c>
      <c r="AU2072" s="56">
        <f>_xll.qlInterestRateIndexFixingDate(IborIndex&amp;Tenor,AV2072,Trigger)</f>
        <v>53819</v>
      </c>
      <c r="AV2072" s="56">
        <f>_xll.qlCalendarAdvance(Calendar,AV2071,AT2072,"f",,Trigger)</f>
        <v>53821</v>
      </c>
      <c r="AW2072" s="56">
        <f>_xll.qlInterestRateIndexMaturity(IborIndex&amp;Tenor,AV2072,Trigger)</f>
        <v>54189</v>
      </c>
      <c r="AX2072" s="102" t="e">
        <f>_xll.qlIndexFixing($Z$5,AU2072,,Trigger)</f>
        <v>#VALUE!</v>
      </c>
      <c r="AY2072" s="102">
        <f>_xll.qlIndexFixing($AZ$1,AV2072,,Trigger)</f>
        <v>1.4644520656257976E-2</v>
      </c>
    </row>
    <row r="2073" spans="46:51" ht="11.25" customHeight="1" x14ac:dyDescent="0.25">
      <c r="AT2073" s="57" t="s">
        <v>44</v>
      </c>
      <c r="AU2073" s="56">
        <f>_xll.qlInterestRateIndexFixingDate(IborIndex&amp;Tenor,AV2073,Trigger)</f>
        <v>53826</v>
      </c>
      <c r="AV2073" s="56">
        <f>_xll.qlCalendarAdvance(Calendar,AV2072,AT2073,"f",,Trigger)</f>
        <v>53828</v>
      </c>
      <c r="AW2073" s="56">
        <f>_xll.qlInterestRateIndexMaturity(IborIndex&amp;Tenor,AV2073,Trigger)</f>
        <v>54196</v>
      </c>
      <c r="AX2073" s="102" t="e">
        <f>_xll.qlIndexFixing($Z$5,AU2073,,Trigger)</f>
        <v>#VALUE!</v>
      </c>
      <c r="AY2073" s="102">
        <f>_xll.qlIndexFixing($AZ$1,AV2073,,Trigger)</f>
        <v>1.4641751397893497E-2</v>
      </c>
    </row>
    <row r="2074" spans="46:51" ht="11.25" customHeight="1" x14ac:dyDescent="0.25">
      <c r="AT2074" s="57" t="s">
        <v>44</v>
      </c>
      <c r="AU2074" s="56">
        <f>_xll.qlInterestRateIndexFixingDate(IborIndex&amp;Tenor,AV2074,Trigger)</f>
        <v>53833</v>
      </c>
      <c r="AV2074" s="56">
        <f>_xll.qlCalendarAdvance(Calendar,AV2073,AT2074,"f",,Trigger)</f>
        <v>53835</v>
      </c>
      <c r="AW2074" s="56">
        <f>_xll.qlInterestRateIndexMaturity(IborIndex&amp;Tenor,AV2074,Trigger)</f>
        <v>54203</v>
      </c>
      <c r="AX2074" s="102" t="e">
        <f>_xll.qlIndexFixing($Z$5,AU2074,,Trigger)</f>
        <v>#VALUE!</v>
      </c>
      <c r="AY2074" s="102">
        <f>_xll.qlIndexFixing($AZ$1,AV2074,,Trigger)</f>
        <v>1.4638971945208658E-2</v>
      </c>
    </row>
    <row r="2075" spans="46:51" ht="11.25" customHeight="1" x14ac:dyDescent="0.25">
      <c r="AT2075" s="57" t="s">
        <v>44</v>
      </c>
      <c r="AU2075" s="56">
        <f>_xll.qlInterestRateIndexFixingDate(IborIndex&amp;Tenor,AV2075,Trigger)</f>
        <v>53840</v>
      </c>
      <c r="AV2075" s="56">
        <f>_xll.qlCalendarAdvance(Calendar,AV2074,AT2075,"f",,Trigger)</f>
        <v>53842</v>
      </c>
      <c r="AW2075" s="56">
        <f>_xll.qlInterestRateIndexMaturity(IborIndex&amp;Tenor,AV2075,Trigger)</f>
        <v>54207</v>
      </c>
      <c r="AX2075" s="102" t="e">
        <f>_xll.qlIndexFixing($Z$5,AU2075,,Trigger)</f>
        <v>#VALUE!</v>
      </c>
      <c r="AY2075" s="102">
        <f>_xll.qlIndexFixing($AZ$1,AV2075,,Trigger)</f>
        <v>1.4636182287539202E-2</v>
      </c>
    </row>
    <row r="2076" spans="46:51" ht="11.25" customHeight="1" x14ac:dyDescent="0.25">
      <c r="AT2076" s="57" t="s">
        <v>44</v>
      </c>
      <c r="AU2076" s="56">
        <f>_xll.qlInterestRateIndexFixingDate(IborIndex&amp;Tenor,AV2076,Trigger)</f>
        <v>53847</v>
      </c>
      <c r="AV2076" s="56">
        <f>_xll.qlCalendarAdvance(Calendar,AV2075,AT2076,"f",,Trigger)</f>
        <v>53849</v>
      </c>
      <c r="AW2076" s="56">
        <f>_xll.qlInterestRateIndexMaturity(IborIndex&amp;Tenor,AV2076,Trigger)</f>
        <v>54217</v>
      </c>
      <c r="AX2076" s="102" t="e">
        <f>_xll.qlIndexFixing($Z$5,AU2076,,Trigger)</f>
        <v>#VALUE!</v>
      </c>
      <c r="AY2076" s="102">
        <f>_xll.qlIndexFixing($AZ$1,AV2076,,Trigger)</f>
        <v>1.4633382414221527E-2</v>
      </c>
    </row>
    <row r="2077" spans="46:51" ht="11.25" customHeight="1" x14ac:dyDescent="0.25">
      <c r="AT2077" s="57" t="s">
        <v>44</v>
      </c>
      <c r="AU2077" s="56">
        <f>_xll.qlInterestRateIndexFixingDate(IborIndex&amp;Tenor,AV2077,Trigger)</f>
        <v>53854</v>
      </c>
      <c r="AV2077" s="56">
        <f>_xll.qlCalendarAdvance(Calendar,AV2076,AT2077,"f",,Trigger)</f>
        <v>53856</v>
      </c>
      <c r="AW2077" s="56">
        <f>_xll.qlInterestRateIndexMaturity(IborIndex&amp;Tenor,AV2077,Trigger)</f>
        <v>54224</v>
      </c>
      <c r="AX2077" s="102" t="e">
        <f>_xll.qlIndexFixing($Z$5,AU2077,,Trigger)</f>
        <v>#VALUE!</v>
      </c>
      <c r="AY2077" s="102">
        <f>_xll.qlIndexFixing($AZ$1,AV2077,,Trigger)</f>
        <v>1.463057231459247E-2</v>
      </c>
    </row>
    <row r="2078" spans="46:51" ht="11.25" customHeight="1" x14ac:dyDescent="0.25">
      <c r="AT2078" s="57" t="s">
        <v>44</v>
      </c>
      <c r="AU2078" s="56">
        <f>_xll.qlInterestRateIndexFixingDate(IborIndex&amp;Tenor,AV2078,Trigger)</f>
        <v>53861</v>
      </c>
      <c r="AV2078" s="56">
        <f>_xll.qlCalendarAdvance(Calendar,AV2077,AT2078,"f",,Trigger)</f>
        <v>53863</v>
      </c>
      <c r="AW2078" s="56">
        <f>_xll.qlInterestRateIndexMaturity(IborIndex&amp;Tenor,AV2078,Trigger)</f>
        <v>54231</v>
      </c>
      <c r="AX2078" s="102" t="e">
        <f>_xll.qlIndexFixing($Z$5,AU2078,,Trigger)</f>
        <v>#VALUE!</v>
      </c>
      <c r="AY2078" s="102">
        <f>_xll.qlIndexFixing($AZ$1,AV2078,,Trigger)</f>
        <v>1.4627751977989739E-2</v>
      </c>
    </row>
    <row r="2079" spans="46:51" ht="11.25" customHeight="1" x14ac:dyDescent="0.25">
      <c r="AT2079" s="57" t="s">
        <v>44</v>
      </c>
      <c r="AU2079" s="56">
        <f>_xll.qlInterestRateIndexFixingDate(IborIndex&amp;Tenor,AV2079,Trigger)</f>
        <v>53868</v>
      </c>
      <c r="AV2079" s="56">
        <f>_xll.qlCalendarAdvance(Calendar,AV2078,AT2079,"f",,Trigger)</f>
        <v>53870</v>
      </c>
      <c r="AW2079" s="56">
        <f>_xll.qlInterestRateIndexMaturity(IborIndex&amp;Tenor,AV2079,Trigger)</f>
        <v>54238</v>
      </c>
      <c r="AX2079" s="102" t="e">
        <f>_xll.qlIndexFixing($Z$5,AU2079,,Trigger)</f>
        <v>#VALUE!</v>
      </c>
      <c r="AY2079" s="102">
        <f>_xll.qlIndexFixing($AZ$1,AV2079,,Trigger)</f>
        <v>1.4624921393751045E-2</v>
      </c>
    </row>
    <row r="2080" spans="46:51" ht="11.25" customHeight="1" x14ac:dyDescent="0.25">
      <c r="AT2080" s="57" t="s">
        <v>44</v>
      </c>
      <c r="AU2080" s="56">
        <f>_xll.qlInterestRateIndexFixingDate(IborIndex&amp;Tenor,AV2080,Trigger)</f>
        <v>53875</v>
      </c>
      <c r="AV2080" s="56">
        <f>_xll.qlCalendarAdvance(Calendar,AV2079,AT2080,"f",,Trigger)</f>
        <v>53877</v>
      </c>
      <c r="AW2080" s="56">
        <f>_xll.qlInterestRateIndexMaturity(IborIndex&amp;Tenor,AV2080,Trigger)</f>
        <v>54245</v>
      </c>
      <c r="AX2080" s="102" t="e">
        <f>_xll.qlIndexFixing($Z$5,AU2080,,Trigger)</f>
        <v>#VALUE!</v>
      </c>
      <c r="AY2080" s="102">
        <f>_xll.qlIndexFixing($AZ$1,AV2080,,Trigger)</f>
        <v>1.4622080551214533E-2</v>
      </c>
    </row>
    <row r="2081" spans="46:51" ht="11.25" customHeight="1" x14ac:dyDescent="0.25">
      <c r="AT2081" s="57" t="s">
        <v>44</v>
      </c>
      <c r="AU2081" s="56">
        <f>_xll.qlInterestRateIndexFixingDate(IborIndex&amp;Tenor,AV2081,Trigger)</f>
        <v>53882</v>
      </c>
      <c r="AV2081" s="56">
        <f>_xll.qlCalendarAdvance(Calendar,AV2080,AT2081,"f",,Trigger)</f>
        <v>53884</v>
      </c>
      <c r="AW2081" s="56">
        <f>_xll.qlInterestRateIndexMaturity(IborIndex&amp;Tenor,AV2081,Trigger)</f>
        <v>54252</v>
      </c>
      <c r="AX2081" s="102" t="e">
        <f>_xll.qlIndexFixing($Z$5,AU2081,,Trigger)</f>
        <v>#VALUE!</v>
      </c>
      <c r="AY2081" s="102">
        <f>_xll.qlIndexFixing($AZ$1,AV2081,,Trigger)</f>
        <v>1.4619229439718568E-2</v>
      </c>
    </row>
    <row r="2082" spans="46:51" ht="11.25" customHeight="1" x14ac:dyDescent="0.25">
      <c r="AT2082" s="57" t="s">
        <v>44</v>
      </c>
      <c r="AU2082" s="56">
        <f>_xll.qlInterestRateIndexFixingDate(IborIndex&amp;Tenor,AV2082,Trigger)</f>
        <v>53889</v>
      </c>
      <c r="AV2082" s="56">
        <f>_xll.qlCalendarAdvance(Calendar,AV2081,AT2082,"f",,Trigger)</f>
        <v>53891</v>
      </c>
      <c r="AW2082" s="56">
        <f>_xll.qlInterestRateIndexMaturity(IborIndex&amp;Tenor,AV2082,Trigger)</f>
        <v>54259</v>
      </c>
      <c r="AX2082" s="102" t="e">
        <f>_xll.qlIndexFixing($Z$5,AU2082,,Trigger)</f>
        <v>#VALUE!</v>
      </c>
      <c r="AY2082" s="102">
        <f>_xll.qlIndexFixing($AZ$1,AV2082,,Trigger)</f>
        <v>1.4616368048603045E-2</v>
      </c>
    </row>
    <row r="2083" spans="46:51" ht="11.25" customHeight="1" x14ac:dyDescent="0.25">
      <c r="AT2083" s="57" t="s">
        <v>44</v>
      </c>
      <c r="AU2083" s="56">
        <f>_xll.qlInterestRateIndexFixingDate(IborIndex&amp;Tenor,AV2083,Trigger)</f>
        <v>53896</v>
      </c>
      <c r="AV2083" s="56">
        <f>_xll.qlCalendarAdvance(Calendar,AV2082,AT2083,"f",,Trigger)</f>
        <v>53898</v>
      </c>
      <c r="AW2083" s="56">
        <f>_xll.qlInterestRateIndexMaturity(IborIndex&amp;Tenor,AV2083,Trigger)</f>
        <v>54266</v>
      </c>
      <c r="AX2083" s="102" t="e">
        <f>_xll.qlIndexFixing($Z$5,AU2083,,Trigger)</f>
        <v>#VALUE!</v>
      </c>
      <c r="AY2083" s="102">
        <f>_xll.qlIndexFixing($AZ$1,AV2083,,Trigger)</f>
        <v>1.461349636720676E-2</v>
      </c>
    </row>
    <row r="2084" spans="46:51" ht="11.25" customHeight="1" x14ac:dyDescent="0.25">
      <c r="AT2084" s="57" t="s">
        <v>44</v>
      </c>
      <c r="AU2084" s="56">
        <f>_xll.qlInterestRateIndexFixingDate(IborIndex&amp;Tenor,AV2084,Trigger)</f>
        <v>53903</v>
      </c>
      <c r="AV2084" s="56">
        <f>_xll.qlCalendarAdvance(Calendar,AV2083,AT2084,"f",,Trigger)</f>
        <v>53905</v>
      </c>
      <c r="AW2084" s="56">
        <f>_xll.qlInterestRateIndexMaturity(IborIndex&amp;Tenor,AV2084,Trigger)</f>
        <v>54273</v>
      </c>
      <c r="AX2084" s="102" t="e">
        <f>_xll.qlIndexFixing($Z$5,AU2084,,Trigger)</f>
        <v>#VALUE!</v>
      </c>
      <c r="AY2084" s="102">
        <f>_xll.qlIndexFixing($AZ$1,AV2084,,Trigger)</f>
        <v>1.4610614384870048E-2</v>
      </c>
    </row>
    <row r="2085" spans="46:51" ht="11.25" customHeight="1" x14ac:dyDescent="0.25">
      <c r="AT2085" s="57" t="s">
        <v>44</v>
      </c>
      <c r="AU2085" s="56">
        <f>_xll.qlInterestRateIndexFixingDate(IborIndex&amp;Tenor,AV2085,Trigger)</f>
        <v>53910</v>
      </c>
      <c r="AV2085" s="56">
        <f>_xll.qlCalendarAdvance(Calendar,AV2084,AT2085,"f",,Trigger)</f>
        <v>53912</v>
      </c>
      <c r="AW2085" s="56">
        <f>_xll.qlInterestRateIndexMaturity(IborIndex&amp;Tenor,AV2085,Trigger)</f>
        <v>54280</v>
      </c>
      <c r="AX2085" s="102" t="e">
        <f>_xll.qlIndexFixing($Z$5,AU2085,,Trigger)</f>
        <v>#VALUE!</v>
      </c>
      <c r="AY2085" s="102">
        <f>_xll.qlIndexFixing($AZ$1,AV2085,,Trigger)</f>
        <v>1.4607722090933238E-2</v>
      </c>
    </row>
    <row r="2086" spans="46:51" ht="11.25" customHeight="1" x14ac:dyDescent="0.25">
      <c r="AT2086" s="57" t="s">
        <v>44</v>
      </c>
      <c r="AU2086" s="56">
        <f>_xll.qlInterestRateIndexFixingDate(IborIndex&amp;Tenor,AV2086,Trigger)</f>
        <v>53917</v>
      </c>
      <c r="AV2086" s="56">
        <f>_xll.qlCalendarAdvance(Calendar,AV2085,AT2086,"f",,Trigger)</f>
        <v>53919</v>
      </c>
      <c r="AW2086" s="56">
        <f>_xll.qlInterestRateIndexMaturity(IborIndex&amp;Tenor,AV2086,Trigger)</f>
        <v>54287</v>
      </c>
      <c r="AX2086" s="102" t="e">
        <f>_xll.qlIndexFixing($Z$5,AU2086,,Trigger)</f>
        <v>#VALUE!</v>
      </c>
      <c r="AY2086" s="102">
        <f>_xll.qlIndexFixing($AZ$1,AV2086,,Trigger)</f>
        <v>1.4604819474737313E-2</v>
      </c>
    </row>
    <row r="2087" spans="46:51" ht="11.25" customHeight="1" x14ac:dyDescent="0.25">
      <c r="AT2087" s="57" t="s">
        <v>44</v>
      </c>
      <c r="AU2087" s="56">
        <f>_xll.qlInterestRateIndexFixingDate(IborIndex&amp;Tenor,AV2087,Trigger)</f>
        <v>53924</v>
      </c>
      <c r="AV2087" s="56">
        <f>_xll.qlCalendarAdvance(Calendar,AV2086,AT2087,"f",,Trigger)</f>
        <v>53926</v>
      </c>
      <c r="AW2087" s="56">
        <f>_xll.qlInterestRateIndexMaturity(IborIndex&amp;Tenor,AV2087,Trigger)</f>
        <v>54294</v>
      </c>
      <c r="AX2087" s="102" t="e">
        <f>_xll.qlIndexFixing($Z$5,AU2087,,Trigger)</f>
        <v>#VALUE!</v>
      </c>
      <c r="AY2087" s="102">
        <f>_xll.qlIndexFixing($AZ$1,AV2087,,Trigger)</f>
        <v>1.4601906525623919E-2</v>
      </c>
    </row>
    <row r="2088" spans="46:51" ht="11.25" customHeight="1" x14ac:dyDescent="0.25">
      <c r="AT2088" s="57" t="s">
        <v>44</v>
      </c>
      <c r="AU2088" s="56">
        <f>_xll.qlInterestRateIndexFixingDate(IborIndex&amp;Tenor,AV2088,Trigger)</f>
        <v>53931</v>
      </c>
      <c r="AV2088" s="56">
        <f>_xll.qlCalendarAdvance(Calendar,AV2087,AT2088,"f",,Trigger)</f>
        <v>53933</v>
      </c>
      <c r="AW2088" s="56">
        <f>_xll.qlInterestRateIndexMaturity(IborIndex&amp;Tenor,AV2088,Trigger)</f>
        <v>54301</v>
      </c>
      <c r="AX2088" s="102" t="e">
        <f>_xll.qlIndexFixing($Z$5,AU2088,,Trigger)</f>
        <v>#VALUE!</v>
      </c>
      <c r="AY2088" s="102">
        <f>_xll.qlIndexFixing($AZ$1,AV2088,,Trigger)</f>
        <v>1.4598983232933817E-2</v>
      </c>
    </row>
    <row r="2089" spans="46:51" ht="11.25" customHeight="1" x14ac:dyDescent="0.25">
      <c r="AT2089" s="57" t="s">
        <v>44</v>
      </c>
      <c r="AU2089" s="56">
        <f>_xll.qlInterestRateIndexFixingDate(IborIndex&amp;Tenor,AV2089,Trigger)</f>
        <v>53938</v>
      </c>
      <c r="AV2089" s="56">
        <f>_xll.qlCalendarAdvance(Calendar,AV2088,AT2089,"f",,Trigger)</f>
        <v>53940</v>
      </c>
      <c r="AW2089" s="56">
        <f>_xll.qlInterestRateIndexMaturity(IborIndex&amp;Tenor,AV2089,Trigger)</f>
        <v>54308</v>
      </c>
      <c r="AX2089" s="102" t="e">
        <f>_xll.qlIndexFixing($Z$5,AU2089,,Trigger)</f>
        <v>#VALUE!</v>
      </c>
      <c r="AY2089" s="102">
        <f>_xll.qlIndexFixing($AZ$1,AV2089,,Trigger)</f>
        <v>1.4596049586010617E-2</v>
      </c>
    </row>
    <row r="2090" spans="46:51" ht="11.25" customHeight="1" x14ac:dyDescent="0.25">
      <c r="AT2090" s="57" t="s">
        <v>44</v>
      </c>
      <c r="AU2090" s="56">
        <f>_xll.qlInterestRateIndexFixingDate(IborIndex&amp;Tenor,AV2090,Trigger)</f>
        <v>53945</v>
      </c>
      <c r="AV2090" s="56">
        <f>_xll.qlCalendarAdvance(Calendar,AV2089,AT2090,"f",,Trigger)</f>
        <v>53947</v>
      </c>
      <c r="AW2090" s="56">
        <f>_xll.qlInterestRateIndexMaturity(IborIndex&amp;Tenor,AV2090,Trigger)</f>
        <v>54315</v>
      </c>
      <c r="AX2090" s="102" t="e">
        <f>_xll.qlIndexFixing($Z$5,AU2090,,Trigger)</f>
        <v>#VALUE!</v>
      </c>
      <c r="AY2090" s="102">
        <f>_xll.qlIndexFixing($AZ$1,AV2090,,Trigger)</f>
        <v>1.4593105574195738E-2</v>
      </c>
    </row>
    <row r="2091" spans="46:51" ht="11.25" customHeight="1" x14ac:dyDescent="0.25">
      <c r="AT2091" s="57" t="s">
        <v>44</v>
      </c>
      <c r="AU2091" s="56">
        <f>_xll.qlInterestRateIndexFixingDate(IborIndex&amp;Tenor,AV2091,Trigger)</f>
        <v>53952</v>
      </c>
      <c r="AV2091" s="56">
        <f>_xll.qlCalendarAdvance(Calendar,AV2090,AT2091,"f",,Trigger)</f>
        <v>53954</v>
      </c>
      <c r="AW2091" s="56">
        <f>_xll.qlInterestRateIndexMaturity(IborIndex&amp;Tenor,AV2091,Trigger)</f>
        <v>54322</v>
      </c>
      <c r="AX2091" s="102" t="e">
        <f>_xll.qlIndexFixing($Z$5,AU2091,,Trigger)</f>
        <v>#VALUE!</v>
      </c>
      <c r="AY2091" s="102">
        <f>_xll.qlIndexFixing($AZ$1,AV2091,,Trigger)</f>
        <v>1.4590151186833007E-2</v>
      </c>
    </row>
    <row r="2092" spans="46:51" ht="11.25" customHeight="1" x14ac:dyDescent="0.25">
      <c r="AT2092" s="57" t="s">
        <v>44</v>
      </c>
      <c r="AU2092" s="56">
        <f>_xll.qlInterestRateIndexFixingDate(IborIndex&amp;Tenor,AV2092,Trigger)</f>
        <v>53959</v>
      </c>
      <c r="AV2092" s="56">
        <f>_xll.qlCalendarAdvance(Calendar,AV2091,AT2092,"f",,Trigger)</f>
        <v>53961</v>
      </c>
      <c r="AW2092" s="56">
        <f>_xll.qlInterestRateIndexMaturity(IborIndex&amp;Tenor,AV2092,Trigger)</f>
        <v>54329</v>
      </c>
      <c r="AX2092" s="102" t="e">
        <f>_xll.qlIndexFixing($Z$5,AU2092,,Trigger)</f>
        <v>#VALUE!</v>
      </c>
      <c r="AY2092" s="102">
        <f>_xll.qlIndexFixing($AZ$1,AV2092,,Trigger)</f>
        <v>1.4587186413265812E-2</v>
      </c>
    </row>
    <row r="2093" spans="46:51" ht="11.25" customHeight="1" x14ac:dyDescent="0.25">
      <c r="AT2093" s="57" t="s">
        <v>44</v>
      </c>
      <c r="AU2093" s="56">
        <f>_xll.qlInterestRateIndexFixingDate(IborIndex&amp;Tenor,AV2093,Trigger)</f>
        <v>53966</v>
      </c>
      <c r="AV2093" s="56">
        <f>_xll.qlCalendarAdvance(Calendar,AV2092,AT2093,"f",,Trigger)</f>
        <v>53968</v>
      </c>
      <c r="AW2093" s="56">
        <f>_xll.qlInterestRateIndexMaturity(IborIndex&amp;Tenor,AV2093,Trigger)</f>
        <v>54336</v>
      </c>
      <c r="AX2093" s="102" t="e">
        <f>_xll.qlIndexFixing($Z$5,AU2093,,Trigger)</f>
        <v>#VALUE!</v>
      </c>
      <c r="AY2093" s="102">
        <f>_xll.qlIndexFixing($AZ$1,AV2093,,Trigger)</f>
        <v>1.4584211242838195E-2</v>
      </c>
    </row>
    <row r="2094" spans="46:51" ht="11.25" customHeight="1" x14ac:dyDescent="0.25">
      <c r="AT2094" s="57" t="s">
        <v>44</v>
      </c>
      <c r="AU2094" s="56">
        <f>_xll.qlInterestRateIndexFixingDate(IborIndex&amp;Tenor,AV2094,Trigger)</f>
        <v>53973</v>
      </c>
      <c r="AV2094" s="56">
        <f>_xll.qlCalendarAdvance(Calendar,AV2093,AT2094,"f",,Trigger)</f>
        <v>53975</v>
      </c>
      <c r="AW2094" s="56">
        <f>_xll.qlInterestRateIndexMaturity(IborIndex&amp;Tenor,AV2094,Trigger)</f>
        <v>54343</v>
      </c>
      <c r="AX2094" s="102" t="e">
        <f>_xll.qlIndexFixing($Z$5,AU2094,,Trigger)</f>
        <v>#VALUE!</v>
      </c>
      <c r="AY2094" s="102">
        <f>_xll.qlIndexFixing($AZ$1,AV2094,,Trigger)</f>
        <v>1.4581225664894636E-2</v>
      </c>
    </row>
    <row r="2095" spans="46:51" ht="11.25" customHeight="1" x14ac:dyDescent="0.25">
      <c r="AT2095" s="57" t="s">
        <v>44</v>
      </c>
      <c r="AU2095" s="56">
        <f>_xll.qlInterestRateIndexFixingDate(IborIndex&amp;Tenor,AV2095,Trigger)</f>
        <v>53980</v>
      </c>
      <c r="AV2095" s="56">
        <f>_xll.qlCalendarAdvance(Calendar,AV2094,AT2095,"f",,Trigger)</f>
        <v>53982</v>
      </c>
      <c r="AW2095" s="56">
        <f>_xll.qlInterestRateIndexMaturity(IborIndex&amp;Tenor,AV2095,Trigger)</f>
        <v>54350</v>
      </c>
      <c r="AX2095" s="102" t="e">
        <f>_xll.qlIndexFixing($Z$5,AU2095,,Trigger)</f>
        <v>#VALUE!</v>
      </c>
      <c r="AY2095" s="102">
        <f>_xll.qlIndexFixing($AZ$1,AV2095,,Trigger)</f>
        <v>1.4578229668779615E-2</v>
      </c>
    </row>
    <row r="2096" spans="46:51" ht="11.25" customHeight="1" x14ac:dyDescent="0.25">
      <c r="AT2096" s="57" t="s">
        <v>44</v>
      </c>
      <c r="AU2096" s="56">
        <f>_xll.qlInterestRateIndexFixingDate(IborIndex&amp;Tenor,AV2096,Trigger)</f>
        <v>53987</v>
      </c>
      <c r="AV2096" s="56">
        <f>_xll.qlCalendarAdvance(Calendar,AV2095,AT2096,"f",,Trigger)</f>
        <v>53989</v>
      </c>
      <c r="AW2096" s="56">
        <f>_xll.qlInterestRateIndexMaturity(IborIndex&amp;Tenor,AV2096,Trigger)</f>
        <v>54357</v>
      </c>
      <c r="AX2096" s="102" t="e">
        <f>_xll.qlIndexFixing($Z$5,AU2096,,Trigger)</f>
        <v>#VALUE!</v>
      </c>
      <c r="AY2096" s="102">
        <f>_xll.qlIndexFixing($AZ$1,AV2096,,Trigger)</f>
        <v>1.4575223243839358E-2</v>
      </c>
    </row>
    <row r="2097" spans="46:51" ht="11.25" customHeight="1" x14ac:dyDescent="0.25">
      <c r="AT2097" s="57" t="s">
        <v>44</v>
      </c>
      <c r="AU2097" s="56">
        <f>_xll.qlInterestRateIndexFixingDate(IborIndex&amp;Tenor,AV2097,Trigger)</f>
        <v>53994</v>
      </c>
      <c r="AV2097" s="56">
        <f>_xll.qlCalendarAdvance(Calendar,AV2096,AT2097,"f",,Trigger)</f>
        <v>53996</v>
      </c>
      <c r="AW2097" s="56">
        <f>_xll.qlInterestRateIndexMaturity(IborIndex&amp;Tenor,AV2097,Trigger)</f>
        <v>54361</v>
      </c>
      <c r="AX2097" s="102" t="e">
        <f>_xll.qlIndexFixing($Z$5,AU2097,,Trigger)</f>
        <v>#VALUE!</v>
      </c>
      <c r="AY2097" s="102">
        <f>_xll.qlIndexFixing($AZ$1,AV2097,,Trigger)</f>
        <v>1.4572206379419221E-2</v>
      </c>
    </row>
    <row r="2098" spans="46:51" ht="11.25" customHeight="1" x14ac:dyDescent="0.25">
      <c r="AT2098" s="57" t="s">
        <v>44</v>
      </c>
      <c r="AU2098" s="56">
        <f>_xll.qlInterestRateIndexFixingDate(IborIndex&amp;Tenor,AV2098,Trigger)</f>
        <v>54001</v>
      </c>
      <c r="AV2098" s="56">
        <f>_xll.qlCalendarAdvance(Calendar,AV2097,AT2098,"f",,Trigger)</f>
        <v>54003</v>
      </c>
      <c r="AW2098" s="56">
        <f>_xll.qlInterestRateIndexMaturity(IborIndex&amp;Tenor,AV2098,Trigger)</f>
        <v>54371</v>
      </c>
      <c r="AX2098" s="102" t="e">
        <f>_xll.qlIndexFixing($Z$5,AU2098,,Trigger)</f>
        <v>#VALUE!</v>
      </c>
      <c r="AY2098" s="102">
        <f>_xll.qlIndexFixing($AZ$1,AV2098,,Trigger)</f>
        <v>1.4569179064865646E-2</v>
      </c>
    </row>
    <row r="2099" spans="46:51" ht="11.25" customHeight="1" x14ac:dyDescent="0.25">
      <c r="AT2099" s="57" t="s">
        <v>44</v>
      </c>
      <c r="AU2099" s="56">
        <f>_xll.qlInterestRateIndexFixingDate(IborIndex&amp;Tenor,AV2099,Trigger)</f>
        <v>54008</v>
      </c>
      <c r="AV2099" s="56">
        <f>_xll.qlCalendarAdvance(Calendar,AV2098,AT2099,"f",,Trigger)</f>
        <v>54010</v>
      </c>
      <c r="AW2099" s="56">
        <f>_xll.qlInterestRateIndexMaturity(IborIndex&amp;Tenor,AV2099,Trigger)</f>
        <v>54378</v>
      </c>
      <c r="AX2099" s="102" t="e">
        <f>_xll.qlIndexFixing($Z$5,AU2099,,Trigger)</f>
        <v>#VALUE!</v>
      </c>
      <c r="AY2099" s="102">
        <f>_xll.qlIndexFixing($AZ$1,AV2099,,Trigger)</f>
        <v>1.456614128952508E-2</v>
      </c>
    </row>
    <row r="2100" spans="46:51" ht="11.25" customHeight="1" x14ac:dyDescent="0.25">
      <c r="AT2100" s="57" t="s">
        <v>44</v>
      </c>
      <c r="AU2100" s="56">
        <f>_xll.qlInterestRateIndexFixingDate(IborIndex&amp;Tenor,AV2100,Trigger)</f>
        <v>54015</v>
      </c>
      <c r="AV2100" s="56">
        <f>_xll.qlCalendarAdvance(Calendar,AV2099,AT2100,"f",,Trigger)</f>
        <v>54017</v>
      </c>
      <c r="AW2100" s="56">
        <f>_xll.qlInterestRateIndexMaturity(IborIndex&amp;Tenor,AV2100,Trigger)</f>
        <v>54385</v>
      </c>
      <c r="AX2100" s="102" t="e">
        <f>_xll.qlIndexFixing($Z$5,AU2100,,Trigger)</f>
        <v>#VALUE!</v>
      </c>
      <c r="AY2100" s="102">
        <f>_xll.qlIndexFixing($AZ$1,AV2100,,Trigger)</f>
        <v>1.4563093042745282E-2</v>
      </c>
    </row>
    <row r="2101" spans="46:51" ht="11.25" customHeight="1" x14ac:dyDescent="0.25">
      <c r="AT2101" s="57" t="s">
        <v>44</v>
      </c>
      <c r="AU2101" s="56">
        <f>_xll.qlInterestRateIndexFixingDate(IborIndex&amp;Tenor,AV2101,Trigger)</f>
        <v>54022</v>
      </c>
      <c r="AV2101" s="56">
        <f>_xll.qlCalendarAdvance(Calendar,AV2100,AT2101,"f",,Trigger)</f>
        <v>54024</v>
      </c>
      <c r="AW2101" s="56">
        <f>_xll.qlInterestRateIndexMaturity(IborIndex&amp;Tenor,AV2101,Trigger)</f>
        <v>54392</v>
      </c>
      <c r="AX2101" s="102" t="e">
        <f>_xll.qlIndexFixing($Z$5,AU2101,,Trigger)</f>
        <v>#VALUE!</v>
      </c>
      <c r="AY2101" s="102">
        <f>_xll.qlIndexFixing($AZ$1,AV2101,,Trigger)</f>
        <v>1.4560034313873347E-2</v>
      </c>
    </row>
    <row r="2102" spans="46:51" ht="11.25" customHeight="1" x14ac:dyDescent="0.25">
      <c r="AT2102" s="57" t="s">
        <v>44</v>
      </c>
      <c r="AU2102" s="56">
        <f>_xll.qlInterestRateIndexFixingDate(IborIndex&amp;Tenor,AV2102,Trigger)</f>
        <v>54029</v>
      </c>
      <c r="AV2102" s="56">
        <f>_xll.qlCalendarAdvance(Calendar,AV2101,AT2102,"f",,Trigger)</f>
        <v>54031</v>
      </c>
      <c r="AW2102" s="56">
        <f>_xll.qlInterestRateIndexMaturity(IborIndex&amp;Tenor,AV2102,Trigger)</f>
        <v>54399</v>
      </c>
      <c r="AX2102" s="102" t="e">
        <f>_xll.qlIndexFixing($Z$5,AU2102,,Trigger)</f>
        <v>#VALUE!</v>
      </c>
      <c r="AY2102" s="102">
        <f>_xll.qlIndexFixing($AZ$1,AV2102,,Trigger)</f>
        <v>1.4556965092257691E-2</v>
      </c>
    </row>
    <row r="2103" spans="46:51" ht="11.25" customHeight="1" x14ac:dyDescent="0.25">
      <c r="AT2103" s="57" t="s">
        <v>44</v>
      </c>
      <c r="AU2103" s="56">
        <f>_xll.qlInterestRateIndexFixingDate(IborIndex&amp;Tenor,AV2103,Trigger)</f>
        <v>54036</v>
      </c>
      <c r="AV2103" s="56">
        <f>_xll.qlCalendarAdvance(Calendar,AV2102,AT2103,"f",,Trigger)</f>
        <v>54038</v>
      </c>
      <c r="AW2103" s="56">
        <f>_xll.qlInterestRateIndexMaturity(IborIndex&amp;Tenor,AV2103,Trigger)</f>
        <v>54406</v>
      </c>
      <c r="AX2103" s="102" t="e">
        <f>_xll.qlIndexFixing($Z$5,AU2103,,Trigger)</f>
        <v>#VALUE!</v>
      </c>
      <c r="AY2103" s="102">
        <f>_xll.qlIndexFixing($AZ$1,AV2103,,Trigger)</f>
        <v>1.455388536724694E-2</v>
      </c>
    </row>
    <row r="2104" spans="46:51" ht="11.25" customHeight="1" x14ac:dyDescent="0.25">
      <c r="AT2104" s="57" t="s">
        <v>44</v>
      </c>
      <c r="AU2104" s="56">
        <f>_xll.qlInterestRateIndexFixingDate(IborIndex&amp;Tenor,AV2104,Trigger)</f>
        <v>54043</v>
      </c>
      <c r="AV2104" s="56">
        <f>_xll.qlCalendarAdvance(Calendar,AV2103,AT2104,"f",,Trigger)</f>
        <v>54045</v>
      </c>
      <c r="AW2104" s="56">
        <f>_xll.qlInterestRateIndexMaturity(IborIndex&amp;Tenor,AV2104,Trigger)</f>
        <v>54413</v>
      </c>
      <c r="AX2104" s="102" t="e">
        <f>_xll.qlIndexFixing($Z$5,AU2104,,Trigger)</f>
        <v>#VALUE!</v>
      </c>
      <c r="AY2104" s="102">
        <f>_xll.qlIndexFixing($AZ$1,AV2104,,Trigger)</f>
        <v>1.455079512819038E-2</v>
      </c>
    </row>
    <row r="2105" spans="46:51" ht="11.25" customHeight="1" x14ac:dyDescent="0.25">
      <c r="AT2105" s="57" t="s">
        <v>44</v>
      </c>
      <c r="AU2105" s="56">
        <f>_xll.qlInterestRateIndexFixingDate(IborIndex&amp;Tenor,AV2105,Trigger)</f>
        <v>54049</v>
      </c>
      <c r="AV2105" s="56">
        <f>_xll.qlCalendarAdvance(Calendar,AV2104,AT2105,"f",,Trigger)</f>
        <v>54053</v>
      </c>
      <c r="AW2105" s="56">
        <f>_xll.qlInterestRateIndexMaturity(IborIndex&amp;Tenor,AV2105,Trigger)</f>
        <v>54420</v>
      </c>
      <c r="AX2105" s="102" t="e">
        <f>_xll.qlIndexFixing($Z$5,AU2105,,Trigger)</f>
        <v>#VALUE!</v>
      </c>
      <c r="AY2105" s="102">
        <f>_xll.qlIndexFixing($AZ$1,AV2105,,Trigger)</f>
        <v>1.4547250538406506E-2</v>
      </c>
    </row>
    <row r="2106" spans="46:51" ht="11.25" customHeight="1" x14ac:dyDescent="0.25">
      <c r="AT2106" s="57" t="s">
        <v>44</v>
      </c>
      <c r="AU2106" s="56">
        <f>_xll.qlInterestRateIndexFixingDate(IborIndex&amp;Tenor,AV2106,Trigger)</f>
        <v>54057</v>
      </c>
      <c r="AV2106" s="56">
        <f>_xll.qlCalendarAdvance(Calendar,AV2105,AT2106,"f",,Trigger)</f>
        <v>54060</v>
      </c>
      <c r="AW2106" s="56">
        <f>_xll.qlInterestRateIndexMaturity(IborIndex&amp;Tenor,AV2106,Trigger)</f>
        <v>54427</v>
      </c>
      <c r="AX2106" s="102" t="e">
        <f>_xll.qlIndexFixing($Z$5,AU2106,,Trigger)</f>
        <v>#VALUE!</v>
      </c>
      <c r="AY2106" s="102">
        <f>_xll.qlIndexFixing($AZ$1,AV2106,,Trigger)</f>
        <v>1.4544137733387733E-2</v>
      </c>
    </row>
    <row r="2107" spans="46:51" ht="11.25" customHeight="1" x14ac:dyDescent="0.25">
      <c r="AT2107" s="57" t="s">
        <v>44</v>
      </c>
      <c r="AU2107" s="56">
        <f>_xll.qlInterestRateIndexFixingDate(IborIndex&amp;Tenor,AV2107,Trigger)</f>
        <v>54065</v>
      </c>
      <c r="AV2107" s="56">
        <f>_xll.qlCalendarAdvance(Calendar,AV2106,AT2107,"f",,Trigger)</f>
        <v>54067</v>
      </c>
      <c r="AW2107" s="56">
        <f>_xll.qlInterestRateIndexMaturity(IborIndex&amp;Tenor,AV2107,Trigger)</f>
        <v>54434</v>
      </c>
      <c r="AX2107" s="102" t="e">
        <f>_xll.qlIndexFixing($Z$5,AU2107,,Trigger)</f>
        <v>#VALUE!</v>
      </c>
      <c r="AY2107" s="102">
        <f>_xll.qlIndexFixing($AZ$1,AV2107,,Trigger)</f>
        <v>1.4541014380851565E-2</v>
      </c>
    </row>
    <row r="2108" spans="46:51" ht="11.25" customHeight="1" x14ac:dyDescent="0.25">
      <c r="AT2108" s="57" t="s">
        <v>44</v>
      </c>
      <c r="AU2108" s="56">
        <f>_xll.qlInterestRateIndexFixingDate(IborIndex&amp;Tenor,AV2108,Trigger)</f>
        <v>54072</v>
      </c>
      <c r="AV2108" s="56">
        <f>_xll.qlCalendarAdvance(Calendar,AV2107,AT2108,"f",,Trigger)</f>
        <v>54074</v>
      </c>
      <c r="AW2108" s="56">
        <f>_xll.qlInterestRateIndexMaturity(IborIndex&amp;Tenor,AV2108,Trigger)</f>
        <v>54441</v>
      </c>
      <c r="AX2108" s="102" t="e">
        <f>_xll.qlIndexFixing($Z$5,AU2108,,Trigger)</f>
        <v>#VALUE!</v>
      </c>
      <c r="AY2108" s="102">
        <f>_xll.qlIndexFixing($AZ$1,AV2108,,Trigger)</f>
        <v>1.4537880470148817E-2</v>
      </c>
    </row>
    <row r="2109" spans="46:51" ht="11.25" customHeight="1" x14ac:dyDescent="0.25">
      <c r="AT2109" s="57" t="s">
        <v>44</v>
      </c>
      <c r="AU2109" s="56">
        <f>_xll.qlInterestRateIndexFixingDate(IborIndex&amp;Tenor,AV2109,Trigger)</f>
        <v>54079</v>
      </c>
      <c r="AV2109" s="56">
        <f>_xll.qlCalendarAdvance(Calendar,AV2108,AT2109,"f",,Trigger)</f>
        <v>54081</v>
      </c>
      <c r="AW2109" s="56">
        <f>_xll.qlInterestRateIndexMaturity(IborIndex&amp;Tenor,AV2109,Trigger)</f>
        <v>54448</v>
      </c>
      <c r="AX2109" s="102" t="e">
        <f>_xll.qlIndexFixing($Z$5,AU2109,,Trigger)</f>
        <v>#VALUE!</v>
      </c>
      <c r="AY2109" s="102">
        <f>_xll.qlIndexFixing($AZ$1,AV2109,,Trigger)</f>
        <v>1.4534735990631391E-2</v>
      </c>
    </row>
    <row r="2110" spans="46:51" ht="11.25" customHeight="1" x14ac:dyDescent="0.25">
      <c r="AT2110" s="57" t="s">
        <v>44</v>
      </c>
      <c r="AU2110" s="56">
        <f>_xll.qlInterestRateIndexFixingDate(IborIndex&amp;Tenor,AV2110,Trigger)</f>
        <v>54086</v>
      </c>
      <c r="AV2110" s="56">
        <f>_xll.qlCalendarAdvance(Calendar,AV2109,AT2110,"f",,Trigger)</f>
        <v>54088</v>
      </c>
      <c r="AW2110" s="56">
        <f>_xll.qlInterestRateIndexMaturity(IborIndex&amp;Tenor,AV2110,Trigger)</f>
        <v>54452</v>
      </c>
      <c r="AX2110" s="102" t="e">
        <f>_xll.qlIndexFixing($Z$5,AU2110,,Trigger)</f>
        <v>#VALUE!</v>
      </c>
      <c r="AY2110" s="102">
        <f>_xll.qlIndexFixing($AZ$1,AV2110,,Trigger)</f>
        <v>1.4531580931650759E-2</v>
      </c>
    </row>
    <row r="2111" spans="46:51" ht="11.25" customHeight="1" x14ac:dyDescent="0.25">
      <c r="AT2111" s="57" t="s">
        <v>44</v>
      </c>
      <c r="AU2111" s="56">
        <f>_xll.qlInterestRateIndexFixingDate(IborIndex&amp;Tenor,AV2111,Trigger)</f>
        <v>54093</v>
      </c>
      <c r="AV2111" s="56">
        <f>_xll.qlCalendarAdvance(Calendar,AV2110,AT2111,"f",,Trigger)</f>
        <v>54095</v>
      </c>
      <c r="AW2111" s="56">
        <f>_xll.qlInterestRateIndexMaturity(IborIndex&amp;Tenor,AV2111,Trigger)</f>
        <v>54462</v>
      </c>
      <c r="AX2111" s="102" t="e">
        <f>_xll.qlIndexFixing($Z$5,AU2111,,Trigger)</f>
        <v>#VALUE!</v>
      </c>
      <c r="AY2111" s="102">
        <f>_xll.qlIndexFixing($AZ$1,AV2111,,Trigger)</f>
        <v>1.452841528255948E-2</v>
      </c>
    </row>
    <row r="2112" spans="46:51" ht="11.25" customHeight="1" x14ac:dyDescent="0.25">
      <c r="AT2112" s="57" t="s">
        <v>44</v>
      </c>
      <c r="AU2112" s="56">
        <f>_xll.qlInterestRateIndexFixingDate(IborIndex&amp;Tenor,AV2112,Trigger)</f>
        <v>54100</v>
      </c>
      <c r="AV2112" s="56">
        <f>_xll.qlCalendarAdvance(Calendar,AV2111,AT2112,"f",,Trigger)</f>
        <v>54102</v>
      </c>
      <c r="AW2112" s="56">
        <f>_xll.qlInterestRateIndexMaturity(IborIndex&amp;Tenor,AV2112,Trigger)</f>
        <v>54469</v>
      </c>
      <c r="AX2112" s="102" t="e">
        <f>_xll.qlIndexFixing($Z$5,AU2112,,Trigger)</f>
        <v>#VALUE!</v>
      </c>
      <c r="AY2112" s="102">
        <f>_xll.qlIndexFixing($AZ$1,AV2112,,Trigger)</f>
        <v>1.452523903271077E-2</v>
      </c>
    </row>
    <row r="2113" spans="46:51" ht="11.25" customHeight="1" x14ac:dyDescent="0.25">
      <c r="AT2113" s="57" t="s">
        <v>44</v>
      </c>
      <c r="AU2113" s="56">
        <f>_xll.qlInterestRateIndexFixingDate(IborIndex&amp;Tenor,AV2113,Trigger)</f>
        <v>54107</v>
      </c>
      <c r="AV2113" s="56">
        <f>_xll.qlCalendarAdvance(Calendar,AV2112,AT2113,"f",,Trigger)</f>
        <v>54109</v>
      </c>
      <c r="AW2113" s="56">
        <f>_xll.qlInterestRateIndexMaturity(IborIndex&amp;Tenor,AV2113,Trigger)</f>
        <v>54476</v>
      </c>
      <c r="AX2113" s="102" t="e">
        <f>_xll.qlIndexFixing($Z$5,AU2113,,Trigger)</f>
        <v>#VALUE!</v>
      </c>
      <c r="AY2113" s="102">
        <f>_xll.qlIndexFixing($AZ$1,AV2113,,Trigger)</f>
        <v>1.4522052171457628E-2</v>
      </c>
    </row>
    <row r="2114" spans="46:51" ht="11.25" customHeight="1" x14ac:dyDescent="0.25">
      <c r="AT2114" s="57" t="s">
        <v>44</v>
      </c>
      <c r="AU2114" s="56">
        <f>_xll.qlInterestRateIndexFixingDate(IborIndex&amp;Tenor,AV2114,Trigger)</f>
        <v>54114</v>
      </c>
      <c r="AV2114" s="56">
        <f>_xll.qlCalendarAdvance(Calendar,AV2113,AT2114,"f",,Trigger)</f>
        <v>54116</v>
      </c>
      <c r="AW2114" s="56">
        <f>_xll.qlInterestRateIndexMaturity(IborIndex&amp;Tenor,AV2114,Trigger)</f>
        <v>54480</v>
      </c>
      <c r="AX2114" s="102" t="e">
        <f>_xll.qlIndexFixing($Z$5,AU2114,,Trigger)</f>
        <v>#VALUE!</v>
      </c>
      <c r="AY2114" s="102">
        <f>_xll.qlIndexFixing($AZ$1,AV2114,,Trigger)</f>
        <v>1.4518798698142087E-2</v>
      </c>
    </row>
    <row r="2115" spans="46:51" ht="11.25" customHeight="1" x14ac:dyDescent="0.25">
      <c r="AT2115" s="57" t="s">
        <v>44</v>
      </c>
      <c r="AU2115" s="56">
        <f>_xll.qlInterestRateIndexFixingDate(IborIndex&amp;Tenor,AV2115,Trigger)</f>
        <v>54121</v>
      </c>
      <c r="AV2115" s="56">
        <f>_xll.qlCalendarAdvance(Calendar,AV2114,AT2115,"f",,Trigger)</f>
        <v>54123</v>
      </c>
      <c r="AW2115" s="56">
        <f>_xll.qlInterestRateIndexMaturity(IborIndex&amp;Tenor,AV2115,Trigger)</f>
        <v>54490</v>
      </c>
      <c r="AX2115" s="102" t="e">
        <f>_xll.qlIndexFixing($Z$5,AU2115,,Trigger)</f>
        <v>#VALUE!</v>
      </c>
      <c r="AY2115" s="102">
        <f>_xll.qlIndexFixing($AZ$1,AV2115,,Trigger)</f>
        <v>1.4515591477025894E-2</v>
      </c>
    </row>
    <row r="2116" spans="46:51" ht="11.25" customHeight="1" x14ac:dyDescent="0.25">
      <c r="AT2116" s="57" t="s">
        <v>44</v>
      </c>
      <c r="AU2116" s="56">
        <f>_xll.qlInterestRateIndexFixingDate(IborIndex&amp;Tenor,AV2116,Trigger)</f>
        <v>54128</v>
      </c>
      <c r="AV2116" s="56">
        <f>_xll.qlCalendarAdvance(Calendar,AV2115,AT2116,"f",,Trigger)</f>
        <v>54130</v>
      </c>
      <c r="AW2116" s="56">
        <f>_xll.qlInterestRateIndexMaturity(IborIndex&amp;Tenor,AV2116,Trigger)</f>
        <v>54497</v>
      </c>
      <c r="AX2116" s="102" t="e">
        <f>_xll.qlIndexFixing($Z$5,AU2116,,Trigger)</f>
        <v>#VALUE!</v>
      </c>
      <c r="AY2116" s="102">
        <f>_xll.qlIndexFixing($AZ$1,AV2116,,Trigger)</f>
        <v>1.4512373613726457E-2</v>
      </c>
    </row>
    <row r="2117" spans="46:51" ht="11.25" customHeight="1" x14ac:dyDescent="0.25">
      <c r="AT2117" s="57" t="s">
        <v>44</v>
      </c>
      <c r="AU2117" s="56">
        <f>_xll.qlInterestRateIndexFixingDate(IborIndex&amp;Tenor,AV2117,Trigger)</f>
        <v>54135</v>
      </c>
      <c r="AV2117" s="56">
        <f>_xll.qlCalendarAdvance(Calendar,AV2116,AT2117,"f",,Trigger)</f>
        <v>54137</v>
      </c>
      <c r="AW2117" s="56">
        <f>_xll.qlInterestRateIndexMaturity(IborIndex&amp;Tenor,AV2117,Trigger)</f>
        <v>54504</v>
      </c>
      <c r="AX2117" s="102" t="e">
        <f>_xll.qlIndexFixing($Z$5,AU2117,,Trigger)</f>
        <v>#VALUE!</v>
      </c>
      <c r="AY2117" s="102">
        <f>_xll.qlIndexFixing($AZ$1,AV2117,,Trigger)</f>
        <v>1.4509145097598921E-2</v>
      </c>
    </row>
    <row r="2118" spans="46:51" ht="11.25" customHeight="1" x14ac:dyDescent="0.25">
      <c r="AT2118" s="57" t="s">
        <v>44</v>
      </c>
      <c r="AU2118" s="56">
        <f>_xll.qlInterestRateIndexFixingDate(IborIndex&amp;Tenor,AV2118,Trigger)</f>
        <v>54142</v>
      </c>
      <c r="AV2118" s="56">
        <f>_xll.qlCalendarAdvance(Calendar,AV2117,AT2118,"f",,Trigger)</f>
        <v>54144</v>
      </c>
      <c r="AW2118" s="56">
        <f>_xll.qlInterestRateIndexMaturity(IborIndex&amp;Tenor,AV2118,Trigger)</f>
        <v>54511</v>
      </c>
      <c r="AX2118" s="102" t="e">
        <f>_xll.qlIndexFixing($Z$5,AU2118,,Trigger)</f>
        <v>#VALUE!</v>
      </c>
      <c r="AY2118" s="102">
        <f>_xll.qlIndexFixing($AZ$1,AV2118,,Trigger)</f>
        <v>1.4505905917999088E-2</v>
      </c>
    </row>
    <row r="2119" spans="46:51" ht="11.25" customHeight="1" x14ac:dyDescent="0.25">
      <c r="AT2119" s="57" t="s">
        <v>44</v>
      </c>
      <c r="AU2119" s="56">
        <f>_xll.qlInterestRateIndexFixingDate(IborIndex&amp;Tenor,AV2119,Trigger)</f>
        <v>54149</v>
      </c>
      <c r="AV2119" s="56">
        <f>_xll.qlCalendarAdvance(Calendar,AV2118,AT2119,"f",,Trigger)</f>
        <v>54155</v>
      </c>
      <c r="AW2119" s="56">
        <f>_xll.qlInterestRateIndexMaturity(IborIndex&amp;Tenor,AV2119,Trigger)</f>
        <v>54520</v>
      </c>
      <c r="AX2119" s="102" t="e">
        <f>_xll.qlIndexFixing($Z$5,AU2119,,Trigger)</f>
        <v>#VALUE!</v>
      </c>
      <c r="AY2119" s="102">
        <f>_xll.qlIndexFixing($AZ$1,AV2119,,Trigger)</f>
        <v>1.4501725572608912E-2</v>
      </c>
    </row>
    <row r="2120" spans="46:51" ht="11.25" customHeight="1" x14ac:dyDescent="0.25">
      <c r="AT2120" s="57" t="s">
        <v>44</v>
      </c>
      <c r="AU2120" s="56">
        <f>_xll.qlInterestRateIndexFixingDate(IborIndex&amp;Tenor,AV2120,Trigger)</f>
        <v>54158</v>
      </c>
      <c r="AV2120" s="56">
        <f>_xll.qlCalendarAdvance(Calendar,AV2119,AT2120,"f",,Trigger)</f>
        <v>54162</v>
      </c>
      <c r="AW2120" s="56">
        <f>_xll.qlInterestRateIndexMaturity(IborIndex&amp;Tenor,AV2120,Trigger)</f>
        <v>54527</v>
      </c>
      <c r="AX2120" s="102" t="e">
        <f>_xll.qlIndexFixing($Z$5,AU2120,,Trigger)</f>
        <v>#VALUE!</v>
      </c>
      <c r="AY2120" s="102">
        <f>_xll.qlIndexFixing($AZ$1,AV2120,,Trigger)</f>
        <v>1.4498662851200729E-2</v>
      </c>
    </row>
    <row r="2121" spans="46:51" ht="11.25" customHeight="1" x14ac:dyDescent="0.25">
      <c r="AT2121" s="57" t="s">
        <v>44</v>
      </c>
      <c r="AU2121" s="56">
        <f>_xll.qlInterestRateIndexFixingDate(IborIndex&amp;Tenor,AV2121,Trigger)</f>
        <v>54165</v>
      </c>
      <c r="AV2121" s="56">
        <f>_xll.qlCalendarAdvance(Calendar,AV2120,AT2121,"f",,Trigger)</f>
        <v>54169</v>
      </c>
      <c r="AW2121" s="56">
        <f>_xll.qlInterestRateIndexMaturity(IborIndex&amp;Tenor,AV2121,Trigger)</f>
        <v>54534</v>
      </c>
      <c r="AX2121" s="102" t="e">
        <f>_xll.qlIndexFixing($Z$5,AU2121,,Trigger)</f>
        <v>#VALUE!</v>
      </c>
      <c r="AY2121" s="102">
        <f>_xll.qlIndexFixing($AZ$1,AV2121,,Trigger)</f>
        <v>1.4495187687730613E-2</v>
      </c>
    </row>
    <row r="2122" spans="46:51" ht="11.25" customHeight="1" x14ac:dyDescent="0.25">
      <c r="AT2122" s="57" t="s">
        <v>44</v>
      </c>
      <c r="AU2122" s="56">
        <f>_xll.qlInterestRateIndexFixingDate(IborIndex&amp;Tenor,AV2122,Trigger)</f>
        <v>54172</v>
      </c>
      <c r="AV2122" s="56">
        <f>_xll.qlCalendarAdvance(Calendar,AV2121,AT2122,"f",,Trigger)</f>
        <v>54176</v>
      </c>
      <c r="AW2122" s="56">
        <f>_xll.qlInterestRateIndexMaturity(IborIndex&amp;Tenor,AV2122,Trigger)</f>
        <v>54541</v>
      </c>
      <c r="AX2122" s="102" t="e">
        <f>_xll.qlIndexFixing($Z$5,AU2122,,Trigger)</f>
        <v>#VALUE!</v>
      </c>
      <c r="AY2122" s="102">
        <f>_xll.qlIndexFixing($AZ$1,AV2122,,Trigger)</f>
        <v>1.4491902686985983E-2</v>
      </c>
    </row>
    <row r="2123" spans="46:51" ht="11.25" customHeight="1" x14ac:dyDescent="0.25">
      <c r="AT2123" s="57" t="s">
        <v>44</v>
      </c>
      <c r="AU2123" s="56">
        <f>_xll.qlInterestRateIndexFixingDate(IborIndex&amp;Tenor,AV2123,Trigger)</f>
        <v>54178</v>
      </c>
      <c r="AV2123" s="56">
        <f>_xll.qlCalendarAdvance(Calendar,AV2122,AT2123,"f",,Trigger)</f>
        <v>54183</v>
      </c>
      <c r="AW2123" s="56">
        <f>_xll.qlInterestRateIndexMaturity(IborIndex&amp;Tenor,AV2123,Trigger)</f>
        <v>54548</v>
      </c>
      <c r="AX2123" s="102" t="e">
        <f>_xll.qlIndexFixing($Z$5,AU2123,,Trigger)</f>
        <v>#VALUE!</v>
      </c>
      <c r="AY2123" s="102">
        <f>_xll.qlIndexFixing($AZ$1,AV2123,,Trigger)</f>
        <v>1.4488606966514878E-2</v>
      </c>
    </row>
    <row r="2124" spans="46:51" ht="11.25" customHeight="1" x14ac:dyDescent="0.25">
      <c r="AT2124" s="57" t="s">
        <v>44</v>
      </c>
      <c r="AU2124" s="56">
        <f>_xll.qlInterestRateIndexFixingDate(IborIndex&amp;Tenor,AV2124,Trigger)</f>
        <v>54186</v>
      </c>
      <c r="AV2124" s="56">
        <f>_xll.qlCalendarAdvance(Calendar,AV2123,AT2124,"f",,Trigger)</f>
        <v>54190</v>
      </c>
      <c r="AW2124" s="56">
        <f>_xll.qlInterestRateIndexMaturity(IborIndex&amp;Tenor,AV2124,Trigger)</f>
        <v>54555</v>
      </c>
      <c r="AX2124" s="102" t="e">
        <f>_xll.qlIndexFixing($Z$5,AU2124,,Trigger)</f>
        <v>#VALUE!</v>
      </c>
      <c r="AY2124" s="102">
        <f>_xll.qlIndexFixing($AZ$1,AV2124,,Trigger)</f>
        <v>1.448530051567682E-2</v>
      </c>
    </row>
    <row r="2125" spans="46:51" ht="11.25" customHeight="1" x14ac:dyDescent="0.25">
      <c r="AT2125" s="57" t="s">
        <v>44</v>
      </c>
      <c r="AU2125" s="56">
        <f>_xll.qlInterestRateIndexFixingDate(IborIndex&amp;Tenor,AV2125,Trigger)</f>
        <v>54193</v>
      </c>
      <c r="AV2125" s="56">
        <f>_xll.qlCalendarAdvance(Calendar,AV2124,AT2125,"f",,Trigger)</f>
        <v>54197</v>
      </c>
      <c r="AW2125" s="56">
        <f>_xll.qlInterestRateIndexMaturity(IborIndex&amp;Tenor,AV2125,Trigger)</f>
        <v>54562</v>
      </c>
      <c r="AX2125" s="102" t="e">
        <f>_xll.qlIndexFixing($Z$5,AU2125,,Trigger)</f>
        <v>#VALUE!</v>
      </c>
      <c r="AY2125" s="102">
        <f>_xll.qlIndexFixing($AZ$1,AV2125,,Trigger)</f>
        <v>1.4481983323830681E-2</v>
      </c>
    </row>
    <row r="2126" spans="46:51" ht="11.25" customHeight="1" x14ac:dyDescent="0.25">
      <c r="AT2126" s="57" t="s">
        <v>44</v>
      </c>
      <c r="AU2126" s="56">
        <f>_xll.qlInterestRateIndexFixingDate(IborIndex&amp;Tenor,AV2126,Trigger)</f>
        <v>54200</v>
      </c>
      <c r="AV2126" s="56">
        <f>_xll.qlCalendarAdvance(Calendar,AV2125,AT2126,"f",,Trigger)</f>
        <v>54204</v>
      </c>
      <c r="AW2126" s="56">
        <f>_xll.qlInterestRateIndexMaturity(IborIndex&amp;Tenor,AV2126,Trigger)</f>
        <v>54569</v>
      </c>
      <c r="AX2126" s="102" t="e">
        <f>_xll.qlIndexFixing($Z$5,AU2126,,Trigger)</f>
        <v>#VALUE!</v>
      </c>
      <c r="AY2126" s="102">
        <f>_xll.qlIndexFixing($AZ$1,AV2126,,Trigger)</f>
        <v>1.4478655380336641E-2</v>
      </c>
    </row>
    <row r="2127" spans="46:51" ht="11.25" customHeight="1" x14ac:dyDescent="0.25">
      <c r="AT2127" s="57" t="s">
        <v>44</v>
      </c>
      <c r="AU2127" s="56">
        <f>_xll.qlInterestRateIndexFixingDate(IborIndex&amp;Tenor,AV2127,Trigger)</f>
        <v>54207</v>
      </c>
      <c r="AV2127" s="56">
        <f>_xll.qlCalendarAdvance(Calendar,AV2126,AT2127,"f",,Trigger)</f>
        <v>54211</v>
      </c>
      <c r="AW2127" s="56">
        <f>_xll.qlInterestRateIndexMaturity(IborIndex&amp;Tenor,AV2127,Trigger)</f>
        <v>54576</v>
      </c>
      <c r="AX2127" s="102" t="e">
        <f>_xll.qlIndexFixing($Z$5,AU2127,,Trigger)</f>
        <v>#VALUE!</v>
      </c>
      <c r="AY2127" s="102">
        <f>_xll.qlIndexFixing($AZ$1,AV2127,,Trigger)</f>
        <v>1.4475316674554881E-2</v>
      </c>
    </row>
    <row r="2128" spans="46:51" ht="11.25" customHeight="1" x14ac:dyDescent="0.25">
      <c r="AT2128" s="57" t="s">
        <v>44</v>
      </c>
      <c r="AU2128" s="56">
        <f>_xll.qlInterestRateIndexFixingDate(IborIndex&amp;Tenor,AV2128,Trigger)</f>
        <v>54214</v>
      </c>
      <c r="AV2128" s="56">
        <f>_xll.qlCalendarAdvance(Calendar,AV2127,AT2128,"f",,Trigger)</f>
        <v>54218</v>
      </c>
      <c r="AW2128" s="56">
        <f>_xll.qlInterestRateIndexMaturity(IborIndex&amp;Tenor,AV2128,Trigger)</f>
        <v>54583</v>
      </c>
      <c r="AX2128" s="102" t="e">
        <f>_xll.qlIndexFixing($Z$5,AU2128,,Trigger)</f>
        <v>#VALUE!</v>
      </c>
      <c r="AY2128" s="102">
        <f>_xll.qlIndexFixing($AZ$1,AV2128,,Trigger)</f>
        <v>1.4471967195846461E-2</v>
      </c>
    </row>
    <row r="2129" spans="46:51" ht="11.25" customHeight="1" x14ac:dyDescent="0.25">
      <c r="AT2129" s="57" t="s">
        <v>44</v>
      </c>
      <c r="AU2129" s="56">
        <f>_xll.qlInterestRateIndexFixingDate(IborIndex&amp;Tenor,AV2129,Trigger)</f>
        <v>54221</v>
      </c>
      <c r="AV2129" s="56">
        <f>_xll.qlCalendarAdvance(Calendar,AV2128,AT2129,"f",,Trigger)</f>
        <v>54225</v>
      </c>
      <c r="AW2129" s="56">
        <f>_xll.qlInterestRateIndexMaturity(IborIndex&amp;Tenor,AV2129,Trigger)</f>
        <v>54590</v>
      </c>
      <c r="AX2129" s="102" t="e">
        <f>_xll.qlIndexFixing($Z$5,AU2129,,Trigger)</f>
        <v>#VALUE!</v>
      </c>
      <c r="AY2129" s="102">
        <f>_xll.qlIndexFixing($AZ$1,AV2129,,Trigger)</f>
        <v>1.4468606933572659E-2</v>
      </c>
    </row>
    <row r="2130" spans="46:51" ht="11.25" customHeight="1" x14ac:dyDescent="0.25">
      <c r="AT2130" s="57" t="s">
        <v>44</v>
      </c>
      <c r="AU2130" s="56">
        <f>_xll.qlInterestRateIndexFixingDate(IborIndex&amp;Tenor,AV2130,Trigger)</f>
        <v>54228</v>
      </c>
      <c r="AV2130" s="56">
        <f>_xll.qlCalendarAdvance(Calendar,AV2129,AT2130,"f",,Trigger)</f>
        <v>54232</v>
      </c>
      <c r="AW2130" s="56">
        <f>_xll.qlInterestRateIndexMaturity(IborIndex&amp;Tenor,AV2130,Trigger)</f>
        <v>54597</v>
      </c>
      <c r="AX2130" s="102" t="e">
        <f>_xll.qlIndexFixing($Z$5,AU2130,,Trigger)</f>
        <v>#VALUE!</v>
      </c>
      <c r="AY2130" s="102">
        <f>_xll.qlIndexFixing($AZ$1,AV2130,,Trigger)</f>
        <v>1.4465235877094969E-2</v>
      </c>
    </row>
    <row r="2131" spans="46:51" ht="11.25" customHeight="1" x14ac:dyDescent="0.25">
      <c r="AT2131" s="57" t="s">
        <v>44</v>
      </c>
      <c r="AU2131" s="56">
        <f>_xll.qlInterestRateIndexFixingDate(IborIndex&amp;Tenor,AV2131,Trigger)</f>
        <v>54235</v>
      </c>
      <c r="AV2131" s="56">
        <f>_xll.qlCalendarAdvance(Calendar,AV2130,AT2131,"f",,Trigger)</f>
        <v>54239</v>
      </c>
      <c r="AW2131" s="56">
        <f>_xll.qlInterestRateIndexMaturity(IborIndex&amp;Tenor,AV2131,Trigger)</f>
        <v>54604</v>
      </c>
      <c r="AX2131" s="102" t="e">
        <f>_xll.qlIndexFixing($Z$5,AU2131,,Trigger)</f>
        <v>#VALUE!</v>
      </c>
      <c r="AY2131" s="102">
        <f>_xll.qlIndexFixing($AZ$1,AV2131,,Trigger)</f>
        <v>1.4461854015776203E-2</v>
      </c>
    </row>
    <row r="2132" spans="46:51" ht="11.25" customHeight="1" x14ac:dyDescent="0.25">
      <c r="AT2132" s="57" t="s">
        <v>44</v>
      </c>
      <c r="AU2132" s="56">
        <f>_xll.qlInterestRateIndexFixingDate(IborIndex&amp;Tenor,AV2132,Trigger)</f>
        <v>54242</v>
      </c>
      <c r="AV2132" s="56">
        <f>_xll.qlCalendarAdvance(Calendar,AV2131,AT2132,"f",,Trigger)</f>
        <v>54246</v>
      </c>
      <c r="AW2132" s="56">
        <f>_xll.qlInterestRateIndexMaturity(IborIndex&amp;Tenor,AV2132,Trigger)</f>
        <v>54611</v>
      </c>
      <c r="AX2132" s="102" t="e">
        <f>_xll.qlIndexFixing($Z$5,AU2132,,Trigger)</f>
        <v>#VALUE!</v>
      </c>
      <c r="AY2132" s="102">
        <f>_xll.qlIndexFixing($AZ$1,AV2132,,Trigger)</f>
        <v>1.4458461338978951E-2</v>
      </c>
    </row>
    <row r="2133" spans="46:51" ht="11.25" customHeight="1" x14ac:dyDescent="0.25">
      <c r="AT2133" s="57" t="s">
        <v>44</v>
      </c>
      <c r="AU2133" s="56">
        <f>_xll.qlInterestRateIndexFixingDate(IborIndex&amp;Tenor,AV2133,Trigger)</f>
        <v>54249</v>
      </c>
      <c r="AV2133" s="56">
        <f>_xll.qlCalendarAdvance(Calendar,AV2132,AT2133,"f",,Trigger)</f>
        <v>54253</v>
      </c>
      <c r="AW2133" s="56">
        <f>_xll.qlInterestRateIndexMaturity(IborIndex&amp;Tenor,AV2133,Trigger)</f>
        <v>54618</v>
      </c>
      <c r="AX2133" s="102" t="e">
        <f>_xll.qlIndexFixing($Z$5,AU2133,,Trigger)</f>
        <v>#VALUE!</v>
      </c>
      <c r="AY2133" s="102">
        <f>_xll.qlIndexFixing($AZ$1,AV2133,,Trigger)</f>
        <v>1.4455057836066683E-2</v>
      </c>
    </row>
    <row r="2134" spans="46:51" ht="11.25" customHeight="1" x14ac:dyDescent="0.25">
      <c r="AT2134" s="57" t="s">
        <v>44</v>
      </c>
      <c r="AU2134" s="56">
        <f>_xll.qlInterestRateIndexFixingDate(IborIndex&amp;Tenor,AV2134,Trigger)</f>
        <v>54256</v>
      </c>
      <c r="AV2134" s="56">
        <f>_xll.qlCalendarAdvance(Calendar,AV2133,AT2134,"f",,Trigger)</f>
        <v>54260</v>
      </c>
      <c r="AW2134" s="56">
        <f>_xll.qlInterestRateIndexMaturity(IborIndex&amp;Tenor,AV2134,Trigger)</f>
        <v>54625</v>
      </c>
      <c r="AX2134" s="102" t="e">
        <f>_xll.qlIndexFixing($Z$5,AU2134,,Trigger)</f>
        <v>#VALUE!</v>
      </c>
      <c r="AY2134" s="102">
        <f>_xll.qlIndexFixing($AZ$1,AV2134,,Trigger)</f>
        <v>1.4451643496402643E-2</v>
      </c>
    </row>
    <row r="2135" spans="46:51" ht="11.25" customHeight="1" x14ac:dyDescent="0.25">
      <c r="AT2135" s="57" t="s">
        <v>44</v>
      </c>
      <c r="AU2135" s="56">
        <f>_xll.qlInterestRateIndexFixingDate(IborIndex&amp;Tenor,AV2135,Trigger)</f>
        <v>54263</v>
      </c>
      <c r="AV2135" s="56">
        <f>_xll.qlCalendarAdvance(Calendar,AV2134,AT2135,"f",,Trigger)</f>
        <v>54267</v>
      </c>
      <c r="AW2135" s="56">
        <f>_xll.qlInterestRateIndexMaturity(IborIndex&amp;Tenor,AV2135,Trigger)</f>
        <v>54632</v>
      </c>
      <c r="AX2135" s="102" t="e">
        <f>_xll.qlIndexFixing($Z$5,AU2135,,Trigger)</f>
        <v>#VALUE!</v>
      </c>
      <c r="AY2135" s="102">
        <f>_xll.qlIndexFixing($AZ$1,AV2135,,Trigger)</f>
        <v>1.4448218309352053E-2</v>
      </c>
    </row>
    <row r="2136" spans="46:51" ht="11.25" customHeight="1" x14ac:dyDescent="0.25">
      <c r="AT2136" s="57" t="s">
        <v>44</v>
      </c>
      <c r="AU2136" s="56">
        <f>_xll.qlInterestRateIndexFixingDate(IborIndex&amp;Tenor,AV2136,Trigger)</f>
        <v>54270</v>
      </c>
      <c r="AV2136" s="56">
        <f>_xll.qlCalendarAdvance(Calendar,AV2135,AT2136,"f",,Trigger)</f>
        <v>54274</v>
      </c>
      <c r="AW2136" s="56">
        <f>_xll.qlInterestRateIndexMaturity(IborIndex&amp;Tenor,AV2136,Trigger)</f>
        <v>54639</v>
      </c>
      <c r="AX2136" s="102" t="e">
        <f>_xll.qlIndexFixing($Z$5,AU2136,,Trigger)</f>
        <v>#VALUE!</v>
      </c>
      <c r="AY2136" s="102">
        <f>_xll.qlIndexFixing($AZ$1,AV2136,,Trigger)</f>
        <v>1.4444782264278817E-2</v>
      </c>
    </row>
    <row r="2137" spans="46:51" ht="11.25" customHeight="1" x14ac:dyDescent="0.25">
      <c r="AT2137" s="57" t="s">
        <v>44</v>
      </c>
      <c r="AU2137" s="56">
        <f>_xll.qlInterestRateIndexFixingDate(IborIndex&amp;Tenor,AV2137,Trigger)</f>
        <v>54277</v>
      </c>
      <c r="AV2137" s="56">
        <f>_xll.qlCalendarAdvance(Calendar,AV2136,AT2137,"f",,Trigger)</f>
        <v>54281</v>
      </c>
      <c r="AW2137" s="56">
        <f>_xll.qlInterestRateIndexMaturity(IborIndex&amp;Tenor,AV2137,Trigger)</f>
        <v>54646</v>
      </c>
      <c r="AX2137" s="102" t="e">
        <f>_xll.qlIndexFixing($Z$5,AU2137,,Trigger)</f>
        <v>#VALUE!</v>
      </c>
      <c r="AY2137" s="102">
        <f>_xll.qlIndexFixing($AZ$1,AV2137,,Trigger)</f>
        <v>1.4441335350548812E-2</v>
      </c>
    </row>
    <row r="2138" spans="46:51" ht="11.25" customHeight="1" x14ac:dyDescent="0.25">
      <c r="AT2138" s="57" t="s">
        <v>44</v>
      </c>
      <c r="AU2138" s="56">
        <f>_xll.qlInterestRateIndexFixingDate(IborIndex&amp;Tenor,AV2138,Trigger)</f>
        <v>54284</v>
      </c>
      <c r="AV2138" s="56">
        <f>_xll.qlCalendarAdvance(Calendar,AV2137,AT2138,"f",,Trigger)</f>
        <v>54288</v>
      </c>
      <c r="AW2138" s="56">
        <f>_xll.qlInterestRateIndexMaturity(IborIndex&amp;Tenor,AV2138,Trigger)</f>
        <v>54653</v>
      </c>
      <c r="AX2138" s="102" t="e">
        <f>_xll.qlIndexFixing($Z$5,AU2138,,Trigger)</f>
        <v>#VALUE!</v>
      </c>
      <c r="AY2138" s="102">
        <f>_xll.qlIndexFixing($AZ$1,AV2138,,Trigger)</f>
        <v>1.4437877557527696E-2</v>
      </c>
    </row>
    <row r="2139" spans="46:51" ht="11.25" customHeight="1" x14ac:dyDescent="0.25">
      <c r="AT2139" s="57" t="s">
        <v>44</v>
      </c>
      <c r="AU2139" s="56">
        <f>_xll.qlInterestRateIndexFixingDate(IborIndex&amp;Tenor,AV2139,Trigger)</f>
        <v>54291</v>
      </c>
      <c r="AV2139" s="56">
        <f>_xll.qlCalendarAdvance(Calendar,AV2138,AT2139,"f",,Trigger)</f>
        <v>54295</v>
      </c>
      <c r="AW2139" s="56">
        <f>_xll.qlInterestRateIndexMaturity(IborIndex&amp;Tenor,AV2139,Trigger)</f>
        <v>54660</v>
      </c>
      <c r="AX2139" s="102" t="e">
        <f>_xll.qlIndexFixing($Z$5,AU2139,,Trigger)</f>
        <v>#VALUE!</v>
      </c>
      <c r="AY2139" s="102">
        <f>_xll.qlIndexFixing($AZ$1,AV2139,,Trigger)</f>
        <v>1.4434408874581781E-2</v>
      </c>
    </row>
    <row r="2140" spans="46:51" ht="11.25" customHeight="1" x14ac:dyDescent="0.25">
      <c r="AT2140" s="57" t="s">
        <v>44</v>
      </c>
      <c r="AU2140" s="56">
        <f>_xll.qlInterestRateIndexFixingDate(IborIndex&amp;Tenor,AV2140,Trigger)</f>
        <v>54298</v>
      </c>
      <c r="AV2140" s="56">
        <f>_xll.qlCalendarAdvance(Calendar,AV2139,AT2140,"f",,Trigger)</f>
        <v>54302</v>
      </c>
      <c r="AW2140" s="56">
        <f>_xll.qlInterestRateIndexMaturity(IborIndex&amp;Tenor,AV2140,Trigger)</f>
        <v>54667</v>
      </c>
      <c r="AX2140" s="102" t="e">
        <f>_xll.qlIndexFixing($Z$5,AU2140,,Trigger)</f>
        <v>#VALUE!</v>
      </c>
      <c r="AY2140" s="102">
        <f>_xll.qlIndexFixing($AZ$1,AV2140,,Trigger)</f>
        <v>1.4430929291078042E-2</v>
      </c>
    </row>
    <row r="2141" spans="46:51" ht="11.25" customHeight="1" x14ac:dyDescent="0.25">
      <c r="AT2141" s="57" t="s">
        <v>44</v>
      </c>
      <c r="AU2141" s="56">
        <f>_xll.qlInterestRateIndexFixingDate(IborIndex&amp;Tenor,AV2141,Trigger)</f>
        <v>54305</v>
      </c>
      <c r="AV2141" s="56">
        <f>_xll.qlCalendarAdvance(Calendar,AV2140,AT2141,"f",,Trigger)</f>
        <v>54309</v>
      </c>
      <c r="AW2141" s="56">
        <f>_xll.qlInterestRateIndexMaturity(IborIndex&amp;Tenor,AV2141,Trigger)</f>
        <v>54674</v>
      </c>
      <c r="AX2141" s="102" t="e">
        <f>_xll.qlIndexFixing($Z$5,AU2141,,Trigger)</f>
        <v>#VALUE!</v>
      </c>
      <c r="AY2141" s="102">
        <f>_xll.qlIndexFixing($AZ$1,AV2141,,Trigger)</f>
        <v>1.4427438796383446E-2</v>
      </c>
    </row>
    <row r="2142" spans="46:51" ht="11.25" customHeight="1" x14ac:dyDescent="0.25">
      <c r="AT2142" s="57" t="s">
        <v>44</v>
      </c>
      <c r="AU2142" s="56">
        <f>_xll.qlInterestRateIndexFixingDate(IborIndex&amp;Tenor,AV2142,Trigger)</f>
        <v>54312</v>
      </c>
      <c r="AV2142" s="56">
        <f>_xll.qlCalendarAdvance(Calendar,AV2141,AT2142,"f",,Trigger)</f>
        <v>54316</v>
      </c>
      <c r="AW2142" s="56">
        <f>_xll.qlInterestRateIndexMaturity(IborIndex&amp;Tenor,AV2142,Trigger)</f>
        <v>54681</v>
      </c>
      <c r="AX2142" s="102" t="e">
        <f>_xll.qlIndexFixing($Z$5,AU2142,,Trigger)</f>
        <v>#VALUE!</v>
      </c>
      <c r="AY2142" s="102">
        <f>_xll.qlIndexFixing($AZ$1,AV2142,,Trigger)</f>
        <v>1.4423937379866062E-2</v>
      </c>
    </row>
    <row r="2143" spans="46:51" ht="11.25" customHeight="1" x14ac:dyDescent="0.25">
      <c r="AT2143" s="57" t="s">
        <v>44</v>
      </c>
      <c r="AU2143" s="56">
        <f>_xll.qlInterestRateIndexFixingDate(IborIndex&amp;Tenor,AV2143,Trigger)</f>
        <v>54319</v>
      </c>
      <c r="AV2143" s="56">
        <f>_xll.qlCalendarAdvance(Calendar,AV2142,AT2143,"f",,Trigger)</f>
        <v>54323</v>
      </c>
      <c r="AW2143" s="56">
        <f>_xll.qlInterestRateIndexMaturity(IborIndex&amp;Tenor,AV2143,Trigger)</f>
        <v>54688</v>
      </c>
      <c r="AX2143" s="102" t="e">
        <f>_xll.qlIndexFixing($Z$5,AU2143,,Trigger)</f>
        <v>#VALUE!</v>
      </c>
      <c r="AY2143" s="102">
        <f>_xll.qlIndexFixing($AZ$1,AV2143,,Trigger)</f>
        <v>1.4420425030894394E-2</v>
      </c>
    </row>
    <row r="2144" spans="46:51" ht="11.25" customHeight="1" x14ac:dyDescent="0.25">
      <c r="AT2144" s="57" t="s">
        <v>44</v>
      </c>
      <c r="AU2144" s="56">
        <f>_xll.qlInterestRateIndexFixingDate(IborIndex&amp;Tenor,AV2144,Trigger)</f>
        <v>54326</v>
      </c>
      <c r="AV2144" s="56">
        <f>_xll.qlCalendarAdvance(Calendar,AV2143,AT2144,"f",,Trigger)</f>
        <v>54330</v>
      </c>
      <c r="AW2144" s="56">
        <f>_xll.qlInterestRateIndexMaturity(IborIndex&amp;Tenor,AV2144,Trigger)</f>
        <v>54695</v>
      </c>
      <c r="AX2144" s="102" t="e">
        <f>_xll.qlIndexFixing($Z$5,AU2144,,Trigger)</f>
        <v>#VALUE!</v>
      </c>
      <c r="AY2144" s="102">
        <f>_xll.qlIndexFixing($AZ$1,AV2144,,Trigger)</f>
        <v>1.4416901738836727E-2</v>
      </c>
    </row>
    <row r="2145" spans="46:51" ht="11.25" customHeight="1" x14ac:dyDescent="0.25">
      <c r="AT2145" s="57" t="s">
        <v>44</v>
      </c>
      <c r="AU2145" s="56">
        <f>_xll.qlInterestRateIndexFixingDate(IborIndex&amp;Tenor,AV2145,Trigger)</f>
        <v>54333</v>
      </c>
      <c r="AV2145" s="56">
        <f>_xll.qlCalendarAdvance(Calendar,AV2144,AT2145,"f",,Trigger)</f>
        <v>54337</v>
      </c>
      <c r="AW2145" s="56">
        <f>_xll.qlInterestRateIndexMaturity(IborIndex&amp;Tenor,AV2145,Trigger)</f>
        <v>54702</v>
      </c>
      <c r="AX2145" s="102" t="e">
        <f>_xll.qlIndexFixing($Z$5,AU2145,,Trigger)</f>
        <v>#VALUE!</v>
      </c>
      <c r="AY2145" s="102">
        <f>_xll.qlIndexFixing($AZ$1,AV2145,,Trigger)</f>
        <v>1.4413367493063317E-2</v>
      </c>
    </row>
    <row r="2146" spans="46:51" ht="11.25" customHeight="1" x14ac:dyDescent="0.25">
      <c r="AT2146" s="57" t="s">
        <v>44</v>
      </c>
      <c r="AU2146" s="56">
        <f>_xll.qlInterestRateIndexFixingDate(IborIndex&amp;Tenor,AV2146,Trigger)</f>
        <v>54340</v>
      </c>
      <c r="AV2146" s="56">
        <f>_xll.qlCalendarAdvance(Calendar,AV2145,AT2146,"f",,Trigger)</f>
        <v>54344</v>
      </c>
      <c r="AW2146" s="56">
        <f>_xll.qlInterestRateIndexMaturity(IborIndex&amp;Tenor,AV2146,Trigger)</f>
        <v>54709</v>
      </c>
      <c r="AX2146" s="102" t="e">
        <f>_xll.qlIndexFixing($Z$5,AU2146,,Trigger)</f>
        <v>#VALUE!</v>
      </c>
      <c r="AY2146" s="102">
        <f>_xll.qlIndexFixing($AZ$1,AV2146,,Trigger)</f>
        <v>1.4409822282942889E-2</v>
      </c>
    </row>
    <row r="2147" spans="46:51" ht="11.25" customHeight="1" x14ac:dyDescent="0.25">
      <c r="AT2147" s="57" t="s">
        <v>44</v>
      </c>
      <c r="AU2147" s="56">
        <f>_xll.qlInterestRateIndexFixingDate(IborIndex&amp;Tenor,AV2147,Trigger)</f>
        <v>54347</v>
      </c>
      <c r="AV2147" s="56">
        <f>_xll.qlCalendarAdvance(Calendar,AV2146,AT2147,"f",,Trigger)</f>
        <v>54351</v>
      </c>
      <c r="AW2147" s="56">
        <f>_xll.qlInterestRateIndexMaturity(IborIndex&amp;Tenor,AV2147,Trigger)</f>
        <v>54716</v>
      </c>
      <c r="AX2147" s="102" t="e">
        <f>_xll.qlIndexFixing($Z$5,AU2147,,Trigger)</f>
        <v>#VALUE!</v>
      </c>
      <c r="AY2147" s="102">
        <f>_xll.qlIndexFixing($AZ$1,AV2147,,Trigger)</f>
        <v>1.4406266097847009E-2</v>
      </c>
    </row>
    <row r="2148" spans="46:51" ht="11.25" customHeight="1" x14ac:dyDescent="0.25">
      <c r="AT2148" s="57" t="s">
        <v>44</v>
      </c>
      <c r="AU2148" s="56">
        <f>_xll.qlInterestRateIndexFixingDate(IborIndex&amp;Tenor,AV2148,Trigger)</f>
        <v>54354</v>
      </c>
      <c r="AV2148" s="56">
        <f>_xll.qlCalendarAdvance(Calendar,AV2147,AT2148,"f",,Trigger)</f>
        <v>54358</v>
      </c>
      <c r="AW2148" s="56">
        <f>_xll.qlInterestRateIndexMaturity(IborIndex&amp;Tenor,AV2148,Trigger)</f>
        <v>54723</v>
      </c>
      <c r="AX2148" s="102" t="e">
        <f>_xll.qlIndexFixing($Z$5,AU2148,,Trigger)</f>
        <v>#VALUE!</v>
      </c>
      <c r="AY2148" s="102">
        <f>_xll.qlIndexFixing($AZ$1,AV2148,,Trigger)</f>
        <v>1.4402698927145501E-2</v>
      </c>
    </row>
    <row r="2149" spans="46:51" ht="11.25" customHeight="1" x14ac:dyDescent="0.25">
      <c r="AT2149" s="57" t="s">
        <v>44</v>
      </c>
      <c r="AU2149" s="56">
        <f>_xll.qlInterestRateIndexFixingDate(IborIndex&amp;Tenor,AV2149,Trigger)</f>
        <v>54361</v>
      </c>
      <c r="AV2149" s="56">
        <f>_xll.qlCalendarAdvance(Calendar,AV2148,AT2149,"f",,Trigger)</f>
        <v>54365</v>
      </c>
      <c r="AW2149" s="56">
        <f>_xll.qlInterestRateIndexMaturity(IborIndex&amp;Tenor,AV2149,Trigger)</f>
        <v>54730</v>
      </c>
      <c r="AX2149" s="102" t="e">
        <f>_xll.qlIndexFixing($Z$5,AU2149,,Trigger)</f>
        <v>#VALUE!</v>
      </c>
      <c r="AY2149" s="102">
        <f>_xll.qlIndexFixing($AZ$1,AV2149,,Trigger)</f>
        <v>1.4399120760210589E-2</v>
      </c>
    </row>
    <row r="2150" spans="46:51" ht="11.25" customHeight="1" x14ac:dyDescent="0.25">
      <c r="AT2150" s="57" t="s">
        <v>44</v>
      </c>
      <c r="AU2150" s="56">
        <f>_xll.qlInterestRateIndexFixingDate(IborIndex&amp;Tenor,AV2150,Trigger)</f>
        <v>54368</v>
      </c>
      <c r="AV2150" s="56">
        <f>_xll.qlCalendarAdvance(Calendar,AV2149,AT2150,"f",,Trigger)</f>
        <v>54372</v>
      </c>
      <c r="AW2150" s="56">
        <f>_xll.qlInterestRateIndexMaturity(IborIndex&amp;Tenor,AV2150,Trigger)</f>
        <v>54737</v>
      </c>
      <c r="AX2150" s="102" t="e">
        <f>_xll.qlIndexFixing($Z$5,AU2150,,Trigger)</f>
        <v>#VALUE!</v>
      </c>
      <c r="AY2150" s="102">
        <f>_xll.qlIndexFixing($AZ$1,AV2150,,Trigger)</f>
        <v>1.4395531586413844E-2</v>
      </c>
    </row>
    <row r="2151" spans="46:51" ht="11.25" customHeight="1" x14ac:dyDescent="0.25">
      <c r="AT2151" s="57" t="s">
        <v>44</v>
      </c>
      <c r="AU2151" s="56">
        <f>_xll.qlInterestRateIndexFixingDate(IborIndex&amp;Tenor,AV2151,Trigger)</f>
        <v>54375</v>
      </c>
      <c r="AV2151" s="56">
        <f>_xll.qlCalendarAdvance(Calendar,AV2150,AT2151,"f",,Trigger)</f>
        <v>54379</v>
      </c>
      <c r="AW2151" s="56">
        <f>_xll.qlInterestRateIndexMaturity(IborIndex&amp;Tenor,AV2151,Trigger)</f>
        <v>54744</v>
      </c>
      <c r="AX2151" s="102" t="e">
        <f>_xll.qlIndexFixing($Z$5,AU2151,,Trigger)</f>
        <v>#VALUE!</v>
      </c>
      <c r="AY2151" s="102">
        <f>_xll.qlIndexFixing($AZ$1,AV2151,,Trigger)</f>
        <v>1.4391931395127712E-2</v>
      </c>
    </row>
    <row r="2152" spans="46:51" ht="11.25" customHeight="1" x14ac:dyDescent="0.25">
      <c r="AT2152" s="57" t="s">
        <v>44</v>
      </c>
      <c r="AU2152" s="56">
        <f>_xll.qlInterestRateIndexFixingDate(IborIndex&amp;Tenor,AV2152,Trigger)</f>
        <v>54382</v>
      </c>
      <c r="AV2152" s="56">
        <f>_xll.qlCalendarAdvance(Calendar,AV2151,AT2152,"f",,Trigger)</f>
        <v>54386</v>
      </c>
      <c r="AW2152" s="56">
        <f>_xll.qlInterestRateIndexMaturity(IborIndex&amp;Tenor,AV2152,Trigger)</f>
        <v>54751</v>
      </c>
      <c r="AX2152" s="102" t="e">
        <f>_xll.qlIndexFixing($Z$5,AU2152,,Trigger)</f>
        <v>#VALUE!</v>
      </c>
      <c r="AY2152" s="102">
        <f>_xll.qlIndexFixing($AZ$1,AV2152,,Trigger)</f>
        <v>1.4388320175725297E-2</v>
      </c>
    </row>
    <row r="2153" spans="46:51" ht="11.25" customHeight="1" x14ac:dyDescent="0.25">
      <c r="AT2153" s="57" t="s">
        <v>44</v>
      </c>
      <c r="AU2153" s="56">
        <f>_xll.qlInterestRateIndexFixingDate(IborIndex&amp;Tenor,AV2153,Trigger)</f>
        <v>54389</v>
      </c>
      <c r="AV2153" s="56">
        <f>_xll.qlCalendarAdvance(Calendar,AV2152,AT2153,"f",,Trigger)</f>
        <v>54393</v>
      </c>
      <c r="AW2153" s="56">
        <f>_xll.qlInterestRateIndexMaturity(IborIndex&amp;Tenor,AV2153,Trigger)</f>
        <v>54758</v>
      </c>
      <c r="AX2153" s="102" t="e">
        <f>_xll.qlIndexFixing($Z$5,AU2153,,Trigger)</f>
        <v>#VALUE!</v>
      </c>
      <c r="AY2153" s="102">
        <f>_xll.qlIndexFixing($AZ$1,AV2153,,Trigger)</f>
        <v>1.4384697917579703E-2</v>
      </c>
    </row>
    <row r="2154" spans="46:51" ht="11.25" customHeight="1" x14ac:dyDescent="0.25">
      <c r="AT2154" s="57" t="s">
        <v>44</v>
      </c>
      <c r="AU2154" s="56">
        <f>_xll.qlInterestRateIndexFixingDate(IborIndex&amp;Tenor,AV2154,Trigger)</f>
        <v>54396</v>
      </c>
      <c r="AV2154" s="56">
        <f>_xll.qlCalendarAdvance(Calendar,AV2153,AT2154,"f",,Trigger)</f>
        <v>54400</v>
      </c>
      <c r="AW2154" s="56">
        <f>_xll.qlInterestRateIndexMaturity(IborIndex&amp;Tenor,AV2154,Trigger)</f>
        <v>54765</v>
      </c>
      <c r="AX2154" s="102" t="e">
        <f>_xll.qlIndexFixing($Z$5,AU2154,,Trigger)</f>
        <v>#VALUE!</v>
      </c>
      <c r="AY2154" s="102">
        <f>_xll.qlIndexFixing($AZ$1,AV2154,,Trigger)</f>
        <v>1.4381064610065783E-2</v>
      </c>
    </row>
    <row r="2155" spans="46:51" ht="11.25" customHeight="1" x14ac:dyDescent="0.25">
      <c r="AT2155" s="57" t="s">
        <v>44</v>
      </c>
      <c r="AU2155" s="56">
        <f>_xll.qlInterestRateIndexFixingDate(IborIndex&amp;Tenor,AV2155,Trigger)</f>
        <v>54403</v>
      </c>
      <c r="AV2155" s="56">
        <f>_xll.qlCalendarAdvance(Calendar,AV2154,AT2155,"f",,Trigger)</f>
        <v>54407</v>
      </c>
      <c r="AW2155" s="56">
        <f>_xll.qlInterestRateIndexMaturity(IborIndex&amp;Tenor,AV2155,Trigger)</f>
        <v>54772</v>
      </c>
      <c r="AX2155" s="102" t="e">
        <f>_xll.qlIndexFixing($Z$5,AU2155,,Trigger)</f>
        <v>#VALUE!</v>
      </c>
      <c r="AY2155" s="102">
        <f>_xll.qlIndexFixing($AZ$1,AV2155,,Trigger)</f>
        <v>1.4377420242557082E-2</v>
      </c>
    </row>
    <row r="2156" spans="46:51" ht="11.25" customHeight="1" x14ac:dyDescent="0.25">
      <c r="AT2156" s="57" t="s">
        <v>44</v>
      </c>
      <c r="AU2156" s="56">
        <f>_xll.qlInterestRateIndexFixingDate(IborIndex&amp;Tenor,AV2156,Trigger)</f>
        <v>54410</v>
      </c>
      <c r="AV2156" s="56">
        <f>_xll.qlCalendarAdvance(Calendar,AV2155,AT2156,"f",,Trigger)</f>
        <v>54414</v>
      </c>
      <c r="AW2156" s="56">
        <f>_xll.qlInterestRateIndexMaturity(IborIndex&amp;Tenor,AV2156,Trigger)</f>
        <v>54779</v>
      </c>
      <c r="AX2156" s="102" t="e">
        <f>_xll.qlIndexFixing($Z$5,AU2156,,Trigger)</f>
        <v>#VALUE!</v>
      </c>
      <c r="AY2156" s="102">
        <f>_xll.qlIndexFixing($AZ$1,AV2156,,Trigger)</f>
        <v>1.4373764804429109E-2</v>
      </c>
    </row>
    <row r="2157" spans="46:51" ht="11.25" customHeight="1" x14ac:dyDescent="0.25">
      <c r="AT2157" s="57" t="s">
        <v>44</v>
      </c>
      <c r="AU2157" s="56">
        <f>_xll.qlInterestRateIndexFixingDate(IborIndex&amp;Tenor,AV2157,Trigger)</f>
        <v>54416</v>
      </c>
      <c r="AV2157" s="56">
        <f>_xll.qlCalendarAdvance(Calendar,AV2156,AT2157,"f",,Trigger)</f>
        <v>54421</v>
      </c>
      <c r="AW2157" s="56">
        <f>_xll.qlInterestRateIndexMaturity(IborIndex&amp;Tenor,AV2157,Trigger)</f>
        <v>54786</v>
      </c>
      <c r="AX2157" s="102" t="e">
        <f>_xll.qlIndexFixing($Z$5,AU2157,,Trigger)</f>
        <v>#VALUE!</v>
      </c>
      <c r="AY2157" s="102">
        <f>_xll.qlIndexFixing($AZ$1,AV2157,,Trigger)</f>
        <v>1.4370098285057597E-2</v>
      </c>
    </row>
    <row r="2158" spans="46:51" ht="11.25" customHeight="1" x14ac:dyDescent="0.25">
      <c r="AT2158" s="57" t="s">
        <v>44</v>
      </c>
      <c r="AU2158" s="56">
        <f>_xll.qlInterestRateIndexFixingDate(IborIndex&amp;Tenor,AV2158,Trigger)</f>
        <v>54423</v>
      </c>
      <c r="AV2158" s="56">
        <f>_xll.qlCalendarAdvance(Calendar,AV2157,AT2158,"f",,Trigger)</f>
        <v>54428</v>
      </c>
      <c r="AW2158" s="56">
        <f>_xll.qlInterestRateIndexMaturity(IborIndex&amp;Tenor,AV2158,Trigger)</f>
        <v>54793</v>
      </c>
      <c r="AX2158" s="102" t="e">
        <f>_xll.qlIndexFixing($Z$5,AU2158,,Trigger)</f>
        <v>#VALUE!</v>
      </c>
      <c r="AY2158" s="102">
        <f>_xll.qlIndexFixing($AZ$1,AV2158,,Trigger)</f>
        <v>1.4366420673818058E-2</v>
      </c>
    </row>
    <row r="2159" spans="46:51" ht="11.25" customHeight="1" x14ac:dyDescent="0.25">
      <c r="AT2159" s="57" t="s">
        <v>44</v>
      </c>
      <c r="AU2159" s="56">
        <f>_xll.qlInterestRateIndexFixingDate(IborIndex&amp;Tenor,AV2159,Trigger)</f>
        <v>54431</v>
      </c>
      <c r="AV2159" s="56">
        <f>_xll.qlCalendarAdvance(Calendar,AV2158,AT2159,"f",,Trigger)</f>
        <v>54435</v>
      </c>
      <c r="AW2159" s="56">
        <f>_xll.qlInterestRateIndexMaturity(IborIndex&amp;Tenor,AV2159,Trigger)</f>
        <v>54800</v>
      </c>
      <c r="AX2159" s="102" t="e">
        <f>_xll.qlIndexFixing($Z$5,AU2159,,Trigger)</f>
        <v>#VALUE!</v>
      </c>
      <c r="AY2159" s="102">
        <f>_xll.qlIndexFixing($AZ$1,AV2159,,Trigger)</f>
        <v>1.4362731960087539E-2</v>
      </c>
    </row>
    <row r="2160" spans="46:51" ht="11.25" customHeight="1" x14ac:dyDescent="0.25">
      <c r="AT2160" s="57" t="s">
        <v>44</v>
      </c>
      <c r="AU2160" s="56">
        <f>_xll.qlInterestRateIndexFixingDate(IborIndex&amp;Tenor,AV2160,Trigger)</f>
        <v>54438</v>
      </c>
      <c r="AV2160" s="56">
        <f>_xll.qlCalendarAdvance(Calendar,AV2159,AT2160,"f",,Trigger)</f>
        <v>54442</v>
      </c>
      <c r="AW2160" s="56">
        <f>_xll.qlInterestRateIndexMaturity(IborIndex&amp;Tenor,AV2160,Trigger)</f>
        <v>54807</v>
      </c>
      <c r="AX2160" s="102" t="e">
        <f>_xll.qlIndexFixing($Z$5,AU2160,,Trigger)</f>
        <v>#VALUE!</v>
      </c>
      <c r="AY2160" s="102">
        <f>_xll.qlIndexFixing($AZ$1,AV2160,,Trigger)</f>
        <v>1.4359032133243301E-2</v>
      </c>
    </row>
    <row r="2161" spans="46:51" ht="11.25" customHeight="1" x14ac:dyDescent="0.25">
      <c r="AT2161" s="57" t="s">
        <v>44</v>
      </c>
      <c r="AU2161" s="56">
        <f>_xll.qlInterestRateIndexFixingDate(IborIndex&amp;Tenor,AV2161,Trigger)</f>
        <v>54445</v>
      </c>
      <c r="AV2161" s="56">
        <f>_xll.qlCalendarAdvance(Calendar,AV2160,AT2161,"f",,Trigger)</f>
        <v>54449</v>
      </c>
      <c r="AW2161" s="56">
        <f>_xll.qlInterestRateIndexMaturity(IborIndex&amp;Tenor,AV2161,Trigger)</f>
        <v>54814</v>
      </c>
      <c r="AX2161" s="102" t="e">
        <f>_xll.qlIndexFixing($Z$5,AU2161,,Trigger)</f>
        <v>#VALUE!</v>
      </c>
      <c r="AY2161" s="102">
        <f>_xll.qlIndexFixing($AZ$1,AV2161,,Trigger)</f>
        <v>1.435532118266283E-2</v>
      </c>
    </row>
    <row r="2162" spans="46:51" ht="11.25" customHeight="1" x14ac:dyDescent="0.25">
      <c r="AT2162" s="57" t="s">
        <v>44</v>
      </c>
      <c r="AU2162" s="56">
        <f>_xll.qlInterestRateIndexFixingDate(IborIndex&amp;Tenor,AV2162,Trigger)</f>
        <v>54452</v>
      </c>
      <c r="AV2162" s="56">
        <f>_xll.qlCalendarAdvance(Calendar,AV2161,AT2162,"f",,Trigger)</f>
        <v>54456</v>
      </c>
      <c r="AW2162" s="56">
        <f>_xll.qlInterestRateIndexMaturity(IborIndex&amp;Tenor,AV2162,Trigger)</f>
        <v>54821</v>
      </c>
      <c r="AX2162" s="102" t="e">
        <f>_xll.qlIndexFixing($Z$5,AU2162,,Trigger)</f>
        <v>#VALUE!</v>
      </c>
      <c r="AY2162" s="102">
        <f>_xll.qlIndexFixing($AZ$1,AV2162,,Trigger)</f>
        <v>1.4351599097724486E-2</v>
      </c>
    </row>
    <row r="2163" spans="46:51" ht="11.25" customHeight="1" x14ac:dyDescent="0.25">
      <c r="AT2163" s="57" t="s">
        <v>44</v>
      </c>
      <c r="AU2163" s="56">
        <f>_xll.qlInterestRateIndexFixingDate(IborIndex&amp;Tenor,AV2163,Trigger)</f>
        <v>54459</v>
      </c>
      <c r="AV2163" s="56">
        <f>_xll.qlCalendarAdvance(Calendar,AV2162,AT2163,"f",,Trigger)</f>
        <v>54463</v>
      </c>
      <c r="AW2163" s="56">
        <f>_xll.qlInterestRateIndexMaturity(IborIndex&amp;Tenor,AV2163,Trigger)</f>
        <v>54828</v>
      </c>
      <c r="AX2163" s="102" t="e">
        <f>_xll.qlIndexFixing($Z$5,AU2163,,Trigger)</f>
        <v>#VALUE!</v>
      </c>
      <c r="AY2163" s="102">
        <f>_xll.qlIndexFixing($AZ$1,AV2163,,Trigger)</f>
        <v>1.4347865867806847E-2</v>
      </c>
    </row>
    <row r="2164" spans="46:51" ht="11.25" customHeight="1" x14ac:dyDescent="0.25">
      <c r="AT2164" s="57" t="s">
        <v>44</v>
      </c>
      <c r="AU2164" s="56">
        <f>_xll.qlInterestRateIndexFixingDate(IborIndex&amp;Tenor,AV2164,Trigger)</f>
        <v>54466</v>
      </c>
      <c r="AV2164" s="56">
        <f>_xll.qlCalendarAdvance(Calendar,AV2163,AT2164,"f",,Trigger)</f>
        <v>54470</v>
      </c>
      <c r="AW2164" s="56">
        <f>_xll.qlInterestRateIndexMaturity(IborIndex&amp;Tenor,AV2164,Trigger)</f>
        <v>54835</v>
      </c>
      <c r="AX2164" s="102" t="e">
        <f>_xll.qlIndexFixing($Z$5,AU2164,,Trigger)</f>
        <v>#VALUE!</v>
      </c>
      <c r="AY2164" s="102">
        <f>_xll.qlIndexFixing($AZ$1,AV2164,,Trigger)</f>
        <v>1.4344121482289146E-2</v>
      </c>
    </row>
    <row r="2165" spans="46:51" ht="11.25" customHeight="1" x14ac:dyDescent="0.25">
      <c r="AT2165" s="57" t="s">
        <v>44</v>
      </c>
      <c r="AU2165" s="56">
        <f>_xll.qlInterestRateIndexFixingDate(IborIndex&amp;Tenor,AV2165,Trigger)</f>
        <v>54473</v>
      </c>
      <c r="AV2165" s="56">
        <f>_xll.qlCalendarAdvance(Calendar,AV2164,AT2165,"f",,Trigger)</f>
        <v>54477</v>
      </c>
      <c r="AW2165" s="56">
        <f>_xll.qlInterestRateIndexMaturity(IborIndex&amp;Tenor,AV2165,Trigger)</f>
        <v>54842</v>
      </c>
      <c r="AX2165" s="102" t="e">
        <f>_xll.qlIndexFixing($Z$5,AU2165,,Trigger)</f>
        <v>#VALUE!</v>
      </c>
      <c r="AY2165" s="102">
        <f>_xll.qlIndexFixing($AZ$1,AV2165,,Trigger)</f>
        <v>1.4340365930551496E-2</v>
      </c>
    </row>
    <row r="2166" spans="46:51" ht="11.25" customHeight="1" x14ac:dyDescent="0.25">
      <c r="AT2166" s="57" t="s">
        <v>44</v>
      </c>
      <c r="AU2166" s="56">
        <f>_xll.qlInterestRateIndexFixingDate(IborIndex&amp;Tenor,AV2166,Trigger)</f>
        <v>54480</v>
      </c>
      <c r="AV2166" s="56">
        <f>_xll.qlCalendarAdvance(Calendar,AV2165,AT2166,"f",,Trigger)</f>
        <v>54484</v>
      </c>
      <c r="AW2166" s="56">
        <f>_xll.qlInterestRateIndexMaturity(IborIndex&amp;Tenor,AV2166,Trigger)</f>
        <v>54849</v>
      </c>
      <c r="AX2166" s="102" t="e">
        <f>_xll.qlIndexFixing($Z$5,AU2166,,Trigger)</f>
        <v>#VALUE!</v>
      </c>
      <c r="AY2166" s="102">
        <f>_xll.qlIndexFixing($AZ$1,AV2166,,Trigger)</f>
        <v>1.4336599201973792E-2</v>
      </c>
    </row>
    <row r="2167" spans="46:51" ht="11.25" customHeight="1" x14ac:dyDescent="0.25">
      <c r="AT2167" s="57" t="s">
        <v>44</v>
      </c>
      <c r="AU2167" s="56">
        <f>_xll.qlInterestRateIndexFixingDate(IborIndex&amp;Tenor,AV2167,Trigger)</f>
        <v>54487</v>
      </c>
      <c r="AV2167" s="56">
        <f>_xll.qlCalendarAdvance(Calendar,AV2166,AT2167,"f",,Trigger)</f>
        <v>54491</v>
      </c>
      <c r="AW2167" s="56">
        <f>_xll.qlInterestRateIndexMaturity(IborIndex&amp;Tenor,AV2167,Trigger)</f>
        <v>54856</v>
      </c>
      <c r="AX2167" s="102" t="e">
        <f>_xll.qlIndexFixing($Z$5,AU2167,,Trigger)</f>
        <v>#VALUE!</v>
      </c>
      <c r="AY2167" s="102">
        <f>_xll.qlIndexFixing($AZ$1,AV2167,,Trigger)</f>
        <v>1.4332821285937018E-2</v>
      </c>
    </row>
    <row r="2168" spans="46:51" ht="11.25" customHeight="1" x14ac:dyDescent="0.25">
      <c r="AT2168" s="57" t="s">
        <v>44</v>
      </c>
      <c r="AU2168" s="56">
        <f>_xll.qlInterestRateIndexFixingDate(IborIndex&amp;Tenor,AV2168,Trigger)</f>
        <v>54494</v>
      </c>
      <c r="AV2168" s="56">
        <f>_xll.qlCalendarAdvance(Calendar,AV2167,AT2168,"f",,Trigger)</f>
        <v>54498</v>
      </c>
      <c r="AW2168" s="56">
        <f>_xll.qlInterestRateIndexMaturity(IborIndex&amp;Tenor,AV2168,Trigger)</f>
        <v>54863</v>
      </c>
      <c r="AX2168" s="102" t="e">
        <f>_xll.qlIndexFixing($Z$5,AU2168,,Trigger)</f>
        <v>#VALUE!</v>
      </c>
      <c r="AY2168" s="102">
        <f>_xll.qlIndexFixing($AZ$1,AV2168,,Trigger)</f>
        <v>1.4329032171823257E-2</v>
      </c>
    </row>
    <row r="2169" spans="46:51" ht="11.25" customHeight="1" x14ac:dyDescent="0.25">
      <c r="AT2169" s="57" t="s">
        <v>44</v>
      </c>
      <c r="AU2169" s="56">
        <f>_xll.qlInterestRateIndexFixingDate(IborIndex&amp;Tenor,AV2169,Trigger)</f>
        <v>54501</v>
      </c>
      <c r="AV2169" s="56">
        <f>_xll.qlCalendarAdvance(Calendar,AV2168,AT2169,"f",,Trigger)</f>
        <v>54505</v>
      </c>
      <c r="AW2169" s="56">
        <f>_xll.qlInterestRateIndexMaturity(IborIndex&amp;Tenor,AV2169,Trigger)</f>
        <v>54870</v>
      </c>
      <c r="AX2169" s="102" t="e">
        <f>_xll.qlIndexFixing($Z$5,AU2169,,Trigger)</f>
        <v>#VALUE!</v>
      </c>
      <c r="AY2169" s="102">
        <f>_xll.qlIndexFixing($AZ$1,AV2169,,Trigger)</f>
        <v>1.4325231849013499E-2</v>
      </c>
    </row>
    <row r="2170" spans="46:51" ht="11.25" customHeight="1" x14ac:dyDescent="0.25">
      <c r="AT2170" s="57" t="s">
        <v>44</v>
      </c>
      <c r="AU2170" s="56">
        <f>_xll.qlInterestRateIndexFixingDate(IborIndex&amp;Tenor,AV2170,Trigger)</f>
        <v>54508</v>
      </c>
      <c r="AV2170" s="56">
        <f>_xll.qlCalendarAdvance(Calendar,AV2169,AT2170,"f",,Trigger)</f>
        <v>54512</v>
      </c>
      <c r="AW2170" s="56">
        <f>_xll.qlInterestRateIndexMaturity(IborIndex&amp;Tenor,AV2170,Trigger)</f>
        <v>54877</v>
      </c>
      <c r="AX2170" s="102" t="e">
        <f>_xll.qlIndexFixing($Z$5,AU2170,,Trigger)</f>
        <v>#VALUE!</v>
      </c>
      <c r="AY2170" s="102">
        <f>_xll.qlIndexFixing($AZ$1,AV2170,,Trigger)</f>
        <v>1.43214203068907E-2</v>
      </c>
    </row>
    <row r="2171" spans="46:51" ht="11.25" customHeight="1" x14ac:dyDescent="0.25">
      <c r="AT2171" s="57" t="s">
        <v>44</v>
      </c>
      <c r="AU2171" s="56">
        <f>_xll.qlInterestRateIndexFixingDate(IborIndex&amp;Tenor,AV2171,Trigger)</f>
        <v>54515</v>
      </c>
      <c r="AV2171" s="56">
        <f>_xll.qlCalendarAdvance(Calendar,AV2170,AT2171,"f",,Trigger)</f>
        <v>54519</v>
      </c>
      <c r="AW2171" s="56">
        <f>_xll.qlInterestRateIndexMaturity(IborIndex&amp;Tenor,AV2171,Trigger)</f>
        <v>54884</v>
      </c>
      <c r="AX2171" s="102" t="e">
        <f>_xll.qlIndexFixing($Z$5,AU2171,,Trigger)</f>
        <v>#VALUE!</v>
      </c>
      <c r="AY2171" s="102">
        <f>_xll.qlIndexFixing($AZ$1,AV2171,,Trigger)</f>
        <v>1.4317608407532274E-2</v>
      </c>
    </row>
    <row r="2172" spans="46:51" ht="11.25" customHeight="1" x14ac:dyDescent="0.25">
      <c r="AT2172" s="57" t="s">
        <v>44</v>
      </c>
      <c r="AU2172" s="56">
        <f>_xll.qlInterestRateIndexFixingDate(IborIndex&amp;Tenor,AV2172,Trigger)</f>
        <v>54522</v>
      </c>
      <c r="AV2172" s="56">
        <f>_xll.qlCalendarAdvance(Calendar,AV2171,AT2172,"f",,Trigger)</f>
        <v>54526</v>
      </c>
      <c r="AW2172" s="56">
        <f>_xll.qlInterestRateIndexMaturity(IborIndex&amp;Tenor,AV2172,Trigger)</f>
        <v>54891</v>
      </c>
      <c r="AX2172" s="102" t="e">
        <f>_xll.qlIndexFixing($Z$5,AU2172,,Trigger)</f>
        <v>#VALUE!</v>
      </c>
      <c r="AY2172" s="102">
        <f>_xll.qlIndexFixing($AZ$1,AV2172,,Trigger)</f>
        <v>1.4313763522238471E-2</v>
      </c>
    </row>
    <row r="2173" spans="46:51" ht="11.25" customHeight="1" x14ac:dyDescent="0.25">
      <c r="AT2173" s="57" t="s">
        <v>44</v>
      </c>
      <c r="AU2173" s="56">
        <f>_xll.qlInterestRateIndexFixingDate(IborIndex&amp;Tenor,AV2173,Trigger)</f>
        <v>54527</v>
      </c>
      <c r="AV2173" s="56">
        <f>_xll.qlCalendarAdvance(Calendar,AV2172,AT2173,"f",,Trigger)</f>
        <v>54533</v>
      </c>
      <c r="AW2173" s="56">
        <f>_xll.qlInterestRateIndexMaturity(IborIndex&amp;Tenor,AV2173,Trigger)</f>
        <v>54898</v>
      </c>
      <c r="AX2173" s="102" t="e">
        <f>_xll.qlIndexFixing($Z$5,AU2173,,Trigger)</f>
        <v>#VALUE!</v>
      </c>
      <c r="AY2173" s="102">
        <f>_xll.qlIndexFixing($AZ$1,AV2173,,Trigger)</f>
        <v>1.430991825847693E-2</v>
      </c>
    </row>
    <row r="2174" spans="46:51" ht="11.25" customHeight="1" x14ac:dyDescent="0.25">
      <c r="AT2174" s="57" t="s">
        <v>44</v>
      </c>
      <c r="AU2174" s="56">
        <f>_xll.qlInterestRateIndexFixingDate(IborIndex&amp;Tenor,AV2174,Trigger)</f>
        <v>54536</v>
      </c>
      <c r="AV2174" s="56">
        <f>_xll.qlCalendarAdvance(Calendar,AV2173,AT2174,"f",,Trigger)</f>
        <v>54540</v>
      </c>
      <c r="AW2174" s="56">
        <f>_xll.qlInterestRateIndexMaturity(IborIndex&amp;Tenor,AV2174,Trigger)</f>
        <v>54905</v>
      </c>
      <c r="AX2174" s="102" t="e">
        <f>_xll.qlIndexFixing($Z$5,AU2174,,Trigger)</f>
        <v>#VALUE!</v>
      </c>
      <c r="AY2174" s="102">
        <f>_xll.qlIndexFixing($AZ$1,AV2174,,Trigger)</f>
        <v>1.4306061732937688E-2</v>
      </c>
    </row>
    <row r="2175" spans="46:51" ht="11.25" customHeight="1" x14ac:dyDescent="0.25">
      <c r="AT2175" s="57" t="s">
        <v>44</v>
      </c>
      <c r="AU2175" s="56">
        <f>_xll.qlInterestRateIndexFixingDate(IborIndex&amp;Tenor,AV2175,Trigger)</f>
        <v>54543</v>
      </c>
      <c r="AV2175" s="56">
        <f>_xll.qlCalendarAdvance(Calendar,AV2174,AT2175,"f",,Trigger)</f>
        <v>54547</v>
      </c>
      <c r="AW2175" s="56">
        <f>_xll.qlInterestRateIndexMaturity(IborIndex&amp;Tenor,AV2175,Trigger)</f>
        <v>54912</v>
      </c>
      <c r="AX2175" s="102" t="e">
        <f>_xll.qlIndexFixing($Z$5,AU2175,,Trigger)</f>
        <v>#VALUE!</v>
      </c>
      <c r="AY2175" s="102">
        <f>_xll.qlIndexFixing($AZ$1,AV2175,,Trigger)</f>
        <v>1.4302193935005892E-2</v>
      </c>
    </row>
    <row r="2176" spans="46:51" ht="11.25" customHeight="1" x14ac:dyDescent="0.25">
      <c r="AT2176" s="57" t="s">
        <v>44</v>
      </c>
      <c r="AU2176" s="56">
        <f>_xll.qlInterestRateIndexFixingDate(IborIndex&amp;Tenor,AV2176,Trigger)</f>
        <v>54550</v>
      </c>
      <c r="AV2176" s="56">
        <f>_xll.qlCalendarAdvance(Calendar,AV2175,AT2176,"f",,Trigger)</f>
        <v>54554</v>
      </c>
      <c r="AW2176" s="56">
        <f>_xll.qlInterestRateIndexMaturity(IborIndex&amp;Tenor,AV2176,Trigger)</f>
        <v>54919</v>
      </c>
      <c r="AX2176" s="102" t="e">
        <f>_xll.qlIndexFixing($Z$5,AU2176,,Trigger)</f>
        <v>#VALUE!</v>
      </c>
      <c r="AY2176" s="102">
        <f>_xll.qlIndexFixing($AZ$1,AV2176,,Trigger)</f>
        <v>1.4298314854067346E-2</v>
      </c>
    </row>
    <row r="2177" spans="46:51" ht="11.25" customHeight="1" x14ac:dyDescent="0.25">
      <c r="AT2177" s="57" t="s">
        <v>44</v>
      </c>
      <c r="AU2177" s="56">
        <f>_xll.qlInterestRateIndexFixingDate(IborIndex&amp;Tenor,AV2177,Trigger)</f>
        <v>54557</v>
      </c>
      <c r="AV2177" s="56">
        <f>_xll.qlCalendarAdvance(Calendar,AV2176,AT2177,"f",,Trigger)</f>
        <v>54561</v>
      </c>
      <c r="AW2177" s="56">
        <f>_xll.qlInterestRateIndexMaturity(IborIndex&amp;Tenor,AV2177,Trigger)</f>
        <v>54926</v>
      </c>
      <c r="AX2177" s="102" t="e">
        <f>_xll.qlIndexFixing($Z$5,AU2177,,Trigger)</f>
        <v>#VALUE!</v>
      </c>
      <c r="AY2177" s="102">
        <f>_xll.qlIndexFixing($AZ$1,AV2177,,Trigger)</f>
        <v>1.4294424479508516E-2</v>
      </c>
    </row>
    <row r="2178" spans="46:51" ht="11.25" customHeight="1" x14ac:dyDescent="0.25">
      <c r="AT2178" s="57" t="s">
        <v>44</v>
      </c>
      <c r="AU2178" s="56">
        <f>_xll.qlInterestRateIndexFixingDate(IborIndex&amp;Tenor,AV2178,Trigger)</f>
        <v>54564</v>
      </c>
      <c r="AV2178" s="56">
        <f>_xll.qlCalendarAdvance(Calendar,AV2177,AT2178,"f",,Trigger)</f>
        <v>54568</v>
      </c>
      <c r="AW2178" s="56">
        <f>_xll.qlInterestRateIndexMaturity(IborIndex&amp;Tenor,AV2178,Trigger)</f>
        <v>54933</v>
      </c>
      <c r="AX2178" s="102" t="e">
        <f>_xll.qlIndexFixing($Z$5,AU2178,,Trigger)</f>
        <v>#VALUE!</v>
      </c>
      <c r="AY2178" s="102">
        <f>_xll.qlIndexFixing($AZ$1,AV2178,,Trigger)</f>
        <v>1.4290522800716301E-2</v>
      </c>
    </row>
    <row r="2179" spans="46:51" ht="11.25" customHeight="1" x14ac:dyDescent="0.25">
      <c r="AT2179" s="57" t="s">
        <v>44</v>
      </c>
      <c r="AU2179" s="56">
        <f>_xll.qlInterestRateIndexFixingDate(IborIndex&amp;Tenor,AV2179,Trigger)</f>
        <v>54571</v>
      </c>
      <c r="AV2179" s="56">
        <f>_xll.qlCalendarAdvance(Calendar,AV2178,AT2179,"f",,Trigger)</f>
        <v>54575</v>
      </c>
      <c r="AW2179" s="56">
        <f>_xll.qlInterestRateIndexMaturity(IborIndex&amp;Tenor,AV2179,Trigger)</f>
        <v>54940</v>
      </c>
      <c r="AX2179" s="102" t="e">
        <f>_xll.qlIndexFixing($Z$5,AU2179,,Trigger)</f>
        <v>#VALUE!</v>
      </c>
      <c r="AY2179" s="102">
        <f>_xll.qlIndexFixing($AZ$1,AV2179,,Trigger)</f>
        <v>1.4286609807077601E-2</v>
      </c>
    </row>
    <row r="2180" spans="46:51" ht="11.25" customHeight="1" x14ac:dyDescent="0.25">
      <c r="AT2180" s="57" t="s">
        <v>44</v>
      </c>
      <c r="AU2180" s="56">
        <f>_xll.qlInterestRateIndexFixingDate(IborIndex&amp;Tenor,AV2180,Trigger)</f>
        <v>54578</v>
      </c>
      <c r="AV2180" s="56">
        <f>_xll.qlCalendarAdvance(Calendar,AV2179,AT2180,"f",,Trigger)</f>
        <v>54582</v>
      </c>
      <c r="AW2180" s="56">
        <f>_xll.qlInterestRateIndexMaturity(IborIndex&amp;Tenor,AV2180,Trigger)</f>
        <v>54947</v>
      </c>
      <c r="AX2180" s="102" t="e">
        <f>_xll.qlIndexFixing($Z$5,AU2180,,Trigger)</f>
        <v>#VALUE!</v>
      </c>
      <c r="AY2180" s="102">
        <f>_xll.qlIndexFixing($AZ$1,AV2180,,Trigger)</f>
        <v>1.4282685487980852E-2</v>
      </c>
    </row>
    <row r="2181" spans="46:51" ht="11.25" customHeight="1" x14ac:dyDescent="0.25">
      <c r="AT2181" s="57" t="s">
        <v>44</v>
      </c>
      <c r="AU2181" s="56">
        <f>_xll.qlInterestRateIndexFixingDate(IborIndex&amp;Tenor,AV2181,Trigger)</f>
        <v>54585</v>
      </c>
      <c r="AV2181" s="56">
        <f>_xll.qlCalendarAdvance(Calendar,AV2180,AT2181,"f",,Trigger)</f>
        <v>54589</v>
      </c>
      <c r="AW2181" s="56">
        <f>_xll.qlInterestRateIndexMaturity(IborIndex&amp;Tenor,AV2181,Trigger)</f>
        <v>54954</v>
      </c>
      <c r="AX2181" s="102" t="e">
        <f>_xll.qlIndexFixing($Z$5,AU2181,,Trigger)</f>
        <v>#VALUE!</v>
      </c>
      <c r="AY2181" s="102">
        <f>_xll.qlIndexFixing($AZ$1,AV2181,,Trigger)</f>
        <v>1.4278749832814264E-2</v>
      </c>
    </row>
    <row r="2182" spans="46:51" ht="11.25" customHeight="1" x14ac:dyDescent="0.25">
      <c r="AT2182" s="57" t="s">
        <v>44</v>
      </c>
      <c r="AU2182" s="56">
        <f>_xll.qlInterestRateIndexFixingDate(IborIndex&amp;Tenor,AV2182,Trigger)</f>
        <v>54592</v>
      </c>
      <c r="AV2182" s="56">
        <f>_xll.qlCalendarAdvance(Calendar,AV2181,AT2182,"f",,Trigger)</f>
        <v>54596</v>
      </c>
      <c r="AW2182" s="56">
        <f>_xll.qlInterestRateIndexMaturity(IborIndex&amp;Tenor,AV2182,Trigger)</f>
        <v>54961</v>
      </c>
      <c r="AX2182" s="102" t="e">
        <f>_xll.qlIndexFixing($Z$5,AU2182,,Trigger)</f>
        <v>#VALUE!</v>
      </c>
      <c r="AY2182" s="102">
        <f>_xll.qlIndexFixing($AZ$1,AV2182,,Trigger)</f>
        <v>1.427480283096759E-2</v>
      </c>
    </row>
    <row r="2183" spans="46:51" ht="11.25" customHeight="1" x14ac:dyDescent="0.25">
      <c r="AT2183" s="57" t="s">
        <v>44</v>
      </c>
      <c r="AU2183" s="56">
        <f>_xll.qlInterestRateIndexFixingDate(IborIndex&amp;Tenor,AV2183,Trigger)</f>
        <v>54599</v>
      </c>
      <c r="AV2183" s="56">
        <f>_xll.qlCalendarAdvance(Calendar,AV2182,AT2183,"f",,Trigger)</f>
        <v>54603</v>
      </c>
      <c r="AW2183" s="56">
        <f>_xll.qlInterestRateIndexMaturity(IborIndex&amp;Tenor,AV2183,Trigger)</f>
        <v>54968</v>
      </c>
      <c r="AX2183" s="102" t="e">
        <f>_xll.qlIndexFixing($Z$5,AU2183,,Trigger)</f>
        <v>#VALUE!</v>
      </c>
      <c r="AY2183" s="102">
        <f>_xll.qlIndexFixing($AZ$1,AV2183,,Trigger)</f>
        <v>1.4270844471829478E-2</v>
      </c>
    </row>
    <row r="2184" spans="46:51" ht="11.25" customHeight="1" x14ac:dyDescent="0.25">
      <c r="AT2184" s="57" t="s">
        <v>44</v>
      </c>
      <c r="AU2184" s="56">
        <f>_xll.qlInterestRateIndexFixingDate(IborIndex&amp;Tenor,AV2184,Trigger)</f>
        <v>54606</v>
      </c>
      <c r="AV2184" s="56">
        <f>_xll.qlCalendarAdvance(Calendar,AV2183,AT2184,"f",,Trigger)</f>
        <v>54610</v>
      </c>
      <c r="AW2184" s="56">
        <f>_xll.qlInterestRateIndexMaturity(IborIndex&amp;Tenor,AV2184,Trigger)</f>
        <v>54975</v>
      </c>
      <c r="AX2184" s="102" t="e">
        <f>_xll.qlIndexFixing($Z$5,AU2184,,Trigger)</f>
        <v>#VALUE!</v>
      </c>
      <c r="AY2184" s="102">
        <f>_xll.qlIndexFixing($AZ$1,AV2184,,Trigger)</f>
        <v>1.4266874744790334E-2</v>
      </c>
    </row>
    <row r="2185" spans="46:51" ht="11.25" customHeight="1" x14ac:dyDescent="0.25">
      <c r="AT2185" s="57" t="s">
        <v>44</v>
      </c>
      <c r="AU2185" s="56">
        <f>_xll.qlInterestRateIndexFixingDate(IborIndex&amp;Tenor,AV2185,Trigger)</f>
        <v>54613</v>
      </c>
      <c r="AV2185" s="56">
        <f>_xll.qlCalendarAdvance(Calendar,AV2184,AT2185,"f",,Trigger)</f>
        <v>54617</v>
      </c>
      <c r="AW2185" s="56">
        <f>_xll.qlInterestRateIndexMaturity(IborIndex&amp;Tenor,AV2185,Trigger)</f>
        <v>54982</v>
      </c>
      <c r="AX2185" s="102" t="e">
        <f>_xll.qlIndexFixing($Z$5,AU2185,,Trigger)</f>
        <v>#VALUE!</v>
      </c>
      <c r="AY2185" s="102">
        <f>_xll.qlIndexFixing($AZ$1,AV2185,,Trigger)</f>
        <v>1.4262893639241441E-2</v>
      </c>
    </row>
    <row r="2186" spans="46:51" ht="11.25" customHeight="1" x14ac:dyDescent="0.25">
      <c r="AT2186" s="57" t="s">
        <v>44</v>
      </c>
      <c r="AU2186" s="56">
        <f>_xll.qlInterestRateIndexFixingDate(IborIndex&amp;Tenor,AV2186,Trigger)</f>
        <v>54620</v>
      </c>
      <c r="AV2186" s="56">
        <f>_xll.qlCalendarAdvance(Calendar,AV2185,AT2186,"f",,Trigger)</f>
        <v>54624</v>
      </c>
      <c r="AW2186" s="56">
        <f>_xll.qlInterestRateIndexMaturity(IborIndex&amp;Tenor,AV2186,Trigger)</f>
        <v>54989</v>
      </c>
      <c r="AX2186" s="102" t="e">
        <f>_xll.qlIndexFixing($Z$5,AU2186,,Trigger)</f>
        <v>#VALUE!</v>
      </c>
      <c r="AY2186" s="102">
        <f>_xll.qlIndexFixing($AZ$1,AV2186,,Trigger)</f>
        <v>1.425890114457342E-2</v>
      </c>
    </row>
    <row r="2187" spans="46:51" ht="11.25" customHeight="1" x14ac:dyDescent="0.25">
      <c r="AT2187" s="57" t="s">
        <v>44</v>
      </c>
      <c r="AU2187" s="56">
        <f>_xll.qlInterestRateIndexFixingDate(IborIndex&amp;Tenor,AV2187,Trigger)</f>
        <v>54627</v>
      </c>
      <c r="AV2187" s="56">
        <f>_xll.qlCalendarAdvance(Calendar,AV2186,AT2187,"f",,Trigger)</f>
        <v>54631</v>
      </c>
      <c r="AW2187" s="56">
        <f>_xll.qlInterestRateIndexMaturity(IborIndex&amp;Tenor,AV2187,Trigger)</f>
        <v>54996</v>
      </c>
      <c r="AX2187" s="102" t="e">
        <f>_xll.qlIndexFixing($Z$5,AU2187,,Trigger)</f>
        <v>#VALUE!</v>
      </c>
      <c r="AY2187" s="102">
        <f>_xll.qlIndexFixing($AZ$1,AV2187,,Trigger)</f>
        <v>1.4254897250179085E-2</v>
      </c>
    </row>
    <row r="2188" spans="46:51" ht="11.25" customHeight="1" x14ac:dyDescent="0.25">
      <c r="AT2188" s="57" t="s">
        <v>44</v>
      </c>
      <c r="AU2188" s="56">
        <f>_xll.qlInterestRateIndexFixingDate(IborIndex&amp;Tenor,AV2188,Trigger)</f>
        <v>54634</v>
      </c>
      <c r="AV2188" s="56">
        <f>_xll.qlCalendarAdvance(Calendar,AV2187,AT2188,"f",,Trigger)</f>
        <v>54638</v>
      </c>
      <c r="AW2188" s="56">
        <f>_xll.qlInterestRateIndexMaturity(IborIndex&amp;Tenor,AV2188,Trigger)</f>
        <v>55003</v>
      </c>
      <c r="AX2188" s="102" t="e">
        <f>_xll.qlIndexFixing($Z$5,AU2188,,Trigger)</f>
        <v>#VALUE!</v>
      </c>
      <c r="AY2188" s="102">
        <f>_xll.qlIndexFixing($AZ$1,AV2188,,Trigger)</f>
        <v>1.4250881945449498E-2</v>
      </c>
    </row>
    <row r="2189" spans="46:51" ht="11.25" customHeight="1" x14ac:dyDescent="0.25">
      <c r="AT2189" s="57" t="s">
        <v>44</v>
      </c>
      <c r="AU2189" s="56">
        <f>_xll.qlInterestRateIndexFixingDate(IborIndex&amp;Tenor,AV2189,Trigger)</f>
        <v>54641</v>
      </c>
      <c r="AV2189" s="56">
        <f>_xll.qlCalendarAdvance(Calendar,AV2188,AT2189,"f",,Trigger)</f>
        <v>54645</v>
      </c>
      <c r="AW2189" s="56">
        <f>_xll.qlInterestRateIndexMaturity(IborIndex&amp;Tenor,AV2189,Trigger)</f>
        <v>55010</v>
      </c>
      <c r="AX2189" s="102" t="e">
        <f>_xll.qlIndexFixing($Z$5,AU2189,,Trigger)</f>
        <v>#VALUE!</v>
      </c>
      <c r="AY2189" s="102">
        <f>_xll.qlIndexFixing($AZ$1,AV2189,,Trigger)</f>
        <v>1.4246855219778788E-2</v>
      </c>
    </row>
    <row r="2190" spans="46:51" ht="11.25" customHeight="1" x14ac:dyDescent="0.25">
      <c r="AT2190" s="57" t="s">
        <v>44</v>
      </c>
      <c r="AU2190" s="56">
        <f>_xll.qlInterestRateIndexFixingDate(IborIndex&amp;Tenor,AV2190,Trigger)</f>
        <v>54648</v>
      </c>
      <c r="AV2190" s="56">
        <f>_xll.qlCalendarAdvance(Calendar,AV2189,AT2190,"f",,Trigger)</f>
        <v>54652</v>
      </c>
      <c r="AW2190" s="56">
        <f>_xll.qlInterestRateIndexMaturity(IborIndex&amp;Tenor,AV2190,Trigger)</f>
        <v>55017</v>
      </c>
      <c r="AX2190" s="102" t="e">
        <f>_xll.qlIndexFixing($Z$5,AU2190,,Trigger)</f>
        <v>#VALUE!</v>
      </c>
      <c r="AY2190" s="102">
        <f>_xll.qlIndexFixing($AZ$1,AV2190,,Trigger)</f>
        <v>1.4242817062559985E-2</v>
      </c>
    </row>
    <row r="2191" spans="46:51" ht="11.25" customHeight="1" x14ac:dyDescent="0.25">
      <c r="AT2191" s="57" t="s">
        <v>44</v>
      </c>
      <c r="AU2191" s="56">
        <f>_xll.qlInterestRateIndexFixingDate(IborIndex&amp;Tenor,AV2191,Trigger)</f>
        <v>54655</v>
      </c>
      <c r="AV2191" s="56">
        <f>_xll.qlCalendarAdvance(Calendar,AV2190,AT2191,"f",,Trigger)</f>
        <v>54659</v>
      </c>
      <c r="AW2191" s="56">
        <f>_xll.qlInterestRateIndexMaturity(IborIndex&amp;Tenor,AV2191,Trigger)</f>
        <v>55024</v>
      </c>
      <c r="AX2191" s="102" t="e">
        <f>_xll.qlIndexFixing($Z$5,AU2191,,Trigger)</f>
        <v>#VALUE!</v>
      </c>
      <c r="AY2191" s="102">
        <f>_xll.qlIndexFixing($AZ$1,AV2191,,Trigger)</f>
        <v>1.4238767463187437E-2</v>
      </c>
    </row>
    <row r="2192" spans="46:51" ht="11.25" customHeight="1" x14ac:dyDescent="0.25">
      <c r="AT2192" s="57" t="s">
        <v>44</v>
      </c>
      <c r="AU2192" s="56">
        <f>_xll.qlInterestRateIndexFixingDate(IborIndex&amp;Tenor,AV2192,Trigger)</f>
        <v>54662</v>
      </c>
      <c r="AV2192" s="56">
        <f>_xll.qlCalendarAdvance(Calendar,AV2191,AT2192,"f",,Trigger)</f>
        <v>54666</v>
      </c>
      <c r="AW2192" s="56">
        <f>_xll.qlInterestRateIndexMaturity(IborIndex&amp;Tenor,AV2192,Trigger)</f>
        <v>55031</v>
      </c>
      <c r="AX2192" s="102" t="e">
        <f>_xll.qlIndexFixing($Z$5,AU2192,,Trigger)</f>
        <v>#VALUE!</v>
      </c>
      <c r="AY2192" s="102">
        <f>_xll.qlIndexFixing($AZ$1,AV2192,,Trigger)</f>
        <v>1.4234706411055273E-2</v>
      </c>
    </row>
    <row r="2193" spans="46:51" ht="11.25" customHeight="1" x14ac:dyDescent="0.25">
      <c r="AT2193" s="57" t="s">
        <v>44</v>
      </c>
      <c r="AU2193" s="56">
        <f>_xll.qlInterestRateIndexFixingDate(IborIndex&amp;Tenor,AV2193,Trigger)</f>
        <v>54669</v>
      </c>
      <c r="AV2193" s="56">
        <f>_xll.qlCalendarAdvance(Calendar,AV2192,AT2193,"f",,Trigger)</f>
        <v>54673</v>
      </c>
      <c r="AW2193" s="56">
        <f>_xll.qlInterestRateIndexMaturity(IborIndex&amp;Tenor,AV2193,Trigger)</f>
        <v>55038</v>
      </c>
      <c r="AX2193" s="102" t="e">
        <f>_xll.qlIndexFixing($Z$5,AU2193,,Trigger)</f>
        <v>#VALUE!</v>
      </c>
      <c r="AY2193" s="102">
        <f>_xll.qlIndexFixing($AZ$1,AV2193,,Trigger)</f>
        <v>1.4230633895559369E-2</v>
      </c>
    </row>
    <row r="2194" spans="46:51" ht="11.25" customHeight="1" x14ac:dyDescent="0.25">
      <c r="AT2194" s="57" t="s">
        <v>44</v>
      </c>
      <c r="AU2194" s="56">
        <f>_xll.qlInterestRateIndexFixingDate(IborIndex&amp;Tenor,AV2194,Trigger)</f>
        <v>54676</v>
      </c>
      <c r="AV2194" s="56">
        <f>_xll.qlCalendarAdvance(Calendar,AV2193,AT2194,"f",,Trigger)</f>
        <v>54680</v>
      </c>
      <c r="AW2194" s="56">
        <f>_xll.qlInterestRateIndexMaturity(IborIndex&amp;Tenor,AV2194,Trigger)</f>
        <v>55045</v>
      </c>
      <c r="AX2194" s="102" t="e">
        <f>_xll.qlIndexFixing($Z$5,AU2194,,Trigger)</f>
        <v>#VALUE!</v>
      </c>
      <c r="AY2194" s="102">
        <f>_xll.qlIndexFixing($AZ$1,AV2194,,Trigger)</f>
        <v>1.4226549906095389E-2</v>
      </c>
    </row>
    <row r="2195" spans="46:51" ht="11.25" customHeight="1" x14ac:dyDescent="0.25">
      <c r="AT2195" s="57" t="s">
        <v>44</v>
      </c>
      <c r="AU2195" s="56">
        <f>_xll.qlInterestRateIndexFixingDate(IborIndex&amp;Tenor,AV2195,Trigger)</f>
        <v>54683</v>
      </c>
      <c r="AV2195" s="56">
        <f>_xll.qlCalendarAdvance(Calendar,AV2194,AT2195,"f",,Trigger)</f>
        <v>54687</v>
      </c>
      <c r="AW2195" s="56">
        <f>_xll.qlInterestRateIndexMaturity(IborIndex&amp;Tenor,AV2195,Trigger)</f>
        <v>55052</v>
      </c>
      <c r="AX2195" s="102" t="e">
        <f>_xll.qlIndexFixing($Z$5,AU2195,,Trigger)</f>
        <v>#VALUE!</v>
      </c>
      <c r="AY2195" s="102">
        <f>_xll.qlIndexFixing($AZ$1,AV2195,,Trigger)</f>
        <v>1.4222454432059212E-2</v>
      </c>
    </row>
    <row r="2196" spans="46:51" ht="11.25" customHeight="1" x14ac:dyDescent="0.25">
      <c r="AT2196" s="57" t="s">
        <v>44</v>
      </c>
      <c r="AU2196" s="56">
        <f>_xll.qlInterestRateIndexFixingDate(IborIndex&amp;Tenor,AV2196,Trigger)</f>
        <v>54690</v>
      </c>
      <c r="AV2196" s="56">
        <f>_xll.qlCalendarAdvance(Calendar,AV2195,AT2196,"f",,Trigger)</f>
        <v>54694</v>
      </c>
      <c r="AW2196" s="56">
        <f>_xll.qlInterestRateIndexMaturity(IborIndex&amp;Tenor,AV2196,Trigger)</f>
        <v>55059</v>
      </c>
      <c r="AX2196" s="102" t="e">
        <f>_xll.qlIndexFixing($Z$5,AU2196,,Trigger)</f>
        <v>#VALUE!</v>
      </c>
      <c r="AY2196" s="102">
        <f>_xll.qlIndexFixing($AZ$1,AV2196,,Trigger)</f>
        <v>1.4218347462848471E-2</v>
      </c>
    </row>
    <row r="2197" spans="46:51" ht="11.25" customHeight="1" x14ac:dyDescent="0.25">
      <c r="AT2197" s="57" t="s">
        <v>44</v>
      </c>
      <c r="AU2197" s="56">
        <f>_xll.qlInterestRateIndexFixingDate(IborIndex&amp;Tenor,AV2197,Trigger)</f>
        <v>54697</v>
      </c>
      <c r="AV2197" s="56">
        <f>_xll.qlCalendarAdvance(Calendar,AV2196,AT2197,"f",,Trigger)</f>
        <v>54701</v>
      </c>
      <c r="AW2197" s="56">
        <f>_xll.qlInterestRateIndexMaturity(IborIndex&amp;Tenor,AV2197,Trigger)</f>
        <v>55066</v>
      </c>
      <c r="AX2197" s="102" t="e">
        <f>_xll.qlIndexFixing($Z$5,AU2197,,Trigger)</f>
        <v>#VALUE!</v>
      </c>
      <c r="AY2197" s="102">
        <f>_xll.qlIndexFixing($AZ$1,AV2197,,Trigger)</f>
        <v>1.4214228987860355E-2</v>
      </c>
    </row>
    <row r="2198" spans="46:51" ht="11.25" customHeight="1" x14ac:dyDescent="0.25">
      <c r="AT2198" s="57" t="s">
        <v>44</v>
      </c>
      <c r="AU2198" s="56">
        <f>_xll.qlInterestRateIndexFixingDate(IborIndex&amp;Tenor,AV2198,Trigger)</f>
        <v>54704</v>
      </c>
      <c r="AV2198" s="56">
        <f>_xll.qlCalendarAdvance(Calendar,AV2197,AT2198,"f",,Trigger)</f>
        <v>54708</v>
      </c>
      <c r="AW2198" s="56">
        <f>_xll.qlInterestRateIndexMaturity(IborIndex&amp;Tenor,AV2198,Trigger)</f>
        <v>55073</v>
      </c>
      <c r="AX2198" s="102" t="e">
        <f>_xll.qlIndexFixing($Z$5,AU2198,,Trigger)</f>
        <v>#VALUE!</v>
      </c>
      <c r="AY2198" s="102">
        <f>_xll.qlIndexFixing($AZ$1,AV2198,,Trigger)</f>
        <v>1.4210098996493158E-2</v>
      </c>
    </row>
    <row r="2199" spans="46:51" ht="11.25" customHeight="1" x14ac:dyDescent="0.25">
      <c r="AT2199" s="57" t="s">
        <v>44</v>
      </c>
      <c r="AU2199" s="56">
        <f>_xll.qlInterestRateIndexFixingDate(IborIndex&amp;Tenor,AV2199,Trigger)</f>
        <v>54711</v>
      </c>
      <c r="AV2199" s="56">
        <f>_xll.qlCalendarAdvance(Calendar,AV2198,AT2199,"f",,Trigger)</f>
        <v>54715</v>
      </c>
      <c r="AW2199" s="56">
        <f>_xll.qlInterestRateIndexMaturity(IborIndex&amp;Tenor,AV2199,Trigger)</f>
        <v>55080</v>
      </c>
      <c r="AX2199" s="102" t="e">
        <f>_xll.qlIndexFixing($Z$5,AU2199,,Trigger)</f>
        <v>#VALUE!</v>
      </c>
      <c r="AY2199" s="102">
        <f>_xll.qlIndexFixing($AZ$1,AV2199,,Trigger)</f>
        <v>1.4205957478144945E-2</v>
      </c>
    </row>
    <row r="2200" spans="46:51" ht="11.25" customHeight="1" x14ac:dyDescent="0.25">
      <c r="AT2200" s="57" t="s">
        <v>44</v>
      </c>
      <c r="AU2200" s="56">
        <f>_xll.qlInterestRateIndexFixingDate(IborIndex&amp;Tenor,AV2200,Trigger)</f>
        <v>54718</v>
      </c>
      <c r="AV2200" s="56">
        <f>_xll.qlCalendarAdvance(Calendar,AV2199,AT2200,"f",,Trigger)</f>
        <v>54722</v>
      </c>
      <c r="AW2200" s="56">
        <f>_xll.qlInterestRateIndexMaturity(IborIndex&amp;Tenor,AV2200,Trigger)</f>
        <v>55087</v>
      </c>
      <c r="AX2200" s="102" t="e">
        <f>_xll.qlIndexFixing($Z$5,AU2200,,Trigger)</f>
        <v>#VALUE!</v>
      </c>
      <c r="AY2200" s="102">
        <f>_xll.qlIndexFixing($AZ$1,AV2200,,Trigger)</f>
        <v>1.4201804422215761E-2</v>
      </c>
    </row>
    <row r="2201" spans="46:51" ht="11.25" customHeight="1" x14ac:dyDescent="0.25">
      <c r="AT2201" s="57" t="s">
        <v>44</v>
      </c>
      <c r="AU2201" s="56">
        <f>_xll.qlInterestRateIndexFixingDate(IborIndex&amp;Tenor,AV2201,Trigger)</f>
        <v>54725</v>
      </c>
      <c r="AV2201" s="56">
        <f>_xll.qlCalendarAdvance(Calendar,AV2200,AT2201,"f",,Trigger)</f>
        <v>54729</v>
      </c>
      <c r="AW2201" s="56">
        <f>_xll.qlInterestRateIndexMaturity(IborIndex&amp;Tenor,AV2201,Trigger)</f>
        <v>55094</v>
      </c>
      <c r="AX2201" s="102" t="e">
        <f>_xll.qlIndexFixing($Z$5,AU2201,,Trigger)</f>
        <v>#VALUE!</v>
      </c>
      <c r="AY2201" s="102">
        <f>_xll.qlIndexFixing($AZ$1,AV2201,,Trigger)</f>
        <v>1.4197639818104988E-2</v>
      </c>
    </row>
    <row r="2202" spans="46:51" ht="11.25" customHeight="1" x14ac:dyDescent="0.25">
      <c r="AT2202" s="57" t="s">
        <v>44</v>
      </c>
      <c r="AU2202" s="56">
        <f>_xll.qlInterestRateIndexFixingDate(IborIndex&amp;Tenor,AV2202,Trigger)</f>
        <v>54732</v>
      </c>
      <c r="AV2202" s="56">
        <f>_xll.qlCalendarAdvance(Calendar,AV2201,AT2202,"f",,Trigger)</f>
        <v>54736</v>
      </c>
      <c r="AW2202" s="56">
        <f>_xll.qlInterestRateIndexMaturity(IborIndex&amp;Tenor,AV2202,Trigger)</f>
        <v>55101</v>
      </c>
      <c r="AX2202" s="102" t="e">
        <f>_xll.qlIndexFixing($Z$5,AU2202,,Trigger)</f>
        <v>#VALUE!</v>
      </c>
      <c r="AY2202" s="102">
        <f>_xll.qlIndexFixing($AZ$1,AV2202,,Trigger)</f>
        <v>1.4193463655212886E-2</v>
      </c>
    </row>
    <row r="2203" spans="46:51" ht="11.25" customHeight="1" x14ac:dyDescent="0.25">
      <c r="AT2203" s="57" t="s">
        <v>44</v>
      </c>
      <c r="AU2203" s="56">
        <f>_xll.qlInterestRateIndexFixingDate(IborIndex&amp;Tenor,AV2203,Trigger)</f>
        <v>54739</v>
      </c>
      <c r="AV2203" s="56">
        <f>_xll.qlCalendarAdvance(Calendar,AV2202,AT2203,"f",,Trigger)</f>
        <v>54743</v>
      </c>
      <c r="AW2203" s="56">
        <f>_xll.qlInterestRateIndexMaturity(IborIndex&amp;Tenor,AV2203,Trigger)</f>
        <v>55108</v>
      </c>
      <c r="AX2203" s="102" t="e">
        <f>_xll.qlIndexFixing($Z$5,AU2203,,Trigger)</f>
        <v>#VALUE!</v>
      </c>
      <c r="AY2203" s="102">
        <f>_xll.qlIndexFixing($AZ$1,AV2203,,Trigger)</f>
        <v>1.4189275922941027E-2</v>
      </c>
    </row>
    <row r="2204" spans="46:51" ht="11.25" customHeight="1" x14ac:dyDescent="0.25">
      <c r="AT2204" s="57" t="s">
        <v>44</v>
      </c>
      <c r="AU2204" s="56">
        <f>_xll.qlInterestRateIndexFixingDate(IborIndex&amp;Tenor,AV2204,Trigger)</f>
        <v>54746</v>
      </c>
      <c r="AV2204" s="56">
        <f>_xll.qlCalendarAdvance(Calendar,AV2203,AT2204,"f",,Trigger)</f>
        <v>54750</v>
      </c>
      <c r="AW2204" s="56">
        <f>_xll.qlInterestRateIndexMaturity(IborIndex&amp;Tenor,AV2204,Trigger)</f>
        <v>55115</v>
      </c>
      <c r="AX2204" s="102" t="e">
        <f>_xll.qlIndexFixing($Z$5,AU2204,,Trigger)</f>
        <v>#VALUE!</v>
      </c>
      <c r="AY2204" s="102">
        <f>_xll.qlIndexFixing($AZ$1,AV2204,,Trigger)</f>
        <v>1.4185076610690329E-2</v>
      </c>
    </row>
    <row r="2205" spans="46:51" ht="11.25" customHeight="1" x14ac:dyDescent="0.25">
      <c r="AT2205" s="57" t="s">
        <v>44</v>
      </c>
      <c r="AU2205" s="56">
        <f>_xll.qlInterestRateIndexFixingDate(IborIndex&amp;Tenor,AV2205,Trigger)</f>
        <v>54753</v>
      </c>
      <c r="AV2205" s="56">
        <f>_xll.qlCalendarAdvance(Calendar,AV2204,AT2205,"f",,Trigger)</f>
        <v>54757</v>
      </c>
      <c r="AW2205" s="56">
        <f>_xll.qlInterestRateIndexMaturity(IborIndex&amp;Tenor,AV2205,Trigger)</f>
        <v>55122</v>
      </c>
      <c r="AX2205" s="102" t="e">
        <f>_xll.qlIndexFixing($Z$5,AU2205,,Trigger)</f>
        <v>#VALUE!</v>
      </c>
      <c r="AY2205" s="102">
        <f>_xll.qlIndexFixing($AZ$1,AV2205,,Trigger)</f>
        <v>1.4180865707863243E-2</v>
      </c>
    </row>
    <row r="2206" spans="46:51" ht="11.25" customHeight="1" x14ac:dyDescent="0.25">
      <c r="AT2206" s="57" t="s">
        <v>44</v>
      </c>
      <c r="AU2206" s="56">
        <f>_xll.qlInterestRateIndexFixingDate(IborIndex&amp;Tenor,AV2206,Trigger)</f>
        <v>54760</v>
      </c>
      <c r="AV2206" s="56">
        <f>_xll.qlCalendarAdvance(Calendar,AV2205,AT2206,"f",,Trigger)</f>
        <v>54764</v>
      </c>
      <c r="AW2206" s="56">
        <f>_xll.qlInterestRateIndexMaturity(IborIndex&amp;Tenor,AV2206,Trigger)</f>
        <v>55129</v>
      </c>
      <c r="AX2206" s="102" t="e">
        <f>_xll.qlIndexFixing($Z$5,AU2206,,Trigger)</f>
        <v>#VALUE!</v>
      </c>
      <c r="AY2206" s="102">
        <f>_xll.qlIndexFixing($AZ$1,AV2206,,Trigger)</f>
        <v>1.4176643203862655E-2</v>
      </c>
    </row>
    <row r="2207" spans="46:51" ht="11.25" customHeight="1" x14ac:dyDescent="0.25">
      <c r="AT2207" s="57" t="s">
        <v>44</v>
      </c>
      <c r="AU2207" s="56">
        <f>_xll.qlInterestRateIndexFixingDate(IborIndex&amp;Tenor,AV2207,Trigger)</f>
        <v>54767</v>
      </c>
      <c r="AV2207" s="56">
        <f>_xll.qlCalendarAdvance(Calendar,AV2206,AT2207,"f",,Trigger)</f>
        <v>54771</v>
      </c>
      <c r="AW2207" s="56">
        <f>_xll.qlInterestRateIndexMaturity(IborIndex&amp;Tenor,AV2207,Trigger)</f>
        <v>55136</v>
      </c>
      <c r="AX2207" s="102" t="e">
        <f>_xll.qlIndexFixing($Z$5,AU2207,,Trigger)</f>
        <v>#VALUE!</v>
      </c>
      <c r="AY2207" s="102">
        <f>_xll.qlIndexFixing($AZ$1,AV2207,,Trigger)</f>
        <v>1.4172409088091894E-2</v>
      </c>
    </row>
    <row r="2208" spans="46:51" ht="11.25" customHeight="1" x14ac:dyDescent="0.25">
      <c r="AT2208" s="57" t="s">
        <v>44</v>
      </c>
      <c r="AU2208" s="56">
        <f>_xll.qlInterestRateIndexFixingDate(IborIndex&amp;Tenor,AV2208,Trigger)</f>
        <v>54774</v>
      </c>
      <c r="AV2208" s="56">
        <f>_xll.qlCalendarAdvance(Calendar,AV2207,AT2208,"f",,Trigger)</f>
        <v>54778</v>
      </c>
      <c r="AW2208" s="56">
        <f>_xll.qlInterestRateIndexMaturity(IborIndex&amp;Tenor,AV2208,Trigger)</f>
        <v>55143</v>
      </c>
      <c r="AX2208" s="102" t="e">
        <f>_xll.qlIndexFixing($Z$5,AU2208,,Trigger)</f>
        <v>#VALUE!</v>
      </c>
      <c r="AY2208" s="102">
        <f>_xll.qlIndexFixing($AZ$1,AV2208,,Trigger)</f>
        <v>1.4168163349954062E-2</v>
      </c>
    </row>
    <row r="2209" spans="46:51" ht="11.25" customHeight="1" x14ac:dyDescent="0.25">
      <c r="AT2209" s="57" t="s">
        <v>44</v>
      </c>
      <c r="AU2209" s="56">
        <f>_xll.qlInterestRateIndexFixingDate(IborIndex&amp;Tenor,AV2209,Trigger)</f>
        <v>54781</v>
      </c>
      <c r="AV2209" s="56">
        <f>_xll.qlCalendarAdvance(Calendar,AV2208,AT2209,"f",,Trigger)</f>
        <v>54785</v>
      </c>
      <c r="AW2209" s="56">
        <f>_xll.qlInterestRateIndexMaturity(IborIndex&amp;Tenor,AV2209,Trigger)</f>
        <v>55150</v>
      </c>
      <c r="AX2209" s="102" t="e">
        <f>_xll.qlIndexFixing($Z$5,AU2209,,Trigger)</f>
        <v>#VALUE!</v>
      </c>
      <c r="AY2209" s="102">
        <f>_xll.qlIndexFixing($AZ$1,AV2209,,Trigger)</f>
        <v>1.4163905978854677E-2</v>
      </c>
    </row>
    <row r="2210" spans="46:51" ht="11.25" customHeight="1" x14ac:dyDescent="0.25">
      <c r="AT2210" s="57" t="s">
        <v>44</v>
      </c>
      <c r="AU2210" s="56">
        <f>_xll.qlInterestRateIndexFixingDate(IborIndex&amp;Tenor,AV2210,Trigger)</f>
        <v>54788</v>
      </c>
      <c r="AV2210" s="56">
        <f>_xll.qlCalendarAdvance(Calendar,AV2209,AT2210,"f",,Trigger)</f>
        <v>54792</v>
      </c>
      <c r="AW2210" s="56">
        <f>_xll.qlInterestRateIndexMaturity(IborIndex&amp;Tenor,AV2210,Trigger)</f>
        <v>55157</v>
      </c>
      <c r="AX2210" s="102" t="e">
        <f>_xll.qlIndexFixing($Z$5,AU2210,,Trigger)</f>
        <v>#VALUE!</v>
      </c>
      <c r="AY2210" s="102">
        <f>_xll.qlIndexFixing($AZ$1,AV2210,,Trigger)</f>
        <v>1.4159636964198379E-2</v>
      </c>
    </row>
    <row r="2211" spans="46:51" ht="11.25" customHeight="1" x14ac:dyDescent="0.25">
      <c r="AT2211" s="57" t="s">
        <v>44</v>
      </c>
      <c r="AU2211" s="56">
        <f>_xll.qlInterestRateIndexFixingDate(IborIndex&amp;Tenor,AV2211,Trigger)</f>
        <v>54795</v>
      </c>
      <c r="AV2211" s="56">
        <f>_xll.qlCalendarAdvance(Calendar,AV2210,AT2211,"f",,Trigger)</f>
        <v>54799</v>
      </c>
      <c r="AW2211" s="56">
        <f>_xll.qlInterestRateIndexMaturity(IborIndex&amp;Tenor,AV2211,Trigger)</f>
        <v>55164</v>
      </c>
      <c r="AX2211" s="102" t="e">
        <f>_xll.qlIndexFixing($Z$5,AU2211,,Trigger)</f>
        <v>#VALUE!</v>
      </c>
      <c r="AY2211" s="102">
        <f>_xll.qlIndexFixing($AZ$1,AV2211,,Trigger)</f>
        <v>1.4155356295390244E-2</v>
      </c>
    </row>
    <row r="2212" spans="46:51" ht="11.25" customHeight="1" x14ac:dyDescent="0.25">
      <c r="AT2212" s="57" t="s">
        <v>44</v>
      </c>
      <c r="AU2212" s="56">
        <f>_xll.qlInterestRateIndexFixingDate(IborIndex&amp;Tenor,AV2212,Trigger)</f>
        <v>54802</v>
      </c>
      <c r="AV2212" s="56">
        <f>_xll.qlCalendarAdvance(Calendar,AV2211,AT2212,"f",,Trigger)</f>
        <v>54806</v>
      </c>
      <c r="AW2212" s="56">
        <f>_xll.qlInterestRateIndexMaturity(IborIndex&amp;Tenor,AV2212,Trigger)</f>
        <v>55171</v>
      </c>
      <c r="AX2212" s="102" t="e">
        <f>_xll.qlIndexFixing($Z$5,AU2212,,Trigger)</f>
        <v>#VALUE!</v>
      </c>
      <c r="AY2212" s="102">
        <f>_xll.qlIndexFixing($AZ$1,AV2212,,Trigger)</f>
        <v>1.4151063961837764E-2</v>
      </c>
    </row>
    <row r="2213" spans="46:51" ht="11.25" customHeight="1" x14ac:dyDescent="0.25">
      <c r="AT2213" s="57" t="s">
        <v>44</v>
      </c>
      <c r="AU2213" s="56">
        <f>_xll.qlInterestRateIndexFixingDate(IborIndex&amp;Tenor,AV2213,Trigger)</f>
        <v>54809</v>
      </c>
      <c r="AV2213" s="56">
        <f>_xll.qlCalendarAdvance(Calendar,AV2212,AT2213,"f",,Trigger)</f>
        <v>54813</v>
      </c>
      <c r="AW2213" s="56">
        <f>_xll.qlInterestRateIndexMaturity(IborIndex&amp;Tenor,AV2213,Trigger)</f>
        <v>55178</v>
      </c>
      <c r="AX2213" s="102" t="e">
        <f>_xll.qlIndexFixing($Z$5,AU2213,,Trigger)</f>
        <v>#VALUE!</v>
      </c>
      <c r="AY2213" s="102">
        <f>_xll.qlIndexFixing($AZ$1,AV2213,,Trigger)</f>
        <v>1.4146759952946886E-2</v>
      </c>
    </row>
    <row r="2214" spans="46:51" ht="11.25" customHeight="1" x14ac:dyDescent="0.25">
      <c r="AT2214" s="57" t="s">
        <v>44</v>
      </c>
      <c r="AU2214" s="56">
        <f>_xll.qlInterestRateIndexFixingDate(IborIndex&amp;Tenor,AV2214,Trigger)</f>
        <v>54816</v>
      </c>
      <c r="AV2214" s="56">
        <f>_xll.qlCalendarAdvance(Calendar,AV2213,AT2214,"f",,Trigger)</f>
        <v>54820</v>
      </c>
      <c r="AW2214" s="56">
        <f>_xll.qlInterestRateIndexMaturity(IborIndex&amp;Tenor,AV2214,Trigger)</f>
        <v>55185</v>
      </c>
      <c r="AX2214" s="102" t="e">
        <f>_xll.qlIndexFixing($Z$5,AU2214,,Trigger)</f>
        <v>#VALUE!</v>
      </c>
      <c r="AY2214" s="102">
        <f>_xll.qlIndexFixing($AZ$1,AV2214,,Trigger)</f>
        <v>1.4142444258125102E-2</v>
      </c>
    </row>
    <row r="2215" spans="46:51" ht="11.25" customHeight="1" x14ac:dyDescent="0.25">
      <c r="AT2215" s="57" t="s">
        <v>44</v>
      </c>
      <c r="AU2215" s="56">
        <f>_xll.qlInterestRateIndexFixingDate(IborIndex&amp;Tenor,AV2215,Trigger)</f>
        <v>54823</v>
      </c>
      <c r="AV2215" s="56">
        <f>_xll.qlCalendarAdvance(Calendar,AV2214,AT2215,"f",,Trigger)</f>
        <v>54827</v>
      </c>
      <c r="AW2215" s="56">
        <f>_xll.qlInterestRateIndexMaturity(IborIndex&amp;Tenor,AV2215,Trigger)</f>
        <v>55192</v>
      </c>
      <c r="AX2215" s="102" t="e">
        <f>_xll.qlIndexFixing($Z$5,AU2215,,Trigger)</f>
        <v>#VALUE!</v>
      </c>
      <c r="AY2215" s="102">
        <f>_xll.qlIndexFixing($AZ$1,AV2215,,Trigger)</f>
        <v>1.413811686678121E-2</v>
      </c>
    </row>
    <row r="2216" spans="46:51" ht="11.25" customHeight="1" x14ac:dyDescent="0.25">
      <c r="AT2216" s="57" t="s">
        <v>44</v>
      </c>
      <c r="AU2216" s="56">
        <f>_xll.qlInterestRateIndexFixingDate(IborIndex&amp;Tenor,AV2216,Trigger)</f>
        <v>54830</v>
      </c>
      <c r="AV2216" s="56">
        <f>_xll.qlCalendarAdvance(Calendar,AV2215,AT2216,"f",,Trigger)</f>
        <v>54834</v>
      </c>
      <c r="AW2216" s="56">
        <f>_xll.qlInterestRateIndexMaturity(IborIndex&amp;Tenor,AV2216,Trigger)</f>
        <v>55199</v>
      </c>
      <c r="AX2216" s="102" t="e">
        <f>_xll.qlIndexFixing($Z$5,AU2216,,Trigger)</f>
        <v>#VALUE!</v>
      </c>
      <c r="AY2216" s="102">
        <f>_xll.qlIndexFixing($AZ$1,AV2216,,Trigger)</f>
        <v>1.4133777768322919E-2</v>
      </c>
    </row>
    <row r="2217" spans="46:51" ht="11.25" customHeight="1" x14ac:dyDescent="0.25">
      <c r="AT2217" s="57" t="s">
        <v>44</v>
      </c>
      <c r="AU2217" s="56">
        <f>_xll.qlInterestRateIndexFixingDate(IborIndex&amp;Tenor,AV2217,Trigger)</f>
        <v>54837</v>
      </c>
      <c r="AV2217" s="56">
        <f>_xll.qlCalendarAdvance(Calendar,AV2216,AT2217,"f",,Trigger)</f>
        <v>54841</v>
      </c>
      <c r="AW2217" s="56">
        <f>_xll.qlInterestRateIndexMaturity(IborIndex&amp;Tenor,AV2217,Trigger)</f>
        <v>55206</v>
      </c>
      <c r="AX2217" s="102" t="e">
        <f>_xll.qlIndexFixing($Z$5,AU2217,,Trigger)</f>
        <v>#VALUE!</v>
      </c>
      <c r="AY2217" s="102">
        <f>_xll.qlIndexFixing($AZ$1,AV2217,,Trigger)</f>
        <v>1.4129426952159463E-2</v>
      </c>
    </row>
    <row r="2218" spans="46:51" ht="11.25" customHeight="1" x14ac:dyDescent="0.25">
      <c r="AT2218" s="57" t="s">
        <v>44</v>
      </c>
      <c r="AU2218" s="56">
        <f>_xll.qlInterestRateIndexFixingDate(IborIndex&amp;Tenor,AV2218,Trigger)</f>
        <v>54844</v>
      </c>
      <c r="AV2218" s="56">
        <f>_xll.qlCalendarAdvance(Calendar,AV2217,AT2218,"f",,Trigger)</f>
        <v>54848</v>
      </c>
      <c r="AW2218" s="56">
        <f>_xll.qlInterestRateIndexMaturity(IborIndex&amp;Tenor,AV2218,Trigger)</f>
        <v>55213</v>
      </c>
      <c r="AX2218" s="102" t="e">
        <f>_xll.qlIndexFixing($Z$5,AU2218,,Trigger)</f>
        <v>#VALUE!</v>
      </c>
      <c r="AY2218" s="102">
        <f>_xll.qlIndexFixing($AZ$1,AV2218,,Trigger)</f>
        <v>1.4125064407701619E-2</v>
      </c>
    </row>
    <row r="2219" spans="46:51" ht="11.25" customHeight="1" x14ac:dyDescent="0.25">
      <c r="AT2219" s="57" t="s">
        <v>44</v>
      </c>
      <c r="AU2219" s="56">
        <f>_xll.qlInterestRateIndexFixingDate(IborIndex&amp;Tenor,AV2219,Trigger)</f>
        <v>54851</v>
      </c>
      <c r="AV2219" s="56">
        <f>_xll.qlCalendarAdvance(Calendar,AV2218,AT2219,"f",,Trigger)</f>
        <v>54855</v>
      </c>
      <c r="AW2219" s="56">
        <f>_xll.qlInterestRateIndexMaturity(IborIndex&amp;Tenor,AV2219,Trigger)</f>
        <v>55220</v>
      </c>
      <c r="AX2219" s="102" t="e">
        <f>_xll.qlIndexFixing($Z$5,AU2219,,Trigger)</f>
        <v>#VALUE!</v>
      </c>
      <c r="AY2219" s="102">
        <f>_xll.qlIndexFixing($AZ$1,AV2219,,Trigger)</f>
        <v>1.4120690124358841E-2</v>
      </c>
    </row>
    <row r="2220" spans="46:51" ht="11.25" customHeight="1" x14ac:dyDescent="0.25">
      <c r="AT2220" s="57" t="s">
        <v>44</v>
      </c>
      <c r="AU2220" s="56">
        <f>_xll.qlInterestRateIndexFixingDate(IborIndex&amp;Tenor,AV2220,Trigger)</f>
        <v>54858</v>
      </c>
      <c r="AV2220" s="56">
        <f>_xll.qlCalendarAdvance(Calendar,AV2219,AT2220,"f",,Trigger)</f>
        <v>54862</v>
      </c>
      <c r="AW2220" s="56">
        <f>_xll.qlInterestRateIndexMaturity(IborIndex&amp;Tenor,AV2220,Trigger)</f>
        <v>55227</v>
      </c>
      <c r="AX2220" s="102" t="e">
        <f>_xll.qlIndexFixing($Z$5,AU2220,,Trigger)</f>
        <v>#VALUE!</v>
      </c>
      <c r="AY2220" s="102">
        <f>_xll.qlIndexFixing($AZ$1,AV2220,,Trigger)</f>
        <v>1.4116304091542778E-2</v>
      </c>
    </row>
    <row r="2221" spans="46:51" ht="11.25" customHeight="1" x14ac:dyDescent="0.25">
      <c r="AT2221" s="57" t="s">
        <v>44</v>
      </c>
      <c r="AU2221" s="56">
        <f>_xll.qlInterestRateIndexFixingDate(IborIndex&amp;Tenor,AV2221,Trigger)</f>
        <v>54865</v>
      </c>
      <c r="AV2221" s="56">
        <f>_xll.qlCalendarAdvance(Calendar,AV2220,AT2221,"f",,Trigger)</f>
        <v>54869</v>
      </c>
      <c r="AW2221" s="56">
        <f>_xll.qlInterestRateIndexMaturity(IborIndex&amp;Tenor,AV2221,Trigger)</f>
        <v>55234</v>
      </c>
      <c r="AX2221" s="102" t="e">
        <f>_xll.qlIndexFixing($Z$5,AU2221,,Trigger)</f>
        <v>#VALUE!</v>
      </c>
      <c r="AY2221" s="102">
        <f>_xll.qlIndexFixing($AZ$1,AV2221,,Trigger)</f>
        <v>1.4111906298664422E-2</v>
      </c>
    </row>
    <row r="2222" spans="46:51" ht="11.25" customHeight="1" x14ac:dyDescent="0.25">
      <c r="AT2222" s="57" t="s">
        <v>44</v>
      </c>
      <c r="AU2222" s="56">
        <f>_xll.qlInterestRateIndexFixingDate(IborIndex&amp;Tenor,AV2222,Trigger)</f>
        <v>54872</v>
      </c>
      <c r="AV2222" s="56">
        <f>_xll.qlCalendarAdvance(Calendar,AV2221,AT2222,"f",,Trigger)</f>
        <v>54876</v>
      </c>
      <c r="AW2222" s="56">
        <f>_xll.qlInterestRateIndexMaturity(IborIndex&amp;Tenor,AV2222,Trigger)</f>
        <v>55241</v>
      </c>
      <c r="AX2222" s="102" t="e">
        <f>_xll.qlIndexFixing($Z$5,AU2222,,Trigger)</f>
        <v>#VALUE!</v>
      </c>
      <c r="AY2222" s="102">
        <f>_xll.qlIndexFixing($AZ$1,AV2222,,Trigger)</f>
        <v>1.4107544290194897E-2</v>
      </c>
    </row>
    <row r="2223" spans="46:51" ht="11.25" customHeight="1" x14ac:dyDescent="0.25">
      <c r="AT2223" s="57" t="s">
        <v>44</v>
      </c>
      <c r="AU2223" s="56">
        <f>_xll.qlInterestRateIndexFixingDate(IborIndex&amp;Tenor,AV2223,Trigger)</f>
        <v>54879</v>
      </c>
      <c r="AV2223" s="56">
        <f>_xll.qlCalendarAdvance(Calendar,AV2222,AT2223,"f",,Trigger)</f>
        <v>54883</v>
      </c>
      <c r="AW2223" s="56">
        <f>_xll.qlInterestRateIndexMaturity(IborIndex&amp;Tenor,AV2223,Trigger)</f>
        <v>55248</v>
      </c>
      <c r="AX2223" s="102" t="e">
        <f>_xll.qlIndexFixing($Z$5,AU2223,,Trigger)</f>
        <v>#VALUE!</v>
      </c>
      <c r="AY2223" s="102">
        <f>_xll.qlIndexFixing($AZ$1,AV2223,,Trigger)</f>
        <v>1.4103075390372236E-2</v>
      </c>
    </row>
    <row r="2224" spans="46:51" ht="11.25" customHeight="1" x14ac:dyDescent="0.25">
      <c r="AT2224" s="57" t="s">
        <v>44</v>
      </c>
      <c r="AU2224" s="56">
        <f>_xll.qlInterestRateIndexFixingDate(IborIndex&amp;Tenor,AV2224,Trigger)</f>
        <v>54884</v>
      </c>
      <c r="AV2224" s="56">
        <f>_xll.qlCalendarAdvance(Calendar,AV2223,AT2224,"f",,Trigger)</f>
        <v>54890</v>
      </c>
      <c r="AW2224" s="56">
        <f>_xll.qlInterestRateIndexMaturity(IborIndex&amp;Tenor,AV2224,Trigger)</f>
        <v>55255</v>
      </c>
      <c r="AX2224" s="102" t="e">
        <f>_xll.qlIndexFixing($Z$5,AU2224,,Trigger)</f>
        <v>#VALUE!</v>
      </c>
      <c r="AY2224" s="102">
        <f>_xll.qlIndexFixing($AZ$1,AV2224,,Trigger)</f>
        <v>1.4098642253784112E-2</v>
      </c>
    </row>
    <row r="2225" spans="46:51" ht="11.25" customHeight="1" x14ac:dyDescent="0.25">
      <c r="AT2225" s="57" t="s">
        <v>44</v>
      </c>
      <c r="AU2225" s="56">
        <f>_xll.qlInterestRateIndexFixingDate(IborIndex&amp;Tenor,AV2225,Trigger)</f>
        <v>54893</v>
      </c>
      <c r="AV2225" s="56">
        <f>_xll.qlCalendarAdvance(Calendar,AV2224,AT2225,"f",,Trigger)</f>
        <v>54897</v>
      </c>
      <c r="AW2225" s="56">
        <f>_xll.qlInterestRateIndexMaturity(IborIndex&amp;Tenor,AV2225,Trigger)</f>
        <v>55262</v>
      </c>
      <c r="AX2225" s="102" t="e">
        <f>_xll.qlIndexFixing($Z$5,AU2225,,Trigger)</f>
        <v>#VALUE!</v>
      </c>
      <c r="AY2225" s="102">
        <f>_xll.qlIndexFixing($AZ$1,AV2225,,Trigger)</f>
        <v>1.4094197314786637E-2</v>
      </c>
    </row>
    <row r="2226" spans="46:51" ht="11.25" customHeight="1" x14ac:dyDescent="0.25">
      <c r="AT2226" s="57" t="s">
        <v>44</v>
      </c>
      <c r="AU2226" s="56">
        <f>_xll.qlInterestRateIndexFixingDate(IborIndex&amp;Tenor,AV2226,Trigger)</f>
        <v>54900</v>
      </c>
      <c r="AV2226" s="56">
        <f>_xll.qlCalendarAdvance(Calendar,AV2225,AT2226,"f",,Trigger)</f>
        <v>54904</v>
      </c>
      <c r="AW2226" s="56">
        <f>_xll.qlInterestRateIndexMaturity(IborIndex&amp;Tenor,AV2226,Trigger)</f>
        <v>55269</v>
      </c>
      <c r="AX2226" s="102" t="e">
        <f>_xll.qlIndexFixing($Z$5,AU2226,,Trigger)</f>
        <v>#VALUE!</v>
      </c>
      <c r="AY2226" s="102">
        <f>_xll.qlIndexFixing($AZ$1,AV2226,,Trigger)</f>
        <v>1.4089740562794524E-2</v>
      </c>
    </row>
    <row r="2227" spans="46:51" ht="11.25" customHeight="1" x14ac:dyDescent="0.25">
      <c r="AT2227" s="57" t="s">
        <v>44</v>
      </c>
      <c r="AU2227" s="56">
        <f>_xll.qlInterestRateIndexFixingDate(IborIndex&amp;Tenor,AV2227,Trigger)</f>
        <v>54907</v>
      </c>
      <c r="AV2227" s="56">
        <f>_xll.qlCalendarAdvance(Calendar,AV2226,AT2227,"f",,Trigger)</f>
        <v>54911</v>
      </c>
      <c r="AW2227" s="56">
        <f>_xll.qlInterestRateIndexMaturity(IborIndex&amp;Tenor,AV2227,Trigger)</f>
        <v>55276</v>
      </c>
      <c r="AX2227" s="102" t="e">
        <f>_xll.qlIndexFixing($Z$5,AU2227,,Trigger)</f>
        <v>#VALUE!</v>
      </c>
      <c r="AY2227" s="102">
        <f>_xll.qlIndexFixing($AZ$1,AV2227,,Trigger)</f>
        <v>1.4085271987222928E-2</v>
      </c>
    </row>
    <row r="2228" spans="46:51" ht="11.25" customHeight="1" x14ac:dyDescent="0.25">
      <c r="AT2228" s="57" t="s">
        <v>44</v>
      </c>
      <c r="AU2228" s="56">
        <f>_xll.qlInterestRateIndexFixingDate(IborIndex&amp;Tenor,AV2228,Trigger)</f>
        <v>54914</v>
      </c>
      <c r="AV2228" s="56">
        <f>_xll.qlCalendarAdvance(Calendar,AV2227,AT2228,"f",,Trigger)</f>
        <v>54918</v>
      </c>
      <c r="AW2228" s="56">
        <f>_xll.qlInterestRateIndexMaturity(IborIndex&amp;Tenor,AV2228,Trigger)</f>
        <v>55283</v>
      </c>
      <c r="AX2228" s="102" t="e">
        <f>_xll.qlIndexFixing($Z$5,AU2228,,Trigger)</f>
        <v>#VALUE!</v>
      </c>
      <c r="AY2228" s="102">
        <f>_xll.qlIndexFixing($AZ$1,AV2228,,Trigger)</f>
        <v>1.4080791577488311E-2</v>
      </c>
    </row>
    <row r="2229" spans="46:51" ht="11.25" customHeight="1" x14ac:dyDescent="0.25">
      <c r="AT2229" s="57" t="s">
        <v>44</v>
      </c>
      <c r="AU2229" s="56">
        <f>_xll.qlInterestRateIndexFixingDate(IborIndex&amp;Tenor,AV2229,Trigger)</f>
        <v>54921</v>
      </c>
      <c r="AV2229" s="56">
        <f>_xll.qlCalendarAdvance(Calendar,AV2228,AT2229,"f",,Trigger)</f>
        <v>54925</v>
      </c>
      <c r="AW2229" s="56">
        <f>_xll.qlInterestRateIndexMaturity(IborIndex&amp;Tenor,AV2229,Trigger)</f>
        <v>55290</v>
      </c>
      <c r="AX2229" s="102" t="e">
        <f>_xll.qlIndexFixing($Z$5,AU2229,,Trigger)</f>
        <v>#VALUE!</v>
      </c>
      <c r="AY2229" s="102">
        <f>_xll.qlIndexFixing($AZ$1,AV2229,,Trigger)</f>
        <v>1.4076299323006265E-2</v>
      </c>
    </row>
    <row r="2230" spans="46:51" ht="11.25" customHeight="1" x14ac:dyDescent="0.25">
      <c r="AT2230" s="57" t="s">
        <v>44</v>
      </c>
      <c r="AU2230" s="56">
        <f>_xll.qlInterestRateIndexFixingDate(IborIndex&amp;Tenor,AV2230,Trigger)</f>
        <v>54928</v>
      </c>
      <c r="AV2230" s="56">
        <f>_xll.qlCalendarAdvance(Calendar,AV2229,AT2230,"f",,Trigger)</f>
        <v>54932</v>
      </c>
      <c r="AW2230" s="56">
        <f>_xll.qlInterestRateIndexMaturity(IborIndex&amp;Tenor,AV2230,Trigger)</f>
        <v>55297</v>
      </c>
      <c r="AX2230" s="102" t="e">
        <f>_xll.qlIndexFixing($Z$5,AU2230,,Trigger)</f>
        <v>#VALUE!</v>
      </c>
      <c r="AY2230" s="102">
        <f>_xll.qlIndexFixing($AZ$1,AV2230,,Trigger)</f>
        <v>1.4071795213194131E-2</v>
      </c>
    </row>
    <row r="2231" spans="46:51" ht="11.25" customHeight="1" x14ac:dyDescent="0.25">
      <c r="AT2231" s="57" t="s">
        <v>44</v>
      </c>
      <c r="AU2231" s="56">
        <f>_xll.qlInterestRateIndexFixingDate(IborIndex&amp;Tenor,AV2231,Trigger)</f>
        <v>54935</v>
      </c>
      <c r="AV2231" s="56">
        <f>_xll.qlCalendarAdvance(Calendar,AV2230,AT2231,"f",,Trigger)</f>
        <v>54939</v>
      </c>
      <c r="AW2231" s="56">
        <f>_xll.qlInterestRateIndexMaturity(IborIndex&amp;Tenor,AV2231,Trigger)</f>
        <v>55304</v>
      </c>
      <c r="AX2231" s="102" t="e">
        <f>_xll.qlIndexFixing($Z$5,AU2231,,Trigger)</f>
        <v>#VALUE!</v>
      </c>
      <c r="AY2231" s="102">
        <f>_xll.qlIndexFixing($AZ$1,AV2231,,Trigger)</f>
        <v>1.4067279237469909E-2</v>
      </c>
    </row>
    <row r="2232" spans="46:51" ht="11.25" customHeight="1" x14ac:dyDescent="0.25">
      <c r="AT2232" s="57" t="s">
        <v>44</v>
      </c>
      <c r="AU2232" s="56">
        <f>_xll.qlInterestRateIndexFixingDate(IborIndex&amp;Tenor,AV2232,Trigger)</f>
        <v>54942</v>
      </c>
      <c r="AV2232" s="56">
        <f>_xll.qlCalendarAdvance(Calendar,AV2231,AT2232,"f",,Trigger)</f>
        <v>54946</v>
      </c>
      <c r="AW2232" s="56">
        <f>_xll.qlInterestRateIndexMaturity(IborIndex&amp;Tenor,AV2232,Trigger)</f>
        <v>55311</v>
      </c>
      <c r="AX2232" s="102" t="e">
        <f>_xll.qlIndexFixing($Z$5,AU2232,,Trigger)</f>
        <v>#VALUE!</v>
      </c>
      <c r="AY2232" s="102">
        <f>_xll.qlIndexFixing($AZ$1,AV2232,,Trigger)</f>
        <v>1.4062751385251815E-2</v>
      </c>
    </row>
    <row r="2233" spans="46:51" ht="11.25" customHeight="1" x14ac:dyDescent="0.25">
      <c r="AT2233" s="57" t="s">
        <v>44</v>
      </c>
      <c r="AU2233" s="56">
        <f>_xll.qlInterestRateIndexFixingDate(IborIndex&amp;Tenor,AV2233,Trigger)</f>
        <v>54949</v>
      </c>
      <c r="AV2233" s="56">
        <f>_xll.qlCalendarAdvance(Calendar,AV2232,AT2233,"f",,Trigger)</f>
        <v>54953</v>
      </c>
      <c r="AW2233" s="56">
        <f>_xll.qlInterestRateIndexMaturity(IborIndex&amp;Tenor,AV2233,Trigger)</f>
        <v>55318</v>
      </c>
      <c r="AX2233" s="102" t="e">
        <f>_xll.qlIndexFixing($Z$5,AU2233,,Trigger)</f>
        <v>#VALUE!</v>
      </c>
      <c r="AY2233" s="102">
        <f>_xll.qlIndexFixing($AZ$1,AV2233,,Trigger)</f>
        <v>1.4058211645958508E-2</v>
      </c>
    </row>
    <row r="2234" spans="46:51" ht="11.25" customHeight="1" x14ac:dyDescent="0.25">
      <c r="AT2234" s="57" t="s">
        <v>44</v>
      </c>
      <c r="AU2234" s="56">
        <f>_xll.qlInterestRateIndexFixingDate(IborIndex&amp;Tenor,AV2234,Trigger)</f>
        <v>54956</v>
      </c>
      <c r="AV2234" s="56">
        <f>_xll.qlCalendarAdvance(Calendar,AV2233,AT2234,"f",,Trigger)</f>
        <v>54960</v>
      </c>
      <c r="AW2234" s="56">
        <f>_xll.qlInterestRateIndexMaturity(IborIndex&amp;Tenor,AV2234,Trigger)</f>
        <v>55325</v>
      </c>
      <c r="AX2234" s="102" t="e">
        <f>_xll.qlIndexFixing($Z$5,AU2234,,Trigger)</f>
        <v>#VALUE!</v>
      </c>
      <c r="AY2234" s="102">
        <f>_xll.qlIndexFixing($AZ$1,AV2234,,Trigger)</f>
        <v>1.4053660009010175E-2</v>
      </c>
    </row>
    <row r="2235" spans="46:51" ht="11.25" customHeight="1" x14ac:dyDescent="0.25">
      <c r="AT2235" s="57" t="s">
        <v>44</v>
      </c>
      <c r="AU2235" s="56">
        <f>_xll.qlInterestRateIndexFixingDate(IborIndex&amp;Tenor,AV2235,Trigger)</f>
        <v>54963</v>
      </c>
      <c r="AV2235" s="56">
        <f>_xll.qlCalendarAdvance(Calendar,AV2234,AT2235,"f",,Trigger)</f>
        <v>54967</v>
      </c>
      <c r="AW2235" s="56">
        <f>_xll.qlInterestRateIndexMaturity(IborIndex&amp;Tenor,AV2235,Trigger)</f>
        <v>55332</v>
      </c>
      <c r="AX2235" s="102" t="e">
        <f>_xll.qlIndexFixing($Z$5,AU2235,,Trigger)</f>
        <v>#VALUE!</v>
      </c>
      <c r="AY2235" s="102">
        <f>_xll.qlIndexFixing($AZ$1,AV2235,,Trigger)</f>
        <v>1.4049096463826568E-2</v>
      </c>
    </row>
    <row r="2236" spans="46:51" ht="11.25" customHeight="1" x14ac:dyDescent="0.25">
      <c r="AT2236" s="57" t="s">
        <v>44</v>
      </c>
      <c r="AU2236" s="56">
        <f>_xll.qlInterestRateIndexFixingDate(IborIndex&amp;Tenor,AV2236,Trigger)</f>
        <v>54970</v>
      </c>
      <c r="AV2236" s="56">
        <f>_xll.qlCalendarAdvance(Calendar,AV2235,AT2236,"f",,Trigger)</f>
        <v>54974</v>
      </c>
      <c r="AW2236" s="56">
        <f>_xll.qlInterestRateIndexMaturity(IborIndex&amp;Tenor,AV2236,Trigger)</f>
        <v>55339</v>
      </c>
      <c r="AX2236" s="102" t="e">
        <f>_xll.qlIndexFixing($Z$5,AU2236,,Trigger)</f>
        <v>#VALUE!</v>
      </c>
      <c r="AY2236" s="102">
        <f>_xll.qlIndexFixing($AZ$1,AV2236,,Trigger)</f>
        <v>1.4044520999828532E-2</v>
      </c>
    </row>
    <row r="2237" spans="46:51" ht="11.25" customHeight="1" x14ac:dyDescent="0.25">
      <c r="AT2237" s="57" t="s">
        <v>44</v>
      </c>
      <c r="AU2237" s="56">
        <f>_xll.qlInterestRateIndexFixingDate(IborIndex&amp;Tenor,AV2237,Trigger)</f>
        <v>54977</v>
      </c>
      <c r="AV2237" s="56">
        <f>_xll.qlCalendarAdvance(Calendar,AV2236,AT2237,"f",,Trigger)</f>
        <v>54981</v>
      </c>
      <c r="AW2237" s="56">
        <f>_xll.qlInterestRateIndexMaturity(IborIndex&amp;Tenor,AV2237,Trigger)</f>
        <v>55346</v>
      </c>
      <c r="AX2237" s="102" t="e">
        <f>_xll.qlIndexFixing($Z$5,AU2237,,Trigger)</f>
        <v>#VALUE!</v>
      </c>
      <c r="AY2237" s="102">
        <f>_xll.qlIndexFixing($AZ$1,AV2237,,Trigger)</f>
        <v>1.403993360643757E-2</v>
      </c>
    </row>
    <row r="2238" spans="46:51" ht="11.25" customHeight="1" x14ac:dyDescent="0.25">
      <c r="AT2238" s="57" t="s">
        <v>44</v>
      </c>
      <c r="AU2238" s="56">
        <f>_xll.qlInterestRateIndexFixingDate(IborIndex&amp;Tenor,AV2238,Trigger)</f>
        <v>54984</v>
      </c>
      <c r="AV2238" s="56">
        <f>_xll.qlCalendarAdvance(Calendar,AV2237,AT2238,"f",,Trigger)</f>
        <v>54988</v>
      </c>
      <c r="AW2238" s="56">
        <f>_xll.qlInterestRateIndexMaturity(IborIndex&amp;Tenor,AV2238,Trigger)</f>
        <v>55353</v>
      </c>
      <c r="AX2238" s="102" t="e">
        <f>_xll.qlIndexFixing($Z$5,AU2238,,Trigger)</f>
        <v>#VALUE!</v>
      </c>
      <c r="AY2238" s="102">
        <f>_xll.qlIndexFixing($AZ$1,AV2238,,Trigger)</f>
        <v>1.4035334273075843E-2</v>
      </c>
    </row>
    <row r="2239" spans="46:51" ht="11.25" customHeight="1" x14ac:dyDescent="0.25">
      <c r="AT2239" s="57" t="s">
        <v>44</v>
      </c>
      <c r="AU2239" s="56">
        <f>_xll.qlInterestRateIndexFixingDate(IborIndex&amp;Tenor,AV2239,Trigger)</f>
        <v>54991</v>
      </c>
      <c r="AV2239" s="56">
        <f>_xll.qlCalendarAdvance(Calendar,AV2238,AT2239,"f",,Trigger)</f>
        <v>54995</v>
      </c>
      <c r="AW2239" s="56">
        <f>_xll.qlInterestRateIndexMaturity(IborIndex&amp;Tenor,AV2239,Trigger)</f>
        <v>55360</v>
      </c>
      <c r="AX2239" s="102" t="e">
        <f>_xll.qlIndexFixing($Z$5,AU2239,,Trigger)</f>
        <v>#VALUE!</v>
      </c>
      <c r="AY2239" s="102">
        <f>_xll.qlIndexFixing($AZ$1,AV2239,,Trigger)</f>
        <v>1.4030722989165729E-2</v>
      </c>
    </row>
    <row r="2240" spans="46:51" ht="11.25" customHeight="1" x14ac:dyDescent="0.25">
      <c r="AT2240" s="57" t="s">
        <v>44</v>
      </c>
      <c r="AU2240" s="56">
        <f>_xll.qlInterestRateIndexFixingDate(IborIndex&amp;Tenor,AV2240,Trigger)</f>
        <v>54998</v>
      </c>
      <c r="AV2240" s="56">
        <f>_xll.qlCalendarAdvance(Calendar,AV2239,AT2240,"f",,Trigger)</f>
        <v>55002</v>
      </c>
      <c r="AW2240" s="56">
        <f>_xll.qlInterestRateIndexMaturity(IborIndex&amp;Tenor,AV2240,Trigger)</f>
        <v>55367</v>
      </c>
      <c r="AX2240" s="102" t="e">
        <f>_xll.qlIndexFixing($Z$5,AU2240,,Trigger)</f>
        <v>#VALUE!</v>
      </c>
      <c r="AY2240" s="102">
        <f>_xll.qlIndexFixing($AZ$1,AV2240,,Trigger)</f>
        <v>1.4026099744130922E-2</v>
      </c>
    </row>
    <row r="2241" spans="46:51" ht="11.25" customHeight="1" x14ac:dyDescent="0.25">
      <c r="AT2241" s="57" t="s">
        <v>44</v>
      </c>
      <c r="AU2241" s="56">
        <f>_xll.qlInterestRateIndexFixingDate(IborIndex&amp;Tenor,AV2241,Trigger)</f>
        <v>55005</v>
      </c>
      <c r="AV2241" s="56">
        <f>_xll.qlCalendarAdvance(Calendar,AV2240,AT2241,"f",,Trigger)</f>
        <v>55009</v>
      </c>
      <c r="AW2241" s="56">
        <f>_xll.qlInterestRateIndexMaturity(IborIndex&amp;Tenor,AV2241,Trigger)</f>
        <v>55374</v>
      </c>
      <c r="AX2241" s="102" t="e">
        <f>_xll.qlIndexFixing($Z$5,AU2241,,Trigger)</f>
        <v>#VALUE!</v>
      </c>
      <c r="AY2241" s="102">
        <f>_xll.qlIndexFixing($AZ$1,AV2241,,Trigger)</f>
        <v>1.4021464527395115E-2</v>
      </c>
    </row>
    <row r="2242" spans="46:51" ht="11.25" customHeight="1" x14ac:dyDescent="0.25">
      <c r="AT2242" s="57" t="s">
        <v>44</v>
      </c>
      <c r="AU2242" s="56">
        <f>_xll.qlInterestRateIndexFixingDate(IborIndex&amp;Tenor,AV2242,Trigger)</f>
        <v>55012</v>
      </c>
      <c r="AV2242" s="56">
        <f>_xll.qlCalendarAdvance(Calendar,AV2241,AT2242,"f",,Trigger)</f>
        <v>55016</v>
      </c>
      <c r="AW2242" s="56">
        <f>_xll.qlInterestRateIndexMaturity(IborIndex&amp;Tenor,AV2242,Trigger)</f>
        <v>55381</v>
      </c>
      <c r="AX2242" s="102" t="e">
        <f>_xll.qlIndexFixing($Z$5,AU2242,,Trigger)</f>
        <v>#VALUE!</v>
      </c>
      <c r="AY2242" s="102">
        <f>_xll.qlIndexFixing($AZ$1,AV2242,,Trigger)</f>
        <v>1.4016817328382876E-2</v>
      </c>
    </row>
    <row r="2243" spans="46:51" ht="11.25" customHeight="1" x14ac:dyDescent="0.25">
      <c r="AT2243" s="57" t="s">
        <v>44</v>
      </c>
      <c r="AU2243" s="56">
        <f>_xll.qlInterestRateIndexFixingDate(IborIndex&amp;Tenor,AV2243,Trigger)</f>
        <v>55019</v>
      </c>
      <c r="AV2243" s="56">
        <f>_xll.qlCalendarAdvance(Calendar,AV2242,AT2243,"f",,Trigger)</f>
        <v>55023</v>
      </c>
      <c r="AW2243" s="56">
        <f>_xll.qlInterestRateIndexMaturity(IborIndex&amp;Tenor,AV2243,Trigger)</f>
        <v>55388</v>
      </c>
      <c r="AX2243" s="102" t="e">
        <f>_xll.qlIndexFixing($Z$5,AU2243,,Trigger)</f>
        <v>#VALUE!</v>
      </c>
      <c r="AY2243" s="102">
        <f>_xll.qlIndexFixing($AZ$1,AV2243,,Trigger)</f>
        <v>1.4012158136519431E-2</v>
      </c>
    </row>
    <row r="2244" spans="46:51" ht="11.25" customHeight="1" x14ac:dyDescent="0.25">
      <c r="AT2244" s="57" t="s">
        <v>44</v>
      </c>
      <c r="AU2244" s="56">
        <f>_xll.qlInterestRateIndexFixingDate(IborIndex&amp;Tenor,AV2244,Trigger)</f>
        <v>55026</v>
      </c>
      <c r="AV2244" s="56">
        <f>_xll.qlCalendarAdvance(Calendar,AV2243,AT2244,"f",,Trigger)</f>
        <v>55030</v>
      </c>
      <c r="AW2244" s="56">
        <f>_xll.qlInterestRateIndexMaturity(IborIndex&amp;Tenor,AV2244,Trigger)</f>
        <v>55395</v>
      </c>
      <c r="AX2244" s="102" t="e">
        <f>_xll.qlIndexFixing($Z$5,AU2244,,Trigger)</f>
        <v>#VALUE!</v>
      </c>
      <c r="AY2244" s="102">
        <f>_xll.qlIndexFixing($AZ$1,AV2244,,Trigger)</f>
        <v>1.4007486941230664E-2</v>
      </c>
    </row>
    <row r="2245" spans="46:51" ht="11.25" customHeight="1" x14ac:dyDescent="0.25">
      <c r="AT2245" s="57" t="s">
        <v>44</v>
      </c>
      <c r="AU2245" s="56">
        <f>_xll.qlInterestRateIndexFixingDate(IborIndex&amp;Tenor,AV2245,Trigger)</f>
        <v>55033</v>
      </c>
      <c r="AV2245" s="56">
        <f>_xll.qlCalendarAdvance(Calendar,AV2244,AT2245,"f",,Trigger)</f>
        <v>55037</v>
      </c>
      <c r="AW2245" s="56">
        <f>_xll.qlInterestRateIndexMaturity(IborIndex&amp;Tenor,AV2245,Trigger)</f>
        <v>55402</v>
      </c>
      <c r="AX2245" s="102" t="e">
        <f>_xll.qlIndexFixing($Z$5,AU2245,,Trigger)</f>
        <v>#VALUE!</v>
      </c>
      <c r="AY2245" s="102">
        <f>_xll.qlIndexFixing($AZ$1,AV2245,,Trigger)</f>
        <v>1.4002803731942896E-2</v>
      </c>
    </row>
    <row r="2246" spans="46:51" ht="11.25" customHeight="1" x14ac:dyDescent="0.25">
      <c r="AT2246" s="57" t="s">
        <v>44</v>
      </c>
      <c r="AU2246" s="56">
        <f>_xll.qlInterestRateIndexFixingDate(IborIndex&amp;Tenor,AV2246,Trigger)</f>
        <v>55040</v>
      </c>
      <c r="AV2246" s="56">
        <f>_xll.qlCalendarAdvance(Calendar,AV2245,AT2246,"f",,Trigger)</f>
        <v>55044</v>
      </c>
      <c r="AW2246" s="56">
        <f>_xll.qlInterestRateIndexMaturity(IborIndex&amp;Tenor,AV2246,Trigger)</f>
        <v>55409</v>
      </c>
      <c r="AX2246" s="102" t="e">
        <f>_xll.qlIndexFixing($Z$5,AU2246,,Trigger)</f>
        <v>#VALUE!</v>
      </c>
      <c r="AY2246" s="102">
        <f>_xll.qlIndexFixing($AZ$1,AV2246,,Trigger)</f>
        <v>1.3998108498083545E-2</v>
      </c>
    </row>
    <row r="2247" spans="46:51" ht="11.25" customHeight="1" x14ac:dyDescent="0.25">
      <c r="AT2247" s="57" t="s">
        <v>44</v>
      </c>
      <c r="AU2247" s="56">
        <f>_xll.qlInterestRateIndexFixingDate(IborIndex&amp;Tenor,AV2247,Trigger)</f>
        <v>55047</v>
      </c>
      <c r="AV2247" s="56">
        <f>_xll.qlCalendarAdvance(Calendar,AV2246,AT2247,"f",,Trigger)</f>
        <v>55051</v>
      </c>
      <c r="AW2247" s="56">
        <f>_xll.qlInterestRateIndexMaturity(IborIndex&amp;Tenor,AV2247,Trigger)</f>
        <v>55416</v>
      </c>
      <c r="AX2247" s="102" t="e">
        <f>_xll.qlIndexFixing($Z$5,AU2247,,Trigger)</f>
        <v>#VALUE!</v>
      </c>
      <c r="AY2247" s="102">
        <f>_xll.qlIndexFixing($AZ$1,AV2247,,Trigger)</f>
        <v>1.3993401229079805E-2</v>
      </c>
    </row>
    <row r="2248" spans="46:51" ht="11.25" customHeight="1" x14ac:dyDescent="0.25">
      <c r="AT2248" s="57" t="s">
        <v>44</v>
      </c>
      <c r="AU2248" s="56">
        <f>_xll.qlInterestRateIndexFixingDate(IborIndex&amp;Tenor,AV2248,Trigger)</f>
        <v>55054</v>
      </c>
      <c r="AV2248" s="56">
        <f>_xll.qlCalendarAdvance(Calendar,AV2247,AT2248,"f",,Trigger)</f>
        <v>55058</v>
      </c>
      <c r="AW2248" s="56">
        <f>_xll.qlInterestRateIndexMaturity(IborIndex&amp;Tenor,AV2248,Trigger)</f>
        <v>55423</v>
      </c>
      <c r="AX2248" s="102" t="e">
        <f>_xll.qlIndexFixing($Z$5,AU2248,,Trigger)</f>
        <v>#VALUE!</v>
      </c>
      <c r="AY2248" s="102">
        <f>_xll.qlIndexFixing($AZ$1,AV2248,,Trigger)</f>
        <v>1.3988681914360406E-2</v>
      </c>
    </row>
    <row r="2249" spans="46:51" ht="11.25" customHeight="1" x14ac:dyDescent="0.25">
      <c r="AT2249" s="57" t="s">
        <v>44</v>
      </c>
      <c r="AU2249" s="56">
        <f>_xll.qlInterestRateIndexFixingDate(IborIndex&amp;Tenor,AV2249,Trigger)</f>
        <v>55061</v>
      </c>
      <c r="AV2249" s="56">
        <f>_xll.qlCalendarAdvance(Calendar,AV2248,AT2249,"f",,Trigger)</f>
        <v>55065</v>
      </c>
      <c r="AW2249" s="56">
        <f>_xll.qlInterestRateIndexMaturity(IborIndex&amp;Tenor,AV2249,Trigger)</f>
        <v>55430</v>
      </c>
      <c r="AX2249" s="102" t="e">
        <f>_xll.qlIndexFixing($Z$5,AU2249,,Trigger)</f>
        <v>#VALUE!</v>
      </c>
      <c r="AY2249" s="102">
        <f>_xll.qlIndexFixing($AZ$1,AV2249,,Trigger)</f>
        <v>1.3983950543354736E-2</v>
      </c>
    </row>
    <row r="2250" spans="46:51" ht="11.25" customHeight="1" x14ac:dyDescent="0.25">
      <c r="AT2250" s="57" t="s">
        <v>44</v>
      </c>
      <c r="AU2250" s="56">
        <f>_xll.qlInterestRateIndexFixingDate(IborIndex&amp;Tenor,AV2250,Trigger)</f>
        <v>55068</v>
      </c>
      <c r="AV2250" s="56">
        <f>_xll.qlCalendarAdvance(Calendar,AV2249,AT2250,"f",,Trigger)</f>
        <v>55072</v>
      </c>
      <c r="AW2250" s="56">
        <f>_xll.qlInterestRateIndexMaturity(IborIndex&amp;Tenor,AV2250,Trigger)</f>
        <v>55437</v>
      </c>
      <c r="AX2250" s="102" t="e">
        <f>_xll.qlIndexFixing($Z$5,AU2250,,Trigger)</f>
        <v>#VALUE!</v>
      </c>
      <c r="AY2250" s="102">
        <f>_xll.qlIndexFixing($AZ$1,AV2250,,Trigger)</f>
        <v>1.3979207105491527E-2</v>
      </c>
    </row>
    <row r="2251" spans="46:51" ht="11.25" customHeight="1" x14ac:dyDescent="0.25">
      <c r="AT2251" s="57" t="s">
        <v>44</v>
      </c>
      <c r="AU2251" s="56">
        <f>_xll.qlInterestRateIndexFixingDate(IborIndex&amp;Tenor,AV2251,Trigger)</f>
        <v>55075</v>
      </c>
      <c r="AV2251" s="56">
        <f>_xll.qlCalendarAdvance(Calendar,AV2250,AT2251,"f",,Trigger)</f>
        <v>55079</v>
      </c>
      <c r="AW2251" s="56">
        <f>_xll.qlInterestRateIndexMaturity(IborIndex&amp;Tenor,AV2251,Trigger)</f>
        <v>55444</v>
      </c>
      <c r="AX2251" s="102" t="e">
        <f>_xll.qlIndexFixing($Z$5,AU2251,,Trigger)</f>
        <v>#VALUE!</v>
      </c>
      <c r="AY2251" s="102">
        <f>_xll.qlIndexFixing($AZ$1,AV2251,,Trigger)</f>
        <v>1.3974451590201479E-2</v>
      </c>
    </row>
    <row r="2252" spans="46:51" ht="11.25" customHeight="1" x14ac:dyDescent="0.25">
      <c r="AT2252" s="57" t="s">
        <v>44</v>
      </c>
      <c r="AU2252" s="56">
        <f>_xll.qlInterestRateIndexFixingDate(IborIndex&amp;Tenor,AV2252,Trigger)</f>
        <v>55082</v>
      </c>
      <c r="AV2252" s="56">
        <f>_xll.qlCalendarAdvance(Calendar,AV2251,AT2252,"f",,Trigger)</f>
        <v>55086</v>
      </c>
      <c r="AW2252" s="56">
        <f>_xll.qlInterestRateIndexMaturity(IborIndex&amp;Tenor,AV2252,Trigger)</f>
        <v>55451</v>
      </c>
      <c r="AX2252" s="102" t="e">
        <f>_xll.qlIndexFixing($Z$5,AU2252,,Trigger)</f>
        <v>#VALUE!</v>
      </c>
      <c r="AY2252" s="102">
        <f>_xll.qlIndexFixing($AZ$1,AV2252,,Trigger)</f>
        <v>1.3969683986915948E-2</v>
      </c>
    </row>
    <row r="2253" spans="46:51" ht="11.25" customHeight="1" x14ac:dyDescent="0.25">
      <c r="AT2253" s="57" t="s">
        <v>44</v>
      </c>
      <c r="AU2253" s="56">
        <f>_xll.qlInterestRateIndexFixingDate(IborIndex&amp;Tenor,AV2253,Trigger)</f>
        <v>55089</v>
      </c>
      <c r="AV2253" s="56">
        <f>_xll.qlCalendarAdvance(Calendar,AV2252,AT2253,"f",,Trigger)</f>
        <v>55093</v>
      </c>
      <c r="AW2253" s="56">
        <f>_xll.qlInterestRateIndexMaturity(IborIndex&amp;Tenor,AV2253,Trigger)</f>
        <v>55458</v>
      </c>
      <c r="AX2253" s="102" t="e">
        <f>_xll.qlIndexFixing($Z$5,AU2253,,Trigger)</f>
        <v>#VALUE!</v>
      </c>
      <c r="AY2253" s="102">
        <f>_xll.qlIndexFixing($AZ$1,AV2253,,Trigger)</f>
        <v>1.3964904285065638E-2</v>
      </c>
    </row>
    <row r="2254" spans="46:51" ht="11.25" customHeight="1" x14ac:dyDescent="0.25">
      <c r="AT2254" s="57" t="s">
        <v>44</v>
      </c>
      <c r="AU2254" s="56">
        <f>_xll.qlInterestRateIndexFixingDate(IborIndex&amp;Tenor,AV2254,Trigger)</f>
        <v>55096</v>
      </c>
      <c r="AV2254" s="56">
        <f>_xll.qlCalendarAdvance(Calendar,AV2253,AT2254,"f",,Trigger)</f>
        <v>55100</v>
      </c>
      <c r="AW2254" s="56">
        <f>_xll.qlInterestRateIndexMaturity(IborIndex&amp;Tenor,AV2254,Trigger)</f>
        <v>55465</v>
      </c>
      <c r="AX2254" s="102" t="e">
        <f>_xll.qlIndexFixing($Z$5,AU2254,,Trigger)</f>
        <v>#VALUE!</v>
      </c>
      <c r="AY2254" s="102">
        <f>_xll.qlIndexFixing($AZ$1,AV2254,,Trigger)</f>
        <v>1.3960112474083658E-2</v>
      </c>
    </row>
    <row r="2255" spans="46:51" ht="11.25" customHeight="1" x14ac:dyDescent="0.25">
      <c r="AT2255" s="57" t="s">
        <v>44</v>
      </c>
      <c r="AU2255" s="56">
        <f>_xll.qlInterestRateIndexFixingDate(IborIndex&amp;Tenor,AV2255,Trigger)</f>
        <v>55103</v>
      </c>
      <c r="AV2255" s="56">
        <f>_xll.qlCalendarAdvance(Calendar,AV2254,AT2255,"f",,Trigger)</f>
        <v>55107</v>
      </c>
      <c r="AW2255" s="56">
        <f>_xll.qlInterestRateIndexMaturity(IborIndex&amp;Tenor,AV2255,Trigger)</f>
        <v>55472</v>
      </c>
      <c r="AX2255" s="102" t="e">
        <f>_xll.qlIndexFixing($Z$5,AU2255,,Trigger)</f>
        <v>#VALUE!</v>
      </c>
      <c r="AY2255" s="102">
        <f>_xll.qlIndexFixing($AZ$1,AV2255,,Trigger)</f>
        <v>1.3955308543402241E-2</v>
      </c>
    </row>
    <row r="2256" spans="46:51" ht="11.25" customHeight="1" x14ac:dyDescent="0.25">
      <c r="AT2256" s="57" t="s">
        <v>44</v>
      </c>
      <c r="AU2256" s="56">
        <f>_xll.qlInterestRateIndexFixingDate(IborIndex&amp;Tenor,AV2256,Trigger)</f>
        <v>55110</v>
      </c>
      <c r="AV2256" s="56">
        <f>_xll.qlCalendarAdvance(Calendar,AV2255,AT2256,"f",,Trigger)</f>
        <v>55114</v>
      </c>
      <c r="AW2256" s="56">
        <f>_xll.qlInterestRateIndexMaturity(IborIndex&amp;Tenor,AV2256,Trigger)</f>
        <v>55479</v>
      </c>
      <c r="AX2256" s="102" t="e">
        <f>_xll.qlIndexFixing($Z$5,AU2256,,Trigger)</f>
        <v>#VALUE!</v>
      </c>
      <c r="AY2256" s="102">
        <f>_xll.qlIndexFixing($AZ$1,AV2256,,Trigger)</f>
        <v>1.3950492482455156E-2</v>
      </c>
    </row>
    <row r="2257" spans="46:51" ht="11.25" customHeight="1" x14ac:dyDescent="0.25">
      <c r="AT2257" s="57" t="s">
        <v>44</v>
      </c>
      <c r="AU2257" s="56">
        <f>_xll.qlInterestRateIndexFixingDate(IborIndex&amp;Tenor,AV2257,Trigger)</f>
        <v>55117</v>
      </c>
      <c r="AV2257" s="56">
        <f>_xll.qlCalendarAdvance(Calendar,AV2256,AT2257,"f",,Trigger)</f>
        <v>55121</v>
      </c>
      <c r="AW2257" s="56">
        <f>_xll.qlInterestRateIndexMaturity(IborIndex&amp;Tenor,AV2257,Trigger)</f>
        <v>55486</v>
      </c>
      <c r="AX2257" s="102" t="e">
        <f>_xll.qlIndexFixing($Z$5,AU2257,,Trigger)</f>
        <v>#VALUE!</v>
      </c>
      <c r="AY2257" s="102">
        <f>_xll.qlIndexFixing($AZ$1,AV2257,,Trigger)</f>
        <v>1.394566428067617E-2</v>
      </c>
    </row>
    <row r="2258" spans="46:51" ht="11.25" customHeight="1" x14ac:dyDescent="0.25">
      <c r="AT2258" s="57" t="s">
        <v>44</v>
      </c>
      <c r="AU2258" s="56">
        <f>_xll.qlInterestRateIndexFixingDate(IborIndex&amp;Tenor,AV2258,Trigger)</f>
        <v>55124</v>
      </c>
      <c r="AV2258" s="56">
        <f>_xll.qlCalendarAdvance(Calendar,AV2257,AT2258,"f",,Trigger)</f>
        <v>55128</v>
      </c>
      <c r="AW2258" s="56">
        <f>_xll.qlInterestRateIndexMaturity(IborIndex&amp;Tenor,AV2258,Trigger)</f>
        <v>55493</v>
      </c>
      <c r="AX2258" s="102" t="e">
        <f>_xll.qlIndexFixing($Z$5,AU2258,,Trigger)</f>
        <v>#VALUE!</v>
      </c>
      <c r="AY2258" s="102">
        <f>_xll.qlIndexFixing($AZ$1,AV2258,,Trigger)</f>
        <v>1.3940823927500363E-2</v>
      </c>
    </row>
    <row r="2259" spans="46:51" ht="11.25" customHeight="1" x14ac:dyDescent="0.25">
      <c r="AT2259" s="57" t="s">
        <v>44</v>
      </c>
      <c r="AU2259" s="56">
        <f>_xll.qlInterestRateIndexFixingDate(IborIndex&amp;Tenor,AV2259,Trigger)</f>
        <v>55131</v>
      </c>
      <c r="AV2259" s="56">
        <f>_xll.qlCalendarAdvance(Calendar,AV2258,AT2259,"f",,Trigger)</f>
        <v>55135</v>
      </c>
      <c r="AW2259" s="56">
        <f>_xll.qlInterestRateIndexMaturity(IborIndex&amp;Tenor,AV2259,Trigger)</f>
        <v>55500</v>
      </c>
      <c r="AX2259" s="102" t="e">
        <f>_xll.qlIndexFixing($Z$5,AU2259,,Trigger)</f>
        <v>#VALUE!</v>
      </c>
      <c r="AY2259" s="102">
        <f>_xll.qlIndexFixing($AZ$1,AV2259,,Trigger)</f>
        <v>1.3935971412363475E-2</v>
      </c>
    </row>
    <row r="2260" spans="46:51" ht="11.25" customHeight="1" x14ac:dyDescent="0.25">
      <c r="AT2260" s="57" t="s">
        <v>44</v>
      </c>
      <c r="AU2260" s="56">
        <f>_xll.qlInterestRateIndexFixingDate(IborIndex&amp;Tenor,AV2260,Trigger)</f>
        <v>55138</v>
      </c>
      <c r="AV2260" s="56">
        <f>_xll.qlCalendarAdvance(Calendar,AV2259,AT2260,"f",,Trigger)</f>
        <v>55142</v>
      </c>
      <c r="AW2260" s="56">
        <f>_xll.qlInterestRateIndexMaturity(IborIndex&amp;Tenor,AV2260,Trigger)</f>
        <v>55507</v>
      </c>
      <c r="AX2260" s="102" t="e">
        <f>_xll.qlIndexFixing($Z$5,AU2260,,Trigger)</f>
        <v>#VALUE!</v>
      </c>
      <c r="AY2260" s="102">
        <f>_xll.qlIndexFixing($AZ$1,AV2260,,Trigger)</f>
        <v>1.3931106724701461E-2</v>
      </c>
    </row>
    <row r="2261" spans="46:51" ht="11.25" customHeight="1" x14ac:dyDescent="0.25">
      <c r="AT2261" s="57" t="s">
        <v>44</v>
      </c>
      <c r="AU2261" s="56">
        <f>_xll.qlInterestRateIndexFixingDate(IborIndex&amp;Tenor,AV2261,Trigger)</f>
        <v>55144</v>
      </c>
      <c r="AV2261" s="56">
        <f>_xll.qlCalendarAdvance(Calendar,AV2260,AT2261,"f",,Trigger)</f>
        <v>55149</v>
      </c>
      <c r="AW2261" s="56">
        <f>_xll.qlInterestRateIndexMaturity(IborIndex&amp;Tenor,AV2261,Trigger)</f>
        <v>55514</v>
      </c>
      <c r="AX2261" s="102" t="e">
        <f>_xll.qlIndexFixing($Z$5,AU2261,,Trigger)</f>
        <v>#VALUE!</v>
      </c>
      <c r="AY2261" s="102">
        <f>_xll.qlIndexFixing($AZ$1,AV2261,,Trigger)</f>
        <v>1.3926229853950499E-2</v>
      </c>
    </row>
    <row r="2262" spans="46:51" ht="11.25" customHeight="1" x14ac:dyDescent="0.25">
      <c r="AT2262" s="57" t="s">
        <v>44</v>
      </c>
      <c r="AU2262" s="56">
        <f>_xll.qlInterestRateIndexFixingDate(IborIndex&amp;Tenor,AV2262,Trigger)</f>
        <v>55152</v>
      </c>
      <c r="AV2262" s="56">
        <f>_xll.qlCalendarAdvance(Calendar,AV2261,AT2262,"f",,Trigger)</f>
        <v>55156</v>
      </c>
      <c r="AW2262" s="56">
        <f>_xll.qlInterestRateIndexMaturity(IborIndex&amp;Tenor,AV2262,Trigger)</f>
        <v>55521</v>
      </c>
      <c r="AX2262" s="102" t="e">
        <f>_xll.qlIndexFixing($Z$5,AU2262,,Trigger)</f>
        <v>#VALUE!</v>
      </c>
      <c r="AY2262" s="102">
        <f>_xll.qlIndexFixing($AZ$1,AV2262,,Trigger)</f>
        <v>1.3921340789548516E-2</v>
      </c>
    </row>
    <row r="2263" spans="46:51" ht="11.25" customHeight="1" x14ac:dyDescent="0.25">
      <c r="AT2263" s="57" t="s">
        <v>44</v>
      </c>
      <c r="AU2263" s="56">
        <f>_xll.qlInterestRateIndexFixingDate(IborIndex&amp;Tenor,AV2263,Trigger)</f>
        <v>55159</v>
      </c>
      <c r="AV2263" s="56">
        <f>_xll.qlCalendarAdvance(Calendar,AV2262,AT2263,"f",,Trigger)</f>
        <v>55163</v>
      </c>
      <c r="AW2263" s="56">
        <f>_xll.qlInterestRateIndexMaturity(IborIndex&amp;Tenor,AV2263,Trigger)</f>
        <v>55528</v>
      </c>
      <c r="AX2263" s="102" t="e">
        <f>_xll.qlIndexFixing($Z$5,AU2263,,Trigger)</f>
        <v>#VALUE!</v>
      </c>
      <c r="AY2263" s="102">
        <f>_xll.qlIndexFixing($AZ$1,AV2263,,Trigger)</f>
        <v>1.391643952093388E-2</v>
      </c>
    </row>
    <row r="2264" spans="46:51" ht="11.25" customHeight="1" x14ac:dyDescent="0.25">
      <c r="AT2264" s="57" t="s">
        <v>44</v>
      </c>
      <c r="AU2264" s="56">
        <f>_xll.qlInterestRateIndexFixingDate(IborIndex&amp;Tenor,AV2264,Trigger)</f>
        <v>55166</v>
      </c>
      <c r="AV2264" s="56">
        <f>_xll.qlCalendarAdvance(Calendar,AV2263,AT2264,"f",,Trigger)</f>
        <v>55170</v>
      </c>
      <c r="AW2264" s="56">
        <f>_xll.qlInterestRateIndexMaturity(IborIndex&amp;Tenor,AV2264,Trigger)</f>
        <v>55535</v>
      </c>
      <c r="AX2264" s="102" t="e">
        <f>_xll.qlIndexFixing($Z$5,AU2264,,Trigger)</f>
        <v>#VALUE!</v>
      </c>
      <c r="AY2264" s="102">
        <f>_xll.qlIndexFixing($AZ$1,AV2264,,Trigger)</f>
        <v>1.3911526037544737E-2</v>
      </c>
    </row>
    <row r="2265" spans="46:51" ht="11.25" customHeight="1" x14ac:dyDescent="0.25">
      <c r="AT2265" s="57" t="s">
        <v>44</v>
      </c>
      <c r="AU2265" s="56">
        <f>_xll.qlInterestRateIndexFixingDate(IborIndex&amp;Tenor,AV2265,Trigger)</f>
        <v>55173</v>
      </c>
      <c r="AV2265" s="56">
        <f>_xll.qlCalendarAdvance(Calendar,AV2264,AT2265,"f",,Trigger)</f>
        <v>55177</v>
      </c>
      <c r="AW2265" s="56">
        <f>_xll.qlInterestRateIndexMaturity(IborIndex&amp;Tenor,AV2265,Trigger)</f>
        <v>55542</v>
      </c>
      <c r="AX2265" s="102" t="e">
        <f>_xll.qlIndexFixing($Z$5,AU2265,,Trigger)</f>
        <v>#VALUE!</v>
      </c>
      <c r="AY2265" s="102">
        <f>_xll.qlIndexFixing($AZ$1,AV2265,,Trigger)</f>
        <v>1.3906600328820547E-2</v>
      </c>
    </row>
    <row r="2266" spans="46:51" ht="11.25" customHeight="1" x14ac:dyDescent="0.25">
      <c r="AT2266" s="57" t="s">
        <v>44</v>
      </c>
      <c r="AU2266" s="56">
        <f>_xll.qlInterestRateIndexFixingDate(IborIndex&amp;Tenor,AV2266,Trigger)</f>
        <v>55180</v>
      </c>
      <c r="AV2266" s="56">
        <f>_xll.qlCalendarAdvance(Calendar,AV2265,AT2266,"f",,Trigger)</f>
        <v>55184</v>
      </c>
      <c r="AW2266" s="56">
        <f>_xll.qlInterestRateIndexMaturity(IborIndex&amp;Tenor,AV2266,Trigger)</f>
        <v>55549</v>
      </c>
      <c r="AX2266" s="102" t="e">
        <f>_xll.qlIndexFixing($Z$5,AU2266,,Trigger)</f>
        <v>#VALUE!</v>
      </c>
      <c r="AY2266" s="102">
        <f>_xll.qlIndexFixing($AZ$1,AV2266,,Trigger)</f>
        <v>1.3901662384201869E-2</v>
      </c>
    </row>
    <row r="2267" spans="46:51" ht="11.25" customHeight="1" x14ac:dyDescent="0.25">
      <c r="AT2267" s="57" t="s">
        <v>44</v>
      </c>
      <c r="AU2267" s="56">
        <f>_xll.qlInterestRateIndexFixingDate(IborIndex&amp;Tenor,AV2267,Trigger)</f>
        <v>55187</v>
      </c>
      <c r="AV2267" s="56">
        <f>_xll.qlCalendarAdvance(Calendar,AV2266,AT2267,"f",,Trigger)</f>
        <v>55191</v>
      </c>
      <c r="AW2267" s="56">
        <f>_xll.qlInterestRateIndexMaturity(IborIndex&amp;Tenor,AV2267,Trigger)</f>
        <v>55556</v>
      </c>
      <c r="AX2267" s="102" t="e">
        <f>_xll.qlIndexFixing($Z$5,AU2267,,Trigger)</f>
        <v>#VALUE!</v>
      </c>
      <c r="AY2267" s="102">
        <f>_xll.qlIndexFixing($AZ$1,AV2267,,Trigger)</f>
        <v>1.38967121931286E-2</v>
      </c>
    </row>
    <row r="2268" spans="46:51" ht="11.25" customHeight="1" x14ac:dyDescent="0.25">
      <c r="AT2268" s="57" t="s">
        <v>44</v>
      </c>
      <c r="AU2268" s="56">
        <f>_xll.qlInterestRateIndexFixingDate(IborIndex&amp;Tenor,AV2268,Trigger)</f>
        <v>55194</v>
      </c>
      <c r="AV2268" s="56">
        <f>_xll.qlCalendarAdvance(Calendar,AV2267,AT2268,"f",,Trigger)</f>
        <v>55198</v>
      </c>
      <c r="AW2268" s="56">
        <f>_xll.qlInterestRateIndexMaturity(IborIndex&amp;Tenor,AV2268,Trigger)</f>
        <v>55563</v>
      </c>
      <c r="AX2268" s="102" t="e">
        <f>_xll.qlIndexFixing($Z$5,AU2268,,Trigger)</f>
        <v>#VALUE!</v>
      </c>
      <c r="AY2268" s="102">
        <f>_xll.qlIndexFixing($AZ$1,AV2268,,Trigger)</f>
        <v>1.3891749745042611E-2</v>
      </c>
    </row>
    <row r="2269" spans="46:51" ht="11.25" customHeight="1" x14ac:dyDescent="0.25">
      <c r="AT2269" s="57" t="s">
        <v>44</v>
      </c>
      <c r="AU2269" s="56">
        <f>_xll.qlInterestRateIndexFixingDate(IborIndex&amp;Tenor,AV2269,Trigger)</f>
        <v>55201</v>
      </c>
      <c r="AV2269" s="56">
        <f>_xll.qlCalendarAdvance(Calendar,AV2268,AT2269,"f",,Trigger)</f>
        <v>55205</v>
      </c>
      <c r="AW2269" s="56">
        <f>_xll.qlInterestRateIndexMaturity(IborIndex&amp;Tenor,AV2269,Trigger)</f>
        <v>55570</v>
      </c>
      <c r="AX2269" s="102" t="e">
        <f>_xll.qlIndexFixing($Z$5,AU2269,,Trigger)</f>
        <v>#VALUE!</v>
      </c>
      <c r="AY2269" s="102">
        <f>_xll.qlIndexFixing($AZ$1,AV2269,,Trigger)</f>
        <v>1.3886775029385772E-2</v>
      </c>
    </row>
    <row r="2270" spans="46:51" ht="11.25" customHeight="1" x14ac:dyDescent="0.25">
      <c r="AT2270" s="57" t="s">
        <v>44</v>
      </c>
      <c r="AU2270" s="56">
        <f>_xll.qlInterestRateIndexFixingDate(IborIndex&amp;Tenor,AV2270,Trigger)</f>
        <v>55208</v>
      </c>
      <c r="AV2270" s="56">
        <f>_xll.qlCalendarAdvance(Calendar,AV2269,AT2270,"f",,Trigger)</f>
        <v>55212</v>
      </c>
      <c r="AW2270" s="56">
        <f>_xll.qlInterestRateIndexMaturity(IborIndex&amp;Tenor,AV2270,Trigger)</f>
        <v>55578</v>
      </c>
      <c r="AX2270" s="102" t="e">
        <f>_xll.qlIndexFixing($Z$5,AU2270,,Trigger)</f>
        <v>#VALUE!</v>
      </c>
      <c r="AY2270" s="102">
        <f>_xll.qlIndexFixing($AZ$1,AV2270,,Trigger)</f>
        <v>1.3881493864020315E-2</v>
      </c>
    </row>
    <row r="2271" spans="46:51" ht="11.25" customHeight="1" x14ac:dyDescent="0.25">
      <c r="AT2271" s="57" t="s">
        <v>44</v>
      </c>
      <c r="AU2271" s="56">
        <f>_xll.qlInterestRateIndexFixingDate(IborIndex&amp;Tenor,AV2271,Trigger)</f>
        <v>55215</v>
      </c>
      <c r="AV2271" s="56">
        <f>_xll.qlCalendarAdvance(Calendar,AV2270,AT2271,"f",,Trigger)</f>
        <v>55219</v>
      </c>
      <c r="AW2271" s="56">
        <f>_xll.qlInterestRateIndexMaturity(IborIndex&amp;Tenor,AV2271,Trigger)</f>
        <v>55585</v>
      </c>
      <c r="AX2271" s="102" t="e">
        <f>_xll.qlIndexFixing($Z$5,AU2271,,Trigger)</f>
        <v>#VALUE!</v>
      </c>
      <c r="AY2271" s="102">
        <f>_xll.qlIndexFixing($AZ$1,AV2271,,Trigger)</f>
        <v>1.3876491352436212E-2</v>
      </c>
    </row>
    <row r="2272" spans="46:51" ht="11.25" customHeight="1" x14ac:dyDescent="0.25">
      <c r="AT2272" s="57" t="s">
        <v>44</v>
      </c>
      <c r="AU2272" s="56">
        <f>_xll.qlInterestRateIndexFixingDate(IborIndex&amp;Tenor,AV2272,Trigger)</f>
        <v>55222</v>
      </c>
      <c r="AV2272" s="56">
        <f>_xll.qlCalendarAdvance(Calendar,AV2271,AT2272,"f",,Trigger)</f>
        <v>55226</v>
      </c>
      <c r="AW2272" s="56">
        <f>_xll.qlInterestRateIndexMaturity(IborIndex&amp;Tenor,AV2272,Trigger)</f>
        <v>55592</v>
      </c>
      <c r="AX2272" s="102" t="e">
        <f>_xll.qlIndexFixing($Z$5,AU2272,,Trigger)</f>
        <v>#VALUE!</v>
      </c>
      <c r="AY2272" s="102">
        <f>_xll.qlIndexFixing($AZ$1,AV2272,,Trigger)</f>
        <v>1.3871476538143256E-2</v>
      </c>
    </row>
    <row r="2273" spans="46:51" ht="11.25" customHeight="1" x14ac:dyDescent="0.25">
      <c r="AT2273" s="57" t="s">
        <v>44</v>
      </c>
      <c r="AU2273" s="56">
        <f>_xll.qlInterestRateIndexFixingDate(IborIndex&amp;Tenor,AV2273,Trigger)</f>
        <v>55229</v>
      </c>
      <c r="AV2273" s="56">
        <f>_xll.qlCalendarAdvance(Calendar,AV2272,AT2273,"f",,Trigger)</f>
        <v>55233</v>
      </c>
      <c r="AW2273" s="56">
        <f>_xll.qlInterestRateIndexMaturity(IborIndex&amp;Tenor,AV2273,Trigger)</f>
        <v>55599</v>
      </c>
      <c r="AX2273" s="102" t="e">
        <f>_xll.qlIndexFixing($Z$5,AU2273,,Trigger)</f>
        <v>#VALUE!</v>
      </c>
      <c r="AY2273" s="102">
        <f>_xll.qlIndexFixing($AZ$1,AV2273,,Trigger)</f>
        <v>1.3866449410586849E-2</v>
      </c>
    </row>
    <row r="2274" spans="46:51" ht="11.25" customHeight="1" x14ac:dyDescent="0.25">
      <c r="AT2274" s="57" t="s">
        <v>44</v>
      </c>
      <c r="AU2274" s="56">
        <f>_xll.qlInterestRateIndexFixingDate(IborIndex&amp;Tenor,AV2274,Trigger)</f>
        <v>55236</v>
      </c>
      <c r="AV2274" s="56">
        <f>_xll.qlCalendarAdvance(Calendar,AV2273,AT2274,"f",,Trigger)</f>
        <v>55240</v>
      </c>
      <c r="AW2274" s="56">
        <f>_xll.qlInterestRateIndexMaturity(IborIndex&amp;Tenor,AV2274,Trigger)</f>
        <v>55606</v>
      </c>
      <c r="AX2274" s="102" t="e">
        <f>_xll.qlIndexFixing($Z$5,AU2274,,Trigger)</f>
        <v>#VALUE!</v>
      </c>
      <c r="AY2274" s="102">
        <f>_xll.qlIndexFixing($AZ$1,AV2274,,Trigger)</f>
        <v>1.3861717068056858E-2</v>
      </c>
    </row>
    <row r="2275" spans="46:51" ht="11.25" customHeight="1" x14ac:dyDescent="0.25">
      <c r="AT2275" s="57" t="s">
        <v>44</v>
      </c>
      <c r="AU2275" s="56">
        <f>_xll.qlInterestRateIndexFixingDate(IborIndex&amp;Tenor,AV2275,Trigger)</f>
        <v>55241</v>
      </c>
      <c r="AV2275" s="56">
        <f>_xll.qlCalendarAdvance(Calendar,AV2274,AT2275,"f",,Trigger)</f>
        <v>55247</v>
      </c>
      <c r="AW2275" s="56">
        <f>_xll.qlInterestRateIndexMaturity(IborIndex&amp;Tenor,AV2275,Trigger)</f>
        <v>55613</v>
      </c>
      <c r="AX2275" s="102" t="e">
        <f>_xll.qlIndexFixing($Z$5,AU2275,,Trigger)</f>
        <v>#VALUE!</v>
      </c>
      <c r="AY2275" s="102">
        <f>_xll.qlIndexFixing($AZ$1,AV2275,,Trigger)</f>
        <v>1.3856358173467663E-2</v>
      </c>
    </row>
    <row r="2276" spans="46:51" ht="11.25" customHeight="1" x14ac:dyDescent="0.25">
      <c r="AT2276" s="57" t="s">
        <v>44</v>
      </c>
      <c r="AU2276" s="56">
        <f>_xll.qlInterestRateIndexFixingDate(IborIndex&amp;Tenor,AV2276,Trigger)</f>
        <v>55250</v>
      </c>
      <c r="AV2276" s="56">
        <f>_xll.qlCalendarAdvance(Calendar,AV2275,AT2276,"f",,Trigger)</f>
        <v>55254</v>
      </c>
      <c r="AW2276" s="56">
        <f>_xll.qlInterestRateIndexMaturity(IborIndex&amp;Tenor,AV2276,Trigger)</f>
        <v>55620</v>
      </c>
      <c r="AX2276" s="102" t="e">
        <f>_xll.qlIndexFixing($Z$5,AU2276,,Trigger)</f>
        <v>#VALUE!</v>
      </c>
      <c r="AY2276" s="102">
        <f>_xll.qlIndexFixing($AZ$1,AV2276,,Trigger)</f>
        <v>1.3851294042798725E-2</v>
      </c>
    </row>
    <row r="2277" spans="46:51" ht="11.25" customHeight="1" x14ac:dyDescent="0.25">
      <c r="AT2277" s="57" t="s">
        <v>44</v>
      </c>
      <c r="AU2277" s="56">
        <f>_xll.qlInterestRateIndexFixingDate(IborIndex&amp;Tenor,AV2277,Trigger)</f>
        <v>55257</v>
      </c>
      <c r="AV2277" s="56">
        <f>_xll.qlCalendarAdvance(Calendar,AV2276,AT2277,"f",,Trigger)</f>
        <v>55261</v>
      </c>
      <c r="AW2277" s="56">
        <f>_xll.qlInterestRateIndexMaturity(IborIndex&amp;Tenor,AV2277,Trigger)</f>
        <v>55627</v>
      </c>
      <c r="AX2277" s="102" t="e">
        <f>_xll.qlIndexFixing($Z$5,AU2277,,Trigger)</f>
        <v>#VALUE!</v>
      </c>
      <c r="AY2277" s="102">
        <f>_xll.qlIndexFixing($AZ$1,AV2277,,Trigger)</f>
        <v>1.3846111727234689E-2</v>
      </c>
    </row>
    <row r="2278" spans="46:51" ht="11.25" customHeight="1" x14ac:dyDescent="0.25">
      <c r="AT2278" s="57" t="s">
        <v>44</v>
      </c>
      <c r="AU2278" s="56">
        <f>_xll.qlInterestRateIndexFixingDate(IborIndex&amp;Tenor,AV2278,Trigger)</f>
        <v>55264</v>
      </c>
      <c r="AV2278" s="56">
        <f>_xll.qlCalendarAdvance(Calendar,AV2277,AT2278,"f",,Trigger)</f>
        <v>55268</v>
      </c>
      <c r="AW2278" s="56">
        <f>_xll.qlInterestRateIndexMaturity(IborIndex&amp;Tenor,AV2278,Trigger)</f>
        <v>55634</v>
      </c>
      <c r="AX2278" s="102" t="e">
        <f>_xll.qlIndexFixing($Z$5,AU2278,,Trigger)</f>
        <v>#VALUE!</v>
      </c>
      <c r="AY2278" s="102">
        <f>_xll.qlIndexFixing($AZ$1,AV2278,,Trigger)</f>
        <v>1.3841128704480447E-2</v>
      </c>
    </row>
    <row r="2279" spans="46:51" ht="11.25" customHeight="1" x14ac:dyDescent="0.25">
      <c r="AT2279" s="57" t="s">
        <v>44</v>
      </c>
      <c r="AU2279" s="56">
        <f>_xll.qlInterestRateIndexFixingDate(IborIndex&amp;Tenor,AV2279,Trigger)</f>
        <v>55270</v>
      </c>
      <c r="AV2279" s="56">
        <f>_xll.qlCalendarAdvance(Calendar,AV2278,AT2279,"f",,Trigger)</f>
        <v>55275</v>
      </c>
      <c r="AW2279" s="56">
        <f>_xll.qlInterestRateIndexMaturity(IborIndex&amp;Tenor,AV2279,Trigger)</f>
        <v>55641</v>
      </c>
      <c r="AX2279" s="102" t="e">
        <f>_xll.qlIndexFixing($Z$5,AU2279,,Trigger)</f>
        <v>#VALUE!</v>
      </c>
      <c r="AY2279" s="102">
        <f>_xll.qlIndexFixing($AZ$1,AV2279,,Trigger)</f>
        <v>1.3836027475729295E-2</v>
      </c>
    </row>
    <row r="2280" spans="46:51" ht="11.25" customHeight="1" x14ac:dyDescent="0.25">
      <c r="AT2280" s="57" t="s">
        <v>44</v>
      </c>
      <c r="AU2280" s="56">
        <f>_xll.qlInterestRateIndexFixingDate(IborIndex&amp;Tenor,AV2280,Trigger)</f>
        <v>55278</v>
      </c>
      <c r="AV2280" s="56">
        <f>_xll.qlCalendarAdvance(Calendar,AV2279,AT2280,"f",,Trigger)</f>
        <v>55282</v>
      </c>
      <c r="AW2280" s="56">
        <f>_xll.qlInterestRateIndexMaturity(IborIndex&amp;Tenor,AV2280,Trigger)</f>
        <v>55648</v>
      </c>
      <c r="AX2280" s="102" t="e">
        <f>_xll.qlIndexFixing($Z$5,AU2280,,Trigger)</f>
        <v>#VALUE!</v>
      </c>
      <c r="AY2280" s="102">
        <f>_xll.qlIndexFixing($AZ$1,AV2280,,Trigger)</f>
        <v>1.3830913859849645E-2</v>
      </c>
    </row>
    <row r="2281" spans="46:51" ht="11.25" customHeight="1" x14ac:dyDescent="0.25">
      <c r="AT2281" s="57" t="s">
        <v>44</v>
      </c>
      <c r="AU2281" s="56">
        <f>_xll.qlInterestRateIndexFixingDate(IborIndex&amp;Tenor,AV2281,Trigger)</f>
        <v>55285</v>
      </c>
      <c r="AV2281" s="56">
        <f>_xll.qlCalendarAdvance(Calendar,AV2280,AT2281,"f",,Trigger)</f>
        <v>55289</v>
      </c>
      <c r="AW2281" s="56">
        <f>_xll.qlInterestRateIndexMaturity(IborIndex&amp;Tenor,AV2281,Trigger)</f>
        <v>55655</v>
      </c>
      <c r="AX2281" s="102" t="e">
        <f>_xll.qlIndexFixing($Z$5,AU2281,,Trigger)</f>
        <v>#VALUE!</v>
      </c>
      <c r="AY2281" s="102">
        <f>_xll.qlIndexFixing($AZ$1,AV2281,,Trigger)</f>
        <v>1.3825787846291893E-2</v>
      </c>
    </row>
    <row r="2282" spans="46:51" ht="11.25" customHeight="1" x14ac:dyDescent="0.25">
      <c r="AT2282" s="57" t="s">
        <v>44</v>
      </c>
      <c r="AU2282" s="56">
        <f>_xll.qlInterestRateIndexFixingDate(IborIndex&amp;Tenor,AV2282,Trigger)</f>
        <v>55292</v>
      </c>
      <c r="AV2282" s="56">
        <f>_xll.qlCalendarAdvance(Calendar,AV2281,AT2282,"f",,Trigger)</f>
        <v>55296</v>
      </c>
      <c r="AW2282" s="56">
        <f>_xll.qlInterestRateIndexMaturity(IborIndex&amp;Tenor,AV2282,Trigger)</f>
        <v>55662</v>
      </c>
      <c r="AX2282" s="102" t="e">
        <f>_xll.qlIndexFixing($Z$5,AU2282,,Trigger)</f>
        <v>#VALUE!</v>
      </c>
      <c r="AY2282" s="102">
        <f>_xll.qlIndexFixing($AZ$1,AV2282,,Trigger)</f>
        <v>1.3820649424507739E-2</v>
      </c>
    </row>
    <row r="2283" spans="46:51" ht="11.25" customHeight="1" x14ac:dyDescent="0.25">
      <c r="AT2283" s="57" t="s">
        <v>44</v>
      </c>
      <c r="AU2283" s="56">
        <f>_xll.qlInterestRateIndexFixingDate(IborIndex&amp;Tenor,AV2283,Trigger)</f>
        <v>55299</v>
      </c>
      <c r="AV2283" s="56">
        <f>_xll.qlCalendarAdvance(Calendar,AV2282,AT2283,"f",,Trigger)</f>
        <v>55303</v>
      </c>
      <c r="AW2283" s="56">
        <f>_xll.qlInterestRateIndexMaturity(IborIndex&amp;Tenor,AV2283,Trigger)</f>
        <v>55669</v>
      </c>
      <c r="AX2283" s="102" t="e">
        <f>_xll.qlIndexFixing($Z$5,AU2283,,Trigger)</f>
        <v>#VALUE!</v>
      </c>
      <c r="AY2283" s="102">
        <f>_xll.qlIndexFixing($AZ$1,AV2283,,Trigger)</f>
        <v>1.3815498583949096E-2</v>
      </c>
    </row>
    <row r="2284" spans="46:51" ht="11.25" customHeight="1" x14ac:dyDescent="0.25">
      <c r="AT2284" s="57" t="s">
        <v>44</v>
      </c>
      <c r="AU2284" s="56">
        <f>_xll.qlInterestRateIndexFixingDate(IborIndex&amp;Tenor,AV2284,Trigger)</f>
        <v>55306</v>
      </c>
      <c r="AV2284" s="56">
        <f>_xll.qlCalendarAdvance(Calendar,AV2283,AT2284,"f",,Trigger)</f>
        <v>55310</v>
      </c>
      <c r="AW2284" s="56">
        <f>_xll.qlInterestRateIndexMaturity(IborIndex&amp;Tenor,AV2284,Trigger)</f>
        <v>55676</v>
      </c>
      <c r="AX2284" s="102" t="e">
        <f>_xll.qlIndexFixing($Z$5,AU2284,,Trigger)</f>
        <v>#VALUE!</v>
      </c>
      <c r="AY2284" s="102">
        <f>_xll.qlIndexFixing($AZ$1,AV2284,,Trigger)</f>
        <v>1.3810335314068318E-2</v>
      </c>
    </row>
    <row r="2285" spans="46:51" ht="11.25" customHeight="1" x14ac:dyDescent="0.25">
      <c r="AT2285" s="57" t="s">
        <v>44</v>
      </c>
      <c r="AU2285" s="56">
        <f>_xll.qlInterestRateIndexFixingDate(IborIndex&amp;Tenor,AV2285,Trigger)</f>
        <v>55313</v>
      </c>
      <c r="AV2285" s="56">
        <f>_xll.qlCalendarAdvance(Calendar,AV2284,AT2285,"f",,Trigger)</f>
        <v>55317</v>
      </c>
      <c r="AW2285" s="56">
        <f>_xll.qlInterestRateIndexMaturity(IborIndex&amp;Tenor,AV2285,Trigger)</f>
        <v>55683</v>
      </c>
      <c r="AX2285" s="102" t="e">
        <f>_xll.qlIndexFixing($Z$5,AU2285,,Trigger)</f>
        <v>#VALUE!</v>
      </c>
      <c r="AY2285" s="102">
        <f>_xll.qlIndexFixing($AZ$1,AV2285,,Trigger)</f>
        <v>1.3805159604319056E-2</v>
      </c>
    </row>
    <row r="2286" spans="46:51" ht="11.25" customHeight="1" x14ac:dyDescent="0.25">
      <c r="AT2286" s="57" t="s">
        <v>44</v>
      </c>
      <c r="AU2286" s="56">
        <f>_xll.qlInterestRateIndexFixingDate(IborIndex&amp;Tenor,AV2286,Trigger)</f>
        <v>55320</v>
      </c>
      <c r="AV2286" s="56">
        <f>_xll.qlCalendarAdvance(Calendar,AV2285,AT2286,"f",,Trigger)</f>
        <v>55324</v>
      </c>
      <c r="AW2286" s="56">
        <f>_xll.qlInterestRateIndexMaturity(IborIndex&amp;Tenor,AV2286,Trigger)</f>
        <v>55690</v>
      </c>
      <c r="AX2286" s="102" t="e">
        <f>_xll.qlIndexFixing($Z$5,AU2286,,Trigger)</f>
        <v>#VALUE!</v>
      </c>
      <c r="AY2286" s="102">
        <f>_xll.qlIndexFixing($AZ$1,AV2286,,Trigger)</f>
        <v>1.3799971444154966E-2</v>
      </c>
    </row>
    <row r="2287" spans="46:51" ht="11.25" customHeight="1" x14ac:dyDescent="0.25">
      <c r="AT2287" s="57" t="s">
        <v>44</v>
      </c>
      <c r="AU2287" s="56">
        <f>_xll.qlInterestRateIndexFixingDate(IborIndex&amp;Tenor,AV2287,Trigger)</f>
        <v>55327</v>
      </c>
      <c r="AV2287" s="56">
        <f>_xll.qlCalendarAdvance(Calendar,AV2286,AT2287,"f",,Trigger)</f>
        <v>55331</v>
      </c>
      <c r="AW2287" s="56">
        <f>_xll.qlInterestRateIndexMaturity(IborIndex&amp;Tenor,AV2287,Trigger)</f>
        <v>55697</v>
      </c>
      <c r="AX2287" s="102" t="e">
        <f>_xll.qlIndexFixing($Z$5,AU2287,,Trigger)</f>
        <v>#VALUE!</v>
      </c>
      <c r="AY2287" s="102">
        <f>_xll.qlIndexFixing($AZ$1,AV2287,,Trigger)</f>
        <v>1.3795120360867746E-2</v>
      </c>
    </row>
    <row r="2288" spans="46:51" ht="11.25" customHeight="1" x14ac:dyDescent="0.25">
      <c r="AT2288" s="57" t="s">
        <v>44</v>
      </c>
      <c r="AU2288" s="56">
        <f>_xll.qlInterestRateIndexFixingDate(IborIndex&amp;Tenor,AV2288,Trigger)</f>
        <v>55334</v>
      </c>
      <c r="AV2288" s="56">
        <f>_xll.qlCalendarAdvance(Calendar,AV2287,AT2288,"f",,Trigger)</f>
        <v>55338</v>
      </c>
      <c r="AW2288" s="56">
        <f>_xll.qlInterestRateIndexMaturity(IborIndex&amp;Tenor,AV2288,Trigger)</f>
        <v>55704</v>
      </c>
      <c r="AX2288" s="102" t="e">
        <f>_xll.qlIndexFixing($Z$5,AU2288,,Trigger)</f>
        <v>#VALUE!</v>
      </c>
      <c r="AY2288" s="102">
        <f>_xll.qlIndexFixing($AZ$1,AV2288,,Trigger)</f>
        <v>1.3789557730402991E-2</v>
      </c>
    </row>
    <row r="2289" spans="46:51" ht="11.25" customHeight="1" x14ac:dyDescent="0.25">
      <c r="AT2289" s="57" t="s">
        <v>44</v>
      </c>
      <c r="AU2289" s="56">
        <f>_xll.qlInterestRateIndexFixingDate(IborIndex&amp;Tenor,AV2289,Trigger)</f>
        <v>55341</v>
      </c>
      <c r="AV2289" s="56">
        <f>_xll.qlCalendarAdvance(Calendar,AV2288,AT2289,"f",,Trigger)</f>
        <v>55345</v>
      </c>
      <c r="AW2289" s="56">
        <f>_xll.qlInterestRateIndexMaturity(IborIndex&amp;Tenor,AV2289,Trigger)</f>
        <v>55711</v>
      </c>
      <c r="AX2289" s="102" t="e">
        <f>_xll.qlIndexFixing($Z$5,AU2289,,Trigger)</f>
        <v>#VALUE!</v>
      </c>
      <c r="AY2289" s="102">
        <f>_xll.qlIndexFixing($AZ$1,AV2289,,Trigger)</f>
        <v>1.3784332155726324E-2</v>
      </c>
    </row>
    <row r="2290" spans="46:51" ht="11.25" customHeight="1" x14ac:dyDescent="0.25">
      <c r="AT2290" s="57" t="s">
        <v>44</v>
      </c>
      <c r="AU2290" s="56">
        <f>_xll.qlInterestRateIndexFixingDate(IborIndex&amp;Tenor,AV2290,Trigger)</f>
        <v>55348</v>
      </c>
      <c r="AV2290" s="56">
        <f>_xll.qlCalendarAdvance(Calendar,AV2289,AT2290,"f",,Trigger)</f>
        <v>55352</v>
      </c>
      <c r="AW2290" s="56">
        <f>_xll.qlInterestRateIndexMaturity(IborIndex&amp;Tenor,AV2290,Trigger)</f>
        <v>55718</v>
      </c>
      <c r="AX2290" s="102" t="e">
        <f>_xll.qlIndexFixing($Z$5,AU2290,,Trigger)</f>
        <v>#VALUE!</v>
      </c>
      <c r="AY2290" s="102">
        <f>_xll.qlIndexFixing($AZ$1,AV2290,,Trigger)</f>
        <v>1.3779094088458132E-2</v>
      </c>
    </row>
    <row r="2291" spans="46:51" ht="11.25" customHeight="1" x14ac:dyDescent="0.25">
      <c r="AT2291" s="57" t="s">
        <v>44</v>
      </c>
      <c r="AU2291" s="56">
        <f>_xll.qlInterestRateIndexFixingDate(IborIndex&amp;Tenor,AV2291,Trigger)</f>
        <v>55355</v>
      </c>
      <c r="AV2291" s="56">
        <f>_xll.qlCalendarAdvance(Calendar,AV2290,AT2291,"f",,Trigger)</f>
        <v>55359</v>
      </c>
      <c r="AW2291" s="56">
        <f>_xll.qlInterestRateIndexMaturity(IborIndex&amp;Tenor,AV2291,Trigger)</f>
        <v>55725</v>
      </c>
      <c r="AX2291" s="102" t="e">
        <f>_xll.qlIndexFixing($Z$5,AU2291,,Trigger)</f>
        <v>#VALUE!</v>
      </c>
      <c r="AY2291" s="102">
        <f>_xll.qlIndexFixing($AZ$1,AV2291,,Trigger)</f>
        <v>1.3773843518056411E-2</v>
      </c>
    </row>
    <row r="2292" spans="46:51" ht="11.25" customHeight="1" x14ac:dyDescent="0.25">
      <c r="AT2292" s="57" t="s">
        <v>44</v>
      </c>
      <c r="AU2292" s="56">
        <f>_xll.qlInterestRateIndexFixingDate(IborIndex&amp;Tenor,AV2292,Trigger)</f>
        <v>55362</v>
      </c>
      <c r="AV2292" s="56">
        <f>_xll.qlCalendarAdvance(Calendar,AV2291,AT2292,"f",,Trigger)</f>
        <v>55366</v>
      </c>
      <c r="AW2292" s="56">
        <f>_xll.qlInterestRateIndexMaturity(IborIndex&amp;Tenor,AV2292,Trigger)</f>
        <v>55732</v>
      </c>
      <c r="AX2292" s="102" t="e">
        <f>_xll.qlIndexFixing($Z$5,AU2292,,Trigger)</f>
        <v>#VALUE!</v>
      </c>
      <c r="AY2292" s="102">
        <f>_xll.qlIndexFixing($AZ$1,AV2292,,Trigger)</f>
        <v>1.3768580433978508E-2</v>
      </c>
    </row>
    <row r="2293" spans="46:51" ht="11.25" customHeight="1" x14ac:dyDescent="0.25">
      <c r="AT2293" s="57" t="s">
        <v>44</v>
      </c>
      <c r="AU2293" s="56">
        <f>_xll.qlInterestRateIndexFixingDate(IborIndex&amp;Tenor,AV2293,Trigger)</f>
        <v>55369</v>
      </c>
      <c r="AV2293" s="56">
        <f>_xll.qlCalendarAdvance(Calendar,AV2292,AT2293,"f",,Trigger)</f>
        <v>55373</v>
      </c>
      <c r="AW2293" s="56">
        <f>_xll.qlInterestRateIndexMaturity(IborIndex&amp;Tenor,AV2293,Trigger)</f>
        <v>55739</v>
      </c>
      <c r="AX2293" s="102" t="e">
        <f>_xll.qlIndexFixing($Z$5,AU2293,,Trigger)</f>
        <v>#VALUE!</v>
      </c>
      <c r="AY2293" s="102">
        <f>_xll.qlIndexFixing($AZ$1,AV2293,,Trigger)</f>
        <v>1.376330482568394E-2</v>
      </c>
    </row>
    <row r="2294" spans="46:51" ht="11.25" customHeight="1" x14ac:dyDescent="0.25">
      <c r="AT2294" s="57" t="s">
        <v>44</v>
      </c>
      <c r="AU2294" s="56">
        <f>_xll.qlInterestRateIndexFixingDate(IborIndex&amp;Tenor,AV2294,Trigger)</f>
        <v>55376</v>
      </c>
      <c r="AV2294" s="56">
        <f>_xll.qlCalendarAdvance(Calendar,AV2293,AT2294,"f",,Trigger)</f>
        <v>55380</v>
      </c>
      <c r="AW2294" s="56">
        <f>_xll.qlInterestRateIndexMaturity(IborIndex&amp;Tenor,AV2294,Trigger)</f>
        <v>55746</v>
      </c>
      <c r="AX2294" s="102" t="e">
        <f>_xll.qlIndexFixing($Z$5,AU2294,,Trigger)</f>
        <v>#VALUE!</v>
      </c>
      <c r="AY2294" s="102">
        <f>_xll.qlIndexFixing($AZ$1,AV2294,,Trigger)</f>
        <v>1.3758016682632011E-2</v>
      </c>
    </row>
    <row r="2295" spans="46:51" ht="11.25" customHeight="1" x14ac:dyDescent="0.25">
      <c r="AT2295" s="57" t="s">
        <v>44</v>
      </c>
      <c r="AU2295" s="56">
        <f>_xll.qlInterestRateIndexFixingDate(IborIndex&amp;Tenor,AV2295,Trigger)</f>
        <v>55383</v>
      </c>
      <c r="AV2295" s="56">
        <f>_xll.qlCalendarAdvance(Calendar,AV2294,AT2295,"f",,Trigger)</f>
        <v>55387</v>
      </c>
      <c r="AW2295" s="56">
        <f>_xll.qlInterestRateIndexMaturity(IborIndex&amp;Tenor,AV2295,Trigger)</f>
        <v>55753</v>
      </c>
      <c r="AX2295" s="102" t="e">
        <f>_xll.qlIndexFixing($Z$5,AU2295,,Trigger)</f>
        <v>#VALUE!</v>
      </c>
      <c r="AY2295" s="102">
        <f>_xll.qlIndexFixing($AZ$1,AV2295,,Trigger)</f>
        <v>1.3752715994283323E-2</v>
      </c>
    </row>
    <row r="2296" spans="46:51" ht="11.25" customHeight="1" x14ac:dyDescent="0.25">
      <c r="AT2296" s="57" t="s">
        <v>44</v>
      </c>
      <c r="AU2296" s="56">
        <f>_xll.qlInterestRateIndexFixingDate(IborIndex&amp;Tenor,AV2296,Trigger)</f>
        <v>55390</v>
      </c>
      <c r="AV2296" s="56">
        <f>_xll.qlCalendarAdvance(Calendar,AV2295,AT2296,"f",,Trigger)</f>
        <v>55394</v>
      </c>
      <c r="AW2296" s="56">
        <f>_xll.qlInterestRateIndexMaturity(IborIndex&amp;Tenor,AV2296,Trigger)</f>
        <v>55760</v>
      </c>
      <c r="AX2296" s="102" t="e">
        <f>_xll.qlIndexFixing($Z$5,AU2296,,Trigger)</f>
        <v>#VALUE!</v>
      </c>
      <c r="AY2296" s="102">
        <f>_xll.qlIndexFixing($AZ$1,AV2296,,Trigger)</f>
        <v>1.3747782004448955E-2</v>
      </c>
    </row>
    <row r="2297" spans="46:51" ht="11.25" customHeight="1" x14ac:dyDescent="0.25">
      <c r="AT2297" s="57" t="s">
        <v>44</v>
      </c>
      <c r="AU2297" s="56">
        <f>_xll.qlInterestRateIndexFixingDate(IborIndex&amp;Tenor,AV2297,Trigger)</f>
        <v>55397</v>
      </c>
      <c r="AV2297" s="56">
        <f>_xll.qlCalendarAdvance(Calendar,AV2296,AT2297,"f",,Trigger)</f>
        <v>55401</v>
      </c>
      <c r="AW2297" s="56">
        <f>_xll.qlInterestRateIndexMaturity(IborIndex&amp;Tenor,AV2297,Trigger)</f>
        <v>55767</v>
      </c>
      <c r="AX2297" s="102" t="e">
        <f>_xll.qlIndexFixing($Z$5,AU2297,,Trigger)</f>
        <v>#VALUE!</v>
      </c>
      <c r="AY2297" s="102">
        <f>_xll.qlIndexFixing($AZ$1,AV2297,,Trigger)</f>
        <v>1.374207693953983E-2</v>
      </c>
    </row>
    <row r="2298" spans="46:51" ht="11.25" customHeight="1" x14ac:dyDescent="0.25">
      <c r="AT2298" s="57" t="s">
        <v>44</v>
      </c>
      <c r="AU2298" s="56">
        <f>_xll.qlInterestRateIndexFixingDate(IborIndex&amp;Tenor,AV2298,Trigger)</f>
        <v>55404</v>
      </c>
      <c r="AV2298" s="56">
        <f>_xll.qlCalendarAdvance(Calendar,AV2297,AT2298,"f",,Trigger)</f>
        <v>55408</v>
      </c>
      <c r="AW2298" s="56">
        <f>_xll.qlInterestRateIndexMaturity(IborIndex&amp;Tenor,AV2298,Trigger)</f>
        <v>55774</v>
      </c>
      <c r="AX2298" s="102" t="e">
        <f>_xll.qlIndexFixing($Z$5,AU2298,,Trigger)</f>
        <v>#VALUE!</v>
      </c>
      <c r="AY2298" s="102">
        <f>_xll.qlIndexFixing($AZ$1,AV2298,,Trigger)</f>
        <v>1.3736738552069276E-2</v>
      </c>
    </row>
    <row r="2299" spans="46:51" ht="11.25" customHeight="1" x14ac:dyDescent="0.25">
      <c r="AT2299" s="57" t="s">
        <v>44</v>
      </c>
      <c r="AU2299" s="56">
        <f>_xll.qlInterestRateIndexFixingDate(IborIndex&amp;Tenor,AV2299,Trigger)</f>
        <v>55411</v>
      </c>
      <c r="AV2299" s="56">
        <f>_xll.qlCalendarAdvance(Calendar,AV2298,AT2299,"f",,Trigger)</f>
        <v>55415</v>
      </c>
      <c r="AW2299" s="56">
        <f>_xll.qlInterestRateIndexMaturity(IborIndex&amp;Tenor,AV2299,Trigger)</f>
        <v>55781</v>
      </c>
      <c r="AX2299" s="102" t="e">
        <f>_xll.qlIndexFixing($Z$5,AU2299,,Trigger)</f>
        <v>#VALUE!</v>
      </c>
      <c r="AY2299" s="102">
        <f>_xll.qlIndexFixing($AZ$1,AV2299,,Trigger)</f>
        <v>1.3731387577150462E-2</v>
      </c>
    </row>
    <row r="2300" spans="46:51" ht="11.25" customHeight="1" x14ac:dyDescent="0.25">
      <c r="AT2300" s="57" t="s">
        <v>44</v>
      </c>
      <c r="AU2300" s="56">
        <f>_xll.qlInterestRateIndexFixingDate(IborIndex&amp;Tenor,AV2300,Trigger)</f>
        <v>55418</v>
      </c>
      <c r="AV2300" s="56">
        <f>_xll.qlCalendarAdvance(Calendar,AV2299,AT2300,"f",,Trigger)</f>
        <v>55422</v>
      </c>
      <c r="AW2300" s="56">
        <f>_xll.qlInterestRateIndexMaturity(IborIndex&amp;Tenor,AV2300,Trigger)</f>
        <v>55788</v>
      </c>
      <c r="AX2300" s="102" t="e">
        <f>_xll.qlIndexFixing($Z$5,AU2300,,Trigger)</f>
        <v>#VALUE!</v>
      </c>
      <c r="AY2300" s="102">
        <f>_xll.qlIndexFixing($AZ$1,AV2300,,Trigger)</f>
        <v>1.372602400424682E-2</v>
      </c>
    </row>
    <row r="2301" spans="46:51" ht="11.25" customHeight="1" x14ac:dyDescent="0.25">
      <c r="AT2301" s="57" t="s">
        <v>44</v>
      </c>
      <c r="AU2301" s="56">
        <f>_xll.qlInterestRateIndexFixingDate(IborIndex&amp;Tenor,AV2301,Trigger)</f>
        <v>55425</v>
      </c>
      <c r="AV2301" s="56">
        <f>_xll.qlCalendarAdvance(Calendar,AV2300,AT2301,"f",,Trigger)</f>
        <v>55429</v>
      </c>
      <c r="AW2301" s="56">
        <f>_xll.qlInterestRateIndexMaturity(IborIndex&amp;Tenor,AV2301,Trigger)</f>
        <v>55795</v>
      </c>
      <c r="AX2301" s="102" t="e">
        <f>_xll.qlIndexFixing($Z$5,AU2301,,Trigger)</f>
        <v>#VALUE!</v>
      </c>
      <c r="AY2301" s="102">
        <f>_xll.qlIndexFixing($AZ$1,AV2301,,Trigger)</f>
        <v>1.3720647822822863E-2</v>
      </c>
    </row>
    <row r="2302" spans="46:51" ht="11.25" customHeight="1" x14ac:dyDescent="0.25">
      <c r="AT2302" s="57" t="s">
        <v>44</v>
      </c>
      <c r="AU2302" s="56">
        <f>_xll.qlInterestRateIndexFixingDate(IborIndex&amp;Tenor,AV2302,Trigger)</f>
        <v>55432</v>
      </c>
      <c r="AV2302" s="56">
        <f>_xll.qlCalendarAdvance(Calendar,AV2301,AT2302,"f",,Trigger)</f>
        <v>55436</v>
      </c>
      <c r="AW2302" s="56">
        <f>_xll.qlInterestRateIndexMaturity(IborIndex&amp;Tenor,AV2302,Trigger)</f>
        <v>55802</v>
      </c>
      <c r="AX2302" s="102" t="e">
        <f>_xll.qlIndexFixing($Z$5,AU2302,,Trigger)</f>
        <v>#VALUE!</v>
      </c>
      <c r="AY2302" s="102">
        <f>_xll.qlIndexFixing($AZ$1,AV2302,,Trigger)</f>
        <v>1.371525902234441E-2</v>
      </c>
    </row>
    <row r="2303" spans="46:51" ht="11.25" customHeight="1" x14ac:dyDescent="0.25">
      <c r="AT2303" s="57" t="s">
        <v>44</v>
      </c>
      <c r="AU2303" s="56">
        <f>_xll.qlInterestRateIndexFixingDate(IborIndex&amp;Tenor,AV2303,Trigger)</f>
        <v>55439</v>
      </c>
      <c r="AV2303" s="56">
        <f>_xll.qlCalendarAdvance(Calendar,AV2302,AT2303,"f",,Trigger)</f>
        <v>55443</v>
      </c>
      <c r="AW2303" s="56">
        <f>_xll.qlInterestRateIndexMaturity(IborIndex&amp;Tenor,AV2303,Trigger)</f>
        <v>55809</v>
      </c>
      <c r="AX2303" s="102" t="e">
        <f>_xll.qlIndexFixing($Z$5,AU2303,,Trigger)</f>
        <v>#VALUE!</v>
      </c>
      <c r="AY2303" s="102">
        <f>_xll.qlIndexFixing($AZ$1,AV2303,,Trigger)</f>
        <v>1.3709857592276841E-2</v>
      </c>
    </row>
    <row r="2304" spans="46:51" ht="11.25" customHeight="1" x14ac:dyDescent="0.25">
      <c r="AT2304" s="57" t="s">
        <v>44</v>
      </c>
      <c r="AU2304" s="56">
        <f>_xll.qlInterestRateIndexFixingDate(IborIndex&amp;Tenor,AV2304,Trigger)</f>
        <v>55446</v>
      </c>
      <c r="AV2304" s="56">
        <f>_xll.qlCalendarAdvance(Calendar,AV2303,AT2304,"f",,Trigger)</f>
        <v>55450</v>
      </c>
      <c r="AW2304" s="56">
        <f>_xll.qlInterestRateIndexMaturity(IborIndex&amp;Tenor,AV2304,Trigger)</f>
        <v>55816</v>
      </c>
      <c r="AX2304" s="102" t="e">
        <f>_xll.qlIndexFixing($Z$5,AU2304,,Trigger)</f>
        <v>#VALUE!</v>
      </c>
      <c r="AY2304" s="102">
        <f>_xll.qlIndexFixing($AZ$1,AV2304,,Trigger)</f>
        <v>1.3704443522087498E-2</v>
      </c>
    </row>
    <row r="2305" spans="46:51" ht="11.25" customHeight="1" x14ac:dyDescent="0.25">
      <c r="AT2305" s="57" t="s">
        <v>44</v>
      </c>
      <c r="AU2305" s="56">
        <f>_xll.qlInterestRateIndexFixingDate(IborIndex&amp;Tenor,AV2305,Trigger)</f>
        <v>55453</v>
      </c>
      <c r="AV2305" s="56">
        <f>_xll.qlCalendarAdvance(Calendar,AV2304,AT2305,"f",,Trigger)</f>
        <v>55457</v>
      </c>
      <c r="AW2305" s="56">
        <f>_xll.qlInterestRateIndexMaturity(IborIndex&amp;Tenor,AV2305,Trigger)</f>
        <v>55823</v>
      </c>
      <c r="AX2305" s="102" t="e">
        <f>_xll.qlIndexFixing($Z$5,AU2305,,Trigger)</f>
        <v>#VALUE!</v>
      </c>
      <c r="AY2305" s="102">
        <f>_xll.qlIndexFixing($AZ$1,AV2305,,Trigger)</f>
        <v>1.3699016801243283E-2</v>
      </c>
    </row>
    <row r="2306" spans="46:51" ht="11.25" customHeight="1" x14ac:dyDescent="0.25">
      <c r="AT2306" s="57" t="s">
        <v>44</v>
      </c>
      <c r="AU2306" s="56">
        <f>_xll.qlInterestRateIndexFixingDate(IborIndex&amp;Tenor,AV2306,Trigger)</f>
        <v>55460</v>
      </c>
      <c r="AV2306" s="56">
        <f>_xll.qlCalendarAdvance(Calendar,AV2305,AT2306,"f",,Trigger)</f>
        <v>55464</v>
      </c>
      <c r="AW2306" s="56">
        <f>_xll.qlInterestRateIndexMaturity(IborIndex&amp;Tenor,AV2306,Trigger)</f>
        <v>55830</v>
      </c>
      <c r="AX2306" s="102" t="e">
        <f>_xll.qlIndexFixing($Z$5,AU2306,,Trigger)</f>
        <v>#VALUE!</v>
      </c>
      <c r="AY2306" s="102">
        <f>_xll.qlIndexFixing($AZ$1,AV2306,,Trigger)</f>
        <v>1.369357741921284E-2</v>
      </c>
    </row>
    <row r="2307" spans="46:51" ht="11.25" customHeight="1" x14ac:dyDescent="0.25">
      <c r="AT2307" s="57" t="s">
        <v>44</v>
      </c>
      <c r="AU2307" s="56">
        <f>_xll.qlInterestRateIndexFixingDate(IborIndex&amp;Tenor,AV2307,Trigger)</f>
        <v>55467</v>
      </c>
      <c r="AV2307" s="56">
        <f>_xll.qlCalendarAdvance(Calendar,AV2306,AT2307,"f",,Trigger)</f>
        <v>55471</v>
      </c>
      <c r="AW2307" s="56">
        <f>_xll.qlInterestRateIndexMaturity(IborIndex&amp;Tenor,AV2307,Trigger)</f>
        <v>55837</v>
      </c>
      <c r="AX2307" s="102" t="e">
        <f>_xll.qlIndexFixing($Z$5,AU2307,,Trigger)</f>
        <v>#VALUE!</v>
      </c>
      <c r="AY2307" s="102">
        <f>_xll.qlIndexFixing($AZ$1,AV2307,,Trigger)</f>
        <v>1.368812536546459E-2</v>
      </c>
    </row>
    <row r="2308" spans="46:51" ht="11.25" customHeight="1" x14ac:dyDescent="0.25">
      <c r="AT2308" s="57" t="s">
        <v>44</v>
      </c>
      <c r="AU2308" s="56">
        <f>_xll.qlInterestRateIndexFixingDate(IborIndex&amp;Tenor,AV2308,Trigger)</f>
        <v>55474</v>
      </c>
      <c r="AV2308" s="56">
        <f>_xll.qlCalendarAdvance(Calendar,AV2307,AT2308,"f",,Trigger)</f>
        <v>55478</v>
      </c>
      <c r="AW2308" s="56">
        <f>_xll.qlInterestRateIndexMaturity(IborIndex&amp;Tenor,AV2308,Trigger)</f>
        <v>55844</v>
      </c>
      <c r="AX2308" s="102" t="e">
        <f>_xll.qlIndexFixing($Z$5,AU2308,,Trigger)</f>
        <v>#VALUE!</v>
      </c>
      <c r="AY2308" s="102">
        <f>_xll.qlIndexFixing($AZ$1,AV2308,,Trigger)</f>
        <v>1.3682660629468262E-2</v>
      </c>
    </row>
    <row r="2309" spans="46:51" ht="11.25" customHeight="1" x14ac:dyDescent="0.25">
      <c r="AT2309" s="57" t="s">
        <v>44</v>
      </c>
      <c r="AU2309" s="56">
        <f>_xll.qlInterestRateIndexFixingDate(IborIndex&amp;Tenor,AV2309,Trigger)</f>
        <v>55481</v>
      </c>
      <c r="AV2309" s="56">
        <f>_xll.qlCalendarAdvance(Calendar,AV2308,AT2309,"f",,Trigger)</f>
        <v>55485</v>
      </c>
      <c r="AW2309" s="56">
        <f>_xll.qlInterestRateIndexMaturity(IborIndex&amp;Tenor,AV2309,Trigger)</f>
        <v>55851</v>
      </c>
      <c r="AX2309" s="102" t="e">
        <f>_xll.qlIndexFixing($Z$5,AU2309,,Trigger)</f>
        <v>#VALUE!</v>
      </c>
      <c r="AY2309" s="102">
        <f>_xll.qlIndexFixing($AZ$1,AV2309,,Trigger)</f>
        <v>1.3677605872799998E-2</v>
      </c>
    </row>
    <row r="2310" spans="46:51" ht="11.25" customHeight="1" x14ac:dyDescent="0.25">
      <c r="AT2310" s="57" t="s">
        <v>44</v>
      </c>
      <c r="AU2310" s="56">
        <f>_xll.qlInterestRateIndexFixingDate(IborIndex&amp;Tenor,AV2310,Trigger)</f>
        <v>55488</v>
      </c>
      <c r="AV2310" s="56">
        <f>_xll.qlCalendarAdvance(Calendar,AV2309,AT2310,"f",,Trigger)</f>
        <v>55492</v>
      </c>
      <c r="AW2310" s="56">
        <f>_xll.qlInterestRateIndexMaturity(IborIndex&amp;Tenor,AV2310,Trigger)</f>
        <v>55858</v>
      </c>
      <c r="AX2310" s="102" t="e">
        <f>_xll.qlIndexFixing($Z$5,AU2310,,Trigger)</f>
        <v>#VALUE!</v>
      </c>
      <c r="AY2310" s="102">
        <f>_xll.qlIndexFixing($AZ$1,AV2310,,Trigger)</f>
        <v>1.3671693068613542E-2</v>
      </c>
    </row>
    <row r="2311" spans="46:51" ht="11.25" customHeight="1" x14ac:dyDescent="0.25">
      <c r="AT2311" s="57" t="s">
        <v>44</v>
      </c>
      <c r="AU2311" s="56">
        <f>_xll.qlInterestRateIndexFixingDate(IborIndex&amp;Tenor,AV2311,Trigger)</f>
        <v>55495</v>
      </c>
      <c r="AV2311" s="56">
        <f>_xll.qlCalendarAdvance(Calendar,AV2310,AT2311,"f",,Trigger)</f>
        <v>55499</v>
      </c>
      <c r="AW2311" s="56">
        <f>_xll.qlInterestRateIndexMaturity(IborIndex&amp;Tenor,AV2311,Trigger)</f>
        <v>55865</v>
      </c>
      <c r="AX2311" s="102" t="e">
        <f>_xll.qlIndexFixing($Z$5,AU2311,,Trigger)</f>
        <v>#VALUE!</v>
      </c>
      <c r="AY2311" s="102">
        <f>_xll.qlIndexFixing($AZ$1,AV2311,,Trigger)</f>
        <v>1.3666190222698082E-2</v>
      </c>
    </row>
    <row r="2312" spans="46:51" ht="11.25" customHeight="1" x14ac:dyDescent="0.25">
      <c r="AT2312" s="57" t="s">
        <v>44</v>
      </c>
      <c r="AU2312" s="56">
        <f>_xll.qlInterestRateIndexFixingDate(IborIndex&amp;Tenor,AV2312,Trigger)</f>
        <v>55502</v>
      </c>
      <c r="AV2312" s="56">
        <f>_xll.qlCalendarAdvance(Calendar,AV2311,AT2312,"f",,Trigger)</f>
        <v>55506</v>
      </c>
      <c r="AW2312" s="56">
        <f>_xll.qlInterestRateIndexMaturity(IborIndex&amp;Tenor,AV2312,Trigger)</f>
        <v>55872</v>
      </c>
      <c r="AX2312" s="102" t="e">
        <f>_xll.qlIndexFixing($Z$5,AU2312,,Trigger)</f>
        <v>#VALUE!</v>
      </c>
      <c r="AY2312" s="102">
        <f>_xll.qlIndexFixing($AZ$1,AV2312,,Trigger)</f>
        <v>1.3660674652420187E-2</v>
      </c>
    </row>
    <row r="2313" spans="46:51" ht="11.25" customHeight="1" x14ac:dyDescent="0.25">
      <c r="AT2313" s="57" t="s">
        <v>44</v>
      </c>
      <c r="AU2313" s="56">
        <f>_xll.qlInterestRateIndexFixingDate(IborIndex&amp;Tenor,AV2313,Trigger)</f>
        <v>55508</v>
      </c>
      <c r="AV2313" s="56">
        <f>_xll.qlCalendarAdvance(Calendar,AV2312,AT2313,"f",,Trigger)</f>
        <v>55514</v>
      </c>
      <c r="AW2313" s="56">
        <f>_xll.qlInterestRateIndexMaturity(IborIndex&amp;Tenor,AV2313,Trigger)</f>
        <v>55880</v>
      </c>
      <c r="AX2313" s="102" t="e">
        <f>_xll.qlIndexFixing($Z$5,AU2313,,Trigger)</f>
        <v>#VALUE!</v>
      </c>
      <c r="AY2313" s="102">
        <f>_xll.qlIndexFixing($AZ$1,AV2313,,Trigger)</f>
        <v>1.3654355549175606E-2</v>
      </c>
    </row>
    <row r="2314" spans="46:51" ht="11.25" customHeight="1" x14ac:dyDescent="0.25">
      <c r="AT2314" s="57" t="s">
        <v>44</v>
      </c>
      <c r="AU2314" s="56">
        <f>_xll.qlInterestRateIndexFixingDate(IborIndex&amp;Tenor,AV2314,Trigger)</f>
        <v>55516</v>
      </c>
      <c r="AV2314" s="56">
        <f>_xll.qlCalendarAdvance(Calendar,AV2313,AT2314,"f",,Trigger)</f>
        <v>55521</v>
      </c>
      <c r="AW2314" s="56">
        <f>_xll.qlInterestRateIndexMaturity(IborIndex&amp;Tenor,AV2314,Trigger)</f>
        <v>55887</v>
      </c>
      <c r="AX2314" s="102" t="e">
        <f>_xll.qlIndexFixing($Z$5,AU2314,,Trigger)</f>
        <v>#VALUE!</v>
      </c>
      <c r="AY2314" s="102">
        <f>_xll.qlIndexFixing($AZ$1,AV2314,,Trigger)</f>
        <v>1.364895945844927E-2</v>
      </c>
    </row>
    <row r="2315" spans="46:51" ht="11.25" customHeight="1" x14ac:dyDescent="0.25">
      <c r="AT2315" s="57" t="s">
        <v>44</v>
      </c>
      <c r="AU2315" s="56">
        <f>_xll.qlInterestRateIndexFixingDate(IborIndex&amp;Tenor,AV2315,Trigger)</f>
        <v>55526</v>
      </c>
      <c r="AV2315" s="56">
        <f>_xll.qlCalendarAdvance(Calendar,AV2314,AT2315,"f",,Trigger)</f>
        <v>55528</v>
      </c>
      <c r="AW2315" s="56">
        <f>_xll.qlInterestRateIndexMaturity(IborIndex&amp;Tenor,AV2315,Trigger)</f>
        <v>55894</v>
      </c>
      <c r="AX2315" s="102" t="e">
        <f>_xll.qlIndexFixing($Z$5,AU2315,,Trigger)</f>
        <v>#VALUE!</v>
      </c>
      <c r="AY2315" s="102">
        <f>_xll.qlIndexFixing($AZ$1,AV2315,,Trigger)</f>
        <v>1.3643404956154428E-2</v>
      </c>
    </row>
    <row r="2316" spans="46:51" ht="11.25" customHeight="1" x14ac:dyDescent="0.25">
      <c r="AT2316" s="57" t="s">
        <v>44</v>
      </c>
      <c r="AU2316" s="56">
        <f>_xll.qlInterestRateIndexFixingDate(IborIndex&amp;Tenor,AV2316,Trigger)</f>
        <v>55533</v>
      </c>
      <c r="AV2316" s="56">
        <f>_xll.qlCalendarAdvance(Calendar,AV2315,AT2316,"f",,Trigger)</f>
        <v>55535</v>
      </c>
      <c r="AW2316" s="56">
        <f>_xll.qlInterestRateIndexMaturity(IborIndex&amp;Tenor,AV2316,Trigger)</f>
        <v>55901</v>
      </c>
      <c r="AX2316" s="102" t="e">
        <f>_xll.qlIndexFixing($Z$5,AU2316,,Trigger)</f>
        <v>#VALUE!</v>
      </c>
      <c r="AY2316" s="102">
        <f>_xll.qlIndexFixing($AZ$1,AV2316,,Trigger)</f>
        <v>1.3637837687038523E-2</v>
      </c>
    </row>
    <row r="2317" spans="46:51" ht="11.25" customHeight="1" x14ac:dyDescent="0.25">
      <c r="AT2317" s="57" t="s">
        <v>44</v>
      </c>
      <c r="AU2317" s="56">
        <f>_xll.qlInterestRateIndexFixingDate(IborIndex&amp;Tenor,AV2317,Trigger)</f>
        <v>55540</v>
      </c>
      <c r="AV2317" s="56">
        <f>_xll.qlCalendarAdvance(Calendar,AV2316,AT2317,"f",,Trigger)</f>
        <v>55542</v>
      </c>
      <c r="AW2317" s="56">
        <f>_xll.qlInterestRateIndexMaturity(IborIndex&amp;Tenor,AV2317,Trigger)</f>
        <v>55908</v>
      </c>
      <c r="AX2317" s="102" t="e">
        <f>_xll.qlIndexFixing($Z$5,AU2317,,Trigger)</f>
        <v>#VALUE!</v>
      </c>
      <c r="AY2317" s="102">
        <f>_xll.qlIndexFixing($AZ$1,AV2317,,Trigger)</f>
        <v>1.3632257640577225E-2</v>
      </c>
    </row>
    <row r="2318" spans="46:51" ht="11.25" customHeight="1" x14ac:dyDescent="0.25">
      <c r="AT2318" s="57" t="s">
        <v>44</v>
      </c>
      <c r="AU2318" s="56">
        <f>_xll.qlInterestRateIndexFixingDate(IborIndex&amp;Tenor,AV2318,Trigger)</f>
        <v>55547</v>
      </c>
      <c r="AV2318" s="56">
        <f>_xll.qlCalendarAdvance(Calendar,AV2317,AT2318,"f",,Trigger)</f>
        <v>55549</v>
      </c>
      <c r="AW2318" s="56">
        <f>_xll.qlInterestRateIndexMaturity(IborIndex&amp;Tenor,AV2318,Trigger)</f>
        <v>55915</v>
      </c>
      <c r="AX2318" s="102" t="e">
        <f>_xll.qlIndexFixing($Z$5,AU2318,,Trigger)</f>
        <v>#VALUE!</v>
      </c>
      <c r="AY2318" s="102">
        <f>_xll.qlIndexFixing($AZ$1,AV2318,,Trigger)</f>
        <v>1.3626664806247505E-2</v>
      </c>
    </row>
    <row r="2319" spans="46:51" ht="11.25" customHeight="1" x14ac:dyDescent="0.25">
      <c r="AT2319" s="57" t="s">
        <v>44</v>
      </c>
      <c r="AU2319" s="56">
        <f>_xll.qlInterestRateIndexFixingDate(IborIndex&amp;Tenor,AV2319,Trigger)</f>
        <v>55554</v>
      </c>
      <c r="AV2319" s="56">
        <f>_xll.qlCalendarAdvance(Calendar,AV2318,AT2319,"f",,Trigger)</f>
        <v>55556</v>
      </c>
      <c r="AW2319" s="56">
        <f>_xll.qlInterestRateIndexMaturity(IborIndex&amp;Tenor,AV2319,Trigger)</f>
        <v>55922</v>
      </c>
      <c r="AX2319" s="102" t="e">
        <f>_xll.qlIndexFixing($Z$5,AU2319,,Trigger)</f>
        <v>#VALUE!</v>
      </c>
      <c r="AY2319" s="102">
        <f>_xll.qlIndexFixing($AZ$1,AV2319,,Trigger)</f>
        <v>1.3621059173526991E-2</v>
      </c>
    </row>
    <row r="2320" spans="46:51" ht="11.25" customHeight="1" x14ac:dyDescent="0.25">
      <c r="AT2320" s="57" t="s">
        <v>44</v>
      </c>
      <c r="AU2320" s="56">
        <f>_xll.qlInterestRateIndexFixingDate(IborIndex&amp;Tenor,AV2320,Trigger)</f>
        <v>55561</v>
      </c>
      <c r="AV2320" s="56">
        <f>_xll.qlCalendarAdvance(Calendar,AV2319,AT2320,"f",,Trigger)</f>
        <v>55563</v>
      </c>
      <c r="AW2320" s="56">
        <f>_xll.qlInterestRateIndexMaturity(IborIndex&amp;Tenor,AV2320,Trigger)</f>
        <v>55929</v>
      </c>
      <c r="AX2320" s="102" t="e">
        <f>_xll.qlIndexFixing($Z$5,AU2320,,Trigger)</f>
        <v>#VALUE!</v>
      </c>
      <c r="AY2320" s="102">
        <f>_xll.qlIndexFixing($AZ$1,AV2320,,Trigger)</f>
        <v>1.3615440731893746E-2</v>
      </c>
    </row>
    <row r="2321" spans="46:51" ht="11.25" customHeight="1" x14ac:dyDescent="0.25">
      <c r="AT2321" s="57" t="s">
        <v>44</v>
      </c>
      <c r="AU2321" s="56">
        <f>_xll.qlInterestRateIndexFixingDate(IborIndex&amp;Tenor,AV2321,Trigger)</f>
        <v>55568</v>
      </c>
      <c r="AV2321" s="56">
        <f>_xll.qlCalendarAdvance(Calendar,AV2320,AT2321,"f",,Trigger)</f>
        <v>55570</v>
      </c>
      <c r="AW2321" s="56">
        <f>_xll.qlInterestRateIndexMaturity(IborIndex&amp;Tenor,AV2321,Trigger)</f>
        <v>55936</v>
      </c>
      <c r="AX2321" s="102" t="e">
        <f>_xll.qlIndexFixing($Z$5,AU2321,,Trigger)</f>
        <v>#VALUE!</v>
      </c>
      <c r="AY2321" s="102">
        <f>_xll.qlIndexFixing($AZ$1,AV2321,,Trigger)</f>
        <v>1.3609809470826486E-2</v>
      </c>
    </row>
    <row r="2322" spans="46:51" ht="11.25" customHeight="1" x14ac:dyDescent="0.25">
      <c r="AT2322" s="57" t="s">
        <v>44</v>
      </c>
      <c r="AU2322" s="56">
        <f>_xll.qlInterestRateIndexFixingDate(IborIndex&amp;Tenor,AV2322,Trigger)</f>
        <v>55575</v>
      </c>
      <c r="AV2322" s="56">
        <f>_xll.qlCalendarAdvance(Calendar,AV2321,AT2322,"f",,Trigger)</f>
        <v>55577</v>
      </c>
      <c r="AW2322" s="56">
        <f>_xll.qlInterestRateIndexMaturity(IborIndex&amp;Tenor,AV2322,Trigger)</f>
        <v>55943</v>
      </c>
      <c r="AX2322" s="102" t="e">
        <f>_xll.qlIndexFixing($Z$5,AU2322,,Trigger)</f>
        <v>#VALUE!</v>
      </c>
      <c r="AY2322" s="102">
        <f>_xll.qlIndexFixing($AZ$1,AV2322,,Trigger)</f>
        <v>1.3604165379805232E-2</v>
      </c>
    </row>
    <row r="2323" spans="46:51" ht="11.25" customHeight="1" x14ac:dyDescent="0.25">
      <c r="AT2323" s="57" t="s">
        <v>44</v>
      </c>
      <c r="AU2323" s="56">
        <f>_xll.qlInterestRateIndexFixingDate(IborIndex&amp;Tenor,AV2323,Trigger)</f>
        <v>55582</v>
      </c>
      <c r="AV2323" s="56">
        <f>_xll.qlCalendarAdvance(Calendar,AV2322,AT2323,"f",,Trigger)</f>
        <v>55584</v>
      </c>
      <c r="AW2323" s="56">
        <f>_xll.qlInterestRateIndexMaturity(IborIndex&amp;Tenor,AV2323,Trigger)</f>
        <v>55949</v>
      </c>
      <c r="AX2323" s="102" t="e">
        <f>_xll.qlIndexFixing($Z$5,AU2323,,Trigger)</f>
        <v>#VALUE!</v>
      </c>
      <c r="AY2323" s="102">
        <f>_xll.qlIndexFixing($AZ$1,AV2323,,Trigger)</f>
        <v>1.3598508448310226E-2</v>
      </c>
    </row>
    <row r="2324" spans="46:51" ht="11.25" customHeight="1" x14ac:dyDescent="0.25">
      <c r="AT2324" s="57" t="s">
        <v>44</v>
      </c>
      <c r="AU2324" s="56">
        <f>_xll.qlInterestRateIndexFixingDate(IborIndex&amp;Tenor,AV2324,Trigger)</f>
        <v>55589</v>
      </c>
      <c r="AV2324" s="56">
        <f>_xll.qlCalendarAdvance(Calendar,AV2323,AT2324,"f",,Trigger)</f>
        <v>55591</v>
      </c>
      <c r="AW2324" s="56">
        <f>_xll.qlInterestRateIndexMaturity(IborIndex&amp;Tenor,AV2324,Trigger)</f>
        <v>55956</v>
      </c>
      <c r="AX2324" s="102" t="e">
        <f>_xll.qlIndexFixing($Z$5,AU2324,,Trigger)</f>
        <v>#VALUE!</v>
      </c>
      <c r="AY2324" s="102">
        <f>_xll.qlIndexFixing($AZ$1,AV2324,,Trigger)</f>
        <v>1.3592838665823014E-2</v>
      </c>
    </row>
    <row r="2325" spans="46:51" ht="11.25" customHeight="1" x14ac:dyDescent="0.25">
      <c r="AT2325" s="57" t="s">
        <v>44</v>
      </c>
      <c r="AU2325" s="56">
        <f>_xll.qlInterestRateIndexFixingDate(IborIndex&amp;Tenor,AV2325,Trigger)</f>
        <v>55596</v>
      </c>
      <c r="AV2325" s="56">
        <f>_xll.qlCalendarAdvance(Calendar,AV2324,AT2325,"f",,Trigger)</f>
        <v>55598</v>
      </c>
      <c r="AW2325" s="56">
        <f>_xll.qlInterestRateIndexMaturity(IborIndex&amp;Tenor,AV2325,Trigger)</f>
        <v>55963</v>
      </c>
      <c r="AX2325" s="102" t="e">
        <f>_xll.qlIndexFixing($Z$5,AU2325,,Trigger)</f>
        <v>#VALUE!</v>
      </c>
      <c r="AY2325" s="102">
        <f>_xll.qlIndexFixing($AZ$1,AV2325,,Trigger)</f>
        <v>1.3587156021824929E-2</v>
      </c>
    </row>
    <row r="2326" spans="46:51" ht="11.25" customHeight="1" x14ac:dyDescent="0.25">
      <c r="AT2326" s="57" t="s">
        <v>44</v>
      </c>
      <c r="AU2326" s="56">
        <f>_xll.qlInterestRateIndexFixingDate(IborIndex&amp;Tenor,AV2326,Trigger)</f>
        <v>55603</v>
      </c>
      <c r="AV2326" s="56">
        <f>_xll.qlCalendarAdvance(Calendar,AV2325,AT2326,"f",,Trigger)</f>
        <v>55605</v>
      </c>
      <c r="AW2326" s="56">
        <f>_xll.qlInterestRateIndexMaturity(IborIndex&amp;Tenor,AV2326,Trigger)</f>
        <v>55970</v>
      </c>
      <c r="AX2326" s="102" t="e">
        <f>_xll.qlIndexFixing($Z$5,AU2326,,Trigger)</f>
        <v>#VALUE!</v>
      </c>
      <c r="AY2326" s="102">
        <f>_xll.qlIndexFixing($AZ$1,AV2326,,Trigger)</f>
        <v>1.3581460505799038E-2</v>
      </c>
    </row>
    <row r="2327" spans="46:51" ht="11.25" customHeight="1" x14ac:dyDescent="0.25">
      <c r="AT2327" s="57" t="s">
        <v>44</v>
      </c>
      <c r="AU2327" s="56">
        <f>_xll.qlInterestRateIndexFixingDate(IborIndex&amp;Tenor,AV2327,Trigger)</f>
        <v>55610</v>
      </c>
      <c r="AV2327" s="56">
        <f>_xll.qlCalendarAdvance(Calendar,AV2326,AT2327,"f",,Trigger)</f>
        <v>55612</v>
      </c>
      <c r="AW2327" s="56">
        <f>_xll.qlInterestRateIndexMaturity(IborIndex&amp;Tenor,AV2327,Trigger)</f>
        <v>55977</v>
      </c>
      <c r="AX2327" s="102" t="e">
        <f>_xll.qlIndexFixing($Z$5,AU2327,,Trigger)</f>
        <v>#VALUE!</v>
      </c>
      <c r="AY2327" s="102">
        <f>_xll.qlIndexFixing($AZ$1,AV2327,,Trigger)</f>
        <v>1.3575590580579966E-2</v>
      </c>
    </row>
    <row r="2328" spans="46:51" ht="11.25" customHeight="1" x14ac:dyDescent="0.25">
      <c r="AT2328" s="57" t="s">
        <v>44</v>
      </c>
      <c r="AU2328" s="56">
        <f>_xll.qlInterestRateIndexFixingDate(IborIndex&amp;Tenor,AV2328,Trigger)</f>
        <v>55617</v>
      </c>
      <c r="AV2328" s="56">
        <f>_xll.qlCalendarAdvance(Calendar,AV2327,AT2328,"f",,Trigger)</f>
        <v>55619</v>
      </c>
      <c r="AW2328" s="56">
        <f>_xll.qlInterestRateIndexMaturity(IborIndex&amp;Tenor,AV2328,Trigger)</f>
        <v>55984</v>
      </c>
      <c r="AX2328" s="102" t="e">
        <f>_xll.qlIndexFixing($Z$5,AU2328,,Trigger)</f>
        <v>#VALUE!</v>
      </c>
      <c r="AY2328" s="102">
        <f>_xll.qlIndexFixing($AZ$1,AV2328,,Trigger)</f>
        <v>1.3570030815597661E-2</v>
      </c>
    </row>
    <row r="2329" spans="46:51" ht="11.25" customHeight="1" x14ac:dyDescent="0.25">
      <c r="AT2329" s="57" t="s">
        <v>44</v>
      </c>
      <c r="AU2329" s="56">
        <f>_xll.qlInterestRateIndexFixingDate(IborIndex&amp;Tenor,AV2329,Trigger)</f>
        <v>55624</v>
      </c>
      <c r="AV2329" s="56">
        <f>_xll.qlCalendarAdvance(Calendar,AV2328,AT2329,"f",,Trigger)</f>
        <v>55626</v>
      </c>
      <c r="AW2329" s="56">
        <f>_xll.qlInterestRateIndexMaturity(IborIndex&amp;Tenor,AV2329,Trigger)</f>
        <v>55991</v>
      </c>
      <c r="AX2329" s="102" t="e">
        <f>_xll.qlIndexFixing($Z$5,AU2329,,Trigger)</f>
        <v>#VALUE!</v>
      </c>
      <c r="AY2329" s="102">
        <f>_xll.qlIndexFixing($AZ$1,AV2329,,Trigger)</f>
        <v>1.3561342730720613E-2</v>
      </c>
    </row>
    <row r="2330" spans="46:51" ht="11.25" customHeight="1" x14ac:dyDescent="0.25">
      <c r="AT2330" s="57" t="s">
        <v>44</v>
      </c>
      <c r="AU2330" s="56">
        <f>_xll.qlInterestRateIndexFixingDate(IborIndex&amp;Tenor,AV2330,Trigger)</f>
        <v>55627</v>
      </c>
      <c r="AV2330" s="56">
        <f>_xll.qlCalendarAdvance(Calendar,AV2329,AT2330,"f",,Trigger)</f>
        <v>55633</v>
      </c>
      <c r="AW2330" s="56">
        <f>_xll.qlInterestRateIndexMaturity(IborIndex&amp;Tenor,AV2330,Trigger)</f>
        <v>55998</v>
      </c>
      <c r="AX2330" s="102" t="e">
        <f>_xll.qlIndexFixing($Z$5,AU2330,,Trigger)</f>
        <v>#VALUE!</v>
      </c>
      <c r="AY2330" s="102">
        <f>_xll.qlIndexFixing($AZ$1,AV2330,,Trigger)</f>
        <v>1.3558549511095658E-2</v>
      </c>
    </row>
    <row r="2331" spans="46:51" ht="11.25" customHeight="1" x14ac:dyDescent="0.25">
      <c r="AT2331" s="57" t="s">
        <v>44</v>
      </c>
      <c r="AU2331" s="56">
        <f>_xll.qlInterestRateIndexFixingDate(IborIndex&amp;Tenor,AV2331,Trigger)</f>
        <v>55638</v>
      </c>
      <c r="AV2331" s="56">
        <f>_xll.qlCalendarAdvance(Calendar,AV2330,AT2331,"f",,Trigger)</f>
        <v>55641</v>
      </c>
      <c r="AW2331" s="56">
        <f>_xll.qlInterestRateIndexMaturity(IborIndex&amp;Tenor,AV2331,Trigger)</f>
        <v>56006</v>
      </c>
      <c r="AX2331" s="102" t="e">
        <f>_xll.qlIndexFixing($Z$5,AU2331,,Trigger)</f>
        <v>#VALUE!</v>
      </c>
      <c r="AY2331" s="102">
        <f>_xll.qlIndexFixing($AZ$1,AV2331,,Trigger)</f>
        <v>1.3550649777582881E-2</v>
      </c>
    </row>
    <row r="2332" spans="46:51" ht="11.25" customHeight="1" x14ac:dyDescent="0.25">
      <c r="AT2332" s="57" t="s">
        <v>44</v>
      </c>
      <c r="AU2332" s="56">
        <f>_xll.qlInterestRateIndexFixingDate(IborIndex&amp;Tenor,AV2332,Trigger)</f>
        <v>55646</v>
      </c>
      <c r="AV2332" s="56">
        <f>_xll.qlCalendarAdvance(Calendar,AV2331,AT2332,"f",,Trigger)</f>
        <v>55648</v>
      </c>
      <c r="AW2332" s="56">
        <f>_xll.qlInterestRateIndexMaturity(IborIndex&amp;Tenor,AV2332,Trigger)</f>
        <v>56013</v>
      </c>
      <c r="AX2332" s="102" t="e">
        <f>_xll.qlIndexFixing($Z$5,AU2332,,Trigger)</f>
        <v>#VALUE!</v>
      </c>
      <c r="AY2332" s="102">
        <f>_xll.qlIndexFixing($AZ$1,AV2332,,Trigger)</f>
        <v>1.3544873555968987E-2</v>
      </c>
    </row>
    <row r="2333" spans="46:51" ht="11.25" customHeight="1" x14ac:dyDescent="0.25">
      <c r="AT2333" s="57" t="s">
        <v>44</v>
      </c>
      <c r="AU2333" s="56">
        <f>_xll.qlInterestRateIndexFixingDate(IborIndex&amp;Tenor,AV2333,Trigger)</f>
        <v>55653</v>
      </c>
      <c r="AV2333" s="56">
        <f>_xll.qlCalendarAdvance(Calendar,AV2332,AT2333,"f",,Trigger)</f>
        <v>55655</v>
      </c>
      <c r="AW2333" s="56">
        <f>_xll.qlInterestRateIndexMaturity(IborIndex&amp;Tenor,AV2333,Trigger)</f>
        <v>56020</v>
      </c>
      <c r="AX2333" s="102" t="e">
        <f>_xll.qlIndexFixing($Z$5,AU2333,,Trigger)</f>
        <v>#VALUE!</v>
      </c>
      <c r="AY2333" s="102">
        <f>_xll.qlIndexFixing($AZ$1,AV2333,,Trigger)</f>
        <v>1.3539084386508023E-2</v>
      </c>
    </row>
    <row r="2334" spans="46:51" ht="11.25" customHeight="1" x14ac:dyDescent="0.25">
      <c r="AT2334" s="57" t="s">
        <v>44</v>
      </c>
      <c r="AU2334" s="56">
        <f>_xll.qlInterestRateIndexFixingDate(IborIndex&amp;Tenor,AV2334,Trigger)</f>
        <v>55660</v>
      </c>
      <c r="AV2334" s="56">
        <f>_xll.qlCalendarAdvance(Calendar,AV2333,AT2334,"f",,Trigger)</f>
        <v>55662</v>
      </c>
      <c r="AW2334" s="56">
        <f>_xll.qlInterestRateIndexMaturity(IborIndex&amp;Tenor,AV2334,Trigger)</f>
        <v>56027</v>
      </c>
      <c r="AX2334" s="102" t="e">
        <f>_xll.qlIndexFixing($Z$5,AU2334,,Trigger)</f>
        <v>#VALUE!</v>
      </c>
      <c r="AY2334" s="102">
        <f>_xll.qlIndexFixing($AZ$1,AV2334,,Trigger)</f>
        <v>1.3533282258687634E-2</v>
      </c>
    </row>
    <row r="2335" spans="46:51" ht="11.25" customHeight="1" x14ac:dyDescent="0.25">
      <c r="AT2335" s="57" t="s">
        <v>44</v>
      </c>
      <c r="AU2335" s="56">
        <f>_xll.qlInterestRateIndexFixingDate(IborIndex&amp;Tenor,AV2335,Trigger)</f>
        <v>55667</v>
      </c>
      <c r="AV2335" s="56">
        <f>_xll.qlCalendarAdvance(Calendar,AV2334,AT2335,"f",,Trigger)</f>
        <v>55669</v>
      </c>
      <c r="AW2335" s="56">
        <f>_xll.qlInterestRateIndexMaturity(IborIndex&amp;Tenor,AV2335,Trigger)</f>
        <v>56034</v>
      </c>
      <c r="AX2335" s="102" t="e">
        <f>_xll.qlIndexFixing($Z$5,AU2335,,Trigger)</f>
        <v>#VALUE!</v>
      </c>
      <c r="AY2335" s="102">
        <f>_xll.qlIndexFixing($AZ$1,AV2335,,Trigger)</f>
        <v>1.3527467161997212E-2</v>
      </c>
    </row>
    <row r="2336" spans="46:51" ht="11.25" customHeight="1" x14ac:dyDescent="0.25">
      <c r="AT2336" s="57" t="s">
        <v>44</v>
      </c>
      <c r="AU2336" s="56">
        <f>_xll.qlInterestRateIndexFixingDate(IborIndex&amp;Tenor,AV2336,Trigger)</f>
        <v>55674</v>
      </c>
      <c r="AV2336" s="56">
        <f>_xll.qlCalendarAdvance(Calendar,AV2335,AT2336,"f",,Trigger)</f>
        <v>55676</v>
      </c>
      <c r="AW2336" s="56">
        <f>_xll.qlInterestRateIndexMaturity(IborIndex&amp;Tenor,AV2336,Trigger)</f>
        <v>56041</v>
      </c>
      <c r="AX2336" s="102" t="e">
        <f>_xll.qlIndexFixing($Z$5,AU2336,,Trigger)</f>
        <v>#VALUE!</v>
      </c>
      <c r="AY2336" s="102">
        <f>_xll.qlIndexFixing($AZ$1,AV2336,,Trigger)</f>
        <v>1.3521639085927245E-2</v>
      </c>
    </row>
    <row r="2337" spans="46:51" ht="11.25" customHeight="1" x14ac:dyDescent="0.25">
      <c r="AT2337" s="57" t="s">
        <v>44</v>
      </c>
      <c r="AU2337" s="56">
        <f>_xll.qlInterestRateIndexFixingDate(IborIndex&amp;Tenor,AV2337,Trigger)</f>
        <v>55681</v>
      </c>
      <c r="AV2337" s="56">
        <f>_xll.qlCalendarAdvance(Calendar,AV2336,AT2337,"f",,Trigger)</f>
        <v>55683</v>
      </c>
      <c r="AW2337" s="56">
        <f>_xll.qlInterestRateIndexMaturity(IborIndex&amp;Tenor,AV2337,Trigger)</f>
        <v>56048</v>
      </c>
      <c r="AX2337" s="102" t="e">
        <f>_xll.qlIndexFixing($Z$5,AU2337,,Trigger)</f>
        <v>#VALUE!</v>
      </c>
      <c r="AY2337" s="102">
        <f>_xll.qlIndexFixing($AZ$1,AV2337,,Trigger)</f>
        <v>1.3515798019967348E-2</v>
      </c>
    </row>
    <row r="2338" spans="46:51" ht="11.25" customHeight="1" x14ac:dyDescent="0.25">
      <c r="AT2338" s="57" t="s">
        <v>44</v>
      </c>
      <c r="AU2338" s="56">
        <f>_xll.qlInterestRateIndexFixingDate(IborIndex&amp;Tenor,AV2338,Trigger)</f>
        <v>55688</v>
      </c>
      <c r="AV2338" s="56">
        <f>_xll.qlCalendarAdvance(Calendar,AV2337,AT2338,"f",,Trigger)</f>
        <v>55690</v>
      </c>
      <c r="AW2338" s="56">
        <f>_xll.qlInterestRateIndexMaturity(IborIndex&amp;Tenor,AV2338,Trigger)</f>
        <v>56055</v>
      </c>
      <c r="AX2338" s="102" t="e">
        <f>_xll.qlIndexFixing($Z$5,AU2338,,Trigger)</f>
        <v>#VALUE!</v>
      </c>
      <c r="AY2338" s="102">
        <f>_xll.qlIndexFixing($AZ$1,AV2338,,Trigger)</f>
        <v>1.3509943953610199E-2</v>
      </c>
    </row>
    <row r="2339" spans="46:51" ht="11.25" customHeight="1" x14ac:dyDescent="0.25">
      <c r="AT2339" s="57" t="s">
        <v>44</v>
      </c>
      <c r="AU2339" s="56">
        <f>_xll.qlInterestRateIndexFixingDate(IborIndex&amp;Tenor,AV2339,Trigger)</f>
        <v>55695</v>
      </c>
      <c r="AV2339" s="56">
        <f>_xll.qlCalendarAdvance(Calendar,AV2338,AT2339,"f",,Trigger)</f>
        <v>55697</v>
      </c>
      <c r="AW2339" s="56">
        <f>_xll.qlInterestRateIndexMaturity(IborIndex&amp;Tenor,AV2339,Trigger)</f>
        <v>56062</v>
      </c>
      <c r="AX2339" s="102" t="e">
        <f>_xll.qlIndexFixing($Z$5,AU2339,,Trigger)</f>
        <v>#VALUE!</v>
      </c>
      <c r="AY2339" s="102">
        <f>_xll.qlIndexFixing($AZ$1,AV2339,,Trigger)</f>
        <v>1.3504076876346945E-2</v>
      </c>
    </row>
    <row r="2340" spans="46:51" ht="11.25" customHeight="1" x14ac:dyDescent="0.25">
      <c r="AT2340" s="57" t="s">
        <v>44</v>
      </c>
      <c r="AU2340" s="56">
        <f>_xll.qlInterestRateIndexFixingDate(IborIndex&amp;Tenor,AV2340,Trigger)</f>
        <v>55702</v>
      </c>
      <c r="AV2340" s="56">
        <f>_xll.qlCalendarAdvance(Calendar,AV2339,AT2340,"f",,Trigger)</f>
        <v>55704</v>
      </c>
      <c r="AW2340" s="56">
        <f>_xll.qlInterestRateIndexMaturity(IborIndex&amp;Tenor,AV2340,Trigger)</f>
        <v>56069</v>
      </c>
      <c r="AX2340" s="102" t="e">
        <f>_xll.qlIndexFixing($Z$5,AU2340,,Trigger)</f>
        <v>#VALUE!</v>
      </c>
      <c r="AY2340" s="102">
        <f>_xll.qlIndexFixing($AZ$1,AV2340,,Trigger)</f>
        <v>1.349819677767114E-2</v>
      </c>
    </row>
    <row r="2341" spans="46:51" ht="11.25" customHeight="1" x14ac:dyDescent="0.25">
      <c r="AT2341" s="57" t="s">
        <v>44</v>
      </c>
      <c r="AU2341" s="56">
        <f>_xll.qlInterestRateIndexFixingDate(IborIndex&amp;Tenor,AV2341,Trigger)</f>
        <v>55709</v>
      </c>
      <c r="AV2341" s="56">
        <f>_xll.qlCalendarAdvance(Calendar,AV2340,AT2341,"f",,Trigger)</f>
        <v>55711</v>
      </c>
      <c r="AW2341" s="56">
        <f>_xll.qlInterestRateIndexMaturity(IborIndex&amp;Tenor,AV2341,Trigger)</f>
        <v>56076</v>
      </c>
      <c r="AX2341" s="102" t="e">
        <f>_xll.qlIndexFixing($Z$5,AU2341,,Trigger)</f>
        <v>#VALUE!</v>
      </c>
      <c r="AY2341" s="102">
        <f>_xll.qlIndexFixing($AZ$1,AV2341,,Trigger)</f>
        <v>1.3492303647076995E-2</v>
      </c>
    </row>
    <row r="2342" spans="46:51" ht="11.25" customHeight="1" x14ac:dyDescent="0.25">
      <c r="AT2342" s="57" t="s">
        <v>44</v>
      </c>
      <c r="AU2342" s="56">
        <f>_xll.qlInterestRateIndexFixingDate(IborIndex&amp;Tenor,AV2342,Trigger)</f>
        <v>55716</v>
      </c>
      <c r="AV2342" s="56">
        <f>_xll.qlCalendarAdvance(Calendar,AV2341,AT2342,"f",,Trigger)</f>
        <v>55718</v>
      </c>
      <c r="AW2342" s="56">
        <f>_xll.qlInterestRateIndexMaturity(IborIndex&amp;Tenor,AV2342,Trigger)</f>
        <v>56083</v>
      </c>
      <c r="AX2342" s="102" t="e">
        <f>_xll.qlIndexFixing($Z$5,AU2342,,Trigger)</f>
        <v>#VALUE!</v>
      </c>
      <c r="AY2342" s="102">
        <f>_xll.qlIndexFixing($AZ$1,AV2342,,Trigger)</f>
        <v>1.3486397474057627E-2</v>
      </c>
    </row>
    <row r="2343" spans="46:51" ht="11.25" customHeight="1" x14ac:dyDescent="0.25">
      <c r="AT2343" s="57" t="s">
        <v>44</v>
      </c>
      <c r="AU2343" s="56">
        <f>_xll.qlInterestRateIndexFixingDate(IborIndex&amp;Tenor,AV2343,Trigger)</f>
        <v>55723</v>
      </c>
      <c r="AV2343" s="56">
        <f>_xll.qlCalendarAdvance(Calendar,AV2342,AT2343,"f",,Trigger)</f>
        <v>55725</v>
      </c>
      <c r="AW2343" s="56">
        <f>_xll.qlInterestRateIndexMaturity(IborIndex&amp;Tenor,AV2343,Trigger)</f>
        <v>56090</v>
      </c>
      <c r="AX2343" s="102" t="e">
        <f>_xll.qlIndexFixing($Z$5,AU2343,,Trigger)</f>
        <v>#VALUE!</v>
      </c>
      <c r="AY2343" s="102">
        <f>_xll.qlIndexFixing($AZ$1,AV2343,,Trigger)</f>
        <v>1.3480478248109003E-2</v>
      </c>
    </row>
    <row r="2344" spans="46:51" ht="11.25" customHeight="1" x14ac:dyDescent="0.25">
      <c r="AT2344" s="57" t="s">
        <v>44</v>
      </c>
      <c r="AU2344" s="56">
        <f>_xll.qlInterestRateIndexFixingDate(IborIndex&amp;Tenor,AV2344,Trigger)</f>
        <v>55730</v>
      </c>
      <c r="AV2344" s="56">
        <f>_xll.qlCalendarAdvance(Calendar,AV2343,AT2344,"f",,Trigger)</f>
        <v>55732</v>
      </c>
      <c r="AW2344" s="56">
        <f>_xll.qlInterestRateIndexMaturity(IborIndex&amp;Tenor,AV2344,Trigger)</f>
        <v>56097</v>
      </c>
      <c r="AX2344" s="102" t="e">
        <f>_xll.qlIndexFixing($Z$5,AU2344,,Trigger)</f>
        <v>#VALUE!</v>
      </c>
      <c r="AY2344" s="102">
        <f>_xll.qlIndexFixing($AZ$1,AV2344,,Trigger)</f>
        <v>1.3474545958727742E-2</v>
      </c>
    </row>
    <row r="2345" spans="46:51" ht="11.25" customHeight="1" x14ac:dyDescent="0.25">
      <c r="AT2345" s="57" t="s">
        <v>44</v>
      </c>
      <c r="AU2345" s="56">
        <f>_xll.qlInterestRateIndexFixingDate(IborIndex&amp;Tenor,AV2345,Trigger)</f>
        <v>55737</v>
      </c>
      <c r="AV2345" s="56">
        <f>_xll.qlCalendarAdvance(Calendar,AV2344,AT2345,"f",,Trigger)</f>
        <v>55739</v>
      </c>
      <c r="AW2345" s="56">
        <f>_xll.qlInterestRateIndexMaturity(IborIndex&amp;Tenor,AV2345,Trigger)</f>
        <v>56104</v>
      </c>
      <c r="AX2345" s="102" t="e">
        <f>_xll.qlIndexFixing($Z$5,AU2345,,Trigger)</f>
        <v>#VALUE!</v>
      </c>
      <c r="AY2345" s="102">
        <f>_xll.qlIndexFixing($AZ$1,AV2345,,Trigger)</f>
        <v>1.3468600595409589E-2</v>
      </c>
    </row>
    <row r="2346" spans="46:51" ht="11.25" customHeight="1" x14ac:dyDescent="0.25">
      <c r="AT2346" s="57" t="s">
        <v>44</v>
      </c>
      <c r="AU2346" s="56">
        <f>_xll.qlInterestRateIndexFixingDate(IborIndex&amp;Tenor,AV2346,Trigger)</f>
        <v>55744</v>
      </c>
      <c r="AV2346" s="56">
        <f>_xll.qlCalendarAdvance(Calendar,AV2345,AT2346,"f",,Trigger)</f>
        <v>55746</v>
      </c>
      <c r="AW2346" s="56">
        <f>_xll.qlInterestRateIndexMaturity(IborIndex&amp;Tenor,AV2346,Trigger)</f>
        <v>56111</v>
      </c>
      <c r="AX2346" s="102" t="e">
        <f>_xll.qlIndexFixing($Z$5,AU2346,,Trigger)</f>
        <v>#VALUE!</v>
      </c>
      <c r="AY2346" s="102">
        <f>_xll.qlIndexFixing($AZ$1,AV2346,,Trigger)</f>
        <v>1.3462642147653135E-2</v>
      </c>
    </row>
    <row r="2347" spans="46:51" ht="11.25" customHeight="1" x14ac:dyDescent="0.25">
      <c r="AT2347" s="57" t="s">
        <v>44</v>
      </c>
      <c r="AU2347" s="56">
        <f>_xll.qlInterestRateIndexFixingDate(IborIndex&amp;Tenor,AV2347,Trigger)</f>
        <v>55751</v>
      </c>
      <c r="AV2347" s="56">
        <f>_xll.qlCalendarAdvance(Calendar,AV2346,AT2347,"f",,Trigger)</f>
        <v>55753</v>
      </c>
      <c r="AW2347" s="56">
        <f>_xll.qlInterestRateIndexMaturity(IborIndex&amp;Tenor,AV2347,Trigger)</f>
        <v>56118</v>
      </c>
      <c r="AX2347" s="102" t="e">
        <f>_xll.qlIndexFixing($Z$5,AU2347,,Trigger)</f>
        <v>#VALUE!</v>
      </c>
      <c r="AY2347" s="102">
        <f>_xll.qlIndexFixing($AZ$1,AV2347,,Trigger)</f>
        <v>1.3456670604956096E-2</v>
      </c>
    </row>
    <row r="2348" spans="46:51" ht="11.25" customHeight="1" x14ac:dyDescent="0.25">
      <c r="AT2348" s="57" t="s">
        <v>44</v>
      </c>
      <c r="AU2348" s="56">
        <f>_xll.qlInterestRateIndexFixingDate(IborIndex&amp;Tenor,AV2348,Trigger)</f>
        <v>55758</v>
      </c>
      <c r="AV2348" s="56">
        <f>_xll.qlCalendarAdvance(Calendar,AV2347,AT2348,"f",,Trigger)</f>
        <v>55760</v>
      </c>
      <c r="AW2348" s="56">
        <f>_xll.qlInterestRateIndexMaturity(IborIndex&amp;Tenor,AV2348,Trigger)</f>
        <v>56125</v>
      </c>
      <c r="AX2348" s="102" t="e">
        <f>_xll.qlIndexFixing($Z$5,AU2348,,Trigger)</f>
        <v>#VALUE!</v>
      </c>
      <c r="AY2348" s="102">
        <f>_xll.qlIndexFixing($AZ$1,AV2348,,Trigger)</f>
        <v>1.3450685956817506E-2</v>
      </c>
    </row>
    <row r="2349" spans="46:51" ht="11.25" customHeight="1" x14ac:dyDescent="0.25">
      <c r="AT2349" s="57" t="s">
        <v>44</v>
      </c>
      <c r="AU2349" s="56">
        <f>_xll.qlInterestRateIndexFixingDate(IborIndex&amp;Tenor,AV2349,Trigger)</f>
        <v>55765</v>
      </c>
      <c r="AV2349" s="56">
        <f>_xll.qlCalendarAdvance(Calendar,AV2348,AT2349,"f",,Trigger)</f>
        <v>55767</v>
      </c>
      <c r="AW2349" s="56">
        <f>_xll.qlInterestRateIndexMaturity(IborIndex&amp;Tenor,AV2349,Trigger)</f>
        <v>56132</v>
      </c>
      <c r="AX2349" s="102" t="e">
        <f>_xll.qlIndexFixing($Z$5,AU2349,,Trigger)</f>
        <v>#VALUE!</v>
      </c>
      <c r="AY2349" s="102">
        <f>_xll.qlIndexFixing($AZ$1,AV2349,,Trigger)</f>
        <v>1.3444688192737485E-2</v>
      </c>
    </row>
    <row r="2350" spans="46:51" ht="11.25" customHeight="1" x14ac:dyDescent="0.25">
      <c r="AT2350" s="57" t="s">
        <v>44</v>
      </c>
      <c r="AU2350" s="56">
        <f>_xll.qlInterestRateIndexFixingDate(IborIndex&amp;Tenor,AV2350,Trigger)</f>
        <v>55772</v>
      </c>
      <c r="AV2350" s="56">
        <f>_xll.qlCalendarAdvance(Calendar,AV2349,AT2350,"f",,Trigger)</f>
        <v>55774</v>
      </c>
      <c r="AW2350" s="56">
        <f>_xll.qlInterestRateIndexMaturity(IborIndex&amp;Tenor,AV2350,Trigger)</f>
        <v>56139</v>
      </c>
      <c r="AX2350" s="102" t="e">
        <f>_xll.qlIndexFixing($Z$5,AU2350,,Trigger)</f>
        <v>#VALUE!</v>
      </c>
      <c r="AY2350" s="102">
        <f>_xll.qlIndexFixing($AZ$1,AV2350,,Trigger)</f>
        <v>1.3438677302216599E-2</v>
      </c>
    </row>
    <row r="2351" spans="46:51" ht="11.25" customHeight="1" x14ac:dyDescent="0.25">
      <c r="AT2351" s="57" t="s">
        <v>44</v>
      </c>
      <c r="AU2351" s="56">
        <f>_xll.qlInterestRateIndexFixingDate(IborIndex&amp;Tenor,AV2351,Trigger)</f>
        <v>55779</v>
      </c>
      <c r="AV2351" s="56">
        <f>_xll.qlCalendarAdvance(Calendar,AV2350,AT2351,"f",,Trigger)</f>
        <v>55781</v>
      </c>
      <c r="AW2351" s="56">
        <f>_xll.qlInterestRateIndexMaturity(IborIndex&amp;Tenor,AV2351,Trigger)</f>
        <v>56146</v>
      </c>
      <c r="AX2351" s="102" t="e">
        <f>_xll.qlIndexFixing($Z$5,AU2351,,Trigger)</f>
        <v>#VALUE!</v>
      </c>
      <c r="AY2351" s="102">
        <f>_xll.qlIndexFixing($AZ$1,AV2351,,Trigger)</f>
        <v>1.3432653274756068E-2</v>
      </c>
    </row>
    <row r="2352" spans="46:51" ht="11.25" customHeight="1" x14ac:dyDescent="0.25">
      <c r="AT2352" s="57" t="s">
        <v>44</v>
      </c>
      <c r="AU2352" s="56">
        <f>_xll.qlInterestRateIndexFixingDate(IborIndex&amp;Tenor,AV2352,Trigger)</f>
        <v>55786</v>
      </c>
      <c r="AV2352" s="56">
        <f>_xll.qlCalendarAdvance(Calendar,AV2351,AT2352,"f",,Trigger)</f>
        <v>55788</v>
      </c>
      <c r="AW2352" s="56">
        <f>_xll.qlInterestRateIndexMaturity(IborIndex&amp;Tenor,AV2352,Trigger)</f>
        <v>56153</v>
      </c>
      <c r="AX2352" s="102" t="e">
        <f>_xll.qlIndexFixing($Z$5,AU2352,,Trigger)</f>
        <v>#VALUE!</v>
      </c>
      <c r="AY2352" s="102">
        <f>_xll.qlIndexFixing($AZ$1,AV2352,,Trigger)</f>
        <v>1.3426616099858204E-2</v>
      </c>
    </row>
    <row r="2353" spans="46:51" ht="11.25" customHeight="1" x14ac:dyDescent="0.25">
      <c r="AT2353" s="57" t="s">
        <v>44</v>
      </c>
      <c r="AU2353" s="56">
        <f>_xll.qlInterestRateIndexFixingDate(IborIndex&amp;Tenor,AV2353,Trigger)</f>
        <v>55793</v>
      </c>
      <c r="AV2353" s="56">
        <f>_xll.qlCalendarAdvance(Calendar,AV2352,AT2353,"f",,Trigger)</f>
        <v>55795</v>
      </c>
      <c r="AW2353" s="56">
        <f>_xll.qlInterestRateIndexMaturity(IborIndex&amp;Tenor,AV2353,Trigger)</f>
        <v>56160</v>
      </c>
      <c r="AX2353" s="102" t="e">
        <f>_xll.qlIndexFixing($Z$5,AU2353,,Trigger)</f>
        <v>#VALUE!</v>
      </c>
      <c r="AY2353" s="102">
        <f>_xll.qlIndexFixing($AZ$1,AV2353,,Trigger)</f>
        <v>1.3420565767026422E-2</v>
      </c>
    </row>
    <row r="2354" spans="46:51" ht="11.25" customHeight="1" x14ac:dyDescent="0.25">
      <c r="AT2354" s="57" t="s">
        <v>44</v>
      </c>
      <c r="AU2354" s="56">
        <f>_xll.qlInterestRateIndexFixingDate(IborIndex&amp;Tenor,AV2354,Trigger)</f>
        <v>55800</v>
      </c>
      <c r="AV2354" s="56">
        <f>_xll.qlCalendarAdvance(Calendar,AV2353,AT2354,"f",,Trigger)</f>
        <v>55802</v>
      </c>
      <c r="AW2354" s="56">
        <f>_xll.qlInterestRateIndexMaturity(IborIndex&amp;Tenor,AV2354,Trigger)</f>
        <v>56167</v>
      </c>
      <c r="AX2354" s="102" t="e">
        <f>_xll.qlIndexFixing($Z$5,AU2354,,Trigger)</f>
        <v>#VALUE!</v>
      </c>
      <c r="AY2354" s="102">
        <f>_xll.qlIndexFixing($AZ$1,AV2354,,Trigger)</f>
        <v>1.3414502265763691E-2</v>
      </c>
    </row>
    <row r="2355" spans="46:51" ht="11.25" customHeight="1" x14ac:dyDescent="0.25">
      <c r="AT2355" s="57" t="s">
        <v>44</v>
      </c>
      <c r="AU2355" s="56">
        <f>_xll.qlInterestRateIndexFixingDate(IborIndex&amp;Tenor,AV2355,Trigger)</f>
        <v>55807</v>
      </c>
      <c r="AV2355" s="56">
        <f>_xll.qlCalendarAdvance(Calendar,AV2354,AT2355,"f",,Trigger)</f>
        <v>55809</v>
      </c>
      <c r="AW2355" s="56">
        <f>_xll.qlInterestRateIndexMaturity(IborIndex&amp;Tenor,AV2355,Trigger)</f>
        <v>56174</v>
      </c>
      <c r="AX2355" s="102" t="e">
        <f>_xll.qlIndexFixing($Z$5,AU2355,,Trigger)</f>
        <v>#VALUE!</v>
      </c>
      <c r="AY2355" s="102">
        <f>_xll.qlIndexFixing($AZ$1,AV2355,,Trigger)</f>
        <v>1.3408425585575173E-2</v>
      </c>
    </row>
    <row r="2356" spans="46:51" ht="11.25" customHeight="1" x14ac:dyDescent="0.25">
      <c r="AT2356" s="57" t="s">
        <v>44</v>
      </c>
      <c r="AU2356" s="56">
        <f>_xll.qlInterestRateIndexFixingDate(IborIndex&amp;Tenor,AV2356,Trigger)</f>
        <v>55814</v>
      </c>
      <c r="AV2356" s="56">
        <f>_xll.qlCalendarAdvance(Calendar,AV2355,AT2356,"f",,Trigger)</f>
        <v>55816</v>
      </c>
      <c r="AW2356" s="56">
        <f>_xll.qlInterestRateIndexMaturity(IborIndex&amp;Tenor,AV2356,Trigger)</f>
        <v>56181</v>
      </c>
      <c r="AX2356" s="102" t="e">
        <f>_xll.qlIndexFixing($Z$5,AU2356,,Trigger)</f>
        <v>#VALUE!</v>
      </c>
      <c r="AY2356" s="102">
        <f>_xll.qlIndexFixing($AZ$1,AV2356,,Trigger)</f>
        <v>1.3402335715965594E-2</v>
      </c>
    </row>
    <row r="2357" spans="46:51" ht="11.25" customHeight="1" x14ac:dyDescent="0.25">
      <c r="AT2357" s="57" t="s">
        <v>44</v>
      </c>
      <c r="AU2357" s="56">
        <f>_xll.qlInterestRateIndexFixingDate(IborIndex&amp;Tenor,AV2357,Trigger)</f>
        <v>55821</v>
      </c>
      <c r="AV2357" s="56">
        <f>_xll.qlCalendarAdvance(Calendar,AV2356,AT2357,"f",,Trigger)</f>
        <v>55823</v>
      </c>
      <c r="AW2357" s="56">
        <f>_xll.qlInterestRateIndexMaturity(IborIndex&amp;Tenor,AV2357,Trigger)</f>
        <v>56188</v>
      </c>
      <c r="AX2357" s="102" t="e">
        <f>_xll.qlIndexFixing($Z$5,AU2357,,Trigger)</f>
        <v>#VALUE!</v>
      </c>
      <c r="AY2357" s="102">
        <f>_xll.qlIndexFixing($AZ$1,AV2357,,Trigger)</f>
        <v>1.3396232646441865E-2</v>
      </c>
    </row>
    <row r="2358" spans="46:51" ht="11.25" customHeight="1" x14ac:dyDescent="0.25">
      <c r="AT2358" s="57" t="s">
        <v>44</v>
      </c>
      <c r="AU2358" s="56">
        <f>_xll.qlInterestRateIndexFixingDate(IborIndex&amp;Tenor,AV2358,Trigger)</f>
        <v>55828</v>
      </c>
      <c r="AV2358" s="56">
        <f>_xll.qlCalendarAdvance(Calendar,AV2357,AT2358,"f",,Trigger)</f>
        <v>55830</v>
      </c>
      <c r="AW2358" s="56">
        <f>_xll.qlInterestRateIndexMaturity(IborIndex&amp;Tenor,AV2358,Trigger)</f>
        <v>56195</v>
      </c>
      <c r="AX2358" s="102" t="e">
        <f>_xll.qlIndexFixing($Z$5,AU2358,,Trigger)</f>
        <v>#VALUE!</v>
      </c>
      <c r="AY2358" s="102">
        <f>_xll.qlIndexFixing($AZ$1,AV2358,,Trigger)</f>
        <v>1.3390116366510465E-2</v>
      </c>
    </row>
    <row r="2359" spans="46:51" ht="11.25" customHeight="1" x14ac:dyDescent="0.25">
      <c r="AT2359" s="57" t="s">
        <v>44</v>
      </c>
      <c r="AU2359" s="56">
        <f>_xll.qlInterestRateIndexFixingDate(IborIndex&amp;Tenor,AV2359,Trigger)</f>
        <v>55835</v>
      </c>
      <c r="AV2359" s="56">
        <f>_xll.qlCalendarAdvance(Calendar,AV2358,AT2359,"f",,Trigger)</f>
        <v>55837</v>
      </c>
      <c r="AW2359" s="56">
        <f>_xll.qlInterestRateIndexMaturity(IborIndex&amp;Tenor,AV2359,Trigger)</f>
        <v>56202</v>
      </c>
      <c r="AX2359" s="102" t="e">
        <f>_xll.qlIndexFixing($Z$5,AU2359,,Trigger)</f>
        <v>#VALUE!</v>
      </c>
      <c r="AY2359" s="102">
        <f>_xll.qlIndexFixing($AZ$1,AV2359,,Trigger)</f>
        <v>1.3383986865678528E-2</v>
      </c>
    </row>
    <row r="2360" spans="46:51" ht="11.25" customHeight="1" x14ac:dyDescent="0.25">
      <c r="AT2360" s="57" t="s">
        <v>44</v>
      </c>
      <c r="AU2360" s="56">
        <f>_xll.qlInterestRateIndexFixingDate(IborIndex&amp;Tenor,AV2360,Trigger)</f>
        <v>55842</v>
      </c>
      <c r="AV2360" s="56">
        <f>_xll.qlCalendarAdvance(Calendar,AV2359,AT2360,"f",,Trigger)</f>
        <v>55844</v>
      </c>
      <c r="AW2360" s="56">
        <f>_xll.qlInterestRateIndexMaturity(IborIndex&amp;Tenor,AV2360,Trigger)</f>
        <v>56209</v>
      </c>
      <c r="AX2360" s="102" t="e">
        <f>_xll.qlIndexFixing($Z$5,AU2360,,Trigger)</f>
        <v>#VALUE!</v>
      </c>
      <c r="AY2360" s="102">
        <f>_xll.qlIndexFixing($AZ$1,AV2360,,Trigger)</f>
        <v>1.3377844133455155E-2</v>
      </c>
    </row>
    <row r="2361" spans="46:51" ht="11.25" customHeight="1" x14ac:dyDescent="0.25">
      <c r="AT2361" s="57" t="s">
        <v>44</v>
      </c>
      <c r="AU2361" s="56">
        <f>_xll.qlInterestRateIndexFixingDate(IborIndex&amp;Tenor,AV2361,Trigger)</f>
        <v>55849</v>
      </c>
      <c r="AV2361" s="56">
        <f>_xll.qlCalendarAdvance(Calendar,AV2360,AT2361,"f",,Trigger)</f>
        <v>55851</v>
      </c>
      <c r="AW2361" s="56">
        <f>_xll.qlInterestRateIndexMaturity(IborIndex&amp;Tenor,AV2361,Trigger)</f>
        <v>56216</v>
      </c>
      <c r="AX2361" s="102" t="e">
        <f>_xll.qlIndexFixing($Z$5,AU2361,,Trigger)</f>
        <v>#VALUE!</v>
      </c>
      <c r="AY2361" s="102">
        <f>_xll.qlIndexFixing($AZ$1,AV2361,,Trigger)</f>
        <v>1.337168815934967E-2</v>
      </c>
    </row>
    <row r="2362" spans="46:51" ht="11.25" customHeight="1" x14ac:dyDescent="0.25">
      <c r="AT2362" s="57" t="s">
        <v>44</v>
      </c>
      <c r="AU2362" s="56">
        <f>_xll.qlInterestRateIndexFixingDate(IborIndex&amp;Tenor,AV2362,Trigger)</f>
        <v>55856</v>
      </c>
      <c r="AV2362" s="56">
        <f>_xll.qlCalendarAdvance(Calendar,AV2361,AT2362,"f",,Trigger)</f>
        <v>55858</v>
      </c>
      <c r="AW2362" s="56">
        <f>_xll.qlInterestRateIndexMaturity(IborIndex&amp;Tenor,AV2362,Trigger)</f>
        <v>56223</v>
      </c>
      <c r="AX2362" s="102" t="e">
        <f>_xll.qlIndexFixing($Z$5,AU2362,,Trigger)</f>
        <v>#VALUE!</v>
      </c>
      <c r="AY2362" s="102">
        <f>_xll.qlIndexFixing($AZ$1,AV2362,,Trigger)</f>
        <v>1.3365518932871617E-2</v>
      </c>
    </row>
    <row r="2363" spans="46:51" ht="11.25" customHeight="1" x14ac:dyDescent="0.25">
      <c r="AT2363" s="57" t="s">
        <v>44</v>
      </c>
      <c r="AU2363" s="56">
        <f>_xll.qlInterestRateIndexFixingDate(IborIndex&amp;Tenor,AV2363,Trigger)</f>
        <v>55863</v>
      </c>
      <c r="AV2363" s="56">
        <f>_xll.qlCalendarAdvance(Calendar,AV2362,AT2363,"f",,Trigger)</f>
        <v>55865</v>
      </c>
      <c r="AW2363" s="56">
        <f>_xll.qlInterestRateIndexMaturity(IborIndex&amp;Tenor,AV2363,Trigger)</f>
        <v>56230</v>
      </c>
      <c r="AX2363" s="102" t="e">
        <f>_xll.qlIndexFixing($Z$5,AU2363,,Trigger)</f>
        <v>#VALUE!</v>
      </c>
      <c r="AY2363" s="102">
        <f>_xll.qlIndexFixing($AZ$1,AV2363,,Trigger)</f>
        <v>1.3359336443532288E-2</v>
      </c>
    </row>
    <row r="2364" spans="46:51" ht="11.25" customHeight="1" x14ac:dyDescent="0.25">
      <c r="AT2364" s="57" t="s">
        <v>44</v>
      </c>
      <c r="AU2364" s="56">
        <f>_xll.qlInterestRateIndexFixingDate(IborIndex&amp;Tenor,AV2364,Trigger)</f>
        <v>55870</v>
      </c>
      <c r="AV2364" s="56">
        <f>_xll.qlCalendarAdvance(Calendar,AV2363,AT2364,"f",,Trigger)</f>
        <v>55872</v>
      </c>
      <c r="AW2364" s="56">
        <f>_xll.qlInterestRateIndexMaturity(IborIndex&amp;Tenor,AV2364,Trigger)</f>
        <v>56237</v>
      </c>
      <c r="AX2364" s="102" t="e">
        <f>_xll.qlIndexFixing($Z$5,AU2364,,Trigger)</f>
        <v>#VALUE!</v>
      </c>
      <c r="AY2364" s="102">
        <f>_xll.qlIndexFixing($AZ$1,AV2364,,Trigger)</f>
        <v>1.3353140680842979E-2</v>
      </c>
    </row>
    <row r="2365" spans="46:51" ht="11.25" customHeight="1" x14ac:dyDescent="0.25">
      <c r="AT2365" s="57" t="s">
        <v>44</v>
      </c>
      <c r="AU2365" s="56">
        <f>_xll.qlInterestRateIndexFixingDate(IborIndex&amp;Tenor,AV2365,Trigger)</f>
        <v>55876</v>
      </c>
      <c r="AV2365" s="56">
        <f>_xll.qlCalendarAdvance(Calendar,AV2364,AT2365,"f",,Trigger)</f>
        <v>55880</v>
      </c>
      <c r="AW2365" s="56">
        <f>_xll.qlInterestRateIndexMaturity(IborIndex&amp;Tenor,AV2365,Trigger)</f>
        <v>56247</v>
      </c>
      <c r="AX2365" s="102" t="e">
        <f>_xll.qlIndexFixing($Z$5,AU2365,,Trigger)</f>
        <v>#VALUE!</v>
      </c>
      <c r="AY2365" s="102">
        <f>_xll.qlIndexFixing($AZ$1,AV2365,,Trigger)</f>
        <v>1.3346043542663038E-2</v>
      </c>
    </row>
    <row r="2366" spans="46:51" ht="11.25" customHeight="1" x14ac:dyDescent="0.25">
      <c r="AT2366" s="58" t="s">
        <v>44</v>
      </c>
      <c r="AU2366" s="59">
        <f>_xll.qlInterestRateIndexFixingDate(IborIndex&amp;Tenor,AV2366,Trigger)</f>
        <v>55884</v>
      </c>
      <c r="AV2366" s="59">
        <f>_xll.qlCalendarAdvance(Calendar,AV2365,AT2366,"f",,Trigger)</f>
        <v>55887</v>
      </c>
      <c r="AW2366" s="59">
        <f>_xll.qlInterestRateIndexMaturity(IborIndex&amp;Tenor,AV2366,Trigger)</f>
        <v>56254</v>
      </c>
      <c r="AX2366" s="104" t="e">
        <f>_xll.qlIndexFixing($Z$5,AU2366,,Trigger)</f>
        <v>#VALUE!</v>
      </c>
      <c r="AY2366" s="104">
        <f>_xll.qlIndexFixing($AZ$1,AV2366,,Trigger)</f>
        <v>1.3339819301766977E-2</v>
      </c>
    </row>
    <row r="2367" spans="46:51" ht="11.25" customHeight="1" x14ac:dyDescent="0.25"/>
    <row r="2368" spans="46:51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disablePrompts="1" count="6"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23:D46">
      <formula1>"Following,Modified Following,Preceding,Modified Preceding,Unadjusted"</formula1>
    </dataValidation>
    <dataValidation type="list" allowBlank="1" showInputMessage="1" showErrorMessage="1" sqref="F50:F108 F3:F20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8">
      <formula1>"Annual,Semiannual,EveryFourthMonth,Quarterly,Bimonthly,Monthly,Biweekly,Weekly,Daily,Once,NoFrequency"</formula1>
    </dataValidation>
    <dataValidation type="list" allowBlank="1" showInputMessage="1" showErrorMessage="1" sqref="D50:D108">
      <formula1>"Following,Modified Following,Preceding,Modified Preceding,Month End Reference,Unadjusted Month End,Unadjusted"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67"/>
  <sheetViews>
    <sheetView workbookViewId="0">
      <selection activeCell="A2" sqref="A2"/>
    </sheetView>
  </sheetViews>
  <sheetFormatPr defaultRowHeight="11.25" x14ac:dyDescent="0.2"/>
  <cols>
    <col min="1" max="1" width="3" style="38" bestFit="1" customWidth="1"/>
    <col min="2" max="2" width="12" style="38" bestFit="1" customWidth="1"/>
    <col min="3" max="3" width="11" style="38" bestFit="1" customWidth="1"/>
    <col min="4" max="16" width="9.140625" style="38"/>
    <col min="17" max="17" width="10" style="38" bestFit="1" customWidth="1"/>
    <col min="18" max="16384" width="9.140625" style="38"/>
  </cols>
  <sheetData>
    <row r="1" spans="1:15" x14ac:dyDescent="0.2">
      <c r="B1" s="179"/>
      <c r="C1" s="179"/>
      <c r="D1" s="239" t="s">
        <v>2</v>
      </c>
      <c r="E1" s="239"/>
      <c r="F1" s="239"/>
      <c r="G1" s="240" t="s">
        <v>0</v>
      </c>
      <c r="H1" s="241"/>
      <c r="I1" s="242"/>
      <c r="J1" s="240" t="s">
        <v>3</v>
      </c>
      <c r="K1" s="241"/>
      <c r="L1" s="242"/>
      <c r="M1" s="240" t="s">
        <v>37</v>
      </c>
      <c r="N1" s="241"/>
      <c r="O1" s="242"/>
    </row>
    <row r="2" spans="1:15" x14ac:dyDescent="0.2">
      <c r="B2" s="224" t="s">
        <v>149</v>
      </c>
      <c r="C2" s="225" t="s">
        <v>125</v>
      </c>
      <c r="D2" s="225" t="s">
        <v>160</v>
      </c>
      <c r="E2" s="225" t="s">
        <v>161</v>
      </c>
      <c r="F2" s="225" t="s">
        <v>162</v>
      </c>
      <c r="G2" s="225" t="s">
        <v>160</v>
      </c>
      <c r="H2" s="225" t="s">
        <v>161</v>
      </c>
      <c r="I2" s="225" t="s">
        <v>162</v>
      </c>
      <c r="J2" s="225" t="s">
        <v>160</v>
      </c>
      <c r="K2" s="225" t="s">
        <v>161</v>
      </c>
      <c r="L2" s="225" t="s">
        <v>162</v>
      </c>
      <c r="M2" s="225" t="s">
        <v>160</v>
      </c>
      <c r="N2" s="225" t="s">
        <v>161</v>
      </c>
      <c r="O2" s="225" t="s">
        <v>162</v>
      </c>
    </row>
    <row r="3" spans="1:15" x14ac:dyDescent="0.2">
      <c r="A3" s="53" t="s">
        <v>106</v>
      </c>
      <c r="B3" s="219">
        <f>_xll.qlInterestRateIndexFixingDate(IborIndex&amp;"6M",C3,Trigger)</f>
        <v>42136</v>
      </c>
      <c r="C3" s="219">
        <f>Settlementdate</f>
        <v>42138</v>
      </c>
      <c r="D3" s="102" t="e">
        <f>EUR1M!AP2</f>
        <v>#VALUE!</v>
      </c>
      <c r="E3" s="102">
        <f>EUR1M!AQ2</f>
        <v>-4.5344107291665726E-4</v>
      </c>
      <c r="F3" s="220" t="e">
        <f>(D3-E3)*10000</f>
        <v>#VALUE!</v>
      </c>
      <c r="G3" s="102" t="e">
        <f>EUR3M!AX2</f>
        <v>#VALUE!</v>
      </c>
      <c r="H3" s="102">
        <f>EUR3M!AY2</f>
        <v>-1.7000000000059239E-4</v>
      </c>
      <c r="I3" s="220" t="e">
        <f>(G3-H3)*10000</f>
        <v>#VALUE!</v>
      </c>
      <c r="J3" s="102" t="e">
        <f>EUR6M!AX2</f>
        <v>#VALUE!</v>
      </c>
      <c r="K3" s="102">
        <f>EUR6M!AY2</f>
        <v>6.6322790740195854E-4</v>
      </c>
      <c r="L3" s="220" t="e">
        <f>(J3-K3)*10000</f>
        <v>#VALUE!</v>
      </c>
      <c r="M3" s="102" t="e">
        <f>EUR1Y!AX2</f>
        <v>#VALUE!</v>
      </c>
      <c r="N3" s="102">
        <f>EUR1Y!AY2</f>
        <v>1.6827720928322637E-3</v>
      </c>
      <c r="O3" s="220" t="e">
        <f>(M3-N3)*10000</f>
        <v>#VALUE!</v>
      </c>
    </row>
    <row r="4" spans="1:15" x14ac:dyDescent="0.2">
      <c r="A4" s="55" t="s">
        <v>106</v>
      </c>
      <c r="B4" s="219">
        <f>_xll.qlInterestRateIndexFixingDate(IborIndex&amp;"6M",C4,Trigger)</f>
        <v>42137</v>
      </c>
      <c r="C4" s="219">
        <f>_xll.qlCalendarAdvance(Calendar,C3,A4,"f",,Trigger)</f>
        <v>42139</v>
      </c>
      <c r="D4" s="102" t="e">
        <f>EUR1M!AP3</f>
        <v>#VALUE!</v>
      </c>
      <c r="E4" s="102">
        <f>EUR1M!AQ3</f>
        <v>-4.5521329427599874E-4</v>
      </c>
      <c r="F4" s="220" t="e">
        <f t="shared" ref="F4:F67" si="0">(D4-E4)*10000</f>
        <v>#VALUE!</v>
      </c>
      <c r="G4" s="102" t="e">
        <f>EUR3M!AX3</f>
        <v>#VALUE!</v>
      </c>
      <c r="H4" s="102">
        <f>EUR3M!AY3</f>
        <v>-1.6305495288821922E-4</v>
      </c>
      <c r="I4" s="220" t="e">
        <f t="shared" ref="I4:I67" si="1">(G4-H4)*10000</f>
        <v>#VALUE!</v>
      </c>
      <c r="J4" s="102" t="e">
        <f>EUR6M!AX3</f>
        <v>#VALUE!</v>
      </c>
      <c r="K4" s="102">
        <f>EUR6M!AY3</f>
        <v>6.6141102992913956E-4</v>
      </c>
      <c r="L4" s="220" t="e">
        <f t="shared" ref="L4:L67" si="2">(J4-K4)*10000</f>
        <v>#VALUE!</v>
      </c>
      <c r="M4" s="102" t="e">
        <f>EUR1Y!AX3</f>
        <v>#VALUE!</v>
      </c>
      <c r="N4" s="102">
        <f>EUR1Y!AY3</f>
        <v>1.6838263235959337E-3</v>
      </c>
      <c r="O4" s="220" t="e">
        <f t="shared" ref="O4:O67" si="3">(M4-N4)*10000</f>
        <v>#VALUE!</v>
      </c>
    </row>
    <row r="5" spans="1:15" x14ac:dyDescent="0.2">
      <c r="A5" s="55" t="s">
        <v>106</v>
      </c>
      <c r="B5" s="219">
        <f>_xll.qlInterestRateIndexFixingDate(IborIndex&amp;"6M",C5,Trigger)</f>
        <v>42138</v>
      </c>
      <c r="C5" s="219">
        <f>_xll.qlCalendarAdvance(Calendar,C4,A5,"f",,Trigger)</f>
        <v>42142</v>
      </c>
      <c r="D5" s="102" t="e">
        <f>EUR1M!AP4</f>
        <v>#VALUE!</v>
      </c>
      <c r="E5" s="102">
        <f>EUR1M!AQ4</f>
        <v>-4.6363687185105562E-4</v>
      </c>
      <c r="F5" s="220" t="e">
        <f t="shared" si="0"/>
        <v>#VALUE!</v>
      </c>
      <c r="G5" s="102" t="e">
        <f>EUR3M!AX4</f>
        <v>#VALUE!</v>
      </c>
      <c r="H5" s="102">
        <f>EUR3M!AY4</f>
        <v>-1.5232736111177135E-4</v>
      </c>
      <c r="I5" s="220" t="e">
        <f t="shared" si="1"/>
        <v>#VALUE!</v>
      </c>
      <c r="J5" s="102" t="e">
        <f>EUR6M!AX4</f>
        <v>#VALUE!</v>
      </c>
      <c r="K5" s="102">
        <f>EUR6M!AY4</f>
        <v>6.5960669355317732E-4</v>
      </c>
      <c r="L5" s="220" t="e">
        <f t="shared" si="2"/>
        <v>#VALUE!</v>
      </c>
      <c r="M5" s="102" t="e">
        <f>EUR1Y!AX4</f>
        <v>#VALUE!</v>
      </c>
      <c r="N5" s="102">
        <f>EUR1Y!AY4</f>
        <v>1.6848785174971217E-3</v>
      </c>
      <c r="O5" s="220" t="e">
        <f t="shared" si="3"/>
        <v>#VALUE!</v>
      </c>
    </row>
    <row r="6" spans="1:15" x14ac:dyDescent="0.2">
      <c r="A6" s="55" t="s">
        <v>106</v>
      </c>
      <c r="B6" s="219">
        <f>_xll.qlInterestRateIndexFixingDate(IborIndex&amp;"6M",C6,Trigger)</f>
        <v>42139</v>
      </c>
      <c r="C6" s="219">
        <f>_xll.qlCalendarAdvance(Calendar,C5,A6,"f",,Trigger)</f>
        <v>42143</v>
      </c>
      <c r="D6" s="102" t="e">
        <f>EUR1M!AP5</f>
        <v>#VALUE!</v>
      </c>
      <c r="E6" s="102">
        <f>EUR1M!AQ5</f>
        <v>-4.6184487180508937E-4</v>
      </c>
      <c r="F6" s="220" t="e">
        <f t="shared" si="0"/>
        <v>#VALUE!</v>
      </c>
      <c r="G6" s="102" t="e">
        <f>EUR3M!AX5</f>
        <v>#VALUE!</v>
      </c>
      <c r="H6" s="102">
        <f>EUR3M!AY5</f>
        <v>-1.4791919667438329E-4</v>
      </c>
      <c r="I6" s="220" t="e">
        <f t="shared" si="1"/>
        <v>#VALUE!</v>
      </c>
      <c r="J6" s="102" t="e">
        <f>EUR6M!AX5</f>
        <v>#VALUE!</v>
      </c>
      <c r="K6" s="102">
        <f>EUR6M!AY5</f>
        <v>6.5552333985920543E-4</v>
      </c>
      <c r="L6" s="220" t="e">
        <f t="shared" si="2"/>
        <v>#VALUE!</v>
      </c>
      <c r="M6" s="102" t="e">
        <f>EUR1Y!AX5</f>
        <v>#VALUE!</v>
      </c>
      <c r="N6" s="102">
        <f>EUR1Y!AY5</f>
        <v>1.687319292917636E-3</v>
      </c>
      <c r="O6" s="220" t="e">
        <f t="shared" si="3"/>
        <v>#VALUE!</v>
      </c>
    </row>
    <row r="7" spans="1:15" x14ac:dyDescent="0.2">
      <c r="A7" s="55" t="s">
        <v>106</v>
      </c>
      <c r="B7" s="219">
        <f>_xll.qlInterestRateIndexFixingDate(IborIndex&amp;"6M",C7,Trigger)</f>
        <v>42142</v>
      </c>
      <c r="C7" s="219">
        <f>_xll.qlCalendarAdvance(Calendar,C6,A7,"f",,Trigger)</f>
        <v>42144</v>
      </c>
      <c r="D7" s="102" t="e">
        <f>EUR1M!AP6</f>
        <v>#VALUE!</v>
      </c>
      <c r="E7" s="102">
        <f>EUR1M!AQ6</f>
        <v>-4.5993873726387383E-4</v>
      </c>
      <c r="F7" s="220" t="e">
        <f t="shared" si="0"/>
        <v>#VALUE!</v>
      </c>
      <c r="G7" s="102" t="e">
        <f>EUR3M!AX6</f>
        <v>#VALUE!</v>
      </c>
      <c r="H7" s="102">
        <f>EUR3M!AY6</f>
        <v>-1.4351838843177899E-4</v>
      </c>
      <c r="I7" s="220" t="e">
        <f t="shared" si="1"/>
        <v>#VALUE!</v>
      </c>
      <c r="J7" s="102" t="e">
        <f>EUR6M!AX6</f>
        <v>#VALUE!</v>
      </c>
      <c r="K7" s="102">
        <f>EUR6M!AY6</f>
        <v>6.5490601494417819E-4</v>
      </c>
      <c r="L7" s="220" t="e">
        <f t="shared" si="2"/>
        <v>#VALUE!</v>
      </c>
      <c r="M7" s="102" t="e">
        <f>EUR1Y!AX6</f>
        <v>#VALUE!</v>
      </c>
      <c r="N7" s="102">
        <f>EUR1Y!AY6</f>
        <v>1.6876679232831684E-3</v>
      </c>
      <c r="O7" s="220" t="e">
        <f t="shared" si="3"/>
        <v>#VALUE!</v>
      </c>
    </row>
    <row r="8" spans="1:15" x14ac:dyDescent="0.2">
      <c r="A8" s="55" t="s">
        <v>106</v>
      </c>
      <c r="B8" s="219">
        <f>_xll.qlInterestRateIndexFixingDate(IborIndex&amp;"6M",C8,Trigger)</f>
        <v>42143</v>
      </c>
      <c r="C8" s="219">
        <f>_xll.qlCalendarAdvance(Calendar,C7,A8,"f",,Trigger)</f>
        <v>42145</v>
      </c>
      <c r="D8" s="102" t="e">
        <f>EUR1M!AP7</f>
        <v>#VALUE!</v>
      </c>
      <c r="E8" s="102">
        <f>EUR1M!AQ7</f>
        <v>-4.6370647192233377E-4</v>
      </c>
      <c r="F8" s="220" t="e">
        <f t="shared" si="0"/>
        <v>#VALUE!</v>
      </c>
      <c r="G8" s="102" t="e">
        <f>EUR3M!AX7</f>
        <v>#VALUE!</v>
      </c>
      <c r="H8" s="102">
        <f>EUR3M!AY7</f>
        <v>-1.3912664718763106E-4</v>
      </c>
      <c r="I8" s="220" t="e">
        <f t="shared" si="1"/>
        <v>#VALUE!</v>
      </c>
      <c r="J8" s="102" t="e">
        <f>EUR6M!AX7</f>
        <v>#VALUE!</v>
      </c>
      <c r="K8" s="102">
        <f>EUR6M!AY7</f>
        <v>6.5081920215298334E-4</v>
      </c>
      <c r="L8" s="220" t="e">
        <f t="shared" si="2"/>
        <v>#VALUE!</v>
      </c>
      <c r="M8" s="102" t="e">
        <f>EUR1Y!AX7</f>
        <v>#VALUE!</v>
      </c>
      <c r="N8" s="102">
        <f>EUR1Y!AY7</f>
        <v>1.6900934577273698E-3</v>
      </c>
      <c r="O8" s="220" t="e">
        <f t="shared" si="3"/>
        <v>#VALUE!</v>
      </c>
    </row>
    <row r="9" spans="1:15" x14ac:dyDescent="0.2">
      <c r="A9" s="55" t="s">
        <v>106</v>
      </c>
      <c r="B9" s="219">
        <f>_xll.qlInterestRateIndexFixingDate(IborIndex&amp;"6M",C9,Trigger)</f>
        <v>42144</v>
      </c>
      <c r="C9" s="219">
        <f>_xll.qlCalendarAdvance(Calendar,C8,A9,"f",,Trigger)</f>
        <v>42146</v>
      </c>
      <c r="D9" s="102" t="e">
        <f>EUR1M!AP8</f>
        <v>#VALUE!</v>
      </c>
      <c r="E9" s="102">
        <f>EUR1M!AQ8</f>
        <v>-4.6479525805842223E-4</v>
      </c>
      <c r="F9" s="220" t="e">
        <f t="shared" si="0"/>
        <v>#VALUE!</v>
      </c>
      <c r="G9" s="102" t="e">
        <f>EUR3M!AX8</f>
        <v>#VALUE!</v>
      </c>
      <c r="H9" s="102">
        <f>EUR3M!AY8</f>
        <v>-1.3299061944800066E-4</v>
      </c>
      <c r="I9" s="220" t="e">
        <f t="shared" si="1"/>
        <v>#VALUE!</v>
      </c>
      <c r="J9" s="102" t="e">
        <f>EUR6M!AX8</f>
        <v>#VALUE!</v>
      </c>
      <c r="K9" s="102">
        <f>EUR6M!AY8</f>
        <v>6.4911805384641459E-4</v>
      </c>
      <c r="L9" s="220" t="e">
        <f t="shared" si="2"/>
        <v>#VALUE!</v>
      </c>
      <c r="M9" s="102" t="e">
        <f>EUR1Y!AX8</f>
        <v>#VALUE!</v>
      </c>
      <c r="N9" s="102">
        <f>EUR1Y!AY8</f>
        <v>1.6911240860147821E-3</v>
      </c>
      <c r="O9" s="220" t="e">
        <f t="shared" si="3"/>
        <v>#VALUE!</v>
      </c>
    </row>
    <row r="10" spans="1:15" x14ac:dyDescent="0.2">
      <c r="A10" s="55" t="s">
        <v>106</v>
      </c>
      <c r="B10" s="219">
        <f>_xll.qlInterestRateIndexFixingDate(IborIndex&amp;"6M",C10,Trigger)</f>
        <v>42145</v>
      </c>
      <c r="C10" s="219">
        <f>_xll.qlCalendarAdvance(Calendar,C9,A10,"f",,Trigger)</f>
        <v>42149</v>
      </c>
      <c r="D10" s="102" t="e">
        <f>EUR1M!AP9</f>
        <v>#VALUE!</v>
      </c>
      <c r="E10" s="102">
        <f>EUR1M!AQ9</f>
        <v>-4.7026370838148591E-4</v>
      </c>
      <c r="F10" s="220" t="e">
        <f t="shared" si="0"/>
        <v>#VALUE!</v>
      </c>
      <c r="G10" s="102" t="e">
        <f>EUR3M!AX9</f>
        <v>#VALUE!</v>
      </c>
      <c r="H10" s="102">
        <f>EUR3M!AY9</f>
        <v>-1.2168520363950805E-4</v>
      </c>
      <c r="I10" s="220" t="e">
        <f t="shared" si="1"/>
        <v>#VALUE!</v>
      </c>
      <c r="J10" s="102" t="e">
        <f>EUR6M!AX9</f>
        <v>#VALUE!</v>
      </c>
      <c r="K10" s="102">
        <f>EUR6M!AY9</f>
        <v>6.4743895851494403E-4</v>
      </c>
      <c r="L10" s="220" t="e">
        <f t="shared" si="2"/>
        <v>#VALUE!</v>
      </c>
      <c r="M10" s="102" t="e">
        <f>EUR1Y!AX9</f>
        <v>#VALUE!</v>
      </c>
      <c r="N10" s="102">
        <f>EUR1Y!AY9</f>
        <v>1.6921495235356892E-3</v>
      </c>
      <c r="O10" s="220" t="e">
        <f t="shared" si="3"/>
        <v>#VALUE!</v>
      </c>
    </row>
    <row r="11" spans="1:15" x14ac:dyDescent="0.2">
      <c r="A11" s="55" t="s">
        <v>106</v>
      </c>
      <c r="B11" s="219">
        <f>_xll.qlInterestRateIndexFixingDate(IborIndex&amp;"6M",C11,Trigger)</f>
        <v>42146</v>
      </c>
      <c r="C11" s="219">
        <f>_xll.qlCalendarAdvance(Calendar,C10,A11,"f",,Trigger)</f>
        <v>42150</v>
      </c>
      <c r="D11" s="102" t="e">
        <f>EUR1M!AP10</f>
        <v>#VALUE!</v>
      </c>
      <c r="E11" s="102">
        <f>EUR1M!AQ10</f>
        <v>-4.6904165784469876E-4</v>
      </c>
      <c r="F11" s="220" t="e">
        <f t="shared" si="0"/>
        <v>#VALUE!</v>
      </c>
      <c r="G11" s="102" t="e">
        <f>EUR3M!AX10</f>
        <v>#VALUE!</v>
      </c>
      <c r="H11" s="102">
        <f>EUR3M!AY10</f>
        <v>-1.1736509480145385E-4</v>
      </c>
      <c r="I11" s="220" t="e">
        <f t="shared" si="1"/>
        <v>#VALUE!</v>
      </c>
      <c r="J11" s="102" t="e">
        <f>EUR6M!AX10</f>
        <v>#VALUE!</v>
      </c>
      <c r="K11" s="102">
        <f>EUR6M!AY10</f>
        <v>6.4391600116168784E-4</v>
      </c>
      <c r="L11" s="220" t="e">
        <f t="shared" si="2"/>
        <v>#VALUE!</v>
      </c>
      <c r="M11" s="102" t="e">
        <f>EUR1Y!AX10</f>
        <v>#VALUE!</v>
      </c>
      <c r="N11" s="102">
        <f>EUR1Y!AY10</f>
        <v>1.6944518992384231E-3</v>
      </c>
      <c r="O11" s="220" t="e">
        <f t="shared" si="3"/>
        <v>#VALUE!</v>
      </c>
    </row>
    <row r="12" spans="1:15" x14ac:dyDescent="0.2">
      <c r="A12" s="55" t="s">
        <v>106</v>
      </c>
      <c r="B12" s="219">
        <f>_xll.qlInterestRateIndexFixingDate(IborIndex&amp;"6M",C12,Trigger)</f>
        <v>42149</v>
      </c>
      <c r="C12" s="219">
        <f>_xll.qlCalendarAdvance(Calendar,C11,A12,"f",,Trigger)</f>
        <v>42151</v>
      </c>
      <c r="D12" s="102" t="e">
        <f>EUR1M!AP11</f>
        <v>#VALUE!</v>
      </c>
      <c r="E12" s="102">
        <f>EUR1M!AQ11</f>
        <v>-4.7177498634198844E-4</v>
      </c>
      <c r="F12" s="220" t="e">
        <f t="shared" si="0"/>
        <v>#VALUE!</v>
      </c>
      <c r="G12" s="102" t="e">
        <f>EUR3M!AX11</f>
        <v>#VALUE!</v>
      </c>
      <c r="H12" s="102">
        <f>EUR3M!AY11</f>
        <v>-1.1306469899200044E-4</v>
      </c>
      <c r="I12" s="220" t="e">
        <f t="shared" si="1"/>
        <v>#VALUE!</v>
      </c>
      <c r="J12" s="102" t="e">
        <f>EUR6M!AX11</f>
        <v>#VALUE!</v>
      </c>
      <c r="K12" s="102">
        <f>EUR6M!AY11</f>
        <v>6.4323595881926154E-4</v>
      </c>
      <c r="L12" s="220" t="e">
        <f t="shared" si="2"/>
        <v>#VALUE!</v>
      </c>
      <c r="M12" s="102" t="e">
        <f>EUR1Y!AX11</f>
        <v>#VALUE!</v>
      </c>
      <c r="N12" s="102">
        <f>EUR1Y!AY11</f>
        <v>1.6954464327372388E-3</v>
      </c>
      <c r="O12" s="220" t="e">
        <f t="shared" si="3"/>
        <v>#VALUE!</v>
      </c>
    </row>
    <row r="13" spans="1:15" x14ac:dyDescent="0.2">
      <c r="A13" s="55" t="s">
        <v>106</v>
      </c>
      <c r="B13" s="219">
        <f>_xll.qlInterestRateIndexFixingDate(IborIndex&amp;"6M",C13,Trigger)</f>
        <v>42150</v>
      </c>
      <c r="C13" s="219">
        <f>_xll.qlCalendarAdvance(Calendar,C12,A13,"f",,Trigger)</f>
        <v>42152</v>
      </c>
      <c r="D13" s="102" t="e">
        <f>EUR1M!AP12</f>
        <v>#VALUE!</v>
      </c>
      <c r="E13" s="102">
        <f>EUR1M!AQ12</f>
        <v>-4.966007927182936E-4</v>
      </c>
      <c r="F13" s="220" t="e">
        <f t="shared" si="0"/>
        <v>#VALUE!</v>
      </c>
      <c r="G13" s="102" t="e">
        <f>EUR3M!AX12</f>
        <v>#VALUE!</v>
      </c>
      <c r="H13" s="102">
        <f>EUR3M!AY12</f>
        <v>-1.0878585408274186E-4</v>
      </c>
      <c r="I13" s="220" t="e">
        <f t="shared" si="1"/>
        <v>#VALUE!</v>
      </c>
      <c r="J13" s="102" t="e">
        <f>EUR6M!AX12</f>
        <v>#VALUE!</v>
      </c>
      <c r="K13" s="102">
        <f>EUR6M!AY12</f>
        <v>6.483370410342768E-4</v>
      </c>
      <c r="L13" s="220" t="e">
        <f t="shared" si="2"/>
        <v>#VALUE!</v>
      </c>
      <c r="M13" s="102" t="e">
        <f>EUR1Y!AX12</f>
        <v>#VALUE!</v>
      </c>
      <c r="N13" s="102">
        <f>EUR1Y!AY12</f>
        <v>1.6971823471608623E-3</v>
      </c>
      <c r="O13" s="220" t="e">
        <f t="shared" si="3"/>
        <v>#VALUE!</v>
      </c>
    </row>
    <row r="14" spans="1:15" x14ac:dyDescent="0.2">
      <c r="A14" s="55" t="s">
        <v>106</v>
      </c>
      <c r="B14" s="219">
        <f>_xll.qlInterestRateIndexFixingDate(IborIndex&amp;"6M",C14,Trigger)</f>
        <v>42151</v>
      </c>
      <c r="C14" s="219">
        <f>_xll.qlCalendarAdvance(Calendar,C13,A14,"f",,Trigger)</f>
        <v>42153</v>
      </c>
      <c r="D14" s="102" t="e">
        <f>EUR1M!AP13</f>
        <v>#VALUE!</v>
      </c>
      <c r="E14" s="102">
        <f>EUR1M!AQ13</f>
        <v>-5.094619092407271E-4</v>
      </c>
      <c r="F14" s="220" t="e">
        <f t="shared" si="0"/>
        <v>#VALUE!</v>
      </c>
      <c r="G14" s="102" t="e">
        <f>EUR3M!AX13</f>
        <v>#VALUE!</v>
      </c>
      <c r="H14" s="102">
        <f>EUR3M!AY13</f>
        <v>-1.0370148512459512E-4</v>
      </c>
      <c r="I14" s="220" t="e">
        <f t="shared" si="1"/>
        <v>#VALUE!</v>
      </c>
      <c r="J14" s="102" t="e">
        <f>EUR6M!AX13</f>
        <v>#VALUE!</v>
      </c>
      <c r="K14" s="102">
        <f>EUR6M!AY13</f>
        <v>6.467818355110072E-4</v>
      </c>
      <c r="L14" s="220" t="e">
        <f t="shared" si="2"/>
        <v>#VALUE!</v>
      </c>
      <c r="M14" s="102" t="e">
        <f>EUR1Y!AX13</f>
        <v>#VALUE!</v>
      </c>
      <c r="N14" s="102">
        <f>EUR1Y!AY13</f>
        <v>1.698166679957118E-3</v>
      </c>
      <c r="O14" s="220" t="e">
        <f t="shared" si="3"/>
        <v>#VALUE!</v>
      </c>
    </row>
    <row r="15" spans="1:15" x14ac:dyDescent="0.2">
      <c r="A15" s="55" t="s">
        <v>106</v>
      </c>
      <c r="B15" s="219">
        <f>_xll.qlInterestRateIndexFixingDate(IborIndex&amp;"6M",C15,Trigger)</f>
        <v>42152</v>
      </c>
      <c r="C15" s="219">
        <f>_xll.qlCalendarAdvance(Calendar,C14,A15,"f",,Trigger)</f>
        <v>42156</v>
      </c>
      <c r="D15" s="102" t="e">
        <f>EUR1M!AP14</f>
        <v>#VALUE!</v>
      </c>
      <c r="E15" s="102">
        <f>EUR1M!AQ14</f>
        <v>-5.2151532239630427E-4</v>
      </c>
      <c r="F15" s="220" t="e">
        <f t="shared" si="0"/>
        <v>#VALUE!</v>
      </c>
      <c r="G15" s="102" t="e">
        <f>EUR3M!AX14</f>
        <v>#VALUE!</v>
      </c>
      <c r="H15" s="102">
        <f>EUR3M!AY14</f>
        <v>-8.5662606137645753E-5</v>
      </c>
      <c r="I15" s="220" t="e">
        <f t="shared" si="1"/>
        <v>#VALUE!</v>
      </c>
      <c r="J15" s="102" t="e">
        <f>EUR6M!AX14</f>
        <v>#VALUE!</v>
      </c>
      <c r="K15" s="102">
        <f>EUR6M!AY14</f>
        <v>6.4525783321571701E-4</v>
      </c>
      <c r="L15" s="220" t="e">
        <f t="shared" si="2"/>
        <v>#VALUE!</v>
      </c>
      <c r="M15" s="102" t="e">
        <f>EUR1Y!AX14</f>
        <v>#VALUE!</v>
      </c>
      <c r="N15" s="102">
        <f>EUR1Y!AY14</f>
        <v>1.6991424628540063E-3</v>
      </c>
      <c r="O15" s="220" t="e">
        <f t="shared" si="3"/>
        <v>#VALUE!</v>
      </c>
    </row>
    <row r="16" spans="1:15" x14ac:dyDescent="0.2">
      <c r="A16" s="55" t="s">
        <v>106</v>
      </c>
      <c r="B16" s="219">
        <f>_xll.qlInterestRateIndexFixingDate(IborIndex&amp;"6M",C16,Trigger)</f>
        <v>42153</v>
      </c>
      <c r="C16" s="219">
        <f>_xll.qlCalendarAdvance(Calendar,C15,A16,"f",,Trigger)</f>
        <v>42157</v>
      </c>
      <c r="D16" s="102" t="e">
        <f>EUR1M!AP15</f>
        <v>#VALUE!</v>
      </c>
      <c r="E16" s="102">
        <f>EUR1M!AQ15</f>
        <v>-5.2951468819673053E-4</v>
      </c>
      <c r="F16" s="220" t="e">
        <f t="shared" si="0"/>
        <v>#VALUE!</v>
      </c>
      <c r="G16" s="102" t="e">
        <f>EUR3M!AX15</f>
        <v>#VALUE!</v>
      </c>
      <c r="H16" s="102">
        <f>EUR3M!AY15</f>
        <v>-8.1519712503407433E-5</v>
      </c>
      <c r="I16" s="220" t="e">
        <f t="shared" si="1"/>
        <v>#VALUE!</v>
      </c>
      <c r="J16" s="102" t="e">
        <f>EUR6M!AX15</f>
        <v>#VALUE!</v>
      </c>
      <c r="K16" s="102">
        <f>EUR6M!AY15</f>
        <v>6.4376661377489076E-4</v>
      </c>
      <c r="L16" s="220" t="e">
        <f t="shared" si="2"/>
        <v>#VALUE!</v>
      </c>
      <c r="M16" s="102" t="e">
        <f>EUR1Y!AX15</f>
        <v>#VALUE!</v>
      </c>
      <c r="N16" s="102">
        <f>EUR1Y!AY15</f>
        <v>1.7012384010085392E-3</v>
      </c>
      <c r="O16" s="220" t="e">
        <f t="shared" si="3"/>
        <v>#VALUE!</v>
      </c>
    </row>
    <row r="17" spans="1:17" x14ac:dyDescent="0.2">
      <c r="A17" s="55" t="s">
        <v>106</v>
      </c>
      <c r="B17" s="219">
        <f>_xll.qlInterestRateIndexFixingDate(IborIndex&amp;"6M",C17,Trigger)</f>
        <v>42156</v>
      </c>
      <c r="C17" s="219">
        <f>_xll.qlCalendarAdvance(Calendar,C16,A17,"f",,Trigger)</f>
        <v>42158</v>
      </c>
      <c r="D17" s="102" t="e">
        <f>EUR1M!AP16</f>
        <v>#VALUE!</v>
      </c>
      <c r="E17" s="102">
        <f>EUR1M!AQ16</f>
        <v>-5.3636413219258371E-4</v>
      </c>
      <c r="F17" s="220" t="e">
        <f t="shared" si="0"/>
        <v>#VALUE!</v>
      </c>
      <c r="G17" s="102" t="e">
        <f>EUR3M!AX16</f>
        <v>#VALUE!</v>
      </c>
      <c r="H17" s="102">
        <f>EUR3M!AY16</f>
        <v>-7.74097782483081E-5</v>
      </c>
      <c r="I17" s="220" t="e">
        <f t="shared" si="1"/>
        <v>#VALUE!</v>
      </c>
      <c r="J17" s="102" t="e">
        <f>EUR6M!AX16</f>
        <v>#VALUE!</v>
      </c>
      <c r="K17" s="102">
        <f>EUR6M!AY16</f>
        <v>6.4091349516349257E-4</v>
      </c>
      <c r="L17" s="220" t="e">
        <f t="shared" si="2"/>
        <v>#VALUE!</v>
      </c>
      <c r="M17" s="102" t="e">
        <f>EUR1Y!AX16</f>
        <v>#VALUE!</v>
      </c>
      <c r="N17" s="102">
        <f>EUR1Y!AY16</f>
        <v>1.7016248977471736E-3</v>
      </c>
      <c r="O17" s="220" t="e">
        <f t="shared" si="3"/>
        <v>#VALUE!</v>
      </c>
    </row>
    <row r="18" spans="1:17" x14ac:dyDescent="0.2">
      <c r="A18" s="55" t="s">
        <v>106</v>
      </c>
      <c r="B18" s="219">
        <f>_xll.qlInterestRateIndexFixingDate(IborIndex&amp;"6M",C18,Trigger)</f>
        <v>42157</v>
      </c>
      <c r="C18" s="219">
        <f>_xll.qlCalendarAdvance(Calendar,C17,A18,"f",,Trigger)</f>
        <v>42159</v>
      </c>
      <c r="D18" s="102" t="e">
        <f>EUR1M!AP17</f>
        <v>#VALUE!</v>
      </c>
      <c r="E18" s="102">
        <f>EUR1M!AQ17</f>
        <v>-5.4732055457806794E-4</v>
      </c>
      <c r="F18" s="220" t="e">
        <f t="shared" si="0"/>
        <v>#VALUE!</v>
      </c>
      <c r="G18" s="102" t="e">
        <f>EUR3M!AX17</f>
        <v>#VALUE!</v>
      </c>
      <c r="H18" s="102">
        <f>EUR3M!AY17</f>
        <v>-7.3334768312297626E-5</v>
      </c>
      <c r="I18" s="220" t="e">
        <f t="shared" si="1"/>
        <v>#VALUE!</v>
      </c>
      <c r="J18" s="102" t="e">
        <f>EUR6M!AX17</f>
        <v>#VALUE!</v>
      </c>
      <c r="K18" s="102">
        <f>EUR6M!AY17</f>
        <v>6.3816190388044818E-4</v>
      </c>
      <c r="L18" s="220" t="e">
        <f t="shared" si="2"/>
        <v>#VALUE!</v>
      </c>
      <c r="M18" s="102" t="e">
        <f>EUR1Y!AX17</f>
        <v>#VALUE!</v>
      </c>
      <c r="N18" s="102">
        <f>EUR1Y!AY17</f>
        <v>1.7038756002313396E-3</v>
      </c>
      <c r="O18" s="220" t="e">
        <f t="shared" si="3"/>
        <v>#VALUE!</v>
      </c>
    </row>
    <row r="19" spans="1:17" x14ac:dyDescent="0.2">
      <c r="A19" s="55" t="s">
        <v>106</v>
      </c>
      <c r="B19" s="219">
        <f>_xll.qlInterestRateIndexFixingDate(IborIndex&amp;"6M",C19,Trigger)</f>
        <v>42158</v>
      </c>
      <c r="C19" s="219">
        <f>_xll.qlCalendarAdvance(Calendar,C18,A19,"f",,Trigger)</f>
        <v>42160</v>
      </c>
      <c r="D19" s="102" t="e">
        <f>EUR1M!AP18</f>
        <v>#VALUE!</v>
      </c>
      <c r="E19" s="102">
        <f>EUR1M!AQ18</f>
        <v>-5.4774698793869092E-4</v>
      </c>
      <c r="F19" s="220" t="e">
        <f t="shared" si="0"/>
        <v>#VALUE!</v>
      </c>
      <c r="G19" s="102" t="e">
        <f>EUR3M!AX18</f>
        <v>#VALUE!</v>
      </c>
      <c r="H19" s="102">
        <f>EUR3M!AY18</f>
        <v>-6.968303458424686E-5</v>
      </c>
      <c r="I19" s="220" t="e">
        <f t="shared" si="1"/>
        <v>#VALUE!</v>
      </c>
      <c r="J19" s="102" t="e">
        <f>EUR6M!AX18</f>
        <v>#VALUE!</v>
      </c>
      <c r="K19" s="102">
        <f>EUR6M!AY18</f>
        <v>6.3685903990418069E-4</v>
      </c>
      <c r="L19" s="220" t="e">
        <f t="shared" si="2"/>
        <v>#VALUE!</v>
      </c>
      <c r="M19" s="102" t="e">
        <f>EUR1Y!AX18</f>
        <v>#VALUE!</v>
      </c>
      <c r="N19" s="102">
        <f>EUR1Y!AY18</f>
        <v>1.7047895079275268E-3</v>
      </c>
      <c r="O19" s="220" t="e">
        <f t="shared" si="3"/>
        <v>#VALUE!</v>
      </c>
    </row>
    <row r="20" spans="1:17" x14ac:dyDescent="0.2">
      <c r="A20" s="55" t="s">
        <v>106</v>
      </c>
      <c r="B20" s="219">
        <f>_xll.qlInterestRateIndexFixingDate(IborIndex&amp;"6M",C20,Trigger)</f>
        <v>42159</v>
      </c>
      <c r="C20" s="219">
        <f>_xll.qlCalendarAdvance(Calendar,C19,A20,"f",,Trigger)</f>
        <v>42163</v>
      </c>
      <c r="D20" s="102" t="e">
        <f>EUR1M!AP19</f>
        <v>#VALUE!</v>
      </c>
      <c r="E20" s="102">
        <f>EUR1M!AQ19</f>
        <v>-5.4694149168499351E-4</v>
      </c>
      <c r="F20" s="220" t="e">
        <f t="shared" si="0"/>
        <v>#VALUE!</v>
      </c>
      <c r="G20" s="102" t="e">
        <f>EUR3M!AX19</f>
        <v>#VALUE!</v>
      </c>
      <c r="H20" s="102">
        <f>EUR3M!AY19</f>
        <v>-5.742390589644571E-5</v>
      </c>
      <c r="I20" s="220" t="e">
        <f t="shared" si="1"/>
        <v>#VALUE!</v>
      </c>
      <c r="J20" s="102" t="e">
        <f>EUR6M!AX19</f>
        <v>#VALUE!</v>
      </c>
      <c r="K20" s="102">
        <f>EUR6M!AY19</f>
        <v>6.3559888461957846E-4</v>
      </c>
      <c r="L20" s="220" t="e">
        <f t="shared" si="2"/>
        <v>#VALUE!</v>
      </c>
      <c r="M20" s="102" t="e">
        <f>EUR1Y!AX19</f>
        <v>#VALUE!</v>
      </c>
      <c r="N20" s="102">
        <f>EUR1Y!AY19</f>
        <v>1.7056913013663573E-3</v>
      </c>
      <c r="O20" s="220" t="e">
        <f t="shared" si="3"/>
        <v>#VALUE!</v>
      </c>
    </row>
    <row r="21" spans="1:17" x14ac:dyDescent="0.2">
      <c r="A21" s="55" t="s">
        <v>106</v>
      </c>
      <c r="B21" s="219">
        <f>_xll.qlInterestRateIndexFixingDate(IborIndex&amp;"6M",C21,Trigger)</f>
        <v>42160</v>
      </c>
      <c r="C21" s="219">
        <f>_xll.qlCalendarAdvance(Calendar,C20,A21,"f",,Trigger)</f>
        <v>42164</v>
      </c>
      <c r="D21" s="102" t="e">
        <f>EUR1M!AP20</f>
        <v>#VALUE!</v>
      </c>
      <c r="E21" s="102">
        <f>EUR1M!AQ20</f>
        <v>-5.4191459119862229E-4</v>
      </c>
      <c r="F21" s="220" t="e">
        <f t="shared" si="0"/>
        <v>#VALUE!</v>
      </c>
      <c r="G21" s="102" t="e">
        <f>EUR3M!AX20</f>
        <v>#VALUE!</v>
      </c>
      <c r="H21" s="102">
        <f>EUR3M!AY20</f>
        <v>-5.3553626983439471E-5</v>
      </c>
      <c r="I21" s="220" t="e">
        <f t="shared" si="1"/>
        <v>#VALUE!</v>
      </c>
      <c r="J21" s="102" t="e">
        <f>EUR6M!AX20</f>
        <v>#VALUE!</v>
      </c>
      <c r="K21" s="102">
        <f>EUR6M!AY20</f>
        <v>6.3438316701517835E-4</v>
      </c>
      <c r="L21" s="220" t="e">
        <f t="shared" si="2"/>
        <v>#VALUE!</v>
      </c>
      <c r="M21" s="102" t="e">
        <f>EUR1Y!AX20</f>
        <v>#VALUE!</v>
      </c>
      <c r="N21" s="102">
        <f>EUR1Y!AY20</f>
        <v>1.7075093787230369E-3</v>
      </c>
      <c r="O21" s="220" t="e">
        <f t="shared" si="3"/>
        <v>#VALUE!</v>
      </c>
    </row>
    <row r="22" spans="1:17" x14ac:dyDescent="0.2">
      <c r="A22" s="55" t="s">
        <v>106</v>
      </c>
      <c r="B22" s="219">
        <f>_xll.qlInterestRateIndexFixingDate(IborIndex&amp;"6M",C22,Trigger)</f>
        <v>42163</v>
      </c>
      <c r="C22" s="219">
        <f>_xll.qlCalendarAdvance(Calendar,C21,A22,"f",,Trigger)</f>
        <v>42165</v>
      </c>
      <c r="D22" s="102" t="e">
        <f>EUR1M!AP21</f>
        <v>#VALUE!</v>
      </c>
      <c r="E22" s="102">
        <f>EUR1M!AQ21</f>
        <v>-5.4090026942487138E-4</v>
      </c>
      <c r="F22" s="220" t="e">
        <f t="shared" si="0"/>
        <v>#VALUE!</v>
      </c>
      <c r="G22" s="102" t="e">
        <f>EUR3M!AX21</f>
        <v>#VALUE!</v>
      </c>
      <c r="H22" s="102">
        <f>EUR3M!AY21</f>
        <v>-4.9730443225165757E-5</v>
      </c>
      <c r="I22" s="220" t="e">
        <f t="shared" si="1"/>
        <v>#VALUE!</v>
      </c>
      <c r="J22" s="102" t="e">
        <f>EUR6M!AX21</f>
        <v>#VALUE!</v>
      </c>
      <c r="K22" s="102">
        <f>EUR6M!AY21</f>
        <v>6.3251967595406714E-4</v>
      </c>
      <c r="L22" s="220" t="e">
        <f t="shared" si="2"/>
        <v>#VALUE!</v>
      </c>
      <c r="M22" s="102" t="e">
        <f>EUR1Y!AX21</f>
        <v>#VALUE!</v>
      </c>
      <c r="N22" s="102">
        <f>EUR1Y!AY21</f>
        <v>1.7079129354039514E-3</v>
      </c>
      <c r="O22" s="220" t="e">
        <f t="shared" si="3"/>
        <v>#VALUE!</v>
      </c>
    </row>
    <row r="23" spans="1:17" x14ac:dyDescent="0.2">
      <c r="A23" s="55" t="s">
        <v>106</v>
      </c>
      <c r="B23" s="219">
        <f>_xll.qlInterestRateIndexFixingDate(IborIndex&amp;"6M",C23,Trigger)</f>
        <v>42164</v>
      </c>
      <c r="C23" s="219">
        <f>_xll.qlCalendarAdvance(Calendar,C22,A23,"f",,Trigger)</f>
        <v>42166</v>
      </c>
      <c r="D23" s="102" t="e">
        <f>EUR1M!AP22</f>
        <v>#VALUE!</v>
      </c>
      <c r="E23" s="102">
        <f>EUR1M!AQ22</f>
        <v>-5.3301212138245901E-4</v>
      </c>
      <c r="F23" s="220" t="e">
        <f t="shared" si="0"/>
        <v>#VALUE!</v>
      </c>
      <c r="G23" s="102" t="e">
        <f>EUR3M!AX22</f>
        <v>#VALUE!</v>
      </c>
      <c r="H23" s="102">
        <f>EUR3M!AY22</f>
        <v>-4.5956446618200537E-5</v>
      </c>
      <c r="I23" s="220" t="e">
        <f t="shared" si="1"/>
        <v>#VALUE!</v>
      </c>
      <c r="J23" s="102" t="e">
        <f>EUR6M!AX22</f>
        <v>#VALUE!</v>
      </c>
      <c r="K23" s="102">
        <f>EUR6M!AY22</f>
        <v>6.2999999999982471E-4</v>
      </c>
      <c r="L23" s="220" t="e">
        <f t="shared" si="2"/>
        <v>#VALUE!</v>
      </c>
      <c r="M23" s="102" t="e">
        <f>EUR1Y!AX22</f>
        <v>#VALUE!</v>
      </c>
      <c r="N23" s="102">
        <f>EUR1Y!AY22</f>
        <v>1.7100000000000858E-3</v>
      </c>
      <c r="O23" s="220" t="e">
        <f t="shared" si="3"/>
        <v>#VALUE!</v>
      </c>
      <c r="Q23" s="115"/>
    </row>
    <row r="24" spans="1:17" x14ac:dyDescent="0.2">
      <c r="A24" s="55" t="s">
        <v>106</v>
      </c>
      <c r="B24" s="219">
        <f>_xll.qlInterestRateIndexFixingDate(IborIndex&amp;"6M",C24,Trigger)</f>
        <v>42165</v>
      </c>
      <c r="C24" s="219">
        <f>_xll.qlCalendarAdvance(Calendar,C23,A24,"f",,Trigger)</f>
        <v>42167</v>
      </c>
      <c r="D24" s="102" t="e">
        <f>EUR1M!AP23</f>
        <v>#VALUE!</v>
      </c>
      <c r="E24" s="102">
        <f>EUR1M!AQ23</f>
        <v>-5.3057650168453208E-4</v>
      </c>
      <c r="F24" s="220" t="e">
        <f t="shared" si="0"/>
        <v>#VALUE!</v>
      </c>
      <c r="G24" s="102" t="e">
        <f>EUR3M!AX23</f>
        <v>#VALUE!</v>
      </c>
      <c r="H24" s="102">
        <f>EUR3M!AY23</f>
        <v>-4.3856121607479913E-5</v>
      </c>
      <c r="I24" s="220" t="e">
        <f t="shared" si="1"/>
        <v>#VALUE!</v>
      </c>
      <c r="J24" s="102" t="e">
        <f>EUR6M!AX23</f>
        <v>#VALUE!</v>
      </c>
      <c r="K24" s="102">
        <f>EUR6M!AY23</f>
        <v>6.2905444191902924E-4</v>
      </c>
      <c r="L24" s="220" t="e">
        <f t="shared" si="2"/>
        <v>#VALUE!</v>
      </c>
      <c r="M24" s="102" t="e">
        <f>EUR1Y!AX23</f>
        <v>#VALUE!</v>
      </c>
      <c r="N24" s="102">
        <f>EUR1Y!AY23</f>
        <v>1.7108181025521272E-3</v>
      </c>
      <c r="O24" s="220" t="e">
        <f t="shared" si="3"/>
        <v>#VALUE!</v>
      </c>
      <c r="Q24" s="223"/>
    </row>
    <row r="25" spans="1:17" x14ac:dyDescent="0.2">
      <c r="A25" s="55" t="s">
        <v>106</v>
      </c>
      <c r="B25" s="219">
        <f>_xll.qlInterestRateIndexFixingDate(IborIndex&amp;"6M",C25,Trigger)</f>
        <v>42166</v>
      </c>
      <c r="C25" s="219">
        <f>_xll.qlCalendarAdvance(Calendar,C24,A25,"f",,Trigger)</f>
        <v>42170</v>
      </c>
      <c r="D25" s="102" t="e">
        <f>EUR1M!AP24</f>
        <v>#VALUE!</v>
      </c>
      <c r="E25" s="102">
        <f>EUR1M!AQ24</f>
        <v>-5.2851560312605628E-4</v>
      </c>
      <c r="F25" s="220" t="e">
        <f t="shared" si="0"/>
        <v>#VALUE!</v>
      </c>
      <c r="G25" s="102" t="e">
        <f>EUR3M!AX24</f>
        <v>#VALUE!</v>
      </c>
      <c r="H25" s="102">
        <f>EUR3M!AY24</f>
        <v>-3.1394807075339941E-5</v>
      </c>
      <c r="I25" s="220" t="e">
        <f t="shared" si="1"/>
        <v>#VALUE!</v>
      </c>
      <c r="J25" s="102" t="e">
        <f>EUR6M!AX24</f>
        <v>#VALUE!</v>
      </c>
      <c r="K25" s="102">
        <f>EUR6M!AY24</f>
        <v>6.282037481548544E-4</v>
      </c>
      <c r="L25" s="220" t="e">
        <f t="shared" si="2"/>
        <v>#VALUE!</v>
      </c>
      <c r="M25" s="102" t="e">
        <f>EUR1Y!AX24</f>
        <v>#VALUE!</v>
      </c>
      <c r="N25" s="102">
        <f>EUR1Y!AY24</f>
        <v>1.7116214416645177E-3</v>
      </c>
      <c r="O25" s="220" t="e">
        <f t="shared" si="3"/>
        <v>#VALUE!</v>
      </c>
      <c r="Q25" s="45"/>
    </row>
    <row r="26" spans="1:17" x14ac:dyDescent="0.2">
      <c r="A26" s="55" t="s">
        <v>106</v>
      </c>
      <c r="B26" s="219">
        <f>_xll.qlInterestRateIndexFixingDate(IborIndex&amp;"6M",C26,Trigger)</f>
        <v>42167</v>
      </c>
      <c r="C26" s="219">
        <f>_xll.qlCalendarAdvance(Calendar,C25,A26,"f",,Trigger)</f>
        <v>42171</v>
      </c>
      <c r="D26" s="102" t="e">
        <f>EUR1M!AP25</f>
        <v>#VALUE!</v>
      </c>
      <c r="E26" s="102">
        <f>EUR1M!AQ25</f>
        <v>-5.2781779842678289E-4</v>
      </c>
      <c r="F26" s="220" t="e">
        <f t="shared" si="0"/>
        <v>#VALUE!</v>
      </c>
      <c r="G26" s="102" t="e">
        <f>EUR3M!AX25</f>
        <v>#VALUE!</v>
      </c>
      <c r="H26" s="102">
        <f>EUR3M!AY25</f>
        <v>-2.8030992411134093E-5</v>
      </c>
      <c r="I26" s="220" t="e">
        <f t="shared" si="1"/>
        <v>#VALUE!</v>
      </c>
      <c r="J26" s="102" t="e">
        <f>EUR6M!AX25</f>
        <v>#VALUE!</v>
      </c>
      <c r="K26" s="102">
        <f>EUR6M!AY25</f>
        <v>6.2744513653411986E-4</v>
      </c>
      <c r="L26" s="220" t="e">
        <f t="shared" si="2"/>
        <v>#VALUE!</v>
      </c>
      <c r="M26" s="102" t="e">
        <f>EUR1Y!AX25</f>
        <v>#VALUE!</v>
      </c>
      <c r="N26" s="102">
        <f>EUR1Y!AY25</f>
        <v>1.7131087811838659E-3</v>
      </c>
      <c r="O26" s="220" t="e">
        <f t="shared" si="3"/>
        <v>#VALUE!</v>
      </c>
      <c r="Q26" s="45"/>
    </row>
    <row r="27" spans="1:17" x14ac:dyDescent="0.2">
      <c r="A27" s="55" t="s">
        <v>106</v>
      </c>
      <c r="B27" s="219">
        <f>_xll.qlInterestRateIndexFixingDate(IborIndex&amp;"6M",C27,Trigger)</f>
        <v>42170</v>
      </c>
      <c r="C27" s="219">
        <f>_xll.qlCalendarAdvance(Calendar,C26,A27,"f",,Trigger)</f>
        <v>42172</v>
      </c>
      <c r="D27" s="102" t="e">
        <f>EUR1M!AP26</f>
        <v>#VALUE!</v>
      </c>
      <c r="E27" s="102">
        <f>EUR1M!AQ26</f>
        <v>-5.2626620838706667E-4</v>
      </c>
      <c r="F27" s="220" t="e">
        <f t="shared" si="0"/>
        <v>#VALUE!</v>
      </c>
      <c r="G27" s="102" t="e">
        <f>EUR3M!AX26</f>
        <v>#VALUE!</v>
      </c>
      <c r="H27" s="102">
        <f>EUR3M!AY26</f>
        <v>-2.4999998878886799E-5</v>
      </c>
      <c r="I27" s="220" t="e">
        <f t="shared" si="1"/>
        <v>#VALUE!</v>
      </c>
      <c r="J27" s="102" t="e">
        <f>EUR6M!AX26</f>
        <v>#VALUE!</v>
      </c>
      <c r="K27" s="102">
        <f>EUR6M!AY26</f>
        <v>6.2693940580496826E-4</v>
      </c>
      <c r="L27" s="220" t="e">
        <f t="shared" si="2"/>
        <v>#VALUE!</v>
      </c>
      <c r="M27" s="102" t="e">
        <f>EUR1Y!AX26</f>
        <v>#VALUE!</v>
      </c>
      <c r="N27" s="102">
        <f>EUR1Y!AY26</f>
        <v>1.7135275708136312E-3</v>
      </c>
      <c r="O27" s="220" t="e">
        <f t="shared" si="3"/>
        <v>#VALUE!</v>
      </c>
    </row>
    <row r="28" spans="1:17" x14ac:dyDescent="0.2">
      <c r="A28" s="55" t="s">
        <v>106</v>
      </c>
      <c r="B28" s="219">
        <f>_xll.qlInterestRateIndexFixingDate(IborIndex&amp;"6M",C28,Trigger)</f>
        <v>42171</v>
      </c>
      <c r="C28" s="219">
        <f>_xll.qlCalendarAdvance(Calendar,C27,A28,"f",,Trigger)</f>
        <v>42173</v>
      </c>
      <c r="D28" s="102" t="e">
        <f>EUR1M!AP27</f>
        <v>#VALUE!</v>
      </c>
      <c r="E28" s="102">
        <f>EUR1M!AQ27</f>
        <v>-5.2422522503858815E-4</v>
      </c>
      <c r="F28" s="220" t="e">
        <f t="shared" si="0"/>
        <v>#VALUE!</v>
      </c>
      <c r="G28" s="102" t="e">
        <f>EUR3M!AX27</f>
        <v>#VALUE!</v>
      </c>
      <c r="H28" s="102">
        <f>EUR3M!AY27</f>
        <v>-2.2312426005506413E-5</v>
      </c>
      <c r="I28" s="220" t="e">
        <f t="shared" si="1"/>
        <v>#VALUE!</v>
      </c>
      <c r="J28" s="102" t="e">
        <f>EUR6M!AX27</f>
        <v>#VALUE!</v>
      </c>
      <c r="K28" s="102">
        <f>EUR6M!AY27</f>
        <v>6.252673251100258E-4</v>
      </c>
      <c r="L28" s="220" t="e">
        <f t="shared" si="2"/>
        <v>#VALUE!</v>
      </c>
      <c r="M28" s="102" t="e">
        <f>EUR1Y!AX27</f>
        <v>#VALUE!</v>
      </c>
      <c r="N28" s="102">
        <f>EUR1Y!AY27</f>
        <v>1.7154370697149762E-3</v>
      </c>
      <c r="O28" s="220" t="e">
        <f t="shared" si="3"/>
        <v>#VALUE!</v>
      </c>
    </row>
    <row r="29" spans="1:17" x14ac:dyDescent="0.2">
      <c r="A29" s="55" t="s">
        <v>106</v>
      </c>
      <c r="B29" s="219">
        <f>_xll.qlInterestRateIndexFixingDate(IborIndex&amp;"6M",C29,Trigger)</f>
        <v>42172</v>
      </c>
      <c r="C29" s="219">
        <f>_xll.qlCalendarAdvance(Calendar,C28,A29,"f",,Trigger)</f>
        <v>42174</v>
      </c>
      <c r="D29" s="102" t="e">
        <f>EUR1M!AP28</f>
        <v>#VALUE!</v>
      </c>
      <c r="E29" s="102">
        <f>EUR1M!AQ28</f>
        <v>-5.2461507614465219E-4</v>
      </c>
      <c r="F29" s="220" t="e">
        <f t="shared" si="0"/>
        <v>#VALUE!</v>
      </c>
      <c r="G29" s="102" t="e">
        <f>EUR3M!AX28</f>
        <v>#VALUE!</v>
      </c>
      <c r="H29" s="102">
        <f>EUR3M!AY28</f>
        <v>-2.2928409195946703E-5</v>
      </c>
      <c r="I29" s="220" t="e">
        <f t="shared" si="1"/>
        <v>#VALUE!</v>
      </c>
      <c r="J29" s="102" t="e">
        <f>EUR6M!AX28</f>
        <v>#VALUE!</v>
      </c>
      <c r="K29" s="102">
        <f>EUR6M!AY28</f>
        <v>6.2491884868941E-4</v>
      </c>
      <c r="L29" s="220" t="e">
        <f t="shared" si="2"/>
        <v>#VALUE!</v>
      </c>
      <c r="M29" s="102" t="e">
        <f>EUR1Y!AX28</f>
        <v>#VALUE!</v>
      </c>
      <c r="N29" s="102">
        <f>EUR1Y!AY28</f>
        <v>1.7161641567855273E-3</v>
      </c>
      <c r="O29" s="220" t="e">
        <f t="shared" si="3"/>
        <v>#VALUE!</v>
      </c>
    </row>
    <row r="30" spans="1:17" x14ac:dyDescent="0.2">
      <c r="A30" s="55" t="s">
        <v>106</v>
      </c>
      <c r="B30" s="219">
        <f>_xll.qlInterestRateIndexFixingDate(IborIndex&amp;"6M",C30,Trigger)</f>
        <v>42173</v>
      </c>
      <c r="C30" s="219">
        <f>_xll.qlCalendarAdvance(Calendar,C29,A30,"f",,Trigger)</f>
        <v>42177</v>
      </c>
      <c r="D30" s="102" t="e">
        <f>EUR1M!AP29</f>
        <v>#VALUE!</v>
      </c>
      <c r="E30" s="102">
        <f>EUR1M!AQ29</f>
        <v>-5.2542475214556461E-4</v>
      </c>
      <c r="F30" s="220" t="e">
        <f t="shared" si="0"/>
        <v>#VALUE!</v>
      </c>
      <c r="G30" s="102" t="e">
        <f>EUR3M!AX29</f>
        <v>#VALUE!</v>
      </c>
      <c r="H30" s="102">
        <f>EUR3M!AY29</f>
        <v>-1.5112420067092923E-5</v>
      </c>
      <c r="I30" s="220" t="e">
        <f t="shared" si="1"/>
        <v>#VALUE!</v>
      </c>
      <c r="J30" s="102" t="e">
        <f>EUR6M!AX29</f>
        <v>#VALUE!</v>
      </c>
      <c r="K30" s="102">
        <f>EUR6M!AY29</f>
        <v>6.2464063560842167E-4</v>
      </c>
      <c r="L30" s="220" t="e">
        <f t="shared" si="2"/>
        <v>#VALUE!</v>
      </c>
      <c r="M30" s="102" t="e">
        <f>EUR1Y!AX29</f>
        <v>#VALUE!</v>
      </c>
      <c r="N30" s="102">
        <f>EUR1Y!AY29</f>
        <v>1.7168806553780058E-3</v>
      </c>
      <c r="O30" s="220" t="e">
        <f t="shared" si="3"/>
        <v>#VALUE!</v>
      </c>
    </row>
    <row r="31" spans="1:17" x14ac:dyDescent="0.2">
      <c r="A31" s="55" t="s">
        <v>106</v>
      </c>
      <c r="B31" s="219">
        <f>_xll.qlInterestRateIndexFixingDate(IborIndex&amp;"6M",C31,Trigger)</f>
        <v>42174</v>
      </c>
      <c r="C31" s="219">
        <f>_xll.qlCalendarAdvance(Calendar,C30,A31,"f",,Trigger)</f>
        <v>42178</v>
      </c>
      <c r="D31" s="102" t="e">
        <f>EUR1M!AP30</f>
        <v>#VALUE!</v>
      </c>
      <c r="E31" s="102">
        <f>EUR1M!AQ30</f>
        <v>-5.3142584534551784E-4</v>
      </c>
      <c r="F31" s="220" t="e">
        <f t="shared" si="0"/>
        <v>#VALUE!</v>
      </c>
      <c r="G31" s="102" t="e">
        <f>EUR3M!AX30</f>
        <v>#VALUE!</v>
      </c>
      <c r="H31" s="102">
        <f>EUR3M!AY30</f>
        <v>-1.4211157177991119E-5</v>
      </c>
      <c r="I31" s="220" t="e">
        <f t="shared" si="1"/>
        <v>#VALUE!</v>
      </c>
      <c r="J31" s="102" t="e">
        <f>EUR6M!AX30</f>
        <v>#VALUE!</v>
      </c>
      <c r="K31" s="102">
        <f>EUR6M!AY30</f>
        <v>6.253695367148958E-4</v>
      </c>
      <c r="L31" s="220" t="e">
        <f t="shared" si="2"/>
        <v>#VALUE!</v>
      </c>
      <c r="M31" s="102" t="e">
        <f>EUR1Y!AX30</f>
        <v>#VALUE!</v>
      </c>
      <c r="N31" s="102">
        <f>EUR1Y!AY30</f>
        <v>1.718105751432753E-3</v>
      </c>
      <c r="O31" s="220" t="e">
        <f t="shared" si="3"/>
        <v>#VALUE!</v>
      </c>
    </row>
    <row r="32" spans="1:17" x14ac:dyDescent="0.2">
      <c r="A32" s="55" t="s">
        <v>106</v>
      </c>
      <c r="B32" s="219">
        <f>_xll.qlInterestRateIndexFixingDate(IborIndex&amp;"6M",C32,Trigger)</f>
        <v>42177</v>
      </c>
      <c r="C32" s="219">
        <f>_xll.qlCalendarAdvance(Calendar,C31,A32,"f",,Trigger)</f>
        <v>42179</v>
      </c>
      <c r="D32" s="102" t="e">
        <f>EUR1M!AP31</f>
        <v>#VALUE!</v>
      </c>
      <c r="E32" s="102">
        <f>EUR1M!AQ31</f>
        <v>-5.3082360088786739E-4</v>
      </c>
      <c r="F32" s="220" t="e">
        <f t="shared" si="0"/>
        <v>#VALUE!</v>
      </c>
      <c r="G32" s="102" t="e">
        <f>EUR3M!AX31</f>
        <v>#VALUE!</v>
      </c>
      <c r="H32" s="102">
        <f>EUR3M!AY31</f>
        <v>-1.3667660811383691E-5</v>
      </c>
      <c r="I32" s="220" t="e">
        <f t="shared" si="1"/>
        <v>#VALUE!</v>
      </c>
      <c r="J32" s="102" t="e">
        <f>EUR6M!AX31</f>
        <v>#VALUE!</v>
      </c>
      <c r="K32" s="102">
        <f>EUR6M!AY31</f>
        <v>6.2492938626215971E-4</v>
      </c>
      <c r="L32" s="220" t="e">
        <f t="shared" si="2"/>
        <v>#VALUE!</v>
      </c>
      <c r="M32" s="102" t="e">
        <f>EUR1Y!AX31</f>
        <v>#VALUE!</v>
      </c>
      <c r="N32" s="102">
        <f>EUR1Y!AY31</f>
        <v>1.718538135118893E-3</v>
      </c>
      <c r="O32" s="220" t="e">
        <f t="shared" si="3"/>
        <v>#VALUE!</v>
      </c>
    </row>
    <row r="33" spans="1:15" x14ac:dyDescent="0.2">
      <c r="A33" s="55" t="s">
        <v>106</v>
      </c>
      <c r="B33" s="219">
        <f>_xll.qlInterestRateIndexFixingDate(IborIndex&amp;"6M",C33,Trigger)</f>
        <v>42178</v>
      </c>
      <c r="C33" s="219">
        <f>_xll.qlCalendarAdvance(Calendar,C32,A33,"f",,Trigger)</f>
        <v>42180</v>
      </c>
      <c r="D33" s="102" t="e">
        <f>EUR1M!AP32</f>
        <v>#VALUE!</v>
      </c>
      <c r="E33" s="102">
        <f>EUR1M!AQ32</f>
        <v>-5.3557657665592728E-4</v>
      </c>
      <c r="F33" s="220" t="e">
        <f t="shared" si="0"/>
        <v>#VALUE!</v>
      </c>
      <c r="G33" s="102" t="e">
        <f>EUR3M!AX32</f>
        <v>#VALUE!</v>
      </c>
      <c r="H33" s="102">
        <f>EUR3M!AY32</f>
        <v>-1.3477968608134184E-5</v>
      </c>
      <c r="I33" s="220" t="e">
        <f t="shared" si="1"/>
        <v>#VALUE!</v>
      </c>
      <c r="J33" s="102" t="e">
        <f>EUR6M!AX32</f>
        <v>#VALUE!</v>
      </c>
      <c r="K33" s="102">
        <f>EUR6M!AY32</f>
        <v>6.2413780012325918E-4</v>
      </c>
      <c r="L33" s="220" t="e">
        <f t="shared" si="2"/>
        <v>#VALUE!</v>
      </c>
      <c r="M33" s="102" t="e">
        <f>EUR1Y!AX32</f>
        <v>#VALUE!</v>
      </c>
      <c r="N33" s="102">
        <f>EUR1Y!AY32</f>
        <v>1.7203264227729194E-3</v>
      </c>
      <c r="O33" s="220" t="e">
        <f t="shared" si="3"/>
        <v>#VALUE!</v>
      </c>
    </row>
    <row r="34" spans="1:15" x14ac:dyDescent="0.2">
      <c r="A34" s="55" t="s">
        <v>106</v>
      </c>
      <c r="B34" s="219">
        <f>_xll.qlInterestRateIndexFixingDate(IborIndex&amp;"6M",C34,Trigger)</f>
        <v>42179</v>
      </c>
      <c r="C34" s="219">
        <f>_xll.qlCalendarAdvance(Calendar,C33,A34,"f",,Trigger)</f>
        <v>42181</v>
      </c>
      <c r="D34" s="102" t="e">
        <f>EUR1M!AP33</f>
        <v>#VALUE!</v>
      </c>
      <c r="E34" s="102">
        <f>EUR1M!AQ33</f>
        <v>-5.4180925603085665E-4</v>
      </c>
      <c r="F34" s="220" t="e">
        <f t="shared" si="0"/>
        <v>#VALUE!</v>
      </c>
      <c r="G34" s="102" t="e">
        <f>EUR3M!AX33</f>
        <v>#VALUE!</v>
      </c>
      <c r="H34" s="102">
        <f>EUR3M!AY33</f>
        <v>-1.7639833773249757E-5</v>
      </c>
      <c r="I34" s="220" t="e">
        <f t="shared" si="1"/>
        <v>#VALUE!</v>
      </c>
      <c r="J34" s="102" t="e">
        <f>EUR6M!AX33</f>
        <v>#VALUE!</v>
      </c>
      <c r="K34" s="102">
        <f>EUR6M!AY33</f>
        <v>6.2453642885176017E-4</v>
      </c>
      <c r="L34" s="220" t="e">
        <f t="shared" si="2"/>
        <v>#VALUE!</v>
      </c>
      <c r="M34" s="102" t="e">
        <f>EUR1Y!AX33</f>
        <v>#VALUE!</v>
      </c>
      <c r="N34" s="102">
        <f>EUR1Y!AY33</f>
        <v>1.7209927495989844E-3</v>
      </c>
      <c r="O34" s="220" t="e">
        <f t="shared" si="3"/>
        <v>#VALUE!</v>
      </c>
    </row>
    <row r="35" spans="1:15" x14ac:dyDescent="0.2">
      <c r="A35" s="55" t="s">
        <v>106</v>
      </c>
      <c r="B35" s="219">
        <f>_xll.qlInterestRateIndexFixingDate(IborIndex&amp;"6M",C35,Trigger)</f>
        <v>42180</v>
      </c>
      <c r="C35" s="219">
        <f>_xll.qlCalendarAdvance(Calendar,C34,A35,"f",,Trigger)</f>
        <v>42184</v>
      </c>
      <c r="D35" s="102" t="e">
        <f>EUR1M!AP34</f>
        <v>#VALUE!</v>
      </c>
      <c r="E35" s="102">
        <f>EUR1M!AQ34</f>
        <v>-5.5149755530215958E-4</v>
      </c>
      <c r="F35" s="220" t="e">
        <f t="shared" si="0"/>
        <v>#VALUE!</v>
      </c>
      <c r="G35" s="102" t="e">
        <f>EUR3M!AX34</f>
        <v>#VALUE!</v>
      </c>
      <c r="H35" s="102">
        <f>EUR3M!AY34</f>
        <v>-1.6116036185130575E-5</v>
      </c>
      <c r="I35" s="220" t="e">
        <f t="shared" si="1"/>
        <v>#VALUE!</v>
      </c>
      <c r="J35" s="102" t="e">
        <f>EUR6M!AX34</f>
        <v>#VALUE!</v>
      </c>
      <c r="K35" s="102">
        <f>EUR6M!AY34</f>
        <v>6.4040565517131838E-4</v>
      </c>
      <c r="L35" s="220" t="e">
        <f t="shared" si="2"/>
        <v>#VALUE!</v>
      </c>
      <c r="M35" s="102" t="e">
        <f>EUR1Y!AX34</f>
        <v>#VALUE!</v>
      </c>
      <c r="N35" s="102">
        <f>EUR1Y!AY34</f>
        <v>1.7216530064075555E-3</v>
      </c>
      <c r="O35" s="220" t="e">
        <f t="shared" si="3"/>
        <v>#VALUE!</v>
      </c>
    </row>
    <row r="36" spans="1:15" x14ac:dyDescent="0.2">
      <c r="A36" s="55" t="s">
        <v>106</v>
      </c>
      <c r="B36" s="219">
        <f>_xll.qlInterestRateIndexFixingDate(IborIndex&amp;"6M",C36,Trigger)</f>
        <v>42181</v>
      </c>
      <c r="C36" s="219">
        <f>_xll.qlCalendarAdvance(Calendar,C35,A36,"f",,Trigger)</f>
        <v>42185</v>
      </c>
      <c r="D36" s="102" t="e">
        <f>EUR1M!AP35</f>
        <v>#VALUE!</v>
      </c>
      <c r="E36" s="102">
        <f>EUR1M!AQ35</f>
        <v>-5.523791656730781E-4</v>
      </c>
      <c r="F36" s="220" t="e">
        <f t="shared" si="0"/>
        <v>#VALUE!</v>
      </c>
      <c r="G36" s="102" t="e">
        <f>EUR3M!AX35</f>
        <v>#VALUE!</v>
      </c>
      <c r="H36" s="102">
        <f>EUR3M!AY35</f>
        <v>-1.757397149195954E-5</v>
      </c>
      <c r="I36" s="220" t="e">
        <f t="shared" si="1"/>
        <v>#VALUE!</v>
      </c>
      <c r="J36" s="102" t="e">
        <f>EUR6M!AX35</f>
        <v>#VALUE!</v>
      </c>
      <c r="K36" s="102">
        <f>EUR6M!AY35</f>
        <v>6.4024181292029211E-4</v>
      </c>
      <c r="L36" s="220" t="e">
        <f t="shared" si="2"/>
        <v>#VALUE!</v>
      </c>
      <c r="M36" s="102" t="e">
        <f>EUR1Y!AX35</f>
        <v>#VALUE!</v>
      </c>
      <c r="N36" s="102">
        <f>EUR1Y!AY35</f>
        <v>1.7227118486954883E-3</v>
      </c>
      <c r="O36" s="220" t="e">
        <f t="shared" si="3"/>
        <v>#VALUE!</v>
      </c>
    </row>
    <row r="37" spans="1:15" x14ac:dyDescent="0.2">
      <c r="A37" s="55" t="s">
        <v>106</v>
      </c>
      <c r="B37" s="219">
        <f>_xll.qlInterestRateIndexFixingDate(IborIndex&amp;"6M",C37,Trigger)</f>
        <v>42184</v>
      </c>
      <c r="C37" s="219">
        <f>_xll.qlCalendarAdvance(Calendar,C36,A37,"f",,Trigger)</f>
        <v>42186</v>
      </c>
      <c r="D37" s="102" t="e">
        <f>EUR1M!AP36</f>
        <v>#VALUE!</v>
      </c>
      <c r="E37" s="102">
        <f>EUR1M!AQ36</f>
        <v>-5.5345351488605803E-4</v>
      </c>
      <c r="F37" s="220" t="e">
        <f t="shared" si="0"/>
        <v>#VALUE!</v>
      </c>
      <c r="G37" s="102" t="e">
        <f>EUR3M!AX36</f>
        <v>#VALUE!</v>
      </c>
      <c r="H37" s="102">
        <f>EUR3M!AY36</f>
        <v>1.0511336302582889E-4</v>
      </c>
      <c r="I37" s="220" t="e">
        <f t="shared" si="1"/>
        <v>#VALUE!</v>
      </c>
      <c r="J37" s="102" t="e">
        <f>EUR6M!AX36</f>
        <v>#VALUE!</v>
      </c>
      <c r="K37" s="102">
        <f>EUR6M!AY36</f>
        <v>6.4010541044953815E-4</v>
      </c>
      <c r="L37" s="220" t="e">
        <f t="shared" si="2"/>
        <v>#VALUE!</v>
      </c>
      <c r="M37" s="102" t="e">
        <f>EUR1Y!AX36</f>
        <v>#VALUE!</v>
      </c>
      <c r="N37" s="102">
        <f>EUR1Y!AY36</f>
        <v>1.7231567630835516E-3</v>
      </c>
      <c r="O37" s="220" t="e">
        <f t="shared" si="3"/>
        <v>#VALUE!</v>
      </c>
    </row>
    <row r="38" spans="1:15" x14ac:dyDescent="0.2">
      <c r="A38" s="55" t="s">
        <v>106</v>
      </c>
      <c r="B38" s="219">
        <f>_xll.qlInterestRateIndexFixingDate(IborIndex&amp;"6M",C38,Trigger)</f>
        <v>42185</v>
      </c>
      <c r="C38" s="219">
        <f>_xll.qlCalendarAdvance(Calendar,C37,A38,"f",,Trigger)</f>
        <v>42187</v>
      </c>
      <c r="D38" s="102" t="e">
        <f>EUR1M!AP37</f>
        <v>#VALUE!</v>
      </c>
      <c r="E38" s="102">
        <f>EUR1M!AQ37</f>
        <v>-5.6735621022553683E-4</v>
      </c>
      <c r="F38" s="220" t="e">
        <f t="shared" si="0"/>
        <v>#VALUE!</v>
      </c>
      <c r="G38" s="102" t="e">
        <f>EUR3M!AX37</f>
        <v>#VALUE!</v>
      </c>
      <c r="H38" s="102">
        <f>EUR3M!AY37</f>
        <v>1.0308600627204913E-4</v>
      </c>
      <c r="I38" s="220" t="e">
        <f t="shared" si="1"/>
        <v>#VALUE!</v>
      </c>
      <c r="J38" s="102" t="e">
        <f>EUR6M!AX37</f>
        <v>#VALUE!</v>
      </c>
      <c r="K38" s="102">
        <f>EUR6M!AY37</f>
        <v>6.4022851601317778E-4</v>
      </c>
      <c r="L38" s="220" t="e">
        <f t="shared" si="2"/>
        <v>#VALUE!</v>
      </c>
      <c r="M38" s="102" t="e">
        <f>EUR1Y!AX37</f>
        <v>#VALUE!</v>
      </c>
      <c r="N38" s="102">
        <f>EUR1Y!AY37</f>
        <v>1.7248870592385559E-3</v>
      </c>
      <c r="O38" s="220" t="e">
        <f t="shared" si="3"/>
        <v>#VALUE!</v>
      </c>
    </row>
    <row r="39" spans="1:15" x14ac:dyDescent="0.2">
      <c r="A39" s="55" t="s">
        <v>106</v>
      </c>
      <c r="B39" s="219">
        <f>_xll.qlInterestRateIndexFixingDate(IborIndex&amp;"6M",C39,Trigger)</f>
        <v>42186</v>
      </c>
      <c r="C39" s="219">
        <f>_xll.qlCalendarAdvance(Calendar,C38,A39,"f",,Trigger)</f>
        <v>42188</v>
      </c>
      <c r="D39" s="102" t="e">
        <f>EUR1M!AP38</f>
        <v>#VALUE!</v>
      </c>
      <c r="E39" s="102">
        <f>EUR1M!AQ38</f>
        <v>-5.7235986037523605E-4</v>
      </c>
      <c r="F39" s="220" t="e">
        <f t="shared" si="0"/>
        <v>#VALUE!</v>
      </c>
      <c r="G39" s="102" t="e">
        <f>EUR3M!AX38</f>
        <v>#VALUE!</v>
      </c>
      <c r="H39" s="102">
        <f>EUR3M!AY38</f>
        <v>9.3453529854256053E-5</v>
      </c>
      <c r="I39" s="220" t="e">
        <f t="shared" si="1"/>
        <v>#VALUE!</v>
      </c>
      <c r="J39" s="102" t="e">
        <f>EUR6M!AX38</f>
        <v>#VALUE!</v>
      </c>
      <c r="K39" s="102">
        <f>EUR6M!AY38</f>
        <v>6.4032952395909825E-4</v>
      </c>
      <c r="L39" s="220" t="e">
        <f t="shared" si="2"/>
        <v>#VALUE!</v>
      </c>
      <c r="M39" s="102" t="e">
        <f>EUR1Y!AX38</f>
        <v>#VALUE!</v>
      </c>
      <c r="N39" s="102">
        <f>EUR1Y!AY38</f>
        <v>1.7255252855110431E-3</v>
      </c>
      <c r="O39" s="220" t="e">
        <f t="shared" si="3"/>
        <v>#VALUE!</v>
      </c>
    </row>
    <row r="40" spans="1:15" x14ac:dyDescent="0.2">
      <c r="A40" s="55" t="s">
        <v>106</v>
      </c>
      <c r="B40" s="219">
        <f>_xll.qlInterestRateIndexFixingDate(IborIndex&amp;"6M",C40,Trigger)</f>
        <v>42187</v>
      </c>
      <c r="C40" s="219">
        <f>_xll.qlCalendarAdvance(Calendar,C39,A40,"f",,Trigger)</f>
        <v>42191</v>
      </c>
      <c r="D40" s="102" t="e">
        <f>EUR1M!AP39</f>
        <v>#VALUE!</v>
      </c>
      <c r="E40" s="102">
        <f>EUR1M!AQ39</f>
        <v>-5.825496200156428E-4</v>
      </c>
      <c r="F40" s="220" t="e">
        <f t="shared" si="0"/>
        <v>#VALUE!</v>
      </c>
      <c r="G40" s="102" t="e">
        <f>EUR3M!AX39</f>
        <v>#VALUE!</v>
      </c>
      <c r="H40" s="102">
        <f>EUR3M!AY39</f>
        <v>9.2600518892815855E-5</v>
      </c>
      <c r="I40" s="220" t="e">
        <f t="shared" si="1"/>
        <v>#VALUE!</v>
      </c>
      <c r="J40" s="102" t="e">
        <f>EUR6M!AX39</f>
        <v>#VALUE!</v>
      </c>
      <c r="K40" s="102">
        <f>EUR6M!AY39</f>
        <v>6.4041002389016719E-4</v>
      </c>
      <c r="L40" s="220" t="e">
        <f t="shared" si="2"/>
        <v>#VALUE!</v>
      </c>
      <c r="M40" s="102" t="e">
        <f>EUR1Y!AX39</f>
        <v>#VALUE!</v>
      </c>
      <c r="N40" s="102">
        <f>EUR1Y!AY39</f>
        <v>1.7261623037146939E-3</v>
      </c>
      <c r="O40" s="220" t="e">
        <f t="shared" si="3"/>
        <v>#VALUE!</v>
      </c>
    </row>
    <row r="41" spans="1:15" x14ac:dyDescent="0.2">
      <c r="A41" s="55" t="s">
        <v>106</v>
      </c>
      <c r="B41" s="219">
        <f>_xll.qlInterestRateIndexFixingDate(IborIndex&amp;"6M",C41,Trigger)</f>
        <v>42188</v>
      </c>
      <c r="C41" s="219">
        <f>_xll.qlCalendarAdvance(Calendar,C40,A41,"f",,Trigger)</f>
        <v>42192</v>
      </c>
      <c r="D41" s="102" t="e">
        <f>EUR1M!AP40</f>
        <v>#VALUE!</v>
      </c>
      <c r="E41" s="102">
        <f>EUR1M!AQ40</f>
        <v>-5.851576889387422E-4</v>
      </c>
      <c r="F41" s="220" t="e">
        <f t="shared" si="0"/>
        <v>#VALUE!</v>
      </c>
      <c r="G41" s="102" t="e">
        <f>EUR3M!AX40</f>
        <v>#VALUE!</v>
      </c>
      <c r="H41" s="102">
        <f>EUR3M!AY40</f>
        <v>8.9497881836846275E-5</v>
      </c>
      <c r="I41" s="220" t="e">
        <f t="shared" si="1"/>
        <v>#VALUE!</v>
      </c>
      <c r="J41" s="102" t="e">
        <f>EUR6M!AX40</f>
        <v>#VALUE!</v>
      </c>
      <c r="K41" s="102">
        <f>EUR6M!AY40</f>
        <v>6.4038628075626584E-4</v>
      </c>
      <c r="L41" s="220" t="e">
        <f t="shared" si="2"/>
        <v>#VALUE!</v>
      </c>
      <c r="M41" s="102" t="e">
        <f>EUR1Y!AX40</f>
        <v>#VALUE!</v>
      </c>
      <c r="N41" s="102">
        <f>EUR1Y!AY40</f>
        <v>1.7271568416459416E-3</v>
      </c>
      <c r="O41" s="220" t="e">
        <f t="shared" si="3"/>
        <v>#VALUE!</v>
      </c>
    </row>
    <row r="42" spans="1:15" x14ac:dyDescent="0.2">
      <c r="A42" s="55" t="s">
        <v>106</v>
      </c>
      <c r="B42" s="219">
        <f>_xll.qlInterestRateIndexFixingDate(IborIndex&amp;"6M",C42,Trigger)</f>
        <v>42191</v>
      </c>
      <c r="C42" s="219">
        <f>_xll.qlCalendarAdvance(Calendar,C41,A42,"f",,Trigger)</f>
        <v>42193</v>
      </c>
      <c r="D42" s="102" t="e">
        <f>EUR1M!AP41</f>
        <v>#VALUE!</v>
      </c>
      <c r="E42" s="102">
        <f>EUR1M!AQ41</f>
        <v>-5.8800051654544876E-4</v>
      </c>
      <c r="F42" s="220" t="e">
        <f t="shared" si="0"/>
        <v>#VALUE!</v>
      </c>
      <c r="G42" s="102" t="e">
        <f>EUR3M!AX41</f>
        <v>#VALUE!</v>
      </c>
      <c r="H42" s="102">
        <f>EUR3M!AY41</f>
        <v>8.6254034150731144E-5</v>
      </c>
      <c r="I42" s="220" t="e">
        <f t="shared" si="1"/>
        <v>#VALUE!</v>
      </c>
      <c r="J42" s="102" t="e">
        <f>EUR6M!AX41</f>
        <v>#VALUE!</v>
      </c>
      <c r="K42" s="102">
        <f>EUR6M!AY41</f>
        <v>6.404096523244747E-4</v>
      </c>
      <c r="L42" s="220" t="e">
        <f t="shared" si="2"/>
        <v>#VALUE!</v>
      </c>
      <c r="M42" s="102" t="e">
        <f>EUR1Y!AX41</f>
        <v>#VALUE!</v>
      </c>
      <c r="N42" s="102">
        <f>EUR1Y!AY41</f>
        <v>1.7276138484585511E-3</v>
      </c>
      <c r="O42" s="220" t="e">
        <f t="shared" si="3"/>
        <v>#VALUE!</v>
      </c>
    </row>
    <row r="43" spans="1:15" x14ac:dyDescent="0.2">
      <c r="A43" s="55" t="s">
        <v>106</v>
      </c>
      <c r="B43" s="219">
        <f>_xll.qlInterestRateIndexFixingDate(IborIndex&amp;"6M",C43,Trigger)</f>
        <v>42192</v>
      </c>
      <c r="C43" s="219">
        <f>_xll.qlCalendarAdvance(Calendar,C42,A43,"f",,Trigger)</f>
        <v>42194</v>
      </c>
      <c r="D43" s="102" t="e">
        <f>EUR1M!AP42</f>
        <v>#VALUE!</v>
      </c>
      <c r="E43" s="102">
        <f>EUR1M!AQ42</f>
        <v>-6.0374613818036857E-4</v>
      </c>
      <c r="F43" s="220" t="e">
        <f t="shared" si="0"/>
        <v>#VALUE!</v>
      </c>
      <c r="G43" s="102" t="e">
        <f>EUR3M!AX42</f>
        <v>#VALUE!</v>
      </c>
      <c r="H43" s="102">
        <f>EUR3M!AY42</f>
        <v>8.2897721260509911E-5</v>
      </c>
      <c r="I43" s="220" t="e">
        <f t="shared" si="1"/>
        <v>#VALUE!</v>
      </c>
      <c r="J43" s="102" t="e">
        <f>EUR6M!AX42</f>
        <v>#VALUE!</v>
      </c>
      <c r="K43" s="102">
        <f>EUR6M!AY42</f>
        <v>6.4021805560064162E-4</v>
      </c>
      <c r="L43" s="220" t="e">
        <f t="shared" si="2"/>
        <v>#VALUE!</v>
      </c>
      <c r="M43" s="102" t="e">
        <f>EUR1Y!AX42</f>
        <v>#VALUE!</v>
      </c>
      <c r="N43" s="102">
        <f>EUR1Y!AY42</f>
        <v>1.7293548101810943E-3</v>
      </c>
      <c r="O43" s="220" t="e">
        <f t="shared" si="3"/>
        <v>#VALUE!</v>
      </c>
    </row>
    <row r="44" spans="1:15" x14ac:dyDescent="0.2">
      <c r="A44" s="55" t="s">
        <v>106</v>
      </c>
      <c r="B44" s="219">
        <f>_xll.qlInterestRateIndexFixingDate(IborIndex&amp;"6M",C44,Trigger)</f>
        <v>42193</v>
      </c>
      <c r="C44" s="219">
        <f>_xll.qlCalendarAdvance(Calendar,C43,A44,"f",,Trigger)</f>
        <v>42195</v>
      </c>
      <c r="D44" s="102" t="e">
        <f>EUR1M!AP43</f>
        <v>#VALUE!</v>
      </c>
      <c r="E44" s="102">
        <f>EUR1M!AQ43</f>
        <v>-6.0880978045488397E-4</v>
      </c>
      <c r="F44" s="220" t="e">
        <f t="shared" si="0"/>
        <v>#VALUE!</v>
      </c>
      <c r="G44" s="102" t="e">
        <f>EUR3M!AX43</f>
        <v>#VALUE!</v>
      </c>
      <c r="H44" s="102">
        <f>EUR3M!AY43</f>
        <v>7.1694909405879603E-5</v>
      </c>
      <c r="I44" s="220" t="e">
        <f t="shared" si="1"/>
        <v>#VALUE!</v>
      </c>
      <c r="J44" s="102" t="e">
        <f>EUR6M!AX43</f>
        <v>#VALUE!</v>
      </c>
      <c r="K44" s="102">
        <f>EUR6M!AY43</f>
        <v>6.4000000000054356E-4</v>
      </c>
      <c r="L44" s="220" t="e">
        <f t="shared" si="2"/>
        <v>#VALUE!</v>
      </c>
      <c r="M44" s="102" t="e">
        <f>EUR1Y!AX43</f>
        <v>#VALUE!</v>
      </c>
      <c r="N44" s="102">
        <f>EUR1Y!AY43</f>
        <v>1.7300000000000423E-3</v>
      </c>
      <c r="O44" s="220" t="e">
        <f t="shared" si="3"/>
        <v>#VALUE!</v>
      </c>
    </row>
    <row r="45" spans="1:15" x14ac:dyDescent="0.2">
      <c r="A45" s="55" t="s">
        <v>106</v>
      </c>
      <c r="B45" s="219">
        <f>_xll.qlInterestRateIndexFixingDate(IborIndex&amp;"6M",C45,Trigger)</f>
        <v>42194</v>
      </c>
      <c r="C45" s="219">
        <f>_xll.qlCalendarAdvance(Calendar,C44,A45,"f",,Trigger)</f>
        <v>42198</v>
      </c>
      <c r="D45" s="102" t="e">
        <f>EUR1M!AP44</f>
        <v>#VALUE!</v>
      </c>
      <c r="E45" s="102">
        <f>EUR1M!AQ44</f>
        <v>-6.1513672799859171E-4</v>
      </c>
      <c r="F45" s="220" t="e">
        <f t="shared" si="0"/>
        <v>#VALUE!</v>
      </c>
      <c r="G45" s="102" t="e">
        <f>EUR3M!AX44</f>
        <v>#VALUE!</v>
      </c>
      <c r="H45" s="102">
        <f>EUR3M!AY44</f>
        <v>6.8984679021340568E-5</v>
      </c>
      <c r="I45" s="220" t="e">
        <f t="shared" si="1"/>
        <v>#VALUE!</v>
      </c>
      <c r="J45" s="102" t="e">
        <f>EUR6M!AX44</f>
        <v>#VALUE!</v>
      </c>
      <c r="K45" s="102">
        <f>EUR6M!AY44</f>
        <v>6.3974488323370127E-4</v>
      </c>
      <c r="L45" s="220" t="e">
        <f t="shared" si="2"/>
        <v>#VALUE!</v>
      </c>
      <c r="M45" s="102" t="e">
        <f>EUR1Y!AX44</f>
        <v>#VALUE!</v>
      </c>
      <c r="N45" s="102">
        <f>EUR1Y!AY44</f>
        <v>1.7306489955867129E-3</v>
      </c>
      <c r="O45" s="220" t="e">
        <f t="shared" si="3"/>
        <v>#VALUE!</v>
      </c>
    </row>
    <row r="46" spans="1:15" x14ac:dyDescent="0.2">
      <c r="A46" s="55" t="s">
        <v>106</v>
      </c>
      <c r="B46" s="219">
        <f>_xll.qlInterestRateIndexFixingDate(IborIndex&amp;"6M",C46,Trigger)</f>
        <v>42195</v>
      </c>
      <c r="C46" s="219">
        <f>_xll.qlCalendarAdvance(Calendar,C45,A46,"f",,Trigger)</f>
        <v>42199</v>
      </c>
      <c r="D46" s="102" t="e">
        <f>EUR1M!AP45</f>
        <v>#VALUE!</v>
      </c>
      <c r="E46" s="102">
        <f>EUR1M!AQ45</f>
        <v>-6.1845957186501543E-4</v>
      </c>
      <c r="F46" s="220" t="e">
        <f t="shared" si="0"/>
        <v>#VALUE!</v>
      </c>
      <c r="G46" s="102" t="e">
        <f>EUR3M!AX45</f>
        <v>#VALUE!</v>
      </c>
      <c r="H46" s="102">
        <f>EUR3M!AY45</f>
        <v>6.5559174132901404E-5</v>
      </c>
      <c r="I46" s="220" t="e">
        <f t="shared" si="1"/>
        <v>#VALUE!</v>
      </c>
      <c r="J46" s="102" t="e">
        <f>EUR6M!AX45</f>
        <v>#VALUE!</v>
      </c>
      <c r="K46" s="102">
        <f>EUR6M!AY45</f>
        <v>6.3877541919384626E-4</v>
      </c>
      <c r="L46" s="220" t="e">
        <f t="shared" si="2"/>
        <v>#VALUE!</v>
      </c>
      <c r="M46" s="102" t="e">
        <f>EUR1Y!AX45</f>
        <v>#VALUE!</v>
      </c>
      <c r="N46" s="102">
        <f>EUR1Y!AY45</f>
        <v>1.7316749571750394E-3</v>
      </c>
      <c r="O46" s="220" t="e">
        <f t="shared" si="3"/>
        <v>#VALUE!</v>
      </c>
    </row>
    <row r="47" spans="1:15" x14ac:dyDescent="0.2">
      <c r="A47" s="55" t="s">
        <v>106</v>
      </c>
      <c r="B47" s="219">
        <f>_xll.qlInterestRateIndexFixingDate(IborIndex&amp;"6M",C47,Trigger)</f>
        <v>42198</v>
      </c>
      <c r="C47" s="219">
        <f>_xll.qlCalendarAdvance(Calendar,C46,A47,"f",,Trigger)</f>
        <v>42200</v>
      </c>
      <c r="D47" s="102" t="e">
        <f>EUR1M!AP46</f>
        <v>#VALUE!</v>
      </c>
      <c r="E47" s="102">
        <f>EUR1M!AQ46</f>
        <v>-6.2168326915573908E-4</v>
      </c>
      <c r="F47" s="220" t="e">
        <f t="shared" si="0"/>
        <v>#VALUE!</v>
      </c>
      <c r="G47" s="102" t="e">
        <f>EUR3M!AX46</f>
        <v>#VALUE!</v>
      </c>
      <c r="H47" s="102">
        <f>EUR3M!AY46</f>
        <v>6.2150589115184118E-5</v>
      </c>
      <c r="I47" s="220" t="e">
        <f t="shared" si="1"/>
        <v>#VALUE!</v>
      </c>
      <c r="J47" s="102" t="e">
        <f>EUR6M!AX46</f>
        <v>#VALUE!</v>
      </c>
      <c r="K47" s="102">
        <f>EUR6M!AY46</f>
        <v>6.3888034668624068E-4</v>
      </c>
      <c r="L47" s="220" t="e">
        <f t="shared" si="2"/>
        <v>#VALUE!</v>
      </c>
      <c r="M47" s="102" t="e">
        <f>EUR1Y!AX46</f>
        <v>#VALUE!</v>
      </c>
      <c r="N47" s="102">
        <f>EUR1Y!AY46</f>
        <v>1.7321442553389298E-3</v>
      </c>
      <c r="O47" s="220" t="e">
        <f t="shared" si="3"/>
        <v>#VALUE!</v>
      </c>
    </row>
    <row r="48" spans="1:15" x14ac:dyDescent="0.2">
      <c r="A48" s="55" t="s">
        <v>106</v>
      </c>
      <c r="B48" s="219">
        <f>_xll.qlInterestRateIndexFixingDate(IborIndex&amp;"6M",C48,Trigger)</f>
        <v>42199</v>
      </c>
      <c r="C48" s="219">
        <f>_xll.qlCalendarAdvance(Calendar,C47,A48,"f",,Trigger)</f>
        <v>42201</v>
      </c>
      <c r="D48" s="102" t="e">
        <f>EUR1M!AP47</f>
        <v>#VALUE!</v>
      </c>
      <c r="E48" s="102">
        <f>EUR1M!AQ47</f>
        <v>-6.305049197747666E-4</v>
      </c>
      <c r="F48" s="220" t="e">
        <f t="shared" si="0"/>
        <v>#VALUE!</v>
      </c>
      <c r="G48" s="102" t="e">
        <f>EUR3M!AX47</f>
        <v>#VALUE!</v>
      </c>
      <c r="H48" s="102">
        <f>EUR3M!AY47</f>
        <v>5.8694396806314096E-5</v>
      </c>
      <c r="I48" s="220" t="e">
        <f t="shared" si="1"/>
        <v>#VALUE!</v>
      </c>
      <c r="J48" s="102" t="e">
        <f>EUR6M!AX47</f>
        <v>#VALUE!</v>
      </c>
      <c r="K48" s="102">
        <f>EUR6M!AY47</f>
        <v>6.3853243809463146E-4</v>
      </c>
      <c r="L48" s="220" t="e">
        <f t="shared" si="2"/>
        <v>#VALUE!</v>
      </c>
      <c r="M48" s="102" t="e">
        <f>EUR1Y!AX47</f>
        <v>#VALUE!</v>
      </c>
      <c r="N48" s="102">
        <f>EUR1Y!AY47</f>
        <v>1.7339404684737457E-3</v>
      </c>
      <c r="O48" s="220" t="e">
        <f t="shared" si="3"/>
        <v>#VALUE!</v>
      </c>
    </row>
    <row r="49" spans="1:15" x14ac:dyDescent="0.2">
      <c r="A49" s="55" t="s">
        <v>106</v>
      </c>
      <c r="B49" s="219">
        <f>_xll.qlInterestRateIndexFixingDate(IborIndex&amp;"6M",C49,Trigger)</f>
        <v>42200</v>
      </c>
      <c r="C49" s="219">
        <f>_xll.qlCalendarAdvance(Calendar,C48,A49,"f",,Trigger)</f>
        <v>42202</v>
      </c>
      <c r="D49" s="102" t="e">
        <f>EUR1M!AP48</f>
        <v>#VALUE!</v>
      </c>
      <c r="E49" s="102">
        <f>EUR1M!AQ48</f>
        <v>-6.3258571572192526E-4</v>
      </c>
      <c r="F49" s="220" t="e">
        <f t="shared" si="0"/>
        <v>#VALUE!</v>
      </c>
      <c r="G49" s="102" t="e">
        <f>EUR3M!AX48</f>
        <v>#VALUE!</v>
      </c>
      <c r="H49" s="102">
        <f>EUR3M!AY48</f>
        <v>4.7138822999897305E-5</v>
      </c>
      <c r="I49" s="220" t="e">
        <f t="shared" si="1"/>
        <v>#VALUE!</v>
      </c>
      <c r="J49" s="102" t="e">
        <f>EUR6M!AX48</f>
        <v>#VALUE!</v>
      </c>
      <c r="K49" s="102">
        <f>EUR6M!AY48</f>
        <v>6.3830319611054035E-4</v>
      </c>
      <c r="L49" s="220" t="e">
        <f t="shared" si="2"/>
        <v>#VALUE!</v>
      </c>
      <c r="M49" s="102" t="e">
        <f>EUR1Y!AX48</f>
        <v>#VALUE!</v>
      </c>
      <c r="N49" s="102">
        <f>EUR1Y!AY48</f>
        <v>1.7346053193016892E-3</v>
      </c>
      <c r="O49" s="220" t="e">
        <f t="shared" si="3"/>
        <v>#VALUE!</v>
      </c>
    </row>
    <row r="50" spans="1:15" x14ac:dyDescent="0.2">
      <c r="A50" s="55" t="s">
        <v>106</v>
      </c>
      <c r="B50" s="219">
        <f>_xll.qlInterestRateIndexFixingDate(IborIndex&amp;"6M",C50,Trigger)</f>
        <v>42201</v>
      </c>
      <c r="C50" s="219">
        <f>_xll.qlCalendarAdvance(Calendar,C49,A50,"f",,Trigger)</f>
        <v>42205</v>
      </c>
      <c r="D50" s="102" t="e">
        <f>EUR1M!AP49</f>
        <v>#VALUE!</v>
      </c>
      <c r="E50" s="102">
        <f>EUR1M!AQ49</f>
        <v>-6.3291806281163729E-4</v>
      </c>
      <c r="F50" s="220" t="e">
        <f t="shared" si="0"/>
        <v>#VALUE!</v>
      </c>
      <c r="G50" s="102" t="e">
        <f>EUR3M!AX49</f>
        <v>#VALUE!</v>
      </c>
      <c r="H50" s="102">
        <f>EUR3M!AY49</f>
        <v>4.4458313337726175E-5</v>
      </c>
      <c r="I50" s="220" t="e">
        <f t="shared" si="1"/>
        <v>#VALUE!</v>
      </c>
      <c r="J50" s="102" t="e">
        <f>EUR6M!AX49</f>
        <v>#VALUE!</v>
      </c>
      <c r="K50" s="102">
        <f>EUR6M!AY49</f>
        <v>6.3807850258501553E-4</v>
      </c>
      <c r="L50" s="220" t="e">
        <f t="shared" si="2"/>
        <v>#VALUE!</v>
      </c>
      <c r="M50" s="102" t="e">
        <f>EUR1Y!AX49</f>
        <v>#VALUE!</v>
      </c>
      <c r="N50" s="102">
        <f>EUR1Y!AY49</f>
        <v>1.7352714238613959E-3</v>
      </c>
      <c r="O50" s="220" t="e">
        <f t="shared" si="3"/>
        <v>#VALUE!</v>
      </c>
    </row>
    <row r="51" spans="1:15" x14ac:dyDescent="0.2">
      <c r="A51" s="55" t="s">
        <v>106</v>
      </c>
      <c r="B51" s="219">
        <f>_xll.qlInterestRateIndexFixingDate(IborIndex&amp;"6M",C51,Trigger)</f>
        <v>42202</v>
      </c>
      <c r="C51" s="219">
        <f>_xll.qlCalendarAdvance(Calendar,C50,A51,"f",,Trigger)</f>
        <v>42206</v>
      </c>
      <c r="D51" s="102" t="e">
        <f>EUR1M!AP50</f>
        <v>#VALUE!</v>
      </c>
      <c r="E51" s="102">
        <f>EUR1M!AQ50</f>
        <v>-6.3474943228059022E-4</v>
      </c>
      <c r="F51" s="220" t="e">
        <f t="shared" si="0"/>
        <v>#VALUE!</v>
      </c>
      <c r="G51" s="102" t="e">
        <f>EUR3M!AX50</f>
        <v>#VALUE!</v>
      </c>
      <c r="H51" s="102">
        <f>EUR3M!AY50</f>
        <v>4.0811287135820457E-5</v>
      </c>
      <c r="I51" s="220" t="e">
        <f t="shared" si="1"/>
        <v>#VALUE!</v>
      </c>
      <c r="J51" s="102" t="e">
        <f>EUR6M!AX50</f>
        <v>#VALUE!</v>
      </c>
      <c r="K51" s="102">
        <f>EUR6M!AY50</f>
        <v>6.3699652180402363E-4</v>
      </c>
      <c r="L51" s="220" t="e">
        <f t="shared" si="2"/>
        <v>#VALUE!</v>
      </c>
      <c r="M51" s="102" t="e">
        <f>EUR1Y!AX50</f>
        <v>#VALUE!</v>
      </c>
      <c r="N51" s="102">
        <f>EUR1Y!AY50</f>
        <v>1.7363067244191325E-3</v>
      </c>
      <c r="O51" s="220" t="e">
        <f t="shared" si="3"/>
        <v>#VALUE!</v>
      </c>
    </row>
    <row r="52" spans="1:15" x14ac:dyDescent="0.2">
      <c r="A52" s="55" t="s">
        <v>106</v>
      </c>
      <c r="B52" s="219">
        <f>_xll.qlInterestRateIndexFixingDate(IborIndex&amp;"6M",C52,Trigger)</f>
        <v>42205</v>
      </c>
      <c r="C52" s="219">
        <f>_xll.qlCalendarAdvance(Calendar,C51,A52,"f",,Trigger)</f>
        <v>42207</v>
      </c>
      <c r="D52" s="102" t="e">
        <f>EUR1M!AP51</f>
        <v>#VALUE!</v>
      </c>
      <c r="E52" s="102">
        <f>EUR1M!AQ51</f>
        <v>-6.36421727582342E-4</v>
      </c>
      <c r="F52" s="220" t="e">
        <f t="shared" si="0"/>
        <v>#VALUE!</v>
      </c>
      <c r="G52" s="102" t="e">
        <f>EUR3M!AX51</f>
        <v>#VALUE!</v>
      </c>
      <c r="H52" s="102">
        <f>EUR3M!AY51</f>
        <v>3.7134441515675732E-5</v>
      </c>
      <c r="I52" s="220" t="e">
        <f t="shared" si="1"/>
        <v>#VALUE!</v>
      </c>
      <c r="J52" s="102" t="e">
        <f>EUR6M!AX51</f>
        <v>#VALUE!</v>
      </c>
      <c r="K52" s="102">
        <f>EUR6M!AY51</f>
        <v>6.3720603403188221E-4</v>
      </c>
      <c r="L52" s="220" t="e">
        <f t="shared" si="2"/>
        <v>#VALUE!</v>
      </c>
      <c r="M52" s="102" t="e">
        <f>EUR1Y!AX51</f>
        <v>#VALUE!</v>
      </c>
      <c r="N52" s="102">
        <f>EUR1Y!AY51</f>
        <v>1.7367886231193167E-3</v>
      </c>
      <c r="O52" s="220" t="e">
        <f t="shared" si="3"/>
        <v>#VALUE!</v>
      </c>
    </row>
    <row r="53" spans="1:15" x14ac:dyDescent="0.2">
      <c r="A53" s="55" t="s">
        <v>106</v>
      </c>
      <c r="B53" s="219">
        <f>_xll.qlInterestRateIndexFixingDate(IborIndex&amp;"6M",C53,Trigger)</f>
        <v>42206</v>
      </c>
      <c r="C53" s="219">
        <f>_xll.qlCalendarAdvance(Calendar,C52,A53,"f",,Trigger)</f>
        <v>42208</v>
      </c>
      <c r="D53" s="102" t="e">
        <f>EUR1M!AP52</f>
        <v>#VALUE!</v>
      </c>
      <c r="E53" s="102">
        <f>EUR1M!AQ52</f>
        <v>-6.3698389237061071E-4</v>
      </c>
      <c r="F53" s="220" t="e">
        <f t="shared" si="0"/>
        <v>#VALUE!</v>
      </c>
      <c r="G53" s="102" t="e">
        <f>EUR3M!AX52</f>
        <v>#VALUE!</v>
      </c>
      <c r="H53" s="102">
        <f>EUR3M!AY52</f>
        <v>3.3430194539564162E-5</v>
      </c>
      <c r="I53" s="220" t="e">
        <f t="shared" si="1"/>
        <v>#VALUE!</v>
      </c>
      <c r="J53" s="102" t="e">
        <f>EUR6M!AX52</f>
        <v>#VALUE!</v>
      </c>
      <c r="K53" s="102">
        <f>EUR6M!AY52</f>
        <v>6.3702359619060406E-4</v>
      </c>
      <c r="L53" s="220" t="e">
        <f t="shared" si="2"/>
        <v>#VALUE!</v>
      </c>
      <c r="M53" s="102" t="e">
        <f>EUR1Y!AX52</f>
        <v>#VALUE!</v>
      </c>
      <c r="N53" s="102">
        <f>EUR1Y!AY52</f>
        <v>1.7386063849780583E-3</v>
      </c>
      <c r="O53" s="220" t="e">
        <f t="shared" si="3"/>
        <v>#VALUE!</v>
      </c>
    </row>
    <row r="54" spans="1:15" x14ac:dyDescent="0.2">
      <c r="A54" s="55" t="s">
        <v>106</v>
      </c>
      <c r="B54" s="219">
        <f>_xll.qlInterestRateIndexFixingDate(IborIndex&amp;"6M",C54,Trigger)</f>
        <v>42207</v>
      </c>
      <c r="C54" s="219">
        <f>_xll.qlCalendarAdvance(Calendar,C53,A54,"f",,Trigger)</f>
        <v>42209</v>
      </c>
      <c r="D54" s="102" t="e">
        <f>EUR1M!AP53</f>
        <v>#VALUE!</v>
      </c>
      <c r="E54" s="102">
        <f>EUR1M!AQ53</f>
        <v>-6.3653194276641807E-4</v>
      </c>
      <c r="F54" s="220" t="e">
        <f t="shared" si="0"/>
        <v>#VALUE!</v>
      </c>
      <c r="G54" s="102" t="e">
        <f>EUR3M!AX53</f>
        <v>#VALUE!</v>
      </c>
      <c r="H54" s="102">
        <f>EUR3M!AY53</f>
        <v>2.1474824575617054E-5</v>
      </c>
      <c r="I54" s="220" t="e">
        <f t="shared" si="1"/>
        <v>#VALUE!</v>
      </c>
      <c r="J54" s="102" t="e">
        <f>EUR6M!AX53</f>
        <v>#VALUE!</v>
      </c>
      <c r="K54" s="102">
        <f>EUR6M!AY53</f>
        <v>6.3682617305667625E-4</v>
      </c>
      <c r="L54" s="220" t="e">
        <f t="shared" si="2"/>
        <v>#VALUE!</v>
      </c>
      <c r="M54" s="102" t="e">
        <f>EUR1Y!AX53</f>
        <v>#VALUE!</v>
      </c>
      <c r="N54" s="102">
        <f>EUR1Y!AY53</f>
        <v>1.7392713390172118E-3</v>
      </c>
      <c r="O54" s="220" t="e">
        <f t="shared" si="3"/>
        <v>#VALUE!</v>
      </c>
    </row>
    <row r="55" spans="1:15" x14ac:dyDescent="0.2">
      <c r="A55" s="55" t="s">
        <v>106</v>
      </c>
      <c r="B55" s="219">
        <f>_xll.qlInterestRateIndexFixingDate(IborIndex&amp;"6M",C55,Trigger)</f>
        <v>42208</v>
      </c>
      <c r="C55" s="219">
        <f>_xll.qlCalendarAdvance(Calendar,C54,A55,"f",,Trigger)</f>
        <v>42212</v>
      </c>
      <c r="D55" s="102" t="e">
        <f>EUR1M!AP54</f>
        <v>#VALUE!</v>
      </c>
      <c r="E55" s="102">
        <f>EUR1M!AQ54</f>
        <v>-6.3338345070713075E-4</v>
      </c>
      <c r="F55" s="220" t="e">
        <f t="shared" si="0"/>
        <v>#VALUE!</v>
      </c>
      <c r="G55" s="102" t="e">
        <f>EUR3M!AX54</f>
        <v>#VALUE!</v>
      </c>
      <c r="H55" s="102">
        <f>EUR3M!AY54</f>
        <v>1.8382088754632026E-5</v>
      </c>
      <c r="I55" s="220" t="e">
        <f t="shared" si="1"/>
        <v>#VALUE!</v>
      </c>
      <c r="J55" s="102" t="e">
        <f>EUR6M!AX54</f>
        <v>#VALUE!</v>
      </c>
      <c r="K55" s="102">
        <f>EUR6M!AY54</f>
        <v>6.3663314427936629E-4</v>
      </c>
      <c r="L55" s="220" t="e">
        <f t="shared" si="2"/>
        <v>#VALUE!</v>
      </c>
      <c r="M55" s="102" t="e">
        <f>EUR1Y!AX54</f>
        <v>#VALUE!</v>
      </c>
      <c r="N55" s="102">
        <f>EUR1Y!AY54</f>
        <v>1.739934620939931E-3</v>
      </c>
      <c r="O55" s="220" t="e">
        <f t="shared" si="3"/>
        <v>#VALUE!</v>
      </c>
    </row>
    <row r="56" spans="1:15" x14ac:dyDescent="0.2">
      <c r="A56" s="55" t="s">
        <v>106</v>
      </c>
      <c r="B56" s="219">
        <f>_xll.qlInterestRateIndexFixingDate(IborIndex&amp;"6M",C56,Trigger)</f>
        <v>42209</v>
      </c>
      <c r="C56" s="219">
        <f>_xll.qlCalendarAdvance(Calendar,C55,A56,"f",,Trigger)</f>
        <v>42213</v>
      </c>
      <c r="D56" s="102" t="e">
        <f>EUR1M!AP55</f>
        <v>#VALUE!</v>
      </c>
      <c r="E56" s="102">
        <f>EUR1M!AQ55</f>
        <v>-6.3356882518975088E-4</v>
      </c>
      <c r="F56" s="220" t="e">
        <f t="shared" si="0"/>
        <v>#VALUE!</v>
      </c>
      <c r="G56" s="102" t="e">
        <f>EUR3M!AX55</f>
        <v>#VALUE!</v>
      </c>
      <c r="H56" s="102">
        <f>EUR3M!AY55</f>
        <v>1.4571640333491E-5</v>
      </c>
      <c r="I56" s="220" t="e">
        <f t="shared" si="1"/>
        <v>#VALUE!</v>
      </c>
      <c r="J56" s="102" t="e">
        <f>EUR6M!AX55</f>
        <v>#VALUE!</v>
      </c>
      <c r="K56" s="102">
        <f>EUR6M!AY55</f>
        <v>6.3691713172493345E-4</v>
      </c>
      <c r="L56" s="220" t="e">
        <f t="shared" si="2"/>
        <v>#VALUE!</v>
      </c>
      <c r="M56" s="102" t="e">
        <f>EUR1Y!AX55</f>
        <v>#VALUE!</v>
      </c>
      <c r="N56" s="102">
        <f>EUR1Y!AY55</f>
        <v>1.7404291250328343E-3</v>
      </c>
      <c r="O56" s="220" t="e">
        <f t="shared" si="3"/>
        <v>#VALUE!</v>
      </c>
    </row>
    <row r="57" spans="1:15" x14ac:dyDescent="0.2">
      <c r="A57" s="55" t="s">
        <v>106</v>
      </c>
      <c r="B57" s="219">
        <f>_xll.qlInterestRateIndexFixingDate(IborIndex&amp;"6M",C57,Trigger)</f>
        <v>42212</v>
      </c>
      <c r="C57" s="219">
        <f>_xll.qlCalendarAdvance(Calendar,C56,A57,"f",,Trigger)</f>
        <v>42214</v>
      </c>
      <c r="D57" s="102" t="e">
        <f>EUR1M!AP56</f>
        <v>#VALUE!</v>
      </c>
      <c r="E57" s="102">
        <f>EUR1M!AQ56</f>
        <v>-6.3357355669610698E-4</v>
      </c>
      <c r="F57" s="220" t="e">
        <f t="shared" si="0"/>
        <v>#VALUE!</v>
      </c>
      <c r="G57" s="102" t="e">
        <f>EUR3M!AX56</f>
        <v>#VALUE!</v>
      </c>
      <c r="H57" s="102">
        <f>EUR3M!AY56</f>
        <v>1.0745019555852517E-5</v>
      </c>
      <c r="I57" s="220" t="e">
        <f t="shared" si="1"/>
        <v>#VALUE!</v>
      </c>
      <c r="J57" s="102" t="e">
        <f>EUR6M!AX56</f>
        <v>#VALUE!</v>
      </c>
      <c r="K57" s="102">
        <f>EUR6M!AY56</f>
        <v>6.3721397768488582E-4</v>
      </c>
      <c r="L57" s="220" t="e">
        <f t="shared" si="2"/>
        <v>#VALUE!</v>
      </c>
      <c r="M57" s="102" t="e">
        <f>EUR1Y!AX56</f>
        <v>#VALUE!</v>
      </c>
      <c r="N57" s="102">
        <f>EUR1Y!AY56</f>
        <v>1.7409263647063743E-3</v>
      </c>
      <c r="O57" s="220" t="e">
        <f t="shared" si="3"/>
        <v>#VALUE!</v>
      </c>
    </row>
    <row r="58" spans="1:15" x14ac:dyDescent="0.2">
      <c r="A58" s="55" t="s">
        <v>106</v>
      </c>
      <c r="B58" s="219">
        <f>_xll.qlInterestRateIndexFixingDate(IborIndex&amp;"6M",C58,Trigger)</f>
        <v>42213</v>
      </c>
      <c r="C58" s="219">
        <f>_xll.qlCalendarAdvance(Calendar,C57,A58,"f",,Trigger)</f>
        <v>42215</v>
      </c>
      <c r="D58" s="102" t="e">
        <f>EUR1M!AP57</f>
        <v>#VALUE!</v>
      </c>
      <c r="E58" s="102">
        <f>EUR1M!AQ57</f>
        <v>-6.2876096787187826E-4</v>
      </c>
      <c r="F58" s="220" t="e">
        <f t="shared" si="0"/>
        <v>#VALUE!</v>
      </c>
      <c r="G58" s="102" t="e">
        <f>EUR3M!AX57</f>
        <v>#VALUE!</v>
      </c>
      <c r="H58" s="102">
        <f>EUR3M!AY57</f>
        <v>6.9035513575298139E-6</v>
      </c>
      <c r="I58" s="220" t="e">
        <f t="shared" si="1"/>
        <v>#VALUE!</v>
      </c>
      <c r="J58" s="102" t="e">
        <f>EUR6M!AX57</f>
        <v>#VALUE!</v>
      </c>
      <c r="K58" s="102">
        <f>EUR6M!AY57</f>
        <v>6.421890440604759E-4</v>
      </c>
      <c r="L58" s="220" t="e">
        <f t="shared" si="2"/>
        <v>#VALUE!</v>
      </c>
      <c r="M58" s="102" t="e">
        <f>EUR1Y!AX57</f>
        <v>#VALUE!</v>
      </c>
      <c r="N58" s="102">
        <f>EUR1Y!AY57</f>
        <v>1.7432106655953755E-3</v>
      </c>
      <c r="O58" s="220" t="e">
        <f t="shared" si="3"/>
        <v>#VALUE!</v>
      </c>
    </row>
    <row r="59" spans="1:15" x14ac:dyDescent="0.2">
      <c r="A59" s="55" t="s">
        <v>106</v>
      </c>
      <c r="B59" s="219">
        <f>_xll.qlInterestRateIndexFixingDate(IborIndex&amp;"6M",C59,Trigger)</f>
        <v>42214</v>
      </c>
      <c r="C59" s="219">
        <f>_xll.qlCalendarAdvance(Calendar,C58,A59,"f",,Trigger)</f>
        <v>42216</v>
      </c>
      <c r="D59" s="102" t="e">
        <f>EUR1M!AP58</f>
        <v>#VALUE!</v>
      </c>
      <c r="E59" s="102">
        <f>EUR1M!AQ58</f>
        <v>-6.2688044089902683E-4</v>
      </c>
      <c r="F59" s="220" t="e">
        <f t="shared" si="0"/>
        <v>#VALUE!</v>
      </c>
      <c r="G59" s="102" t="e">
        <f>EUR3M!AX58</f>
        <v>#VALUE!</v>
      </c>
      <c r="H59" s="102">
        <f>EUR3M!AY58</f>
        <v>7.2502062437212845E-6</v>
      </c>
      <c r="I59" s="220" t="e">
        <f t="shared" si="1"/>
        <v>#VALUE!</v>
      </c>
      <c r="J59" s="102" t="e">
        <f>EUR6M!AX58</f>
        <v>#VALUE!</v>
      </c>
      <c r="K59" s="102">
        <f>EUR6M!AY58</f>
        <v>6.4202004029297348E-4</v>
      </c>
      <c r="L59" s="220" t="e">
        <f t="shared" si="2"/>
        <v>#VALUE!</v>
      </c>
      <c r="M59" s="102" t="e">
        <f>EUR1Y!AX58</f>
        <v>#VALUE!</v>
      </c>
      <c r="N59" s="102">
        <f>EUR1Y!AY58</f>
        <v>1.7438546925753178E-3</v>
      </c>
      <c r="O59" s="220" t="e">
        <f t="shared" si="3"/>
        <v>#VALUE!</v>
      </c>
    </row>
    <row r="60" spans="1:15" x14ac:dyDescent="0.2">
      <c r="A60" s="55" t="s">
        <v>106</v>
      </c>
      <c r="B60" s="219">
        <f>_xll.qlInterestRateIndexFixingDate(IborIndex&amp;"6M",C60,Trigger)</f>
        <v>42215</v>
      </c>
      <c r="C60" s="219">
        <f>_xll.qlCalendarAdvance(Calendar,C59,A60,"f",,Trigger)</f>
        <v>42219</v>
      </c>
      <c r="D60" s="102" t="e">
        <f>EUR1M!AP59</f>
        <v>#VALUE!</v>
      </c>
      <c r="E60" s="102">
        <f>EUR1M!AQ59</f>
        <v>-6.2315804442784775E-4</v>
      </c>
      <c r="F60" s="220" t="e">
        <f t="shared" si="0"/>
        <v>#VALUE!</v>
      </c>
      <c r="G60" s="102" t="e">
        <f>EUR3M!AX59</f>
        <v>#VALUE!</v>
      </c>
      <c r="H60" s="102">
        <f>EUR3M!AY59</f>
        <v>7.123802523965341E-5</v>
      </c>
      <c r="I60" s="220" t="e">
        <f t="shared" si="1"/>
        <v>#VALUE!</v>
      </c>
      <c r="J60" s="102" t="e">
        <f>EUR6M!AX59</f>
        <v>#VALUE!</v>
      </c>
      <c r="K60" s="102">
        <f>EUR6M!AY59</f>
        <v>6.418545033879204E-4</v>
      </c>
      <c r="L60" s="220" t="e">
        <f t="shared" si="2"/>
        <v>#VALUE!</v>
      </c>
      <c r="M60" s="102" t="e">
        <f>EUR1Y!AX59</f>
        <v>#VALUE!</v>
      </c>
      <c r="N60" s="102">
        <f>EUR1Y!AY59</f>
        <v>1.7444939384785236E-3</v>
      </c>
      <c r="O60" s="220" t="e">
        <f t="shared" si="3"/>
        <v>#VALUE!</v>
      </c>
    </row>
    <row r="61" spans="1:15" x14ac:dyDescent="0.2">
      <c r="A61" s="55" t="s">
        <v>106</v>
      </c>
      <c r="B61" s="219">
        <f>_xll.qlInterestRateIndexFixingDate(IborIndex&amp;"6M",C61,Trigger)</f>
        <v>42216</v>
      </c>
      <c r="C61" s="219">
        <f>_xll.qlCalendarAdvance(Calendar,C60,A61,"f",,Trigger)</f>
        <v>42220</v>
      </c>
      <c r="D61" s="102" t="e">
        <f>EUR1M!AP60</f>
        <v>#VALUE!</v>
      </c>
      <c r="E61" s="102">
        <f>EUR1M!AQ60</f>
        <v>-6.2207766604802095E-4</v>
      </c>
      <c r="F61" s="220" t="e">
        <f t="shared" si="0"/>
        <v>#VALUE!</v>
      </c>
      <c r="G61" s="102" t="e">
        <f>EUR3M!AX60</f>
        <v>#VALUE!</v>
      </c>
      <c r="H61" s="102">
        <f>EUR3M!AY60</f>
        <v>6.7336648869863609E-5</v>
      </c>
      <c r="I61" s="220" t="e">
        <f t="shared" si="1"/>
        <v>#VALUE!</v>
      </c>
      <c r="J61" s="102" t="e">
        <f>EUR6M!AX60</f>
        <v>#VALUE!</v>
      </c>
      <c r="K61" s="102">
        <f>EUR6M!AY60</f>
        <v>6.4066171758402014E-4</v>
      </c>
      <c r="L61" s="220" t="e">
        <f t="shared" si="2"/>
        <v>#VALUE!</v>
      </c>
      <c r="M61" s="102" t="e">
        <f>EUR1Y!AX60</f>
        <v>#VALUE!</v>
      </c>
      <c r="N61" s="102">
        <f>EUR1Y!AY60</f>
        <v>1.7453625245428264E-3</v>
      </c>
      <c r="O61" s="220" t="e">
        <f t="shared" si="3"/>
        <v>#VALUE!</v>
      </c>
    </row>
    <row r="62" spans="1:15" x14ac:dyDescent="0.2">
      <c r="A62" s="55" t="s">
        <v>106</v>
      </c>
      <c r="B62" s="219">
        <f>_xll.qlInterestRateIndexFixingDate(IborIndex&amp;"6M",C62,Trigger)</f>
        <v>42219</v>
      </c>
      <c r="C62" s="219">
        <f>_xll.qlCalendarAdvance(Calendar,C61,A62,"f",,Trigger)</f>
        <v>42221</v>
      </c>
      <c r="D62" s="102" t="e">
        <f>EUR1M!AP61</f>
        <v>#VALUE!</v>
      </c>
      <c r="E62" s="102">
        <f>EUR1M!AQ61</f>
        <v>-6.2086793754448095E-4</v>
      </c>
      <c r="F62" s="220" t="e">
        <f t="shared" si="0"/>
        <v>#VALUE!</v>
      </c>
      <c r="G62" s="102" t="e">
        <f>EUR3M!AX61</f>
        <v>#VALUE!</v>
      </c>
      <c r="H62" s="102">
        <f>EUR3M!AY61</f>
        <v>6.3425095184561727E-5</v>
      </c>
      <c r="I62" s="220" t="e">
        <f t="shared" si="1"/>
        <v>#VALUE!</v>
      </c>
      <c r="J62" s="102" t="e">
        <f>EUR6M!AX61</f>
        <v>#VALUE!</v>
      </c>
      <c r="K62" s="102">
        <f>EUR6M!AY61</f>
        <v>6.4101617641380577E-4</v>
      </c>
      <c r="L62" s="220" t="e">
        <f t="shared" si="2"/>
        <v>#VALUE!</v>
      </c>
      <c r="M62" s="102" t="e">
        <f>EUR1Y!AX61</f>
        <v>#VALUE!</v>
      </c>
      <c r="N62" s="102">
        <f>EUR1Y!AY61</f>
        <v>1.7458690591825494E-3</v>
      </c>
      <c r="O62" s="220" t="e">
        <f t="shared" si="3"/>
        <v>#VALUE!</v>
      </c>
    </row>
    <row r="63" spans="1:15" x14ac:dyDescent="0.2">
      <c r="A63" s="55" t="s">
        <v>106</v>
      </c>
      <c r="B63" s="219">
        <f>_xll.qlInterestRateIndexFixingDate(IborIndex&amp;"6M",C63,Trigger)</f>
        <v>42220</v>
      </c>
      <c r="C63" s="219">
        <f>_xll.qlCalendarAdvance(Calendar,C62,A63,"f",,Trigger)</f>
        <v>42222</v>
      </c>
      <c r="D63" s="102" t="e">
        <f>EUR1M!AP62</f>
        <v>#VALUE!</v>
      </c>
      <c r="E63" s="102">
        <f>EUR1M!AQ62</f>
        <v>-6.1506254551415489E-4</v>
      </c>
      <c r="F63" s="220" t="e">
        <f t="shared" si="0"/>
        <v>#VALUE!</v>
      </c>
      <c r="G63" s="102" t="e">
        <f>EUR3M!AX62</f>
        <v>#VALUE!</v>
      </c>
      <c r="H63" s="102">
        <f>EUR3M!AY62</f>
        <v>5.9503596024381423E-5</v>
      </c>
      <c r="I63" s="220" t="e">
        <f t="shared" si="1"/>
        <v>#VALUE!</v>
      </c>
      <c r="J63" s="102" t="e">
        <f>EUR6M!AX62</f>
        <v>#VALUE!</v>
      </c>
      <c r="K63" s="102">
        <f>EUR6M!AY62</f>
        <v>6.410714220915915E-4</v>
      </c>
      <c r="L63" s="220" t="e">
        <f t="shared" si="2"/>
        <v>#VALUE!</v>
      </c>
      <c r="M63" s="102" t="e">
        <f>EUR1Y!AX62</f>
        <v>#VALUE!</v>
      </c>
      <c r="N63" s="102">
        <f>EUR1Y!AY62</f>
        <v>1.7476022530805149E-3</v>
      </c>
      <c r="O63" s="220" t="e">
        <f t="shared" si="3"/>
        <v>#VALUE!</v>
      </c>
    </row>
    <row r="64" spans="1:15" x14ac:dyDescent="0.2">
      <c r="A64" s="55" t="s">
        <v>106</v>
      </c>
      <c r="B64" s="219">
        <f>_xll.qlInterestRateIndexFixingDate(IborIndex&amp;"6M",C64,Trigger)</f>
        <v>42221</v>
      </c>
      <c r="C64" s="219">
        <f>_xll.qlCalendarAdvance(Calendar,C63,A64,"f",,Trigger)</f>
        <v>42223</v>
      </c>
      <c r="D64" s="102" t="e">
        <f>EUR1M!AP63</f>
        <v>#VALUE!</v>
      </c>
      <c r="E64" s="102">
        <f>EUR1M!AQ63</f>
        <v>-6.1335668568140989E-4</v>
      </c>
      <c r="F64" s="220" t="e">
        <f t="shared" si="0"/>
        <v>#VALUE!</v>
      </c>
      <c r="G64" s="102" t="e">
        <f>EUR3M!AX63</f>
        <v>#VALUE!</v>
      </c>
      <c r="H64" s="102">
        <f>EUR3M!AY63</f>
        <v>4.576430053553868E-5</v>
      </c>
      <c r="I64" s="220" t="e">
        <f t="shared" si="1"/>
        <v>#VALUE!</v>
      </c>
      <c r="J64" s="102" t="e">
        <f>EUR6M!AX63</f>
        <v>#VALUE!</v>
      </c>
      <c r="K64" s="102">
        <f>EUR6M!AY63</f>
        <v>6.4092202556426841E-4</v>
      </c>
      <c r="L64" s="220" t="e">
        <f t="shared" si="2"/>
        <v>#VALUE!</v>
      </c>
      <c r="M64" s="102" t="e">
        <f>EUR1Y!AX63</f>
        <v>#VALUE!</v>
      </c>
      <c r="N64" s="102">
        <f>EUR1Y!AY63</f>
        <v>1.7482030409471838E-3</v>
      </c>
      <c r="O64" s="220" t="e">
        <f t="shared" si="3"/>
        <v>#VALUE!</v>
      </c>
    </row>
    <row r="65" spans="1:15" x14ac:dyDescent="0.2">
      <c r="A65" s="55" t="s">
        <v>106</v>
      </c>
      <c r="B65" s="219">
        <f>_xll.qlInterestRateIndexFixingDate(IborIndex&amp;"6M",C65,Trigger)</f>
        <v>42222</v>
      </c>
      <c r="C65" s="219">
        <f>_xll.qlCalendarAdvance(Calendar,C64,A65,"f",,Trigger)</f>
        <v>42226</v>
      </c>
      <c r="D65" s="102" t="e">
        <f>EUR1M!AP64</f>
        <v>#VALUE!</v>
      </c>
      <c r="E65" s="102">
        <f>EUR1M!AQ64</f>
        <v>-6.1214877379574392E-4</v>
      </c>
      <c r="F65" s="220" t="e">
        <f t="shared" si="0"/>
        <v>#VALUE!</v>
      </c>
      <c r="G65" s="102" t="e">
        <f>EUR3M!AX64</f>
        <v>#VALUE!</v>
      </c>
      <c r="H65" s="102">
        <f>EUR3M!AY64</f>
        <v>4.3717316074177582E-5</v>
      </c>
      <c r="I65" s="220" t="e">
        <f t="shared" si="1"/>
        <v>#VALUE!</v>
      </c>
      <c r="J65" s="102" t="e">
        <f>EUR6M!AX64</f>
        <v>#VALUE!</v>
      </c>
      <c r="K65" s="102">
        <f>EUR6M!AY64</f>
        <v>6.4077439498563696E-4</v>
      </c>
      <c r="L65" s="220" t="e">
        <f t="shared" si="2"/>
        <v>#VALUE!</v>
      </c>
      <c r="M65" s="102" t="e">
        <f>EUR1Y!AX64</f>
        <v>#VALUE!</v>
      </c>
      <c r="N65" s="102">
        <f>EUR1Y!AY64</f>
        <v>1.7487957556666747E-3</v>
      </c>
      <c r="O65" s="220" t="e">
        <f t="shared" si="3"/>
        <v>#VALUE!</v>
      </c>
    </row>
    <row r="66" spans="1:15" x14ac:dyDescent="0.2">
      <c r="A66" s="55" t="s">
        <v>106</v>
      </c>
      <c r="B66" s="219">
        <f>_xll.qlInterestRateIndexFixingDate(IborIndex&amp;"6M",C66,Trigger)</f>
        <v>42223</v>
      </c>
      <c r="C66" s="219">
        <f>_xll.qlCalendarAdvance(Calendar,C65,A66,"f",,Trigger)</f>
        <v>42227</v>
      </c>
      <c r="D66" s="102" t="e">
        <f>EUR1M!AP65</f>
        <v>#VALUE!</v>
      </c>
      <c r="E66" s="102">
        <f>EUR1M!AQ65</f>
        <v>-6.1082021663536046E-4</v>
      </c>
      <c r="F66" s="220" t="e">
        <f t="shared" si="0"/>
        <v>#VALUE!</v>
      </c>
      <c r="G66" s="102" t="e">
        <f>EUR3M!AX65</f>
        <v>#VALUE!</v>
      </c>
      <c r="H66" s="102">
        <f>EUR3M!AY65</f>
        <v>3.974410175488569E-5</v>
      </c>
      <c r="I66" s="220" t="e">
        <f t="shared" si="1"/>
        <v>#VALUE!</v>
      </c>
      <c r="J66" s="102" t="e">
        <f>EUR6M!AX65</f>
        <v>#VALUE!</v>
      </c>
      <c r="K66" s="102">
        <f>EUR6M!AY65</f>
        <v>6.3965893465893616E-4</v>
      </c>
      <c r="L66" s="220" t="e">
        <f t="shared" si="2"/>
        <v>#VALUE!</v>
      </c>
      <c r="M66" s="102" t="e">
        <f>EUR1Y!AX65</f>
        <v>#VALUE!</v>
      </c>
      <c r="N66" s="102">
        <f>EUR1Y!AY65</f>
        <v>1.7494822577919331E-3</v>
      </c>
      <c r="O66" s="220" t="e">
        <f t="shared" si="3"/>
        <v>#VALUE!</v>
      </c>
    </row>
    <row r="67" spans="1:15" x14ac:dyDescent="0.2">
      <c r="A67" s="55" t="s">
        <v>106</v>
      </c>
      <c r="B67" s="219">
        <f>_xll.qlInterestRateIndexFixingDate(IborIndex&amp;"6M",C67,Trigger)</f>
        <v>42226</v>
      </c>
      <c r="C67" s="219">
        <f>_xll.qlCalendarAdvance(Calendar,C66,A67,"f",,Trigger)</f>
        <v>42228</v>
      </c>
      <c r="D67" s="102" t="e">
        <f>EUR1M!AP66</f>
        <v>#VALUE!</v>
      </c>
      <c r="E67" s="102">
        <f>EUR1M!AQ66</f>
        <v>-6.0952758404822234E-4</v>
      </c>
      <c r="F67" s="220" t="e">
        <f t="shared" si="0"/>
        <v>#VALUE!</v>
      </c>
      <c r="G67" s="102" t="e">
        <f>EUR3M!AX66</f>
        <v>#VALUE!</v>
      </c>
      <c r="H67" s="102">
        <f>EUR3M!AY66</f>
        <v>3.5759053765028604E-5</v>
      </c>
      <c r="I67" s="220" t="e">
        <f t="shared" si="1"/>
        <v>#VALUE!</v>
      </c>
      <c r="J67" s="102" t="e">
        <f>EUR6M!AX66</f>
        <v>#VALUE!</v>
      </c>
      <c r="K67" s="102">
        <f>EUR6M!AY66</f>
        <v>6.3999999999987201E-4</v>
      </c>
      <c r="L67" s="220" t="e">
        <f t="shared" si="2"/>
        <v>#VALUE!</v>
      </c>
      <c r="M67" s="102" t="e">
        <f>EUR1Y!AX66</f>
        <v>#VALUE!</v>
      </c>
      <c r="N67" s="102">
        <f>EUR1Y!AY66</f>
        <v>1.7500000000000842E-3</v>
      </c>
      <c r="O67" s="220" t="e">
        <f t="shared" si="3"/>
        <v>#VALUE!</v>
      </c>
    </row>
    <row r="68" spans="1:15" x14ac:dyDescent="0.2">
      <c r="A68" s="55" t="s">
        <v>106</v>
      </c>
      <c r="B68" s="219">
        <f>_xll.qlInterestRateIndexFixingDate(IborIndex&amp;"6M",C68,Trigger)</f>
        <v>42227</v>
      </c>
      <c r="C68" s="219">
        <f>_xll.qlCalendarAdvance(Calendar,C67,A68,"f",,Trigger)</f>
        <v>42229</v>
      </c>
      <c r="D68" s="102" t="e">
        <f>EUR1M!AP67</f>
        <v>#VALUE!</v>
      </c>
      <c r="E68" s="102">
        <f>EUR1M!AQ67</f>
        <v>-6.0833540803998634E-4</v>
      </c>
      <c r="F68" s="220" t="e">
        <f t="shared" ref="F68:F131" si="4">(D68-E68)*10000</f>
        <v>#VALUE!</v>
      </c>
      <c r="G68" s="102" t="e">
        <f>EUR3M!AX67</f>
        <v>#VALUE!</v>
      </c>
      <c r="H68" s="102">
        <f>EUR3M!AY67</f>
        <v>3.1761310867437792E-5</v>
      </c>
      <c r="I68" s="220" t="e">
        <f t="shared" ref="I68:I131" si="5">(G68-H68)*10000</f>
        <v>#VALUE!</v>
      </c>
      <c r="J68" s="102" t="e">
        <f>EUR6M!AX67</f>
        <v>#VALUE!</v>
      </c>
      <c r="K68" s="102">
        <f>EUR6M!AY67</f>
        <v>6.401017428785792E-4</v>
      </c>
      <c r="L68" s="220" t="e">
        <f t="shared" ref="L68:L131" si="6">(J68-K68)*10000</f>
        <v>#VALUE!</v>
      </c>
      <c r="M68" s="102" t="e">
        <f>EUR1Y!AX67</f>
        <v>#VALUE!</v>
      </c>
      <c r="N68" s="102">
        <f>EUR1Y!AY67</f>
        <v>1.7516237500734132E-3</v>
      </c>
      <c r="O68" s="220" t="e">
        <f t="shared" ref="O68:O131" si="7">(M68-N68)*10000</f>
        <v>#VALUE!</v>
      </c>
    </row>
    <row r="69" spans="1:15" x14ac:dyDescent="0.2">
      <c r="A69" s="55" t="s">
        <v>106</v>
      </c>
      <c r="B69" s="219">
        <f>_xll.qlInterestRateIndexFixingDate(IborIndex&amp;"6M",C69,Trigger)</f>
        <v>42228</v>
      </c>
      <c r="C69" s="219">
        <f>_xll.qlCalendarAdvance(Calendar,C68,A69,"f",,Trigger)</f>
        <v>42230</v>
      </c>
      <c r="D69" s="102" t="e">
        <f>EUR1M!AP68</f>
        <v>#VALUE!</v>
      </c>
      <c r="E69" s="102">
        <f>EUR1M!AQ68</f>
        <v>-6.0852609296718947E-4</v>
      </c>
      <c r="F69" s="220" t="e">
        <f t="shared" si="4"/>
        <v>#VALUE!</v>
      </c>
      <c r="G69" s="102" t="e">
        <f>EUR3M!AX68</f>
        <v>#VALUE!</v>
      </c>
      <c r="H69" s="102">
        <f>EUR3M!AY68</f>
        <v>1.8273033391945329E-5</v>
      </c>
      <c r="I69" s="220" t="e">
        <f t="shared" si="5"/>
        <v>#VALUE!</v>
      </c>
      <c r="J69" s="102" t="e">
        <f>EUR6M!AX68</f>
        <v>#VALUE!</v>
      </c>
      <c r="K69" s="102">
        <f>EUR6M!AY68</f>
        <v>6.4002194117941734E-4</v>
      </c>
      <c r="L69" s="220" t="e">
        <f t="shared" si="6"/>
        <v>#VALUE!</v>
      </c>
      <c r="M69" s="102" t="e">
        <f>EUR1Y!AX68</f>
        <v>#VALUE!</v>
      </c>
      <c r="N69" s="102">
        <f>EUR1Y!AY68</f>
        <v>1.7521640317653669E-3</v>
      </c>
      <c r="O69" s="220" t="e">
        <f t="shared" si="7"/>
        <v>#VALUE!</v>
      </c>
    </row>
    <row r="70" spans="1:15" x14ac:dyDescent="0.2">
      <c r="A70" s="55" t="s">
        <v>106</v>
      </c>
      <c r="B70" s="219">
        <f>_xll.qlInterestRateIndexFixingDate(IborIndex&amp;"6M",C70,Trigger)</f>
        <v>42229</v>
      </c>
      <c r="C70" s="219">
        <f>_xll.qlCalendarAdvance(Calendar,C69,A70,"f",,Trigger)</f>
        <v>42233</v>
      </c>
      <c r="D70" s="102" t="e">
        <f>EUR1M!AP69</f>
        <v>#VALUE!</v>
      </c>
      <c r="E70" s="102">
        <f>EUR1M!AQ69</f>
        <v>-6.114050097599295E-4</v>
      </c>
      <c r="F70" s="220" t="e">
        <f t="shared" si="4"/>
        <v>#VALUE!</v>
      </c>
      <c r="G70" s="102" t="e">
        <f>EUR3M!AX69</f>
        <v>#VALUE!</v>
      </c>
      <c r="H70" s="102">
        <f>EUR3M!AY69</f>
        <v>1.5643881140069091E-5</v>
      </c>
      <c r="I70" s="220" t="e">
        <f t="shared" si="5"/>
        <v>#VALUE!</v>
      </c>
      <c r="J70" s="102" t="e">
        <f>EUR6M!AX69</f>
        <v>#VALUE!</v>
      </c>
      <c r="K70" s="102">
        <f>EUR6M!AY69</f>
        <v>6.3997138590944701E-4</v>
      </c>
      <c r="L70" s="220" t="e">
        <f t="shared" si="6"/>
        <v>#VALUE!</v>
      </c>
      <c r="M70" s="102" t="e">
        <f>EUR1Y!AX69</f>
        <v>#VALUE!</v>
      </c>
      <c r="N70" s="102">
        <f>EUR1Y!AY69</f>
        <v>1.7526988159676439E-3</v>
      </c>
      <c r="O70" s="220" t="e">
        <f t="shared" si="7"/>
        <v>#VALUE!</v>
      </c>
    </row>
    <row r="71" spans="1:15" x14ac:dyDescent="0.2">
      <c r="A71" s="55" t="s">
        <v>106</v>
      </c>
      <c r="B71" s="219">
        <f>_xll.qlInterestRateIndexFixingDate(IborIndex&amp;"6M",C71,Trigger)</f>
        <v>42230</v>
      </c>
      <c r="C71" s="219">
        <f>_xll.qlCalendarAdvance(Calendar,C70,A71,"f",,Trigger)</f>
        <v>42234</v>
      </c>
      <c r="D71" s="102" t="e">
        <f>EUR1M!AP70</f>
        <v>#VALUE!</v>
      </c>
      <c r="E71" s="102">
        <f>EUR1M!AQ70</f>
        <v>-6.1098777370732771E-4</v>
      </c>
      <c r="F71" s="220" t="e">
        <f t="shared" si="4"/>
        <v>#VALUE!</v>
      </c>
      <c r="G71" s="102" t="e">
        <f>EUR3M!AX70</f>
        <v>#VALUE!</v>
      </c>
      <c r="H71" s="102">
        <f>EUR3M!AY70</f>
        <v>1.1596624723106771E-5</v>
      </c>
      <c r="I71" s="220" t="e">
        <f t="shared" si="5"/>
        <v>#VALUE!</v>
      </c>
      <c r="J71" s="102" t="e">
        <f>EUR6M!AX70</f>
        <v>#VALUE!</v>
      </c>
      <c r="K71" s="102">
        <f>EUR6M!AY70</f>
        <v>6.3933952626157051E-4</v>
      </c>
      <c r="L71" s="220" t="e">
        <f t="shared" si="6"/>
        <v>#VALUE!</v>
      </c>
      <c r="M71" s="102" t="e">
        <f>EUR1Y!AX70</f>
        <v>#VALUE!</v>
      </c>
      <c r="N71" s="102">
        <f>EUR1Y!AY70</f>
        <v>1.7532275766183134E-3</v>
      </c>
      <c r="O71" s="220" t="e">
        <f t="shared" si="7"/>
        <v>#VALUE!</v>
      </c>
    </row>
    <row r="72" spans="1:15" x14ac:dyDescent="0.2">
      <c r="A72" s="55" t="s">
        <v>106</v>
      </c>
      <c r="B72" s="219">
        <f>_xll.qlInterestRateIndexFixingDate(IborIndex&amp;"6M",C72,Trigger)</f>
        <v>42233</v>
      </c>
      <c r="C72" s="219">
        <f>_xll.qlCalendarAdvance(Calendar,C71,A72,"f",,Trigger)</f>
        <v>42235</v>
      </c>
      <c r="D72" s="102" t="e">
        <f>EUR1M!AP71</f>
        <v>#VALUE!</v>
      </c>
      <c r="E72" s="102">
        <f>EUR1M!AQ71</f>
        <v>-6.1066776735212288E-4</v>
      </c>
      <c r="F72" s="220" t="e">
        <f t="shared" si="4"/>
        <v>#VALUE!</v>
      </c>
      <c r="G72" s="102" t="e">
        <f>EUR3M!AX71</f>
        <v>#VALUE!</v>
      </c>
      <c r="H72" s="102">
        <f>EUR3M!AY71</f>
        <v>7.5499345766531966E-6</v>
      </c>
      <c r="I72" s="220" t="e">
        <f t="shared" si="5"/>
        <v>#VALUE!</v>
      </c>
      <c r="J72" s="102" t="e">
        <f>EUR6M!AX71</f>
        <v>#VALUE!</v>
      </c>
      <c r="K72" s="102">
        <f>EUR6M!AY71</f>
        <v>6.3967489732644147E-4</v>
      </c>
      <c r="L72" s="220" t="e">
        <f t="shared" si="6"/>
        <v>#VALUE!</v>
      </c>
      <c r="M72" s="102" t="e">
        <f>EUR1Y!AX71</f>
        <v>#VALUE!</v>
      </c>
      <c r="N72" s="102">
        <f>EUR1Y!AY71</f>
        <v>1.7537552271322786E-3</v>
      </c>
      <c r="O72" s="220" t="e">
        <f t="shared" si="7"/>
        <v>#VALUE!</v>
      </c>
    </row>
    <row r="73" spans="1:15" x14ac:dyDescent="0.2">
      <c r="A73" s="55" t="s">
        <v>106</v>
      </c>
      <c r="B73" s="219">
        <f>_xll.qlInterestRateIndexFixingDate(IborIndex&amp;"6M",C73,Trigger)</f>
        <v>42234</v>
      </c>
      <c r="C73" s="219">
        <f>_xll.qlCalendarAdvance(Calendar,C72,A73,"f",,Trigger)</f>
        <v>42236</v>
      </c>
      <c r="D73" s="102" t="e">
        <f>EUR1M!AP72</f>
        <v>#VALUE!</v>
      </c>
      <c r="E73" s="102">
        <f>EUR1M!AQ72</f>
        <v>-6.1482837140695271E-4</v>
      </c>
      <c r="F73" s="220" t="e">
        <f t="shared" si="4"/>
        <v>#VALUE!</v>
      </c>
      <c r="G73" s="102" t="e">
        <f>EUR3M!AX72</f>
        <v>#VALUE!</v>
      </c>
      <c r="H73" s="102">
        <f>EUR3M!AY72</f>
        <v>3.5078210336436659E-6</v>
      </c>
      <c r="I73" s="220" t="e">
        <f t="shared" si="5"/>
        <v>#VALUE!</v>
      </c>
      <c r="J73" s="102" t="e">
        <f>EUR6M!AX72</f>
        <v>#VALUE!</v>
      </c>
      <c r="K73" s="102">
        <f>EUR6M!AY72</f>
        <v>6.4024945716546831E-4</v>
      </c>
      <c r="L73" s="220" t="e">
        <f t="shared" si="6"/>
        <v>#VALUE!</v>
      </c>
      <c r="M73" s="102" t="e">
        <f>EUR1Y!AX72</f>
        <v>#VALUE!</v>
      </c>
      <c r="N73" s="102">
        <f>EUR1Y!AY72</f>
        <v>1.7553447484114997E-3</v>
      </c>
      <c r="O73" s="220" t="e">
        <f t="shared" si="7"/>
        <v>#VALUE!</v>
      </c>
    </row>
    <row r="74" spans="1:15" x14ac:dyDescent="0.2">
      <c r="A74" s="55" t="s">
        <v>106</v>
      </c>
      <c r="B74" s="219">
        <f>_xll.qlInterestRateIndexFixingDate(IborIndex&amp;"6M",C74,Trigger)</f>
        <v>42235</v>
      </c>
      <c r="C74" s="219">
        <f>_xll.qlCalendarAdvance(Calendar,C73,A74,"f",,Trigger)</f>
        <v>42237</v>
      </c>
      <c r="D74" s="102" t="e">
        <f>EUR1M!AP73</f>
        <v>#VALUE!</v>
      </c>
      <c r="E74" s="102">
        <f>EUR1M!AQ73</f>
        <v>-6.1658158695775437E-4</v>
      </c>
      <c r="F74" s="220" t="e">
        <f t="shared" si="4"/>
        <v>#VALUE!</v>
      </c>
      <c r="G74" s="102" t="e">
        <f>EUR3M!AX73</f>
        <v>#VALUE!</v>
      </c>
      <c r="H74" s="102">
        <f>EUR3M!AY73</f>
        <v>-9.4537227374062578E-6</v>
      </c>
      <c r="I74" s="220" t="e">
        <f t="shared" si="5"/>
        <v>#VALUE!</v>
      </c>
      <c r="J74" s="102" t="e">
        <f>EUR6M!AX73</f>
        <v>#VALUE!</v>
      </c>
      <c r="K74" s="102">
        <f>EUR6M!AY73</f>
        <v>6.4043102474643852E-4</v>
      </c>
      <c r="L74" s="220" t="e">
        <f t="shared" si="6"/>
        <v>#VALUE!</v>
      </c>
      <c r="M74" s="102" t="e">
        <f>EUR1Y!AX73</f>
        <v>#VALUE!</v>
      </c>
      <c r="N74" s="102">
        <f>EUR1Y!AY73</f>
        <v>1.7558794172568724E-3</v>
      </c>
      <c r="O74" s="220" t="e">
        <f t="shared" si="7"/>
        <v>#VALUE!</v>
      </c>
    </row>
    <row r="75" spans="1:15" x14ac:dyDescent="0.2">
      <c r="A75" s="55" t="s">
        <v>106</v>
      </c>
      <c r="B75" s="219">
        <f>_xll.qlInterestRateIndexFixingDate(IborIndex&amp;"6M",C75,Trigger)</f>
        <v>42236</v>
      </c>
      <c r="C75" s="219">
        <f>_xll.qlCalendarAdvance(Calendar,C74,A75,"f",,Trigger)</f>
        <v>42240</v>
      </c>
      <c r="D75" s="102" t="e">
        <f>EUR1M!AP74</f>
        <v>#VALUE!</v>
      </c>
      <c r="E75" s="102">
        <f>EUR1M!AQ74</f>
        <v>-6.2136563752252471E-4</v>
      </c>
      <c r="F75" s="220" t="e">
        <f t="shared" si="4"/>
        <v>#VALUE!</v>
      </c>
      <c r="G75" s="102" t="e">
        <f>EUR3M!AX74</f>
        <v>#VALUE!</v>
      </c>
      <c r="H75" s="102">
        <f>EUR3M!AY74</f>
        <v>-1.2532535176156896E-5</v>
      </c>
      <c r="I75" s="220" t="e">
        <f t="shared" si="5"/>
        <v>#VALUE!</v>
      </c>
      <c r="J75" s="102" t="e">
        <f>EUR6M!AX74</f>
        <v>#VALUE!</v>
      </c>
      <c r="K75" s="102">
        <f>EUR6M!AY74</f>
        <v>6.406616225698835E-4</v>
      </c>
      <c r="L75" s="220" t="e">
        <f t="shared" si="6"/>
        <v>#VALUE!</v>
      </c>
      <c r="M75" s="102" t="e">
        <f>EUR1Y!AX74</f>
        <v>#VALUE!</v>
      </c>
      <c r="N75" s="102">
        <f>EUR1Y!AY74</f>
        <v>1.7564196686829815E-3</v>
      </c>
      <c r="O75" s="220" t="e">
        <f t="shared" si="7"/>
        <v>#VALUE!</v>
      </c>
    </row>
    <row r="76" spans="1:15" x14ac:dyDescent="0.2">
      <c r="A76" s="55" t="s">
        <v>106</v>
      </c>
      <c r="B76" s="219">
        <f>_xll.qlInterestRateIndexFixingDate(IborIndex&amp;"6M",C76,Trigger)</f>
        <v>42237</v>
      </c>
      <c r="C76" s="219">
        <f>_xll.qlCalendarAdvance(Calendar,C75,A76,"f",,Trigger)</f>
        <v>42241</v>
      </c>
      <c r="D76" s="102" t="e">
        <f>EUR1M!AP75</f>
        <v>#VALUE!</v>
      </c>
      <c r="E76" s="102">
        <f>EUR1M!AQ75</f>
        <v>-6.2196025729030491E-4</v>
      </c>
      <c r="F76" s="220" t="e">
        <f t="shared" si="4"/>
        <v>#VALUE!</v>
      </c>
      <c r="G76" s="102" t="e">
        <f>EUR3M!AX75</f>
        <v>#VALUE!</v>
      </c>
      <c r="H76" s="102">
        <f>EUR3M!AY75</f>
        <v>-1.6489485391037718E-5</v>
      </c>
      <c r="I76" s="220" t="e">
        <f t="shared" si="5"/>
        <v>#VALUE!</v>
      </c>
      <c r="J76" s="102" t="e">
        <f>EUR6M!AX75</f>
        <v>#VALUE!</v>
      </c>
      <c r="K76" s="102">
        <f>EUR6M!AY75</f>
        <v>6.407663843195139E-4</v>
      </c>
      <c r="L76" s="220" t="e">
        <f t="shared" si="6"/>
        <v>#VALUE!</v>
      </c>
      <c r="M76" s="102" t="e">
        <f>EUR1Y!AX75</f>
        <v>#VALUE!</v>
      </c>
      <c r="N76" s="102">
        <f>EUR1Y!AY75</f>
        <v>1.7570137909395103E-3</v>
      </c>
      <c r="O76" s="220" t="e">
        <f t="shared" si="7"/>
        <v>#VALUE!</v>
      </c>
    </row>
    <row r="77" spans="1:15" x14ac:dyDescent="0.2">
      <c r="A77" s="55" t="s">
        <v>106</v>
      </c>
      <c r="B77" s="219">
        <f>_xll.qlInterestRateIndexFixingDate(IborIndex&amp;"6M",C77,Trigger)</f>
        <v>42240</v>
      </c>
      <c r="C77" s="219">
        <f>_xll.qlCalendarAdvance(Calendar,C76,A77,"f",,Trigger)</f>
        <v>42242</v>
      </c>
      <c r="D77" s="102" t="e">
        <f>EUR1M!AP76</f>
        <v>#VALUE!</v>
      </c>
      <c r="E77" s="102">
        <f>EUR1M!AQ76</f>
        <v>-6.2266431091582573E-4</v>
      </c>
      <c r="F77" s="220" t="e">
        <f t="shared" si="4"/>
        <v>#VALUE!</v>
      </c>
      <c r="G77" s="102" t="e">
        <f>EUR3M!AX76</f>
        <v>#VALUE!</v>
      </c>
      <c r="H77" s="102">
        <f>EUR3M!AY76</f>
        <v>-2.0416521789711837E-5</v>
      </c>
      <c r="I77" s="220" t="e">
        <f t="shared" si="5"/>
        <v>#VALUE!</v>
      </c>
      <c r="J77" s="102" t="e">
        <f>EUR6M!AX76</f>
        <v>#VALUE!</v>
      </c>
      <c r="K77" s="102">
        <f>EUR6M!AY76</f>
        <v>6.4120859917218159E-4</v>
      </c>
      <c r="L77" s="220" t="e">
        <f t="shared" si="6"/>
        <v>#VALUE!</v>
      </c>
      <c r="M77" s="102" t="e">
        <f>EUR1Y!AX76</f>
        <v>#VALUE!</v>
      </c>
      <c r="N77" s="102">
        <f>EUR1Y!AY76</f>
        <v>1.7575507016115086E-3</v>
      </c>
      <c r="O77" s="220" t="e">
        <f t="shared" si="7"/>
        <v>#VALUE!</v>
      </c>
    </row>
    <row r="78" spans="1:15" x14ac:dyDescent="0.2">
      <c r="A78" s="55" t="s">
        <v>106</v>
      </c>
      <c r="B78" s="219">
        <f>_xll.qlInterestRateIndexFixingDate(IborIndex&amp;"6M",C78,Trigger)</f>
        <v>42241</v>
      </c>
      <c r="C78" s="219">
        <f>_xll.qlCalendarAdvance(Calendar,C77,A78,"f",,Trigger)</f>
        <v>42243</v>
      </c>
      <c r="D78" s="102" t="e">
        <f>EUR1M!AP77</f>
        <v>#VALUE!</v>
      </c>
      <c r="E78" s="102">
        <f>EUR1M!AQ77</f>
        <v>-6.2825121506993042E-4</v>
      </c>
      <c r="F78" s="220" t="e">
        <f t="shared" si="4"/>
        <v>#VALUE!</v>
      </c>
      <c r="G78" s="102" t="e">
        <f>EUR3M!AX77</f>
        <v>#VALUE!</v>
      </c>
      <c r="H78" s="102">
        <f>EUR3M!AY77</f>
        <v>-2.430920896535482E-5</v>
      </c>
      <c r="I78" s="220" t="e">
        <f t="shared" si="5"/>
        <v>#VALUE!</v>
      </c>
      <c r="J78" s="102" t="e">
        <f>EUR6M!AX77</f>
        <v>#VALUE!</v>
      </c>
      <c r="K78" s="102">
        <f>EUR6M!AY77</f>
        <v>6.4272523729356731E-4</v>
      </c>
      <c r="L78" s="220" t="e">
        <f t="shared" si="6"/>
        <v>#VALUE!</v>
      </c>
      <c r="M78" s="102" t="e">
        <f>EUR1Y!AX77</f>
        <v>#VALUE!</v>
      </c>
      <c r="N78" s="102">
        <f>EUR1Y!AY77</f>
        <v>1.759262381352831E-3</v>
      </c>
      <c r="O78" s="220" t="e">
        <f t="shared" si="7"/>
        <v>#VALUE!</v>
      </c>
    </row>
    <row r="79" spans="1:15" x14ac:dyDescent="0.2">
      <c r="A79" s="55" t="s">
        <v>106</v>
      </c>
      <c r="B79" s="219">
        <f>_xll.qlInterestRateIndexFixingDate(IborIndex&amp;"6M",C79,Trigger)</f>
        <v>42242</v>
      </c>
      <c r="C79" s="219">
        <f>_xll.qlCalendarAdvance(Calendar,C78,A79,"f",,Trigger)</f>
        <v>42244</v>
      </c>
      <c r="D79" s="102" t="e">
        <f>EUR1M!AP78</f>
        <v>#VALUE!</v>
      </c>
      <c r="E79" s="102">
        <f>EUR1M!AQ78</f>
        <v>-6.3069507248636469E-4</v>
      </c>
      <c r="F79" s="220" t="e">
        <f t="shared" si="4"/>
        <v>#VALUE!</v>
      </c>
      <c r="G79" s="102" t="e">
        <f>EUR3M!AX78</f>
        <v>#VALUE!</v>
      </c>
      <c r="H79" s="102">
        <f>EUR3M!AY78</f>
        <v>-3.6319368322610966E-5</v>
      </c>
      <c r="I79" s="220" t="e">
        <f t="shared" si="5"/>
        <v>#VALUE!</v>
      </c>
      <c r="J79" s="102" t="e">
        <f>EUR6M!AX78</f>
        <v>#VALUE!</v>
      </c>
      <c r="K79" s="102">
        <f>EUR6M!AY78</f>
        <v>6.3494424312897726E-4</v>
      </c>
      <c r="L79" s="220" t="e">
        <f t="shared" si="6"/>
        <v>#VALUE!</v>
      </c>
      <c r="M79" s="102" t="e">
        <f>EUR1Y!AX78</f>
        <v>#VALUE!</v>
      </c>
      <c r="N79" s="102">
        <f>EUR1Y!AY78</f>
        <v>1.7598709436851614E-3</v>
      </c>
      <c r="O79" s="220" t="e">
        <f t="shared" si="7"/>
        <v>#VALUE!</v>
      </c>
    </row>
    <row r="80" spans="1:15" x14ac:dyDescent="0.2">
      <c r="A80" s="55" t="s">
        <v>106</v>
      </c>
      <c r="B80" s="219">
        <f>_xll.qlInterestRateIndexFixingDate(IborIndex&amp;"6M",C80,Trigger)</f>
        <v>42243</v>
      </c>
      <c r="C80" s="219">
        <f>_xll.qlCalendarAdvance(Calendar,C79,A80,"f",,Trigger)</f>
        <v>42247</v>
      </c>
      <c r="D80" s="102" t="e">
        <f>EUR1M!AP79</f>
        <v>#VALUE!</v>
      </c>
      <c r="E80" s="102">
        <f>EUR1M!AQ79</f>
        <v>-6.3314303873340805E-4</v>
      </c>
      <c r="F80" s="220" t="e">
        <f t="shared" si="4"/>
        <v>#VALUE!</v>
      </c>
      <c r="G80" s="102" t="e">
        <f>EUR3M!AX79</f>
        <v>#VALUE!</v>
      </c>
      <c r="H80" s="102">
        <f>EUR3M!AY79</f>
        <v>-3.5394304347182934E-5</v>
      </c>
      <c r="I80" s="220" t="e">
        <f t="shared" si="5"/>
        <v>#VALUE!</v>
      </c>
      <c r="J80" s="102" t="e">
        <f>EUR6M!AX79</f>
        <v>#VALUE!</v>
      </c>
      <c r="K80" s="102">
        <f>EUR6M!AY79</f>
        <v>6.3554671394287397E-4</v>
      </c>
      <c r="L80" s="220" t="e">
        <f t="shared" si="6"/>
        <v>#VALUE!</v>
      </c>
      <c r="M80" s="102" t="e">
        <f>EUR1Y!AX79</f>
        <v>#VALUE!</v>
      </c>
      <c r="N80" s="102">
        <f>EUR1Y!AY79</f>
        <v>1.7604968172907809E-3</v>
      </c>
      <c r="O80" s="220" t="e">
        <f t="shared" si="7"/>
        <v>#VALUE!</v>
      </c>
    </row>
    <row r="81" spans="1:15" x14ac:dyDescent="0.2">
      <c r="A81" s="55" t="s">
        <v>106</v>
      </c>
      <c r="B81" s="219">
        <f>_xll.qlInterestRateIndexFixingDate(IborIndex&amp;"6M",C81,Trigger)</f>
        <v>42244</v>
      </c>
      <c r="C81" s="219">
        <f>_xll.qlCalendarAdvance(Calendar,C80,A81,"f",,Trigger)</f>
        <v>42248</v>
      </c>
      <c r="D81" s="102" t="e">
        <f>EUR1M!AP80</f>
        <v>#VALUE!</v>
      </c>
      <c r="E81" s="102">
        <f>EUR1M!AQ80</f>
        <v>-6.3734892394876064E-4</v>
      </c>
      <c r="F81" s="220" t="e">
        <f t="shared" si="4"/>
        <v>#VALUE!</v>
      </c>
      <c r="G81" s="102" t="e">
        <f>EUR3M!AX80</f>
        <v>#VALUE!</v>
      </c>
      <c r="H81" s="102">
        <f>EUR3M!AY80</f>
        <v>-2.9225272402561681E-5</v>
      </c>
      <c r="I81" s="220" t="e">
        <f t="shared" si="5"/>
        <v>#VALUE!</v>
      </c>
      <c r="J81" s="102" t="e">
        <f>EUR6M!AX80</f>
        <v>#VALUE!</v>
      </c>
      <c r="K81" s="102">
        <f>EUR6M!AY80</f>
        <v>6.3622615354196228E-4</v>
      </c>
      <c r="L81" s="220" t="e">
        <f t="shared" si="6"/>
        <v>#VALUE!</v>
      </c>
      <c r="M81" s="102" t="e">
        <f>EUR1Y!AX80</f>
        <v>#VALUE!</v>
      </c>
      <c r="N81" s="102">
        <f>EUR1Y!AY80</f>
        <v>1.7613993033731472E-3</v>
      </c>
      <c r="O81" s="220" t="e">
        <f t="shared" si="7"/>
        <v>#VALUE!</v>
      </c>
    </row>
    <row r="82" spans="1:15" x14ac:dyDescent="0.2">
      <c r="A82" s="55" t="s">
        <v>106</v>
      </c>
      <c r="B82" s="219">
        <f>_xll.qlInterestRateIndexFixingDate(IborIndex&amp;"6M",C82,Trigger)</f>
        <v>42247</v>
      </c>
      <c r="C82" s="219">
        <f>_xll.qlCalendarAdvance(Calendar,C81,A82,"f",,Trigger)</f>
        <v>42249</v>
      </c>
      <c r="D82" s="102" t="e">
        <f>EUR1M!AP81</f>
        <v>#VALUE!</v>
      </c>
      <c r="E82" s="102">
        <f>EUR1M!AQ81</f>
        <v>-6.3875607140896672E-4</v>
      </c>
      <c r="F82" s="220" t="e">
        <f t="shared" si="4"/>
        <v>#VALUE!</v>
      </c>
      <c r="G82" s="102" t="e">
        <f>EUR3M!AX81</f>
        <v>#VALUE!</v>
      </c>
      <c r="H82" s="102">
        <f>EUR3M!AY81</f>
        <v>-3.2886343547268151E-5</v>
      </c>
      <c r="I82" s="220" t="e">
        <f t="shared" si="5"/>
        <v>#VALUE!</v>
      </c>
      <c r="J82" s="102" t="e">
        <f>EUR6M!AX81</f>
        <v>#VALUE!</v>
      </c>
      <c r="K82" s="102">
        <f>EUR6M!AY81</f>
        <v>6.3698658350096367E-4</v>
      </c>
      <c r="L82" s="220" t="e">
        <f t="shared" si="6"/>
        <v>#VALUE!</v>
      </c>
      <c r="M82" s="102" t="e">
        <f>EUR1Y!AX81</f>
        <v>#VALUE!</v>
      </c>
      <c r="N82" s="102">
        <f>EUR1Y!AY81</f>
        <v>1.7619461624891772E-3</v>
      </c>
      <c r="O82" s="220" t="e">
        <f t="shared" si="7"/>
        <v>#VALUE!</v>
      </c>
    </row>
    <row r="83" spans="1:15" x14ac:dyDescent="0.2">
      <c r="A83" s="55" t="s">
        <v>106</v>
      </c>
      <c r="B83" s="219">
        <f>_xll.qlInterestRateIndexFixingDate(IborIndex&amp;"6M",C83,Trigger)</f>
        <v>42248</v>
      </c>
      <c r="C83" s="219">
        <f>_xll.qlCalendarAdvance(Calendar,C82,A83,"f",,Trigger)</f>
        <v>42250</v>
      </c>
      <c r="D83" s="102" t="e">
        <f>EUR1M!AP82</f>
        <v>#VALUE!</v>
      </c>
      <c r="E83" s="102">
        <f>EUR1M!AQ82</f>
        <v>-6.4447445575677165E-4</v>
      </c>
      <c r="F83" s="220" t="e">
        <f t="shared" si="4"/>
        <v>#VALUE!</v>
      </c>
      <c r="G83" s="102" t="e">
        <f>EUR3M!AX82</f>
        <v>#VALUE!</v>
      </c>
      <c r="H83" s="102">
        <f>EUR3M!AY82</f>
        <v>-3.6482525619397901E-5</v>
      </c>
      <c r="I83" s="220" t="e">
        <f t="shared" si="5"/>
        <v>#VALUE!</v>
      </c>
      <c r="J83" s="102" t="e">
        <f>EUR6M!AX82</f>
        <v>#VALUE!</v>
      </c>
      <c r="K83" s="102">
        <f>EUR6M!AY82</f>
        <v>6.3979549768221518E-4</v>
      </c>
      <c r="L83" s="220" t="e">
        <f t="shared" si="6"/>
        <v>#VALUE!</v>
      </c>
      <c r="M83" s="102" t="e">
        <f>EUR1Y!AX82</f>
        <v>#VALUE!</v>
      </c>
      <c r="N83" s="102">
        <f>EUR1Y!AY82</f>
        <v>1.763946814598071E-3</v>
      </c>
      <c r="O83" s="220" t="e">
        <f t="shared" si="7"/>
        <v>#VALUE!</v>
      </c>
    </row>
    <row r="84" spans="1:15" x14ac:dyDescent="0.2">
      <c r="A84" s="55" t="s">
        <v>106</v>
      </c>
      <c r="B84" s="219">
        <f>_xll.qlInterestRateIndexFixingDate(IborIndex&amp;"6M",C84,Trigger)</f>
        <v>42249</v>
      </c>
      <c r="C84" s="219">
        <f>_xll.qlCalendarAdvance(Calendar,C83,A84,"f",,Trigger)</f>
        <v>42251</v>
      </c>
      <c r="D84" s="102" t="e">
        <f>EUR1M!AP83</f>
        <v>#VALUE!</v>
      </c>
      <c r="E84" s="102">
        <f>EUR1M!AQ83</f>
        <v>-6.4635303797588861E-4</v>
      </c>
      <c r="F84" s="220" t="e">
        <f t="shared" si="4"/>
        <v>#VALUE!</v>
      </c>
      <c r="G84" s="102" t="e">
        <f>EUR3M!AX83</f>
        <v>#VALUE!</v>
      </c>
      <c r="H84" s="102">
        <f>EUR3M!AY83</f>
        <v>-4.0008886356879637E-5</v>
      </c>
      <c r="I84" s="220" t="e">
        <f t="shared" si="5"/>
        <v>#VALUE!</v>
      </c>
      <c r="J84" s="102" t="e">
        <f>EUR6M!AX83</f>
        <v>#VALUE!</v>
      </c>
      <c r="K84" s="102">
        <f>EUR6M!AY83</f>
        <v>6.4092206004209753E-4</v>
      </c>
      <c r="L84" s="220" t="e">
        <f t="shared" si="6"/>
        <v>#VALUE!</v>
      </c>
      <c r="M84" s="102" t="e">
        <f>EUR1Y!AX83</f>
        <v>#VALUE!</v>
      </c>
      <c r="N84" s="102">
        <f>EUR1Y!AY83</f>
        <v>1.7647133173070257E-3</v>
      </c>
      <c r="O84" s="220" t="e">
        <f t="shared" si="7"/>
        <v>#VALUE!</v>
      </c>
    </row>
    <row r="85" spans="1:15" x14ac:dyDescent="0.2">
      <c r="A85" s="55" t="s">
        <v>106</v>
      </c>
      <c r="B85" s="219">
        <f>_xll.qlInterestRateIndexFixingDate(IborIndex&amp;"6M",C85,Trigger)</f>
        <v>42250</v>
      </c>
      <c r="C85" s="219">
        <f>_xll.qlCalendarAdvance(Calendar,C84,A85,"f",,Trigger)</f>
        <v>42254</v>
      </c>
      <c r="D85" s="102" t="e">
        <f>EUR1M!AP84</f>
        <v>#VALUE!</v>
      </c>
      <c r="E85" s="102">
        <f>EUR1M!AQ84</f>
        <v>-6.4802971067257076E-4</v>
      </c>
      <c r="F85" s="220" t="e">
        <f t="shared" si="4"/>
        <v>#VALUE!</v>
      </c>
      <c r="G85" s="102" t="e">
        <f>EUR3M!AX84</f>
        <v>#VALUE!</v>
      </c>
      <c r="H85" s="102">
        <f>EUR3M!AY84</f>
        <v>-5.0118796985982801E-5</v>
      </c>
      <c r="I85" s="220" t="e">
        <f t="shared" si="5"/>
        <v>#VALUE!</v>
      </c>
      <c r="J85" s="102" t="e">
        <f>EUR6M!AX84</f>
        <v>#VALUE!</v>
      </c>
      <c r="K85" s="102">
        <f>EUR6M!AY84</f>
        <v>6.421511870655552E-4</v>
      </c>
      <c r="L85" s="220" t="e">
        <f t="shared" si="6"/>
        <v>#VALUE!</v>
      </c>
      <c r="M85" s="102" t="e">
        <f>EUR1Y!AX84</f>
        <v>#VALUE!</v>
      </c>
      <c r="N85" s="102">
        <f>EUR1Y!AY84</f>
        <v>1.7655095086852081E-3</v>
      </c>
      <c r="O85" s="220" t="e">
        <f t="shared" si="7"/>
        <v>#VALUE!</v>
      </c>
    </row>
    <row r="86" spans="1:15" x14ac:dyDescent="0.2">
      <c r="A86" s="55" t="s">
        <v>106</v>
      </c>
      <c r="B86" s="219">
        <f>_xll.qlInterestRateIndexFixingDate(IborIndex&amp;"6M",C86,Trigger)</f>
        <v>42251</v>
      </c>
      <c r="C86" s="219">
        <f>_xll.qlCalendarAdvance(Calendar,C85,A86,"f",,Trigger)</f>
        <v>42255</v>
      </c>
      <c r="D86" s="102" t="e">
        <f>EUR1M!AP85</f>
        <v>#VALUE!</v>
      </c>
      <c r="E86" s="102">
        <f>EUR1M!AQ85</f>
        <v>-6.4882884408951069E-4</v>
      </c>
      <c r="F86" s="220" t="e">
        <f t="shared" si="4"/>
        <v>#VALUE!</v>
      </c>
      <c r="G86" s="102" t="e">
        <f>EUR3M!AX85</f>
        <v>#VALUE!</v>
      </c>
      <c r="H86" s="102">
        <f>EUR3M!AY85</f>
        <v>-5.3315321829043328E-5</v>
      </c>
      <c r="I86" s="220" t="e">
        <f t="shared" si="5"/>
        <v>#VALUE!</v>
      </c>
      <c r="J86" s="102" t="e">
        <f>EUR6M!AX85</f>
        <v>#VALUE!</v>
      </c>
      <c r="K86" s="102">
        <f>EUR6M!AY85</f>
        <v>6.4348748691654863E-4</v>
      </c>
      <c r="L86" s="220" t="e">
        <f t="shared" si="6"/>
        <v>#VALUE!</v>
      </c>
      <c r="M86" s="102" t="e">
        <f>EUR1Y!AX85</f>
        <v>#VALUE!</v>
      </c>
      <c r="N86" s="102">
        <f>EUR1Y!AY85</f>
        <v>1.7669741267080678E-3</v>
      </c>
      <c r="O86" s="220" t="e">
        <f t="shared" si="7"/>
        <v>#VALUE!</v>
      </c>
    </row>
    <row r="87" spans="1:15" x14ac:dyDescent="0.2">
      <c r="A87" s="55" t="s">
        <v>106</v>
      </c>
      <c r="B87" s="219">
        <f>_xll.qlInterestRateIndexFixingDate(IborIndex&amp;"6M",C87,Trigger)</f>
        <v>42254</v>
      </c>
      <c r="C87" s="219">
        <f>_xll.qlCalendarAdvance(Calendar,C86,A87,"f",,Trigger)</f>
        <v>42256</v>
      </c>
      <c r="D87" s="102" t="e">
        <f>EUR1M!AP86</f>
        <v>#VALUE!</v>
      </c>
      <c r="E87" s="102">
        <f>EUR1M!AQ86</f>
        <v>-6.5018877800845476E-4</v>
      </c>
      <c r="F87" s="220" t="e">
        <f t="shared" si="4"/>
        <v>#VALUE!</v>
      </c>
      <c r="G87" s="102" t="e">
        <f>EUR3M!AX86</f>
        <v>#VALUE!</v>
      </c>
      <c r="H87" s="102">
        <f>EUR3M!AY86</f>
        <v>-5.6416443068405447E-5</v>
      </c>
      <c r="I87" s="220" t="e">
        <f t="shared" si="5"/>
        <v>#VALUE!</v>
      </c>
      <c r="J87" s="102" t="e">
        <f>EUR6M!AX86</f>
        <v>#VALUE!</v>
      </c>
      <c r="K87" s="102">
        <f>EUR6M!AY86</f>
        <v>6.4493566553269527E-4</v>
      </c>
      <c r="L87" s="220" t="e">
        <f t="shared" si="6"/>
        <v>#VALUE!</v>
      </c>
      <c r="M87" s="102" t="e">
        <f>EUR1Y!AX86</f>
        <v>#VALUE!</v>
      </c>
      <c r="N87" s="102">
        <f>EUR1Y!AY86</f>
        <v>1.7675330469672772E-3</v>
      </c>
      <c r="O87" s="220" t="e">
        <f t="shared" si="7"/>
        <v>#VALUE!</v>
      </c>
    </row>
    <row r="88" spans="1:15" x14ac:dyDescent="0.2">
      <c r="A88" s="55" t="s">
        <v>106</v>
      </c>
      <c r="B88" s="219">
        <f>_xll.qlInterestRateIndexFixingDate(IborIndex&amp;"6M",C88,Trigger)</f>
        <v>42255</v>
      </c>
      <c r="C88" s="219">
        <f>_xll.qlCalendarAdvance(Calendar,C87,A88,"f",,Trigger)</f>
        <v>42257</v>
      </c>
      <c r="D88" s="102" t="e">
        <f>EUR1M!AP87</f>
        <v>#VALUE!</v>
      </c>
      <c r="E88" s="102">
        <f>EUR1M!AQ87</f>
        <v>-6.5220422529188582E-4</v>
      </c>
      <c r="F88" s="220" t="e">
        <f t="shared" si="4"/>
        <v>#VALUE!</v>
      </c>
      <c r="G88" s="102" t="e">
        <f>EUR3M!AX87</f>
        <v>#VALUE!</v>
      </c>
      <c r="H88" s="102">
        <f>EUR3M!AY87</f>
        <v>-5.9416860056675619E-5</v>
      </c>
      <c r="I88" s="220" t="e">
        <f t="shared" si="5"/>
        <v>#VALUE!</v>
      </c>
      <c r="J88" s="102" t="e">
        <f>EUR6M!AX87</f>
        <v>#VALUE!</v>
      </c>
      <c r="K88" s="102">
        <f>EUR6M!AY87</f>
        <v>6.5000000000008584E-4</v>
      </c>
      <c r="L88" s="220" t="e">
        <f t="shared" si="6"/>
        <v>#VALUE!</v>
      </c>
      <c r="M88" s="102" t="e">
        <f>EUR1Y!AX87</f>
        <v>#VALUE!</v>
      </c>
      <c r="N88" s="102">
        <f>EUR1Y!AY87</f>
        <v>1.7699999998271967E-3</v>
      </c>
      <c r="O88" s="220" t="e">
        <f t="shared" si="7"/>
        <v>#VALUE!</v>
      </c>
    </row>
    <row r="89" spans="1:15" x14ac:dyDescent="0.2">
      <c r="A89" s="55" t="s">
        <v>106</v>
      </c>
      <c r="B89" s="219">
        <f>_xll.qlInterestRateIndexFixingDate(IborIndex&amp;"6M",C89,Trigger)</f>
        <v>42256</v>
      </c>
      <c r="C89" s="219">
        <f>_xll.qlCalendarAdvance(Calendar,C88,A89,"f",,Trigger)</f>
        <v>42258</v>
      </c>
      <c r="D89" s="102" t="e">
        <f>EUR1M!AP88</f>
        <v>#VALUE!</v>
      </c>
      <c r="E89" s="102">
        <f>EUR1M!AQ88</f>
        <v>-6.5198584467029974E-4</v>
      </c>
      <c r="F89" s="220" t="e">
        <f t="shared" si="4"/>
        <v>#VALUE!</v>
      </c>
      <c r="G89" s="102" t="e">
        <f>EUR3M!AX88</f>
        <v>#VALUE!</v>
      </c>
      <c r="H89" s="102">
        <f>EUR3M!AY88</f>
        <v>-6.2311210744587709E-5</v>
      </c>
      <c r="I89" s="220" t="e">
        <f t="shared" si="5"/>
        <v>#VALUE!</v>
      </c>
      <c r="J89" s="102" t="e">
        <f>EUR6M!AX88</f>
        <v>#VALUE!</v>
      </c>
      <c r="K89" s="102">
        <f>EUR6M!AY88</f>
        <v>6.5194309438218435E-4</v>
      </c>
      <c r="L89" s="220" t="e">
        <f t="shared" si="6"/>
        <v>#VALUE!</v>
      </c>
      <c r="M89" s="102" t="e">
        <f>EUR1Y!AX88</f>
        <v>#VALUE!</v>
      </c>
      <c r="N89" s="102">
        <f>EUR1Y!AY88</f>
        <v>1.7710124330518849E-3</v>
      </c>
      <c r="O89" s="220" t="e">
        <f t="shared" si="7"/>
        <v>#VALUE!</v>
      </c>
    </row>
    <row r="90" spans="1:15" x14ac:dyDescent="0.2">
      <c r="A90" s="55" t="s">
        <v>106</v>
      </c>
      <c r="B90" s="219">
        <f>_xll.qlInterestRateIndexFixingDate(IborIndex&amp;"6M",C90,Trigger)</f>
        <v>42257</v>
      </c>
      <c r="C90" s="219">
        <f>_xll.qlCalendarAdvance(Calendar,C89,A90,"f",,Trigger)</f>
        <v>42261</v>
      </c>
      <c r="D90" s="102" t="e">
        <f>EUR1M!AP89</f>
        <v>#VALUE!</v>
      </c>
      <c r="E90" s="102">
        <f>EUR1M!AQ89</f>
        <v>-6.5143111754339955E-4</v>
      </c>
      <c r="F90" s="220" t="e">
        <f t="shared" si="4"/>
        <v>#VALUE!</v>
      </c>
      <c r="G90" s="102" t="e">
        <f>EUR3M!AX89</f>
        <v>#VALUE!</v>
      </c>
      <c r="H90" s="102">
        <f>EUR3M!AY89</f>
        <v>-7.0303323450727635E-5</v>
      </c>
      <c r="I90" s="220" t="e">
        <f t="shared" si="5"/>
        <v>#VALUE!</v>
      </c>
      <c r="J90" s="102" t="e">
        <f>EUR6M!AX89</f>
        <v>#VALUE!</v>
      </c>
      <c r="K90" s="102">
        <f>EUR6M!AY89</f>
        <v>6.5401329145748852E-4</v>
      </c>
      <c r="L90" s="220" t="e">
        <f t="shared" si="6"/>
        <v>#VALUE!</v>
      </c>
      <c r="M90" s="102" t="e">
        <f>EUR1Y!AX89</f>
        <v>#VALUE!</v>
      </c>
      <c r="N90" s="102">
        <f>EUR1Y!AY89</f>
        <v>1.7720639827857303E-3</v>
      </c>
      <c r="O90" s="220" t="e">
        <f t="shared" si="7"/>
        <v>#VALUE!</v>
      </c>
    </row>
    <row r="91" spans="1:15" x14ac:dyDescent="0.2">
      <c r="A91" s="55" t="s">
        <v>106</v>
      </c>
      <c r="B91" s="219">
        <f>_xll.qlInterestRateIndexFixingDate(IborIndex&amp;"6M",C91,Trigger)</f>
        <v>42258</v>
      </c>
      <c r="C91" s="219">
        <f>_xll.qlCalendarAdvance(Calendar,C90,A91,"f",,Trigger)</f>
        <v>42262</v>
      </c>
      <c r="D91" s="102" t="e">
        <f>EUR1M!AP90</f>
        <v>#VALUE!</v>
      </c>
      <c r="E91" s="102">
        <f>EUR1M!AQ90</f>
        <v>-6.4754849697118422E-4</v>
      </c>
      <c r="F91" s="220" t="e">
        <f t="shared" si="4"/>
        <v>#VALUE!</v>
      </c>
      <c r="G91" s="102" t="e">
        <f>EUR3M!AX90</f>
        <v>#VALUE!</v>
      </c>
      <c r="H91" s="102">
        <f>EUR3M!AY90</f>
        <v>-7.2718560359659476E-5</v>
      </c>
      <c r="I91" s="220" t="e">
        <f t="shared" si="5"/>
        <v>#VALUE!</v>
      </c>
      <c r="J91" s="102" t="e">
        <f>EUR6M!AX90</f>
        <v>#VALUE!</v>
      </c>
      <c r="K91" s="102">
        <f>EUR6M!AY90</f>
        <v>6.5620587201767734E-4</v>
      </c>
      <c r="L91" s="220" t="e">
        <f t="shared" si="6"/>
        <v>#VALUE!</v>
      </c>
      <c r="M91" s="102" t="e">
        <f>EUR1Y!AX90</f>
        <v>#VALUE!</v>
      </c>
      <c r="N91" s="102">
        <f>EUR1Y!AY90</f>
        <v>1.7742849268648463E-3</v>
      </c>
      <c r="O91" s="220" t="e">
        <f t="shared" si="7"/>
        <v>#VALUE!</v>
      </c>
    </row>
    <row r="92" spans="1:15" x14ac:dyDescent="0.2">
      <c r="A92" s="55" t="s">
        <v>106</v>
      </c>
      <c r="B92" s="219">
        <f>_xll.qlInterestRateIndexFixingDate(IborIndex&amp;"6M",C92,Trigger)</f>
        <v>42261</v>
      </c>
      <c r="C92" s="219">
        <f>_xll.qlCalendarAdvance(Calendar,C91,A92,"f",,Trigger)</f>
        <v>42263</v>
      </c>
      <c r="D92" s="102" t="e">
        <f>EUR1M!AP91</f>
        <v>#VALUE!</v>
      </c>
      <c r="E92" s="102">
        <f>EUR1M!AQ91</f>
        <v>-6.4782804703516876E-4</v>
      </c>
      <c r="F92" s="220" t="e">
        <f t="shared" si="4"/>
        <v>#VALUE!</v>
      </c>
      <c r="G92" s="102" t="e">
        <f>EUR3M!AX91</f>
        <v>#VALUE!</v>
      </c>
      <c r="H92" s="102">
        <f>EUR3M!AY91</f>
        <v>-7.499999965428477E-5</v>
      </c>
      <c r="I92" s="220" t="e">
        <f t="shared" si="5"/>
        <v>#VALUE!</v>
      </c>
      <c r="J92" s="102" t="e">
        <f>EUR6M!AX91</f>
        <v>#VALUE!</v>
      </c>
      <c r="K92" s="102">
        <f>EUR6M!AY91</f>
        <v>6.5851595349499415E-4</v>
      </c>
      <c r="L92" s="220" t="e">
        <f t="shared" si="6"/>
        <v>#VALUE!</v>
      </c>
      <c r="M92" s="102" t="e">
        <f>EUR1Y!AX91</f>
        <v>#VALUE!</v>
      </c>
      <c r="N92" s="102">
        <f>EUR1Y!AY91</f>
        <v>1.7748593274389372E-3</v>
      </c>
      <c r="O92" s="220" t="e">
        <f t="shared" si="7"/>
        <v>#VALUE!</v>
      </c>
    </row>
    <row r="93" spans="1:15" x14ac:dyDescent="0.2">
      <c r="A93" s="55" t="s">
        <v>106</v>
      </c>
      <c r="B93" s="219">
        <f>_xll.qlInterestRateIndexFixingDate(IborIndex&amp;"6M",C93,Trigger)</f>
        <v>42262</v>
      </c>
      <c r="C93" s="219">
        <f>_xll.qlCalendarAdvance(Calendar,C92,A93,"f",,Trigger)</f>
        <v>42264</v>
      </c>
      <c r="D93" s="102" t="e">
        <f>EUR1M!AP92</f>
        <v>#VALUE!</v>
      </c>
      <c r="E93" s="102">
        <f>EUR1M!AQ92</f>
        <v>-6.4445423502368371E-4</v>
      </c>
      <c r="F93" s="220" t="e">
        <f t="shared" si="4"/>
        <v>#VALUE!</v>
      </c>
      <c r="G93" s="102" t="e">
        <f>EUR3M!AX92</f>
        <v>#VALUE!</v>
      </c>
      <c r="H93" s="102">
        <f>EUR3M!AY92</f>
        <v>-7.7146855335645271E-5</v>
      </c>
      <c r="I93" s="220" t="e">
        <f t="shared" si="5"/>
        <v>#VALUE!</v>
      </c>
      <c r="J93" s="102" t="e">
        <f>EUR6M!AX92</f>
        <v>#VALUE!</v>
      </c>
      <c r="K93" s="102">
        <f>EUR6M!AY92</f>
        <v>6.6609992729780079E-4</v>
      </c>
      <c r="L93" s="220" t="e">
        <f t="shared" si="6"/>
        <v>#VALUE!</v>
      </c>
      <c r="M93" s="102" t="e">
        <f>EUR1Y!AX92</f>
        <v>#VALUE!</v>
      </c>
      <c r="N93" s="102">
        <f>EUR1Y!AY92</f>
        <v>1.7778480173664206E-3</v>
      </c>
      <c r="O93" s="220" t="e">
        <f t="shared" si="7"/>
        <v>#VALUE!</v>
      </c>
    </row>
    <row r="94" spans="1:15" x14ac:dyDescent="0.2">
      <c r="A94" s="55" t="s">
        <v>106</v>
      </c>
      <c r="B94" s="219">
        <f>_xll.qlInterestRateIndexFixingDate(IborIndex&amp;"6M",C94,Trigger)</f>
        <v>42263</v>
      </c>
      <c r="C94" s="219">
        <f>_xll.qlCalendarAdvance(Calendar,C93,A94,"f",,Trigger)</f>
        <v>42265</v>
      </c>
      <c r="D94" s="102" t="e">
        <f>EUR1M!AP93</f>
        <v>#VALUE!</v>
      </c>
      <c r="E94" s="102">
        <f>EUR1M!AQ93</f>
        <v>-6.4239835493751229E-4</v>
      </c>
      <c r="F94" s="220" t="e">
        <f t="shared" si="4"/>
        <v>#VALUE!</v>
      </c>
      <c r="G94" s="102" t="e">
        <f>EUR3M!AX93</f>
        <v>#VALUE!</v>
      </c>
      <c r="H94" s="102">
        <f>EUR3M!AY93</f>
        <v>-7.9160275757680411E-5</v>
      </c>
      <c r="I94" s="220" t="e">
        <f t="shared" si="5"/>
        <v>#VALUE!</v>
      </c>
      <c r="J94" s="102" t="e">
        <f>EUR6M!AX93</f>
        <v>#VALUE!</v>
      </c>
      <c r="K94" s="102">
        <f>EUR6M!AY93</f>
        <v>6.6882791946359021E-4</v>
      </c>
      <c r="L94" s="220" t="e">
        <f t="shared" si="6"/>
        <v>#VALUE!</v>
      </c>
      <c r="M94" s="102" t="e">
        <f>EUR1Y!AX93</f>
        <v>#VALUE!</v>
      </c>
      <c r="N94" s="102">
        <f>EUR1Y!AY93</f>
        <v>1.7790977641974704E-3</v>
      </c>
      <c r="O94" s="220" t="e">
        <f t="shared" si="7"/>
        <v>#VALUE!</v>
      </c>
    </row>
    <row r="95" spans="1:15" x14ac:dyDescent="0.2">
      <c r="A95" s="55" t="s">
        <v>106</v>
      </c>
      <c r="B95" s="219">
        <f>_xll.qlInterestRateIndexFixingDate(IborIndex&amp;"6M",C95,Trigger)</f>
        <v>42264</v>
      </c>
      <c r="C95" s="219">
        <f>_xll.qlCalendarAdvance(Calendar,C94,A95,"f",,Trigger)</f>
        <v>42268</v>
      </c>
      <c r="D95" s="102" t="e">
        <f>EUR1M!AP94</f>
        <v>#VALUE!</v>
      </c>
      <c r="E95" s="102">
        <f>EUR1M!AQ94</f>
        <v>-6.4018627418294116E-4</v>
      </c>
      <c r="F95" s="220" t="e">
        <f t="shared" si="4"/>
        <v>#VALUE!</v>
      </c>
      <c r="G95" s="102" t="e">
        <f>EUR3M!AX94</f>
        <v>#VALUE!</v>
      </c>
      <c r="H95" s="102">
        <f>EUR3M!AY94</f>
        <v>-8.4390521410081286E-5</v>
      </c>
      <c r="I95" s="220" t="e">
        <f t="shared" si="5"/>
        <v>#VALUE!</v>
      </c>
      <c r="J95" s="102" t="e">
        <f>EUR6M!AX94</f>
        <v>#VALUE!</v>
      </c>
      <c r="K95" s="102">
        <f>EUR6M!AY94</f>
        <v>6.7164654919408596E-4</v>
      </c>
      <c r="L95" s="220" t="e">
        <f t="shared" si="6"/>
        <v>#VALUE!</v>
      </c>
      <c r="M95" s="102" t="e">
        <f>EUR1Y!AX94</f>
        <v>#VALUE!</v>
      </c>
      <c r="N95" s="102">
        <f>EUR1Y!AY94</f>
        <v>1.780374310264356E-3</v>
      </c>
      <c r="O95" s="220" t="e">
        <f t="shared" si="7"/>
        <v>#VALUE!</v>
      </c>
    </row>
    <row r="96" spans="1:15" x14ac:dyDescent="0.2">
      <c r="A96" s="55" t="s">
        <v>106</v>
      </c>
      <c r="B96" s="219">
        <f>_xll.qlInterestRateIndexFixingDate(IborIndex&amp;"6M",C96,Trigger)</f>
        <v>42265</v>
      </c>
      <c r="C96" s="219">
        <f>_xll.qlCalendarAdvance(Calendar,C95,A96,"f",,Trigger)</f>
        <v>42269</v>
      </c>
      <c r="D96" s="102" t="e">
        <f>EUR1M!AP95</f>
        <v>#VALUE!</v>
      </c>
      <c r="E96" s="102">
        <f>EUR1M!AQ95</f>
        <v>-6.3478155543597592E-4</v>
      </c>
      <c r="F96" s="220" t="e">
        <f t="shared" si="4"/>
        <v>#VALUE!</v>
      </c>
      <c r="G96" s="102" t="e">
        <f>EUR3M!AX95</f>
        <v>#VALUE!</v>
      </c>
      <c r="H96" s="102">
        <f>EUR3M!AY95</f>
        <v>-8.5863014206347769E-5</v>
      </c>
      <c r="I96" s="220" t="e">
        <f t="shared" si="5"/>
        <v>#VALUE!</v>
      </c>
      <c r="J96" s="102" t="e">
        <f>EUR6M!AX95</f>
        <v>#VALUE!</v>
      </c>
      <c r="K96" s="102">
        <f>EUR6M!AY95</f>
        <v>6.7454995368893293E-4</v>
      </c>
      <c r="L96" s="220" t="e">
        <f t="shared" si="6"/>
        <v>#VALUE!</v>
      </c>
      <c r="M96" s="102" t="e">
        <f>EUR1Y!AX95</f>
        <v>#VALUE!</v>
      </c>
      <c r="N96" s="102">
        <f>EUR1Y!AY95</f>
        <v>1.7831588456118411E-3</v>
      </c>
      <c r="O96" s="220" t="e">
        <f t="shared" si="7"/>
        <v>#VALUE!</v>
      </c>
    </row>
    <row r="97" spans="1:15" x14ac:dyDescent="0.2">
      <c r="A97" s="55" t="s">
        <v>106</v>
      </c>
      <c r="B97" s="219">
        <f>_xll.qlInterestRateIndexFixingDate(IborIndex&amp;"6M",C97,Trigger)</f>
        <v>42268</v>
      </c>
      <c r="C97" s="219">
        <f>_xll.qlCalendarAdvance(Calendar,C96,A97,"f",,Trigger)</f>
        <v>42270</v>
      </c>
      <c r="D97" s="102" t="e">
        <f>EUR1M!AP96</f>
        <v>#VALUE!</v>
      </c>
      <c r="E97" s="102">
        <f>EUR1M!AQ96</f>
        <v>-6.3390619931923088E-4</v>
      </c>
      <c r="F97" s="220" t="e">
        <f t="shared" si="4"/>
        <v>#VALUE!</v>
      </c>
      <c r="G97" s="102" t="e">
        <f>EUR3M!AX96</f>
        <v>#VALUE!</v>
      </c>
      <c r="H97" s="102">
        <f>EUR3M!AY96</f>
        <v>-8.7199740287381407E-5</v>
      </c>
      <c r="I97" s="220" t="e">
        <f t="shared" si="5"/>
        <v>#VALUE!</v>
      </c>
      <c r="J97" s="102" t="e">
        <f>EUR6M!AX96</f>
        <v>#VALUE!</v>
      </c>
      <c r="K97" s="102">
        <f>EUR6M!AY96</f>
        <v>6.8031000816544613E-4</v>
      </c>
      <c r="L97" s="220" t="e">
        <f t="shared" si="6"/>
        <v>#VALUE!</v>
      </c>
      <c r="M97" s="102" t="e">
        <f>EUR1Y!AX96</f>
        <v>#VALUE!</v>
      </c>
      <c r="N97" s="102">
        <f>EUR1Y!AY96</f>
        <v>1.7837514946941059E-3</v>
      </c>
      <c r="O97" s="220" t="e">
        <f t="shared" si="7"/>
        <v>#VALUE!</v>
      </c>
    </row>
    <row r="98" spans="1:15" x14ac:dyDescent="0.2">
      <c r="A98" s="55" t="s">
        <v>106</v>
      </c>
      <c r="B98" s="219">
        <f>_xll.qlInterestRateIndexFixingDate(IborIndex&amp;"6M",C98,Trigger)</f>
        <v>42269</v>
      </c>
      <c r="C98" s="219">
        <f>_xll.qlCalendarAdvance(Calendar,C97,A98,"f",,Trigger)</f>
        <v>42271</v>
      </c>
      <c r="D98" s="102" t="e">
        <f>EUR1M!AP97</f>
        <v>#VALUE!</v>
      </c>
      <c r="E98" s="102">
        <f>EUR1M!AQ97</f>
        <v>-6.2783053819792656E-4</v>
      </c>
      <c r="F98" s="220" t="e">
        <f t="shared" si="4"/>
        <v>#VALUE!</v>
      </c>
      <c r="G98" s="102" t="e">
        <f>EUR3M!AX97</f>
        <v>#VALUE!</v>
      </c>
      <c r="H98" s="102">
        <f>EUR3M!AY97</f>
        <v>-8.8400608216433957E-5</v>
      </c>
      <c r="I98" s="220" t="e">
        <f t="shared" si="5"/>
        <v>#VALUE!</v>
      </c>
      <c r="J98" s="102" t="e">
        <f>EUR6M!AX97</f>
        <v>#VALUE!</v>
      </c>
      <c r="K98" s="102">
        <f>EUR6M!AY97</f>
        <v>6.8756707204594943E-4</v>
      </c>
      <c r="L98" s="220" t="e">
        <f t="shared" si="6"/>
        <v>#VALUE!</v>
      </c>
      <c r="M98" s="102" t="e">
        <f>EUR1Y!AX97</f>
        <v>#VALUE!</v>
      </c>
      <c r="N98" s="102">
        <f>EUR1Y!AY97</f>
        <v>1.7870946308952669E-3</v>
      </c>
      <c r="O98" s="220" t="e">
        <f t="shared" si="7"/>
        <v>#VALUE!</v>
      </c>
    </row>
    <row r="99" spans="1:15" x14ac:dyDescent="0.2">
      <c r="A99" s="55" t="s">
        <v>106</v>
      </c>
      <c r="B99" s="219">
        <f>_xll.qlInterestRateIndexFixingDate(IborIndex&amp;"6M",C99,Trigger)</f>
        <v>42270</v>
      </c>
      <c r="C99" s="219">
        <f>_xll.qlCalendarAdvance(Calendar,C98,A99,"f",,Trigger)</f>
        <v>42272</v>
      </c>
      <c r="D99" s="102" t="e">
        <f>EUR1M!AP98</f>
        <v>#VALUE!</v>
      </c>
      <c r="E99" s="102">
        <f>EUR1M!AQ98</f>
        <v>-6.2532161621975391E-4</v>
      </c>
      <c r="F99" s="220" t="e">
        <f t="shared" si="4"/>
        <v>#VALUE!</v>
      </c>
      <c r="G99" s="102" t="e">
        <f>EUR3M!AX98</f>
        <v>#VALUE!</v>
      </c>
      <c r="H99" s="102">
        <f>EUR3M!AY98</f>
        <v>-9.5256561033934259E-5</v>
      </c>
      <c r="I99" s="220" t="e">
        <f t="shared" si="5"/>
        <v>#VALUE!</v>
      </c>
      <c r="J99" s="102" t="e">
        <f>EUR6M!AX98</f>
        <v>#VALUE!</v>
      </c>
      <c r="K99" s="102">
        <f>EUR6M!AY98</f>
        <v>6.9012196239604711E-4</v>
      </c>
      <c r="L99" s="220" t="e">
        <f t="shared" si="6"/>
        <v>#VALUE!</v>
      </c>
      <c r="M99" s="102" t="e">
        <f>EUR1Y!AX98</f>
        <v>#VALUE!</v>
      </c>
      <c r="N99" s="102">
        <f>EUR1Y!AY98</f>
        <v>1.7884931084486994E-3</v>
      </c>
      <c r="O99" s="220" t="e">
        <f t="shared" si="7"/>
        <v>#VALUE!</v>
      </c>
    </row>
    <row r="100" spans="1:15" x14ac:dyDescent="0.2">
      <c r="A100" s="55" t="s">
        <v>106</v>
      </c>
      <c r="B100" s="219">
        <f>_xll.qlInterestRateIndexFixingDate(IborIndex&amp;"6M",C100,Trigger)</f>
        <v>42271</v>
      </c>
      <c r="C100" s="219">
        <f>_xll.qlCalendarAdvance(Calendar,C99,A100,"f",,Trigger)</f>
        <v>42275</v>
      </c>
      <c r="D100" s="102" t="e">
        <f>EUR1M!AP99</f>
        <v>#VALUE!</v>
      </c>
      <c r="E100" s="102">
        <f>EUR1M!AQ99</f>
        <v>-6.2287778525416115E-4</v>
      </c>
      <c r="F100" s="220" t="e">
        <f t="shared" si="4"/>
        <v>#VALUE!</v>
      </c>
      <c r="G100" s="102" t="e">
        <f>EUR3M!AX99</f>
        <v>#VALUE!</v>
      </c>
      <c r="H100" s="102">
        <f>EUR3M!AY99</f>
        <v>-9.1845813060042415E-5</v>
      </c>
      <c r="I100" s="220" t="e">
        <f t="shared" si="5"/>
        <v>#VALUE!</v>
      </c>
      <c r="J100" s="102" t="e">
        <f>EUR6M!AX99</f>
        <v>#VALUE!</v>
      </c>
      <c r="K100" s="102">
        <f>EUR6M!AY99</f>
        <v>6.9406655429452523E-4</v>
      </c>
      <c r="L100" s="220" t="e">
        <f t="shared" si="6"/>
        <v>#VALUE!</v>
      </c>
      <c r="M100" s="102" t="e">
        <f>EUR1Y!AX99</f>
        <v>#VALUE!</v>
      </c>
      <c r="N100" s="102">
        <f>EUR1Y!AY99</f>
        <v>1.7899052806025582E-3</v>
      </c>
      <c r="O100" s="220" t="e">
        <f t="shared" si="7"/>
        <v>#VALUE!</v>
      </c>
    </row>
    <row r="101" spans="1:15" x14ac:dyDescent="0.2">
      <c r="A101" s="55" t="s">
        <v>106</v>
      </c>
      <c r="B101" s="219">
        <f>_xll.qlInterestRateIndexFixingDate(IborIndex&amp;"6M",C101,Trigger)</f>
        <v>42272</v>
      </c>
      <c r="C101" s="219">
        <f>_xll.qlCalendarAdvance(Calendar,C100,A101,"f",,Trigger)</f>
        <v>42276</v>
      </c>
      <c r="D101" s="102" t="e">
        <f>EUR1M!AP100</f>
        <v>#VALUE!</v>
      </c>
      <c r="E101" s="102">
        <f>EUR1M!AQ100</f>
        <v>-6.1944676622752159E-4</v>
      </c>
      <c r="F101" s="220" t="e">
        <f t="shared" si="4"/>
        <v>#VALUE!</v>
      </c>
      <c r="G101" s="102" t="e">
        <f>EUR3M!AX100</f>
        <v>#VALUE!</v>
      </c>
      <c r="H101" s="102">
        <f>EUR3M!AY100</f>
        <v>-9.2368162086053557E-5</v>
      </c>
      <c r="I101" s="220" t="e">
        <f t="shared" si="5"/>
        <v>#VALUE!</v>
      </c>
      <c r="J101" s="102" t="e">
        <f>EUR6M!AX100</f>
        <v>#VALUE!</v>
      </c>
      <c r="K101" s="102">
        <f>EUR6M!AY100</f>
        <v>6.3715640816141205E-4</v>
      </c>
      <c r="L101" s="220" t="e">
        <f t="shared" si="6"/>
        <v>#VALUE!</v>
      </c>
      <c r="M101" s="102" t="e">
        <f>EUR1Y!AX100</f>
        <v>#VALUE!</v>
      </c>
      <c r="N101" s="102">
        <f>EUR1Y!AY100</f>
        <v>1.7929787756392347E-3</v>
      </c>
      <c r="O101" s="220" t="e">
        <f t="shared" si="7"/>
        <v>#VALUE!</v>
      </c>
    </row>
    <row r="102" spans="1:15" x14ac:dyDescent="0.2">
      <c r="A102" s="55" t="s">
        <v>106</v>
      </c>
      <c r="B102" s="219">
        <f>_xll.qlInterestRateIndexFixingDate(IborIndex&amp;"6M",C102,Trigger)</f>
        <v>42275</v>
      </c>
      <c r="C102" s="219">
        <f>_xll.qlCalendarAdvance(Calendar,C101,A102,"f",,Trigger)</f>
        <v>42277</v>
      </c>
      <c r="D102" s="102" t="e">
        <f>EUR1M!AP101</f>
        <v>#VALUE!</v>
      </c>
      <c r="E102" s="102">
        <f>EUR1M!AQ101</f>
        <v>-6.1790501465937514E-4</v>
      </c>
      <c r="F102" s="220" t="e">
        <f t="shared" si="4"/>
        <v>#VALUE!</v>
      </c>
      <c r="G102" s="102" t="e">
        <f>EUR3M!AX101</f>
        <v>#VALUE!</v>
      </c>
      <c r="H102" s="102">
        <f>EUR3M!AY101</f>
        <v>-9.4423757265702321E-5</v>
      </c>
      <c r="I102" s="220" t="e">
        <f t="shared" si="5"/>
        <v>#VALUE!</v>
      </c>
      <c r="J102" s="102" t="e">
        <f>EUR6M!AX101</f>
        <v>#VALUE!</v>
      </c>
      <c r="K102" s="102">
        <f>EUR6M!AY101</f>
        <v>6.4240807590935966E-4</v>
      </c>
      <c r="L102" s="220" t="e">
        <f t="shared" si="6"/>
        <v>#VALUE!</v>
      </c>
      <c r="M102" s="102" t="e">
        <f>EUR1Y!AX101</f>
        <v>#VALUE!</v>
      </c>
      <c r="N102" s="102">
        <f>EUR1Y!AY101</f>
        <v>1.7935905818765941E-3</v>
      </c>
      <c r="O102" s="220" t="e">
        <f t="shared" si="7"/>
        <v>#VALUE!</v>
      </c>
    </row>
    <row r="103" spans="1:15" x14ac:dyDescent="0.2">
      <c r="A103" s="55" t="s">
        <v>106</v>
      </c>
      <c r="B103" s="219">
        <f>_xll.qlInterestRateIndexFixingDate(IborIndex&amp;"6M",C103,Trigger)</f>
        <v>42276</v>
      </c>
      <c r="C103" s="219">
        <f>_xll.qlCalendarAdvance(Calendar,C102,A103,"f",,Trigger)</f>
        <v>42278</v>
      </c>
      <c r="D103" s="102" t="e">
        <f>EUR1M!AP102</f>
        <v>#VALUE!</v>
      </c>
      <c r="E103" s="102">
        <f>EUR1M!AQ102</f>
        <v>-6.1318776385649494E-4</v>
      </c>
      <c r="F103" s="220" t="e">
        <f t="shared" si="4"/>
        <v>#VALUE!</v>
      </c>
      <c r="G103" s="102" t="e">
        <f>EUR3M!AX102</f>
        <v>#VALUE!</v>
      </c>
      <c r="H103" s="102">
        <f>EUR3M!AY102</f>
        <v>-1.9014077768612255E-4</v>
      </c>
      <c r="I103" s="220" t="e">
        <f t="shared" si="5"/>
        <v>#VALUE!</v>
      </c>
      <c r="J103" s="102" t="e">
        <f>EUR6M!AX102</f>
        <v>#VALUE!</v>
      </c>
      <c r="K103" s="102">
        <f>EUR6M!AY102</f>
        <v>6.506072590574647E-4</v>
      </c>
      <c r="L103" s="220" t="e">
        <f t="shared" si="6"/>
        <v>#VALUE!</v>
      </c>
      <c r="M103" s="102" t="e">
        <f>EUR1Y!AX102</f>
        <v>#VALUE!</v>
      </c>
      <c r="N103" s="102">
        <f>EUR1Y!AY102</f>
        <v>1.7971032246676055E-3</v>
      </c>
      <c r="O103" s="220" t="e">
        <f t="shared" si="7"/>
        <v>#VALUE!</v>
      </c>
    </row>
    <row r="104" spans="1:15" x14ac:dyDescent="0.2">
      <c r="A104" s="55" t="s">
        <v>106</v>
      </c>
      <c r="B104" s="219">
        <f>_xll.qlInterestRateIndexFixingDate(IborIndex&amp;"6M",C104,Trigger)</f>
        <v>42277</v>
      </c>
      <c r="C104" s="219">
        <f>_xll.qlCalendarAdvance(Calendar,C103,A104,"f",,Trigger)</f>
        <v>42279</v>
      </c>
      <c r="D104" s="102" t="e">
        <f>EUR1M!AP103</f>
        <v>#VALUE!</v>
      </c>
      <c r="E104" s="102">
        <f>EUR1M!AQ103</f>
        <v>-6.1216712882967853E-4</v>
      </c>
      <c r="F104" s="220" t="e">
        <f t="shared" si="4"/>
        <v>#VALUE!</v>
      </c>
      <c r="G104" s="102" t="e">
        <f>EUR3M!AX103</f>
        <v>#VALUE!</v>
      </c>
      <c r="H104" s="102">
        <f>EUR3M!AY103</f>
        <v>-1.8972352819460487E-4</v>
      </c>
      <c r="I104" s="220" t="e">
        <f t="shared" si="5"/>
        <v>#VALUE!</v>
      </c>
      <c r="J104" s="102" t="e">
        <f>EUR6M!AX103</f>
        <v>#VALUE!</v>
      </c>
      <c r="K104" s="102">
        <f>EUR6M!AY103</f>
        <v>6.5398696191034452E-4</v>
      </c>
      <c r="L104" s="220" t="e">
        <f t="shared" si="6"/>
        <v>#VALUE!</v>
      </c>
      <c r="M104" s="102" t="e">
        <f>EUR1Y!AX103</f>
        <v>#VALUE!</v>
      </c>
      <c r="N104" s="102">
        <f>EUR1Y!AY103</f>
        <v>1.7985563379755377E-3</v>
      </c>
      <c r="O104" s="220" t="e">
        <f t="shared" si="7"/>
        <v>#VALUE!</v>
      </c>
    </row>
    <row r="105" spans="1:15" x14ac:dyDescent="0.2">
      <c r="A105" s="55" t="s">
        <v>106</v>
      </c>
      <c r="B105" s="219">
        <f>_xll.qlInterestRateIndexFixingDate(IborIndex&amp;"6M",C105,Trigger)</f>
        <v>42278</v>
      </c>
      <c r="C105" s="219">
        <f>_xll.qlCalendarAdvance(Calendar,C104,A105,"f",,Trigger)</f>
        <v>42282</v>
      </c>
      <c r="D105" s="102" t="e">
        <f>EUR1M!AP104</f>
        <v>#VALUE!</v>
      </c>
      <c r="E105" s="102">
        <f>EUR1M!AQ104</f>
        <v>-6.1382969287845674E-4</v>
      </c>
      <c r="F105" s="220" t="e">
        <f t="shared" si="4"/>
        <v>#VALUE!</v>
      </c>
      <c r="G105" s="102" t="e">
        <f>EUR3M!AX104</f>
        <v>#VALUE!</v>
      </c>
      <c r="H105" s="102">
        <f>EUR3M!AY104</f>
        <v>-1.8831933387914617E-4</v>
      </c>
      <c r="I105" s="220" t="e">
        <f t="shared" si="5"/>
        <v>#VALUE!</v>
      </c>
      <c r="J105" s="102" t="e">
        <f>EUR6M!AX104</f>
        <v>#VALUE!</v>
      </c>
      <c r="K105" s="102">
        <f>EUR6M!AY104</f>
        <v>6.5735775730572054E-4</v>
      </c>
      <c r="L105" s="220" t="e">
        <f t="shared" si="6"/>
        <v>#VALUE!</v>
      </c>
      <c r="M105" s="102" t="e">
        <f>EUR1Y!AX104</f>
        <v>#VALUE!</v>
      </c>
      <c r="N105" s="102">
        <f>EUR1Y!AY104</f>
        <v>1.8000092537171352E-3</v>
      </c>
      <c r="O105" s="220" t="e">
        <f t="shared" si="7"/>
        <v>#VALUE!</v>
      </c>
    </row>
    <row r="106" spans="1:15" x14ac:dyDescent="0.2">
      <c r="A106" s="55" t="s">
        <v>106</v>
      </c>
      <c r="B106" s="219">
        <f>_xll.qlInterestRateIndexFixingDate(IborIndex&amp;"6M",C106,Trigger)</f>
        <v>42279</v>
      </c>
      <c r="C106" s="219">
        <f>_xll.qlCalendarAdvance(Calendar,C105,A106,"f",,Trigger)</f>
        <v>42283</v>
      </c>
      <c r="D106" s="102" t="e">
        <f>EUR1M!AP105</f>
        <v>#VALUE!</v>
      </c>
      <c r="E106" s="102">
        <f>EUR1M!AQ105</f>
        <v>-6.1254960448703377E-4</v>
      </c>
      <c r="F106" s="220" t="e">
        <f t="shared" si="4"/>
        <v>#VALUE!</v>
      </c>
      <c r="G106" s="102" t="e">
        <f>EUR3M!AX105</f>
        <v>#VALUE!</v>
      </c>
      <c r="H106" s="102">
        <f>EUR3M!AY105</f>
        <v>-1.8784399891471338E-4</v>
      </c>
      <c r="I106" s="220" t="e">
        <f t="shared" si="5"/>
        <v>#VALUE!</v>
      </c>
      <c r="J106" s="102" t="e">
        <f>EUR6M!AX105</f>
        <v>#VALUE!</v>
      </c>
      <c r="K106" s="102">
        <f>EUR6M!AY105</f>
        <v>6.6071150907556916E-4</v>
      </c>
      <c r="L106" s="220" t="e">
        <f t="shared" si="6"/>
        <v>#VALUE!</v>
      </c>
      <c r="M106" s="102" t="e">
        <f>EUR1Y!AX105</f>
        <v>#VALUE!</v>
      </c>
      <c r="N106" s="102">
        <f>EUR1Y!AY105</f>
        <v>1.8030845036319221E-3</v>
      </c>
      <c r="O106" s="220" t="e">
        <f t="shared" si="7"/>
        <v>#VALUE!</v>
      </c>
    </row>
    <row r="107" spans="1:15" x14ac:dyDescent="0.2">
      <c r="A107" s="55" t="s">
        <v>106</v>
      </c>
      <c r="B107" s="219">
        <f>_xll.qlInterestRateIndexFixingDate(IborIndex&amp;"6M",C107,Trigger)</f>
        <v>42282</v>
      </c>
      <c r="C107" s="219">
        <f>_xll.qlCalendarAdvance(Calendar,C106,A107,"f",,Trigger)</f>
        <v>42284</v>
      </c>
      <c r="D107" s="102" t="e">
        <f>EUR1M!AP106</f>
        <v>#VALUE!</v>
      </c>
      <c r="E107" s="102">
        <f>EUR1M!AQ106</f>
        <v>-6.113089604172174E-4</v>
      </c>
      <c r="F107" s="220" t="e">
        <f t="shared" si="4"/>
        <v>#VALUE!</v>
      </c>
      <c r="G107" s="102" t="e">
        <f>EUR3M!AX106</f>
        <v>#VALUE!</v>
      </c>
      <c r="H107" s="102">
        <f>EUR3M!AY106</f>
        <v>-1.8723889409585313E-4</v>
      </c>
      <c r="I107" s="220" t="e">
        <f t="shared" si="5"/>
        <v>#VALUE!</v>
      </c>
      <c r="J107" s="102" t="e">
        <f>EUR6M!AX106</f>
        <v>#VALUE!</v>
      </c>
      <c r="K107" s="102">
        <f>EUR6M!AY106</f>
        <v>6.6556765039758772E-4</v>
      </c>
      <c r="L107" s="220" t="e">
        <f t="shared" si="6"/>
        <v>#VALUE!</v>
      </c>
      <c r="M107" s="102" t="e">
        <f>EUR1Y!AX106</f>
        <v>#VALUE!</v>
      </c>
      <c r="N107" s="102">
        <f>EUR1Y!AY106</f>
        <v>1.8037143988593645E-3</v>
      </c>
      <c r="O107" s="220" t="e">
        <f t="shared" si="7"/>
        <v>#VALUE!</v>
      </c>
    </row>
    <row r="108" spans="1:15" x14ac:dyDescent="0.2">
      <c r="A108" s="55" t="s">
        <v>106</v>
      </c>
      <c r="B108" s="219">
        <f>_xll.qlInterestRateIndexFixingDate(IborIndex&amp;"6M",C108,Trigger)</f>
        <v>42283</v>
      </c>
      <c r="C108" s="219">
        <f>_xll.qlCalendarAdvance(Calendar,C107,A108,"f",,Trigger)</f>
        <v>42285</v>
      </c>
      <c r="D108" s="102" t="e">
        <f>EUR1M!AP107</f>
        <v>#VALUE!</v>
      </c>
      <c r="E108" s="102">
        <f>EUR1M!AQ107</f>
        <v>-6.1462164403237917E-4</v>
      </c>
      <c r="F108" s="220" t="e">
        <f t="shared" si="4"/>
        <v>#VALUE!</v>
      </c>
      <c r="G108" s="102" t="e">
        <f>EUR3M!AX107</f>
        <v>#VALUE!</v>
      </c>
      <c r="H108" s="102">
        <f>EUR3M!AY107</f>
        <v>-1.8650479501085464E-4</v>
      </c>
      <c r="I108" s="220" t="e">
        <f t="shared" si="5"/>
        <v>#VALUE!</v>
      </c>
      <c r="J108" s="102" t="e">
        <f>EUR6M!AX107</f>
        <v>#VALUE!</v>
      </c>
      <c r="K108" s="102">
        <f>EUR6M!AY107</f>
        <v>6.7378766815830778E-4</v>
      </c>
      <c r="L108" s="220" t="e">
        <f t="shared" si="6"/>
        <v>#VALUE!</v>
      </c>
      <c r="M108" s="102" t="e">
        <f>EUR1Y!AX107</f>
        <v>#VALUE!</v>
      </c>
      <c r="N108" s="102">
        <f>EUR1Y!AY107</f>
        <v>1.8071985952058263E-3</v>
      </c>
      <c r="O108" s="220" t="e">
        <f t="shared" si="7"/>
        <v>#VALUE!</v>
      </c>
    </row>
    <row r="109" spans="1:15" x14ac:dyDescent="0.2">
      <c r="A109" s="55" t="s">
        <v>106</v>
      </c>
      <c r="B109" s="219">
        <f>_xll.qlInterestRateIndexFixingDate(IborIndex&amp;"6M",C109,Trigger)</f>
        <v>42284</v>
      </c>
      <c r="C109" s="219">
        <f>_xll.qlCalendarAdvance(Calendar,C108,A109,"f",,Trigger)</f>
        <v>42286</v>
      </c>
      <c r="D109" s="102" t="e">
        <f>EUR1M!AP108</f>
        <v>#VALUE!</v>
      </c>
      <c r="E109" s="102">
        <f>EUR1M!AQ108</f>
        <v>-6.1685258883159924E-4</v>
      </c>
      <c r="F109" s="220" t="e">
        <f t="shared" si="4"/>
        <v>#VALUE!</v>
      </c>
      <c r="G109" s="102" t="e">
        <f>EUR3M!AX108</f>
        <v>#VALUE!</v>
      </c>
      <c r="H109" s="102">
        <f>EUR3M!AY108</f>
        <v>-1.8558442683252427E-4</v>
      </c>
      <c r="I109" s="220" t="e">
        <f t="shared" si="5"/>
        <v>#VALUE!</v>
      </c>
      <c r="J109" s="102" t="e">
        <f>EUR6M!AX108</f>
        <v>#VALUE!</v>
      </c>
      <c r="K109" s="102">
        <f>EUR6M!AY108</f>
        <v>6.7692847090536953E-4</v>
      </c>
      <c r="L109" s="220" t="e">
        <f t="shared" si="6"/>
        <v>#VALUE!</v>
      </c>
      <c r="M109" s="102" t="e">
        <f>EUR1Y!AX108</f>
        <v>#VALUE!</v>
      </c>
      <c r="N109" s="102">
        <f>EUR1Y!AY108</f>
        <v>1.8086067362771136E-3</v>
      </c>
      <c r="O109" s="220" t="e">
        <f t="shared" si="7"/>
        <v>#VALUE!</v>
      </c>
    </row>
    <row r="110" spans="1:15" x14ac:dyDescent="0.2">
      <c r="A110" s="55" t="s">
        <v>106</v>
      </c>
      <c r="B110" s="219">
        <f>_xll.qlInterestRateIndexFixingDate(IborIndex&amp;"6M",C110,Trigger)</f>
        <v>42285</v>
      </c>
      <c r="C110" s="219">
        <f>_xll.qlCalendarAdvance(Calendar,C109,A110,"f",,Trigger)</f>
        <v>42289</v>
      </c>
      <c r="D110" s="102" t="e">
        <f>EUR1M!AP109</f>
        <v>#VALUE!</v>
      </c>
      <c r="E110" s="102">
        <f>EUR1M!AQ109</f>
        <v>-6.2668386651062752E-4</v>
      </c>
      <c r="F110" s="220" t="e">
        <f t="shared" si="4"/>
        <v>#VALUE!</v>
      </c>
      <c r="G110" s="102" t="e">
        <f>EUR3M!AX109</f>
        <v>#VALUE!</v>
      </c>
      <c r="H110" s="102">
        <f>EUR3M!AY109</f>
        <v>-1.8229608792366802E-4</v>
      </c>
      <c r="I110" s="220" t="e">
        <f t="shared" si="5"/>
        <v>#VALUE!</v>
      </c>
      <c r="J110" s="102" t="e">
        <f>EUR6M!AX109</f>
        <v>#VALUE!</v>
      </c>
      <c r="K110" s="102">
        <f>EUR6M!AY109</f>
        <v>6.8000000000026145E-4</v>
      </c>
      <c r="L110" s="220" t="e">
        <f t="shared" si="6"/>
        <v>#VALUE!</v>
      </c>
      <c r="M110" s="102" t="e">
        <f>EUR1Y!AX109</f>
        <v>#VALUE!</v>
      </c>
      <c r="N110" s="102">
        <f>EUR1Y!AY109</f>
        <v>1.8099999999996489E-3</v>
      </c>
      <c r="O110" s="220" t="e">
        <f t="shared" si="7"/>
        <v>#VALUE!</v>
      </c>
    </row>
    <row r="111" spans="1:15" x14ac:dyDescent="0.2">
      <c r="A111" s="55" t="s">
        <v>106</v>
      </c>
      <c r="B111" s="219">
        <f>_xll.qlInterestRateIndexFixingDate(IborIndex&amp;"6M",C111,Trigger)</f>
        <v>42286</v>
      </c>
      <c r="C111" s="219">
        <f>_xll.qlCalendarAdvance(Calendar,C110,A111,"f",,Trigger)</f>
        <v>42290</v>
      </c>
      <c r="D111" s="102" t="e">
        <f>EUR1M!AP110</f>
        <v>#VALUE!</v>
      </c>
      <c r="E111" s="102">
        <f>EUR1M!AQ110</f>
        <v>-6.2695556649283724E-4</v>
      </c>
      <c r="F111" s="220" t="e">
        <f t="shared" si="4"/>
        <v>#VALUE!</v>
      </c>
      <c r="G111" s="102" t="e">
        <f>EUR3M!AX110</f>
        <v>#VALUE!</v>
      </c>
      <c r="H111" s="102">
        <f>EUR3M!AY110</f>
        <v>-1.8093077149114819E-4</v>
      </c>
      <c r="I111" s="220" t="e">
        <f t="shared" si="5"/>
        <v>#VALUE!</v>
      </c>
      <c r="J111" s="102" t="e">
        <f>EUR6M!AX110</f>
        <v>#VALUE!</v>
      </c>
      <c r="K111" s="102">
        <f>EUR6M!AY110</f>
        <v>6.8299471311338131E-4</v>
      </c>
      <c r="L111" s="220" t="e">
        <f t="shared" si="6"/>
        <v>#VALUE!</v>
      </c>
      <c r="M111" s="102" t="e">
        <f>EUR1Y!AX110</f>
        <v>#VALUE!</v>
      </c>
      <c r="N111" s="102">
        <f>EUR1Y!AY110</f>
        <v>1.8127896981914499E-3</v>
      </c>
      <c r="O111" s="220" t="e">
        <f t="shared" si="7"/>
        <v>#VALUE!</v>
      </c>
    </row>
    <row r="112" spans="1:15" x14ac:dyDescent="0.2">
      <c r="A112" s="55" t="s">
        <v>106</v>
      </c>
      <c r="B112" s="219">
        <f>_xll.qlInterestRateIndexFixingDate(IborIndex&amp;"6M",C112,Trigger)</f>
        <v>42289</v>
      </c>
      <c r="C112" s="219">
        <f>_xll.qlCalendarAdvance(Calendar,C111,A112,"f",,Trigger)</f>
        <v>42291</v>
      </c>
      <c r="D112" s="102" t="e">
        <f>EUR1M!AP111</f>
        <v>#VALUE!</v>
      </c>
      <c r="E112" s="102">
        <f>EUR1M!AQ111</f>
        <v>-6.2740751828721346E-4</v>
      </c>
      <c r="F112" s="220" t="e">
        <f t="shared" si="4"/>
        <v>#VALUE!</v>
      </c>
      <c r="G112" s="102" t="e">
        <f>EUR3M!AX111</f>
        <v>#VALUE!</v>
      </c>
      <c r="H112" s="102">
        <f>EUR3M!AY111</f>
        <v>-1.7944238642595231E-4</v>
      </c>
      <c r="I112" s="220" t="e">
        <f t="shared" si="5"/>
        <v>#VALUE!</v>
      </c>
      <c r="J112" s="102" t="e">
        <f>EUR6M!AX111</f>
        <v>#VALUE!</v>
      </c>
      <c r="K112" s="102">
        <f>EUR6M!AY111</f>
        <v>6.8683502546553041E-4</v>
      </c>
      <c r="L112" s="220" t="e">
        <f t="shared" si="6"/>
        <v>#VALUE!</v>
      </c>
      <c r="M112" s="102" t="e">
        <f>EUR1Y!AX111</f>
        <v>#VALUE!</v>
      </c>
      <c r="N112" s="102">
        <f>EUR1Y!AY111</f>
        <v>1.8134345663925748E-3</v>
      </c>
      <c r="O112" s="220" t="e">
        <f t="shared" si="7"/>
        <v>#VALUE!</v>
      </c>
    </row>
    <row r="113" spans="1:15" x14ac:dyDescent="0.2">
      <c r="A113" s="55" t="s">
        <v>106</v>
      </c>
      <c r="B113" s="219">
        <f>_xll.qlInterestRateIndexFixingDate(IborIndex&amp;"6M",C113,Trigger)</f>
        <v>42290</v>
      </c>
      <c r="C113" s="219">
        <f>_xll.qlCalendarAdvance(Calendar,C112,A113,"f",,Trigger)</f>
        <v>42292</v>
      </c>
      <c r="D113" s="102" t="e">
        <f>EUR1M!AP112</f>
        <v>#VALUE!</v>
      </c>
      <c r="E113" s="102">
        <f>EUR1M!AQ112</f>
        <v>-6.4617101236182312E-4</v>
      </c>
      <c r="F113" s="220" t="e">
        <f t="shared" si="4"/>
        <v>#VALUE!</v>
      </c>
      <c r="G113" s="102" t="e">
        <f>EUR3M!AX112</f>
        <v>#VALUE!</v>
      </c>
      <c r="H113" s="102">
        <f>EUR3M!AY112</f>
        <v>-1.7783213235369661E-4</v>
      </c>
      <c r="I113" s="220" t="e">
        <f t="shared" si="5"/>
        <v>#VALUE!</v>
      </c>
      <c r="J113" s="102" t="e">
        <f>EUR6M!AX112</f>
        <v>#VALUE!</v>
      </c>
      <c r="K113" s="102">
        <f>EUR6M!AY112</f>
        <v>6.9420930977234655E-4</v>
      </c>
      <c r="L113" s="220" t="e">
        <f t="shared" si="6"/>
        <v>#VALUE!</v>
      </c>
      <c r="M113" s="102" t="e">
        <f>EUR1Y!AX112</f>
        <v>#VALUE!</v>
      </c>
      <c r="N113" s="102">
        <f>EUR1Y!AY112</f>
        <v>1.816724253490936E-3</v>
      </c>
      <c r="O113" s="220" t="e">
        <f t="shared" si="7"/>
        <v>#VALUE!</v>
      </c>
    </row>
    <row r="114" spans="1:15" x14ac:dyDescent="0.2">
      <c r="A114" s="55" t="s">
        <v>106</v>
      </c>
      <c r="B114" s="219">
        <f>_xll.qlInterestRateIndexFixingDate(IborIndex&amp;"6M",C114,Trigger)</f>
        <v>42291</v>
      </c>
      <c r="C114" s="219">
        <f>_xll.qlCalendarAdvance(Calendar,C113,A114,"f",,Trigger)</f>
        <v>42293</v>
      </c>
      <c r="D114" s="102" t="e">
        <f>EUR1M!AP113</f>
        <v>#VALUE!</v>
      </c>
      <c r="E114" s="102">
        <f>EUR1M!AQ113</f>
        <v>-6.545315965068183E-4</v>
      </c>
      <c r="F114" s="220" t="e">
        <f t="shared" si="4"/>
        <v>#VALUE!</v>
      </c>
      <c r="G114" s="102" t="e">
        <f>EUR3M!AX113</f>
        <v>#VALUE!</v>
      </c>
      <c r="H114" s="102">
        <f>EUR3M!AY113</f>
        <v>-1.753876513056072E-4</v>
      </c>
      <c r="I114" s="220" t="e">
        <f t="shared" si="5"/>
        <v>#VALUE!</v>
      </c>
      <c r="J114" s="102" t="e">
        <f>EUR6M!AX113</f>
        <v>#VALUE!</v>
      </c>
      <c r="K114" s="102">
        <f>EUR6M!AY113</f>
        <v>6.9682766497713077E-4</v>
      </c>
      <c r="L114" s="220" t="e">
        <f t="shared" si="6"/>
        <v>#VALUE!</v>
      </c>
      <c r="M114" s="102" t="e">
        <f>EUR1Y!AX113</f>
        <v>#VALUE!</v>
      </c>
      <c r="N114" s="102">
        <f>EUR1Y!AY113</f>
        <v>1.8180242095618116E-3</v>
      </c>
      <c r="O114" s="220" t="e">
        <f t="shared" si="7"/>
        <v>#VALUE!</v>
      </c>
    </row>
    <row r="115" spans="1:15" x14ac:dyDescent="0.2">
      <c r="A115" s="55" t="s">
        <v>106</v>
      </c>
      <c r="B115" s="219">
        <f>_xll.qlInterestRateIndexFixingDate(IborIndex&amp;"6M",C115,Trigger)</f>
        <v>42292</v>
      </c>
      <c r="C115" s="219">
        <f>_xll.qlCalendarAdvance(Calendar,C114,A115,"f",,Trigger)</f>
        <v>42296</v>
      </c>
      <c r="D115" s="102" t="e">
        <f>EUR1M!AP114</f>
        <v>#VALUE!</v>
      </c>
      <c r="E115" s="102">
        <f>EUR1M!AQ114</f>
        <v>-6.7895910229436919E-4</v>
      </c>
      <c r="F115" s="220" t="e">
        <f t="shared" si="4"/>
        <v>#VALUE!</v>
      </c>
      <c r="G115" s="102" t="e">
        <f>EUR3M!AX114</f>
        <v>#VALUE!</v>
      </c>
      <c r="H115" s="102">
        <f>EUR3M!AY114</f>
        <v>-1.7019853882814458E-4</v>
      </c>
      <c r="I115" s="220" t="e">
        <f t="shared" si="5"/>
        <v>#VALUE!</v>
      </c>
      <c r="J115" s="102" t="e">
        <f>EUR6M!AX114</f>
        <v>#VALUE!</v>
      </c>
      <c r="K115" s="102">
        <f>EUR6M!AY114</f>
        <v>6.9937441509371754E-4</v>
      </c>
      <c r="L115" s="220" t="e">
        <f t="shared" si="6"/>
        <v>#VALUE!</v>
      </c>
      <c r="M115" s="102" t="e">
        <f>EUR1Y!AX114</f>
        <v>#VALUE!</v>
      </c>
      <c r="N115" s="102">
        <f>EUR1Y!AY114</f>
        <v>1.8193105476747783E-3</v>
      </c>
      <c r="O115" s="220" t="e">
        <f t="shared" si="7"/>
        <v>#VALUE!</v>
      </c>
    </row>
    <row r="116" spans="1:15" x14ac:dyDescent="0.2">
      <c r="A116" s="55" t="s">
        <v>106</v>
      </c>
      <c r="B116" s="219">
        <f>_xll.qlInterestRateIndexFixingDate(IborIndex&amp;"6M",C116,Trigger)</f>
        <v>42293</v>
      </c>
      <c r="C116" s="219">
        <f>_xll.qlCalendarAdvance(Calendar,C115,A116,"f",,Trigger)</f>
        <v>42297</v>
      </c>
      <c r="D116" s="102" t="e">
        <f>EUR1M!AP115</f>
        <v>#VALUE!</v>
      </c>
      <c r="E116" s="102">
        <f>EUR1M!AQ115</f>
        <v>-6.816668660411529E-4</v>
      </c>
      <c r="F116" s="220" t="e">
        <f t="shared" si="4"/>
        <v>#VALUE!</v>
      </c>
      <c r="G116" s="102" t="e">
        <f>EUR3M!AX115</f>
        <v>#VALUE!</v>
      </c>
      <c r="H116" s="102">
        <f>EUR3M!AY115</f>
        <v>-1.6799905441658558E-4</v>
      </c>
      <c r="I116" s="220" t="e">
        <f t="shared" si="5"/>
        <v>#VALUE!</v>
      </c>
      <c r="J116" s="102" t="e">
        <f>EUR6M!AX115</f>
        <v>#VALUE!</v>
      </c>
      <c r="K116" s="102">
        <f>EUR6M!AY115</f>
        <v>7.0185091861880967E-4</v>
      </c>
      <c r="L116" s="220" t="e">
        <f t="shared" si="6"/>
        <v>#VALUE!</v>
      </c>
      <c r="M116" s="102" t="e">
        <f>EUR1Y!AX115</f>
        <v>#VALUE!</v>
      </c>
      <c r="N116" s="102">
        <f>EUR1Y!AY115</f>
        <v>1.8217809094241688E-3</v>
      </c>
      <c r="O116" s="220" t="e">
        <f t="shared" si="7"/>
        <v>#VALUE!</v>
      </c>
    </row>
    <row r="117" spans="1:15" x14ac:dyDescent="0.2">
      <c r="A117" s="55" t="s">
        <v>106</v>
      </c>
      <c r="B117" s="219">
        <f>_xll.qlInterestRateIndexFixingDate(IborIndex&amp;"6M",C117,Trigger)</f>
        <v>42296</v>
      </c>
      <c r="C117" s="219">
        <f>_xll.qlCalendarAdvance(Calendar,C116,A117,"f",,Trigger)</f>
        <v>42298</v>
      </c>
      <c r="D117" s="102" t="e">
        <f>EUR1M!AP116</f>
        <v>#VALUE!</v>
      </c>
      <c r="E117" s="102">
        <f>EUR1M!AQ116</f>
        <v>-6.8460415783570231E-4</v>
      </c>
      <c r="F117" s="220" t="e">
        <f t="shared" si="4"/>
        <v>#VALUE!</v>
      </c>
      <c r="G117" s="102" t="e">
        <f>EUR3M!AX116</f>
        <v>#VALUE!</v>
      </c>
      <c r="H117" s="102">
        <f>EUR3M!AY116</f>
        <v>-1.6568617094054016E-4</v>
      </c>
      <c r="I117" s="220" t="e">
        <f t="shared" si="5"/>
        <v>#VALUE!</v>
      </c>
      <c r="J117" s="102" t="e">
        <f>EUR6M!AX116</f>
        <v>#VALUE!</v>
      </c>
      <c r="K117" s="102">
        <f>EUR6M!AY116</f>
        <v>7.0461868707824939E-4</v>
      </c>
      <c r="L117" s="220" t="e">
        <f t="shared" si="6"/>
        <v>#VALUE!</v>
      </c>
      <c r="M117" s="102" t="e">
        <f>EUR1Y!AX116</f>
        <v>#VALUE!</v>
      </c>
      <c r="N117" s="102">
        <f>EUR1Y!AY116</f>
        <v>1.8224366011452954E-3</v>
      </c>
      <c r="O117" s="220" t="e">
        <f t="shared" si="7"/>
        <v>#VALUE!</v>
      </c>
    </row>
    <row r="118" spans="1:15" x14ac:dyDescent="0.2">
      <c r="A118" s="55" t="s">
        <v>106</v>
      </c>
      <c r="B118" s="219">
        <f>_xll.qlInterestRateIndexFixingDate(IborIndex&amp;"6M",C118,Trigger)</f>
        <v>42297</v>
      </c>
      <c r="C118" s="219">
        <f>_xll.qlCalendarAdvance(Calendar,C117,A118,"f",,Trigger)</f>
        <v>42299</v>
      </c>
      <c r="D118" s="102" t="e">
        <f>EUR1M!AP117</f>
        <v>#VALUE!</v>
      </c>
      <c r="E118" s="102">
        <f>EUR1M!AQ117</f>
        <v>-7.2004731673254311E-4</v>
      </c>
      <c r="F118" s="220" t="e">
        <f t="shared" si="4"/>
        <v>#VALUE!</v>
      </c>
      <c r="G118" s="102" t="e">
        <f>EUR3M!AX117</f>
        <v>#VALUE!</v>
      </c>
      <c r="H118" s="102">
        <f>EUR3M!AY117</f>
        <v>-1.6326151208684547E-4</v>
      </c>
      <c r="I118" s="220" t="e">
        <f t="shared" si="5"/>
        <v>#VALUE!</v>
      </c>
      <c r="J118" s="102" t="e">
        <f>EUR6M!AX117</f>
        <v>#VALUE!</v>
      </c>
      <c r="K118" s="102">
        <f>EUR6M!AY117</f>
        <v>7.1108368174639289E-4</v>
      </c>
      <c r="L118" s="220" t="e">
        <f t="shared" si="6"/>
        <v>#VALUE!</v>
      </c>
      <c r="M118" s="102" t="e">
        <f>EUR1Y!AX117</f>
        <v>#VALUE!</v>
      </c>
      <c r="N118" s="102">
        <f>EUR1Y!AY117</f>
        <v>1.8255586912639609E-3</v>
      </c>
      <c r="O118" s="220" t="e">
        <f t="shared" si="7"/>
        <v>#VALUE!</v>
      </c>
    </row>
    <row r="119" spans="1:15" x14ac:dyDescent="0.2">
      <c r="A119" s="55" t="s">
        <v>106</v>
      </c>
      <c r="B119" s="219">
        <f>_xll.qlInterestRateIndexFixingDate(IborIndex&amp;"6M",C119,Trigger)</f>
        <v>42298</v>
      </c>
      <c r="C119" s="219">
        <f>_xll.qlCalendarAdvance(Calendar,C118,A119,"f",,Trigger)</f>
        <v>42300</v>
      </c>
      <c r="D119" s="102" t="e">
        <f>EUR1M!AP118</f>
        <v>#VALUE!</v>
      </c>
      <c r="E119" s="102">
        <f>EUR1M!AQ118</f>
        <v>-7.3256291083685871E-4</v>
      </c>
      <c r="F119" s="220" t="e">
        <f t="shared" si="4"/>
        <v>#VALUE!</v>
      </c>
      <c r="G119" s="102" t="e">
        <f>EUR3M!AX118</f>
        <v>#VALUE!</v>
      </c>
      <c r="H119" s="102">
        <f>EUR3M!AY118</f>
        <v>-1.5952765972428439E-4</v>
      </c>
      <c r="I119" s="220" t="e">
        <f t="shared" si="5"/>
        <v>#VALUE!</v>
      </c>
      <c r="J119" s="102" t="e">
        <f>EUR6M!AX118</f>
        <v>#VALUE!</v>
      </c>
      <c r="K119" s="102">
        <f>EUR6M!AY118</f>
        <v>7.1323137476304659E-4</v>
      </c>
      <c r="L119" s="220" t="e">
        <f t="shared" si="6"/>
        <v>#VALUE!</v>
      </c>
      <c r="M119" s="102" t="e">
        <f>EUR1Y!AX118</f>
        <v>#VALUE!</v>
      </c>
      <c r="N119" s="102">
        <f>EUR1Y!AY118</f>
        <v>1.8267758242159816E-3</v>
      </c>
      <c r="O119" s="220" t="e">
        <f t="shared" si="7"/>
        <v>#VALUE!</v>
      </c>
    </row>
    <row r="120" spans="1:15" x14ac:dyDescent="0.2">
      <c r="A120" s="55" t="s">
        <v>106</v>
      </c>
      <c r="B120" s="219">
        <f>_xll.qlInterestRateIndexFixingDate(IborIndex&amp;"6M",C120,Trigger)</f>
        <v>42299</v>
      </c>
      <c r="C120" s="219">
        <f>_xll.qlCalendarAdvance(Calendar,C119,A120,"f",,Trigger)</f>
        <v>42303</v>
      </c>
      <c r="D120" s="102" t="e">
        <f>EUR1M!AP119</f>
        <v>#VALUE!</v>
      </c>
      <c r="E120" s="102">
        <f>EUR1M!AQ119</f>
        <v>-7.5990271208011126E-4</v>
      </c>
      <c r="F120" s="220" t="e">
        <f t="shared" si="4"/>
        <v>#VALUE!</v>
      </c>
      <c r="G120" s="102" t="e">
        <f>EUR3M!AX119</f>
        <v>#VALUE!</v>
      </c>
      <c r="H120" s="102">
        <f>EUR3M!AY119</f>
        <v>-1.5247971715911477E-4</v>
      </c>
      <c r="I120" s="220" t="e">
        <f t="shared" si="5"/>
        <v>#VALUE!</v>
      </c>
      <c r="J120" s="102" t="e">
        <f>EUR6M!AX119</f>
        <v>#VALUE!</v>
      </c>
      <c r="K120" s="102">
        <f>EUR6M!AY119</f>
        <v>7.1531819916288686E-4</v>
      </c>
      <c r="L120" s="220" t="e">
        <f t="shared" si="6"/>
        <v>#VALUE!</v>
      </c>
      <c r="M120" s="102" t="e">
        <f>EUR1Y!AX119</f>
        <v>#VALUE!</v>
      </c>
      <c r="N120" s="102">
        <f>EUR1Y!AY119</f>
        <v>1.8279835528384465E-3</v>
      </c>
      <c r="O120" s="220" t="e">
        <f t="shared" si="7"/>
        <v>#VALUE!</v>
      </c>
    </row>
    <row r="121" spans="1:15" x14ac:dyDescent="0.2">
      <c r="A121" s="55" t="s">
        <v>106</v>
      </c>
      <c r="B121" s="219">
        <f>_xll.qlInterestRateIndexFixingDate(IborIndex&amp;"6M",C121,Trigger)</f>
        <v>42300</v>
      </c>
      <c r="C121" s="219">
        <f>_xll.qlCalendarAdvance(Calendar,C120,A121,"f",,Trigger)</f>
        <v>42304</v>
      </c>
      <c r="D121" s="102" t="e">
        <f>EUR1M!AP120</f>
        <v>#VALUE!</v>
      </c>
      <c r="E121" s="102">
        <f>EUR1M!AQ120</f>
        <v>-7.6514657776693973E-4</v>
      </c>
      <c r="F121" s="220" t="e">
        <f t="shared" si="4"/>
        <v>#VALUE!</v>
      </c>
      <c r="G121" s="102" t="e">
        <f>EUR3M!AX120</f>
        <v>#VALUE!</v>
      </c>
      <c r="H121" s="102">
        <f>EUR3M!AY120</f>
        <v>-1.4952265722220035E-4</v>
      </c>
      <c r="I121" s="220" t="e">
        <f t="shared" si="5"/>
        <v>#VALUE!</v>
      </c>
      <c r="J121" s="102" t="e">
        <f>EUR6M!AX120</f>
        <v>#VALUE!</v>
      </c>
      <c r="K121" s="102">
        <f>EUR6M!AY120</f>
        <v>7.1734592243611153E-4</v>
      </c>
      <c r="L121" s="220" t="e">
        <f t="shared" si="6"/>
        <v>#VALUE!</v>
      </c>
      <c r="M121" s="102" t="e">
        <f>EUR1Y!AX120</f>
        <v>#VALUE!</v>
      </c>
      <c r="N121" s="102">
        <f>EUR1Y!AY120</f>
        <v>1.8302301099123405E-3</v>
      </c>
      <c r="O121" s="220" t="e">
        <f t="shared" si="7"/>
        <v>#VALUE!</v>
      </c>
    </row>
    <row r="122" spans="1:15" x14ac:dyDescent="0.2">
      <c r="A122" s="55" t="s">
        <v>106</v>
      </c>
      <c r="B122" s="219">
        <f>_xll.qlInterestRateIndexFixingDate(IborIndex&amp;"6M",C122,Trigger)</f>
        <v>42303</v>
      </c>
      <c r="C122" s="219">
        <f>_xll.qlCalendarAdvance(Calendar,C121,A122,"f",,Trigger)</f>
        <v>42305</v>
      </c>
      <c r="D122" s="102" t="e">
        <f>EUR1M!AP121</f>
        <v>#VALUE!</v>
      </c>
      <c r="E122" s="102">
        <f>EUR1M!AQ121</f>
        <v>-7.7065359024233097E-4</v>
      </c>
      <c r="F122" s="220" t="e">
        <f t="shared" si="4"/>
        <v>#VALUE!</v>
      </c>
      <c r="G122" s="102" t="e">
        <f>EUR3M!AX121</f>
        <v>#VALUE!</v>
      </c>
      <c r="H122" s="102">
        <f>EUR3M!AY121</f>
        <v>-1.4646483632179999E-4</v>
      </c>
      <c r="I122" s="220" t="e">
        <f t="shared" si="5"/>
        <v>#VALUE!</v>
      </c>
      <c r="J122" s="102" t="e">
        <f>EUR6M!AX121</f>
        <v>#VALUE!</v>
      </c>
      <c r="K122" s="102">
        <f>EUR6M!AY121</f>
        <v>7.1933855252832141E-4</v>
      </c>
      <c r="L122" s="220" t="e">
        <f t="shared" si="6"/>
        <v>#VALUE!</v>
      </c>
      <c r="M122" s="102" t="e">
        <f>EUR1Y!AX121</f>
        <v>#VALUE!</v>
      </c>
      <c r="N122" s="102">
        <f>EUR1Y!AY121</f>
        <v>1.8308927628163476E-3</v>
      </c>
      <c r="O122" s="220" t="e">
        <f t="shared" si="7"/>
        <v>#VALUE!</v>
      </c>
    </row>
    <row r="123" spans="1:15" x14ac:dyDescent="0.2">
      <c r="A123" s="55" t="s">
        <v>106</v>
      </c>
      <c r="B123" s="219">
        <f>_xll.qlInterestRateIndexFixingDate(IborIndex&amp;"6M",C123,Trigger)</f>
        <v>42304</v>
      </c>
      <c r="C123" s="219">
        <f>_xll.qlCalendarAdvance(Calendar,C122,A123,"f",,Trigger)</f>
        <v>42306</v>
      </c>
      <c r="D123" s="102" t="e">
        <f>EUR1M!AP122</f>
        <v>#VALUE!</v>
      </c>
      <c r="E123" s="102">
        <f>EUR1M!AQ122</f>
        <v>-8.0166890077215669E-4</v>
      </c>
      <c r="F123" s="220" t="e">
        <f t="shared" si="4"/>
        <v>#VALUE!</v>
      </c>
      <c r="G123" s="102" t="e">
        <f>EUR3M!AX122</f>
        <v>#VALUE!</v>
      </c>
      <c r="H123" s="102">
        <f>EUR3M!AY122</f>
        <v>-1.4330830224420211E-4</v>
      </c>
      <c r="I123" s="220" t="e">
        <f t="shared" si="5"/>
        <v>#VALUE!</v>
      </c>
      <c r="J123" s="102" t="e">
        <f>EUR6M!AX122</f>
        <v>#VALUE!</v>
      </c>
      <c r="K123" s="102">
        <f>EUR6M!AY122</f>
        <v>6.7851292856773967E-4</v>
      </c>
      <c r="L123" s="220" t="e">
        <f t="shared" si="6"/>
        <v>#VALUE!</v>
      </c>
      <c r="M123" s="102" t="e">
        <f>EUR1Y!AX122</f>
        <v>#VALUE!</v>
      </c>
      <c r="N123" s="102">
        <f>EUR1Y!AY122</f>
        <v>1.8339030635050057E-3</v>
      </c>
      <c r="O123" s="220" t="e">
        <f t="shared" si="7"/>
        <v>#VALUE!</v>
      </c>
    </row>
    <row r="124" spans="1:15" x14ac:dyDescent="0.2">
      <c r="A124" s="55" t="s">
        <v>106</v>
      </c>
      <c r="B124" s="219">
        <f>_xll.qlInterestRateIndexFixingDate(IborIndex&amp;"6M",C124,Trigger)</f>
        <v>42305</v>
      </c>
      <c r="C124" s="219">
        <f>_xll.qlCalendarAdvance(Calendar,C123,A124,"f",,Trigger)</f>
        <v>42307</v>
      </c>
      <c r="D124" s="102" t="e">
        <f>EUR1M!AP123</f>
        <v>#VALUE!</v>
      </c>
      <c r="E124" s="102">
        <f>EUR1M!AQ123</f>
        <v>-8.1365925114473825E-4</v>
      </c>
      <c r="F124" s="220" t="e">
        <f t="shared" si="4"/>
        <v>#VALUE!</v>
      </c>
      <c r="G124" s="102" t="e">
        <f>EUR3M!AX123</f>
        <v>#VALUE!</v>
      </c>
      <c r="H124" s="102">
        <f>EUR3M!AY123</f>
        <v>-1.4075646943253998E-4</v>
      </c>
      <c r="I124" s="220" t="e">
        <f t="shared" si="5"/>
        <v>#VALUE!</v>
      </c>
      <c r="J124" s="102" t="e">
        <f>EUR6M!AX123</f>
        <v>#VALUE!</v>
      </c>
      <c r="K124" s="102">
        <f>EUR6M!AY123</f>
        <v>6.8030093689067865E-4</v>
      </c>
      <c r="L124" s="220" t="e">
        <f t="shared" si="6"/>
        <v>#VALUE!</v>
      </c>
      <c r="M124" s="102" t="e">
        <f>EUR1Y!AX123</f>
        <v>#VALUE!</v>
      </c>
      <c r="N124" s="102">
        <f>EUR1Y!AY123</f>
        <v>1.8350675947943285E-3</v>
      </c>
      <c r="O124" s="220" t="e">
        <f t="shared" si="7"/>
        <v>#VALUE!</v>
      </c>
    </row>
    <row r="125" spans="1:15" x14ac:dyDescent="0.2">
      <c r="A125" s="55" t="s">
        <v>106</v>
      </c>
      <c r="B125" s="219">
        <f>_xll.qlInterestRateIndexFixingDate(IborIndex&amp;"6M",C125,Trigger)</f>
        <v>42306</v>
      </c>
      <c r="C125" s="219">
        <f>_xll.qlCalendarAdvance(Calendar,C124,A125,"f",,Trigger)</f>
        <v>42310</v>
      </c>
      <c r="D125" s="102" t="e">
        <f>EUR1M!AP124</f>
        <v>#VALUE!</v>
      </c>
      <c r="E125" s="102">
        <f>EUR1M!AQ124</f>
        <v>-8.2505697687595969E-4</v>
      </c>
      <c r="F125" s="220" t="e">
        <f t="shared" si="4"/>
        <v>#VALUE!</v>
      </c>
      <c r="G125" s="102" t="e">
        <f>EUR3M!AX124</f>
        <v>#VALUE!</v>
      </c>
      <c r="H125" s="102">
        <f>EUR3M!AY124</f>
        <v>-1.9664936367552494E-4</v>
      </c>
      <c r="I125" s="220" t="e">
        <f t="shared" si="5"/>
        <v>#VALUE!</v>
      </c>
      <c r="J125" s="102" t="e">
        <f>EUR6M!AX124</f>
        <v>#VALUE!</v>
      </c>
      <c r="K125" s="102">
        <f>EUR6M!AY124</f>
        <v>6.8204063227183848E-4</v>
      </c>
      <c r="L125" s="220" t="e">
        <f t="shared" si="6"/>
        <v>#VALUE!</v>
      </c>
      <c r="M125" s="102" t="e">
        <f>EUR1Y!AX124</f>
        <v>#VALUE!</v>
      </c>
      <c r="N125" s="102">
        <f>EUR1Y!AY124</f>
        <v>1.8362271774000028E-3</v>
      </c>
      <c r="O125" s="220" t="e">
        <f t="shared" si="7"/>
        <v>#VALUE!</v>
      </c>
    </row>
    <row r="126" spans="1:15" x14ac:dyDescent="0.2">
      <c r="A126" s="55" t="s">
        <v>106</v>
      </c>
      <c r="B126" s="219">
        <f>_xll.qlInterestRateIndexFixingDate(IborIndex&amp;"6M",C126,Trigger)</f>
        <v>42307</v>
      </c>
      <c r="C126" s="219">
        <f>_xll.qlCalendarAdvance(Calendar,C125,A126,"f",,Trigger)</f>
        <v>42311</v>
      </c>
      <c r="D126" s="102" t="e">
        <f>EUR1M!AP125</f>
        <v>#VALUE!</v>
      </c>
      <c r="E126" s="102">
        <f>EUR1M!AQ125</f>
        <v>-8.4052560785224939E-4</v>
      </c>
      <c r="F126" s="220" t="e">
        <f t="shared" si="4"/>
        <v>#VALUE!</v>
      </c>
      <c r="G126" s="102" t="e">
        <f>EUR3M!AX125</f>
        <v>#VALUE!</v>
      </c>
      <c r="H126" s="102">
        <f>EUR3M!AY125</f>
        <v>-1.9303216296873634E-4</v>
      </c>
      <c r="I126" s="220" t="e">
        <f t="shared" si="5"/>
        <v>#VALUE!</v>
      </c>
      <c r="J126" s="102" t="e">
        <f>EUR6M!AX125</f>
        <v>#VALUE!</v>
      </c>
      <c r="K126" s="102">
        <f>EUR6M!AY125</f>
        <v>6.8373419226386289E-4</v>
      </c>
      <c r="L126" s="220" t="e">
        <f t="shared" si="6"/>
        <v>#VALUE!</v>
      </c>
      <c r="M126" s="102" t="e">
        <f>EUR1Y!AX125</f>
        <v>#VALUE!</v>
      </c>
      <c r="N126" s="102">
        <f>EUR1Y!AY125</f>
        <v>1.8383497473504016E-3</v>
      </c>
      <c r="O126" s="220" t="e">
        <f t="shared" si="7"/>
        <v>#VALUE!</v>
      </c>
    </row>
    <row r="127" spans="1:15" x14ac:dyDescent="0.2">
      <c r="A127" s="55" t="s">
        <v>106</v>
      </c>
      <c r="B127" s="219">
        <f>_xll.qlInterestRateIndexFixingDate(IborIndex&amp;"6M",C127,Trigger)</f>
        <v>42310</v>
      </c>
      <c r="C127" s="219">
        <f>_xll.qlCalendarAdvance(Calendar,C126,A127,"f",,Trigger)</f>
        <v>42312</v>
      </c>
      <c r="D127" s="102" t="e">
        <f>EUR1M!AP126</f>
        <v>#VALUE!</v>
      </c>
      <c r="E127" s="102">
        <f>EUR1M!AQ126</f>
        <v>-8.4734258081699666E-4</v>
      </c>
      <c r="F127" s="220" t="e">
        <f t="shared" si="4"/>
        <v>#VALUE!</v>
      </c>
      <c r="G127" s="102" t="e">
        <f>EUR3M!AX126</f>
        <v>#VALUE!</v>
      </c>
      <c r="H127" s="102">
        <f>EUR3M!AY126</f>
        <v>-1.8932980963482434E-4</v>
      </c>
      <c r="I127" s="220" t="e">
        <f t="shared" si="5"/>
        <v>#VALUE!</v>
      </c>
      <c r="J127" s="102" t="e">
        <f>EUR6M!AX126</f>
        <v>#VALUE!</v>
      </c>
      <c r="K127" s="102">
        <f>EUR6M!AY126</f>
        <v>6.8538385316668847E-4</v>
      </c>
      <c r="L127" s="220" t="e">
        <f t="shared" si="6"/>
        <v>#VALUE!</v>
      </c>
      <c r="M127" s="102" t="e">
        <f>EUR1Y!AX126</f>
        <v>#VALUE!</v>
      </c>
      <c r="N127" s="102">
        <f>EUR1Y!AY126</f>
        <v>1.839015896314514E-3</v>
      </c>
      <c r="O127" s="220" t="e">
        <f t="shared" si="7"/>
        <v>#VALUE!</v>
      </c>
    </row>
    <row r="128" spans="1:15" x14ac:dyDescent="0.2">
      <c r="A128" s="55" t="s">
        <v>106</v>
      </c>
      <c r="B128" s="219">
        <f>_xll.qlInterestRateIndexFixingDate(IborIndex&amp;"6M",C128,Trigger)</f>
        <v>42311</v>
      </c>
      <c r="C128" s="219">
        <f>_xll.qlCalendarAdvance(Calendar,C127,A128,"f",,Trigger)</f>
        <v>42313</v>
      </c>
      <c r="D128" s="102" t="e">
        <f>EUR1M!AP127</f>
        <v>#VALUE!</v>
      </c>
      <c r="E128" s="102">
        <f>EUR1M!AQ127</f>
        <v>-8.6842490368566061E-4</v>
      </c>
      <c r="F128" s="220" t="e">
        <f t="shared" si="4"/>
        <v>#VALUE!</v>
      </c>
      <c r="G128" s="102" t="e">
        <f>EUR3M!AX127</f>
        <v>#VALUE!</v>
      </c>
      <c r="H128" s="102">
        <f>EUR3M!AY127</f>
        <v>-1.8554477554779875E-4</v>
      </c>
      <c r="I128" s="220" t="e">
        <f t="shared" si="5"/>
        <v>#VALUE!</v>
      </c>
      <c r="J128" s="102" t="e">
        <f>EUR6M!AX127</f>
        <v>#VALUE!</v>
      </c>
      <c r="K128" s="102">
        <f>EUR6M!AY127</f>
        <v>6.9009268548592009E-4</v>
      </c>
      <c r="L128" s="220" t="e">
        <f t="shared" si="6"/>
        <v>#VALUE!</v>
      </c>
      <c r="M128" s="102" t="e">
        <f>EUR1Y!AX127</f>
        <v>#VALUE!</v>
      </c>
      <c r="N128" s="102">
        <f>EUR1Y!AY127</f>
        <v>1.8419740027190103E-3</v>
      </c>
      <c r="O128" s="220" t="e">
        <f t="shared" si="7"/>
        <v>#VALUE!</v>
      </c>
    </row>
    <row r="129" spans="1:15" x14ac:dyDescent="0.2">
      <c r="A129" s="55" t="s">
        <v>106</v>
      </c>
      <c r="B129" s="219">
        <f>_xll.qlInterestRateIndexFixingDate(IborIndex&amp;"6M",C129,Trigger)</f>
        <v>42312</v>
      </c>
      <c r="C129" s="219">
        <f>_xll.qlCalendarAdvance(Calendar,C128,A129,"f",,Trigger)</f>
        <v>42314</v>
      </c>
      <c r="D129" s="102" t="e">
        <f>EUR1M!AP128</f>
        <v>#VALUE!</v>
      </c>
      <c r="E129" s="102">
        <f>EUR1M!AQ128</f>
        <v>-8.7339379296835773E-4</v>
      </c>
      <c r="F129" s="220" t="e">
        <f t="shared" si="4"/>
        <v>#VALUE!</v>
      </c>
      <c r="G129" s="102" t="e">
        <f>EUR3M!AX128</f>
        <v>#VALUE!</v>
      </c>
      <c r="H129" s="102">
        <f>EUR3M!AY128</f>
        <v>-1.785955126991456E-4</v>
      </c>
      <c r="I129" s="220" t="e">
        <f t="shared" si="5"/>
        <v>#VALUE!</v>
      </c>
      <c r="J129" s="102" t="e">
        <f>EUR6M!AX128</f>
        <v>#VALUE!</v>
      </c>
      <c r="K129" s="102">
        <f>EUR6M!AY128</f>
        <v>6.9159028790206445E-4</v>
      </c>
      <c r="L129" s="220" t="e">
        <f t="shared" si="6"/>
        <v>#VALUE!</v>
      </c>
      <c r="M129" s="102" t="e">
        <f>EUR1Y!AX128</f>
        <v>#VALUE!</v>
      </c>
      <c r="N129" s="102">
        <f>EUR1Y!AY128</f>
        <v>1.8431178478973669E-3</v>
      </c>
      <c r="O129" s="220" t="e">
        <f t="shared" si="7"/>
        <v>#VALUE!</v>
      </c>
    </row>
    <row r="130" spans="1:15" x14ac:dyDescent="0.2">
      <c r="A130" s="55" t="s">
        <v>106</v>
      </c>
      <c r="B130" s="219">
        <f>_xll.qlInterestRateIndexFixingDate(IborIndex&amp;"6M",C130,Trigger)</f>
        <v>42313</v>
      </c>
      <c r="C130" s="219">
        <f>_xll.qlCalendarAdvance(Calendar,C129,A130,"f",,Trigger)</f>
        <v>42317</v>
      </c>
      <c r="D130" s="102" t="e">
        <f>EUR1M!AP129</f>
        <v>#VALUE!</v>
      </c>
      <c r="E130" s="102">
        <f>EUR1M!AQ129</f>
        <v>-8.7678950092184849E-4</v>
      </c>
      <c r="F130" s="220" t="e">
        <f t="shared" si="4"/>
        <v>#VALUE!</v>
      </c>
      <c r="G130" s="102" t="e">
        <f>EUR3M!AX129</f>
        <v>#VALUE!</v>
      </c>
      <c r="H130" s="102">
        <f>EUR3M!AY129</f>
        <v>-1.6962938995142106E-4</v>
      </c>
      <c r="I130" s="220" t="e">
        <f t="shared" si="5"/>
        <v>#VALUE!</v>
      </c>
      <c r="J130" s="102" t="e">
        <f>EUR6M!AX129</f>
        <v>#VALUE!</v>
      </c>
      <c r="K130" s="102">
        <f>EUR6M!AY129</f>
        <v>6.9305605388406046E-4</v>
      </c>
      <c r="L130" s="220" t="e">
        <f t="shared" si="6"/>
        <v>#VALUE!</v>
      </c>
      <c r="M130" s="102" t="e">
        <f>EUR1Y!AX129</f>
        <v>#VALUE!</v>
      </c>
      <c r="N130" s="102">
        <f>EUR1Y!AY129</f>
        <v>1.8442614420478912E-3</v>
      </c>
      <c r="O130" s="220" t="e">
        <f t="shared" si="7"/>
        <v>#VALUE!</v>
      </c>
    </row>
    <row r="131" spans="1:15" x14ac:dyDescent="0.2">
      <c r="A131" s="55" t="s">
        <v>106</v>
      </c>
      <c r="B131" s="219">
        <f>_xll.qlInterestRateIndexFixingDate(IborIndex&amp;"6M",C131,Trigger)</f>
        <v>42314</v>
      </c>
      <c r="C131" s="219">
        <f>_xll.qlCalendarAdvance(Calendar,C130,A131,"f",,Trigger)</f>
        <v>42318</v>
      </c>
      <c r="D131" s="102" t="e">
        <f>EUR1M!AP130</f>
        <v>#VALUE!</v>
      </c>
      <c r="E131" s="102">
        <f>EUR1M!AQ130</f>
        <v>-8.6542226548025347E-4</v>
      </c>
      <c r="F131" s="220" t="e">
        <f t="shared" si="4"/>
        <v>#VALUE!</v>
      </c>
      <c r="G131" s="102" t="e">
        <f>EUR3M!AX130</f>
        <v>#VALUE!</v>
      </c>
      <c r="H131" s="102">
        <f>EUR3M!AY130</f>
        <v>-1.6547015100990114E-4</v>
      </c>
      <c r="I131" s="220" t="e">
        <f t="shared" si="5"/>
        <v>#VALUE!</v>
      </c>
      <c r="J131" s="102" t="e">
        <f>EUR6M!AX130</f>
        <v>#VALUE!</v>
      </c>
      <c r="K131" s="102">
        <f>EUR6M!AY130</f>
        <v>6.9449257219583672E-4</v>
      </c>
      <c r="L131" s="220" t="e">
        <f t="shared" si="6"/>
        <v>#VALUE!</v>
      </c>
      <c r="M131" s="102" t="e">
        <f>EUR1Y!AX130</f>
        <v>#VALUE!</v>
      </c>
      <c r="N131" s="102">
        <f>EUR1Y!AY130</f>
        <v>1.8463640637585215E-3</v>
      </c>
      <c r="O131" s="220" t="e">
        <f t="shared" si="7"/>
        <v>#VALUE!</v>
      </c>
    </row>
    <row r="132" spans="1:15" x14ac:dyDescent="0.2">
      <c r="A132" s="55" t="s">
        <v>106</v>
      </c>
      <c r="B132" s="219">
        <f>_xll.qlInterestRateIndexFixingDate(IborIndex&amp;"6M",C132,Trigger)</f>
        <v>42317</v>
      </c>
      <c r="C132" s="219">
        <f>_xll.qlCalendarAdvance(Calendar,C131,A132,"f",,Trigger)</f>
        <v>42319</v>
      </c>
      <c r="D132" s="102" t="e">
        <f>EUR1M!AP131</f>
        <v>#VALUE!</v>
      </c>
      <c r="E132" s="102">
        <f>EUR1M!AQ131</f>
        <v>-8.7076745168326235E-4</v>
      </c>
      <c r="F132" s="220" t="e">
        <f t="shared" ref="F132:F195" si="8">(D132-E132)*10000</f>
        <v>#VALUE!</v>
      </c>
      <c r="G132" s="102" t="e">
        <f>EUR3M!AX131</f>
        <v>#VALUE!</v>
      </c>
      <c r="H132" s="102">
        <f>EUR3M!AY131</f>
        <v>-1.6124433504361848E-4</v>
      </c>
      <c r="I132" s="220" t="e">
        <f t="shared" ref="I132:I195" si="9">(G132-H132)*10000</f>
        <v>#VALUE!</v>
      </c>
      <c r="J132" s="102" t="e">
        <f>EUR6M!AX131</f>
        <v>#VALUE!</v>
      </c>
      <c r="K132" s="102">
        <f>EUR6M!AY131</f>
        <v>6.9590249034290471E-4</v>
      </c>
      <c r="L132" s="220" t="e">
        <f t="shared" ref="L132:L195" si="10">(J132-K132)*10000</f>
        <v>#VALUE!</v>
      </c>
      <c r="M132" s="102" t="e">
        <f>EUR1Y!AX131</f>
        <v>#VALUE!</v>
      </c>
      <c r="N132" s="102">
        <f>EUR1Y!AY131</f>
        <v>1.8470306729439165E-3</v>
      </c>
      <c r="O132" s="220" t="e">
        <f t="shared" ref="O132:O195" si="11">(M132-N132)*10000</f>
        <v>#VALUE!</v>
      </c>
    </row>
    <row r="133" spans="1:15" x14ac:dyDescent="0.2">
      <c r="A133" s="55" t="s">
        <v>106</v>
      </c>
      <c r="B133" s="219">
        <f>_xll.qlInterestRateIndexFixingDate(IborIndex&amp;"6M",C133,Trigger)</f>
        <v>42318</v>
      </c>
      <c r="C133" s="219">
        <f>_xll.qlCalendarAdvance(Calendar,C132,A133,"f",,Trigger)</f>
        <v>42320</v>
      </c>
      <c r="D133" s="102" t="e">
        <f>EUR1M!AP132</f>
        <v>#VALUE!</v>
      </c>
      <c r="E133" s="102">
        <f>EUR1M!AQ132</f>
        <v>-8.6844140716824114E-4</v>
      </c>
      <c r="F133" s="220" t="e">
        <f t="shared" si="8"/>
        <v>#VALUE!</v>
      </c>
      <c r="G133" s="102" t="e">
        <f>EUR3M!AX132</f>
        <v>#VALUE!</v>
      </c>
      <c r="H133" s="102">
        <f>EUR3M!AY132</f>
        <v>-1.569548380946748E-4</v>
      </c>
      <c r="I133" s="220" t="e">
        <f t="shared" si="9"/>
        <v>#VALUE!</v>
      </c>
      <c r="J133" s="102" t="e">
        <f>EUR6M!AX132</f>
        <v>#VALUE!</v>
      </c>
      <c r="K133" s="102">
        <f>EUR6M!AY132</f>
        <v>6.9999999999975453E-4</v>
      </c>
      <c r="L133" s="220" t="e">
        <f t="shared" si="10"/>
        <v>#VALUE!</v>
      </c>
      <c r="M133" s="102" t="e">
        <f>EUR1Y!AX132</f>
        <v>#VALUE!</v>
      </c>
      <c r="N133" s="102">
        <f>EUR1Y!AY132</f>
        <v>1.8499999999999983E-3</v>
      </c>
      <c r="O133" s="220" t="e">
        <f t="shared" si="11"/>
        <v>#VALUE!</v>
      </c>
    </row>
    <row r="134" spans="1:15" x14ac:dyDescent="0.2">
      <c r="A134" s="55" t="s">
        <v>106</v>
      </c>
      <c r="B134" s="219">
        <f>_xll.qlInterestRateIndexFixingDate(IborIndex&amp;"6M",C134,Trigger)</f>
        <v>42319</v>
      </c>
      <c r="C134" s="219">
        <f>_xll.qlCalendarAdvance(Calendar,C133,A134,"f",,Trigger)</f>
        <v>42321</v>
      </c>
      <c r="D134" s="102" t="e">
        <f>EUR1M!AP133</f>
        <v>#VALUE!</v>
      </c>
      <c r="E134" s="102">
        <f>EUR1M!AQ133</f>
        <v>-8.6357335187070561E-4</v>
      </c>
      <c r="F134" s="220" t="e">
        <f t="shared" si="8"/>
        <v>#VALUE!</v>
      </c>
      <c r="G134" s="102" t="e">
        <f>EUR3M!AX133</f>
        <v>#VALUE!</v>
      </c>
      <c r="H134" s="102">
        <f>EUR3M!AY133</f>
        <v>-1.4953676197006953E-4</v>
      </c>
      <c r="I134" s="220" t="e">
        <f t="shared" si="9"/>
        <v>#VALUE!</v>
      </c>
      <c r="J134" s="102" t="e">
        <f>EUR6M!AX133</f>
        <v>#VALUE!</v>
      </c>
      <c r="K134" s="102">
        <f>EUR6M!AY133</f>
        <v>7.0133100803980246E-4</v>
      </c>
      <c r="L134" s="220" t="e">
        <f t="shared" si="10"/>
        <v>#VALUE!</v>
      </c>
      <c r="M134" s="102" t="e">
        <f>EUR1Y!AX133</f>
        <v>#VALUE!</v>
      </c>
      <c r="N134" s="102">
        <f>EUR1Y!AY133</f>
        <v>1.8511563941729853E-3</v>
      </c>
      <c r="O134" s="220" t="e">
        <f t="shared" si="11"/>
        <v>#VALUE!</v>
      </c>
    </row>
    <row r="135" spans="1:15" x14ac:dyDescent="0.2">
      <c r="A135" s="55" t="s">
        <v>106</v>
      </c>
      <c r="B135" s="219">
        <f>_xll.qlInterestRateIndexFixingDate(IborIndex&amp;"6M",C135,Trigger)</f>
        <v>42320</v>
      </c>
      <c r="C135" s="219">
        <f>_xll.qlCalendarAdvance(Calendar,C134,A135,"f",,Trigger)</f>
        <v>42324</v>
      </c>
      <c r="D135" s="102" t="e">
        <f>EUR1M!AP134</f>
        <v>#VALUE!</v>
      </c>
      <c r="E135" s="102">
        <f>EUR1M!AQ134</f>
        <v>-8.5762798544486429E-4</v>
      </c>
      <c r="F135" s="220" t="e">
        <f t="shared" si="8"/>
        <v>#VALUE!</v>
      </c>
      <c r="G135" s="102" t="e">
        <f>EUR3M!AX134</f>
        <v>#VALUE!</v>
      </c>
      <c r="H135" s="102">
        <f>EUR3M!AY134</f>
        <v>-1.3922008223689393E-4</v>
      </c>
      <c r="I135" s="220" t="e">
        <f t="shared" si="9"/>
        <v>#VALUE!</v>
      </c>
      <c r="J135" s="102" t="e">
        <f>EUR6M!AX134</f>
        <v>#VALUE!</v>
      </c>
      <c r="K135" s="102">
        <f>EUR6M!AY134</f>
        <v>7.0264856352254053E-4</v>
      </c>
      <c r="L135" s="220" t="e">
        <f t="shared" si="10"/>
        <v>#VALUE!</v>
      </c>
      <c r="M135" s="102" t="e">
        <f>EUR1Y!AX134</f>
        <v>#VALUE!</v>
      </c>
      <c r="N135" s="102">
        <f>EUR1Y!AY134</f>
        <v>1.852317384775002E-3</v>
      </c>
      <c r="O135" s="220" t="e">
        <f t="shared" si="11"/>
        <v>#VALUE!</v>
      </c>
    </row>
    <row r="136" spans="1:15" x14ac:dyDescent="0.2">
      <c r="A136" s="55" t="s">
        <v>106</v>
      </c>
      <c r="B136" s="219">
        <f>_xll.qlInterestRateIndexFixingDate(IborIndex&amp;"6M",C136,Trigger)</f>
        <v>42321</v>
      </c>
      <c r="C136" s="219">
        <f>_xll.qlCalendarAdvance(Calendar,C135,A136,"f",,Trigger)</f>
        <v>42325</v>
      </c>
      <c r="D136" s="102" t="e">
        <f>EUR1M!AP135</f>
        <v>#VALUE!</v>
      </c>
      <c r="E136" s="102">
        <f>EUR1M!AQ135</f>
        <v>-8.3629396936513167E-4</v>
      </c>
      <c r="F136" s="220" t="e">
        <f t="shared" si="8"/>
        <v>#VALUE!</v>
      </c>
      <c r="G136" s="102" t="e">
        <f>EUR3M!AX135</f>
        <v>#VALUE!</v>
      </c>
      <c r="H136" s="102">
        <f>EUR3M!AY135</f>
        <v>-1.3465774194959293E-4</v>
      </c>
      <c r="I136" s="220" t="e">
        <f t="shared" si="9"/>
        <v>#VALUE!</v>
      </c>
      <c r="J136" s="102" t="e">
        <f>EUR6M!AX135</f>
        <v>#VALUE!</v>
      </c>
      <c r="K136" s="102">
        <f>EUR6M!AY135</f>
        <v>7.039546544770507E-4</v>
      </c>
      <c r="L136" s="220" t="e">
        <f t="shared" si="10"/>
        <v>#VALUE!</v>
      </c>
      <c r="M136" s="102" t="e">
        <f>EUR1Y!AX135</f>
        <v>#VALUE!</v>
      </c>
      <c r="N136" s="102">
        <f>EUR1Y!AY135</f>
        <v>1.8545244226597405E-3</v>
      </c>
      <c r="O136" s="220" t="e">
        <f t="shared" si="11"/>
        <v>#VALUE!</v>
      </c>
    </row>
    <row r="137" spans="1:15" x14ac:dyDescent="0.2">
      <c r="A137" s="55" t="s">
        <v>106</v>
      </c>
      <c r="B137" s="219">
        <f>_xll.qlInterestRateIndexFixingDate(IborIndex&amp;"6M",C137,Trigger)</f>
        <v>42324</v>
      </c>
      <c r="C137" s="219">
        <f>_xll.qlCalendarAdvance(Calendar,C136,A137,"f",,Trigger)</f>
        <v>42326</v>
      </c>
      <c r="D137" s="102" t="e">
        <f>EUR1M!AP136</f>
        <v>#VALUE!</v>
      </c>
      <c r="E137" s="102">
        <f>EUR1M!AQ136</f>
        <v>-8.3564460529584131E-4</v>
      </c>
      <c r="F137" s="220" t="e">
        <f t="shared" si="8"/>
        <v>#VALUE!</v>
      </c>
      <c r="G137" s="102" t="e">
        <f>EUR3M!AX136</f>
        <v>#VALUE!</v>
      </c>
      <c r="H137" s="102">
        <f>EUR3M!AY136</f>
        <v>-1.3005036951428141E-4</v>
      </c>
      <c r="I137" s="220" t="e">
        <f t="shared" si="9"/>
        <v>#VALUE!</v>
      </c>
      <c r="J137" s="102" t="e">
        <f>EUR6M!AX136</f>
        <v>#VALUE!</v>
      </c>
      <c r="K137" s="102">
        <f>EUR6M!AY136</f>
        <v>7.0525128309163819E-4</v>
      </c>
      <c r="L137" s="220" t="e">
        <f t="shared" si="10"/>
        <v>#VALUE!</v>
      </c>
      <c r="M137" s="102" t="e">
        <f>EUR1Y!AX136</f>
        <v>#VALUE!</v>
      </c>
      <c r="N137" s="102">
        <f>EUR1Y!AY136</f>
        <v>1.8551853349833864E-3</v>
      </c>
      <c r="O137" s="220" t="e">
        <f t="shared" si="11"/>
        <v>#VALUE!</v>
      </c>
    </row>
    <row r="138" spans="1:15" x14ac:dyDescent="0.2">
      <c r="A138" s="55" t="s">
        <v>106</v>
      </c>
      <c r="B138" s="219">
        <f>_xll.qlInterestRateIndexFixingDate(IborIndex&amp;"6M",C138,Trigger)</f>
        <v>42325</v>
      </c>
      <c r="C138" s="219">
        <f>_xll.qlCalendarAdvance(Calendar,C137,A138,"f",,Trigger)</f>
        <v>42327</v>
      </c>
      <c r="D138" s="102" t="e">
        <f>EUR1M!AP137</f>
        <v>#VALUE!</v>
      </c>
      <c r="E138" s="102">
        <f>EUR1M!AQ137</f>
        <v>-8.1453376277718093E-4</v>
      </c>
      <c r="F138" s="220" t="e">
        <f t="shared" si="8"/>
        <v>#VALUE!</v>
      </c>
      <c r="G138" s="102" t="e">
        <f>EUR3M!AX137</f>
        <v>#VALUE!</v>
      </c>
      <c r="H138" s="102">
        <f>EUR3M!AY137</f>
        <v>-1.2540128517417014E-4</v>
      </c>
      <c r="I138" s="220" t="e">
        <f t="shared" si="9"/>
        <v>#VALUE!</v>
      </c>
      <c r="J138" s="102" t="e">
        <f>EUR6M!AX137</f>
        <v>#VALUE!</v>
      </c>
      <c r="K138" s="102">
        <f>EUR6M!AY137</f>
        <v>7.0910462916507063E-4</v>
      </c>
      <c r="L138" s="220" t="e">
        <f t="shared" si="10"/>
        <v>#VALUE!</v>
      </c>
      <c r="M138" s="102" t="e">
        <f>EUR1Y!AX137</f>
        <v>#VALUE!</v>
      </c>
      <c r="N138" s="102">
        <f>EUR1Y!AY137</f>
        <v>1.8582518069155838E-3</v>
      </c>
      <c r="O138" s="220" t="e">
        <f t="shared" si="11"/>
        <v>#VALUE!</v>
      </c>
    </row>
    <row r="139" spans="1:15" x14ac:dyDescent="0.2">
      <c r="A139" s="55" t="s">
        <v>106</v>
      </c>
      <c r="B139" s="219">
        <f>_xll.qlInterestRateIndexFixingDate(IborIndex&amp;"6M",C139,Trigger)</f>
        <v>42326</v>
      </c>
      <c r="C139" s="219">
        <f>_xll.qlCalendarAdvance(Calendar,C138,A139,"f",,Trigger)</f>
        <v>42328</v>
      </c>
      <c r="D139" s="102" t="e">
        <f>EUR1M!AP138</f>
        <v>#VALUE!</v>
      </c>
      <c r="E139" s="102">
        <f>EUR1M!AQ138</f>
        <v>-8.0382771521936291E-4</v>
      </c>
      <c r="F139" s="220" t="e">
        <f t="shared" si="8"/>
        <v>#VALUE!</v>
      </c>
      <c r="G139" s="102" t="e">
        <f>EUR3M!AX138</f>
        <v>#VALUE!</v>
      </c>
      <c r="H139" s="102">
        <f>EUR3M!AY138</f>
        <v>-1.1781637516774901E-4</v>
      </c>
      <c r="I139" s="220" t="e">
        <f t="shared" si="9"/>
        <v>#VALUE!</v>
      </c>
      <c r="J139" s="102" t="e">
        <f>EUR6M!AX138</f>
        <v>#VALUE!</v>
      </c>
      <c r="K139" s="102">
        <f>EUR6M!AY138</f>
        <v>7.1038371348792443E-4</v>
      </c>
      <c r="L139" s="220" t="e">
        <f t="shared" si="10"/>
        <v>#VALUE!</v>
      </c>
      <c r="M139" s="102" t="e">
        <f>EUR1Y!AX138</f>
        <v>#VALUE!</v>
      </c>
      <c r="N139" s="102">
        <f>EUR1Y!AY138</f>
        <v>1.8594768676193929E-3</v>
      </c>
      <c r="O139" s="220" t="e">
        <f t="shared" si="11"/>
        <v>#VALUE!</v>
      </c>
    </row>
    <row r="140" spans="1:15" x14ac:dyDescent="0.2">
      <c r="A140" s="55" t="s">
        <v>106</v>
      </c>
      <c r="B140" s="219">
        <f>_xll.qlInterestRateIndexFixingDate(IborIndex&amp;"6M",C140,Trigger)</f>
        <v>42327</v>
      </c>
      <c r="C140" s="219">
        <f>_xll.qlCalendarAdvance(Calendar,C139,A140,"f",,Trigger)</f>
        <v>42331</v>
      </c>
      <c r="D140" s="102" t="e">
        <f>EUR1M!AP139</f>
        <v>#VALUE!</v>
      </c>
      <c r="E140" s="102">
        <f>EUR1M!AQ139</f>
        <v>-7.7695536102756989E-4</v>
      </c>
      <c r="F140" s="220" t="e">
        <f t="shared" si="8"/>
        <v>#VALUE!</v>
      </c>
      <c r="G140" s="102" t="e">
        <f>EUR3M!AX139</f>
        <v>#VALUE!</v>
      </c>
      <c r="H140" s="102">
        <f>EUR3M!AY139</f>
        <v>-1.0645635482794354E-4</v>
      </c>
      <c r="I140" s="220" t="e">
        <f t="shared" si="9"/>
        <v>#VALUE!</v>
      </c>
      <c r="J140" s="102" t="e">
        <f>EUR6M!AX139</f>
        <v>#VALUE!</v>
      </c>
      <c r="K140" s="102">
        <f>EUR6M!AY139</f>
        <v>7.1166355880029149E-4</v>
      </c>
      <c r="L140" s="220" t="e">
        <f t="shared" si="10"/>
        <v>#VALUE!</v>
      </c>
      <c r="M140" s="102" t="e">
        <f>EUR1Y!AX139</f>
        <v>#VALUE!</v>
      </c>
      <c r="N140" s="102">
        <f>EUR1Y!AY139</f>
        <v>1.8607188072037901E-3</v>
      </c>
      <c r="O140" s="220" t="e">
        <f t="shared" si="11"/>
        <v>#VALUE!</v>
      </c>
    </row>
    <row r="141" spans="1:15" x14ac:dyDescent="0.2">
      <c r="A141" s="55" t="s">
        <v>106</v>
      </c>
      <c r="B141" s="219">
        <f>_xll.qlInterestRateIndexFixingDate(IborIndex&amp;"6M",C141,Trigger)</f>
        <v>42328</v>
      </c>
      <c r="C141" s="219">
        <f>_xll.qlCalendarAdvance(Calendar,C140,A141,"f",,Trigger)</f>
        <v>42332</v>
      </c>
      <c r="D141" s="102" t="e">
        <f>EUR1M!AP140</f>
        <v>#VALUE!</v>
      </c>
      <c r="E141" s="102">
        <f>EUR1M!AQ140</f>
        <v>-7.7098166452571615E-4</v>
      </c>
      <c r="F141" s="220" t="e">
        <f t="shared" si="8"/>
        <v>#VALUE!</v>
      </c>
      <c r="G141" s="102" t="e">
        <f>EUR3M!AX140</f>
        <v>#VALUE!</v>
      </c>
      <c r="H141" s="102">
        <f>EUR3M!AY140</f>
        <v>-1.0165063579609355E-4</v>
      </c>
      <c r="I141" s="220" t="e">
        <f t="shared" si="9"/>
        <v>#VALUE!</v>
      </c>
      <c r="J141" s="102" t="e">
        <f>EUR6M!AX140</f>
        <v>#VALUE!</v>
      </c>
      <c r="K141" s="102">
        <f>EUR6M!AY140</f>
        <v>7.1294625224801252E-4</v>
      </c>
      <c r="L141" s="220" t="e">
        <f t="shared" si="10"/>
        <v>#VALUE!</v>
      </c>
      <c r="M141" s="102" t="e">
        <f>EUR1Y!AX140</f>
        <v>#VALUE!</v>
      </c>
      <c r="N141" s="102">
        <f>EUR1Y!AY140</f>
        <v>1.863263540384869E-3</v>
      </c>
      <c r="O141" s="220" t="e">
        <f t="shared" si="11"/>
        <v>#VALUE!</v>
      </c>
    </row>
    <row r="142" spans="1:15" x14ac:dyDescent="0.2">
      <c r="A142" s="55" t="s">
        <v>106</v>
      </c>
      <c r="B142" s="219">
        <f>_xll.qlInterestRateIndexFixingDate(IborIndex&amp;"6M",C142,Trigger)</f>
        <v>42331</v>
      </c>
      <c r="C142" s="219">
        <f>_xll.qlCalendarAdvance(Calendar,C141,A142,"f",,Trigger)</f>
        <v>42333</v>
      </c>
      <c r="D142" s="102" t="e">
        <f>EUR1M!AP141</f>
        <v>#VALUE!</v>
      </c>
      <c r="E142" s="102">
        <f>EUR1M!AQ141</f>
        <v>-7.6432745198264139E-4</v>
      </c>
      <c r="F142" s="220" t="e">
        <f t="shared" si="8"/>
        <v>#VALUE!</v>
      </c>
      <c r="G142" s="102" t="e">
        <f>EUR3M!AX141</f>
        <v>#VALUE!</v>
      </c>
      <c r="H142" s="102">
        <f>EUR3M!AY141</f>
        <v>-9.6824399029341165E-5</v>
      </c>
      <c r="I142" s="220" t="e">
        <f t="shared" si="9"/>
        <v>#VALUE!</v>
      </c>
      <c r="J142" s="102" t="e">
        <f>EUR6M!AX141</f>
        <v>#VALUE!</v>
      </c>
      <c r="K142" s="102">
        <f>EUR6M!AY141</f>
        <v>7.1423389513395545E-4</v>
      </c>
      <c r="L142" s="220" t="e">
        <f t="shared" si="10"/>
        <v>#VALUE!</v>
      </c>
      <c r="M142" s="102" t="e">
        <f>EUR1Y!AX141</f>
        <v>#VALUE!</v>
      </c>
      <c r="N142" s="102">
        <f>EUR1Y!AY141</f>
        <v>1.8639144847534856E-3</v>
      </c>
      <c r="O142" s="220" t="e">
        <f t="shared" si="11"/>
        <v>#VALUE!</v>
      </c>
    </row>
    <row r="143" spans="1:15" x14ac:dyDescent="0.2">
      <c r="A143" s="55" t="s">
        <v>106</v>
      </c>
      <c r="B143" s="219">
        <f>_xll.qlInterestRateIndexFixingDate(IborIndex&amp;"6M",C143,Trigger)</f>
        <v>42332</v>
      </c>
      <c r="C143" s="219">
        <f>_xll.qlCalendarAdvance(Calendar,C142,A143,"f",,Trigger)</f>
        <v>42334</v>
      </c>
      <c r="D143" s="102" t="e">
        <f>EUR1M!AP142</f>
        <v>#VALUE!</v>
      </c>
      <c r="E143" s="102">
        <f>EUR1M!AQ142</f>
        <v>-7.2893365917379234E-4</v>
      </c>
      <c r="F143" s="220" t="e">
        <f t="shared" si="8"/>
        <v>#VALUE!</v>
      </c>
      <c r="G143" s="102" t="e">
        <f>EUR3M!AX142</f>
        <v>#VALUE!</v>
      </c>
      <c r="H143" s="102">
        <f>EUR3M!AY142</f>
        <v>-9.1981389014580856E-5</v>
      </c>
      <c r="I143" s="220" t="e">
        <f t="shared" si="9"/>
        <v>#VALUE!</v>
      </c>
      <c r="J143" s="102" t="e">
        <f>EUR6M!AX142</f>
        <v>#VALUE!</v>
      </c>
      <c r="K143" s="102">
        <f>EUR6M!AY142</f>
        <v>7.1816629124113061E-4</v>
      </c>
      <c r="L143" s="220" t="e">
        <f t="shared" si="10"/>
        <v>#VALUE!</v>
      </c>
      <c r="M143" s="102" t="e">
        <f>EUR1Y!AX142</f>
        <v>#VALUE!</v>
      </c>
      <c r="N143" s="102">
        <f>EUR1Y!AY142</f>
        <v>1.867245324633891E-3</v>
      </c>
      <c r="O143" s="220" t="e">
        <f t="shared" si="11"/>
        <v>#VALUE!</v>
      </c>
    </row>
    <row r="144" spans="1:15" x14ac:dyDescent="0.2">
      <c r="A144" s="55" t="s">
        <v>106</v>
      </c>
      <c r="B144" s="219">
        <f>_xll.qlInterestRateIndexFixingDate(IborIndex&amp;"6M",C144,Trigger)</f>
        <v>42333</v>
      </c>
      <c r="C144" s="219">
        <f>_xll.qlCalendarAdvance(Calendar,C143,A144,"f",,Trigger)</f>
        <v>42335</v>
      </c>
      <c r="D144" s="102" t="e">
        <f>EUR1M!AP143</f>
        <v>#VALUE!</v>
      </c>
      <c r="E144" s="102">
        <f>EUR1M!AQ143</f>
        <v>-7.0862377109828626E-4</v>
      </c>
      <c r="F144" s="220" t="e">
        <f t="shared" si="8"/>
        <v>#VALUE!</v>
      </c>
      <c r="G144" s="102" t="e">
        <f>EUR3M!AX143</f>
        <v>#VALUE!</v>
      </c>
      <c r="H144" s="102">
        <f>EUR3M!AY143</f>
        <v>-8.4540704286031947E-5</v>
      </c>
      <c r="I144" s="220" t="e">
        <f t="shared" si="9"/>
        <v>#VALUE!</v>
      </c>
      <c r="J144" s="102" t="e">
        <f>EUR6M!AX143</f>
        <v>#VALUE!</v>
      </c>
      <c r="K144" s="102">
        <f>EUR6M!AY143</f>
        <v>6.99656876779671E-4</v>
      </c>
      <c r="L144" s="220" t="e">
        <f t="shared" si="10"/>
        <v>#VALUE!</v>
      </c>
      <c r="M144" s="102" t="e">
        <f>EUR1Y!AX143</f>
        <v>#VALUE!</v>
      </c>
      <c r="N144" s="102">
        <f>EUR1Y!AY143</f>
        <v>1.8686268972261768E-3</v>
      </c>
      <c r="O144" s="220" t="e">
        <f t="shared" si="11"/>
        <v>#VALUE!</v>
      </c>
    </row>
    <row r="145" spans="1:15" x14ac:dyDescent="0.2">
      <c r="A145" s="55" t="s">
        <v>106</v>
      </c>
      <c r="B145" s="219">
        <f>_xll.qlInterestRateIndexFixingDate(IborIndex&amp;"6M",C145,Trigger)</f>
        <v>42334</v>
      </c>
      <c r="C145" s="219">
        <f>_xll.qlCalendarAdvance(Calendar,C144,A145,"f",,Trigger)</f>
        <v>42338</v>
      </c>
      <c r="D145" s="102" t="e">
        <f>EUR1M!AP144</f>
        <v>#VALUE!</v>
      </c>
      <c r="E145" s="102">
        <f>EUR1M!AQ144</f>
        <v>-7.0043525570273601E-4</v>
      </c>
      <c r="F145" s="220" t="e">
        <f t="shared" si="8"/>
        <v>#VALUE!</v>
      </c>
      <c r="G145" s="102" t="e">
        <f>EUR3M!AX144</f>
        <v>#VALUE!</v>
      </c>
      <c r="H145" s="102">
        <f>EUR3M!AY144</f>
        <v>-7.3729965045815339E-5</v>
      </c>
      <c r="I145" s="220" t="e">
        <f t="shared" si="9"/>
        <v>#VALUE!</v>
      </c>
      <c r="J145" s="102" t="e">
        <f>EUR6M!AX144</f>
        <v>#VALUE!</v>
      </c>
      <c r="K145" s="102">
        <f>EUR6M!AY144</f>
        <v>7.0104288359500015E-4</v>
      </c>
      <c r="L145" s="220" t="e">
        <f t="shared" si="10"/>
        <v>#VALUE!</v>
      </c>
      <c r="M145" s="102" t="e">
        <f>EUR1Y!AX144</f>
        <v>#VALUE!</v>
      </c>
      <c r="N145" s="102">
        <f>EUR1Y!AY144</f>
        <v>1.8700382539086292E-3</v>
      </c>
      <c r="O145" s="220" t="e">
        <f t="shared" si="11"/>
        <v>#VALUE!</v>
      </c>
    </row>
    <row r="146" spans="1:15" x14ac:dyDescent="0.2">
      <c r="A146" s="55" t="s">
        <v>106</v>
      </c>
      <c r="B146" s="219">
        <f>_xll.qlInterestRateIndexFixingDate(IborIndex&amp;"6M",C146,Trigger)</f>
        <v>42335</v>
      </c>
      <c r="C146" s="219">
        <f>_xll.qlCalendarAdvance(Calendar,C145,A146,"f",,Trigger)</f>
        <v>42339</v>
      </c>
      <c r="D146" s="102" t="e">
        <f>EUR1M!AP145</f>
        <v>#VALUE!</v>
      </c>
      <c r="E146" s="102">
        <f>EUR1M!AQ145</f>
        <v>-6.9201394138518335E-4</v>
      </c>
      <c r="F146" s="220" t="e">
        <f t="shared" si="8"/>
        <v>#VALUE!</v>
      </c>
      <c r="G146" s="102" t="e">
        <f>EUR3M!AX145</f>
        <v>#VALUE!</v>
      </c>
      <c r="H146" s="102">
        <f>EUR3M!AY145</f>
        <v>-9.5335900825206063E-5</v>
      </c>
      <c r="I146" s="220" t="e">
        <f t="shared" si="9"/>
        <v>#VALUE!</v>
      </c>
      <c r="J146" s="102" t="e">
        <f>EUR6M!AX145</f>
        <v>#VALUE!</v>
      </c>
      <c r="K146" s="102">
        <f>EUR6M!AY145</f>
        <v>7.0245041547359105E-4</v>
      </c>
      <c r="L146" s="220" t="e">
        <f t="shared" si="10"/>
        <v>#VALUE!</v>
      </c>
      <c r="M146" s="102" t="e">
        <f>EUR1Y!AX145</f>
        <v>#VALUE!</v>
      </c>
      <c r="N146" s="102">
        <f>EUR1Y!AY145</f>
        <v>1.873187100006516E-3</v>
      </c>
      <c r="O146" s="220" t="e">
        <f t="shared" si="11"/>
        <v>#VALUE!</v>
      </c>
    </row>
    <row r="147" spans="1:15" x14ac:dyDescent="0.2">
      <c r="A147" s="55" t="s">
        <v>106</v>
      </c>
      <c r="B147" s="219">
        <f>_xll.qlInterestRateIndexFixingDate(IborIndex&amp;"6M",C147,Trigger)</f>
        <v>42338</v>
      </c>
      <c r="C147" s="219">
        <f>_xll.qlCalendarAdvance(Calendar,C146,A147,"f",,Trigger)</f>
        <v>42340</v>
      </c>
      <c r="D147" s="102" t="e">
        <f>EUR1M!AP146</f>
        <v>#VALUE!</v>
      </c>
      <c r="E147" s="102">
        <f>EUR1M!AQ146</f>
        <v>-6.834412027873117E-4</v>
      </c>
      <c r="F147" s="220" t="e">
        <f t="shared" si="8"/>
        <v>#VALUE!</v>
      </c>
      <c r="G147" s="102" t="e">
        <f>EUR3M!AX146</f>
        <v>#VALUE!</v>
      </c>
      <c r="H147" s="102">
        <f>EUR3M!AY146</f>
        <v>-9.0442495556961866E-5</v>
      </c>
      <c r="I147" s="220" t="e">
        <f t="shared" si="9"/>
        <v>#VALUE!</v>
      </c>
      <c r="J147" s="102" t="e">
        <f>EUR6M!AX146</f>
        <v>#VALUE!</v>
      </c>
      <c r="K147" s="102">
        <f>EUR6M!AY146</f>
        <v>7.0465805256382334E-4</v>
      </c>
      <c r="L147" s="220" t="e">
        <f t="shared" si="10"/>
        <v>#VALUE!</v>
      </c>
      <c r="M147" s="102" t="e">
        <f>EUR1Y!AX146</f>
        <v>#VALUE!</v>
      </c>
      <c r="N147" s="102">
        <f>EUR1Y!AY146</f>
        <v>1.8738294274479271E-3</v>
      </c>
      <c r="O147" s="220" t="e">
        <f t="shared" si="11"/>
        <v>#VALUE!</v>
      </c>
    </row>
    <row r="148" spans="1:15" x14ac:dyDescent="0.2">
      <c r="A148" s="55" t="s">
        <v>106</v>
      </c>
      <c r="B148" s="219">
        <f>_xll.qlInterestRateIndexFixingDate(IborIndex&amp;"6M",C148,Trigger)</f>
        <v>42339</v>
      </c>
      <c r="C148" s="219">
        <f>_xll.qlCalendarAdvance(Calendar,C147,A148,"f",,Trigger)</f>
        <v>42341</v>
      </c>
      <c r="D148" s="102" t="e">
        <f>EUR1M!AP147</f>
        <v>#VALUE!</v>
      </c>
      <c r="E148" s="102">
        <f>EUR1M!AQ147</f>
        <v>-6.5420738709911065E-4</v>
      </c>
      <c r="F148" s="220" t="e">
        <f t="shared" si="8"/>
        <v>#VALUE!</v>
      </c>
      <c r="G148" s="102" t="e">
        <f>EUR3M!AX147</f>
        <v>#VALUE!</v>
      </c>
      <c r="H148" s="102">
        <f>EUR3M!AY147</f>
        <v>-8.5559036207092282E-5</v>
      </c>
      <c r="I148" s="220" t="e">
        <f t="shared" si="9"/>
        <v>#VALUE!</v>
      </c>
      <c r="J148" s="102" t="e">
        <f>EUR6M!AX147</f>
        <v>#VALUE!</v>
      </c>
      <c r="K148" s="102">
        <f>EUR6M!AY147</f>
        <v>7.0834048104941288E-4</v>
      </c>
      <c r="L148" s="220" t="e">
        <f t="shared" si="10"/>
        <v>#VALUE!</v>
      </c>
      <c r="M148" s="102" t="e">
        <f>EUR1Y!AX147</f>
        <v>#VALUE!</v>
      </c>
      <c r="N148" s="102">
        <f>EUR1Y!AY147</f>
        <v>1.8776085493330396E-3</v>
      </c>
      <c r="O148" s="220" t="e">
        <f t="shared" si="11"/>
        <v>#VALUE!</v>
      </c>
    </row>
    <row r="149" spans="1:15" x14ac:dyDescent="0.2">
      <c r="A149" s="55" t="s">
        <v>106</v>
      </c>
      <c r="B149" s="219">
        <f>_xll.qlInterestRateIndexFixingDate(IborIndex&amp;"6M",C149,Trigger)</f>
        <v>42340</v>
      </c>
      <c r="C149" s="219">
        <f>_xll.qlCalendarAdvance(Calendar,C148,A149,"f",,Trigger)</f>
        <v>42342</v>
      </c>
      <c r="D149" s="102" t="e">
        <f>EUR1M!AP148</f>
        <v>#VALUE!</v>
      </c>
      <c r="E149" s="102">
        <f>EUR1M!AQ148</f>
        <v>-6.4597182694140745E-4</v>
      </c>
      <c r="F149" s="220" t="e">
        <f t="shared" si="8"/>
        <v>#VALUE!</v>
      </c>
      <c r="G149" s="102" t="e">
        <f>EUR3M!AX148</f>
        <v>#VALUE!</v>
      </c>
      <c r="H149" s="102">
        <f>EUR3M!AY148</f>
        <v>-8.0689780390517262E-5</v>
      </c>
      <c r="I149" s="220" t="e">
        <f t="shared" si="9"/>
        <v>#VALUE!</v>
      </c>
      <c r="J149" s="102" t="e">
        <f>EUR6M!AX148</f>
        <v>#VALUE!</v>
      </c>
      <c r="K149" s="102">
        <f>EUR6M!AY148</f>
        <v>7.0988927705321013E-4</v>
      </c>
      <c r="L149" s="220" t="e">
        <f t="shared" si="10"/>
        <v>#VALUE!</v>
      </c>
      <c r="M149" s="102" t="e">
        <f>EUR1Y!AX148</f>
        <v>#VALUE!</v>
      </c>
      <c r="N149" s="102">
        <f>EUR1Y!AY148</f>
        <v>1.8792388389602709E-3</v>
      </c>
      <c r="O149" s="220" t="e">
        <f t="shared" si="11"/>
        <v>#VALUE!</v>
      </c>
    </row>
    <row r="150" spans="1:15" x14ac:dyDescent="0.2">
      <c r="A150" s="55" t="s">
        <v>106</v>
      </c>
      <c r="B150" s="219">
        <f>_xll.qlInterestRateIndexFixingDate(IborIndex&amp;"6M",C150,Trigger)</f>
        <v>42341</v>
      </c>
      <c r="C150" s="219">
        <f>_xll.qlCalendarAdvance(Calendar,C149,A150,"f",,Trigger)</f>
        <v>42345</v>
      </c>
      <c r="D150" s="102" t="e">
        <f>EUR1M!AP149</f>
        <v>#VALUE!</v>
      </c>
      <c r="E150" s="102">
        <f>EUR1M!AQ149</f>
        <v>-6.375864789961742E-4</v>
      </c>
      <c r="F150" s="220" t="e">
        <f t="shared" si="8"/>
        <v>#VALUE!</v>
      </c>
      <c r="G150" s="102" t="e">
        <f>EUR3M!AX149</f>
        <v>#VALUE!</v>
      </c>
      <c r="H150" s="102">
        <f>EUR3M!AY149</f>
        <v>-6.6210729412998254E-5</v>
      </c>
      <c r="I150" s="220" t="e">
        <f t="shared" si="9"/>
        <v>#VALUE!</v>
      </c>
      <c r="J150" s="102" t="e">
        <f>EUR6M!AX149</f>
        <v>#VALUE!</v>
      </c>
      <c r="K150" s="102">
        <f>EUR6M!AY149</f>
        <v>7.1147315223591312E-4</v>
      </c>
      <c r="L150" s="220" t="e">
        <f t="shared" si="10"/>
        <v>#VALUE!</v>
      </c>
      <c r="M150" s="102" t="e">
        <f>EUR1Y!AX149</f>
        <v>#VALUE!</v>
      </c>
      <c r="N150" s="102">
        <f>EUR1Y!AY149</f>
        <v>1.8809124408234858E-3</v>
      </c>
      <c r="O150" s="220" t="e">
        <f t="shared" si="11"/>
        <v>#VALUE!</v>
      </c>
    </row>
    <row r="151" spans="1:15" x14ac:dyDescent="0.2">
      <c r="A151" s="55" t="s">
        <v>106</v>
      </c>
      <c r="B151" s="219">
        <f>_xll.qlInterestRateIndexFixingDate(IborIndex&amp;"6M",C151,Trigger)</f>
        <v>42342</v>
      </c>
      <c r="C151" s="219">
        <f>_xll.qlCalendarAdvance(Calendar,C150,A151,"f",,Trigger)</f>
        <v>42346</v>
      </c>
      <c r="D151" s="102" t="e">
        <f>EUR1M!AP150</f>
        <v>#VALUE!</v>
      </c>
      <c r="E151" s="102">
        <f>EUR1M!AQ150</f>
        <v>-6.3207688945979279E-4</v>
      </c>
      <c r="F151" s="220" t="e">
        <f t="shared" si="8"/>
        <v>#VALUE!</v>
      </c>
      <c r="G151" s="102" t="e">
        <f>EUR3M!AX150</f>
        <v>#VALUE!</v>
      </c>
      <c r="H151" s="102">
        <f>EUR3M!AY150</f>
        <v>-6.1442089386408606E-5</v>
      </c>
      <c r="I151" s="220" t="e">
        <f t="shared" si="9"/>
        <v>#VALUE!</v>
      </c>
      <c r="J151" s="102" t="e">
        <f>EUR6M!AX150</f>
        <v>#VALUE!</v>
      </c>
      <c r="K151" s="102">
        <f>EUR6M!AY150</f>
        <v>7.1309441491455698E-4</v>
      </c>
      <c r="L151" s="220" t="e">
        <f t="shared" si="10"/>
        <v>#VALUE!</v>
      </c>
      <c r="M151" s="102" t="e">
        <f>EUR1Y!AX150</f>
        <v>#VALUE!</v>
      </c>
      <c r="N151" s="102">
        <f>EUR1Y!AY150</f>
        <v>1.8849411779618143E-3</v>
      </c>
      <c r="O151" s="220" t="e">
        <f t="shared" si="11"/>
        <v>#VALUE!</v>
      </c>
    </row>
    <row r="152" spans="1:15" x14ac:dyDescent="0.2">
      <c r="A152" s="55" t="s">
        <v>106</v>
      </c>
      <c r="B152" s="219">
        <f>_xll.qlInterestRateIndexFixingDate(IborIndex&amp;"6M",C152,Trigger)</f>
        <v>42345</v>
      </c>
      <c r="C152" s="219">
        <f>_xll.qlCalendarAdvance(Calendar,C151,A152,"f",,Trigger)</f>
        <v>42347</v>
      </c>
      <c r="D152" s="102" t="e">
        <f>EUR1M!AP151</f>
        <v>#VALUE!</v>
      </c>
      <c r="E152" s="102">
        <f>EUR1M!AQ151</f>
        <v>-6.2738480652442042E-4</v>
      </c>
      <c r="F152" s="220" t="e">
        <f t="shared" si="8"/>
        <v>#VALUE!</v>
      </c>
      <c r="G152" s="102" t="e">
        <f>EUR3M!AX151</f>
        <v>#VALUE!</v>
      </c>
      <c r="H152" s="102">
        <f>EUR3M!AY151</f>
        <v>-5.6709860108081548E-5</v>
      </c>
      <c r="I152" s="220" t="e">
        <f t="shared" si="9"/>
        <v>#VALUE!</v>
      </c>
      <c r="J152" s="102" t="e">
        <f>EUR6M!AX151</f>
        <v>#VALUE!</v>
      </c>
      <c r="K152" s="102">
        <f>EUR6M!AY151</f>
        <v>7.1649663295960265E-4</v>
      </c>
      <c r="L152" s="220" t="e">
        <f t="shared" si="10"/>
        <v>#VALUE!</v>
      </c>
      <c r="M152" s="102" t="e">
        <f>EUR1Y!AX151</f>
        <v>#VALUE!</v>
      </c>
      <c r="N152" s="102">
        <f>EUR1Y!AY151</f>
        <v>1.8855780947458112E-3</v>
      </c>
      <c r="O152" s="220" t="e">
        <f t="shared" si="11"/>
        <v>#VALUE!</v>
      </c>
    </row>
    <row r="153" spans="1:15" x14ac:dyDescent="0.2">
      <c r="A153" s="55" t="s">
        <v>106</v>
      </c>
      <c r="B153" s="219">
        <f>_xll.qlInterestRateIndexFixingDate(IborIndex&amp;"6M",C153,Trigger)</f>
        <v>42346</v>
      </c>
      <c r="C153" s="219">
        <f>_xll.qlCalendarAdvance(Calendar,C152,A153,"f",,Trigger)</f>
        <v>42348</v>
      </c>
      <c r="D153" s="102" t="e">
        <f>EUR1M!AP152</f>
        <v>#VALUE!</v>
      </c>
      <c r="E153" s="102">
        <f>EUR1M!AQ152</f>
        <v>-6.2046702217261236E-4</v>
      </c>
      <c r="F153" s="220" t="e">
        <f t="shared" si="8"/>
        <v>#VALUE!</v>
      </c>
      <c r="G153" s="102" t="e">
        <f>EUR3M!AX152</f>
        <v>#VALUE!</v>
      </c>
      <c r="H153" s="102">
        <f>EUR3M!AY152</f>
        <v>-5.2018666853125056E-5</v>
      </c>
      <c r="I153" s="220" t="e">
        <f t="shared" si="9"/>
        <v>#VALUE!</v>
      </c>
      <c r="J153" s="102" t="e">
        <f>EUR6M!AX152</f>
        <v>#VALUE!</v>
      </c>
      <c r="K153" s="102">
        <f>EUR6M!AY152</f>
        <v>7.1999999997309188E-4</v>
      </c>
      <c r="L153" s="220" t="e">
        <f t="shared" si="10"/>
        <v>#VALUE!</v>
      </c>
      <c r="M153" s="102" t="e">
        <f>EUR1Y!AX152</f>
        <v>#VALUE!</v>
      </c>
      <c r="N153" s="102">
        <f>EUR1Y!AY152</f>
        <v>1.8899999999673687E-3</v>
      </c>
      <c r="O153" s="220" t="e">
        <f t="shared" si="11"/>
        <v>#VALUE!</v>
      </c>
    </row>
    <row r="154" spans="1:15" x14ac:dyDescent="0.2">
      <c r="A154" s="55" t="s">
        <v>106</v>
      </c>
      <c r="B154" s="219">
        <f>_xll.qlInterestRateIndexFixingDate(IborIndex&amp;"6M",C154,Trigger)</f>
        <v>42347</v>
      </c>
      <c r="C154" s="219">
        <f>_xll.qlCalendarAdvance(Calendar,C153,A154,"f",,Trigger)</f>
        <v>42349</v>
      </c>
      <c r="D154" s="102" t="e">
        <f>EUR1M!AP153</f>
        <v>#VALUE!</v>
      </c>
      <c r="E154" s="102">
        <f>EUR1M!AQ153</f>
        <v>-6.2095095786799997E-4</v>
      </c>
      <c r="F154" s="220" t="e">
        <f t="shared" si="8"/>
        <v>#VALUE!</v>
      </c>
      <c r="G154" s="102" t="e">
        <f>EUR3M!AX153</f>
        <v>#VALUE!</v>
      </c>
      <c r="H154" s="102">
        <f>EUR3M!AY153</f>
        <v>-4.7373196168074584E-5</v>
      </c>
      <c r="I154" s="220" t="e">
        <f t="shared" si="9"/>
        <v>#VALUE!</v>
      </c>
      <c r="J154" s="102" t="e">
        <f>EUR6M!AX153</f>
        <v>#VALUE!</v>
      </c>
      <c r="K154" s="102">
        <f>EUR6M!AY153</f>
        <v>7.2184182205460828E-4</v>
      </c>
      <c r="L154" s="220" t="e">
        <f t="shared" si="10"/>
        <v>#VALUE!</v>
      </c>
      <c r="M154" s="102" t="e">
        <f>EUR1Y!AX153</f>
        <v>#VALUE!</v>
      </c>
      <c r="N154" s="102">
        <f>EUR1Y!AY153</f>
        <v>1.8919748861386866E-3</v>
      </c>
      <c r="O154" s="220" t="e">
        <f t="shared" si="11"/>
        <v>#VALUE!</v>
      </c>
    </row>
    <row r="155" spans="1:15" x14ac:dyDescent="0.2">
      <c r="A155" s="55" t="s">
        <v>106</v>
      </c>
      <c r="B155" s="219">
        <f>_xll.qlInterestRateIndexFixingDate(IborIndex&amp;"6M",C155,Trigger)</f>
        <v>42348</v>
      </c>
      <c r="C155" s="219">
        <f>_xll.qlCalendarAdvance(Calendar,C154,A155,"f",,Trigger)</f>
        <v>42352</v>
      </c>
      <c r="D155" s="102" t="e">
        <f>EUR1M!AP154</f>
        <v>#VALUE!</v>
      </c>
      <c r="E155" s="102">
        <f>EUR1M!AQ154</f>
        <v>-6.2742428145937373E-4</v>
      </c>
      <c r="F155" s="220" t="e">
        <f t="shared" si="8"/>
        <v>#VALUE!</v>
      </c>
      <c r="G155" s="102" t="e">
        <f>EUR3M!AX154</f>
        <v>#VALUE!</v>
      </c>
      <c r="H155" s="102">
        <f>EUR3M!AY154</f>
        <v>-3.3758904210990917E-5</v>
      </c>
      <c r="I155" s="220" t="e">
        <f t="shared" si="9"/>
        <v>#VALUE!</v>
      </c>
      <c r="J155" s="102" t="e">
        <f>EUR6M!AX154</f>
        <v>#VALUE!</v>
      </c>
      <c r="K155" s="102">
        <f>EUR6M!AY154</f>
        <v>7.2371923714663084E-4</v>
      </c>
      <c r="L155" s="220" t="e">
        <f t="shared" si="10"/>
        <v>#VALUE!</v>
      </c>
      <c r="M155" s="102" t="e">
        <f>EUR1Y!AX154</f>
        <v>#VALUE!</v>
      </c>
      <c r="N155" s="102">
        <f>EUR1Y!AY154</f>
        <v>1.8940031045749474E-3</v>
      </c>
      <c r="O155" s="220" t="e">
        <f t="shared" si="11"/>
        <v>#VALUE!</v>
      </c>
    </row>
    <row r="156" spans="1:15" x14ac:dyDescent="0.2">
      <c r="A156" s="55" t="s">
        <v>106</v>
      </c>
      <c r="B156" s="219">
        <f>_xll.qlInterestRateIndexFixingDate(IborIndex&amp;"6M",C156,Trigger)</f>
        <v>42349</v>
      </c>
      <c r="C156" s="219">
        <f>_xll.qlCalendarAdvance(Calendar,C155,A156,"f",,Trigger)</f>
        <v>42353</v>
      </c>
      <c r="D156" s="102" t="e">
        <f>EUR1M!AP155</f>
        <v>#VALUE!</v>
      </c>
      <c r="E156" s="102">
        <f>EUR1M!AQ155</f>
        <v>-6.2763422674333436E-4</v>
      </c>
      <c r="F156" s="220" t="e">
        <f t="shared" si="8"/>
        <v>#VALUE!</v>
      </c>
      <c r="G156" s="102" t="e">
        <f>EUR3M!AX155</f>
        <v>#VALUE!</v>
      </c>
      <c r="H156" s="102">
        <f>EUR3M!AY155</f>
        <v>-2.9344414858462737E-5</v>
      </c>
      <c r="I156" s="220" t="e">
        <f t="shared" si="9"/>
        <v>#VALUE!</v>
      </c>
      <c r="J156" s="102" t="e">
        <f>EUR6M!AX155</f>
        <v>#VALUE!</v>
      </c>
      <c r="K156" s="102">
        <f>EUR6M!AY155</f>
        <v>7.256224597853542E-4</v>
      </c>
      <c r="L156" s="220" t="e">
        <f t="shared" si="10"/>
        <v>#VALUE!</v>
      </c>
      <c r="M156" s="102" t="e">
        <f>EUR1Y!AX155</f>
        <v>#VALUE!</v>
      </c>
      <c r="N156" s="102">
        <f>EUR1Y!AY155</f>
        <v>1.8991162218189935E-3</v>
      </c>
      <c r="O156" s="220" t="e">
        <f t="shared" si="11"/>
        <v>#VALUE!</v>
      </c>
    </row>
    <row r="157" spans="1:15" x14ac:dyDescent="0.2">
      <c r="A157" s="55" t="s">
        <v>106</v>
      </c>
      <c r="B157" s="219">
        <f>_xll.qlInterestRateIndexFixingDate(IborIndex&amp;"6M",C157,Trigger)</f>
        <v>42352</v>
      </c>
      <c r="C157" s="219">
        <f>_xll.qlCalendarAdvance(Calendar,C156,A157,"f",,Trigger)</f>
        <v>42354</v>
      </c>
      <c r="D157" s="102" t="e">
        <f>EUR1M!AP156</f>
        <v>#VALUE!</v>
      </c>
      <c r="E157" s="102">
        <f>EUR1M!AQ156</f>
        <v>-6.2786011065982521E-4</v>
      </c>
      <c r="F157" s="220" t="e">
        <f t="shared" si="8"/>
        <v>#VALUE!</v>
      </c>
      <c r="G157" s="102" t="e">
        <f>EUR3M!AX156</f>
        <v>#VALUE!</v>
      </c>
      <c r="H157" s="102">
        <f>EUR3M!AY156</f>
        <v>-2.4999999979191546E-5</v>
      </c>
      <c r="I157" s="220" t="e">
        <f t="shared" si="9"/>
        <v>#VALUE!</v>
      </c>
      <c r="J157" s="102" t="e">
        <f>EUR6M!AX156</f>
        <v>#VALUE!</v>
      </c>
      <c r="K157" s="102">
        <f>EUR6M!AY156</f>
        <v>7.3040906446308906E-4</v>
      </c>
      <c r="L157" s="220" t="e">
        <f t="shared" si="10"/>
        <v>#VALUE!</v>
      </c>
      <c r="M157" s="102" t="e">
        <f>EUR1Y!AX156</f>
        <v>#VALUE!</v>
      </c>
      <c r="N157" s="102">
        <f>EUR1Y!AY156</f>
        <v>1.8997526380248786E-3</v>
      </c>
      <c r="O157" s="220" t="e">
        <f t="shared" si="11"/>
        <v>#VALUE!</v>
      </c>
    </row>
    <row r="158" spans="1:15" x14ac:dyDescent="0.2">
      <c r="A158" s="55" t="s">
        <v>106</v>
      </c>
      <c r="B158" s="219">
        <f>_xll.qlInterestRateIndexFixingDate(IborIndex&amp;"6M",C158,Trigger)</f>
        <v>42353</v>
      </c>
      <c r="C158" s="219">
        <f>_xll.qlCalendarAdvance(Calendar,C157,A158,"f",,Trigger)</f>
        <v>42355</v>
      </c>
      <c r="D158" s="102" t="e">
        <f>EUR1M!AP157</f>
        <v>#VALUE!</v>
      </c>
      <c r="E158" s="102">
        <f>EUR1M!AQ157</f>
        <v>-6.421568643684651E-4</v>
      </c>
      <c r="F158" s="220" t="e">
        <f t="shared" si="8"/>
        <v>#VALUE!</v>
      </c>
      <c r="G158" s="102" t="e">
        <f>EUR3M!AX157</f>
        <v>#VALUE!</v>
      </c>
      <c r="H158" s="102">
        <f>EUR3M!AY157</f>
        <v>-2.0727039887940929E-5</v>
      </c>
      <c r="I158" s="220" t="e">
        <f t="shared" si="9"/>
        <v>#VALUE!</v>
      </c>
      <c r="J158" s="102" t="e">
        <f>EUR6M!AX157</f>
        <v>#VALUE!</v>
      </c>
      <c r="K158" s="102">
        <f>EUR6M!AY157</f>
        <v>7.3347533859596348E-4</v>
      </c>
      <c r="L158" s="220" t="e">
        <f t="shared" si="10"/>
        <v>#VALUE!</v>
      </c>
      <c r="M158" s="102" t="e">
        <f>EUR1Y!AX157</f>
        <v>#VALUE!</v>
      </c>
      <c r="N158" s="102">
        <f>EUR1Y!AY157</f>
        <v>1.904870661521317E-3</v>
      </c>
      <c r="O158" s="220" t="e">
        <f t="shared" si="11"/>
        <v>#VALUE!</v>
      </c>
    </row>
    <row r="159" spans="1:15" x14ac:dyDescent="0.2">
      <c r="A159" s="55" t="s">
        <v>106</v>
      </c>
      <c r="B159" s="219">
        <f>_xll.qlInterestRateIndexFixingDate(IborIndex&amp;"6M",C159,Trigger)</f>
        <v>42354</v>
      </c>
      <c r="C159" s="219">
        <f>_xll.qlCalendarAdvance(Calendar,C158,A159,"f",,Trigger)</f>
        <v>42356</v>
      </c>
      <c r="D159" s="102" t="e">
        <f>EUR1M!AP158</f>
        <v>#VALUE!</v>
      </c>
      <c r="E159" s="102">
        <f>EUR1M!AQ158</f>
        <v>-6.4837945659705046E-4</v>
      </c>
      <c r="F159" s="220" t="e">
        <f t="shared" si="8"/>
        <v>#VALUE!</v>
      </c>
      <c r="G159" s="102" t="e">
        <f>EUR3M!AX158</f>
        <v>#VALUE!</v>
      </c>
      <c r="H159" s="102">
        <f>EUR3M!AY158</f>
        <v>-1.6523557371592383E-5</v>
      </c>
      <c r="I159" s="220" t="e">
        <f t="shared" si="9"/>
        <v>#VALUE!</v>
      </c>
      <c r="J159" s="102" t="e">
        <f>EUR6M!AX158</f>
        <v>#VALUE!</v>
      </c>
      <c r="K159" s="102">
        <f>EUR6M!AY158</f>
        <v>7.3549432524639682E-4</v>
      </c>
      <c r="L159" s="220" t="e">
        <f t="shared" si="10"/>
        <v>#VALUE!</v>
      </c>
      <c r="M159" s="102" t="e">
        <f>EUR1Y!AX158</f>
        <v>#VALUE!</v>
      </c>
      <c r="N159" s="102">
        <f>EUR1Y!AY158</f>
        <v>1.9071745423693822E-3</v>
      </c>
      <c r="O159" s="220" t="e">
        <f t="shared" si="11"/>
        <v>#VALUE!</v>
      </c>
    </row>
    <row r="160" spans="1:15" x14ac:dyDescent="0.2">
      <c r="A160" s="55" t="s">
        <v>106</v>
      </c>
      <c r="B160" s="219">
        <f>_xll.qlInterestRateIndexFixingDate(IborIndex&amp;"6M",C160,Trigger)</f>
        <v>42355</v>
      </c>
      <c r="C160" s="219">
        <f>_xll.qlCalendarAdvance(Calendar,C159,A160,"f",,Trigger)</f>
        <v>42359</v>
      </c>
      <c r="D160" s="102" t="e">
        <f>EUR1M!AP159</f>
        <v>#VALUE!</v>
      </c>
      <c r="E160" s="102">
        <f>EUR1M!AQ159</f>
        <v>-6.6777270457472264E-4</v>
      </c>
      <c r="F160" s="220" t="e">
        <f t="shared" si="8"/>
        <v>#VALUE!</v>
      </c>
      <c r="G160" s="102" t="e">
        <f>EUR3M!AX159</f>
        <v>#VALUE!</v>
      </c>
      <c r="H160" s="102">
        <f>EUR3M!AY159</f>
        <v>-4.3297297773454998E-6</v>
      </c>
      <c r="I160" s="220" t="e">
        <f t="shared" si="9"/>
        <v>#VALUE!</v>
      </c>
      <c r="J160" s="102" t="e">
        <f>EUR6M!AX159</f>
        <v>#VALUE!</v>
      </c>
      <c r="K160" s="102">
        <f>EUR6M!AY159</f>
        <v>7.3753404330467731E-4</v>
      </c>
      <c r="L160" s="220" t="e">
        <f t="shared" si="10"/>
        <v>#VALUE!</v>
      </c>
      <c r="M160" s="102" t="e">
        <f>EUR1Y!AX159</f>
        <v>#VALUE!</v>
      </c>
      <c r="N160" s="102">
        <f>EUR1Y!AY159</f>
        <v>1.9095168319786463E-3</v>
      </c>
      <c r="O160" s="220" t="e">
        <f t="shared" si="11"/>
        <v>#VALUE!</v>
      </c>
    </row>
    <row r="161" spans="1:15" x14ac:dyDescent="0.2">
      <c r="A161" s="55" t="s">
        <v>106</v>
      </c>
      <c r="B161" s="219">
        <f>_xll.qlInterestRateIndexFixingDate(IborIndex&amp;"6M",C161,Trigger)</f>
        <v>42356</v>
      </c>
      <c r="C161" s="219">
        <f>_xll.qlCalendarAdvance(Calendar,C160,A161,"f",,Trigger)</f>
        <v>42360</v>
      </c>
      <c r="D161" s="102" t="e">
        <f>EUR1M!AP160</f>
        <v>#VALUE!</v>
      </c>
      <c r="E161" s="102">
        <f>EUR1M!AQ160</f>
        <v>-6.6925643978574256E-4</v>
      </c>
      <c r="F161" s="220" t="e">
        <f t="shared" si="8"/>
        <v>#VALUE!</v>
      </c>
      <c r="G161" s="102" t="e">
        <f>EUR3M!AX160</f>
        <v>#VALUE!</v>
      </c>
      <c r="H161" s="102">
        <f>EUR3M!AY160</f>
        <v>-4.0380345353189083E-7</v>
      </c>
      <c r="I161" s="220" t="e">
        <f t="shared" si="9"/>
        <v>#VALUE!</v>
      </c>
      <c r="J161" s="102" t="e">
        <f>EUR6M!AX160</f>
        <v>#VALUE!</v>
      </c>
      <c r="K161" s="102">
        <f>EUR6M!AY160</f>
        <v>7.3959376342198338E-4</v>
      </c>
      <c r="L161" s="220" t="e">
        <f t="shared" si="10"/>
        <v>#VALUE!</v>
      </c>
      <c r="M161" s="102" t="e">
        <f>EUR1Y!AX160</f>
        <v>#VALUE!</v>
      </c>
      <c r="N161" s="102">
        <f>EUR1Y!AY160</f>
        <v>1.9173027825415928E-3</v>
      </c>
      <c r="O161" s="220" t="e">
        <f t="shared" si="11"/>
        <v>#VALUE!</v>
      </c>
    </row>
    <row r="162" spans="1:15" x14ac:dyDescent="0.2">
      <c r="A162" s="55" t="s">
        <v>106</v>
      </c>
      <c r="B162" s="219">
        <f>_xll.qlInterestRateIndexFixingDate(IborIndex&amp;"6M",C162,Trigger)</f>
        <v>42359</v>
      </c>
      <c r="C162" s="219">
        <f>_xll.qlCalendarAdvance(Calendar,C161,A162,"f",,Trigger)</f>
        <v>42361</v>
      </c>
      <c r="D162" s="102" t="e">
        <f>EUR1M!AP161</f>
        <v>#VALUE!</v>
      </c>
      <c r="E162" s="102">
        <f>EUR1M!AQ161</f>
        <v>-6.9806653887532143E-4</v>
      </c>
      <c r="F162" s="220" t="e">
        <f t="shared" si="8"/>
        <v>#VALUE!</v>
      </c>
      <c r="G162" s="102" t="e">
        <f>EUR3M!AX161</f>
        <v>#VALUE!</v>
      </c>
      <c r="H162" s="102">
        <f>EUR3M!AY161</f>
        <v>3.4529309591799566E-6</v>
      </c>
      <c r="I162" s="220" t="e">
        <f t="shared" si="9"/>
        <v>#VALUE!</v>
      </c>
      <c r="J162" s="102" t="e">
        <f>EUR6M!AX161</f>
        <v>#VALUE!</v>
      </c>
      <c r="K162" s="102">
        <f>EUR6M!AY161</f>
        <v>7.480192442831762E-4</v>
      </c>
      <c r="L162" s="220" t="e">
        <f t="shared" si="10"/>
        <v>#VALUE!</v>
      </c>
      <c r="M162" s="102" t="e">
        <f>EUR1Y!AX161</f>
        <v>#VALUE!</v>
      </c>
      <c r="N162" s="102">
        <f>EUR1Y!AY161</f>
        <v>1.9217270476591551E-3</v>
      </c>
      <c r="O162" s="220" t="e">
        <f t="shared" si="11"/>
        <v>#VALUE!</v>
      </c>
    </row>
    <row r="163" spans="1:15" x14ac:dyDescent="0.2">
      <c r="A163" s="55" t="s">
        <v>106</v>
      </c>
      <c r="B163" s="219">
        <f>_xll.qlInterestRateIndexFixingDate(IborIndex&amp;"6M",C163,Trigger)</f>
        <v>42360</v>
      </c>
      <c r="C163" s="219">
        <f>_xll.qlCalendarAdvance(Calendar,C162,A163,"f",,Trigger)</f>
        <v>42362</v>
      </c>
      <c r="D163" s="102" t="e">
        <f>EUR1M!AP162</f>
        <v>#VALUE!</v>
      </c>
      <c r="E163" s="102">
        <f>EUR1M!AQ162</f>
        <v>-7.0799341898937008E-4</v>
      </c>
      <c r="F163" s="220" t="e">
        <f t="shared" si="8"/>
        <v>#VALUE!</v>
      </c>
      <c r="G163" s="102" t="e">
        <f>EUR3M!AX162</f>
        <v>#VALUE!</v>
      </c>
      <c r="H163" s="102">
        <f>EUR3M!AY162</f>
        <v>7.2405957598839714E-6</v>
      </c>
      <c r="I163" s="220" t="e">
        <f t="shared" si="9"/>
        <v>#VALUE!</v>
      </c>
      <c r="J163" s="102" t="e">
        <f>EUR6M!AX162</f>
        <v>#VALUE!</v>
      </c>
      <c r="K163" s="102">
        <f>EUR6M!AY162</f>
        <v>7.5016920123706441E-4</v>
      </c>
      <c r="L163" s="220" t="e">
        <f t="shared" si="10"/>
        <v>#VALUE!</v>
      </c>
      <c r="M163" s="102" t="e">
        <f>EUR1Y!AX162</f>
        <v>#VALUE!</v>
      </c>
      <c r="N163" s="102">
        <f>EUR1Y!AY162</f>
        <v>1.9242531518094937E-3</v>
      </c>
      <c r="O163" s="220" t="e">
        <f t="shared" si="11"/>
        <v>#VALUE!</v>
      </c>
    </row>
    <row r="164" spans="1:15" x14ac:dyDescent="0.2">
      <c r="A164" s="55" t="s">
        <v>106</v>
      </c>
      <c r="B164" s="219">
        <f>_xll.qlInterestRateIndexFixingDate(IborIndex&amp;"6M",C164,Trigger)</f>
        <v>42361</v>
      </c>
      <c r="C164" s="219">
        <f>_xll.qlCalendarAdvance(Calendar,C163,A164,"f",,Trigger)</f>
        <v>42366</v>
      </c>
      <c r="D164" s="102" t="e">
        <f>EUR1M!AP163</f>
        <v>#VALUE!</v>
      </c>
      <c r="E164" s="102">
        <f>EUR1M!AQ163</f>
        <v>-7.1092066845945823E-4</v>
      </c>
      <c r="F164" s="220" t="e">
        <f t="shared" si="8"/>
        <v>#VALUE!</v>
      </c>
      <c r="G164" s="102" t="e">
        <f>EUR3M!AX163</f>
        <v>#VALUE!</v>
      </c>
      <c r="H164" s="102">
        <f>EUR3M!AY163</f>
        <v>2.206484995410748E-5</v>
      </c>
      <c r="I164" s="220" t="e">
        <f t="shared" si="9"/>
        <v>#VALUE!</v>
      </c>
      <c r="J164" s="102" t="e">
        <f>EUR6M!AX163</f>
        <v>#VALUE!</v>
      </c>
      <c r="K164" s="102">
        <f>EUR6M!AY163</f>
        <v>7.5233548422087946E-4</v>
      </c>
      <c r="L164" s="220" t="e">
        <f t="shared" si="10"/>
        <v>#VALUE!</v>
      </c>
      <c r="M164" s="102" t="e">
        <f>EUR1Y!AX163</f>
        <v>#VALUE!</v>
      </c>
      <c r="N164" s="102">
        <f>EUR1Y!AY163</f>
        <v>1.9268019722009609E-3</v>
      </c>
      <c r="O164" s="220" t="e">
        <f t="shared" si="11"/>
        <v>#VALUE!</v>
      </c>
    </row>
    <row r="165" spans="1:15" x14ac:dyDescent="0.2">
      <c r="A165" s="55" t="s">
        <v>106</v>
      </c>
      <c r="B165" s="219">
        <f>_xll.qlInterestRateIndexFixingDate(IborIndex&amp;"6M",C165,Trigger)</f>
        <v>42362</v>
      </c>
      <c r="C165" s="219">
        <f>_xll.qlCalendarAdvance(Calendar,C164,A165,"f",,Trigger)</f>
        <v>42367</v>
      </c>
      <c r="D165" s="102" t="e">
        <f>EUR1M!AP164</f>
        <v>#VALUE!</v>
      </c>
      <c r="E165" s="102">
        <f>EUR1M!AQ164</f>
        <v>-7.1404964297223494E-4</v>
      </c>
      <c r="F165" s="220" t="e">
        <f t="shared" si="8"/>
        <v>#VALUE!</v>
      </c>
      <c r="G165" s="102" t="e">
        <f>EUR3M!AX164</f>
        <v>#VALUE!</v>
      </c>
      <c r="H165" s="102">
        <f>EUR3M!AY164</f>
        <v>2.5148676638307525E-5</v>
      </c>
      <c r="I165" s="220" t="e">
        <f t="shared" si="9"/>
        <v>#VALUE!</v>
      </c>
      <c r="J165" s="102" t="e">
        <f>EUR6M!AX164</f>
        <v>#VALUE!</v>
      </c>
      <c r="K165" s="102">
        <f>EUR6M!AY164</f>
        <v>7.5267735834807364E-4</v>
      </c>
      <c r="L165" s="220" t="e">
        <f t="shared" si="10"/>
        <v>#VALUE!</v>
      </c>
      <c r="M165" s="102" t="e">
        <f>EUR1Y!AX164</f>
        <v>#VALUE!</v>
      </c>
      <c r="N165" s="102">
        <f>EUR1Y!AY164</f>
        <v>1.9274405779813458E-3</v>
      </c>
      <c r="O165" s="220" t="e">
        <f t="shared" si="11"/>
        <v>#VALUE!</v>
      </c>
    </row>
    <row r="166" spans="1:15" x14ac:dyDescent="0.2">
      <c r="A166" s="55" t="s">
        <v>106</v>
      </c>
      <c r="B166" s="219">
        <f>_xll.qlInterestRateIndexFixingDate(IborIndex&amp;"6M",C166,Trigger)</f>
        <v>42366</v>
      </c>
      <c r="C166" s="219">
        <f>_xll.qlCalendarAdvance(Calendar,C165,A166,"f",,Trigger)</f>
        <v>42368</v>
      </c>
      <c r="D166" s="102" t="e">
        <f>EUR1M!AP165</f>
        <v>#VALUE!</v>
      </c>
      <c r="E166" s="102">
        <f>EUR1M!AQ165</f>
        <v>-7.7315572085084351E-4</v>
      </c>
      <c r="F166" s="220" t="e">
        <f t="shared" si="8"/>
        <v>#VALUE!</v>
      </c>
      <c r="G166" s="102" t="e">
        <f>EUR3M!AX165</f>
        <v>#VALUE!</v>
      </c>
      <c r="H166" s="102">
        <f>EUR3M!AY165</f>
        <v>2.852570851530345E-5</v>
      </c>
      <c r="I166" s="220" t="e">
        <f t="shared" si="9"/>
        <v>#VALUE!</v>
      </c>
      <c r="J166" s="102" t="e">
        <f>EUR6M!AX165</f>
        <v>#VALUE!</v>
      </c>
      <c r="K166" s="102">
        <f>EUR6M!AY165</f>
        <v>7.4635313601719626E-4</v>
      </c>
      <c r="L166" s="220" t="e">
        <f t="shared" si="10"/>
        <v>#VALUE!</v>
      </c>
      <c r="M166" s="102" t="e">
        <f>EUR1Y!AX165</f>
        <v>#VALUE!</v>
      </c>
      <c r="N166" s="102">
        <f>EUR1Y!AY165</f>
        <v>1.9398056077566249E-3</v>
      </c>
      <c r="O166" s="220" t="e">
        <f t="shared" si="11"/>
        <v>#VALUE!</v>
      </c>
    </row>
    <row r="167" spans="1:15" x14ac:dyDescent="0.2">
      <c r="A167" s="55" t="s">
        <v>106</v>
      </c>
      <c r="B167" s="219">
        <f>_xll.qlInterestRateIndexFixingDate(IborIndex&amp;"6M",C167,Trigger)</f>
        <v>42367</v>
      </c>
      <c r="C167" s="219">
        <f>_xll.qlCalendarAdvance(Calendar,C166,A167,"f",,Trigger)</f>
        <v>42369</v>
      </c>
      <c r="D167" s="102" t="e">
        <f>EUR1M!AP166</f>
        <v>#VALUE!</v>
      </c>
      <c r="E167" s="102">
        <f>EUR1M!AQ166</f>
        <v>-7.8448594904005761E-4</v>
      </c>
      <c r="F167" s="220" t="e">
        <f t="shared" si="8"/>
        <v>#VALUE!</v>
      </c>
      <c r="G167" s="102" t="e">
        <f>EUR3M!AX166</f>
        <v>#VALUE!</v>
      </c>
      <c r="H167" s="102">
        <f>EUR3M!AY166</f>
        <v>3.1835135103898971E-5</v>
      </c>
      <c r="I167" s="220" t="e">
        <f t="shared" si="9"/>
        <v>#VALUE!</v>
      </c>
      <c r="J167" s="102" t="e">
        <f>EUR6M!AX166</f>
        <v>#VALUE!</v>
      </c>
      <c r="K167" s="102">
        <f>EUR6M!AY166</f>
        <v>7.4863151200924298E-4</v>
      </c>
      <c r="L167" s="220" t="e">
        <f t="shared" si="10"/>
        <v>#VALUE!</v>
      </c>
      <c r="M167" s="102" t="e">
        <f>EUR1Y!AX166</f>
        <v>#VALUE!</v>
      </c>
      <c r="N167" s="102">
        <f>EUR1Y!AY166</f>
        <v>1.9424417797527303E-3</v>
      </c>
      <c r="O167" s="220" t="e">
        <f t="shared" si="11"/>
        <v>#VALUE!</v>
      </c>
    </row>
    <row r="168" spans="1:15" x14ac:dyDescent="0.2">
      <c r="A168" s="55" t="s">
        <v>106</v>
      </c>
      <c r="B168" s="219">
        <f>_xll.qlInterestRateIndexFixingDate(IborIndex&amp;"6M",C168,Trigger)</f>
        <v>42368</v>
      </c>
      <c r="C168" s="219">
        <f>_xll.qlCalendarAdvance(Calendar,C167,A168,"f",,Trigger)</f>
        <v>42373</v>
      </c>
      <c r="D168" s="102" t="e">
        <f>EUR1M!AP167</f>
        <v>#VALUE!</v>
      </c>
      <c r="E168" s="102">
        <f>EUR1M!AQ167</f>
        <v>-8.0625669271220095E-4</v>
      </c>
      <c r="F168" s="220" t="e">
        <f t="shared" si="8"/>
        <v>#VALUE!</v>
      </c>
      <c r="G168" s="102" t="e">
        <f>EUR3M!AX167</f>
        <v>#VALUE!</v>
      </c>
      <c r="H168" s="102">
        <f>EUR3M!AY167</f>
        <v>1.8688430847681623E-5</v>
      </c>
      <c r="I168" s="220" t="e">
        <f t="shared" si="9"/>
        <v>#VALUE!</v>
      </c>
      <c r="J168" s="102" t="e">
        <f>EUR6M!AX167</f>
        <v>#VALUE!</v>
      </c>
      <c r="K168" s="102">
        <f>EUR6M!AY167</f>
        <v>7.5092946889511903E-4</v>
      </c>
      <c r="L168" s="220" t="e">
        <f t="shared" si="10"/>
        <v>#VALUE!</v>
      </c>
      <c r="M168" s="102" t="e">
        <f>EUR1Y!AX167</f>
        <v>#VALUE!</v>
      </c>
      <c r="N168" s="102">
        <f>EUR1Y!AY167</f>
        <v>1.9450842061504224E-3</v>
      </c>
      <c r="O168" s="220" t="e">
        <f t="shared" si="11"/>
        <v>#VALUE!</v>
      </c>
    </row>
    <row r="169" spans="1:15" x14ac:dyDescent="0.2">
      <c r="A169" s="55" t="s">
        <v>106</v>
      </c>
      <c r="B169" s="219">
        <f>_xll.qlInterestRateIndexFixingDate(IborIndex&amp;"6M",C169,Trigger)</f>
        <v>42369</v>
      </c>
      <c r="C169" s="219">
        <f>_xll.qlCalendarAdvance(Calendar,C168,A169,"f",,Trigger)</f>
        <v>42374</v>
      </c>
      <c r="D169" s="102" t="e">
        <f>EUR1M!AP168</f>
        <v>#VALUE!</v>
      </c>
      <c r="E169" s="102">
        <f>EUR1M!AQ168</f>
        <v>-8.1206489267765525E-4</v>
      </c>
      <c r="F169" s="220" t="e">
        <f t="shared" si="8"/>
        <v>#VALUE!</v>
      </c>
      <c r="G169" s="102" t="e">
        <f>EUR3M!AX168</f>
        <v>#VALUE!</v>
      </c>
      <c r="H169" s="102">
        <f>EUR3M!AY168</f>
        <v>2.1664687315334676E-5</v>
      </c>
      <c r="I169" s="220" t="e">
        <f t="shared" si="9"/>
        <v>#VALUE!</v>
      </c>
      <c r="J169" s="102" t="e">
        <f>EUR6M!AX168</f>
        <v>#VALUE!</v>
      </c>
      <c r="K169" s="102">
        <f>EUR6M!AY168</f>
        <v>7.5324679771011092E-4</v>
      </c>
      <c r="L169" s="220" t="e">
        <f t="shared" si="10"/>
        <v>#VALUE!</v>
      </c>
      <c r="M169" s="102" t="e">
        <f>EUR1Y!AX168</f>
        <v>#VALUE!</v>
      </c>
      <c r="N169" s="102">
        <f>EUR1Y!AY168</f>
        <v>1.9517210197998918E-3</v>
      </c>
      <c r="O169" s="220" t="e">
        <f t="shared" si="11"/>
        <v>#VALUE!</v>
      </c>
    </row>
    <row r="170" spans="1:15" x14ac:dyDescent="0.2">
      <c r="A170" s="55" t="s">
        <v>106</v>
      </c>
      <c r="B170" s="219">
        <f>_xll.qlInterestRateIndexFixingDate(IborIndex&amp;"6M",C170,Trigger)</f>
        <v>42373</v>
      </c>
      <c r="C170" s="219">
        <f>_xll.qlCalendarAdvance(Calendar,C169,A170,"f",,Trigger)</f>
        <v>42375</v>
      </c>
      <c r="D170" s="102" t="e">
        <f>EUR1M!AP169</f>
        <v>#VALUE!</v>
      </c>
      <c r="E170" s="102">
        <f>EUR1M!AQ169</f>
        <v>-8.1824578981071921E-4</v>
      </c>
      <c r="F170" s="220" t="e">
        <f t="shared" si="8"/>
        <v>#VALUE!</v>
      </c>
      <c r="G170" s="102" t="e">
        <f>EUR3M!AX169</f>
        <v>#VALUE!</v>
      </c>
      <c r="H170" s="102">
        <f>EUR3M!AY169</f>
        <v>2.4575441245088516E-5</v>
      </c>
      <c r="I170" s="220" t="e">
        <f t="shared" si="9"/>
        <v>#VALUE!</v>
      </c>
      <c r="J170" s="102" t="e">
        <f>EUR6M!AX169</f>
        <v>#VALUE!</v>
      </c>
      <c r="K170" s="102">
        <f>EUR6M!AY169</f>
        <v>7.5558332301214014E-4</v>
      </c>
      <c r="L170" s="220" t="e">
        <f t="shared" si="10"/>
        <v>#VALUE!</v>
      </c>
      <c r="M170" s="102" t="e">
        <f>EUR1Y!AX169</f>
        <v>#VALUE!</v>
      </c>
      <c r="N170" s="102">
        <f>EUR1Y!AY169</f>
        <v>1.9523742771100463E-3</v>
      </c>
      <c r="O170" s="220" t="e">
        <f t="shared" si="11"/>
        <v>#VALUE!</v>
      </c>
    </row>
    <row r="171" spans="1:15" x14ac:dyDescent="0.2">
      <c r="A171" s="55" t="s">
        <v>106</v>
      </c>
      <c r="B171" s="219">
        <f>_xll.qlInterestRateIndexFixingDate(IborIndex&amp;"6M",C171,Trigger)</f>
        <v>42374</v>
      </c>
      <c r="C171" s="219">
        <f>_xll.qlCalendarAdvance(Calendar,C170,A171,"f",,Trigger)</f>
        <v>42376</v>
      </c>
      <c r="D171" s="102" t="e">
        <f>EUR1M!AP170</f>
        <v>#VALUE!</v>
      </c>
      <c r="E171" s="102">
        <f>EUR1M!AQ170</f>
        <v>-8.5051822766441865E-4</v>
      </c>
      <c r="F171" s="220" t="e">
        <f t="shared" si="8"/>
        <v>#VALUE!</v>
      </c>
      <c r="G171" s="102" t="e">
        <f>EUR3M!AX170</f>
        <v>#VALUE!</v>
      </c>
      <c r="H171" s="102">
        <f>EUR3M!AY170</f>
        <v>2.7421119052768865E-5</v>
      </c>
      <c r="I171" s="220" t="e">
        <f t="shared" si="9"/>
        <v>#VALUE!</v>
      </c>
      <c r="J171" s="102" t="e">
        <f>EUR6M!AX170</f>
        <v>#VALUE!</v>
      </c>
      <c r="K171" s="102">
        <f>EUR6M!AY170</f>
        <v>7.6270682623899187E-4</v>
      </c>
      <c r="L171" s="220" t="e">
        <f t="shared" si="10"/>
        <v>#VALUE!</v>
      </c>
      <c r="M171" s="102" t="e">
        <f>EUR1Y!AX170</f>
        <v>#VALUE!</v>
      </c>
      <c r="N171" s="102">
        <f>EUR1Y!AY170</f>
        <v>1.9583050967927943E-3</v>
      </c>
      <c r="O171" s="220" t="e">
        <f t="shared" si="11"/>
        <v>#VALUE!</v>
      </c>
    </row>
    <row r="172" spans="1:15" x14ac:dyDescent="0.2">
      <c r="A172" s="55" t="s">
        <v>106</v>
      </c>
      <c r="B172" s="219">
        <f>_xll.qlInterestRateIndexFixingDate(IborIndex&amp;"6M",C172,Trigger)</f>
        <v>42375</v>
      </c>
      <c r="C172" s="219">
        <f>_xll.qlCalendarAdvance(Calendar,C171,A172,"f",,Trigger)</f>
        <v>42377</v>
      </c>
      <c r="D172" s="102" t="e">
        <f>EUR1M!AP171</f>
        <v>#VALUE!</v>
      </c>
      <c r="E172" s="102">
        <f>EUR1M!AQ171</f>
        <v>-8.6068433480504254E-4</v>
      </c>
      <c r="F172" s="220" t="e">
        <f t="shared" si="8"/>
        <v>#VALUE!</v>
      </c>
      <c r="G172" s="102" t="e">
        <f>EUR3M!AX171</f>
        <v>#VALUE!</v>
      </c>
      <c r="H172" s="102">
        <f>EUR3M!AY171</f>
        <v>3.0202168873970295E-5</v>
      </c>
      <c r="I172" s="220" t="e">
        <f t="shared" si="9"/>
        <v>#VALUE!</v>
      </c>
      <c r="J172" s="102" t="e">
        <f>EUR6M!AX171</f>
        <v>#VALUE!</v>
      </c>
      <c r="K172" s="102">
        <f>EUR6M!AY171</f>
        <v>7.6511905349649454E-4</v>
      </c>
      <c r="L172" s="220" t="e">
        <f t="shared" si="10"/>
        <v>#VALUE!</v>
      </c>
      <c r="M172" s="102" t="e">
        <f>EUR1Y!AX171</f>
        <v>#VALUE!</v>
      </c>
      <c r="N172" s="102">
        <f>EUR1Y!AY171</f>
        <v>1.9609337953069568E-3</v>
      </c>
      <c r="O172" s="220" t="e">
        <f t="shared" si="11"/>
        <v>#VALUE!</v>
      </c>
    </row>
    <row r="173" spans="1:15" x14ac:dyDescent="0.2">
      <c r="A173" s="55" t="s">
        <v>106</v>
      </c>
      <c r="B173" s="219">
        <f>_xll.qlInterestRateIndexFixingDate(IborIndex&amp;"6M",C173,Trigger)</f>
        <v>42376</v>
      </c>
      <c r="C173" s="219">
        <f>_xll.qlCalendarAdvance(Calendar,C172,A173,"f",,Trigger)</f>
        <v>42380</v>
      </c>
      <c r="D173" s="102" t="e">
        <f>EUR1M!AP172</f>
        <v>#VALUE!</v>
      </c>
      <c r="E173" s="102">
        <f>EUR1M!AQ172</f>
        <v>-8.7238380260186562E-4</v>
      </c>
      <c r="F173" s="220" t="e">
        <f t="shared" si="8"/>
        <v>#VALUE!</v>
      </c>
      <c r="G173" s="102" t="e">
        <f>EUR3M!AX172</f>
        <v>#VALUE!</v>
      </c>
      <c r="H173" s="102">
        <f>EUR3M!AY172</f>
        <v>3.8162357637939118E-5</v>
      </c>
      <c r="I173" s="220" t="e">
        <f t="shared" si="9"/>
        <v>#VALUE!</v>
      </c>
      <c r="J173" s="102" t="e">
        <f>EUR6M!AX172</f>
        <v>#VALUE!</v>
      </c>
      <c r="K173" s="102">
        <f>EUR6M!AY172</f>
        <v>7.675501028534806E-4</v>
      </c>
      <c r="L173" s="220" t="e">
        <f t="shared" si="10"/>
        <v>#VALUE!</v>
      </c>
      <c r="M173" s="102" t="e">
        <f>EUR1Y!AX172</f>
        <v>#VALUE!</v>
      </c>
      <c r="N173" s="102">
        <f>EUR1Y!AY172</f>
        <v>1.9635515168763022E-3</v>
      </c>
      <c r="O173" s="220" t="e">
        <f t="shared" si="11"/>
        <v>#VALUE!</v>
      </c>
    </row>
    <row r="174" spans="1:15" x14ac:dyDescent="0.2">
      <c r="A174" s="55" t="s">
        <v>106</v>
      </c>
      <c r="B174" s="219">
        <f>_xll.qlInterestRateIndexFixingDate(IborIndex&amp;"6M",C174,Trigger)</f>
        <v>42377</v>
      </c>
      <c r="C174" s="219">
        <f>_xll.qlCalendarAdvance(Calendar,C173,A174,"f",,Trigger)</f>
        <v>42381</v>
      </c>
      <c r="D174" s="102" t="e">
        <f>EUR1M!AP173</f>
        <v>#VALUE!</v>
      </c>
      <c r="E174" s="102">
        <f>EUR1M!AQ173</f>
        <v>-8.802398311597015E-4</v>
      </c>
      <c r="F174" s="220" t="e">
        <f t="shared" si="8"/>
        <v>#VALUE!</v>
      </c>
      <c r="G174" s="102" t="e">
        <f>EUR3M!AX173</f>
        <v>#VALUE!</v>
      </c>
      <c r="H174" s="102">
        <f>EUR3M!AY173</f>
        <v>4.0689811345361816E-5</v>
      </c>
      <c r="I174" s="220" t="e">
        <f t="shared" si="9"/>
        <v>#VALUE!</v>
      </c>
      <c r="J174" s="102" t="e">
        <f>EUR6M!AX173</f>
        <v>#VALUE!</v>
      </c>
      <c r="K174" s="102">
        <f>EUR6M!AY173</f>
        <v>7.6999999999972999E-4</v>
      </c>
      <c r="L174" s="220" t="e">
        <f t="shared" si="10"/>
        <v>#VALUE!</v>
      </c>
      <c r="M174" s="102" t="e">
        <f>EUR1Y!AX173</f>
        <v>#VALUE!</v>
      </c>
      <c r="N174" s="102">
        <f>EUR1Y!AY173</f>
        <v>1.9699999999900114E-3</v>
      </c>
      <c r="O174" s="220" t="e">
        <f t="shared" si="11"/>
        <v>#VALUE!</v>
      </c>
    </row>
    <row r="175" spans="1:15" x14ac:dyDescent="0.2">
      <c r="A175" s="55" t="s">
        <v>106</v>
      </c>
      <c r="B175" s="219">
        <f>_xll.qlInterestRateIndexFixingDate(IborIndex&amp;"6M",C175,Trigger)</f>
        <v>42380</v>
      </c>
      <c r="C175" s="219">
        <f>_xll.qlCalendarAdvance(Calendar,C174,A175,"f",,Trigger)</f>
        <v>42382</v>
      </c>
      <c r="D175" s="102" t="e">
        <f>EUR1M!AP174</f>
        <v>#VALUE!</v>
      </c>
      <c r="E175" s="102">
        <f>EUR1M!AQ174</f>
        <v>-8.8812302114226946E-4</v>
      </c>
      <c r="F175" s="220" t="e">
        <f t="shared" si="8"/>
        <v>#VALUE!</v>
      </c>
      <c r="G175" s="102" t="e">
        <f>EUR3M!AX174</f>
        <v>#VALUE!</v>
      </c>
      <c r="H175" s="102">
        <f>EUR3M!AY174</f>
        <v>4.3155203596151388E-5</v>
      </c>
      <c r="I175" s="220" t="e">
        <f t="shared" si="9"/>
        <v>#VALUE!</v>
      </c>
      <c r="J175" s="102" t="e">
        <f>EUR6M!AX174</f>
        <v>#VALUE!</v>
      </c>
      <c r="K175" s="102">
        <f>EUR6M!AY174</f>
        <v>7.7243407815941927E-4</v>
      </c>
      <c r="L175" s="220" t="e">
        <f t="shared" si="10"/>
        <v>#VALUE!</v>
      </c>
      <c r="M175" s="102" t="e">
        <f>EUR1Y!AX174</f>
        <v>#VALUE!</v>
      </c>
      <c r="N175" s="102">
        <f>EUR1Y!AY174</f>
        <v>1.9706581958099864E-3</v>
      </c>
      <c r="O175" s="220" t="e">
        <f t="shared" si="11"/>
        <v>#VALUE!</v>
      </c>
    </row>
    <row r="176" spans="1:15" x14ac:dyDescent="0.2">
      <c r="A176" s="55" t="s">
        <v>106</v>
      </c>
      <c r="B176" s="219">
        <f>_xll.qlInterestRateIndexFixingDate(IborIndex&amp;"6M",C176,Trigger)</f>
        <v>42381</v>
      </c>
      <c r="C176" s="219">
        <f>_xll.qlCalendarAdvance(Calendar,C175,A176,"f",,Trigger)</f>
        <v>42383</v>
      </c>
      <c r="D176" s="102" t="e">
        <f>EUR1M!AP175</f>
        <v>#VALUE!</v>
      </c>
      <c r="E176" s="102">
        <f>EUR1M!AQ175</f>
        <v>-9.0510077400391396E-4</v>
      </c>
      <c r="F176" s="220" t="e">
        <f t="shared" si="8"/>
        <v>#VALUE!</v>
      </c>
      <c r="G176" s="102" t="e">
        <f>EUR3M!AX175</f>
        <v>#VALUE!</v>
      </c>
      <c r="H176" s="102">
        <f>EUR3M!AY175</f>
        <v>4.5559112862962224E-5</v>
      </c>
      <c r="I176" s="220" t="e">
        <f t="shared" si="9"/>
        <v>#VALUE!</v>
      </c>
      <c r="J176" s="102" t="e">
        <f>EUR6M!AX175</f>
        <v>#VALUE!</v>
      </c>
      <c r="K176" s="102">
        <f>EUR6M!AY175</f>
        <v>7.7944726379604334E-4</v>
      </c>
      <c r="L176" s="220" t="e">
        <f t="shared" si="10"/>
        <v>#VALUE!</v>
      </c>
      <c r="M176" s="102" t="e">
        <f>EUR1Y!AX175</f>
        <v>#VALUE!</v>
      </c>
      <c r="N176" s="102">
        <f>EUR1Y!AY175</f>
        <v>1.9763904097709231E-3</v>
      </c>
      <c r="O176" s="220" t="e">
        <f t="shared" si="11"/>
        <v>#VALUE!</v>
      </c>
    </row>
    <row r="177" spans="1:15" x14ac:dyDescent="0.2">
      <c r="A177" s="55" t="s">
        <v>106</v>
      </c>
      <c r="B177" s="219">
        <f>_xll.qlInterestRateIndexFixingDate(IborIndex&amp;"6M",C177,Trigger)</f>
        <v>42382</v>
      </c>
      <c r="C177" s="219">
        <f>_xll.qlCalendarAdvance(Calendar,C176,A177,"f",,Trigger)</f>
        <v>42384</v>
      </c>
      <c r="D177" s="102" t="e">
        <f>EUR1M!AP176</f>
        <v>#VALUE!</v>
      </c>
      <c r="E177" s="102">
        <f>EUR1M!AQ176</f>
        <v>-9.0830941799183965E-4</v>
      </c>
      <c r="F177" s="220" t="e">
        <f t="shared" si="8"/>
        <v>#VALUE!</v>
      </c>
      <c r="G177" s="102" t="e">
        <f>EUR3M!AX176</f>
        <v>#VALUE!</v>
      </c>
      <c r="H177" s="102">
        <f>EUR3M!AY176</f>
        <v>4.7902139344366486E-5</v>
      </c>
      <c r="I177" s="220" t="e">
        <f t="shared" si="9"/>
        <v>#VALUE!</v>
      </c>
      <c r="J177" s="102" t="e">
        <f>EUR6M!AX176</f>
        <v>#VALUE!</v>
      </c>
      <c r="K177" s="102">
        <f>EUR6M!AY176</f>
        <v>7.8169456419939422E-4</v>
      </c>
      <c r="L177" s="220" t="e">
        <f t="shared" si="10"/>
        <v>#VALUE!</v>
      </c>
      <c r="M177" s="102" t="e">
        <f>EUR1Y!AX176</f>
        <v>#VALUE!</v>
      </c>
      <c r="N177" s="102">
        <f>EUR1Y!AY176</f>
        <v>1.9788978582813872E-3</v>
      </c>
      <c r="O177" s="220" t="e">
        <f t="shared" si="11"/>
        <v>#VALUE!</v>
      </c>
    </row>
    <row r="178" spans="1:15" x14ac:dyDescent="0.2">
      <c r="A178" s="55" t="s">
        <v>106</v>
      </c>
      <c r="B178" s="219">
        <f>_xll.qlInterestRateIndexFixingDate(IborIndex&amp;"6M",C178,Trigger)</f>
        <v>42383</v>
      </c>
      <c r="C178" s="219">
        <f>_xll.qlCalendarAdvance(Calendar,C177,A178,"f",,Trigger)</f>
        <v>42387</v>
      </c>
      <c r="D178" s="102" t="e">
        <f>EUR1M!AP177</f>
        <v>#VALUE!</v>
      </c>
      <c r="E178" s="102">
        <f>EUR1M!AQ177</f>
        <v>-9.046935322657132E-4</v>
      </c>
      <c r="F178" s="220" t="e">
        <f t="shared" si="8"/>
        <v>#VALUE!</v>
      </c>
      <c r="G178" s="102" t="e">
        <f>EUR3M!AX177</f>
        <v>#VALUE!</v>
      </c>
      <c r="H178" s="102">
        <f>EUR3M!AY177</f>
        <v>5.4572249877719236E-5</v>
      </c>
      <c r="I178" s="220" t="e">
        <f t="shared" si="9"/>
        <v>#VALUE!</v>
      </c>
      <c r="J178" s="102" t="e">
        <f>EUR6M!AX177</f>
        <v>#VALUE!</v>
      </c>
      <c r="K178" s="102">
        <f>EUR6M!AY177</f>
        <v>7.8389964688463257E-4</v>
      </c>
      <c r="L178" s="220" t="e">
        <f t="shared" si="10"/>
        <v>#VALUE!</v>
      </c>
      <c r="M178" s="102" t="e">
        <f>EUR1Y!AX177</f>
        <v>#VALUE!</v>
      </c>
      <c r="N178" s="102">
        <f>EUR1Y!AY177</f>
        <v>1.9813850367640094E-3</v>
      </c>
      <c r="O178" s="220" t="e">
        <f t="shared" si="11"/>
        <v>#VALUE!</v>
      </c>
    </row>
    <row r="179" spans="1:15" x14ac:dyDescent="0.2">
      <c r="A179" s="55" t="s">
        <v>106</v>
      </c>
      <c r="B179" s="219">
        <f>_xll.qlInterestRateIndexFixingDate(IborIndex&amp;"6M",C179,Trigger)</f>
        <v>42384</v>
      </c>
      <c r="C179" s="219">
        <f>_xll.qlCalendarAdvance(Calendar,C178,A179,"f",,Trigger)</f>
        <v>42388</v>
      </c>
      <c r="D179" s="102" t="e">
        <f>EUR1M!AP178</f>
        <v>#VALUE!</v>
      </c>
      <c r="E179" s="102">
        <f>EUR1M!AQ178</f>
        <v>-9.0822858142339258E-4</v>
      </c>
      <c r="F179" s="220" t="e">
        <f t="shared" si="8"/>
        <v>#VALUE!</v>
      </c>
      <c r="G179" s="102" t="e">
        <f>EUR3M!AX178</f>
        <v>#VALUE!</v>
      </c>
      <c r="H179" s="102">
        <f>EUR3M!AY178</f>
        <v>5.6678181637246024E-5</v>
      </c>
      <c r="I179" s="220" t="e">
        <f t="shared" si="9"/>
        <v>#VALUE!</v>
      </c>
      <c r="J179" s="102" t="e">
        <f>EUR6M!AX178</f>
        <v>#VALUE!</v>
      </c>
      <c r="K179" s="102">
        <f>EUR6M!AY178</f>
        <v>7.8606433103129054E-4</v>
      </c>
      <c r="L179" s="220" t="e">
        <f t="shared" si="10"/>
        <v>#VALUE!</v>
      </c>
      <c r="M179" s="102" t="e">
        <f>EUR1Y!AX178</f>
        <v>#VALUE!</v>
      </c>
      <c r="N179" s="102">
        <f>EUR1Y!AY178</f>
        <v>1.9874118895953632E-3</v>
      </c>
      <c r="O179" s="220" t="e">
        <f t="shared" si="11"/>
        <v>#VALUE!</v>
      </c>
    </row>
    <row r="180" spans="1:15" x14ac:dyDescent="0.2">
      <c r="A180" s="55" t="s">
        <v>106</v>
      </c>
      <c r="B180" s="219">
        <f>_xll.qlInterestRateIndexFixingDate(IborIndex&amp;"6M",C180,Trigger)</f>
        <v>42387</v>
      </c>
      <c r="C180" s="219">
        <f>_xll.qlCalendarAdvance(Calendar,C179,A180,"f",,Trigger)</f>
        <v>42389</v>
      </c>
      <c r="D180" s="102" t="e">
        <f>EUR1M!AP179</f>
        <v>#VALUE!</v>
      </c>
      <c r="E180" s="102">
        <f>EUR1M!AQ179</f>
        <v>-9.1129189811922282E-4</v>
      </c>
      <c r="F180" s="220" t="e">
        <f t="shared" si="8"/>
        <v>#VALUE!</v>
      </c>
      <c r="G180" s="102" t="e">
        <f>EUR3M!AX179</f>
        <v>#VALUE!</v>
      </c>
      <c r="H180" s="102">
        <f>EUR3M!AY179</f>
        <v>5.8726557433261124E-5</v>
      </c>
      <c r="I180" s="220" t="e">
        <f t="shared" si="9"/>
        <v>#VALUE!</v>
      </c>
      <c r="J180" s="102" t="e">
        <f>EUR6M!AX179</f>
        <v>#VALUE!</v>
      </c>
      <c r="K180" s="102">
        <f>EUR6M!AY179</f>
        <v>7.8819045006640475E-4</v>
      </c>
      <c r="L180" s="220" t="e">
        <f t="shared" si="10"/>
        <v>#VALUE!</v>
      </c>
      <c r="M180" s="102" t="e">
        <f>EUR1Y!AX179</f>
        <v>#VALUE!</v>
      </c>
      <c r="N180" s="102">
        <f>EUR1Y!AY179</f>
        <v>1.9880714790948295E-3</v>
      </c>
      <c r="O180" s="220" t="e">
        <f t="shared" si="11"/>
        <v>#VALUE!</v>
      </c>
    </row>
    <row r="181" spans="1:15" x14ac:dyDescent="0.2">
      <c r="A181" s="55" t="s">
        <v>106</v>
      </c>
      <c r="B181" s="219">
        <f>_xll.qlInterestRateIndexFixingDate(IborIndex&amp;"6M",C181,Trigger)</f>
        <v>42388</v>
      </c>
      <c r="C181" s="219">
        <f>_xll.qlCalendarAdvance(Calendar,C180,A181,"f",,Trigger)</f>
        <v>42390</v>
      </c>
      <c r="D181" s="102" t="e">
        <f>EUR1M!AP180</f>
        <v>#VALUE!</v>
      </c>
      <c r="E181" s="102">
        <f>EUR1M!AQ180</f>
        <v>-9.0542431088507088E-4</v>
      </c>
      <c r="F181" s="220" t="e">
        <f t="shared" si="8"/>
        <v>#VALUE!</v>
      </c>
      <c r="G181" s="102" t="e">
        <f>EUR3M!AX180</f>
        <v>#VALUE!</v>
      </c>
      <c r="H181" s="102">
        <f>EUR3M!AY180</f>
        <v>6.0718107803153364E-5</v>
      </c>
      <c r="I181" s="220" t="e">
        <f t="shared" si="9"/>
        <v>#VALUE!</v>
      </c>
      <c r="J181" s="102" t="e">
        <f>EUR6M!AX180</f>
        <v>#VALUE!</v>
      </c>
      <c r="K181" s="102">
        <f>EUR6M!AY180</f>
        <v>7.9435596444061521E-4</v>
      </c>
      <c r="L181" s="220" t="e">
        <f t="shared" si="10"/>
        <v>#VALUE!</v>
      </c>
      <c r="M181" s="102" t="e">
        <f>EUR1Y!AX180</f>
        <v>#VALUE!</v>
      </c>
      <c r="N181" s="102">
        <f>EUR1Y!AY180</f>
        <v>1.9935276711020287E-3</v>
      </c>
      <c r="O181" s="220" t="e">
        <f t="shared" si="11"/>
        <v>#VALUE!</v>
      </c>
    </row>
    <row r="182" spans="1:15" x14ac:dyDescent="0.2">
      <c r="A182" s="55" t="s">
        <v>106</v>
      </c>
      <c r="B182" s="219">
        <f>_xll.qlInterestRateIndexFixingDate(IborIndex&amp;"6M",C182,Trigger)</f>
        <v>42389</v>
      </c>
      <c r="C182" s="219">
        <f>_xll.qlCalendarAdvance(Calendar,C181,A182,"f",,Trigger)</f>
        <v>42391</v>
      </c>
      <c r="D182" s="102" t="e">
        <f>EUR1M!AP181</f>
        <v>#VALUE!</v>
      </c>
      <c r="E182" s="102">
        <f>EUR1M!AQ181</f>
        <v>-9.017589135407178E-4</v>
      </c>
      <c r="F182" s="220" t="e">
        <f t="shared" si="8"/>
        <v>#VALUE!</v>
      </c>
      <c r="G182" s="102" t="e">
        <f>EUR3M!AX181</f>
        <v>#VALUE!</v>
      </c>
      <c r="H182" s="102">
        <f>EUR3M!AY181</f>
        <v>6.2653584995296221E-5</v>
      </c>
      <c r="I182" s="220" t="e">
        <f t="shared" si="9"/>
        <v>#VALUE!</v>
      </c>
      <c r="J182" s="102" t="e">
        <f>EUR6M!AX181</f>
        <v>#VALUE!</v>
      </c>
      <c r="K182" s="102">
        <f>EUR6M!AY181</f>
        <v>7.9634644219334755E-4</v>
      </c>
      <c r="L182" s="220" t="e">
        <f t="shared" si="10"/>
        <v>#VALUE!</v>
      </c>
      <c r="M182" s="102" t="e">
        <f>EUR1Y!AX181</f>
        <v>#VALUE!</v>
      </c>
      <c r="N182" s="102">
        <f>EUR1Y!AY181</f>
        <v>1.9958997479172188E-3</v>
      </c>
      <c r="O182" s="220" t="e">
        <f t="shared" si="11"/>
        <v>#VALUE!</v>
      </c>
    </row>
    <row r="183" spans="1:15" x14ac:dyDescent="0.2">
      <c r="A183" s="55" t="s">
        <v>106</v>
      </c>
      <c r="B183" s="219">
        <f>_xll.qlInterestRateIndexFixingDate(IborIndex&amp;"6M",C183,Trigger)</f>
        <v>42390</v>
      </c>
      <c r="C183" s="219">
        <f>_xll.qlCalendarAdvance(Calendar,C182,A183,"f",,Trigger)</f>
        <v>42394</v>
      </c>
      <c r="D183" s="102" t="e">
        <f>EUR1M!AP182</f>
        <v>#VALUE!</v>
      </c>
      <c r="E183" s="102">
        <f>EUR1M!AQ182</f>
        <v>-8.8858269201716217E-4</v>
      </c>
      <c r="F183" s="220" t="e">
        <f t="shared" si="8"/>
        <v>#VALUE!</v>
      </c>
      <c r="G183" s="102" t="e">
        <f>EUR3M!AX182</f>
        <v>#VALUE!</v>
      </c>
      <c r="H183" s="102">
        <f>EUR3M!AY182</f>
        <v>6.813142591901554E-5</v>
      </c>
      <c r="I183" s="220" t="e">
        <f t="shared" si="9"/>
        <v>#VALUE!</v>
      </c>
      <c r="J183" s="102" t="e">
        <f>EUR6M!AX182</f>
        <v>#VALUE!</v>
      </c>
      <c r="K183" s="102">
        <f>EUR6M!AY182</f>
        <v>7.9830773564011897E-4</v>
      </c>
      <c r="L183" s="220" t="e">
        <f t="shared" si="10"/>
        <v>#VALUE!</v>
      </c>
      <c r="M183" s="102" t="e">
        <f>EUR1Y!AX182</f>
        <v>#VALUE!</v>
      </c>
      <c r="N183" s="102">
        <f>EUR1Y!AY182</f>
        <v>1.998253756266341E-3</v>
      </c>
      <c r="O183" s="220" t="e">
        <f t="shared" si="11"/>
        <v>#VALUE!</v>
      </c>
    </row>
    <row r="184" spans="1:15" x14ac:dyDescent="0.2">
      <c r="A184" s="55" t="s">
        <v>106</v>
      </c>
      <c r="B184" s="219">
        <f>_xll.qlInterestRateIndexFixingDate(IborIndex&amp;"6M",C184,Trigger)</f>
        <v>42391</v>
      </c>
      <c r="C184" s="219">
        <f>_xll.qlCalendarAdvance(Calendar,C183,A184,"f",,Trigger)</f>
        <v>42395</v>
      </c>
      <c r="D184" s="102" t="e">
        <f>EUR1M!AP183</f>
        <v>#VALUE!</v>
      </c>
      <c r="E184" s="102">
        <f>EUR1M!AQ183</f>
        <v>-8.8773609708520107E-4</v>
      </c>
      <c r="F184" s="220" t="e">
        <f t="shared" si="8"/>
        <v>#VALUE!</v>
      </c>
      <c r="G184" s="102" t="e">
        <f>EUR3M!AX183</f>
        <v>#VALUE!</v>
      </c>
      <c r="H184" s="102">
        <f>EUR3M!AY183</f>
        <v>6.9850567415427338E-5</v>
      </c>
      <c r="I184" s="220" t="e">
        <f t="shared" si="9"/>
        <v>#VALUE!</v>
      </c>
      <c r="J184" s="102" t="e">
        <f>EUR6M!AX183</f>
        <v>#VALUE!</v>
      </c>
      <c r="K184" s="102">
        <f>EUR6M!AY183</f>
        <v>8.002417636758626E-4</v>
      </c>
      <c r="L184" s="220" t="e">
        <f t="shared" si="10"/>
        <v>#VALUE!</v>
      </c>
      <c r="M184" s="102" t="e">
        <f>EUR1Y!AX183</f>
        <v>#VALUE!</v>
      </c>
      <c r="N184" s="102">
        <f>EUR1Y!AY183</f>
        <v>2.0038991024031922E-3</v>
      </c>
      <c r="O184" s="220" t="e">
        <f t="shared" si="11"/>
        <v>#VALUE!</v>
      </c>
    </row>
    <row r="185" spans="1:15" x14ac:dyDescent="0.2">
      <c r="A185" s="55" t="s">
        <v>106</v>
      </c>
      <c r="B185" s="219">
        <f>_xll.qlInterestRateIndexFixingDate(IborIndex&amp;"6M",C185,Trigger)</f>
        <v>42394</v>
      </c>
      <c r="C185" s="219">
        <f>_xll.qlCalendarAdvance(Calendar,C184,A185,"f",,Trigger)</f>
        <v>42396</v>
      </c>
      <c r="D185" s="102" t="e">
        <f>EUR1M!AP184</f>
        <v>#VALUE!</v>
      </c>
      <c r="E185" s="102">
        <f>EUR1M!AQ184</f>
        <v>-8.8644060175008081E-4</v>
      </c>
      <c r="F185" s="220" t="e">
        <f t="shared" si="8"/>
        <v>#VALUE!</v>
      </c>
      <c r="G185" s="102" t="e">
        <f>EUR3M!AX184</f>
        <v>#VALUE!</v>
      </c>
      <c r="H185" s="102">
        <f>EUR3M!AY184</f>
        <v>7.1517722847155342E-5</v>
      </c>
      <c r="I185" s="220" t="e">
        <f t="shared" si="9"/>
        <v>#VALUE!</v>
      </c>
      <c r="J185" s="102" t="e">
        <f>EUR6M!AX184</f>
        <v>#VALUE!</v>
      </c>
      <c r="K185" s="102">
        <f>EUR6M!AY184</f>
        <v>8.0215045943818439E-4</v>
      </c>
      <c r="L185" s="220" t="e">
        <f t="shared" si="10"/>
        <v>#VALUE!</v>
      </c>
      <c r="M185" s="102" t="e">
        <f>EUR1Y!AX184</f>
        <v>#VALUE!</v>
      </c>
      <c r="N185" s="102">
        <f>EUR1Y!AY184</f>
        <v>2.0061853324154538E-3</v>
      </c>
      <c r="O185" s="220" t="e">
        <f t="shared" si="11"/>
        <v>#VALUE!</v>
      </c>
    </row>
    <row r="186" spans="1:15" x14ac:dyDescent="0.2">
      <c r="A186" s="55" t="s">
        <v>106</v>
      </c>
      <c r="B186" s="219">
        <f>_xll.qlInterestRateIndexFixingDate(IborIndex&amp;"6M",C186,Trigger)</f>
        <v>42395</v>
      </c>
      <c r="C186" s="219">
        <f>_xll.qlCalendarAdvance(Calendar,C185,A186,"f",,Trigger)</f>
        <v>42397</v>
      </c>
      <c r="D186" s="102" t="e">
        <f>EUR1M!AP185</f>
        <v>#VALUE!</v>
      </c>
      <c r="E186" s="102">
        <f>EUR1M!AQ185</f>
        <v>-8.7514223074636568E-4</v>
      </c>
      <c r="F186" s="220" t="e">
        <f t="shared" si="8"/>
        <v>#VALUE!</v>
      </c>
      <c r="G186" s="102" t="e">
        <f>EUR3M!AX185</f>
        <v>#VALUE!</v>
      </c>
      <c r="H186" s="102">
        <f>EUR3M!AY185</f>
        <v>7.3133774804024927E-5</v>
      </c>
      <c r="I186" s="220" t="e">
        <f t="shared" si="9"/>
        <v>#VALUE!</v>
      </c>
      <c r="J186" s="102" t="e">
        <f>EUR6M!AX185</f>
        <v>#VALUE!</v>
      </c>
      <c r="K186" s="102">
        <f>EUR6M!AY185</f>
        <v>7.9507958790637882E-4</v>
      </c>
      <c r="L186" s="220" t="e">
        <f t="shared" si="10"/>
        <v>#VALUE!</v>
      </c>
      <c r="M186" s="102" t="e">
        <f>EUR1Y!AX185</f>
        <v>#VALUE!</v>
      </c>
      <c r="N186" s="102">
        <f>EUR1Y!AY185</f>
        <v>2.0097643174979375E-3</v>
      </c>
      <c r="O186" s="220" t="e">
        <f t="shared" si="11"/>
        <v>#VALUE!</v>
      </c>
    </row>
    <row r="187" spans="1:15" x14ac:dyDescent="0.2">
      <c r="A187" s="55" t="s">
        <v>106</v>
      </c>
      <c r="B187" s="219">
        <f>_xll.qlInterestRateIndexFixingDate(IborIndex&amp;"6M",C187,Trigger)</f>
        <v>42396</v>
      </c>
      <c r="C187" s="219">
        <f>_xll.qlCalendarAdvance(Calendar,C186,A187,"f",,Trigger)</f>
        <v>42398</v>
      </c>
      <c r="D187" s="102" t="e">
        <f>EUR1M!AP186</f>
        <v>#VALUE!</v>
      </c>
      <c r="E187" s="102">
        <f>EUR1M!AQ186</f>
        <v>-8.6731573084165218E-4</v>
      </c>
      <c r="F187" s="220" t="e">
        <f t="shared" si="8"/>
        <v>#VALUE!</v>
      </c>
      <c r="G187" s="102" t="e">
        <f>EUR3M!AX186</f>
        <v>#VALUE!</v>
      </c>
      <c r="H187" s="102">
        <f>EUR3M!AY186</f>
        <v>7.4699627596508763E-5</v>
      </c>
      <c r="I187" s="220" t="e">
        <f t="shared" si="9"/>
        <v>#VALUE!</v>
      </c>
      <c r="J187" s="102" t="e">
        <f>EUR6M!AX186</f>
        <v>#VALUE!</v>
      </c>
      <c r="K187" s="102">
        <f>EUR6M!AY186</f>
        <v>7.9690655914089613E-4</v>
      </c>
      <c r="L187" s="220" t="e">
        <f t="shared" si="10"/>
        <v>#VALUE!</v>
      </c>
      <c r="M187" s="102" t="e">
        <f>EUR1Y!AX186</f>
        <v>#VALUE!</v>
      </c>
      <c r="N187" s="102">
        <f>EUR1Y!AY186</f>
        <v>2.0120168860270184E-3</v>
      </c>
      <c r="O187" s="220" t="e">
        <f t="shared" si="11"/>
        <v>#VALUE!</v>
      </c>
    </row>
    <row r="188" spans="1:15" x14ac:dyDescent="0.2">
      <c r="A188" s="55" t="s">
        <v>106</v>
      </c>
      <c r="B188" s="219">
        <f>_xll.qlInterestRateIndexFixingDate(IborIndex&amp;"6M",C188,Trigger)</f>
        <v>42397</v>
      </c>
      <c r="C188" s="219">
        <f>_xll.qlCalendarAdvance(Calendar,C187,A188,"f",,Trigger)</f>
        <v>42401</v>
      </c>
      <c r="D188" s="102" t="e">
        <f>EUR1M!AP187</f>
        <v>#VALUE!</v>
      </c>
      <c r="E188" s="102">
        <f>EUR1M!AQ187</f>
        <v>-8.5910692114070418E-4</v>
      </c>
      <c r="F188" s="220" t="e">
        <f t="shared" si="8"/>
        <v>#VALUE!</v>
      </c>
      <c r="G188" s="102" t="e">
        <f>EUR3M!AX187</f>
        <v>#VALUE!</v>
      </c>
      <c r="H188" s="102">
        <f>EUR3M!AY187</f>
        <v>5.3786172337955379E-5</v>
      </c>
      <c r="I188" s="220" t="e">
        <f t="shared" si="9"/>
        <v>#VALUE!</v>
      </c>
      <c r="J188" s="102" t="e">
        <f>EUR6M!AX187</f>
        <v>#VALUE!</v>
      </c>
      <c r="K188" s="102">
        <f>EUR6M!AY187</f>
        <v>7.9871807754694621E-4</v>
      </c>
      <c r="L188" s="220" t="e">
        <f t="shared" si="10"/>
        <v>#VALUE!</v>
      </c>
      <c r="M188" s="102" t="e">
        <f>EUR1Y!AX187</f>
        <v>#VALUE!</v>
      </c>
      <c r="N188" s="102">
        <f>EUR1Y!AY187</f>
        <v>2.0142537384758592E-3</v>
      </c>
      <c r="O188" s="220" t="e">
        <f t="shared" si="11"/>
        <v>#VALUE!</v>
      </c>
    </row>
    <row r="189" spans="1:15" x14ac:dyDescent="0.2">
      <c r="A189" s="55" t="s">
        <v>106</v>
      </c>
      <c r="B189" s="219">
        <f>_xll.qlInterestRateIndexFixingDate(IborIndex&amp;"6M",C189,Trigger)</f>
        <v>42398</v>
      </c>
      <c r="C189" s="219">
        <f>_xll.qlCalendarAdvance(Calendar,C188,A189,"f",,Trigger)</f>
        <v>42402</v>
      </c>
      <c r="D189" s="102" t="e">
        <f>EUR1M!AP188</f>
        <v>#VALUE!</v>
      </c>
      <c r="E189" s="102">
        <f>EUR1M!AQ188</f>
        <v>-8.505854576417324E-4</v>
      </c>
      <c r="F189" s="220" t="e">
        <f t="shared" si="8"/>
        <v>#VALUE!</v>
      </c>
      <c r="G189" s="102" t="e">
        <f>EUR3M!AX188</f>
        <v>#VALUE!</v>
      </c>
      <c r="H189" s="102">
        <f>EUR3M!AY188</f>
        <v>5.506941283872635E-5</v>
      </c>
      <c r="I189" s="220" t="e">
        <f t="shared" si="9"/>
        <v>#VALUE!</v>
      </c>
      <c r="J189" s="102" t="e">
        <f>EUR6M!AX188</f>
        <v>#VALUE!</v>
      </c>
      <c r="K189" s="102">
        <f>EUR6M!AY188</f>
        <v>8.0051616170938853E-4</v>
      </c>
      <c r="L189" s="220" t="e">
        <f t="shared" si="10"/>
        <v>#VALUE!</v>
      </c>
      <c r="M189" s="102" t="e">
        <f>EUR1Y!AX188</f>
        <v>#VALUE!</v>
      </c>
      <c r="N189" s="102">
        <f>EUR1Y!AY188</f>
        <v>2.0195729343066523E-3</v>
      </c>
      <c r="O189" s="220" t="e">
        <f t="shared" si="11"/>
        <v>#VALUE!</v>
      </c>
    </row>
    <row r="190" spans="1:15" x14ac:dyDescent="0.2">
      <c r="A190" s="55" t="s">
        <v>106</v>
      </c>
      <c r="B190" s="219">
        <f>_xll.qlInterestRateIndexFixingDate(IborIndex&amp;"6M",C190,Trigger)</f>
        <v>42401</v>
      </c>
      <c r="C190" s="219">
        <f>_xll.qlCalendarAdvance(Calendar,C189,A190,"f",,Trigger)</f>
        <v>42403</v>
      </c>
      <c r="D190" s="102" t="e">
        <f>EUR1M!AP189</f>
        <v>#VALUE!</v>
      </c>
      <c r="E190" s="102">
        <f>EUR1M!AQ189</f>
        <v>-8.3332809112567747E-4</v>
      </c>
      <c r="F190" s="220" t="e">
        <f t="shared" si="8"/>
        <v>#VALUE!</v>
      </c>
      <c r="G190" s="102" t="e">
        <f>EUR3M!AX189</f>
        <v>#VALUE!</v>
      </c>
      <c r="H190" s="102">
        <f>EUR3M!AY189</f>
        <v>5.6406902931627201E-5</v>
      </c>
      <c r="I190" s="220" t="e">
        <f t="shared" si="9"/>
        <v>#VALUE!</v>
      </c>
      <c r="J190" s="102" t="e">
        <f>EUR6M!AX189</f>
        <v>#VALUE!</v>
      </c>
      <c r="K190" s="102">
        <f>EUR6M!AY189</f>
        <v>8.0230284445707346E-4</v>
      </c>
      <c r="L190" s="220" t="e">
        <f t="shared" si="10"/>
        <v>#VALUE!</v>
      </c>
      <c r="M190" s="102" t="e">
        <f>EUR1Y!AX189</f>
        <v>#VALUE!</v>
      </c>
      <c r="N190" s="102">
        <f>EUR1Y!AY189</f>
        <v>2.0202249016673512E-3</v>
      </c>
      <c r="O190" s="220" t="e">
        <f t="shared" si="11"/>
        <v>#VALUE!</v>
      </c>
    </row>
    <row r="191" spans="1:15" x14ac:dyDescent="0.2">
      <c r="A191" s="55" t="s">
        <v>106</v>
      </c>
      <c r="B191" s="219">
        <f>_xll.qlInterestRateIndexFixingDate(IborIndex&amp;"6M",C191,Trigger)</f>
        <v>42402</v>
      </c>
      <c r="C191" s="219">
        <f>_xll.qlCalendarAdvance(Calendar,C190,A191,"f",,Trigger)</f>
        <v>42404</v>
      </c>
      <c r="D191" s="102" t="e">
        <f>EUR1M!AP190</f>
        <v>#VALUE!</v>
      </c>
      <c r="E191" s="102">
        <f>EUR1M!AQ190</f>
        <v>-8.1480365943870656E-4</v>
      </c>
      <c r="F191" s="220" t="e">
        <f t="shared" si="8"/>
        <v>#VALUE!</v>
      </c>
      <c r="G191" s="102" t="e">
        <f>EUR3M!AX190</f>
        <v>#VALUE!</v>
      </c>
      <c r="H191" s="102">
        <f>EUR3M!AY190</f>
        <v>5.7699330417548822E-5</v>
      </c>
      <c r="I191" s="220" t="e">
        <f t="shared" si="9"/>
        <v>#VALUE!</v>
      </c>
      <c r="J191" s="102" t="e">
        <f>EUR6M!AX190</f>
        <v>#VALUE!</v>
      </c>
      <c r="K191" s="102">
        <f>EUR6M!AY190</f>
        <v>8.0761502613930342E-4</v>
      </c>
      <c r="L191" s="220" t="e">
        <f t="shared" si="10"/>
        <v>#VALUE!</v>
      </c>
      <c r="M191" s="102" t="e">
        <f>EUR1Y!AX190</f>
        <v>#VALUE!</v>
      </c>
      <c r="N191" s="102">
        <f>EUR1Y!AY190</f>
        <v>2.0252145600783366E-3</v>
      </c>
      <c r="O191" s="220" t="e">
        <f t="shared" si="11"/>
        <v>#VALUE!</v>
      </c>
    </row>
    <row r="192" spans="1:15" x14ac:dyDescent="0.2">
      <c r="A192" s="55" t="s">
        <v>106</v>
      </c>
      <c r="B192" s="219">
        <f>_xll.qlInterestRateIndexFixingDate(IborIndex&amp;"6M",C192,Trigger)</f>
        <v>42403</v>
      </c>
      <c r="C192" s="219">
        <f>_xll.qlCalendarAdvance(Calendar,C191,A192,"f",,Trigger)</f>
        <v>42405</v>
      </c>
      <c r="D192" s="102" t="e">
        <f>EUR1M!AP191</f>
        <v>#VALUE!</v>
      </c>
      <c r="E192" s="102">
        <f>EUR1M!AQ191</f>
        <v>-8.058012409122065E-4</v>
      </c>
      <c r="F192" s="220" t="e">
        <f t="shared" si="8"/>
        <v>#VALUE!</v>
      </c>
      <c r="G192" s="102" t="e">
        <f>EUR3M!AX191</f>
        <v>#VALUE!</v>
      </c>
      <c r="H192" s="102">
        <f>EUR3M!AY191</f>
        <v>5.8947759820959789E-5</v>
      </c>
      <c r="I192" s="220" t="e">
        <f t="shared" si="9"/>
        <v>#VALUE!</v>
      </c>
      <c r="J192" s="102" t="e">
        <f>EUR6M!AX191</f>
        <v>#VALUE!</v>
      </c>
      <c r="K192" s="102">
        <f>EUR6M!AY191</f>
        <v>8.0937671636948229E-4</v>
      </c>
      <c r="L192" s="220" t="e">
        <f t="shared" si="10"/>
        <v>#VALUE!</v>
      </c>
      <c r="M192" s="102" t="e">
        <f>EUR1Y!AX191</f>
        <v>#VALUE!</v>
      </c>
      <c r="N192" s="102">
        <f>EUR1Y!AY191</f>
        <v>2.0273645394719795E-3</v>
      </c>
      <c r="O192" s="220" t="e">
        <f t="shared" si="11"/>
        <v>#VALUE!</v>
      </c>
    </row>
    <row r="193" spans="1:15" x14ac:dyDescent="0.2">
      <c r="A193" s="55" t="s">
        <v>106</v>
      </c>
      <c r="B193" s="219">
        <f>_xll.qlInterestRateIndexFixingDate(IborIndex&amp;"6M",C193,Trigger)</f>
        <v>42404</v>
      </c>
      <c r="C193" s="219">
        <f>_xll.qlCalendarAdvance(Calendar,C192,A193,"f",,Trigger)</f>
        <v>42408</v>
      </c>
      <c r="D193" s="102" t="e">
        <f>EUR1M!AP192</f>
        <v>#VALUE!</v>
      </c>
      <c r="E193" s="102">
        <f>EUR1M!AQ192</f>
        <v>-7.9692658913185484E-4</v>
      </c>
      <c r="F193" s="220" t="e">
        <f t="shared" si="8"/>
        <v>#VALUE!</v>
      </c>
      <c r="G193" s="102" t="e">
        <f>EUR3M!AX192</f>
        <v>#VALUE!</v>
      </c>
      <c r="H193" s="102">
        <f>EUR3M!AY192</f>
        <v>6.2492437676510496E-5</v>
      </c>
      <c r="I193" s="220" t="e">
        <f t="shared" si="9"/>
        <v>#VALUE!</v>
      </c>
      <c r="J193" s="102" t="e">
        <f>EUR6M!AX192</f>
        <v>#VALUE!</v>
      </c>
      <c r="K193" s="102">
        <f>EUR6M!AY192</f>
        <v>8.1113738296925003E-4</v>
      </c>
      <c r="L193" s="220" t="e">
        <f t="shared" si="10"/>
        <v>#VALUE!</v>
      </c>
      <c r="M193" s="102" t="e">
        <f>EUR1Y!AX192</f>
        <v>#VALUE!</v>
      </c>
      <c r="N193" s="102">
        <f>EUR1Y!AY192</f>
        <v>2.0295013059871813E-3</v>
      </c>
      <c r="O193" s="220" t="e">
        <f t="shared" si="11"/>
        <v>#VALUE!</v>
      </c>
    </row>
    <row r="194" spans="1:15" x14ac:dyDescent="0.2">
      <c r="A194" s="55" t="s">
        <v>106</v>
      </c>
      <c r="B194" s="219">
        <f>_xll.qlInterestRateIndexFixingDate(IborIndex&amp;"6M",C194,Trigger)</f>
        <v>42405</v>
      </c>
      <c r="C194" s="219">
        <f>_xll.qlCalendarAdvance(Calendar,C193,A194,"f",,Trigger)</f>
        <v>42409</v>
      </c>
      <c r="D194" s="102" t="e">
        <f>EUR1M!AP193</f>
        <v>#VALUE!</v>
      </c>
      <c r="E194" s="102">
        <f>EUR1M!AQ193</f>
        <v>-7.8825685502605623E-4</v>
      </c>
      <c r="F194" s="220" t="e">
        <f t="shared" si="8"/>
        <v>#VALUE!</v>
      </c>
      <c r="G194" s="102" t="e">
        <f>EUR3M!AX193</f>
        <v>#VALUE!</v>
      </c>
      <c r="H194" s="102">
        <f>EUR3M!AY193</f>
        <v>6.3523555845712565E-5</v>
      </c>
      <c r="I194" s="220" t="e">
        <f t="shared" si="9"/>
        <v>#VALUE!</v>
      </c>
      <c r="J194" s="102" t="e">
        <f>EUR6M!AX193</f>
        <v>#VALUE!</v>
      </c>
      <c r="K194" s="102">
        <f>EUR6M!AY193</f>
        <v>8.1289914422393386E-4</v>
      </c>
      <c r="L194" s="220" t="e">
        <f t="shared" si="10"/>
        <v>#VALUE!</v>
      </c>
      <c r="M194" s="102" t="e">
        <f>EUR1Y!AX193</f>
        <v>#VALUE!</v>
      </c>
      <c r="N194" s="102">
        <f>EUR1Y!AY193</f>
        <v>2.0345520312664085E-3</v>
      </c>
      <c r="O194" s="220" t="e">
        <f t="shared" si="11"/>
        <v>#VALUE!</v>
      </c>
    </row>
    <row r="195" spans="1:15" x14ac:dyDescent="0.2">
      <c r="A195" s="55" t="s">
        <v>106</v>
      </c>
      <c r="B195" s="219">
        <f>_xll.qlInterestRateIndexFixingDate(IborIndex&amp;"6M",C195,Trigger)</f>
        <v>42408</v>
      </c>
      <c r="C195" s="219">
        <f>_xll.qlCalendarAdvance(Calendar,C194,A195,"f",,Trigger)</f>
        <v>42410</v>
      </c>
      <c r="D195" s="102" t="e">
        <f>EUR1M!AP194</f>
        <v>#VALUE!</v>
      </c>
      <c r="E195" s="102">
        <f>EUR1M!AQ194</f>
        <v>-7.7411780414129723E-4</v>
      </c>
      <c r="F195" s="220" t="e">
        <f t="shared" si="8"/>
        <v>#VALUE!</v>
      </c>
      <c r="G195" s="102" t="e">
        <f>EUR3M!AX194</f>
        <v>#VALUE!</v>
      </c>
      <c r="H195" s="102">
        <f>EUR3M!AY194</f>
        <v>6.4568731430014736E-5</v>
      </c>
      <c r="I195" s="220" t="e">
        <f t="shared" si="9"/>
        <v>#VALUE!</v>
      </c>
      <c r="J195" s="102" t="e">
        <f>EUR6M!AX194</f>
        <v>#VALUE!</v>
      </c>
      <c r="K195" s="102">
        <f>EUR6M!AY194</f>
        <v>8.146641326615342E-4</v>
      </c>
      <c r="L195" s="220" t="e">
        <f t="shared" si="10"/>
        <v>#VALUE!</v>
      </c>
      <c r="M195" s="102" t="e">
        <f>EUR1Y!AX194</f>
        <v>#VALUE!</v>
      </c>
      <c r="N195" s="102">
        <f>EUR1Y!AY194</f>
        <v>2.0351958043220279E-3</v>
      </c>
      <c r="O195" s="220" t="e">
        <f t="shared" si="11"/>
        <v>#VALUE!</v>
      </c>
    </row>
    <row r="196" spans="1:15" x14ac:dyDescent="0.2">
      <c r="A196" s="55" t="s">
        <v>106</v>
      </c>
      <c r="B196" s="219">
        <f>_xll.qlInterestRateIndexFixingDate(IborIndex&amp;"6M",C196,Trigger)</f>
        <v>42409</v>
      </c>
      <c r="C196" s="219">
        <f>_xll.qlCalendarAdvance(Calendar,C195,A196,"f",,Trigger)</f>
        <v>42411</v>
      </c>
      <c r="D196" s="102" t="e">
        <f>EUR1M!AP195</f>
        <v>#VALUE!</v>
      </c>
      <c r="E196" s="102">
        <f>EUR1M!AQ195</f>
        <v>-7.5720379990289611E-4</v>
      </c>
      <c r="F196" s="220" t="e">
        <f t="shared" ref="F196:F259" si="12">(D196-E196)*10000</f>
        <v>#VALUE!</v>
      </c>
      <c r="G196" s="102" t="e">
        <f>EUR3M!AX195</f>
        <v>#VALUE!</v>
      </c>
      <c r="H196" s="102">
        <f>EUR3M!AY195</f>
        <v>6.5576757304341982E-5</v>
      </c>
      <c r="I196" s="220" t="e">
        <f t="shared" ref="I196:I259" si="13">(G196-H196)*10000</f>
        <v>#VALUE!</v>
      </c>
      <c r="J196" s="102" t="e">
        <f>EUR6M!AX195</f>
        <v>#VALUE!</v>
      </c>
      <c r="K196" s="102">
        <f>EUR6M!AY195</f>
        <v>8.19999999999838E-4</v>
      </c>
      <c r="L196" s="220" t="e">
        <f t="shared" ref="L196:L259" si="14">(J196-K196)*10000</f>
        <v>#VALUE!</v>
      </c>
      <c r="M196" s="102" t="e">
        <f>EUR1Y!AX195</f>
        <v>#VALUE!</v>
      </c>
      <c r="N196" s="102">
        <f>EUR1Y!AY195</f>
        <v>2.0399999999999108E-3</v>
      </c>
      <c r="O196" s="220" t="e">
        <f t="shared" ref="O196:O259" si="15">(M196-N196)*10000</f>
        <v>#VALUE!</v>
      </c>
    </row>
    <row r="197" spans="1:15" x14ac:dyDescent="0.2">
      <c r="A197" s="55" t="s">
        <v>106</v>
      </c>
      <c r="B197" s="219">
        <f>_xll.qlInterestRateIndexFixingDate(IborIndex&amp;"6M",C197,Trigger)</f>
        <v>42410</v>
      </c>
      <c r="C197" s="219">
        <f>_xll.qlCalendarAdvance(Calendar,C196,A197,"f",,Trigger)</f>
        <v>42412</v>
      </c>
      <c r="D197" s="102" t="e">
        <f>EUR1M!AP196</f>
        <v>#VALUE!</v>
      </c>
      <c r="E197" s="102">
        <f>EUR1M!AQ196</f>
        <v>-7.5062925015827598E-4</v>
      </c>
      <c r="F197" s="220" t="e">
        <f t="shared" si="12"/>
        <v>#VALUE!</v>
      </c>
      <c r="G197" s="102" t="e">
        <f>EUR3M!AX196</f>
        <v>#VALUE!</v>
      </c>
      <c r="H197" s="102">
        <f>EUR3M!AY196</f>
        <v>6.6548851733294612E-5</v>
      </c>
      <c r="I197" s="220" t="e">
        <f t="shared" si="13"/>
        <v>#VALUE!</v>
      </c>
      <c r="J197" s="102" t="e">
        <f>EUR6M!AX196</f>
        <v>#VALUE!</v>
      </c>
      <c r="K197" s="102">
        <f>EUR6M!AY196</f>
        <v>8.2178983111304727E-4</v>
      </c>
      <c r="L197" s="220" t="e">
        <f t="shared" si="14"/>
        <v>#VALUE!</v>
      </c>
      <c r="M197" s="102" t="e">
        <f>EUR1Y!AX196</f>
        <v>#VALUE!</v>
      </c>
      <c r="N197" s="102">
        <f>EUR1Y!AY196</f>
        <v>2.0420654529314402E-3</v>
      </c>
      <c r="O197" s="220" t="e">
        <f t="shared" si="15"/>
        <v>#VALUE!</v>
      </c>
    </row>
    <row r="198" spans="1:15" x14ac:dyDescent="0.2">
      <c r="A198" s="55" t="s">
        <v>106</v>
      </c>
      <c r="B198" s="219">
        <f>_xll.qlInterestRateIndexFixingDate(IborIndex&amp;"6M",C198,Trigger)</f>
        <v>42411</v>
      </c>
      <c r="C198" s="219">
        <f>_xll.qlCalendarAdvance(Calendar,C197,A198,"f",,Trigger)</f>
        <v>42415</v>
      </c>
      <c r="D198" s="102" t="e">
        <f>EUR1M!AP197</f>
        <v>#VALUE!</v>
      </c>
      <c r="E198" s="102">
        <f>EUR1M!AQ197</f>
        <v>-7.4445284623203924E-4</v>
      </c>
      <c r="F198" s="220" t="e">
        <f t="shared" si="12"/>
        <v>#VALUE!</v>
      </c>
      <c r="G198" s="102" t="e">
        <f>EUR3M!AX197</f>
        <v>#VALUE!</v>
      </c>
      <c r="H198" s="102">
        <f>EUR3M!AY197</f>
        <v>6.9300884988379147E-5</v>
      </c>
      <c r="I198" s="220" t="e">
        <f t="shared" si="13"/>
        <v>#VALUE!</v>
      </c>
      <c r="J198" s="102" t="e">
        <f>EUR6M!AX197</f>
        <v>#VALUE!</v>
      </c>
      <c r="K198" s="102">
        <f>EUR6M!AY197</f>
        <v>8.2357400716170806E-4</v>
      </c>
      <c r="L198" s="220" t="e">
        <f t="shared" si="14"/>
        <v>#VALUE!</v>
      </c>
      <c r="M198" s="102" t="e">
        <f>EUR1Y!AX197</f>
        <v>#VALUE!</v>
      </c>
      <c r="N198" s="102">
        <f>EUR1Y!AY197</f>
        <v>2.0441217534169554E-3</v>
      </c>
      <c r="O198" s="220" t="e">
        <f t="shared" si="15"/>
        <v>#VALUE!</v>
      </c>
    </row>
    <row r="199" spans="1:15" x14ac:dyDescent="0.2">
      <c r="A199" s="55" t="s">
        <v>106</v>
      </c>
      <c r="B199" s="219">
        <f>_xll.qlInterestRateIndexFixingDate(IborIndex&amp;"6M",C199,Trigger)</f>
        <v>42412</v>
      </c>
      <c r="C199" s="219">
        <f>_xll.qlCalendarAdvance(Calendar,C198,A199,"f",,Trigger)</f>
        <v>42416</v>
      </c>
      <c r="D199" s="102" t="e">
        <f>EUR1M!AP198</f>
        <v>#VALUE!</v>
      </c>
      <c r="E199" s="102">
        <f>EUR1M!AQ198</f>
        <v>-7.3865825594581749E-4</v>
      </c>
      <c r="F199" s="220" t="e">
        <f t="shared" si="12"/>
        <v>#VALUE!</v>
      </c>
      <c r="G199" s="102" t="e">
        <f>EUR3M!AX198</f>
        <v>#VALUE!</v>
      </c>
      <c r="H199" s="102">
        <f>EUR3M!AY198</f>
        <v>7.0103048922298683E-5</v>
      </c>
      <c r="I199" s="220" t="e">
        <f t="shared" si="13"/>
        <v>#VALUE!</v>
      </c>
      <c r="J199" s="102" t="e">
        <f>EUR6M!AX198</f>
        <v>#VALUE!</v>
      </c>
      <c r="K199" s="102">
        <f>EUR6M!AY198</f>
        <v>8.2535413659897122E-4</v>
      </c>
      <c r="L199" s="220" t="e">
        <f t="shared" si="14"/>
        <v>#VALUE!</v>
      </c>
      <c r="M199" s="102" t="e">
        <f>EUR1Y!AX198</f>
        <v>#VALUE!</v>
      </c>
      <c r="N199" s="102">
        <f>EUR1Y!AY198</f>
        <v>2.0489979009247206E-3</v>
      </c>
      <c r="O199" s="220" t="e">
        <f t="shared" si="15"/>
        <v>#VALUE!</v>
      </c>
    </row>
    <row r="200" spans="1:15" x14ac:dyDescent="0.2">
      <c r="A200" s="55" t="s">
        <v>106</v>
      </c>
      <c r="B200" s="219">
        <f>_xll.qlInterestRateIndexFixingDate(IborIndex&amp;"6M",C200,Trigger)</f>
        <v>42415</v>
      </c>
      <c r="C200" s="219">
        <f>_xll.qlCalendarAdvance(Calendar,C199,A200,"f",,Trigger)</f>
        <v>42417</v>
      </c>
      <c r="D200" s="102" t="e">
        <f>EUR1M!AP199</f>
        <v>#VALUE!</v>
      </c>
      <c r="E200" s="102">
        <f>EUR1M!AQ199</f>
        <v>-7.3010022390376881E-4</v>
      </c>
      <c r="F200" s="220" t="e">
        <f t="shared" si="12"/>
        <v>#VALUE!</v>
      </c>
      <c r="G200" s="102" t="e">
        <f>EUR3M!AX199</f>
        <v>#VALUE!</v>
      </c>
      <c r="H200" s="102">
        <f>EUR3M!AY199</f>
        <v>7.0914528738086346E-5</v>
      </c>
      <c r="I200" s="220" t="e">
        <f t="shared" si="13"/>
        <v>#VALUE!</v>
      </c>
      <c r="J200" s="102" t="e">
        <f>EUR6M!AX199</f>
        <v>#VALUE!</v>
      </c>
      <c r="K200" s="102">
        <f>EUR6M!AY199</f>
        <v>8.2713184167662027E-4</v>
      </c>
      <c r="L200" s="220" t="e">
        <f t="shared" si="14"/>
        <v>#VALUE!</v>
      </c>
      <c r="M200" s="102" t="e">
        <f>EUR1Y!AX199</f>
        <v>#VALUE!</v>
      </c>
      <c r="N200" s="102">
        <f>EUR1Y!AY199</f>
        <v>2.0496300489270436E-3</v>
      </c>
      <c r="O200" s="220" t="e">
        <f t="shared" si="15"/>
        <v>#VALUE!</v>
      </c>
    </row>
    <row r="201" spans="1:15" x14ac:dyDescent="0.2">
      <c r="A201" s="55" t="s">
        <v>106</v>
      </c>
      <c r="B201" s="219">
        <f>_xll.qlInterestRateIndexFixingDate(IborIndex&amp;"6M",C201,Trigger)</f>
        <v>42416</v>
      </c>
      <c r="C201" s="219">
        <f>_xll.qlCalendarAdvance(Calendar,C200,A201,"f",,Trigger)</f>
        <v>42418</v>
      </c>
      <c r="D201" s="102" t="e">
        <f>EUR1M!AP200</f>
        <v>#VALUE!</v>
      </c>
      <c r="E201" s="102">
        <f>EUR1M!AQ200</f>
        <v>-7.1896098470278311E-4</v>
      </c>
      <c r="F201" s="220" t="e">
        <f t="shared" si="12"/>
        <v>#VALUE!</v>
      </c>
      <c r="G201" s="102" t="e">
        <f>EUR3M!AX200</f>
        <v>#VALUE!</v>
      </c>
      <c r="H201" s="102">
        <f>EUR3M!AY200</f>
        <v>7.1697847885410226E-5</v>
      </c>
      <c r="I201" s="220" t="e">
        <f t="shared" si="13"/>
        <v>#VALUE!</v>
      </c>
      <c r="J201" s="102" t="e">
        <f>EUR6M!AX200</f>
        <v>#VALUE!</v>
      </c>
      <c r="K201" s="102">
        <f>EUR6M!AY200</f>
        <v>8.3246684029005186E-4</v>
      </c>
      <c r="L201" s="220" t="e">
        <f t="shared" si="14"/>
        <v>#VALUE!</v>
      </c>
      <c r="M201" s="102" t="e">
        <f>EUR1Y!AX200</f>
        <v>#VALUE!</v>
      </c>
      <c r="N201" s="102">
        <f>EUR1Y!AY200</f>
        <v>2.0543451253565671E-3</v>
      </c>
      <c r="O201" s="220" t="e">
        <f t="shared" si="15"/>
        <v>#VALUE!</v>
      </c>
    </row>
    <row r="202" spans="1:15" x14ac:dyDescent="0.2">
      <c r="A202" s="55" t="s">
        <v>106</v>
      </c>
      <c r="B202" s="219">
        <f>_xll.qlInterestRateIndexFixingDate(IborIndex&amp;"6M",C202,Trigger)</f>
        <v>42417</v>
      </c>
      <c r="C202" s="219">
        <f>_xll.qlCalendarAdvance(Calendar,C201,A202,"f",,Trigger)</f>
        <v>42419</v>
      </c>
      <c r="D202" s="102" t="e">
        <f>EUR1M!AP201</f>
        <v>#VALUE!</v>
      </c>
      <c r="E202" s="102">
        <f>EUR1M!AQ201</f>
        <v>-7.148200770680656E-4</v>
      </c>
      <c r="F202" s="220" t="e">
        <f t="shared" si="12"/>
        <v>#VALUE!</v>
      </c>
      <c r="G202" s="102" t="e">
        <f>EUR3M!AX201</f>
        <v>#VALUE!</v>
      </c>
      <c r="H202" s="102">
        <f>EUR3M!AY201</f>
        <v>7.2454378362785121E-5</v>
      </c>
      <c r="I202" s="220" t="e">
        <f t="shared" si="13"/>
        <v>#VALUE!</v>
      </c>
      <c r="J202" s="102" t="e">
        <f>EUR6M!AX201</f>
        <v>#VALUE!</v>
      </c>
      <c r="K202" s="102">
        <f>EUR6M!AY201</f>
        <v>8.3425134646936073E-4</v>
      </c>
      <c r="L202" s="220" t="e">
        <f t="shared" si="14"/>
        <v>#VALUE!</v>
      </c>
      <c r="M202" s="102" t="e">
        <f>EUR1Y!AX201</f>
        <v>#VALUE!</v>
      </c>
      <c r="N202" s="102">
        <f>EUR1Y!AY201</f>
        <v>2.0563942154314531E-3</v>
      </c>
      <c r="O202" s="220" t="e">
        <f t="shared" si="15"/>
        <v>#VALUE!</v>
      </c>
    </row>
    <row r="203" spans="1:15" x14ac:dyDescent="0.2">
      <c r="A203" s="55" t="s">
        <v>106</v>
      </c>
      <c r="B203" s="219">
        <f>_xll.qlInterestRateIndexFixingDate(IborIndex&amp;"6M",C203,Trigger)</f>
        <v>42418</v>
      </c>
      <c r="C203" s="219">
        <f>_xll.qlCalendarAdvance(Calendar,C202,A203,"f",,Trigger)</f>
        <v>42422</v>
      </c>
      <c r="D203" s="102" t="e">
        <f>EUR1M!AP202</f>
        <v>#VALUE!</v>
      </c>
      <c r="E203" s="102">
        <f>EUR1M!AQ202</f>
        <v>-7.1095674833941539E-4</v>
      </c>
      <c r="F203" s="220" t="e">
        <f t="shared" si="12"/>
        <v>#VALUE!</v>
      </c>
      <c r="G203" s="102" t="e">
        <f>EUR3M!AX202</f>
        <v>#VALUE!</v>
      </c>
      <c r="H203" s="102">
        <f>EUR3M!AY202</f>
        <v>7.4633446712439095E-5</v>
      </c>
      <c r="I203" s="220" t="e">
        <f t="shared" si="13"/>
        <v>#VALUE!</v>
      </c>
      <c r="J203" s="102" t="e">
        <f>EUR6M!AX202</f>
        <v>#VALUE!</v>
      </c>
      <c r="K203" s="102">
        <f>EUR6M!AY202</f>
        <v>8.3604174656347634E-4</v>
      </c>
      <c r="L203" s="220" t="e">
        <f t="shared" si="14"/>
        <v>#VALUE!</v>
      </c>
      <c r="M203" s="102" t="e">
        <f>EUR1Y!AX202</f>
        <v>#VALUE!</v>
      </c>
      <c r="N203" s="102">
        <f>EUR1Y!AY202</f>
        <v>2.0584501948452743E-3</v>
      </c>
      <c r="O203" s="220" t="e">
        <f t="shared" si="15"/>
        <v>#VALUE!</v>
      </c>
    </row>
    <row r="204" spans="1:15" x14ac:dyDescent="0.2">
      <c r="A204" s="55" t="s">
        <v>106</v>
      </c>
      <c r="B204" s="219">
        <f>_xll.qlInterestRateIndexFixingDate(IborIndex&amp;"6M",C204,Trigger)</f>
        <v>42419</v>
      </c>
      <c r="C204" s="219">
        <f>_xll.qlCalendarAdvance(Calendar,C203,A204,"f",,Trigger)</f>
        <v>42423</v>
      </c>
      <c r="D204" s="102" t="e">
        <f>EUR1M!AP203</f>
        <v>#VALUE!</v>
      </c>
      <c r="E204" s="102">
        <f>EUR1M!AQ203</f>
        <v>-7.0313530225998096E-4</v>
      </c>
      <c r="F204" s="220" t="e">
        <f t="shared" si="12"/>
        <v>#VALUE!</v>
      </c>
      <c r="G204" s="102" t="e">
        <f>EUR3M!AX203</f>
        <v>#VALUE!</v>
      </c>
      <c r="H204" s="102">
        <f>EUR3M!AY203</f>
        <v>7.5240822135391738E-5</v>
      </c>
      <c r="I204" s="220" t="e">
        <f t="shared" si="13"/>
        <v>#VALUE!</v>
      </c>
      <c r="J204" s="102" t="e">
        <f>EUR6M!AX203</f>
        <v>#VALUE!</v>
      </c>
      <c r="K204" s="102">
        <f>EUR6M!AY203</f>
        <v>8.3783974562871464E-4</v>
      </c>
      <c r="L204" s="220" t="e">
        <f t="shared" si="14"/>
        <v>#VALUE!</v>
      </c>
      <c r="M204" s="102" t="e">
        <f>EUR1Y!AX203</f>
        <v>#VALUE!</v>
      </c>
      <c r="N204" s="102">
        <f>EUR1Y!AY203</f>
        <v>2.0634451338088695E-3</v>
      </c>
      <c r="O204" s="220" t="e">
        <f t="shared" si="15"/>
        <v>#VALUE!</v>
      </c>
    </row>
    <row r="205" spans="1:15" x14ac:dyDescent="0.2">
      <c r="A205" s="55" t="s">
        <v>106</v>
      </c>
      <c r="B205" s="219">
        <f>_xll.qlInterestRateIndexFixingDate(IborIndex&amp;"6M",C205,Trigger)</f>
        <v>42422</v>
      </c>
      <c r="C205" s="219">
        <f>_xll.qlCalendarAdvance(Calendar,C204,A205,"f",,Trigger)</f>
        <v>42424</v>
      </c>
      <c r="D205" s="102" t="e">
        <f>EUR1M!AP204</f>
        <v>#VALUE!</v>
      </c>
      <c r="E205" s="102">
        <f>EUR1M!AQ204</f>
        <v>-7.0094053397778966E-4</v>
      </c>
      <c r="F205" s="220" t="e">
        <f t="shared" si="12"/>
        <v>#VALUE!</v>
      </c>
      <c r="G205" s="102" t="e">
        <f>EUR3M!AX204</f>
        <v>#VALUE!</v>
      </c>
      <c r="H205" s="102">
        <f>EUR3M!AY204</f>
        <v>7.5884757848143636E-5</v>
      </c>
      <c r="I205" s="220" t="e">
        <f t="shared" si="13"/>
        <v>#VALUE!</v>
      </c>
      <c r="J205" s="102" t="e">
        <f>EUR6M!AX204</f>
        <v>#VALUE!</v>
      </c>
      <c r="K205" s="102">
        <f>EUR6M!AY204</f>
        <v>8.3964706252309858E-4</v>
      </c>
      <c r="L205" s="220" t="e">
        <f t="shared" si="14"/>
        <v>#VALUE!</v>
      </c>
      <c r="M205" s="102" t="e">
        <f>EUR1Y!AX204</f>
        <v>#VALUE!</v>
      </c>
      <c r="N205" s="102">
        <f>EUR1Y!AY204</f>
        <v>2.064065919373755E-3</v>
      </c>
      <c r="O205" s="220" t="e">
        <f t="shared" si="15"/>
        <v>#VALUE!</v>
      </c>
    </row>
    <row r="206" spans="1:15" x14ac:dyDescent="0.2">
      <c r="A206" s="55" t="s">
        <v>106</v>
      </c>
      <c r="B206" s="219">
        <f>_xll.qlInterestRateIndexFixingDate(IborIndex&amp;"6M",C206,Trigger)</f>
        <v>42423</v>
      </c>
      <c r="C206" s="219">
        <f>_xll.qlCalendarAdvance(Calendar,C205,A206,"f",,Trigger)</f>
        <v>42425</v>
      </c>
      <c r="D206" s="102" t="e">
        <f>EUR1M!AP205</f>
        <v>#VALUE!</v>
      </c>
      <c r="E206" s="102">
        <f>EUR1M!AQ205</f>
        <v>-6.932236197618449E-4</v>
      </c>
      <c r="F206" s="220" t="e">
        <f t="shared" si="12"/>
        <v>#VALUE!</v>
      </c>
      <c r="G206" s="102" t="e">
        <f>EUR3M!AX205</f>
        <v>#VALUE!</v>
      </c>
      <c r="H206" s="102">
        <f>EUR3M!AY205</f>
        <v>7.6510598054468915E-5</v>
      </c>
      <c r="I206" s="220" t="e">
        <f t="shared" si="13"/>
        <v>#VALUE!</v>
      </c>
      <c r="J206" s="102" t="e">
        <f>EUR6M!AX205</f>
        <v>#VALUE!</v>
      </c>
      <c r="K206" s="102">
        <f>EUR6M!AY205</f>
        <v>8.4658506744275306E-4</v>
      </c>
      <c r="L206" s="220" t="e">
        <f t="shared" si="14"/>
        <v>#VALUE!</v>
      </c>
      <c r="M206" s="102" t="e">
        <f>EUR1Y!AX205</f>
        <v>#VALUE!</v>
      </c>
      <c r="N206" s="102">
        <f>EUR1Y!AY205</f>
        <v>2.0674025816777492E-3</v>
      </c>
      <c r="O206" s="220" t="e">
        <f t="shared" si="15"/>
        <v>#VALUE!</v>
      </c>
    </row>
    <row r="207" spans="1:15" x14ac:dyDescent="0.2">
      <c r="A207" s="55" t="s">
        <v>106</v>
      </c>
      <c r="B207" s="219">
        <f>_xll.qlInterestRateIndexFixingDate(IborIndex&amp;"6M",C207,Trigger)</f>
        <v>42424</v>
      </c>
      <c r="C207" s="219">
        <f>_xll.qlCalendarAdvance(Calendar,C206,A207,"f",,Trigger)</f>
        <v>42426</v>
      </c>
      <c r="D207" s="102" t="e">
        <f>EUR1M!AP206</f>
        <v>#VALUE!</v>
      </c>
      <c r="E207" s="102">
        <f>EUR1M!AQ206</f>
        <v>-6.9061938179076736E-4</v>
      </c>
      <c r="F207" s="220" t="e">
        <f t="shared" si="12"/>
        <v>#VALUE!</v>
      </c>
      <c r="G207" s="102" t="e">
        <f>EUR3M!AX206</f>
        <v>#VALUE!</v>
      </c>
      <c r="H207" s="102">
        <f>EUR3M!AY206</f>
        <v>7.7119868479691434E-5</v>
      </c>
      <c r="I207" s="220" t="e">
        <f t="shared" si="13"/>
        <v>#VALUE!</v>
      </c>
      <c r="J207" s="102" t="e">
        <f>EUR6M!AX206</f>
        <v>#VALUE!</v>
      </c>
      <c r="K207" s="102">
        <f>EUR6M!AY206</f>
        <v>8.4188142343238188E-4</v>
      </c>
      <c r="L207" s="220" t="e">
        <f t="shared" si="14"/>
        <v>#VALUE!</v>
      </c>
      <c r="M207" s="102" t="e">
        <f>EUR1Y!AX206</f>
        <v>#VALUE!</v>
      </c>
      <c r="N207" s="102">
        <f>EUR1Y!AY206</f>
        <v>2.0695274819341573E-3</v>
      </c>
      <c r="O207" s="220" t="e">
        <f t="shared" si="15"/>
        <v>#VALUE!</v>
      </c>
    </row>
    <row r="208" spans="1:15" x14ac:dyDescent="0.2">
      <c r="A208" s="55" t="s">
        <v>106</v>
      </c>
      <c r="B208" s="219">
        <f>_xll.qlInterestRateIndexFixingDate(IborIndex&amp;"6M",C208,Trigger)</f>
        <v>42425</v>
      </c>
      <c r="C208" s="219">
        <f>_xll.qlCalendarAdvance(Calendar,C207,A208,"f",,Trigger)</f>
        <v>42429</v>
      </c>
      <c r="D208" s="102" t="e">
        <f>EUR1M!AP207</f>
        <v>#VALUE!</v>
      </c>
      <c r="E208" s="102">
        <f>EUR1M!AQ207</f>
        <v>-6.8603537694061413E-4</v>
      </c>
      <c r="F208" s="220" t="e">
        <f t="shared" si="12"/>
        <v>#VALUE!</v>
      </c>
      <c r="G208" s="102" t="e">
        <f>EUR3M!AX207</f>
        <v>#VALUE!</v>
      </c>
      <c r="H208" s="102">
        <f>EUR3M!AY207</f>
        <v>7.9076610564827348E-5</v>
      </c>
      <c r="I208" s="220" t="e">
        <f t="shared" si="13"/>
        <v>#VALUE!</v>
      </c>
      <c r="J208" s="102" t="e">
        <f>EUR6M!AX207</f>
        <v>#VALUE!</v>
      </c>
      <c r="K208" s="102">
        <f>EUR6M!AY207</f>
        <v>8.4385563214019741E-4</v>
      </c>
      <c r="L208" s="220" t="e">
        <f t="shared" si="14"/>
        <v>#VALUE!</v>
      </c>
      <c r="M208" s="102" t="e">
        <f>EUR1Y!AX207</f>
        <v>#VALUE!</v>
      </c>
      <c r="N208" s="102">
        <f>EUR1Y!AY207</f>
        <v>2.0716737222527758E-3</v>
      </c>
      <c r="O208" s="220" t="e">
        <f t="shared" si="15"/>
        <v>#VALUE!</v>
      </c>
    </row>
    <row r="209" spans="1:15" x14ac:dyDescent="0.2">
      <c r="A209" s="55" t="s">
        <v>106</v>
      </c>
      <c r="B209" s="219">
        <f>_xll.qlInterestRateIndexFixingDate(IborIndex&amp;"6M",C209,Trigger)</f>
        <v>42426</v>
      </c>
      <c r="C209" s="219">
        <f>_xll.qlCalendarAdvance(Calendar,C208,A209,"f",,Trigger)</f>
        <v>42430</v>
      </c>
      <c r="D209" s="102" t="e">
        <f>EUR1M!AP208</f>
        <v>#VALUE!</v>
      </c>
      <c r="E209" s="102">
        <f>EUR1M!AQ208</f>
        <v>-6.8470080435673042E-4</v>
      </c>
      <c r="F209" s="220" t="e">
        <f t="shared" si="12"/>
        <v>#VALUE!</v>
      </c>
      <c r="G209" s="102" t="e">
        <f>EUR3M!AX208</f>
        <v>#VALUE!</v>
      </c>
      <c r="H209" s="102">
        <f>EUR3M!AY208</f>
        <v>6.6347332242982346E-5</v>
      </c>
      <c r="I209" s="220" t="e">
        <f t="shared" si="13"/>
        <v>#VALUE!</v>
      </c>
      <c r="J209" s="102" t="e">
        <f>EUR6M!AX208</f>
        <v>#VALUE!</v>
      </c>
      <c r="K209" s="102">
        <f>EUR6M!AY208</f>
        <v>8.4786477338145484E-4</v>
      </c>
      <c r="L209" s="220" t="e">
        <f t="shared" si="14"/>
        <v>#VALUE!</v>
      </c>
      <c r="M209" s="102" t="e">
        <f>EUR1Y!AX208</f>
        <v>#VALUE!</v>
      </c>
      <c r="N209" s="102">
        <f>EUR1Y!AY208</f>
        <v>2.0738437525450021E-3</v>
      </c>
      <c r="O209" s="220" t="e">
        <f t="shared" si="15"/>
        <v>#VALUE!</v>
      </c>
    </row>
    <row r="210" spans="1:15" x14ac:dyDescent="0.2">
      <c r="A210" s="55" t="s">
        <v>106</v>
      </c>
      <c r="B210" s="219">
        <f>_xll.qlInterestRateIndexFixingDate(IborIndex&amp;"6M",C210,Trigger)</f>
        <v>42429</v>
      </c>
      <c r="C210" s="219">
        <f>_xll.qlCalendarAdvance(Calendar,C209,A210,"f",,Trigger)</f>
        <v>42431</v>
      </c>
      <c r="D210" s="102" t="e">
        <f>EUR1M!AP209</f>
        <v>#VALUE!</v>
      </c>
      <c r="E210" s="102">
        <f>EUR1M!AQ209</f>
        <v>-6.834704087565677E-4</v>
      </c>
      <c r="F210" s="220" t="e">
        <f t="shared" si="12"/>
        <v>#VALUE!</v>
      </c>
      <c r="G210" s="102" t="e">
        <f>EUR3M!AX209</f>
        <v>#VALUE!</v>
      </c>
      <c r="H210" s="102">
        <f>EUR3M!AY209</f>
        <v>6.691493369230227E-5</v>
      </c>
      <c r="I210" s="220" t="e">
        <f t="shared" si="13"/>
        <v>#VALUE!</v>
      </c>
      <c r="J210" s="102" t="e">
        <f>EUR6M!AX209</f>
        <v>#VALUE!</v>
      </c>
      <c r="K210" s="102">
        <f>EUR6M!AY209</f>
        <v>8.4891215446381311E-4</v>
      </c>
      <c r="L210" s="220" t="e">
        <f t="shared" si="14"/>
        <v>#VALUE!</v>
      </c>
      <c r="M210" s="102" t="e">
        <f>EUR1Y!AX209</f>
        <v>#VALUE!</v>
      </c>
      <c r="N210" s="102">
        <f>EUR1Y!AY209</f>
        <v>2.0793029433881487E-3</v>
      </c>
      <c r="O210" s="220" t="e">
        <f t="shared" si="15"/>
        <v>#VALUE!</v>
      </c>
    </row>
    <row r="211" spans="1:15" x14ac:dyDescent="0.2">
      <c r="A211" s="55" t="s">
        <v>106</v>
      </c>
      <c r="B211" s="219">
        <f>_xll.qlInterestRateIndexFixingDate(IborIndex&amp;"6M",C211,Trigger)</f>
        <v>42430</v>
      </c>
      <c r="C211" s="219">
        <f>_xll.qlCalendarAdvance(Calendar,C210,A211,"f",,Trigger)</f>
        <v>42432</v>
      </c>
      <c r="D211" s="102" t="e">
        <f>EUR1M!AP210</f>
        <v>#VALUE!</v>
      </c>
      <c r="E211" s="102">
        <f>EUR1M!AQ210</f>
        <v>-6.7690360351505083E-4</v>
      </c>
      <c r="F211" s="220" t="e">
        <f t="shared" si="12"/>
        <v>#VALUE!</v>
      </c>
      <c r="G211" s="102" t="e">
        <f>EUR3M!AX210</f>
        <v>#VALUE!</v>
      </c>
      <c r="H211" s="102">
        <f>EUR3M!AY210</f>
        <v>6.7476426660075518E-5</v>
      </c>
      <c r="I211" s="220" t="e">
        <f t="shared" si="13"/>
        <v>#VALUE!</v>
      </c>
      <c r="J211" s="102" t="e">
        <f>EUR6M!AX210</f>
        <v>#VALUE!</v>
      </c>
      <c r="K211" s="102">
        <f>EUR6M!AY210</f>
        <v>8.5413279087943948E-4</v>
      </c>
      <c r="L211" s="220" t="e">
        <f t="shared" si="14"/>
        <v>#VALUE!</v>
      </c>
      <c r="M211" s="102" t="e">
        <f>EUR1Y!AX210</f>
        <v>#VALUE!</v>
      </c>
      <c r="N211" s="102">
        <f>EUR1Y!AY210</f>
        <v>2.0828112996518606E-3</v>
      </c>
      <c r="O211" s="220" t="e">
        <f t="shared" si="15"/>
        <v>#VALUE!</v>
      </c>
    </row>
    <row r="212" spans="1:15" x14ac:dyDescent="0.2">
      <c r="A212" s="55" t="s">
        <v>106</v>
      </c>
      <c r="B212" s="219">
        <f>_xll.qlInterestRateIndexFixingDate(IborIndex&amp;"6M",C212,Trigger)</f>
        <v>42431</v>
      </c>
      <c r="C212" s="219">
        <f>_xll.qlCalendarAdvance(Calendar,C211,A212,"f",,Trigger)</f>
        <v>42433</v>
      </c>
      <c r="D212" s="102" t="e">
        <f>EUR1M!AP211</f>
        <v>#VALUE!</v>
      </c>
      <c r="E212" s="102">
        <f>EUR1M!AQ211</f>
        <v>-6.7474956797672618E-4</v>
      </c>
      <c r="F212" s="220" t="e">
        <f t="shared" si="12"/>
        <v>#VALUE!</v>
      </c>
      <c r="G212" s="102" t="e">
        <f>EUR3M!AX211</f>
        <v>#VALUE!</v>
      </c>
      <c r="H212" s="102">
        <f>EUR3M!AY211</f>
        <v>6.8651466573660272E-5</v>
      </c>
      <c r="I212" s="220" t="e">
        <f t="shared" si="13"/>
        <v>#VALUE!</v>
      </c>
      <c r="J212" s="102" t="e">
        <f>EUR6M!AX211</f>
        <v>#VALUE!</v>
      </c>
      <c r="K212" s="102">
        <f>EUR6M!AY211</f>
        <v>8.5628245861108681E-4</v>
      </c>
      <c r="L212" s="220" t="e">
        <f t="shared" si="14"/>
        <v>#VALUE!</v>
      </c>
      <c r="M212" s="102" t="e">
        <f>EUR1Y!AX211</f>
        <v>#VALUE!</v>
      </c>
      <c r="N212" s="102">
        <f>EUR1Y!AY211</f>
        <v>2.0851375564679689E-3</v>
      </c>
      <c r="O212" s="220" t="e">
        <f t="shared" si="15"/>
        <v>#VALUE!</v>
      </c>
    </row>
    <row r="213" spans="1:15" x14ac:dyDescent="0.2">
      <c r="A213" s="55" t="s">
        <v>106</v>
      </c>
      <c r="B213" s="219">
        <f>_xll.qlInterestRateIndexFixingDate(IborIndex&amp;"6M",C213,Trigger)</f>
        <v>42432</v>
      </c>
      <c r="C213" s="219">
        <f>_xll.qlCalendarAdvance(Calendar,C212,A213,"f",,Trigger)</f>
        <v>42436</v>
      </c>
      <c r="D213" s="102" t="e">
        <f>EUR1M!AP212</f>
        <v>#VALUE!</v>
      </c>
      <c r="E213" s="102">
        <f>EUR1M!AQ212</f>
        <v>-6.6979245681654163E-4</v>
      </c>
      <c r="F213" s="220" t="e">
        <f t="shared" si="12"/>
        <v>#VALUE!</v>
      </c>
      <c r="G213" s="102" t="e">
        <f>EUR3M!AX212</f>
        <v>#VALUE!</v>
      </c>
      <c r="H213" s="102">
        <f>EUR3M!AY212</f>
        <v>6.9694634280270193E-5</v>
      </c>
      <c r="I213" s="220" t="e">
        <f t="shared" si="13"/>
        <v>#VALUE!</v>
      </c>
      <c r="J213" s="102" t="e">
        <f>EUR6M!AX212</f>
        <v>#VALUE!</v>
      </c>
      <c r="K213" s="102">
        <f>EUR6M!AY212</f>
        <v>8.5846793970631322E-4</v>
      </c>
      <c r="L213" s="220" t="e">
        <f t="shared" si="14"/>
        <v>#VALUE!</v>
      </c>
      <c r="M213" s="102" t="e">
        <f>EUR1Y!AX212</f>
        <v>#VALUE!</v>
      </c>
      <c r="N213" s="102">
        <f>EUR1Y!AY212</f>
        <v>2.0875026195295264E-3</v>
      </c>
      <c r="O213" s="220" t="e">
        <f t="shared" si="15"/>
        <v>#VALUE!</v>
      </c>
    </row>
    <row r="214" spans="1:15" x14ac:dyDescent="0.2">
      <c r="A214" s="55" t="s">
        <v>106</v>
      </c>
      <c r="B214" s="219">
        <f>_xll.qlInterestRateIndexFixingDate(IborIndex&amp;"6M",C214,Trigger)</f>
        <v>42433</v>
      </c>
      <c r="C214" s="219">
        <f>_xll.qlCalendarAdvance(Calendar,C213,A214,"f",,Trigger)</f>
        <v>42437</v>
      </c>
      <c r="D214" s="102" t="e">
        <f>EUR1M!AP213</f>
        <v>#VALUE!</v>
      </c>
      <c r="E214" s="102">
        <f>EUR1M!AQ213</f>
        <v>-6.6893246619528779E-4</v>
      </c>
      <c r="F214" s="220" t="e">
        <f t="shared" si="12"/>
        <v>#VALUE!</v>
      </c>
      <c r="G214" s="102" t="e">
        <f>EUR3M!AX213</f>
        <v>#VALUE!</v>
      </c>
      <c r="H214" s="102">
        <f>EUR3M!AY213</f>
        <v>7.0250763244019879E-5</v>
      </c>
      <c r="I214" s="220" t="e">
        <f t="shared" si="13"/>
        <v>#VALUE!</v>
      </c>
      <c r="J214" s="102" t="e">
        <f>EUR6M!AX213</f>
        <v>#VALUE!</v>
      </c>
      <c r="K214" s="102">
        <f>EUR6M!AY213</f>
        <v>8.6357861079853636E-4</v>
      </c>
      <c r="L214" s="220" t="e">
        <f t="shared" si="14"/>
        <v>#VALUE!</v>
      </c>
      <c r="M214" s="102" t="e">
        <f>EUR1Y!AX213</f>
        <v>#VALUE!</v>
      </c>
      <c r="N214" s="102">
        <f>EUR1Y!AY213</f>
        <v>2.089909044357918E-3</v>
      </c>
      <c r="O214" s="220" t="e">
        <f t="shared" si="15"/>
        <v>#VALUE!</v>
      </c>
    </row>
    <row r="215" spans="1:15" x14ac:dyDescent="0.2">
      <c r="A215" s="55" t="s">
        <v>106</v>
      </c>
      <c r="B215" s="219">
        <f>_xll.qlInterestRateIndexFixingDate(IborIndex&amp;"6M",C215,Trigger)</f>
        <v>42436</v>
      </c>
      <c r="C215" s="219">
        <f>_xll.qlCalendarAdvance(Calendar,C214,A215,"f",,Trigger)</f>
        <v>42438</v>
      </c>
      <c r="D215" s="102" t="e">
        <f>EUR1M!AP214</f>
        <v>#VALUE!</v>
      </c>
      <c r="E215" s="102">
        <f>EUR1M!AQ214</f>
        <v>-6.6809901651234966E-4</v>
      </c>
      <c r="F215" s="220" t="e">
        <f t="shared" si="12"/>
        <v>#VALUE!</v>
      </c>
      <c r="G215" s="102" t="e">
        <f>EUR3M!AX214</f>
        <v>#VALUE!</v>
      </c>
      <c r="H215" s="102">
        <f>EUR3M!AY214</f>
        <v>7.0811005474018926E-5</v>
      </c>
      <c r="I215" s="220" t="e">
        <f t="shared" si="13"/>
        <v>#VALUE!</v>
      </c>
      <c r="J215" s="102" t="e">
        <f>EUR6M!AX214</f>
        <v>#VALUE!</v>
      </c>
      <c r="K215" s="102">
        <f>EUR6M!AY214</f>
        <v>8.6443504821561454E-4</v>
      </c>
      <c r="L215" s="220" t="e">
        <f t="shared" si="14"/>
        <v>#VALUE!</v>
      </c>
      <c r="M215" s="102" t="e">
        <f>EUR1Y!AX214</f>
        <v>#VALUE!</v>
      </c>
      <c r="N215" s="102">
        <f>EUR1Y!AY214</f>
        <v>2.0961812354820253E-3</v>
      </c>
      <c r="O215" s="220" t="e">
        <f t="shared" si="15"/>
        <v>#VALUE!</v>
      </c>
    </row>
    <row r="216" spans="1:15" x14ac:dyDescent="0.2">
      <c r="A216" s="55" t="s">
        <v>106</v>
      </c>
      <c r="B216" s="219">
        <f>_xll.qlInterestRateIndexFixingDate(IborIndex&amp;"6M",C216,Trigger)</f>
        <v>42437</v>
      </c>
      <c r="C216" s="219">
        <f>_xll.qlCalendarAdvance(Calendar,C215,A216,"f",,Trigger)</f>
        <v>42439</v>
      </c>
      <c r="D216" s="102" t="e">
        <f>EUR1M!AP215</f>
        <v>#VALUE!</v>
      </c>
      <c r="E216" s="102">
        <f>EUR1M!AQ215</f>
        <v>-6.6071148718858897E-4</v>
      </c>
      <c r="F216" s="220" t="e">
        <f t="shared" si="12"/>
        <v>#VALUE!</v>
      </c>
      <c r="G216" s="102" t="e">
        <f>EUR3M!AX215</f>
        <v>#VALUE!</v>
      </c>
      <c r="H216" s="102">
        <f>EUR3M!AY215</f>
        <v>7.1377139785623185E-5</v>
      </c>
      <c r="I216" s="220" t="e">
        <f t="shared" si="13"/>
        <v>#VALUE!</v>
      </c>
      <c r="J216" s="102" t="e">
        <f>EUR6M!AX215</f>
        <v>#VALUE!</v>
      </c>
      <c r="K216" s="102">
        <f>EUR6M!AY215</f>
        <v>8.6999999999996509E-4</v>
      </c>
      <c r="L216" s="220" t="e">
        <f t="shared" si="14"/>
        <v>#VALUE!</v>
      </c>
      <c r="M216" s="102" t="e">
        <f>EUR1Y!AX215</f>
        <v>#VALUE!</v>
      </c>
      <c r="N216" s="102">
        <f>EUR1Y!AY215</f>
        <v>2.0999999999943759E-3</v>
      </c>
      <c r="O216" s="220" t="e">
        <f t="shared" si="15"/>
        <v>#VALUE!</v>
      </c>
    </row>
    <row r="217" spans="1:15" x14ac:dyDescent="0.2">
      <c r="A217" s="55" t="s">
        <v>106</v>
      </c>
      <c r="B217" s="219">
        <f>_xll.qlInterestRateIndexFixingDate(IborIndex&amp;"6M",C217,Trigger)</f>
        <v>42438</v>
      </c>
      <c r="C217" s="219">
        <f>_xll.qlCalendarAdvance(Calendar,C216,A217,"f",,Trigger)</f>
        <v>42440</v>
      </c>
      <c r="D217" s="102" t="e">
        <f>EUR1M!AP216</f>
        <v>#VALUE!</v>
      </c>
      <c r="E217" s="102">
        <f>EUR1M!AQ216</f>
        <v>-6.579866657542969E-4</v>
      </c>
      <c r="F217" s="220" t="e">
        <f t="shared" si="12"/>
        <v>#VALUE!</v>
      </c>
      <c r="G217" s="102" t="e">
        <f>EUR3M!AX216</f>
        <v>#VALUE!</v>
      </c>
      <c r="H217" s="102">
        <f>EUR3M!AY216</f>
        <v>7.2727130113086345E-5</v>
      </c>
      <c r="I217" s="220" t="e">
        <f t="shared" si="13"/>
        <v>#VALUE!</v>
      </c>
      <c r="J217" s="102" t="e">
        <f>EUR6M!AX216</f>
        <v>#VALUE!</v>
      </c>
      <c r="K217" s="102">
        <f>EUR6M!AY216</f>
        <v>8.724402475752777E-4</v>
      </c>
      <c r="L217" s="220" t="e">
        <f t="shared" si="14"/>
        <v>#VALUE!</v>
      </c>
      <c r="M217" s="102" t="e">
        <f>EUR1Y!AX216</f>
        <v>#VALUE!</v>
      </c>
      <c r="N217" s="102">
        <f>EUR1Y!AY216</f>
        <v>2.1026513860357252E-3</v>
      </c>
      <c r="O217" s="220" t="e">
        <f t="shared" si="15"/>
        <v>#VALUE!</v>
      </c>
    </row>
    <row r="218" spans="1:15" x14ac:dyDescent="0.2">
      <c r="A218" s="55" t="s">
        <v>106</v>
      </c>
      <c r="B218" s="219">
        <f>_xll.qlInterestRateIndexFixingDate(IborIndex&amp;"6M",C218,Trigger)</f>
        <v>42439</v>
      </c>
      <c r="C218" s="219">
        <f>_xll.qlCalendarAdvance(Calendar,C217,A218,"f",,Trigger)</f>
        <v>42443</v>
      </c>
      <c r="D218" s="102" t="e">
        <f>EUR1M!AP217</f>
        <v>#VALUE!</v>
      </c>
      <c r="E218" s="102">
        <f>EUR1M!AQ217</f>
        <v>-6.5135072183621719E-4</v>
      </c>
      <c r="F218" s="220" t="e">
        <f t="shared" si="12"/>
        <v>#VALUE!</v>
      </c>
      <c r="G218" s="102" t="e">
        <f>EUR3M!AX217</f>
        <v>#VALUE!</v>
      </c>
      <c r="H218" s="102">
        <f>EUR3M!AY217</f>
        <v>7.3736926102410322E-5</v>
      </c>
      <c r="I218" s="220" t="e">
        <f t="shared" si="13"/>
        <v>#VALUE!</v>
      </c>
      <c r="J218" s="102" t="e">
        <f>EUR6M!AX217</f>
        <v>#VALUE!</v>
      </c>
      <c r="K218" s="102">
        <f>EUR6M!AY217</f>
        <v>8.7492531713323745E-4</v>
      </c>
      <c r="L218" s="220" t="e">
        <f t="shared" si="14"/>
        <v>#VALUE!</v>
      </c>
      <c r="M218" s="102" t="e">
        <f>EUR1Y!AX217</f>
        <v>#VALUE!</v>
      </c>
      <c r="N218" s="102">
        <f>EUR1Y!AY217</f>
        <v>2.1053555233427859E-3</v>
      </c>
      <c r="O218" s="220" t="e">
        <f t="shared" si="15"/>
        <v>#VALUE!</v>
      </c>
    </row>
    <row r="219" spans="1:15" x14ac:dyDescent="0.2">
      <c r="A219" s="55" t="s">
        <v>106</v>
      </c>
      <c r="B219" s="219">
        <f>_xll.qlInterestRateIndexFixingDate(IborIndex&amp;"6M",C219,Trigger)</f>
        <v>42440</v>
      </c>
      <c r="C219" s="219">
        <f>_xll.qlCalendarAdvance(Calendar,C218,A219,"f",,Trigger)</f>
        <v>42444</v>
      </c>
      <c r="D219" s="102" t="e">
        <f>EUR1M!AP218</f>
        <v>#VALUE!</v>
      </c>
      <c r="E219" s="102">
        <f>EUR1M!AQ218</f>
        <v>-6.5019575392982754E-4</v>
      </c>
      <c r="F219" s="220" t="e">
        <f t="shared" si="12"/>
        <v>#VALUE!</v>
      </c>
      <c r="G219" s="102" t="e">
        <f>EUR3M!AX218</f>
        <v>#VALUE!</v>
      </c>
      <c r="H219" s="102">
        <f>EUR3M!AY218</f>
        <v>7.4359954996972504E-5</v>
      </c>
      <c r="I219" s="220" t="e">
        <f t="shared" si="13"/>
        <v>#VALUE!</v>
      </c>
      <c r="J219" s="102" t="e">
        <f>EUR6M!AX218</f>
        <v>#VALUE!</v>
      </c>
      <c r="K219" s="102">
        <f>EUR6M!AY218</f>
        <v>8.8133284191563733E-4</v>
      </c>
      <c r="L219" s="220" t="e">
        <f t="shared" si="14"/>
        <v>#VALUE!</v>
      </c>
      <c r="M219" s="102" t="e">
        <f>EUR1Y!AX218</f>
        <v>#VALUE!</v>
      </c>
      <c r="N219" s="102">
        <f>EUR1Y!AY218</f>
        <v>2.108110789229135E-3</v>
      </c>
      <c r="O219" s="220" t="e">
        <f t="shared" si="15"/>
        <v>#VALUE!</v>
      </c>
    </row>
    <row r="220" spans="1:15" x14ac:dyDescent="0.2">
      <c r="A220" s="55" t="s">
        <v>106</v>
      </c>
      <c r="B220" s="219">
        <f>_xll.qlInterestRateIndexFixingDate(IborIndex&amp;"6M",C220,Trigger)</f>
        <v>42443</v>
      </c>
      <c r="C220" s="219">
        <f>_xll.qlCalendarAdvance(Calendar,C219,A220,"f",,Trigger)</f>
        <v>42445</v>
      </c>
      <c r="D220" s="102" t="e">
        <f>EUR1M!AP219</f>
        <v>#VALUE!</v>
      </c>
      <c r="E220" s="102">
        <f>EUR1M!AQ219</f>
        <v>-6.4899373018517496E-4</v>
      </c>
      <c r="F220" s="220" t="e">
        <f t="shared" si="12"/>
        <v>#VALUE!</v>
      </c>
      <c r="G220" s="102" t="e">
        <f>EUR3M!AX219</f>
        <v>#VALUE!</v>
      </c>
      <c r="H220" s="102">
        <f>EUR3M!AY219</f>
        <v>7.5000000030467362E-5</v>
      </c>
      <c r="I220" s="220" t="e">
        <f t="shared" si="13"/>
        <v>#VALUE!</v>
      </c>
      <c r="J220" s="102" t="e">
        <f>EUR6M!AX219</f>
        <v>#VALUE!</v>
      </c>
      <c r="K220" s="102">
        <f>EUR6M!AY219</f>
        <v>8.8199231279532085E-4</v>
      </c>
      <c r="L220" s="220" t="e">
        <f t="shared" si="14"/>
        <v>#VALUE!</v>
      </c>
      <c r="M220" s="102" t="e">
        <f>EUR1Y!AX219</f>
        <v>#VALUE!</v>
      </c>
      <c r="N220" s="102">
        <f>EUR1Y!AY219</f>
        <v>2.1154235601804528E-3</v>
      </c>
      <c r="O220" s="220" t="e">
        <f t="shared" si="15"/>
        <v>#VALUE!</v>
      </c>
    </row>
    <row r="221" spans="1:15" x14ac:dyDescent="0.2">
      <c r="A221" s="55" t="s">
        <v>106</v>
      </c>
      <c r="B221" s="219">
        <f>_xll.qlInterestRateIndexFixingDate(IborIndex&amp;"6M",C221,Trigger)</f>
        <v>42444</v>
      </c>
      <c r="C221" s="219">
        <f>_xll.qlCalendarAdvance(Calendar,C220,A221,"f",,Trigger)</f>
        <v>42446</v>
      </c>
      <c r="D221" s="102" t="e">
        <f>EUR1M!AP220</f>
        <v>#VALUE!</v>
      </c>
      <c r="E221" s="102">
        <f>EUR1M!AQ220</f>
        <v>-6.3893175657344758E-4</v>
      </c>
      <c r="F221" s="220" t="e">
        <f t="shared" si="12"/>
        <v>#VALUE!</v>
      </c>
      <c r="G221" s="102" t="e">
        <f>EUR3M!AX220</f>
        <v>#VALUE!</v>
      </c>
      <c r="H221" s="102">
        <f>EUR3M!AY220</f>
        <v>7.5660208526166485E-5</v>
      </c>
      <c r="I221" s="220" t="e">
        <f t="shared" si="13"/>
        <v>#VALUE!</v>
      </c>
      <c r="J221" s="102" t="e">
        <f>EUR6M!AX220</f>
        <v>#VALUE!</v>
      </c>
      <c r="K221" s="102">
        <f>EUR6M!AY220</f>
        <v>8.8792853950165999E-4</v>
      </c>
      <c r="L221" s="220" t="e">
        <f t="shared" si="14"/>
        <v>#VALUE!</v>
      </c>
      <c r="M221" s="102" t="e">
        <f>EUR1Y!AX220</f>
        <v>#VALUE!</v>
      </c>
      <c r="N221" s="102">
        <f>EUR1Y!AY220</f>
        <v>2.1196103244521527E-3</v>
      </c>
      <c r="O221" s="220" t="e">
        <f t="shared" si="15"/>
        <v>#VALUE!</v>
      </c>
    </row>
    <row r="222" spans="1:15" x14ac:dyDescent="0.2">
      <c r="A222" s="55" t="s">
        <v>106</v>
      </c>
      <c r="B222" s="219">
        <f>_xll.qlInterestRateIndexFixingDate(IborIndex&amp;"6M",C222,Trigger)</f>
        <v>42445</v>
      </c>
      <c r="C222" s="219">
        <f>_xll.qlCalendarAdvance(Calendar,C221,A222,"f",,Trigger)</f>
        <v>42447</v>
      </c>
      <c r="D222" s="102" t="e">
        <f>EUR1M!AP221</f>
        <v>#VALUE!</v>
      </c>
      <c r="E222" s="102">
        <f>EUR1M!AQ221</f>
        <v>-6.3537643790559102E-4</v>
      </c>
      <c r="F222" s="220" t="e">
        <f t="shared" si="12"/>
        <v>#VALUE!</v>
      </c>
      <c r="G222" s="102" t="e">
        <f>EUR3M!AX221</f>
        <v>#VALUE!</v>
      </c>
      <c r="H222" s="102">
        <f>EUR3M!AY221</f>
        <v>7.7301588827038015E-5</v>
      </c>
      <c r="I222" s="220" t="e">
        <f t="shared" si="13"/>
        <v>#VALUE!</v>
      </c>
      <c r="J222" s="102" t="e">
        <f>EUR6M!AX221</f>
        <v>#VALUE!</v>
      </c>
      <c r="K222" s="102">
        <f>EUR6M!AY221</f>
        <v>8.9062570743804535E-4</v>
      </c>
      <c r="L222" s="220" t="e">
        <f t="shared" si="14"/>
        <v>#VALUE!</v>
      </c>
      <c r="M222" s="102" t="e">
        <f>EUR1Y!AX221</f>
        <v>#VALUE!</v>
      </c>
      <c r="N222" s="102">
        <f>EUR1Y!AY221</f>
        <v>2.1225965325358124E-3</v>
      </c>
      <c r="O222" s="220" t="e">
        <f t="shared" si="15"/>
        <v>#VALUE!</v>
      </c>
    </row>
    <row r="223" spans="1:15" x14ac:dyDescent="0.2">
      <c r="A223" s="55" t="s">
        <v>106</v>
      </c>
      <c r="B223" s="219">
        <f>_xll.qlInterestRateIndexFixingDate(IborIndex&amp;"6M",C223,Trigger)</f>
        <v>42446</v>
      </c>
      <c r="C223" s="219">
        <f>_xll.qlCalendarAdvance(Calendar,C222,A223,"f",,Trigger)</f>
        <v>42450</v>
      </c>
      <c r="D223" s="102" t="e">
        <f>EUR1M!AP222</f>
        <v>#VALUE!</v>
      </c>
      <c r="E223" s="102">
        <f>EUR1M!AQ222</f>
        <v>-6.2751836932172335E-4</v>
      </c>
      <c r="F223" s="220" t="e">
        <f t="shared" si="12"/>
        <v>#VALUE!</v>
      </c>
      <c r="G223" s="102" t="e">
        <f>EUR3M!AX222</f>
        <v>#VALUE!</v>
      </c>
      <c r="H223" s="102">
        <f>EUR3M!AY222</f>
        <v>7.8522750023918533E-5</v>
      </c>
      <c r="I223" s="220" t="e">
        <f t="shared" si="13"/>
        <v>#VALUE!</v>
      </c>
      <c r="J223" s="102" t="e">
        <f>EUR6M!AX222</f>
        <v>#VALUE!</v>
      </c>
      <c r="K223" s="102">
        <f>EUR6M!AY222</f>
        <v>8.9334864590014411E-4</v>
      </c>
      <c r="L223" s="220" t="e">
        <f t="shared" si="14"/>
        <v>#VALUE!</v>
      </c>
      <c r="M223" s="102" t="e">
        <f>EUR1Y!AX222</f>
        <v>#VALUE!</v>
      </c>
      <c r="N223" s="102">
        <f>EUR1Y!AY222</f>
        <v>2.1256239168244936E-3</v>
      </c>
      <c r="O223" s="220" t="e">
        <f t="shared" si="15"/>
        <v>#VALUE!</v>
      </c>
    </row>
    <row r="224" spans="1:15" x14ac:dyDescent="0.2">
      <c r="A224" s="55" t="s">
        <v>106</v>
      </c>
      <c r="B224" s="219">
        <f>_xll.qlInterestRateIndexFixingDate(IborIndex&amp;"6M",C224,Trigger)</f>
        <v>42447</v>
      </c>
      <c r="C224" s="219">
        <f>_xll.qlCalendarAdvance(Calendar,C223,A224,"f",,Trigger)</f>
        <v>42451</v>
      </c>
      <c r="D224" s="102" t="e">
        <f>EUR1M!AP223</f>
        <v>#VALUE!</v>
      </c>
      <c r="E224" s="102">
        <f>EUR1M!AQ223</f>
        <v>-6.2589213935398957E-4</v>
      </c>
      <c r="F224" s="220" t="e">
        <f t="shared" si="12"/>
        <v>#VALUE!</v>
      </c>
      <c r="G224" s="102" t="e">
        <f>EUR3M!AX223</f>
        <v>#VALUE!</v>
      </c>
      <c r="H224" s="102">
        <f>EUR3M!AY223</f>
        <v>7.9294222401204024E-5</v>
      </c>
      <c r="I224" s="220" t="e">
        <f t="shared" si="13"/>
        <v>#VALUE!</v>
      </c>
      <c r="J224" s="102" t="e">
        <f>EUR6M!AX223</f>
        <v>#VALUE!</v>
      </c>
      <c r="K224" s="102">
        <f>EUR6M!AY223</f>
        <v>9.0055162044210652E-4</v>
      </c>
      <c r="L224" s="220" t="e">
        <f t="shared" si="14"/>
        <v>#VALUE!</v>
      </c>
      <c r="M224" s="102" t="e">
        <f>EUR1Y!AX223</f>
        <v>#VALUE!</v>
      </c>
      <c r="N224" s="102">
        <f>EUR1Y!AY223</f>
        <v>2.1286907825371127E-3</v>
      </c>
      <c r="O224" s="220" t="e">
        <f t="shared" si="15"/>
        <v>#VALUE!</v>
      </c>
    </row>
    <row r="225" spans="1:15" x14ac:dyDescent="0.2">
      <c r="A225" s="55" t="s">
        <v>106</v>
      </c>
      <c r="B225" s="219">
        <f>_xll.qlInterestRateIndexFixingDate(IborIndex&amp;"6M",C225,Trigger)</f>
        <v>42450</v>
      </c>
      <c r="C225" s="219">
        <f>_xll.qlCalendarAdvance(Calendar,C224,A225,"f",,Trigger)</f>
        <v>42452</v>
      </c>
      <c r="D225" s="102" t="e">
        <f>EUR1M!AP224</f>
        <v>#VALUE!</v>
      </c>
      <c r="E225" s="102">
        <f>EUR1M!AQ224</f>
        <v>-6.0850543414672862E-4</v>
      </c>
      <c r="F225" s="220" t="e">
        <f t="shared" si="12"/>
        <v>#VALUE!</v>
      </c>
      <c r="G225" s="102" t="e">
        <f>EUR3M!AX224</f>
        <v>#VALUE!</v>
      </c>
      <c r="H225" s="102">
        <f>EUR3M!AY224</f>
        <v>8.0088185488653323E-5</v>
      </c>
      <c r="I225" s="220" t="e">
        <f t="shared" si="13"/>
        <v>#VALUE!</v>
      </c>
      <c r="J225" s="102" t="e">
        <f>EUR6M!AX224</f>
        <v>#VALUE!</v>
      </c>
      <c r="K225" s="102">
        <f>EUR6M!AY224</f>
        <v>9.1007167672330568E-4</v>
      </c>
      <c r="L225" s="220" t="e">
        <f t="shared" si="14"/>
        <v>#VALUE!</v>
      </c>
      <c r="M225" s="102" t="e">
        <f>EUR1Y!AX224</f>
        <v>#VALUE!</v>
      </c>
      <c r="N225" s="102">
        <f>EUR1Y!AY224</f>
        <v>2.144557293897109E-3</v>
      </c>
      <c r="O225" s="220" t="e">
        <f t="shared" si="15"/>
        <v>#VALUE!</v>
      </c>
    </row>
    <row r="226" spans="1:15" x14ac:dyDescent="0.2">
      <c r="A226" s="55" t="s">
        <v>106</v>
      </c>
      <c r="B226" s="219">
        <f>_xll.qlInterestRateIndexFixingDate(IborIndex&amp;"6M",C226,Trigger)</f>
        <v>42451</v>
      </c>
      <c r="C226" s="219">
        <f>_xll.qlCalendarAdvance(Calendar,C225,A226,"f",,Trigger)</f>
        <v>42453</v>
      </c>
      <c r="D226" s="102" t="e">
        <f>EUR1M!AP225</f>
        <v>#VALUE!</v>
      </c>
      <c r="E226" s="102">
        <f>EUR1M!AQ225</f>
        <v>-6.0656751988252822E-4</v>
      </c>
      <c r="F226" s="220" t="e">
        <f t="shared" si="12"/>
        <v>#VALUE!</v>
      </c>
      <c r="G226" s="102" t="e">
        <f>EUR3M!AX225</f>
        <v>#VALUE!</v>
      </c>
      <c r="H226" s="102">
        <f>EUR3M!AY225</f>
        <v>8.0904713174987676E-5</v>
      </c>
      <c r="I226" s="220" t="e">
        <f t="shared" si="13"/>
        <v>#VALUE!</v>
      </c>
      <c r="J226" s="102" t="e">
        <f>EUR6M!AX225</f>
        <v>#VALUE!</v>
      </c>
      <c r="K226" s="102">
        <f>EUR6M!AY225</f>
        <v>9.1289687767040625E-4</v>
      </c>
      <c r="L226" s="220" t="e">
        <f t="shared" si="14"/>
        <v>#VALUE!</v>
      </c>
      <c r="M226" s="102" t="e">
        <f>EUR1Y!AX225</f>
        <v>#VALUE!</v>
      </c>
      <c r="N226" s="102">
        <f>EUR1Y!AY225</f>
        <v>2.1478248807474116E-3</v>
      </c>
      <c r="O226" s="220" t="e">
        <f t="shared" si="15"/>
        <v>#VALUE!</v>
      </c>
    </row>
    <row r="227" spans="1:15" x14ac:dyDescent="0.2">
      <c r="A227" s="55" t="s">
        <v>106</v>
      </c>
      <c r="B227" s="219">
        <f>_xll.qlInterestRateIndexFixingDate(IborIndex&amp;"6M",C227,Trigger)</f>
        <v>42452</v>
      </c>
      <c r="C227" s="219">
        <f>_xll.qlCalendarAdvance(Calendar,C226,A227,"f",,Trigger)</f>
        <v>42458</v>
      </c>
      <c r="D227" s="102" t="e">
        <f>EUR1M!AP226</f>
        <v>#VALUE!</v>
      </c>
      <c r="E227" s="102">
        <f>EUR1M!AQ226</f>
        <v>-6.0458778807061762E-4</v>
      </c>
      <c r="F227" s="220" t="e">
        <f t="shared" si="12"/>
        <v>#VALUE!</v>
      </c>
      <c r="G227" s="102" t="e">
        <f>EUR3M!AX226</f>
        <v>#VALUE!</v>
      </c>
      <c r="H227" s="102">
        <f>EUR3M!AY226</f>
        <v>8.532824374899971E-5</v>
      </c>
      <c r="I227" s="220" t="e">
        <f t="shared" si="13"/>
        <v>#VALUE!</v>
      </c>
      <c r="J227" s="102" t="e">
        <f>EUR6M!AX226</f>
        <v>#VALUE!</v>
      </c>
      <c r="K227" s="102">
        <f>EUR6M!AY226</f>
        <v>9.1343099056846169E-4</v>
      </c>
      <c r="L227" s="220" t="e">
        <f t="shared" si="14"/>
        <v>#VALUE!</v>
      </c>
      <c r="M227" s="102" t="e">
        <f>EUR1Y!AX226</f>
        <v>#VALUE!</v>
      </c>
      <c r="N227" s="102">
        <f>EUR1Y!AY226</f>
        <v>2.1511197970341821E-3</v>
      </c>
      <c r="O227" s="220" t="e">
        <f t="shared" si="15"/>
        <v>#VALUE!</v>
      </c>
    </row>
    <row r="228" spans="1:15" x14ac:dyDescent="0.2">
      <c r="A228" s="55" t="s">
        <v>106</v>
      </c>
      <c r="B228" s="219">
        <f>_xll.qlInterestRateIndexFixingDate(IborIndex&amp;"6M",C228,Trigger)</f>
        <v>42453</v>
      </c>
      <c r="C228" s="219">
        <f>_xll.qlCalendarAdvance(Calendar,C227,A228,"f",,Trigger)</f>
        <v>42459</v>
      </c>
      <c r="D228" s="102" t="e">
        <f>EUR1M!AP227</f>
        <v>#VALUE!</v>
      </c>
      <c r="E228" s="102">
        <f>EUR1M!AQ227</f>
        <v>-5.9639392192391684E-4</v>
      </c>
      <c r="F228" s="220" t="e">
        <f t="shared" si="12"/>
        <v>#VALUE!</v>
      </c>
      <c r="G228" s="102" t="e">
        <f>EUR3M!AX227</f>
        <v>#VALUE!</v>
      </c>
      <c r="H228" s="102">
        <f>EUR3M!AY227</f>
        <v>8.6281580376031911E-5</v>
      </c>
      <c r="I228" s="220" t="e">
        <f t="shared" si="13"/>
        <v>#VALUE!</v>
      </c>
      <c r="J228" s="102" t="e">
        <f>EUR6M!AX227</f>
        <v>#VALUE!</v>
      </c>
      <c r="K228" s="102">
        <f>EUR6M!AY227</f>
        <v>9.1848221861788788E-4</v>
      </c>
      <c r="L228" s="220" t="e">
        <f t="shared" si="14"/>
        <v>#VALUE!</v>
      </c>
      <c r="M228" s="102" t="e">
        <f>EUR1Y!AX227</f>
        <v>#VALUE!</v>
      </c>
      <c r="N228" s="102">
        <f>EUR1Y!AY227</f>
        <v>2.1598067694754857E-3</v>
      </c>
      <c r="O228" s="220" t="e">
        <f t="shared" si="15"/>
        <v>#VALUE!</v>
      </c>
    </row>
    <row r="229" spans="1:15" x14ac:dyDescent="0.2">
      <c r="A229" s="55" t="s">
        <v>106</v>
      </c>
      <c r="B229" s="219">
        <f>_xll.qlInterestRateIndexFixingDate(IborIndex&amp;"6M",C229,Trigger)</f>
        <v>42458</v>
      </c>
      <c r="C229" s="219">
        <f>_xll.qlCalendarAdvance(Calendar,C228,A229,"f",,Trigger)</f>
        <v>42460</v>
      </c>
      <c r="D229" s="102" t="e">
        <f>EUR1M!AP228</f>
        <v>#VALUE!</v>
      </c>
      <c r="E229" s="102">
        <f>EUR1M!AQ228</f>
        <v>-5.861809881611002E-4</v>
      </c>
      <c r="F229" s="220" t="e">
        <f t="shared" si="12"/>
        <v>#VALUE!</v>
      </c>
      <c r="G229" s="102" t="e">
        <f>EUR3M!AX228</f>
        <v>#VALUE!</v>
      </c>
      <c r="H229" s="102">
        <f>EUR3M!AY228</f>
        <v>8.662636996121846E-5</v>
      </c>
      <c r="I229" s="220" t="e">
        <f t="shared" si="13"/>
        <v>#VALUE!</v>
      </c>
      <c r="J229" s="102" t="e">
        <f>EUR6M!AX228</f>
        <v>#VALUE!</v>
      </c>
      <c r="K229" s="102">
        <f>EUR6M!AY228</f>
        <v>9.2242253791470659E-4</v>
      </c>
      <c r="L229" s="220" t="e">
        <f t="shared" si="14"/>
        <v>#VALUE!</v>
      </c>
      <c r="M229" s="102" t="e">
        <f>EUR1Y!AX228</f>
        <v>#VALUE!</v>
      </c>
      <c r="N229" s="102">
        <f>EUR1Y!AY228</f>
        <v>2.1645370574187744E-3</v>
      </c>
      <c r="O229" s="220" t="e">
        <f t="shared" si="15"/>
        <v>#VALUE!</v>
      </c>
    </row>
    <row r="230" spans="1:15" x14ac:dyDescent="0.2">
      <c r="A230" s="55" t="s">
        <v>106</v>
      </c>
      <c r="B230" s="219">
        <f>_xll.qlInterestRateIndexFixingDate(IborIndex&amp;"6M",C230,Trigger)</f>
        <v>42459</v>
      </c>
      <c r="C230" s="219">
        <f>_xll.qlCalendarAdvance(Calendar,C229,A230,"f",,Trigger)</f>
        <v>42461</v>
      </c>
      <c r="D230" s="102" t="e">
        <f>EUR1M!AP229</f>
        <v>#VALUE!</v>
      </c>
      <c r="E230" s="102">
        <f>EUR1M!AQ229</f>
        <v>-5.8213411351504263E-4</v>
      </c>
      <c r="F230" s="220" t="e">
        <f t="shared" si="12"/>
        <v>#VALUE!</v>
      </c>
      <c r="G230" s="102" t="e">
        <f>EUR3M!AX229</f>
        <v>#VALUE!</v>
      </c>
      <c r="H230" s="102">
        <f>EUR3M!AY229</f>
        <v>8.2866003200386966E-5</v>
      </c>
      <c r="I230" s="220" t="e">
        <f t="shared" si="13"/>
        <v>#VALUE!</v>
      </c>
      <c r="J230" s="102" t="e">
        <f>EUR6M!AX229</f>
        <v>#VALUE!</v>
      </c>
      <c r="K230" s="102">
        <f>EUR6M!AY229</f>
        <v>9.2525387098652727E-4</v>
      </c>
      <c r="L230" s="220" t="e">
        <f t="shared" si="14"/>
        <v>#VALUE!</v>
      </c>
      <c r="M230" s="102" t="e">
        <f>EUR1Y!AX229</f>
        <v>#VALUE!</v>
      </c>
      <c r="N230" s="102">
        <f>EUR1Y!AY229</f>
        <v>2.1679417563343407E-3</v>
      </c>
      <c r="O230" s="220" t="e">
        <f t="shared" si="15"/>
        <v>#VALUE!</v>
      </c>
    </row>
    <row r="231" spans="1:15" x14ac:dyDescent="0.2">
      <c r="A231" s="55" t="s">
        <v>106</v>
      </c>
      <c r="B231" s="219">
        <f>_xll.qlInterestRateIndexFixingDate(IborIndex&amp;"6M",C231,Trigger)</f>
        <v>42460</v>
      </c>
      <c r="C231" s="219">
        <f>_xll.qlCalendarAdvance(Calendar,C230,A231,"f",,Trigger)</f>
        <v>42464</v>
      </c>
      <c r="D231" s="102" t="e">
        <f>EUR1M!AP230</f>
        <v>#VALUE!</v>
      </c>
      <c r="E231" s="102">
        <f>EUR1M!AQ230</f>
        <v>-5.7811988462175279E-4</v>
      </c>
      <c r="F231" s="220" t="e">
        <f t="shared" si="12"/>
        <v>#VALUE!</v>
      </c>
      <c r="G231" s="102" t="e">
        <f>EUR3M!AX230</f>
        <v>#VALUE!</v>
      </c>
      <c r="H231" s="102">
        <f>EUR3M!AY230</f>
        <v>8.5966318583268636E-5</v>
      </c>
      <c r="I231" s="220" t="e">
        <f t="shared" si="13"/>
        <v>#VALUE!</v>
      </c>
      <c r="J231" s="102" t="e">
        <f>EUR6M!AX230</f>
        <v>#VALUE!</v>
      </c>
      <c r="K231" s="102">
        <f>EUR6M!AY230</f>
        <v>9.2807664377930483E-4</v>
      </c>
      <c r="L231" s="220" t="e">
        <f t="shared" si="14"/>
        <v>#VALUE!</v>
      </c>
      <c r="M231" s="102" t="e">
        <f>EUR1Y!AX230</f>
        <v>#VALUE!</v>
      </c>
      <c r="N231" s="102">
        <f>EUR1Y!AY230</f>
        <v>2.1713629666957062E-3</v>
      </c>
      <c r="O231" s="220" t="e">
        <f t="shared" si="15"/>
        <v>#VALUE!</v>
      </c>
    </row>
    <row r="232" spans="1:15" x14ac:dyDescent="0.2">
      <c r="A232" s="55" t="s">
        <v>106</v>
      </c>
      <c r="B232" s="219">
        <f>_xll.qlInterestRateIndexFixingDate(IborIndex&amp;"6M",C232,Trigger)</f>
        <v>42461</v>
      </c>
      <c r="C232" s="219">
        <f>_xll.qlCalendarAdvance(Calendar,C231,A232,"f",,Trigger)</f>
        <v>42465</v>
      </c>
      <c r="D232" s="102" t="e">
        <f>EUR1M!AP231</f>
        <v>#VALUE!</v>
      </c>
      <c r="E232" s="102">
        <f>EUR1M!AQ231</f>
        <v>-5.7066716915465943E-4</v>
      </c>
      <c r="F232" s="220" t="e">
        <f t="shared" si="12"/>
        <v>#VALUE!</v>
      </c>
      <c r="G232" s="102" t="e">
        <f>EUR3M!AX231</f>
        <v>#VALUE!</v>
      </c>
      <c r="H232" s="102">
        <f>EUR3M!AY231</f>
        <v>8.7046364430311591E-5</v>
      </c>
      <c r="I232" s="220" t="e">
        <f t="shared" si="13"/>
        <v>#VALUE!</v>
      </c>
      <c r="J232" s="102" t="e">
        <f>EUR6M!AX231</f>
        <v>#VALUE!</v>
      </c>
      <c r="K232" s="102">
        <f>EUR6M!AY231</f>
        <v>9.3088795432890608E-4</v>
      </c>
      <c r="L232" s="220" t="e">
        <f t="shared" si="14"/>
        <v>#VALUE!</v>
      </c>
      <c r="M232" s="102" t="e">
        <f>EUR1Y!AX231</f>
        <v>#VALUE!</v>
      </c>
      <c r="N232" s="102">
        <f>EUR1Y!AY231</f>
        <v>2.1747988494168376E-3</v>
      </c>
      <c r="O232" s="220" t="e">
        <f t="shared" si="15"/>
        <v>#VALUE!</v>
      </c>
    </row>
    <row r="233" spans="1:15" x14ac:dyDescent="0.2">
      <c r="A233" s="55" t="s">
        <v>106</v>
      </c>
      <c r="B233" s="219">
        <f>_xll.qlInterestRateIndexFixingDate(IborIndex&amp;"6M",C233,Trigger)</f>
        <v>42464</v>
      </c>
      <c r="C233" s="219">
        <f>_xll.qlCalendarAdvance(Calendar,C232,A233,"f",,Trigger)</f>
        <v>42466</v>
      </c>
      <c r="D233" s="102" t="e">
        <f>EUR1M!AP232</f>
        <v>#VALUE!</v>
      </c>
      <c r="E233" s="102">
        <f>EUR1M!AQ232</f>
        <v>-5.6852330444938143E-4</v>
      </c>
      <c r="F233" s="220" t="e">
        <f t="shared" si="12"/>
        <v>#VALUE!</v>
      </c>
      <c r="G233" s="102" t="e">
        <f>EUR3M!AX232</f>
        <v>#VALUE!</v>
      </c>
      <c r="H233" s="102">
        <f>EUR3M!AY232</f>
        <v>8.8149787522109928E-5</v>
      </c>
      <c r="I233" s="220" t="e">
        <f t="shared" si="13"/>
        <v>#VALUE!</v>
      </c>
      <c r="J233" s="102" t="e">
        <f>EUR6M!AX232</f>
        <v>#VALUE!</v>
      </c>
      <c r="K233" s="102">
        <f>EUR6M!AY232</f>
        <v>9.378127547081973E-4</v>
      </c>
      <c r="L233" s="220" t="e">
        <f t="shared" si="14"/>
        <v>#VALUE!</v>
      </c>
      <c r="M233" s="102" t="e">
        <f>EUR1Y!AX232</f>
        <v>#VALUE!</v>
      </c>
      <c r="N233" s="102">
        <f>EUR1Y!AY232</f>
        <v>2.1837588545801103E-3</v>
      </c>
      <c r="O233" s="220" t="e">
        <f t="shared" si="15"/>
        <v>#VALUE!</v>
      </c>
    </row>
    <row r="234" spans="1:15" x14ac:dyDescent="0.2">
      <c r="A234" s="55" t="s">
        <v>106</v>
      </c>
      <c r="B234" s="219">
        <f>_xll.qlInterestRateIndexFixingDate(IborIndex&amp;"6M",C234,Trigger)</f>
        <v>42465</v>
      </c>
      <c r="C234" s="219">
        <f>_xll.qlCalendarAdvance(Calendar,C233,A234,"f",,Trigger)</f>
        <v>42467</v>
      </c>
      <c r="D234" s="102" t="e">
        <f>EUR1M!AP233</f>
        <v>#VALUE!</v>
      </c>
      <c r="E234" s="102">
        <f>EUR1M!AQ233</f>
        <v>-5.5888731046982443E-4</v>
      </c>
      <c r="F234" s="220" t="e">
        <f t="shared" si="12"/>
        <v>#VALUE!</v>
      </c>
      <c r="G234" s="102" t="e">
        <f>EUR3M!AX233</f>
        <v>#VALUE!</v>
      </c>
      <c r="H234" s="102">
        <f>EUR3M!AY233</f>
        <v>8.927662846793781E-5</v>
      </c>
      <c r="I234" s="220" t="e">
        <f t="shared" si="13"/>
        <v>#VALUE!</v>
      </c>
      <c r="J234" s="102" t="e">
        <f>EUR6M!AX233</f>
        <v>#VALUE!</v>
      </c>
      <c r="K234" s="102">
        <f>EUR6M!AY233</f>
        <v>9.4196013141228496E-4</v>
      </c>
      <c r="L234" s="220" t="e">
        <f t="shared" si="14"/>
        <v>#VALUE!</v>
      </c>
      <c r="M234" s="102" t="e">
        <f>EUR1Y!AX233</f>
        <v>#VALUE!</v>
      </c>
      <c r="N234" s="102">
        <f>EUR1Y!AY233</f>
        <v>2.1886519612613398E-3</v>
      </c>
      <c r="O234" s="220" t="e">
        <f t="shared" si="15"/>
        <v>#VALUE!</v>
      </c>
    </row>
    <row r="235" spans="1:15" x14ac:dyDescent="0.2">
      <c r="A235" s="55" t="s">
        <v>106</v>
      </c>
      <c r="B235" s="219">
        <f>_xll.qlInterestRateIndexFixingDate(IborIndex&amp;"6M",C235,Trigger)</f>
        <v>42466</v>
      </c>
      <c r="C235" s="219">
        <f>_xll.qlCalendarAdvance(Calendar,C234,A235,"f",,Trigger)</f>
        <v>42468</v>
      </c>
      <c r="D235" s="102" t="e">
        <f>EUR1M!AP234</f>
        <v>#VALUE!</v>
      </c>
      <c r="E235" s="102">
        <f>EUR1M!AQ234</f>
        <v>-5.5527980064162819E-4</v>
      </c>
      <c r="F235" s="220" t="e">
        <f t="shared" si="12"/>
        <v>#VALUE!</v>
      </c>
      <c r="G235" s="102" t="e">
        <f>EUR3M!AX234</f>
        <v>#VALUE!</v>
      </c>
      <c r="H235" s="102">
        <f>EUR3M!AY234</f>
        <v>9.0426925518516513E-5</v>
      </c>
      <c r="I235" s="220" t="e">
        <f t="shared" si="13"/>
        <v>#VALUE!</v>
      </c>
      <c r="J235" s="102" t="e">
        <f>EUR6M!AX234</f>
        <v>#VALUE!</v>
      </c>
      <c r="K235" s="102">
        <f>EUR6M!AY234</f>
        <v>9.446701978860308E-4</v>
      </c>
      <c r="L235" s="220" t="e">
        <f t="shared" si="14"/>
        <v>#VALUE!</v>
      </c>
      <c r="M235" s="102" t="e">
        <f>EUR1Y!AX234</f>
        <v>#VALUE!</v>
      </c>
      <c r="N235" s="102">
        <f>EUR1Y!AY234</f>
        <v>2.1921332585643741E-3</v>
      </c>
      <c r="O235" s="220" t="e">
        <f t="shared" si="15"/>
        <v>#VALUE!</v>
      </c>
    </row>
    <row r="236" spans="1:15" x14ac:dyDescent="0.2">
      <c r="A236" s="55" t="s">
        <v>106</v>
      </c>
      <c r="B236" s="219">
        <f>_xll.qlInterestRateIndexFixingDate(IborIndex&amp;"6M",C236,Trigger)</f>
        <v>42467</v>
      </c>
      <c r="C236" s="219">
        <f>_xll.qlCalendarAdvance(Calendar,C235,A236,"f",,Trigger)</f>
        <v>42471</v>
      </c>
      <c r="D236" s="102" t="e">
        <f>EUR1M!AP235</f>
        <v>#VALUE!</v>
      </c>
      <c r="E236" s="102">
        <f>EUR1M!AQ235</f>
        <v>-5.5177622751401145E-4</v>
      </c>
      <c r="F236" s="220" t="e">
        <f t="shared" si="12"/>
        <v>#VALUE!</v>
      </c>
      <c r="G236" s="102" t="e">
        <f>EUR3M!AX235</f>
        <v>#VALUE!</v>
      </c>
      <c r="H236" s="102">
        <f>EUR3M!AY235</f>
        <v>9.4018900584913467E-5</v>
      </c>
      <c r="I236" s="220" t="e">
        <f t="shared" si="13"/>
        <v>#VALUE!</v>
      </c>
      <c r="J236" s="102" t="e">
        <f>EUR6M!AX235</f>
        <v>#VALUE!</v>
      </c>
      <c r="K236" s="102">
        <f>EUR6M!AY235</f>
        <v>9.473511482958999E-4</v>
      </c>
      <c r="L236" s="220" t="e">
        <f t="shared" si="14"/>
        <v>#VALUE!</v>
      </c>
      <c r="M236" s="102" t="e">
        <f>EUR1Y!AX235</f>
        <v>#VALUE!</v>
      </c>
      <c r="N236" s="102">
        <f>EUR1Y!AY235</f>
        <v>2.1956179771486397E-3</v>
      </c>
      <c r="O236" s="220" t="e">
        <f t="shared" si="15"/>
        <v>#VALUE!</v>
      </c>
    </row>
    <row r="237" spans="1:15" x14ac:dyDescent="0.2">
      <c r="A237" s="55" t="s">
        <v>106</v>
      </c>
      <c r="B237" s="219">
        <f>_xll.qlInterestRateIndexFixingDate(IborIndex&amp;"6M",C237,Trigger)</f>
        <v>42468</v>
      </c>
      <c r="C237" s="219">
        <f>_xll.qlCalendarAdvance(Calendar,C236,A237,"f",,Trigger)</f>
        <v>42472</v>
      </c>
      <c r="D237" s="102" t="e">
        <f>EUR1M!AP236</f>
        <v>#VALUE!</v>
      </c>
      <c r="E237" s="102">
        <f>EUR1M!AQ236</f>
        <v>-5.4577711330078271E-4</v>
      </c>
      <c r="F237" s="220" t="e">
        <f t="shared" si="12"/>
        <v>#VALUE!</v>
      </c>
      <c r="G237" s="102" t="e">
        <f>EUR3M!AX236</f>
        <v>#VALUE!</v>
      </c>
      <c r="H237" s="102">
        <f>EUR3M!AY236</f>
        <v>9.5263357583901941E-5</v>
      </c>
      <c r="I237" s="220" t="e">
        <f t="shared" si="13"/>
        <v>#VALUE!</v>
      </c>
      <c r="J237" s="102" t="e">
        <f>EUR6M!AX236</f>
        <v>#VALUE!</v>
      </c>
      <c r="K237" s="102">
        <f>EUR6M!AY236</f>
        <v>9.4999999999999913E-4</v>
      </c>
      <c r="L237" s="220" t="e">
        <f t="shared" si="14"/>
        <v>#VALUE!</v>
      </c>
      <c r="M237" s="102" t="e">
        <f>EUR1Y!AX236</f>
        <v>#VALUE!</v>
      </c>
      <c r="N237" s="102">
        <f>EUR1Y!AY236</f>
        <v>2.2100000007594977E-3</v>
      </c>
      <c r="O237" s="220" t="e">
        <f t="shared" si="15"/>
        <v>#VALUE!</v>
      </c>
    </row>
    <row r="238" spans="1:15" x14ac:dyDescent="0.2">
      <c r="A238" s="55" t="s">
        <v>106</v>
      </c>
      <c r="B238" s="219">
        <f>_xll.qlInterestRateIndexFixingDate(IborIndex&amp;"6M",C238,Trigger)</f>
        <v>42471</v>
      </c>
      <c r="C238" s="219">
        <f>_xll.qlCalendarAdvance(Calendar,C237,A238,"f",,Trigger)</f>
        <v>42473</v>
      </c>
      <c r="D238" s="102" t="e">
        <f>EUR1M!AP237</f>
        <v>#VALUE!</v>
      </c>
      <c r="E238" s="102">
        <f>EUR1M!AQ237</f>
        <v>-5.4386127483734492E-4</v>
      </c>
      <c r="F238" s="220" t="e">
        <f t="shared" si="12"/>
        <v>#VALUE!</v>
      </c>
      <c r="G238" s="102" t="e">
        <f>EUR3M!AX237</f>
        <v>#VALUE!</v>
      </c>
      <c r="H238" s="102">
        <f>EUR3M!AY237</f>
        <v>9.6531426693838209E-5</v>
      </c>
      <c r="I238" s="220" t="e">
        <f t="shared" si="13"/>
        <v>#VALUE!</v>
      </c>
      <c r="J238" s="102" t="e">
        <f>EUR6M!AX237</f>
        <v>#VALUE!</v>
      </c>
      <c r="K238" s="102">
        <f>EUR6M!AY237</f>
        <v>9.5579025466737127E-4</v>
      </c>
      <c r="L238" s="220" t="e">
        <f t="shared" si="14"/>
        <v>#VALUE!</v>
      </c>
      <c r="M238" s="102" t="e">
        <f>EUR1Y!AX237</f>
        <v>#VALUE!</v>
      </c>
      <c r="N238" s="102">
        <f>EUR1Y!AY237</f>
        <v>2.2107547844539494E-3</v>
      </c>
      <c r="O238" s="220" t="e">
        <f t="shared" si="15"/>
        <v>#VALUE!</v>
      </c>
    </row>
    <row r="239" spans="1:15" x14ac:dyDescent="0.2">
      <c r="A239" s="55" t="s">
        <v>106</v>
      </c>
      <c r="B239" s="219">
        <f>_xll.qlInterestRateIndexFixingDate(IborIndex&amp;"6M",C239,Trigger)</f>
        <v>42472</v>
      </c>
      <c r="C239" s="219">
        <f>_xll.qlCalendarAdvance(Calendar,C238,A239,"f",,Trigger)</f>
        <v>42474</v>
      </c>
      <c r="D239" s="102" t="e">
        <f>EUR1M!AP238</f>
        <v>#VALUE!</v>
      </c>
      <c r="E239" s="102">
        <f>EUR1M!AQ238</f>
        <v>-5.360876096571765E-4</v>
      </c>
      <c r="F239" s="220" t="e">
        <f t="shared" si="12"/>
        <v>#VALUE!</v>
      </c>
      <c r="G239" s="102" t="e">
        <f>EUR3M!AX238</f>
        <v>#VALUE!</v>
      </c>
      <c r="H239" s="102">
        <f>EUR3M!AY238</f>
        <v>9.7823132063317491E-5</v>
      </c>
      <c r="I239" s="220" t="e">
        <f t="shared" si="13"/>
        <v>#VALUE!</v>
      </c>
      <c r="J239" s="102" t="e">
        <f>EUR6M!AX238</f>
        <v>#VALUE!</v>
      </c>
      <c r="K239" s="102">
        <f>EUR6M!AY238</f>
        <v>9.6027066458984392E-4</v>
      </c>
      <c r="L239" s="220" t="e">
        <f t="shared" si="14"/>
        <v>#VALUE!</v>
      </c>
      <c r="M239" s="102" t="e">
        <f>EUR1Y!AX238</f>
        <v>#VALUE!</v>
      </c>
      <c r="N239" s="102">
        <f>EUR1Y!AY238</f>
        <v>2.2130256335674385E-3</v>
      </c>
      <c r="O239" s="220" t="e">
        <f t="shared" si="15"/>
        <v>#VALUE!</v>
      </c>
    </row>
    <row r="240" spans="1:15" x14ac:dyDescent="0.2">
      <c r="A240" s="55" t="s">
        <v>106</v>
      </c>
      <c r="B240" s="219">
        <f>_xll.qlInterestRateIndexFixingDate(IborIndex&amp;"6M",C240,Trigger)</f>
        <v>42473</v>
      </c>
      <c r="C240" s="219">
        <f>_xll.qlCalendarAdvance(Calendar,C239,A240,"f",,Trigger)</f>
        <v>42475</v>
      </c>
      <c r="D240" s="102" t="e">
        <f>EUR1M!AP239</f>
        <v>#VALUE!</v>
      </c>
      <c r="E240" s="102">
        <f>EUR1M!AQ239</f>
        <v>-5.3332337180522771E-4</v>
      </c>
      <c r="F240" s="220" t="e">
        <f t="shared" si="12"/>
        <v>#VALUE!</v>
      </c>
      <c r="G240" s="102" t="e">
        <f>EUR3M!AX239</f>
        <v>#VALUE!</v>
      </c>
      <c r="H240" s="102">
        <f>EUR3M!AY239</f>
        <v>9.9138495489409416E-5</v>
      </c>
      <c r="I240" s="220" t="e">
        <f t="shared" si="13"/>
        <v>#VALUE!</v>
      </c>
      <c r="J240" s="102" t="e">
        <f>EUR6M!AX239</f>
        <v>#VALUE!</v>
      </c>
      <c r="K240" s="102">
        <f>EUR6M!AY239</f>
        <v>9.6276767698560343E-4</v>
      </c>
      <c r="L240" s="220" t="e">
        <f t="shared" si="14"/>
        <v>#VALUE!</v>
      </c>
      <c r="M240" s="102" t="e">
        <f>EUR1Y!AX239</f>
        <v>#VALUE!</v>
      </c>
      <c r="N240" s="102">
        <f>EUR1Y!AY239</f>
        <v>2.2164908433774913E-3</v>
      </c>
      <c r="O240" s="220" t="e">
        <f t="shared" si="15"/>
        <v>#VALUE!</v>
      </c>
    </row>
    <row r="241" spans="1:15" x14ac:dyDescent="0.2">
      <c r="A241" s="55" t="s">
        <v>106</v>
      </c>
      <c r="B241" s="219">
        <f>_xll.qlInterestRateIndexFixingDate(IborIndex&amp;"6M",C241,Trigger)</f>
        <v>42474</v>
      </c>
      <c r="C241" s="219">
        <f>_xll.qlCalendarAdvance(Calendar,C240,A241,"f",,Trigger)</f>
        <v>42478</v>
      </c>
      <c r="D241" s="102" t="e">
        <f>EUR1M!AP240</f>
        <v>#VALUE!</v>
      </c>
      <c r="E241" s="102">
        <f>EUR1M!AQ240</f>
        <v>-5.3067664717110219E-4</v>
      </c>
      <c r="F241" s="220" t="e">
        <f t="shared" si="12"/>
        <v>#VALUE!</v>
      </c>
      <c r="G241" s="102" t="e">
        <f>EUR3M!AX240</f>
        <v>#VALUE!</v>
      </c>
      <c r="H241" s="102">
        <f>EUR3M!AY240</f>
        <v>1.032267168122014E-4</v>
      </c>
      <c r="I241" s="220" t="e">
        <f t="shared" si="13"/>
        <v>#VALUE!</v>
      </c>
      <c r="J241" s="102" t="e">
        <f>EUR6M!AX240</f>
        <v>#VALUE!</v>
      </c>
      <c r="K241" s="102">
        <f>EUR6M!AY240</f>
        <v>9.6524104090627211E-4</v>
      </c>
      <c r="L241" s="220" t="e">
        <f t="shared" si="14"/>
        <v>#VALUE!</v>
      </c>
      <c r="M241" s="102" t="e">
        <f>EUR1Y!AX240</f>
        <v>#VALUE!</v>
      </c>
      <c r="N241" s="102">
        <f>EUR1Y!AY240</f>
        <v>2.2199486524004928E-3</v>
      </c>
      <c r="O241" s="220" t="e">
        <f t="shared" si="15"/>
        <v>#VALUE!</v>
      </c>
    </row>
    <row r="242" spans="1:15" x14ac:dyDescent="0.2">
      <c r="A242" s="55" t="s">
        <v>106</v>
      </c>
      <c r="B242" s="219">
        <f>_xll.qlInterestRateIndexFixingDate(IborIndex&amp;"6M",C242,Trigger)</f>
        <v>42475</v>
      </c>
      <c r="C242" s="219">
        <f>_xll.qlCalendarAdvance(Calendar,C241,A242,"f",,Trigger)</f>
        <v>42479</v>
      </c>
      <c r="D242" s="102" t="e">
        <f>EUR1M!AP241</f>
        <v>#VALUE!</v>
      </c>
      <c r="E242" s="102">
        <f>EUR1M!AQ241</f>
        <v>-5.2634094579659396E-4</v>
      </c>
      <c r="F242" s="220" t="e">
        <f t="shared" si="12"/>
        <v>#VALUE!</v>
      </c>
      <c r="G242" s="102" t="e">
        <f>EUR3M!AX241</f>
        <v>#VALUE!</v>
      </c>
      <c r="H242" s="102">
        <f>EUR3M!AY241</f>
        <v>1.0463688341019953E-4</v>
      </c>
      <c r="I242" s="220" t="e">
        <f t="shared" si="13"/>
        <v>#VALUE!</v>
      </c>
      <c r="J242" s="102" t="e">
        <f>EUR6M!AX241</f>
        <v>#VALUE!</v>
      </c>
      <c r="K242" s="102">
        <f>EUR6M!AY241</f>
        <v>9.6769308815654483E-4</v>
      </c>
      <c r="L242" s="220" t="e">
        <f t="shared" si="14"/>
        <v>#VALUE!</v>
      </c>
      <c r="M242" s="102" t="e">
        <f>EUR1Y!AX241</f>
        <v>#VALUE!</v>
      </c>
      <c r="N242" s="102">
        <f>EUR1Y!AY241</f>
        <v>2.2233998650483216E-3</v>
      </c>
      <c r="O242" s="220" t="e">
        <f t="shared" si="15"/>
        <v>#VALUE!</v>
      </c>
    </row>
    <row r="243" spans="1:15" x14ac:dyDescent="0.2">
      <c r="A243" s="55" t="s">
        <v>106</v>
      </c>
      <c r="B243" s="219">
        <f>_xll.qlInterestRateIndexFixingDate(IborIndex&amp;"6M",C243,Trigger)</f>
        <v>42478</v>
      </c>
      <c r="C243" s="219">
        <f>_xll.qlCalendarAdvance(Calendar,C242,A243,"f",,Trigger)</f>
        <v>42480</v>
      </c>
      <c r="D243" s="102" t="e">
        <f>EUR1M!AP242</f>
        <v>#VALUE!</v>
      </c>
      <c r="E243" s="102">
        <f>EUR1M!AQ242</f>
        <v>-5.2485117932797901E-4</v>
      </c>
      <c r="F243" s="220" t="e">
        <f t="shared" si="12"/>
        <v>#VALUE!</v>
      </c>
      <c r="G243" s="102" t="e">
        <f>EUR3M!AX242</f>
        <v>#VALUE!</v>
      </c>
      <c r="H243" s="102">
        <f>EUR3M!AY242</f>
        <v>1.0607078178430237E-4</v>
      </c>
      <c r="I243" s="220" t="e">
        <f t="shared" si="13"/>
        <v>#VALUE!</v>
      </c>
      <c r="J243" s="102" t="e">
        <f>EUR6M!AX242</f>
        <v>#VALUE!</v>
      </c>
      <c r="K243" s="102">
        <f>EUR6M!AY242</f>
        <v>9.7242797540449393E-4</v>
      </c>
      <c r="L243" s="220" t="e">
        <f t="shared" si="14"/>
        <v>#VALUE!</v>
      </c>
      <c r="M243" s="102" t="e">
        <f>EUR1Y!AX242</f>
        <v>#VALUE!</v>
      </c>
      <c r="N243" s="102">
        <f>EUR1Y!AY242</f>
        <v>2.2321254142344577E-3</v>
      </c>
      <c r="O243" s="220" t="e">
        <f t="shared" si="15"/>
        <v>#VALUE!</v>
      </c>
    </row>
    <row r="244" spans="1:15" x14ac:dyDescent="0.2">
      <c r="A244" s="55" t="s">
        <v>106</v>
      </c>
      <c r="B244" s="219">
        <f>_xll.qlInterestRateIndexFixingDate(IborIndex&amp;"6M",C244,Trigger)</f>
        <v>42479</v>
      </c>
      <c r="C244" s="219">
        <f>_xll.qlCalendarAdvance(Calendar,C243,A244,"f",,Trigger)</f>
        <v>42481</v>
      </c>
      <c r="D244" s="102" t="e">
        <f>EUR1M!AP243</f>
        <v>#VALUE!</v>
      </c>
      <c r="E244" s="102">
        <f>EUR1M!AQ243</f>
        <v>-5.1906964971593084E-4</v>
      </c>
      <c r="F244" s="220" t="e">
        <f t="shared" si="12"/>
        <v>#VALUE!</v>
      </c>
      <c r="G244" s="102" t="e">
        <f>EUR3M!AX243</f>
        <v>#VALUE!</v>
      </c>
      <c r="H244" s="102">
        <f>EUR3M!AY243</f>
        <v>1.0752841962154773E-4</v>
      </c>
      <c r="I244" s="220" t="e">
        <f t="shared" si="13"/>
        <v>#VALUE!</v>
      </c>
      <c r="J244" s="102" t="e">
        <f>EUR6M!AX243</f>
        <v>#VALUE!</v>
      </c>
      <c r="K244" s="102">
        <f>EUR6M!AY243</f>
        <v>9.7733525241089814E-4</v>
      </c>
      <c r="L244" s="220" t="e">
        <f t="shared" si="14"/>
        <v>#VALUE!</v>
      </c>
      <c r="M244" s="102" t="e">
        <f>EUR1Y!AX243</f>
        <v>#VALUE!</v>
      </c>
      <c r="N244" s="102">
        <f>EUR1Y!AY243</f>
        <v>2.2371550294081805E-3</v>
      </c>
      <c r="O244" s="220" t="e">
        <f t="shared" si="15"/>
        <v>#VALUE!</v>
      </c>
    </row>
    <row r="245" spans="1:15" x14ac:dyDescent="0.2">
      <c r="A245" s="55" t="s">
        <v>106</v>
      </c>
      <c r="B245" s="219">
        <f>_xll.qlInterestRateIndexFixingDate(IborIndex&amp;"6M",C245,Trigger)</f>
        <v>42480</v>
      </c>
      <c r="C245" s="219">
        <f>_xll.qlCalendarAdvance(Calendar,C244,A245,"f",,Trigger)</f>
        <v>42482</v>
      </c>
      <c r="D245" s="102" t="e">
        <f>EUR1M!AP244</f>
        <v>#VALUE!</v>
      </c>
      <c r="E245" s="102">
        <f>EUR1M!AQ244</f>
        <v>-5.1704555077414227E-4</v>
      </c>
      <c r="F245" s="220" t="e">
        <f t="shared" si="12"/>
        <v>#VALUE!</v>
      </c>
      <c r="G245" s="102" t="e">
        <f>EUR3M!AX244</f>
        <v>#VALUE!</v>
      </c>
      <c r="H245" s="102">
        <f>EUR3M!AY244</f>
        <v>1.090098022644752E-4</v>
      </c>
      <c r="I245" s="220" t="e">
        <f t="shared" si="13"/>
        <v>#VALUE!</v>
      </c>
      <c r="J245" s="102" t="e">
        <f>EUR6M!AX244</f>
        <v>#VALUE!</v>
      </c>
      <c r="K245" s="102">
        <f>EUR6M!AY244</f>
        <v>9.7971619923420405E-4</v>
      </c>
      <c r="L245" s="220" t="e">
        <f t="shared" si="14"/>
        <v>#VALUE!</v>
      </c>
      <c r="M245" s="102" t="e">
        <f>EUR1Y!AX244</f>
        <v>#VALUE!</v>
      </c>
      <c r="N245" s="102">
        <f>EUR1Y!AY244</f>
        <v>2.2405855156414525E-3</v>
      </c>
      <c r="O245" s="220" t="e">
        <f t="shared" si="15"/>
        <v>#VALUE!</v>
      </c>
    </row>
    <row r="246" spans="1:15" x14ac:dyDescent="0.2">
      <c r="A246" s="55" t="s">
        <v>106</v>
      </c>
      <c r="B246" s="219">
        <f>_xll.qlInterestRateIndexFixingDate(IborIndex&amp;"6M",C246,Trigger)</f>
        <v>42481</v>
      </c>
      <c r="C246" s="219">
        <f>_xll.qlCalendarAdvance(Calendar,C245,A246,"f",,Trigger)</f>
        <v>42485</v>
      </c>
      <c r="D246" s="102" t="e">
        <f>EUR1M!AP245</f>
        <v>#VALUE!</v>
      </c>
      <c r="E246" s="102">
        <f>EUR1M!AQ245</f>
        <v>-5.1511094046352568E-4</v>
      </c>
      <c r="F246" s="220" t="e">
        <f t="shared" si="12"/>
        <v>#VALUE!</v>
      </c>
      <c r="G246" s="102" t="e">
        <f>EUR3M!AX245</f>
        <v>#VALUE!</v>
      </c>
      <c r="H246" s="102">
        <f>EUR3M!AY245</f>
        <v>1.1359643713067141E-4</v>
      </c>
      <c r="I246" s="220" t="e">
        <f t="shared" si="13"/>
        <v>#VALUE!</v>
      </c>
      <c r="J246" s="102" t="e">
        <f>EUR6M!AX245</f>
        <v>#VALUE!</v>
      </c>
      <c r="K246" s="102">
        <f>EUR6M!AY245</f>
        <v>9.8209012372332057E-4</v>
      </c>
      <c r="L246" s="220" t="e">
        <f t="shared" si="14"/>
        <v>#VALUE!</v>
      </c>
      <c r="M246" s="102" t="e">
        <f>EUR1Y!AX245</f>
        <v>#VALUE!</v>
      </c>
      <c r="N246" s="102">
        <f>EUR1Y!AY245</f>
        <v>2.2440143455411334E-3</v>
      </c>
      <c r="O246" s="220" t="e">
        <f t="shared" si="15"/>
        <v>#VALUE!</v>
      </c>
    </row>
    <row r="247" spans="1:15" x14ac:dyDescent="0.2">
      <c r="A247" s="55" t="s">
        <v>106</v>
      </c>
      <c r="B247" s="219">
        <f>_xll.qlInterestRateIndexFixingDate(IborIndex&amp;"6M",C247,Trigger)</f>
        <v>42482</v>
      </c>
      <c r="C247" s="219">
        <f>_xll.qlCalendarAdvance(Calendar,C246,A247,"f",,Trigger)</f>
        <v>42486</v>
      </c>
      <c r="D247" s="102" t="e">
        <f>EUR1M!AP246</f>
        <v>#VALUE!</v>
      </c>
      <c r="E247" s="102">
        <f>EUR1M!AQ246</f>
        <v>-5.1191999149588496E-4</v>
      </c>
      <c r="F247" s="220" t="e">
        <f t="shared" si="12"/>
        <v>#VALUE!</v>
      </c>
      <c r="G247" s="102" t="e">
        <f>EUR3M!AX246</f>
        <v>#VALUE!</v>
      </c>
      <c r="H247" s="102">
        <f>EUR3M!AY246</f>
        <v>1.1517280535344E-4</v>
      </c>
      <c r="I247" s="220" t="e">
        <f t="shared" si="13"/>
        <v>#VALUE!</v>
      </c>
      <c r="J247" s="102" t="e">
        <f>EUR6M!AX246</f>
        <v>#VALUE!</v>
      </c>
      <c r="K247" s="102">
        <f>EUR6M!AY246</f>
        <v>9.8445945885010399E-4</v>
      </c>
      <c r="L247" s="220" t="e">
        <f t="shared" si="14"/>
        <v>#VALUE!</v>
      </c>
      <c r="M247" s="102" t="e">
        <f>EUR1Y!AX246</f>
        <v>#VALUE!</v>
      </c>
      <c r="N247" s="102">
        <f>EUR1Y!AY246</f>
        <v>2.2474423613763825E-3</v>
      </c>
      <c r="O247" s="220" t="e">
        <f t="shared" si="15"/>
        <v>#VALUE!</v>
      </c>
    </row>
    <row r="248" spans="1:15" x14ac:dyDescent="0.2">
      <c r="A248" s="55" t="s">
        <v>106</v>
      </c>
      <c r="B248" s="219">
        <f>_xll.qlInterestRateIndexFixingDate(IborIndex&amp;"6M",C248,Trigger)</f>
        <v>42485</v>
      </c>
      <c r="C248" s="219">
        <f>_xll.qlCalendarAdvance(Calendar,C247,A248,"f",,Trigger)</f>
        <v>42487</v>
      </c>
      <c r="D248" s="102" t="e">
        <f>EUR1M!AP247</f>
        <v>#VALUE!</v>
      </c>
      <c r="E248" s="102">
        <f>EUR1M!AQ247</f>
        <v>-5.1019360172974149E-4</v>
      </c>
      <c r="F248" s="220" t="e">
        <f t="shared" si="12"/>
        <v>#VALUE!</v>
      </c>
      <c r="G248" s="102" t="e">
        <f>EUR3M!AX247</f>
        <v>#VALUE!</v>
      </c>
      <c r="H248" s="102">
        <f>EUR3M!AY247</f>
        <v>1.1677290980852892E-4</v>
      </c>
      <c r="I248" s="220" t="e">
        <f t="shared" si="13"/>
        <v>#VALUE!</v>
      </c>
      <c r="J248" s="102" t="e">
        <f>EUR6M!AX247</f>
        <v>#VALUE!</v>
      </c>
      <c r="K248" s="102">
        <f>EUR6M!AY247</f>
        <v>9.8855912474230217E-4</v>
      </c>
      <c r="L248" s="220" t="e">
        <f t="shared" si="14"/>
        <v>#VALUE!</v>
      </c>
      <c r="M248" s="102" t="e">
        <f>EUR1Y!AX247</f>
        <v>#VALUE!</v>
      </c>
      <c r="N248" s="102">
        <f>EUR1Y!AY247</f>
        <v>2.2482743005204477E-3</v>
      </c>
      <c r="O248" s="220" t="e">
        <f t="shared" si="15"/>
        <v>#VALUE!</v>
      </c>
    </row>
    <row r="249" spans="1:15" x14ac:dyDescent="0.2">
      <c r="A249" s="55" t="s">
        <v>106</v>
      </c>
      <c r="B249" s="219">
        <f>_xll.qlInterestRateIndexFixingDate(IborIndex&amp;"6M",C249,Trigger)</f>
        <v>42486</v>
      </c>
      <c r="C249" s="219">
        <f>_xll.qlCalendarAdvance(Calendar,C248,A249,"f",,Trigger)</f>
        <v>42488</v>
      </c>
      <c r="D249" s="102" t="e">
        <f>EUR1M!AP248</f>
        <v>#VALUE!</v>
      </c>
      <c r="E249" s="102">
        <f>EUR1M!AQ248</f>
        <v>-5.0602684665856218E-4</v>
      </c>
      <c r="F249" s="220" t="e">
        <f t="shared" si="12"/>
        <v>#VALUE!</v>
      </c>
      <c r="G249" s="102" t="e">
        <f>EUR3M!AX248</f>
        <v>#VALUE!</v>
      </c>
      <c r="H249" s="102">
        <f>EUR3M!AY248</f>
        <v>1.1839674172581066E-4</v>
      </c>
      <c r="I249" s="220" t="e">
        <f t="shared" si="13"/>
        <v>#VALUE!</v>
      </c>
      <c r="J249" s="102" t="e">
        <f>EUR6M!AX248</f>
        <v>#VALUE!</v>
      </c>
      <c r="K249" s="102">
        <f>EUR6M!AY248</f>
        <v>9.9473980036416439E-4</v>
      </c>
      <c r="L249" s="220" t="e">
        <f t="shared" si="14"/>
        <v>#VALUE!</v>
      </c>
      <c r="M249" s="102" t="e">
        <f>EUR1Y!AX248</f>
        <v>#VALUE!</v>
      </c>
      <c r="N249" s="102">
        <f>EUR1Y!AY248</f>
        <v>2.2611633187537891E-3</v>
      </c>
      <c r="O249" s="220" t="e">
        <f t="shared" si="15"/>
        <v>#VALUE!</v>
      </c>
    </row>
    <row r="250" spans="1:15" x14ac:dyDescent="0.2">
      <c r="A250" s="55" t="s">
        <v>106</v>
      </c>
      <c r="B250" s="219">
        <f>_xll.qlInterestRateIndexFixingDate(IborIndex&amp;"6M",C250,Trigger)</f>
        <v>42487</v>
      </c>
      <c r="C250" s="219">
        <f>_xll.qlCalendarAdvance(Calendar,C249,A250,"f",,Trigger)</f>
        <v>42489</v>
      </c>
      <c r="D250" s="102" t="e">
        <f>EUR1M!AP249</f>
        <v>#VALUE!</v>
      </c>
      <c r="E250" s="102">
        <f>EUR1M!AQ249</f>
        <v>-5.0455016362593505E-4</v>
      </c>
      <c r="F250" s="220" t="e">
        <f t="shared" si="12"/>
        <v>#VALUE!</v>
      </c>
      <c r="G250" s="102" t="e">
        <f>EUR3M!AX249</f>
        <v>#VALUE!</v>
      </c>
      <c r="H250" s="102">
        <f>EUR3M!AY249</f>
        <v>1.2004428998978113E-4</v>
      </c>
      <c r="I250" s="220" t="e">
        <f t="shared" si="13"/>
        <v>#VALUE!</v>
      </c>
      <c r="J250" s="102" t="e">
        <f>EUR6M!AX249</f>
        <v>#VALUE!</v>
      </c>
      <c r="K250" s="102">
        <f>EUR6M!AY249</f>
        <v>9.9710308109570919E-4</v>
      </c>
      <c r="L250" s="220" t="e">
        <f t="shared" si="14"/>
        <v>#VALUE!</v>
      </c>
      <c r="M250" s="102" t="e">
        <f>EUR1Y!AX249</f>
        <v>#VALUE!</v>
      </c>
      <c r="N250" s="102">
        <f>EUR1Y!AY249</f>
        <v>2.2646000876026941E-3</v>
      </c>
      <c r="O250" s="220" t="e">
        <f t="shared" si="15"/>
        <v>#VALUE!</v>
      </c>
    </row>
    <row r="251" spans="1:15" x14ac:dyDescent="0.2">
      <c r="A251" s="55" t="s">
        <v>106</v>
      </c>
      <c r="B251" s="219">
        <f>_xll.qlInterestRateIndexFixingDate(IborIndex&amp;"6M",C251,Trigger)</f>
        <v>42488</v>
      </c>
      <c r="C251" s="219">
        <f>_xll.qlCalendarAdvance(Calendar,C250,A251,"f",,Trigger)</f>
        <v>42492</v>
      </c>
      <c r="D251" s="102" t="e">
        <f>EUR1M!AP250</f>
        <v>#VALUE!</v>
      </c>
      <c r="E251" s="102">
        <f>EUR1M!AQ250</f>
        <v>-5.01970043845274E-4</v>
      </c>
      <c r="F251" s="220" t="e">
        <f t="shared" si="12"/>
        <v>#VALUE!</v>
      </c>
      <c r="G251" s="102" t="e">
        <f>EUR3M!AX250</f>
        <v>#VALUE!</v>
      </c>
      <c r="H251" s="102">
        <f>EUR3M!AY250</f>
        <v>1.2618119084551873E-4</v>
      </c>
      <c r="I251" s="220" t="e">
        <f t="shared" si="13"/>
        <v>#VALUE!</v>
      </c>
      <c r="J251" s="102" t="e">
        <f>EUR6M!AX250</f>
        <v>#VALUE!</v>
      </c>
      <c r="K251" s="102">
        <f>EUR6M!AY250</f>
        <v>9.994799149441434E-4</v>
      </c>
      <c r="L251" s="220" t="e">
        <f t="shared" si="14"/>
        <v>#VALUE!</v>
      </c>
      <c r="M251" s="102" t="e">
        <f>EUR1Y!AX250</f>
        <v>#VALUE!</v>
      </c>
      <c r="N251" s="102">
        <f>EUR1Y!AY250</f>
        <v>2.2680412095829341E-3</v>
      </c>
      <c r="O251" s="220" t="e">
        <f t="shared" si="15"/>
        <v>#VALUE!</v>
      </c>
    </row>
    <row r="252" spans="1:15" x14ac:dyDescent="0.2">
      <c r="A252" s="55" t="s">
        <v>106</v>
      </c>
      <c r="B252" s="219">
        <f>_xll.qlInterestRateIndexFixingDate(IborIndex&amp;"6M",C252,Trigger)</f>
        <v>42489</v>
      </c>
      <c r="C252" s="219">
        <f>_xll.qlCalendarAdvance(Calendar,C251,A252,"f",,Trigger)</f>
        <v>42493</v>
      </c>
      <c r="D252" s="102" t="e">
        <f>EUR1M!AP251</f>
        <v>#VALUE!</v>
      </c>
      <c r="E252" s="102">
        <f>EUR1M!AQ251</f>
        <v>-5.0118879649452275E-4</v>
      </c>
      <c r="F252" s="220" t="e">
        <f t="shared" si="12"/>
        <v>#VALUE!</v>
      </c>
      <c r="G252" s="102" t="e">
        <f>EUR3M!AX251</f>
        <v>#VALUE!</v>
      </c>
      <c r="H252" s="102">
        <f>EUR3M!AY251</f>
        <v>1.2793418923110045E-4</v>
      </c>
      <c r="I252" s="220" t="e">
        <f t="shared" si="13"/>
        <v>#VALUE!</v>
      </c>
      <c r="J252" s="102" t="e">
        <f>EUR6M!AX251</f>
        <v>#VALUE!</v>
      </c>
      <c r="K252" s="102">
        <f>EUR6M!AY251</f>
        <v>1.0033586788332233E-3</v>
      </c>
      <c r="L252" s="220" t="e">
        <f t="shared" si="14"/>
        <v>#VALUE!</v>
      </c>
      <c r="M252" s="102" t="e">
        <f>EUR1Y!AX251</f>
        <v>#VALUE!</v>
      </c>
      <c r="N252" s="102">
        <f>EUR1Y!AY251</f>
        <v>2.2714875648246692E-3</v>
      </c>
      <c r="O252" s="220" t="e">
        <f t="shared" si="15"/>
        <v>#VALUE!</v>
      </c>
    </row>
    <row r="253" spans="1:15" x14ac:dyDescent="0.2">
      <c r="A253" s="55" t="s">
        <v>106</v>
      </c>
      <c r="B253" s="219">
        <f>_xll.qlInterestRateIndexFixingDate(IborIndex&amp;"6M",C253,Trigger)</f>
        <v>42492</v>
      </c>
      <c r="C253" s="219">
        <f>_xll.qlCalendarAdvance(Calendar,C252,A253,"f",,Trigger)</f>
        <v>42494</v>
      </c>
      <c r="D253" s="102" t="e">
        <f>EUR1M!AP252</f>
        <v>#VALUE!</v>
      </c>
      <c r="E253" s="102">
        <f>EUR1M!AQ252</f>
        <v>-5.0044129781705077E-4</v>
      </c>
      <c r="F253" s="220" t="e">
        <f t="shared" si="12"/>
        <v>#VALUE!</v>
      </c>
      <c r="G253" s="102" t="e">
        <f>EUR3M!AX252</f>
        <v>#VALUE!</v>
      </c>
      <c r="H253" s="102">
        <f>EUR3M!AY252</f>
        <v>1.2971077920015153E-4</v>
      </c>
      <c r="I253" s="220" t="e">
        <f t="shared" si="13"/>
        <v>#VALUE!</v>
      </c>
      <c r="J253" s="102" t="e">
        <f>EUR6M!AX252</f>
        <v>#VALUE!</v>
      </c>
      <c r="K253" s="102">
        <f>EUR6M!AY252</f>
        <v>1.0050214036103923E-3</v>
      </c>
      <c r="L253" s="220" t="e">
        <f t="shared" si="14"/>
        <v>#VALUE!</v>
      </c>
      <c r="M253" s="102" t="e">
        <f>EUR1Y!AX252</f>
        <v>#VALUE!</v>
      </c>
      <c r="N253" s="102">
        <f>EUR1Y!AY252</f>
        <v>2.2800471975050166E-3</v>
      </c>
      <c r="O253" s="220" t="e">
        <f t="shared" si="15"/>
        <v>#VALUE!</v>
      </c>
    </row>
    <row r="254" spans="1:15" x14ac:dyDescent="0.2">
      <c r="A254" s="55" t="s">
        <v>106</v>
      </c>
      <c r="B254" s="219">
        <f>_xll.qlInterestRateIndexFixingDate(IborIndex&amp;"6M",C254,Trigger)</f>
        <v>42493</v>
      </c>
      <c r="C254" s="219">
        <f>_xll.qlCalendarAdvance(Calendar,C253,A254,"f",,Trigger)</f>
        <v>42495</v>
      </c>
      <c r="D254" s="102" t="e">
        <f>EUR1M!AP253</f>
        <v>#VALUE!</v>
      </c>
      <c r="E254" s="102">
        <f>EUR1M!AQ253</f>
        <v>-4.967181195339544E-4</v>
      </c>
      <c r="F254" s="220" t="e">
        <f t="shared" si="12"/>
        <v>#VALUE!</v>
      </c>
      <c r="G254" s="102" t="e">
        <f>EUR3M!AX253</f>
        <v>#VALUE!</v>
      </c>
      <c r="H254" s="102">
        <f>EUR3M!AY253</f>
        <v>1.3151093696821934E-4</v>
      </c>
      <c r="I254" s="220" t="e">
        <f t="shared" si="13"/>
        <v>#VALUE!</v>
      </c>
      <c r="J254" s="102" t="e">
        <f>EUR6M!AX253</f>
        <v>#VALUE!</v>
      </c>
      <c r="K254" s="102">
        <f>EUR6M!AY253</f>
        <v>1.0116569749970502E-3</v>
      </c>
      <c r="L254" s="220" t="e">
        <f t="shared" si="14"/>
        <v>#VALUE!</v>
      </c>
      <c r="M254" s="102" t="e">
        <f>EUR1Y!AX253</f>
        <v>#VALUE!</v>
      </c>
      <c r="N254" s="102">
        <f>EUR1Y!AY253</f>
        <v>2.2853431103412847E-3</v>
      </c>
      <c r="O254" s="220" t="e">
        <f t="shared" si="15"/>
        <v>#VALUE!</v>
      </c>
    </row>
    <row r="255" spans="1:15" x14ac:dyDescent="0.2">
      <c r="A255" s="55" t="s">
        <v>106</v>
      </c>
      <c r="B255" s="219">
        <f>_xll.qlInterestRateIndexFixingDate(IborIndex&amp;"6M",C255,Trigger)</f>
        <v>42494</v>
      </c>
      <c r="C255" s="219">
        <f>_xll.qlCalendarAdvance(Calendar,C254,A255,"f",,Trigger)</f>
        <v>42496</v>
      </c>
      <c r="D255" s="102" t="e">
        <f>EUR1M!AP254</f>
        <v>#VALUE!</v>
      </c>
      <c r="E255" s="102">
        <f>EUR1M!AQ254</f>
        <v>-4.9554089309504273E-4</v>
      </c>
      <c r="F255" s="220" t="e">
        <f t="shared" si="12"/>
        <v>#VALUE!</v>
      </c>
      <c r="G255" s="102" t="e">
        <f>EUR3M!AX254</f>
        <v>#VALUE!</v>
      </c>
      <c r="H255" s="102">
        <f>EUR3M!AY254</f>
        <v>1.3554451740749554E-4</v>
      </c>
      <c r="I255" s="220" t="e">
        <f t="shared" si="13"/>
        <v>#VALUE!</v>
      </c>
      <c r="J255" s="102" t="e">
        <f>EUR6M!AX254</f>
        <v>#VALUE!</v>
      </c>
      <c r="K255" s="102">
        <f>EUR6M!AY254</f>
        <v>1.0141690852403531E-3</v>
      </c>
      <c r="L255" s="220" t="e">
        <f t="shared" si="14"/>
        <v>#VALUE!</v>
      </c>
      <c r="M255" s="102" t="e">
        <f>EUR1Y!AX254</f>
        <v>#VALUE!</v>
      </c>
      <c r="N255" s="102">
        <f>EUR1Y!AY254</f>
        <v>2.2888290231750713E-3</v>
      </c>
      <c r="O255" s="220" t="e">
        <f t="shared" si="15"/>
        <v>#VALUE!</v>
      </c>
    </row>
    <row r="256" spans="1:15" x14ac:dyDescent="0.2">
      <c r="A256" s="55" t="s">
        <v>106</v>
      </c>
      <c r="B256" s="219">
        <f>_xll.qlInterestRateIndexFixingDate(IborIndex&amp;"6M",C256,Trigger)</f>
        <v>42495</v>
      </c>
      <c r="C256" s="219">
        <f>_xll.qlCalendarAdvance(Calendar,C255,A256,"f",,Trigger)</f>
        <v>42499</v>
      </c>
      <c r="D256" s="102" t="e">
        <f>EUR1M!AP255</f>
        <v>#VALUE!</v>
      </c>
      <c r="E256" s="102">
        <f>EUR1M!AQ255</f>
        <v>-4.9326541876272177E-4</v>
      </c>
      <c r="F256" s="220" t="e">
        <f t="shared" si="12"/>
        <v>#VALUE!</v>
      </c>
      <c r="G256" s="102" t="e">
        <f>EUR3M!AX255</f>
        <v>#VALUE!</v>
      </c>
      <c r="H256" s="102">
        <f>EUR3M!AY255</f>
        <v>1.3894668885461314E-4</v>
      </c>
      <c r="I256" s="220" t="e">
        <f t="shared" si="13"/>
        <v>#VALUE!</v>
      </c>
      <c r="J256" s="102" t="e">
        <f>EUR6M!AX255</f>
        <v>#VALUE!</v>
      </c>
      <c r="K256" s="102">
        <f>EUR6M!AY255</f>
        <v>1.016712868673379E-3</v>
      </c>
      <c r="L256" s="220" t="e">
        <f t="shared" si="14"/>
        <v>#VALUE!</v>
      </c>
      <c r="M256" s="102" t="e">
        <f>EUR1Y!AX255</f>
        <v>#VALUE!</v>
      </c>
      <c r="N256" s="102">
        <f>EUR1Y!AY255</f>
        <v>2.2923255636522811E-3</v>
      </c>
      <c r="O256" s="220" t="e">
        <f t="shared" si="15"/>
        <v>#VALUE!</v>
      </c>
    </row>
    <row r="257" spans="1:15" x14ac:dyDescent="0.2">
      <c r="A257" s="55" t="s">
        <v>106</v>
      </c>
      <c r="B257" s="219">
        <f>_xll.qlInterestRateIndexFixingDate(IborIndex&amp;"6M",C257,Trigger)</f>
        <v>42496</v>
      </c>
      <c r="C257" s="219">
        <f>_xll.qlCalendarAdvance(Calendar,C256,A257,"f",,Trigger)</f>
        <v>42500</v>
      </c>
      <c r="D257" s="102" t="e">
        <f>EUR1M!AP256</f>
        <v>#VALUE!</v>
      </c>
      <c r="E257" s="102">
        <f>EUR1M!AQ256</f>
        <v>-4.9269166624510419E-4</v>
      </c>
      <c r="F257" s="220" t="e">
        <f t="shared" si="12"/>
        <v>#VALUE!</v>
      </c>
      <c r="G257" s="102" t="e">
        <f>EUR3M!AX256</f>
        <v>#VALUE!</v>
      </c>
      <c r="H257" s="102">
        <f>EUR3M!AY256</f>
        <v>1.4086424739352498E-4</v>
      </c>
      <c r="I257" s="220" t="e">
        <f t="shared" si="13"/>
        <v>#VALUE!</v>
      </c>
      <c r="J257" s="102" t="e">
        <f>EUR6M!AX256</f>
        <v>#VALUE!</v>
      </c>
      <c r="K257" s="102">
        <f>EUR6M!AY256</f>
        <v>1.0208421110203777E-3</v>
      </c>
      <c r="L257" s="220" t="e">
        <f t="shared" si="14"/>
        <v>#VALUE!</v>
      </c>
      <c r="M257" s="102" t="e">
        <f>EUR1Y!AX256</f>
        <v>#VALUE!</v>
      </c>
      <c r="N257" s="102">
        <f>EUR1Y!AY256</f>
        <v>2.2958336497708649E-3</v>
      </c>
      <c r="O257" s="220" t="e">
        <f t="shared" si="15"/>
        <v>#VALUE!</v>
      </c>
    </row>
    <row r="258" spans="1:15" x14ac:dyDescent="0.2">
      <c r="A258" s="55" t="s">
        <v>106</v>
      </c>
      <c r="B258" s="219">
        <f>_xll.qlInterestRateIndexFixingDate(IborIndex&amp;"6M",C258,Trigger)</f>
        <v>42499</v>
      </c>
      <c r="C258" s="219">
        <f>_xll.qlCalendarAdvance(Calendar,C257,A258,"f",,Trigger)</f>
        <v>42501</v>
      </c>
      <c r="D258" s="102" t="e">
        <f>EUR1M!AP257</f>
        <v>#VALUE!</v>
      </c>
      <c r="E258" s="102">
        <f>EUR1M!AQ257</f>
        <v>-4.9213312695480188E-4</v>
      </c>
      <c r="F258" s="220" t="e">
        <f t="shared" si="12"/>
        <v>#VALUE!</v>
      </c>
      <c r="G258" s="102" t="e">
        <f>EUR3M!AX257</f>
        <v>#VALUE!</v>
      </c>
      <c r="H258" s="102">
        <f>EUR3M!AY257</f>
        <v>1.4280518216642878E-4</v>
      </c>
      <c r="I258" s="220" t="e">
        <f t="shared" si="13"/>
        <v>#VALUE!</v>
      </c>
      <c r="J258" s="102" t="e">
        <f>EUR6M!AX257</f>
        <v>#VALUE!</v>
      </c>
      <c r="K258" s="102">
        <f>EUR6M!AY257</f>
        <v>1.0226868390820181E-3</v>
      </c>
      <c r="L258" s="220" t="e">
        <f t="shared" si="14"/>
        <v>#VALUE!</v>
      </c>
      <c r="M258" s="102" t="e">
        <f>EUR1Y!AX257</f>
        <v>#VALUE!</v>
      </c>
      <c r="N258" s="102">
        <f>EUR1Y!AY257</f>
        <v>2.3044833687196945E-3</v>
      </c>
      <c r="O258" s="220" t="e">
        <f t="shared" si="15"/>
        <v>#VALUE!</v>
      </c>
    </row>
    <row r="259" spans="1:15" x14ac:dyDescent="0.2">
      <c r="A259" s="55" t="s">
        <v>106</v>
      </c>
      <c r="B259" s="219">
        <f>_xll.qlInterestRateIndexFixingDate(IborIndex&amp;"6M",C259,Trigger)</f>
        <v>42500</v>
      </c>
      <c r="C259" s="219">
        <f>_xll.qlCalendarAdvance(Calendar,C258,A259,"f",,Trigger)</f>
        <v>42502</v>
      </c>
      <c r="D259" s="102" t="e">
        <f>EUR1M!AP258</f>
        <v>#VALUE!</v>
      </c>
      <c r="E259" s="102">
        <f>EUR1M!AQ258</f>
        <v>-4.8880691231043981E-4</v>
      </c>
      <c r="F259" s="220" t="e">
        <f t="shared" si="12"/>
        <v>#VALUE!</v>
      </c>
      <c r="G259" s="102" t="e">
        <f>EUR3M!AX258</f>
        <v>#VALUE!</v>
      </c>
      <c r="H259" s="102">
        <f>EUR3M!AY258</f>
        <v>1.4476945310276898E-4</v>
      </c>
      <c r="I259" s="220" t="e">
        <f t="shared" si="13"/>
        <v>#VALUE!</v>
      </c>
      <c r="J259" s="102" t="e">
        <f>EUR6M!AX258</f>
        <v>#VALUE!</v>
      </c>
      <c r="K259" s="102">
        <f>EUR6M!AY258</f>
        <v>1.0300000000003182E-3</v>
      </c>
      <c r="L259" s="220" t="e">
        <f t="shared" si="14"/>
        <v>#VALUE!</v>
      </c>
      <c r="M259" s="102" t="e">
        <f>EUR1Y!AX258</f>
        <v>#VALUE!</v>
      </c>
      <c r="N259" s="102">
        <f>EUR1Y!AY258</f>
        <v>2.3100000000000767E-3</v>
      </c>
      <c r="O259" s="220" t="e">
        <f t="shared" si="15"/>
        <v>#VALUE!</v>
      </c>
    </row>
    <row r="260" spans="1:15" x14ac:dyDescent="0.2">
      <c r="A260" s="55" t="s">
        <v>106</v>
      </c>
      <c r="B260" s="219">
        <f>_xll.qlInterestRateIndexFixingDate(IborIndex&amp;"6M",C260,Trigger)</f>
        <v>42501</v>
      </c>
      <c r="C260" s="219">
        <f>_xll.qlCalendarAdvance(Calendar,C259,A260,"f",,Trigger)</f>
        <v>42503</v>
      </c>
      <c r="D260" s="102" t="e">
        <f>EUR1M!AP259</f>
        <v>#VALUE!</v>
      </c>
      <c r="E260" s="102">
        <f>EUR1M!AQ259</f>
        <v>-4.8769345307208038E-4</v>
      </c>
      <c r="F260" s="220" t="e">
        <f t="shared" ref="F260:F323" si="16">(D260-E260)*10000</f>
        <v>#VALUE!</v>
      </c>
      <c r="G260" s="102" t="e">
        <f>EUR3M!AX259</f>
        <v>#VALUE!</v>
      </c>
      <c r="H260" s="102">
        <f>EUR3M!AY259</f>
        <v>1.4911450573030851E-4</v>
      </c>
      <c r="I260" s="220" t="e">
        <f t="shared" ref="I260:I323" si="17">(G260-H260)*10000</f>
        <v>#VALUE!</v>
      </c>
      <c r="J260" s="102" t="e">
        <f>EUR6M!AX259</f>
        <v>#VALUE!</v>
      </c>
      <c r="K260" s="102">
        <f>EUR6M!AY259</f>
        <v>1.032788702501414E-3</v>
      </c>
      <c r="L260" s="220" t="e">
        <f t="shared" ref="L260:L323" si="18">(J260-K260)*10000</f>
        <v>#VALUE!</v>
      </c>
      <c r="M260" s="102" t="e">
        <f>EUR1Y!AX259</f>
        <v>#VALUE!</v>
      </c>
      <c r="N260" s="102">
        <f>EUR1Y!AY259</f>
        <v>2.3135796891181359E-3</v>
      </c>
      <c r="O260" s="220" t="e">
        <f t="shared" ref="O260:O323" si="19">(M260-N260)*10000</f>
        <v>#VALUE!</v>
      </c>
    </row>
    <row r="261" spans="1:15" x14ac:dyDescent="0.2">
      <c r="A261" s="55" t="s">
        <v>106</v>
      </c>
      <c r="B261" s="219">
        <f>_xll.qlInterestRateIndexFixingDate(IborIndex&amp;"6M",C261,Trigger)</f>
        <v>42502</v>
      </c>
      <c r="C261" s="219">
        <f>_xll.qlCalendarAdvance(Calendar,C260,A261,"f",,Trigger)</f>
        <v>42506</v>
      </c>
      <c r="D261" s="102" t="e">
        <f>EUR1M!AP260</f>
        <v>#VALUE!</v>
      </c>
      <c r="E261" s="102">
        <f>EUR1M!AQ260</f>
        <v>-4.8541324498123248E-4</v>
      </c>
      <c r="F261" s="220" t="e">
        <f t="shared" si="16"/>
        <v>#VALUE!</v>
      </c>
      <c r="G261" s="102" t="e">
        <f>EUR3M!AX260</f>
        <v>#VALUE!</v>
      </c>
      <c r="H261" s="102">
        <f>EUR3M!AY260</f>
        <v>1.5285901575990343E-4</v>
      </c>
      <c r="I261" s="220" t="e">
        <f t="shared" si="17"/>
        <v>#VALUE!</v>
      </c>
      <c r="J261" s="102" t="e">
        <f>EUR6M!AX260</f>
        <v>#VALUE!</v>
      </c>
      <c r="K261" s="102">
        <f>EUR6M!AY260</f>
        <v>1.0356207358101475E-3</v>
      </c>
      <c r="L261" s="220" t="e">
        <f t="shared" si="18"/>
        <v>#VALUE!</v>
      </c>
      <c r="M261" s="102" t="e">
        <f>EUR1Y!AX260</f>
        <v>#VALUE!</v>
      </c>
      <c r="N261" s="102">
        <f>EUR1Y!AY260</f>
        <v>2.3171760377325521E-3</v>
      </c>
      <c r="O261" s="220" t="e">
        <f t="shared" si="19"/>
        <v>#VALUE!</v>
      </c>
    </row>
    <row r="262" spans="1:15" x14ac:dyDescent="0.2">
      <c r="A262" s="55" t="s">
        <v>106</v>
      </c>
      <c r="B262" s="219">
        <f>_xll.qlInterestRateIndexFixingDate(IborIndex&amp;"6M",C262,Trigger)</f>
        <v>42503</v>
      </c>
      <c r="C262" s="219">
        <f>_xll.qlCalendarAdvance(Calendar,C261,A262,"f",,Trigger)</f>
        <v>42507</v>
      </c>
      <c r="D262" s="102" t="e">
        <f>EUR1M!AP261</f>
        <v>#VALUE!</v>
      </c>
      <c r="E262" s="102">
        <f>EUR1M!AQ261</f>
        <v>-4.8486530721175702E-4</v>
      </c>
      <c r="F262" s="220" t="e">
        <f t="shared" si="16"/>
        <v>#VALUE!</v>
      </c>
      <c r="G262" s="102" t="e">
        <f>EUR3M!AX261</f>
        <v>#VALUE!</v>
      </c>
      <c r="H262" s="102">
        <f>EUR3M!AY261</f>
        <v>1.5493928511580907E-4</v>
      </c>
      <c r="I262" s="220" t="e">
        <f t="shared" si="17"/>
        <v>#VALUE!</v>
      </c>
      <c r="J262" s="102" t="e">
        <f>EUR6M!AX261</f>
        <v>#VALUE!</v>
      </c>
      <c r="K262" s="102">
        <f>EUR6M!AY261</f>
        <v>1.0403545229942962E-3</v>
      </c>
      <c r="L262" s="220" t="e">
        <f t="shared" si="18"/>
        <v>#VALUE!</v>
      </c>
      <c r="M262" s="102" t="e">
        <f>EUR1Y!AX261</f>
        <v>#VALUE!</v>
      </c>
      <c r="N262" s="102">
        <f>EUR1Y!AY261</f>
        <v>2.3207894928076551E-3</v>
      </c>
      <c r="O262" s="220" t="e">
        <f t="shared" si="19"/>
        <v>#VALUE!</v>
      </c>
    </row>
    <row r="263" spans="1:15" x14ac:dyDescent="0.2">
      <c r="A263" s="55" t="s">
        <v>106</v>
      </c>
      <c r="B263" s="219">
        <f>_xll.qlInterestRateIndexFixingDate(IborIndex&amp;"6M",C263,Trigger)</f>
        <v>42506</v>
      </c>
      <c r="C263" s="219">
        <f>_xll.qlCalendarAdvance(Calendar,C262,A263,"f",,Trigger)</f>
        <v>42508</v>
      </c>
      <c r="D263" s="102" t="e">
        <f>EUR1M!AP262</f>
        <v>#VALUE!</v>
      </c>
      <c r="E263" s="102">
        <f>EUR1M!AQ262</f>
        <v>-4.8431535550524392E-4</v>
      </c>
      <c r="F263" s="220" t="e">
        <f t="shared" si="16"/>
        <v>#VALUE!</v>
      </c>
      <c r="G263" s="102" t="e">
        <f>EUR3M!AX262</f>
        <v>#VALUE!</v>
      </c>
      <c r="H263" s="102">
        <f>EUR3M!AY262</f>
        <v>1.5704260139608365E-4</v>
      </c>
      <c r="I263" s="220" t="e">
        <f t="shared" si="17"/>
        <v>#VALUE!</v>
      </c>
      <c r="J263" s="102" t="e">
        <f>EUR6M!AX262</f>
        <v>#VALUE!</v>
      </c>
      <c r="K263" s="102">
        <f>EUR6M!AY262</f>
        <v>1.0423356470827757E-3</v>
      </c>
      <c r="L263" s="220" t="e">
        <f t="shared" si="18"/>
        <v>#VALUE!</v>
      </c>
      <c r="M263" s="102" t="e">
        <f>EUR1Y!AX262</f>
        <v>#VALUE!</v>
      </c>
      <c r="N263" s="102">
        <f>EUR1Y!AY262</f>
        <v>2.3296256190950704E-3</v>
      </c>
      <c r="O263" s="220" t="e">
        <f t="shared" si="19"/>
        <v>#VALUE!</v>
      </c>
    </row>
    <row r="264" spans="1:15" x14ac:dyDescent="0.2">
      <c r="A264" s="55" t="s">
        <v>106</v>
      </c>
      <c r="B264" s="219">
        <f>_xll.qlInterestRateIndexFixingDate(IborIndex&amp;"6M",C264,Trigger)</f>
        <v>42507</v>
      </c>
      <c r="C264" s="219">
        <f>_xll.qlCalendarAdvance(Calendar,C263,A264,"f",,Trigger)</f>
        <v>42509</v>
      </c>
      <c r="D264" s="102" t="e">
        <f>EUR1M!AP263</f>
        <v>#VALUE!</v>
      </c>
      <c r="E264" s="102">
        <f>EUR1M!AQ263</f>
        <v>-4.8087982940808917E-4</v>
      </c>
      <c r="F264" s="220" t="e">
        <f t="shared" si="16"/>
        <v>#VALUE!</v>
      </c>
      <c r="G264" s="102" t="e">
        <f>EUR3M!AX263</f>
        <v>#VALUE!</v>
      </c>
      <c r="H264" s="102">
        <f>EUR3M!AY263</f>
        <v>1.5916890824754421E-4</v>
      </c>
      <c r="I264" s="220" t="e">
        <f t="shared" si="17"/>
        <v>#VALUE!</v>
      </c>
      <c r="J264" s="102" t="e">
        <f>EUR6M!AX263</f>
        <v>#VALUE!</v>
      </c>
      <c r="K264" s="102">
        <f>EUR6M!AY263</f>
        <v>1.0502726422578286E-3</v>
      </c>
      <c r="L264" s="220" t="e">
        <f t="shared" si="18"/>
        <v>#VALUE!</v>
      </c>
      <c r="M264" s="102" t="e">
        <f>EUR1Y!AX263</f>
        <v>#VALUE!</v>
      </c>
      <c r="N264" s="102">
        <f>EUR1Y!AY263</f>
        <v>2.3354234625615586E-3</v>
      </c>
      <c r="O264" s="220" t="e">
        <f t="shared" si="19"/>
        <v>#VALUE!</v>
      </c>
    </row>
    <row r="265" spans="1:15" x14ac:dyDescent="0.2">
      <c r="A265" s="55" t="s">
        <v>106</v>
      </c>
      <c r="B265" s="219">
        <f>_xll.qlInterestRateIndexFixingDate(IborIndex&amp;"6M",C265,Trigger)</f>
        <v>42508</v>
      </c>
      <c r="C265" s="219">
        <f>_xll.qlCalendarAdvance(Calendar,C264,A265,"f",,Trigger)</f>
        <v>42510</v>
      </c>
      <c r="D265" s="102" t="e">
        <f>EUR1M!AP264</f>
        <v>#VALUE!</v>
      </c>
      <c r="E265" s="102">
        <f>EUR1M!AQ264</f>
        <v>-4.7972170352902102E-4</v>
      </c>
      <c r="F265" s="220" t="e">
        <f t="shared" si="16"/>
        <v>#VALUE!</v>
      </c>
      <c r="G265" s="102" t="e">
        <f>EUR3M!AX264</f>
        <v>#VALUE!</v>
      </c>
      <c r="H265" s="102">
        <f>EUR3M!AY264</f>
        <v>1.6382167672795634E-4</v>
      </c>
      <c r="I265" s="220" t="e">
        <f t="shared" si="17"/>
        <v>#VALUE!</v>
      </c>
      <c r="J265" s="102" t="e">
        <f>EUR6M!AX264</f>
        <v>#VALUE!</v>
      </c>
      <c r="K265" s="102">
        <f>EUR6M!AY264</f>
        <v>1.0532690898113896E-3</v>
      </c>
      <c r="L265" s="220" t="e">
        <f t="shared" si="18"/>
        <v>#VALUE!</v>
      </c>
      <c r="M265" s="102" t="e">
        <f>EUR1Y!AX264</f>
        <v>#VALUE!</v>
      </c>
      <c r="N265" s="102">
        <f>EUR1Y!AY264</f>
        <v>2.3391292999663926E-3</v>
      </c>
      <c r="O265" s="220" t="e">
        <f t="shared" si="19"/>
        <v>#VALUE!</v>
      </c>
    </row>
    <row r="266" spans="1:15" x14ac:dyDescent="0.2">
      <c r="A266" s="55" t="s">
        <v>106</v>
      </c>
      <c r="B266" s="219">
        <f>_xll.qlInterestRateIndexFixingDate(IborIndex&amp;"6M",C266,Trigger)</f>
        <v>42509</v>
      </c>
      <c r="C266" s="219">
        <f>_xll.qlCalendarAdvance(Calendar,C265,A266,"f",,Trigger)</f>
        <v>42513</v>
      </c>
      <c r="D266" s="102" t="e">
        <f>EUR1M!AP265</f>
        <v>#VALUE!</v>
      </c>
      <c r="E266" s="102">
        <f>EUR1M!AQ265</f>
        <v>-4.7734982608985376E-4</v>
      </c>
      <c r="F266" s="220" t="e">
        <f t="shared" si="16"/>
        <v>#VALUE!</v>
      </c>
      <c r="G266" s="102" t="e">
        <f>EUR3M!AX265</f>
        <v>#VALUE!</v>
      </c>
      <c r="H266" s="102">
        <f>EUR3M!AY265</f>
        <v>1.6790283306743626E-4</v>
      </c>
      <c r="I266" s="220" t="e">
        <f t="shared" si="17"/>
        <v>#VALUE!</v>
      </c>
      <c r="J266" s="102" t="e">
        <f>EUR6M!AX265</f>
        <v>#VALUE!</v>
      </c>
      <c r="K266" s="102">
        <f>EUR6M!AY265</f>
        <v>1.0562765864483377E-3</v>
      </c>
      <c r="L266" s="220" t="e">
        <f t="shared" si="18"/>
        <v>#VALUE!</v>
      </c>
      <c r="M266" s="102" t="e">
        <f>EUR1Y!AX265</f>
        <v>#VALUE!</v>
      </c>
      <c r="N266" s="102">
        <f>EUR1Y!AY265</f>
        <v>2.3428550129560213E-3</v>
      </c>
      <c r="O266" s="220" t="e">
        <f t="shared" si="19"/>
        <v>#VALUE!</v>
      </c>
    </row>
    <row r="267" spans="1:15" x14ac:dyDescent="0.2">
      <c r="A267" s="55" t="s">
        <v>106</v>
      </c>
      <c r="B267" s="219">
        <f>_xll.qlInterestRateIndexFixingDate(IborIndex&amp;"6M",C267,Trigger)</f>
        <v>42510</v>
      </c>
      <c r="C267" s="219">
        <f>_xll.qlCalendarAdvance(Calendar,C266,A267,"f",,Trigger)</f>
        <v>42514</v>
      </c>
      <c r="D267" s="102" t="e">
        <f>EUR1M!AP266</f>
        <v>#VALUE!</v>
      </c>
      <c r="E267" s="102">
        <f>EUR1M!AQ266</f>
        <v>-4.767799214433488E-4</v>
      </c>
      <c r="F267" s="220" t="e">
        <f t="shared" si="16"/>
        <v>#VALUE!</v>
      </c>
      <c r="G267" s="102" t="e">
        <f>EUR3M!AX266</f>
        <v>#VALUE!</v>
      </c>
      <c r="H267" s="102">
        <f>EUR3M!AY266</f>
        <v>1.701431661873242E-4</v>
      </c>
      <c r="I267" s="220" t="e">
        <f t="shared" si="17"/>
        <v>#VALUE!</v>
      </c>
      <c r="J267" s="102" t="e">
        <f>EUR6M!AX266</f>
        <v>#VALUE!</v>
      </c>
      <c r="K267" s="102">
        <f>EUR6M!AY266</f>
        <v>1.0613682962697325E-3</v>
      </c>
      <c r="L267" s="220" t="e">
        <f t="shared" si="18"/>
        <v>#VALUE!</v>
      </c>
      <c r="M267" s="102" t="e">
        <f>EUR1Y!AX266</f>
        <v>#VALUE!</v>
      </c>
      <c r="N267" s="102">
        <f>EUR1Y!AY266</f>
        <v>2.346601077608799E-3</v>
      </c>
      <c r="O267" s="220" t="e">
        <f t="shared" si="19"/>
        <v>#VALUE!</v>
      </c>
    </row>
    <row r="268" spans="1:15" x14ac:dyDescent="0.2">
      <c r="A268" s="55" t="s">
        <v>106</v>
      </c>
      <c r="B268" s="219">
        <f>_xll.qlInterestRateIndexFixingDate(IborIndex&amp;"6M",C268,Trigger)</f>
        <v>42513</v>
      </c>
      <c r="C268" s="219">
        <f>_xll.qlCalendarAdvance(Calendar,C267,A268,"f",,Trigger)</f>
        <v>42515</v>
      </c>
      <c r="D268" s="102" t="e">
        <f>EUR1M!AP267</f>
        <v>#VALUE!</v>
      </c>
      <c r="E268" s="102">
        <f>EUR1M!AQ267</f>
        <v>-4.7620790852051422E-4</v>
      </c>
      <c r="F268" s="220" t="e">
        <f t="shared" si="16"/>
        <v>#VALUE!</v>
      </c>
      <c r="G268" s="102" t="e">
        <f>EUR3M!AX267</f>
        <v>#VALUE!</v>
      </c>
      <c r="H268" s="102">
        <f>EUR3M!AY267</f>
        <v>1.7240610295746799E-4</v>
      </c>
      <c r="I268" s="220" t="e">
        <f t="shared" si="17"/>
        <v>#VALUE!</v>
      </c>
      <c r="J268" s="102" t="e">
        <f>EUR6M!AX267</f>
        <v>#VALUE!</v>
      </c>
      <c r="K268" s="102">
        <f>EUR6M!AY267</f>
        <v>1.0633472366087819E-3</v>
      </c>
      <c r="L268" s="220" t="e">
        <f t="shared" si="18"/>
        <v>#VALUE!</v>
      </c>
      <c r="M268" s="102" t="e">
        <f>EUR1Y!AX267</f>
        <v>#VALUE!</v>
      </c>
      <c r="N268" s="102">
        <f>EUR1Y!AY267</f>
        <v>2.3556491598957147E-3</v>
      </c>
      <c r="O268" s="220" t="e">
        <f t="shared" si="19"/>
        <v>#VALUE!</v>
      </c>
    </row>
    <row r="269" spans="1:15" x14ac:dyDescent="0.2">
      <c r="A269" s="55" t="s">
        <v>106</v>
      </c>
      <c r="B269" s="219">
        <f>_xll.qlInterestRateIndexFixingDate(IborIndex&amp;"6M",C269,Trigger)</f>
        <v>42514</v>
      </c>
      <c r="C269" s="219">
        <f>_xll.qlCalendarAdvance(Calendar,C268,A269,"f",,Trigger)</f>
        <v>42516</v>
      </c>
      <c r="D269" s="102" t="e">
        <f>EUR1M!AP268</f>
        <v>#VALUE!</v>
      </c>
      <c r="E269" s="102">
        <f>EUR1M!AQ268</f>
        <v>-4.7263413866240457E-4</v>
      </c>
      <c r="F269" s="220" t="e">
        <f t="shared" si="16"/>
        <v>#VALUE!</v>
      </c>
      <c r="G269" s="102" t="e">
        <f>EUR3M!AX268</f>
        <v>#VALUE!</v>
      </c>
      <c r="H269" s="102">
        <f>EUR3M!AY268</f>
        <v>1.746915707524837E-4</v>
      </c>
      <c r="I269" s="220" t="e">
        <f t="shared" si="17"/>
        <v>#VALUE!</v>
      </c>
      <c r="J269" s="102" t="e">
        <f>EUR6M!AX268</f>
        <v>#VALUE!</v>
      </c>
      <c r="K269" s="102">
        <f>EUR6M!AY268</f>
        <v>1.0713104308564079E-3</v>
      </c>
      <c r="L269" s="220" t="e">
        <f t="shared" si="18"/>
        <v>#VALUE!</v>
      </c>
      <c r="M269" s="102" t="e">
        <f>EUR1Y!AX268</f>
        <v>#VALUE!</v>
      </c>
      <c r="N269" s="102">
        <f>EUR1Y!AY268</f>
        <v>2.3617985200144733E-3</v>
      </c>
      <c r="O269" s="220" t="e">
        <f t="shared" si="19"/>
        <v>#VALUE!</v>
      </c>
    </row>
    <row r="270" spans="1:15" x14ac:dyDescent="0.2">
      <c r="A270" s="55" t="s">
        <v>106</v>
      </c>
      <c r="B270" s="219">
        <f>_xll.qlInterestRateIndexFixingDate(IborIndex&amp;"6M",C270,Trigger)</f>
        <v>42515</v>
      </c>
      <c r="C270" s="219">
        <f>_xll.qlCalendarAdvance(Calendar,C269,A270,"f",,Trigger)</f>
        <v>42517</v>
      </c>
      <c r="D270" s="102" t="e">
        <f>EUR1M!AP269</f>
        <v>#VALUE!</v>
      </c>
      <c r="E270" s="102">
        <f>EUR1M!AQ269</f>
        <v>-4.7205020890705995E-4</v>
      </c>
      <c r="F270" s="220" t="e">
        <f t="shared" si="16"/>
        <v>#VALUE!</v>
      </c>
      <c r="G270" s="102" t="e">
        <f>EUR3M!AX269</f>
        <v>#VALUE!</v>
      </c>
      <c r="H270" s="102">
        <f>EUR3M!AY269</f>
        <v>1.7964867691158031E-4</v>
      </c>
      <c r="I270" s="220" t="e">
        <f t="shared" si="17"/>
        <v>#VALUE!</v>
      </c>
      <c r="J270" s="102" t="e">
        <f>EUR6M!AX269</f>
        <v>#VALUE!</v>
      </c>
      <c r="K270" s="102">
        <f>EUR6M!AY269</f>
        <v>1.0732210169331301E-3</v>
      </c>
      <c r="L270" s="220" t="e">
        <f t="shared" si="18"/>
        <v>#VALUE!</v>
      </c>
      <c r="M270" s="102" t="e">
        <f>EUR1Y!AX269</f>
        <v>#VALUE!</v>
      </c>
      <c r="N270" s="102">
        <f>EUR1Y!AY269</f>
        <v>2.3656536297564832E-3</v>
      </c>
      <c r="O270" s="220" t="e">
        <f t="shared" si="19"/>
        <v>#VALUE!</v>
      </c>
    </row>
    <row r="271" spans="1:15" x14ac:dyDescent="0.2">
      <c r="A271" s="55" t="s">
        <v>106</v>
      </c>
      <c r="B271" s="219">
        <f>_xll.qlInterestRateIndexFixingDate(IborIndex&amp;"6M",C271,Trigger)</f>
        <v>42516</v>
      </c>
      <c r="C271" s="219">
        <f>_xll.qlCalendarAdvance(Calendar,C270,A271,"f",,Trigger)</f>
        <v>42520</v>
      </c>
      <c r="D271" s="102" t="e">
        <f>EUR1M!AP270</f>
        <v>#VALUE!</v>
      </c>
      <c r="E271" s="102">
        <f>EUR1M!AQ270</f>
        <v>-4.7084212934933589E-4</v>
      </c>
      <c r="F271" s="220" t="e">
        <f t="shared" si="16"/>
        <v>#VALUE!</v>
      </c>
      <c r="G271" s="102" t="e">
        <f>EUR3M!AX270</f>
        <v>#VALUE!</v>
      </c>
      <c r="H271" s="102">
        <f>EUR3M!AY270</f>
        <v>1.8405721820744804E-4</v>
      </c>
      <c r="I271" s="220" t="e">
        <f t="shared" si="17"/>
        <v>#VALUE!</v>
      </c>
      <c r="J271" s="102" t="e">
        <f>EUR6M!AX270</f>
        <v>#VALUE!</v>
      </c>
      <c r="K271" s="102">
        <f>EUR6M!AY270</f>
        <v>1.0761635427674891E-3</v>
      </c>
      <c r="L271" s="220" t="e">
        <f t="shared" si="18"/>
        <v>#VALUE!</v>
      </c>
      <c r="M271" s="102" t="e">
        <f>EUR1Y!AX270</f>
        <v>#VALUE!</v>
      </c>
      <c r="N271" s="102">
        <f>EUR1Y!AY270</f>
        <v>2.3695320349935607E-3</v>
      </c>
      <c r="O271" s="220" t="e">
        <f t="shared" si="19"/>
        <v>#VALUE!</v>
      </c>
    </row>
    <row r="272" spans="1:15" x14ac:dyDescent="0.2">
      <c r="A272" s="55" t="s">
        <v>106</v>
      </c>
      <c r="B272" s="219">
        <f>_xll.qlInterestRateIndexFixingDate(IborIndex&amp;"6M",C272,Trigger)</f>
        <v>42517</v>
      </c>
      <c r="C272" s="219">
        <f>_xll.qlCalendarAdvance(Calendar,C271,A272,"f",,Trigger)</f>
        <v>42521</v>
      </c>
      <c r="D272" s="102" t="e">
        <f>EUR1M!AP271</f>
        <v>#VALUE!</v>
      </c>
      <c r="E272" s="102">
        <f>EUR1M!AQ271</f>
        <v>-4.6836899644436825E-4</v>
      </c>
      <c r="F272" s="220" t="e">
        <f t="shared" si="16"/>
        <v>#VALUE!</v>
      </c>
      <c r="G272" s="102" t="e">
        <f>EUR3M!AX271</f>
        <v>#VALUE!</v>
      </c>
      <c r="H272" s="102">
        <f>EUR3M!AY271</f>
        <v>1.8645417030164734E-4</v>
      </c>
      <c r="I272" s="220" t="e">
        <f t="shared" si="17"/>
        <v>#VALUE!</v>
      </c>
      <c r="J272" s="102" t="e">
        <f>EUR6M!AX271</f>
        <v>#VALUE!</v>
      </c>
      <c r="K272" s="102">
        <f>EUR6M!AY271</f>
        <v>1.0790787436455616E-3</v>
      </c>
      <c r="L272" s="220" t="e">
        <f t="shared" si="18"/>
        <v>#VALUE!</v>
      </c>
      <c r="M272" s="102" t="e">
        <f>EUR1Y!AX271</f>
        <v>#VALUE!</v>
      </c>
      <c r="N272" s="102">
        <f>EUR1Y!AY271</f>
        <v>2.3734342409261894E-3</v>
      </c>
      <c r="O272" s="220" t="e">
        <f t="shared" si="19"/>
        <v>#VALUE!</v>
      </c>
    </row>
    <row r="273" spans="1:15" x14ac:dyDescent="0.2">
      <c r="A273" s="55" t="s">
        <v>106</v>
      </c>
      <c r="B273" s="219">
        <f>_xll.qlInterestRateIndexFixingDate(IborIndex&amp;"6M",C273,Trigger)</f>
        <v>42520</v>
      </c>
      <c r="C273" s="219">
        <f>_xll.qlCalendarAdvance(Calendar,C272,A273,"f",,Trigger)</f>
        <v>42522</v>
      </c>
      <c r="D273" s="102" t="e">
        <f>EUR1M!AP272</f>
        <v>#VALUE!</v>
      </c>
      <c r="E273" s="102">
        <f>EUR1M!AQ272</f>
        <v>-4.677739318267065E-4</v>
      </c>
      <c r="F273" s="220" t="e">
        <f t="shared" si="16"/>
        <v>#VALUE!</v>
      </c>
      <c r="G273" s="102" t="e">
        <f>EUR3M!AX272</f>
        <v>#VALUE!</v>
      </c>
      <c r="H273" s="102">
        <f>EUR3M!AY272</f>
        <v>1.8887316881010602E-4</v>
      </c>
      <c r="I273" s="220" t="e">
        <f t="shared" si="17"/>
        <v>#VALUE!</v>
      </c>
      <c r="J273" s="102" t="e">
        <f>EUR6M!AX272</f>
        <v>#VALUE!</v>
      </c>
      <c r="K273" s="102">
        <f>EUR6M!AY272</f>
        <v>1.0841147136229621E-3</v>
      </c>
      <c r="L273" s="220" t="e">
        <f t="shared" si="18"/>
        <v>#VALUE!</v>
      </c>
      <c r="M273" s="102" t="e">
        <f>EUR1Y!AX272</f>
        <v>#VALUE!</v>
      </c>
      <c r="N273" s="102">
        <f>EUR1Y!AY272</f>
        <v>2.382713830505645E-3</v>
      </c>
      <c r="O273" s="220" t="e">
        <f t="shared" si="19"/>
        <v>#VALUE!</v>
      </c>
    </row>
    <row r="274" spans="1:15" x14ac:dyDescent="0.2">
      <c r="A274" s="55" t="s">
        <v>106</v>
      </c>
      <c r="B274" s="219">
        <f>_xll.qlInterestRateIndexFixingDate(IborIndex&amp;"6M",C274,Trigger)</f>
        <v>42521</v>
      </c>
      <c r="C274" s="219">
        <f>_xll.qlCalendarAdvance(Calendar,C273,A274,"f",,Trigger)</f>
        <v>42523</v>
      </c>
      <c r="D274" s="102" t="e">
        <f>EUR1M!AP273</f>
        <v>#VALUE!</v>
      </c>
      <c r="E274" s="102">
        <f>EUR1M!AQ273</f>
        <v>-4.6469823688388701E-4</v>
      </c>
      <c r="F274" s="220" t="e">
        <f t="shared" si="16"/>
        <v>#VALUE!</v>
      </c>
      <c r="G274" s="102" t="e">
        <f>EUR3M!AX273</f>
        <v>#VALUE!</v>
      </c>
      <c r="H274" s="102">
        <f>EUR3M!AY273</f>
        <v>1.9131412482655048E-4</v>
      </c>
      <c r="I274" s="220" t="e">
        <f t="shared" si="17"/>
        <v>#VALUE!</v>
      </c>
      <c r="J274" s="102" t="e">
        <f>EUR6M!AX273</f>
        <v>#VALUE!</v>
      </c>
      <c r="K274" s="102">
        <f>EUR6M!AY273</f>
        <v>1.0903620950166145E-3</v>
      </c>
      <c r="L274" s="220" t="e">
        <f t="shared" si="18"/>
        <v>#VALUE!</v>
      </c>
      <c r="M274" s="102" t="e">
        <f>EUR1Y!AX273</f>
        <v>#VALUE!</v>
      </c>
      <c r="N274" s="102">
        <f>EUR1Y!AY273</f>
        <v>2.3892913212669323E-3</v>
      </c>
      <c r="O274" s="220" t="e">
        <f t="shared" si="19"/>
        <v>#VALUE!</v>
      </c>
    </row>
    <row r="275" spans="1:15" x14ac:dyDescent="0.2">
      <c r="A275" s="55" t="s">
        <v>106</v>
      </c>
      <c r="B275" s="219">
        <f>_xll.qlInterestRateIndexFixingDate(IborIndex&amp;"6M",C275,Trigger)</f>
        <v>42522</v>
      </c>
      <c r="C275" s="219">
        <f>_xll.qlCalendarAdvance(Calendar,C274,A275,"f",,Trigger)</f>
        <v>42524</v>
      </c>
      <c r="D275" s="102" t="e">
        <f>EUR1M!AP274</f>
        <v>#VALUE!</v>
      </c>
      <c r="E275" s="102">
        <f>EUR1M!AQ274</f>
        <v>-4.6344847652202148E-4</v>
      </c>
      <c r="F275" s="220" t="e">
        <f t="shared" si="16"/>
        <v>#VALUE!</v>
      </c>
      <c r="G275" s="102" t="e">
        <f>EUR3M!AX274</f>
        <v>#VALUE!</v>
      </c>
      <c r="H275" s="102">
        <f>EUR3M!AY274</f>
        <v>1.9657268747731271E-4</v>
      </c>
      <c r="I275" s="220" t="e">
        <f t="shared" si="17"/>
        <v>#VALUE!</v>
      </c>
      <c r="J275" s="102" t="e">
        <f>EUR6M!AX274</f>
        <v>#VALUE!</v>
      </c>
      <c r="K275" s="102">
        <f>EUR6M!AY274</f>
        <v>1.0930621186774402E-3</v>
      </c>
      <c r="L275" s="220" t="e">
        <f t="shared" si="18"/>
        <v>#VALUE!</v>
      </c>
      <c r="M275" s="102" t="e">
        <f>EUR1Y!AX274</f>
        <v>#VALUE!</v>
      </c>
      <c r="N275" s="102">
        <f>EUR1Y!AY274</f>
        <v>2.3933202543326769E-3</v>
      </c>
      <c r="O275" s="220" t="e">
        <f t="shared" si="19"/>
        <v>#VALUE!</v>
      </c>
    </row>
    <row r="276" spans="1:15" x14ac:dyDescent="0.2">
      <c r="A276" s="55" t="s">
        <v>106</v>
      </c>
      <c r="B276" s="219">
        <f>_xll.qlInterestRateIndexFixingDate(IborIndex&amp;"6M",C276,Trigger)</f>
        <v>42523</v>
      </c>
      <c r="C276" s="219">
        <f>_xll.qlCalendarAdvance(Calendar,C275,A276,"f",,Trigger)</f>
        <v>42527</v>
      </c>
      <c r="D276" s="102" t="e">
        <f>EUR1M!AP275</f>
        <v>#VALUE!</v>
      </c>
      <c r="E276" s="102">
        <f>EUR1M!AQ275</f>
        <v>-4.6219162790217538E-4</v>
      </c>
      <c r="F276" s="220" t="e">
        <f t="shared" si="16"/>
        <v>#VALUE!</v>
      </c>
      <c r="G276" s="102" t="e">
        <f>EUR3M!AX275</f>
        <v>#VALUE!</v>
      </c>
      <c r="H276" s="102">
        <f>EUR3M!AY275</f>
        <v>2.0129566437623026E-4</v>
      </c>
      <c r="I276" s="220" t="e">
        <f t="shared" si="17"/>
        <v>#VALUE!</v>
      </c>
      <c r="J276" s="102" t="e">
        <f>EUR6M!AX275</f>
        <v>#VALUE!</v>
      </c>
      <c r="K276" s="102">
        <f>EUR6M!AY275</f>
        <v>1.0957030760109178E-3</v>
      </c>
      <c r="L276" s="220" t="e">
        <f t="shared" si="18"/>
        <v>#VALUE!</v>
      </c>
      <c r="M276" s="102" t="e">
        <f>EUR1Y!AX275</f>
        <v>#VALUE!</v>
      </c>
      <c r="N276" s="102">
        <f>EUR1Y!AY275</f>
        <v>2.3973761066884516E-3</v>
      </c>
      <c r="O276" s="220" t="e">
        <f t="shared" si="19"/>
        <v>#VALUE!</v>
      </c>
    </row>
    <row r="277" spans="1:15" x14ac:dyDescent="0.2">
      <c r="A277" s="55" t="s">
        <v>106</v>
      </c>
      <c r="B277" s="219">
        <f>_xll.qlInterestRateIndexFixingDate(IborIndex&amp;"6M",C277,Trigger)</f>
        <v>42524</v>
      </c>
      <c r="C277" s="219">
        <f>_xll.qlCalendarAdvance(Calendar,C276,A277,"f",,Trigger)</f>
        <v>42528</v>
      </c>
      <c r="D277" s="102" t="e">
        <f>EUR1M!AP276</f>
        <v>#VALUE!</v>
      </c>
      <c r="E277" s="102">
        <f>EUR1M!AQ276</f>
        <v>-4.596186689055648E-4</v>
      </c>
      <c r="F277" s="220" t="e">
        <f t="shared" si="16"/>
        <v>#VALUE!</v>
      </c>
      <c r="G277" s="102" t="e">
        <f>EUR3M!AX276</f>
        <v>#VALUE!</v>
      </c>
      <c r="H277" s="102">
        <f>EUR3M!AY276</f>
        <v>2.0384499289060682E-4</v>
      </c>
      <c r="I277" s="220" t="e">
        <f t="shared" si="17"/>
        <v>#VALUE!</v>
      </c>
      <c r="J277" s="102" t="e">
        <f>EUR6M!AX276</f>
        <v>#VALUE!</v>
      </c>
      <c r="K277" s="102">
        <f>EUR6M!AY276</f>
        <v>1.0982795165957306E-3</v>
      </c>
      <c r="L277" s="220" t="e">
        <f t="shared" si="18"/>
        <v>#VALUE!</v>
      </c>
      <c r="M277" s="102" t="e">
        <f>EUR1Y!AX276</f>
        <v>#VALUE!</v>
      </c>
      <c r="N277" s="102">
        <f>EUR1Y!AY276</f>
        <v>2.4014594126669439E-3</v>
      </c>
      <c r="O277" s="220" t="e">
        <f t="shared" si="19"/>
        <v>#VALUE!</v>
      </c>
    </row>
    <row r="278" spans="1:15" x14ac:dyDescent="0.2">
      <c r="A278" s="55" t="s">
        <v>106</v>
      </c>
      <c r="B278" s="219">
        <f>_xll.qlInterestRateIndexFixingDate(IborIndex&amp;"6M",C278,Trigger)</f>
        <v>42527</v>
      </c>
      <c r="C278" s="219">
        <f>_xll.qlCalendarAdvance(Calendar,C277,A278,"f",,Trigger)</f>
        <v>42529</v>
      </c>
      <c r="D278" s="102" t="e">
        <f>EUR1M!AP277</f>
        <v>#VALUE!</v>
      </c>
      <c r="E278" s="102">
        <f>EUR1M!AQ277</f>
        <v>-4.5899956212363554E-4</v>
      </c>
      <c r="F278" s="220" t="e">
        <f t="shared" si="16"/>
        <v>#VALUE!</v>
      </c>
      <c r="G278" s="102" t="e">
        <f>EUR3M!AX277</f>
        <v>#VALUE!</v>
      </c>
      <c r="H278" s="102">
        <f>EUR3M!AY277</f>
        <v>2.0641569661528084E-4</v>
      </c>
      <c r="I278" s="220" t="e">
        <f t="shared" si="17"/>
        <v>#VALUE!</v>
      </c>
      <c r="J278" s="102" t="e">
        <f>EUR6M!AX277</f>
        <v>#VALUE!</v>
      </c>
      <c r="K278" s="102">
        <f>EUR6M!AY277</f>
        <v>1.1029060128807877E-3</v>
      </c>
      <c r="L278" s="220" t="e">
        <f t="shared" si="18"/>
        <v>#VALUE!</v>
      </c>
      <c r="M278" s="102" t="e">
        <f>EUR1Y!AX277</f>
        <v>#VALUE!</v>
      </c>
      <c r="N278" s="102">
        <f>EUR1Y!AY277</f>
        <v>2.4109905217274056E-3</v>
      </c>
      <c r="O278" s="220" t="e">
        <f t="shared" si="19"/>
        <v>#VALUE!</v>
      </c>
    </row>
    <row r="279" spans="1:15" x14ac:dyDescent="0.2">
      <c r="A279" s="55" t="s">
        <v>106</v>
      </c>
      <c r="B279" s="219">
        <f>_xll.qlInterestRateIndexFixingDate(IborIndex&amp;"6M",C279,Trigger)</f>
        <v>42528</v>
      </c>
      <c r="C279" s="219">
        <f>_xll.qlCalendarAdvance(Calendar,C278,A279,"f",,Trigger)</f>
        <v>42530</v>
      </c>
      <c r="D279" s="102" t="e">
        <f>EUR1M!AP278</f>
        <v>#VALUE!</v>
      </c>
      <c r="E279" s="102">
        <f>EUR1M!AQ278</f>
        <v>-4.5579964620356961E-4</v>
      </c>
      <c r="F279" s="220" t="e">
        <f t="shared" si="16"/>
        <v>#VALUE!</v>
      </c>
      <c r="G279" s="102" t="e">
        <f>EUR3M!AX278</f>
        <v>#VALUE!</v>
      </c>
      <c r="H279" s="102">
        <f>EUR3M!AY278</f>
        <v>2.0900767035961343E-4</v>
      </c>
      <c r="I279" s="220" t="e">
        <f t="shared" si="17"/>
        <v>#VALUE!</v>
      </c>
      <c r="J279" s="102" t="e">
        <f>EUR6M!AX278</f>
        <v>#VALUE!</v>
      </c>
      <c r="K279" s="102">
        <f>EUR6M!AY278</f>
        <v>1.1078295012043095E-3</v>
      </c>
      <c r="L279" s="220" t="e">
        <f t="shared" si="18"/>
        <v>#VALUE!</v>
      </c>
      <c r="M279" s="102" t="e">
        <f>EUR1Y!AX278</f>
        <v>#VALUE!</v>
      </c>
      <c r="N279" s="102">
        <f>EUR1Y!AY278</f>
        <v>2.4180780051644719E-3</v>
      </c>
      <c r="O279" s="220" t="e">
        <f t="shared" si="19"/>
        <v>#VALUE!</v>
      </c>
    </row>
    <row r="280" spans="1:15" x14ac:dyDescent="0.2">
      <c r="A280" s="55" t="s">
        <v>106</v>
      </c>
      <c r="B280" s="219">
        <f>_xll.qlInterestRateIndexFixingDate(IborIndex&amp;"6M",C280,Trigger)</f>
        <v>42529</v>
      </c>
      <c r="C280" s="219">
        <f>_xll.qlCalendarAdvance(Calendar,C279,A280,"f",,Trigger)</f>
        <v>42531</v>
      </c>
      <c r="D280" s="102" t="e">
        <f>EUR1M!AP279</f>
        <v>#VALUE!</v>
      </c>
      <c r="E280" s="102">
        <f>EUR1M!AQ279</f>
        <v>-4.5449941921615888E-4</v>
      </c>
      <c r="F280" s="220" t="e">
        <f t="shared" si="16"/>
        <v>#VALUE!</v>
      </c>
      <c r="G280" s="102" t="e">
        <f>EUR3M!AX279</f>
        <v>#VALUE!</v>
      </c>
      <c r="H280" s="102">
        <f>EUR3M!AY279</f>
        <v>2.145654241225939E-4</v>
      </c>
      <c r="I280" s="220" t="e">
        <f t="shared" si="17"/>
        <v>#VALUE!</v>
      </c>
      <c r="J280" s="102" t="e">
        <f>EUR6M!AX279</f>
        <v>#VALUE!</v>
      </c>
      <c r="K280" s="102">
        <f>EUR6M!AY279</f>
        <v>1.1099999999419907E-3</v>
      </c>
      <c r="L280" s="220" t="e">
        <f t="shared" si="18"/>
        <v>#VALUE!</v>
      </c>
      <c r="M280" s="102" t="e">
        <f>EUR1Y!AX279</f>
        <v>#VALUE!</v>
      </c>
      <c r="N280" s="102">
        <f>EUR1Y!AY279</f>
        <v>2.4223067399512478E-3</v>
      </c>
      <c r="O280" s="220" t="e">
        <f t="shared" si="19"/>
        <v>#VALUE!</v>
      </c>
    </row>
    <row r="281" spans="1:15" x14ac:dyDescent="0.2">
      <c r="A281" s="55" t="s">
        <v>106</v>
      </c>
      <c r="B281" s="219">
        <f>_xll.qlInterestRateIndexFixingDate(IborIndex&amp;"6M",C281,Trigger)</f>
        <v>42530</v>
      </c>
      <c r="C281" s="219">
        <f>_xll.qlCalendarAdvance(Calendar,C280,A281,"f",,Trigger)</f>
        <v>42534</v>
      </c>
      <c r="D281" s="102" t="e">
        <f>EUR1M!AP280</f>
        <v>#VALUE!</v>
      </c>
      <c r="E281" s="102">
        <f>EUR1M!AQ280</f>
        <v>-4.5319182104508471E-4</v>
      </c>
      <c r="F281" s="220" t="e">
        <f t="shared" si="16"/>
        <v>#VALUE!</v>
      </c>
      <c r="G281" s="102" t="e">
        <f>EUR3M!AX280</f>
        <v>#VALUE!</v>
      </c>
      <c r="H281" s="102">
        <f>EUR3M!AY280</f>
        <v>2.1958608034150268E-4</v>
      </c>
      <c r="I281" s="220" t="e">
        <f t="shared" si="17"/>
        <v>#VALUE!</v>
      </c>
      <c r="J281" s="102" t="e">
        <f>EUR6M!AX280</f>
        <v>#VALUE!</v>
      </c>
      <c r="K281" s="102">
        <f>EUR6M!AY280</f>
        <v>1.1120743133419446E-3</v>
      </c>
      <c r="L281" s="220" t="e">
        <f t="shared" si="18"/>
        <v>#VALUE!</v>
      </c>
      <c r="M281" s="102" t="e">
        <f>EUR1Y!AX280</f>
        <v>#VALUE!</v>
      </c>
      <c r="N281" s="102">
        <f>EUR1Y!AY280</f>
        <v>2.4265662217819481E-3</v>
      </c>
      <c r="O281" s="220" t="e">
        <f t="shared" si="19"/>
        <v>#VALUE!</v>
      </c>
    </row>
    <row r="282" spans="1:15" x14ac:dyDescent="0.2">
      <c r="A282" s="55" t="s">
        <v>106</v>
      </c>
      <c r="B282" s="219">
        <f>_xll.qlInterestRateIndexFixingDate(IborIndex&amp;"6M",C282,Trigger)</f>
        <v>42531</v>
      </c>
      <c r="C282" s="219">
        <f>_xll.qlCalendarAdvance(Calendar,C281,A282,"f",,Trigger)</f>
        <v>42535</v>
      </c>
      <c r="D282" s="102" t="e">
        <f>EUR1M!AP281</f>
        <v>#VALUE!</v>
      </c>
      <c r="E282" s="102">
        <f>EUR1M!AQ281</f>
        <v>-4.5051507544524583E-4</v>
      </c>
      <c r="F282" s="220" t="e">
        <f t="shared" si="16"/>
        <v>#VALUE!</v>
      </c>
      <c r="G282" s="102" t="e">
        <f>EUR3M!AX281</f>
        <v>#VALUE!</v>
      </c>
      <c r="H282" s="102">
        <f>EUR3M!AY281</f>
        <v>2.2228274492965539E-4</v>
      </c>
      <c r="I282" s="220" t="e">
        <f t="shared" si="17"/>
        <v>#VALUE!</v>
      </c>
      <c r="J282" s="102" t="e">
        <f>EUR6M!AX281</f>
        <v>#VALUE!</v>
      </c>
      <c r="K282" s="102">
        <f>EUR6M!AY281</f>
        <v>1.1140566825082511E-3</v>
      </c>
      <c r="L282" s="220" t="e">
        <f t="shared" si="18"/>
        <v>#VALUE!</v>
      </c>
      <c r="M282" s="102" t="e">
        <f>EUR1Y!AX281</f>
        <v>#VALUE!</v>
      </c>
      <c r="N282" s="102">
        <f>EUR1Y!AY281</f>
        <v>2.4308568273785692E-3</v>
      </c>
      <c r="O282" s="220" t="e">
        <f t="shared" si="19"/>
        <v>#VALUE!</v>
      </c>
    </row>
    <row r="283" spans="1:15" x14ac:dyDescent="0.2">
      <c r="A283" s="55" t="s">
        <v>106</v>
      </c>
      <c r="B283" s="219">
        <f>_xll.qlInterestRateIndexFixingDate(IborIndex&amp;"6M",C283,Trigger)</f>
        <v>42534</v>
      </c>
      <c r="C283" s="219">
        <f>_xll.qlCalendarAdvance(Calendar,C282,A283,"f",,Trigger)</f>
        <v>42536</v>
      </c>
      <c r="D283" s="102" t="e">
        <f>EUR1M!AP282</f>
        <v>#VALUE!</v>
      </c>
      <c r="E283" s="102">
        <f>EUR1M!AQ282</f>
        <v>-4.498709360234443E-4</v>
      </c>
      <c r="F283" s="220" t="e">
        <f t="shared" si="16"/>
        <v>#VALUE!</v>
      </c>
      <c r="G283" s="102" t="e">
        <f>EUR3M!AX282</f>
        <v>#VALUE!</v>
      </c>
      <c r="H283" s="102">
        <f>EUR3M!AY282</f>
        <v>2.2499999955183372E-4</v>
      </c>
      <c r="I283" s="220" t="e">
        <f t="shared" si="17"/>
        <v>#VALUE!</v>
      </c>
      <c r="J283" s="102" t="e">
        <f>EUR6M!AX282</f>
        <v>#VALUE!</v>
      </c>
      <c r="K283" s="102">
        <f>EUR6M!AY282</f>
        <v>1.1179826235542048E-3</v>
      </c>
      <c r="L283" s="220" t="e">
        <f t="shared" si="18"/>
        <v>#VALUE!</v>
      </c>
      <c r="M283" s="102" t="e">
        <f>EUR1Y!AX282</f>
        <v>#VALUE!</v>
      </c>
      <c r="N283" s="102">
        <f>EUR1Y!AY282</f>
        <v>2.4406585725081768E-3</v>
      </c>
      <c r="O283" s="220" t="e">
        <f t="shared" si="19"/>
        <v>#VALUE!</v>
      </c>
    </row>
    <row r="284" spans="1:15" x14ac:dyDescent="0.2">
      <c r="A284" s="55" t="s">
        <v>106</v>
      </c>
      <c r="B284" s="219">
        <f>_xll.qlInterestRateIndexFixingDate(IborIndex&amp;"6M",C284,Trigger)</f>
        <v>42535</v>
      </c>
      <c r="C284" s="219">
        <f>_xll.qlCalendarAdvance(Calendar,C283,A284,"f",,Trigger)</f>
        <v>42537</v>
      </c>
      <c r="D284" s="102" t="e">
        <f>EUR1M!AP283</f>
        <v>#VALUE!</v>
      </c>
      <c r="E284" s="102">
        <f>EUR1M!AQ283</f>
        <v>-4.4654184767711769E-4</v>
      </c>
      <c r="F284" s="220" t="e">
        <f t="shared" si="16"/>
        <v>#VALUE!</v>
      </c>
      <c r="G284" s="102" t="e">
        <f>EUR3M!AX283</f>
        <v>#VALUE!</v>
      </c>
      <c r="H284" s="102">
        <f>EUR3M!AY283</f>
        <v>2.2773765161600835E-4</v>
      </c>
      <c r="I284" s="220" t="e">
        <f t="shared" si="17"/>
        <v>#VALUE!</v>
      </c>
      <c r="J284" s="102" t="e">
        <f>EUR6M!AX283</f>
        <v>#VALUE!</v>
      </c>
      <c r="K284" s="102">
        <f>EUR6M!AY283</f>
        <v>1.1211935328622245E-3</v>
      </c>
      <c r="L284" s="220" t="e">
        <f t="shared" si="18"/>
        <v>#VALUE!</v>
      </c>
      <c r="M284" s="102" t="e">
        <f>EUR1Y!AX283</f>
        <v>#VALUE!</v>
      </c>
      <c r="N284" s="102">
        <f>EUR1Y!AY283</f>
        <v>2.4483211253026626E-3</v>
      </c>
      <c r="O284" s="220" t="e">
        <f t="shared" si="19"/>
        <v>#VALUE!</v>
      </c>
    </row>
    <row r="285" spans="1:15" x14ac:dyDescent="0.2">
      <c r="A285" s="55" t="s">
        <v>106</v>
      </c>
      <c r="B285" s="219">
        <f>_xll.qlInterestRateIndexFixingDate(IborIndex&amp;"6M",C285,Trigger)</f>
        <v>42536</v>
      </c>
      <c r="C285" s="219">
        <f>_xll.qlCalendarAdvance(Calendar,C284,A285,"f",,Trigger)</f>
        <v>42538</v>
      </c>
      <c r="D285" s="102" t="e">
        <f>EUR1M!AP284</f>
        <v>#VALUE!</v>
      </c>
      <c r="E285" s="102">
        <f>EUR1M!AQ284</f>
        <v>-4.4518917357638799E-4</v>
      </c>
      <c r="F285" s="220" t="e">
        <f t="shared" si="16"/>
        <v>#VALUE!</v>
      </c>
      <c r="G285" s="102" t="e">
        <f>EUR3M!AX284</f>
        <v>#VALUE!</v>
      </c>
      <c r="H285" s="102">
        <f>EUR3M!AY284</f>
        <v>2.3358869274252379E-4</v>
      </c>
      <c r="I285" s="220" t="e">
        <f t="shared" si="17"/>
        <v>#VALUE!</v>
      </c>
      <c r="J285" s="102" t="e">
        <f>EUR6M!AX284</f>
        <v>#VALUE!</v>
      </c>
      <c r="K285" s="102">
        <f>EUR6M!AY284</f>
        <v>1.1228118626419174E-3</v>
      </c>
      <c r="L285" s="220" t="e">
        <f t="shared" si="18"/>
        <v>#VALUE!</v>
      </c>
      <c r="M285" s="102" t="e">
        <f>EUR1Y!AX284</f>
        <v>#VALUE!</v>
      </c>
      <c r="N285" s="102">
        <f>EUR1Y!AY284</f>
        <v>2.4527598015666821E-3</v>
      </c>
      <c r="O285" s="220" t="e">
        <f t="shared" si="19"/>
        <v>#VALUE!</v>
      </c>
    </row>
    <row r="286" spans="1:15" x14ac:dyDescent="0.2">
      <c r="A286" s="55" t="s">
        <v>106</v>
      </c>
      <c r="B286" s="219">
        <f>_xll.qlInterestRateIndexFixingDate(IborIndex&amp;"6M",C286,Trigger)</f>
        <v>42537</v>
      </c>
      <c r="C286" s="219">
        <f>_xll.qlCalendarAdvance(Calendar,C285,A286,"f",,Trigger)</f>
        <v>42541</v>
      </c>
      <c r="D286" s="102" t="e">
        <f>EUR1M!AP285</f>
        <v>#VALUE!</v>
      </c>
      <c r="E286" s="102">
        <f>EUR1M!AQ285</f>
        <v>-4.4382884535698608E-4</v>
      </c>
      <c r="F286" s="220" t="e">
        <f t="shared" si="16"/>
        <v>#VALUE!</v>
      </c>
      <c r="G286" s="102" t="e">
        <f>EUR3M!AX285</f>
        <v>#VALUE!</v>
      </c>
      <c r="H286" s="102">
        <f>EUR3M!AY285</f>
        <v>2.3888432756609222E-4</v>
      </c>
      <c r="I286" s="220" t="e">
        <f t="shared" si="17"/>
        <v>#VALUE!</v>
      </c>
      <c r="J286" s="102" t="e">
        <f>EUR6M!AX285</f>
        <v>#VALUE!</v>
      </c>
      <c r="K286" s="102">
        <f>EUR6M!AY285</f>
        <v>1.1243769766977607E-3</v>
      </c>
      <c r="L286" s="220" t="e">
        <f t="shared" si="18"/>
        <v>#VALUE!</v>
      </c>
      <c r="M286" s="102" t="e">
        <f>EUR1Y!AX285</f>
        <v>#VALUE!</v>
      </c>
      <c r="N286" s="102">
        <f>EUR1Y!AY285</f>
        <v>2.4572263468907478E-3</v>
      </c>
      <c r="O286" s="220" t="e">
        <f t="shared" si="19"/>
        <v>#VALUE!</v>
      </c>
    </row>
    <row r="287" spans="1:15" x14ac:dyDescent="0.2">
      <c r="A287" s="55" t="s">
        <v>106</v>
      </c>
      <c r="B287" s="219">
        <f>_xll.qlInterestRateIndexFixingDate(IborIndex&amp;"6M",C287,Trigger)</f>
        <v>42538</v>
      </c>
      <c r="C287" s="219">
        <f>_xll.qlCalendarAdvance(Calendar,C286,A287,"f",,Trigger)</f>
        <v>42542</v>
      </c>
      <c r="D287" s="102" t="e">
        <f>EUR1M!AP286</f>
        <v>#VALUE!</v>
      </c>
      <c r="E287" s="102">
        <f>EUR1M!AQ286</f>
        <v>-4.4104435260053365E-4</v>
      </c>
      <c r="F287" s="220" t="e">
        <f t="shared" si="16"/>
        <v>#VALUE!</v>
      </c>
      <c r="G287" s="102" t="e">
        <f>EUR3M!AX286</f>
        <v>#VALUE!</v>
      </c>
      <c r="H287" s="102">
        <f>EUR3M!AY286</f>
        <v>2.4171832881889429E-4</v>
      </c>
      <c r="I287" s="220" t="e">
        <f t="shared" si="17"/>
        <v>#VALUE!</v>
      </c>
      <c r="J287" s="102" t="e">
        <f>EUR6M!AX286</f>
        <v>#VALUE!</v>
      </c>
      <c r="K287" s="102">
        <f>EUR6M!AY286</f>
        <v>1.125895557671954E-3</v>
      </c>
      <c r="L287" s="220" t="e">
        <f t="shared" si="18"/>
        <v>#VALUE!</v>
      </c>
      <c r="M287" s="102" t="e">
        <f>EUR1Y!AX286</f>
        <v>#VALUE!</v>
      </c>
      <c r="N287" s="102">
        <f>EUR1Y!AY286</f>
        <v>2.4617201630399736E-3</v>
      </c>
      <c r="O287" s="220" t="e">
        <f t="shared" si="19"/>
        <v>#VALUE!</v>
      </c>
    </row>
    <row r="288" spans="1:15" x14ac:dyDescent="0.2">
      <c r="A288" s="55" t="s">
        <v>106</v>
      </c>
      <c r="B288" s="219">
        <f>_xll.qlInterestRateIndexFixingDate(IborIndex&amp;"6M",C288,Trigger)</f>
        <v>42541</v>
      </c>
      <c r="C288" s="219">
        <f>_xll.qlCalendarAdvance(Calendar,C287,A288,"f",,Trigger)</f>
        <v>42543</v>
      </c>
      <c r="D288" s="102" t="e">
        <f>EUR1M!AP287</f>
        <v>#VALUE!</v>
      </c>
      <c r="E288" s="102">
        <f>EUR1M!AQ287</f>
        <v>-4.4037419007381118E-4</v>
      </c>
      <c r="F288" s="220" t="e">
        <f t="shared" si="16"/>
        <v>#VALUE!</v>
      </c>
      <c r="G288" s="102" t="e">
        <f>EUR3M!AX287</f>
        <v>#VALUE!</v>
      </c>
      <c r="H288" s="102">
        <f>EUR3M!AY287</f>
        <v>2.445705923738017E-4</v>
      </c>
      <c r="I288" s="220" t="e">
        <f t="shared" si="17"/>
        <v>#VALUE!</v>
      </c>
      <c r="J288" s="102" t="e">
        <f>EUR6M!AX287</f>
        <v>#VALUE!</v>
      </c>
      <c r="K288" s="102">
        <f>EUR6M!AY287</f>
        <v>1.1305315826121332E-3</v>
      </c>
      <c r="L288" s="220" t="e">
        <f t="shared" si="18"/>
        <v>#VALUE!</v>
      </c>
      <c r="M288" s="102" t="e">
        <f>EUR1Y!AX287</f>
        <v>#VALUE!</v>
      </c>
      <c r="N288" s="102">
        <f>EUR1Y!AY287</f>
        <v>2.4717750976482591E-3</v>
      </c>
      <c r="O288" s="220" t="e">
        <f t="shared" si="19"/>
        <v>#VALUE!</v>
      </c>
    </row>
    <row r="289" spans="1:15" x14ac:dyDescent="0.2">
      <c r="A289" s="55" t="s">
        <v>106</v>
      </c>
      <c r="B289" s="219">
        <f>_xll.qlInterestRateIndexFixingDate(IborIndex&amp;"6M",C289,Trigger)</f>
        <v>42542</v>
      </c>
      <c r="C289" s="219">
        <f>_xll.qlCalendarAdvance(Calendar,C288,A289,"f",,Trigger)</f>
        <v>42544</v>
      </c>
      <c r="D289" s="102" t="e">
        <f>EUR1M!AP288</f>
        <v>#VALUE!</v>
      </c>
      <c r="E289" s="102">
        <f>EUR1M!AQ288</f>
        <v>-4.3691097783149502E-4</v>
      </c>
      <c r="F289" s="220" t="e">
        <f t="shared" si="16"/>
        <v>#VALUE!</v>
      </c>
      <c r="G289" s="102" t="e">
        <f>EUR3M!AX288</f>
        <v>#VALUE!</v>
      </c>
      <c r="H289" s="102">
        <f>EUR3M!AY288</f>
        <v>2.4744077684737124E-4</v>
      </c>
      <c r="I289" s="220" t="e">
        <f t="shared" si="17"/>
        <v>#VALUE!</v>
      </c>
      <c r="J289" s="102" t="e">
        <f>EUR6M!AX288</f>
        <v>#VALUE!</v>
      </c>
      <c r="K289" s="102">
        <f>EUR6M!AY288</f>
        <v>1.1316404822905993E-3</v>
      </c>
      <c r="L289" s="220" t="e">
        <f t="shared" si="18"/>
        <v>#VALUE!</v>
      </c>
      <c r="M289" s="102" t="e">
        <f>EUR1Y!AX288</f>
        <v>#VALUE!</v>
      </c>
      <c r="N289" s="102">
        <f>EUR1Y!AY288</f>
        <v>2.4799559230319927E-3</v>
      </c>
      <c r="O289" s="220" t="e">
        <f t="shared" si="19"/>
        <v>#VALUE!</v>
      </c>
    </row>
    <row r="290" spans="1:15" x14ac:dyDescent="0.2">
      <c r="A290" s="55" t="s">
        <v>106</v>
      </c>
      <c r="B290" s="219">
        <f>_xll.qlInterestRateIndexFixingDate(IborIndex&amp;"6M",C290,Trigger)</f>
        <v>42543</v>
      </c>
      <c r="C290" s="219">
        <f>_xll.qlCalendarAdvance(Calendar,C289,A290,"f",,Trigger)</f>
        <v>42545</v>
      </c>
      <c r="D290" s="102" t="e">
        <f>EUR1M!AP289</f>
        <v>#VALUE!</v>
      </c>
      <c r="E290" s="102">
        <f>EUR1M!AQ289</f>
        <v>-4.3550387611368535E-4</v>
      </c>
      <c r="F290" s="220" t="e">
        <f t="shared" si="16"/>
        <v>#VALUE!</v>
      </c>
      <c r="G290" s="102" t="e">
        <f>EUR3M!AX289</f>
        <v>#VALUE!</v>
      </c>
      <c r="H290" s="102">
        <f>EUR3M!AY289</f>
        <v>2.5354184267738071E-4</v>
      </c>
      <c r="I290" s="220" t="e">
        <f t="shared" si="17"/>
        <v>#VALUE!</v>
      </c>
      <c r="J290" s="102" t="e">
        <f>EUR6M!AX289</f>
        <v>#VALUE!</v>
      </c>
      <c r="K290" s="102">
        <f>EUR6M!AY289</f>
        <v>1.1330289161760581E-3</v>
      </c>
      <c r="L290" s="220" t="e">
        <f t="shared" si="18"/>
        <v>#VALUE!</v>
      </c>
      <c r="M290" s="102" t="e">
        <f>EUR1Y!AX289</f>
        <v>#VALUE!</v>
      </c>
      <c r="N290" s="102">
        <f>EUR1Y!AY289</f>
        <v>2.4845768716151135E-3</v>
      </c>
      <c r="O290" s="220" t="e">
        <f t="shared" si="19"/>
        <v>#VALUE!</v>
      </c>
    </row>
    <row r="291" spans="1:15" x14ac:dyDescent="0.2">
      <c r="A291" s="55" t="s">
        <v>106</v>
      </c>
      <c r="B291" s="219">
        <f>_xll.qlInterestRateIndexFixingDate(IborIndex&amp;"6M",C291,Trigger)</f>
        <v>42544</v>
      </c>
      <c r="C291" s="219">
        <f>_xll.qlCalendarAdvance(Calendar,C290,A291,"f",,Trigger)</f>
        <v>42548</v>
      </c>
      <c r="D291" s="102" t="e">
        <f>EUR1M!AP290</f>
        <v>#VALUE!</v>
      </c>
      <c r="E291" s="102">
        <f>EUR1M!AQ290</f>
        <v>-4.3408883734485926E-4</v>
      </c>
      <c r="F291" s="220" t="e">
        <f t="shared" si="16"/>
        <v>#VALUE!</v>
      </c>
      <c r="G291" s="102" t="e">
        <f>EUR3M!AX290</f>
        <v>#VALUE!</v>
      </c>
      <c r="H291" s="102">
        <f>EUR3M!AY290</f>
        <v>2.5909377447595207E-4</v>
      </c>
      <c r="I291" s="220" t="e">
        <f t="shared" si="17"/>
        <v>#VALUE!</v>
      </c>
      <c r="J291" s="102" t="e">
        <f>EUR6M!AX290</f>
        <v>#VALUE!</v>
      </c>
      <c r="K291" s="102">
        <f>EUR6M!AY290</f>
        <v>1.134412280035806E-3</v>
      </c>
      <c r="L291" s="220" t="e">
        <f t="shared" si="18"/>
        <v>#VALUE!</v>
      </c>
      <c r="M291" s="102" t="e">
        <f>EUR1Y!AX290</f>
        <v>#VALUE!</v>
      </c>
      <c r="N291" s="102">
        <f>EUR1Y!AY290</f>
        <v>2.4892213527061219E-3</v>
      </c>
      <c r="O291" s="220" t="e">
        <f t="shared" si="19"/>
        <v>#VALUE!</v>
      </c>
    </row>
    <row r="292" spans="1:15" x14ac:dyDescent="0.2">
      <c r="A292" s="55" t="s">
        <v>106</v>
      </c>
      <c r="B292" s="219">
        <f>_xll.qlInterestRateIndexFixingDate(IborIndex&amp;"6M",C292,Trigger)</f>
        <v>42545</v>
      </c>
      <c r="C292" s="219">
        <f>_xll.qlCalendarAdvance(Calendar,C291,A292,"f",,Trigger)</f>
        <v>42549</v>
      </c>
      <c r="D292" s="102" t="e">
        <f>EUR1M!AP291</f>
        <v>#VALUE!</v>
      </c>
      <c r="E292" s="102">
        <f>EUR1M!AQ291</f>
        <v>-4.3339825035827484E-4</v>
      </c>
      <c r="F292" s="220" t="e">
        <f t="shared" si="16"/>
        <v>#VALUE!</v>
      </c>
      <c r="G292" s="102" t="e">
        <f>EUR3M!AX291</f>
        <v>#VALUE!</v>
      </c>
      <c r="H292" s="102">
        <f>EUR3M!AY291</f>
        <v>2.6204832103640305E-4</v>
      </c>
      <c r="I292" s="220" t="e">
        <f t="shared" si="17"/>
        <v>#VALUE!</v>
      </c>
      <c r="J292" s="102" t="e">
        <f>EUR6M!AX291</f>
        <v>#VALUE!</v>
      </c>
      <c r="K292" s="102">
        <f>EUR6M!AY291</f>
        <v>1.1357977122410489E-3</v>
      </c>
      <c r="L292" s="220" t="e">
        <f t="shared" si="18"/>
        <v>#VALUE!</v>
      </c>
      <c r="M292" s="102" t="e">
        <f>EUR1Y!AX291</f>
        <v>#VALUE!</v>
      </c>
      <c r="N292" s="102">
        <f>EUR1Y!AY291</f>
        <v>2.4938887184298396E-3</v>
      </c>
      <c r="O292" s="220" t="e">
        <f t="shared" si="19"/>
        <v>#VALUE!</v>
      </c>
    </row>
    <row r="293" spans="1:15" x14ac:dyDescent="0.2">
      <c r="A293" s="55" t="s">
        <v>106</v>
      </c>
      <c r="B293" s="219">
        <f>_xll.qlInterestRateIndexFixingDate(IborIndex&amp;"6M",C293,Trigger)</f>
        <v>42548</v>
      </c>
      <c r="C293" s="219">
        <f>_xll.qlCalendarAdvance(Calendar,C292,A293,"f",,Trigger)</f>
        <v>42550</v>
      </c>
      <c r="D293" s="102" t="e">
        <f>EUR1M!AP292</f>
        <v>#VALUE!</v>
      </c>
      <c r="E293" s="102">
        <f>EUR1M!AQ292</f>
        <v>-4.3049546073603204E-4</v>
      </c>
      <c r="F293" s="220" t="e">
        <f t="shared" si="16"/>
        <v>#VALUE!</v>
      </c>
      <c r="G293" s="102" t="e">
        <f>EUR3M!AX292</f>
        <v>#VALUE!</v>
      </c>
      <c r="H293" s="102">
        <f>EUR3M!AY292</f>
        <v>2.6501866717415262E-4</v>
      </c>
      <c r="I293" s="220" t="e">
        <f t="shared" si="17"/>
        <v>#VALUE!</v>
      </c>
      <c r="J293" s="102" t="e">
        <f>EUR6M!AX292</f>
        <v>#VALUE!</v>
      </c>
      <c r="K293" s="102">
        <f>EUR6M!AY292</f>
        <v>1.2055330600625319E-3</v>
      </c>
      <c r="L293" s="220" t="e">
        <f t="shared" si="18"/>
        <v>#VALUE!</v>
      </c>
      <c r="M293" s="102" t="e">
        <f>EUR1Y!AX292</f>
        <v>#VALUE!</v>
      </c>
      <c r="N293" s="102">
        <f>EUR1Y!AY292</f>
        <v>2.5041612702869764E-3</v>
      </c>
      <c r="O293" s="220" t="e">
        <f t="shared" si="19"/>
        <v>#VALUE!</v>
      </c>
    </row>
    <row r="294" spans="1:15" x14ac:dyDescent="0.2">
      <c r="A294" s="55" t="s">
        <v>106</v>
      </c>
      <c r="B294" s="219">
        <f>_xll.qlInterestRateIndexFixingDate(IborIndex&amp;"6M",C294,Trigger)</f>
        <v>42549</v>
      </c>
      <c r="C294" s="219">
        <f>_xll.qlCalendarAdvance(Calendar,C293,A294,"f",,Trigger)</f>
        <v>42551</v>
      </c>
      <c r="D294" s="102" t="e">
        <f>EUR1M!AP293</f>
        <v>#VALUE!</v>
      </c>
      <c r="E294" s="102">
        <f>EUR1M!AQ293</f>
        <v>-4.2614135031414325E-4</v>
      </c>
      <c r="F294" s="220" t="e">
        <f t="shared" si="16"/>
        <v>#VALUE!</v>
      </c>
      <c r="G294" s="102" t="e">
        <f>EUR3M!AX293</f>
        <v>#VALUE!</v>
      </c>
      <c r="H294" s="102">
        <f>EUR3M!AY293</f>
        <v>2.6800444716435911E-4</v>
      </c>
      <c r="I294" s="220" t="e">
        <f t="shared" si="17"/>
        <v>#VALUE!</v>
      </c>
      <c r="J294" s="102" t="e">
        <f>EUR6M!AX293</f>
        <v>#VALUE!</v>
      </c>
      <c r="K294" s="102">
        <f>EUR6M!AY293</f>
        <v>1.2091016122026484E-3</v>
      </c>
      <c r="L294" s="220" t="e">
        <f t="shared" si="18"/>
        <v>#VALUE!</v>
      </c>
      <c r="M294" s="102" t="e">
        <f>EUR1Y!AX293</f>
        <v>#VALUE!</v>
      </c>
      <c r="N294" s="102">
        <f>EUR1Y!AY293</f>
        <v>2.5127738219058284E-3</v>
      </c>
      <c r="O294" s="220" t="e">
        <f t="shared" si="19"/>
        <v>#VALUE!</v>
      </c>
    </row>
    <row r="295" spans="1:15" x14ac:dyDescent="0.2">
      <c r="A295" s="55" t="s">
        <v>106</v>
      </c>
      <c r="B295" s="219">
        <f>_xll.qlInterestRateIndexFixingDate(IborIndex&amp;"6M",C295,Trigger)</f>
        <v>42550</v>
      </c>
      <c r="C295" s="219">
        <f>_xll.qlCalendarAdvance(Calendar,C294,A295,"f",,Trigger)</f>
        <v>42552</v>
      </c>
      <c r="D295" s="102" t="e">
        <f>EUR1M!AP294</f>
        <v>#VALUE!</v>
      </c>
      <c r="E295" s="102">
        <f>EUR1M!AQ294</f>
        <v>-4.2467363452910572E-4</v>
      </c>
      <c r="F295" s="220" t="e">
        <f t="shared" si="16"/>
        <v>#VALUE!</v>
      </c>
      <c r="G295" s="102" t="e">
        <f>EUR3M!AX294</f>
        <v>#VALUE!</v>
      </c>
      <c r="H295" s="102">
        <f>EUR3M!AY294</f>
        <v>2.7430369569801156E-4</v>
      </c>
      <c r="I295" s="220" t="e">
        <f t="shared" si="17"/>
        <v>#VALUE!</v>
      </c>
      <c r="J295" s="102" t="e">
        <f>EUR6M!AX294</f>
        <v>#VALUE!</v>
      </c>
      <c r="K295" s="102">
        <f>EUR6M!AY294</f>
        <v>1.2106337285672955E-3</v>
      </c>
      <c r="L295" s="220" t="e">
        <f t="shared" si="18"/>
        <v>#VALUE!</v>
      </c>
      <c r="M295" s="102" t="e">
        <f>EUR1Y!AX294</f>
        <v>#VALUE!</v>
      </c>
      <c r="N295" s="102">
        <f>EUR1Y!AY294</f>
        <v>2.5175456444151232E-3</v>
      </c>
      <c r="O295" s="220" t="e">
        <f t="shared" si="19"/>
        <v>#VALUE!</v>
      </c>
    </row>
    <row r="296" spans="1:15" x14ac:dyDescent="0.2">
      <c r="A296" s="55" t="s">
        <v>106</v>
      </c>
      <c r="B296" s="219">
        <f>_xll.qlInterestRateIndexFixingDate(IborIndex&amp;"6M",C296,Trigger)</f>
        <v>42551</v>
      </c>
      <c r="C296" s="219">
        <f>_xll.qlCalendarAdvance(Calendar,C295,A296,"f",,Trigger)</f>
        <v>42555</v>
      </c>
      <c r="D296" s="102" t="e">
        <f>EUR1M!AP295</f>
        <v>#VALUE!</v>
      </c>
      <c r="E296" s="102">
        <f>EUR1M!AQ295</f>
        <v>-4.2166857030068178E-4</v>
      </c>
      <c r="F296" s="220" t="e">
        <f t="shared" si="16"/>
        <v>#VALUE!</v>
      </c>
      <c r="G296" s="102" t="e">
        <f>EUR3M!AX295</f>
        <v>#VALUE!</v>
      </c>
      <c r="H296" s="102">
        <f>EUR3M!AY295</f>
        <v>2.8009446940248438E-4</v>
      </c>
      <c r="I296" s="220" t="e">
        <f t="shared" si="17"/>
        <v>#VALUE!</v>
      </c>
      <c r="J296" s="102" t="e">
        <f>EUR6M!AX295</f>
        <v>#VALUE!</v>
      </c>
      <c r="K296" s="102">
        <f>EUR6M!AY295</f>
        <v>1.2122135249453584E-3</v>
      </c>
      <c r="L296" s="220" t="e">
        <f t="shared" si="18"/>
        <v>#VALUE!</v>
      </c>
      <c r="M296" s="102" t="e">
        <f>EUR1Y!AX295</f>
        <v>#VALUE!</v>
      </c>
      <c r="N296" s="102">
        <f>EUR1Y!AY295</f>
        <v>2.5223363153497047E-3</v>
      </c>
      <c r="O296" s="220" t="e">
        <f t="shared" si="19"/>
        <v>#VALUE!</v>
      </c>
    </row>
    <row r="297" spans="1:15" x14ac:dyDescent="0.2">
      <c r="A297" s="55" t="s">
        <v>106</v>
      </c>
      <c r="B297" s="219">
        <f>_xll.qlInterestRateIndexFixingDate(IborIndex&amp;"6M",C297,Trigger)</f>
        <v>42552</v>
      </c>
      <c r="C297" s="219">
        <f>_xll.qlCalendarAdvance(Calendar,C296,A297,"f",,Trigger)</f>
        <v>42556</v>
      </c>
      <c r="D297" s="102" t="e">
        <f>EUR1M!AP296</f>
        <v>#VALUE!</v>
      </c>
      <c r="E297" s="102">
        <f>EUR1M!AQ296</f>
        <v>-4.2094606450049366E-4</v>
      </c>
      <c r="F297" s="220" t="e">
        <f t="shared" si="16"/>
        <v>#VALUE!</v>
      </c>
      <c r="G297" s="102" t="e">
        <f>EUR3M!AX296</f>
        <v>#VALUE!</v>
      </c>
      <c r="H297" s="102">
        <f>EUR3M!AY296</f>
        <v>2.8315181104494701E-4</v>
      </c>
      <c r="I297" s="220" t="e">
        <f t="shared" si="17"/>
        <v>#VALUE!</v>
      </c>
      <c r="J297" s="102" t="e">
        <f>EUR6M!AX296</f>
        <v>#VALUE!</v>
      </c>
      <c r="K297" s="102">
        <f>EUR6M!AY296</f>
        <v>1.2158426807695384E-3</v>
      </c>
      <c r="L297" s="220" t="e">
        <f t="shared" si="18"/>
        <v>#VALUE!</v>
      </c>
      <c r="M297" s="102" t="e">
        <f>EUR1Y!AX296</f>
        <v>#VALUE!</v>
      </c>
      <c r="N297" s="102">
        <f>EUR1Y!AY296</f>
        <v>2.5271451371787724E-3</v>
      </c>
      <c r="O297" s="220" t="e">
        <f t="shared" si="19"/>
        <v>#VALUE!</v>
      </c>
    </row>
    <row r="298" spans="1:15" x14ac:dyDescent="0.2">
      <c r="A298" s="55" t="s">
        <v>106</v>
      </c>
      <c r="B298" s="219">
        <f>_xll.qlInterestRateIndexFixingDate(IborIndex&amp;"6M",C298,Trigger)</f>
        <v>42555</v>
      </c>
      <c r="C298" s="219">
        <f>_xll.qlCalendarAdvance(Calendar,C297,A298,"f",,Trigger)</f>
        <v>42557</v>
      </c>
      <c r="D298" s="102" t="e">
        <f>EUR1M!AP297</f>
        <v>#VALUE!</v>
      </c>
      <c r="E298" s="102">
        <f>EUR1M!AQ297</f>
        <v>-4.2022088438759881E-4</v>
      </c>
      <c r="F298" s="220" t="e">
        <f t="shared" si="16"/>
        <v>#VALUE!</v>
      </c>
      <c r="G298" s="102" t="e">
        <f>EUR3M!AX297</f>
        <v>#VALUE!</v>
      </c>
      <c r="H298" s="102">
        <f>EUR3M!AY297</f>
        <v>2.8622231915619446E-4</v>
      </c>
      <c r="I298" s="220" t="e">
        <f t="shared" si="17"/>
        <v>#VALUE!</v>
      </c>
      <c r="J298" s="102" t="e">
        <f>EUR6M!AX297</f>
        <v>#VALUE!</v>
      </c>
      <c r="K298" s="102">
        <f>EUR6M!AY297</f>
        <v>1.2165605389575366E-3</v>
      </c>
      <c r="L298" s="220" t="e">
        <f t="shared" si="18"/>
        <v>#VALUE!</v>
      </c>
      <c r="M298" s="102" t="e">
        <f>EUR1Y!AX297</f>
        <v>#VALUE!</v>
      </c>
      <c r="N298" s="102">
        <f>EUR1Y!AY297</f>
        <v>2.5375984621705174E-3</v>
      </c>
      <c r="O298" s="220" t="e">
        <f t="shared" si="19"/>
        <v>#VALUE!</v>
      </c>
    </row>
    <row r="299" spans="1:15" x14ac:dyDescent="0.2">
      <c r="A299" s="55" t="s">
        <v>106</v>
      </c>
      <c r="B299" s="219">
        <f>_xll.qlInterestRateIndexFixingDate(IborIndex&amp;"6M",C299,Trigger)</f>
        <v>42556</v>
      </c>
      <c r="C299" s="219">
        <f>_xll.qlCalendarAdvance(Calendar,C298,A299,"f",,Trigger)</f>
        <v>42558</v>
      </c>
      <c r="D299" s="102" t="e">
        <f>EUR1M!AP298</f>
        <v>#VALUE!</v>
      </c>
      <c r="E299" s="102">
        <f>EUR1M!AQ298</f>
        <v>-4.1569288126031359E-4</v>
      </c>
      <c r="F299" s="220" t="e">
        <f t="shared" si="16"/>
        <v>#VALUE!</v>
      </c>
      <c r="G299" s="102" t="e">
        <f>EUR3M!AX298</f>
        <v>#VALUE!</v>
      </c>
      <c r="H299" s="102">
        <f>EUR3M!AY298</f>
        <v>2.8930560366390446E-4</v>
      </c>
      <c r="I299" s="220" t="e">
        <f t="shared" si="17"/>
        <v>#VALUE!</v>
      </c>
      <c r="J299" s="102" t="e">
        <f>EUR6M!AX298</f>
        <v>#VALUE!</v>
      </c>
      <c r="K299" s="102">
        <f>EUR6M!AY298</f>
        <v>1.2210946913619918E-3</v>
      </c>
      <c r="L299" s="220" t="e">
        <f t="shared" si="18"/>
        <v>#VALUE!</v>
      </c>
      <c r="M299" s="102" t="e">
        <f>EUR1Y!AX298</f>
        <v>#VALUE!</v>
      </c>
      <c r="N299" s="102">
        <f>EUR1Y!AY298</f>
        <v>2.5465477344967309E-3</v>
      </c>
      <c r="O299" s="220" t="e">
        <f t="shared" si="19"/>
        <v>#VALUE!</v>
      </c>
    </row>
    <row r="300" spans="1:15" x14ac:dyDescent="0.2">
      <c r="A300" s="55" t="s">
        <v>106</v>
      </c>
      <c r="B300" s="219">
        <f>_xll.qlInterestRateIndexFixingDate(IborIndex&amp;"6M",C300,Trigger)</f>
        <v>42557</v>
      </c>
      <c r="C300" s="219">
        <f>_xll.qlCalendarAdvance(Calendar,C299,A300,"f",,Trigger)</f>
        <v>42559</v>
      </c>
      <c r="D300" s="102" t="e">
        <f>EUR1M!AP299</f>
        <v>#VALUE!</v>
      </c>
      <c r="E300" s="102">
        <f>EUR1M!AQ299</f>
        <v>-4.1416663537451005E-4</v>
      </c>
      <c r="F300" s="220" t="e">
        <f t="shared" si="16"/>
        <v>#VALUE!</v>
      </c>
      <c r="G300" s="102" t="e">
        <f>EUR3M!AX299</f>
        <v>#VALUE!</v>
      </c>
      <c r="H300" s="102">
        <f>EUR3M!AY299</f>
        <v>2.9575109060232834E-4</v>
      </c>
      <c r="I300" s="220" t="e">
        <f t="shared" si="17"/>
        <v>#VALUE!</v>
      </c>
      <c r="J300" s="102" t="e">
        <f>EUR6M!AX299</f>
        <v>#VALUE!</v>
      </c>
      <c r="K300" s="102">
        <f>EUR6M!AY299</f>
        <v>1.2231216651386434E-3</v>
      </c>
      <c r="L300" s="220" t="e">
        <f t="shared" si="18"/>
        <v>#VALUE!</v>
      </c>
      <c r="M300" s="102" t="e">
        <f>EUR1Y!AX299</f>
        <v>#VALUE!</v>
      </c>
      <c r="N300" s="102">
        <f>EUR1Y!AY299</f>
        <v>2.5514365995040209E-3</v>
      </c>
      <c r="O300" s="220" t="e">
        <f t="shared" si="19"/>
        <v>#VALUE!</v>
      </c>
    </row>
    <row r="301" spans="1:15" x14ac:dyDescent="0.2">
      <c r="A301" s="55" t="s">
        <v>106</v>
      </c>
      <c r="B301" s="219">
        <f>_xll.qlInterestRateIndexFixingDate(IborIndex&amp;"6M",C301,Trigger)</f>
        <v>42558</v>
      </c>
      <c r="C301" s="219">
        <f>_xll.qlCalendarAdvance(Calendar,C300,A301,"f",,Trigger)</f>
        <v>42562</v>
      </c>
      <c r="D301" s="102" t="e">
        <f>EUR1M!AP300</f>
        <v>#VALUE!</v>
      </c>
      <c r="E301" s="102">
        <f>EUR1M!AQ300</f>
        <v>-4.1104217782200243E-4</v>
      </c>
      <c r="F301" s="220" t="e">
        <f t="shared" si="16"/>
        <v>#VALUE!</v>
      </c>
      <c r="G301" s="102" t="e">
        <f>EUR3M!AX300</f>
        <v>#VALUE!</v>
      </c>
      <c r="H301" s="102">
        <f>EUR3M!AY300</f>
        <v>3.0175858262236079E-4</v>
      </c>
      <c r="I301" s="220" t="e">
        <f t="shared" si="17"/>
        <v>#VALUE!</v>
      </c>
      <c r="J301" s="102" t="e">
        <f>EUR6M!AX300</f>
        <v>#VALUE!</v>
      </c>
      <c r="K301" s="102">
        <f>EUR6M!AY300</f>
        <v>1.2252506225459655E-3</v>
      </c>
      <c r="L301" s="220" t="e">
        <f t="shared" si="18"/>
        <v>#VALUE!</v>
      </c>
      <c r="M301" s="102" t="e">
        <f>EUR1Y!AX300</f>
        <v>#VALUE!</v>
      </c>
      <c r="N301" s="102">
        <f>EUR1Y!AY300</f>
        <v>2.5563392812173367E-3</v>
      </c>
      <c r="O301" s="220" t="e">
        <f t="shared" si="19"/>
        <v>#VALUE!</v>
      </c>
    </row>
    <row r="302" spans="1:15" x14ac:dyDescent="0.2">
      <c r="A302" s="55" t="s">
        <v>106</v>
      </c>
      <c r="B302" s="219">
        <f>_xll.qlInterestRateIndexFixingDate(IborIndex&amp;"6M",C302,Trigger)</f>
        <v>42559</v>
      </c>
      <c r="C302" s="219">
        <f>_xll.qlCalendarAdvance(Calendar,C301,A302,"f",,Trigger)</f>
        <v>42563</v>
      </c>
      <c r="D302" s="102" t="e">
        <f>EUR1M!AP301</f>
        <v>#VALUE!</v>
      </c>
      <c r="E302" s="102">
        <f>EUR1M!AQ301</f>
        <v>-4.1029077189475016E-4</v>
      </c>
      <c r="F302" s="220" t="e">
        <f t="shared" si="16"/>
        <v>#VALUE!</v>
      </c>
      <c r="G302" s="102" t="e">
        <f>EUR3M!AX301</f>
        <v>#VALUE!</v>
      </c>
      <c r="H302" s="102">
        <f>EUR3M!AY301</f>
        <v>3.0489977639267337E-4</v>
      </c>
      <c r="I302" s="220" t="e">
        <f t="shared" si="17"/>
        <v>#VALUE!</v>
      </c>
      <c r="J302" s="102" t="e">
        <f>EUR6M!AX301</f>
        <v>#VALUE!</v>
      </c>
      <c r="K302" s="102">
        <f>EUR6M!AY301</f>
        <v>1.2300000005049936E-3</v>
      </c>
      <c r="L302" s="220" t="e">
        <f t="shared" si="18"/>
        <v>#VALUE!</v>
      </c>
      <c r="M302" s="102" t="e">
        <f>EUR1Y!AX301</f>
        <v>#VALUE!</v>
      </c>
      <c r="N302" s="102">
        <f>EUR1Y!AY301</f>
        <v>2.561255032435145E-3</v>
      </c>
      <c r="O302" s="220" t="e">
        <f t="shared" si="19"/>
        <v>#VALUE!</v>
      </c>
    </row>
    <row r="303" spans="1:15" x14ac:dyDescent="0.2">
      <c r="A303" s="55" t="s">
        <v>106</v>
      </c>
      <c r="B303" s="219">
        <f>_xll.qlInterestRateIndexFixingDate(IborIndex&amp;"6M",C303,Trigger)</f>
        <v>42562</v>
      </c>
      <c r="C303" s="219">
        <f>_xll.qlCalendarAdvance(Calendar,C302,A303,"f",,Trigger)</f>
        <v>42564</v>
      </c>
      <c r="D303" s="102" t="e">
        <f>EUR1M!AP302</f>
        <v>#VALUE!</v>
      </c>
      <c r="E303" s="102">
        <f>EUR1M!AQ302</f>
        <v>-4.0953659732348885E-4</v>
      </c>
      <c r="F303" s="220" t="e">
        <f t="shared" si="16"/>
        <v>#VALUE!</v>
      </c>
      <c r="G303" s="102" t="e">
        <f>EUR3M!AX302</f>
        <v>#VALUE!</v>
      </c>
      <c r="H303" s="102">
        <f>EUR3M!AY302</f>
        <v>3.0805133312564788E-4</v>
      </c>
      <c r="I303" s="220" t="e">
        <f t="shared" si="17"/>
        <v>#VALUE!</v>
      </c>
      <c r="J303" s="102" t="e">
        <f>EUR6M!AX302</f>
        <v>#VALUE!</v>
      </c>
      <c r="K303" s="102">
        <f>EUR6M!AY302</f>
        <v>1.2311212825798232E-3</v>
      </c>
      <c r="L303" s="220" t="e">
        <f t="shared" si="18"/>
        <v>#VALUE!</v>
      </c>
      <c r="M303" s="102" t="e">
        <f>EUR1Y!AX302</f>
        <v>#VALUE!</v>
      </c>
      <c r="N303" s="102">
        <f>EUR1Y!AY302</f>
        <v>2.5718512973314455E-3</v>
      </c>
      <c r="O303" s="220" t="e">
        <f t="shared" si="19"/>
        <v>#VALUE!</v>
      </c>
    </row>
    <row r="304" spans="1:15" x14ac:dyDescent="0.2">
      <c r="A304" s="55" t="s">
        <v>106</v>
      </c>
      <c r="B304" s="219">
        <f>_xll.qlInterestRateIndexFixingDate(IborIndex&amp;"6M",C304,Trigger)</f>
        <v>42563</v>
      </c>
      <c r="C304" s="219">
        <f>_xll.qlCalendarAdvance(Calendar,C303,A304,"f",,Trigger)</f>
        <v>42565</v>
      </c>
      <c r="D304" s="102" t="e">
        <f>EUR1M!AP303</f>
        <v>#VALUE!</v>
      </c>
      <c r="E304" s="102">
        <f>EUR1M!AQ303</f>
        <v>-4.0482875987457589E-4</v>
      </c>
      <c r="F304" s="220" t="e">
        <f t="shared" si="16"/>
        <v>#VALUE!</v>
      </c>
      <c r="G304" s="102" t="e">
        <f>EUR3M!AX303</f>
        <v>#VALUE!</v>
      </c>
      <c r="H304" s="102">
        <f>EUR3M!AY303</f>
        <v>3.112128384093013E-4</v>
      </c>
      <c r="I304" s="220" t="e">
        <f t="shared" si="17"/>
        <v>#VALUE!</v>
      </c>
      <c r="J304" s="102" t="e">
        <f>EUR6M!AX303</f>
        <v>#VALUE!</v>
      </c>
      <c r="K304" s="102">
        <f>EUR6M!AY303</f>
        <v>1.2376103261943375E-3</v>
      </c>
      <c r="L304" s="220" t="e">
        <f t="shared" si="18"/>
        <v>#VALUE!</v>
      </c>
      <c r="M304" s="102" t="e">
        <f>EUR1Y!AX303</f>
        <v>#VALUE!</v>
      </c>
      <c r="N304" s="102">
        <f>EUR1Y!AY303</f>
        <v>2.5810459326675288E-3</v>
      </c>
      <c r="O304" s="220" t="e">
        <f t="shared" si="19"/>
        <v>#VALUE!</v>
      </c>
    </row>
    <row r="305" spans="1:15" x14ac:dyDescent="0.2">
      <c r="A305" s="55" t="s">
        <v>106</v>
      </c>
      <c r="B305" s="219">
        <f>_xll.qlInterestRateIndexFixingDate(IborIndex&amp;"6M",C305,Trigger)</f>
        <v>42564</v>
      </c>
      <c r="C305" s="219">
        <f>_xll.qlCalendarAdvance(Calendar,C304,A305,"f",,Trigger)</f>
        <v>42566</v>
      </c>
      <c r="D305" s="102" t="e">
        <f>EUR1M!AP304</f>
        <v>#VALUE!</v>
      </c>
      <c r="E305" s="102">
        <f>EUR1M!AQ304</f>
        <v>-4.0324200334324582E-4</v>
      </c>
      <c r="F305" s="220" t="e">
        <f t="shared" si="16"/>
        <v>#VALUE!</v>
      </c>
      <c r="G305" s="102" t="e">
        <f>EUR3M!AX304</f>
        <v>#VALUE!</v>
      </c>
      <c r="H305" s="102">
        <f>EUR3M!AY304</f>
        <v>3.1775269458272324E-4</v>
      </c>
      <c r="I305" s="220" t="e">
        <f t="shared" si="17"/>
        <v>#VALUE!</v>
      </c>
      <c r="J305" s="102" t="e">
        <f>EUR6M!AX304</f>
        <v>#VALUE!</v>
      </c>
      <c r="K305" s="102">
        <f>EUR6M!AY304</f>
        <v>1.2404209473831677E-3</v>
      </c>
      <c r="L305" s="220" t="e">
        <f t="shared" si="18"/>
        <v>#VALUE!</v>
      </c>
      <c r="M305" s="102" t="e">
        <f>EUR1Y!AX304</f>
        <v>#VALUE!</v>
      </c>
      <c r="N305" s="102">
        <f>EUR1Y!AY304</f>
        <v>2.5860274430995205E-3</v>
      </c>
      <c r="O305" s="220" t="e">
        <f t="shared" si="19"/>
        <v>#VALUE!</v>
      </c>
    </row>
    <row r="306" spans="1:15" x14ac:dyDescent="0.2">
      <c r="A306" s="55" t="s">
        <v>106</v>
      </c>
      <c r="B306" s="219">
        <f>_xll.qlInterestRateIndexFixingDate(IborIndex&amp;"6M",C306,Trigger)</f>
        <v>42565</v>
      </c>
      <c r="C306" s="219">
        <f>_xll.qlCalendarAdvance(Calendar,C305,A306,"f",,Trigger)</f>
        <v>42569</v>
      </c>
      <c r="D306" s="102" t="e">
        <f>EUR1M!AP305</f>
        <v>#VALUE!</v>
      </c>
      <c r="E306" s="102">
        <f>EUR1M!AQ305</f>
        <v>-3.9999419167425679E-4</v>
      </c>
      <c r="F306" s="220" t="e">
        <f t="shared" si="16"/>
        <v>#VALUE!</v>
      </c>
      <c r="G306" s="102" t="e">
        <f>EUR3M!AX305</f>
        <v>#VALUE!</v>
      </c>
      <c r="H306" s="102">
        <f>EUR3M!AY305</f>
        <v>3.2394993511187175E-4</v>
      </c>
      <c r="I306" s="220" t="e">
        <f t="shared" si="17"/>
        <v>#VALUE!</v>
      </c>
      <c r="J306" s="102" t="e">
        <f>EUR6M!AX305</f>
        <v>#VALUE!</v>
      </c>
      <c r="K306" s="102">
        <f>EUR6M!AY305</f>
        <v>1.2433354073530499E-3</v>
      </c>
      <c r="L306" s="220" t="e">
        <f t="shared" si="18"/>
        <v>#VALUE!</v>
      </c>
      <c r="M306" s="102" t="e">
        <f>EUR1Y!AX305</f>
        <v>#VALUE!</v>
      </c>
      <c r="N306" s="102">
        <f>EUR1Y!AY305</f>
        <v>2.5910232818280891E-3</v>
      </c>
      <c r="O306" s="220" t="e">
        <f t="shared" si="19"/>
        <v>#VALUE!</v>
      </c>
    </row>
    <row r="307" spans="1:15" x14ac:dyDescent="0.2">
      <c r="A307" s="55" t="s">
        <v>106</v>
      </c>
      <c r="B307" s="219">
        <f>_xll.qlInterestRateIndexFixingDate(IborIndex&amp;"6M",C307,Trigger)</f>
        <v>42566</v>
      </c>
      <c r="C307" s="219">
        <f>_xll.qlCalendarAdvance(Calendar,C306,A307,"f",,Trigger)</f>
        <v>42570</v>
      </c>
      <c r="D307" s="102" t="e">
        <f>EUR1M!AP306</f>
        <v>#VALUE!</v>
      </c>
      <c r="E307" s="102">
        <f>EUR1M!AQ306</f>
        <v>-3.9921289519129211E-4</v>
      </c>
      <c r="F307" s="220" t="e">
        <f t="shared" si="16"/>
        <v>#VALUE!</v>
      </c>
      <c r="G307" s="102" t="e">
        <f>EUR3M!AX306</f>
        <v>#VALUE!</v>
      </c>
      <c r="H307" s="102">
        <f>EUR3M!AY306</f>
        <v>3.2715484526392029E-4</v>
      </c>
      <c r="I307" s="220" t="e">
        <f t="shared" si="17"/>
        <v>#VALUE!</v>
      </c>
      <c r="J307" s="102" t="e">
        <f>EUR6M!AX306</f>
        <v>#VALUE!</v>
      </c>
      <c r="K307" s="102">
        <f>EUR6M!AY306</f>
        <v>1.2493518745192121E-3</v>
      </c>
      <c r="L307" s="220" t="e">
        <f t="shared" si="18"/>
        <v>#VALUE!</v>
      </c>
      <c r="M307" s="102" t="e">
        <f>EUR1Y!AX306</f>
        <v>#VALUE!</v>
      </c>
      <c r="N307" s="102">
        <f>EUR1Y!AY306</f>
        <v>2.5960338624172116E-3</v>
      </c>
      <c r="O307" s="220" t="e">
        <f t="shared" si="19"/>
        <v>#VALUE!</v>
      </c>
    </row>
    <row r="308" spans="1:15" x14ac:dyDescent="0.2">
      <c r="A308" s="55" t="s">
        <v>106</v>
      </c>
      <c r="B308" s="219">
        <f>_xll.qlInterestRateIndexFixingDate(IborIndex&amp;"6M",C308,Trigger)</f>
        <v>42569</v>
      </c>
      <c r="C308" s="219">
        <f>_xll.qlCalendarAdvance(Calendar,C307,A308,"f",,Trigger)</f>
        <v>42571</v>
      </c>
      <c r="D308" s="102" t="e">
        <f>EUR1M!AP307</f>
        <v>#VALUE!</v>
      </c>
      <c r="E308" s="102">
        <f>EUR1M!AQ307</f>
        <v>-3.9842873573811468E-4</v>
      </c>
      <c r="F308" s="220" t="e">
        <f t="shared" si="16"/>
        <v>#VALUE!</v>
      </c>
      <c r="G308" s="102" t="e">
        <f>EUR3M!AX307</f>
        <v>#VALUE!</v>
      </c>
      <c r="H308" s="102">
        <f>EUR3M!AY307</f>
        <v>3.3036714446794778E-4</v>
      </c>
      <c r="I308" s="220" t="e">
        <f t="shared" si="17"/>
        <v>#VALUE!</v>
      </c>
      <c r="J308" s="102" t="e">
        <f>EUR6M!AX307</f>
        <v>#VALUE!</v>
      </c>
      <c r="K308" s="102">
        <f>EUR6M!AY307</f>
        <v>1.2509719276245239E-3</v>
      </c>
      <c r="L308" s="220" t="e">
        <f t="shared" si="18"/>
        <v>#VALUE!</v>
      </c>
      <c r="M308" s="102" t="e">
        <f>EUR1Y!AX307</f>
        <v>#VALUE!</v>
      </c>
      <c r="N308" s="102">
        <f>EUR1Y!AY307</f>
        <v>2.6067662115997706E-3</v>
      </c>
      <c r="O308" s="220" t="e">
        <f t="shared" si="19"/>
        <v>#VALUE!</v>
      </c>
    </row>
    <row r="309" spans="1:15" x14ac:dyDescent="0.2">
      <c r="A309" s="55" t="s">
        <v>106</v>
      </c>
      <c r="B309" s="219">
        <f>_xll.qlInterestRateIndexFixingDate(IborIndex&amp;"6M",C309,Trigger)</f>
        <v>42570</v>
      </c>
      <c r="C309" s="219">
        <f>_xll.qlCalendarAdvance(Calendar,C308,A309,"f",,Trigger)</f>
        <v>42572</v>
      </c>
      <c r="D309" s="102" t="e">
        <f>EUR1M!AP308</f>
        <v>#VALUE!</v>
      </c>
      <c r="E309" s="102">
        <f>EUR1M!AQ308</f>
        <v>-3.9353512230621754E-4</v>
      </c>
      <c r="F309" s="220" t="e">
        <f t="shared" si="16"/>
        <v>#VALUE!</v>
      </c>
      <c r="G309" s="102" t="e">
        <f>EUR3M!AX308</f>
        <v>#VALUE!</v>
      </c>
      <c r="H309" s="102">
        <f>EUR3M!AY308</f>
        <v>3.3358639396796619E-4</v>
      </c>
      <c r="I309" s="220" t="e">
        <f t="shared" si="17"/>
        <v>#VALUE!</v>
      </c>
      <c r="J309" s="102" t="e">
        <f>EUR6M!AX308</f>
        <v>#VALUE!</v>
      </c>
      <c r="K309" s="102">
        <f>EUR6M!AY308</f>
        <v>1.2593065706518844E-3</v>
      </c>
      <c r="L309" s="220" t="e">
        <f t="shared" si="18"/>
        <v>#VALUE!</v>
      </c>
      <c r="M309" s="102" t="e">
        <f>EUR1Y!AX308</f>
        <v>#VALUE!</v>
      </c>
      <c r="N309" s="102">
        <f>EUR1Y!AY308</f>
        <v>2.6162320044664121E-3</v>
      </c>
      <c r="O309" s="220" t="e">
        <f t="shared" si="19"/>
        <v>#VALUE!</v>
      </c>
    </row>
    <row r="310" spans="1:15" x14ac:dyDescent="0.2">
      <c r="A310" s="55" t="s">
        <v>106</v>
      </c>
      <c r="B310" s="219">
        <f>_xll.qlInterestRateIndexFixingDate(IborIndex&amp;"6M",C310,Trigger)</f>
        <v>42571</v>
      </c>
      <c r="C310" s="219">
        <f>_xll.qlCalendarAdvance(Calendar,C309,A310,"f",,Trigger)</f>
        <v>42573</v>
      </c>
      <c r="D310" s="102" t="e">
        <f>EUR1M!AP309</f>
        <v>#VALUE!</v>
      </c>
      <c r="E310" s="102">
        <f>EUR1M!AQ309</f>
        <v>-3.9188587457428617E-4</v>
      </c>
      <c r="F310" s="220" t="e">
        <f t="shared" si="16"/>
        <v>#VALUE!</v>
      </c>
      <c r="G310" s="102" t="e">
        <f>EUR3M!AX309</f>
        <v>#VALUE!</v>
      </c>
      <c r="H310" s="102">
        <f>EUR3M!AY309</f>
        <v>3.4016900278812089E-4</v>
      </c>
      <c r="I310" s="220" t="e">
        <f t="shared" si="17"/>
        <v>#VALUE!</v>
      </c>
      <c r="J310" s="102" t="e">
        <f>EUR6M!AX309</f>
        <v>#VALUE!</v>
      </c>
      <c r="K310" s="102">
        <f>EUR6M!AY309</f>
        <v>1.2627482604272325E-3</v>
      </c>
      <c r="L310" s="220" t="e">
        <f t="shared" si="18"/>
        <v>#VALUE!</v>
      </c>
      <c r="M310" s="102" t="e">
        <f>EUR1Y!AX309</f>
        <v>#VALUE!</v>
      </c>
      <c r="N310" s="102">
        <f>EUR1Y!AY309</f>
        <v>2.6213226276299659E-3</v>
      </c>
      <c r="O310" s="220" t="e">
        <f t="shared" si="19"/>
        <v>#VALUE!</v>
      </c>
    </row>
    <row r="311" spans="1:15" x14ac:dyDescent="0.2">
      <c r="A311" s="55" t="s">
        <v>106</v>
      </c>
      <c r="B311" s="219">
        <f>_xll.qlInterestRateIndexFixingDate(IborIndex&amp;"6M",C311,Trigger)</f>
        <v>42572</v>
      </c>
      <c r="C311" s="219">
        <f>_xll.qlCalendarAdvance(Calendar,C310,A311,"f",,Trigger)</f>
        <v>42576</v>
      </c>
      <c r="D311" s="102" t="e">
        <f>EUR1M!AP310</f>
        <v>#VALUE!</v>
      </c>
      <c r="E311" s="102">
        <f>EUR1M!AQ310</f>
        <v>-3.885107479304686E-4</v>
      </c>
      <c r="F311" s="220" t="e">
        <f t="shared" si="16"/>
        <v>#VALUE!</v>
      </c>
      <c r="G311" s="102" t="e">
        <f>EUR3M!AX310</f>
        <v>#VALUE!</v>
      </c>
      <c r="H311" s="102">
        <f>EUR3M!AY310</f>
        <v>3.4652399811075307E-4</v>
      </c>
      <c r="I311" s="220" t="e">
        <f t="shared" si="17"/>
        <v>#VALUE!</v>
      </c>
      <c r="J311" s="102" t="e">
        <f>EUR6M!AX310</f>
        <v>#VALUE!</v>
      </c>
      <c r="K311" s="102">
        <f>EUR6M!AY310</f>
        <v>1.2662614733908223E-3</v>
      </c>
      <c r="L311" s="220" t="e">
        <f t="shared" si="18"/>
        <v>#VALUE!</v>
      </c>
      <c r="M311" s="102" t="e">
        <f>EUR1Y!AX310</f>
        <v>#VALUE!</v>
      </c>
      <c r="N311" s="102">
        <f>EUR1Y!AY310</f>
        <v>2.6264305519289486E-3</v>
      </c>
      <c r="O311" s="220" t="e">
        <f t="shared" si="19"/>
        <v>#VALUE!</v>
      </c>
    </row>
    <row r="312" spans="1:15" x14ac:dyDescent="0.2">
      <c r="A312" s="55" t="s">
        <v>106</v>
      </c>
      <c r="B312" s="219">
        <f>_xll.qlInterestRateIndexFixingDate(IborIndex&amp;"6M",C312,Trigger)</f>
        <v>42573</v>
      </c>
      <c r="C312" s="219">
        <f>_xll.qlCalendarAdvance(Calendar,C311,A312,"f",,Trigger)</f>
        <v>42577</v>
      </c>
      <c r="D312" s="102" t="e">
        <f>EUR1M!AP311</f>
        <v>#VALUE!</v>
      </c>
      <c r="E312" s="102">
        <f>EUR1M!AQ311</f>
        <v>-3.8769857048259748E-4</v>
      </c>
      <c r="F312" s="220" t="e">
        <f t="shared" si="16"/>
        <v>#VALUE!</v>
      </c>
      <c r="G312" s="102" t="e">
        <f>EUR3M!AX311</f>
        <v>#VALUE!</v>
      </c>
      <c r="H312" s="102">
        <f>EUR3M!AY311</f>
        <v>3.4977129604217501E-4</v>
      </c>
      <c r="I312" s="220" t="e">
        <f t="shared" si="17"/>
        <v>#VALUE!</v>
      </c>
      <c r="J312" s="102" t="e">
        <f>EUR6M!AX311</f>
        <v>#VALUE!</v>
      </c>
      <c r="K312" s="102">
        <f>EUR6M!AY311</f>
        <v>1.2730837868955443E-3</v>
      </c>
      <c r="L312" s="220" t="e">
        <f t="shared" si="18"/>
        <v>#VALUE!</v>
      </c>
      <c r="M312" s="102" t="e">
        <f>EUR1Y!AX311</f>
        <v>#VALUE!</v>
      </c>
      <c r="N312" s="102">
        <f>EUR1Y!AY311</f>
        <v>2.6315562168923207E-3</v>
      </c>
      <c r="O312" s="220" t="e">
        <f t="shared" si="19"/>
        <v>#VALUE!</v>
      </c>
    </row>
    <row r="313" spans="1:15" x14ac:dyDescent="0.2">
      <c r="A313" s="55" t="s">
        <v>106</v>
      </c>
      <c r="B313" s="219">
        <f>_xll.qlInterestRateIndexFixingDate(IborIndex&amp;"6M",C313,Trigger)</f>
        <v>42576</v>
      </c>
      <c r="C313" s="219">
        <f>_xll.qlCalendarAdvance(Calendar,C312,A313,"f",,Trigger)</f>
        <v>42578</v>
      </c>
      <c r="D313" s="102" t="e">
        <f>EUR1M!AP312</f>
        <v>#VALUE!</v>
      </c>
      <c r="E313" s="102">
        <f>EUR1M!AQ312</f>
        <v>-3.8514784183868954E-4</v>
      </c>
      <c r="F313" s="220" t="e">
        <f t="shared" si="16"/>
        <v>#VALUE!</v>
      </c>
      <c r="G313" s="102" t="e">
        <f>EUR3M!AX312</f>
        <v>#VALUE!</v>
      </c>
      <c r="H313" s="102">
        <f>EUR3M!AY312</f>
        <v>3.5302283870338206E-4</v>
      </c>
      <c r="I313" s="220" t="e">
        <f t="shared" si="17"/>
        <v>#VALUE!</v>
      </c>
      <c r="J313" s="102" t="e">
        <f>EUR6M!AX312</f>
        <v>#VALUE!</v>
      </c>
      <c r="K313" s="102">
        <f>EUR6M!AY312</f>
        <v>1.276739285716606E-3</v>
      </c>
      <c r="L313" s="220" t="e">
        <f t="shared" si="18"/>
        <v>#VALUE!</v>
      </c>
      <c r="M313" s="102" t="e">
        <f>EUR1Y!AX312</f>
        <v>#VALUE!</v>
      </c>
      <c r="N313" s="102">
        <f>EUR1Y!AY312</f>
        <v>2.6424423578922142E-3</v>
      </c>
      <c r="O313" s="220" t="e">
        <f t="shared" si="19"/>
        <v>#VALUE!</v>
      </c>
    </row>
    <row r="314" spans="1:15" x14ac:dyDescent="0.2">
      <c r="A314" s="55" t="s">
        <v>106</v>
      </c>
      <c r="B314" s="219">
        <f>_xll.qlInterestRateIndexFixingDate(IborIndex&amp;"6M",C314,Trigger)</f>
        <v>42577</v>
      </c>
      <c r="C314" s="219">
        <f>_xll.qlCalendarAdvance(Calendar,C313,A314,"f",,Trigger)</f>
        <v>42579</v>
      </c>
      <c r="D314" s="102" t="e">
        <f>EUR1M!AP313</f>
        <v>#VALUE!</v>
      </c>
      <c r="E314" s="102">
        <f>EUR1M!AQ313</f>
        <v>-3.8179810461556483E-4</v>
      </c>
      <c r="F314" s="220" t="e">
        <f t="shared" si="16"/>
        <v>#VALUE!</v>
      </c>
      <c r="G314" s="102" t="e">
        <f>EUR3M!AX313</f>
        <v>#VALUE!</v>
      </c>
      <c r="H314" s="102">
        <f>EUR3M!AY313</f>
        <v>3.5627816299611879E-4</v>
      </c>
      <c r="I314" s="220" t="e">
        <f t="shared" si="17"/>
        <v>#VALUE!</v>
      </c>
      <c r="J314" s="102" t="e">
        <f>EUR6M!AX313</f>
        <v>#VALUE!</v>
      </c>
      <c r="K314" s="102">
        <f>EUR6M!AY313</f>
        <v>1.2847316578001385E-3</v>
      </c>
      <c r="L314" s="220" t="e">
        <f t="shared" si="18"/>
        <v>#VALUE!</v>
      </c>
      <c r="M314" s="102" t="e">
        <f>EUR1Y!AX313</f>
        <v>#VALUE!</v>
      </c>
      <c r="N314" s="102">
        <f>EUR1Y!AY313</f>
        <v>2.6522452038361139E-3</v>
      </c>
      <c r="O314" s="220" t="e">
        <f t="shared" si="19"/>
        <v>#VALUE!</v>
      </c>
    </row>
    <row r="315" spans="1:15" x14ac:dyDescent="0.2">
      <c r="A315" s="55" t="s">
        <v>106</v>
      </c>
      <c r="B315" s="219">
        <f>_xll.qlInterestRateIndexFixingDate(IborIndex&amp;"6M",C315,Trigger)</f>
        <v>42578</v>
      </c>
      <c r="C315" s="219">
        <f>_xll.qlCalendarAdvance(Calendar,C314,A315,"f",,Trigger)</f>
        <v>42580</v>
      </c>
      <c r="D315" s="102" t="e">
        <f>EUR1M!AP314</f>
        <v>#VALUE!</v>
      </c>
      <c r="E315" s="102">
        <f>EUR1M!AQ314</f>
        <v>-3.8008438510732872E-4</v>
      </c>
      <c r="F315" s="220" t="e">
        <f t="shared" si="16"/>
        <v>#VALUE!</v>
      </c>
      <c r="G315" s="102" t="e">
        <f>EUR3M!AX314</f>
        <v>#VALUE!</v>
      </c>
      <c r="H315" s="102">
        <f>EUR3M!AY314</f>
        <v>3.6285233791069209E-4</v>
      </c>
      <c r="I315" s="220" t="e">
        <f t="shared" si="17"/>
        <v>#VALUE!</v>
      </c>
      <c r="J315" s="102" t="e">
        <f>EUR6M!AX314</f>
        <v>#VALUE!</v>
      </c>
      <c r="K315" s="102">
        <f>EUR6M!AY314</f>
        <v>1.2885722008250449E-3</v>
      </c>
      <c r="L315" s="220" t="e">
        <f t="shared" si="18"/>
        <v>#VALUE!</v>
      </c>
      <c r="M315" s="102" t="e">
        <f>EUR1Y!AX314</f>
        <v>#VALUE!</v>
      </c>
      <c r="N315" s="102">
        <f>EUR1Y!AY314</f>
        <v>2.6574662949219417E-3</v>
      </c>
      <c r="O315" s="220" t="e">
        <f t="shared" si="19"/>
        <v>#VALUE!</v>
      </c>
    </row>
    <row r="316" spans="1:15" x14ac:dyDescent="0.2">
      <c r="A316" s="55" t="s">
        <v>106</v>
      </c>
      <c r="B316" s="219">
        <f>_xll.qlInterestRateIndexFixingDate(IborIndex&amp;"6M",C316,Trigger)</f>
        <v>42579</v>
      </c>
      <c r="C316" s="219">
        <f>_xll.qlCalendarAdvance(Calendar,C315,A316,"f",,Trigger)</f>
        <v>42583</v>
      </c>
      <c r="D316" s="102" t="e">
        <f>EUR1M!AP315</f>
        <v>#VALUE!</v>
      </c>
      <c r="E316" s="102">
        <f>EUR1M!AQ315</f>
        <v>-3.765779825401242E-4</v>
      </c>
      <c r="F316" s="220" t="e">
        <f t="shared" si="16"/>
        <v>#VALUE!</v>
      </c>
      <c r="G316" s="102" t="e">
        <f>EUR3M!AX315</f>
        <v>#VALUE!</v>
      </c>
      <c r="H316" s="102">
        <f>EUR3M!AY315</f>
        <v>3.6932789271816173E-4</v>
      </c>
      <c r="I316" s="220" t="e">
        <f t="shared" si="17"/>
        <v>#VALUE!</v>
      </c>
      <c r="J316" s="102" t="e">
        <f>EUR6M!AX315</f>
        <v>#VALUE!</v>
      </c>
      <c r="K316" s="102">
        <f>EUR6M!AY315</f>
        <v>1.2924499492478446E-3</v>
      </c>
      <c r="L316" s="220" t="e">
        <f t="shared" si="18"/>
        <v>#VALUE!</v>
      </c>
      <c r="M316" s="102" t="e">
        <f>EUR1Y!AX315</f>
        <v>#VALUE!</v>
      </c>
      <c r="N316" s="102">
        <f>EUR1Y!AY315</f>
        <v>2.6627078417662815E-3</v>
      </c>
      <c r="O316" s="220" t="e">
        <f t="shared" si="19"/>
        <v>#VALUE!</v>
      </c>
    </row>
    <row r="317" spans="1:15" x14ac:dyDescent="0.2">
      <c r="A317" s="55" t="s">
        <v>106</v>
      </c>
      <c r="B317" s="219">
        <f>_xll.qlInterestRateIndexFixingDate(IborIndex&amp;"6M",C317,Trigger)</f>
        <v>42580</v>
      </c>
      <c r="C317" s="219">
        <f>_xll.qlCalendarAdvance(Calendar,C316,A317,"f",,Trigger)</f>
        <v>42584</v>
      </c>
      <c r="D317" s="102" t="e">
        <f>EUR1M!AP316</f>
        <v>#VALUE!</v>
      </c>
      <c r="E317" s="102">
        <f>EUR1M!AQ316</f>
        <v>-3.757339337349952E-4</v>
      </c>
      <c r="F317" s="220" t="e">
        <f t="shared" si="16"/>
        <v>#VALUE!</v>
      </c>
      <c r="G317" s="102" t="e">
        <f>EUR3M!AX316</f>
        <v>#VALUE!</v>
      </c>
      <c r="H317" s="102">
        <f>EUR3M!AY316</f>
        <v>3.7259505691995159E-4</v>
      </c>
      <c r="I317" s="220" t="e">
        <f t="shared" si="17"/>
        <v>#VALUE!</v>
      </c>
      <c r="J317" s="102" t="e">
        <f>EUR6M!AX316</f>
        <v>#VALUE!</v>
      </c>
      <c r="K317" s="102">
        <f>EUR6M!AY316</f>
        <v>1.2995915059265152E-3</v>
      </c>
      <c r="L317" s="220" t="e">
        <f t="shared" si="18"/>
        <v>#VALUE!</v>
      </c>
      <c r="M317" s="102" t="e">
        <f>EUR1Y!AX316</f>
        <v>#VALUE!</v>
      </c>
      <c r="N317" s="102">
        <f>EUR1Y!AY316</f>
        <v>2.6679703098727143E-3</v>
      </c>
      <c r="O317" s="220" t="e">
        <f t="shared" si="19"/>
        <v>#VALUE!</v>
      </c>
    </row>
    <row r="318" spans="1:15" x14ac:dyDescent="0.2">
      <c r="A318" s="55" t="s">
        <v>106</v>
      </c>
      <c r="B318" s="219">
        <f>_xll.qlInterestRateIndexFixingDate(IborIndex&amp;"6M",C318,Trigger)</f>
        <v>42583</v>
      </c>
      <c r="C318" s="219">
        <f>_xll.qlCalendarAdvance(Calendar,C317,A318,"f",,Trigger)</f>
        <v>42585</v>
      </c>
      <c r="D318" s="102" t="e">
        <f>EUR1M!AP317</f>
        <v>#VALUE!</v>
      </c>
      <c r="E318" s="102">
        <f>EUR1M!AQ317</f>
        <v>-3.7488683330547562E-4</v>
      </c>
      <c r="F318" s="220" t="e">
        <f t="shared" si="16"/>
        <v>#VALUE!</v>
      </c>
      <c r="G318" s="102" t="e">
        <f>EUR3M!AX317</f>
        <v>#VALUE!</v>
      </c>
      <c r="H318" s="102">
        <f>EUR3M!AY317</f>
        <v>3.7586315111260842E-4</v>
      </c>
      <c r="I318" s="220" t="e">
        <f t="shared" si="17"/>
        <v>#VALUE!</v>
      </c>
      <c r="J318" s="102" t="e">
        <f>EUR6M!AX317</f>
        <v>#VALUE!</v>
      </c>
      <c r="K318" s="102">
        <f>EUR6M!AY317</f>
        <v>1.3019058588835586E-3</v>
      </c>
      <c r="L318" s="220" t="e">
        <f t="shared" si="18"/>
        <v>#VALUE!</v>
      </c>
      <c r="M318" s="102" t="e">
        <f>EUR1Y!AX317</f>
        <v>#VALUE!</v>
      </c>
      <c r="N318" s="102">
        <f>EUR1Y!AY317</f>
        <v>2.6790283780247985E-3</v>
      </c>
      <c r="O318" s="220" t="e">
        <f t="shared" si="19"/>
        <v>#VALUE!</v>
      </c>
    </row>
    <row r="319" spans="1:15" x14ac:dyDescent="0.2">
      <c r="A319" s="55" t="s">
        <v>106</v>
      </c>
      <c r="B319" s="219">
        <f>_xll.qlInterestRateIndexFixingDate(IborIndex&amp;"6M",C319,Trigger)</f>
        <v>42584</v>
      </c>
      <c r="C319" s="219">
        <f>_xll.qlCalendarAdvance(Calendar,C318,A319,"f",,Trigger)</f>
        <v>42586</v>
      </c>
      <c r="D319" s="102" t="e">
        <f>EUR1M!AP318</f>
        <v>#VALUE!</v>
      </c>
      <c r="E319" s="102">
        <f>EUR1M!AQ318</f>
        <v>-3.6960384275077566E-4</v>
      </c>
      <c r="F319" s="220" t="e">
        <f t="shared" si="16"/>
        <v>#VALUE!</v>
      </c>
      <c r="G319" s="102" t="e">
        <f>EUR3M!AX318</f>
        <v>#VALUE!</v>
      </c>
      <c r="H319" s="102">
        <f>EUR3M!AY318</f>
        <v>3.7913168784605182E-4</v>
      </c>
      <c r="I319" s="220" t="e">
        <f t="shared" si="17"/>
        <v>#VALUE!</v>
      </c>
      <c r="J319" s="102" t="e">
        <f>EUR6M!AX318</f>
        <v>#VALUE!</v>
      </c>
      <c r="K319" s="102">
        <f>EUR6M!AY318</f>
        <v>1.312218030829506E-3</v>
      </c>
      <c r="L319" s="220" t="e">
        <f t="shared" si="18"/>
        <v>#VALUE!</v>
      </c>
      <c r="M319" s="102" t="e">
        <f>EUR1Y!AX318</f>
        <v>#VALUE!</v>
      </c>
      <c r="N319" s="102">
        <f>EUR1Y!AY318</f>
        <v>2.6892388348947467E-3</v>
      </c>
      <c r="O319" s="220" t="e">
        <f t="shared" si="19"/>
        <v>#VALUE!</v>
      </c>
    </row>
    <row r="320" spans="1:15" x14ac:dyDescent="0.2">
      <c r="A320" s="55" t="s">
        <v>106</v>
      </c>
      <c r="B320" s="219">
        <f>_xll.qlInterestRateIndexFixingDate(IborIndex&amp;"6M",C320,Trigger)</f>
        <v>42585</v>
      </c>
      <c r="C320" s="219">
        <f>_xll.qlCalendarAdvance(Calendar,C319,A320,"f",,Trigger)</f>
        <v>42587</v>
      </c>
      <c r="D320" s="102" t="e">
        <f>EUR1M!AP319</f>
        <v>#VALUE!</v>
      </c>
      <c r="E320" s="102">
        <f>EUR1M!AQ319</f>
        <v>-3.6782367088279564E-4</v>
      </c>
      <c r="F320" s="220" t="e">
        <f t="shared" si="16"/>
        <v>#VALUE!</v>
      </c>
      <c r="G320" s="102" t="e">
        <f>EUR3M!AX319</f>
        <v>#VALUE!</v>
      </c>
      <c r="H320" s="102">
        <f>EUR3M!AY319</f>
        <v>3.8564684981678738E-4</v>
      </c>
      <c r="I320" s="220" t="e">
        <f t="shared" si="17"/>
        <v>#VALUE!</v>
      </c>
      <c r="J320" s="102" t="e">
        <f>EUR6M!AX319</f>
        <v>#VALUE!</v>
      </c>
      <c r="K320" s="102">
        <f>EUR6M!AY319</f>
        <v>1.3162111944679509E-3</v>
      </c>
      <c r="L320" s="220" t="e">
        <f t="shared" si="18"/>
        <v>#VALUE!</v>
      </c>
      <c r="M320" s="102" t="e">
        <f>EUR1Y!AX319</f>
        <v>#VALUE!</v>
      </c>
      <c r="N320" s="102">
        <f>EUR1Y!AY319</f>
        <v>2.6946130217710852E-3</v>
      </c>
      <c r="O320" s="220" t="e">
        <f t="shared" si="19"/>
        <v>#VALUE!</v>
      </c>
    </row>
    <row r="321" spans="1:15" x14ac:dyDescent="0.2">
      <c r="A321" s="55" t="s">
        <v>106</v>
      </c>
      <c r="B321" s="219">
        <f>_xll.qlInterestRateIndexFixingDate(IborIndex&amp;"6M",C321,Trigger)</f>
        <v>42586</v>
      </c>
      <c r="C321" s="219">
        <f>_xll.qlCalendarAdvance(Calendar,C320,A321,"f",,Trigger)</f>
        <v>42590</v>
      </c>
      <c r="D321" s="102" t="e">
        <f>EUR1M!AP320</f>
        <v>#VALUE!</v>
      </c>
      <c r="E321" s="102">
        <f>EUR1M!AQ320</f>
        <v>-3.6418203134976198E-4</v>
      </c>
      <c r="F321" s="220" t="e">
        <f t="shared" si="16"/>
        <v>#VALUE!</v>
      </c>
      <c r="G321" s="102" t="e">
        <f>EUR3M!AX320</f>
        <v>#VALUE!</v>
      </c>
      <c r="H321" s="102">
        <f>EUR3M!AY320</f>
        <v>3.9220038953730778E-4</v>
      </c>
      <c r="I321" s="220" t="e">
        <f t="shared" si="17"/>
        <v>#VALUE!</v>
      </c>
      <c r="J321" s="102" t="e">
        <f>EUR6M!AX320</f>
        <v>#VALUE!</v>
      </c>
      <c r="K321" s="102">
        <f>EUR6M!AY320</f>
        <v>1.3202052429229639E-3</v>
      </c>
      <c r="L321" s="220" t="e">
        <f t="shared" si="18"/>
        <v>#VALUE!</v>
      </c>
      <c r="M321" s="102" t="e">
        <f>EUR1Y!AX320</f>
        <v>#VALUE!</v>
      </c>
      <c r="N321" s="102">
        <f>EUR1Y!AY320</f>
        <v>2.7000110008769803E-3</v>
      </c>
      <c r="O321" s="220" t="e">
        <f t="shared" si="19"/>
        <v>#VALUE!</v>
      </c>
    </row>
    <row r="322" spans="1:15" x14ac:dyDescent="0.2">
      <c r="A322" s="55" t="s">
        <v>106</v>
      </c>
      <c r="B322" s="219">
        <f>_xll.qlInterestRateIndexFixingDate(IborIndex&amp;"6M",C322,Trigger)</f>
        <v>42587</v>
      </c>
      <c r="C322" s="219">
        <f>_xll.qlCalendarAdvance(Calendar,C321,A322,"f",,Trigger)</f>
        <v>42591</v>
      </c>
      <c r="D322" s="102" t="e">
        <f>EUR1M!AP321</f>
        <v>#VALUE!</v>
      </c>
      <c r="E322" s="102">
        <f>EUR1M!AQ321</f>
        <v>-3.6330512081739208E-4</v>
      </c>
      <c r="F322" s="220" t="e">
        <f t="shared" si="16"/>
        <v>#VALUE!</v>
      </c>
      <c r="G322" s="102" t="e">
        <f>EUR3M!AX321</f>
        <v>#VALUE!</v>
      </c>
      <c r="H322" s="102">
        <f>EUR3M!AY321</f>
        <v>3.9546370554689801E-4</v>
      </c>
      <c r="I322" s="220" t="e">
        <f t="shared" si="17"/>
        <v>#VALUE!</v>
      </c>
      <c r="J322" s="102" t="e">
        <f>EUR6M!AX321</f>
        <v>#VALUE!</v>
      </c>
      <c r="K322" s="102">
        <f>EUR6M!AY321</f>
        <v>1.3271737341393321E-3</v>
      </c>
      <c r="L322" s="220" t="e">
        <f t="shared" si="18"/>
        <v>#VALUE!</v>
      </c>
      <c r="M322" s="102" t="e">
        <f>EUR1Y!AX321</f>
        <v>#VALUE!</v>
      </c>
      <c r="N322" s="102">
        <f>EUR1Y!AY321</f>
        <v>2.7054332636996118E-3</v>
      </c>
      <c r="O322" s="220" t="e">
        <f t="shared" si="19"/>
        <v>#VALUE!</v>
      </c>
    </row>
    <row r="323" spans="1:15" x14ac:dyDescent="0.2">
      <c r="A323" s="55" t="s">
        <v>106</v>
      </c>
      <c r="B323" s="219">
        <f>_xll.qlInterestRateIndexFixingDate(IborIndex&amp;"6M",C323,Trigger)</f>
        <v>42590</v>
      </c>
      <c r="C323" s="219">
        <f>_xll.qlCalendarAdvance(Calendar,C322,A323,"f",,Trigger)</f>
        <v>42592</v>
      </c>
      <c r="D323" s="102" t="e">
        <f>EUR1M!AP322</f>
        <v>#VALUE!</v>
      </c>
      <c r="E323" s="102">
        <f>EUR1M!AQ322</f>
        <v>-3.6242506433905512E-4</v>
      </c>
      <c r="F323" s="220" t="e">
        <f t="shared" si="16"/>
        <v>#VALUE!</v>
      </c>
      <c r="G323" s="102" t="e">
        <f>EUR3M!AX322</f>
        <v>#VALUE!</v>
      </c>
      <c r="H323" s="102">
        <f>EUR3M!AY322</f>
        <v>3.9872446638128633E-4</v>
      </c>
      <c r="I323" s="220" t="e">
        <f t="shared" si="17"/>
        <v>#VALUE!</v>
      </c>
      <c r="J323" s="102" t="e">
        <f>EUR6M!AX322</f>
        <v>#VALUE!</v>
      </c>
      <c r="K323" s="102">
        <f>EUR6M!AY322</f>
        <v>1.3296479878192619E-3</v>
      </c>
      <c r="L323" s="220" t="e">
        <f t="shared" si="18"/>
        <v>#VALUE!</v>
      </c>
      <c r="M323" s="102" t="e">
        <f>EUR1Y!AX322</f>
        <v>#VALUE!</v>
      </c>
      <c r="N323" s="102">
        <f>EUR1Y!AY322</f>
        <v>2.7166817743515706E-3</v>
      </c>
      <c r="O323" s="220" t="e">
        <f t="shared" si="19"/>
        <v>#VALUE!</v>
      </c>
    </row>
    <row r="324" spans="1:15" x14ac:dyDescent="0.2">
      <c r="A324" s="55" t="s">
        <v>106</v>
      </c>
      <c r="B324" s="219">
        <f>_xll.qlInterestRateIndexFixingDate(IborIndex&amp;"6M",C324,Trigger)</f>
        <v>42591</v>
      </c>
      <c r="C324" s="219">
        <f>_xll.qlCalendarAdvance(Calendar,C323,A324,"f",,Trigger)</f>
        <v>42593</v>
      </c>
      <c r="D324" s="102" t="e">
        <f>EUR1M!AP323</f>
        <v>#VALUE!</v>
      </c>
      <c r="E324" s="102">
        <f>EUR1M!AQ323</f>
        <v>-3.5693847255170762E-4</v>
      </c>
      <c r="F324" s="220" t="e">
        <f t="shared" ref="F324:F387" si="20">(D324-E324)*10000</f>
        <v>#VALUE!</v>
      </c>
      <c r="G324" s="102" t="e">
        <f>EUR3M!AX323</f>
        <v>#VALUE!</v>
      </c>
      <c r="H324" s="102">
        <f>EUR3M!AY323</f>
        <v>4.0198216024204311E-4</v>
      </c>
      <c r="I324" s="220" t="e">
        <f t="shared" ref="I324:I387" si="21">(G324-H324)*10000</f>
        <v>#VALUE!</v>
      </c>
      <c r="J324" s="102" t="e">
        <f>EUR6M!AX323</f>
        <v>#VALUE!</v>
      </c>
      <c r="K324" s="102">
        <f>EUR6M!AY323</f>
        <v>1.3400000007050045E-3</v>
      </c>
      <c r="L324" s="220" t="e">
        <f t="shared" ref="L324:L387" si="22">(J324-K324)*10000</f>
        <v>#VALUE!</v>
      </c>
      <c r="M324" s="102" t="e">
        <f>EUR1Y!AX323</f>
        <v>#VALUE!</v>
      </c>
      <c r="N324" s="102">
        <f>EUR1Y!AY323</f>
        <v>2.7273751118617917E-3</v>
      </c>
      <c r="O324" s="220" t="e">
        <f t="shared" ref="O324:O387" si="23">(M324-N324)*10000</f>
        <v>#VALUE!</v>
      </c>
    </row>
    <row r="325" spans="1:15" x14ac:dyDescent="0.2">
      <c r="A325" s="55" t="s">
        <v>106</v>
      </c>
      <c r="B325" s="219">
        <f>_xll.qlInterestRateIndexFixingDate(IborIndex&amp;"6M",C325,Trigger)</f>
        <v>42592</v>
      </c>
      <c r="C325" s="219">
        <f>_xll.qlCalendarAdvance(Calendar,C324,A325,"f",,Trigger)</f>
        <v>42594</v>
      </c>
      <c r="D325" s="102" t="e">
        <f>EUR1M!AP324</f>
        <v>#VALUE!</v>
      </c>
      <c r="E325" s="102">
        <f>EUR1M!AQ324</f>
        <v>-3.5508986771862655E-4</v>
      </c>
      <c r="F325" s="220" t="e">
        <f t="shared" si="20"/>
        <v>#VALUE!</v>
      </c>
      <c r="G325" s="102" t="e">
        <f>EUR3M!AX324</f>
        <v>#VALUE!</v>
      </c>
      <c r="H325" s="102">
        <f>EUR3M!AY324</f>
        <v>4.083885152382475E-4</v>
      </c>
      <c r="I325" s="220" t="e">
        <f t="shared" si="21"/>
        <v>#VALUE!</v>
      </c>
      <c r="J325" s="102" t="e">
        <f>EUR6M!AX324</f>
        <v>#VALUE!</v>
      </c>
      <c r="K325" s="102">
        <f>EUR6M!AY324</f>
        <v>1.3438870237653835E-3</v>
      </c>
      <c r="L325" s="220" t="e">
        <f t="shared" si="22"/>
        <v>#VALUE!</v>
      </c>
      <c r="M325" s="102" t="e">
        <f>EUR1Y!AX324</f>
        <v>#VALUE!</v>
      </c>
      <c r="N325" s="102">
        <f>EUR1Y!AY324</f>
        <v>2.7329259589191895E-3</v>
      </c>
      <c r="O325" s="220" t="e">
        <f t="shared" si="23"/>
        <v>#VALUE!</v>
      </c>
    </row>
    <row r="326" spans="1:15" x14ac:dyDescent="0.2">
      <c r="A326" s="55" t="s">
        <v>106</v>
      </c>
      <c r="B326" s="219">
        <f>_xll.qlInterestRateIndexFixingDate(IborIndex&amp;"6M",C326,Trigger)</f>
        <v>42593</v>
      </c>
      <c r="C326" s="219">
        <f>_xll.qlCalendarAdvance(Calendar,C325,A326,"f",,Trigger)</f>
        <v>42597</v>
      </c>
      <c r="D326" s="102" t="e">
        <f>EUR1M!AP325</f>
        <v>#VALUE!</v>
      </c>
      <c r="E326" s="102">
        <f>EUR1M!AQ325</f>
        <v>-3.5130903007753812E-4</v>
      </c>
      <c r="F326" s="220" t="e">
        <f t="shared" si="20"/>
        <v>#VALUE!</v>
      </c>
      <c r="G326" s="102" t="e">
        <f>EUR3M!AX325</f>
        <v>#VALUE!</v>
      </c>
      <c r="H326" s="102">
        <f>EUR3M!AY325</f>
        <v>4.1497190836613669E-4</v>
      </c>
      <c r="I326" s="220" t="e">
        <f t="shared" si="21"/>
        <v>#VALUE!</v>
      </c>
      <c r="J326" s="102" t="e">
        <f>EUR6M!AX325</f>
        <v>#VALUE!</v>
      </c>
      <c r="K326" s="102">
        <f>EUR6M!AY325</f>
        <v>1.3477455797839956E-3</v>
      </c>
      <c r="L326" s="220" t="e">
        <f t="shared" si="22"/>
        <v>#VALUE!</v>
      </c>
      <c r="M326" s="102" t="e">
        <f>EUR1Y!AX325</f>
        <v>#VALUE!</v>
      </c>
      <c r="N326" s="102">
        <f>EUR1Y!AY325</f>
        <v>2.7385020910166216E-3</v>
      </c>
      <c r="O326" s="220" t="e">
        <f t="shared" si="23"/>
        <v>#VALUE!</v>
      </c>
    </row>
    <row r="327" spans="1:15" x14ac:dyDescent="0.2">
      <c r="A327" s="55" t="s">
        <v>106</v>
      </c>
      <c r="B327" s="219">
        <f>_xll.qlInterestRateIndexFixingDate(IborIndex&amp;"6M",C327,Trigger)</f>
        <v>42594</v>
      </c>
      <c r="C327" s="219">
        <f>_xll.qlCalendarAdvance(Calendar,C326,A327,"f",,Trigger)</f>
        <v>42598</v>
      </c>
      <c r="D327" s="102" t="e">
        <f>EUR1M!AP326</f>
        <v>#VALUE!</v>
      </c>
      <c r="E327" s="102">
        <f>EUR1M!AQ326</f>
        <v>-3.5039826747004787E-4</v>
      </c>
      <c r="F327" s="220" t="e">
        <f t="shared" si="20"/>
        <v>#VALUE!</v>
      </c>
      <c r="G327" s="102" t="e">
        <f>EUR3M!AX326</f>
        <v>#VALUE!</v>
      </c>
      <c r="H327" s="102">
        <f>EUR3M!AY326</f>
        <v>4.1820646873090502E-4</v>
      </c>
      <c r="I327" s="220" t="e">
        <f t="shared" si="21"/>
        <v>#VALUE!</v>
      </c>
      <c r="J327" s="102" t="e">
        <f>EUR6M!AX326</f>
        <v>#VALUE!</v>
      </c>
      <c r="K327" s="102">
        <f>EUR6M!AY326</f>
        <v>1.354202650678251E-3</v>
      </c>
      <c r="L327" s="220" t="e">
        <f t="shared" si="22"/>
        <v>#VALUE!</v>
      </c>
      <c r="M327" s="102" t="e">
        <f>EUR1Y!AX326</f>
        <v>#VALUE!</v>
      </c>
      <c r="N327" s="102">
        <f>EUR1Y!AY326</f>
        <v>2.7441019839158183E-3</v>
      </c>
      <c r="O327" s="220" t="e">
        <f t="shared" si="23"/>
        <v>#VALUE!</v>
      </c>
    </row>
    <row r="328" spans="1:15" x14ac:dyDescent="0.2">
      <c r="A328" s="55" t="s">
        <v>106</v>
      </c>
      <c r="B328" s="219">
        <f>_xll.qlInterestRateIndexFixingDate(IborIndex&amp;"6M",C328,Trigger)</f>
        <v>42597</v>
      </c>
      <c r="C328" s="219">
        <f>_xll.qlCalendarAdvance(Calendar,C327,A328,"f",,Trigger)</f>
        <v>42599</v>
      </c>
      <c r="D328" s="102" t="e">
        <f>EUR1M!AP327</f>
        <v>#VALUE!</v>
      </c>
      <c r="E328" s="102">
        <f>EUR1M!AQ327</f>
        <v>-3.4948426460403427E-4</v>
      </c>
      <c r="F328" s="220" t="e">
        <f t="shared" si="20"/>
        <v>#VALUE!</v>
      </c>
      <c r="G328" s="102" t="e">
        <f>EUR3M!AX327</f>
        <v>#VALUE!</v>
      </c>
      <c r="H328" s="102">
        <f>EUR3M!AY327</f>
        <v>4.2143481831943228E-4</v>
      </c>
      <c r="I328" s="220" t="e">
        <f t="shared" si="21"/>
        <v>#VALUE!</v>
      </c>
      <c r="J328" s="102" t="e">
        <f>EUR6M!AX327</f>
        <v>#VALUE!</v>
      </c>
      <c r="K328" s="102">
        <f>EUR6M!AY327</f>
        <v>1.3566939999064764E-3</v>
      </c>
      <c r="L328" s="220" t="e">
        <f t="shared" si="22"/>
        <v>#VALUE!</v>
      </c>
      <c r="M328" s="102" t="e">
        <f>EUR1Y!AX327</f>
        <v>#VALUE!</v>
      </c>
      <c r="N328" s="102">
        <f>EUR1Y!AY327</f>
        <v>2.7555473462766056E-3</v>
      </c>
      <c r="O328" s="220" t="e">
        <f t="shared" si="23"/>
        <v>#VALUE!</v>
      </c>
    </row>
    <row r="329" spans="1:15" x14ac:dyDescent="0.2">
      <c r="A329" s="55" t="s">
        <v>106</v>
      </c>
      <c r="B329" s="219">
        <f>_xll.qlInterestRateIndexFixingDate(IborIndex&amp;"6M",C329,Trigger)</f>
        <v>42598</v>
      </c>
      <c r="C329" s="219">
        <f>_xll.qlCalendarAdvance(Calendar,C328,A329,"f",,Trigger)</f>
        <v>42600</v>
      </c>
      <c r="D329" s="102" t="e">
        <f>EUR1M!AP328</f>
        <v>#VALUE!</v>
      </c>
      <c r="E329" s="102">
        <f>EUR1M!AQ328</f>
        <v>-3.437881297383141E-4</v>
      </c>
      <c r="F329" s="220" t="e">
        <f t="shared" si="20"/>
        <v>#VALUE!</v>
      </c>
      <c r="G329" s="102" t="e">
        <f>EUR3M!AX328</f>
        <v>#VALUE!</v>
      </c>
      <c r="H329" s="102">
        <f>EUR3M!AY328</f>
        <v>4.2465642099275914E-4</v>
      </c>
      <c r="I329" s="220" t="e">
        <f t="shared" si="21"/>
        <v>#VALUE!</v>
      </c>
      <c r="J329" s="102" t="e">
        <f>EUR6M!AX328</f>
        <v>#VALUE!</v>
      </c>
      <c r="K329" s="102">
        <f>EUR6M!AY328</f>
        <v>1.3667304850427328E-3</v>
      </c>
      <c r="L329" s="220" t="e">
        <f t="shared" si="22"/>
        <v>#VALUE!</v>
      </c>
      <c r="M329" s="102" t="e">
        <f>EUR1Y!AX328</f>
        <v>#VALUE!</v>
      </c>
      <c r="N329" s="102">
        <f>EUR1Y!AY328</f>
        <v>2.7667081924161387E-3</v>
      </c>
      <c r="O329" s="220" t="e">
        <f t="shared" si="23"/>
        <v>#VALUE!</v>
      </c>
    </row>
    <row r="330" spans="1:15" x14ac:dyDescent="0.2">
      <c r="A330" s="55" t="s">
        <v>106</v>
      </c>
      <c r="B330" s="219">
        <f>_xll.qlInterestRateIndexFixingDate(IborIndex&amp;"6M",C330,Trigger)</f>
        <v>42599</v>
      </c>
      <c r="C330" s="219">
        <f>_xll.qlCalendarAdvance(Calendar,C329,A330,"f",,Trigger)</f>
        <v>42601</v>
      </c>
      <c r="D330" s="102" t="e">
        <f>EUR1M!AP329</f>
        <v>#VALUE!</v>
      </c>
      <c r="E330" s="102">
        <f>EUR1M!AQ329</f>
        <v>-3.4186911131672468E-4</v>
      </c>
      <c r="F330" s="220" t="e">
        <f t="shared" si="20"/>
        <v>#VALUE!</v>
      </c>
      <c r="G330" s="102" t="e">
        <f>EUR3M!AX329</f>
        <v>#VALUE!</v>
      </c>
      <c r="H330" s="102">
        <f>EUR3M!AY329</f>
        <v>4.3090513750538325E-4</v>
      </c>
      <c r="I330" s="220" t="e">
        <f t="shared" si="21"/>
        <v>#VALUE!</v>
      </c>
      <c r="J330" s="102" t="e">
        <f>EUR6M!AX329</f>
        <v>#VALUE!</v>
      </c>
      <c r="K330" s="102">
        <f>EUR6M!AY329</f>
        <v>1.3704899566867265E-3</v>
      </c>
      <c r="L330" s="220" t="e">
        <f t="shared" si="22"/>
        <v>#VALUE!</v>
      </c>
      <c r="M330" s="102" t="e">
        <f>EUR1Y!AX329</f>
        <v>#VALUE!</v>
      </c>
      <c r="N330" s="102">
        <f>EUR1Y!AY329</f>
        <v>2.7724035393904452E-3</v>
      </c>
      <c r="O330" s="220" t="e">
        <f t="shared" si="23"/>
        <v>#VALUE!</v>
      </c>
    </row>
    <row r="331" spans="1:15" x14ac:dyDescent="0.2">
      <c r="A331" s="55" t="s">
        <v>106</v>
      </c>
      <c r="B331" s="219">
        <f>_xll.qlInterestRateIndexFixingDate(IborIndex&amp;"6M",C331,Trigger)</f>
        <v>42600</v>
      </c>
      <c r="C331" s="219">
        <f>_xll.qlCalendarAdvance(Calendar,C330,A331,"f",,Trigger)</f>
        <v>42604</v>
      </c>
      <c r="D331" s="102" t="e">
        <f>EUR1M!AP330</f>
        <v>#VALUE!</v>
      </c>
      <c r="E331" s="102">
        <f>EUR1M!AQ330</f>
        <v>-3.3794511431322667E-4</v>
      </c>
      <c r="F331" s="220" t="e">
        <f t="shared" si="20"/>
        <v>#VALUE!</v>
      </c>
      <c r="G331" s="102" t="e">
        <f>EUR3M!AX330</f>
        <v>#VALUE!</v>
      </c>
      <c r="H331" s="102">
        <f>EUR3M!AY330</f>
        <v>4.3746451797229162E-4</v>
      </c>
      <c r="I331" s="220" t="e">
        <f t="shared" si="21"/>
        <v>#VALUE!</v>
      </c>
      <c r="J331" s="102" t="e">
        <f>EUR6M!AX330</f>
        <v>#VALUE!</v>
      </c>
      <c r="K331" s="102">
        <f>EUR6M!AY330</f>
        <v>1.3742450268463258E-3</v>
      </c>
      <c r="L331" s="220" t="e">
        <f t="shared" si="22"/>
        <v>#VALUE!</v>
      </c>
      <c r="M331" s="102" t="e">
        <f>EUR1Y!AX330</f>
        <v>#VALUE!</v>
      </c>
      <c r="N331" s="102">
        <f>EUR1Y!AY330</f>
        <v>2.7781132099109363E-3</v>
      </c>
      <c r="O331" s="220" t="e">
        <f t="shared" si="23"/>
        <v>#VALUE!</v>
      </c>
    </row>
    <row r="332" spans="1:15" x14ac:dyDescent="0.2">
      <c r="A332" s="55" t="s">
        <v>106</v>
      </c>
      <c r="B332" s="219">
        <f>_xll.qlInterestRateIndexFixingDate(IborIndex&amp;"6M",C332,Trigger)</f>
        <v>42601</v>
      </c>
      <c r="C332" s="219">
        <f>_xll.qlCalendarAdvance(Calendar,C331,A332,"f",,Trigger)</f>
        <v>42605</v>
      </c>
      <c r="D332" s="102" t="e">
        <f>EUR1M!AP331</f>
        <v>#VALUE!</v>
      </c>
      <c r="E332" s="102">
        <f>EUR1M!AQ331</f>
        <v>-3.3699950932206124E-4</v>
      </c>
      <c r="F332" s="220" t="e">
        <f t="shared" si="20"/>
        <v>#VALUE!</v>
      </c>
      <c r="G332" s="102" t="e">
        <f>EUR3M!AX331</f>
        <v>#VALUE!</v>
      </c>
      <c r="H332" s="102">
        <f>EUR3M!AY331</f>
        <v>4.4064422221393781E-4</v>
      </c>
      <c r="I332" s="220" t="e">
        <f t="shared" si="21"/>
        <v>#VALUE!</v>
      </c>
      <c r="J332" s="102" t="e">
        <f>EUR6M!AX331</f>
        <v>#VALUE!</v>
      </c>
      <c r="K332" s="102">
        <f>EUR6M!AY331</f>
        <v>1.3807524489129993E-3</v>
      </c>
      <c r="L332" s="220" t="e">
        <f t="shared" si="22"/>
        <v>#VALUE!</v>
      </c>
      <c r="M332" s="102" t="e">
        <f>EUR1Y!AX331</f>
        <v>#VALUE!</v>
      </c>
      <c r="N332" s="102">
        <f>EUR1Y!AY331</f>
        <v>2.7838355824571603E-3</v>
      </c>
      <c r="O332" s="220" t="e">
        <f t="shared" si="23"/>
        <v>#VALUE!</v>
      </c>
    </row>
    <row r="333" spans="1:15" x14ac:dyDescent="0.2">
      <c r="A333" s="55" t="s">
        <v>106</v>
      </c>
      <c r="B333" s="219">
        <f>_xll.qlInterestRateIndexFixingDate(IborIndex&amp;"6M",C333,Trigger)</f>
        <v>42604</v>
      </c>
      <c r="C333" s="219">
        <f>_xll.qlCalendarAdvance(Calendar,C332,A333,"f",,Trigger)</f>
        <v>42606</v>
      </c>
      <c r="D333" s="102" t="e">
        <f>EUR1M!AP332</f>
        <v>#VALUE!</v>
      </c>
      <c r="E333" s="102">
        <f>EUR1M!AQ332</f>
        <v>-3.3605056975590186E-4</v>
      </c>
      <c r="F333" s="220" t="e">
        <f t="shared" si="20"/>
        <v>#VALUE!</v>
      </c>
      <c r="G333" s="102" t="e">
        <f>EUR3M!AX332</f>
        <v>#VALUE!</v>
      </c>
      <c r="H333" s="102">
        <f>EUR3M!AY332</f>
        <v>4.4381388965028404E-4</v>
      </c>
      <c r="I333" s="220" t="e">
        <f t="shared" si="21"/>
        <v>#VALUE!</v>
      </c>
      <c r="J333" s="102" t="e">
        <f>EUR6M!AX332</f>
        <v>#VALUE!</v>
      </c>
      <c r="K333" s="102">
        <f>EUR6M!AY332</f>
        <v>1.3831447312081615E-3</v>
      </c>
      <c r="L333" s="220" t="e">
        <f t="shared" si="22"/>
        <v>#VALUE!</v>
      </c>
      <c r="M333" s="102" t="e">
        <f>EUR1Y!AX332</f>
        <v>#VALUE!</v>
      </c>
      <c r="N333" s="102">
        <f>EUR1Y!AY332</f>
        <v>2.7954097074646507E-3</v>
      </c>
      <c r="O333" s="220" t="e">
        <f t="shared" si="23"/>
        <v>#VALUE!</v>
      </c>
    </row>
    <row r="334" spans="1:15" x14ac:dyDescent="0.2">
      <c r="A334" s="55" t="s">
        <v>106</v>
      </c>
      <c r="B334" s="219">
        <f>_xll.qlInterestRateIndexFixingDate(IborIndex&amp;"6M",C334,Trigger)</f>
        <v>42605</v>
      </c>
      <c r="C334" s="219">
        <f>_xll.qlCalendarAdvance(Calendar,C333,A334,"f",,Trigger)</f>
        <v>42607</v>
      </c>
      <c r="D334" s="102" t="e">
        <f>EUR1M!AP333</f>
        <v>#VALUE!</v>
      </c>
      <c r="E334" s="102">
        <f>EUR1M!AQ333</f>
        <v>-3.3013894991064429E-4</v>
      </c>
      <c r="F334" s="220" t="e">
        <f t="shared" si="20"/>
        <v>#VALUE!</v>
      </c>
      <c r="G334" s="102" t="e">
        <f>EUR3M!AX333</f>
        <v>#VALUE!</v>
      </c>
      <c r="H334" s="102">
        <f>EUR3M!AY333</f>
        <v>4.4697295979575938E-4</v>
      </c>
      <c r="I334" s="220" t="e">
        <f t="shared" si="21"/>
        <v>#VALUE!</v>
      </c>
      <c r="J334" s="102" t="e">
        <f>EUR6M!AX333</f>
        <v>#VALUE!</v>
      </c>
      <c r="K334" s="102">
        <f>EUR6M!AY333</f>
        <v>1.3916167697911816E-3</v>
      </c>
      <c r="L334" s="220" t="e">
        <f t="shared" si="22"/>
        <v>#VALUE!</v>
      </c>
      <c r="M334" s="102" t="e">
        <f>EUR1Y!AX333</f>
        <v>#VALUE!</v>
      </c>
      <c r="N334" s="102">
        <f>EUR1Y!AY333</f>
        <v>2.8068191759764959E-3</v>
      </c>
      <c r="O334" s="220" t="e">
        <f t="shared" si="23"/>
        <v>#VALUE!</v>
      </c>
    </row>
    <row r="335" spans="1:15" x14ac:dyDescent="0.2">
      <c r="A335" s="55" t="s">
        <v>106</v>
      </c>
      <c r="B335" s="219">
        <f>_xll.qlInterestRateIndexFixingDate(IborIndex&amp;"6M",C335,Trigger)</f>
        <v>42606</v>
      </c>
      <c r="C335" s="219">
        <f>_xll.qlCalendarAdvance(Calendar,C334,A335,"f",,Trigger)</f>
        <v>42608</v>
      </c>
      <c r="D335" s="102" t="e">
        <f>EUR1M!AP334</f>
        <v>#VALUE!</v>
      </c>
      <c r="E335" s="102">
        <f>EUR1M!AQ334</f>
        <v>-3.2814753726424648E-4</v>
      </c>
      <c r="F335" s="220" t="e">
        <f t="shared" si="20"/>
        <v>#VALUE!</v>
      </c>
      <c r="G335" s="102" t="e">
        <f>EUR3M!AX334</f>
        <v>#VALUE!</v>
      </c>
      <c r="H335" s="102">
        <f>EUR3M!AY334</f>
        <v>4.5301634638115064E-4</v>
      </c>
      <c r="I335" s="220" t="e">
        <f t="shared" si="21"/>
        <v>#VALUE!</v>
      </c>
      <c r="J335" s="102" t="e">
        <f>EUR6M!AX334</f>
        <v>#VALUE!</v>
      </c>
      <c r="K335" s="102">
        <f>EUR6M!AY334</f>
        <v>1.3939156831957243E-3</v>
      </c>
      <c r="L335" s="220" t="e">
        <f t="shared" si="22"/>
        <v>#VALUE!</v>
      </c>
      <c r="M335" s="102" t="e">
        <f>EUR1Y!AX334</f>
        <v>#VALUE!</v>
      </c>
      <c r="N335" s="102">
        <f>EUR1Y!AY334</f>
        <v>2.8125802493224354E-3</v>
      </c>
      <c r="O335" s="220" t="e">
        <f t="shared" si="23"/>
        <v>#VALUE!</v>
      </c>
    </row>
    <row r="336" spans="1:15" x14ac:dyDescent="0.2">
      <c r="A336" s="55" t="s">
        <v>106</v>
      </c>
      <c r="B336" s="219">
        <f>_xll.qlInterestRateIndexFixingDate(IborIndex&amp;"6M",C336,Trigger)</f>
        <v>42607</v>
      </c>
      <c r="C336" s="219">
        <f>_xll.qlCalendarAdvance(Calendar,C335,A336,"f",,Trigger)</f>
        <v>42611</v>
      </c>
      <c r="D336" s="102" t="e">
        <f>EUR1M!AP335</f>
        <v>#VALUE!</v>
      </c>
      <c r="E336" s="102">
        <f>EUR1M!AQ335</f>
        <v>-3.2717479068766764E-4</v>
      </c>
      <c r="F336" s="220" t="e">
        <f t="shared" si="20"/>
        <v>#VALUE!</v>
      </c>
      <c r="G336" s="102" t="e">
        <f>EUR3M!AX335</f>
        <v>#VALUE!</v>
      </c>
      <c r="H336" s="102">
        <f>EUR3M!AY335</f>
        <v>4.5949193592715974E-4</v>
      </c>
      <c r="I336" s="220" t="e">
        <f t="shared" si="21"/>
        <v>#VALUE!</v>
      </c>
      <c r="J336" s="102" t="e">
        <f>EUR6M!AX335</f>
        <v>#VALUE!</v>
      </c>
      <c r="K336" s="102">
        <f>EUR6M!AY335</f>
        <v>1.3961855298961394E-3</v>
      </c>
      <c r="L336" s="220" t="e">
        <f t="shared" si="22"/>
        <v>#VALUE!</v>
      </c>
      <c r="M336" s="102" t="e">
        <f>EUR1Y!AX335</f>
        <v>#VALUE!</v>
      </c>
      <c r="N336" s="102">
        <f>EUR1Y!AY335</f>
        <v>2.8183440036499488E-3</v>
      </c>
      <c r="O336" s="220" t="e">
        <f t="shared" si="23"/>
        <v>#VALUE!</v>
      </c>
    </row>
    <row r="337" spans="1:15" x14ac:dyDescent="0.2">
      <c r="A337" s="55" t="s">
        <v>106</v>
      </c>
      <c r="B337" s="219">
        <f>_xll.qlInterestRateIndexFixingDate(IborIndex&amp;"6M",C337,Trigger)</f>
        <v>42608</v>
      </c>
      <c r="C337" s="219">
        <f>_xll.qlCalendarAdvance(Calendar,C336,A337,"f",,Trigger)</f>
        <v>42612</v>
      </c>
      <c r="D337" s="102" t="e">
        <f>EUR1M!AP336</f>
        <v>#VALUE!</v>
      </c>
      <c r="E337" s="102">
        <f>EUR1M!AQ336</f>
        <v>-3.2309498186514074E-4</v>
      </c>
      <c r="F337" s="220" t="e">
        <f t="shared" si="20"/>
        <v>#VALUE!</v>
      </c>
      <c r="G337" s="102" t="e">
        <f>EUR3M!AX336</f>
        <v>#VALUE!</v>
      </c>
      <c r="H337" s="102">
        <f>EUR3M!AY336</f>
        <v>4.6258949053649186E-4</v>
      </c>
      <c r="I337" s="220" t="e">
        <f t="shared" si="21"/>
        <v>#VALUE!</v>
      </c>
      <c r="J337" s="102" t="e">
        <f>EUR6M!AX336</f>
        <v>#VALUE!</v>
      </c>
      <c r="K337" s="102">
        <f>EUR6M!AY336</f>
        <v>1.3998707805307393E-3</v>
      </c>
      <c r="L337" s="220" t="e">
        <f t="shared" si="22"/>
        <v>#VALUE!</v>
      </c>
      <c r="M337" s="102" t="e">
        <f>EUR1Y!AX336</f>
        <v>#VALUE!</v>
      </c>
      <c r="N337" s="102">
        <f>EUR1Y!AY336</f>
        <v>2.8241087201266168E-3</v>
      </c>
      <c r="O337" s="220" t="e">
        <f t="shared" si="23"/>
        <v>#VALUE!</v>
      </c>
    </row>
    <row r="338" spans="1:15" x14ac:dyDescent="0.2">
      <c r="A338" s="55" t="s">
        <v>106</v>
      </c>
      <c r="B338" s="219">
        <f>_xll.qlInterestRateIndexFixingDate(IborIndex&amp;"6M",C338,Trigger)</f>
        <v>42611</v>
      </c>
      <c r="C338" s="219">
        <f>_xll.qlCalendarAdvance(Calendar,C337,A338,"f",,Trigger)</f>
        <v>42613</v>
      </c>
      <c r="D338" s="102" t="e">
        <f>EUR1M!AP337</f>
        <v>#VALUE!</v>
      </c>
      <c r="E338" s="102">
        <f>EUR1M!AQ337</f>
        <v>-3.2211011532637482E-4</v>
      </c>
      <c r="F338" s="220" t="e">
        <f t="shared" si="20"/>
        <v>#VALUE!</v>
      </c>
      <c r="G338" s="102" t="e">
        <f>EUR3M!AX337</f>
        <v>#VALUE!</v>
      </c>
      <c r="H338" s="102">
        <f>EUR3M!AY337</f>
        <v>4.6426795439739622E-4</v>
      </c>
      <c r="I338" s="220" t="e">
        <f t="shared" si="21"/>
        <v>#VALUE!</v>
      </c>
      <c r="J338" s="102" t="e">
        <f>EUR6M!AX337</f>
        <v>#VALUE!</v>
      </c>
      <c r="K338" s="102">
        <f>EUR6M!AY337</f>
        <v>1.4035657905656989E-3</v>
      </c>
      <c r="L338" s="220" t="e">
        <f t="shared" si="22"/>
        <v>#VALUE!</v>
      </c>
      <c r="M338" s="102" t="e">
        <f>EUR1Y!AX337</f>
        <v>#VALUE!</v>
      </c>
      <c r="N338" s="102">
        <f>EUR1Y!AY337</f>
        <v>2.8357293634415437E-3</v>
      </c>
      <c r="O338" s="220" t="e">
        <f t="shared" si="23"/>
        <v>#VALUE!</v>
      </c>
    </row>
    <row r="339" spans="1:15" x14ac:dyDescent="0.2">
      <c r="A339" s="55" t="s">
        <v>106</v>
      </c>
      <c r="B339" s="219">
        <f>_xll.qlInterestRateIndexFixingDate(IborIndex&amp;"6M",C339,Trigger)</f>
        <v>42612</v>
      </c>
      <c r="C339" s="219">
        <f>_xll.qlCalendarAdvance(Calendar,C338,A339,"f",,Trigger)</f>
        <v>42614</v>
      </c>
      <c r="D339" s="102" t="e">
        <f>EUR1M!AP338</f>
        <v>#VALUE!</v>
      </c>
      <c r="E339" s="102">
        <f>EUR1M!AQ338</f>
        <v>-3.1703333061994243E-4</v>
      </c>
      <c r="F339" s="220" t="e">
        <f t="shared" si="20"/>
        <v>#VALUE!</v>
      </c>
      <c r="G339" s="102" t="e">
        <f>EUR3M!AX338</f>
        <v>#VALUE!</v>
      </c>
      <c r="H339" s="102">
        <f>EUR3M!AY338</f>
        <v>4.6734833774271896E-4</v>
      </c>
      <c r="I339" s="220" t="e">
        <f t="shared" si="21"/>
        <v>#VALUE!</v>
      </c>
      <c r="J339" s="102" t="e">
        <f>EUR6M!AX338</f>
        <v>#VALUE!</v>
      </c>
      <c r="K339" s="102">
        <f>EUR6M!AY338</f>
        <v>1.4165008336058146E-3</v>
      </c>
      <c r="L339" s="220" t="e">
        <f t="shared" si="22"/>
        <v>#VALUE!</v>
      </c>
      <c r="M339" s="102" t="e">
        <f>EUR1Y!AX338</f>
        <v>#VALUE!</v>
      </c>
      <c r="N339" s="102">
        <f>EUR1Y!AY338</f>
        <v>2.8471423442288073E-3</v>
      </c>
      <c r="O339" s="220" t="e">
        <f t="shared" si="23"/>
        <v>#VALUE!</v>
      </c>
    </row>
    <row r="340" spans="1:15" x14ac:dyDescent="0.2">
      <c r="A340" s="55" t="s">
        <v>106</v>
      </c>
      <c r="B340" s="219">
        <f>_xll.qlInterestRateIndexFixingDate(IborIndex&amp;"6M",C340,Trigger)</f>
        <v>42613</v>
      </c>
      <c r="C340" s="219">
        <f>_xll.qlCalendarAdvance(Calendar,C339,A340,"f",,Trigger)</f>
        <v>42615</v>
      </c>
      <c r="D340" s="102" t="e">
        <f>EUR1M!AP339</f>
        <v>#VALUE!</v>
      </c>
      <c r="E340" s="102">
        <f>EUR1M!AQ339</f>
        <v>-3.1497302218941314E-4</v>
      </c>
      <c r="F340" s="220" t="e">
        <f t="shared" si="20"/>
        <v>#VALUE!</v>
      </c>
      <c r="G340" s="102" t="e">
        <f>EUR3M!AX339</f>
        <v>#VALUE!</v>
      </c>
      <c r="H340" s="102">
        <f>EUR3M!AY339</f>
        <v>4.7041368286594552E-4</v>
      </c>
      <c r="I340" s="220" t="e">
        <f t="shared" si="21"/>
        <v>#VALUE!</v>
      </c>
      <c r="J340" s="102" t="e">
        <f>EUR6M!AX339</f>
        <v>#VALUE!</v>
      </c>
      <c r="K340" s="102">
        <f>EUR6M!AY339</f>
        <v>1.4185159631793925E-3</v>
      </c>
      <c r="L340" s="220" t="e">
        <f t="shared" si="22"/>
        <v>#VALUE!</v>
      </c>
      <c r="M340" s="102" t="e">
        <f>EUR1Y!AX339</f>
        <v>#VALUE!</v>
      </c>
      <c r="N340" s="102">
        <f>EUR1Y!AY339</f>
        <v>2.852885602315123E-3</v>
      </c>
      <c r="O340" s="220" t="e">
        <f t="shared" si="23"/>
        <v>#VALUE!</v>
      </c>
    </row>
    <row r="341" spans="1:15" x14ac:dyDescent="0.2">
      <c r="A341" s="55" t="s">
        <v>106</v>
      </c>
      <c r="B341" s="219">
        <f>_xll.qlInterestRateIndexFixingDate(IborIndex&amp;"6M",C341,Trigger)</f>
        <v>42614</v>
      </c>
      <c r="C341" s="219">
        <f>_xll.qlCalendarAdvance(Calendar,C340,A341,"f",,Trigger)</f>
        <v>42618</v>
      </c>
      <c r="D341" s="102" t="e">
        <f>EUR1M!AP340</f>
        <v>#VALUE!</v>
      </c>
      <c r="E341" s="102">
        <f>EUR1M!AQ340</f>
        <v>-3.129019472991601E-4</v>
      </c>
      <c r="F341" s="220" t="e">
        <f t="shared" si="20"/>
        <v>#VALUE!</v>
      </c>
      <c r="G341" s="102" t="e">
        <f>EUR3M!AX340</f>
        <v>#VALUE!</v>
      </c>
      <c r="H341" s="102">
        <f>EUR3M!AY340</f>
        <v>4.7951351176250763E-4</v>
      </c>
      <c r="I341" s="220" t="e">
        <f t="shared" si="21"/>
        <v>#VALUE!</v>
      </c>
      <c r="J341" s="102" t="e">
        <f>EUR6M!AX340</f>
        <v>#VALUE!</v>
      </c>
      <c r="K341" s="102">
        <f>EUR6M!AY340</f>
        <v>1.422314326179875E-3</v>
      </c>
      <c r="L341" s="220" t="e">
        <f t="shared" si="22"/>
        <v>#VALUE!</v>
      </c>
      <c r="M341" s="102" t="e">
        <f>EUR1Y!AX340</f>
        <v>#VALUE!</v>
      </c>
      <c r="N341" s="102">
        <f>EUR1Y!AY340</f>
        <v>2.8586192175623637E-3</v>
      </c>
      <c r="O341" s="220" t="e">
        <f t="shared" si="23"/>
        <v>#VALUE!</v>
      </c>
    </row>
    <row r="342" spans="1:15" x14ac:dyDescent="0.2">
      <c r="A342" s="55" t="s">
        <v>106</v>
      </c>
      <c r="B342" s="219">
        <f>_xll.qlInterestRateIndexFixingDate(IborIndex&amp;"6M",C342,Trigger)</f>
        <v>42615</v>
      </c>
      <c r="C342" s="219">
        <f>_xll.qlCalendarAdvance(Calendar,C341,A342,"f",,Trigger)</f>
        <v>42619</v>
      </c>
      <c r="D342" s="102" t="e">
        <f>EUR1M!AP341</f>
        <v>#VALUE!</v>
      </c>
      <c r="E342" s="102">
        <f>EUR1M!AQ341</f>
        <v>-3.0867082045485383E-4</v>
      </c>
      <c r="F342" s="220" t="e">
        <f t="shared" si="20"/>
        <v>#VALUE!</v>
      </c>
      <c r="G342" s="102" t="e">
        <f>EUR3M!AX341</f>
        <v>#VALUE!</v>
      </c>
      <c r="H342" s="102">
        <f>EUR3M!AY341</f>
        <v>4.8251270927614665E-4</v>
      </c>
      <c r="I342" s="220" t="e">
        <f t="shared" si="21"/>
        <v>#VALUE!</v>
      </c>
      <c r="J342" s="102" t="e">
        <f>EUR6M!AX341</f>
        <v>#VALUE!</v>
      </c>
      <c r="K342" s="102">
        <f>EUR6M!AY341</f>
        <v>1.4261443926568867E-3</v>
      </c>
      <c r="L342" s="220" t="e">
        <f t="shared" si="22"/>
        <v>#VALUE!</v>
      </c>
      <c r="M342" s="102" t="e">
        <f>EUR1Y!AX341</f>
        <v>#VALUE!</v>
      </c>
      <c r="N342" s="102">
        <f>EUR1Y!AY341</f>
        <v>2.8643413738046815E-3</v>
      </c>
      <c r="O342" s="220" t="e">
        <f t="shared" si="23"/>
        <v>#VALUE!</v>
      </c>
    </row>
    <row r="343" spans="1:15" x14ac:dyDescent="0.2">
      <c r="A343" s="55" t="s">
        <v>106</v>
      </c>
      <c r="B343" s="219">
        <f>_xll.qlInterestRateIndexFixingDate(IborIndex&amp;"6M",C343,Trigger)</f>
        <v>42618</v>
      </c>
      <c r="C343" s="219">
        <f>_xll.qlCalendarAdvance(Calendar,C342,A343,"f",,Trigger)</f>
        <v>42620</v>
      </c>
      <c r="D343" s="102" t="e">
        <f>EUR1M!AP342</f>
        <v>#VALUE!</v>
      </c>
      <c r="E343" s="102">
        <f>EUR1M!AQ342</f>
        <v>-3.0764903670019075E-4</v>
      </c>
      <c r="F343" s="220" t="e">
        <f t="shared" si="20"/>
        <v>#VALUE!</v>
      </c>
      <c r="G343" s="102" t="e">
        <f>EUR3M!AX342</f>
        <v>#VALUE!</v>
      </c>
      <c r="H343" s="102">
        <f>EUR3M!AY342</f>
        <v>4.854938536255474E-4</v>
      </c>
      <c r="I343" s="220" t="e">
        <f t="shared" si="21"/>
        <v>#VALUE!</v>
      </c>
      <c r="J343" s="102" t="e">
        <f>EUR6M!AX342</f>
        <v>#VALUE!</v>
      </c>
      <c r="K343" s="102">
        <f>EUR6M!AY342</f>
        <v>1.4300098808039154E-3</v>
      </c>
      <c r="L343" s="220" t="e">
        <f t="shared" si="22"/>
        <v>#VALUE!</v>
      </c>
      <c r="M343" s="102" t="e">
        <f>EUR1Y!AX342</f>
        <v>#VALUE!</v>
      </c>
      <c r="N343" s="102">
        <f>EUR1Y!AY342</f>
        <v>2.8759246633455319E-3</v>
      </c>
      <c r="O343" s="220" t="e">
        <f t="shared" si="23"/>
        <v>#VALUE!</v>
      </c>
    </row>
    <row r="344" spans="1:15" x14ac:dyDescent="0.2">
      <c r="A344" s="55" t="s">
        <v>106</v>
      </c>
      <c r="B344" s="219">
        <f>_xll.qlInterestRateIndexFixingDate(IborIndex&amp;"6M",C344,Trigger)</f>
        <v>42619</v>
      </c>
      <c r="C344" s="219">
        <f>_xll.qlCalendarAdvance(Calendar,C343,A344,"f",,Trigger)</f>
        <v>42621</v>
      </c>
      <c r="D344" s="102" t="e">
        <f>EUR1M!AP343</f>
        <v>#VALUE!</v>
      </c>
      <c r="E344" s="102">
        <f>EUR1M!AQ343</f>
        <v>-3.0238366122103955E-4</v>
      </c>
      <c r="F344" s="220" t="e">
        <f t="shared" si="20"/>
        <v>#VALUE!</v>
      </c>
      <c r="G344" s="102" t="e">
        <f>EUR3M!AX343</f>
        <v>#VALUE!</v>
      </c>
      <c r="H344" s="102">
        <f>EUR3M!AY343</f>
        <v>4.8845633127511396E-4</v>
      </c>
      <c r="I344" s="220" t="e">
        <f t="shared" si="21"/>
        <v>#VALUE!</v>
      </c>
      <c r="J344" s="102" t="e">
        <f>EUR6M!AX343</f>
        <v>#VALUE!</v>
      </c>
      <c r="K344" s="102">
        <f>EUR6M!AY343</f>
        <v>1.4442928023704019E-3</v>
      </c>
      <c r="L344" s="220" t="e">
        <f t="shared" si="22"/>
        <v>#VALUE!</v>
      </c>
      <c r="M344" s="102" t="e">
        <f>EUR1Y!AX343</f>
        <v>#VALUE!</v>
      </c>
      <c r="N344" s="102">
        <f>EUR1Y!AY343</f>
        <v>2.887078598685431E-3</v>
      </c>
      <c r="O344" s="220" t="e">
        <f t="shared" si="23"/>
        <v>#VALUE!</v>
      </c>
    </row>
    <row r="345" spans="1:15" x14ac:dyDescent="0.2">
      <c r="A345" s="55" t="s">
        <v>106</v>
      </c>
      <c r="B345" s="219">
        <f>_xll.qlInterestRateIndexFixingDate(IborIndex&amp;"6M",C345,Trigger)</f>
        <v>42620</v>
      </c>
      <c r="C345" s="219">
        <f>_xll.qlCalendarAdvance(Calendar,C344,A345,"f",,Trigger)</f>
        <v>42622</v>
      </c>
      <c r="D345" s="102" t="e">
        <f>EUR1M!AP344</f>
        <v>#VALUE!</v>
      </c>
      <c r="E345" s="102">
        <f>EUR1M!AQ344</f>
        <v>-3.0024713872478515E-4</v>
      </c>
      <c r="F345" s="220" t="e">
        <f t="shared" si="20"/>
        <v>#VALUE!</v>
      </c>
      <c r="G345" s="102" t="e">
        <f>EUR3M!AX344</f>
        <v>#VALUE!</v>
      </c>
      <c r="H345" s="102">
        <f>EUR3M!AY344</f>
        <v>4.9139952517030698E-4</v>
      </c>
      <c r="I345" s="220" t="e">
        <f t="shared" si="21"/>
        <v>#VALUE!</v>
      </c>
      <c r="J345" s="102" t="e">
        <f>EUR6M!AX344</f>
        <v>#VALUE!</v>
      </c>
      <c r="K345" s="102">
        <f>EUR6M!AY344</f>
        <v>1.4459010225297405E-3</v>
      </c>
      <c r="L345" s="220" t="e">
        <f t="shared" si="22"/>
        <v>#VALUE!</v>
      </c>
      <c r="M345" s="102" t="e">
        <f>EUR1Y!AX344</f>
        <v>#VALUE!</v>
      </c>
      <c r="N345" s="102">
        <f>EUR1Y!AY344</f>
        <v>2.8927157306954912E-3</v>
      </c>
      <c r="O345" s="220" t="e">
        <f t="shared" si="23"/>
        <v>#VALUE!</v>
      </c>
    </row>
    <row r="346" spans="1:15" x14ac:dyDescent="0.2">
      <c r="A346" s="55" t="s">
        <v>106</v>
      </c>
      <c r="B346" s="219">
        <f>_xll.qlInterestRateIndexFixingDate(IborIndex&amp;"6M",C346,Trigger)</f>
        <v>42621</v>
      </c>
      <c r="C346" s="219">
        <f>_xll.qlCalendarAdvance(Calendar,C345,A346,"f",,Trigger)</f>
        <v>42625</v>
      </c>
      <c r="D346" s="102" t="e">
        <f>EUR1M!AP345</f>
        <v>#VALUE!</v>
      </c>
      <c r="E346" s="102">
        <f>EUR1M!AQ345</f>
        <v>-2.9809956681781102E-4</v>
      </c>
      <c r="F346" s="220" t="e">
        <f t="shared" si="20"/>
        <v>#VALUE!</v>
      </c>
      <c r="G346" s="102" t="e">
        <f>EUR3M!AX345</f>
        <v>#VALUE!</v>
      </c>
      <c r="H346" s="102">
        <f>EUR3M!AY345</f>
        <v>5.00107181051049E-4</v>
      </c>
      <c r="I346" s="220" t="e">
        <f t="shared" si="21"/>
        <v>#VALUE!</v>
      </c>
      <c r="J346" s="102" t="e">
        <f>EUR6M!AX345</f>
        <v>#VALUE!</v>
      </c>
      <c r="K346" s="102">
        <f>EUR6M!AY345</f>
        <v>1.4500000005084372E-3</v>
      </c>
      <c r="L346" s="220" t="e">
        <f t="shared" si="22"/>
        <v>#VALUE!</v>
      </c>
      <c r="M346" s="102" t="e">
        <f>EUR1Y!AX345</f>
        <v>#VALUE!</v>
      </c>
      <c r="N346" s="102">
        <f>EUR1Y!AY345</f>
        <v>2.8983302146739372E-3</v>
      </c>
      <c r="O346" s="220" t="e">
        <f t="shared" si="23"/>
        <v>#VALUE!</v>
      </c>
    </row>
    <row r="347" spans="1:15" x14ac:dyDescent="0.2">
      <c r="A347" s="55" t="s">
        <v>106</v>
      </c>
      <c r="B347" s="219">
        <f>_xll.qlInterestRateIndexFixingDate(IborIndex&amp;"6M",C347,Trigger)</f>
        <v>42622</v>
      </c>
      <c r="C347" s="219">
        <f>_xll.qlCalendarAdvance(Calendar,C346,A347,"f",,Trigger)</f>
        <v>42626</v>
      </c>
      <c r="D347" s="102" t="e">
        <f>EUR1M!AP346</f>
        <v>#VALUE!</v>
      </c>
      <c r="E347" s="102">
        <f>EUR1M!AQ346</f>
        <v>-2.9371316031062689E-4</v>
      </c>
      <c r="F347" s="220" t="e">
        <f t="shared" si="20"/>
        <v>#VALUE!</v>
      </c>
      <c r="G347" s="102" t="e">
        <f>EUR3M!AX346</f>
        <v>#VALUE!</v>
      </c>
      <c r="H347" s="102">
        <f>EUR3M!AY346</f>
        <v>5.0296699906773304E-4</v>
      </c>
      <c r="I347" s="220" t="e">
        <f t="shared" si="21"/>
        <v>#VALUE!</v>
      </c>
      <c r="J347" s="102" t="e">
        <f>EUR6M!AX346</f>
        <v>#VALUE!</v>
      </c>
      <c r="K347" s="102">
        <f>EUR6M!AY346</f>
        <v>1.4541562055641337E-3</v>
      </c>
      <c r="L347" s="220" t="e">
        <f t="shared" si="22"/>
        <v>#VALUE!</v>
      </c>
      <c r="M347" s="102" t="e">
        <f>EUR1Y!AX346</f>
        <v>#VALUE!</v>
      </c>
      <c r="N347" s="102">
        <f>EUR1Y!AY346</f>
        <v>2.9039207375426835E-3</v>
      </c>
      <c r="O347" s="220" t="e">
        <f t="shared" si="23"/>
        <v>#VALUE!</v>
      </c>
    </row>
    <row r="348" spans="1:15" x14ac:dyDescent="0.2">
      <c r="A348" s="55" t="s">
        <v>106</v>
      </c>
      <c r="B348" s="219">
        <f>_xll.qlInterestRateIndexFixingDate(IborIndex&amp;"6M",C348,Trigger)</f>
        <v>42625</v>
      </c>
      <c r="C348" s="219">
        <f>_xll.qlCalendarAdvance(Calendar,C347,A348,"f",,Trigger)</f>
        <v>42627</v>
      </c>
      <c r="D348" s="102" t="e">
        <f>EUR1M!AP347</f>
        <v>#VALUE!</v>
      </c>
      <c r="E348" s="102">
        <f>EUR1M!AQ347</f>
        <v>-2.9265346914605109E-4</v>
      </c>
      <c r="F348" s="220" t="e">
        <f t="shared" si="20"/>
        <v>#VALUE!</v>
      </c>
      <c r="G348" s="102" t="e">
        <f>EUR3M!AX347</f>
        <v>#VALUE!</v>
      </c>
      <c r="H348" s="102">
        <f>EUR3M!AY347</f>
        <v>5.0580439531887388E-4</v>
      </c>
      <c r="I348" s="220" t="e">
        <f t="shared" si="21"/>
        <v>#VALUE!</v>
      </c>
      <c r="J348" s="102" t="e">
        <f>EUR6M!AX347</f>
        <v>#VALUE!</v>
      </c>
      <c r="K348" s="102">
        <f>EUR6M!AY347</f>
        <v>1.4583691281269853E-3</v>
      </c>
      <c r="L348" s="220" t="e">
        <f t="shared" si="22"/>
        <v>#VALUE!</v>
      </c>
      <c r="M348" s="102" t="e">
        <f>EUR1Y!AX347</f>
        <v>#VALUE!</v>
      </c>
      <c r="N348" s="102">
        <f>EUR1Y!AY347</f>
        <v>2.9153855399639546E-3</v>
      </c>
      <c r="O348" s="220" t="e">
        <f t="shared" si="23"/>
        <v>#VALUE!</v>
      </c>
    </row>
    <row r="349" spans="1:15" x14ac:dyDescent="0.2">
      <c r="A349" s="55" t="s">
        <v>106</v>
      </c>
      <c r="B349" s="219">
        <f>_xll.qlInterestRateIndexFixingDate(IborIndex&amp;"6M",C349,Trigger)</f>
        <v>42626</v>
      </c>
      <c r="C349" s="219">
        <f>_xll.qlCalendarAdvance(Calendar,C348,A349,"f",,Trigger)</f>
        <v>42628</v>
      </c>
      <c r="D349" s="102" t="e">
        <f>EUR1M!AP348</f>
        <v>#VALUE!</v>
      </c>
      <c r="E349" s="102">
        <f>EUR1M!AQ348</f>
        <v>-2.8719455132719673E-4</v>
      </c>
      <c r="F349" s="220" t="e">
        <f t="shared" si="20"/>
        <v>#VALUE!</v>
      </c>
      <c r="G349" s="102" t="e">
        <f>EUR3M!AX348</f>
        <v>#VALUE!</v>
      </c>
      <c r="H349" s="102">
        <f>EUR3M!AY348</f>
        <v>5.0861873165296203E-4</v>
      </c>
      <c r="I349" s="220" t="e">
        <f t="shared" si="21"/>
        <v>#VALUE!</v>
      </c>
      <c r="J349" s="102" t="e">
        <f>EUR6M!AX348</f>
        <v>#VALUE!</v>
      </c>
      <c r="K349" s="102">
        <f>EUR6M!AY348</f>
        <v>1.4745640429110001E-3</v>
      </c>
      <c r="L349" s="220" t="e">
        <f t="shared" si="22"/>
        <v>#VALUE!</v>
      </c>
      <c r="M349" s="102" t="e">
        <f>EUR1Y!AX348</f>
        <v>#VALUE!</v>
      </c>
      <c r="N349" s="102">
        <f>EUR1Y!AY348</f>
        <v>2.9260711228796797E-3</v>
      </c>
      <c r="O349" s="220" t="e">
        <f t="shared" si="23"/>
        <v>#VALUE!</v>
      </c>
    </row>
    <row r="350" spans="1:15" x14ac:dyDescent="0.2">
      <c r="A350" s="55" t="s">
        <v>106</v>
      </c>
      <c r="B350" s="219">
        <f>_xll.qlInterestRateIndexFixingDate(IborIndex&amp;"6M",C350,Trigger)</f>
        <v>42627</v>
      </c>
      <c r="C350" s="219">
        <f>_xll.qlCalendarAdvance(Calendar,C349,A350,"f",,Trigger)</f>
        <v>42629</v>
      </c>
      <c r="D350" s="102" t="e">
        <f>EUR1M!AP349</f>
        <v>#VALUE!</v>
      </c>
      <c r="E350" s="102">
        <f>EUR1M!AQ349</f>
        <v>-2.8497983408026784E-4</v>
      </c>
      <c r="F350" s="220" t="e">
        <f t="shared" si="20"/>
        <v>#VALUE!</v>
      </c>
      <c r="G350" s="102" t="e">
        <f>EUR3M!AX349</f>
        <v>#VALUE!</v>
      </c>
      <c r="H350" s="102">
        <f>EUR3M!AY349</f>
        <v>5.1140943831037323E-4</v>
      </c>
      <c r="I350" s="220" t="e">
        <f t="shared" si="21"/>
        <v>#VALUE!</v>
      </c>
      <c r="J350" s="102" t="e">
        <f>EUR6M!AX349</f>
        <v>#VALUE!</v>
      </c>
      <c r="K350" s="102">
        <f>EUR6M!AY349</f>
        <v>1.4757605408364986E-3</v>
      </c>
      <c r="L350" s="220" t="e">
        <f t="shared" si="22"/>
        <v>#VALUE!</v>
      </c>
      <c r="M350" s="102" t="e">
        <f>EUR1Y!AX349</f>
        <v>#VALUE!</v>
      </c>
      <c r="N350" s="102">
        <f>EUR1Y!AY349</f>
        <v>2.9315644002147184E-3</v>
      </c>
      <c r="O350" s="220" t="e">
        <f t="shared" si="23"/>
        <v>#VALUE!</v>
      </c>
    </row>
    <row r="351" spans="1:15" x14ac:dyDescent="0.2">
      <c r="A351" s="55" t="s">
        <v>106</v>
      </c>
      <c r="B351" s="219">
        <f>_xll.qlInterestRateIndexFixingDate(IborIndex&amp;"6M",C351,Trigger)</f>
        <v>42628</v>
      </c>
      <c r="C351" s="219">
        <f>_xll.qlCalendarAdvance(Calendar,C350,A351,"f",,Trigger)</f>
        <v>42632</v>
      </c>
      <c r="D351" s="102" t="e">
        <f>EUR1M!AP350</f>
        <v>#VALUE!</v>
      </c>
      <c r="E351" s="102">
        <f>EUR1M!AQ350</f>
        <v>-2.8275378446362964E-4</v>
      </c>
      <c r="F351" s="220" t="e">
        <f t="shared" si="20"/>
        <v>#VALUE!</v>
      </c>
      <c r="G351" s="102" t="e">
        <f>EUR3M!AX350</f>
        <v>#VALUE!</v>
      </c>
      <c r="H351" s="102">
        <f>EUR3M!AY350</f>
        <v>5.1963722186638137E-4</v>
      </c>
      <c r="I351" s="220" t="e">
        <f t="shared" si="21"/>
        <v>#VALUE!</v>
      </c>
      <c r="J351" s="102" t="e">
        <f>EUR6M!AX350</f>
        <v>#VALUE!</v>
      </c>
      <c r="K351" s="102">
        <f>EUR6M!AY350</f>
        <v>1.4802364845900339E-3</v>
      </c>
      <c r="L351" s="220" t="e">
        <f t="shared" si="22"/>
        <v>#VALUE!</v>
      </c>
      <c r="M351" s="102" t="e">
        <f>EUR1Y!AX350</f>
        <v>#VALUE!</v>
      </c>
      <c r="N351" s="102">
        <f>EUR1Y!AY350</f>
        <v>2.9370434475088306E-3</v>
      </c>
      <c r="O351" s="220" t="e">
        <f t="shared" si="23"/>
        <v>#VALUE!</v>
      </c>
    </row>
    <row r="352" spans="1:15" x14ac:dyDescent="0.2">
      <c r="A352" s="55" t="s">
        <v>106</v>
      </c>
      <c r="B352" s="219">
        <f>_xll.qlInterestRateIndexFixingDate(IborIndex&amp;"6M",C352,Trigger)</f>
        <v>42629</v>
      </c>
      <c r="C352" s="219">
        <f>_xll.qlCalendarAdvance(Calendar,C351,A352,"f",,Trigger)</f>
        <v>42633</v>
      </c>
      <c r="D352" s="102" t="e">
        <f>EUR1M!AP351</f>
        <v>#VALUE!</v>
      </c>
      <c r="E352" s="102">
        <f>EUR1M!AQ351</f>
        <v>-2.7820813649701015E-4</v>
      </c>
      <c r="F352" s="220" t="e">
        <f t="shared" si="20"/>
        <v>#VALUE!</v>
      </c>
      <c r="G352" s="102" t="e">
        <f>EUR3M!AX351</f>
        <v>#VALUE!</v>
      </c>
      <c r="H352" s="102">
        <f>EUR3M!AY351</f>
        <v>5.2233099469315997E-4</v>
      </c>
      <c r="I352" s="220" t="e">
        <f t="shared" si="21"/>
        <v>#VALUE!</v>
      </c>
      <c r="J352" s="102" t="e">
        <f>EUR6M!AX351</f>
        <v>#VALUE!</v>
      </c>
      <c r="K352" s="102">
        <f>EUR6M!AY351</f>
        <v>1.4847609378016769E-3</v>
      </c>
      <c r="L352" s="220" t="e">
        <f t="shared" si="22"/>
        <v>#VALUE!</v>
      </c>
      <c r="M352" s="102" t="e">
        <f>EUR1Y!AX351</f>
        <v>#VALUE!</v>
      </c>
      <c r="N352" s="102">
        <f>EUR1Y!AY351</f>
        <v>2.9425100408137605E-3</v>
      </c>
      <c r="O352" s="220" t="e">
        <f t="shared" si="23"/>
        <v>#VALUE!</v>
      </c>
    </row>
    <row r="353" spans="1:15" x14ac:dyDescent="0.2">
      <c r="A353" s="55" t="s">
        <v>106</v>
      </c>
      <c r="B353" s="219">
        <f>_xll.qlInterestRateIndexFixingDate(IborIndex&amp;"6M",C353,Trigger)</f>
        <v>42632</v>
      </c>
      <c r="C353" s="219">
        <f>_xll.qlCalendarAdvance(Calendar,C352,A353,"f",,Trigger)</f>
        <v>42634</v>
      </c>
      <c r="D353" s="102" t="e">
        <f>EUR1M!AP352</f>
        <v>#VALUE!</v>
      </c>
      <c r="E353" s="102">
        <f>EUR1M!AQ352</f>
        <v>-2.7710954776504957E-4</v>
      </c>
      <c r="F353" s="220" t="e">
        <f t="shared" si="20"/>
        <v>#VALUE!</v>
      </c>
      <c r="G353" s="102" t="e">
        <f>EUR3M!AX352</f>
        <v>#VALUE!</v>
      </c>
      <c r="H353" s="102">
        <f>EUR3M!AY352</f>
        <v>5.2500000189566209E-4</v>
      </c>
      <c r="I353" s="220" t="e">
        <f t="shared" si="21"/>
        <v>#VALUE!</v>
      </c>
      <c r="J353" s="102" t="e">
        <f>EUR6M!AX352</f>
        <v>#VALUE!</v>
      </c>
      <c r="K353" s="102">
        <f>EUR6M!AY352</f>
        <v>1.4893325417068353E-3</v>
      </c>
      <c r="L353" s="220" t="e">
        <f t="shared" si="22"/>
        <v>#VALUE!</v>
      </c>
      <c r="M353" s="102" t="e">
        <f>EUR1Y!AX352</f>
        <v>#VALUE!</v>
      </c>
      <c r="N353" s="102">
        <f>EUR1Y!AY352</f>
        <v>2.9538920362916134E-3</v>
      </c>
      <c r="O353" s="220" t="e">
        <f t="shared" si="23"/>
        <v>#VALUE!</v>
      </c>
    </row>
    <row r="354" spans="1:15" x14ac:dyDescent="0.2">
      <c r="A354" s="55" t="s">
        <v>106</v>
      </c>
      <c r="B354" s="219">
        <f>_xll.qlInterestRateIndexFixingDate(IborIndex&amp;"6M",C354,Trigger)</f>
        <v>42633</v>
      </c>
      <c r="C354" s="219">
        <f>_xll.qlCalendarAdvance(Calendar,C353,A354,"f",,Trigger)</f>
        <v>42635</v>
      </c>
      <c r="D354" s="102" t="e">
        <f>EUR1M!AP353</f>
        <v>#VALUE!</v>
      </c>
      <c r="E354" s="102">
        <f>EUR1M!AQ353</f>
        <v>-2.7145213605717089E-4</v>
      </c>
      <c r="F354" s="220" t="e">
        <f t="shared" si="20"/>
        <v>#VALUE!</v>
      </c>
      <c r="G354" s="102" t="e">
        <f>EUR3M!AX353</f>
        <v>#VALUE!</v>
      </c>
      <c r="H354" s="102">
        <f>EUR3M!AY353</f>
        <v>5.27644209946421E-4</v>
      </c>
      <c r="I354" s="220" t="e">
        <f t="shared" si="21"/>
        <v>#VALUE!</v>
      </c>
      <c r="J354" s="102" t="e">
        <f>EUR6M!AX353</f>
        <v>#VALUE!</v>
      </c>
      <c r="K354" s="102">
        <f>EUR6M!AY353</f>
        <v>1.5070341533825696E-3</v>
      </c>
      <c r="L354" s="220" t="e">
        <f t="shared" si="22"/>
        <v>#VALUE!</v>
      </c>
      <c r="M354" s="102" t="e">
        <f>EUR1Y!AX353</f>
        <v>#VALUE!</v>
      </c>
      <c r="N354" s="102">
        <f>EUR1Y!AY353</f>
        <v>2.9642879406529682E-3</v>
      </c>
      <c r="O354" s="220" t="e">
        <f t="shared" si="23"/>
        <v>#VALUE!</v>
      </c>
    </row>
    <row r="355" spans="1:15" x14ac:dyDescent="0.2">
      <c r="A355" s="55" t="s">
        <v>106</v>
      </c>
      <c r="B355" s="219">
        <f>_xll.qlInterestRateIndexFixingDate(IborIndex&amp;"6M",C355,Trigger)</f>
        <v>42634</v>
      </c>
      <c r="C355" s="219">
        <f>_xll.qlCalendarAdvance(Calendar,C354,A355,"f",,Trigger)</f>
        <v>42636</v>
      </c>
      <c r="D355" s="102" t="e">
        <f>EUR1M!AP354</f>
        <v>#VALUE!</v>
      </c>
      <c r="E355" s="102">
        <f>EUR1M!AQ354</f>
        <v>-2.6915724334797275E-4</v>
      </c>
      <c r="F355" s="220" t="e">
        <f t="shared" si="20"/>
        <v>#VALUE!</v>
      </c>
      <c r="G355" s="102" t="e">
        <f>EUR3M!AX354</f>
        <v>#VALUE!</v>
      </c>
      <c r="H355" s="102">
        <f>EUR3M!AY354</f>
        <v>5.3026430509649268E-4</v>
      </c>
      <c r="I355" s="220" t="e">
        <f t="shared" si="21"/>
        <v>#VALUE!</v>
      </c>
      <c r="J355" s="102" t="e">
        <f>EUR6M!AX354</f>
        <v>#VALUE!</v>
      </c>
      <c r="K355" s="102">
        <f>EUR6M!AY354</f>
        <v>1.5080633813795037E-3</v>
      </c>
      <c r="L355" s="220" t="e">
        <f t="shared" si="22"/>
        <v>#VALUE!</v>
      </c>
      <c r="M355" s="102" t="e">
        <f>EUR1Y!AX354</f>
        <v>#VALUE!</v>
      </c>
      <c r="N355" s="102">
        <f>EUR1Y!AY354</f>
        <v>2.9697194502652348E-3</v>
      </c>
      <c r="O355" s="220" t="e">
        <f t="shared" si="23"/>
        <v>#VALUE!</v>
      </c>
    </row>
    <row r="356" spans="1:15" x14ac:dyDescent="0.2">
      <c r="A356" s="55" t="s">
        <v>106</v>
      </c>
      <c r="B356" s="219">
        <f>_xll.qlInterestRateIndexFixingDate(IborIndex&amp;"6M",C356,Trigger)</f>
        <v>42635</v>
      </c>
      <c r="C356" s="219">
        <f>_xll.qlCalendarAdvance(Calendar,C355,A356,"f",,Trigger)</f>
        <v>42639</v>
      </c>
      <c r="D356" s="102" t="e">
        <f>EUR1M!AP355</f>
        <v>#VALUE!</v>
      </c>
      <c r="E356" s="102">
        <f>EUR1M!AQ355</f>
        <v>-2.6685073531140802E-4</v>
      </c>
      <c r="F356" s="220" t="e">
        <f t="shared" si="20"/>
        <v>#VALUE!</v>
      </c>
      <c r="G356" s="102" t="e">
        <f>EUR3M!AX355</f>
        <v>#VALUE!</v>
      </c>
      <c r="H356" s="102">
        <f>EUR3M!AY355</f>
        <v>5.390669883032906E-4</v>
      </c>
      <c r="I356" s="220" t="e">
        <f t="shared" si="21"/>
        <v>#VALUE!</v>
      </c>
      <c r="J356" s="102" t="e">
        <f>EUR6M!AX355</f>
        <v>#VALUE!</v>
      </c>
      <c r="K356" s="102">
        <f>EUR6M!AY355</f>
        <v>1.5128504496841337E-3</v>
      </c>
      <c r="L356" s="220" t="e">
        <f t="shared" si="22"/>
        <v>#VALUE!</v>
      </c>
      <c r="M356" s="102" t="e">
        <f>EUR1Y!AX355</f>
        <v>#VALUE!</v>
      </c>
      <c r="N356" s="102">
        <f>EUR1Y!AY355</f>
        <v>2.9751494894872262E-3</v>
      </c>
      <c r="O356" s="220" t="e">
        <f t="shared" si="23"/>
        <v>#VALUE!</v>
      </c>
    </row>
    <row r="357" spans="1:15" x14ac:dyDescent="0.2">
      <c r="A357" s="55" t="s">
        <v>106</v>
      </c>
      <c r="B357" s="219">
        <f>_xll.qlInterestRateIndexFixingDate(IborIndex&amp;"6M",C357,Trigger)</f>
        <v>42636</v>
      </c>
      <c r="C357" s="219">
        <f>_xll.qlCalendarAdvance(Calendar,C356,A357,"f",,Trigger)</f>
        <v>42640</v>
      </c>
      <c r="D357" s="102" t="e">
        <f>EUR1M!AP356</f>
        <v>#VALUE!</v>
      </c>
      <c r="E357" s="102">
        <f>EUR1M!AQ356</f>
        <v>-2.6214188392742477E-4</v>
      </c>
      <c r="F357" s="220" t="e">
        <f t="shared" si="20"/>
        <v>#VALUE!</v>
      </c>
      <c r="G357" s="102" t="e">
        <f>EUR3M!AX356</f>
        <v>#VALUE!</v>
      </c>
      <c r="H357" s="102">
        <f>EUR3M!AY356</f>
        <v>5.4052111263342046E-4</v>
      </c>
      <c r="I357" s="220" t="e">
        <f t="shared" si="21"/>
        <v>#VALUE!</v>
      </c>
      <c r="J357" s="102" t="e">
        <f>EUR6M!AX356</f>
        <v>#VALUE!</v>
      </c>
      <c r="K357" s="102">
        <f>EUR6M!AY356</f>
        <v>1.5176765715292754E-3</v>
      </c>
      <c r="L357" s="220" t="e">
        <f t="shared" si="22"/>
        <v>#VALUE!</v>
      </c>
      <c r="M357" s="102" t="e">
        <f>EUR1Y!AX356</f>
        <v>#VALUE!</v>
      </c>
      <c r="N357" s="102">
        <f>EUR1Y!AY356</f>
        <v>2.9805799434693887E-3</v>
      </c>
      <c r="O357" s="220" t="e">
        <f t="shared" si="23"/>
        <v>#VALUE!</v>
      </c>
    </row>
    <row r="358" spans="1:15" x14ac:dyDescent="0.2">
      <c r="A358" s="55" t="s">
        <v>106</v>
      </c>
      <c r="B358" s="219">
        <f>_xll.qlInterestRateIndexFixingDate(IborIndex&amp;"6M",C358,Trigger)</f>
        <v>42639</v>
      </c>
      <c r="C358" s="219">
        <f>_xll.qlCalendarAdvance(Calendar,C357,A358,"f",,Trigger)</f>
        <v>42641</v>
      </c>
      <c r="D358" s="102" t="e">
        <f>EUR1M!AP357</f>
        <v>#VALUE!</v>
      </c>
      <c r="E358" s="102">
        <f>EUR1M!AQ357</f>
        <v>-2.6100340752935054E-4</v>
      </c>
      <c r="F358" s="220" t="e">
        <f t="shared" si="20"/>
        <v>#VALUE!</v>
      </c>
      <c r="G358" s="102" t="e">
        <f>EUR3M!AX357</f>
        <v>#VALUE!</v>
      </c>
      <c r="H358" s="102">
        <f>EUR3M!AY357</f>
        <v>5.4303387430336642E-4</v>
      </c>
      <c r="I358" s="220" t="e">
        <f t="shared" si="21"/>
        <v>#VALUE!</v>
      </c>
      <c r="J358" s="102" t="e">
        <f>EUR6M!AX357</f>
        <v>#VALUE!</v>
      </c>
      <c r="K358" s="102">
        <f>EUR6M!AY357</f>
        <v>1.5263887762355485E-3</v>
      </c>
      <c r="L358" s="220" t="e">
        <f t="shared" si="22"/>
        <v>#VALUE!</v>
      </c>
      <c r="M358" s="102" t="e">
        <f>EUR1Y!AX357</f>
        <v>#VALUE!</v>
      </c>
      <c r="N358" s="102">
        <f>EUR1Y!AY357</f>
        <v>2.9830350506385253E-3</v>
      </c>
      <c r="O358" s="220" t="e">
        <f t="shared" si="23"/>
        <v>#VALUE!</v>
      </c>
    </row>
    <row r="359" spans="1:15" x14ac:dyDescent="0.2">
      <c r="A359" s="55" t="s">
        <v>106</v>
      </c>
      <c r="B359" s="219">
        <f>_xll.qlInterestRateIndexFixingDate(IborIndex&amp;"6M",C359,Trigger)</f>
        <v>42640</v>
      </c>
      <c r="C359" s="219">
        <f>_xll.qlCalendarAdvance(Calendar,C358,A359,"f",,Trigger)</f>
        <v>42642</v>
      </c>
      <c r="D359" s="102" t="e">
        <f>EUR1M!AP358</f>
        <v>#VALUE!</v>
      </c>
      <c r="E359" s="102">
        <f>EUR1M!AQ358</f>
        <v>-2.5392523221122768E-4</v>
      </c>
      <c r="F359" s="220" t="e">
        <f t="shared" si="20"/>
        <v>#VALUE!</v>
      </c>
      <c r="G359" s="102" t="e">
        <f>EUR3M!AX358</f>
        <v>#VALUE!</v>
      </c>
      <c r="H359" s="102">
        <f>EUR3M!AY358</f>
        <v>5.4552786673747657E-4</v>
      </c>
      <c r="I359" s="220" t="e">
        <f t="shared" si="21"/>
        <v>#VALUE!</v>
      </c>
      <c r="J359" s="102" t="e">
        <f>EUR6M!AX358</f>
        <v>#VALUE!</v>
      </c>
      <c r="K359" s="102">
        <f>EUR6M!AY358</f>
        <v>1.5412192450779852E-3</v>
      </c>
      <c r="L359" s="220" t="e">
        <f t="shared" si="22"/>
        <v>#VALUE!</v>
      </c>
      <c r="M359" s="102" t="e">
        <f>EUR1Y!AX358</f>
        <v>#VALUE!</v>
      </c>
      <c r="N359" s="102">
        <f>EUR1Y!AY358</f>
        <v>3.002344155558047E-3</v>
      </c>
      <c r="O359" s="220" t="e">
        <f t="shared" si="23"/>
        <v>#VALUE!</v>
      </c>
    </row>
    <row r="360" spans="1:15" x14ac:dyDescent="0.2">
      <c r="A360" s="55" t="s">
        <v>106</v>
      </c>
      <c r="B360" s="219">
        <f>_xll.qlInterestRateIndexFixingDate(IborIndex&amp;"6M",C360,Trigger)</f>
        <v>42641</v>
      </c>
      <c r="C360" s="219">
        <f>_xll.qlCalendarAdvance(Calendar,C359,A360,"f",,Trigger)</f>
        <v>42643</v>
      </c>
      <c r="D360" s="102" t="e">
        <f>EUR1M!AP359</f>
        <v>#VALUE!</v>
      </c>
      <c r="E360" s="102">
        <f>EUR1M!AQ359</f>
        <v>-2.5154213816010049E-4</v>
      </c>
      <c r="F360" s="220" t="e">
        <f t="shared" si="20"/>
        <v>#VALUE!</v>
      </c>
      <c r="G360" s="102" t="e">
        <f>EUR3M!AX359</f>
        <v>#VALUE!</v>
      </c>
      <c r="H360" s="102">
        <f>EUR3M!AY359</f>
        <v>5.4800400617689964E-4</v>
      </c>
      <c r="I360" s="220" t="e">
        <f t="shared" si="21"/>
        <v>#VALUE!</v>
      </c>
      <c r="J360" s="102" t="e">
        <f>EUR6M!AX359</f>
        <v>#VALUE!</v>
      </c>
      <c r="K360" s="102">
        <f>EUR6M!AY359</f>
        <v>1.5462153510363793E-3</v>
      </c>
      <c r="L360" s="220" t="e">
        <f t="shared" si="22"/>
        <v>#VALUE!</v>
      </c>
      <c r="M360" s="102" t="e">
        <f>EUR1Y!AX359</f>
        <v>#VALUE!</v>
      </c>
      <c r="N360" s="102">
        <f>EUR1Y!AY359</f>
        <v>3.0078055061543534E-3</v>
      </c>
      <c r="O360" s="220" t="e">
        <f t="shared" si="23"/>
        <v>#VALUE!</v>
      </c>
    </row>
    <row r="361" spans="1:15" x14ac:dyDescent="0.2">
      <c r="A361" s="55" t="s">
        <v>106</v>
      </c>
      <c r="B361" s="219">
        <f>_xll.qlInterestRateIndexFixingDate(IborIndex&amp;"6M",C361,Trigger)</f>
        <v>42642</v>
      </c>
      <c r="C361" s="219">
        <f>_xll.qlCalendarAdvance(Calendar,C360,A361,"f",,Trigger)</f>
        <v>42646</v>
      </c>
      <c r="D361" s="102" t="e">
        <f>EUR1M!AP360</f>
        <v>#VALUE!</v>
      </c>
      <c r="E361" s="102">
        <f>EUR1M!AQ360</f>
        <v>-2.4667599116436702E-4</v>
      </c>
      <c r="F361" s="220" t="e">
        <f t="shared" si="20"/>
        <v>#VALUE!</v>
      </c>
      <c r="G361" s="102" t="e">
        <f>EUR3M!AX360</f>
        <v>#VALUE!</v>
      </c>
      <c r="H361" s="102">
        <f>EUR3M!AY360</f>
        <v>6.8904906042161656E-4</v>
      </c>
      <c r="I361" s="220" t="e">
        <f t="shared" si="21"/>
        <v>#VALUE!</v>
      </c>
      <c r="J361" s="102" t="e">
        <f>EUR6M!AX360</f>
        <v>#VALUE!</v>
      </c>
      <c r="K361" s="102">
        <f>EUR6M!AY360</f>
        <v>1.5512354972695992E-3</v>
      </c>
      <c r="L361" s="220" t="e">
        <f t="shared" si="22"/>
        <v>#VALUE!</v>
      </c>
      <c r="M361" s="102" t="e">
        <f>EUR1Y!AX360</f>
        <v>#VALUE!</v>
      </c>
      <c r="N361" s="102">
        <f>EUR1Y!AY360</f>
        <v>3.0132789097545151E-3</v>
      </c>
      <c r="O361" s="220" t="e">
        <f t="shared" si="23"/>
        <v>#VALUE!</v>
      </c>
    </row>
    <row r="362" spans="1:15" x14ac:dyDescent="0.2">
      <c r="A362" s="55" t="s">
        <v>106</v>
      </c>
      <c r="B362" s="219">
        <f>_xll.qlInterestRateIndexFixingDate(IborIndex&amp;"6M",C362,Trigger)</f>
        <v>42643</v>
      </c>
      <c r="C362" s="219">
        <f>_xll.qlCalendarAdvance(Calendar,C361,A362,"f",,Trigger)</f>
        <v>42647</v>
      </c>
      <c r="D362" s="102" t="e">
        <f>EUR1M!AP361</f>
        <v>#VALUE!</v>
      </c>
      <c r="E362" s="102">
        <f>EUR1M!AQ361</f>
        <v>-2.4550053735417077E-4</v>
      </c>
      <c r="F362" s="220" t="e">
        <f t="shared" si="20"/>
        <v>#VALUE!</v>
      </c>
      <c r="G362" s="102" t="e">
        <f>EUR3M!AX361</f>
        <v>#VALUE!</v>
      </c>
      <c r="H362" s="102">
        <f>EUR3M!AY361</f>
        <v>6.9146119971166462E-4</v>
      </c>
      <c r="I362" s="220" t="e">
        <f t="shared" si="21"/>
        <v>#VALUE!</v>
      </c>
      <c r="J362" s="102" t="e">
        <f>EUR6M!AX361</f>
        <v>#VALUE!</v>
      </c>
      <c r="K362" s="102">
        <f>EUR6M!AY361</f>
        <v>1.5562783269702312E-3</v>
      </c>
      <c r="L362" s="220" t="e">
        <f t="shared" si="22"/>
        <v>#VALUE!</v>
      </c>
      <c r="M362" s="102" t="e">
        <f>EUR1Y!AX361</f>
        <v>#VALUE!</v>
      </c>
      <c r="N362" s="102">
        <f>EUR1Y!AY361</f>
        <v>3.0187663606282677E-3</v>
      </c>
      <c r="O362" s="220" t="e">
        <f t="shared" si="23"/>
        <v>#VALUE!</v>
      </c>
    </row>
    <row r="363" spans="1:15" x14ac:dyDescent="0.2">
      <c r="A363" s="55" t="s">
        <v>106</v>
      </c>
      <c r="B363" s="219">
        <f>_xll.qlInterestRateIndexFixingDate(IborIndex&amp;"6M",C363,Trigger)</f>
        <v>42646</v>
      </c>
      <c r="C363" s="219">
        <f>_xll.qlCalendarAdvance(Calendar,C362,A363,"f",,Trigger)</f>
        <v>42648</v>
      </c>
      <c r="D363" s="102" t="e">
        <f>EUR1M!AP362</f>
        <v>#VALUE!</v>
      </c>
      <c r="E363" s="102">
        <f>EUR1M!AQ362</f>
        <v>-2.4432118324222145E-4</v>
      </c>
      <c r="F363" s="220" t="e">
        <f t="shared" si="20"/>
        <v>#VALUE!</v>
      </c>
      <c r="G363" s="102" t="e">
        <f>EUR3M!AX362</f>
        <v>#VALUE!</v>
      </c>
      <c r="H363" s="102">
        <f>EUR3M!AY362</f>
        <v>6.9386107195085927E-4</v>
      </c>
      <c r="I363" s="220" t="e">
        <f t="shared" si="21"/>
        <v>#VALUE!</v>
      </c>
      <c r="J363" s="102" t="e">
        <f>EUR6M!AX362</f>
        <v>#VALUE!</v>
      </c>
      <c r="K363" s="102">
        <f>EUR6M!AY362</f>
        <v>1.5613424859551362E-3</v>
      </c>
      <c r="L363" s="220" t="e">
        <f t="shared" si="22"/>
        <v>#VALUE!</v>
      </c>
      <c r="M363" s="102" t="e">
        <f>EUR1Y!AX362</f>
        <v>#VALUE!</v>
      </c>
      <c r="N363" s="102">
        <f>EUR1Y!AY362</f>
        <v>3.030260032862052E-3</v>
      </c>
      <c r="O363" s="220" t="e">
        <f t="shared" si="23"/>
        <v>#VALUE!</v>
      </c>
    </row>
    <row r="364" spans="1:15" x14ac:dyDescent="0.2">
      <c r="A364" s="55" t="s">
        <v>106</v>
      </c>
      <c r="B364" s="219">
        <f>_xll.qlInterestRateIndexFixingDate(IborIndex&amp;"6M",C364,Trigger)</f>
        <v>42647</v>
      </c>
      <c r="C364" s="219">
        <f>_xll.qlCalendarAdvance(Calendar,C363,A364,"f",,Trigger)</f>
        <v>42649</v>
      </c>
      <c r="D364" s="102" t="e">
        <f>EUR1M!AP363</f>
        <v>#VALUE!</v>
      </c>
      <c r="E364" s="102">
        <f>EUR1M!AQ363</f>
        <v>-2.3699187027148929E-4</v>
      </c>
      <c r="F364" s="220" t="e">
        <f t="shared" si="20"/>
        <v>#VALUE!</v>
      </c>
      <c r="G364" s="102" t="e">
        <f>EUR3M!AX363</f>
        <v>#VALUE!</v>
      </c>
      <c r="H364" s="102">
        <f>EUR3M!AY363</f>
        <v>6.9624963183812926E-4</v>
      </c>
      <c r="I364" s="220" t="e">
        <f t="shared" si="21"/>
        <v>#VALUE!</v>
      </c>
      <c r="J364" s="102" t="e">
        <f>EUR6M!AX363</f>
        <v>#VALUE!</v>
      </c>
      <c r="K364" s="102">
        <f>EUR6M!AY363</f>
        <v>1.5766494360963852E-3</v>
      </c>
      <c r="L364" s="220" t="e">
        <f t="shared" si="22"/>
        <v>#VALUE!</v>
      </c>
      <c r="M364" s="102" t="e">
        <f>EUR1Y!AX363</f>
        <v>#VALUE!</v>
      </c>
      <c r="N364" s="102">
        <f>EUR1Y!AY363</f>
        <v>3.0408970679399179E-3</v>
      </c>
      <c r="O364" s="220" t="e">
        <f t="shared" si="23"/>
        <v>#VALUE!</v>
      </c>
    </row>
    <row r="365" spans="1:15" x14ac:dyDescent="0.2">
      <c r="A365" s="55" t="s">
        <v>106</v>
      </c>
      <c r="B365" s="219">
        <f>_xll.qlInterestRateIndexFixingDate(IborIndex&amp;"6M",C365,Trigger)</f>
        <v>42648</v>
      </c>
      <c r="C365" s="219">
        <f>_xll.qlCalendarAdvance(Calendar,C364,A365,"f",,Trigger)</f>
        <v>42650</v>
      </c>
      <c r="D365" s="102" t="e">
        <f>EUR1M!AP364</f>
        <v>#VALUE!</v>
      </c>
      <c r="E365" s="102">
        <f>EUR1M!AQ364</f>
        <v>-2.3452449773294745E-4</v>
      </c>
      <c r="F365" s="220" t="e">
        <f t="shared" si="20"/>
        <v>#VALUE!</v>
      </c>
      <c r="G365" s="102" t="e">
        <f>EUR3M!AX364</f>
        <v>#VALUE!</v>
      </c>
      <c r="H365" s="102">
        <f>EUR3M!AY364</f>
        <v>6.978929825819214E-4</v>
      </c>
      <c r="I365" s="220" t="e">
        <f t="shared" si="21"/>
        <v>#VALUE!</v>
      </c>
      <c r="J365" s="102" t="e">
        <f>EUR6M!AX364</f>
        <v>#VALUE!</v>
      </c>
      <c r="K365" s="102">
        <f>EUR6M!AY364</f>
        <v>1.5817854228074744E-3</v>
      </c>
      <c r="L365" s="220" t="e">
        <f t="shared" si="22"/>
        <v>#VALUE!</v>
      </c>
      <c r="M365" s="102" t="e">
        <f>EUR1Y!AX364</f>
        <v>#VALUE!</v>
      </c>
      <c r="N365" s="102">
        <f>EUR1Y!AY364</f>
        <v>3.0464852149279117E-3</v>
      </c>
      <c r="O365" s="220" t="e">
        <f t="shared" si="23"/>
        <v>#VALUE!</v>
      </c>
    </row>
    <row r="366" spans="1:15" x14ac:dyDescent="0.2">
      <c r="A366" s="55" t="s">
        <v>106</v>
      </c>
      <c r="B366" s="219">
        <f>_xll.qlInterestRateIndexFixingDate(IborIndex&amp;"6M",C366,Trigger)</f>
        <v>42649</v>
      </c>
      <c r="C366" s="219">
        <f>_xll.qlCalendarAdvance(Calendar,C365,A366,"f",,Trigger)</f>
        <v>42653</v>
      </c>
      <c r="D366" s="102" t="e">
        <f>EUR1M!AP365</f>
        <v>#VALUE!</v>
      </c>
      <c r="E366" s="102">
        <f>EUR1M!AQ365</f>
        <v>-2.2948745861072308E-4</v>
      </c>
      <c r="F366" s="220" t="e">
        <f t="shared" si="20"/>
        <v>#VALUE!</v>
      </c>
      <c r="G366" s="102" t="e">
        <f>EUR3M!AX365</f>
        <v>#VALUE!</v>
      </c>
      <c r="H366" s="102">
        <f>EUR3M!AY365</f>
        <v>7.0571009536634722E-4</v>
      </c>
      <c r="I366" s="220" t="e">
        <f t="shared" si="21"/>
        <v>#VALUE!</v>
      </c>
      <c r="J366" s="102" t="e">
        <f>EUR6M!AX365</f>
        <v>#VALUE!</v>
      </c>
      <c r="K366" s="102">
        <f>EUR6M!AY365</f>
        <v>1.5869360072042614E-3</v>
      </c>
      <c r="L366" s="220" t="e">
        <f t="shared" si="22"/>
        <v>#VALUE!</v>
      </c>
      <c r="M366" s="102" t="e">
        <f>EUR1Y!AX365</f>
        <v>#VALUE!</v>
      </c>
      <c r="N366" s="102">
        <f>EUR1Y!AY365</f>
        <v>3.0520997022411146E-3</v>
      </c>
      <c r="O366" s="220" t="e">
        <f t="shared" si="23"/>
        <v>#VALUE!</v>
      </c>
    </row>
    <row r="367" spans="1:15" x14ac:dyDescent="0.2">
      <c r="A367" s="55" t="s">
        <v>106</v>
      </c>
      <c r="B367" s="219">
        <f>_xll.qlInterestRateIndexFixingDate(IborIndex&amp;"6M",C367,Trigger)</f>
        <v>42650</v>
      </c>
      <c r="C367" s="219">
        <f>_xll.qlCalendarAdvance(Calendar,C366,A367,"f",,Trigger)</f>
        <v>42654</v>
      </c>
      <c r="D367" s="102" t="e">
        <f>EUR1M!AP366</f>
        <v>#VALUE!</v>
      </c>
      <c r="E367" s="102">
        <f>EUR1M!AQ366</f>
        <v>-2.2827023135968405E-4</v>
      </c>
      <c r="F367" s="220" t="e">
        <f t="shared" si="20"/>
        <v>#VALUE!</v>
      </c>
      <c r="G367" s="102" t="e">
        <f>EUR3M!AX366</f>
        <v>#VALUE!</v>
      </c>
      <c r="H367" s="102">
        <f>EUR3M!AY366</f>
        <v>7.0805666749252304E-4</v>
      </c>
      <c r="I367" s="220" t="e">
        <f t="shared" si="21"/>
        <v>#VALUE!</v>
      </c>
      <c r="J367" s="102" t="e">
        <f>EUR6M!AX366</f>
        <v>#VALUE!</v>
      </c>
      <c r="K367" s="102">
        <f>EUR6M!AY366</f>
        <v>1.592099850832124E-3</v>
      </c>
      <c r="L367" s="220" t="e">
        <f t="shared" si="22"/>
        <v>#VALUE!</v>
      </c>
      <c r="M367" s="102" t="e">
        <f>EUR1Y!AX366</f>
        <v>#VALUE!</v>
      </c>
      <c r="N367" s="102">
        <f>EUR1Y!AY366</f>
        <v>3.0577426333018389E-3</v>
      </c>
      <c r="O367" s="220" t="e">
        <f t="shared" si="23"/>
        <v>#VALUE!</v>
      </c>
    </row>
    <row r="368" spans="1:15" x14ac:dyDescent="0.2">
      <c r="A368" s="55" t="s">
        <v>106</v>
      </c>
      <c r="B368" s="219">
        <f>_xll.qlInterestRateIndexFixingDate(IborIndex&amp;"6M",C368,Trigger)</f>
        <v>42653</v>
      </c>
      <c r="C368" s="219">
        <f>_xll.qlCalendarAdvance(Calendar,C367,A368,"f",,Trigger)</f>
        <v>42655</v>
      </c>
      <c r="D368" s="102" t="e">
        <f>EUR1M!AP367</f>
        <v>#VALUE!</v>
      </c>
      <c r="E368" s="102">
        <f>EUR1M!AQ367</f>
        <v>-2.270490095419002E-4</v>
      </c>
      <c r="F368" s="220" t="e">
        <f t="shared" si="20"/>
        <v>#VALUE!</v>
      </c>
      <c r="G368" s="102" t="e">
        <f>EUR3M!AX367</f>
        <v>#VALUE!</v>
      </c>
      <c r="H368" s="102">
        <f>EUR3M!AY367</f>
        <v>7.1039780756563067E-4</v>
      </c>
      <c r="I368" s="220" t="e">
        <f t="shared" si="21"/>
        <v>#VALUE!</v>
      </c>
      <c r="J368" s="102" t="e">
        <f>EUR6M!AX367</f>
        <v>#VALUE!</v>
      </c>
      <c r="K368" s="102">
        <f>EUR6M!AY367</f>
        <v>1.6099999994596331E-3</v>
      </c>
      <c r="L368" s="220" t="e">
        <f t="shared" si="22"/>
        <v>#VALUE!</v>
      </c>
      <c r="M368" s="102" t="e">
        <f>EUR1Y!AX367</f>
        <v>#VALUE!</v>
      </c>
      <c r="N368" s="102">
        <f>EUR1Y!AY367</f>
        <v>3.0694342521439145E-3</v>
      </c>
      <c r="O368" s="220" t="e">
        <f t="shared" si="23"/>
        <v>#VALUE!</v>
      </c>
    </row>
    <row r="369" spans="1:15" x14ac:dyDescent="0.2">
      <c r="A369" s="55" t="s">
        <v>106</v>
      </c>
      <c r="B369" s="219">
        <f>_xll.qlInterestRateIndexFixingDate(IborIndex&amp;"6M",C369,Trigger)</f>
        <v>42654</v>
      </c>
      <c r="C369" s="219">
        <f>_xll.qlCalendarAdvance(Calendar,C368,A369,"f",,Trigger)</f>
        <v>42656</v>
      </c>
      <c r="D369" s="102" t="e">
        <f>EUR1M!AP368</f>
        <v>#VALUE!</v>
      </c>
      <c r="E369" s="102">
        <f>EUR1M!AQ368</f>
        <v>-2.1946261656743154E-4</v>
      </c>
      <c r="F369" s="220" t="e">
        <f t="shared" si="20"/>
        <v>#VALUE!</v>
      </c>
      <c r="G369" s="102" t="e">
        <f>EUR3M!AX368</f>
        <v>#VALUE!</v>
      </c>
      <c r="H369" s="102">
        <f>EUR3M!AY368</f>
        <v>7.1273452098751877E-4</v>
      </c>
      <c r="I369" s="220" t="e">
        <f t="shared" si="21"/>
        <v>#VALUE!</v>
      </c>
      <c r="J369" s="102" t="e">
        <f>EUR6M!AX368</f>
        <v>#VALUE!</v>
      </c>
      <c r="K369" s="102">
        <f>EUR6M!AY368</f>
        <v>1.6158619533783107E-3</v>
      </c>
      <c r="L369" s="220" t="e">
        <f t="shared" si="22"/>
        <v>#VALUE!</v>
      </c>
      <c r="M369" s="102" t="e">
        <f>EUR1Y!AX368</f>
        <v>#VALUE!</v>
      </c>
      <c r="N369" s="102">
        <f>EUR1Y!AY368</f>
        <v>3.0806290288025546E-3</v>
      </c>
      <c r="O369" s="220" t="e">
        <f t="shared" si="23"/>
        <v>#VALUE!</v>
      </c>
    </row>
    <row r="370" spans="1:15" x14ac:dyDescent="0.2">
      <c r="A370" s="55" t="s">
        <v>106</v>
      </c>
      <c r="B370" s="219">
        <f>_xll.qlInterestRateIndexFixingDate(IborIndex&amp;"6M",C370,Trigger)</f>
        <v>42655</v>
      </c>
      <c r="C370" s="219">
        <f>_xll.qlCalendarAdvance(Calendar,C369,A370,"f",,Trigger)</f>
        <v>42657</v>
      </c>
      <c r="D370" s="102" t="e">
        <f>EUR1M!AP369</f>
        <v>#VALUE!</v>
      </c>
      <c r="E370" s="102">
        <f>EUR1M!AQ369</f>
        <v>-2.1690898475432778E-4</v>
      </c>
      <c r="F370" s="220" t="e">
        <f t="shared" si="20"/>
        <v>#VALUE!</v>
      </c>
      <c r="G370" s="102" t="e">
        <f>EUR3M!AX369</f>
        <v>#VALUE!</v>
      </c>
      <c r="H370" s="102">
        <f>EUR3M!AY369</f>
        <v>7.1440552682791407E-4</v>
      </c>
      <c r="I370" s="220" t="e">
        <f t="shared" si="21"/>
        <v>#VALUE!</v>
      </c>
      <c r="J370" s="102" t="e">
        <f>EUR6M!AX369</f>
        <v>#VALUE!</v>
      </c>
      <c r="K370" s="102">
        <f>EUR6M!AY369</f>
        <v>1.617977086146238E-3</v>
      </c>
      <c r="L370" s="220" t="e">
        <f t="shared" si="22"/>
        <v>#VALUE!</v>
      </c>
      <c r="M370" s="102" t="e">
        <f>EUR1Y!AX369</f>
        <v>#VALUE!</v>
      </c>
      <c r="N370" s="102">
        <f>EUR1Y!AY369</f>
        <v>3.0864292534901697E-3</v>
      </c>
      <c r="O370" s="220" t="e">
        <f t="shared" si="23"/>
        <v>#VALUE!</v>
      </c>
    </row>
    <row r="371" spans="1:15" x14ac:dyDescent="0.2">
      <c r="A371" s="55" t="s">
        <v>106</v>
      </c>
      <c r="B371" s="219">
        <f>_xll.qlInterestRateIndexFixingDate(IborIndex&amp;"6M",C371,Trigger)</f>
        <v>42656</v>
      </c>
      <c r="C371" s="219">
        <f>_xll.qlCalendarAdvance(Calendar,C370,A371,"f",,Trigger)</f>
        <v>42660</v>
      </c>
      <c r="D371" s="102" t="e">
        <f>EUR1M!AP370</f>
        <v>#VALUE!</v>
      </c>
      <c r="E371" s="102">
        <f>EUR1M!AQ370</f>
        <v>-2.1169709097833658E-4</v>
      </c>
      <c r="F371" s="220" t="e">
        <f t="shared" si="20"/>
        <v>#VALUE!</v>
      </c>
      <c r="G371" s="102" t="e">
        <f>EUR3M!AX370</f>
        <v>#VALUE!</v>
      </c>
      <c r="H371" s="102">
        <f>EUR3M!AY370</f>
        <v>7.2205746968230337E-4</v>
      </c>
      <c r="I371" s="220" t="e">
        <f t="shared" si="21"/>
        <v>#VALUE!</v>
      </c>
      <c r="J371" s="102" t="e">
        <f>EUR6M!AX370</f>
        <v>#VALUE!</v>
      </c>
      <c r="K371" s="102">
        <f>EUR6M!AY370</f>
        <v>1.6231043219531501E-3</v>
      </c>
      <c r="L371" s="220" t="e">
        <f t="shared" si="22"/>
        <v>#VALUE!</v>
      </c>
      <c r="M371" s="102" t="e">
        <f>EUR1Y!AX370</f>
        <v>#VALUE!</v>
      </c>
      <c r="N371" s="102">
        <f>EUR1Y!AY370</f>
        <v>3.092259757569053E-3</v>
      </c>
      <c r="O371" s="220" t="e">
        <f t="shared" si="23"/>
        <v>#VALUE!</v>
      </c>
    </row>
    <row r="372" spans="1:15" x14ac:dyDescent="0.2">
      <c r="A372" s="55" t="s">
        <v>106</v>
      </c>
      <c r="B372" s="219">
        <f>_xll.qlInterestRateIndexFixingDate(IborIndex&amp;"6M",C372,Trigger)</f>
        <v>42657</v>
      </c>
      <c r="C372" s="219">
        <f>_xll.qlCalendarAdvance(Calendar,C371,A372,"f",,Trigger)</f>
        <v>42661</v>
      </c>
      <c r="D372" s="102" t="e">
        <f>EUR1M!AP371</f>
        <v>#VALUE!</v>
      </c>
      <c r="E372" s="102">
        <f>EUR1M!AQ371</f>
        <v>-2.1043710034654439E-4</v>
      </c>
      <c r="F372" s="220" t="e">
        <f t="shared" si="20"/>
        <v>#VALUE!</v>
      </c>
      <c r="G372" s="102" t="e">
        <f>EUR3M!AX371</f>
        <v>#VALUE!</v>
      </c>
      <c r="H372" s="102">
        <f>EUR3M!AY371</f>
        <v>7.2438738436349064E-4</v>
      </c>
      <c r="I372" s="220" t="e">
        <f t="shared" si="21"/>
        <v>#VALUE!</v>
      </c>
      <c r="J372" s="102" t="e">
        <f>EUR6M!AX371</f>
        <v>#VALUE!</v>
      </c>
      <c r="K372" s="102">
        <f>EUR6M!AY371</f>
        <v>1.6282025258671287E-3</v>
      </c>
      <c r="L372" s="220" t="e">
        <f t="shared" si="22"/>
        <v>#VALUE!</v>
      </c>
      <c r="M372" s="102" t="e">
        <f>EUR1Y!AX371</f>
        <v>#VALUE!</v>
      </c>
      <c r="N372" s="102">
        <f>EUR1Y!AY371</f>
        <v>3.0981199231146441E-3</v>
      </c>
      <c r="O372" s="220" t="e">
        <f t="shared" si="23"/>
        <v>#VALUE!</v>
      </c>
    </row>
    <row r="373" spans="1:15" x14ac:dyDescent="0.2">
      <c r="A373" s="55" t="s">
        <v>106</v>
      </c>
      <c r="B373" s="219">
        <f>_xll.qlInterestRateIndexFixingDate(IborIndex&amp;"6M",C373,Trigger)</f>
        <v>42660</v>
      </c>
      <c r="C373" s="219">
        <f>_xll.qlCalendarAdvance(Calendar,C372,A373,"f",,Trigger)</f>
        <v>42662</v>
      </c>
      <c r="D373" s="102" t="e">
        <f>EUR1M!AP372</f>
        <v>#VALUE!</v>
      </c>
      <c r="E373" s="102">
        <f>EUR1M!AQ372</f>
        <v>-2.0917302089901705E-4</v>
      </c>
      <c r="F373" s="220" t="e">
        <f t="shared" si="20"/>
        <v>#VALUE!</v>
      </c>
      <c r="G373" s="102" t="e">
        <f>EUR3M!AX372</f>
        <v>#VALUE!</v>
      </c>
      <c r="H373" s="102">
        <f>EUR3M!AY372</f>
        <v>7.2671905690201578E-4</v>
      </c>
      <c r="I373" s="220" t="e">
        <f t="shared" si="21"/>
        <v>#VALUE!</v>
      </c>
      <c r="J373" s="102" t="e">
        <f>EUR6M!AX372</f>
        <v>#VALUE!</v>
      </c>
      <c r="K373" s="102">
        <f>EUR6M!AY372</f>
        <v>1.6332729825937024E-3</v>
      </c>
      <c r="L373" s="220" t="e">
        <f t="shared" si="22"/>
        <v>#VALUE!</v>
      </c>
      <c r="M373" s="102" t="e">
        <f>EUR1Y!AX372</f>
        <v>#VALUE!</v>
      </c>
      <c r="N373" s="102">
        <f>EUR1Y!AY372</f>
        <v>3.1100481886257312E-3</v>
      </c>
      <c r="O373" s="220" t="e">
        <f t="shared" si="23"/>
        <v>#VALUE!</v>
      </c>
    </row>
    <row r="374" spans="1:15" x14ac:dyDescent="0.2">
      <c r="A374" s="55" t="s">
        <v>106</v>
      </c>
      <c r="B374" s="219">
        <f>_xll.qlInterestRateIndexFixingDate(IborIndex&amp;"6M",C374,Trigger)</f>
        <v>42661</v>
      </c>
      <c r="C374" s="219">
        <f>_xll.qlCalendarAdvance(Calendar,C373,A374,"f",,Trigger)</f>
        <v>42663</v>
      </c>
      <c r="D374" s="102" t="e">
        <f>EUR1M!AP373</f>
        <v>#VALUE!</v>
      </c>
      <c r="E374" s="102">
        <f>EUR1M!AQ373</f>
        <v>-2.0132360550135213E-4</v>
      </c>
      <c r="F374" s="220" t="e">
        <f t="shared" si="20"/>
        <v>#VALUE!</v>
      </c>
      <c r="G374" s="102" t="e">
        <f>EUR3M!AX373</f>
        <v>#VALUE!</v>
      </c>
      <c r="H374" s="102">
        <f>EUR3M!AY373</f>
        <v>7.2905354340004123E-4</v>
      </c>
      <c r="I374" s="220" t="e">
        <f t="shared" si="21"/>
        <v>#VALUE!</v>
      </c>
      <c r="J374" s="102" t="e">
        <f>EUR6M!AX373</f>
        <v>#VALUE!</v>
      </c>
      <c r="K374" s="102">
        <f>EUR6M!AY373</f>
        <v>1.6483307337737049E-3</v>
      </c>
      <c r="L374" s="220" t="e">
        <f t="shared" si="22"/>
        <v>#VALUE!</v>
      </c>
      <c r="M374" s="102" t="e">
        <f>EUR1Y!AX373</f>
        <v>#VALUE!</v>
      </c>
      <c r="N374" s="102">
        <f>EUR1Y!AY373</f>
        <v>3.1218446473027053E-3</v>
      </c>
      <c r="O374" s="220" t="e">
        <f t="shared" si="23"/>
        <v>#VALUE!</v>
      </c>
    </row>
    <row r="375" spans="1:15" x14ac:dyDescent="0.2">
      <c r="A375" s="55" t="s">
        <v>106</v>
      </c>
      <c r="B375" s="219">
        <f>_xll.qlInterestRateIndexFixingDate(IborIndex&amp;"6M",C375,Trigger)</f>
        <v>42662</v>
      </c>
      <c r="C375" s="219">
        <f>_xll.qlCalendarAdvance(Calendar,C374,A375,"f",,Trigger)</f>
        <v>42664</v>
      </c>
      <c r="D375" s="102" t="e">
        <f>EUR1M!AP374</f>
        <v>#VALUE!</v>
      </c>
      <c r="E375" s="102">
        <f>EUR1M!AQ374</f>
        <v>-1.98681733594307E-4</v>
      </c>
      <c r="F375" s="220" t="e">
        <f t="shared" si="20"/>
        <v>#VALUE!</v>
      </c>
      <c r="G375" s="102" t="e">
        <f>EUR3M!AX374</f>
        <v>#VALUE!</v>
      </c>
      <c r="H375" s="102">
        <f>EUR3M!AY374</f>
        <v>7.3088223887797304E-4</v>
      </c>
      <c r="I375" s="220" t="e">
        <f t="shared" si="21"/>
        <v>#VALUE!</v>
      </c>
      <c r="J375" s="102" t="e">
        <f>EUR6M!AX374</f>
        <v>#VALUE!</v>
      </c>
      <c r="K375" s="102">
        <f>EUR6M!AY374</f>
        <v>1.6533030715705941E-3</v>
      </c>
      <c r="L375" s="220" t="e">
        <f t="shared" si="22"/>
        <v>#VALUE!</v>
      </c>
      <c r="M375" s="102" t="e">
        <f>EUR1Y!AX374</f>
        <v>#VALUE!</v>
      </c>
      <c r="N375" s="102">
        <f>EUR1Y!AY374</f>
        <v>3.1278436571393195E-3</v>
      </c>
      <c r="O375" s="220" t="e">
        <f t="shared" si="23"/>
        <v>#VALUE!</v>
      </c>
    </row>
    <row r="376" spans="1:15" x14ac:dyDescent="0.2">
      <c r="A376" s="55" t="s">
        <v>106</v>
      </c>
      <c r="B376" s="219">
        <f>_xll.qlInterestRateIndexFixingDate(IborIndex&amp;"6M",C376,Trigger)</f>
        <v>42663</v>
      </c>
      <c r="C376" s="219">
        <f>_xll.qlCalendarAdvance(Calendar,C375,A376,"f",,Trigger)</f>
        <v>42667</v>
      </c>
      <c r="D376" s="102" t="e">
        <f>EUR1M!AP375</f>
        <v>#VALUE!</v>
      </c>
      <c r="E376" s="102">
        <f>EUR1M!AQ375</f>
        <v>-1.9329102242055481E-4</v>
      </c>
      <c r="F376" s="220" t="e">
        <f t="shared" si="20"/>
        <v>#VALUE!</v>
      </c>
      <c r="G376" s="102" t="e">
        <f>EUR3M!AX375</f>
        <v>#VALUE!</v>
      </c>
      <c r="H376" s="102">
        <f>EUR3M!AY375</f>
        <v>7.3844100454585919E-4</v>
      </c>
      <c r="I376" s="220" t="e">
        <f t="shared" si="21"/>
        <v>#VALUE!</v>
      </c>
      <c r="J376" s="102" t="e">
        <f>EUR6M!AX375</f>
        <v>#VALUE!</v>
      </c>
      <c r="K376" s="102">
        <f>EUR6M!AY375</f>
        <v>1.6582541027846118E-3</v>
      </c>
      <c r="L376" s="220" t="e">
        <f t="shared" si="22"/>
        <v>#VALUE!</v>
      </c>
      <c r="M376" s="102" t="e">
        <f>EUR1Y!AX375</f>
        <v>#VALUE!</v>
      </c>
      <c r="N376" s="102">
        <f>EUR1Y!AY375</f>
        <v>3.1338685043863913E-3</v>
      </c>
      <c r="O376" s="220" t="e">
        <f t="shared" si="23"/>
        <v>#VALUE!</v>
      </c>
    </row>
    <row r="377" spans="1:15" x14ac:dyDescent="0.2">
      <c r="A377" s="55" t="s">
        <v>106</v>
      </c>
      <c r="B377" s="219">
        <f>_xll.qlInterestRateIndexFixingDate(IborIndex&amp;"6M",C377,Trigger)</f>
        <v>42664</v>
      </c>
      <c r="C377" s="219">
        <f>_xll.qlCalendarAdvance(Calendar,C376,A377,"f",,Trigger)</f>
        <v>42668</v>
      </c>
      <c r="D377" s="102" t="e">
        <f>EUR1M!AP376</f>
        <v>#VALUE!</v>
      </c>
      <c r="E377" s="102">
        <f>EUR1M!AQ376</f>
        <v>-1.9198727854247144E-4</v>
      </c>
      <c r="F377" s="220" t="e">
        <f t="shared" si="20"/>
        <v>#VALUE!</v>
      </c>
      <c r="G377" s="102" t="e">
        <f>EUR3M!AX376</f>
        <v>#VALUE!</v>
      </c>
      <c r="H377" s="102">
        <f>EUR3M!AY376</f>
        <v>7.4080565588841994E-4</v>
      </c>
      <c r="I377" s="220" t="e">
        <f t="shared" si="21"/>
        <v>#VALUE!</v>
      </c>
      <c r="J377" s="102" t="e">
        <f>EUR6M!AX376</f>
        <v>#VALUE!</v>
      </c>
      <c r="K377" s="102">
        <f>EUR6M!AY376</f>
        <v>1.663185118952745E-3</v>
      </c>
      <c r="L377" s="220" t="e">
        <f t="shared" si="22"/>
        <v>#VALUE!</v>
      </c>
      <c r="M377" s="102" t="e">
        <f>EUR1Y!AX376</f>
        <v>#VALUE!</v>
      </c>
      <c r="N377" s="102">
        <f>EUR1Y!AY376</f>
        <v>3.1399185322800722E-3</v>
      </c>
      <c r="O377" s="220" t="e">
        <f t="shared" si="23"/>
        <v>#VALUE!</v>
      </c>
    </row>
    <row r="378" spans="1:15" x14ac:dyDescent="0.2">
      <c r="A378" s="55" t="s">
        <v>106</v>
      </c>
      <c r="B378" s="219">
        <f>_xll.qlInterestRateIndexFixingDate(IborIndex&amp;"6M",C378,Trigger)</f>
        <v>42667</v>
      </c>
      <c r="C378" s="219">
        <f>_xll.qlCalendarAdvance(Calendar,C377,A378,"f",,Trigger)</f>
        <v>42669</v>
      </c>
      <c r="D378" s="102" t="e">
        <f>EUR1M!AP377</f>
        <v>#VALUE!</v>
      </c>
      <c r="E378" s="102">
        <f>EUR1M!AQ377</f>
        <v>-1.9067935160885856E-4</v>
      </c>
      <c r="F378" s="220" t="e">
        <f t="shared" si="20"/>
        <v>#VALUE!</v>
      </c>
      <c r="G378" s="102" t="e">
        <f>EUR3M!AX377</f>
        <v>#VALUE!</v>
      </c>
      <c r="H378" s="102">
        <f>EUR3M!AY377</f>
        <v>7.431796099139523E-4</v>
      </c>
      <c r="I378" s="220" t="e">
        <f t="shared" si="21"/>
        <v>#VALUE!</v>
      </c>
      <c r="J378" s="102" t="e">
        <f>EUR6M!AX377</f>
        <v>#VALUE!</v>
      </c>
      <c r="K378" s="102">
        <f>EUR6M!AY377</f>
        <v>1.6680974127490935E-3</v>
      </c>
      <c r="L378" s="220" t="e">
        <f t="shared" si="22"/>
        <v>#VALUE!</v>
      </c>
      <c r="M378" s="102" t="e">
        <f>EUR1Y!AX377</f>
        <v>#VALUE!</v>
      </c>
      <c r="N378" s="102">
        <f>EUR1Y!AY377</f>
        <v>3.1520463237329141E-3</v>
      </c>
      <c r="O378" s="220" t="e">
        <f t="shared" si="23"/>
        <v>#VALUE!</v>
      </c>
    </row>
    <row r="379" spans="1:15" x14ac:dyDescent="0.2">
      <c r="A379" s="55" t="s">
        <v>106</v>
      </c>
      <c r="B379" s="219">
        <f>_xll.qlInterestRateIndexFixingDate(IborIndex&amp;"6M",C379,Trigger)</f>
        <v>42668</v>
      </c>
      <c r="C379" s="219">
        <f>_xll.qlCalendarAdvance(Calendar,C378,A379,"f",,Trigger)</f>
        <v>42670</v>
      </c>
      <c r="D379" s="102" t="e">
        <f>EUR1M!AP378</f>
        <v>#VALUE!</v>
      </c>
      <c r="E379" s="102">
        <f>EUR1M!AQ378</f>
        <v>-1.8395519747471667E-4</v>
      </c>
      <c r="F379" s="220" t="e">
        <f t="shared" si="20"/>
        <v>#VALUE!</v>
      </c>
      <c r="G379" s="102" t="e">
        <f>EUR3M!AX378</f>
        <v>#VALUE!</v>
      </c>
      <c r="H379" s="102">
        <f>EUR3M!AY378</f>
        <v>7.4556397342667008E-4</v>
      </c>
      <c r="I379" s="220" t="e">
        <f t="shared" si="21"/>
        <v>#VALUE!</v>
      </c>
      <c r="J379" s="102" t="e">
        <f>EUR6M!AX378</f>
        <v>#VALUE!</v>
      </c>
      <c r="K379" s="102">
        <f>EUR6M!AY378</f>
        <v>1.6767937704677807E-3</v>
      </c>
      <c r="L379" s="220" t="e">
        <f t="shared" si="22"/>
        <v>#VALUE!</v>
      </c>
      <c r="M379" s="102" t="e">
        <f>EUR1Y!AX378</f>
        <v>#VALUE!</v>
      </c>
      <c r="N379" s="102">
        <f>EUR1Y!AY378</f>
        <v>3.1643571207914042E-3</v>
      </c>
      <c r="O379" s="220" t="e">
        <f t="shared" si="23"/>
        <v>#VALUE!</v>
      </c>
    </row>
    <row r="380" spans="1:15" x14ac:dyDescent="0.2">
      <c r="A380" s="55" t="s">
        <v>106</v>
      </c>
      <c r="B380" s="219">
        <f>_xll.qlInterestRateIndexFixingDate(IborIndex&amp;"6M",C380,Trigger)</f>
        <v>42669</v>
      </c>
      <c r="C380" s="219">
        <f>_xll.qlCalendarAdvance(Calendar,C379,A380,"f",,Trigger)</f>
        <v>42671</v>
      </c>
      <c r="D380" s="102" t="e">
        <f>EUR1M!AP379</f>
        <v>#VALUE!</v>
      </c>
      <c r="E380" s="102">
        <f>EUR1M!AQ379</f>
        <v>-1.8122971602752003E-4</v>
      </c>
      <c r="F380" s="220" t="e">
        <f t="shared" si="20"/>
        <v>#VALUE!</v>
      </c>
      <c r="G380" s="102" t="e">
        <f>EUR3M!AX379</f>
        <v>#VALUE!</v>
      </c>
      <c r="H380" s="102">
        <f>EUR3M!AY379</f>
        <v>7.4767853368998803E-4</v>
      </c>
      <c r="I380" s="220" t="e">
        <f t="shared" si="21"/>
        <v>#VALUE!</v>
      </c>
      <c r="J380" s="102" t="e">
        <f>EUR6M!AX379</f>
        <v>#VALUE!</v>
      </c>
      <c r="K380" s="102">
        <f>EUR6M!AY379</f>
        <v>1.6875852575625684E-3</v>
      </c>
      <c r="L380" s="220" t="e">
        <f t="shared" si="22"/>
        <v>#VALUE!</v>
      </c>
      <c r="M380" s="102" t="e">
        <f>EUR1Y!AX379</f>
        <v>#VALUE!</v>
      </c>
      <c r="N380" s="102">
        <f>EUR1Y!AY379</f>
        <v>3.1705230062035131E-3</v>
      </c>
      <c r="O380" s="220" t="e">
        <f t="shared" si="23"/>
        <v>#VALUE!</v>
      </c>
    </row>
    <row r="381" spans="1:15" x14ac:dyDescent="0.2">
      <c r="A381" s="55" t="s">
        <v>106</v>
      </c>
      <c r="B381" s="219">
        <f>_xll.qlInterestRateIndexFixingDate(IborIndex&amp;"6M",C381,Trigger)</f>
        <v>42670</v>
      </c>
      <c r="C381" s="219">
        <f>_xll.qlCalendarAdvance(Calendar,C380,A381,"f",,Trigger)</f>
        <v>42674</v>
      </c>
      <c r="D381" s="102" t="e">
        <f>EUR1M!AP380</f>
        <v>#VALUE!</v>
      </c>
      <c r="E381" s="102">
        <f>EUR1M!AQ380</f>
        <v>-1.7849120440471822E-4</v>
      </c>
      <c r="F381" s="220" t="e">
        <f t="shared" si="20"/>
        <v>#VALUE!</v>
      </c>
      <c r="G381" s="102" t="e">
        <f>EUR3M!AX380</f>
        <v>#VALUE!</v>
      </c>
      <c r="H381" s="102">
        <f>EUR3M!AY380</f>
        <v>7.5522791198215009E-4</v>
      </c>
      <c r="I381" s="220" t="e">
        <f t="shared" si="21"/>
        <v>#VALUE!</v>
      </c>
      <c r="J381" s="102" t="e">
        <f>EUR6M!AX380</f>
        <v>#VALUE!</v>
      </c>
      <c r="K381" s="102">
        <f>EUR6M!AY380</f>
        <v>1.6906023945749823E-3</v>
      </c>
      <c r="L381" s="220" t="e">
        <f t="shared" si="22"/>
        <v>#VALUE!</v>
      </c>
      <c r="M381" s="102" t="e">
        <f>EUR1Y!AX380</f>
        <v>#VALUE!</v>
      </c>
      <c r="N381" s="102">
        <f>EUR1Y!AY380</f>
        <v>3.1767100151207589E-3</v>
      </c>
      <c r="O381" s="220" t="e">
        <f t="shared" si="23"/>
        <v>#VALUE!</v>
      </c>
    </row>
    <row r="382" spans="1:15" x14ac:dyDescent="0.2">
      <c r="A382" s="55" t="s">
        <v>106</v>
      </c>
      <c r="B382" s="219">
        <f>_xll.qlInterestRateIndexFixingDate(IborIndex&amp;"6M",C382,Trigger)</f>
        <v>42671</v>
      </c>
      <c r="C382" s="219">
        <f>_xll.qlCalendarAdvance(Calendar,C381,A382,"f",,Trigger)</f>
        <v>42675</v>
      </c>
      <c r="D382" s="102" t="e">
        <f>EUR1M!AP381</f>
        <v>#VALUE!</v>
      </c>
      <c r="E382" s="102">
        <f>EUR1M!AQ381</f>
        <v>-1.729068999753447E-4</v>
      </c>
      <c r="F382" s="220" t="e">
        <f t="shared" si="20"/>
        <v>#VALUE!</v>
      </c>
      <c r="G382" s="102" t="e">
        <f>EUR3M!AX381</f>
        <v>#VALUE!</v>
      </c>
      <c r="H382" s="102">
        <f>EUR3M!AY381</f>
        <v>7.5768117853640112E-4</v>
      </c>
      <c r="I382" s="220" t="e">
        <f t="shared" si="21"/>
        <v>#VALUE!</v>
      </c>
      <c r="J382" s="102" t="e">
        <f>EUR6M!AX381</f>
        <v>#VALUE!</v>
      </c>
      <c r="K382" s="102">
        <f>EUR6M!AY381</f>
        <v>1.6954745044803349E-3</v>
      </c>
      <c r="L382" s="220" t="e">
        <f t="shared" si="22"/>
        <v>#VALUE!</v>
      </c>
      <c r="M382" s="102" t="e">
        <f>EUR1Y!AX381</f>
        <v>#VALUE!</v>
      </c>
      <c r="N382" s="102">
        <f>EUR1Y!AY381</f>
        <v>3.1829174519231417E-3</v>
      </c>
      <c r="O382" s="220" t="e">
        <f t="shared" si="23"/>
        <v>#VALUE!</v>
      </c>
    </row>
    <row r="383" spans="1:15" x14ac:dyDescent="0.2">
      <c r="A383" s="55" t="s">
        <v>106</v>
      </c>
      <c r="B383" s="219">
        <f>_xll.qlInterestRateIndexFixingDate(IborIndex&amp;"6M",C383,Trigger)</f>
        <v>42674</v>
      </c>
      <c r="C383" s="219">
        <f>_xll.qlCalendarAdvance(Calendar,C382,A383,"f",,Trigger)</f>
        <v>42676</v>
      </c>
      <c r="D383" s="102" t="e">
        <f>EUR1M!AP382</f>
        <v>#VALUE!</v>
      </c>
      <c r="E383" s="102">
        <f>EUR1M!AQ382</f>
        <v>-1.7155413577460689E-4</v>
      </c>
      <c r="F383" s="220" t="e">
        <f t="shared" si="20"/>
        <v>#VALUE!</v>
      </c>
      <c r="G383" s="102" t="e">
        <f>EUR3M!AX382</f>
        <v>#VALUE!</v>
      </c>
      <c r="H383" s="102">
        <f>EUR3M!AY382</f>
        <v>7.601516475275184E-4</v>
      </c>
      <c r="I383" s="220" t="e">
        <f t="shared" si="21"/>
        <v>#VALUE!</v>
      </c>
      <c r="J383" s="102" t="e">
        <f>EUR6M!AX382</f>
        <v>#VALUE!</v>
      </c>
      <c r="K383" s="102">
        <f>EUR6M!AY382</f>
        <v>1.7003322586028266E-3</v>
      </c>
      <c r="L383" s="220" t="e">
        <f t="shared" si="22"/>
        <v>#VALUE!</v>
      </c>
      <c r="M383" s="102" t="e">
        <f>EUR1Y!AX382</f>
        <v>#VALUE!</v>
      </c>
      <c r="N383" s="102">
        <f>EUR1Y!AY382</f>
        <v>3.1952064695588067E-3</v>
      </c>
      <c r="O383" s="220" t="e">
        <f t="shared" si="23"/>
        <v>#VALUE!</v>
      </c>
    </row>
    <row r="384" spans="1:15" x14ac:dyDescent="0.2">
      <c r="A384" s="55" t="s">
        <v>106</v>
      </c>
      <c r="B384" s="219">
        <f>_xll.qlInterestRateIndexFixingDate(IborIndex&amp;"6M",C384,Trigger)</f>
        <v>42675</v>
      </c>
      <c r="C384" s="219">
        <f>_xll.qlCalendarAdvance(Calendar,C383,A384,"f",,Trigger)</f>
        <v>42677</v>
      </c>
      <c r="D384" s="102" t="e">
        <f>EUR1M!AP383</f>
        <v>#VALUE!</v>
      </c>
      <c r="E384" s="102">
        <f>EUR1M!AQ383</f>
        <v>-1.6460177867649861E-4</v>
      </c>
      <c r="F384" s="220" t="e">
        <f t="shared" si="20"/>
        <v>#VALUE!</v>
      </c>
      <c r="G384" s="102" t="e">
        <f>EUR3M!AX383</f>
        <v>#VALUE!</v>
      </c>
      <c r="H384" s="102">
        <f>EUR3M!AY383</f>
        <v>7.6264047646350437E-4</v>
      </c>
      <c r="I384" s="220" t="e">
        <f t="shared" si="21"/>
        <v>#VALUE!</v>
      </c>
      <c r="J384" s="102" t="e">
        <f>EUR6M!AX383</f>
        <v>#VALUE!</v>
      </c>
      <c r="K384" s="102">
        <f>EUR6M!AY383</f>
        <v>1.7164758225266617E-3</v>
      </c>
      <c r="L384" s="220" t="e">
        <f t="shared" si="22"/>
        <v>#VALUE!</v>
      </c>
      <c r="M384" s="102" t="e">
        <f>EUR1Y!AX383</f>
        <v>#VALUE!</v>
      </c>
      <c r="N384" s="102">
        <f>EUR1Y!AY383</f>
        <v>3.207937371261019E-3</v>
      </c>
      <c r="O384" s="220" t="e">
        <f t="shared" si="23"/>
        <v>#VALUE!</v>
      </c>
    </row>
    <row r="385" spans="1:15" x14ac:dyDescent="0.2">
      <c r="A385" s="55" t="s">
        <v>106</v>
      </c>
      <c r="B385" s="219">
        <f>_xll.qlInterestRateIndexFixingDate(IborIndex&amp;"6M",C385,Trigger)</f>
        <v>42676</v>
      </c>
      <c r="C385" s="219">
        <f>_xll.qlCalendarAdvance(Calendar,C384,A385,"f",,Trigger)</f>
        <v>42678</v>
      </c>
      <c r="D385" s="102" t="e">
        <f>EUR1M!AP384</f>
        <v>#VALUE!</v>
      </c>
      <c r="E385" s="102">
        <f>EUR1M!AQ384</f>
        <v>-1.6178423702717382E-4</v>
      </c>
      <c r="F385" s="220" t="e">
        <f t="shared" si="20"/>
        <v>#VALUE!</v>
      </c>
      <c r="G385" s="102" t="e">
        <f>EUR3M!AX384</f>
        <v>#VALUE!</v>
      </c>
      <c r="H385" s="102">
        <f>EUR3M!AY384</f>
        <v>7.6516684769544136E-4</v>
      </c>
      <c r="I385" s="220" t="e">
        <f t="shared" si="21"/>
        <v>#VALUE!</v>
      </c>
      <c r="J385" s="102" t="e">
        <f>EUR6M!AX384</f>
        <v>#VALUE!</v>
      </c>
      <c r="K385" s="102">
        <f>EUR6M!AY384</f>
        <v>1.719645380539006E-3</v>
      </c>
      <c r="L385" s="220" t="e">
        <f t="shared" si="22"/>
        <v>#VALUE!</v>
      </c>
      <c r="M385" s="102" t="e">
        <f>EUR1Y!AX384</f>
        <v>#VALUE!</v>
      </c>
      <c r="N385" s="102">
        <f>EUR1Y!AY384</f>
        <v>3.2142363188590556E-3</v>
      </c>
      <c r="O385" s="220" t="e">
        <f t="shared" si="23"/>
        <v>#VALUE!</v>
      </c>
    </row>
    <row r="386" spans="1:15" x14ac:dyDescent="0.2">
      <c r="A386" s="55" t="s">
        <v>106</v>
      </c>
      <c r="B386" s="219">
        <f>_xll.qlInterestRateIndexFixingDate(IborIndex&amp;"6M",C386,Trigger)</f>
        <v>42677</v>
      </c>
      <c r="C386" s="219">
        <f>_xll.qlCalendarAdvance(Calendar,C385,A386,"f",,Trigger)</f>
        <v>42681</v>
      </c>
      <c r="D386" s="102" t="e">
        <f>EUR1M!AP385</f>
        <v>#VALUE!</v>
      </c>
      <c r="E386" s="102">
        <f>EUR1M!AQ385</f>
        <v>-1.5895338221927346E-4</v>
      </c>
      <c r="F386" s="220" t="e">
        <f t="shared" si="20"/>
        <v>#VALUE!</v>
      </c>
      <c r="G386" s="102" t="e">
        <f>EUR3M!AX385</f>
        <v>#VALUE!</v>
      </c>
      <c r="H386" s="102">
        <f>EUR3M!AY385</f>
        <v>7.7280279543418234E-4</v>
      </c>
      <c r="I386" s="220" t="e">
        <f t="shared" si="21"/>
        <v>#VALUE!</v>
      </c>
      <c r="J386" s="102" t="e">
        <f>EUR6M!AX385</f>
        <v>#VALUE!</v>
      </c>
      <c r="K386" s="102">
        <f>EUR6M!AY385</f>
        <v>1.7244506132086754E-3</v>
      </c>
      <c r="L386" s="220" t="e">
        <f t="shared" si="22"/>
        <v>#VALUE!</v>
      </c>
      <c r="M386" s="102" t="e">
        <f>EUR1Y!AX385</f>
        <v>#VALUE!</v>
      </c>
      <c r="N386" s="102">
        <f>EUR1Y!AY385</f>
        <v>3.220551404018735E-3</v>
      </c>
      <c r="O386" s="220" t="e">
        <f t="shared" si="23"/>
        <v>#VALUE!</v>
      </c>
    </row>
    <row r="387" spans="1:15" x14ac:dyDescent="0.2">
      <c r="A387" s="55" t="s">
        <v>106</v>
      </c>
      <c r="B387" s="219">
        <f>_xll.qlInterestRateIndexFixingDate(IborIndex&amp;"6M",C387,Trigger)</f>
        <v>42678</v>
      </c>
      <c r="C387" s="219">
        <f>_xll.qlCalendarAdvance(Calendar,C386,A387,"f",,Trigger)</f>
        <v>42682</v>
      </c>
      <c r="D387" s="102" t="e">
        <f>EUR1M!AP386</f>
        <v>#VALUE!</v>
      </c>
      <c r="E387" s="102">
        <f>EUR1M!AQ386</f>
        <v>-1.5318209847695052E-4</v>
      </c>
      <c r="F387" s="220" t="e">
        <f t="shared" si="20"/>
        <v>#VALUE!</v>
      </c>
      <c r="G387" s="102" t="e">
        <f>EUR3M!AX386</f>
        <v>#VALUE!</v>
      </c>
      <c r="H387" s="102">
        <f>EUR3M!AY386</f>
        <v>7.7540104030908625E-4</v>
      </c>
      <c r="I387" s="220" t="e">
        <f t="shared" si="21"/>
        <v>#VALUE!</v>
      </c>
      <c r="J387" s="102" t="e">
        <f>EUR6M!AX386</f>
        <v>#VALUE!</v>
      </c>
      <c r="K387" s="102">
        <f>EUR6M!AY386</f>
        <v>1.7292492010853419E-3</v>
      </c>
      <c r="L387" s="220" t="e">
        <f t="shared" si="22"/>
        <v>#VALUE!</v>
      </c>
      <c r="M387" s="102" t="e">
        <f>EUR1Y!AX386</f>
        <v>#VALUE!</v>
      </c>
      <c r="N387" s="102">
        <f>EUR1Y!AY386</f>
        <v>3.2268818922490143E-3</v>
      </c>
      <c r="O387" s="220" t="e">
        <f t="shared" si="23"/>
        <v>#VALUE!</v>
      </c>
    </row>
    <row r="388" spans="1:15" x14ac:dyDescent="0.2">
      <c r="A388" s="55" t="s">
        <v>106</v>
      </c>
      <c r="B388" s="219">
        <f>_xll.qlInterestRateIndexFixingDate(IborIndex&amp;"6M",C388,Trigger)</f>
        <v>42681</v>
      </c>
      <c r="C388" s="219">
        <f>_xll.qlCalendarAdvance(Calendar,C387,A388,"f",,Trigger)</f>
        <v>42683</v>
      </c>
      <c r="D388" s="102" t="e">
        <f>EUR1M!AP387</f>
        <v>#VALUE!</v>
      </c>
      <c r="E388" s="102">
        <f>EUR1M!AQ387</f>
        <v>-1.5178350730991842E-4</v>
      </c>
      <c r="F388" s="220" t="e">
        <f t="shared" ref="F388:F451" si="24">(D388-E388)*10000</f>
        <v>#VALUE!</v>
      </c>
      <c r="G388" s="102" t="e">
        <f>EUR3M!AX387</f>
        <v>#VALUE!</v>
      </c>
      <c r="H388" s="102">
        <f>EUR3M!AY387</f>
        <v>7.7802474232299571E-4</v>
      </c>
      <c r="I388" s="220" t="e">
        <f t="shared" ref="I388:I451" si="25">(G388-H388)*10000</f>
        <v>#VALUE!</v>
      </c>
      <c r="J388" s="102" t="e">
        <f>EUR6M!AX387</f>
        <v>#VALUE!</v>
      </c>
      <c r="K388" s="102">
        <f>EUR6M!AY387</f>
        <v>1.7340424333366731E-3</v>
      </c>
      <c r="L388" s="220" t="e">
        <f t="shared" ref="L388:L451" si="26">(J388-K388)*10000</f>
        <v>#VALUE!</v>
      </c>
      <c r="M388" s="102" t="e">
        <f>EUR1Y!AX387</f>
        <v>#VALUE!</v>
      </c>
      <c r="N388" s="102">
        <f>EUR1Y!AY387</f>
        <v>3.2392931835810374E-3</v>
      </c>
      <c r="O388" s="220" t="e">
        <f t="shared" ref="O388:O451" si="27">(M388-N388)*10000</f>
        <v>#VALUE!</v>
      </c>
    </row>
    <row r="389" spans="1:15" x14ac:dyDescent="0.2">
      <c r="A389" s="55" t="s">
        <v>106</v>
      </c>
      <c r="B389" s="219">
        <f>_xll.qlInterestRateIndexFixingDate(IborIndex&amp;"6M",C389,Trigger)</f>
        <v>42682</v>
      </c>
      <c r="C389" s="219">
        <f>_xll.qlCalendarAdvance(Calendar,C388,A389,"f",,Trigger)</f>
        <v>42684</v>
      </c>
      <c r="D389" s="102" t="e">
        <f>EUR1M!AP388</f>
        <v>#VALUE!</v>
      </c>
      <c r="E389" s="102">
        <f>EUR1M!AQ388</f>
        <v>-1.4459799581434396E-4</v>
      </c>
      <c r="F389" s="220" t="e">
        <f t="shared" si="24"/>
        <v>#VALUE!</v>
      </c>
      <c r="G389" s="102" t="e">
        <f>EUR3M!AX388</f>
        <v>#VALUE!</v>
      </c>
      <c r="H389" s="102">
        <f>EUR3M!AY388</f>
        <v>7.806751096946532E-4</v>
      </c>
      <c r="I389" s="220" t="e">
        <f t="shared" si="25"/>
        <v>#VALUE!</v>
      </c>
      <c r="J389" s="102" t="e">
        <f>EUR6M!AX388</f>
        <v>#VALUE!</v>
      </c>
      <c r="K389" s="102">
        <f>EUR6M!AY388</f>
        <v>1.7499999999958727E-3</v>
      </c>
      <c r="L389" s="220" t="e">
        <f t="shared" si="26"/>
        <v>#VALUE!</v>
      </c>
      <c r="M389" s="102" t="e">
        <f>EUR1Y!AX388</f>
        <v>#VALUE!</v>
      </c>
      <c r="N389" s="102">
        <f>EUR1Y!AY388</f>
        <v>3.2523429916474851E-3</v>
      </c>
      <c r="O389" s="220" t="e">
        <f t="shared" si="27"/>
        <v>#VALUE!</v>
      </c>
    </row>
    <row r="390" spans="1:15" x14ac:dyDescent="0.2">
      <c r="A390" s="55" t="s">
        <v>106</v>
      </c>
      <c r="B390" s="219">
        <f>_xll.qlInterestRateIndexFixingDate(IborIndex&amp;"6M",C390,Trigger)</f>
        <v>42683</v>
      </c>
      <c r="C390" s="219">
        <f>_xll.qlCalendarAdvance(Calendar,C389,A390,"f",,Trigger)</f>
        <v>42685</v>
      </c>
      <c r="D390" s="102" t="e">
        <f>EUR1M!AP389</f>
        <v>#VALUE!</v>
      </c>
      <c r="E390" s="102">
        <f>EUR1M!AQ389</f>
        <v>-1.4168641307543695E-4</v>
      </c>
      <c r="F390" s="220" t="e">
        <f t="shared" si="24"/>
        <v>#VALUE!</v>
      </c>
      <c r="G390" s="102" t="e">
        <f>EUR3M!AX389</f>
        <v>#VALUE!</v>
      </c>
      <c r="H390" s="102">
        <f>EUR3M!AY389</f>
        <v>7.8373663967105077E-4</v>
      </c>
      <c r="I390" s="220" t="e">
        <f t="shared" si="25"/>
        <v>#VALUE!</v>
      </c>
      <c r="J390" s="102" t="e">
        <f>EUR6M!AX389</f>
        <v>#VALUE!</v>
      </c>
      <c r="K390" s="102">
        <f>EUR6M!AY389</f>
        <v>1.7531876294590455E-3</v>
      </c>
      <c r="L390" s="220" t="e">
        <f t="shared" si="26"/>
        <v>#VALUE!</v>
      </c>
      <c r="M390" s="102" t="e">
        <f>EUR1Y!AX389</f>
        <v>#VALUE!</v>
      </c>
      <c r="N390" s="102">
        <f>EUR1Y!AY389</f>
        <v>3.2587392834547081E-3</v>
      </c>
      <c r="O390" s="220" t="e">
        <f t="shared" si="27"/>
        <v>#VALUE!</v>
      </c>
    </row>
    <row r="391" spans="1:15" x14ac:dyDescent="0.2">
      <c r="A391" s="55" t="s">
        <v>106</v>
      </c>
      <c r="B391" s="219">
        <f>_xll.qlInterestRateIndexFixingDate(IborIndex&amp;"6M",C391,Trigger)</f>
        <v>42684</v>
      </c>
      <c r="C391" s="219">
        <f>_xll.qlCalendarAdvance(Calendar,C390,A391,"f",,Trigger)</f>
        <v>42688</v>
      </c>
      <c r="D391" s="102" t="e">
        <f>EUR1M!AP390</f>
        <v>#VALUE!</v>
      </c>
      <c r="E391" s="102">
        <f>EUR1M!AQ390</f>
        <v>-1.3876123419365172E-4</v>
      </c>
      <c r="F391" s="220" t="e">
        <f t="shared" si="24"/>
        <v>#VALUE!</v>
      </c>
      <c r="G391" s="102" t="e">
        <f>EUR3M!AX390</f>
        <v>#VALUE!</v>
      </c>
      <c r="H391" s="102">
        <f>EUR3M!AY390</f>
        <v>7.9156765073944331E-4</v>
      </c>
      <c r="I391" s="220" t="e">
        <f t="shared" si="25"/>
        <v>#VALUE!</v>
      </c>
      <c r="J391" s="102" t="e">
        <f>EUR6M!AX390</f>
        <v>#VALUE!</v>
      </c>
      <c r="K391" s="102">
        <f>EUR6M!AY390</f>
        <v>1.7579726384677372E-3</v>
      </c>
      <c r="L391" s="220" t="e">
        <f t="shared" si="26"/>
        <v>#VALUE!</v>
      </c>
      <c r="M391" s="102" t="e">
        <f>EUR1Y!AX390</f>
        <v>#VALUE!</v>
      </c>
      <c r="N391" s="102">
        <f>EUR1Y!AY390</f>
        <v>3.265146454736348E-3</v>
      </c>
      <c r="O391" s="220" t="e">
        <f t="shared" si="27"/>
        <v>#VALUE!</v>
      </c>
    </row>
    <row r="392" spans="1:15" x14ac:dyDescent="0.2">
      <c r="A392" s="55" t="s">
        <v>106</v>
      </c>
      <c r="B392" s="219">
        <f>_xll.qlInterestRateIndexFixingDate(IborIndex&amp;"6M",C392,Trigger)</f>
        <v>42685</v>
      </c>
      <c r="C392" s="219">
        <f>_xll.qlCalendarAdvance(Calendar,C391,A392,"f",,Trigger)</f>
        <v>42689</v>
      </c>
      <c r="D392" s="102" t="e">
        <f>EUR1M!AP391</f>
        <v>#VALUE!</v>
      </c>
      <c r="E392" s="102">
        <f>EUR1M!AQ391</f>
        <v>-1.3279900768048414E-4</v>
      </c>
      <c r="F392" s="220" t="e">
        <f t="shared" si="24"/>
        <v>#VALUE!</v>
      </c>
      <c r="G392" s="102" t="e">
        <f>EUR3M!AX391</f>
        <v>#VALUE!</v>
      </c>
      <c r="H392" s="102">
        <f>EUR3M!AY391</f>
        <v>7.9436972177551388E-4</v>
      </c>
      <c r="I392" s="220" t="e">
        <f t="shared" si="25"/>
        <v>#VALUE!</v>
      </c>
      <c r="J392" s="102" t="e">
        <f>EUR6M!AX391</f>
        <v>#VALUE!</v>
      </c>
      <c r="K392" s="102">
        <f>EUR6M!AY391</f>
        <v>1.7627559338615436E-3</v>
      </c>
      <c r="L392" s="220" t="e">
        <f t="shared" si="26"/>
        <v>#VALUE!</v>
      </c>
      <c r="M392" s="102" t="e">
        <f>EUR1Y!AX391</f>
        <v>#VALUE!</v>
      </c>
      <c r="N392" s="102">
        <f>EUR1Y!AY391</f>
        <v>3.271563571337515E-3</v>
      </c>
      <c r="O392" s="220" t="e">
        <f t="shared" si="27"/>
        <v>#VALUE!</v>
      </c>
    </row>
    <row r="393" spans="1:15" x14ac:dyDescent="0.2">
      <c r="A393" s="55" t="s">
        <v>106</v>
      </c>
      <c r="B393" s="219">
        <f>_xll.qlInterestRateIndexFixingDate(IborIndex&amp;"6M",C393,Trigger)</f>
        <v>42688</v>
      </c>
      <c r="C393" s="219">
        <f>_xll.qlCalendarAdvance(Calendar,C392,A393,"f",,Trigger)</f>
        <v>42690</v>
      </c>
      <c r="D393" s="102" t="e">
        <f>EUR1M!AP392</f>
        <v>#VALUE!</v>
      </c>
      <c r="E393" s="102">
        <f>EUR1M!AQ392</f>
        <v>-1.3135359993247716E-4</v>
      </c>
      <c r="F393" s="220" t="e">
        <f t="shared" si="24"/>
        <v>#VALUE!</v>
      </c>
      <c r="G393" s="102" t="e">
        <f>EUR3M!AX392</f>
        <v>#VALUE!</v>
      </c>
      <c r="H393" s="102">
        <f>EUR3M!AY392</f>
        <v>7.9720585963138435E-4</v>
      </c>
      <c r="I393" s="220" t="e">
        <f t="shared" si="25"/>
        <v>#VALUE!</v>
      </c>
      <c r="J393" s="102" t="e">
        <f>EUR6M!AX392</f>
        <v>#VALUE!</v>
      </c>
      <c r="K393" s="102">
        <f>EUR6M!AY392</f>
        <v>1.7675379946133479E-3</v>
      </c>
      <c r="L393" s="220" t="e">
        <f t="shared" si="26"/>
        <v>#VALUE!</v>
      </c>
      <c r="M393" s="102" t="e">
        <f>EUR1Y!AX392</f>
        <v>#VALUE!</v>
      </c>
      <c r="N393" s="102">
        <f>EUR1Y!AY392</f>
        <v>3.2840564817132041E-3</v>
      </c>
      <c r="O393" s="220" t="e">
        <f t="shared" si="27"/>
        <v>#VALUE!</v>
      </c>
    </row>
    <row r="394" spans="1:15" x14ac:dyDescent="0.2">
      <c r="A394" s="55" t="s">
        <v>106</v>
      </c>
      <c r="B394" s="219">
        <f>_xll.qlInterestRateIndexFixingDate(IborIndex&amp;"6M",C394,Trigger)</f>
        <v>42689</v>
      </c>
      <c r="C394" s="219">
        <f>_xll.qlCalendarAdvance(Calendar,C393,A394,"f",,Trigger)</f>
        <v>42691</v>
      </c>
      <c r="D394" s="102" t="e">
        <f>EUR1M!AP393</f>
        <v>#VALUE!</v>
      </c>
      <c r="E394" s="102">
        <f>EUR1M!AQ393</f>
        <v>-1.2392998262411581E-4</v>
      </c>
      <c r="F394" s="220" t="e">
        <f t="shared" si="24"/>
        <v>#VALUE!</v>
      </c>
      <c r="G394" s="102" t="e">
        <f>EUR3M!AX393</f>
        <v>#VALUE!</v>
      </c>
      <c r="H394" s="102">
        <f>EUR3M!AY393</f>
        <v>8.0007732324348813E-4</v>
      </c>
      <c r="I394" s="220" t="e">
        <f t="shared" si="25"/>
        <v>#VALUE!</v>
      </c>
      <c r="J394" s="102" t="e">
        <f>EUR6M!AX393</f>
        <v>#VALUE!</v>
      </c>
      <c r="K394" s="102">
        <f>EUR6M!AY393</f>
        <v>1.7835774200002997E-3</v>
      </c>
      <c r="L394" s="220" t="e">
        <f t="shared" si="26"/>
        <v>#VALUE!</v>
      </c>
      <c r="M394" s="102" t="e">
        <f>EUR1Y!AX393</f>
        <v>#VALUE!</v>
      </c>
      <c r="N394" s="102">
        <f>EUR1Y!AY393</f>
        <v>3.2972979974491392E-3</v>
      </c>
      <c r="O394" s="220" t="e">
        <f t="shared" si="27"/>
        <v>#VALUE!</v>
      </c>
    </row>
    <row r="395" spans="1:15" x14ac:dyDescent="0.2">
      <c r="A395" s="55" t="s">
        <v>106</v>
      </c>
      <c r="B395" s="219">
        <f>_xll.qlInterestRateIndexFixingDate(IborIndex&amp;"6M",C395,Trigger)</f>
        <v>42690</v>
      </c>
      <c r="C395" s="219">
        <f>_xll.qlCalendarAdvance(Calendar,C394,A395,"f",,Trigger)</f>
        <v>42692</v>
      </c>
      <c r="D395" s="102" t="e">
        <f>EUR1M!AP394</f>
        <v>#VALUE!</v>
      </c>
      <c r="E395" s="102">
        <f>EUR1M!AQ394</f>
        <v>-1.2092237789085303E-4</v>
      </c>
      <c r="F395" s="220" t="e">
        <f t="shared" si="24"/>
        <v>#VALUE!</v>
      </c>
      <c r="G395" s="102" t="e">
        <f>EUR3M!AX394</f>
        <v>#VALUE!</v>
      </c>
      <c r="H395" s="102">
        <f>EUR3M!AY394</f>
        <v>8.0379439203305319E-4</v>
      </c>
      <c r="I395" s="220" t="e">
        <f t="shared" si="25"/>
        <v>#VALUE!</v>
      </c>
      <c r="J395" s="102" t="e">
        <f>EUR6M!AX394</f>
        <v>#VALUE!</v>
      </c>
      <c r="K395" s="102">
        <f>EUR6M!AY394</f>
        <v>1.7866803233224523E-3</v>
      </c>
      <c r="L395" s="220" t="e">
        <f t="shared" si="26"/>
        <v>#VALUE!</v>
      </c>
      <c r="M395" s="102" t="e">
        <f>EUR1Y!AX394</f>
        <v>#VALUE!</v>
      </c>
      <c r="N395" s="102">
        <f>EUR1Y!AY394</f>
        <v>3.3037392101446313E-3</v>
      </c>
      <c r="O395" s="220" t="e">
        <f t="shared" si="27"/>
        <v>#VALUE!</v>
      </c>
    </row>
    <row r="396" spans="1:15" x14ac:dyDescent="0.2">
      <c r="A396" s="55" t="s">
        <v>106</v>
      </c>
      <c r="B396" s="219">
        <f>_xll.qlInterestRateIndexFixingDate(IborIndex&amp;"6M",C396,Trigger)</f>
        <v>42691</v>
      </c>
      <c r="C396" s="219">
        <f>_xll.qlCalendarAdvance(Calendar,C395,A396,"f",,Trigger)</f>
        <v>42695</v>
      </c>
      <c r="D396" s="102" t="e">
        <f>EUR1M!AP395</f>
        <v>#VALUE!</v>
      </c>
      <c r="E396" s="102">
        <f>EUR1M!AQ395</f>
        <v>-1.179008940210835E-4</v>
      </c>
      <c r="F396" s="220" t="e">
        <f t="shared" si="24"/>
        <v>#VALUE!</v>
      </c>
      <c r="G396" s="102" t="e">
        <f>EUR3M!AX395</f>
        <v>#VALUE!</v>
      </c>
      <c r="H396" s="102">
        <f>EUR3M!AY395</f>
        <v>8.1194186754007813E-4</v>
      </c>
      <c r="I396" s="220" t="e">
        <f t="shared" si="25"/>
        <v>#VALUE!</v>
      </c>
      <c r="J396" s="102" t="e">
        <f>EUR6M!AX395</f>
        <v>#VALUE!</v>
      </c>
      <c r="K396" s="102">
        <f>EUR6M!AY395</f>
        <v>1.7914761236653791E-3</v>
      </c>
      <c r="L396" s="220" t="e">
        <f t="shared" si="26"/>
        <v>#VALUE!</v>
      </c>
      <c r="M396" s="102" t="e">
        <f>EUR1Y!AX395</f>
        <v>#VALUE!</v>
      </c>
      <c r="N396" s="102">
        <f>EUR1Y!AY395</f>
        <v>3.3101798678414462E-3</v>
      </c>
      <c r="O396" s="220" t="e">
        <f t="shared" si="27"/>
        <v>#VALUE!</v>
      </c>
    </row>
    <row r="397" spans="1:15" x14ac:dyDescent="0.2">
      <c r="A397" s="55" t="s">
        <v>106</v>
      </c>
      <c r="B397" s="219">
        <f>_xll.qlInterestRateIndexFixingDate(IborIndex&amp;"6M",C397,Trigger)</f>
        <v>42692</v>
      </c>
      <c r="C397" s="219">
        <f>_xll.qlCalendarAdvance(Calendar,C396,A397,"f",,Trigger)</f>
        <v>42696</v>
      </c>
      <c r="D397" s="102" t="e">
        <f>EUR1M!AP396</f>
        <v>#VALUE!</v>
      </c>
      <c r="E397" s="102">
        <f>EUR1M!AQ396</f>
        <v>-1.1017574090751739E-4</v>
      </c>
      <c r="F397" s="220" t="e">
        <f t="shared" si="24"/>
        <v>#VALUE!</v>
      </c>
      <c r="G397" s="102" t="e">
        <f>EUR3M!AX396</f>
        <v>#VALUE!</v>
      </c>
      <c r="H397" s="102">
        <f>EUR3M!AY396</f>
        <v>8.1500909754831914E-4</v>
      </c>
      <c r="I397" s="220" t="e">
        <f t="shared" si="25"/>
        <v>#VALUE!</v>
      </c>
      <c r="J397" s="102" t="e">
        <f>EUR6M!AX396</f>
        <v>#VALUE!</v>
      </c>
      <c r="K397" s="102">
        <f>EUR6M!AY396</f>
        <v>1.7962787254574334E-3</v>
      </c>
      <c r="L397" s="220" t="e">
        <f t="shared" si="26"/>
        <v>#VALUE!</v>
      </c>
      <c r="M397" s="102" t="e">
        <f>EUR1Y!AX396</f>
        <v>#VALUE!</v>
      </c>
      <c r="N397" s="102">
        <f>EUR1Y!AY396</f>
        <v>3.3166181498232943E-3</v>
      </c>
      <c r="O397" s="220" t="e">
        <f t="shared" si="27"/>
        <v>#VALUE!</v>
      </c>
    </row>
    <row r="398" spans="1:15" x14ac:dyDescent="0.2">
      <c r="A398" s="55" t="s">
        <v>106</v>
      </c>
      <c r="B398" s="219">
        <f>_xll.qlInterestRateIndexFixingDate(IborIndex&amp;"6M",C398,Trigger)</f>
        <v>42695</v>
      </c>
      <c r="C398" s="219">
        <f>_xll.qlCalendarAdvance(Calendar,C397,A398,"f",,Trigger)</f>
        <v>42697</v>
      </c>
      <c r="D398" s="102" t="e">
        <f>EUR1M!AP397</f>
        <v>#VALUE!</v>
      </c>
      <c r="E398" s="102">
        <f>EUR1M!AQ397</f>
        <v>-1.0868019018603348E-4</v>
      </c>
      <c r="F398" s="220" t="e">
        <f t="shared" si="24"/>
        <v>#VALUE!</v>
      </c>
      <c r="G398" s="102" t="e">
        <f>EUR3M!AX397</f>
        <v>#VALUE!</v>
      </c>
      <c r="H398" s="102">
        <f>EUR3M!AY397</f>
        <v>8.181193590818597E-4</v>
      </c>
      <c r="I398" s="220" t="e">
        <f t="shared" si="25"/>
        <v>#VALUE!</v>
      </c>
      <c r="J398" s="102" t="e">
        <f>EUR6M!AX397</f>
        <v>#VALUE!</v>
      </c>
      <c r="K398" s="102">
        <f>EUR6M!AY397</f>
        <v>1.8010895035316806E-3</v>
      </c>
      <c r="L398" s="220" t="e">
        <f t="shared" si="26"/>
        <v>#VALUE!</v>
      </c>
      <c r="M398" s="102" t="e">
        <f>EUR1Y!AX397</f>
        <v>#VALUE!</v>
      </c>
      <c r="N398" s="102">
        <f>EUR1Y!AY397</f>
        <v>3.329119977295267E-3</v>
      </c>
      <c r="O398" s="220" t="e">
        <f t="shared" si="27"/>
        <v>#VALUE!</v>
      </c>
    </row>
    <row r="399" spans="1:15" x14ac:dyDescent="0.2">
      <c r="A399" s="55" t="s">
        <v>106</v>
      </c>
      <c r="B399" s="219">
        <f>_xll.qlInterestRateIndexFixingDate(IborIndex&amp;"6M",C399,Trigger)</f>
        <v>42696</v>
      </c>
      <c r="C399" s="219">
        <f>_xll.qlCalendarAdvance(Calendar,C398,A399,"f",,Trigger)</f>
        <v>42698</v>
      </c>
      <c r="D399" s="102" t="e">
        <f>EUR1M!AP398</f>
        <v>#VALUE!</v>
      </c>
      <c r="E399" s="102">
        <f>EUR1M!AQ398</f>
        <v>-1.0258387265116298E-4</v>
      </c>
      <c r="F399" s="220" t="e">
        <f t="shared" si="24"/>
        <v>#VALUE!</v>
      </c>
      <c r="G399" s="102" t="e">
        <f>EUR3M!AX398</f>
        <v>#VALUE!</v>
      </c>
      <c r="H399" s="102">
        <f>EUR3M!AY398</f>
        <v>8.2127396179569308E-4</v>
      </c>
      <c r="I399" s="220" t="e">
        <f t="shared" si="25"/>
        <v>#VALUE!</v>
      </c>
      <c r="J399" s="102" t="e">
        <f>EUR6M!AX398</f>
        <v>#VALUE!</v>
      </c>
      <c r="K399" s="102">
        <f>EUR6M!AY398</f>
        <v>1.8173640603811351E-3</v>
      </c>
      <c r="L399" s="220" t="e">
        <f t="shared" si="26"/>
        <v>#VALUE!</v>
      </c>
      <c r="M399" s="102" t="e">
        <f>EUR1Y!AX398</f>
        <v>#VALUE!</v>
      </c>
      <c r="N399" s="102">
        <f>EUR1Y!AY398</f>
        <v>3.342310666603461E-3</v>
      </c>
      <c r="O399" s="220" t="e">
        <f t="shared" si="27"/>
        <v>#VALUE!</v>
      </c>
    </row>
    <row r="400" spans="1:15" x14ac:dyDescent="0.2">
      <c r="A400" s="55" t="s">
        <v>106</v>
      </c>
      <c r="B400" s="219">
        <f>_xll.qlInterestRateIndexFixingDate(IborIndex&amp;"6M",C400,Trigger)</f>
        <v>42697</v>
      </c>
      <c r="C400" s="219">
        <f>_xll.qlCalendarAdvance(Calendar,C399,A400,"f",,Trigger)</f>
        <v>42699</v>
      </c>
      <c r="D400" s="102" t="e">
        <f>EUR1M!AP399</f>
        <v>#VALUE!</v>
      </c>
      <c r="E400" s="102">
        <f>EUR1M!AQ399</f>
        <v>-9.947826498146739E-5</v>
      </c>
      <c r="F400" s="220" t="e">
        <f t="shared" si="24"/>
        <v>#VALUE!</v>
      </c>
      <c r="G400" s="102" t="e">
        <f>EUR3M!AX399</f>
        <v>#VALUE!</v>
      </c>
      <c r="H400" s="102">
        <f>EUR3M!AY399</f>
        <v>8.2576361263066427E-4</v>
      </c>
      <c r="I400" s="220" t="e">
        <f t="shared" si="25"/>
        <v>#VALUE!</v>
      </c>
      <c r="J400" s="102" t="e">
        <f>EUR6M!AX399</f>
        <v>#VALUE!</v>
      </c>
      <c r="K400" s="102">
        <f>EUR6M!AY399</f>
        <v>1.8204422302231362E-3</v>
      </c>
      <c r="L400" s="220" t="e">
        <f t="shared" si="26"/>
        <v>#VALUE!</v>
      </c>
      <c r="M400" s="102" t="e">
        <f>EUR1Y!AX399</f>
        <v>#VALUE!</v>
      </c>
      <c r="N400" s="102">
        <f>EUR1Y!AY399</f>
        <v>3.3487093195875817E-3</v>
      </c>
      <c r="O400" s="220" t="e">
        <f t="shared" si="27"/>
        <v>#VALUE!</v>
      </c>
    </row>
    <row r="401" spans="1:15" x14ac:dyDescent="0.2">
      <c r="A401" s="55" t="s">
        <v>106</v>
      </c>
      <c r="B401" s="219">
        <f>_xll.qlInterestRateIndexFixingDate(IborIndex&amp;"6M",C401,Trigger)</f>
        <v>42698</v>
      </c>
      <c r="C401" s="219">
        <f>_xll.qlCalendarAdvance(Calendar,C400,A401,"f",,Trigger)</f>
        <v>42702</v>
      </c>
      <c r="D401" s="102" t="e">
        <f>EUR1M!AP400</f>
        <v>#VALUE!</v>
      </c>
      <c r="E401" s="102">
        <f>EUR1M!AQ400</f>
        <v>-9.6358495178971992E-5</v>
      </c>
      <c r="F401" s="220" t="e">
        <f t="shared" si="24"/>
        <v>#VALUE!</v>
      </c>
      <c r="G401" s="102" t="e">
        <f>EUR3M!AX400</f>
        <v>#VALUE!</v>
      </c>
      <c r="H401" s="102">
        <f>EUR3M!AY400</f>
        <v>8.3436223120482986E-4</v>
      </c>
      <c r="I401" s="220" t="e">
        <f t="shared" si="25"/>
        <v>#VALUE!</v>
      </c>
      <c r="J401" s="102" t="e">
        <f>EUR6M!AX400</f>
        <v>#VALUE!</v>
      </c>
      <c r="K401" s="102">
        <f>EUR6M!AY400</f>
        <v>1.8271201052300434E-3</v>
      </c>
      <c r="L401" s="220" t="e">
        <f t="shared" si="26"/>
        <v>#VALUE!</v>
      </c>
      <c r="M401" s="102" t="e">
        <f>EUR1Y!AX400</f>
        <v>#VALUE!</v>
      </c>
      <c r="N401" s="102">
        <f>EUR1Y!AY400</f>
        <v>3.3550944087461327E-3</v>
      </c>
      <c r="O401" s="220" t="e">
        <f t="shared" si="27"/>
        <v>#VALUE!</v>
      </c>
    </row>
    <row r="402" spans="1:15" x14ac:dyDescent="0.2">
      <c r="A402" s="55" t="s">
        <v>106</v>
      </c>
      <c r="B402" s="219">
        <f>_xll.qlInterestRateIndexFixingDate(IborIndex&amp;"6M",C402,Trigger)</f>
        <v>42699</v>
      </c>
      <c r="C402" s="219">
        <f>_xll.qlCalendarAdvance(Calendar,C401,A402,"f",,Trigger)</f>
        <v>42703</v>
      </c>
      <c r="D402" s="102" t="e">
        <f>EUR1M!AP401</f>
        <v>#VALUE!</v>
      </c>
      <c r="E402" s="102">
        <f>EUR1M!AQ401</f>
        <v>-9.0002491612006796E-5</v>
      </c>
      <c r="F402" s="220" t="e">
        <f t="shared" si="24"/>
        <v>#VALUE!</v>
      </c>
      <c r="G402" s="102" t="e">
        <f>EUR3M!AX401</f>
        <v>#VALUE!</v>
      </c>
      <c r="H402" s="102">
        <f>EUR3M!AY401</f>
        <v>8.3705356793521929E-4</v>
      </c>
      <c r="I402" s="220" t="e">
        <f t="shared" si="25"/>
        <v>#VALUE!</v>
      </c>
      <c r="J402" s="102" t="e">
        <f>EUR6M!AX401</f>
        <v>#VALUE!</v>
      </c>
      <c r="K402" s="102">
        <f>EUR6M!AY401</f>
        <v>1.8320222840709252E-3</v>
      </c>
      <c r="L402" s="220" t="e">
        <f t="shared" si="26"/>
        <v>#VALUE!</v>
      </c>
      <c r="M402" s="102" t="e">
        <f>EUR1Y!AX401</f>
        <v>#VALUE!</v>
      </c>
      <c r="N402" s="102">
        <f>EUR1Y!AY401</f>
        <v>3.3614640254224296E-3</v>
      </c>
      <c r="O402" s="220" t="e">
        <f t="shared" si="27"/>
        <v>#VALUE!</v>
      </c>
    </row>
    <row r="403" spans="1:15" x14ac:dyDescent="0.2">
      <c r="A403" s="55" t="s">
        <v>106</v>
      </c>
      <c r="B403" s="219">
        <f>_xll.qlInterestRateIndexFixingDate(IborIndex&amp;"6M",C403,Trigger)</f>
        <v>42702</v>
      </c>
      <c r="C403" s="219">
        <f>_xll.qlCalendarAdvance(Calendar,C402,A403,"f",,Trigger)</f>
        <v>42704</v>
      </c>
      <c r="D403" s="102" t="e">
        <f>EUR1M!AP402</f>
        <v>#VALUE!</v>
      </c>
      <c r="E403" s="102">
        <f>EUR1M!AQ402</f>
        <v>-8.8460482236093238E-5</v>
      </c>
      <c r="F403" s="220" t="e">
        <f t="shared" si="24"/>
        <v>#VALUE!</v>
      </c>
      <c r="G403" s="102" t="e">
        <f>EUR3M!AX402</f>
        <v>#VALUE!</v>
      </c>
      <c r="H403" s="102">
        <f>EUR3M!AY402</f>
        <v>8.3978156368225143E-4</v>
      </c>
      <c r="I403" s="220" t="e">
        <f t="shared" si="25"/>
        <v>#VALUE!</v>
      </c>
      <c r="J403" s="102" t="e">
        <f>EUR6M!AX402</f>
        <v>#VALUE!</v>
      </c>
      <c r="K403" s="102">
        <f>EUR6M!AY402</f>
        <v>1.8369424805875102E-3</v>
      </c>
      <c r="L403" s="220" t="e">
        <f t="shared" si="26"/>
        <v>#VALUE!</v>
      </c>
      <c r="M403" s="102" t="e">
        <f>EUR1Y!AX402</f>
        <v>#VALUE!</v>
      </c>
      <c r="N403" s="102">
        <f>EUR1Y!AY402</f>
        <v>3.3738865743207997E-3</v>
      </c>
      <c r="O403" s="220" t="e">
        <f t="shared" si="27"/>
        <v>#VALUE!</v>
      </c>
    </row>
    <row r="404" spans="1:15" x14ac:dyDescent="0.2">
      <c r="A404" s="55" t="s">
        <v>106</v>
      </c>
      <c r="B404" s="219">
        <f>_xll.qlInterestRateIndexFixingDate(IborIndex&amp;"6M",C404,Trigger)</f>
        <v>42703</v>
      </c>
      <c r="C404" s="219">
        <f>_xll.qlCalendarAdvance(Calendar,C403,A404,"f",,Trigger)</f>
        <v>42705</v>
      </c>
      <c r="D404" s="102" t="e">
        <f>EUR1M!AP403</f>
        <v>#VALUE!</v>
      </c>
      <c r="E404" s="102">
        <f>EUR1M!AQ403</f>
        <v>-7.8908136748583185E-5</v>
      </c>
      <c r="F404" s="220" t="e">
        <f t="shared" si="24"/>
        <v>#VALUE!</v>
      </c>
      <c r="G404" s="102" t="e">
        <f>EUR3M!AX403</f>
        <v>#VALUE!</v>
      </c>
      <c r="H404" s="102">
        <f>EUR3M!AY403</f>
        <v>8.432072465778262E-4</v>
      </c>
      <c r="I404" s="220" t="e">
        <f t="shared" si="25"/>
        <v>#VALUE!</v>
      </c>
      <c r="J404" s="102" t="e">
        <f>EUR6M!AX403</f>
        <v>#VALUE!</v>
      </c>
      <c r="K404" s="102">
        <f>EUR6M!AY403</f>
        <v>1.8518257031684671E-3</v>
      </c>
      <c r="L404" s="220" t="e">
        <f t="shared" si="26"/>
        <v>#VALUE!</v>
      </c>
      <c r="M404" s="102" t="e">
        <f>EUR1Y!AX403</f>
        <v>#VALUE!</v>
      </c>
      <c r="N404" s="102">
        <f>EUR1Y!AY403</f>
        <v>3.3867491544332692E-3</v>
      </c>
      <c r="O404" s="220" t="e">
        <f t="shared" si="27"/>
        <v>#VALUE!</v>
      </c>
    </row>
    <row r="405" spans="1:15" x14ac:dyDescent="0.2">
      <c r="A405" s="55" t="s">
        <v>106</v>
      </c>
      <c r="B405" s="219">
        <f>_xll.qlInterestRateIndexFixingDate(IborIndex&amp;"6M",C405,Trigger)</f>
        <v>42704</v>
      </c>
      <c r="C405" s="219">
        <f>_xll.qlCalendarAdvance(Calendar,C404,A405,"f",,Trigger)</f>
        <v>42706</v>
      </c>
      <c r="D405" s="102" t="e">
        <f>EUR1M!AP404</f>
        <v>#VALUE!</v>
      </c>
      <c r="E405" s="102">
        <f>EUR1M!AQ404</f>
        <v>-7.5695225610153497E-5</v>
      </c>
      <c r="F405" s="220" t="e">
        <f t="shared" si="24"/>
        <v>#VALUE!</v>
      </c>
      <c r="G405" s="102" t="e">
        <f>EUR3M!AX404</f>
        <v>#VALUE!</v>
      </c>
      <c r="H405" s="102">
        <f>EUR3M!AY404</f>
        <v>8.466871149162003E-4</v>
      </c>
      <c r="I405" s="220" t="e">
        <f t="shared" si="25"/>
        <v>#VALUE!</v>
      </c>
      <c r="J405" s="102" t="e">
        <f>EUR6M!AX404</f>
        <v>#VALUE!</v>
      </c>
      <c r="K405" s="102">
        <f>EUR6M!AY404</f>
        <v>1.8568325477952773E-3</v>
      </c>
      <c r="L405" s="220" t="e">
        <f t="shared" si="26"/>
        <v>#VALUE!</v>
      </c>
      <c r="M405" s="102" t="e">
        <f>EUR1Y!AX404</f>
        <v>#VALUE!</v>
      </c>
      <c r="N405" s="102">
        <f>EUR1Y!AY404</f>
        <v>3.3930123391107902E-3</v>
      </c>
      <c r="O405" s="220" t="e">
        <f t="shared" si="27"/>
        <v>#VALUE!</v>
      </c>
    </row>
    <row r="406" spans="1:15" x14ac:dyDescent="0.2">
      <c r="A406" s="55" t="s">
        <v>106</v>
      </c>
      <c r="B406" s="219">
        <f>_xll.qlInterestRateIndexFixingDate(IborIndex&amp;"6M",C406,Trigger)</f>
        <v>42705</v>
      </c>
      <c r="C406" s="219">
        <f>_xll.qlCalendarAdvance(Calendar,C405,A406,"f",,Trigger)</f>
        <v>42709</v>
      </c>
      <c r="D406" s="102" t="e">
        <f>EUR1M!AP405</f>
        <v>#VALUE!</v>
      </c>
      <c r="E406" s="102">
        <f>EUR1M!AQ405</f>
        <v>-6.9148378482547016E-5</v>
      </c>
      <c r="F406" s="220" t="e">
        <f t="shared" si="24"/>
        <v>#VALUE!</v>
      </c>
      <c r="G406" s="102" t="e">
        <f>EUR3M!AX405</f>
        <v>#VALUE!</v>
      </c>
      <c r="H406" s="102">
        <f>EUR3M!AY405</f>
        <v>8.5834379423978333E-4</v>
      </c>
      <c r="I406" s="220" t="e">
        <f t="shared" si="25"/>
        <v>#VALUE!</v>
      </c>
      <c r="J406" s="102" t="e">
        <f>EUR6M!AX405</f>
        <v>#VALUE!</v>
      </c>
      <c r="K406" s="102">
        <f>EUR6M!AY405</f>
        <v>1.8618647492301694E-3</v>
      </c>
      <c r="L406" s="220" t="e">
        <f t="shared" si="26"/>
        <v>#VALUE!</v>
      </c>
      <c r="M406" s="102" t="e">
        <f>EUR1Y!AX405</f>
        <v>#VALUE!</v>
      </c>
      <c r="N406" s="102">
        <f>EUR1Y!AY405</f>
        <v>3.399248335523521E-3</v>
      </c>
      <c r="O406" s="220" t="e">
        <f t="shared" si="27"/>
        <v>#VALUE!</v>
      </c>
    </row>
    <row r="407" spans="1:15" x14ac:dyDescent="0.2">
      <c r="A407" s="55" t="s">
        <v>106</v>
      </c>
      <c r="B407" s="219">
        <f>_xll.qlInterestRateIndexFixingDate(IborIndex&amp;"6M",C407,Trigger)</f>
        <v>42706</v>
      </c>
      <c r="C407" s="219">
        <f>_xll.qlCalendarAdvance(Calendar,C406,A407,"f",,Trigger)</f>
        <v>42710</v>
      </c>
      <c r="D407" s="102" t="e">
        <f>EUR1M!AP406</f>
        <v>#VALUE!</v>
      </c>
      <c r="E407" s="102">
        <f>EUR1M!AQ406</f>
        <v>-6.7561332483534464E-5</v>
      </c>
      <c r="F407" s="220" t="e">
        <f t="shared" si="24"/>
        <v>#VALUE!</v>
      </c>
      <c r="G407" s="102" t="e">
        <f>EUR3M!AX406</f>
        <v>#VALUE!</v>
      </c>
      <c r="H407" s="102">
        <f>EUR3M!AY406</f>
        <v>8.6117646067851439E-4</v>
      </c>
      <c r="I407" s="220" t="e">
        <f t="shared" si="25"/>
        <v>#VALUE!</v>
      </c>
      <c r="J407" s="102" t="e">
        <f>EUR6M!AX406</f>
        <v>#VALUE!</v>
      </c>
      <c r="K407" s="102">
        <f>EUR6M!AY406</f>
        <v>1.8669238055600726E-3</v>
      </c>
      <c r="L407" s="220" t="e">
        <f t="shared" si="26"/>
        <v>#VALUE!</v>
      </c>
      <c r="M407" s="102" t="e">
        <f>EUR1Y!AX406</f>
        <v>#VALUE!</v>
      </c>
      <c r="N407" s="102">
        <f>EUR1Y!AY406</f>
        <v>3.4054551470682499E-3</v>
      </c>
      <c r="O407" s="220" t="e">
        <f t="shared" si="27"/>
        <v>#VALUE!</v>
      </c>
    </row>
    <row r="408" spans="1:15" x14ac:dyDescent="0.2">
      <c r="A408" s="55" t="s">
        <v>106</v>
      </c>
      <c r="B408" s="219">
        <f>_xll.qlInterestRateIndexFixingDate(IborIndex&amp;"6M",C408,Trigger)</f>
        <v>42709</v>
      </c>
      <c r="C408" s="219">
        <f>_xll.qlCalendarAdvance(Calendar,C407,A408,"f",,Trigger)</f>
        <v>42711</v>
      </c>
      <c r="D408" s="102" t="e">
        <f>EUR1M!AP407</f>
        <v>#VALUE!</v>
      </c>
      <c r="E408" s="102">
        <f>EUR1M!AQ407</f>
        <v>-6.5969538265646171E-5</v>
      </c>
      <c r="F408" s="220" t="e">
        <f t="shared" si="24"/>
        <v>#VALUE!</v>
      </c>
      <c r="G408" s="102" t="e">
        <f>EUR3M!AX407</f>
        <v>#VALUE!</v>
      </c>
      <c r="H408" s="102">
        <f>EUR3M!AY407</f>
        <v>8.6494833454331399E-4</v>
      </c>
      <c r="I408" s="220" t="e">
        <f t="shared" si="25"/>
        <v>#VALUE!</v>
      </c>
      <c r="J408" s="102" t="e">
        <f>EUR6M!AX407</f>
        <v>#VALUE!</v>
      </c>
      <c r="K408" s="102">
        <f>EUR6M!AY407</f>
        <v>1.8720112249574746E-3</v>
      </c>
      <c r="L408" s="220" t="e">
        <f t="shared" si="26"/>
        <v>#VALUE!</v>
      </c>
      <c r="M408" s="102" t="e">
        <f>EUR1Y!AX407</f>
        <v>#VALUE!</v>
      </c>
      <c r="N408" s="102">
        <f>EUR1Y!AY407</f>
        <v>3.4177094066058602E-3</v>
      </c>
      <c r="O408" s="220" t="e">
        <f t="shared" si="27"/>
        <v>#VALUE!</v>
      </c>
    </row>
    <row r="409" spans="1:15" x14ac:dyDescent="0.2">
      <c r="A409" s="55" t="s">
        <v>106</v>
      </c>
      <c r="B409" s="219">
        <f>_xll.qlInterestRateIndexFixingDate(IborIndex&amp;"6M",C409,Trigger)</f>
        <v>42710</v>
      </c>
      <c r="C409" s="219">
        <f>_xll.qlCalendarAdvance(Calendar,C408,A409,"f",,Trigger)</f>
        <v>42712</v>
      </c>
      <c r="D409" s="102" t="e">
        <f>EUR1M!AP408</f>
        <v>#VALUE!</v>
      </c>
      <c r="E409" s="102">
        <f>EUR1M!AQ408</f>
        <v>-5.6112571006457809E-5</v>
      </c>
      <c r="F409" s="220" t="e">
        <f t="shared" si="24"/>
        <v>#VALUE!</v>
      </c>
      <c r="G409" s="102" t="e">
        <f>EUR3M!AX408</f>
        <v>#VALUE!</v>
      </c>
      <c r="H409" s="102">
        <f>EUR3M!AY408</f>
        <v>8.6878287704106327E-4</v>
      </c>
      <c r="I409" s="220" t="e">
        <f t="shared" si="25"/>
        <v>#VALUE!</v>
      </c>
      <c r="J409" s="102" t="e">
        <f>EUR6M!AX408</f>
        <v>#VALUE!</v>
      </c>
      <c r="K409" s="102">
        <f>EUR6M!AY408</f>
        <v>1.8874588945914852E-3</v>
      </c>
      <c r="L409" s="220" t="e">
        <f t="shared" si="26"/>
        <v>#VALUE!</v>
      </c>
      <c r="M409" s="102" t="e">
        <f>EUR1Y!AX408</f>
        <v>#VALUE!</v>
      </c>
      <c r="N409" s="102">
        <f>EUR1Y!AY408</f>
        <v>3.4299501727729116E-3</v>
      </c>
      <c r="O409" s="220" t="e">
        <f t="shared" si="27"/>
        <v>#VALUE!</v>
      </c>
    </row>
    <row r="410" spans="1:15" x14ac:dyDescent="0.2">
      <c r="A410" s="55" t="s">
        <v>106</v>
      </c>
      <c r="B410" s="219">
        <f>_xll.qlInterestRateIndexFixingDate(IborIndex&amp;"6M",C410,Trigger)</f>
        <v>42711</v>
      </c>
      <c r="C410" s="219">
        <f>_xll.qlCalendarAdvance(Calendar,C409,A410,"f",,Trigger)</f>
        <v>42713</v>
      </c>
      <c r="D410" s="102" t="e">
        <f>EUR1M!AP409</f>
        <v>#VALUE!</v>
      </c>
      <c r="E410" s="102">
        <f>EUR1M!AQ409</f>
        <v>-5.2797553266144856E-5</v>
      </c>
      <c r="F410" s="220" t="e">
        <f t="shared" si="24"/>
        <v>#VALUE!</v>
      </c>
      <c r="G410" s="102" t="e">
        <f>EUR3M!AX409</f>
        <v>#VALUE!</v>
      </c>
      <c r="H410" s="102">
        <f>EUR3M!AY409</f>
        <v>8.7268152797204124E-4</v>
      </c>
      <c r="I410" s="220" t="e">
        <f t="shared" si="25"/>
        <v>#VALUE!</v>
      </c>
      <c r="J410" s="102" t="e">
        <f>EUR6M!AX409</f>
        <v>#VALUE!</v>
      </c>
      <c r="K410" s="102">
        <f>EUR6M!AY409</f>
        <v>1.8926750497366635E-3</v>
      </c>
      <c r="L410" s="220" t="e">
        <f t="shared" si="26"/>
        <v>#VALUE!</v>
      </c>
      <c r="M410" s="102" t="e">
        <f>EUR1Y!AX409</f>
        <v>#VALUE!</v>
      </c>
      <c r="N410" s="102">
        <f>EUR1Y!AY409</f>
        <v>3.43598067120668E-3</v>
      </c>
      <c r="O410" s="220" t="e">
        <f t="shared" si="27"/>
        <v>#VALUE!</v>
      </c>
    </row>
    <row r="411" spans="1:15" x14ac:dyDescent="0.2">
      <c r="A411" s="55" t="s">
        <v>106</v>
      </c>
      <c r="B411" s="219">
        <f>_xll.qlInterestRateIndexFixingDate(IborIndex&amp;"6M",C411,Trigger)</f>
        <v>42712</v>
      </c>
      <c r="C411" s="219">
        <f>_xll.qlCalendarAdvance(Calendar,C410,A411,"f",,Trigger)</f>
        <v>42716</v>
      </c>
      <c r="D411" s="102" t="e">
        <f>EUR1M!AP410</f>
        <v>#VALUE!</v>
      </c>
      <c r="E411" s="102">
        <f>EUR1M!AQ410</f>
        <v>-4.6044142243204725E-5</v>
      </c>
      <c r="F411" s="220" t="e">
        <f t="shared" si="24"/>
        <v>#VALUE!</v>
      </c>
      <c r="G411" s="102" t="e">
        <f>EUR3M!AX410</f>
        <v>#VALUE!</v>
      </c>
      <c r="H411" s="102">
        <f>EUR3M!AY410</f>
        <v>8.859449071602748E-4</v>
      </c>
      <c r="I411" s="220" t="e">
        <f t="shared" si="25"/>
        <v>#VALUE!</v>
      </c>
      <c r="J411" s="102" t="e">
        <f>EUR6M!AX410</f>
        <v>#VALUE!</v>
      </c>
      <c r="K411" s="102">
        <f>EUR6M!AY410</f>
        <v>1.897927260130299E-3</v>
      </c>
      <c r="L411" s="220" t="e">
        <f t="shared" si="26"/>
        <v>#VALUE!</v>
      </c>
      <c r="M411" s="102" t="e">
        <f>EUR1Y!AX410</f>
        <v>#VALUE!</v>
      </c>
      <c r="N411" s="102">
        <f>EUR1Y!AY410</f>
        <v>3.4419697413260804E-3</v>
      </c>
      <c r="O411" s="220" t="e">
        <f t="shared" si="27"/>
        <v>#VALUE!</v>
      </c>
    </row>
    <row r="412" spans="1:15" x14ac:dyDescent="0.2">
      <c r="A412" s="55" t="s">
        <v>106</v>
      </c>
      <c r="B412" s="219">
        <f>_xll.qlInterestRateIndexFixingDate(IborIndex&amp;"6M",C412,Trigger)</f>
        <v>42713</v>
      </c>
      <c r="C412" s="219">
        <f>_xll.qlCalendarAdvance(Calendar,C411,A412,"f",,Trigger)</f>
        <v>42717</v>
      </c>
      <c r="D412" s="102" t="e">
        <f>EUR1M!AP411</f>
        <v>#VALUE!</v>
      </c>
      <c r="E412" s="102">
        <f>EUR1M!AQ411</f>
        <v>-4.4406416336573162E-5</v>
      </c>
      <c r="F412" s="220" t="e">
        <f t="shared" si="24"/>
        <v>#VALUE!</v>
      </c>
      <c r="G412" s="102" t="e">
        <f>EUR3M!AX411</f>
        <v>#VALUE!</v>
      </c>
      <c r="H412" s="102">
        <f>EUR3M!AY411</f>
        <v>8.8894627136681947E-4</v>
      </c>
      <c r="I412" s="220" t="e">
        <f t="shared" si="25"/>
        <v>#VALUE!</v>
      </c>
      <c r="J412" s="102" t="e">
        <f>EUR6M!AX411</f>
        <v>#VALUE!</v>
      </c>
      <c r="K412" s="102">
        <f>EUR6M!AY411</f>
        <v>1.9032165927325383E-3</v>
      </c>
      <c r="L412" s="220" t="e">
        <f t="shared" si="26"/>
        <v>#VALUE!</v>
      </c>
      <c r="M412" s="102" t="e">
        <f>EUR1Y!AX411</f>
        <v>#VALUE!</v>
      </c>
      <c r="N412" s="102">
        <f>EUR1Y!AY411</f>
        <v>3.4479159885291992E-3</v>
      </c>
      <c r="O412" s="220" t="e">
        <f t="shared" si="27"/>
        <v>#VALUE!</v>
      </c>
    </row>
    <row r="413" spans="1:15" x14ac:dyDescent="0.2">
      <c r="A413" s="55" t="s">
        <v>106</v>
      </c>
      <c r="B413" s="219">
        <f>_xll.qlInterestRateIndexFixingDate(IborIndex&amp;"6M",C413,Trigger)</f>
        <v>42716</v>
      </c>
      <c r="C413" s="219">
        <f>_xll.qlCalendarAdvance(Calendar,C412,A413,"f",,Trigger)</f>
        <v>42718</v>
      </c>
      <c r="D413" s="102" t="e">
        <f>EUR1M!AP412</f>
        <v>#VALUE!</v>
      </c>
      <c r="E413" s="102">
        <f>EUR1M!AQ412</f>
        <v>-4.2763848072991184E-5</v>
      </c>
      <c r="F413" s="220" t="e">
        <f t="shared" si="24"/>
        <v>#VALUE!</v>
      </c>
      <c r="G413" s="102" t="e">
        <f>EUR3M!AX412</f>
        <v>#VALUE!</v>
      </c>
      <c r="H413" s="102">
        <f>EUR3M!AY412</f>
        <v>8.9318732081977714E-4</v>
      </c>
      <c r="I413" s="220" t="e">
        <f t="shared" si="25"/>
        <v>#VALUE!</v>
      </c>
      <c r="J413" s="102" t="e">
        <f>EUR6M!AX412</f>
        <v>#VALUE!</v>
      </c>
      <c r="K413" s="102">
        <f>EUR6M!AY412</f>
        <v>1.9085421107059605E-3</v>
      </c>
      <c r="L413" s="220" t="e">
        <f t="shared" si="26"/>
        <v>#VALUE!</v>
      </c>
      <c r="M413" s="102" t="e">
        <f>EUR1Y!AX412</f>
        <v>#VALUE!</v>
      </c>
      <c r="N413" s="102">
        <f>EUR1Y!AY412</f>
        <v>3.4599171048129954E-3</v>
      </c>
      <c r="O413" s="220" t="e">
        <f t="shared" si="27"/>
        <v>#VALUE!</v>
      </c>
    </row>
    <row r="414" spans="1:15" x14ac:dyDescent="0.2">
      <c r="A414" s="55" t="s">
        <v>106</v>
      </c>
      <c r="B414" s="219">
        <f>_xll.qlInterestRateIndexFixingDate(IborIndex&amp;"6M",C414,Trigger)</f>
        <v>42717</v>
      </c>
      <c r="C414" s="219">
        <f>_xll.qlCalendarAdvance(Calendar,C413,A414,"f",,Trigger)</f>
        <v>42719</v>
      </c>
      <c r="D414" s="102" t="e">
        <f>EUR1M!AP413</f>
        <v>#VALUE!</v>
      </c>
      <c r="E414" s="102">
        <f>EUR1M!AQ413</f>
        <v>-3.2596315889058073E-5</v>
      </c>
      <c r="F414" s="220" t="e">
        <f t="shared" si="24"/>
        <v>#VALUE!</v>
      </c>
      <c r="G414" s="102" t="e">
        <f>EUR3M!AX413</f>
        <v>#VALUE!</v>
      </c>
      <c r="H414" s="102">
        <f>EUR3M!AY413</f>
        <v>8.9750127312893113E-4</v>
      </c>
      <c r="I414" s="220" t="e">
        <f t="shared" si="25"/>
        <v>#VALUE!</v>
      </c>
      <c r="J414" s="102" t="e">
        <f>EUR6M!AX413</f>
        <v>#VALUE!</v>
      </c>
      <c r="K414" s="102">
        <f>EUR6M!AY413</f>
        <v>1.9247212483237369E-3</v>
      </c>
      <c r="L414" s="220" t="e">
        <f t="shared" si="26"/>
        <v>#VALUE!</v>
      </c>
      <c r="M414" s="102" t="e">
        <f>EUR1Y!AX413</f>
        <v>#VALUE!</v>
      </c>
      <c r="N414" s="102">
        <f>EUR1Y!AY413</f>
        <v>3.4713071069903275E-3</v>
      </c>
      <c r="O414" s="220" t="e">
        <f t="shared" si="27"/>
        <v>#VALUE!</v>
      </c>
    </row>
    <row r="415" spans="1:15" x14ac:dyDescent="0.2">
      <c r="A415" s="55" t="s">
        <v>106</v>
      </c>
      <c r="B415" s="219">
        <f>_xll.qlInterestRateIndexFixingDate(IborIndex&amp;"6M",C415,Trigger)</f>
        <v>42718</v>
      </c>
      <c r="C415" s="219">
        <f>_xll.qlCalendarAdvance(Calendar,C414,A415,"f",,Trigger)</f>
        <v>42720</v>
      </c>
      <c r="D415" s="102" t="e">
        <f>EUR1M!AP414</f>
        <v>#VALUE!</v>
      </c>
      <c r="E415" s="102">
        <f>EUR1M!AQ414</f>
        <v>-2.9177210491542062E-5</v>
      </c>
      <c r="F415" s="220" t="e">
        <f t="shared" si="24"/>
        <v>#VALUE!</v>
      </c>
      <c r="G415" s="102" t="e">
        <f>EUR3M!AX414</f>
        <v>#VALUE!</v>
      </c>
      <c r="H415" s="102">
        <f>EUR3M!AY414</f>
        <v>9.0188961997217376E-4</v>
      </c>
      <c r="I415" s="220" t="e">
        <f t="shared" si="25"/>
        <v>#VALUE!</v>
      </c>
      <c r="J415" s="102" t="e">
        <f>EUR6M!AX414</f>
        <v>#VALUE!</v>
      </c>
      <c r="K415" s="102">
        <f>EUR6M!AY414</f>
        <v>1.9301769259050861E-3</v>
      </c>
      <c r="L415" s="220" t="e">
        <f t="shared" si="26"/>
        <v>#VALUE!</v>
      </c>
      <c r="M415" s="102" t="e">
        <f>EUR1Y!AX414</f>
        <v>#VALUE!</v>
      </c>
      <c r="N415" s="102">
        <f>EUR1Y!AY414</f>
        <v>3.4770668679445374E-3</v>
      </c>
      <c r="O415" s="220" t="e">
        <f t="shared" si="27"/>
        <v>#VALUE!</v>
      </c>
    </row>
    <row r="416" spans="1:15" x14ac:dyDescent="0.2">
      <c r="A416" s="55" t="s">
        <v>106</v>
      </c>
      <c r="B416" s="219">
        <f>_xll.qlInterestRateIndexFixingDate(IborIndex&amp;"6M",C416,Trigger)</f>
        <v>42719</v>
      </c>
      <c r="C416" s="219">
        <f>_xll.qlCalendarAdvance(Calendar,C415,A416,"f",,Trigger)</f>
        <v>42723</v>
      </c>
      <c r="D416" s="102" t="e">
        <f>EUR1M!AP415</f>
        <v>#VALUE!</v>
      </c>
      <c r="E416" s="102">
        <f>EUR1M!AQ415</f>
        <v>-2.2213270559926201E-5</v>
      </c>
      <c r="F416" s="220" t="e">
        <f t="shared" si="24"/>
        <v>#VALUE!</v>
      </c>
      <c r="G416" s="102" t="e">
        <f>EUR3M!AX415</f>
        <v>#VALUE!</v>
      </c>
      <c r="H416" s="102">
        <f>EUR3M!AY415</f>
        <v>9.1699082690824914E-4</v>
      </c>
      <c r="I416" s="220" t="e">
        <f t="shared" si="25"/>
        <v>#VALUE!</v>
      </c>
      <c r="J416" s="102" t="e">
        <f>EUR6M!AX415</f>
        <v>#VALUE!</v>
      </c>
      <c r="K416" s="102">
        <f>EUR6M!AY415</f>
        <v>1.935661444571999E-3</v>
      </c>
      <c r="L416" s="220" t="e">
        <f t="shared" si="26"/>
        <v>#VALUE!</v>
      </c>
      <c r="M416" s="102" t="e">
        <f>EUR1Y!AX415</f>
        <v>#VALUE!</v>
      </c>
      <c r="N416" s="102">
        <f>EUR1Y!AY415</f>
        <v>3.4827956571352918E-3</v>
      </c>
      <c r="O416" s="220" t="e">
        <f t="shared" si="27"/>
        <v>#VALUE!</v>
      </c>
    </row>
    <row r="417" spans="1:15" x14ac:dyDescent="0.2">
      <c r="A417" s="55" t="s">
        <v>106</v>
      </c>
      <c r="B417" s="219">
        <f>_xll.qlInterestRateIndexFixingDate(IborIndex&amp;"6M",C417,Trigger)</f>
        <v>42720</v>
      </c>
      <c r="C417" s="219">
        <f>_xll.qlCalendarAdvance(Calendar,C416,A417,"f",,Trigger)</f>
        <v>42724</v>
      </c>
      <c r="D417" s="102" t="e">
        <f>EUR1M!AP416</f>
        <v>#VALUE!</v>
      </c>
      <c r="E417" s="102">
        <f>EUR1M!AQ416</f>
        <v>-2.0523875640249267E-5</v>
      </c>
      <c r="F417" s="220" t="e">
        <f t="shared" si="24"/>
        <v>#VALUE!</v>
      </c>
      <c r="G417" s="102" t="e">
        <f>EUR3M!AX416</f>
        <v>#VALUE!</v>
      </c>
      <c r="H417" s="102">
        <f>EUR3M!AY416</f>
        <v>9.2021704570033336E-4</v>
      </c>
      <c r="I417" s="220" t="e">
        <f t="shared" si="25"/>
        <v>#VALUE!</v>
      </c>
      <c r="J417" s="102" t="e">
        <f>EUR6M!AX416</f>
        <v>#VALUE!</v>
      </c>
      <c r="K417" s="102">
        <f>EUR6M!AY416</f>
        <v>1.9411733034564742E-3</v>
      </c>
      <c r="L417" s="220" t="e">
        <f t="shared" si="26"/>
        <v>#VALUE!</v>
      </c>
      <c r="M417" s="102" t="e">
        <f>EUR1Y!AX416</f>
        <v>#VALUE!</v>
      </c>
      <c r="N417" s="102">
        <f>EUR1Y!AY416</f>
        <v>3.4884956204782559E-3</v>
      </c>
      <c r="O417" s="220" t="e">
        <f t="shared" si="27"/>
        <v>#VALUE!</v>
      </c>
    </row>
    <row r="418" spans="1:15" x14ac:dyDescent="0.2">
      <c r="A418" s="55" t="s">
        <v>106</v>
      </c>
      <c r="B418" s="219">
        <f>_xll.qlInterestRateIndexFixingDate(IborIndex&amp;"6M",C418,Trigger)</f>
        <v>42723</v>
      </c>
      <c r="C418" s="219">
        <f>_xll.qlCalendarAdvance(Calendar,C417,A418,"f",,Trigger)</f>
        <v>42725</v>
      </c>
      <c r="D418" s="102" t="e">
        <f>EUR1M!AP417</f>
        <v>#VALUE!</v>
      </c>
      <c r="E418" s="102">
        <f>EUR1M!AQ417</f>
        <v>-1.8829544245103959E-5</v>
      </c>
      <c r="F418" s="220" t="e">
        <f t="shared" si="24"/>
        <v>#VALUE!</v>
      </c>
      <c r="G418" s="102" t="e">
        <f>EUR3M!AX417</f>
        <v>#VALUE!</v>
      </c>
      <c r="H418" s="102">
        <f>EUR3M!AY417</f>
        <v>9.2499999983974845E-4</v>
      </c>
      <c r="I418" s="220" t="e">
        <f t="shared" si="25"/>
        <v>#VALUE!</v>
      </c>
      <c r="J418" s="102" t="e">
        <f>EUR6M!AX417</f>
        <v>#VALUE!</v>
      </c>
      <c r="K418" s="102">
        <f>EUR6M!AY417</f>
        <v>1.9467109910190469E-3</v>
      </c>
      <c r="L418" s="220" t="e">
        <f t="shared" si="26"/>
        <v>#VALUE!</v>
      </c>
      <c r="M418" s="102" t="e">
        <f>EUR1Y!AX417</f>
        <v>#VALUE!</v>
      </c>
      <c r="N418" s="102">
        <f>EUR1Y!AY417</f>
        <v>3.5064225339228676E-3</v>
      </c>
      <c r="O418" s="220" t="e">
        <f t="shared" si="27"/>
        <v>#VALUE!</v>
      </c>
    </row>
    <row r="419" spans="1:15" x14ac:dyDescent="0.2">
      <c r="A419" s="55" t="s">
        <v>106</v>
      </c>
      <c r="B419" s="219">
        <f>_xll.qlInterestRateIndexFixingDate(IborIndex&amp;"6M",C419,Trigger)</f>
        <v>42724</v>
      </c>
      <c r="C419" s="219">
        <f>_xll.qlCalendarAdvance(Calendar,C418,A419,"f",,Trigger)</f>
        <v>42726</v>
      </c>
      <c r="D419" s="102" t="e">
        <f>EUR1M!AP418</f>
        <v>#VALUE!</v>
      </c>
      <c r="E419" s="102">
        <f>EUR1M!AQ418</f>
        <v>-4.8203297340773222E-6</v>
      </c>
      <c r="F419" s="220" t="e">
        <f t="shared" si="24"/>
        <v>#VALUE!</v>
      </c>
      <c r="G419" s="102" t="e">
        <f>EUR3M!AX418</f>
        <v>#VALUE!</v>
      </c>
      <c r="H419" s="102">
        <f>EUR3M!AY418</f>
        <v>9.2986602392475248E-4</v>
      </c>
      <c r="I419" s="220" t="e">
        <f t="shared" si="25"/>
        <v>#VALUE!</v>
      </c>
      <c r="J419" s="102" t="e">
        <f>EUR6M!AX418</f>
        <v>#VALUE!</v>
      </c>
      <c r="K419" s="102">
        <f>EUR6M!AY418</f>
        <v>1.9690894237883302E-3</v>
      </c>
      <c r="L419" s="220" t="e">
        <f t="shared" si="26"/>
        <v>#VALUE!</v>
      </c>
      <c r="M419" s="102" t="e">
        <f>EUR1Y!AX418</f>
        <v>#VALUE!</v>
      </c>
      <c r="N419" s="102">
        <f>EUR1Y!AY418</f>
        <v>3.5166392790695884E-3</v>
      </c>
      <c r="O419" s="220" t="e">
        <f t="shared" si="27"/>
        <v>#VALUE!</v>
      </c>
    </row>
    <row r="420" spans="1:15" x14ac:dyDescent="0.2">
      <c r="A420" s="55" t="s">
        <v>106</v>
      </c>
      <c r="B420" s="219">
        <f>_xll.qlInterestRateIndexFixingDate(IborIndex&amp;"6M",C420,Trigger)</f>
        <v>42725</v>
      </c>
      <c r="C420" s="219">
        <f>_xll.qlCalendarAdvance(Calendar,C419,A420,"f",,Trigger)</f>
        <v>42727</v>
      </c>
      <c r="D420" s="102" t="e">
        <f>EUR1M!AP419</f>
        <v>#VALUE!</v>
      </c>
      <c r="E420" s="102">
        <f>EUR1M!AQ419</f>
        <v>2.358104485011836E-6</v>
      </c>
      <c r="F420" s="220" t="e">
        <f t="shared" si="24"/>
        <v>#VALUE!</v>
      </c>
      <c r="G420" s="102" t="e">
        <f>EUR3M!AX419</f>
        <v>#VALUE!</v>
      </c>
      <c r="H420" s="102">
        <f>EUR3M!AY419</f>
        <v>9.3481450446475378E-4</v>
      </c>
      <c r="I420" s="220" t="e">
        <f t="shared" si="25"/>
        <v>#VALUE!</v>
      </c>
      <c r="J420" s="102" t="e">
        <f>EUR6M!AX419</f>
        <v>#VALUE!</v>
      </c>
      <c r="K420" s="102">
        <f>EUR6M!AY419</f>
        <v>1.9747332081609214E-3</v>
      </c>
      <c r="L420" s="220" t="e">
        <f t="shared" si="26"/>
        <v>#VALUE!</v>
      </c>
      <c r="M420" s="102" t="e">
        <f>EUR1Y!AX419</f>
        <v>#VALUE!</v>
      </c>
      <c r="N420" s="102">
        <f>EUR1Y!AY419</f>
        <v>3.522212249590376E-3</v>
      </c>
      <c r="O420" s="220" t="e">
        <f t="shared" si="27"/>
        <v>#VALUE!</v>
      </c>
    </row>
    <row r="421" spans="1:15" x14ac:dyDescent="0.2">
      <c r="A421" s="55" t="s">
        <v>106</v>
      </c>
      <c r="B421" s="219">
        <f>_xll.qlInterestRateIndexFixingDate(IborIndex&amp;"6M",C421,Trigger)</f>
        <v>42726</v>
      </c>
      <c r="C421" s="219">
        <f>_xll.qlCalendarAdvance(Calendar,C420,A421,"f",,Trigger)</f>
        <v>42731</v>
      </c>
      <c r="D421" s="102" t="e">
        <f>EUR1M!AP420</f>
        <v>#VALUE!</v>
      </c>
      <c r="E421" s="102">
        <f>EUR1M!AQ420</f>
        <v>4.1001573911070288E-6</v>
      </c>
      <c r="F421" s="220" t="e">
        <f t="shared" si="24"/>
        <v>#VALUE!</v>
      </c>
      <c r="G421" s="102" t="e">
        <f>EUR3M!AX420</f>
        <v>#VALUE!</v>
      </c>
      <c r="H421" s="102">
        <f>EUR3M!AY420</f>
        <v>9.5541183323977208E-4</v>
      </c>
      <c r="I421" s="220" t="e">
        <f t="shared" si="25"/>
        <v>#VALUE!</v>
      </c>
      <c r="J421" s="102" t="e">
        <f>EUR6M!AX420</f>
        <v>#VALUE!</v>
      </c>
      <c r="K421" s="102">
        <f>EUR6M!AY420</f>
        <v>1.9803935278736432E-3</v>
      </c>
      <c r="L421" s="220" t="e">
        <f t="shared" si="26"/>
        <v>#VALUE!</v>
      </c>
      <c r="M421" s="102" t="e">
        <f>EUR1Y!AX420</f>
        <v>#VALUE!</v>
      </c>
      <c r="N421" s="102">
        <f>EUR1Y!AY420</f>
        <v>3.5277718646909424E-3</v>
      </c>
      <c r="O421" s="220" t="e">
        <f t="shared" si="27"/>
        <v>#VALUE!</v>
      </c>
    </row>
    <row r="422" spans="1:15" x14ac:dyDescent="0.2">
      <c r="A422" s="55" t="s">
        <v>106</v>
      </c>
      <c r="B422" s="219">
        <f>_xll.qlInterestRateIndexFixingDate(IborIndex&amp;"6M",C422,Trigger)</f>
        <v>42727</v>
      </c>
      <c r="C422" s="219">
        <f>_xll.qlCalendarAdvance(Calendar,C421,A422,"f",,Trigger)</f>
        <v>42732</v>
      </c>
      <c r="D422" s="102" t="e">
        <f>EUR1M!AP421</f>
        <v>#VALUE!</v>
      </c>
      <c r="E422" s="102">
        <f>EUR1M!AQ421</f>
        <v>7.6792150113802471E-6</v>
      </c>
      <c r="F422" s="220" t="e">
        <f t="shared" si="24"/>
        <v>#VALUE!</v>
      </c>
      <c r="G422" s="102" t="e">
        <f>EUR3M!AX421</f>
        <v>#VALUE!</v>
      </c>
      <c r="H422" s="102">
        <f>EUR3M!AY421</f>
        <v>9.6075665048100944E-4</v>
      </c>
      <c r="I422" s="220" t="e">
        <f t="shared" si="25"/>
        <v>#VALUE!</v>
      </c>
      <c r="J422" s="102" t="e">
        <f>EUR6M!AX421</f>
        <v>#VALUE!</v>
      </c>
      <c r="K422" s="102">
        <f>EUR6M!AY421</f>
        <v>1.9860687966801959E-3</v>
      </c>
      <c r="L422" s="220" t="e">
        <f t="shared" si="26"/>
        <v>#VALUE!</v>
      </c>
      <c r="M422" s="102" t="e">
        <f>EUR1Y!AX421</f>
        <v>#VALUE!</v>
      </c>
      <c r="N422" s="102">
        <f>EUR1Y!AY421</f>
        <v>3.5302421643361678E-3</v>
      </c>
      <c r="O422" s="220" t="e">
        <f t="shared" si="27"/>
        <v>#VALUE!</v>
      </c>
    </row>
    <row r="423" spans="1:15" x14ac:dyDescent="0.2">
      <c r="A423" s="55" t="s">
        <v>106</v>
      </c>
      <c r="B423" s="219">
        <f>_xll.qlInterestRateIndexFixingDate(IborIndex&amp;"6M",C423,Trigger)</f>
        <v>42731</v>
      </c>
      <c r="C423" s="219">
        <f>_xll.qlCalendarAdvance(Calendar,C422,A423,"f",,Trigger)</f>
        <v>42733</v>
      </c>
      <c r="D423" s="102" t="e">
        <f>EUR1M!AP422</f>
        <v>#VALUE!</v>
      </c>
      <c r="E423" s="102">
        <f>EUR1M!AQ422</f>
        <v>1.6653732769596779E-5</v>
      </c>
      <c r="F423" s="220" t="e">
        <f t="shared" si="24"/>
        <v>#VALUE!</v>
      </c>
      <c r="G423" s="102" t="e">
        <f>EUR3M!AX422</f>
        <v>#VALUE!</v>
      </c>
      <c r="H423" s="102">
        <f>EUR3M!AY422</f>
        <v>9.6617748424776551E-4</v>
      </c>
      <c r="I423" s="220" t="e">
        <f t="shared" si="25"/>
        <v>#VALUE!</v>
      </c>
      <c r="J423" s="102" t="e">
        <f>EUR6M!AX422</f>
        <v>#VALUE!</v>
      </c>
      <c r="K423" s="102">
        <f>EUR6M!AY422</f>
        <v>1.9360454226613234E-3</v>
      </c>
      <c r="L423" s="220" t="e">
        <f t="shared" si="26"/>
        <v>#VALUE!</v>
      </c>
      <c r="M423" s="102" t="e">
        <f>EUR1Y!AX422</f>
        <v>#VALUE!</v>
      </c>
      <c r="N423" s="102">
        <f>EUR1Y!AY422</f>
        <v>3.5499224955709216E-3</v>
      </c>
      <c r="O423" s="220" t="e">
        <f t="shared" si="27"/>
        <v>#VALUE!</v>
      </c>
    </row>
    <row r="424" spans="1:15" x14ac:dyDescent="0.2">
      <c r="A424" s="55" t="s">
        <v>106</v>
      </c>
      <c r="B424" s="219">
        <f>_xll.qlInterestRateIndexFixingDate(IborIndex&amp;"6M",C424,Trigger)</f>
        <v>42732</v>
      </c>
      <c r="C424" s="219">
        <f>_xll.qlCalendarAdvance(Calendar,C423,A424,"f",,Trigger)</f>
        <v>42734</v>
      </c>
      <c r="D424" s="102" t="e">
        <f>EUR1M!AP423</f>
        <v>#VALUE!</v>
      </c>
      <c r="E424" s="102">
        <f>EUR1M!AQ423</f>
        <v>2.028695680606109E-5</v>
      </c>
      <c r="F424" s="220" t="e">
        <f t="shared" si="24"/>
        <v>#VALUE!</v>
      </c>
      <c r="G424" s="102" t="e">
        <f>EUR3M!AX423</f>
        <v>#VALUE!</v>
      </c>
      <c r="H424" s="102">
        <f>EUR3M!AY423</f>
        <v>9.7358846862878135E-4</v>
      </c>
      <c r="I424" s="220" t="e">
        <f t="shared" si="25"/>
        <v>#VALUE!</v>
      </c>
      <c r="J424" s="102" t="e">
        <f>EUR6M!AX423</f>
        <v>#VALUE!</v>
      </c>
      <c r="K424" s="102">
        <f>EUR6M!AY423</f>
        <v>1.9392164493968935E-3</v>
      </c>
      <c r="L424" s="220" t="e">
        <f t="shared" si="26"/>
        <v>#VALUE!</v>
      </c>
      <c r="M424" s="102" t="e">
        <f>EUR1Y!AX423</f>
        <v>#VALUE!</v>
      </c>
      <c r="N424" s="102">
        <f>EUR1Y!AY423</f>
        <v>3.5554497674045735E-3</v>
      </c>
      <c r="O424" s="220" t="e">
        <f t="shared" si="27"/>
        <v>#VALUE!</v>
      </c>
    </row>
    <row r="425" spans="1:15" x14ac:dyDescent="0.2">
      <c r="A425" s="55" t="s">
        <v>106</v>
      </c>
      <c r="B425" s="219">
        <f>_xll.qlInterestRateIndexFixingDate(IborIndex&amp;"6M",C425,Trigger)</f>
        <v>42733</v>
      </c>
      <c r="C425" s="219">
        <f>_xll.qlCalendarAdvance(Calendar,C424,A425,"f",,Trigger)</f>
        <v>42737</v>
      </c>
      <c r="D425" s="102" t="e">
        <f>EUR1M!AP424</f>
        <v>#VALUE!</v>
      </c>
      <c r="E425" s="102">
        <f>EUR1M!AQ424</f>
        <v>2.7683851075786173E-5</v>
      </c>
      <c r="F425" s="220" t="e">
        <f t="shared" si="24"/>
        <v>#VALUE!</v>
      </c>
      <c r="G425" s="102" t="e">
        <f>EUR3M!AX424</f>
        <v>#VALUE!</v>
      </c>
      <c r="H425" s="102">
        <f>EUR3M!AY424</f>
        <v>8.5646590724838064E-4</v>
      </c>
      <c r="I425" s="220" t="e">
        <f t="shared" si="25"/>
        <v>#VALUE!</v>
      </c>
      <c r="J425" s="102" t="e">
        <f>EUR6M!AX424</f>
        <v>#VALUE!</v>
      </c>
      <c r="K425" s="102">
        <f>EUR6M!AY424</f>
        <v>1.9449327936752637E-3</v>
      </c>
      <c r="L425" s="220" t="e">
        <f t="shared" si="26"/>
        <v>#VALUE!</v>
      </c>
      <c r="M425" s="102" t="e">
        <f>EUR1Y!AX424</f>
        <v>#VALUE!</v>
      </c>
      <c r="N425" s="102">
        <f>EUR1Y!AY424</f>
        <v>3.5609775696119981E-3</v>
      </c>
      <c r="O425" s="220" t="e">
        <f t="shared" si="27"/>
        <v>#VALUE!</v>
      </c>
    </row>
    <row r="426" spans="1:15" x14ac:dyDescent="0.2">
      <c r="A426" s="55" t="s">
        <v>106</v>
      </c>
      <c r="B426" s="219">
        <f>_xll.qlInterestRateIndexFixingDate(IborIndex&amp;"6M",C426,Trigger)</f>
        <v>42734</v>
      </c>
      <c r="C426" s="219">
        <f>_xll.qlCalendarAdvance(Calendar,C425,A426,"f",,Trigger)</f>
        <v>42738</v>
      </c>
      <c r="D426" s="102" t="e">
        <f>EUR1M!AP425</f>
        <v>#VALUE!</v>
      </c>
      <c r="E426" s="102">
        <f>EUR1M!AQ425</f>
        <v>2.9479550810451727E-5</v>
      </c>
      <c r="F426" s="220" t="e">
        <f t="shared" si="24"/>
        <v>#VALUE!</v>
      </c>
      <c r="G426" s="102" t="e">
        <f>EUR3M!AX425</f>
        <v>#VALUE!</v>
      </c>
      <c r="H426" s="102">
        <f>EUR3M!AY425</f>
        <v>8.5874923676776405E-4</v>
      </c>
      <c r="I426" s="220" t="e">
        <f t="shared" si="25"/>
        <v>#VALUE!</v>
      </c>
      <c r="J426" s="102" t="e">
        <f>EUR6M!AX425</f>
        <v>#VALUE!</v>
      </c>
      <c r="K426" s="102">
        <f>EUR6M!AY425</f>
        <v>1.9506543514597246E-3</v>
      </c>
      <c r="L426" s="220" t="e">
        <f t="shared" si="26"/>
        <v>#VALUE!</v>
      </c>
      <c r="M426" s="102" t="e">
        <f>EUR1Y!AX425</f>
        <v>#VALUE!</v>
      </c>
      <c r="N426" s="102">
        <f>EUR1Y!AY425</f>
        <v>3.566508272624279E-3</v>
      </c>
      <c r="O426" s="220" t="e">
        <f t="shared" si="27"/>
        <v>#VALUE!</v>
      </c>
    </row>
    <row r="427" spans="1:15" x14ac:dyDescent="0.2">
      <c r="A427" s="55" t="s">
        <v>106</v>
      </c>
      <c r="B427" s="219">
        <f>_xll.qlInterestRateIndexFixingDate(IborIndex&amp;"6M",C427,Trigger)</f>
        <v>42737</v>
      </c>
      <c r="C427" s="219">
        <f>_xll.qlCalendarAdvance(Calendar,C426,A427,"f",,Trigger)</f>
        <v>42739</v>
      </c>
      <c r="D427" s="102" t="e">
        <f>EUR1M!AP426</f>
        <v>#VALUE!</v>
      </c>
      <c r="E427" s="102">
        <f>EUR1M!AQ426</f>
        <v>3.1280375206184243E-5</v>
      </c>
      <c r="F427" s="220" t="e">
        <f t="shared" si="24"/>
        <v>#VALUE!</v>
      </c>
      <c r="G427" s="102" t="e">
        <f>EUR3M!AX426</f>
        <v>#VALUE!</v>
      </c>
      <c r="H427" s="102">
        <f>EUR3M!AY426</f>
        <v>8.6460247506359167E-4</v>
      </c>
      <c r="I427" s="220" t="e">
        <f t="shared" si="25"/>
        <v>#VALUE!</v>
      </c>
      <c r="J427" s="102" t="e">
        <f>EUR6M!AX426</f>
        <v>#VALUE!</v>
      </c>
      <c r="K427" s="102">
        <f>EUR6M!AY426</f>
        <v>1.956379452987606E-3</v>
      </c>
      <c r="L427" s="220" t="e">
        <f t="shared" si="26"/>
        <v>#VALUE!</v>
      </c>
      <c r="M427" s="102" t="e">
        <f>EUR1Y!AX426</f>
        <v>#VALUE!</v>
      </c>
      <c r="N427" s="102">
        <f>EUR1Y!AY426</f>
        <v>3.5782419417808393E-3</v>
      </c>
      <c r="O427" s="220" t="e">
        <f t="shared" si="27"/>
        <v>#VALUE!</v>
      </c>
    </row>
    <row r="428" spans="1:15" x14ac:dyDescent="0.2">
      <c r="A428" s="55" t="s">
        <v>106</v>
      </c>
      <c r="B428" s="219">
        <f>_xll.qlInterestRateIndexFixingDate(IborIndex&amp;"6M",C428,Trigger)</f>
        <v>42738</v>
      </c>
      <c r="C428" s="219">
        <f>_xll.qlCalendarAdvance(Calendar,C427,A428,"f",,Trigger)</f>
        <v>42740</v>
      </c>
      <c r="D428" s="102" t="e">
        <f>EUR1M!AP427</f>
        <v>#VALUE!</v>
      </c>
      <c r="E428" s="102">
        <f>EUR1M!AQ427</f>
        <v>4.2415262107736895E-5</v>
      </c>
      <c r="F428" s="220" t="e">
        <f t="shared" si="24"/>
        <v>#VALUE!</v>
      </c>
      <c r="G428" s="102" t="e">
        <f>EUR3M!AX427</f>
        <v>#VALUE!</v>
      </c>
      <c r="H428" s="102">
        <f>EUR3M!AY427</f>
        <v>8.7052381322827443E-4</v>
      </c>
      <c r="I428" s="220" t="e">
        <f t="shared" si="25"/>
        <v>#VALUE!</v>
      </c>
      <c r="J428" s="102" t="e">
        <f>EUR6M!AX427</f>
        <v>#VALUE!</v>
      </c>
      <c r="K428" s="102">
        <f>EUR6M!AY427</f>
        <v>1.9761628668376399E-3</v>
      </c>
      <c r="L428" s="220" t="e">
        <f t="shared" si="26"/>
        <v>#VALUE!</v>
      </c>
      <c r="M428" s="102" t="e">
        <f>EUR1Y!AX427</f>
        <v>#VALUE!</v>
      </c>
      <c r="N428" s="102">
        <f>EUR1Y!AY427</f>
        <v>3.5887080627100602E-3</v>
      </c>
      <c r="O428" s="220" t="e">
        <f t="shared" si="27"/>
        <v>#VALUE!</v>
      </c>
    </row>
    <row r="429" spans="1:15" x14ac:dyDescent="0.2">
      <c r="A429" s="55" t="s">
        <v>106</v>
      </c>
      <c r="B429" s="219">
        <f>_xll.qlInterestRateIndexFixingDate(IborIndex&amp;"6M",C429,Trigger)</f>
        <v>42739</v>
      </c>
      <c r="C429" s="219">
        <f>_xll.qlCalendarAdvance(Calendar,C428,A429,"f",,Trigger)</f>
        <v>42741</v>
      </c>
      <c r="D429" s="102" t="e">
        <f>EUR1M!AP428</f>
        <v>#VALUE!</v>
      </c>
      <c r="E429" s="102">
        <f>EUR1M!AQ428</f>
        <v>4.6158517202014636E-5</v>
      </c>
      <c r="F429" s="220" t="e">
        <f t="shared" si="24"/>
        <v>#VALUE!</v>
      </c>
      <c r="G429" s="102" t="e">
        <f>EUR3M!AX428</f>
        <v>#VALUE!</v>
      </c>
      <c r="H429" s="102">
        <f>EUR3M!AY428</f>
        <v>8.7651208541394965E-4</v>
      </c>
      <c r="I429" s="220" t="e">
        <f t="shared" si="25"/>
        <v>#VALUE!</v>
      </c>
      <c r="J429" s="102" t="e">
        <f>EUR6M!AX428</f>
        <v>#VALUE!</v>
      </c>
      <c r="K429" s="102">
        <f>EUR6M!AY428</f>
        <v>1.9792815256277035E-3</v>
      </c>
      <c r="L429" s="220" t="e">
        <f t="shared" si="26"/>
        <v>#VALUE!</v>
      </c>
      <c r="M429" s="102" t="e">
        <f>EUR1Y!AX428</f>
        <v>#VALUE!</v>
      </c>
      <c r="N429" s="102">
        <f>EUR1Y!AY428</f>
        <v>3.5942893875876162E-3</v>
      </c>
      <c r="O429" s="220" t="e">
        <f t="shared" si="27"/>
        <v>#VALUE!</v>
      </c>
    </row>
    <row r="430" spans="1:15" x14ac:dyDescent="0.2">
      <c r="A430" s="55" t="s">
        <v>106</v>
      </c>
      <c r="B430" s="219">
        <f>_xll.qlInterestRateIndexFixingDate(IborIndex&amp;"6M",C430,Trigger)</f>
        <v>42740</v>
      </c>
      <c r="C430" s="219">
        <f>_xll.qlCalendarAdvance(Calendar,C429,A430,"f",,Trigger)</f>
        <v>42744</v>
      </c>
      <c r="D430" s="102" t="e">
        <f>EUR1M!AP429</f>
        <v>#VALUE!</v>
      </c>
      <c r="E430" s="102">
        <f>EUR1M!AQ429</f>
        <v>5.3777837678772115E-5</v>
      </c>
      <c r="F430" s="220" t="e">
        <f t="shared" si="24"/>
        <v>#VALUE!</v>
      </c>
      <c r="G430" s="102" t="e">
        <f>EUR3M!AX429</f>
        <v>#VALUE!</v>
      </c>
      <c r="H430" s="102">
        <f>EUR3M!AY429</f>
        <v>8.985499444511449E-4</v>
      </c>
      <c r="I430" s="220" t="e">
        <f t="shared" si="25"/>
        <v>#VALUE!</v>
      </c>
      <c r="J430" s="102" t="e">
        <f>EUR6M!AX429</f>
        <v>#VALUE!</v>
      </c>
      <c r="K430" s="102">
        <f>EUR6M!AY429</f>
        <v>1.9849989237706936E-3</v>
      </c>
      <c r="L430" s="220" t="e">
        <f t="shared" si="26"/>
        <v>#VALUE!</v>
      </c>
      <c r="M430" s="102" t="e">
        <f>EUR1Y!AX429</f>
        <v>#VALUE!</v>
      </c>
      <c r="N430" s="102">
        <f>EUR1Y!AY429</f>
        <v>3.5998881726908754E-3</v>
      </c>
      <c r="O430" s="220" t="e">
        <f t="shared" si="27"/>
        <v>#VALUE!</v>
      </c>
    </row>
    <row r="431" spans="1:15" x14ac:dyDescent="0.2">
      <c r="A431" s="55" t="s">
        <v>106</v>
      </c>
      <c r="B431" s="219">
        <f>_xll.qlInterestRateIndexFixingDate(IborIndex&amp;"6M",C431,Trigger)</f>
        <v>42741</v>
      </c>
      <c r="C431" s="219">
        <f>_xll.qlCalendarAdvance(Calendar,C430,A431,"f",,Trigger)</f>
        <v>42745</v>
      </c>
      <c r="D431" s="102" t="e">
        <f>EUR1M!AP430</f>
        <v>#VALUE!</v>
      </c>
      <c r="E431" s="102">
        <f>EUR1M!AQ430</f>
        <v>5.562817295051703E-5</v>
      </c>
      <c r="F431" s="220" t="e">
        <f t="shared" si="24"/>
        <v>#VALUE!</v>
      </c>
      <c r="G431" s="102" t="e">
        <f>EUR3M!AX430</f>
        <v>#VALUE!</v>
      </c>
      <c r="H431" s="102">
        <f>EUR3M!AY430</f>
        <v>9.0111088879307744E-4</v>
      </c>
      <c r="I431" s="220" t="e">
        <f t="shared" si="25"/>
        <v>#VALUE!</v>
      </c>
      <c r="J431" s="102" t="e">
        <f>EUR6M!AX430</f>
        <v>#VALUE!</v>
      </c>
      <c r="K431" s="102">
        <f>EUR6M!AY430</f>
        <v>1.9907096216786207E-3</v>
      </c>
      <c r="L431" s="220" t="e">
        <f t="shared" si="26"/>
        <v>#VALUE!</v>
      </c>
      <c r="M431" s="102" t="e">
        <f>EUR1Y!AX430</f>
        <v>#VALUE!</v>
      </c>
      <c r="N431" s="102">
        <f>EUR1Y!AY430</f>
        <v>3.6055069007356797E-3</v>
      </c>
      <c r="O431" s="220" t="e">
        <f t="shared" si="27"/>
        <v>#VALUE!</v>
      </c>
    </row>
    <row r="432" spans="1:15" x14ac:dyDescent="0.2">
      <c r="A432" s="55" t="s">
        <v>106</v>
      </c>
      <c r="B432" s="219">
        <f>_xll.qlInterestRateIndexFixingDate(IborIndex&amp;"6M",C432,Trigger)</f>
        <v>42744</v>
      </c>
      <c r="C432" s="219">
        <f>_xll.qlCalendarAdvance(Calendar,C431,A432,"f",,Trigger)</f>
        <v>42746</v>
      </c>
      <c r="D432" s="102" t="e">
        <f>EUR1M!AP431</f>
        <v>#VALUE!</v>
      </c>
      <c r="E432" s="102">
        <f>EUR1M!AQ431</f>
        <v>5.7483726937189404E-5</v>
      </c>
      <c r="F432" s="220" t="e">
        <f t="shared" si="24"/>
        <v>#VALUE!</v>
      </c>
      <c r="G432" s="102" t="e">
        <f>EUR3M!AX431</f>
        <v>#VALUE!</v>
      </c>
      <c r="H432" s="102">
        <f>EUR3M!AY431</f>
        <v>9.0741603475130717E-4</v>
      </c>
      <c r="I432" s="220" t="e">
        <f t="shared" si="25"/>
        <v>#VALUE!</v>
      </c>
      <c r="J432" s="102" t="e">
        <f>EUR6M!AX431</f>
        <v>#VALUE!</v>
      </c>
      <c r="K432" s="102">
        <f>EUR6M!AY431</f>
        <v>1.9964118744511278E-3</v>
      </c>
      <c r="L432" s="220" t="e">
        <f t="shared" si="26"/>
        <v>#VALUE!</v>
      </c>
      <c r="M432" s="102" t="e">
        <f>EUR1Y!AX431</f>
        <v>#VALUE!</v>
      </c>
      <c r="N432" s="102">
        <f>EUR1Y!AY431</f>
        <v>3.6173820716064306E-3</v>
      </c>
      <c r="O432" s="220" t="e">
        <f t="shared" si="27"/>
        <v>#VALUE!</v>
      </c>
    </row>
    <row r="433" spans="1:15" x14ac:dyDescent="0.2">
      <c r="A433" s="55" t="s">
        <v>106</v>
      </c>
      <c r="B433" s="219">
        <f>_xll.qlInterestRateIndexFixingDate(IborIndex&amp;"6M",C433,Trigger)</f>
        <v>42745</v>
      </c>
      <c r="C433" s="219">
        <f>_xll.qlCalendarAdvance(Calendar,C432,A433,"f",,Trigger)</f>
        <v>42747</v>
      </c>
      <c r="D433" s="102" t="e">
        <f>EUR1M!AP432</f>
        <v>#VALUE!</v>
      </c>
      <c r="E433" s="102">
        <f>EUR1M!AQ432</f>
        <v>6.895295243683933E-5</v>
      </c>
      <c r="F433" s="220" t="e">
        <f t="shared" si="24"/>
        <v>#VALUE!</v>
      </c>
      <c r="G433" s="102" t="e">
        <f>EUR3M!AX432</f>
        <v>#VALUE!</v>
      </c>
      <c r="H433" s="102">
        <f>EUR3M!AY432</f>
        <v>9.1378093447502806E-4</v>
      </c>
      <c r="I433" s="220" t="e">
        <f t="shared" si="25"/>
        <v>#VALUE!</v>
      </c>
      <c r="J433" s="102" t="e">
        <f>EUR6M!AX432</f>
        <v>#VALUE!</v>
      </c>
      <c r="K433" s="102">
        <f>EUR6M!AY432</f>
        <v>2.016121223263511E-3</v>
      </c>
      <c r="L433" s="220" t="e">
        <f t="shared" si="26"/>
        <v>#VALUE!</v>
      </c>
      <c r="M433" s="102" t="e">
        <f>EUR1Y!AX432</f>
        <v>#VALUE!</v>
      </c>
      <c r="N433" s="102">
        <f>EUR1Y!AY432</f>
        <v>3.6282314582036668E-3</v>
      </c>
      <c r="O433" s="220" t="e">
        <f t="shared" si="27"/>
        <v>#VALUE!</v>
      </c>
    </row>
    <row r="434" spans="1:15" x14ac:dyDescent="0.2">
      <c r="A434" s="55" t="s">
        <v>106</v>
      </c>
      <c r="B434" s="219">
        <f>_xll.qlInterestRateIndexFixingDate(IborIndex&amp;"6M",C434,Trigger)</f>
        <v>42746</v>
      </c>
      <c r="C434" s="219">
        <f>_xll.qlCalendarAdvance(Calendar,C433,A434,"f",,Trigger)</f>
        <v>42748</v>
      </c>
      <c r="D434" s="102" t="e">
        <f>EUR1M!AP433</f>
        <v>#VALUE!</v>
      </c>
      <c r="E434" s="102">
        <f>EUR1M!AQ433</f>
        <v>7.2808219796386656E-5</v>
      </c>
      <c r="F434" s="220" t="e">
        <f t="shared" si="24"/>
        <v>#VALUE!</v>
      </c>
      <c r="G434" s="102" t="e">
        <f>EUR3M!AX433</f>
        <v>#VALUE!</v>
      </c>
      <c r="H434" s="102">
        <f>EUR3M!AY433</f>
        <v>9.2020436038886544E-4</v>
      </c>
      <c r="I434" s="220" t="e">
        <f t="shared" si="25"/>
        <v>#VALUE!</v>
      </c>
      <c r="J434" s="102" t="e">
        <f>EUR6M!AX433</f>
        <v>#VALUE!</v>
      </c>
      <c r="K434" s="102">
        <f>EUR6M!AY433</f>
        <v>2.0191018118205497E-3</v>
      </c>
      <c r="L434" s="220" t="e">
        <f t="shared" si="26"/>
        <v>#VALUE!</v>
      </c>
      <c r="M434" s="102" t="e">
        <f>EUR1Y!AX433</f>
        <v>#VALUE!</v>
      </c>
      <c r="N434" s="102">
        <f>EUR1Y!AY433</f>
        <v>3.6339872213777976E-3</v>
      </c>
      <c r="O434" s="220" t="e">
        <f t="shared" si="27"/>
        <v>#VALUE!</v>
      </c>
    </row>
    <row r="435" spans="1:15" x14ac:dyDescent="0.2">
      <c r="A435" s="55" t="s">
        <v>106</v>
      </c>
      <c r="B435" s="219">
        <f>_xll.qlInterestRateIndexFixingDate(IborIndex&amp;"6M",C435,Trigger)</f>
        <v>42747</v>
      </c>
      <c r="C435" s="219">
        <f>_xll.qlCalendarAdvance(Calendar,C434,A435,"f",,Trigger)</f>
        <v>42751</v>
      </c>
      <c r="D435" s="102" t="e">
        <f>EUR1M!AP434</f>
        <v>#VALUE!</v>
      </c>
      <c r="E435" s="102">
        <f>EUR1M!AQ434</f>
        <v>8.0653933057077295E-5</v>
      </c>
      <c r="F435" s="220" t="e">
        <f t="shared" si="24"/>
        <v>#VALUE!</v>
      </c>
      <c r="G435" s="102" t="e">
        <f>EUR3M!AX434</f>
        <v>#VALUE!</v>
      </c>
      <c r="H435" s="102">
        <f>EUR3M!AY434</f>
        <v>9.4744180827559927E-4</v>
      </c>
      <c r="I435" s="220" t="e">
        <f t="shared" si="25"/>
        <v>#VALUE!</v>
      </c>
      <c r="J435" s="102" t="e">
        <f>EUR6M!AX434</f>
        <v>#VALUE!</v>
      </c>
      <c r="K435" s="102">
        <f>EUR6M!AY434</f>
        <v>2.0247398574654869E-3</v>
      </c>
      <c r="L435" s="220" t="e">
        <f t="shared" si="26"/>
        <v>#VALUE!</v>
      </c>
      <c r="M435" s="102" t="e">
        <f>EUR1Y!AX434</f>
        <v>#VALUE!</v>
      </c>
      <c r="N435" s="102">
        <f>EUR1Y!AY434</f>
        <v>3.6397752631192539E-3</v>
      </c>
      <c r="O435" s="220" t="e">
        <f t="shared" si="27"/>
        <v>#VALUE!</v>
      </c>
    </row>
    <row r="436" spans="1:15" x14ac:dyDescent="0.2">
      <c r="A436" s="55" t="s">
        <v>106</v>
      </c>
      <c r="B436" s="219">
        <f>_xll.qlInterestRateIndexFixingDate(IborIndex&amp;"6M",C436,Trigger)</f>
        <v>42748</v>
      </c>
      <c r="C436" s="219">
        <f>_xll.qlCalendarAdvance(Calendar,C435,A436,"f",,Trigger)</f>
        <v>42752</v>
      </c>
      <c r="D436" s="102" t="e">
        <f>EUR1M!AP435</f>
        <v>#VALUE!</v>
      </c>
      <c r="E436" s="102">
        <f>EUR1M!AQ435</f>
        <v>8.2559892412570335E-5</v>
      </c>
      <c r="F436" s="220" t="e">
        <f t="shared" si="24"/>
        <v>#VALUE!</v>
      </c>
      <c r="G436" s="102" t="e">
        <f>EUR3M!AX435</f>
        <v>#VALUE!</v>
      </c>
      <c r="H436" s="102">
        <f>EUR3M!AY435</f>
        <v>9.5028521506548629E-4</v>
      </c>
      <c r="I436" s="220" t="e">
        <f t="shared" si="25"/>
        <v>#VALUE!</v>
      </c>
      <c r="J436" s="102" t="e">
        <f>EUR6M!AX435</f>
        <v>#VALUE!</v>
      </c>
      <c r="K436" s="102">
        <f>EUR6M!AY435</f>
        <v>2.0303666193797888E-3</v>
      </c>
      <c r="L436" s="220" t="e">
        <f t="shared" si="26"/>
        <v>#VALUE!</v>
      </c>
      <c r="M436" s="102" t="e">
        <f>EUR1Y!AX435</f>
        <v>#VALUE!</v>
      </c>
      <c r="N436" s="102">
        <f>EUR1Y!AY435</f>
        <v>3.6455952635173626E-3</v>
      </c>
      <c r="O436" s="220" t="e">
        <f t="shared" si="27"/>
        <v>#VALUE!</v>
      </c>
    </row>
    <row r="437" spans="1:15" x14ac:dyDescent="0.2">
      <c r="A437" s="55" t="s">
        <v>106</v>
      </c>
      <c r="B437" s="219">
        <f>_xll.qlInterestRateIndexFixingDate(IborIndex&amp;"6M",C437,Trigger)</f>
        <v>42751</v>
      </c>
      <c r="C437" s="219">
        <f>_xll.qlCalendarAdvance(Calendar,C436,A437,"f",,Trigger)</f>
        <v>42753</v>
      </c>
      <c r="D437" s="102" t="e">
        <f>EUR1M!AP436</f>
        <v>#VALUE!</v>
      </c>
      <c r="E437" s="102">
        <f>EUR1M!AQ436</f>
        <v>8.4471164525081667E-5</v>
      </c>
      <c r="F437" s="220" t="e">
        <f t="shared" si="24"/>
        <v>#VALUE!</v>
      </c>
      <c r="G437" s="102" t="e">
        <f>EUR3M!AX436</f>
        <v>#VALUE!</v>
      </c>
      <c r="H437" s="102">
        <f>EUR3M!AY436</f>
        <v>9.5315580043031645E-4</v>
      </c>
      <c r="I437" s="220" t="e">
        <f t="shared" si="25"/>
        <v>#VALUE!</v>
      </c>
      <c r="J437" s="102" t="e">
        <f>EUR6M!AX436</f>
        <v>#VALUE!</v>
      </c>
      <c r="K437" s="102">
        <f>EUR6M!AY436</f>
        <v>2.0359842428264285E-3</v>
      </c>
      <c r="L437" s="220" t="e">
        <f t="shared" si="26"/>
        <v>#VALUE!</v>
      </c>
      <c r="M437" s="102" t="e">
        <f>EUR1Y!AX436</f>
        <v>#VALUE!</v>
      </c>
      <c r="N437" s="102">
        <f>EUR1Y!AY436</f>
        <v>3.6577111312570219E-3</v>
      </c>
      <c r="O437" s="220" t="e">
        <f t="shared" si="27"/>
        <v>#VALUE!</v>
      </c>
    </row>
    <row r="438" spans="1:15" x14ac:dyDescent="0.2">
      <c r="A438" s="55" t="s">
        <v>106</v>
      </c>
      <c r="B438" s="219">
        <f>_xll.qlInterestRateIndexFixingDate(IborIndex&amp;"6M",C438,Trigger)</f>
        <v>42752</v>
      </c>
      <c r="C438" s="219">
        <f>_xll.qlCalendarAdvance(Calendar,C437,A438,"f",,Trigger)</f>
        <v>42754</v>
      </c>
      <c r="D438" s="102" t="e">
        <f>EUR1M!AP437</f>
        <v>#VALUE!</v>
      </c>
      <c r="E438" s="102">
        <f>EUR1M!AQ437</f>
        <v>9.628067233802631E-5</v>
      </c>
      <c r="F438" s="220" t="e">
        <f t="shared" si="24"/>
        <v>#VALUE!</v>
      </c>
      <c r="G438" s="102" t="e">
        <f>EUR3M!AX437</f>
        <v>#VALUE!</v>
      </c>
      <c r="H438" s="102">
        <f>EUR3M!AY437</f>
        <v>9.599041105818884E-4</v>
      </c>
      <c r="I438" s="220" t="e">
        <f t="shared" si="25"/>
        <v>#VALUE!</v>
      </c>
      <c r="J438" s="102" t="e">
        <f>EUR6M!AX437</f>
        <v>#VALUE!</v>
      </c>
      <c r="K438" s="102">
        <f>EUR6M!AY437</f>
        <v>2.0555458594943097E-3</v>
      </c>
      <c r="L438" s="220" t="e">
        <f t="shared" si="26"/>
        <v>#VALUE!</v>
      </c>
      <c r="M438" s="102" t="e">
        <f>EUR1Y!AX437</f>
        <v>#VALUE!</v>
      </c>
      <c r="N438" s="102">
        <f>EUR1Y!AY437</f>
        <v>3.669188353573884E-3</v>
      </c>
      <c r="O438" s="220" t="e">
        <f t="shared" si="27"/>
        <v>#VALUE!</v>
      </c>
    </row>
    <row r="439" spans="1:15" x14ac:dyDescent="0.2">
      <c r="A439" s="55" t="s">
        <v>106</v>
      </c>
      <c r="B439" s="219">
        <f>_xll.qlInterestRateIndexFixingDate(IborIndex&amp;"6M",C439,Trigger)</f>
        <v>42753</v>
      </c>
      <c r="C439" s="219">
        <f>_xll.qlCalendarAdvance(Calendar,C438,A439,"f",,Trigger)</f>
        <v>42755</v>
      </c>
      <c r="D439" s="102" t="e">
        <f>EUR1M!AP438</f>
        <v>#VALUE!</v>
      </c>
      <c r="E439" s="102">
        <f>EUR1M!AQ438</f>
        <v>1.0024993320897812E-4</v>
      </c>
      <c r="F439" s="220" t="e">
        <f t="shared" si="24"/>
        <v>#VALUE!</v>
      </c>
      <c r="G439" s="102" t="e">
        <f>EUR3M!AX438</f>
        <v>#VALUE!</v>
      </c>
      <c r="H439" s="102">
        <f>EUR3M!AY438</f>
        <v>9.6670210696991887E-4</v>
      </c>
      <c r="I439" s="220" t="e">
        <f t="shared" si="25"/>
        <v>#VALUE!</v>
      </c>
      <c r="J439" s="102" t="e">
        <f>EUR6M!AX438</f>
        <v>#VALUE!</v>
      </c>
      <c r="K439" s="102">
        <f>EUR6M!AY438</f>
        <v>2.0584067741180171E-3</v>
      </c>
      <c r="L439" s="220" t="e">
        <f t="shared" si="26"/>
        <v>#VALUE!</v>
      </c>
      <c r="M439" s="102" t="e">
        <f>EUR1Y!AX438</f>
        <v>#VALUE!</v>
      </c>
      <c r="N439" s="102">
        <f>EUR1Y!AY438</f>
        <v>3.6751632487057443E-3</v>
      </c>
      <c r="O439" s="220" t="e">
        <f t="shared" si="27"/>
        <v>#VALUE!</v>
      </c>
    </row>
    <row r="440" spans="1:15" x14ac:dyDescent="0.2">
      <c r="A440" s="55" t="s">
        <v>106</v>
      </c>
      <c r="B440" s="219">
        <f>_xll.qlInterestRateIndexFixingDate(IborIndex&amp;"6M",C440,Trigger)</f>
        <v>42754</v>
      </c>
      <c r="C440" s="219">
        <f>_xll.qlCalendarAdvance(Calendar,C439,A440,"f",,Trigger)</f>
        <v>42758</v>
      </c>
      <c r="D440" s="102" t="e">
        <f>EUR1M!AP439</f>
        <v>#VALUE!</v>
      </c>
      <c r="E440" s="102">
        <f>EUR1M!AQ439</f>
        <v>1.0832600627659744E-4</v>
      </c>
      <c r="F440" s="220" t="e">
        <f t="shared" si="24"/>
        <v>#VALUE!</v>
      </c>
      <c r="G440" s="102" t="e">
        <f>EUR3M!AX439</f>
        <v>#VALUE!</v>
      </c>
      <c r="H440" s="102">
        <f>EUR3M!AY439</f>
        <v>9.91272882584859E-4</v>
      </c>
      <c r="I440" s="220" t="e">
        <f t="shared" si="25"/>
        <v>#VALUE!</v>
      </c>
      <c r="J440" s="102" t="e">
        <f>EUR6M!AX439</f>
        <v>#VALUE!</v>
      </c>
      <c r="K440" s="102">
        <f>EUR6M!AY439</f>
        <v>2.0640114010896005E-3</v>
      </c>
      <c r="L440" s="220" t="e">
        <f t="shared" si="26"/>
        <v>#VALUE!</v>
      </c>
      <c r="M440" s="102" t="e">
        <f>EUR1Y!AX439</f>
        <v>#VALUE!</v>
      </c>
      <c r="N440" s="102">
        <f>EUR1Y!AY439</f>
        <v>3.6811681230948185E-3</v>
      </c>
      <c r="O440" s="220" t="e">
        <f t="shared" si="27"/>
        <v>#VALUE!</v>
      </c>
    </row>
    <row r="441" spans="1:15" x14ac:dyDescent="0.2">
      <c r="A441" s="55" t="s">
        <v>106</v>
      </c>
      <c r="B441" s="219">
        <f>_xll.qlInterestRateIndexFixingDate(IborIndex&amp;"6M",C441,Trigger)</f>
        <v>42755</v>
      </c>
      <c r="C441" s="219">
        <f>_xll.qlCalendarAdvance(Calendar,C440,A441,"f",,Trigger)</f>
        <v>42759</v>
      </c>
      <c r="D441" s="102" t="e">
        <f>EUR1M!AP440</f>
        <v>#VALUE!</v>
      </c>
      <c r="E441" s="102">
        <f>EUR1M!AQ440</f>
        <v>1.1028857811262727E-4</v>
      </c>
      <c r="F441" s="220" t="e">
        <f t="shared" si="24"/>
        <v>#VALUE!</v>
      </c>
      <c r="G441" s="102" t="e">
        <f>EUR3M!AX440</f>
        <v>#VALUE!</v>
      </c>
      <c r="H441" s="102">
        <f>EUR3M!AY440</f>
        <v>9.9436485995685331E-4</v>
      </c>
      <c r="I441" s="220" t="e">
        <f t="shared" si="25"/>
        <v>#VALUE!</v>
      </c>
      <c r="J441" s="102" t="e">
        <f>EUR6M!AX440</f>
        <v>#VALUE!</v>
      </c>
      <c r="K441" s="102">
        <f>EUR6M!AY440</f>
        <v>2.0696200713223793E-3</v>
      </c>
      <c r="L441" s="220" t="e">
        <f t="shared" si="26"/>
        <v>#VALUE!</v>
      </c>
      <c r="M441" s="102" t="e">
        <f>EUR1Y!AX440</f>
        <v>#VALUE!</v>
      </c>
      <c r="N441" s="102">
        <f>EUR1Y!AY440</f>
        <v>3.6872026368505798E-3</v>
      </c>
      <c r="O441" s="220" t="e">
        <f t="shared" si="27"/>
        <v>#VALUE!</v>
      </c>
    </row>
    <row r="442" spans="1:15" x14ac:dyDescent="0.2">
      <c r="A442" s="55" t="s">
        <v>106</v>
      </c>
      <c r="B442" s="219">
        <f>_xll.qlInterestRateIndexFixingDate(IborIndex&amp;"6M",C442,Trigger)</f>
        <v>42758</v>
      </c>
      <c r="C442" s="219">
        <f>_xll.qlCalendarAdvance(Calendar,C441,A442,"f",,Trigger)</f>
        <v>42760</v>
      </c>
      <c r="D442" s="102" t="e">
        <f>EUR1M!AP441</f>
        <v>#VALUE!</v>
      </c>
      <c r="E442" s="102">
        <f>EUR1M!AQ441</f>
        <v>1.1225655671343396E-4</v>
      </c>
      <c r="F442" s="220" t="e">
        <f t="shared" si="24"/>
        <v>#VALUE!</v>
      </c>
      <c r="G442" s="102" t="e">
        <f>EUR3M!AX441</f>
        <v>#VALUE!</v>
      </c>
      <c r="H442" s="102">
        <f>EUR3M!AY441</f>
        <v>1.0013916391446998E-3</v>
      </c>
      <c r="I442" s="220" t="e">
        <f t="shared" si="25"/>
        <v>#VALUE!</v>
      </c>
      <c r="J442" s="102" t="e">
        <f>EUR6M!AX441</f>
        <v>#VALUE!</v>
      </c>
      <c r="K442" s="102">
        <f>EUR6M!AY441</f>
        <v>2.0752350334631471E-3</v>
      </c>
      <c r="L442" s="220" t="e">
        <f t="shared" si="26"/>
        <v>#VALUE!</v>
      </c>
      <c r="M442" s="102" t="e">
        <f>EUR1Y!AX441</f>
        <v>#VALUE!</v>
      </c>
      <c r="N442" s="102">
        <f>EUR1Y!AY441</f>
        <v>3.6995530180293891E-3</v>
      </c>
      <c r="O442" s="220" t="e">
        <f t="shared" si="27"/>
        <v>#VALUE!</v>
      </c>
    </row>
    <row r="443" spans="1:15" x14ac:dyDescent="0.2">
      <c r="A443" s="55" t="s">
        <v>106</v>
      </c>
      <c r="B443" s="219">
        <f>_xll.qlInterestRateIndexFixingDate(IborIndex&amp;"6M",C443,Trigger)</f>
        <v>42759</v>
      </c>
      <c r="C443" s="219">
        <f>_xll.qlCalendarAdvance(Calendar,C442,A443,"f",,Trigger)</f>
        <v>42761</v>
      </c>
      <c r="D443" s="102" t="e">
        <f>EUR1M!AP442</f>
        <v>#VALUE!</v>
      </c>
      <c r="E443" s="102">
        <f>EUR1M!AQ442</f>
        <v>1.2026046756774927E-4</v>
      </c>
      <c r="F443" s="220" t="e">
        <f t="shared" si="24"/>
        <v>#VALUE!</v>
      </c>
      <c r="G443" s="102" t="e">
        <f>EUR3M!AX442</f>
        <v>#VALUE!</v>
      </c>
      <c r="H443" s="102">
        <f>EUR3M!AY442</f>
        <v>1.00846018346612E-3</v>
      </c>
      <c r="I443" s="220" t="e">
        <f t="shared" si="25"/>
        <v>#VALUE!</v>
      </c>
      <c r="J443" s="102" t="e">
        <f>EUR6M!AX442</f>
        <v>#VALUE!</v>
      </c>
      <c r="K443" s="102">
        <f>EUR6M!AY442</f>
        <v>2.094954217692999E-3</v>
      </c>
      <c r="L443" s="220" t="e">
        <f t="shared" si="26"/>
        <v>#VALUE!</v>
      </c>
      <c r="M443" s="102" t="e">
        <f>EUR1Y!AX442</f>
        <v>#VALUE!</v>
      </c>
      <c r="N443" s="102">
        <f>EUR1Y!AY442</f>
        <v>3.7116301877971867E-3</v>
      </c>
      <c r="O443" s="220" t="e">
        <f t="shared" si="27"/>
        <v>#VALUE!</v>
      </c>
    </row>
    <row r="444" spans="1:15" x14ac:dyDescent="0.2">
      <c r="A444" s="55" t="s">
        <v>106</v>
      </c>
      <c r="B444" s="219">
        <f>_xll.qlInterestRateIndexFixingDate(IborIndex&amp;"6M",C444,Trigger)</f>
        <v>42760</v>
      </c>
      <c r="C444" s="219">
        <f>_xll.qlCalendarAdvance(Calendar,C443,A444,"f",,Trigger)</f>
        <v>42762</v>
      </c>
      <c r="D444" s="102" t="e">
        <f>EUR1M!AP443</f>
        <v>#VALUE!</v>
      </c>
      <c r="E444" s="102">
        <f>EUR1M!AQ443</f>
        <v>1.2225294877289881E-4</v>
      </c>
      <c r="F444" s="220" t="e">
        <f t="shared" si="24"/>
        <v>#VALUE!</v>
      </c>
      <c r="G444" s="102" t="e">
        <f>EUR3M!AX443</f>
        <v>#VALUE!</v>
      </c>
      <c r="H444" s="102">
        <f>EUR3M!AY443</f>
        <v>1.0155691418622936E-3</v>
      </c>
      <c r="I444" s="220" t="e">
        <f t="shared" si="25"/>
        <v>#VALUE!</v>
      </c>
      <c r="J444" s="102" t="e">
        <f>EUR6M!AX443</f>
        <v>#VALUE!</v>
      </c>
      <c r="K444" s="102">
        <f>EUR6M!AY443</f>
        <v>2.0978032910264487E-3</v>
      </c>
      <c r="L444" s="220" t="e">
        <f t="shared" si="26"/>
        <v>#VALUE!</v>
      </c>
      <c r="M444" s="102" t="e">
        <f>EUR1Y!AX443</f>
        <v>#VALUE!</v>
      </c>
      <c r="N444" s="102">
        <f>EUR1Y!AY443</f>
        <v>3.7178077000939564E-3</v>
      </c>
      <c r="O444" s="220" t="e">
        <f t="shared" si="27"/>
        <v>#VALUE!</v>
      </c>
    </row>
    <row r="445" spans="1:15" x14ac:dyDescent="0.2">
      <c r="A445" s="55" t="s">
        <v>106</v>
      </c>
      <c r="B445" s="219">
        <f>_xll.qlInterestRateIndexFixingDate(IborIndex&amp;"6M",C445,Trigger)</f>
        <v>42761</v>
      </c>
      <c r="C445" s="219">
        <f>_xll.qlCalendarAdvance(Calendar,C444,A445,"f",,Trigger)</f>
        <v>42765</v>
      </c>
      <c r="D445" s="102" t="e">
        <f>EUR1M!AP444</f>
        <v>#VALUE!</v>
      </c>
      <c r="E445" s="102">
        <f>EUR1M!AQ444</f>
        <v>1.2632953248064332E-4</v>
      </c>
      <c r="F445" s="220" t="e">
        <f t="shared" si="24"/>
        <v>#VALUE!</v>
      </c>
      <c r="G445" s="102" t="e">
        <f>EUR3M!AX444</f>
        <v>#VALUE!</v>
      </c>
      <c r="H445" s="102">
        <f>EUR3M!AY444</f>
        <v>1.029261137295189E-3</v>
      </c>
      <c r="I445" s="220" t="e">
        <f t="shared" si="25"/>
        <v>#VALUE!</v>
      </c>
      <c r="J445" s="102" t="e">
        <f>EUR6M!AX444</f>
        <v>#VALUE!</v>
      </c>
      <c r="K445" s="102">
        <f>EUR6M!AY444</f>
        <v>2.1034839593882335E-3</v>
      </c>
      <c r="L445" s="220" t="e">
        <f t="shared" si="26"/>
        <v>#VALUE!</v>
      </c>
      <c r="M445" s="102" t="e">
        <f>EUR1Y!AX444</f>
        <v>#VALUE!</v>
      </c>
      <c r="N445" s="102">
        <f>EUR1Y!AY444</f>
        <v>3.7240127524516974E-3</v>
      </c>
      <c r="O445" s="220" t="e">
        <f t="shared" si="27"/>
        <v>#VALUE!</v>
      </c>
    </row>
    <row r="446" spans="1:15" x14ac:dyDescent="0.2">
      <c r="A446" s="55" t="s">
        <v>106</v>
      </c>
      <c r="B446" s="219">
        <f>_xll.qlInterestRateIndexFixingDate(IborIndex&amp;"6M",C446,Trigger)</f>
        <v>42762</v>
      </c>
      <c r="C446" s="219">
        <f>_xll.qlCalendarAdvance(Calendar,C445,A446,"f",,Trigger)</f>
        <v>42766</v>
      </c>
      <c r="D446" s="102" t="e">
        <f>EUR1M!AP445</f>
        <v>#VALUE!</v>
      </c>
      <c r="E446" s="102">
        <f>EUR1M!AQ445</f>
        <v>1.3042282538527111E-4</v>
      </c>
      <c r="F446" s="220" t="e">
        <f t="shared" si="24"/>
        <v>#VALUE!</v>
      </c>
      <c r="G446" s="102" t="e">
        <f>EUR3M!AX445</f>
        <v>#VALUE!</v>
      </c>
      <c r="H446" s="102">
        <f>EUR3M!AY445</f>
        <v>1.0325730032382356E-3</v>
      </c>
      <c r="I446" s="220" t="e">
        <f t="shared" si="25"/>
        <v>#VALUE!</v>
      </c>
      <c r="J446" s="102" t="e">
        <f>EUR6M!AX445</f>
        <v>#VALUE!</v>
      </c>
      <c r="K446" s="102">
        <f>EUR6M!AY445</f>
        <v>2.1091847217268871E-3</v>
      </c>
      <c r="L446" s="220" t="e">
        <f t="shared" si="26"/>
        <v>#VALUE!</v>
      </c>
      <c r="M446" s="102" t="e">
        <f>EUR1Y!AX445</f>
        <v>#VALUE!</v>
      </c>
      <c r="N446" s="102">
        <f>EUR1Y!AY445</f>
        <v>3.7302449849903937E-3</v>
      </c>
      <c r="O446" s="220" t="e">
        <f t="shared" si="27"/>
        <v>#VALUE!</v>
      </c>
    </row>
    <row r="447" spans="1:15" x14ac:dyDescent="0.2">
      <c r="A447" s="55" t="s">
        <v>106</v>
      </c>
      <c r="B447" s="219">
        <f>_xll.qlInterestRateIndexFixingDate(IborIndex&amp;"6M",C447,Trigger)</f>
        <v>42765</v>
      </c>
      <c r="C447" s="219">
        <f>_xll.qlCalendarAdvance(Calendar,C446,A447,"f",,Trigger)</f>
        <v>42767</v>
      </c>
      <c r="D447" s="102" t="e">
        <f>EUR1M!AP446</f>
        <v>#VALUE!</v>
      </c>
      <c r="E447" s="102">
        <f>EUR1M!AQ446</f>
        <v>1.3453286791729826E-4</v>
      </c>
      <c r="F447" s="220" t="e">
        <f t="shared" si="24"/>
        <v>#VALUE!</v>
      </c>
      <c r="G447" s="102" t="e">
        <f>EUR3M!AX446</f>
        <v>#VALUE!</v>
      </c>
      <c r="H447" s="102">
        <f>EUR3M!AY446</f>
        <v>1.0516722403250967E-3</v>
      </c>
      <c r="I447" s="220" t="e">
        <f t="shared" si="25"/>
        <v>#VALUE!</v>
      </c>
      <c r="J447" s="102" t="e">
        <f>EUR6M!AX446</f>
        <v>#VALUE!</v>
      </c>
      <c r="K447" s="102">
        <f>EUR6M!AY446</f>
        <v>2.1149079300867152E-3</v>
      </c>
      <c r="L447" s="220" t="e">
        <f t="shared" si="26"/>
        <v>#VALUE!</v>
      </c>
      <c r="M447" s="102" t="e">
        <f>EUR1Y!AX446</f>
        <v>#VALUE!</v>
      </c>
      <c r="N447" s="102">
        <f>EUR1Y!AY446</f>
        <v>3.7428055783655496E-3</v>
      </c>
      <c r="O447" s="220" t="e">
        <f t="shared" si="27"/>
        <v>#VALUE!</v>
      </c>
    </row>
    <row r="448" spans="1:15" x14ac:dyDescent="0.2">
      <c r="A448" s="55" t="s">
        <v>106</v>
      </c>
      <c r="B448" s="219">
        <f>_xll.qlInterestRateIndexFixingDate(IborIndex&amp;"6M",C448,Trigger)</f>
        <v>42766</v>
      </c>
      <c r="C448" s="219">
        <f>_xll.qlCalendarAdvance(Calendar,C447,A448,"f",,Trigger)</f>
        <v>42768</v>
      </c>
      <c r="D448" s="102" t="e">
        <f>EUR1M!AP447</f>
        <v>#VALUE!</v>
      </c>
      <c r="E448" s="102">
        <f>EUR1M!AQ447</f>
        <v>1.4696389763146911E-4</v>
      </c>
      <c r="F448" s="220" t="e">
        <f t="shared" si="24"/>
        <v>#VALUE!</v>
      </c>
      <c r="G448" s="102" t="e">
        <f>EUR3M!AX447</f>
        <v>#VALUE!</v>
      </c>
      <c r="H448" s="102">
        <f>EUR3M!AY447</f>
        <v>1.0550629213634186E-3</v>
      </c>
      <c r="I448" s="220" t="e">
        <f t="shared" si="25"/>
        <v>#VALUE!</v>
      </c>
      <c r="J448" s="102" t="e">
        <f>EUR6M!AX447</f>
        <v>#VALUE!</v>
      </c>
      <c r="K448" s="102">
        <f>EUR6M!AY447</f>
        <v>2.1351182845407535E-3</v>
      </c>
      <c r="L448" s="220" t="e">
        <f t="shared" si="26"/>
        <v>#VALUE!</v>
      </c>
      <c r="M448" s="102" t="e">
        <f>EUR1Y!AX447</f>
        <v>#VALUE!</v>
      </c>
      <c r="N448" s="102">
        <f>EUR1Y!AY447</f>
        <v>3.7554384193852785E-3</v>
      </c>
      <c r="O448" s="220" t="e">
        <f t="shared" si="27"/>
        <v>#VALUE!</v>
      </c>
    </row>
    <row r="449" spans="1:15" x14ac:dyDescent="0.2">
      <c r="A449" s="55" t="s">
        <v>106</v>
      </c>
      <c r="B449" s="219">
        <f>_xll.qlInterestRateIndexFixingDate(IborIndex&amp;"6M",C449,Trigger)</f>
        <v>42767</v>
      </c>
      <c r="C449" s="219">
        <f>_xll.qlCalendarAdvance(Calendar,C448,A449,"f",,Trigger)</f>
        <v>42769</v>
      </c>
      <c r="D449" s="102" t="e">
        <f>EUR1M!AP448</f>
        <v>#VALUE!</v>
      </c>
      <c r="E449" s="102">
        <f>EUR1M!AQ448</f>
        <v>1.5114134301822242E-4</v>
      </c>
      <c r="F449" s="220" t="e">
        <f t="shared" si="24"/>
        <v>#VALUE!</v>
      </c>
      <c r="G449" s="102" t="e">
        <f>EUR3M!AX448</f>
        <v>#VALUE!</v>
      </c>
      <c r="H449" s="102">
        <f>EUR3M!AY448</f>
        <v>1.0624171345173781E-3</v>
      </c>
      <c r="I449" s="220" t="e">
        <f t="shared" si="25"/>
        <v>#VALUE!</v>
      </c>
      <c r="J449" s="102" t="e">
        <f>EUR6M!AX448</f>
        <v>#VALUE!</v>
      </c>
      <c r="K449" s="102">
        <f>EUR6M!AY448</f>
        <v>2.1380727816984338E-3</v>
      </c>
      <c r="L449" s="220" t="e">
        <f t="shared" si="26"/>
        <v>#VALUE!</v>
      </c>
      <c r="M449" s="102" t="e">
        <f>EUR1Y!AX448</f>
        <v>#VALUE!</v>
      </c>
      <c r="N449" s="102">
        <f>EUR1Y!AY448</f>
        <v>3.7618010546545612E-3</v>
      </c>
      <c r="O449" s="220" t="e">
        <f t="shared" si="27"/>
        <v>#VALUE!</v>
      </c>
    </row>
    <row r="450" spans="1:15" x14ac:dyDescent="0.2">
      <c r="A450" s="55" t="s">
        <v>106</v>
      </c>
      <c r="B450" s="219">
        <f>_xll.qlInterestRateIndexFixingDate(IborIndex&amp;"6M",C450,Trigger)</f>
        <v>42768</v>
      </c>
      <c r="C450" s="219">
        <f>_xll.qlCalendarAdvance(Calendar,C449,A450,"f",,Trigger)</f>
        <v>42772</v>
      </c>
      <c r="D450" s="102" t="e">
        <f>EUR1M!AP449</f>
        <v>#VALUE!</v>
      </c>
      <c r="E450" s="102">
        <f>EUR1M!AQ449</f>
        <v>1.5533574020493949E-4</v>
      </c>
      <c r="F450" s="220" t="e">
        <f t="shared" si="24"/>
        <v>#VALUE!</v>
      </c>
      <c r="G450" s="102" t="e">
        <f>EUR3M!AX449</f>
        <v>#VALUE!</v>
      </c>
      <c r="H450" s="102">
        <f>EUR3M!AY449</f>
        <v>1.0924928828160241E-3</v>
      </c>
      <c r="I450" s="220" t="e">
        <f t="shared" si="25"/>
        <v>#VALUE!</v>
      </c>
      <c r="J450" s="102" t="e">
        <f>EUR6M!AX449</f>
        <v>#VALUE!</v>
      </c>
      <c r="K450" s="102">
        <f>EUR6M!AY449</f>
        <v>2.1439440179032709E-3</v>
      </c>
      <c r="L450" s="220" t="e">
        <f t="shared" si="26"/>
        <v>#VALUE!</v>
      </c>
      <c r="M450" s="102" t="e">
        <f>EUR1Y!AX449</f>
        <v>#VALUE!</v>
      </c>
      <c r="N450" s="102">
        <f>EUR1Y!AY449</f>
        <v>3.7681886508371797E-3</v>
      </c>
      <c r="O450" s="220" t="e">
        <f t="shared" si="27"/>
        <v>#VALUE!</v>
      </c>
    </row>
    <row r="451" spans="1:15" x14ac:dyDescent="0.2">
      <c r="A451" s="55" t="s">
        <v>106</v>
      </c>
      <c r="B451" s="219">
        <f>_xll.qlInterestRateIndexFixingDate(IborIndex&amp;"6M",C451,Trigger)</f>
        <v>42769</v>
      </c>
      <c r="C451" s="219">
        <f>_xll.qlCalendarAdvance(Calendar,C450,A451,"f",,Trigger)</f>
        <v>42773</v>
      </c>
      <c r="D451" s="102" t="e">
        <f>EUR1M!AP450</f>
        <v>#VALUE!</v>
      </c>
      <c r="E451" s="102">
        <f>EUR1M!AQ450</f>
        <v>1.5954712962784612E-4</v>
      </c>
      <c r="F451" s="220" t="e">
        <f t="shared" si="24"/>
        <v>#VALUE!</v>
      </c>
      <c r="G451" s="102" t="e">
        <f>EUR3M!AX450</f>
        <v>#VALUE!</v>
      </c>
      <c r="H451" s="102">
        <f>EUR3M!AY450</f>
        <v>1.0960397787806997E-3</v>
      </c>
      <c r="I451" s="220" t="e">
        <f t="shared" si="25"/>
        <v>#VALUE!</v>
      </c>
      <c r="J451" s="102" t="e">
        <f>EUR6M!AX450</f>
        <v>#VALUE!</v>
      </c>
      <c r="K451" s="102">
        <f>EUR6M!AY450</f>
        <v>2.1498521226437362E-3</v>
      </c>
      <c r="L451" s="220" t="e">
        <f t="shared" si="26"/>
        <v>#VALUE!</v>
      </c>
      <c r="M451" s="102" t="e">
        <f>EUR1Y!AX450</f>
        <v>#VALUE!</v>
      </c>
      <c r="N451" s="102">
        <f>EUR1Y!AY450</f>
        <v>3.7746008280548694E-3</v>
      </c>
      <c r="O451" s="220" t="e">
        <f t="shared" si="27"/>
        <v>#VALUE!</v>
      </c>
    </row>
    <row r="452" spans="1:15" x14ac:dyDescent="0.2">
      <c r="A452" s="55" t="s">
        <v>106</v>
      </c>
      <c r="B452" s="219">
        <f>_xll.qlInterestRateIndexFixingDate(IborIndex&amp;"6M",C452,Trigger)</f>
        <v>42772</v>
      </c>
      <c r="C452" s="219">
        <f>_xll.qlCalendarAdvance(Calendar,C451,A452,"f",,Trigger)</f>
        <v>42774</v>
      </c>
      <c r="D452" s="102" t="e">
        <f>EUR1M!AP451</f>
        <v>#VALUE!</v>
      </c>
      <c r="E452" s="102">
        <f>EUR1M!AQ451</f>
        <v>1.6377555171745835E-4</v>
      </c>
      <c r="F452" s="220" t="e">
        <f t="shared" ref="F452:F515" si="28">(D452-E452)*10000</f>
        <v>#VALUE!</v>
      </c>
      <c r="G452" s="102" t="e">
        <f>EUR3M!AX451</f>
        <v>#VALUE!</v>
      </c>
      <c r="H452" s="102">
        <f>EUR3M!AY451</f>
        <v>1.0996110707655847E-3</v>
      </c>
      <c r="I452" s="220" t="e">
        <f t="shared" ref="I452:I515" si="29">(G452-H452)*10000</f>
        <v>#VALUE!</v>
      </c>
      <c r="J452" s="102" t="e">
        <f>EUR6M!AX451</f>
        <v>#VALUE!</v>
      </c>
      <c r="K452" s="102">
        <f>EUR6M!AY451</f>
        <v>2.1557995513859355E-3</v>
      </c>
      <c r="L452" s="220" t="e">
        <f t="shared" ref="L452:L515" si="30">(J452-K452)*10000</f>
        <v>#VALUE!</v>
      </c>
      <c r="M452" s="102" t="e">
        <f>EUR1Y!AX451</f>
        <v>#VALUE!</v>
      </c>
      <c r="N452" s="102">
        <f>EUR1Y!AY451</f>
        <v>3.7873469841575745E-3</v>
      </c>
      <c r="O452" s="220" t="e">
        <f t="shared" ref="O452:O515" si="31">(M452-N452)*10000</f>
        <v>#VALUE!</v>
      </c>
    </row>
    <row r="453" spans="1:15" x14ac:dyDescent="0.2">
      <c r="A453" s="55" t="s">
        <v>106</v>
      </c>
      <c r="B453" s="219">
        <f>_xll.qlInterestRateIndexFixingDate(IborIndex&amp;"6M",C453,Trigger)</f>
        <v>42773</v>
      </c>
      <c r="C453" s="219">
        <f>_xll.qlCalendarAdvance(Calendar,C452,A453,"f",,Trigger)</f>
        <v>42775</v>
      </c>
      <c r="D453" s="102" t="e">
        <f>EUR1M!AP452</f>
        <v>#VALUE!</v>
      </c>
      <c r="E453" s="102">
        <f>EUR1M!AQ452</f>
        <v>1.7656341834307705E-4</v>
      </c>
      <c r="F453" s="220" t="e">
        <f t="shared" si="28"/>
        <v>#VALUE!</v>
      </c>
      <c r="G453" s="102" t="e">
        <f>EUR3M!AX452</f>
        <v>#VALUE!</v>
      </c>
      <c r="H453" s="102">
        <f>EUR3M!AY452</f>
        <v>1.1071242081973269E-3</v>
      </c>
      <c r="I453" s="220" t="e">
        <f t="shared" si="29"/>
        <v>#VALUE!</v>
      </c>
      <c r="J453" s="102" t="e">
        <f>EUR6M!AX452</f>
        <v>#VALUE!</v>
      </c>
      <c r="K453" s="102">
        <f>EUR6M!AY452</f>
        <v>2.1768453191621747E-3</v>
      </c>
      <c r="L453" s="220" t="e">
        <f t="shared" si="30"/>
        <v>#VALUE!</v>
      </c>
      <c r="M453" s="102" t="e">
        <f>EUR1Y!AX452</f>
        <v>#VALUE!</v>
      </c>
      <c r="N453" s="102">
        <f>EUR1Y!AY452</f>
        <v>3.8004876496917335E-3</v>
      </c>
      <c r="O453" s="220" t="e">
        <f t="shared" si="31"/>
        <v>#VALUE!</v>
      </c>
    </row>
    <row r="454" spans="1:15" x14ac:dyDescent="0.2">
      <c r="A454" s="55" t="s">
        <v>106</v>
      </c>
      <c r="B454" s="219">
        <f>_xll.qlInterestRateIndexFixingDate(IborIndex&amp;"6M",C454,Trigger)</f>
        <v>42774</v>
      </c>
      <c r="C454" s="219">
        <f>_xll.qlCalendarAdvance(Calendar,C453,A454,"f",,Trigger)</f>
        <v>42776</v>
      </c>
      <c r="D454" s="102" t="e">
        <f>EUR1M!AP453</f>
        <v>#VALUE!</v>
      </c>
      <c r="E454" s="102">
        <f>EUR1M!AQ453</f>
        <v>1.8086037545035031E-4</v>
      </c>
      <c r="F454" s="220" t="e">
        <f t="shared" si="28"/>
        <v>#VALUE!</v>
      </c>
      <c r="G454" s="102" t="e">
        <f>EUR3M!AX453</f>
        <v>#VALUE!</v>
      </c>
      <c r="H454" s="102">
        <f>EUR3M!AY453</f>
        <v>1.1146586794087557E-3</v>
      </c>
      <c r="I454" s="220" t="e">
        <f t="shared" si="29"/>
        <v>#VALUE!</v>
      </c>
      <c r="J454" s="102" t="e">
        <f>EUR6M!AX453</f>
        <v>#VALUE!</v>
      </c>
      <c r="K454" s="102">
        <f>EUR6M!AY453</f>
        <v>2.1800321328738813E-3</v>
      </c>
      <c r="L454" s="220" t="e">
        <f t="shared" si="30"/>
        <v>#VALUE!</v>
      </c>
      <c r="M454" s="102" t="e">
        <f>EUR1Y!AX453</f>
        <v>#VALUE!</v>
      </c>
      <c r="N454" s="102">
        <f>EUR1Y!AY453</f>
        <v>3.8070169338890983E-3</v>
      </c>
      <c r="O454" s="220" t="e">
        <f t="shared" si="31"/>
        <v>#VALUE!</v>
      </c>
    </row>
    <row r="455" spans="1:15" x14ac:dyDescent="0.2">
      <c r="A455" s="55" t="s">
        <v>106</v>
      </c>
      <c r="B455" s="219">
        <f>_xll.qlInterestRateIndexFixingDate(IborIndex&amp;"6M",C455,Trigger)</f>
        <v>42775</v>
      </c>
      <c r="C455" s="219">
        <f>_xll.qlCalendarAdvance(Calendar,C454,A455,"f",,Trigger)</f>
        <v>42779</v>
      </c>
      <c r="D455" s="102" t="e">
        <f>EUR1M!AP454</f>
        <v>#VALUE!</v>
      </c>
      <c r="E455" s="102">
        <f>EUR1M!AQ454</f>
        <v>1.8517456740545818E-4</v>
      </c>
      <c r="F455" s="220" t="e">
        <f t="shared" si="28"/>
        <v>#VALUE!</v>
      </c>
      <c r="G455" s="102" t="e">
        <f>EUR3M!AX454</f>
        <v>#VALUE!</v>
      </c>
      <c r="H455" s="102">
        <f>EUR3M!AY454</f>
        <v>1.145119692589347E-3</v>
      </c>
      <c r="I455" s="220" t="e">
        <f t="shared" si="29"/>
        <v>#VALUE!</v>
      </c>
      <c r="J455" s="102" t="e">
        <f>EUR6M!AX454</f>
        <v>#VALUE!</v>
      </c>
      <c r="K455" s="102">
        <f>EUR6M!AY454</f>
        <v>2.1862135308132464E-3</v>
      </c>
      <c r="L455" s="220" t="e">
        <f t="shared" si="30"/>
        <v>#VALUE!</v>
      </c>
      <c r="M455" s="102" t="e">
        <f>EUR1Y!AX454</f>
        <v>#VALUE!</v>
      </c>
      <c r="N455" s="102">
        <f>EUR1Y!AY454</f>
        <v>3.8135684598359456E-3</v>
      </c>
      <c r="O455" s="220" t="e">
        <f t="shared" si="31"/>
        <v>#VALUE!</v>
      </c>
    </row>
    <row r="456" spans="1:15" x14ac:dyDescent="0.2">
      <c r="A456" s="55" t="s">
        <v>106</v>
      </c>
      <c r="B456" s="219">
        <f>_xll.qlInterestRateIndexFixingDate(IborIndex&amp;"6M",C456,Trigger)</f>
        <v>42776</v>
      </c>
      <c r="C456" s="219">
        <f>_xll.qlCalendarAdvance(Calendar,C455,A456,"f",,Trigger)</f>
        <v>42780</v>
      </c>
      <c r="D456" s="102" t="e">
        <f>EUR1M!AP455</f>
        <v>#VALUE!</v>
      </c>
      <c r="E456" s="102">
        <f>EUR1M!AQ455</f>
        <v>1.8950603463606188E-4</v>
      </c>
      <c r="F456" s="220" t="e">
        <f t="shared" si="28"/>
        <v>#VALUE!</v>
      </c>
      <c r="G456" s="102" t="e">
        <f>EUR3M!AX455</f>
        <v>#VALUE!</v>
      </c>
      <c r="H456" s="102">
        <f>EUR3M!AY455</f>
        <v>1.1488481873325185E-3</v>
      </c>
      <c r="I456" s="220" t="e">
        <f t="shared" si="29"/>
        <v>#VALUE!</v>
      </c>
      <c r="J456" s="102" t="e">
        <f>EUR6M!AX455</f>
        <v>#VALUE!</v>
      </c>
      <c r="K456" s="102">
        <f>EUR6M!AY455</f>
        <v>2.1924479356562293E-3</v>
      </c>
      <c r="L456" s="220" t="e">
        <f t="shared" si="30"/>
        <v>#VALUE!</v>
      </c>
      <c r="M456" s="102" t="e">
        <f>EUR1Y!AX455</f>
        <v>#VALUE!</v>
      </c>
      <c r="N456" s="102">
        <f>EUR1Y!AY455</f>
        <v>3.8201415287308217E-3</v>
      </c>
      <c r="O456" s="220" t="e">
        <f t="shared" si="31"/>
        <v>#VALUE!</v>
      </c>
    </row>
    <row r="457" spans="1:15" x14ac:dyDescent="0.2">
      <c r="A457" s="55" t="s">
        <v>106</v>
      </c>
      <c r="B457" s="219">
        <f>_xll.qlInterestRateIndexFixingDate(IborIndex&amp;"6M",C457,Trigger)</f>
        <v>42779</v>
      </c>
      <c r="C457" s="219">
        <f>_xll.qlCalendarAdvance(Calendar,C456,A457,"f",,Trigger)</f>
        <v>42781</v>
      </c>
      <c r="D457" s="102" t="e">
        <f>EUR1M!AP456</f>
        <v>#VALUE!</v>
      </c>
      <c r="E457" s="102">
        <f>EUR1M!AQ456</f>
        <v>1.9385481758124205E-4</v>
      </c>
      <c r="F457" s="220" t="e">
        <f t="shared" si="28"/>
        <v>#VALUE!</v>
      </c>
      <c r="G457" s="102" t="e">
        <f>EUR3M!AX456</f>
        <v>#VALUE!</v>
      </c>
      <c r="H457" s="102">
        <f>EUR3M!AY456</f>
        <v>1.1525983609777391E-3</v>
      </c>
      <c r="I457" s="220" t="e">
        <f t="shared" si="29"/>
        <v>#VALUE!</v>
      </c>
      <c r="J457" s="102" t="e">
        <f>EUR6M!AX456</f>
        <v>#VALUE!</v>
      </c>
      <c r="K457" s="102">
        <f>EUR6M!AY456</f>
        <v>2.1987310882524498E-3</v>
      </c>
      <c r="L457" s="220" t="e">
        <f t="shared" si="30"/>
        <v>#VALUE!</v>
      </c>
      <c r="M457" s="102" t="e">
        <f>EUR1Y!AX456</f>
        <v>#VALUE!</v>
      </c>
      <c r="N457" s="102">
        <f>EUR1Y!AY456</f>
        <v>3.8330462033230582E-3</v>
      </c>
      <c r="O457" s="220" t="e">
        <f t="shared" si="31"/>
        <v>#VALUE!</v>
      </c>
    </row>
    <row r="458" spans="1:15" x14ac:dyDescent="0.2">
      <c r="A458" s="55" t="s">
        <v>106</v>
      </c>
      <c r="B458" s="219">
        <f>_xll.qlInterestRateIndexFixingDate(IborIndex&amp;"6M",C458,Trigger)</f>
        <v>42780</v>
      </c>
      <c r="C458" s="219">
        <f>_xll.qlCalendarAdvance(Calendar,C457,A458,"f",,Trigger)</f>
        <v>42782</v>
      </c>
      <c r="D458" s="102" t="e">
        <f>EUR1M!AP457</f>
        <v>#VALUE!</v>
      </c>
      <c r="E458" s="102">
        <f>EUR1M!AQ457</f>
        <v>2.0700546504937023E-4</v>
      </c>
      <c r="F458" s="220" t="e">
        <f t="shared" si="28"/>
        <v>#VALUE!</v>
      </c>
      <c r="G458" s="102" t="e">
        <f>EUR3M!AX457</f>
        <v>#VALUE!</v>
      </c>
      <c r="H458" s="102">
        <f>EUR3M!AY457</f>
        <v>1.1602291012160755E-3</v>
      </c>
      <c r="I458" s="220" t="e">
        <f t="shared" si="29"/>
        <v>#VALUE!</v>
      </c>
      <c r="J458" s="102" t="e">
        <f>EUR6M!AX457</f>
        <v>#VALUE!</v>
      </c>
      <c r="K458" s="102">
        <f>EUR6M!AY457</f>
        <v>2.2208077135068538E-3</v>
      </c>
      <c r="L458" s="220" t="e">
        <f t="shared" si="30"/>
        <v>#VALUE!</v>
      </c>
      <c r="M458" s="102" t="e">
        <f>EUR1Y!AX457</f>
        <v>#VALUE!</v>
      </c>
      <c r="N458" s="102">
        <f>EUR1Y!AY457</f>
        <v>3.8466080221881481E-3</v>
      </c>
      <c r="O458" s="220" t="e">
        <f t="shared" si="31"/>
        <v>#VALUE!</v>
      </c>
    </row>
    <row r="459" spans="1:15" x14ac:dyDescent="0.2">
      <c r="A459" s="55" t="s">
        <v>106</v>
      </c>
      <c r="B459" s="219">
        <f>_xll.qlInterestRateIndexFixingDate(IborIndex&amp;"6M",C459,Trigger)</f>
        <v>42781</v>
      </c>
      <c r="C459" s="219">
        <f>_xll.qlCalendarAdvance(Calendar,C458,A459,"f",,Trigger)</f>
        <v>42783</v>
      </c>
      <c r="D459" s="102" t="e">
        <f>EUR1M!AP458</f>
        <v>#VALUE!</v>
      </c>
      <c r="E459" s="102">
        <f>EUR1M!AQ458</f>
        <v>2.114239152065497E-4</v>
      </c>
      <c r="F459" s="220" t="e">
        <f t="shared" si="28"/>
        <v>#VALUE!</v>
      </c>
      <c r="G459" s="102" t="e">
        <f>EUR3M!AX458</f>
        <v>#VALUE!</v>
      </c>
      <c r="H459" s="102">
        <f>EUR3M!AY458</f>
        <v>1.1678705140560908E-3</v>
      </c>
      <c r="I459" s="220" t="e">
        <f t="shared" si="29"/>
        <v>#VALUE!</v>
      </c>
      <c r="J459" s="102" t="e">
        <f>EUR6M!AX458</f>
        <v>#VALUE!</v>
      </c>
      <c r="K459" s="102">
        <f>EUR6M!AY458</f>
        <v>2.2242376127431965E-3</v>
      </c>
      <c r="L459" s="220" t="e">
        <f t="shared" si="30"/>
        <v>#VALUE!</v>
      </c>
      <c r="M459" s="102" t="e">
        <f>EUR1Y!AX458</f>
        <v>#VALUE!</v>
      </c>
      <c r="N459" s="102">
        <f>EUR1Y!AY458</f>
        <v>3.8532570292420182E-3</v>
      </c>
      <c r="O459" s="220" t="e">
        <f t="shared" si="31"/>
        <v>#VALUE!</v>
      </c>
    </row>
    <row r="460" spans="1:15" x14ac:dyDescent="0.2">
      <c r="A460" s="55" t="s">
        <v>106</v>
      </c>
      <c r="B460" s="219">
        <f>_xll.qlInterestRateIndexFixingDate(IborIndex&amp;"6M",C460,Trigger)</f>
        <v>42782</v>
      </c>
      <c r="C460" s="219">
        <f>_xll.qlCalendarAdvance(Calendar,C459,A460,"f",,Trigger)</f>
        <v>42786</v>
      </c>
      <c r="D460" s="102" t="e">
        <f>EUR1M!AP459</f>
        <v>#VALUE!</v>
      </c>
      <c r="E460" s="102">
        <f>EUR1M!AQ459</f>
        <v>2.1585988325087006E-4</v>
      </c>
      <c r="F460" s="220" t="e">
        <f t="shared" si="28"/>
        <v>#VALUE!</v>
      </c>
      <c r="G460" s="102" t="e">
        <f>EUR3M!AX459</f>
        <v>#VALUE!</v>
      </c>
      <c r="H460" s="102">
        <f>EUR3M!AY459</f>
        <v>1.1984253558863943E-3</v>
      </c>
      <c r="I460" s="220" t="e">
        <f t="shared" si="29"/>
        <v>#VALUE!</v>
      </c>
      <c r="J460" s="102" t="e">
        <f>EUR6M!AX459</f>
        <v>#VALUE!</v>
      </c>
      <c r="K460" s="102">
        <f>EUR6M!AY459</f>
        <v>2.2306790163852757E-3</v>
      </c>
      <c r="L460" s="220" t="e">
        <f t="shared" si="30"/>
        <v>#VALUE!</v>
      </c>
      <c r="M460" s="102" t="e">
        <f>EUR1Y!AX459</f>
        <v>#VALUE!</v>
      </c>
      <c r="N460" s="102">
        <f>EUR1Y!AY459</f>
        <v>3.8599144722870813E-3</v>
      </c>
      <c r="O460" s="220" t="e">
        <f t="shared" si="31"/>
        <v>#VALUE!</v>
      </c>
    </row>
    <row r="461" spans="1:15" x14ac:dyDescent="0.2">
      <c r="A461" s="55" t="s">
        <v>106</v>
      </c>
      <c r="B461" s="219">
        <f>_xll.qlInterestRateIndexFixingDate(IborIndex&amp;"6M",C461,Trigger)</f>
        <v>42783</v>
      </c>
      <c r="C461" s="219">
        <f>_xll.qlCalendarAdvance(Calendar,C460,A461,"f",,Trigger)</f>
        <v>42787</v>
      </c>
      <c r="D461" s="102" t="e">
        <f>EUR1M!AP460</f>
        <v>#VALUE!</v>
      </c>
      <c r="E461" s="102">
        <f>EUR1M!AQ460</f>
        <v>2.2031340962997651E-4</v>
      </c>
      <c r="F461" s="220" t="e">
        <f t="shared" si="28"/>
        <v>#VALUE!</v>
      </c>
      <c r="G461" s="102" t="e">
        <f>EUR3M!AX460</f>
        <v>#VALUE!</v>
      </c>
      <c r="H461" s="102">
        <f>EUR3M!AY460</f>
        <v>1.2022951741181842E-3</v>
      </c>
      <c r="I461" s="220" t="e">
        <f t="shared" si="29"/>
        <v>#VALUE!</v>
      </c>
      <c r="J461" s="102" t="e">
        <f>EUR6M!AX460</f>
        <v>#VALUE!</v>
      </c>
      <c r="K461" s="102">
        <f>EUR6M!AY460</f>
        <v>2.2371347205615922E-3</v>
      </c>
      <c r="L461" s="220" t="e">
        <f t="shared" si="30"/>
        <v>#VALUE!</v>
      </c>
      <c r="M461" s="102" t="e">
        <f>EUR1Y!AX460</f>
        <v>#VALUE!</v>
      </c>
      <c r="N461" s="102">
        <f>EUR1Y!AY460</f>
        <v>3.8665780679925528E-3</v>
      </c>
      <c r="O461" s="220" t="e">
        <f t="shared" si="31"/>
        <v>#VALUE!</v>
      </c>
    </row>
    <row r="462" spans="1:15" x14ac:dyDescent="0.2">
      <c r="A462" s="55" t="s">
        <v>106</v>
      </c>
      <c r="B462" s="219">
        <f>_xll.qlInterestRateIndexFixingDate(IborIndex&amp;"6M",C462,Trigger)</f>
        <v>42786</v>
      </c>
      <c r="C462" s="219">
        <f>_xll.qlCalendarAdvance(Calendar,C461,A462,"f",,Trigger)</f>
        <v>42788</v>
      </c>
      <c r="D462" s="102" t="e">
        <f>EUR1M!AP461</f>
        <v>#VALUE!</v>
      </c>
      <c r="E462" s="102">
        <f>EUR1M!AQ461</f>
        <v>2.2478453477153032E-4</v>
      </c>
      <c r="F462" s="220" t="e">
        <f t="shared" si="28"/>
        <v>#VALUE!</v>
      </c>
      <c r="G462" s="102" t="e">
        <f>EUR3M!AX461</f>
        <v>#VALUE!</v>
      </c>
      <c r="H462" s="102">
        <f>EUR3M!AY461</f>
        <v>1.2061827995862424E-3</v>
      </c>
      <c r="I462" s="220" t="e">
        <f t="shared" si="29"/>
        <v>#VALUE!</v>
      </c>
      <c r="J462" s="102" t="e">
        <f>EUR6M!AX461</f>
        <v>#VALUE!</v>
      </c>
      <c r="K462" s="102">
        <f>EUR6M!AY461</f>
        <v>2.2435988580003946E-3</v>
      </c>
      <c r="L462" s="220" t="e">
        <f t="shared" si="30"/>
        <v>#VALUE!</v>
      </c>
      <c r="M462" s="102" t="e">
        <f>EUR1Y!AX461</f>
        <v>#VALUE!</v>
      </c>
      <c r="N462" s="102">
        <f>EUR1Y!AY461</f>
        <v>3.879555474784083E-3</v>
      </c>
      <c r="O462" s="220" t="e">
        <f t="shared" si="31"/>
        <v>#VALUE!</v>
      </c>
    </row>
    <row r="463" spans="1:15" x14ac:dyDescent="0.2">
      <c r="A463" s="55" t="s">
        <v>106</v>
      </c>
      <c r="B463" s="219">
        <f>_xll.qlInterestRateIndexFixingDate(IborIndex&amp;"6M",C463,Trigger)</f>
        <v>42787</v>
      </c>
      <c r="C463" s="219">
        <f>_xll.qlCalendarAdvance(Calendar,C462,A463,"f",,Trigger)</f>
        <v>42789</v>
      </c>
      <c r="D463" s="102" t="e">
        <f>EUR1M!AP462</f>
        <v>#VALUE!</v>
      </c>
      <c r="E463" s="102">
        <f>EUR1M!AQ462</f>
        <v>2.3830390714455314E-4</v>
      </c>
      <c r="F463" s="220" t="e">
        <f t="shared" si="28"/>
        <v>#VALUE!</v>
      </c>
      <c r="G463" s="102" t="e">
        <f>EUR3M!AX462</f>
        <v>#VALUE!</v>
      </c>
      <c r="H463" s="102">
        <f>EUR3M!AY462</f>
        <v>1.2138552024673528E-3</v>
      </c>
      <c r="I463" s="220" t="e">
        <f t="shared" si="29"/>
        <v>#VALUE!</v>
      </c>
      <c r="J463" s="102" t="e">
        <f>EUR6M!AX462</f>
        <v>#VALUE!</v>
      </c>
      <c r="K463" s="102">
        <f>EUR6M!AY462</f>
        <v>2.2660161543658535E-3</v>
      </c>
      <c r="L463" s="220" t="e">
        <f t="shared" si="30"/>
        <v>#VALUE!</v>
      </c>
      <c r="M463" s="102" t="e">
        <f>EUR1Y!AX462</f>
        <v>#VALUE!</v>
      </c>
      <c r="N463" s="102">
        <f>EUR1Y!AY462</f>
        <v>3.8932478189906503E-3</v>
      </c>
      <c r="O463" s="220" t="e">
        <f t="shared" si="31"/>
        <v>#VALUE!</v>
      </c>
    </row>
    <row r="464" spans="1:15" x14ac:dyDescent="0.2">
      <c r="A464" s="55" t="s">
        <v>106</v>
      </c>
      <c r="B464" s="219">
        <f>_xll.qlInterestRateIndexFixingDate(IborIndex&amp;"6M",C464,Trigger)</f>
        <v>42788</v>
      </c>
      <c r="C464" s="219">
        <f>_xll.qlCalendarAdvance(Calendar,C463,A464,"f",,Trigger)</f>
        <v>42790</v>
      </c>
      <c r="D464" s="102" t="e">
        <f>EUR1M!AP463</f>
        <v>#VALUE!</v>
      </c>
      <c r="E464" s="102">
        <f>EUR1M!AQ463</f>
        <v>2.4982408533364401E-4</v>
      </c>
      <c r="F464" s="220" t="e">
        <f t="shared" si="28"/>
        <v>#VALUE!</v>
      </c>
      <c r="G464" s="102" t="e">
        <f>EUR3M!AX463</f>
        <v>#VALUE!</v>
      </c>
      <c r="H464" s="102">
        <f>EUR3M!AY463</f>
        <v>1.221527179459925E-3</v>
      </c>
      <c r="I464" s="220" t="e">
        <f t="shared" si="29"/>
        <v>#VALUE!</v>
      </c>
      <c r="J464" s="102" t="e">
        <f>EUR6M!AX463</f>
        <v>#VALUE!</v>
      </c>
      <c r="K464" s="102">
        <f>EUR6M!AY463</f>
        <v>2.2785642336322826E-3</v>
      </c>
      <c r="L464" s="220" t="e">
        <f t="shared" si="30"/>
        <v>#VALUE!</v>
      </c>
      <c r="M464" s="102" t="e">
        <f>EUR1Y!AX463</f>
        <v>#VALUE!</v>
      </c>
      <c r="N464" s="102">
        <f>EUR1Y!AY463</f>
        <v>3.8999074362152347E-3</v>
      </c>
      <c r="O464" s="220" t="e">
        <f t="shared" si="31"/>
        <v>#VALUE!</v>
      </c>
    </row>
    <row r="465" spans="1:15" x14ac:dyDescent="0.2">
      <c r="A465" s="55" t="s">
        <v>106</v>
      </c>
      <c r="B465" s="219">
        <f>_xll.qlInterestRateIndexFixingDate(IborIndex&amp;"6M",C465,Trigger)</f>
        <v>42789</v>
      </c>
      <c r="C465" s="219">
        <f>_xll.qlCalendarAdvance(Calendar,C464,A465,"f",,Trigger)</f>
        <v>42793</v>
      </c>
      <c r="D465" s="102" t="e">
        <f>EUR1M!AP464</f>
        <v>#VALUE!</v>
      </c>
      <c r="E465" s="102">
        <f>EUR1M!AQ464</f>
        <v>2.5911147972931565E-4</v>
      </c>
      <c r="F465" s="220" t="e">
        <f t="shared" si="28"/>
        <v>#VALUE!</v>
      </c>
      <c r="G465" s="102" t="e">
        <f>EUR3M!AX464</f>
        <v>#VALUE!</v>
      </c>
      <c r="H465" s="102">
        <f>EUR3M!AY464</f>
        <v>1.2518844120581072E-3</v>
      </c>
      <c r="I465" s="220" t="e">
        <f t="shared" si="29"/>
        <v>#VALUE!</v>
      </c>
      <c r="J465" s="102" t="e">
        <f>EUR6M!AX464</f>
        <v>#VALUE!</v>
      </c>
      <c r="K465" s="102">
        <f>EUR6M!AY464</f>
        <v>2.2849998069956298E-3</v>
      </c>
      <c r="L465" s="220" t="e">
        <f t="shared" si="30"/>
        <v>#VALUE!</v>
      </c>
      <c r="M465" s="102" t="e">
        <f>EUR1Y!AX464</f>
        <v>#VALUE!</v>
      </c>
      <c r="N465" s="102">
        <f>EUR1Y!AY464</f>
        <v>3.9065592110150271E-3</v>
      </c>
      <c r="O465" s="220" t="e">
        <f t="shared" si="31"/>
        <v>#VALUE!</v>
      </c>
    </row>
    <row r="466" spans="1:15" x14ac:dyDescent="0.2">
      <c r="A466" s="55" t="s">
        <v>106</v>
      </c>
      <c r="B466" s="219">
        <f>_xll.qlInterestRateIndexFixingDate(IborIndex&amp;"6M",C466,Trigger)</f>
        <v>42790</v>
      </c>
      <c r="C466" s="219">
        <f>_xll.qlCalendarAdvance(Calendar,C465,A466,"f",,Trigger)</f>
        <v>42794</v>
      </c>
      <c r="D466" s="102" t="e">
        <f>EUR1M!AP465</f>
        <v>#VALUE!</v>
      </c>
      <c r="E466" s="102">
        <f>EUR1M!AQ465</f>
        <v>2.6137193371134071E-4</v>
      </c>
      <c r="F466" s="220" t="e">
        <f t="shared" si="28"/>
        <v>#VALUE!</v>
      </c>
      <c r="G466" s="102" t="e">
        <f>EUR3M!AX465</f>
        <v>#VALUE!</v>
      </c>
      <c r="H466" s="102">
        <f>EUR3M!AY465</f>
        <v>1.2631420614116629E-3</v>
      </c>
      <c r="I466" s="220" t="e">
        <f t="shared" si="29"/>
        <v>#VALUE!</v>
      </c>
      <c r="J466" s="102" t="e">
        <f>EUR6M!AX465</f>
        <v>#VALUE!</v>
      </c>
      <c r="K466" s="102">
        <f>EUR6M!AY465</f>
        <v>2.2975677014507884E-3</v>
      </c>
      <c r="L466" s="220" t="e">
        <f t="shared" si="30"/>
        <v>#VALUE!</v>
      </c>
      <c r="M466" s="102" t="e">
        <f>EUR1Y!AX465</f>
        <v>#VALUE!</v>
      </c>
      <c r="N466" s="102">
        <f>EUR1Y!AY465</f>
        <v>3.913200761688179E-3</v>
      </c>
      <c r="O466" s="220" t="e">
        <f t="shared" si="31"/>
        <v>#VALUE!</v>
      </c>
    </row>
    <row r="467" spans="1:15" x14ac:dyDescent="0.2">
      <c r="A467" s="55" t="s">
        <v>106</v>
      </c>
      <c r="B467" s="219">
        <f>_xll.qlInterestRateIndexFixingDate(IborIndex&amp;"6M",C467,Trigger)</f>
        <v>42793</v>
      </c>
      <c r="C467" s="219">
        <f>_xll.qlCalendarAdvance(Calendar,C466,A467,"f",,Trigger)</f>
        <v>42795</v>
      </c>
      <c r="D467" s="102" t="e">
        <f>EUR1M!AP466</f>
        <v>#VALUE!</v>
      </c>
      <c r="E467" s="102">
        <f>EUR1M!AQ466</f>
        <v>2.6363826411001138E-4</v>
      </c>
      <c r="F467" s="220" t="e">
        <f t="shared" si="28"/>
        <v>#VALUE!</v>
      </c>
      <c r="G467" s="102" t="e">
        <f>EUR3M!AX466</f>
        <v>#VALUE!</v>
      </c>
      <c r="H467" s="102">
        <f>EUR3M!AY466</f>
        <v>1.2707315816734809E-3</v>
      </c>
      <c r="I467" s="220" t="e">
        <f t="shared" si="29"/>
        <v>#VALUE!</v>
      </c>
      <c r="J467" s="102" t="e">
        <f>EUR6M!AX466</f>
        <v>#VALUE!</v>
      </c>
      <c r="K467" s="102">
        <f>EUR6M!AY466</f>
        <v>2.3008660065570049E-3</v>
      </c>
      <c r="L467" s="220" t="e">
        <f t="shared" si="30"/>
        <v>#VALUE!</v>
      </c>
      <c r="M467" s="102" t="e">
        <f>EUR1Y!AX466</f>
        <v>#VALUE!</v>
      </c>
      <c r="N467" s="102">
        <f>EUR1Y!AY466</f>
        <v>3.9261374352894283E-3</v>
      </c>
      <c r="O467" s="220" t="e">
        <f t="shared" si="31"/>
        <v>#VALUE!</v>
      </c>
    </row>
    <row r="468" spans="1:15" x14ac:dyDescent="0.2">
      <c r="A468" s="55" t="s">
        <v>106</v>
      </c>
      <c r="B468" s="219">
        <f>_xll.qlInterestRateIndexFixingDate(IborIndex&amp;"6M",C468,Trigger)</f>
        <v>42794</v>
      </c>
      <c r="C468" s="219">
        <f>_xll.qlCalendarAdvance(Calendar,C467,A468,"f",,Trigger)</f>
        <v>42796</v>
      </c>
      <c r="D468" s="102" t="e">
        <f>EUR1M!AP467</f>
        <v>#VALUE!</v>
      </c>
      <c r="E468" s="102">
        <f>EUR1M!AQ467</f>
        <v>2.7761429109863036E-4</v>
      </c>
      <c r="F468" s="220" t="e">
        <f t="shared" si="28"/>
        <v>#VALUE!</v>
      </c>
      <c r="G468" s="102" t="e">
        <f>EUR3M!AX467</f>
        <v>#VALUE!</v>
      </c>
      <c r="H468" s="102">
        <f>EUR3M!AY467</f>
        <v>1.2783093794922823E-3</v>
      </c>
      <c r="I468" s="220" t="e">
        <f t="shared" si="29"/>
        <v>#VALUE!</v>
      </c>
      <c r="J468" s="102" t="e">
        <f>EUR6M!AX467</f>
        <v>#VALUE!</v>
      </c>
      <c r="K468" s="102">
        <f>EUR6M!AY467</f>
        <v>2.316650759550145E-3</v>
      </c>
      <c r="L468" s="220" t="e">
        <f t="shared" si="30"/>
        <v>#VALUE!</v>
      </c>
      <c r="M468" s="102" t="e">
        <f>EUR1Y!AX467</f>
        <v>#VALUE!</v>
      </c>
      <c r="N468" s="102">
        <f>EUR1Y!AY467</f>
        <v>3.9396165971635859E-3</v>
      </c>
      <c r="O468" s="220" t="e">
        <f t="shared" si="31"/>
        <v>#VALUE!</v>
      </c>
    </row>
    <row r="469" spans="1:15" x14ac:dyDescent="0.2">
      <c r="A469" s="55" t="s">
        <v>106</v>
      </c>
      <c r="B469" s="219">
        <f>_xll.qlInterestRateIndexFixingDate(IborIndex&amp;"6M",C469,Trigger)</f>
        <v>42795</v>
      </c>
      <c r="C469" s="219">
        <f>_xll.qlCalendarAdvance(Calendar,C468,A469,"f",,Trigger)</f>
        <v>42797</v>
      </c>
      <c r="D469" s="102" t="e">
        <f>EUR1M!AP468</f>
        <v>#VALUE!</v>
      </c>
      <c r="E469" s="102">
        <f>EUR1M!AQ468</f>
        <v>2.8230912175190279E-4</v>
      </c>
      <c r="F469" s="220" t="e">
        <f t="shared" si="28"/>
        <v>#VALUE!</v>
      </c>
      <c r="G469" s="102" t="e">
        <f>EUR3M!AX468</f>
        <v>#VALUE!</v>
      </c>
      <c r="H469" s="102">
        <f>EUR3M!AY468</f>
        <v>1.2929909530690772E-3</v>
      </c>
      <c r="I469" s="220" t="e">
        <f t="shared" si="29"/>
        <v>#VALUE!</v>
      </c>
      <c r="J469" s="102" t="e">
        <f>EUR6M!AX468</f>
        <v>#VALUE!</v>
      </c>
      <c r="K469" s="102">
        <f>EUR6M!AY468</f>
        <v>2.3228329258781371E-3</v>
      </c>
      <c r="L469" s="220" t="e">
        <f t="shared" si="30"/>
        <v>#VALUE!</v>
      </c>
      <c r="M469" s="102" t="e">
        <f>EUR1Y!AX468</f>
        <v>#VALUE!</v>
      </c>
      <c r="N469" s="102">
        <f>EUR1Y!AY468</f>
        <v>3.9461708097604598E-3</v>
      </c>
      <c r="O469" s="220" t="e">
        <f t="shared" si="31"/>
        <v>#VALUE!</v>
      </c>
    </row>
    <row r="470" spans="1:15" x14ac:dyDescent="0.2">
      <c r="A470" s="55" t="s">
        <v>106</v>
      </c>
      <c r="B470" s="219">
        <f>_xll.qlInterestRateIndexFixingDate(IborIndex&amp;"6M",C470,Trigger)</f>
        <v>42796</v>
      </c>
      <c r="C470" s="219">
        <f>_xll.qlCalendarAdvance(Calendar,C469,A470,"f",,Trigger)</f>
        <v>42800</v>
      </c>
      <c r="D470" s="102" t="e">
        <f>EUR1M!AP469</f>
        <v>#VALUE!</v>
      </c>
      <c r="E470" s="102">
        <f>EUR1M!AQ469</f>
        <v>2.9185068860293484E-4</v>
      </c>
      <c r="F470" s="220" t="e">
        <f t="shared" si="28"/>
        <v>#VALUE!</v>
      </c>
      <c r="G470" s="102" t="e">
        <f>EUR3M!AX469</f>
        <v>#VALUE!</v>
      </c>
      <c r="H470" s="102">
        <f>EUR3M!AY469</f>
        <v>1.3084705915818958E-3</v>
      </c>
      <c r="I470" s="220" t="e">
        <f t="shared" si="29"/>
        <v>#VALUE!</v>
      </c>
      <c r="J470" s="102" t="e">
        <f>EUR6M!AX469</f>
        <v>#VALUE!</v>
      </c>
      <c r="K470" s="102">
        <f>EUR6M!AY469</f>
        <v>2.3289513716581605E-3</v>
      </c>
      <c r="L470" s="220" t="e">
        <f t="shared" si="30"/>
        <v>#VALUE!</v>
      </c>
      <c r="M470" s="102" t="e">
        <f>EUR1Y!AX469</f>
        <v>#VALUE!</v>
      </c>
      <c r="N470" s="102">
        <f>EUR1Y!AY469</f>
        <v>3.9527002128698276E-3</v>
      </c>
      <c r="O470" s="220" t="e">
        <f t="shared" si="31"/>
        <v>#VALUE!</v>
      </c>
    </row>
    <row r="471" spans="1:15" x14ac:dyDescent="0.2">
      <c r="A471" s="55" t="s">
        <v>106</v>
      </c>
      <c r="B471" s="219">
        <f>_xll.qlInterestRateIndexFixingDate(IborIndex&amp;"6M",C471,Trigger)</f>
        <v>42797</v>
      </c>
      <c r="C471" s="219">
        <f>_xll.qlCalendarAdvance(Calendar,C470,A471,"f",,Trigger)</f>
        <v>42801</v>
      </c>
      <c r="D471" s="102" t="e">
        <f>EUR1M!AP470</f>
        <v>#VALUE!</v>
      </c>
      <c r="E471" s="102">
        <f>EUR1M!AQ470</f>
        <v>2.9417368159423418E-4</v>
      </c>
      <c r="F471" s="220" t="e">
        <f t="shared" si="28"/>
        <v>#VALUE!</v>
      </c>
      <c r="G471" s="102" t="e">
        <f>EUR3M!AX470</f>
        <v>#VALUE!</v>
      </c>
      <c r="H471" s="102">
        <f>EUR3M!AY470</f>
        <v>1.3159651355638294E-3</v>
      </c>
      <c r="I471" s="220" t="e">
        <f t="shared" si="29"/>
        <v>#VALUE!</v>
      </c>
      <c r="J471" s="102" t="e">
        <f>EUR6M!AX470</f>
        <v>#VALUE!</v>
      </c>
      <c r="K471" s="102">
        <f>EUR6M!AY470</f>
        <v>2.3412594884946033E-3</v>
      </c>
      <c r="L471" s="220" t="e">
        <f t="shared" si="30"/>
        <v>#VALUE!</v>
      </c>
      <c r="M471" s="102" t="e">
        <f>EUR1Y!AX470</f>
        <v>#VALUE!</v>
      </c>
      <c r="N471" s="102">
        <f>EUR1Y!AY470</f>
        <v>3.9592023264058548E-3</v>
      </c>
      <c r="O471" s="220" t="e">
        <f t="shared" si="31"/>
        <v>#VALUE!</v>
      </c>
    </row>
    <row r="472" spans="1:15" x14ac:dyDescent="0.2">
      <c r="A472" s="55" t="s">
        <v>106</v>
      </c>
      <c r="B472" s="219">
        <f>_xll.qlInterestRateIndexFixingDate(IborIndex&amp;"6M",C472,Trigger)</f>
        <v>42800</v>
      </c>
      <c r="C472" s="219">
        <f>_xll.qlCalendarAdvance(Calendar,C471,A472,"f",,Trigger)</f>
        <v>42802</v>
      </c>
      <c r="D472" s="102" t="e">
        <f>EUR1M!AP471</f>
        <v>#VALUE!</v>
      </c>
      <c r="E472" s="102">
        <f>EUR1M!AQ471</f>
        <v>2.9650264484165097E-4</v>
      </c>
      <c r="F472" s="220" t="e">
        <f t="shared" si="28"/>
        <v>#VALUE!</v>
      </c>
      <c r="G472" s="102" t="e">
        <f>EUR3M!AX471</f>
        <v>#VALUE!</v>
      </c>
      <c r="H472" s="102">
        <f>EUR3M!AY471</f>
        <v>1.3234380400051688E-3</v>
      </c>
      <c r="I472" s="220" t="e">
        <f t="shared" si="29"/>
        <v>#VALUE!</v>
      </c>
      <c r="J472" s="102" t="e">
        <f>EUR6M!AX471</f>
        <v>#VALUE!</v>
      </c>
      <c r="K472" s="102">
        <f>EUR6M!AY471</f>
        <v>2.3441069735569055E-3</v>
      </c>
      <c r="L472" s="220" t="e">
        <f t="shared" si="30"/>
        <v>#VALUE!</v>
      </c>
      <c r="M472" s="102" t="e">
        <f>EUR1Y!AX471</f>
        <v>#VALUE!</v>
      </c>
      <c r="N472" s="102">
        <f>EUR1Y!AY471</f>
        <v>3.9719843500804512E-3</v>
      </c>
      <c r="O472" s="220" t="e">
        <f t="shared" si="31"/>
        <v>#VALUE!</v>
      </c>
    </row>
    <row r="473" spans="1:15" x14ac:dyDescent="0.2">
      <c r="A473" s="55" t="s">
        <v>106</v>
      </c>
      <c r="B473" s="219">
        <f>_xll.qlInterestRateIndexFixingDate(IborIndex&amp;"6M",C473,Trigger)</f>
        <v>42801</v>
      </c>
      <c r="C473" s="219">
        <f>_xll.qlCalendarAdvance(Calendar,C472,A473,"f",,Trigger)</f>
        <v>42803</v>
      </c>
      <c r="D473" s="102" t="e">
        <f>EUR1M!AP472</f>
        <v>#VALUE!</v>
      </c>
      <c r="E473" s="102">
        <f>EUR1M!AQ472</f>
        <v>3.1086056388115562E-4</v>
      </c>
      <c r="F473" s="220" t="e">
        <f t="shared" si="28"/>
        <v>#VALUE!</v>
      </c>
      <c r="G473" s="102" t="e">
        <f>EUR3M!AX472</f>
        <v>#VALUE!</v>
      </c>
      <c r="H473" s="102">
        <f>EUR3M!AY472</f>
        <v>1.330887621835709E-3</v>
      </c>
      <c r="I473" s="220" t="e">
        <f t="shared" si="29"/>
        <v>#VALUE!</v>
      </c>
      <c r="J473" s="102" t="e">
        <f>EUR6M!AX472</f>
        <v>#VALUE!</v>
      </c>
      <c r="K473" s="102">
        <f>EUR6M!AY472</f>
        <v>2.3583683843726058E-3</v>
      </c>
      <c r="L473" s="220" t="e">
        <f t="shared" si="30"/>
        <v>#VALUE!</v>
      </c>
      <c r="M473" s="102" t="e">
        <f>EUR1Y!AX472</f>
        <v>#VALUE!</v>
      </c>
      <c r="N473" s="102">
        <f>EUR1Y!AY472</f>
        <v>3.9848877912061998E-3</v>
      </c>
      <c r="O473" s="220" t="e">
        <f t="shared" si="31"/>
        <v>#VALUE!</v>
      </c>
    </row>
    <row r="474" spans="1:15" x14ac:dyDescent="0.2">
      <c r="A474" s="55" t="s">
        <v>106</v>
      </c>
      <c r="B474" s="219">
        <f>_xll.qlInterestRateIndexFixingDate(IborIndex&amp;"6M",C474,Trigger)</f>
        <v>42802</v>
      </c>
      <c r="C474" s="219">
        <f>_xll.qlCalendarAdvance(Calendar,C473,A474,"f",,Trigger)</f>
        <v>42804</v>
      </c>
      <c r="D474" s="102" t="e">
        <f>EUR1M!AP473</f>
        <v>#VALUE!</v>
      </c>
      <c r="E474" s="102">
        <f>EUR1M!AQ473</f>
        <v>3.2558813476616218E-4</v>
      </c>
      <c r="F474" s="220" t="e">
        <f t="shared" si="28"/>
        <v>#VALUE!</v>
      </c>
      <c r="G474" s="102" t="e">
        <f>EUR3M!AX473</f>
        <v>#VALUE!</v>
      </c>
      <c r="H474" s="102">
        <f>EUR3M!AY473</f>
        <v>1.3451268348697656E-3</v>
      </c>
      <c r="I474" s="220" t="e">
        <f t="shared" si="29"/>
        <v>#VALUE!</v>
      </c>
      <c r="J474" s="102" t="e">
        <f>EUR6M!AX473</f>
        <v>#VALUE!</v>
      </c>
      <c r="K474" s="102">
        <f>EUR6M!AY473</f>
        <v>2.363972366063039E-3</v>
      </c>
      <c r="L474" s="220" t="e">
        <f t="shared" si="30"/>
        <v>#VALUE!</v>
      </c>
      <c r="M474" s="102" t="e">
        <f>EUR1Y!AX473</f>
        <v>#VALUE!</v>
      </c>
      <c r="N474" s="102">
        <f>EUR1Y!AY473</f>
        <v>3.9912157636965342E-3</v>
      </c>
      <c r="O474" s="220" t="e">
        <f t="shared" si="31"/>
        <v>#VALUE!</v>
      </c>
    </row>
    <row r="475" spans="1:15" x14ac:dyDescent="0.2">
      <c r="A475" s="55" t="s">
        <v>106</v>
      </c>
      <c r="B475" s="219">
        <f>_xll.qlInterestRateIndexFixingDate(IborIndex&amp;"6M",C475,Trigger)</f>
        <v>42803</v>
      </c>
      <c r="C475" s="219">
        <f>_xll.qlCalendarAdvance(Calendar,C474,A475,"f",,Trigger)</f>
        <v>42807</v>
      </c>
      <c r="D475" s="102" t="e">
        <f>EUR1M!AP474</f>
        <v>#VALUE!</v>
      </c>
      <c r="E475" s="102">
        <f>EUR1M!AQ474</f>
        <v>3.2797168472571936E-4</v>
      </c>
      <c r="F475" s="220" t="e">
        <f t="shared" si="28"/>
        <v>#VALUE!</v>
      </c>
      <c r="G475" s="102" t="e">
        <f>EUR3M!AX474</f>
        <v>#VALUE!</v>
      </c>
      <c r="H475" s="102">
        <f>EUR3M!AY474</f>
        <v>1.3604187593415111E-3</v>
      </c>
      <c r="I475" s="220" t="e">
        <f t="shared" si="29"/>
        <v>#VALUE!</v>
      </c>
      <c r="J475" s="102" t="e">
        <f>EUR6M!AX474</f>
        <v>#VALUE!</v>
      </c>
      <c r="K475" s="102">
        <f>EUR6M!AY474</f>
        <v>2.369470324291289E-3</v>
      </c>
      <c r="L475" s="220" t="e">
        <f t="shared" si="30"/>
        <v>#VALUE!</v>
      </c>
      <c r="M475" s="102" t="e">
        <f>EUR1Y!AX474</f>
        <v>#VALUE!</v>
      </c>
      <c r="N475" s="102">
        <f>EUR1Y!AY474</f>
        <v>3.9975019810148359E-3</v>
      </c>
      <c r="O475" s="220" t="e">
        <f t="shared" si="31"/>
        <v>#VALUE!</v>
      </c>
    </row>
    <row r="476" spans="1:15" x14ac:dyDescent="0.2">
      <c r="A476" s="55" t="s">
        <v>106</v>
      </c>
      <c r="B476" s="219">
        <f>_xll.qlInterestRateIndexFixingDate(IborIndex&amp;"6M",C476,Trigger)</f>
        <v>42804</v>
      </c>
      <c r="C476" s="219">
        <f>_xll.qlCalendarAdvance(Calendar,C475,A476,"f",,Trigger)</f>
        <v>42808</v>
      </c>
      <c r="D476" s="102" t="e">
        <f>EUR1M!AP475</f>
        <v>#VALUE!</v>
      </c>
      <c r="E476" s="102">
        <f>EUR1M!AQ475</f>
        <v>3.3036129204850283E-4</v>
      </c>
      <c r="F476" s="220" t="e">
        <f t="shared" si="28"/>
        <v>#VALUE!</v>
      </c>
      <c r="G476" s="102" t="e">
        <f>EUR3M!AX475</f>
        <v>#VALUE!</v>
      </c>
      <c r="H476" s="102">
        <f>EUR3M!AY475</f>
        <v>1.3677261797798278E-3</v>
      </c>
      <c r="I476" s="220" t="e">
        <f t="shared" si="29"/>
        <v>#VALUE!</v>
      </c>
      <c r="J476" s="102" t="e">
        <f>EUR6M!AX475</f>
        <v>#VALUE!</v>
      </c>
      <c r="K476" s="102">
        <f>EUR6M!AY475</f>
        <v>2.3812661823852106E-3</v>
      </c>
      <c r="L476" s="220" t="e">
        <f t="shared" si="30"/>
        <v>#VALUE!</v>
      </c>
      <c r="M476" s="102" t="e">
        <f>EUR1Y!AX475</f>
        <v>#VALUE!</v>
      </c>
      <c r="N476" s="102">
        <f>EUR1Y!AY475</f>
        <v>4.0037474234404149E-3</v>
      </c>
      <c r="O476" s="220" t="e">
        <f t="shared" si="31"/>
        <v>#VALUE!</v>
      </c>
    </row>
    <row r="477" spans="1:15" x14ac:dyDescent="0.2">
      <c r="A477" s="55" t="s">
        <v>106</v>
      </c>
      <c r="B477" s="219">
        <f>_xll.qlInterestRateIndexFixingDate(IborIndex&amp;"6M",C477,Trigger)</f>
        <v>42807</v>
      </c>
      <c r="C477" s="219">
        <f>_xll.qlCalendarAdvance(Calendar,C476,A477,"f",,Trigger)</f>
        <v>42809</v>
      </c>
      <c r="D477" s="102" t="e">
        <f>EUR1M!AP476</f>
        <v>#VALUE!</v>
      </c>
      <c r="E477" s="102">
        <f>EUR1M!AQ476</f>
        <v>3.3275696678353173E-4</v>
      </c>
      <c r="F477" s="220" t="e">
        <f t="shared" si="28"/>
        <v>#VALUE!</v>
      </c>
      <c r="G477" s="102" t="e">
        <f>EUR3M!AX476</f>
        <v>#VALUE!</v>
      </c>
      <c r="H477" s="102">
        <f>EUR3M!AY476</f>
        <v>1.3749999978285782E-3</v>
      </c>
      <c r="I477" s="220" t="e">
        <f t="shared" si="29"/>
        <v>#VALUE!</v>
      </c>
      <c r="J477" s="102" t="e">
        <f>EUR6M!AX476</f>
        <v>#VALUE!</v>
      </c>
      <c r="K477" s="102">
        <f>EUR6M!AY476</f>
        <v>2.3833749853824451E-3</v>
      </c>
      <c r="L477" s="220" t="e">
        <f t="shared" si="30"/>
        <v>#VALUE!</v>
      </c>
      <c r="M477" s="102" t="e">
        <f>EUR1Y!AX476</f>
        <v>#VALUE!</v>
      </c>
      <c r="N477" s="102">
        <f>EUR1Y!AY476</f>
        <v>4.0162740464605787E-3</v>
      </c>
      <c r="O477" s="220" t="e">
        <f t="shared" si="31"/>
        <v>#VALUE!</v>
      </c>
    </row>
    <row r="478" spans="1:15" x14ac:dyDescent="0.2">
      <c r="A478" s="55" t="s">
        <v>106</v>
      </c>
      <c r="B478" s="219">
        <f>_xll.qlInterestRateIndexFixingDate(IborIndex&amp;"6M",C478,Trigger)</f>
        <v>42808</v>
      </c>
      <c r="C478" s="219">
        <f>_xll.qlCalendarAdvance(Calendar,C477,A478,"f",,Trigger)</f>
        <v>42810</v>
      </c>
      <c r="D478" s="102" t="e">
        <f>EUR1M!AP477</f>
        <v>#VALUE!</v>
      </c>
      <c r="E478" s="102">
        <f>EUR1M!AQ477</f>
        <v>3.4500782615572736E-4</v>
      </c>
      <c r="F478" s="220" t="e">
        <f t="shared" si="28"/>
        <v>#VALUE!</v>
      </c>
      <c r="G478" s="102" t="e">
        <f>EUR3M!AX477</f>
        <v>#VALUE!</v>
      </c>
      <c r="H478" s="102">
        <f>EUR3M!AY477</f>
        <v>1.3822385876048557E-3</v>
      </c>
      <c r="I478" s="220" t="e">
        <f t="shared" si="29"/>
        <v>#VALUE!</v>
      </c>
      <c r="J478" s="102" t="e">
        <f>EUR6M!AX477</f>
        <v>#VALUE!</v>
      </c>
      <c r="K478" s="102">
        <f>EUR6M!AY477</f>
        <v>2.3955495850813209E-3</v>
      </c>
      <c r="L478" s="220" t="e">
        <f t="shared" si="30"/>
        <v>#VALUE!</v>
      </c>
      <c r="M478" s="102" t="e">
        <f>EUR1Y!AX477</f>
        <v>#VALUE!</v>
      </c>
      <c r="N478" s="102">
        <f>EUR1Y!AY477</f>
        <v>4.0283556090745035E-3</v>
      </c>
      <c r="O478" s="220" t="e">
        <f t="shared" si="31"/>
        <v>#VALUE!</v>
      </c>
    </row>
    <row r="479" spans="1:15" x14ac:dyDescent="0.2">
      <c r="A479" s="55" t="s">
        <v>106</v>
      </c>
      <c r="B479" s="219">
        <f>_xll.qlInterestRateIndexFixingDate(IborIndex&amp;"6M",C479,Trigger)</f>
        <v>42809</v>
      </c>
      <c r="C479" s="219">
        <f>_xll.qlCalendarAdvance(Calendar,C478,A479,"f",,Trigger)</f>
        <v>42811</v>
      </c>
      <c r="D479" s="102" t="e">
        <f>EUR1M!AP478</f>
        <v>#VALUE!</v>
      </c>
      <c r="E479" s="102">
        <f>EUR1M!AQ478</f>
        <v>3.4996036547115195E-4</v>
      </c>
      <c r="F479" s="220" t="e">
        <f t="shared" si="28"/>
        <v>#VALUE!</v>
      </c>
      <c r="G479" s="102" t="e">
        <f>EUR3M!AX478</f>
        <v>#VALUE!</v>
      </c>
      <c r="H479" s="102">
        <f>EUR3M!AY478</f>
        <v>1.395926584557419E-3</v>
      </c>
      <c r="I479" s="220" t="e">
        <f t="shared" si="29"/>
        <v>#VALUE!</v>
      </c>
      <c r="J479" s="102" t="e">
        <f>EUR6M!AX478</f>
        <v>#VALUE!</v>
      </c>
      <c r="K479" s="102">
        <f>EUR6M!AY478</f>
        <v>2.4005260458443592E-3</v>
      </c>
      <c r="L479" s="220" t="e">
        <f t="shared" si="30"/>
        <v>#VALUE!</v>
      </c>
      <c r="M479" s="102" t="e">
        <f>EUR1Y!AX478</f>
        <v>#VALUE!</v>
      </c>
      <c r="N479" s="102">
        <f>EUR1Y!AY478</f>
        <v>4.0344229008853838E-3</v>
      </c>
      <c r="O479" s="220" t="e">
        <f t="shared" si="31"/>
        <v>#VALUE!</v>
      </c>
    </row>
    <row r="480" spans="1:15" x14ac:dyDescent="0.2">
      <c r="A480" s="55" t="s">
        <v>106</v>
      </c>
      <c r="B480" s="219">
        <f>_xll.qlInterestRateIndexFixingDate(IborIndex&amp;"6M",C480,Trigger)</f>
        <v>42810</v>
      </c>
      <c r="C480" s="219">
        <f>_xll.qlCalendarAdvance(Calendar,C479,A480,"f",,Trigger)</f>
        <v>42814</v>
      </c>
      <c r="D480" s="102" t="e">
        <f>EUR1M!AP479</f>
        <v>#VALUE!</v>
      </c>
      <c r="E480" s="102">
        <f>EUR1M!AQ479</f>
        <v>3.6002219013039655E-4</v>
      </c>
      <c r="F480" s="220" t="e">
        <f t="shared" si="28"/>
        <v>#VALUE!</v>
      </c>
      <c r="G480" s="102" t="e">
        <f>EUR3M!AX479</f>
        <v>#VALUE!</v>
      </c>
      <c r="H480" s="102">
        <f>EUR3M!AY479</f>
        <v>1.4108185088779204E-3</v>
      </c>
      <c r="I480" s="220" t="e">
        <f t="shared" si="29"/>
        <v>#VALUE!</v>
      </c>
      <c r="J480" s="102" t="e">
        <f>EUR6M!AX479</f>
        <v>#VALUE!</v>
      </c>
      <c r="K480" s="102">
        <f>EUR6M!AY479</f>
        <v>2.4054371293151223E-3</v>
      </c>
      <c r="L480" s="220" t="e">
        <f t="shared" si="30"/>
        <v>#VALUE!</v>
      </c>
      <c r="M480" s="102" t="e">
        <f>EUR1Y!AX479</f>
        <v>#VALUE!</v>
      </c>
      <c r="N480" s="102">
        <f>EUR1Y!AY479</f>
        <v>4.0404597875046949E-3</v>
      </c>
      <c r="O480" s="220" t="e">
        <f t="shared" si="31"/>
        <v>#VALUE!</v>
      </c>
    </row>
    <row r="481" spans="1:15" x14ac:dyDescent="0.2">
      <c r="A481" s="55" t="s">
        <v>106</v>
      </c>
      <c r="B481" s="219">
        <f>_xll.qlInterestRateIndexFixingDate(IborIndex&amp;"6M",C481,Trigger)</f>
        <v>42811</v>
      </c>
      <c r="C481" s="219">
        <f>_xll.qlCalendarAdvance(Calendar,C480,A481,"f",,Trigger)</f>
        <v>42815</v>
      </c>
      <c r="D481" s="102" t="e">
        <f>EUR1M!AP480</f>
        <v>#VALUE!</v>
      </c>
      <c r="E481" s="102">
        <f>EUR1M!AQ480</f>
        <v>3.6247322197757725E-4</v>
      </c>
      <c r="F481" s="220" t="e">
        <f t="shared" si="28"/>
        <v>#VALUE!</v>
      </c>
      <c r="G481" s="102" t="e">
        <f>EUR3M!AX480</f>
        <v>#VALUE!</v>
      </c>
      <c r="H481" s="102">
        <f>EUR3M!AY480</f>
        <v>1.4178645911129854E-3</v>
      </c>
      <c r="I481" s="220" t="e">
        <f t="shared" si="29"/>
        <v>#VALUE!</v>
      </c>
      <c r="J481" s="102" t="e">
        <f>EUR6M!AX480</f>
        <v>#VALUE!</v>
      </c>
      <c r="K481" s="102">
        <f>EUR6M!AY480</f>
        <v>2.4168771224361827E-3</v>
      </c>
      <c r="L481" s="220" t="e">
        <f t="shared" si="30"/>
        <v>#VALUE!</v>
      </c>
      <c r="M481" s="102" t="e">
        <f>EUR1Y!AX480</f>
        <v>#VALUE!</v>
      </c>
      <c r="N481" s="102">
        <f>EUR1Y!AY480</f>
        <v>4.0464680372963016E-3</v>
      </c>
      <c r="O481" s="220" t="e">
        <f t="shared" si="31"/>
        <v>#VALUE!</v>
      </c>
    </row>
    <row r="482" spans="1:15" x14ac:dyDescent="0.2">
      <c r="A482" s="55" t="s">
        <v>106</v>
      </c>
      <c r="B482" s="219">
        <f>_xll.qlInterestRateIndexFixingDate(IborIndex&amp;"6M",C482,Trigger)</f>
        <v>42814</v>
      </c>
      <c r="C482" s="219">
        <f>_xll.qlCalendarAdvance(Calendar,C481,A482,"f",,Trigger)</f>
        <v>42816</v>
      </c>
      <c r="D482" s="102" t="e">
        <f>EUR1M!AP481</f>
        <v>#VALUE!</v>
      </c>
      <c r="E482" s="102">
        <f>EUR1M!AQ481</f>
        <v>3.6493041164931128E-4</v>
      </c>
      <c r="F482" s="220" t="e">
        <f t="shared" si="28"/>
        <v>#VALUE!</v>
      </c>
      <c r="G482" s="102" t="e">
        <f>EUR3M!AX481</f>
        <v>#VALUE!</v>
      </c>
      <c r="H482" s="102">
        <f>EUR3M!AY481</f>
        <v>1.4248692249989496E-3</v>
      </c>
      <c r="I482" s="220" t="e">
        <f t="shared" si="29"/>
        <v>#VALUE!</v>
      </c>
      <c r="J482" s="102" t="e">
        <f>EUR6M!AX481</f>
        <v>#VALUE!</v>
      </c>
      <c r="K482" s="102">
        <f>EUR6M!AY481</f>
        <v>2.4183944879144262E-3</v>
      </c>
      <c r="L482" s="220" t="e">
        <f t="shared" si="30"/>
        <v>#VALUE!</v>
      </c>
      <c r="M482" s="102" t="e">
        <f>EUR1Y!AX481</f>
        <v>#VALUE!</v>
      </c>
      <c r="N482" s="102">
        <f>EUR1Y!AY481</f>
        <v>4.058790003816929E-3</v>
      </c>
      <c r="O482" s="220" t="e">
        <f t="shared" si="31"/>
        <v>#VALUE!</v>
      </c>
    </row>
    <row r="483" spans="1:15" x14ac:dyDescent="0.2">
      <c r="A483" s="55" t="s">
        <v>106</v>
      </c>
      <c r="B483" s="219">
        <f>_xll.qlInterestRateIndexFixingDate(IborIndex&amp;"6M",C483,Trigger)</f>
        <v>42815</v>
      </c>
      <c r="C483" s="219">
        <f>_xll.qlCalendarAdvance(Calendar,C482,A483,"f",,Trigger)</f>
        <v>42817</v>
      </c>
      <c r="D483" s="102" t="e">
        <f>EUR1M!AP482</f>
        <v>#VALUE!</v>
      </c>
      <c r="E483" s="102">
        <f>EUR1M!AQ482</f>
        <v>3.800699494636805E-4</v>
      </c>
      <c r="F483" s="220" t="e">
        <f t="shared" si="28"/>
        <v>#VALUE!</v>
      </c>
      <c r="G483" s="102" t="e">
        <f>EUR3M!AX482</f>
        <v>#VALUE!</v>
      </c>
      <c r="H483" s="102">
        <f>EUR3M!AY482</f>
        <v>1.431832556437365E-3</v>
      </c>
      <c r="I483" s="220" t="e">
        <f t="shared" si="29"/>
        <v>#VALUE!</v>
      </c>
      <c r="J483" s="102" t="e">
        <f>EUR6M!AX482</f>
        <v>#VALUE!</v>
      </c>
      <c r="K483" s="102">
        <f>EUR6M!AY482</f>
        <v>2.4292322706872009E-3</v>
      </c>
      <c r="L483" s="220" t="e">
        <f t="shared" si="30"/>
        <v>#VALUE!</v>
      </c>
      <c r="M483" s="102" t="e">
        <f>EUR1Y!AX482</f>
        <v>#VALUE!</v>
      </c>
      <c r="N483" s="102">
        <f>EUR1Y!AY482</f>
        <v>4.0702504362223352E-3</v>
      </c>
      <c r="O483" s="220" t="e">
        <f t="shared" si="31"/>
        <v>#VALUE!</v>
      </c>
    </row>
    <row r="484" spans="1:15" x14ac:dyDescent="0.2">
      <c r="A484" s="55" t="s">
        <v>106</v>
      </c>
      <c r="B484" s="219">
        <f>_xll.qlInterestRateIndexFixingDate(IborIndex&amp;"6M",C484,Trigger)</f>
        <v>42816</v>
      </c>
      <c r="C484" s="219">
        <f>_xll.qlCalendarAdvance(Calendar,C483,A484,"f",,Trigger)</f>
        <v>42818</v>
      </c>
      <c r="D484" s="102" t="e">
        <f>EUR1M!AP483</f>
        <v>#VALUE!</v>
      </c>
      <c r="E484" s="102">
        <f>EUR1M!AQ483</f>
        <v>3.8515431560984698E-4</v>
      </c>
      <c r="F484" s="220" t="e">
        <f t="shared" si="28"/>
        <v>#VALUE!</v>
      </c>
      <c r="G484" s="102" t="e">
        <f>EUR3M!AX483</f>
        <v>#VALUE!</v>
      </c>
      <c r="H484" s="102">
        <f>EUR3M!AY483</f>
        <v>1.4449448282453305E-3</v>
      </c>
      <c r="I484" s="220" t="e">
        <f t="shared" si="29"/>
        <v>#VALUE!</v>
      </c>
      <c r="J484" s="102" t="e">
        <f>EUR6M!AX483</f>
        <v>#VALUE!</v>
      </c>
      <c r="K484" s="102">
        <f>EUR6M!AY483</f>
        <v>2.4338838651724475E-3</v>
      </c>
      <c r="L484" s="220" t="e">
        <f t="shared" si="30"/>
        <v>#VALUE!</v>
      </c>
      <c r="M484" s="102" t="e">
        <f>EUR1Y!AX483</f>
        <v>#VALUE!</v>
      </c>
      <c r="N484" s="102">
        <f>EUR1Y!AY483</f>
        <v>4.0761424280962386E-3</v>
      </c>
      <c r="O484" s="220" t="e">
        <f t="shared" si="31"/>
        <v>#VALUE!</v>
      </c>
    </row>
    <row r="485" spans="1:15" x14ac:dyDescent="0.2">
      <c r="A485" s="55" t="s">
        <v>106</v>
      </c>
      <c r="B485" s="219">
        <f>_xll.qlInterestRateIndexFixingDate(IborIndex&amp;"6M",C485,Trigger)</f>
        <v>42817</v>
      </c>
      <c r="C485" s="219">
        <f>_xll.qlCalendarAdvance(Calendar,C484,A485,"f",,Trigger)</f>
        <v>42821</v>
      </c>
      <c r="D485" s="102" t="e">
        <f>EUR1M!AP484</f>
        <v>#VALUE!</v>
      </c>
      <c r="E485" s="102">
        <f>EUR1M!AQ484</f>
        <v>3.8765508769156298E-4</v>
      </c>
      <c r="F485" s="220" t="e">
        <f t="shared" si="28"/>
        <v>#VALUE!</v>
      </c>
      <c r="G485" s="102" t="e">
        <f>EUR3M!AX484</f>
        <v>#VALUE!</v>
      </c>
      <c r="H485" s="102">
        <f>EUR3M!AY484</f>
        <v>1.459280762947657E-3</v>
      </c>
      <c r="I485" s="220" t="e">
        <f t="shared" si="29"/>
        <v>#VALUE!</v>
      </c>
      <c r="J485" s="102" t="e">
        <f>EUR6M!AX484</f>
        <v>#VALUE!</v>
      </c>
      <c r="K485" s="102">
        <f>EUR6M!AY484</f>
        <v>2.4385147037650373E-3</v>
      </c>
      <c r="L485" s="220" t="e">
        <f t="shared" si="30"/>
        <v>#VALUE!</v>
      </c>
      <c r="M485" s="102" t="e">
        <f>EUR1Y!AX484</f>
        <v>#VALUE!</v>
      </c>
      <c r="N485" s="102">
        <f>EUR1Y!AY484</f>
        <v>4.0820166337840287E-3</v>
      </c>
      <c r="O485" s="220" t="e">
        <f t="shared" si="31"/>
        <v>#VALUE!</v>
      </c>
    </row>
    <row r="486" spans="1:15" x14ac:dyDescent="0.2">
      <c r="A486" s="55" t="s">
        <v>106</v>
      </c>
      <c r="B486" s="219">
        <f>_xll.qlInterestRateIndexFixingDate(IborIndex&amp;"6M",C486,Trigger)</f>
        <v>42818</v>
      </c>
      <c r="C486" s="219">
        <f>_xll.qlCalendarAdvance(Calendar,C485,A486,"f",,Trigger)</f>
        <v>42822</v>
      </c>
      <c r="D486" s="102" t="e">
        <f>EUR1M!AP485</f>
        <v>#VALUE!</v>
      </c>
      <c r="E486" s="102">
        <f>EUR1M!AQ485</f>
        <v>3.9016209123636942E-4</v>
      </c>
      <c r="F486" s="220" t="e">
        <f t="shared" si="28"/>
        <v>#VALUE!</v>
      </c>
      <c r="G486" s="102" t="e">
        <f>EUR3M!AX485</f>
        <v>#VALUE!</v>
      </c>
      <c r="H486" s="102">
        <f>EUR3M!AY485</f>
        <v>1.4660435434406564E-3</v>
      </c>
      <c r="I486" s="220" t="e">
        <f t="shared" si="29"/>
        <v>#VALUE!</v>
      </c>
      <c r="J486" s="102" t="e">
        <f>EUR6M!AX485</f>
        <v>#VALUE!</v>
      </c>
      <c r="K486" s="102">
        <f>EUR6M!AY485</f>
        <v>2.4397358639963495E-3</v>
      </c>
      <c r="L486" s="220" t="e">
        <f t="shared" si="30"/>
        <v>#VALUE!</v>
      </c>
      <c r="M486" s="102" t="e">
        <f>EUR1Y!AX485</f>
        <v>#VALUE!</v>
      </c>
      <c r="N486" s="102">
        <f>EUR1Y!AY485</f>
        <v>4.0846943536850967E-3</v>
      </c>
      <c r="O486" s="220" t="e">
        <f t="shared" si="31"/>
        <v>#VALUE!</v>
      </c>
    </row>
    <row r="487" spans="1:15" x14ac:dyDescent="0.2">
      <c r="A487" s="55" t="s">
        <v>106</v>
      </c>
      <c r="B487" s="219">
        <f>_xll.qlInterestRateIndexFixingDate(IborIndex&amp;"6M",C487,Trigger)</f>
        <v>42821</v>
      </c>
      <c r="C487" s="219">
        <f>_xll.qlCalendarAdvance(Calendar,C486,A487,"f",,Trigger)</f>
        <v>42823</v>
      </c>
      <c r="D487" s="102" t="e">
        <f>EUR1M!AP486</f>
        <v>#VALUE!</v>
      </c>
      <c r="E487" s="102">
        <f>EUR1M!AQ486</f>
        <v>3.9267533627849815E-4</v>
      </c>
      <c r="F487" s="220" t="e">
        <f t="shared" si="28"/>
        <v>#VALUE!</v>
      </c>
      <c r="G487" s="102" t="e">
        <f>EUR3M!AX486</f>
        <v>#VALUE!</v>
      </c>
      <c r="H487" s="102">
        <f>EUR3M!AY486</f>
        <v>1.4727674319005835E-3</v>
      </c>
      <c r="I487" s="220" t="e">
        <f t="shared" si="29"/>
        <v>#VALUE!</v>
      </c>
      <c r="J487" s="102" t="e">
        <f>EUR6M!AX486</f>
        <v>#VALUE!</v>
      </c>
      <c r="K487" s="102">
        <f>EUR6M!AY486</f>
        <v>2.4409213117298498E-3</v>
      </c>
      <c r="L487" s="220" t="e">
        <f t="shared" si="30"/>
        <v>#VALUE!</v>
      </c>
      <c r="M487" s="102" t="e">
        <f>EUR1Y!AX486</f>
        <v>#VALUE!</v>
      </c>
      <c r="N487" s="102">
        <f>EUR1Y!AY486</f>
        <v>4.0873546045356902E-3</v>
      </c>
      <c r="O487" s="220" t="e">
        <f t="shared" si="31"/>
        <v>#VALUE!</v>
      </c>
    </row>
    <row r="488" spans="1:15" x14ac:dyDescent="0.2">
      <c r="A488" s="55" t="s">
        <v>106</v>
      </c>
      <c r="B488" s="219">
        <f>_xll.qlInterestRateIndexFixingDate(IborIndex&amp;"6M",C488,Trigger)</f>
        <v>42822</v>
      </c>
      <c r="C488" s="219">
        <f>_xll.qlCalendarAdvance(Calendar,C487,A488,"f",,Trigger)</f>
        <v>42824</v>
      </c>
      <c r="D488" s="102" t="e">
        <f>EUR1M!AP487</f>
        <v>#VALUE!</v>
      </c>
      <c r="E488" s="102">
        <f>EUR1M!AQ487</f>
        <v>4.1340986102955668E-4</v>
      </c>
      <c r="F488" s="220" t="e">
        <f t="shared" si="28"/>
        <v>#VALUE!</v>
      </c>
      <c r="G488" s="102" t="e">
        <f>EUR3M!AX487</f>
        <v>#VALUE!</v>
      </c>
      <c r="H488" s="102">
        <f>EUR3M!AY487</f>
        <v>1.47945284300964E-3</v>
      </c>
      <c r="I488" s="220" t="e">
        <f t="shared" si="29"/>
        <v>#VALUE!</v>
      </c>
      <c r="J488" s="102" t="e">
        <f>EUR6M!AX487</f>
        <v>#VALUE!</v>
      </c>
      <c r="K488" s="102">
        <f>EUR6M!AY487</f>
        <v>2.4581278326840468E-3</v>
      </c>
      <c r="L488" s="220" t="e">
        <f t="shared" si="30"/>
        <v>#VALUE!</v>
      </c>
      <c r="M488" s="102" t="e">
        <f>EUR1Y!AX487</f>
        <v>#VALUE!</v>
      </c>
      <c r="N488" s="102">
        <f>EUR1Y!AY487</f>
        <v>4.1111859682785848E-3</v>
      </c>
      <c r="O488" s="220" t="e">
        <f t="shared" si="31"/>
        <v>#VALUE!</v>
      </c>
    </row>
    <row r="489" spans="1:15" x14ac:dyDescent="0.2">
      <c r="A489" s="55" t="s">
        <v>106</v>
      </c>
      <c r="B489" s="219">
        <f>_xll.qlInterestRateIndexFixingDate(IborIndex&amp;"6M",C489,Trigger)</f>
        <v>42823</v>
      </c>
      <c r="C489" s="219">
        <f>_xll.qlCalendarAdvance(Calendar,C488,A489,"f",,Trigger)</f>
        <v>42825</v>
      </c>
      <c r="D489" s="102" t="e">
        <f>EUR1M!AP488</f>
        <v>#VALUE!</v>
      </c>
      <c r="E489" s="102">
        <f>EUR1M!AQ488</f>
        <v>4.1861830349088081E-4</v>
      </c>
      <c r="F489" s="220" t="e">
        <f t="shared" si="28"/>
        <v>#VALUE!</v>
      </c>
      <c r="G489" s="102" t="e">
        <f>EUR3M!AX488</f>
        <v>#VALUE!</v>
      </c>
      <c r="H489" s="102">
        <f>EUR3M!AY488</f>
        <v>1.4831159388694194E-3</v>
      </c>
      <c r="I489" s="220" t="e">
        <f t="shared" si="29"/>
        <v>#VALUE!</v>
      </c>
      <c r="J489" s="102" t="e">
        <f>EUR6M!AX488</f>
        <v>#VALUE!</v>
      </c>
      <c r="K489" s="102">
        <f>EUR6M!AY488</f>
        <v>2.4627567643495615E-3</v>
      </c>
      <c r="L489" s="220" t="e">
        <f t="shared" si="30"/>
        <v>#VALUE!</v>
      </c>
      <c r="M489" s="102" t="e">
        <f>EUR1Y!AX488</f>
        <v>#VALUE!</v>
      </c>
      <c r="N489" s="102">
        <f>EUR1Y!AY488</f>
        <v>4.1169926764639932E-3</v>
      </c>
      <c r="O489" s="220" t="e">
        <f t="shared" si="31"/>
        <v>#VALUE!</v>
      </c>
    </row>
    <row r="490" spans="1:15" x14ac:dyDescent="0.2">
      <c r="A490" s="55" t="s">
        <v>106</v>
      </c>
      <c r="B490" s="219">
        <f>_xll.qlInterestRateIndexFixingDate(IborIndex&amp;"6M",C490,Trigger)</f>
        <v>42824</v>
      </c>
      <c r="C490" s="219">
        <f>_xll.qlCalendarAdvance(Calendar,C489,A490,"f",,Trigger)</f>
        <v>42828</v>
      </c>
      <c r="D490" s="102" t="e">
        <f>EUR1M!AP489</f>
        <v>#VALUE!</v>
      </c>
      <c r="E490" s="102">
        <f>EUR1M!AQ489</f>
        <v>4.2384600291889285E-4</v>
      </c>
      <c r="F490" s="220" t="e">
        <f t="shared" si="28"/>
        <v>#VALUE!</v>
      </c>
      <c r="G490" s="102" t="e">
        <f>EUR3M!AX489</f>
        <v>#VALUE!</v>
      </c>
      <c r="H490" s="102">
        <f>EUR3M!AY489</f>
        <v>1.5028820040311926E-3</v>
      </c>
      <c r="I490" s="220" t="e">
        <f t="shared" si="29"/>
        <v>#VALUE!</v>
      </c>
      <c r="J490" s="102" t="e">
        <f>EUR6M!AX489</f>
        <v>#VALUE!</v>
      </c>
      <c r="K490" s="102">
        <f>EUR6M!AY489</f>
        <v>2.4674116146562982E-3</v>
      </c>
      <c r="L490" s="220" t="e">
        <f t="shared" si="30"/>
        <v>#VALUE!</v>
      </c>
      <c r="M490" s="102" t="e">
        <f>EUR1Y!AX489</f>
        <v>#VALUE!</v>
      </c>
      <c r="N490" s="102">
        <f>EUR1Y!AY489</f>
        <v>4.1227947785394976E-3</v>
      </c>
      <c r="O490" s="220" t="e">
        <f t="shared" si="31"/>
        <v>#VALUE!</v>
      </c>
    </row>
    <row r="491" spans="1:15" x14ac:dyDescent="0.2">
      <c r="A491" s="55" t="s">
        <v>106</v>
      </c>
      <c r="B491" s="219">
        <f>_xll.qlInterestRateIndexFixingDate(IborIndex&amp;"6M",C491,Trigger)</f>
        <v>42825</v>
      </c>
      <c r="C491" s="219">
        <f>_xll.qlCalendarAdvance(Calendar,C490,A491,"f",,Trigger)</f>
        <v>42829</v>
      </c>
      <c r="D491" s="102" t="e">
        <f>EUR1M!AP490</f>
        <v>#VALUE!</v>
      </c>
      <c r="E491" s="102">
        <f>EUR1M!AQ490</f>
        <v>4.3445996798174846E-4</v>
      </c>
      <c r="F491" s="220" t="e">
        <f t="shared" si="28"/>
        <v>#VALUE!</v>
      </c>
      <c r="G491" s="102" t="e">
        <f>EUR3M!AX490</f>
        <v>#VALUE!</v>
      </c>
      <c r="H491" s="102">
        <f>EUR3M!AY490</f>
        <v>1.5093964984687119E-3</v>
      </c>
      <c r="I491" s="220" t="e">
        <f t="shared" si="29"/>
        <v>#VALUE!</v>
      </c>
      <c r="J491" s="102" t="e">
        <f>EUR6M!AX490</f>
        <v>#VALUE!</v>
      </c>
      <c r="K491" s="102">
        <f>EUR6M!AY490</f>
        <v>2.4720992234889814E-3</v>
      </c>
      <c r="L491" s="220" t="e">
        <f t="shared" si="30"/>
        <v>#VALUE!</v>
      </c>
      <c r="M491" s="102" t="e">
        <f>EUR1Y!AX490</f>
        <v>#VALUE!</v>
      </c>
      <c r="N491" s="102">
        <f>EUR1Y!AY490</f>
        <v>4.1285942031766753E-3</v>
      </c>
      <c r="O491" s="220" t="e">
        <f t="shared" si="31"/>
        <v>#VALUE!</v>
      </c>
    </row>
    <row r="492" spans="1:15" x14ac:dyDescent="0.2">
      <c r="A492" s="55" t="s">
        <v>106</v>
      </c>
      <c r="B492" s="219">
        <f>_xll.qlInterestRateIndexFixingDate(IborIndex&amp;"6M",C492,Trigger)</f>
        <v>42828</v>
      </c>
      <c r="C492" s="219">
        <f>_xll.qlCalendarAdvance(Calendar,C491,A492,"f",,Trigger)</f>
        <v>42830</v>
      </c>
      <c r="D492" s="102" t="e">
        <f>EUR1M!AP491</f>
        <v>#VALUE!</v>
      </c>
      <c r="E492" s="102">
        <f>EUR1M!AQ491</f>
        <v>4.3704933007100933E-4</v>
      </c>
      <c r="F492" s="220" t="e">
        <f t="shared" si="28"/>
        <v>#VALUE!</v>
      </c>
      <c r="G492" s="102" t="e">
        <f>EUR3M!AX491</f>
        <v>#VALUE!</v>
      </c>
      <c r="H492" s="102">
        <f>EUR3M!AY491</f>
        <v>1.515874628947354E-3</v>
      </c>
      <c r="I492" s="220" t="e">
        <f t="shared" si="29"/>
        <v>#VALUE!</v>
      </c>
      <c r="J492" s="102" t="e">
        <f>EUR6M!AX491</f>
        <v>#VALUE!</v>
      </c>
      <c r="K492" s="102">
        <f>EUR6M!AY491</f>
        <v>2.4838734234071441E-3</v>
      </c>
      <c r="L492" s="220" t="e">
        <f t="shared" si="30"/>
        <v>#VALUE!</v>
      </c>
      <c r="M492" s="102" t="e">
        <f>EUR1Y!AX491</f>
        <v>#VALUE!</v>
      </c>
      <c r="N492" s="102">
        <f>EUR1Y!AY491</f>
        <v>4.140790746002045E-3</v>
      </c>
      <c r="O492" s="220" t="e">
        <f t="shared" si="31"/>
        <v>#VALUE!</v>
      </c>
    </row>
    <row r="493" spans="1:15" x14ac:dyDescent="0.2">
      <c r="A493" s="55" t="s">
        <v>106</v>
      </c>
      <c r="B493" s="219">
        <f>_xll.qlInterestRateIndexFixingDate(IborIndex&amp;"6M",C493,Trigger)</f>
        <v>42829</v>
      </c>
      <c r="C493" s="219">
        <f>_xll.qlCalendarAdvance(Calendar,C492,A493,"f",,Trigger)</f>
        <v>42831</v>
      </c>
      <c r="D493" s="102" t="e">
        <f>EUR1M!AP492</f>
        <v>#VALUE!</v>
      </c>
      <c r="E493" s="102">
        <f>EUR1M!AQ492</f>
        <v>4.5027477008829919E-4</v>
      </c>
      <c r="F493" s="220" t="e">
        <f t="shared" si="28"/>
        <v>#VALUE!</v>
      </c>
      <c r="G493" s="102" t="e">
        <f>EUR3M!AX492</f>
        <v>#VALUE!</v>
      </c>
      <c r="H493" s="102">
        <f>EUR3M!AY492</f>
        <v>1.5223168408910366E-3</v>
      </c>
      <c r="I493" s="220" t="e">
        <f t="shared" si="29"/>
        <v>#VALUE!</v>
      </c>
      <c r="J493" s="102" t="e">
        <f>EUR6M!AX492</f>
        <v>#VALUE!</v>
      </c>
      <c r="K493" s="102">
        <f>EUR6M!AY492</f>
        <v>2.4913154110757121E-3</v>
      </c>
      <c r="L493" s="220" t="e">
        <f t="shared" si="30"/>
        <v>#VALUE!</v>
      </c>
      <c r="M493" s="102" t="e">
        <f>EUR1Y!AX492</f>
        <v>#VALUE!</v>
      </c>
      <c r="N493" s="102">
        <f>EUR1Y!AY492</f>
        <v>4.1518041015728771E-3</v>
      </c>
      <c r="O493" s="220" t="e">
        <f t="shared" si="31"/>
        <v>#VALUE!</v>
      </c>
    </row>
    <row r="494" spans="1:15" x14ac:dyDescent="0.2">
      <c r="A494" s="55" t="s">
        <v>106</v>
      </c>
      <c r="B494" s="219">
        <f>_xll.qlInterestRateIndexFixingDate(IborIndex&amp;"6M",C494,Trigger)</f>
        <v>42830</v>
      </c>
      <c r="C494" s="219">
        <f>_xll.qlCalendarAdvance(Calendar,C493,A494,"f",,Trigger)</f>
        <v>42832</v>
      </c>
      <c r="D494" s="102" t="e">
        <f>EUR1M!AP493</f>
        <v>#VALUE!</v>
      </c>
      <c r="E494" s="102">
        <f>EUR1M!AQ493</f>
        <v>4.5561886064238166E-4</v>
      </c>
      <c r="F494" s="220" t="e">
        <f t="shared" si="28"/>
        <v>#VALUE!</v>
      </c>
      <c r="G494" s="102" t="e">
        <f>EUR3M!AX493</f>
        <v>#VALUE!</v>
      </c>
      <c r="H494" s="102">
        <f>EUR3M!AY493</f>
        <v>1.5287235834587117E-3</v>
      </c>
      <c r="I494" s="220" t="e">
        <f t="shared" si="29"/>
        <v>#VALUE!</v>
      </c>
      <c r="J494" s="102" t="e">
        <f>EUR6M!AX493</f>
        <v>#VALUE!</v>
      </c>
      <c r="K494" s="102">
        <f>EUR6M!AY493</f>
        <v>2.4962707801520997E-3</v>
      </c>
      <c r="L494" s="220" t="e">
        <f t="shared" si="30"/>
        <v>#VALUE!</v>
      </c>
      <c r="M494" s="102" t="e">
        <f>EUR1Y!AX493</f>
        <v>#VALUE!</v>
      </c>
      <c r="N494" s="102">
        <f>EUR1Y!AY493</f>
        <v>4.1576194698978493E-3</v>
      </c>
      <c r="O494" s="220" t="e">
        <f t="shared" si="31"/>
        <v>#VALUE!</v>
      </c>
    </row>
    <row r="495" spans="1:15" x14ac:dyDescent="0.2">
      <c r="A495" s="55" t="s">
        <v>106</v>
      </c>
      <c r="B495" s="219">
        <f>_xll.qlInterestRateIndexFixingDate(IborIndex&amp;"6M",C495,Trigger)</f>
        <v>42831</v>
      </c>
      <c r="C495" s="219">
        <f>_xll.qlCalendarAdvance(Calendar,C494,A495,"f",,Trigger)</f>
        <v>42835</v>
      </c>
      <c r="D495" s="102" t="e">
        <f>EUR1M!AP494</f>
        <v>#VALUE!</v>
      </c>
      <c r="E495" s="102">
        <f>EUR1M!AQ494</f>
        <v>4.609824912673588E-4</v>
      </c>
      <c r="F495" s="220" t="e">
        <f t="shared" si="28"/>
        <v>#VALUE!</v>
      </c>
      <c r="G495" s="102" t="e">
        <f>EUR3M!AX494</f>
        <v>#VALUE!</v>
      </c>
      <c r="H495" s="102">
        <f>EUR3M!AY494</f>
        <v>1.5477355426191048E-3</v>
      </c>
      <c r="I495" s="220" t="e">
        <f t="shared" si="29"/>
        <v>#VALUE!</v>
      </c>
      <c r="J495" s="102" t="e">
        <f>EUR6M!AX494</f>
        <v>#VALUE!</v>
      </c>
      <c r="K495" s="102">
        <f>EUR6M!AY494</f>
        <v>2.5013007687041127E-3</v>
      </c>
      <c r="L495" s="220" t="e">
        <f t="shared" si="30"/>
        <v>#VALUE!</v>
      </c>
      <c r="M495" s="102" t="e">
        <f>EUR1Y!AX494</f>
        <v>#VALUE!</v>
      </c>
      <c r="N495" s="102">
        <f>EUR1Y!AY494</f>
        <v>4.1634439733038977E-3</v>
      </c>
      <c r="O495" s="220" t="e">
        <f t="shared" si="31"/>
        <v>#VALUE!</v>
      </c>
    </row>
    <row r="496" spans="1:15" x14ac:dyDescent="0.2">
      <c r="A496" s="55" t="s">
        <v>106</v>
      </c>
      <c r="B496" s="219">
        <f>_xll.qlInterestRateIndexFixingDate(IborIndex&amp;"6M",C496,Trigger)</f>
        <v>42832</v>
      </c>
      <c r="C496" s="219">
        <f>_xll.qlCalendarAdvance(Calendar,C495,A496,"f",,Trigger)</f>
        <v>42836</v>
      </c>
      <c r="D496" s="102" t="e">
        <f>EUR1M!AP495</f>
        <v>#VALUE!</v>
      </c>
      <c r="E496" s="102">
        <f>EUR1M!AQ495</f>
        <v>4.7187072439197619E-4</v>
      </c>
      <c r="F496" s="220" t="e">
        <f t="shared" si="28"/>
        <v>#VALUE!</v>
      </c>
      <c r="G496" s="102" t="e">
        <f>EUR3M!AX495</f>
        <v>#VALUE!</v>
      </c>
      <c r="H496" s="102">
        <f>EUR3M!AY495</f>
        <v>1.5540049740950521E-3</v>
      </c>
      <c r="I496" s="220" t="e">
        <f t="shared" si="29"/>
        <v>#VALUE!</v>
      </c>
      <c r="J496" s="102" t="e">
        <f>EUR6M!AX495</f>
        <v>#VALUE!</v>
      </c>
      <c r="K496" s="102">
        <f>EUR6M!AY495</f>
        <v>2.5064124905210907E-3</v>
      </c>
      <c r="L496" s="220" t="e">
        <f t="shared" si="30"/>
        <v>#VALUE!</v>
      </c>
      <c r="M496" s="102" t="e">
        <f>EUR1Y!AX495</f>
        <v>#VALUE!</v>
      </c>
      <c r="N496" s="102">
        <f>EUR1Y!AY495</f>
        <v>4.1692796206294859E-3</v>
      </c>
      <c r="O496" s="220" t="e">
        <f t="shared" si="31"/>
        <v>#VALUE!</v>
      </c>
    </row>
    <row r="497" spans="1:15" x14ac:dyDescent="0.2">
      <c r="A497" s="55" t="s">
        <v>106</v>
      </c>
      <c r="B497" s="219">
        <f>_xll.qlInterestRateIndexFixingDate(IborIndex&amp;"6M",C497,Trigger)</f>
        <v>42835</v>
      </c>
      <c r="C497" s="219">
        <f>_xll.qlCalendarAdvance(Calendar,C496,A497,"f",,Trigger)</f>
        <v>42837</v>
      </c>
      <c r="D497" s="102" t="e">
        <f>EUR1M!AP496</f>
        <v>#VALUE!</v>
      </c>
      <c r="E497" s="102">
        <f>EUR1M!AQ496</f>
        <v>4.9357473923983264E-4</v>
      </c>
      <c r="F497" s="220" t="e">
        <f t="shared" si="28"/>
        <v>#VALUE!</v>
      </c>
      <c r="G497" s="102" t="e">
        <f>EUR3M!AX496</f>
        <v>#VALUE!</v>
      </c>
      <c r="H497" s="102">
        <f>EUR3M!AY496</f>
        <v>1.5602412381031064E-3</v>
      </c>
      <c r="I497" s="220" t="e">
        <f t="shared" si="29"/>
        <v>#VALUE!</v>
      </c>
      <c r="J497" s="102" t="e">
        <f>EUR6M!AX496</f>
        <v>#VALUE!</v>
      </c>
      <c r="K497" s="102">
        <f>EUR6M!AY496</f>
        <v>2.5334488212445873E-3</v>
      </c>
      <c r="L497" s="220" t="e">
        <f t="shared" si="30"/>
        <v>#VALUE!</v>
      </c>
      <c r="M497" s="102" t="e">
        <f>EUR1Y!AX496</f>
        <v>#VALUE!</v>
      </c>
      <c r="N497" s="102">
        <f>EUR1Y!AY496</f>
        <v>4.198696127256667E-3</v>
      </c>
      <c r="O497" s="220" t="e">
        <f t="shared" si="31"/>
        <v>#VALUE!</v>
      </c>
    </row>
    <row r="498" spans="1:15" x14ac:dyDescent="0.2">
      <c r="A498" s="55" t="s">
        <v>106</v>
      </c>
      <c r="B498" s="219">
        <f>_xll.qlInterestRateIndexFixingDate(IborIndex&amp;"6M",C498,Trigger)</f>
        <v>42836</v>
      </c>
      <c r="C498" s="219">
        <f>_xll.qlCalendarAdvance(Calendar,C497,A498,"f",,Trigger)</f>
        <v>42838</v>
      </c>
      <c r="D498" s="102" t="e">
        <f>EUR1M!AP497</f>
        <v>#VALUE!</v>
      </c>
      <c r="E498" s="102">
        <f>EUR1M!AQ497</f>
        <v>4.9907334013443716E-4</v>
      </c>
      <c r="F498" s="220" t="e">
        <f t="shared" si="28"/>
        <v>#VALUE!</v>
      </c>
      <c r="G498" s="102" t="e">
        <f>EUR3M!AX497</f>
        <v>#VALUE!</v>
      </c>
      <c r="H498" s="102">
        <f>EUR3M!AY497</f>
        <v>1.5664448062422912E-3</v>
      </c>
      <c r="I498" s="220" t="e">
        <f t="shared" si="29"/>
        <v>#VALUE!</v>
      </c>
      <c r="J498" s="102" t="e">
        <f>EUR6M!AX497</f>
        <v>#VALUE!</v>
      </c>
      <c r="K498" s="102">
        <f>EUR6M!AY497</f>
        <v>2.5392005914068182E-3</v>
      </c>
      <c r="L498" s="220" t="e">
        <f t="shared" si="30"/>
        <v>#VALUE!</v>
      </c>
      <c r="M498" s="102" t="e">
        <f>EUR1Y!AX497</f>
        <v>#VALUE!</v>
      </c>
      <c r="N498" s="102">
        <f>EUR1Y!AY497</f>
        <v>4.2046410029046421E-3</v>
      </c>
      <c r="O498" s="220" t="e">
        <f t="shared" si="31"/>
        <v>#VALUE!</v>
      </c>
    </row>
    <row r="499" spans="1:15" x14ac:dyDescent="0.2">
      <c r="A499" s="55" t="s">
        <v>106</v>
      </c>
      <c r="B499" s="219">
        <f>_xll.qlInterestRateIndexFixingDate(IborIndex&amp;"6M",C499,Trigger)</f>
        <v>42837</v>
      </c>
      <c r="C499" s="219">
        <f>_xll.qlCalendarAdvance(Calendar,C498,A499,"f",,Trigger)</f>
        <v>42843</v>
      </c>
      <c r="D499" s="102" t="e">
        <f>EUR1M!AP498</f>
        <v>#VALUE!</v>
      </c>
      <c r="E499" s="102">
        <f>EUR1M!AQ498</f>
        <v>5.1021924663469109E-4</v>
      </c>
      <c r="F499" s="220" t="e">
        <f t="shared" si="28"/>
        <v>#VALUE!</v>
      </c>
      <c r="G499" s="102" t="e">
        <f>EUR3M!AX498</f>
        <v>#VALUE!</v>
      </c>
      <c r="H499" s="102">
        <f>EUR3M!AY498</f>
        <v>1.5969889767775381E-3</v>
      </c>
      <c r="I499" s="220" t="e">
        <f t="shared" si="29"/>
        <v>#VALUE!</v>
      </c>
      <c r="J499" s="102" t="e">
        <f>EUR6M!AX498</f>
        <v>#VALUE!</v>
      </c>
      <c r="K499" s="102">
        <f>EUR6M!AY498</f>
        <v>2.5450733678568805E-3</v>
      </c>
      <c r="L499" s="220" t="e">
        <f t="shared" si="30"/>
        <v>#VALUE!</v>
      </c>
      <c r="M499" s="102" t="e">
        <f>EUR1Y!AX498</f>
        <v>#VALUE!</v>
      </c>
      <c r="N499" s="102">
        <f>EUR1Y!AY498</f>
        <v>4.2106086260360765E-3</v>
      </c>
      <c r="O499" s="220" t="e">
        <f t="shared" si="31"/>
        <v>#VALUE!</v>
      </c>
    </row>
    <row r="500" spans="1:15" x14ac:dyDescent="0.2">
      <c r="A500" s="55" t="s">
        <v>106</v>
      </c>
      <c r="B500" s="219">
        <f>_xll.qlInterestRateIndexFixingDate(IborIndex&amp;"6M",C500,Trigger)</f>
        <v>42838</v>
      </c>
      <c r="C500" s="219">
        <f>_xll.qlCalendarAdvance(Calendar,C499,A500,"f",,Trigger)</f>
        <v>42844</v>
      </c>
      <c r="D500" s="102" t="e">
        <f>EUR1M!AP499</f>
        <v>#VALUE!</v>
      </c>
      <c r="E500" s="102">
        <f>EUR1M!AQ499</f>
        <v>5.129438974732682E-4</v>
      </c>
      <c r="F500" s="220" t="e">
        <f t="shared" si="28"/>
        <v>#VALUE!</v>
      </c>
      <c r="G500" s="102" t="e">
        <f>EUR3M!AX499</f>
        <v>#VALUE!</v>
      </c>
      <c r="H500" s="102">
        <f>EUR3M!AY499</f>
        <v>1.6030064827831105E-3</v>
      </c>
      <c r="I500" s="220" t="e">
        <f t="shared" si="29"/>
        <v>#VALUE!</v>
      </c>
      <c r="J500" s="102" t="e">
        <f>EUR6M!AX499</f>
        <v>#VALUE!</v>
      </c>
      <c r="K500" s="102">
        <f>EUR6M!AY499</f>
        <v>2.5584475061216009E-3</v>
      </c>
      <c r="L500" s="220" t="e">
        <f t="shared" si="30"/>
        <v>#VALUE!</v>
      </c>
      <c r="M500" s="102" t="e">
        <f>EUR1Y!AX499</f>
        <v>#VALUE!</v>
      </c>
      <c r="N500" s="102">
        <f>EUR1Y!AY499</f>
        <v>4.223051960286636E-3</v>
      </c>
      <c r="O500" s="220" t="e">
        <f t="shared" si="31"/>
        <v>#VALUE!</v>
      </c>
    </row>
    <row r="501" spans="1:15" x14ac:dyDescent="0.2">
      <c r="A501" s="55" t="s">
        <v>106</v>
      </c>
      <c r="B501" s="219">
        <f>_xll.qlInterestRateIndexFixingDate(IborIndex&amp;"6M",C501,Trigger)</f>
        <v>42843</v>
      </c>
      <c r="C501" s="219">
        <f>_xll.qlCalendarAdvance(Calendar,C500,A501,"f",,Trigger)</f>
        <v>42845</v>
      </c>
      <c r="D501" s="102" t="e">
        <f>EUR1M!AP500</f>
        <v>#VALUE!</v>
      </c>
      <c r="E501" s="102">
        <f>EUR1M!AQ500</f>
        <v>5.2682659078140404E-4</v>
      </c>
      <c r="F501" s="220" t="e">
        <f t="shared" si="28"/>
        <v>#VALUE!</v>
      </c>
      <c r="G501" s="102" t="e">
        <f>EUR3M!AX500</f>
        <v>#VALUE!</v>
      </c>
      <c r="H501" s="102">
        <f>EUR3M!AY500</f>
        <v>1.6089946988511745E-3</v>
      </c>
      <c r="I501" s="220" t="e">
        <f t="shared" si="29"/>
        <v>#VALUE!</v>
      </c>
      <c r="J501" s="102" t="e">
        <f>EUR6M!AX500</f>
        <v>#VALUE!</v>
      </c>
      <c r="K501" s="102">
        <f>EUR6M!AY500</f>
        <v>2.569689076435682E-3</v>
      </c>
      <c r="L501" s="220" t="e">
        <f t="shared" si="30"/>
        <v>#VALUE!</v>
      </c>
      <c r="M501" s="102" t="e">
        <f>EUR1Y!AX500</f>
        <v>#VALUE!</v>
      </c>
      <c r="N501" s="102">
        <f>EUR1Y!AY500</f>
        <v>4.2346926676838691E-3</v>
      </c>
      <c r="O501" s="220" t="e">
        <f t="shared" si="31"/>
        <v>#VALUE!</v>
      </c>
    </row>
    <row r="502" spans="1:15" x14ac:dyDescent="0.2">
      <c r="A502" s="55" t="s">
        <v>106</v>
      </c>
      <c r="B502" s="219">
        <f>_xll.qlInterestRateIndexFixingDate(IborIndex&amp;"6M",C502,Trigger)</f>
        <v>42844</v>
      </c>
      <c r="C502" s="219">
        <f>_xll.qlCalendarAdvance(Calendar,C501,A502,"f",,Trigger)</f>
        <v>42846</v>
      </c>
      <c r="D502" s="102" t="e">
        <f>EUR1M!AP501</f>
        <v>#VALUE!</v>
      </c>
      <c r="E502" s="102">
        <f>EUR1M!AQ501</f>
        <v>5.324261363792715E-4</v>
      </c>
      <c r="F502" s="220" t="e">
        <f t="shared" si="28"/>
        <v>#VALUE!</v>
      </c>
      <c r="G502" s="102" t="e">
        <f>EUR3M!AX501</f>
        <v>#VALUE!</v>
      </c>
      <c r="H502" s="102">
        <f>EUR3M!AY501</f>
        <v>1.6149541265049487E-3</v>
      </c>
      <c r="I502" s="220" t="e">
        <f t="shared" si="29"/>
        <v>#VALUE!</v>
      </c>
      <c r="J502" s="102" t="e">
        <f>EUR6M!AX501</f>
        <v>#VALUE!</v>
      </c>
      <c r="K502" s="102">
        <f>EUR6M!AY501</f>
        <v>2.5761025557496475E-3</v>
      </c>
      <c r="L502" s="220" t="e">
        <f t="shared" si="30"/>
        <v>#VALUE!</v>
      </c>
      <c r="M502" s="102" t="e">
        <f>EUR1Y!AX501</f>
        <v>#VALUE!</v>
      </c>
      <c r="N502" s="102">
        <f>EUR1Y!AY501</f>
        <v>4.2407635461124372E-3</v>
      </c>
      <c r="O502" s="220" t="e">
        <f t="shared" si="31"/>
        <v>#VALUE!</v>
      </c>
    </row>
    <row r="503" spans="1:15" x14ac:dyDescent="0.2">
      <c r="A503" s="55" t="s">
        <v>106</v>
      </c>
      <c r="B503" s="219">
        <f>_xll.qlInterestRateIndexFixingDate(IborIndex&amp;"6M",C503,Trigger)</f>
        <v>42845</v>
      </c>
      <c r="C503" s="219">
        <f>_xll.qlCalendarAdvance(Calendar,C502,A503,"f",,Trigger)</f>
        <v>42849</v>
      </c>
      <c r="D503" s="102" t="e">
        <f>EUR1M!AP502</f>
        <v>#VALUE!</v>
      </c>
      <c r="E503" s="102">
        <f>EUR1M!AQ502</f>
        <v>5.3804091712095214E-4</v>
      </c>
      <c r="F503" s="220" t="e">
        <f t="shared" si="28"/>
        <v>#VALUE!</v>
      </c>
      <c r="G503" s="102" t="e">
        <f>EUR3M!AX502</f>
        <v>#VALUE!</v>
      </c>
      <c r="H503" s="102">
        <f>EUR3M!AY502</f>
        <v>1.6326647502900588E-3</v>
      </c>
      <c r="I503" s="220" t="e">
        <f t="shared" si="29"/>
        <v>#VALUE!</v>
      </c>
      <c r="J503" s="102" t="e">
        <f>EUR6M!AX502</f>
        <v>#VALUE!</v>
      </c>
      <c r="K503" s="102">
        <f>EUR6M!AY502</f>
        <v>2.582611123105098E-3</v>
      </c>
      <c r="L503" s="220" t="e">
        <f t="shared" si="30"/>
        <v>#VALUE!</v>
      </c>
      <c r="M503" s="102" t="e">
        <f>EUR1Y!AX502</f>
        <v>#VALUE!</v>
      </c>
      <c r="N503" s="102">
        <f>EUR1Y!AY502</f>
        <v>4.2468529489055138E-3</v>
      </c>
      <c r="O503" s="220" t="e">
        <f t="shared" si="31"/>
        <v>#VALUE!</v>
      </c>
    </row>
    <row r="504" spans="1:15" x14ac:dyDescent="0.2">
      <c r="A504" s="55" t="s">
        <v>106</v>
      </c>
      <c r="B504" s="219">
        <f>_xll.qlInterestRateIndexFixingDate(IborIndex&amp;"6M",C504,Trigger)</f>
        <v>42846</v>
      </c>
      <c r="C504" s="219">
        <f>_xll.qlCalendarAdvance(Calendar,C503,A504,"f",,Trigger)</f>
        <v>42850</v>
      </c>
      <c r="D504" s="102" t="e">
        <f>EUR1M!AP503</f>
        <v>#VALUE!</v>
      </c>
      <c r="E504" s="102">
        <f>EUR1M!AQ503</f>
        <v>5.4938919388791696E-4</v>
      </c>
      <c r="F504" s="220" t="e">
        <f t="shared" si="28"/>
        <v>#VALUE!</v>
      </c>
      <c r="G504" s="102" t="e">
        <f>EUR3M!AX503</f>
        <v>#VALUE!</v>
      </c>
      <c r="H504" s="102">
        <f>EUR3M!AY503</f>
        <v>1.6385141142986023E-3</v>
      </c>
      <c r="I504" s="220" t="e">
        <f t="shared" si="29"/>
        <v>#VALUE!</v>
      </c>
      <c r="J504" s="102" t="e">
        <f>EUR6M!AX503</f>
        <v>#VALUE!</v>
      </c>
      <c r="K504" s="102">
        <f>EUR6M!AY503</f>
        <v>2.5892103653733724E-3</v>
      </c>
      <c r="L504" s="220" t="e">
        <f t="shared" si="30"/>
        <v>#VALUE!</v>
      </c>
      <c r="M504" s="102" t="e">
        <f>EUR1Y!AX503</f>
        <v>#VALUE!</v>
      </c>
      <c r="N504" s="102">
        <f>EUR1Y!AY503</f>
        <v>4.2529601570730803E-3</v>
      </c>
      <c r="O504" s="220" t="e">
        <f t="shared" si="31"/>
        <v>#VALUE!</v>
      </c>
    </row>
    <row r="505" spans="1:15" x14ac:dyDescent="0.2">
      <c r="A505" s="55" t="s">
        <v>106</v>
      </c>
      <c r="B505" s="219">
        <f>_xll.qlInterestRateIndexFixingDate(IborIndex&amp;"6M",C505,Trigger)</f>
        <v>42849</v>
      </c>
      <c r="C505" s="219">
        <f>_xll.qlCalendarAdvance(Calendar,C504,A505,"f",,Trigger)</f>
        <v>42851</v>
      </c>
      <c r="D505" s="102" t="e">
        <f>EUR1M!AP504</f>
        <v>#VALUE!</v>
      </c>
      <c r="E505" s="102">
        <f>EUR1M!AQ504</f>
        <v>5.5791199350336228E-4</v>
      </c>
      <c r="F505" s="220" t="e">
        <f t="shared" si="28"/>
        <v>#VALUE!</v>
      </c>
      <c r="G505" s="102" t="e">
        <f>EUR3M!AX504</f>
        <v>#VALUE!</v>
      </c>
      <c r="H505" s="102">
        <f>EUR3M!AY504</f>
        <v>1.6443372535994657E-3</v>
      </c>
      <c r="I505" s="220" t="e">
        <f t="shared" si="29"/>
        <v>#VALUE!</v>
      </c>
      <c r="J505" s="102" t="e">
        <f>EUR6M!AX504</f>
        <v>#VALUE!</v>
      </c>
      <c r="K505" s="102">
        <f>EUR6M!AY504</f>
        <v>2.6070992061586898E-3</v>
      </c>
      <c r="L505" s="220" t="e">
        <f t="shared" si="30"/>
        <v>#VALUE!</v>
      </c>
      <c r="M505" s="102" t="e">
        <f>EUR1Y!AX504</f>
        <v>#VALUE!</v>
      </c>
      <c r="N505" s="102">
        <f>EUR1Y!AY504</f>
        <v>4.2655583996679125E-3</v>
      </c>
      <c r="O505" s="220" t="e">
        <f t="shared" si="31"/>
        <v>#VALUE!</v>
      </c>
    </row>
    <row r="506" spans="1:15" x14ac:dyDescent="0.2">
      <c r="A506" s="55" t="s">
        <v>106</v>
      </c>
      <c r="B506" s="219">
        <f>_xll.qlInterestRateIndexFixingDate(IborIndex&amp;"6M",C506,Trigger)</f>
        <v>42850</v>
      </c>
      <c r="C506" s="219">
        <f>_xll.qlCalendarAdvance(Calendar,C505,A506,"f",,Trigger)</f>
        <v>42852</v>
      </c>
      <c r="D506" s="102" t="e">
        <f>EUR1M!AP505</f>
        <v>#VALUE!</v>
      </c>
      <c r="E506" s="102">
        <f>EUR1M!AQ505</f>
        <v>5.7490527373016767E-4</v>
      </c>
      <c r="F506" s="220" t="e">
        <f t="shared" si="28"/>
        <v>#VALUE!</v>
      </c>
      <c r="G506" s="102" t="e">
        <f>EUR3M!AX505</f>
        <v>#VALUE!</v>
      </c>
      <c r="H506" s="102">
        <f>EUR3M!AY505</f>
        <v>1.6501346921541822E-3</v>
      </c>
      <c r="I506" s="220" t="e">
        <f t="shared" si="29"/>
        <v>#VALUE!</v>
      </c>
      <c r="J506" s="102" t="e">
        <f>EUR6M!AX505</f>
        <v>#VALUE!</v>
      </c>
      <c r="K506" s="102">
        <f>EUR6M!AY505</f>
        <v>2.6271581041452086E-3</v>
      </c>
      <c r="L506" s="220" t="e">
        <f t="shared" si="30"/>
        <v>#VALUE!</v>
      </c>
      <c r="M506" s="102" t="e">
        <f>EUR1Y!AX505</f>
        <v>#VALUE!</v>
      </c>
      <c r="N506" s="102">
        <f>EUR1Y!AY505</f>
        <v>4.2837378110675726E-3</v>
      </c>
      <c r="O506" s="220" t="e">
        <f t="shared" si="31"/>
        <v>#VALUE!</v>
      </c>
    </row>
    <row r="507" spans="1:15" x14ac:dyDescent="0.2">
      <c r="A507" s="55" t="s">
        <v>106</v>
      </c>
      <c r="B507" s="219">
        <f>_xll.qlInterestRateIndexFixingDate(IborIndex&amp;"6M",C507,Trigger)</f>
        <v>42851</v>
      </c>
      <c r="C507" s="219">
        <f>_xll.qlCalendarAdvance(Calendar,C506,A507,"f",,Trigger)</f>
        <v>42853</v>
      </c>
      <c r="D507" s="102" t="e">
        <f>EUR1M!AP506</f>
        <v>#VALUE!</v>
      </c>
      <c r="E507" s="102">
        <f>EUR1M!AQ506</f>
        <v>5.8639579360011214E-4</v>
      </c>
      <c r="F507" s="220" t="e">
        <f t="shared" si="28"/>
        <v>#VALUE!</v>
      </c>
      <c r="G507" s="102" t="e">
        <f>EUR3M!AX506</f>
        <v>#VALUE!</v>
      </c>
      <c r="H507" s="102">
        <f>EUR3M!AY506</f>
        <v>1.6639503521663932E-3</v>
      </c>
      <c r="I507" s="220" t="e">
        <f t="shared" si="29"/>
        <v>#VALUE!</v>
      </c>
      <c r="J507" s="102" t="e">
        <f>EUR6M!AX506</f>
        <v>#VALUE!</v>
      </c>
      <c r="K507" s="102">
        <f>EUR6M!AY506</f>
        <v>2.6342096598263179E-3</v>
      </c>
      <c r="L507" s="220" t="e">
        <f t="shared" si="30"/>
        <v>#VALUE!</v>
      </c>
      <c r="M507" s="102" t="e">
        <f>EUR1Y!AX506</f>
        <v>#VALUE!</v>
      </c>
      <c r="N507" s="102">
        <f>EUR1Y!AY506</f>
        <v>4.2899365104387931E-3</v>
      </c>
      <c r="O507" s="220" t="e">
        <f t="shared" si="31"/>
        <v>#VALUE!</v>
      </c>
    </row>
    <row r="508" spans="1:15" x14ac:dyDescent="0.2">
      <c r="A508" s="55" t="s">
        <v>106</v>
      </c>
      <c r="B508" s="219">
        <f>_xll.qlInterestRateIndexFixingDate(IborIndex&amp;"6M",C508,Trigger)</f>
        <v>42852</v>
      </c>
      <c r="C508" s="219">
        <f>_xll.qlCalendarAdvance(Calendar,C507,A508,"f",,Trigger)</f>
        <v>42857</v>
      </c>
      <c r="D508" s="102" t="e">
        <f>EUR1M!AP507</f>
        <v>#VALUE!</v>
      </c>
      <c r="E508" s="102">
        <f>EUR1M!AQ507</f>
        <v>5.8923322370341147E-4</v>
      </c>
      <c r="F508" s="220" t="e">
        <f t="shared" si="28"/>
        <v>#VALUE!</v>
      </c>
      <c r="G508" s="102" t="e">
        <f>EUR3M!AX507</f>
        <v>#VALUE!</v>
      </c>
      <c r="H508" s="102">
        <f>EUR3M!AY507</f>
        <v>1.6814176429771539E-3</v>
      </c>
      <c r="I508" s="220" t="e">
        <f t="shared" si="29"/>
        <v>#VALUE!</v>
      </c>
      <c r="J508" s="102" t="e">
        <f>EUR6M!AX507</f>
        <v>#VALUE!</v>
      </c>
      <c r="K508" s="102">
        <f>EUR6M!AY507</f>
        <v>2.6488245312251651E-3</v>
      </c>
      <c r="L508" s="220" t="e">
        <f t="shared" si="30"/>
        <v>#VALUE!</v>
      </c>
      <c r="M508" s="102" t="e">
        <f>EUR1Y!AX507</f>
        <v>#VALUE!</v>
      </c>
      <c r="N508" s="102">
        <f>EUR1Y!AY507</f>
        <v>4.2961478611229969E-3</v>
      </c>
      <c r="O508" s="220" t="e">
        <f t="shared" si="31"/>
        <v>#VALUE!</v>
      </c>
    </row>
    <row r="509" spans="1:15" x14ac:dyDescent="0.2">
      <c r="A509" s="55" t="s">
        <v>106</v>
      </c>
      <c r="B509" s="219">
        <f>_xll.qlInterestRateIndexFixingDate(IborIndex&amp;"6M",C509,Trigger)</f>
        <v>42853</v>
      </c>
      <c r="C509" s="219">
        <f>_xll.qlCalendarAdvance(Calendar,C508,A509,"f",,Trigger)</f>
        <v>42858</v>
      </c>
      <c r="D509" s="102" t="e">
        <f>EUR1M!AP508</f>
        <v>#VALUE!</v>
      </c>
      <c r="E509" s="102">
        <f>EUR1M!AQ508</f>
        <v>5.9207599362126433E-4</v>
      </c>
      <c r="F509" s="220" t="e">
        <f t="shared" si="28"/>
        <v>#VALUE!</v>
      </c>
      <c r="G509" s="102" t="e">
        <f>EUR3M!AX508</f>
        <v>#VALUE!</v>
      </c>
      <c r="H509" s="102">
        <f>EUR3M!AY508</f>
        <v>1.687067975578957E-3</v>
      </c>
      <c r="I509" s="220" t="e">
        <f t="shared" si="29"/>
        <v>#VALUE!</v>
      </c>
      <c r="J509" s="102" t="e">
        <f>EUR6M!AX508</f>
        <v>#VALUE!</v>
      </c>
      <c r="K509" s="102">
        <f>EUR6M!AY508</f>
        <v>2.65223832417333E-3</v>
      </c>
      <c r="L509" s="220" t="e">
        <f t="shared" si="30"/>
        <v>#VALUE!</v>
      </c>
      <c r="M509" s="102" t="e">
        <f>EUR1Y!AX508</f>
        <v>#VALUE!</v>
      </c>
      <c r="N509" s="102">
        <f>EUR1Y!AY508</f>
        <v>4.308860903445717E-3</v>
      </c>
      <c r="O509" s="220" t="e">
        <f t="shared" si="31"/>
        <v>#VALUE!</v>
      </c>
    </row>
    <row r="510" spans="1:15" x14ac:dyDescent="0.2">
      <c r="A510" s="55" t="s">
        <v>106</v>
      </c>
      <c r="B510" s="219">
        <f>_xll.qlInterestRateIndexFixingDate(IborIndex&amp;"6M",C510,Trigger)</f>
        <v>42857</v>
      </c>
      <c r="C510" s="219">
        <f>_xll.qlCalendarAdvance(Calendar,C509,A510,"f",,Trigger)</f>
        <v>42859</v>
      </c>
      <c r="D510" s="102" t="e">
        <f>EUR1M!AP509</f>
        <v>#VALUE!</v>
      </c>
      <c r="E510" s="102">
        <f>EUR1M!AQ509</f>
        <v>6.093397779356254E-4</v>
      </c>
      <c r="F510" s="220" t="e">
        <f t="shared" si="28"/>
        <v>#VALUE!</v>
      </c>
      <c r="G510" s="102" t="e">
        <f>EUR3M!AX509</f>
        <v>#VALUE!</v>
      </c>
      <c r="H510" s="102">
        <f>EUR3M!AY509</f>
        <v>1.6926966754347308E-3</v>
      </c>
      <c r="I510" s="220" t="e">
        <f t="shared" si="29"/>
        <v>#VALUE!</v>
      </c>
      <c r="J510" s="102" t="e">
        <f>EUR6M!AX509</f>
        <v>#VALUE!</v>
      </c>
      <c r="K510" s="102">
        <f>EUR6M!AY509</f>
        <v>2.6702555023419201E-3</v>
      </c>
      <c r="L510" s="220" t="e">
        <f t="shared" si="30"/>
        <v>#VALUE!</v>
      </c>
      <c r="M510" s="102" t="e">
        <f>EUR1Y!AX509</f>
        <v>#VALUE!</v>
      </c>
      <c r="N510" s="102">
        <f>EUR1Y!AY509</f>
        <v>4.321104640041297E-3</v>
      </c>
      <c r="O510" s="220" t="e">
        <f t="shared" si="31"/>
        <v>#VALUE!</v>
      </c>
    </row>
    <row r="511" spans="1:15" x14ac:dyDescent="0.2">
      <c r="A511" s="55" t="s">
        <v>106</v>
      </c>
      <c r="B511" s="219">
        <f>_xll.qlInterestRateIndexFixingDate(IborIndex&amp;"6M",C511,Trigger)</f>
        <v>42858</v>
      </c>
      <c r="C511" s="219">
        <f>_xll.qlCalendarAdvance(Calendar,C510,A511,"f",,Trigger)</f>
        <v>42860</v>
      </c>
      <c r="D511" s="102" t="e">
        <f>EUR1M!AP510</f>
        <v>#VALUE!</v>
      </c>
      <c r="E511" s="102">
        <f>EUR1M!AQ510</f>
        <v>6.1511284366431594E-4</v>
      </c>
      <c r="F511" s="220" t="e">
        <f t="shared" si="28"/>
        <v>#VALUE!</v>
      </c>
      <c r="G511" s="102" t="e">
        <f>EUR3M!AX510</f>
        <v>#VALUE!</v>
      </c>
      <c r="H511" s="102">
        <f>EUR3M!AY510</f>
        <v>1.7036066674490338E-3</v>
      </c>
      <c r="I511" s="220" t="e">
        <f t="shared" si="29"/>
        <v>#VALUE!</v>
      </c>
      <c r="J511" s="102" t="e">
        <f>EUR6M!AX510</f>
        <v>#VALUE!</v>
      </c>
      <c r="K511" s="102">
        <f>EUR6M!AY510</f>
        <v>2.6775896977694193E-3</v>
      </c>
      <c r="L511" s="220" t="e">
        <f t="shared" si="30"/>
        <v>#VALUE!</v>
      </c>
      <c r="M511" s="102" t="e">
        <f>EUR1Y!AX510</f>
        <v>#VALUE!</v>
      </c>
      <c r="N511" s="102">
        <f>EUR1Y!AY510</f>
        <v>4.3273678567103228E-3</v>
      </c>
      <c r="O511" s="220" t="e">
        <f t="shared" si="31"/>
        <v>#VALUE!</v>
      </c>
    </row>
    <row r="512" spans="1:15" x14ac:dyDescent="0.2">
      <c r="A512" s="55" t="s">
        <v>106</v>
      </c>
      <c r="B512" s="219">
        <f>_xll.qlInterestRateIndexFixingDate(IborIndex&amp;"6M",C512,Trigger)</f>
        <v>42859</v>
      </c>
      <c r="C512" s="219">
        <f>_xll.qlCalendarAdvance(Calendar,C511,A512,"f",,Trigger)</f>
        <v>42863</v>
      </c>
      <c r="D512" s="102" t="e">
        <f>EUR1M!AP511</f>
        <v>#VALUE!</v>
      </c>
      <c r="E512" s="102">
        <f>EUR1M!AQ511</f>
        <v>6.2671909542495871E-4</v>
      </c>
      <c r="F512" s="220" t="e">
        <f t="shared" si="28"/>
        <v>#VALUE!</v>
      </c>
      <c r="G512" s="102" t="e">
        <f>EUR3M!AX511</f>
        <v>#VALUE!</v>
      </c>
      <c r="H512" s="102">
        <f>EUR3M!AY511</f>
        <v>1.7150061601647532E-3</v>
      </c>
      <c r="I512" s="220" t="e">
        <f t="shared" si="29"/>
        <v>#VALUE!</v>
      </c>
      <c r="J512" s="102" t="e">
        <f>EUR6M!AX511</f>
        <v>#VALUE!</v>
      </c>
      <c r="K512" s="102">
        <f>EUR6M!AY511</f>
        <v>2.6849545828551247E-3</v>
      </c>
      <c r="L512" s="220" t="e">
        <f t="shared" si="30"/>
        <v>#VALUE!</v>
      </c>
      <c r="M512" s="102" t="e">
        <f>EUR1Y!AX511</f>
        <v>#VALUE!</v>
      </c>
      <c r="N512" s="102">
        <f>EUR1Y!AY511</f>
        <v>4.3336391381643535E-3</v>
      </c>
      <c r="O512" s="220" t="e">
        <f t="shared" si="31"/>
        <v>#VALUE!</v>
      </c>
    </row>
    <row r="513" spans="1:15" x14ac:dyDescent="0.2">
      <c r="A513" s="55" t="s">
        <v>106</v>
      </c>
      <c r="B513" s="219">
        <f>_xll.qlInterestRateIndexFixingDate(IborIndex&amp;"6M",C513,Trigger)</f>
        <v>42860</v>
      </c>
      <c r="C513" s="219">
        <f>_xll.qlCalendarAdvance(Calendar,C512,A513,"f",,Trigger)</f>
        <v>42864</v>
      </c>
      <c r="D513" s="102" t="e">
        <f>EUR1M!AP512</f>
        <v>#VALUE!</v>
      </c>
      <c r="E513" s="102">
        <f>EUR1M!AQ512</f>
        <v>6.295981596046718E-4</v>
      </c>
      <c r="F513" s="220" t="e">
        <f t="shared" si="28"/>
        <v>#VALUE!</v>
      </c>
      <c r="G513" s="102" t="e">
        <f>EUR3M!AX512</f>
        <v>#VALUE!</v>
      </c>
      <c r="H513" s="102">
        <f>EUR3M!AY512</f>
        <v>1.7205349882305585E-3</v>
      </c>
      <c r="I513" s="220" t="e">
        <f t="shared" si="29"/>
        <v>#VALUE!</v>
      </c>
      <c r="J513" s="102" t="e">
        <f>EUR6M!AX512</f>
        <v>#VALUE!</v>
      </c>
      <c r="K513" s="102">
        <f>EUR6M!AY512</f>
        <v>2.6998642737685236E-3</v>
      </c>
      <c r="L513" s="220" t="e">
        <f t="shared" si="30"/>
        <v>#VALUE!</v>
      </c>
      <c r="M513" s="102" t="e">
        <f>EUR1Y!AX512</f>
        <v>#VALUE!</v>
      </c>
      <c r="N513" s="102">
        <f>EUR1Y!AY512</f>
        <v>4.3399177048330075E-3</v>
      </c>
      <c r="O513" s="220" t="e">
        <f t="shared" si="31"/>
        <v>#VALUE!</v>
      </c>
    </row>
    <row r="514" spans="1:15" x14ac:dyDescent="0.2">
      <c r="A514" s="57" t="s">
        <v>44</v>
      </c>
      <c r="B514" s="219">
        <f>_xll.qlInterestRateIndexFixingDate(IborIndex&amp;"6M",C514,Trigger)</f>
        <v>42867</v>
      </c>
      <c r="C514" s="219">
        <f>_xll.qlCalendarAdvance(Calendar,C513,A514,"f",,Trigger)</f>
        <v>42871</v>
      </c>
      <c r="D514" s="102" t="e">
        <f>EUR1M!AP513</f>
        <v>#VALUE!</v>
      </c>
      <c r="E514" s="102">
        <f>EUR1M!AQ513</f>
        <v>6.7032699941294016E-4</v>
      </c>
      <c r="F514" s="220" t="e">
        <f t="shared" si="28"/>
        <v>#VALUE!</v>
      </c>
      <c r="G514" s="102" t="e">
        <f>EUR3M!AX513</f>
        <v>#VALUE!</v>
      </c>
      <c r="H514" s="102">
        <f>EUR3M!AY513</f>
        <v>1.7587568447642648E-3</v>
      </c>
      <c r="I514" s="220" t="e">
        <f t="shared" si="29"/>
        <v>#VALUE!</v>
      </c>
      <c r="J514" s="102" t="e">
        <f>EUR6M!AX513</f>
        <v>#VALUE!</v>
      </c>
      <c r="K514" s="102">
        <f>EUR6M!AY513</f>
        <v>2.7519435775261972E-3</v>
      </c>
      <c r="L514" s="220" t="e">
        <f t="shared" si="30"/>
        <v>#VALUE!</v>
      </c>
      <c r="M514" s="102" t="e">
        <f>EUR1Y!AX513</f>
        <v>#VALUE!</v>
      </c>
      <c r="N514" s="102">
        <f>EUR1Y!AY513</f>
        <v>4.3840064543197617E-3</v>
      </c>
      <c r="O514" s="220" t="e">
        <f t="shared" si="31"/>
        <v>#VALUE!</v>
      </c>
    </row>
    <row r="515" spans="1:15" x14ac:dyDescent="0.2">
      <c r="A515" s="57" t="s">
        <v>44</v>
      </c>
      <c r="B515" s="219">
        <f>_xll.qlInterestRateIndexFixingDate(IborIndex&amp;"6M",C515,Trigger)</f>
        <v>42874</v>
      </c>
      <c r="C515" s="219">
        <f>_xll.qlCalendarAdvance(Calendar,C514,A515,"f",,Trigger)</f>
        <v>42878</v>
      </c>
      <c r="D515" s="102" t="e">
        <f>EUR1M!AP514</f>
        <v>#VALUE!</v>
      </c>
      <c r="E515" s="102">
        <f>EUR1M!AQ514</f>
        <v>7.1132397037099171E-4</v>
      </c>
      <c r="F515" s="220" t="e">
        <f t="shared" si="28"/>
        <v>#VALUE!</v>
      </c>
      <c r="G515" s="102" t="e">
        <f>EUR3M!AX514</f>
        <v>#VALUE!</v>
      </c>
      <c r="H515" s="102">
        <f>EUR3M!AY514</f>
        <v>1.7962825492758561E-3</v>
      </c>
      <c r="I515" s="220" t="e">
        <f t="shared" si="29"/>
        <v>#VALUE!</v>
      </c>
      <c r="J515" s="102" t="e">
        <f>EUR6M!AX514</f>
        <v>#VALUE!</v>
      </c>
      <c r="K515" s="102">
        <f>EUR6M!AY514</f>
        <v>2.8041472603659583E-3</v>
      </c>
      <c r="L515" s="220" t="e">
        <f t="shared" si="30"/>
        <v>#VALUE!</v>
      </c>
      <c r="M515" s="102" t="e">
        <f>EUR1Y!AX514</f>
        <v>#VALUE!</v>
      </c>
      <c r="N515" s="102">
        <f>EUR1Y!AY514</f>
        <v>4.4282356572684194E-3</v>
      </c>
      <c r="O515" s="220" t="e">
        <f t="shared" si="31"/>
        <v>#VALUE!</v>
      </c>
    </row>
    <row r="516" spans="1:15" x14ac:dyDescent="0.2">
      <c r="A516" s="57" t="s">
        <v>44</v>
      </c>
      <c r="B516" s="219">
        <f>_xll.qlInterestRateIndexFixingDate(IborIndex&amp;"6M",C516,Trigger)</f>
        <v>42881</v>
      </c>
      <c r="C516" s="219">
        <f>_xll.qlCalendarAdvance(Calendar,C515,A516,"f",,Trigger)</f>
        <v>42885</v>
      </c>
      <c r="D516" s="102" t="e">
        <f>EUR1M!AP515</f>
        <v>#VALUE!</v>
      </c>
      <c r="E516" s="102">
        <f>EUR1M!AQ515</f>
        <v>7.5257156264274538E-4</v>
      </c>
      <c r="F516" s="220" t="e">
        <f t="shared" ref="F516:F579" si="32">(D516-E516)*10000</f>
        <v>#VALUE!</v>
      </c>
      <c r="G516" s="102" t="e">
        <f>EUR3M!AX515</f>
        <v>#VALUE!</v>
      </c>
      <c r="H516" s="102">
        <f>EUR3M!AY515</f>
        <v>1.8333203204710876E-3</v>
      </c>
      <c r="I516" s="220" t="e">
        <f t="shared" ref="I516:I579" si="33">(G516-H516)*10000</f>
        <v>#VALUE!</v>
      </c>
      <c r="J516" s="102" t="e">
        <f>EUR6M!AX515</f>
        <v>#VALUE!</v>
      </c>
      <c r="K516" s="102">
        <f>EUR6M!AY515</f>
        <v>2.8451343485174016E-3</v>
      </c>
      <c r="L516" s="220" t="e">
        <f t="shared" ref="L516:L579" si="34">(J516-K516)*10000</f>
        <v>#VALUE!</v>
      </c>
      <c r="M516" s="102" t="e">
        <f>EUR1Y!AX515</f>
        <v>#VALUE!</v>
      </c>
      <c r="N516" s="102">
        <f>EUR1Y!AY515</f>
        <v>4.4725871452156417E-3</v>
      </c>
      <c r="O516" s="220" t="e">
        <f t="shared" ref="O516:O579" si="35">(M516-N516)*10000</f>
        <v>#VALUE!</v>
      </c>
    </row>
    <row r="517" spans="1:15" x14ac:dyDescent="0.2">
      <c r="A517" s="57" t="s">
        <v>44</v>
      </c>
      <c r="B517" s="219">
        <f>_xll.qlInterestRateIndexFixingDate(IborIndex&amp;"6M",C517,Trigger)</f>
        <v>42888</v>
      </c>
      <c r="C517" s="219">
        <f>_xll.qlCalendarAdvance(Calendar,C516,A517,"f",,Trigger)</f>
        <v>42892</v>
      </c>
      <c r="D517" s="102" t="e">
        <f>EUR1M!AP516</f>
        <v>#VALUE!</v>
      </c>
      <c r="E517" s="102">
        <f>EUR1M!AQ516</f>
        <v>7.9405698176521211E-4</v>
      </c>
      <c r="F517" s="220" t="e">
        <f t="shared" si="32"/>
        <v>#VALUE!</v>
      </c>
      <c r="G517" s="102" t="e">
        <f>EUR3M!AX516</f>
        <v>#VALUE!</v>
      </c>
      <c r="H517" s="102">
        <f>EUR3M!AY516</f>
        <v>1.8700872591785782E-3</v>
      </c>
      <c r="I517" s="220" t="e">
        <f t="shared" si="33"/>
        <v>#VALUE!</v>
      </c>
      <c r="J517" s="102" t="e">
        <f>EUR6M!AX516</f>
        <v>#VALUE!</v>
      </c>
      <c r="K517" s="102">
        <f>EUR6M!AY516</f>
        <v>2.8974380804959159E-3</v>
      </c>
      <c r="L517" s="220" t="e">
        <f t="shared" si="34"/>
        <v>#VALUE!</v>
      </c>
      <c r="M517" s="102" t="e">
        <f>EUR1Y!AX516</f>
        <v>#VALUE!</v>
      </c>
      <c r="N517" s="102">
        <f>EUR1Y!AY516</f>
        <v>4.5170592542505576E-3</v>
      </c>
      <c r="O517" s="220" t="e">
        <f t="shared" si="35"/>
        <v>#VALUE!</v>
      </c>
    </row>
    <row r="518" spans="1:15" x14ac:dyDescent="0.2">
      <c r="A518" s="57" t="s">
        <v>44</v>
      </c>
      <c r="B518" s="219">
        <f>_xll.qlInterestRateIndexFixingDate(IborIndex&amp;"6M",C518,Trigger)</f>
        <v>42895</v>
      </c>
      <c r="C518" s="219">
        <f>_xll.qlCalendarAdvance(Calendar,C517,A518,"f",,Trigger)</f>
        <v>42899</v>
      </c>
      <c r="D518" s="102" t="e">
        <f>EUR1M!AP517</f>
        <v>#VALUE!</v>
      </c>
      <c r="E518" s="102">
        <f>EUR1M!AQ517</f>
        <v>8.3576743310054269E-4</v>
      </c>
      <c r="F518" s="220" t="e">
        <f t="shared" si="32"/>
        <v>#VALUE!</v>
      </c>
      <c r="G518" s="102" t="e">
        <f>EUR3M!AX517</f>
        <v>#VALUE!</v>
      </c>
      <c r="H518" s="102">
        <f>EUR3M!AY517</f>
        <v>1.9068093485600768E-3</v>
      </c>
      <c r="I518" s="220" t="e">
        <f t="shared" si="33"/>
        <v>#VALUE!</v>
      </c>
      <c r="J518" s="102" t="e">
        <f>EUR6M!AX517</f>
        <v>#VALUE!</v>
      </c>
      <c r="K518" s="102">
        <f>EUR6M!AY517</f>
        <v>2.9497613791291751E-3</v>
      </c>
      <c r="L518" s="220" t="e">
        <f t="shared" si="34"/>
        <v>#VALUE!</v>
      </c>
      <c r="M518" s="102" t="e">
        <f>EUR1Y!AX517</f>
        <v>#VALUE!</v>
      </c>
      <c r="N518" s="102">
        <f>EUR1Y!AY517</f>
        <v>4.5616504299024231E-3</v>
      </c>
      <c r="O518" s="220" t="e">
        <f t="shared" si="35"/>
        <v>#VALUE!</v>
      </c>
    </row>
    <row r="519" spans="1:15" x14ac:dyDescent="0.2">
      <c r="A519" s="57" t="s">
        <v>44</v>
      </c>
      <c r="B519" s="219">
        <f>_xll.qlInterestRateIndexFixingDate(IborIndex&amp;"6M",C519,Trigger)</f>
        <v>42902</v>
      </c>
      <c r="C519" s="219">
        <f>_xll.qlCalendarAdvance(Calendar,C518,A519,"f",,Trigger)</f>
        <v>42906</v>
      </c>
      <c r="D519" s="102" t="e">
        <f>EUR1M!AP518</f>
        <v>#VALUE!</v>
      </c>
      <c r="E519" s="102">
        <f>EUR1M!AQ518</f>
        <v>8.7769012182853379E-4</v>
      </c>
      <c r="F519" s="220" t="e">
        <f t="shared" si="32"/>
        <v>#VALUE!</v>
      </c>
      <c r="G519" s="102" t="e">
        <f>EUR3M!AX518</f>
        <v>#VALUE!</v>
      </c>
      <c r="H519" s="102">
        <f>EUR3M!AY518</f>
        <v>1.9437066703293059E-3</v>
      </c>
      <c r="I519" s="220" t="e">
        <f t="shared" si="33"/>
        <v>#VALUE!</v>
      </c>
      <c r="J519" s="102" t="e">
        <f>EUR6M!AX518</f>
        <v>#VALUE!</v>
      </c>
      <c r="K519" s="102">
        <f>EUR6M!AY518</f>
        <v>3.0020848996212498E-3</v>
      </c>
      <c r="L519" s="220" t="e">
        <f t="shared" si="34"/>
        <v>#VALUE!</v>
      </c>
      <c r="M519" s="102" t="e">
        <f>EUR1Y!AX518</f>
        <v>#VALUE!</v>
      </c>
      <c r="N519" s="102">
        <f>EUR1Y!AY518</f>
        <v>4.6063592271638363E-3</v>
      </c>
      <c r="O519" s="220" t="e">
        <f t="shared" si="35"/>
        <v>#VALUE!</v>
      </c>
    </row>
    <row r="520" spans="1:15" x14ac:dyDescent="0.2">
      <c r="A520" s="57" t="s">
        <v>44</v>
      </c>
      <c r="B520" s="219">
        <f>_xll.qlInterestRateIndexFixingDate(IborIndex&amp;"6M",C520,Trigger)</f>
        <v>42909</v>
      </c>
      <c r="C520" s="219">
        <f>_xll.qlCalendarAdvance(Calendar,C519,A520,"f",,Trigger)</f>
        <v>42913</v>
      </c>
      <c r="D520" s="102" t="e">
        <f>EUR1M!AP519</f>
        <v>#VALUE!</v>
      </c>
      <c r="E520" s="102">
        <f>EUR1M!AQ519</f>
        <v>9.1981225295911795E-4</v>
      </c>
      <c r="F520" s="220" t="e">
        <f t="shared" si="32"/>
        <v>#VALUE!</v>
      </c>
      <c r="G520" s="102" t="e">
        <f>EUR3M!AX519</f>
        <v>#VALUE!</v>
      </c>
      <c r="H520" s="102">
        <f>EUR3M!AY519</f>
        <v>1.9808610854468844E-3</v>
      </c>
      <c r="I520" s="220" t="e">
        <f t="shared" si="33"/>
        <v>#VALUE!</v>
      </c>
      <c r="J520" s="102" t="e">
        <f>EUR6M!AX519</f>
        <v>#VALUE!</v>
      </c>
      <c r="K520" s="102">
        <f>EUR6M!AY519</f>
        <v>3.0543892951223344E-3</v>
      </c>
      <c r="L520" s="220" t="e">
        <f t="shared" si="34"/>
        <v>#VALUE!</v>
      </c>
      <c r="M520" s="102" t="e">
        <f>EUR1Y!AX519</f>
        <v>#VALUE!</v>
      </c>
      <c r="N520" s="102">
        <f>EUR1Y!AY519</f>
        <v>4.6511843105139531E-3</v>
      </c>
      <c r="O520" s="220" t="e">
        <f t="shared" si="35"/>
        <v>#VALUE!</v>
      </c>
    </row>
    <row r="521" spans="1:15" x14ac:dyDescent="0.2">
      <c r="A521" s="57" t="s">
        <v>44</v>
      </c>
      <c r="B521" s="219">
        <f>_xll.qlInterestRateIndexFixingDate(IborIndex&amp;"6M",C521,Trigger)</f>
        <v>42916</v>
      </c>
      <c r="C521" s="219">
        <f>_xll.qlCalendarAdvance(Calendar,C520,A521,"f",,Trigger)</f>
        <v>42920</v>
      </c>
      <c r="D521" s="102" t="e">
        <f>EUR1M!AP520</f>
        <v>#VALUE!</v>
      </c>
      <c r="E521" s="102">
        <f>EUR1M!AQ520</f>
        <v>9.6212103132237159E-4</v>
      </c>
      <c r="F521" s="220" t="e">
        <f t="shared" si="32"/>
        <v>#VALUE!</v>
      </c>
      <c r="G521" s="102" t="e">
        <f>EUR3M!AX520</f>
        <v>#VALUE!</v>
      </c>
      <c r="H521" s="102">
        <f>EUR3M!AY520</f>
        <v>2.0182735575159229E-3</v>
      </c>
      <c r="I521" s="220" t="e">
        <f t="shared" si="33"/>
        <v>#VALUE!</v>
      </c>
      <c r="J521" s="102" t="e">
        <f>EUR6M!AX520</f>
        <v>#VALUE!</v>
      </c>
      <c r="K521" s="102">
        <f>EUR6M!AY520</f>
        <v>3.1178290361903141E-3</v>
      </c>
      <c r="L521" s="220" t="e">
        <f t="shared" si="34"/>
        <v>#VALUE!</v>
      </c>
      <c r="M521" s="102" t="e">
        <f>EUR1Y!AX520</f>
        <v>#VALUE!</v>
      </c>
      <c r="N521" s="102">
        <f>EUR1Y!AY520</f>
        <v>4.6961244539414811E-3</v>
      </c>
      <c r="O521" s="220" t="e">
        <f t="shared" si="35"/>
        <v>#VALUE!</v>
      </c>
    </row>
    <row r="522" spans="1:15" x14ac:dyDescent="0.2">
      <c r="A522" s="57" t="s">
        <v>44</v>
      </c>
      <c r="B522" s="219">
        <f>_xll.qlInterestRateIndexFixingDate(IborIndex&amp;"6M",C522,Trigger)</f>
        <v>42923</v>
      </c>
      <c r="C522" s="219">
        <f>_xll.qlCalendarAdvance(Calendar,C521,A522,"f",,Trigger)</f>
        <v>42927</v>
      </c>
      <c r="D522" s="102" t="e">
        <f>EUR1M!AP521</f>
        <v>#VALUE!</v>
      </c>
      <c r="E522" s="102">
        <f>EUR1M!AQ521</f>
        <v>1.004603661558523E-3</v>
      </c>
      <c r="F522" s="220" t="e">
        <f t="shared" si="32"/>
        <v>#VALUE!</v>
      </c>
      <c r="G522" s="102" t="e">
        <f>EUR3M!AX521</f>
        <v>#VALUE!</v>
      </c>
      <c r="H522" s="102">
        <f>EUR3M!AY521</f>
        <v>2.0559441126390193E-3</v>
      </c>
      <c r="I522" s="220" t="e">
        <f t="shared" si="33"/>
        <v>#VALUE!</v>
      </c>
      <c r="J522" s="102" t="e">
        <f>EUR6M!AX521</f>
        <v>#VALUE!</v>
      </c>
      <c r="K522" s="102">
        <f>EUR6M!AY521</f>
        <v>3.1700053756668028E-3</v>
      </c>
      <c r="L522" s="220" t="e">
        <f t="shared" si="34"/>
        <v>#VALUE!</v>
      </c>
      <c r="M522" s="102" t="e">
        <f>EUR1Y!AX521</f>
        <v>#VALUE!</v>
      </c>
      <c r="N522" s="102">
        <f>EUR1Y!AY521</f>
        <v>4.7411785409678942E-3</v>
      </c>
      <c r="O522" s="220" t="e">
        <f t="shared" si="35"/>
        <v>#VALUE!</v>
      </c>
    </row>
    <row r="523" spans="1:15" x14ac:dyDescent="0.2">
      <c r="A523" s="57" t="s">
        <v>44</v>
      </c>
      <c r="B523" s="219">
        <f>_xll.qlInterestRateIndexFixingDate(IborIndex&amp;"6M",C523,Trigger)</f>
        <v>42930</v>
      </c>
      <c r="C523" s="219">
        <f>_xll.qlCalendarAdvance(Calendar,C522,A523,"f",,Trigger)</f>
        <v>42934</v>
      </c>
      <c r="D523" s="102" t="e">
        <f>EUR1M!AP522</f>
        <v>#VALUE!</v>
      </c>
      <c r="E523" s="102">
        <f>EUR1M!AQ522</f>
        <v>1.0472473481279443E-3</v>
      </c>
      <c r="F523" s="220" t="e">
        <f t="shared" si="32"/>
        <v>#VALUE!</v>
      </c>
      <c r="G523" s="102" t="e">
        <f>EUR3M!AX522</f>
        <v>#VALUE!</v>
      </c>
      <c r="H523" s="102">
        <f>EUR3M!AY522</f>
        <v>2.0938727769709048E-3</v>
      </c>
      <c r="I523" s="220" t="e">
        <f t="shared" si="33"/>
        <v>#VALUE!</v>
      </c>
      <c r="J523" s="102" t="e">
        <f>EUR6M!AX522</f>
        <v>#VALUE!</v>
      </c>
      <c r="K523" s="102">
        <f>EUR6M!AY522</f>
        <v>3.2221004094593855E-3</v>
      </c>
      <c r="L523" s="220" t="e">
        <f t="shared" si="34"/>
        <v>#VALUE!</v>
      </c>
      <c r="M523" s="102" t="e">
        <f>EUR1Y!AX522</f>
        <v>#VALUE!</v>
      </c>
      <c r="N523" s="102">
        <f>EUR1Y!AY522</f>
        <v>4.7863455646706471E-3</v>
      </c>
      <c r="O523" s="220" t="e">
        <f t="shared" si="35"/>
        <v>#VALUE!</v>
      </c>
    </row>
    <row r="524" spans="1:15" x14ac:dyDescent="0.2">
      <c r="A524" s="57" t="s">
        <v>44</v>
      </c>
      <c r="B524" s="219">
        <f>_xll.qlInterestRateIndexFixingDate(IborIndex&amp;"6M",C524,Trigger)</f>
        <v>42937</v>
      </c>
      <c r="C524" s="219">
        <f>_xll.qlCalendarAdvance(Calendar,C523,A524,"f",,Trigger)</f>
        <v>42941</v>
      </c>
      <c r="D524" s="102" t="e">
        <f>EUR1M!AP523</f>
        <v>#VALUE!</v>
      </c>
      <c r="E524" s="102">
        <f>EUR1M!AQ523</f>
        <v>1.0900392953011595E-3</v>
      </c>
      <c r="F524" s="220" t="e">
        <f t="shared" si="32"/>
        <v>#VALUE!</v>
      </c>
      <c r="G524" s="102" t="e">
        <f>EUR3M!AX523</f>
        <v>#VALUE!</v>
      </c>
      <c r="H524" s="102">
        <f>EUR3M!AY523</f>
        <v>2.1320595767193103E-3</v>
      </c>
      <c r="I524" s="220" t="e">
        <f t="shared" si="33"/>
        <v>#VALUE!</v>
      </c>
      <c r="J524" s="102" t="e">
        <f>EUR6M!AX523</f>
        <v>#VALUE!</v>
      </c>
      <c r="K524" s="102">
        <f>EUR6M!AY523</f>
        <v>3.274094781458659E-3</v>
      </c>
      <c r="L524" s="220" t="e">
        <f t="shared" si="34"/>
        <v>#VALUE!</v>
      </c>
      <c r="M524" s="102" t="e">
        <f>EUR1Y!AX523</f>
        <v>#VALUE!</v>
      </c>
      <c r="N524" s="102">
        <f>EUR1Y!AY523</f>
        <v>4.8316246277079217E-3</v>
      </c>
      <c r="O524" s="220" t="e">
        <f t="shared" si="35"/>
        <v>#VALUE!</v>
      </c>
    </row>
    <row r="525" spans="1:15" x14ac:dyDescent="0.2">
      <c r="A525" s="57" t="s">
        <v>44</v>
      </c>
      <c r="B525" s="219">
        <f>_xll.qlInterestRateIndexFixingDate(IborIndex&amp;"6M",C525,Trigger)</f>
        <v>42944</v>
      </c>
      <c r="C525" s="219">
        <f>_xll.qlCalendarAdvance(Calendar,C524,A525,"f",,Trigger)</f>
        <v>42948</v>
      </c>
      <c r="D525" s="102" t="e">
        <f>EUR1M!AP524</f>
        <v>#VALUE!</v>
      </c>
      <c r="E525" s="102">
        <f>EUR1M!AQ524</f>
        <v>1.1329667071638405E-3</v>
      </c>
      <c r="F525" s="220" t="e">
        <f t="shared" si="32"/>
        <v>#VALUE!</v>
      </c>
      <c r="G525" s="102" t="e">
        <f>EUR3M!AX524</f>
        <v>#VALUE!</v>
      </c>
      <c r="H525" s="102">
        <f>EUR3M!AY524</f>
        <v>2.1705045381423625E-3</v>
      </c>
      <c r="I525" s="220" t="e">
        <f t="shared" si="33"/>
        <v>#VALUE!</v>
      </c>
      <c r="J525" s="102" t="e">
        <f>EUR6M!AX524</f>
        <v>#VALUE!</v>
      </c>
      <c r="K525" s="102">
        <f>EUR6M!AY524</f>
        <v>3.3259691334945021E-3</v>
      </c>
      <c r="L525" s="220" t="e">
        <f t="shared" si="34"/>
        <v>#VALUE!</v>
      </c>
      <c r="M525" s="102" t="e">
        <f>EUR1Y!AX524</f>
        <v>#VALUE!</v>
      </c>
      <c r="N525" s="102">
        <f>EUR1Y!AY524</f>
        <v>4.8770149423425007E-3</v>
      </c>
      <c r="O525" s="220" t="e">
        <f t="shared" si="35"/>
        <v>#VALUE!</v>
      </c>
    </row>
    <row r="526" spans="1:15" x14ac:dyDescent="0.2">
      <c r="A526" s="57" t="s">
        <v>44</v>
      </c>
      <c r="B526" s="219">
        <f>_xll.qlInterestRateIndexFixingDate(IborIndex&amp;"6M",C526,Trigger)</f>
        <v>42951</v>
      </c>
      <c r="C526" s="219">
        <f>_xll.qlCalendarAdvance(Calendar,C525,A526,"f",,Trigger)</f>
        <v>42955</v>
      </c>
      <c r="D526" s="102" t="e">
        <f>EUR1M!AP525</f>
        <v>#VALUE!</v>
      </c>
      <c r="E526" s="102">
        <f>EUR1M!AQ525</f>
        <v>1.1760167876093131E-3</v>
      </c>
      <c r="F526" s="220" t="e">
        <f t="shared" si="32"/>
        <v>#VALUE!</v>
      </c>
      <c r="G526" s="102" t="e">
        <f>EUR3M!AX525</f>
        <v>#VALUE!</v>
      </c>
      <c r="H526" s="102">
        <f>EUR3M!AY525</f>
        <v>2.2092076875511882E-3</v>
      </c>
      <c r="I526" s="220" t="e">
        <f t="shared" si="33"/>
        <v>#VALUE!</v>
      </c>
      <c r="J526" s="102" t="e">
        <f>EUR6M!AX525</f>
        <v>#VALUE!</v>
      </c>
      <c r="K526" s="102">
        <f>EUR6M!AY525</f>
        <v>3.3777041053451025E-3</v>
      </c>
      <c r="L526" s="220" t="e">
        <f t="shared" si="34"/>
        <v>#VALUE!</v>
      </c>
      <c r="M526" s="102" t="e">
        <f>EUR1Y!AX525</f>
        <v>#VALUE!</v>
      </c>
      <c r="N526" s="102">
        <f>EUR1Y!AY525</f>
        <v>4.9225158304643237E-3</v>
      </c>
      <c r="O526" s="220" t="e">
        <f t="shared" si="35"/>
        <v>#VALUE!</v>
      </c>
    </row>
    <row r="527" spans="1:15" x14ac:dyDescent="0.2">
      <c r="A527" s="57" t="s">
        <v>44</v>
      </c>
      <c r="B527" s="219">
        <f>_xll.qlInterestRateIndexFixingDate(IborIndex&amp;"6M",C527,Trigger)</f>
        <v>42958</v>
      </c>
      <c r="C527" s="219">
        <f>_xll.qlCalendarAdvance(Calendar,C526,A527,"f",,Trigger)</f>
        <v>42962</v>
      </c>
      <c r="D527" s="102" t="e">
        <f>EUR1M!AP526</f>
        <v>#VALUE!</v>
      </c>
      <c r="E527" s="102">
        <f>EUR1M!AQ526</f>
        <v>1.2191767403410547E-3</v>
      </c>
      <c r="F527" s="220" t="e">
        <f t="shared" si="32"/>
        <v>#VALUE!</v>
      </c>
      <c r="G527" s="102" t="e">
        <f>EUR3M!AX526</f>
        <v>#VALUE!</v>
      </c>
      <c r="H527" s="102">
        <f>EUR3M!AY526</f>
        <v>2.2481690513064404E-3</v>
      </c>
      <c r="I527" s="220" t="e">
        <f t="shared" si="33"/>
        <v>#VALUE!</v>
      </c>
      <c r="J527" s="102" t="e">
        <f>EUR6M!AX526</f>
        <v>#VALUE!</v>
      </c>
      <c r="K527" s="102">
        <f>EUR6M!AY526</f>
        <v>3.429280334751567E-3</v>
      </c>
      <c r="L527" s="220" t="e">
        <f t="shared" si="34"/>
        <v>#VALUE!</v>
      </c>
      <c r="M527" s="102" t="e">
        <f>EUR1Y!AX526</f>
        <v>#VALUE!</v>
      </c>
      <c r="N527" s="102">
        <f>EUR1Y!AY526</f>
        <v>4.9681267236172024E-3</v>
      </c>
      <c r="O527" s="220" t="e">
        <f t="shared" si="35"/>
        <v>#VALUE!</v>
      </c>
    </row>
    <row r="528" spans="1:15" x14ac:dyDescent="0.2">
      <c r="A528" s="57" t="s">
        <v>44</v>
      </c>
      <c r="B528" s="219">
        <f>_xll.qlInterestRateIndexFixingDate(IborIndex&amp;"6M",C528,Trigger)</f>
        <v>42965</v>
      </c>
      <c r="C528" s="219">
        <f>_xll.qlCalendarAdvance(Calendar,C527,A528,"f",,Trigger)</f>
        <v>42969</v>
      </c>
      <c r="D528" s="102" t="e">
        <f>EUR1M!AP527</f>
        <v>#VALUE!</v>
      </c>
      <c r="E528" s="102">
        <f>EUR1M!AQ527</f>
        <v>1.262433768867699E-3</v>
      </c>
      <c r="F528" s="220" t="e">
        <f t="shared" si="32"/>
        <v>#VALUE!</v>
      </c>
      <c r="G528" s="102" t="e">
        <f>EUR3M!AX527</f>
        <v>#VALUE!</v>
      </c>
      <c r="H528" s="102">
        <f>EUR3M!AY527</f>
        <v>2.2873886558243792E-3</v>
      </c>
      <c r="I528" s="220" t="e">
        <f t="shared" si="33"/>
        <v>#VALUE!</v>
      </c>
      <c r="J528" s="102" t="e">
        <f>EUR6M!AX527</f>
        <v>#VALUE!</v>
      </c>
      <c r="K528" s="102">
        <f>EUR6M!AY527</f>
        <v>3.4806784574321049E-3</v>
      </c>
      <c r="L528" s="220" t="e">
        <f t="shared" si="34"/>
        <v>#VALUE!</v>
      </c>
      <c r="M528" s="102" t="e">
        <f>EUR1Y!AX527</f>
        <v>#VALUE!</v>
      </c>
      <c r="N528" s="102">
        <f>EUR1Y!AY527</f>
        <v>5.0138471630213847E-3</v>
      </c>
      <c r="O528" s="220" t="e">
        <f t="shared" si="35"/>
        <v>#VALUE!</v>
      </c>
    </row>
    <row r="529" spans="1:15" x14ac:dyDescent="0.2">
      <c r="A529" s="57" t="s">
        <v>44</v>
      </c>
      <c r="B529" s="219">
        <f>_xll.qlInterestRateIndexFixingDate(IborIndex&amp;"6M",C529,Trigger)</f>
        <v>42972</v>
      </c>
      <c r="C529" s="219">
        <f>_xll.qlCalendarAdvance(Calendar,C528,A529,"f",,Trigger)</f>
        <v>42976</v>
      </c>
      <c r="D529" s="102" t="e">
        <f>EUR1M!AP528</f>
        <v>#VALUE!</v>
      </c>
      <c r="E529" s="102">
        <f>EUR1M!AQ528</f>
        <v>1.2964626723460085E-3</v>
      </c>
      <c r="F529" s="220" t="e">
        <f t="shared" si="32"/>
        <v>#VALUE!</v>
      </c>
      <c r="G529" s="102" t="e">
        <f>EUR3M!AX528</f>
        <v>#VALUE!</v>
      </c>
      <c r="H529" s="102">
        <f>EUR3M!AY528</f>
        <v>2.3268665275699226E-3</v>
      </c>
      <c r="I529" s="220" t="e">
        <f t="shared" si="33"/>
        <v>#VALUE!</v>
      </c>
      <c r="J529" s="102" t="e">
        <f>EUR6M!AX528</f>
        <v>#VALUE!</v>
      </c>
      <c r="K529" s="102">
        <f>EUR6M!AY528</f>
        <v>3.5138610185973997E-3</v>
      </c>
      <c r="L529" s="220" t="e">
        <f t="shared" si="34"/>
        <v>#VALUE!</v>
      </c>
      <c r="M529" s="102" t="e">
        <f>EUR1Y!AX528</f>
        <v>#VALUE!</v>
      </c>
      <c r="N529" s="102">
        <f>EUR1Y!AY528</f>
        <v>5.0596767995996095E-3</v>
      </c>
      <c r="O529" s="220" t="e">
        <f t="shared" si="35"/>
        <v>#VALUE!</v>
      </c>
    </row>
    <row r="530" spans="1:15" x14ac:dyDescent="0.2">
      <c r="A530" s="57" t="s">
        <v>44</v>
      </c>
      <c r="B530" s="219">
        <f>_xll.qlInterestRateIndexFixingDate(IborIndex&amp;"6M",C530,Trigger)</f>
        <v>42979</v>
      </c>
      <c r="C530" s="219">
        <f>_xll.qlCalendarAdvance(Calendar,C529,A530,"f",,Trigger)</f>
        <v>42983</v>
      </c>
      <c r="D530" s="102" t="e">
        <f>EUR1M!AP529</f>
        <v>#VALUE!</v>
      </c>
      <c r="E530" s="102">
        <f>EUR1M!AQ529</f>
        <v>1.3491878663660084E-3</v>
      </c>
      <c r="F530" s="220" t="e">
        <f t="shared" si="32"/>
        <v>#VALUE!</v>
      </c>
      <c r="G530" s="102" t="e">
        <f>EUR3M!AX529</f>
        <v>#VALUE!</v>
      </c>
      <c r="H530" s="102">
        <f>EUR3M!AY529</f>
        <v>2.3637079363370496E-3</v>
      </c>
      <c r="I530" s="220" t="e">
        <f t="shared" si="33"/>
        <v>#VALUE!</v>
      </c>
      <c r="J530" s="102" t="e">
        <f>EUR6M!AX529</f>
        <v>#VALUE!</v>
      </c>
      <c r="K530" s="102">
        <f>EUR6M!AY529</f>
        <v>3.5649521900615205E-3</v>
      </c>
      <c r="L530" s="220" t="e">
        <f t="shared" si="34"/>
        <v>#VALUE!</v>
      </c>
      <c r="M530" s="102" t="e">
        <f>EUR1Y!AX529</f>
        <v>#VALUE!</v>
      </c>
      <c r="N530" s="102">
        <f>EUR1Y!AY529</f>
        <v>5.105615394000982E-3</v>
      </c>
      <c r="O530" s="220" t="e">
        <f t="shared" si="35"/>
        <v>#VALUE!</v>
      </c>
    </row>
    <row r="531" spans="1:15" x14ac:dyDescent="0.2">
      <c r="A531" s="57" t="s">
        <v>44</v>
      </c>
      <c r="B531" s="219">
        <f>_xll.qlInterestRateIndexFixingDate(IborIndex&amp;"6M",C531,Trigger)</f>
        <v>42986</v>
      </c>
      <c r="C531" s="219">
        <f>_xll.qlCalendarAdvance(Calendar,C530,A531,"f",,Trigger)</f>
        <v>42990</v>
      </c>
      <c r="D531" s="102" t="e">
        <f>EUR1M!AP530</f>
        <v>#VALUE!</v>
      </c>
      <c r="E531" s="102">
        <f>EUR1M!AQ530</f>
        <v>1.3926593413857158E-3</v>
      </c>
      <c r="F531" s="220" t="e">
        <f t="shared" si="32"/>
        <v>#VALUE!</v>
      </c>
      <c r="G531" s="102" t="e">
        <f>EUR3M!AX530</f>
        <v>#VALUE!</v>
      </c>
      <c r="H531" s="102">
        <f>EUR3M!AY530</f>
        <v>2.4036837018718005E-3</v>
      </c>
      <c r="I531" s="220" t="e">
        <f t="shared" si="33"/>
        <v>#VALUE!</v>
      </c>
      <c r="J531" s="102" t="e">
        <f>EUR6M!AX530</f>
        <v>#VALUE!</v>
      </c>
      <c r="K531" s="102">
        <f>EUR6M!AY530</f>
        <v>3.6158140450212916E-3</v>
      </c>
      <c r="L531" s="220" t="e">
        <f t="shared" si="34"/>
        <v>#VALUE!</v>
      </c>
      <c r="M531" s="102" t="e">
        <f>EUR1Y!AX530</f>
        <v>#VALUE!</v>
      </c>
      <c r="N531" s="102">
        <f>EUR1Y!AY530</f>
        <v>5.1516628166274709E-3</v>
      </c>
      <c r="O531" s="220" t="e">
        <f t="shared" si="35"/>
        <v>#VALUE!</v>
      </c>
    </row>
    <row r="532" spans="1:15" x14ac:dyDescent="0.2">
      <c r="A532" s="57" t="s">
        <v>44</v>
      </c>
      <c r="B532" s="219">
        <f>_xll.qlInterestRateIndexFixingDate(IborIndex&amp;"6M",C532,Trigger)</f>
        <v>42993</v>
      </c>
      <c r="C532" s="219">
        <f>_xll.qlCalendarAdvance(Calendar,C531,A532,"f",,Trigger)</f>
        <v>42997</v>
      </c>
      <c r="D532" s="102" t="e">
        <f>EUR1M!AP531</f>
        <v>#VALUE!</v>
      </c>
      <c r="E532" s="102">
        <f>EUR1M!AQ531</f>
        <v>1.4361767042864182E-3</v>
      </c>
      <c r="F532" s="220" t="e">
        <f t="shared" si="32"/>
        <v>#VALUE!</v>
      </c>
      <c r="G532" s="102" t="e">
        <f>EUR3M!AX531</f>
        <v>#VALUE!</v>
      </c>
      <c r="H532" s="102">
        <f>EUR3M!AY531</f>
        <v>2.4439178062478592E-3</v>
      </c>
      <c r="I532" s="220" t="e">
        <f t="shared" si="33"/>
        <v>#VALUE!</v>
      </c>
      <c r="J532" s="102" t="e">
        <f>EUR6M!AX531</f>
        <v>#VALUE!</v>
      </c>
      <c r="K532" s="102">
        <f>EUR6M!AY531</f>
        <v>3.6664272134383233E-3</v>
      </c>
      <c r="L532" s="220" t="e">
        <f t="shared" si="34"/>
        <v>#VALUE!</v>
      </c>
      <c r="M532" s="102" t="e">
        <f>EUR1Y!AX531</f>
        <v>#VALUE!</v>
      </c>
      <c r="N532" s="102">
        <f>EUR1Y!AY531</f>
        <v>5.1978190476573436E-3</v>
      </c>
      <c r="O532" s="220" t="e">
        <f t="shared" si="35"/>
        <v>#VALUE!</v>
      </c>
    </row>
    <row r="533" spans="1:15" x14ac:dyDescent="0.2">
      <c r="A533" s="57" t="s">
        <v>44</v>
      </c>
      <c r="B533" s="219">
        <f>_xll.qlInterestRateIndexFixingDate(IborIndex&amp;"6M",C533,Trigger)</f>
        <v>43000</v>
      </c>
      <c r="C533" s="219">
        <f>_xll.qlCalendarAdvance(Calendar,C532,A533,"f",,Trigger)</f>
        <v>43004</v>
      </c>
      <c r="D533" s="102" t="e">
        <f>EUR1M!AP532</f>
        <v>#VALUE!</v>
      </c>
      <c r="E533" s="102">
        <f>EUR1M!AQ532</f>
        <v>1.4797271576000304E-3</v>
      </c>
      <c r="F533" s="220" t="e">
        <f t="shared" si="32"/>
        <v>#VALUE!</v>
      </c>
      <c r="G533" s="102" t="e">
        <f>EUR3M!AX532</f>
        <v>#VALUE!</v>
      </c>
      <c r="H533" s="102">
        <f>EUR3M!AY532</f>
        <v>2.4873612179615351E-3</v>
      </c>
      <c r="I533" s="220" t="e">
        <f t="shared" si="33"/>
        <v>#VALUE!</v>
      </c>
      <c r="J533" s="102" t="e">
        <f>EUR6M!AX532</f>
        <v>#VALUE!</v>
      </c>
      <c r="K533" s="102">
        <f>EUR6M!AY532</f>
        <v>3.7167723233959473E-3</v>
      </c>
      <c r="L533" s="220" t="e">
        <f t="shared" si="34"/>
        <v>#VALUE!</v>
      </c>
      <c r="M533" s="102" t="e">
        <f>EUR1Y!AX532</f>
        <v>#VALUE!</v>
      </c>
      <c r="N533" s="102">
        <f>EUR1Y!AY532</f>
        <v>5.2440841770725385E-3</v>
      </c>
      <c r="O533" s="220" t="e">
        <f t="shared" si="35"/>
        <v>#VALUE!</v>
      </c>
    </row>
    <row r="534" spans="1:15" x14ac:dyDescent="0.2">
      <c r="A534" s="57" t="s">
        <v>44</v>
      </c>
      <c r="B534" s="219">
        <f>_xll.qlInterestRateIndexFixingDate(IborIndex&amp;"6M",C534,Trigger)</f>
        <v>43007</v>
      </c>
      <c r="C534" s="219">
        <f>_xll.qlCalendarAdvance(Calendar,C533,A534,"f",,Trigger)</f>
        <v>43011</v>
      </c>
      <c r="D534" s="102" t="e">
        <f>EUR1M!AP533</f>
        <v>#VALUE!</v>
      </c>
      <c r="E534" s="102">
        <f>EUR1M!AQ533</f>
        <v>1.5232979036561289E-3</v>
      </c>
      <c r="F534" s="220" t="e">
        <f t="shared" si="32"/>
        <v>#VALUE!</v>
      </c>
      <c r="G534" s="102" t="e">
        <f>EUR3M!AX533</f>
        <v>#VALUE!</v>
      </c>
      <c r="H534" s="102">
        <f>EUR3M!AY533</f>
        <v>2.5281308246495665E-3</v>
      </c>
      <c r="I534" s="220" t="e">
        <f t="shared" si="33"/>
        <v>#VALUE!</v>
      </c>
      <c r="J534" s="102" t="e">
        <f>EUR6M!AX533</f>
        <v>#VALUE!</v>
      </c>
      <c r="K534" s="102">
        <f>EUR6M!AY533</f>
        <v>3.7703182537236531E-3</v>
      </c>
      <c r="L534" s="220" t="e">
        <f t="shared" si="34"/>
        <v>#VALUE!</v>
      </c>
      <c r="M534" s="102" t="e">
        <f>EUR1Y!AX533</f>
        <v>#VALUE!</v>
      </c>
      <c r="N534" s="102">
        <f>EUR1Y!AY533</f>
        <v>5.2904584046827591E-3</v>
      </c>
      <c r="O534" s="220" t="e">
        <f t="shared" si="35"/>
        <v>#VALUE!</v>
      </c>
    </row>
    <row r="535" spans="1:15" x14ac:dyDescent="0.2">
      <c r="A535" s="57" t="s">
        <v>44</v>
      </c>
      <c r="B535" s="219">
        <f>_xll.qlInterestRateIndexFixingDate(IborIndex&amp;"6M",C535,Trigger)</f>
        <v>43014</v>
      </c>
      <c r="C535" s="219">
        <f>_xll.qlCalendarAdvance(Calendar,C534,A535,"f",,Trigger)</f>
        <v>43018</v>
      </c>
      <c r="D535" s="102" t="e">
        <f>EUR1M!AP534</f>
        <v>#VALUE!</v>
      </c>
      <c r="E535" s="102">
        <f>EUR1M!AQ534</f>
        <v>1.5668761445919444E-3</v>
      </c>
      <c r="F535" s="220" t="e">
        <f t="shared" si="32"/>
        <v>#VALUE!</v>
      </c>
      <c r="G535" s="102" t="e">
        <f>EUR3M!AX534</f>
        <v>#VALUE!</v>
      </c>
      <c r="H535" s="102">
        <f>EUR3M!AY534</f>
        <v>2.5691588584503509E-3</v>
      </c>
      <c r="I535" s="220" t="e">
        <f t="shared" si="33"/>
        <v>#VALUE!</v>
      </c>
      <c r="J535" s="102" t="e">
        <f>EUR6M!AX534</f>
        <v>#VALUE!</v>
      </c>
      <c r="K535" s="102">
        <f>EUR6M!AY534</f>
        <v>3.820041014586619E-3</v>
      </c>
      <c r="L535" s="220" t="e">
        <f t="shared" si="34"/>
        <v>#VALUE!</v>
      </c>
      <c r="M535" s="102" t="e">
        <f>EUR1Y!AX534</f>
        <v>#VALUE!</v>
      </c>
      <c r="N535" s="102">
        <f>EUR1Y!AY534</f>
        <v>5.3369420401517534E-3</v>
      </c>
      <c r="O535" s="220" t="e">
        <f t="shared" si="35"/>
        <v>#VALUE!</v>
      </c>
    </row>
    <row r="536" spans="1:15" x14ac:dyDescent="0.2">
      <c r="A536" s="57" t="s">
        <v>44</v>
      </c>
      <c r="B536" s="219">
        <f>_xll.qlInterestRateIndexFixingDate(IborIndex&amp;"6M",C536,Trigger)</f>
        <v>43021</v>
      </c>
      <c r="C536" s="219">
        <f>_xll.qlCalendarAdvance(Calendar,C535,A536,"f",,Trigger)</f>
        <v>43025</v>
      </c>
      <c r="D536" s="102" t="e">
        <f>EUR1M!AP535</f>
        <v>#VALUE!</v>
      </c>
      <c r="E536" s="102">
        <f>EUR1M!AQ535</f>
        <v>1.6104490823398709E-3</v>
      </c>
      <c r="F536" s="220" t="e">
        <f t="shared" si="32"/>
        <v>#VALUE!</v>
      </c>
      <c r="G536" s="102" t="e">
        <f>EUR3M!AX535</f>
        <v>#VALUE!</v>
      </c>
      <c r="H536" s="102">
        <f>EUR3M!AY535</f>
        <v>2.6104453461937307E-3</v>
      </c>
      <c r="I536" s="220" t="e">
        <f t="shared" si="33"/>
        <v>#VALUE!</v>
      </c>
      <c r="J536" s="102" t="e">
        <f>EUR6M!AX535</f>
        <v>#VALUE!</v>
      </c>
      <c r="K536" s="102">
        <f>EUR6M!AY535</f>
        <v>3.8694362091256291E-3</v>
      </c>
      <c r="L536" s="220" t="e">
        <f t="shared" si="34"/>
        <v>#VALUE!</v>
      </c>
      <c r="M536" s="102" t="e">
        <f>EUR1Y!AX535</f>
        <v>#VALUE!</v>
      </c>
      <c r="N536" s="102">
        <f>EUR1Y!AY535</f>
        <v>5.3835355030240287E-3</v>
      </c>
      <c r="O536" s="220" t="e">
        <f t="shared" si="35"/>
        <v>#VALUE!</v>
      </c>
    </row>
    <row r="537" spans="1:15" x14ac:dyDescent="0.2">
      <c r="A537" s="57" t="s">
        <v>44</v>
      </c>
      <c r="B537" s="219">
        <f>_xll.qlInterestRateIndexFixingDate(IborIndex&amp;"6M",C537,Trigger)</f>
        <v>43028</v>
      </c>
      <c r="C537" s="219">
        <f>_xll.qlCalendarAdvance(Calendar,C536,A537,"f",,Trigger)</f>
        <v>43032</v>
      </c>
      <c r="D537" s="102" t="e">
        <f>EUR1M!AP536</f>
        <v>#VALUE!</v>
      </c>
      <c r="E537" s="102">
        <f>EUR1M!AQ536</f>
        <v>1.6540039186449529E-3</v>
      </c>
      <c r="F537" s="220" t="e">
        <f t="shared" si="32"/>
        <v>#VALUE!</v>
      </c>
      <c r="G537" s="102" t="e">
        <f>EUR3M!AX536</f>
        <v>#VALUE!</v>
      </c>
      <c r="H537" s="102">
        <f>EUR3M!AY536</f>
        <v>2.6519903147599433E-3</v>
      </c>
      <c r="I537" s="220" t="e">
        <f t="shared" si="33"/>
        <v>#VALUE!</v>
      </c>
      <c r="J537" s="102" t="e">
        <f>EUR6M!AX536</f>
        <v>#VALUE!</v>
      </c>
      <c r="K537" s="102">
        <f>EUR6M!AY536</f>
        <v>3.9184844577161851E-3</v>
      </c>
      <c r="L537" s="220" t="e">
        <f t="shared" si="34"/>
        <v>#VALUE!</v>
      </c>
      <c r="M537" s="102" t="e">
        <f>EUR1Y!AX536</f>
        <v>#VALUE!</v>
      </c>
      <c r="N537" s="102">
        <f>EUR1Y!AY536</f>
        <v>5.430239322750041E-3</v>
      </c>
      <c r="O537" s="220" t="e">
        <f t="shared" si="35"/>
        <v>#VALUE!</v>
      </c>
    </row>
    <row r="538" spans="1:15" x14ac:dyDescent="0.2">
      <c r="A538" s="57" t="s">
        <v>44</v>
      </c>
      <c r="B538" s="219">
        <f>_xll.qlInterestRateIndexFixingDate(IborIndex&amp;"6M",C538,Trigger)</f>
        <v>43035</v>
      </c>
      <c r="C538" s="219">
        <f>_xll.qlCalendarAdvance(Calendar,C537,A538,"f",,Trigger)</f>
        <v>43039</v>
      </c>
      <c r="D538" s="102" t="e">
        <f>EUR1M!AP537</f>
        <v>#VALUE!</v>
      </c>
      <c r="E538" s="102">
        <f>EUR1M!AQ537</f>
        <v>1.6975278550424022E-3</v>
      </c>
      <c r="F538" s="220" t="e">
        <f t="shared" si="32"/>
        <v>#VALUE!</v>
      </c>
      <c r="G538" s="102" t="e">
        <f>EUR3M!AX537</f>
        <v>#VALUE!</v>
      </c>
      <c r="H538" s="102">
        <f>EUR3M!AY537</f>
        <v>2.6937937910830952E-3</v>
      </c>
      <c r="I538" s="220" t="e">
        <f t="shared" si="33"/>
        <v>#VALUE!</v>
      </c>
      <c r="J538" s="102" t="e">
        <f>EUR6M!AX537</f>
        <v>#VALUE!</v>
      </c>
      <c r="K538" s="102">
        <f>EUR6M!AY537</f>
        <v>3.9637988511127265E-3</v>
      </c>
      <c r="L538" s="220" t="e">
        <f t="shared" si="34"/>
        <v>#VALUE!</v>
      </c>
      <c r="M538" s="102" t="e">
        <f>EUR1Y!AX537</f>
        <v>#VALUE!</v>
      </c>
      <c r="N538" s="102">
        <f>EUR1Y!AY537</f>
        <v>5.477054138713351E-3</v>
      </c>
      <c r="O538" s="220" t="e">
        <f t="shared" si="35"/>
        <v>#VALUE!</v>
      </c>
    </row>
    <row r="539" spans="1:15" x14ac:dyDescent="0.2">
      <c r="A539" s="57" t="s">
        <v>44</v>
      </c>
      <c r="B539" s="219">
        <f>_xll.qlInterestRateIndexFixingDate(IborIndex&amp;"6M",C539,Trigger)</f>
        <v>43042</v>
      </c>
      <c r="C539" s="219">
        <f>_xll.qlCalendarAdvance(Calendar,C538,A539,"f",,Trigger)</f>
        <v>43046</v>
      </c>
      <c r="D539" s="102" t="e">
        <f>EUR1M!AP538</f>
        <v>#VALUE!</v>
      </c>
      <c r="E539" s="102">
        <f>EUR1M!AQ538</f>
        <v>1.7410080928700888E-3</v>
      </c>
      <c r="F539" s="220" t="e">
        <f t="shared" si="32"/>
        <v>#VALUE!</v>
      </c>
      <c r="G539" s="102" t="e">
        <f>EUR3M!AX538</f>
        <v>#VALUE!</v>
      </c>
      <c r="H539" s="102">
        <f>EUR3M!AY538</f>
        <v>2.7358558021485574E-3</v>
      </c>
      <c r="I539" s="220" t="e">
        <f t="shared" si="33"/>
        <v>#VALUE!</v>
      </c>
      <c r="J539" s="102" t="e">
        <f>EUR6M!AX538</f>
        <v>#VALUE!</v>
      </c>
      <c r="K539" s="102">
        <f>EUR6M!AY538</f>
        <v>4.012128698323395E-3</v>
      </c>
      <c r="L539" s="220" t="e">
        <f t="shared" si="34"/>
        <v>#VALUE!</v>
      </c>
      <c r="M539" s="102" t="e">
        <f>EUR1Y!AX538</f>
        <v>#VALUE!</v>
      </c>
      <c r="N539" s="102">
        <f>EUR1Y!AY538</f>
        <v>5.5239807002569023E-3</v>
      </c>
      <c r="O539" s="220" t="e">
        <f t="shared" si="35"/>
        <v>#VALUE!</v>
      </c>
    </row>
    <row r="540" spans="1:15" x14ac:dyDescent="0.2">
      <c r="A540" s="57" t="s">
        <v>44</v>
      </c>
      <c r="B540" s="219">
        <f>_xll.qlInterestRateIndexFixingDate(IborIndex&amp;"6M",C540,Trigger)</f>
        <v>43049</v>
      </c>
      <c r="C540" s="219">
        <f>_xll.qlCalendarAdvance(Calendar,C539,A540,"f",,Trigger)</f>
        <v>43053</v>
      </c>
      <c r="D540" s="102" t="e">
        <f>EUR1M!AP539</f>
        <v>#VALUE!</v>
      </c>
      <c r="E540" s="102">
        <f>EUR1M!AQ539</f>
        <v>1.7844318332810305E-3</v>
      </c>
      <c r="F540" s="220" t="e">
        <f t="shared" si="32"/>
        <v>#VALUE!</v>
      </c>
      <c r="G540" s="102" t="e">
        <f>EUR3M!AX539</f>
        <v>#VALUE!</v>
      </c>
      <c r="H540" s="102">
        <f>EUR3M!AY539</f>
        <v>2.7781763749929636E-3</v>
      </c>
      <c r="I540" s="220" t="e">
        <f t="shared" si="33"/>
        <v>#VALUE!</v>
      </c>
      <c r="J540" s="102" t="e">
        <f>EUR6M!AX539</f>
        <v>#VALUE!</v>
      </c>
      <c r="K540" s="102">
        <f>EUR6M!AY539</f>
        <v>4.0600549661718686E-3</v>
      </c>
      <c r="L540" s="220" t="e">
        <f t="shared" si="34"/>
        <v>#VALUE!</v>
      </c>
      <c r="M540" s="102" t="e">
        <f>EUR1Y!AX539</f>
        <v>#VALUE!</v>
      </c>
      <c r="N540" s="102">
        <f>EUR1Y!AY539</f>
        <v>5.5710198667088644E-3</v>
      </c>
      <c r="O540" s="220" t="e">
        <f t="shared" si="35"/>
        <v>#VALUE!</v>
      </c>
    </row>
    <row r="541" spans="1:15" x14ac:dyDescent="0.2">
      <c r="A541" s="57" t="s">
        <v>44</v>
      </c>
      <c r="B541" s="219">
        <f>_xll.qlInterestRateIndexFixingDate(IborIndex&amp;"6M",C541,Trigger)</f>
        <v>43056</v>
      </c>
      <c r="C541" s="219">
        <f>_xll.qlCalendarAdvance(Calendar,C540,A541,"f",,Trigger)</f>
        <v>43060</v>
      </c>
      <c r="D541" s="102" t="e">
        <f>EUR1M!AP540</f>
        <v>#VALUE!</v>
      </c>
      <c r="E541" s="102">
        <f>EUR1M!AQ540</f>
        <v>1.8339732696398875E-3</v>
      </c>
      <c r="F541" s="220" t="e">
        <f t="shared" si="32"/>
        <v>#VALUE!</v>
      </c>
      <c r="G541" s="102" t="e">
        <f>EUR3M!AX540</f>
        <v>#VALUE!</v>
      </c>
      <c r="H541" s="102">
        <f>EUR3M!AY540</f>
        <v>2.8207555367059491E-3</v>
      </c>
      <c r="I541" s="220" t="e">
        <f t="shared" si="33"/>
        <v>#VALUE!</v>
      </c>
      <c r="J541" s="102" t="e">
        <f>EUR6M!AX540</f>
        <v>#VALUE!</v>
      </c>
      <c r="K541" s="102">
        <f>EUR6M!AY540</f>
        <v>4.1075700439898097E-3</v>
      </c>
      <c r="L541" s="220" t="e">
        <f t="shared" si="34"/>
        <v>#VALUE!</v>
      </c>
      <c r="M541" s="102" t="e">
        <f>EUR1Y!AX540</f>
        <v>#VALUE!</v>
      </c>
      <c r="N541" s="102">
        <f>EUR1Y!AY540</f>
        <v>5.6181726074113246E-3</v>
      </c>
      <c r="O541" s="220" t="e">
        <f t="shared" si="35"/>
        <v>#VALUE!</v>
      </c>
    </row>
    <row r="542" spans="1:15" x14ac:dyDescent="0.2">
      <c r="A542" s="57" t="s">
        <v>44</v>
      </c>
      <c r="B542" s="219">
        <f>_xll.qlInterestRateIndexFixingDate(IborIndex&amp;"6M",C542,Trigger)</f>
        <v>43063</v>
      </c>
      <c r="C542" s="219">
        <f>_xll.qlCalendarAdvance(Calendar,C541,A542,"f",,Trigger)</f>
        <v>43067</v>
      </c>
      <c r="D542" s="102" t="e">
        <f>EUR1M!AP541</f>
        <v>#VALUE!</v>
      </c>
      <c r="E542" s="102">
        <f>EUR1M!AQ541</f>
        <v>1.8617934556138687E-3</v>
      </c>
      <c r="F542" s="220" t="e">
        <f t="shared" si="32"/>
        <v>#VALUE!</v>
      </c>
      <c r="G542" s="102" t="e">
        <f>EUR3M!AX541</f>
        <v>#VALUE!</v>
      </c>
      <c r="H542" s="102">
        <f>EUR3M!AY541</f>
        <v>2.8635933144275424E-3</v>
      </c>
      <c r="I542" s="220" t="e">
        <f t="shared" si="33"/>
        <v>#VALUE!</v>
      </c>
      <c r="J542" s="102" t="e">
        <f>EUR6M!AX541</f>
        <v>#VALUE!</v>
      </c>
      <c r="K542" s="102">
        <f>EUR6M!AY541</f>
        <v>4.1579252889865715E-3</v>
      </c>
      <c r="L542" s="220" t="e">
        <f t="shared" si="34"/>
        <v>#VALUE!</v>
      </c>
      <c r="M542" s="102" t="e">
        <f>EUR1Y!AX541</f>
        <v>#VALUE!</v>
      </c>
      <c r="N542" s="102">
        <f>EUR1Y!AY541</f>
        <v>5.6654400017463451E-3</v>
      </c>
      <c r="O542" s="220" t="e">
        <f t="shared" si="35"/>
        <v>#VALUE!</v>
      </c>
    </row>
    <row r="543" spans="1:15" x14ac:dyDescent="0.2">
      <c r="A543" s="57" t="s">
        <v>44</v>
      </c>
      <c r="B543" s="219">
        <f>_xll.qlInterestRateIndexFixingDate(IborIndex&amp;"6M",C543,Trigger)</f>
        <v>43070</v>
      </c>
      <c r="C543" s="219">
        <f>_xll.qlCalendarAdvance(Calendar,C542,A543,"f",,Trigger)</f>
        <v>43074</v>
      </c>
      <c r="D543" s="102" t="e">
        <f>EUR1M!AP542</f>
        <v>#VALUE!</v>
      </c>
      <c r="E543" s="102">
        <f>EUR1M!AQ542</f>
        <v>1.9142360784760171E-3</v>
      </c>
      <c r="F543" s="220" t="e">
        <f t="shared" si="32"/>
        <v>#VALUE!</v>
      </c>
      <c r="G543" s="102" t="e">
        <f>EUR3M!AX542</f>
        <v>#VALUE!</v>
      </c>
      <c r="H543" s="102">
        <f>EUR3M!AY542</f>
        <v>2.9004139891819491E-3</v>
      </c>
      <c r="I543" s="220" t="e">
        <f t="shared" si="33"/>
        <v>#VALUE!</v>
      </c>
      <c r="J543" s="102" t="e">
        <f>EUR6M!AX542</f>
        <v>#VALUE!</v>
      </c>
      <c r="K543" s="102">
        <f>EUR6M!AY542</f>
        <v>4.2046353170741959E-3</v>
      </c>
      <c r="L543" s="220" t="e">
        <f t="shared" si="34"/>
        <v>#VALUE!</v>
      </c>
      <c r="M543" s="102" t="e">
        <f>EUR1Y!AX542</f>
        <v>#VALUE!</v>
      </c>
      <c r="N543" s="102">
        <f>EUR1Y!AY542</f>
        <v>5.7128232391633416E-3</v>
      </c>
      <c r="O543" s="220" t="e">
        <f t="shared" si="35"/>
        <v>#VALUE!</v>
      </c>
    </row>
    <row r="544" spans="1:15" x14ac:dyDescent="0.2">
      <c r="A544" s="57" t="s">
        <v>44</v>
      </c>
      <c r="B544" s="219">
        <f>_xll.qlInterestRateIndexFixingDate(IborIndex&amp;"6M",C544,Trigger)</f>
        <v>43077</v>
      </c>
      <c r="C544" s="219">
        <f>_xll.qlCalendarAdvance(Calendar,C543,A544,"f",,Trigger)</f>
        <v>43081</v>
      </c>
      <c r="D544" s="102" t="e">
        <f>EUR1M!AP543</f>
        <v>#VALUE!</v>
      </c>
      <c r="E544" s="102">
        <f>EUR1M!AQ543</f>
        <v>1.9573058367208795E-3</v>
      </c>
      <c r="F544" s="220" t="e">
        <f t="shared" si="32"/>
        <v>#VALUE!</v>
      </c>
      <c r="G544" s="102" t="e">
        <f>EUR3M!AX543</f>
        <v>#VALUE!</v>
      </c>
      <c r="H544" s="102">
        <f>EUR3M!AY543</f>
        <v>2.9437314163347494E-3</v>
      </c>
      <c r="I544" s="220" t="e">
        <f t="shared" si="33"/>
        <v>#VALUE!</v>
      </c>
      <c r="J544" s="102" t="e">
        <f>EUR6M!AX543</f>
        <v>#VALUE!</v>
      </c>
      <c r="K544" s="102">
        <f>EUR6M!AY543</f>
        <v>4.2509840996500748E-3</v>
      </c>
      <c r="L544" s="220" t="e">
        <f t="shared" si="34"/>
        <v>#VALUE!</v>
      </c>
      <c r="M544" s="102" t="e">
        <f>EUR1Y!AX543</f>
        <v>#VALUE!</v>
      </c>
      <c r="N544" s="102">
        <f>EUR1Y!AY543</f>
        <v>5.7603236192062396E-3</v>
      </c>
      <c r="O544" s="220" t="e">
        <f t="shared" si="35"/>
        <v>#VALUE!</v>
      </c>
    </row>
    <row r="545" spans="1:15" x14ac:dyDescent="0.2">
      <c r="A545" s="57" t="s">
        <v>44</v>
      </c>
      <c r="B545" s="219">
        <f>_xll.qlInterestRateIndexFixingDate(IborIndex&amp;"6M",C545,Trigger)</f>
        <v>43084</v>
      </c>
      <c r="C545" s="219">
        <f>_xll.qlCalendarAdvance(Calendar,C544,A545,"f",,Trigger)</f>
        <v>43088</v>
      </c>
      <c r="D545" s="102" t="e">
        <f>EUR1M!AP544</f>
        <v>#VALUE!</v>
      </c>
      <c r="E545" s="102">
        <f>EUR1M!AQ544</f>
        <v>2.0002551003289737E-3</v>
      </c>
      <c r="F545" s="220" t="e">
        <f t="shared" si="32"/>
        <v>#VALUE!</v>
      </c>
      <c r="G545" s="102" t="e">
        <f>EUR3M!AX544</f>
        <v>#VALUE!</v>
      </c>
      <c r="H545" s="102">
        <f>EUR3M!AY544</f>
        <v>2.9873075226163337E-3</v>
      </c>
      <c r="I545" s="220" t="e">
        <f t="shared" si="33"/>
        <v>#VALUE!</v>
      </c>
      <c r="J545" s="102" t="e">
        <f>EUR6M!AX544</f>
        <v>#VALUE!</v>
      </c>
      <c r="K545" s="102">
        <f>EUR6M!AY544</f>
        <v>4.2969895577661026E-3</v>
      </c>
      <c r="L545" s="220" t="e">
        <f t="shared" si="34"/>
        <v>#VALUE!</v>
      </c>
      <c r="M545" s="102" t="e">
        <f>EUR1Y!AX544</f>
        <v>#VALUE!</v>
      </c>
      <c r="N545" s="102">
        <f>EUR1Y!AY544</f>
        <v>5.8079425515425989E-3</v>
      </c>
      <c r="O545" s="220" t="e">
        <f t="shared" si="35"/>
        <v>#VALUE!</v>
      </c>
    </row>
    <row r="546" spans="1:15" x14ac:dyDescent="0.2">
      <c r="A546" s="57" t="s">
        <v>44</v>
      </c>
      <c r="B546" s="219">
        <f>_xll.qlInterestRateIndexFixingDate(IborIndex&amp;"6M",C546,Trigger)</f>
        <v>43090</v>
      </c>
      <c r="C546" s="219">
        <f>_xll.qlCalendarAdvance(Calendar,C545,A546,"f",,Trigger)</f>
        <v>43096</v>
      </c>
      <c r="D546" s="102" t="e">
        <f>EUR1M!AP545</f>
        <v>#VALUE!</v>
      </c>
      <c r="E546" s="102">
        <f>EUR1M!AQ545</f>
        <v>2.0522249622587844E-3</v>
      </c>
      <c r="F546" s="220" t="e">
        <f t="shared" si="32"/>
        <v>#VALUE!</v>
      </c>
      <c r="G546" s="102" t="e">
        <f>EUR3M!AX545</f>
        <v>#VALUE!</v>
      </c>
      <c r="H546" s="102">
        <f>EUR3M!AY545</f>
        <v>3.0374255717298126E-3</v>
      </c>
      <c r="I546" s="220" t="e">
        <f t="shared" si="33"/>
        <v>#VALUE!</v>
      </c>
      <c r="J546" s="102" t="e">
        <f>EUR6M!AX545</f>
        <v>#VALUE!</v>
      </c>
      <c r="K546" s="102">
        <f>EUR6M!AY545</f>
        <v>4.3491709692247112E-3</v>
      </c>
      <c r="L546" s="220" t="e">
        <f t="shared" si="34"/>
        <v>#VALUE!</v>
      </c>
      <c r="M546" s="102" t="e">
        <f>EUR1Y!AX545</f>
        <v>#VALUE!</v>
      </c>
      <c r="N546" s="102">
        <f>EUR1Y!AY545</f>
        <v>5.8695950661155835E-3</v>
      </c>
      <c r="O546" s="220" t="e">
        <f t="shared" si="35"/>
        <v>#VALUE!</v>
      </c>
    </row>
    <row r="547" spans="1:15" x14ac:dyDescent="0.2">
      <c r="A547" s="57" t="s">
        <v>44</v>
      </c>
      <c r="B547" s="219">
        <f>_xll.qlInterestRateIndexFixingDate(IborIndex&amp;"6M",C547,Trigger)</f>
        <v>43098</v>
      </c>
      <c r="C547" s="219">
        <f>_xll.qlCalendarAdvance(Calendar,C546,A547,"f",,Trigger)</f>
        <v>43103</v>
      </c>
      <c r="D547" s="102" t="e">
        <f>EUR1M!AP546</f>
        <v>#VALUE!</v>
      </c>
      <c r="E547" s="102">
        <f>EUR1M!AQ546</f>
        <v>2.0887853734018864E-3</v>
      </c>
      <c r="F547" s="220" t="e">
        <f t="shared" si="32"/>
        <v>#VALUE!</v>
      </c>
      <c r="G547" s="102" t="e">
        <f>EUR3M!AX546</f>
        <v>#VALUE!</v>
      </c>
      <c r="H547" s="102">
        <f>EUR3M!AY546</f>
        <v>3.081556081934167E-3</v>
      </c>
      <c r="I547" s="220" t="e">
        <f t="shared" si="33"/>
        <v>#VALUE!</v>
      </c>
      <c r="J547" s="102" t="e">
        <f>EUR6M!AX546</f>
        <v>#VALUE!</v>
      </c>
      <c r="K547" s="102">
        <f>EUR6M!AY546</f>
        <v>4.3913650895153582E-3</v>
      </c>
      <c r="L547" s="220" t="e">
        <f t="shared" si="34"/>
        <v>#VALUE!</v>
      </c>
      <c r="M547" s="102" t="e">
        <f>EUR1Y!AX546</f>
        <v>#VALUE!</v>
      </c>
      <c r="N547" s="102">
        <f>EUR1Y!AY546</f>
        <v>5.9174971013272589E-3</v>
      </c>
      <c r="O547" s="220" t="e">
        <f t="shared" si="35"/>
        <v>#VALUE!</v>
      </c>
    </row>
    <row r="548" spans="1:15" x14ac:dyDescent="0.2">
      <c r="A548" s="57" t="s">
        <v>44</v>
      </c>
      <c r="B548" s="219">
        <f>_xll.qlInterestRateIndexFixingDate(IborIndex&amp;"6M",C548,Trigger)</f>
        <v>43108</v>
      </c>
      <c r="C548" s="219">
        <f>_xll.qlCalendarAdvance(Calendar,C547,A548,"f",,Trigger)</f>
        <v>43110</v>
      </c>
      <c r="D548" s="102" t="e">
        <f>EUR1M!AP547</f>
        <v>#VALUE!</v>
      </c>
      <c r="E548" s="102">
        <f>EUR1M!AQ547</f>
        <v>2.1312849493352218E-3</v>
      </c>
      <c r="F548" s="220" t="e">
        <f t="shared" si="32"/>
        <v>#VALUE!</v>
      </c>
      <c r="G548" s="102" t="e">
        <f>EUR3M!AX547</f>
        <v>#VALUE!</v>
      </c>
      <c r="H548" s="102">
        <f>EUR3M!AY547</f>
        <v>3.1259453567828999E-3</v>
      </c>
      <c r="I548" s="220" t="e">
        <f t="shared" si="33"/>
        <v>#VALUE!</v>
      </c>
      <c r="J548" s="102" t="e">
        <f>EUR6M!AX547</f>
        <v>#VALUE!</v>
      </c>
      <c r="K548" s="102">
        <f>EUR6M!AY547</f>
        <v>4.4364277469763425E-3</v>
      </c>
      <c r="L548" s="220" t="e">
        <f t="shared" si="34"/>
        <v>#VALUE!</v>
      </c>
      <c r="M548" s="102" t="e">
        <f>EUR1Y!AX547</f>
        <v>#VALUE!</v>
      </c>
      <c r="N548" s="102">
        <f>EUR1Y!AY547</f>
        <v>5.9655231174732277E-3</v>
      </c>
      <c r="O548" s="220" t="e">
        <f t="shared" si="35"/>
        <v>#VALUE!</v>
      </c>
    </row>
    <row r="549" spans="1:15" x14ac:dyDescent="0.2">
      <c r="A549" s="57" t="s">
        <v>44</v>
      </c>
      <c r="B549" s="219">
        <f>_xll.qlInterestRateIndexFixingDate(IborIndex&amp;"6M",C549,Trigger)</f>
        <v>43115</v>
      </c>
      <c r="C549" s="219">
        <f>_xll.qlCalendarAdvance(Calendar,C548,A549,"f",,Trigger)</f>
        <v>43117</v>
      </c>
      <c r="D549" s="102" t="e">
        <f>EUR1M!AP548</f>
        <v>#VALUE!</v>
      </c>
      <c r="E549" s="102">
        <f>EUR1M!AQ548</f>
        <v>2.1736119111055944E-3</v>
      </c>
      <c r="F549" s="220" t="e">
        <f t="shared" si="32"/>
        <v>#VALUE!</v>
      </c>
      <c r="G549" s="102" t="e">
        <f>EUR3M!AX548</f>
        <v>#VALUE!</v>
      </c>
      <c r="H549" s="102">
        <f>EUR3M!AY548</f>
        <v>3.1705934235874977E-3</v>
      </c>
      <c r="I549" s="220" t="e">
        <f t="shared" si="33"/>
        <v>#VALUE!</v>
      </c>
      <c r="J549" s="102" t="e">
        <f>EUR6M!AX548</f>
        <v>#VALUE!</v>
      </c>
      <c r="K549" s="102">
        <f>EUR6M!AY548</f>
        <v>4.4812278070963281E-3</v>
      </c>
      <c r="L549" s="220" t="e">
        <f t="shared" si="34"/>
        <v>#VALUE!</v>
      </c>
      <c r="M549" s="102" t="e">
        <f>EUR1Y!AX548</f>
        <v>#VALUE!</v>
      </c>
      <c r="N549" s="102">
        <f>EUR1Y!AY548</f>
        <v>6.0136749682623922E-3</v>
      </c>
      <c r="O549" s="220" t="e">
        <f t="shared" si="35"/>
        <v>#VALUE!</v>
      </c>
    </row>
    <row r="550" spans="1:15" x14ac:dyDescent="0.2">
      <c r="A550" s="57" t="s">
        <v>44</v>
      </c>
      <c r="B550" s="219">
        <f>_xll.qlInterestRateIndexFixingDate(IborIndex&amp;"6M",C550,Trigger)</f>
        <v>43122</v>
      </c>
      <c r="C550" s="219">
        <f>_xll.qlCalendarAdvance(Calendar,C549,A550,"f",,Trigger)</f>
        <v>43124</v>
      </c>
      <c r="D550" s="102" t="e">
        <f>EUR1M!AP549</f>
        <v>#VALUE!</v>
      </c>
      <c r="E550" s="102">
        <f>EUR1M!AQ549</f>
        <v>2.2157534580595629E-3</v>
      </c>
      <c r="F550" s="220" t="e">
        <f t="shared" si="32"/>
        <v>#VALUE!</v>
      </c>
      <c r="G550" s="102" t="e">
        <f>EUR3M!AX549</f>
        <v>#VALUE!</v>
      </c>
      <c r="H550" s="102">
        <f>EUR3M!AY549</f>
        <v>3.2155003097145141E-3</v>
      </c>
      <c r="I550" s="220" t="e">
        <f t="shared" si="33"/>
        <v>#VALUE!</v>
      </c>
      <c r="J550" s="102" t="e">
        <f>EUR6M!AX549</f>
        <v>#VALUE!</v>
      </c>
      <c r="K550" s="102">
        <f>EUR6M!AY549</f>
        <v>4.5257877615382108E-3</v>
      </c>
      <c r="L550" s="220" t="e">
        <f t="shared" si="34"/>
        <v>#VALUE!</v>
      </c>
      <c r="M550" s="102" t="e">
        <f>EUR1Y!AX549</f>
        <v>#VALUE!</v>
      </c>
      <c r="N550" s="102">
        <f>EUR1Y!AY549</f>
        <v>6.0619546170785406E-3</v>
      </c>
      <c r="O550" s="220" t="e">
        <f t="shared" si="35"/>
        <v>#VALUE!</v>
      </c>
    </row>
    <row r="551" spans="1:15" x14ac:dyDescent="0.2">
      <c r="A551" s="57" t="s">
        <v>44</v>
      </c>
      <c r="B551" s="219">
        <f>_xll.qlInterestRateIndexFixingDate(IborIndex&amp;"6M",C551,Trigger)</f>
        <v>43129</v>
      </c>
      <c r="C551" s="219">
        <f>_xll.qlCalendarAdvance(Calendar,C550,A551,"f",,Trigger)</f>
        <v>43131</v>
      </c>
      <c r="D551" s="102" t="e">
        <f>EUR1M!AP550</f>
        <v>#VALUE!</v>
      </c>
      <c r="E551" s="102">
        <f>EUR1M!AQ550</f>
        <v>2.2487365616893507E-3</v>
      </c>
      <c r="F551" s="220" t="e">
        <f t="shared" si="32"/>
        <v>#VALUE!</v>
      </c>
      <c r="G551" s="102" t="e">
        <f>EUR3M!AX550</f>
        <v>#VALUE!</v>
      </c>
      <c r="H551" s="102">
        <f>EUR3M!AY550</f>
        <v>3.2573772758827248E-3</v>
      </c>
      <c r="I551" s="220" t="e">
        <f t="shared" si="33"/>
        <v>#VALUE!</v>
      </c>
      <c r="J551" s="102" t="e">
        <f>EUR6M!AX550</f>
        <v>#VALUE!</v>
      </c>
      <c r="K551" s="102">
        <f>EUR6M!AY550</f>
        <v>4.5701309750874573E-3</v>
      </c>
      <c r="L551" s="220" t="e">
        <f t="shared" si="34"/>
        <v>#VALUE!</v>
      </c>
      <c r="M551" s="102" t="e">
        <f>EUR1Y!AX550</f>
        <v>#VALUE!</v>
      </c>
      <c r="N551" s="102">
        <f>EUR1Y!AY550</f>
        <v>6.1103641370095323E-3</v>
      </c>
      <c r="O551" s="220" t="e">
        <f t="shared" si="35"/>
        <v>#VALUE!</v>
      </c>
    </row>
    <row r="552" spans="1:15" x14ac:dyDescent="0.2">
      <c r="A552" s="57" t="s">
        <v>44</v>
      </c>
      <c r="B552" s="219">
        <f>_xll.qlInterestRateIndexFixingDate(IborIndex&amp;"6M",C552,Trigger)</f>
        <v>43136</v>
      </c>
      <c r="C552" s="219">
        <f>_xll.qlCalendarAdvance(Calendar,C551,A552,"f",,Trigger)</f>
        <v>43138</v>
      </c>
      <c r="D552" s="102" t="e">
        <f>EUR1M!AP551</f>
        <v>#VALUE!</v>
      </c>
      <c r="E552" s="102">
        <f>EUR1M!AQ551</f>
        <v>2.2905163081946406E-3</v>
      </c>
      <c r="F552" s="220" t="e">
        <f t="shared" si="32"/>
        <v>#VALUE!</v>
      </c>
      <c r="G552" s="102" t="e">
        <f>EUR3M!AX551</f>
        <v>#VALUE!</v>
      </c>
      <c r="H552" s="102">
        <f>EUR3M!AY551</f>
        <v>3.3027829741922813E-3</v>
      </c>
      <c r="I552" s="220" t="e">
        <f t="shared" si="33"/>
        <v>#VALUE!</v>
      </c>
      <c r="J552" s="102" t="e">
        <f>EUR6M!AX551</f>
        <v>#VALUE!</v>
      </c>
      <c r="K552" s="102">
        <f>EUR6M!AY551</f>
        <v>4.6142816857232035E-3</v>
      </c>
      <c r="L552" s="220" t="e">
        <f t="shared" si="34"/>
        <v>#VALUE!</v>
      </c>
      <c r="M552" s="102" t="e">
        <f>EUR1Y!AX551</f>
        <v>#VALUE!</v>
      </c>
      <c r="N552" s="102">
        <f>EUR1Y!AY551</f>
        <v>6.1589057108764837E-3</v>
      </c>
      <c r="O552" s="220" t="e">
        <f t="shared" si="35"/>
        <v>#VALUE!</v>
      </c>
    </row>
    <row r="553" spans="1:15" x14ac:dyDescent="0.2">
      <c r="A553" s="57" t="s">
        <v>44</v>
      </c>
      <c r="B553" s="219">
        <f>_xll.qlInterestRateIndexFixingDate(IborIndex&amp;"6M",C553,Trigger)</f>
        <v>43143</v>
      </c>
      <c r="C553" s="219">
        <f>_xll.qlCalendarAdvance(Calendar,C552,A553,"f",,Trigger)</f>
        <v>43145</v>
      </c>
      <c r="D553" s="102" t="e">
        <f>EUR1M!AP552</f>
        <v>#VALUE!</v>
      </c>
      <c r="E553" s="102">
        <f>EUR1M!AQ552</f>
        <v>2.3320749697752774E-3</v>
      </c>
      <c r="F553" s="220" t="e">
        <f t="shared" si="32"/>
        <v>#VALUE!</v>
      </c>
      <c r="G553" s="102" t="e">
        <f>EUR3M!AX552</f>
        <v>#VALUE!</v>
      </c>
      <c r="H553" s="102">
        <f>EUR3M!AY552</f>
        <v>3.3484475641272788E-3</v>
      </c>
      <c r="I553" s="220" t="e">
        <f t="shared" si="33"/>
        <v>#VALUE!</v>
      </c>
      <c r="J553" s="102" t="e">
        <f>EUR6M!AX552</f>
        <v>#VALUE!</v>
      </c>
      <c r="K553" s="102">
        <f>EUR6M!AY552</f>
        <v>4.6582650046920141E-3</v>
      </c>
      <c r="L553" s="220" t="e">
        <f t="shared" si="34"/>
        <v>#VALUE!</v>
      </c>
      <c r="M553" s="102" t="e">
        <f>EUR1Y!AX552</f>
        <v>#VALUE!</v>
      </c>
      <c r="N553" s="102">
        <f>EUR1Y!AY552</f>
        <v>6.2075816312631765E-3</v>
      </c>
      <c r="O553" s="220" t="e">
        <f t="shared" si="35"/>
        <v>#VALUE!</v>
      </c>
    </row>
    <row r="554" spans="1:15" x14ac:dyDescent="0.2">
      <c r="A554" s="57" t="s">
        <v>44</v>
      </c>
      <c r="B554" s="219">
        <f>_xll.qlInterestRateIndexFixingDate(IborIndex&amp;"6M",C554,Trigger)</f>
        <v>43150</v>
      </c>
      <c r="C554" s="219">
        <f>_xll.qlCalendarAdvance(Calendar,C553,A554,"f",,Trigger)</f>
        <v>43152</v>
      </c>
      <c r="D554" s="102" t="e">
        <f>EUR1M!AP553</f>
        <v>#VALUE!</v>
      </c>
      <c r="E554" s="102">
        <f>EUR1M!AQ553</f>
        <v>2.373399745608002E-3</v>
      </c>
      <c r="F554" s="220" t="e">
        <f t="shared" si="32"/>
        <v>#VALUE!</v>
      </c>
      <c r="G554" s="102" t="e">
        <f>EUR3M!AX553</f>
        <v>#VALUE!</v>
      </c>
      <c r="H554" s="102">
        <f>EUR3M!AY553</f>
        <v>3.3943699495047976E-3</v>
      </c>
      <c r="I554" s="220" t="e">
        <f t="shared" si="33"/>
        <v>#VALUE!</v>
      </c>
      <c r="J554" s="102" t="e">
        <f>EUR6M!AX553</f>
        <v>#VALUE!</v>
      </c>
      <c r="K554" s="102">
        <f>EUR6M!AY553</f>
        <v>4.7021069165803049E-3</v>
      </c>
      <c r="L554" s="220" t="e">
        <f t="shared" si="34"/>
        <v>#VALUE!</v>
      </c>
      <c r="M554" s="102" t="e">
        <f>EUR1Y!AX553</f>
        <v>#VALUE!</v>
      </c>
      <c r="N554" s="102">
        <f>EUR1Y!AY553</f>
        <v>6.2563943005471967E-3</v>
      </c>
      <c r="O554" s="220" t="e">
        <f t="shared" si="35"/>
        <v>#VALUE!</v>
      </c>
    </row>
    <row r="555" spans="1:15" x14ac:dyDescent="0.2">
      <c r="A555" s="57" t="s">
        <v>44</v>
      </c>
      <c r="B555" s="219">
        <f>_xll.qlInterestRateIndexFixingDate(IborIndex&amp;"6M",C555,Trigger)</f>
        <v>43157</v>
      </c>
      <c r="C555" s="219">
        <f>_xll.qlCalendarAdvance(Calendar,C554,A555,"f",,Trigger)</f>
        <v>43159</v>
      </c>
      <c r="D555" s="102" t="e">
        <f>EUR1M!AP554</f>
        <v>#VALUE!</v>
      </c>
      <c r="E555" s="102">
        <f>EUR1M!AQ554</f>
        <v>2.4261462991390093E-3</v>
      </c>
      <c r="F555" s="220" t="e">
        <f t="shared" si="32"/>
        <v>#VALUE!</v>
      </c>
      <c r="G555" s="102" t="e">
        <f>EUR3M!AX554</f>
        <v>#VALUE!</v>
      </c>
      <c r="H555" s="102">
        <f>EUR3M!AY554</f>
        <v>3.4506366820331934E-3</v>
      </c>
      <c r="I555" s="220" t="e">
        <f t="shared" si="33"/>
        <v>#VALUE!</v>
      </c>
      <c r="J555" s="102" t="e">
        <f>EUR6M!AX554</f>
        <v>#VALUE!</v>
      </c>
      <c r="K555" s="102">
        <f>EUR6M!AY554</f>
        <v>4.7583716323301812E-3</v>
      </c>
      <c r="L555" s="220" t="e">
        <f t="shared" si="34"/>
        <v>#VALUE!</v>
      </c>
      <c r="M555" s="102" t="e">
        <f>EUR1Y!AX554</f>
        <v>#VALUE!</v>
      </c>
      <c r="N555" s="102">
        <f>EUR1Y!AY554</f>
        <v>6.3053462309289113E-3</v>
      </c>
      <c r="O555" s="220" t="e">
        <f t="shared" si="35"/>
        <v>#VALUE!</v>
      </c>
    </row>
    <row r="556" spans="1:15" x14ac:dyDescent="0.2">
      <c r="A556" s="57" t="s">
        <v>44</v>
      </c>
      <c r="B556" s="219">
        <f>_xll.qlInterestRateIndexFixingDate(IborIndex&amp;"6M",C556,Trigger)</f>
        <v>43164</v>
      </c>
      <c r="C556" s="219">
        <f>_xll.qlCalendarAdvance(Calendar,C555,A556,"f",,Trigger)</f>
        <v>43166</v>
      </c>
      <c r="D556" s="102" t="e">
        <f>EUR1M!AP555</f>
        <v>#VALUE!</v>
      </c>
      <c r="E556" s="102">
        <f>EUR1M!AQ555</f>
        <v>2.4639921703990325E-3</v>
      </c>
      <c r="F556" s="220" t="e">
        <f t="shared" si="32"/>
        <v>#VALUE!</v>
      </c>
      <c r="G556" s="102" t="e">
        <f>EUR3M!AX555</f>
        <v>#VALUE!</v>
      </c>
      <c r="H556" s="102">
        <f>EUR3M!AY555</f>
        <v>3.4971061895316962E-3</v>
      </c>
      <c r="I556" s="220" t="e">
        <f t="shared" si="33"/>
        <v>#VALUE!</v>
      </c>
      <c r="J556" s="102" t="e">
        <f>EUR6M!AX555</f>
        <v>#VALUE!</v>
      </c>
      <c r="K556" s="102">
        <f>EUR6M!AY555</f>
        <v>4.8020489580055453E-3</v>
      </c>
      <c r="L556" s="220" t="e">
        <f t="shared" si="34"/>
        <v>#VALUE!</v>
      </c>
      <c r="M556" s="102" t="e">
        <f>EUR1Y!AX555</f>
        <v>#VALUE!</v>
      </c>
      <c r="N556" s="102">
        <f>EUR1Y!AY555</f>
        <v>6.3544400444626118E-3</v>
      </c>
      <c r="O556" s="220" t="e">
        <f t="shared" si="35"/>
        <v>#VALUE!</v>
      </c>
    </row>
    <row r="557" spans="1:15" x14ac:dyDescent="0.2">
      <c r="A557" s="57" t="s">
        <v>44</v>
      </c>
      <c r="B557" s="219">
        <f>_xll.qlInterestRateIndexFixingDate(IborIndex&amp;"6M",C557,Trigger)</f>
        <v>43171</v>
      </c>
      <c r="C557" s="219">
        <f>_xll.qlCalendarAdvance(Calendar,C556,A557,"f",,Trigger)</f>
        <v>43173</v>
      </c>
      <c r="D557" s="102" t="e">
        <f>EUR1M!AP556</f>
        <v>#VALUE!</v>
      </c>
      <c r="E557" s="102">
        <f>EUR1M!AQ556</f>
        <v>2.5044773809249883E-3</v>
      </c>
      <c r="F557" s="220" t="e">
        <f t="shared" si="32"/>
        <v>#VALUE!</v>
      </c>
      <c r="G557" s="102" t="e">
        <f>EUR3M!AX556</f>
        <v>#VALUE!</v>
      </c>
      <c r="H557" s="102">
        <f>EUR3M!AY556</f>
        <v>3.5438115218585598E-3</v>
      </c>
      <c r="I557" s="220" t="e">
        <f t="shared" si="33"/>
        <v>#VALUE!</v>
      </c>
      <c r="J557" s="102" t="e">
        <f>EUR6M!AX556</f>
        <v>#VALUE!</v>
      </c>
      <c r="K557" s="102">
        <f>EUR6M!AY556</f>
        <v>4.8456751065660388E-3</v>
      </c>
      <c r="L557" s="220" t="e">
        <f t="shared" si="34"/>
        <v>#VALUE!</v>
      </c>
      <c r="M557" s="102" t="e">
        <f>EUR1Y!AX556</f>
        <v>#VALUE!</v>
      </c>
      <c r="N557" s="102">
        <f>EUR1Y!AY556</f>
        <v>6.4036784730872216E-3</v>
      </c>
      <c r="O557" s="220" t="e">
        <f t="shared" si="35"/>
        <v>#VALUE!</v>
      </c>
    </row>
    <row r="558" spans="1:15" x14ac:dyDescent="0.2">
      <c r="A558" s="57" t="s">
        <v>44</v>
      </c>
      <c r="B558" s="219">
        <f>_xll.qlInterestRateIndexFixingDate(IborIndex&amp;"6M",C558,Trigger)</f>
        <v>43178</v>
      </c>
      <c r="C558" s="219">
        <f>_xll.qlCalendarAdvance(Calendar,C557,A558,"f",,Trigger)</f>
        <v>43180</v>
      </c>
      <c r="D558" s="102" t="e">
        <f>EUR1M!AP557</f>
        <v>#VALUE!</v>
      </c>
      <c r="E558" s="102">
        <f>EUR1M!AQ557</f>
        <v>2.5446747652725686E-3</v>
      </c>
      <c r="F558" s="220" t="e">
        <f t="shared" si="32"/>
        <v>#VALUE!</v>
      </c>
      <c r="G558" s="102" t="e">
        <f>EUR3M!AX557</f>
        <v>#VALUE!</v>
      </c>
      <c r="H558" s="102">
        <f>EUR3M!AY557</f>
        <v>3.5907455745020226E-3</v>
      </c>
      <c r="I558" s="220" t="e">
        <f t="shared" si="33"/>
        <v>#VALUE!</v>
      </c>
      <c r="J558" s="102" t="e">
        <f>EUR6M!AX557</f>
        <v>#VALUE!</v>
      </c>
      <c r="K558" s="102">
        <f>EUR6M!AY557</f>
        <v>4.8892789897715672E-3</v>
      </c>
      <c r="L558" s="220" t="e">
        <f t="shared" si="34"/>
        <v>#VALUE!</v>
      </c>
      <c r="M558" s="102" t="e">
        <f>EUR1Y!AX557</f>
        <v>#VALUE!</v>
      </c>
      <c r="N558" s="102">
        <f>EUR1Y!AY557</f>
        <v>6.4530643586572329E-3</v>
      </c>
      <c r="O558" s="220" t="e">
        <f t="shared" si="35"/>
        <v>#VALUE!</v>
      </c>
    </row>
    <row r="559" spans="1:15" x14ac:dyDescent="0.2">
      <c r="A559" s="57" t="s">
        <v>44</v>
      </c>
      <c r="B559" s="219">
        <f>_xll.qlInterestRateIndexFixingDate(IborIndex&amp;"6M",C559,Trigger)</f>
        <v>43185</v>
      </c>
      <c r="C559" s="219">
        <f>_xll.qlCalendarAdvance(Calendar,C558,A559,"f",,Trigger)</f>
        <v>43187</v>
      </c>
      <c r="D559" s="102" t="e">
        <f>EUR1M!AP558</f>
        <v>#VALUE!</v>
      </c>
      <c r="E559" s="102">
        <f>EUR1M!AQ558</f>
        <v>2.6044103397504514E-3</v>
      </c>
      <c r="F559" s="220" t="e">
        <f t="shared" si="32"/>
        <v>#VALUE!</v>
      </c>
      <c r="G559" s="102" t="e">
        <f>EUR3M!AX558</f>
        <v>#VALUE!</v>
      </c>
      <c r="H559" s="102">
        <f>EUR3M!AY558</f>
        <v>3.6379010770751837E-3</v>
      </c>
      <c r="I559" s="220" t="e">
        <f t="shared" si="33"/>
        <v>#VALUE!</v>
      </c>
      <c r="J559" s="102" t="e">
        <f>EUR6M!AX558</f>
        <v>#VALUE!</v>
      </c>
      <c r="K559" s="102">
        <f>EUR6M!AY558</f>
        <v>4.9514432934078438E-3</v>
      </c>
      <c r="L559" s="220" t="e">
        <f t="shared" si="34"/>
        <v>#VALUE!</v>
      </c>
      <c r="M559" s="102" t="e">
        <f>EUR1Y!AX558</f>
        <v>#VALUE!</v>
      </c>
      <c r="N559" s="102">
        <f>EUR1Y!AY558</f>
        <v>6.5235496618646169E-3</v>
      </c>
      <c r="O559" s="220" t="e">
        <f t="shared" si="35"/>
        <v>#VALUE!</v>
      </c>
    </row>
    <row r="560" spans="1:15" x14ac:dyDescent="0.2">
      <c r="A560" s="57" t="s">
        <v>44</v>
      </c>
      <c r="B560" s="219">
        <f>_xll.qlInterestRateIndexFixingDate(IborIndex&amp;"6M",C560,Trigger)</f>
        <v>43188</v>
      </c>
      <c r="C560" s="219">
        <f>_xll.qlCalendarAdvance(Calendar,C559,A560,"f",,Trigger)</f>
        <v>43194</v>
      </c>
      <c r="D560" s="102" t="e">
        <f>EUR1M!AP559</f>
        <v>#VALUE!</v>
      </c>
      <c r="E560" s="102">
        <f>EUR1M!AQ559</f>
        <v>2.6241548466508736E-3</v>
      </c>
      <c r="F560" s="220" t="e">
        <f t="shared" si="32"/>
        <v>#VALUE!</v>
      </c>
      <c r="G560" s="102" t="e">
        <f>EUR3M!AX559</f>
        <v>#VALUE!</v>
      </c>
      <c r="H560" s="102">
        <f>EUR3M!AY559</f>
        <v>3.6818294397893245E-3</v>
      </c>
      <c r="I560" s="220" t="e">
        <f t="shared" si="33"/>
        <v>#VALUE!</v>
      </c>
      <c r="J560" s="102" t="e">
        <f>EUR6M!AX559</f>
        <v>#VALUE!</v>
      </c>
      <c r="K560" s="102">
        <f>EUR6M!AY559</f>
        <v>4.976539882116114E-3</v>
      </c>
      <c r="L560" s="220" t="e">
        <f t="shared" si="34"/>
        <v>#VALUE!</v>
      </c>
      <c r="M560" s="102" t="e">
        <f>EUR1Y!AX559</f>
        <v>#VALUE!</v>
      </c>
      <c r="N560" s="102">
        <f>EUR1Y!AY559</f>
        <v>6.5522904178196041E-3</v>
      </c>
      <c r="O560" s="220" t="e">
        <f t="shared" si="35"/>
        <v>#VALUE!</v>
      </c>
    </row>
    <row r="561" spans="1:15" x14ac:dyDescent="0.2">
      <c r="A561" s="57" t="s">
        <v>44</v>
      </c>
      <c r="B561" s="219">
        <f>_xll.qlInterestRateIndexFixingDate(IborIndex&amp;"6M",C561,Trigger)</f>
        <v>43199</v>
      </c>
      <c r="C561" s="219">
        <f>_xll.qlCalendarAdvance(Calendar,C560,A561,"f",,Trigger)</f>
        <v>43201</v>
      </c>
      <c r="D561" s="102" t="e">
        <f>EUR1M!AP560</f>
        <v>#VALUE!</v>
      </c>
      <c r="E561" s="102">
        <f>EUR1M!AQ560</f>
        <v>2.6634119389142589E-3</v>
      </c>
      <c r="F561" s="220" t="e">
        <f t="shared" si="32"/>
        <v>#VALUE!</v>
      </c>
      <c r="G561" s="102" t="e">
        <f>EUR3M!AX560</f>
        <v>#VALUE!</v>
      </c>
      <c r="H561" s="102">
        <f>EUR3M!AY560</f>
        <v>3.7293920646442017E-3</v>
      </c>
      <c r="I561" s="220" t="e">
        <f t="shared" si="33"/>
        <v>#VALUE!</v>
      </c>
      <c r="J561" s="102" t="e">
        <f>EUR6M!AX560</f>
        <v>#VALUE!</v>
      </c>
      <c r="K561" s="102">
        <f>EUR6M!AY560</f>
        <v>5.0202589900253669E-3</v>
      </c>
      <c r="L561" s="220" t="e">
        <f t="shared" si="34"/>
        <v>#VALUE!</v>
      </c>
      <c r="M561" s="102" t="e">
        <f>EUR1Y!AX560</f>
        <v>#VALUE!</v>
      </c>
      <c r="N561" s="102">
        <f>EUR1Y!AY560</f>
        <v>6.6021368249845336E-3</v>
      </c>
      <c r="O561" s="220" t="e">
        <f t="shared" si="35"/>
        <v>#VALUE!</v>
      </c>
    </row>
    <row r="562" spans="1:15" x14ac:dyDescent="0.2">
      <c r="A562" s="57" t="s">
        <v>44</v>
      </c>
      <c r="B562" s="219">
        <f>_xll.qlInterestRateIndexFixingDate(IborIndex&amp;"6M",C562,Trigger)</f>
        <v>43206</v>
      </c>
      <c r="C562" s="219">
        <f>_xll.qlCalendarAdvance(Calendar,C561,A562,"f",,Trigger)</f>
        <v>43208</v>
      </c>
      <c r="D562" s="102" t="e">
        <f>EUR1M!AP561</f>
        <v>#VALUE!</v>
      </c>
      <c r="E562" s="102">
        <f>EUR1M!AQ561</f>
        <v>2.7023540608439589E-3</v>
      </c>
      <c r="F562" s="220" t="e">
        <f t="shared" si="32"/>
        <v>#VALUE!</v>
      </c>
      <c r="G562" s="102" t="e">
        <f>EUR3M!AX561</f>
        <v>#VALUE!</v>
      </c>
      <c r="H562" s="102">
        <f>EUR3M!AY561</f>
        <v>3.7771537935062062E-3</v>
      </c>
      <c r="I562" s="220" t="e">
        <f t="shared" si="33"/>
        <v>#VALUE!</v>
      </c>
      <c r="J562" s="102" t="e">
        <f>EUR6M!AX561</f>
        <v>#VALUE!</v>
      </c>
      <c r="K562" s="102">
        <f>EUR6M!AY561</f>
        <v>5.0640800303227715E-3</v>
      </c>
      <c r="L562" s="220" t="e">
        <f t="shared" si="34"/>
        <v>#VALUE!</v>
      </c>
      <c r="M562" s="102" t="e">
        <f>EUR1Y!AX561</f>
        <v>#VALUE!</v>
      </c>
      <c r="N562" s="102">
        <f>EUR1Y!AY561</f>
        <v>6.6558902298889614E-3</v>
      </c>
      <c r="O562" s="220" t="e">
        <f t="shared" si="35"/>
        <v>#VALUE!</v>
      </c>
    </row>
    <row r="563" spans="1:15" x14ac:dyDescent="0.2">
      <c r="A563" s="57" t="s">
        <v>44</v>
      </c>
      <c r="B563" s="219">
        <f>_xll.qlInterestRateIndexFixingDate(IborIndex&amp;"6M",C563,Trigger)</f>
        <v>43213</v>
      </c>
      <c r="C563" s="219">
        <f>_xll.qlCalendarAdvance(Calendar,C562,A563,"f",,Trigger)</f>
        <v>43215</v>
      </c>
      <c r="D563" s="102" t="e">
        <f>EUR1M!AP562</f>
        <v>#VALUE!</v>
      </c>
      <c r="E563" s="102">
        <f>EUR1M!AQ562</f>
        <v>2.7410899589872242E-3</v>
      </c>
      <c r="F563" s="220" t="e">
        <f t="shared" si="32"/>
        <v>#VALUE!</v>
      </c>
      <c r="G563" s="102" t="e">
        <f>EUR3M!AX562</f>
        <v>#VALUE!</v>
      </c>
      <c r="H563" s="102">
        <f>EUR3M!AY562</f>
        <v>3.8251066287999891E-3</v>
      </c>
      <c r="I563" s="220" t="e">
        <f t="shared" si="33"/>
        <v>#VALUE!</v>
      </c>
      <c r="J563" s="102" t="e">
        <f>EUR6M!AX562</f>
        <v>#VALUE!</v>
      </c>
      <c r="K563" s="102">
        <f>EUR6M!AY562</f>
        <v>5.1080361906304913E-3</v>
      </c>
      <c r="L563" s="220" t="e">
        <f t="shared" si="34"/>
        <v>#VALUE!</v>
      </c>
      <c r="M563" s="102" t="e">
        <f>EUR1Y!AX562</f>
        <v>#VALUE!</v>
      </c>
      <c r="N563" s="102">
        <f>EUR1Y!AY562</f>
        <v>6.7023128036913463E-3</v>
      </c>
      <c r="O563" s="220" t="e">
        <f t="shared" si="35"/>
        <v>#VALUE!</v>
      </c>
    </row>
    <row r="564" spans="1:15" x14ac:dyDescent="0.2">
      <c r="A564" s="57" t="s">
        <v>44</v>
      </c>
      <c r="B564" s="219">
        <f>_xll.qlInterestRateIndexFixingDate(IborIndex&amp;"6M",C564,Trigger)</f>
        <v>43217</v>
      </c>
      <c r="C564" s="219">
        <f>_xll.qlCalendarAdvance(Calendar,C563,A564,"f",,Trigger)</f>
        <v>43222</v>
      </c>
      <c r="D564" s="102" t="e">
        <f>EUR1M!AP563</f>
        <v>#VALUE!</v>
      </c>
      <c r="E564" s="102">
        <f>EUR1M!AQ563</f>
        <v>2.7797558068964889E-3</v>
      </c>
      <c r="F564" s="220" t="e">
        <f t="shared" si="32"/>
        <v>#VALUE!</v>
      </c>
      <c r="G564" s="102" t="e">
        <f>EUR3M!AX563</f>
        <v>#VALUE!</v>
      </c>
      <c r="H564" s="102">
        <f>EUR3M!AY563</f>
        <v>3.8767342619338155E-3</v>
      </c>
      <c r="I564" s="220" t="e">
        <f t="shared" si="33"/>
        <v>#VALUE!</v>
      </c>
      <c r="J564" s="102" t="e">
        <f>EUR6M!AX563</f>
        <v>#VALUE!</v>
      </c>
      <c r="K564" s="102">
        <f>EUR6M!AY563</f>
        <v>5.15216151406669E-3</v>
      </c>
      <c r="L564" s="220" t="e">
        <f t="shared" si="34"/>
        <v>#VALUE!</v>
      </c>
      <c r="M564" s="102" t="e">
        <f>EUR1Y!AX563</f>
        <v>#VALUE!</v>
      </c>
      <c r="N564" s="102">
        <f>EUR1Y!AY563</f>
        <v>6.7526492691658479E-3</v>
      </c>
      <c r="O564" s="220" t="e">
        <f t="shared" si="35"/>
        <v>#VALUE!</v>
      </c>
    </row>
    <row r="565" spans="1:15" x14ac:dyDescent="0.2">
      <c r="A565" s="57" t="s">
        <v>44</v>
      </c>
      <c r="B565" s="219">
        <f>_xll.qlInterestRateIndexFixingDate(IborIndex&amp;"6M",C565,Trigger)</f>
        <v>43227</v>
      </c>
      <c r="C565" s="219">
        <f>_xll.qlCalendarAdvance(Calendar,C564,A565,"f",,Trigger)</f>
        <v>43229</v>
      </c>
      <c r="D565" s="102" t="e">
        <f>EUR1M!AP564</f>
        <v>#VALUE!</v>
      </c>
      <c r="E565" s="102">
        <f>EUR1M!AQ564</f>
        <v>2.8184914454280671E-3</v>
      </c>
      <c r="F565" s="220" t="e">
        <f t="shared" si="32"/>
        <v>#VALUE!</v>
      </c>
      <c r="G565" s="102" t="e">
        <f>EUR3M!AX564</f>
        <v>#VALUE!</v>
      </c>
      <c r="H565" s="102">
        <f>EUR3M!AY564</f>
        <v>3.9250564948975376E-3</v>
      </c>
      <c r="I565" s="220" t="e">
        <f t="shared" si="33"/>
        <v>#VALUE!</v>
      </c>
      <c r="J565" s="102" t="e">
        <f>EUR6M!AX564</f>
        <v>#VALUE!</v>
      </c>
      <c r="K565" s="102">
        <f>EUR6M!AY564</f>
        <v>5.1964908993712639E-3</v>
      </c>
      <c r="L565" s="220" t="e">
        <f t="shared" si="34"/>
        <v>#VALUE!</v>
      </c>
      <c r="M565" s="102" t="e">
        <f>EUR1Y!AX564</f>
        <v>#VALUE!</v>
      </c>
      <c r="N565" s="102">
        <f>EUR1Y!AY564</f>
        <v>6.8031561648929312E-3</v>
      </c>
      <c r="O565" s="220" t="e">
        <f t="shared" si="35"/>
        <v>#VALUE!</v>
      </c>
    </row>
    <row r="566" spans="1:15" x14ac:dyDescent="0.2">
      <c r="A566" s="57" t="s">
        <v>44</v>
      </c>
      <c r="B566" s="219">
        <f>_xll.qlInterestRateIndexFixingDate(IborIndex&amp;"6M",C566,Trigger)</f>
        <v>43234</v>
      </c>
      <c r="C566" s="219">
        <f>_xll.qlCalendarAdvance(Calendar,C565,A566,"f",,Trigger)</f>
        <v>43236</v>
      </c>
      <c r="D566" s="102" t="e">
        <f>EUR1M!AP565</f>
        <v>#VALUE!</v>
      </c>
      <c r="E566" s="102">
        <f>EUR1M!AQ565</f>
        <v>2.8574359046081603E-3</v>
      </c>
      <c r="F566" s="220" t="e">
        <f t="shared" si="32"/>
        <v>#VALUE!</v>
      </c>
      <c r="G566" s="102" t="e">
        <f>EUR3M!AX565</f>
        <v>#VALUE!</v>
      </c>
      <c r="H566" s="102">
        <f>EUR3M!AY565</f>
        <v>3.9735446645056856E-3</v>
      </c>
      <c r="I566" s="220" t="e">
        <f t="shared" si="33"/>
        <v>#VALUE!</v>
      </c>
      <c r="J566" s="102" t="e">
        <f>EUR6M!AX565</f>
        <v>#VALUE!</v>
      </c>
      <c r="K566" s="102">
        <f>EUR6M!AY565</f>
        <v>5.2410590594949976E-3</v>
      </c>
      <c r="L566" s="220" t="e">
        <f t="shared" si="34"/>
        <v>#VALUE!</v>
      </c>
      <c r="M566" s="102" t="e">
        <f>EUR1Y!AX565</f>
        <v>#VALUE!</v>
      </c>
      <c r="N566" s="102">
        <f>EUR1Y!AY565</f>
        <v>6.8538366666112864E-3</v>
      </c>
      <c r="O566" s="220" t="e">
        <f t="shared" si="35"/>
        <v>#VALUE!</v>
      </c>
    </row>
    <row r="567" spans="1:15" x14ac:dyDescent="0.2">
      <c r="A567" s="57" t="s">
        <v>44</v>
      </c>
      <c r="B567" s="219">
        <f>_xll.qlInterestRateIndexFixingDate(IborIndex&amp;"6M",C567,Trigger)</f>
        <v>43241</v>
      </c>
      <c r="C567" s="219">
        <f>_xll.qlCalendarAdvance(Calendar,C566,A567,"f",,Trigger)</f>
        <v>43243</v>
      </c>
      <c r="D567" s="102" t="e">
        <f>EUR1M!AP566</f>
        <v>#VALUE!</v>
      </c>
      <c r="E567" s="102">
        <f>EUR1M!AQ566</f>
        <v>2.896656069535518E-3</v>
      </c>
      <c r="F567" s="220" t="e">
        <f t="shared" si="32"/>
        <v>#VALUE!</v>
      </c>
      <c r="G567" s="102" t="e">
        <f>EUR3M!AX566</f>
        <v>#VALUE!</v>
      </c>
      <c r="H567" s="102">
        <f>EUR3M!AY566</f>
        <v>4.0221924120177671E-3</v>
      </c>
      <c r="I567" s="220" t="e">
        <f t="shared" si="33"/>
        <v>#VALUE!</v>
      </c>
      <c r="J567" s="102" t="e">
        <f>EUR6M!AX566</f>
        <v>#VALUE!</v>
      </c>
      <c r="K567" s="102">
        <f>EUR6M!AY566</f>
        <v>5.2858839303643662E-3</v>
      </c>
      <c r="L567" s="220" t="e">
        <f t="shared" si="34"/>
        <v>#VALUE!</v>
      </c>
      <c r="M567" s="102" t="e">
        <f>EUR1Y!AX566</f>
        <v>#VALUE!</v>
      </c>
      <c r="N567" s="102">
        <f>EUR1Y!AY566</f>
        <v>6.9046892293333417E-3</v>
      </c>
      <c r="O567" s="220" t="e">
        <f t="shared" si="35"/>
        <v>#VALUE!</v>
      </c>
    </row>
    <row r="568" spans="1:15" x14ac:dyDescent="0.2">
      <c r="A568" s="57" t="s">
        <v>44</v>
      </c>
      <c r="B568" s="219">
        <f>_xll.qlInterestRateIndexFixingDate(IborIndex&amp;"6M",C568,Trigger)</f>
        <v>43248</v>
      </c>
      <c r="C568" s="219">
        <f>_xll.qlCalendarAdvance(Calendar,C567,A568,"f",,Trigger)</f>
        <v>43250</v>
      </c>
      <c r="D568" s="102" t="e">
        <f>EUR1M!AP567</f>
        <v>#VALUE!</v>
      </c>
      <c r="E568" s="102">
        <f>EUR1M!AQ567</f>
        <v>2.9361572536682015E-3</v>
      </c>
      <c r="F568" s="220" t="e">
        <f t="shared" si="32"/>
        <v>#VALUE!</v>
      </c>
      <c r="G568" s="102" t="e">
        <f>EUR3M!AX567</f>
        <v>#VALUE!</v>
      </c>
      <c r="H568" s="102">
        <f>EUR3M!AY567</f>
        <v>4.0709971937502587E-3</v>
      </c>
      <c r="I568" s="220" t="e">
        <f t="shared" si="33"/>
        <v>#VALUE!</v>
      </c>
      <c r="J568" s="102" t="e">
        <f>EUR6M!AX567</f>
        <v>#VALUE!</v>
      </c>
      <c r="K568" s="102">
        <f>EUR6M!AY567</f>
        <v>5.330969128501368E-3</v>
      </c>
      <c r="L568" s="220" t="e">
        <f t="shared" si="34"/>
        <v>#VALUE!</v>
      </c>
      <c r="M568" s="102" t="e">
        <f>EUR1Y!AX567</f>
        <v>#VALUE!</v>
      </c>
      <c r="N568" s="102">
        <f>EUR1Y!AY567</f>
        <v>6.9557094334785387E-3</v>
      </c>
      <c r="O568" s="220" t="e">
        <f t="shared" si="35"/>
        <v>#VALUE!</v>
      </c>
    </row>
    <row r="569" spans="1:15" x14ac:dyDescent="0.2">
      <c r="A569" s="57" t="s">
        <v>44</v>
      </c>
      <c r="B569" s="219">
        <f>_xll.qlInterestRateIndexFixingDate(IborIndex&amp;"6M",C569,Trigger)</f>
        <v>43255</v>
      </c>
      <c r="C569" s="219">
        <f>_xll.qlCalendarAdvance(Calendar,C568,A569,"f",,Trigger)</f>
        <v>43257</v>
      </c>
      <c r="D569" s="102" t="e">
        <f>EUR1M!AP568</f>
        <v>#VALUE!</v>
      </c>
      <c r="E569" s="102">
        <f>EUR1M!AQ568</f>
        <v>2.9759428933232471E-3</v>
      </c>
      <c r="F569" s="220" t="e">
        <f t="shared" si="32"/>
        <v>#VALUE!</v>
      </c>
      <c r="G569" s="102" t="e">
        <f>EUR3M!AX568</f>
        <v>#VALUE!</v>
      </c>
      <c r="H569" s="102">
        <f>EUR3M!AY568</f>
        <v>4.1199568578262225E-3</v>
      </c>
      <c r="I569" s="220" t="e">
        <f t="shared" si="33"/>
        <v>#VALUE!</v>
      </c>
      <c r="J569" s="102" t="e">
        <f>EUR6M!AX568</f>
        <v>#VALUE!</v>
      </c>
      <c r="K569" s="102">
        <f>EUR6M!AY568</f>
        <v>5.3763178342307663E-3</v>
      </c>
      <c r="L569" s="220" t="e">
        <f t="shared" si="34"/>
        <v>#VALUE!</v>
      </c>
      <c r="M569" s="102" t="e">
        <f>EUR1Y!AX568</f>
        <v>#VALUE!</v>
      </c>
      <c r="N569" s="102">
        <f>EUR1Y!AY568</f>
        <v>7.0068927256006462E-3</v>
      </c>
      <c r="O569" s="220" t="e">
        <f t="shared" si="35"/>
        <v>#VALUE!</v>
      </c>
    </row>
    <row r="570" spans="1:15" x14ac:dyDescent="0.2">
      <c r="A570" s="57" t="s">
        <v>44</v>
      </c>
      <c r="B570" s="219">
        <f>_xll.qlInterestRateIndexFixingDate(IborIndex&amp;"6M",C570,Trigger)</f>
        <v>43262</v>
      </c>
      <c r="C570" s="219">
        <f>_xll.qlCalendarAdvance(Calendar,C569,A570,"f",,Trigger)</f>
        <v>43264</v>
      </c>
      <c r="D570" s="102" t="e">
        <f>EUR1M!AP569</f>
        <v>#VALUE!</v>
      </c>
      <c r="E570" s="102">
        <f>EUR1M!AQ569</f>
        <v>3.0160164248898935E-3</v>
      </c>
      <c r="F570" s="220" t="e">
        <f t="shared" si="32"/>
        <v>#VALUE!</v>
      </c>
      <c r="G570" s="102" t="e">
        <f>EUR3M!AX569</f>
        <v>#VALUE!</v>
      </c>
      <c r="H570" s="102">
        <f>EUR3M!AY569</f>
        <v>4.1690692522800971E-3</v>
      </c>
      <c r="I570" s="220" t="e">
        <f t="shared" si="33"/>
        <v>#VALUE!</v>
      </c>
      <c r="J570" s="102" t="e">
        <f>EUR6M!AX569</f>
        <v>#VALUE!</v>
      </c>
      <c r="K570" s="102">
        <f>EUR6M!AY569</f>
        <v>5.421933228278295E-3</v>
      </c>
      <c r="L570" s="220" t="e">
        <f t="shared" si="34"/>
        <v>#VALUE!</v>
      </c>
      <c r="M570" s="102" t="e">
        <f>EUR1Y!AX569</f>
        <v>#VALUE!</v>
      </c>
      <c r="N570" s="102">
        <f>EUR1Y!AY569</f>
        <v>7.0582344762666971E-3</v>
      </c>
      <c r="O570" s="220" t="e">
        <f t="shared" si="35"/>
        <v>#VALUE!</v>
      </c>
    </row>
    <row r="571" spans="1:15" x14ac:dyDescent="0.2">
      <c r="A571" s="57" t="s">
        <v>44</v>
      </c>
      <c r="B571" s="219">
        <f>_xll.qlInterestRateIndexFixingDate(IborIndex&amp;"6M",C571,Trigger)</f>
        <v>43269</v>
      </c>
      <c r="C571" s="219">
        <f>_xll.qlCalendarAdvance(Calendar,C570,A571,"f",,Trigger)</f>
        <v>43271</v>
      </c>
      <c r="D571" s="102" t="e">
        <f>EUR1M!AP570</f>
        <v>#VALUE!</v>
      </c>
      <c r="E571" s="102">
        <f>EUR1M!AQ570</f>
        <v>3.0563812848244209E-3</v>
      </c>
      <c r="F571" s="220" t="e">
        <f t="shared" si="32"/>
        <v>#VALUE!</v>
      </c>
      <c r="G571" s="102" t="e">
        <f>EUR3M!AX570</f>
        <v>#VALUE!</v>
      </c>
      <c r="H571" s="102">
        <f>EUR3M!AY570</f>
        <v>4.2183322250550874E-3</v>
      </c>
      <c r="I571" s="220" t="e">
        <f t="shared" si="33"/>
        <v>#VALUE!</v>
      </c>
      <c r="J571" s="102" t="e">
        <f>EUR6M!AX570</f>
        <v>#VALUE!</v>
      </c>
      <c r="K571" s="102">
        <f>EUR6M!AY570</f>
        <v>5.467818491773694E-3</v>
      </c>
      <c r="L571" s="220" t="e">
        <f t="shared" si="34"/>
        <v>#VALUE!</v>
      </c>
      <c r="M571" s="102" t="e">
        <f>EUR1Y!AX570</f>
        <v>#VALUE!</v>
      </c>
      <c r="N571" s="102">
        <f>EUR1Y!AY570</f>
        <v>7.1097299800284529E-3</v>
      </c>
      <c r="O571" s="220" t="e">
        <f t="shared" si="35"/>
        <v>#VALUE!</v>
      </c>
    </row>
    <row r="572" spans="1:15" x14ac:dyDescent="0.2">
      <c r="A572" s="57" t="s">
        <v>44</v>
      </c>
      <c r="B572" s="219">
        <f>_xll.qlInterestRateIndexFixingDate(IborIndex&amp;"6M",C572,Trigger)</f>
        <v>43276</v>
      </c>
      <c r="C572" s="219">
        <f>_xll.qlCalendarAdvance(Calendar,C571,A572,"f",,Trigger)</f>
        <v>43278</v>
      </c>
      <c r="D572" s="102" t="e">
        <f>EUR1M!AP571</f>
        <v>#VALUE!</v>
      </c>
      <c r="E572" s="102">
        <f>EUR1M!AQ571</f>
        <v>3.0999858650171408E-3</v>
      </c>
      <c r="F572" s="220" t="e">
        <f t="shared" si="32"/>
        <v>#VALUE!</v>
      </c>
      <c r="G572" s="102" t="e">
        <f>EUR3M!AX571</f>
        <v>#VALUE!</v>
      </c>
      <c r="H572" s="102">
        <f>EUR3M!AY571</f>
        <v>4.2677436240040377E-3</v>
      </c>
      <c r="I572" s="220" t="e">
        <f t="shared" si="33"/>
        <v>#VALUE!</v>
      </c>
      <c r="J572" s="102" t="e">
        <f>EUR6M!AX571</f>
        <v>#VALUE!</v>
      </c>
      <c r="K572" s="102">
        <f>EUR6M!AY571</f>
        <v>5.5139768062545903E-3</v>
      </c>
      <c r="L572" s="220" t="e">
        <f t="shared" si="34"/>
        <v>#VALUE!</v>
      </c>
      <c r="M572" s="102" t="e">
        <f>EUR1Y!AX571</f>
        <v>#VALUE!</v>
      </c>
      <c r="N572" s="102">
        <f>EUR1Y!AY571</f>
        <v>7.1497828928550567E-3</v>
      </c>
      <c r="O572" s="220" t="e">
        <f t="shared" si="35"/>
        <v>#VALUE!</v>
      </c>
    </row>
    <row r="573" spans="1:15" x14ac:dyDescent="0.2">
      <c r="A573" s="57" t="s">
        <v>44</v>
      </c>
      <c r="B573" s="219">
        <f>_xll.qlInterestRateIndexFixingDate(IborIndex&amp;"6M",C573,Trigger)</f>
        <v>43283</v>
      </c>
      <c r="C573" s="219">
        <f>_xll.qlCalendarAdvance(Calendar,C572,A573,"f",,Trigger)</f>
        <v>43285</v>
      </c>
      <c r="D573" s="102" t="e">
        <f>EUR1M!AP572</f>
        <v>#VALUE!</v>
      </c>
      <c r="E573" s="102">
        <f>EUR1M!AQ572</f>
        <v>3.1379987359755083E-3</v>
      </c>
      <c r="F573" s="220" t="e">
        <f t="shared" si="32"/>
        <v>#VALUE!</v>
      </c>
      <c r="G573" s="102" t="e">
        <f>EUR3M!AX572</f>
        <v>#VALUE!</v>
      </c>
      <c r="H573" s="102">
        <f>EUR3M!AY572</f>
        <v>4.3173012968885606E-3</v>
      </c>
      <c r="I573" s="220" t="e">
        <f t="shared" si="33"/>
        <v>#VALUE!</v>
      </c>
      <c r="J573" s="102" t="e">
        <f>EUR6M!AX572</f>
        <v>#VALUE!</v>
      </c>
      <c r="K573" s="102">
        <f>EUR6M!AY572</f>
        <v>5.5604113536725517E-3</v>
      </c>
      <c r="L573" s="220" t="e">
        <f t="shared" si="34"/>
        <v>#VALUE!</v>
      </c>
      <c r="M573" s="102" t="e">
        <f>EUR1Y!AX572</f>
        <v>#VALUE!</v>
      </c>
      <c r="N573" s="102">
        <f>EUR1Y!AY572</f>
        <v>7.2131630448138218E-3</v>
      </c>
      <c r="O573" s="220" t="e">
        <f t="shared" si="35"/>
        <v>#VALUE!</v>
      </c>
    </row>
    <row r="574" spans="1:15" x14ac:dyDescent="0.2">
      <c r="A574" s="57" t="s">
        <v>44</v>
      </c>
      <c r="B574" s="219">
        <f>_xll.qlInterestRateIndexFixingDate(IborIndex&amp;"6M",C574,Trigger)</f>
        <v>43290</v>
      </c>
      <c r="C574" s="219">
        <f>_xll.qlCalendarAdvance(Calendar,C573,A574,"f",,Trigger)</f>
        <v>43292</v>
      </c>
      <c r="D574" s="102" t="e">
        <f>EUR1M!AP573</f>
        <v>#VALUE!</v>
      </c>
      <c r="E574" s="102">
        <f>EUR1M!AQ573</f>
        <v>3.179258200452739E-3</v>
      </c>
      <c r="F574" s="220" t="e">
        <f t="shared" si="32"/>
        <v>#VALUE!</v>
      </c>
      <c r="G574" s="102" t="e">
        <f>EUR3M!AX573</f>
        <v>#VALUE!</v>
      </c>
      <c r="H574" s="102">
        <f>EUR3M!AY573</f>
        <v>4.367003091375562E-3</v>
      </c>
      <c r="I574" s="220" t="e">
        <f t="shared" si="33"/>
        <v>#VALUE!</v>
      </c>
      <c r="J574" s="102" t="e">
        <f>EUR6M!AX573</f>
        <v>#VALUE!</v>
      </c>
      <c r="K574" s="102">
        <f>EUR6M!AY573</f>
        <v>5.6071253163952452E-3</v>
      </c>
      <c r="L574" s="220" t="e">
        <f t="shared" si="34"/>
        <v>#VALUE!</v>
      </c>
      <c r="M574" s="102" t="e">
        <f>EUR1Y!AX573</f>
        <v>#VALUE!</v>
      </c>
      <c r="N574" s="102">
        <f>EUR1Y!AY573</f>
        <v>7.2650908146271957E-3</v>
      </c>
      <c r="O574" s="220" t="e">
        <f t="shared" si="35"/>
        <v>#VALUE!</v>
      </c>
    </row>
    <row r="575" spans="1:15" x14ac:dyDescent="0.2">
      <c r="A575" s="57" t="s">
        <v>44</v>
      </c>
      <c r="B575" s="219">
        <f>_xll.qlInterestRateIndexFixingDate(IborIndex&amp;"6M",C575,Trigger)</f>
        <v>43297</v>
      </c>
      <c r="C575" s="219">
        <f>_xll.qlCalendarAdvance(Calendar,C574,A575,"f",,Trigger)</f>
        <v>43299</v>
      </c>
      <c r="D575" s="102" t="e">
        <f>EUR1M!AP574</f>
        <v>#VALUE!</v>
      </c>
      <c r="E575" s="102">
        <f>EUR1M!AQ574</f>
        <v>3.2208227398295053E-3</v>
      </c>
      <c r="F575" s="220" t="e">
        <f t="shared" si="32"/>
        <v>#VALUE!</v>
      </c>
      <c r="G575" s="102" t="e">
        <f>EUR3M!AX574</f>
        <v>#VALUE!</v>
      </c>
      <c r="H575" s="102">
        <f>EUR3M!AY574</f>
        <v>4.4168468550415847E-3</v>
      </c>
      <c r="I575" s="220" t="e">
        <f t="shared" si="33"/>
        <v>#VALUE!</v>
      </c>
      <c r="J575" s="102" t="e">
        <f>EUR6M!AX574</f>
        <v>#VALUE!</v>
      </c>
      <c r="K575" s="102">
        <f>EUR6M!AY574</f>
        <v>5.6541218772137814E-3</v>
      </c>
      <c r="L575" s="220" t="e">
        <f t="shared" si="34"/>
        <v>#VALUE!</v>
      </c>
      <c r="M575" s="102" t="e">
        <f>EUR1Y!AX574</f>
        <v>#VALUE!</v>
      </c>
      <c r="N575" s="102">
        <f>EUR1Y!AY574</f>
        <v>7.3171527550622119E-3</v>
      </c>
      <c r="O575" s="220" t="e">
        <f t="shared" si="35"/>
        <v>#VALUE!</v>
      </c>
    </row>
    <row r="576" spans="1:15" x14ac:dyDescent="0.2">
      <c r="A576" s="57" t="s">
        <v>44</v>
      </c>
      <c r="B576" s="219">
        <f>_xll.qlInterestRateIndexFixingDate(IborIndex&amp;"6M",C576,Trigger)</f>
        <v>43304</v>
      </c>
      <c r="C576" s="219">
        <f>_xll.qlCalendarAdvance(Calendar,C575,A576,"f",,Trigger)</f>
        <v>43306</v>
      </c>
      <c r="D576" s="102" t="e">
        <f>EUR1M!AP575</f>
        <v>#VALUE!</v>
      </c>
      <c r="E576" s="102">
        <f>EUR1M!AQ575</f>
        <v>3.2626957909153548E-3</v>
      </c>
      <c r="F576" s="220" t="e">
        <f t="shared" si="32"/>
        <v>#VALUE!</v>
      </c>
      <c r="G576" s="102" t="e">
        <f>EUR3M!AX575</f>
        <v>#VALUE!</v>
      </c>
      <c r="H576" s="102">
        <f>EUR3M!AY575</f>
        <v>4.4668304353658586E-3</v>
      </c>
      <c r="I576" s="220" t="e">
        <f t="shared" si="33"/>
        <v>#VALUE!</v>
      </c>
      <c r="J576" s="102" t="e">
        <f>EUR6M!AX575</f>
        <v>#VALUE!</v>
      </c>
      <c r="K576" s="102">
        <f>EUR6M!AY575</f>
        <v>5.7014042193444456E-3</v>
      </c>
      <c r="L576" s="220" t="e">
        <f t="shared" si="34"/>
        <v>#VALUE!</v>
      </c>
      <c r="M576" s="102" t="e">
        <f>EUR1Y!AX575</f>
        <v>#VALUE!</v>
      </c>
      <c r="N576" s="102">
        <f>EUR1Y!AY575</f>
        <v>7.3693437801950357E-3</v>
      </c>
      <c r="O576" s="220" t="e">
        <f t="shared" si="35"/>
        <v>#VALUE!</v>
      </c>
    </row>
    <row r="577" spans="1:15" x14ac:dyDescent="0.2">
      <c r="A577" s="57" t="s">
        <v>44</v>
      </c>
      <c r="B577" s="219">
        <f>_xll.qlInterestRateIndexFixingDate(IborIndex&amp;"6M",C577,Trigger)</f>
        <v>43311</v>
      </c>
      <c r="C577" s="219">
        <f>_xll.qlCalendarAdvance(Calendar,C576,A577,"f",,Trigger)</f>
        <v>43313</v>
      </c>
      <c r="D577" s="102" t="e">
        <f>EUR1M!AP576</f>
        <v>#VALUE!</v>
      </c>
      <c r="E577" s="102">
        <f>EUR1M!AQ576</f>
        <v>3.3048807905971911E-3</v>
      </c>
      <c r="F577" s="220" t="e">
        <f t="shared" si="32"/>
        <v>#VALUE!</v>
      </c>
      <c r="G577" s="102" t="e">
        <f>EUR3M!AX576</f>
        <v>#VALUE!</v>
      </c>
      <c r="H577" s="102">
        <f>EUR3M!AY576</f>
        <v>4.5169516797337753E-3</v>
      </c>
      <c r="I577" s="220" t="e">
        <f t="shared" si="33"/>
        <v>#VALUE!</v>
      </c>
      <c r="J577" s="102" t="e">
        <f>EUR6M!AX576</f>
        <v>#VALUE!</v>
      </c>
      <c r="K577" s="102">
        <f>EUR6M!AY576</f>
        <v>5.7489755264356103E-3</v>
      </c>
      <c r="L577" s="220" t="e">
        <f t="shared" si="34"/>
        <v>#VALUE!</v>
      </c>
      <c r="M577" s="102" t="e">
        <f>EUR1Y!AX576</f>
        <v>#VALUE!</v>
      </c>
      <c r="N577" s="102">
        <f>EUR1Y!AY576</f>
        <v>7.4216587279271268E-3</v>
      </c>
      <c r="O577" s="220" t="e">
        <f t="shared" si="35"/>
        <v>#VALUE!</v>
      </c>
    </row>
    <row r="578" spans="1:15" x14ac:dyDescent="0.2">
      <c r="A578" s="57" t="s">
        <v>44</v>
      </c>
      <c r="B578" s="219">
        <f>_xll.qlInterestRateIndexFixingDate(IborIndex&amp;"6M",C578,Trigger)</f>
        <v>43318</v>
      </c>
      <c r="C578" s="219">
        <f>_xll.qlCalendarAdvance(Calendar,C577,A578,"f",,Trigger)</f>
        <v>43320</v>
      </c>
      <c r="D578" s="102" t="e">
        <f>EUR1M!AP577</f>
        <v>#VALUE!</v>
      </c>
      <c r="E578" s="102">
        <f>EUR1M!AQ577</f>
        <v>3.3473811758366972E-3</v>
      </c>
      <c r="F578" s="220" t="e">
        <f t="shared" si="32"/>
        <v>#VALUE!</v>
      </c>
      <c r="G578" s="102" t="e">
        <f>EUR3M!AX577</f>
        <v>#VALUE!</v>
      </c>
      <c r="H578" s="102">
        <f>EUR3M!AY577</f>
        <v>4.5672084354377576E-3</v>
      </c>
      <c r="I578" s="220" t="e">
        <f t="shared" si="33"/>
        <v>#VALUE!</v>
      </c>
      <c r="J578" s="102" t="e">
        <f>EUR6M!AX577</f>
        <v>#VALUE!</v>
      </c>
      <c r="K578" s="102">
        <f>EUR6M!AY577</f>
        <v>5.7968389825711914E-3</v>
      </c>
      <c r="L578" s="220" t="e">
        <f t="shared" si="34"/>
        <v>#VALUE!</v>
      </c>
      <c r="M578" s="102" t="e">
        <f>EUR1Y!AX577</f>
        <v>#VALUE!</v>
      </c>
      <c r="N578" s="102">
        <f>EUR1Y!AY577</f>
        <v>7.4740923599584458E-3</v>
      </c>
      <c r="O578" s="220" t="e">
        <f t="shared" si="35"/>
        <v>#VALUE!</v>
      </c>
    </row>
    <row r="579" spans="1:15" x14ac:dyDescent="0.2">
      <c r="A579" s="57" t="s">
        <v>44</v>
      </c>
      <c r="B579" s="219">
        <f>_xll.qlInterestRateIndexFixingDate(IborIndex&amp;"6M",C579,Trigger)</f>
        <v>43325</v>
      </c>
      <c r="C579" s="219">
        <f>_xll.qlCalendarAdvance(Calendar,C578,A579,"f",,Trigger)</f>
        <v>43327</v>
      </c>
      <c r="D579" s="102" t="e">
        <f>EUR1M!AP578</f>
        <v>#VALUE!</v>
      </c>
      <c r="E579" s="102">
        <f>EUR1M!AQ578</f>
        <v>3.3902003836729132E-3</v>
      </c>
      <c r="F579" s="220" t="e">
        <f t="shared" si="32"/>
        <v>#VALUE!</v>
      </c>
      <c r="G579" s="102" t="e">
        <f>EUR3M!AX578</f>
        <v>#VALUE!</v>
      </c>
      <c r="H579" s="102">
        <f>EUR3M!AY578</f>
        <v>4.6175985496677008E-3</v>
      </c>
      <c r="I579" s="220" t="e">
        <f t="shared" si="33"/>
        <v>#VALUE!</v>
      </c>
      <c r="J579" s="102" t="e">
        <f>EUR6M!AX578</f>
        <v>#VALUE!</v>
      </c>
      <c r="K579" s="102">
        <f>EUR6M!AY578</f>
        <v>5.8449977722749673E-3</v>
      </c>
      <c r="L579" s="220" t="e">
        <f t="shared" si="34"/>
        <v>#VALUE!</v>
      </c>
      <c r="M579" s="102" t="e">
        <f>EUR1Y!AX578</f>
        <v>#VALUE!</v>
      </c>
      <c r="N579" s="102">
        <f>EUR1Y!AY578</f>
        <v>7.5266393617606656E-3</v>
      </c>
      <c r="O579" s="220" t="e">
        <f t="shared" si="35"/>
        <v>#VALUE!</v>
      </c>
    </row>
    <row r="580" spans="1:15" x14ac:dyDescent="0.2">
      <c r="A580" s="57" t="s">
        <v>44</v>
      </c>
      <c r="B580" s="219">
        <f>_xll.qlInterestRateIndexFixingDate(IborIndex&amp;"6M",C580,Trigger)</f>
        <v>43332</v>
      </c>
      <c r="C580" s="219">
        <f>_xll.qlCalendarAdvance(Calendar,C579,A580,"f",,Trigger)</f>
        <v>43334</v>
      </c>
      <c r="D580" s="102" t="e">
        <f>EUR1M!AP579</f>
        <v>#VALUE!</v>
      </c>
      <c r="E580" s="102">
        <f>EUR1M!AQ579</f>
        <v>3.4333418512170807E-3</v>
      </c>
      <c r="F580" s="220" t="e">
        <f t="shared" ref="F580:F643" si="36">(D580-E580)*10000</f>
        <v>#VALUE!</v>
      </c>
      <c r="G580" s="102" t="e">
        <f>EUR3M!AX579</f>
        <v>#VALUE!</v>
      </c>
      <c r="H580" s="102">
        <f>EUR3M!AY579</f>
        <v>4.668119869521402E-3</v>
      </c>
      <c r="I580" s="220" t="e">
        <f t="shared" ref="I580:I643" si="37">(G580-H580)*10000</f>
        <v>#VALUE!</v>
      </c>
      <c r="J580" s="102" t="e">
        <f>EUR6M!AX579</f>
        <v>#VALUE!</v>
      </c>
      <c r="K580" s="102">
        <f>EUR6M!AY579</f>
        <v>5.8934550805170641E-3</v>
      </c>
      <c r="L580" s="220" t="e">
        <f t="shared" ref="L580:L643" si="38">(J580-K580)*10000</f>
        <v>#VALUE!</v>
      </c>
      <c r="M580" s="102" t="e">
        <f>EUR1Y!AX579</f>
        <v>#VALUE!</v>
      </c>
      <c r="N580" s="102">
        <f>EUR1Y!AY579</f>
        <v>7.5792943425510339E-3</v>
      </c>
      <c r="O580" s="220" t="e">
        <f t="shared" ref="O580:O643" si="39">(M580-N580)*10000</f>
        <v>#VALUE!</v>
      </c>
    </row>
    <row r="581" spans="1:15" x14ac:dyDescent="0.2">
      <c r="A581" s="57" t="s">
        <v>44</v>
      </c>
      <c r="B581" s="219">
        <f>_xll.qlInterestRateIndexFixingDate(IborIndex&amp;"6M",C581,Trigger)</f>
        <v>43339</v>
      </c>
      <c r="C581" s="219">
        <f>_xll.qlCalendarAdvance(Calendar,C580,A581,"f",,Trigger)</f>
        <v>43341</v>
      </c>
      <c r="D581" s="102" t="e">
        <f>EUR1M!AP580</f>
        <v>#VALUE!</v>
      </c>
      <c r="E581" s="102">
        <f>EUR1M!AQ580</f>
        <v>3.4673675397718057E-3</v>
      </c>
      <c r="F581" s="220" t="e">
        <f t="shared" si="36"/>
        <v>#VALUE!</v>
      </c>
      <c r="G581" s="102" t="e">
        <f>EUR3M!AX580</f>
        <v>#VALUE!</v>
      </c>
      <c r="H581" s="102">
        <f>EUR3M!AY580</f>
        <v>4.7187702419958658E-3</v>
      </c>
      <c r="I581" s="220" t="e">
        <f t="shared" si="37"/>
        <v>#VALUE!</v>
      </c>
      <c r="J581" s="102" t="e">
        <f>EUR6M!AX580</f>
        <v>#VALUE!</v>
      </c>
      <c r="K581" s="102">
        <f>EUR6M!AY580</f>
        <v>5.9276800530779243E-3</v>
      </c>
      <c r="L581" s="220" t="e">
        <f t="shared" si="38"/>
        <v>#VALUE!</v>
      </c>
      <c r="M581" s="102" t="e">
        <f>EUR1Y!AX580</f>
        <v>#VALUE!</v>
      </c>
      <c r="N581" s="102">
        <f>EUR1Y!AY580</f>
        <v>7.6202778425808367E-3</v>
      </c>
      <c r="O581" s="220" t="e">
        <f t="shared" si="39"/>
        <v>#VALUE!</v>
      </c>
    </row>
    <row r="582" spans="1:15" x14ac:dyDescent="0.2">
      <c r="A582" s="57" t="s">
        <v>44</v>
      </c>
      <c r="B582" s="219">
        <f>_xll.qlInterestRateIndexFixingDate(IborIndex&amp;"6M",C582,Trigger)</f>
        <v>43346</v>
      </c>
      <c r="C582" s="219">
        <f>_xll.qlCalendarAdvance(Calendar,C581,A582,"f",,Trigger)</f>
        <v>43348</v>
      </c>
      <c r="D582" s="102" t="e">
        <f>EUR1M!AP581</f>
        <v>#VALUE!</v>
      </c>
      <c r="E582" s="102">
        <f>EUR1M!AQ581</f>
        <v>3.5206053142764911E-3</v>
      </c>
      <c r="F582" s="220" t="e">
        <f t="shared" si="36"/>
        <v>#VALUE!</v>
      </c>
      <c r="G582" s="102" t="e">
        <f>EUR3M!AX581</f>
        <v>#VALUE!</v>
      </c>
      <c r="H582" s="102">
        <f>EUR3M!AY581</f>
        <v>4.7658655361597219E-3</v>
      </c>
      <c r="I582" s="220" t="e">
        <f t="shared" si="37"/>
        <v>#VALUE!</v>
      </c>
      <c r="J582" s="102" t="e">
        <f>EUR6M!AX581</f>
        <v>#VALUE!</v>
      </c>
      <c r="K582" s="102">
        <f>EUR6M!AY581</f>
        <v>5.9766493373072859E-3</v>
      </c>
      <c r="L582" s="220" t="e">
        <f t="shared" si="38"/>
        <v>#VALUE!</v>
      </c>
      <c r="M582" s="102" t="e">
        <f>EUR1Y!AX581</f>
        <v>#VALUE!</v>
      </c>
      <c r="N582" s="102">
        <f>EUR1Y!AY581</f>
        <v>7.6849062965399628E-3</v>
      </c>
      <c r="O582" s="220" t="e">
        <f t="shared" si="39"/>
        <v>#VALUE!</v>
      </c>
    </row>
    <row r="583" spans="1:15" x14ac:dyDescent="0.2">
      <c r="A583" s="57" t="s">
        <v>44</v>
      </c>
      <c r="B583" s="219">
        <f>_xll.qlInterestRateIndexFixingDate(IborIndex&amp;"6M",C583,Trigger)</f>
        <v>43353</v>
      </c>
      <c r="C583" s="219">
        <f>_xll.qlCalendarAdvance(Calendar,C582,A583,"f",,Trigger)</f>
        <v>43355</v>
      </c>
      <c r="D583" s="102" t="e">
        <f>EUR1M!AP582</f>
        <v>#VALUE!</v>
      </c>
      <c r="E583" s="102">
        <f>EUR1M!AQ582</f>
        <v>3.5647341844087387E-3</v>
      </c>
      <c r="F583" s="220" t="e">
        <f t="shared" si="36"/>
        <v>#VALUE!</v>
      </c>
      <c r="G583" s="102" t="e">
        <f>EUR3M!AX582</f>
        <v>#VALUE!</v>
      </c>
      <c r="H583" s="102">
        <f>EUR3M!AY582</f>
        <v>4.8167583740737615E-3</v>
      </c>
      <c r="I583" s="220" t="e">
        <f t="shared" si="37"/>
        <v>#VALUE!</v>
      </c>
      <c r="J583" s="102" t="e">
        <f>EUR6M!AX582</f>
        <v>#VALUE!</v>
      </c>
      <c r="K583" s="102">
        <f>EUR6M!AY582</f>
        <v>6.0259257399190866E-3</v>
      </c>
      <c r="L583" s="220" t="e">
        <f t="shared" si="38"/>
        <v>#VALUE!</v>
      </c>
      <c r="M583" s="102" t="e">
        <f>EUR1Y!AX582</f>
        <v>#VALUE!</v>
      </c>
      <c r="N583" s="102">
        <f>EUR1Y!AY582</f>
        <v>7.7378521066689262E-3</v>
      </c>
      <c r="O583" s="220" t="e">
        <f t="shared" si="39"/>
        <v>#VALUE!</v>
      </c>
    </row>
    <row r="584" spans="1:15" x14ac:dyDescent="0.2">
      <c r="A584" s="57" t="s">
        <v>44</v>
      </c>
      <c r="B584" s="219">
        <f>_xll.qlInterestRateIndexFixingDate(IborIndex&amp;"6M",C584,Trigger)</f>
        <v>43360</v>
      </c>
      <c r="C584" s="219">
        <f>_xll.qlCalendarAdvance(Calendar,C583,A584,"f",,Trigger)</f>
        <v>43362</v>
      </c>
      <c r="D584" s="102" t="e">
        <f>EUR1M!AP583</f>
        <v>#VALUE!</v>
      </c>
      <c r="E584" s="102">
        <f>EUR1M!AQ583</f>
        <v>3.609199063493261E-3</v>
      </c>
      <c r="F584" s="220" t="e">
        <f t="shared" si="36"/>
        <v>#VALUE!</v>
      </c>
      <c r="G584" s="102" t="e">
        <f>EUR3M!AX583</f>
        <v>#VALUE!</v>
      </c>
      <c r="H584" s="102">
        <f>EUR3M!AY583</f>
        <v>4.867773949983392E-3</v>
      </c>
      <c r="I584" s="220" t="e">
        <f t="shared" si="37"/>
        <v>#VALUE!</v>
      </c>
      <c r="J584" s="102" t="e">
        <f>EUR6M!AX583</f>
        <v>#VALUE!</v>
      </c>
      <c r="K584" s="102">
        <f>EUR6M!AY583</f>
        <v>6.0755124468598598E-3</v>
      </c>
      <c r="L584" s="220" t="e">
        <f t="shared" si="38"/>
        <v>#VALUE!</v>
      </c>
      <c r="M584" s="102" t="e">
        <f>EUR1Y!AX583</f>
        <v>#VALUE!</v>
      </c>
      <c r="N584" s="102">
        <f>EUR1Y!AY583</f>
        <v>7.7908835695965307E-3</v>
      </c>
      <c r="O584" s="220" t="e">
        <f t="shared" si="39"/>
        <v>#VALUE!</v>
      </c>
    </row>
    <row r="585" spans="1:15" x14ac:dyDescent="0.2">
      <c r="A585" s="57" t="s">
        <v>44</v>
      </c>
      <c r="B585" s="219">
        <f>_xll.qlInterestRateIndexFixingDate(IborIndex&amp;"6M",C585,Trigger)</f>
        <v>43367</v>
      </c>
      <c r="C585" s="219">
        <f>_xll.qlCalendarAdvance(Calendar,C584,A585,"f",,Trigger)</f>
        <v>43369</v>
      </c>
      <c r="D585" s="102" t="e">
        <f>EUR1M!AP584</f>
        <v>#VALUE!</v>
      </c>
      <c r="E585" s="102">
        <f>EUR1M!AQ584</f>
        <v>3.6605064883862585E-3</v>
      </c>
      <c r="F585" s="220" t="e">
        <f t="shared" si="36"/>
        <v>#VALUE!</v>
      </c>
      <c r="G585" s="102" t="e">
        <f>EUR3M!AX584</f>
        <v>#VALUE!</v>
      </c>
      <c r="H585" s="102">
        <f>EUR3M!AY584</f>
        <v>4.9226191946025065E-3</v>
      </c>
      <c r="I585" s="220" t="e">
        <f t="shared" si="37"/>
        <v>#VALUE!</v>
      </c>
      <c r="J585" s="102" t="e">
        <f>EUR6M!AX584</f>
        <v>#VALUE!</v>
      </c>
      <c r="K585" s="102">
        <f>EUR6M!AY584</f>
        <v>6.1291385779469855E-3</v>
      </c>
      <c r="L585" s="220" t="e">
        <f t="shared" si="38"/>
        <v>#VALUE!</v>
      </c>
      <c r="M585" s="102" t="e">
        <f>EUR1Y!AX584</f>
        <v>#VALUE!</v>
      </c>
      <c r="N585" s="102">
        <f>EUR1Y!AY584</f>
        <v>7.8439949128828127E-3</v>
      </c>
      <c r="O585" s="220" t="e">
        <f t="shared" si="39"/>
        <v>#VALUE!</v>
      </c>
    </row>
    <row r="586" spans="1:15" x14ac:dyDescent="0.2">
      <c r="A586" s="57" t="s">
        <v>44</v>
      </c>
      <c r="B586" s="219">
        <f>_xll.qlInterestRateIndexFixingDate(IborIndex&amp;"6M",C586,Trigger)</f>
        <v>43374</v>
      </c>
      <c r="C586" s="219">
        <f>_xll.qlCalendarAdvance(Calendar,C585,A586,"f",,Trigger)</f>
        <v>43376</v>
      </c>
      <c r="D586" s="102" t="e">
        <f>EUR1M!AP585</f>
        <v>#VALUE!</v>
      </c>
      <c r="E586" s="102">
        <f>EUR1M!AQ585</f>
        <v>3.6991505986401722E-3</v>
      </c>
      <c r="F586" s="220" t="e">
        <f t="shared" si="36"/>
        <v>#VALUE!</v>
      </c>
      <c r="G586" s="102" t="e">
        <f>EUR3M!AX585</f>
        <v>#VALUE!</v>
      </c>
      <c r="H586" s="102">
        <f>EUR3M!AY585</f>
        <v>4.9738825316751794E-3</v>
      </c>
      <c r="I586" s="220" t="e">
        <f t="shared" si="37"/>
        <v>#VALUE!</v>
      </c>
      <c r="J586" s="102" t="e">
        <f>EUR6M!AX585</f>
        <v>#VALUE!</v>
      </c>
      <c r="K586" s="102">
        <f>EUR6M!AY585</f>
        <v>6.1793800314715206E-3</v>
      </c>
      <c r="L586" s="220" t="e">
        <f t="shared" si="38"/>
        <v>#VALUE!</v>
      </c>
      <c r="M586" s="102" t="e">
        <f>EUR1Y!AX585</f>
        <v>#VALUE!</v>
      </c>
      <c r="N586" s="102">
        <f>EUR1Y!AY585</f>
        <v>7.8971802876800414E-3</v>
      </c>
      <c r="O586" s="220" t="e">
        <f t="shared" si="39"/>
        <v>#VALUE!</v>
      </c>
    </row>
    <row r="587" spans="1:15" x14ac:dyDescent="0.2">
      <c r="A587" s="57" t="s">
        <v>44</v>
      </c>
      <c r="B587" s="219">
        <f>_xll.qlInterestRateIndexFixingDate(IborIndex&amp;"6M",C587,Trigger)</f>
        <v>43381</v>
      </c>
      <c r="C587" s="219">
        <f>_xll.qlCalendarAdvance(Calendar,C586,A587,"f",,Trigger)</f>
        <v>43383</v>
      </c>
      <c r="D587" s="102" t="e">
        <f>EUR1M!AP586</f>
        <v>#VALUE!</v>
      </c>
      <c r="E587" s="102">
        <f>EUR1M!AQ586</f>
        <v>3.7446441299745252E-3</v>
      </c>
      <c r="F587" s="220" t="e">
        <f t="shared" si="36"/>
        <v>#VALUE!</v>
      </c>
      <c r="G587" s="102" t="e">
        <f>EUR3M!AX586</f>
        <v>#VALUE!</v>
      </c>
      <c r="H587" s="102">
        <f>EUR3M!AY586</f>
        <v>5.0252620012618933E-3</v>
      </c>
      <c r="I587" s="220" t="e">
        <f t="shared" si="37"/>
        <v>#VALUE!</v>
      </c>
      <c r="J587" s="102" t="e">
        <f>EUR6M!AX586</f>
        <v>#VALUE!</v>
      </c>
      <c r="K587" s="102">
        <f>EUR6M!AY586</f>
        <v>6.2299415902052086E-3</v>
      </c>
      <c r="L587" s="220" t="e">
        <f t="shared" si="38"/>
        <v>#VALUE!</v>
      </c>
      <c r="M587" s="102" t="e">
        <f>EUR1Y!AX586</f>
        <v>#VALUE!</v>
      </c>
      <c r="N587" s="102">
        <f>EUR1Y!AY586</f>
        <v>7.9504337687087718E-3</v>
      </c>
      <c r="O587" s="220" t="e">
        <f t="shared" si="39"/>
        <v>#VALUE!</v>
      </c>
    </row>
    <row r="588" spans="1:15" x14ac:dyDescent="0.2">
      <c r="A588" s="57" t="s">
        <v>44</v>
      </c>
      <c r="B588" s="219">
        <f>_xll.qlInterestRateIndexFixingDate(IborIndex&amp;"6M",C588,Trigger)</f>
        <v>43388</v>
      </c>
      <c r="C588" s="219">
        <f>_xll.qlCalendarAdvance(Calendar,C587,A588,"f",,Trigger)</f>
        <v>43390</v>
      </c>
      <c r="D588" s="102" t="e">
        <f>EUR1M!AP587</f>
        <v>#VALUE!</v>
      </c>
      <c r="E588" s="102">
        <f>EUR1M!AQ587</f>
        <v>3.7904874208050826E-3</v>
      </c>
      <c r="F588" s="220" t="e">
        <f t="shared" si="36"/>
        <v>#VALUE!</v>
      </c>
      <c r="G588" s="102" t="e">
        <f>EUR3M!AX587</f>
        <v>#VALUE!</v>
      </c>
      <c r="H588" s="102">
        <f>EUR3M!AY587</f>
        <v>5.0767554496541313E-3</v>
      </c>
      <c r="I588" s="220" t="e">
        <f t="shared" si="37"/>
        <v>#VALUE!</v>
      </c>
      <c r="J588" s="102" t="e">
        <f>EUR6M!AX587</f>
        <v>#VALUE!</v>
      </c>
      <c r="K588" s="102">
        <f>EUR6M!AY587</f>
        <v>6.2960529262319704E-3</v>
      </c>
      <c r="L588" s="220" t="e">
        <f t="shared" si="38"/>
        <v>#VALUE!</v>
      </c>
      <c r="M588" s="102" t="e">
        <f>EUR1Y!AX587</f>
        <v>#VALUE!</v>
      </c>
      <c r="N588" s="102">
        <f>EUR1Y!AY587</f>
        <v>8.0037493542329981E-3</v>
      </c>
      <c r="O588" s="220" t="e">
        <f t="shared" si="39"/>
        <v>#VALUE!</v>
      </c>
    </row>
    <row r="589" spans="1:15" x14ac:dyDescent="0.2">
      <c r="A589" s="57" t="s">
        <v>44</v>
      </c>
      <c r="B589" s="219">
        <f>_xll.qlInterestRateIndexFixingDate(IborIndex&amp;"6M",C589,Trigger)</f>
        <v>43395</v>
      </c>
      <c r="C589" s="219">
        <f>_xll.qlCalendarAdvance(Calendar,C588,A589,"f",,Trigger)</f>
        <v>43397</v>
      </c>
      <c r="D589" s="102" t="e">
        <f>EUR1M!AP588</f>
        <v>#VALUE!</v>
      </c>
      <c r="E589" s="102">
        <f>EUR1M!AQ588</f>
        <v>3.836683908977981E-3</v>
      </c>
      <c r="F589" s="220" t="e">
        <f t="shared" si="36"/>
        <v>#VALUE!</v>
      </c>
      <c r="G589" s="102" t="e">
        <f>EUR3M!AX588</f>
        <v>#VALUE!</v>
      </c>
      <c r="H589" s="102">
        <f>EUR3M!AY588</f>
        <v>5.1283607230399823E-3</v>
      </c>
      <c r="I589" s="220" t="e">
        <f t="shared" si="37"/>
        <v>#VALUE!</v>
      </c>
      <c r="J589" s="102" t="e">
        <f>EUR6M!AX588</f>
        <v>#VALUE!</v>
      </c>
      <c r="K589" s="102">
        <f>EUR6M!AY588</f>
        <v>6.3320377759201012E-3</v>
      </c>
      <c r="L589" s="220" t="e">
        <f t="shared" si="38"/>
        <v>#VALUE!</v>
      </c>
      <c r="M589" s="102" t="e">
        <f>EUR1Y!AX588</f>
        <v>#VALUE!</v>
      </c>
      <c r="N589" s="102">
        <f>EUR1Y!AY588</f>
        <v>8.057120966035336E-3</v>
      </c>
      <c r="O589" s="220" t="e">
        <f t="shared" si="39"/>
        <v>#VALUE!</v>
      </c>
    </row>
    <row r="590" spans="1:15" x14ac:dyDescent="0.2">
      <c r="A590" s="57" t="s">
        <v>44</v>
      </c>
      <c r="B590" s="219">
        <f>_xll.qlInterestRateIndexFixingDate(IborIndex&amp;"6M",C590,Trigger)</f>
        <v>43402</v>
      </c>
      <c r="C590" s="219">
        <f>_xll.qlCalendarAdvance(Calendar,C589,A590,"f",,Trigger)</f>
        <v>43404</v>
      </c>
      <c r="D590" s="102" t="e">
        <f>EUR1M!AP589</f>
        <v>#VALUE!</v>
      </c>
      <c r="E590" s="102">
        <f>EUR1M!AQ589</f>
        <v>3.8832370324321862E-3</v>
      </c>
      <c r="F590" s="220" t="e">
        <f t="shared" si="36"/>
        <v>#VALUE!</v>
      </c>
      <c r="G590" s="102" t="e">
        <f>EUR3M!AX589</f>
        <v>#VALUE!</v>
      </c>
      <c r="H590" s="102">
        <f>EUR3M!AY589</f>
        <v>5.1800756675067453E-3</v>
      </c>
      <c r="I590" s="220" t="e">
        <f t="shared" si="37"/>
        <v>#VALUE!</v>
      </c>
      <c r="J590" s="102" t="e">
        <f>EUR6M!AX589</f>
        <v>#VALUE!</v>
      </c>
      <c r="K590" s="102">
        <f>EUR6M!AY589</f>
        <v>6.3797275508035104E-3</v>
      </c>
      <c r="L590" s="220" t="e">
        <f t="shared" si="38"/>
        <v>#VALUE!</v>
      </c>
      <c r="M590" s="102" t="e">
        <f>EUR1Y!AX589</f>
        <v>#VALUE!</v>
      </c>
      <c r="N590" s="102">
        <f>EUR1Y!AY589</f>
        <v>8.1105424493941505E-3</v>
      </c>
      <c r="O590" s="220" t="e">
        <f t="shared" si="39"/>
        <v>#VALUE!</v>
      </c>
    </row>
    <row r="591" spans="1:15" x14ac:dyDescent="0.2">
      <c r="A591" s="57" t="s">
        <v>44</v>
      </c>
      <c r="B591" s="219">
        <f>_xll.qlInterestRateIndexFixingDate(IborIndex&amp;"6M",C591,Trigger)</f>
        <v>43409</v>
      </c>
      <c r="C591" s="219">
        <f>_xll.qlCalendarAdvance(Calendar,C590,A591,"f",,Trigger)</f>
        <v>43411</v>
      </c>
      <c r="D591" s="102" t="e">
        <f>EUR1M!AP590</f>
        <v>#VALUE!</v>
      </c>
      <c r="E591" s="102">
        <f>EUR1M!AQ590</f>
        <v>3.930150229184021E-3</v>
      </c>
      <c r="F591" s="220" t="e">
        <f t="shared" si="36"/>
        <v>#VALUE!</v>
      </c>
      <c r="G591" s="102" t="e">
        <f>EUR3M!AX590</f>
        <v>#VALUE!</v>
      </c>
      <c r="H591" s="102">
        <f>EUR3M!AY590</f>
        <v>5.2318981290339801E-3</v>
      </c>
      <c r="I591" s="220" t="e">
        <f t="shared" si="37"/>
        <v>#VALUE!</v>
      </c>
      <c r="J591" s="102" t="e">
        <f>EUR6M!AX590</f>
        <v>#VALUE!</v>
      </c>
      <c r="K591" s="102">
        <f>EUR6M!AY590</f>
        <v>6.4315756336842693E-3</v>
      </c>
      <c r="L591" s="220" t="e">
        <f t="shared" si="38"/>
        <v>#VALUE!</v>
      </c>
      <c r="M591" s="102" t="e">
        <f>EUR1Y!AX590</f>
        <v>#VALUE!</v>
      </c>
      <c r="N591" s="102">
        <f>EUR1Y!AY590</f>
        <v>8.1640075730591583E-3</v>
      </c>
      <c r="O591" s="220" t="e">
        <f t="shared" si="39"/>
        <v>#VALUE!</v>
      </c>
    </row>
    <row r="592" spans="1:15" x14ac:dyDescent="0.2">
      <c r="A592" s="57" t="s">
        <v>44</v>
      </c>
      <c r="B592" s="219">
        <f>_xll.qlInterestRateIndexFixingDate(IborIndex&amp;"6M",C592,Trigger)</f>
        <v>43416</v>
      </c>
      <c r="C592" s="219">
        <f>_xll.qlCalendarAdvance(Calendar,C591,A592,"f",,Trigger)</f>
        <v>43418</v>
      </c>
      <c r="D592" s="102" t="e">
        <f>EUR1M!AP591</f>
        <v>#VALUE!</v>
      </c>
      <c r="E592" s="102">
        <f>EUR1M!AQ591</f>
        <v>3.9774269373452163E-3</v>
      </c>
      <c r="F592" s="220" t="e">
        <f t="shared" si="36"/>
        <v>#VALUE!</v>
      </c>
      <c r="G592" s="102" t="e">
        <f>EUR3M!AX591</f>
        <v>#VALUE!</v>
      </c>
      <c r="H592" s="102">
        <f>EUR3M!AY591</f>
        <v>5.2838259534978517E-3</v>
      </c>
      <c r="I592" s="220" t="e">
        <f t="shared" si="37"/>
        <v>#VALUE!</v>
      </c>
      <c r="J592" s="102" t="e">
        <f>EUR6M!AX591</f>
        <v>#VALUE!</v>
      </c>
      <c r="K592" s="102">
        <f>EUR6M!AY591</f>
        <v>6.4837594582253574E-3</v>
      </c>
      <c r="L592" s="220" t="e">
        <f t="shared" si="38"/>
        <v>#VALUE!</v>
      </c>
      <c r="M592" s="102" t="e">
        <f>EUR1Y!AX591</f>
        <v>#VALUE!</v>
      </c>
      <c r="N592" s="102">
        <f>EUR1Y!AY591</f>
        <v>8.2175100292292084E-3</v>
      </c>
      <c r="O592" s="220" t="e">
        <f t="shared" si="39"/>
        <v>#VALUE!</v>
      </c>
    </row>
    <row r="593" spans="1:15" x14ac:dyDescent="0.2">
      <c r="A593" s="57" t="s">
        <v>44</v>
      </c>
      <c r="B593" s="219">
        <f>_xll.qlInterestRateIndexFixingDate(IborIndex&amp;"6M",C593,Trigger)</f>
        <v>43423</v>
      </c>
      <c r="C593" s="219">
        <f>_xll.qlCalendarAdvance(Calendar,C592,A593,"f",,Trigger)</f>
        <v>43425</v>
      </c>
      <c r="D593" s="102" t="e">
        <f>EUR1M!AP592</f>
        <v>#VALUE!</v>
      </c>
      <c r="E593" s="102">
        <f>EUR1M!AQ592</f>
        <v>4.0250705951229114E-3</v>
      </c>
      <c r="F593" s="220" t="e">
        <f t="shared" si="36"/>
        <v>#VALUE!</v>
      </c>
      <c r="G593" s="102" t="e">
        <f>EUR3M!AX592</f>
        <v>#VALUE!</v>
      </c>
      <c r="H593" s="102">
        <f>EUR3M!AY592</f>
        <v>5.3358569866676529E-3</v>
      </c>
      <c r="I593" s="220" t="e">
        <f t="shared" si="37"/>
        <v>#VALUE!</v>
      </c>
      <c r="J593" s="102" t="e">
        <f>EUR6M!AX592</f>
        <v>#VALUE!</v>
      </c>
      <c r="K593" s="102">
        <f>EUR6M!AY592</f>
        <v>6.536276266292722E-3</v>
      </c>
      <c r="L593" s="220" t="e">
        <f t="shared" si="38"/>
        <v>#VALUE!</v>
      </c>
      <c r="M593" s="102" t="e">
        <f>EUR1Y!AX592</f>
        <v>#VALUE!</v>
      </c>
      <c r="N593" s="102">
        <f>EUR1Y!AY592</f>
        <v>8.2710434335276778E-3</v>
      </c>
      <c r="O593" s="220" t="e">
        <f t="shared" si="39"/>
        <v>#VALUE!</v>
      </c>
    </row>
    <row r="594" spans="1:15" x14ac:dyDescent="0.2">
      <c r="A594" s="57" t="s">
        <v>44</v>
      </c>
      <c r="B594" s="219">
        <f>_xll.qlInterestRateIndexFixingDate(IborIndex&amp;"6M",C594,Trigger)</f>
        <v>43430</v>
      </c>
      <c r="C594" s="219">
        <f>_xll.qlCalendarAdvance(Calendar,C593,A594,"f",,Trigger)</f>
        <v>43432</v>
      </c>
      <c r="D594" s="102" t="e">
        <f>EUR1M!AP593</f>
        <v>#VALUE!</v>
      </c>
      <c r="E594" s="102">
        <f>EUR1M!AQ593</f>
        <v>4.0730846408016013E-3</v>
      </c>
      <c r="F594" s="220" t="e">
        <f t="shared" si="36"/>
        <v>#VALUE!</v>
      </c>
      <c r="G594" s="102" t="e">
        <f>EUR3M!AX593</f>
        <v>#VALUE!</v>
      </c>
      <c r="H594" s="102">
        <f>EUR3M!AY593</f>
        <v>5.3879890742066739E-3</v>
      </c>
      <c r="I594" s="220" t="e">
        <f t="shared" si="37"/>
        <v>#VALUE!</v>
      </c>
      <c r="J594" s="102" t="e">
        <f>EUR6M!AX593</f>
        <v>#VALUE!</v>
      </c>
      <c r="K594" s="102">
        <f>EUR6M!AY593</f>
        <v>6.5930618585568488E-3</v>
      </c>
      <c r="L594" s="220" t="e">
        <f t="shared" si="38"/>
        <v>#VALUE!</v>
      </c>
      <c r="M594" s="102" t="e">
        <f>EUR1Y!AX593</f>
        <v>#VALUE!</v>
      </c>
      <c r="N594" s="102">
        <f>EUR1Y!AY593</f>
        <v>8.3128019994716338E-3</v>
      </c>
      <c r="O594" s="220" t="e">
        <f t="shared" si="39"/>
        <v>#VALUE!</v>
      </c>
    </row>
    <row r="595" spans="1:15" x14ac:dyDescent="0.2">
      <c r="A595" s="57" t="s">
        <v>44</v>
      </c>
      <c r="B595" s="219">
        <f>_xll.qlInterestRateIndexFixingDate(IborIndex&amp;"6M",C595,Trigger)</f>
        <v>43437</v>
      </c>
      <c r="C595" s="219">
        <f>_xll.qlCalendarAdvance(Calendar,C594,A595,"f",,Trigger)</f>
        <v>43439</v>
      </c>
      <c r="D595" s="102" t="e">
        <f>EUR1M!AP594</f>
        <v>#VALUE!</v>
      </c>
      <c r="E595" s="102">
        <f>EUR1M!AQ594</f>
        <v>4.121472512766346E-3</v>
      </c>
      <c r="F595" s="220" t="e">
        <f t="shared" si="36"/>
        <v>#VALUE!</v>
      </c>
      <c r="G595" s="102" t="e">
        <f>EUR3M!AX594</f>
        <v>#VALUE!</v>
      </c>
      <c r="H595" s="102">
        <f>EUR3M!AY594</f>
        <v>5.4326407481886108E-3</v>
      </c>
      <c r="I595" s="220" t="e">
        <f t="shared" si="37"/>
        <v>#VALUE!</v>
      </c>
      <c r="J595" s="102" t="e">
        <f>EUR6M!AX594</f>
        <v>#VALUE!</v>
      </c>
      <c r="K595" s="102">
        <f>EUR6M!AY594</f>
        <v>6.6462233428524111E-3</v>
      </c>
      <c r="L595" s="220" t="e">
        <f t="shared" si="38"/>
        <v>#VALUE!</v>
      </c>
      <c r="M595" s="102" t="e">
        <f>EUR1Y!AX594</f>
        <v>#VALUE!</v>
      </c>
      <c r="N595" s="102">
        <f>EUR1Y!AY594</f>
        <v>8.378177165999234E-3</v>
      </c>
      <c r="O595" s="220" t="e">
        <f t="shared" si="39"/>
        <v>#VALUE!</v>
      </c>
    </row>
    <row r="596" spans="1:15" x14ac:dyDescent="0.2">
      <c r="A596" s="57" t="s">
        <v>44</v>
      </c>
      <c r="B596" s="219">
        <f>_xll.qlInterestRateIndexFixingDate(IborIndex&amp;"6M",C596,Trigger)</f>
        <v>43444</v>
      </c>
      <c r="C596" s="219">
        <f>_xll.qlCalendarAdvance(Calendar,C595,A596,"f",,Trigger)</f>
        <v>43446</v>
      </c>
      <c r="D596" s="102" t="e">
        <f>EUR1M!AP595</f>
        <v>#VALUE!</v>
      </c>
      <c r="E596" s="102">
        <f>EUR1M!AQ595</f>
        <v>4.1702376494976148E-3</v>
      </c>
      <c r="F596" s="220" t="e">
        <f t="shared" si="36"/>
        <v>#VALUE!</v>
      </c>
      <c r="G596" s="102" t="e">
        <f>EUR3M!AX595</f>
        <v>#VALUE!</v>
      </c>
      <c r="H596" s="102">
        <f>EUR3M!AY595</f>
        <v>5.4849538744559112E-3</v>
      </c>
      <c r="I596" s="220" t="e">
        <f t="shared" si="37"/>
        <v>#VALUE!</v>
      </c>
      <c r="J596" s="102" t="e">
        <f>EUR6M!AX595</f>
        <v>#VALUE!</v>
      </c>
      <c r="K596" s="102">
        <f>EUR6M!AY595</f>
        <v>6.6996728365458424E-3</v>
      </c>
      <c r="L596" s="220" t="e">
        <f t="shared" si="38"/>
        <v>#VALUE!</v>
      </c>
      <c r="M596" s="102" t="e">
        <f>EUR1Y!AX595</f>
        <v>#VALUE!</v>
      </c>
      <c r="N596" s="102">
        <f>EUR1Y!AY595</f>
        <v>8.4317643423465344E-3</v>
      </c>
      <c r="O596" s="220" t="e">
        <f t="shared" si="39"/>
        <v>#VALUE!</v>
      </c>
    </row>
    <row r="597" spans="1:15" x14ac:dyDescent="0.2">
      <c r="A597" s="57" t="s">
        <v>44</v>
      </c>
      <c r="B597" s="219">
        <f>_xll.qlInterestRateIndexFixingDate(IborIndex&amp;"6M",C597,Trigger)</f>
        <v>43451</v>
      </c>
      <c r="C597" s="219">
        <f>_xll.qlCalendarAdvance(Calendar,C596,A597,"f",,Trigger)</f>
        <v>43453</v>
      </c>
      <c r="D597" s="102" t="e">
        <f>EUR1M!AP596</f>
        <v>#VALUE!</v>
      </c>
      <c r="E597" s="102">
        <f>EUR1M!AQ596</f>
        <v>4.2193834895609683E-3</v>
      </c>
      <c r="F597" s="220" t="e">
        <f t="shared" si="36"/>
        <v>#VALUE!</v>
      </c>
      <c r="G597" s="102" t="e">
        <f>EUR3M!AX596</f>
        <v>#VALUE!</v>
      </c>
      <c r="H597" s="102">
        <f>EUR3M!AY596</f>
        <v>5.5373618811698222E-3</v>
      </c>
      <c r="I597" s="220" t="e">
        <f t="shared" si="37"/>
        <v>#VALUE!</v>
      </c>
      <c r="J597" s="102" t="e">
        <f>EUR6M!AX596</f>
        <v>#VALUE!</v>
      </c>
      <c r="K597" s="102">
        <f>EUR6M!AY596</f>
        <v>6.7533950725471329E-3</v>
      </c>
      <c r="L597" s="220" t="e">
        <f t="shared" si="38"/>
        <v>#VALUE!</v>
      </c>
      <c r="M597" s="102" t="e">
        <f>EUR1Y!AX596</f>
        <v>#VALUE!</v>
      </c>
      <c r="N597" s="102">
        <f>EUR1Y!AY596</f>
        <v>8.4853561631286437E-3</v>
      </c>
      <c r="O597" s="220" t="e">
        <f t="shared" si="39"/>
        <v>#VALUE!</v>
      </c>
    </row>
    <row r="598" spans="1:15" x14ac:dyDescent="0.2">
      <c r="A598" s="57" t="s">
        <v>44</v>
      </c>
      <c r="B598" s="219">
        <f>_xll.qlInterestRateIndexFixingDate(IborIndex&amp;"6M",C598,Trigger)</f>
        <v>43455</v>
      </c>
      <c r="C598" s="219">
        <f>_xll.qlCalendarAdvance(Calendar,C597,A598,"f",,Trigger)</f>
        <v>43461</v>
      </c>
      <c r="D598" s="102" t="e">
        <f>EUR1M!AP597</f>
        <v>#VALUE!</v>
      </c>
      <c r="E598" s="102">
        <f>EUR1M!AQ597</f>
        <v>4.2902590534536541E-3</v>
      </c>
      <c r="F598" s="220" t="e">
        <f t="shared" si="36"/>
        <v>#VALUE!</v>
      </c>
      <c r="G598" s="102" t="e">
        <f>EUR3M!AX597</f>
        <v>#VALUE!</v>
      </c>
      <c r="H598" s="102">
        <f>EUR3M!AY597</f>
        <v>5.5973701619880245E-3</v>
      </c>
      <c r="I598" s="220" t="e">
        <f t="shared" si="37"/>
        <v>#VALUE!</v>
      </c>
      <c r="J598" s="102" t="e">
        <f>EUR6M!AX597</f>
        <v>#VALUE!</v>
      </c>
      <c r="K598" s="102">
        <f>EUR6M!AY597</f>
        <v>6.8185192991202593E-3</v>
      </c>
      <c r="L598" s="220" t="e">
        <f t="shared" si="38"/>
        <v>#VALUE!</v>
      </c>
      <c r="M598" s="102" t="e">
        <f>EUR1Y!AX597</f>
        <v>#VALUE!</v>
      </c>
      <c r="N598" s="102">
        <f>EUR1Y!AY597</f>
        <v>8.5540792616318299E-3</v>
      </c>
      <c r="O598" s="220" t="e">
        <f t="shared" si="39"/>
        <v>#VALUE!</v>
      </c>
    </row>
    <row r="599" spans="1:15" x14ac:dyDescent="0.2">
      <c r="A599" s="57" t="s">
        <v>44</v>
      </c>
      <c r="B599" s="219">
        <f>_xll.qlInterestRateIndexFixingDate(IborIndex&amp;"6M",C599,Trigger)</f>
        <v>43465</v>
      </c>
      <c r="C599" s="219">
        <f>_xll.qlCalendarAdvance(Calendar,C598,A599,"f",,Trigger)</f>
        <v>43468</v>
      </c>
      <c r="D599" s="102" t="e">
        <f>EUR1M!AP598</f>
        <v>#VALUE!</v>
      </c>
      <c r="E599" s="102">
        <f>EUR1M!AQ598</f>
        <v>4.3403437750288987E-3</v>
      </c>
      <c r="F599" s="220" t="e">
        <f t="shared" si="36"/>
        <v>#VALUE!</v>
      </c>
      <c r="G599" s="102" t="e">
        <f>EUR3M!AX598</f>
        <v>#VALUE!</v>
      </c>
      <c r="H599" s="102">
        <f>EUR3M!AY598</f>
        <v>5.6499742279596532E-3</v>
      </c>
      <c r="I599" s="220" t="e">
        <f t="shared" si="37"/>
        <v>#VALUE!</v>
      </c>
      <c r="J599" s="102" t="e">
        <f>EUR6M!AX598</f>
        <v>#VALUE!</v>
      </c>
      <c r="K599" s="102">
        <f>EUR6M!AY598</f>
        <v>6.8849022740382357E-3</v>
      </c>
      <c r="L599" s="220" t="e">
        <f t="shared" si="38"/>
        <v>#VALUE!</v>
      </c>
      <c r="M599" s="102" t="e">
        <f>EUR1Y!AX598</f>
        <v>#VALUE!</v>
      </c>
      <c r="N599" s="102">
        <f>EUR1Y!AY598</f>
        <v>8.6076644516371401E-3</v>
      </c>
      <c r="O599" s="220" t="e">
        <f t="shared" si="39"/>
        <v>#VALUE!</v>
      </c>
    </row>
    <row r="600" spans="1:15" x14ac:dyDescent="0.2">
      <c r="A600" s="57" t="s">
        <v>44</v>
      </c>
      <c r="B600" s="219">
        <f>_xll.qlInterestRateIndexFixingDate(IborIndex&amp;"6M",C600,Trigger)</f>
        <v>43473</v>
      </c>
      <c r="C600" s="219">
        <f>_xll.qlCalendarAdvance(Calendar,C599,A600,"f",,Trigger)</f>
        <v>43475</v>
      </c>
      <c r="D600" s="102" t="e">
        <f>EUR1M!AP599</f>
        <v>#VALUE!</v>
      </c>
      <c r="E600" s="102">
        <f>EUR1M!AQ599</f>
        <v>4.3908209900560763E-3</v>
      </c>
      <c r="F600" s="220" t="e">
        <f t="shared" si="36"/>
        <v>#VALUE!</v>
      </c>
      <c r="G600" s="102" t="e">
        <f>EUR3M!AX599</f>
        <v>#VALUE!</v>
      </c>
      <c r="H600" s="102">
        <f>EUR3M!AY599</f>
        <v>5.7026664018922091E-3</v>
      </c>
      <c r="I600" s="220" t="e">
        <f t="shared" si="37"/>
        <v>#VALUE!</v>
      </c>
      <c r="J600" s="102" t="e">
        <f>EUR6M!AX599</f>
        <v>#VALUE!</v>
      </c>
      <c r="K600" s="102">
        <f>EUR6M!AY599</f>
        <v>6.939439180918416E-3</v>
      </c>
      <c r="L600" s="220" t="e">
        <f t="shared" si="38"/>
        <v>#VALUE!</v>
      </c>
      <c r="M600" s="102" t="e">
        <f>EUR1Y!AX599</f>
        <v>#VALUE!</v>
      </c>
      <c r="N600" s="102">
        <f>EUR1Y!AY599</f>
        <v>8.6612317052319563E-3</v>
      </c>
      <c r="O600" s="220" t="e">
        <f t="shared" si="39"/>
        <v>#VALUE!</v>
      </c>
    </row>
    <row r="601" spans="1:15" x14ac:dyDescent="0.2">
      <c r="A601" s="57" t="s">
        <v>44</v>
      </c>
      <c r="B601" s="219">
        <f>_xll.qlInterestRateIndexFixingDate(IborIndex&amp;"6M",C601,Trigger)</f>
        <v>43480</v>
      </c>
      <c r="C601" s="219">
        <f>_xll.qlCalendarAdvance(Calendar,C600,A601,"f",,Trigger)</f>
        <v>43482</v>
      </c>
      <c r="D601" s="102" t="e">
        <f>EUR1M!AP600</f>
        <v>#VALUE!</v>
      </c>
      <c r="E601" s="102">
        <f>EUR1M!AQ600</f>
        <v>4.4416941375339499E-3</v>
      </c>
      <c r="F601" s="220" t="e">
        <f t="shared" si="36"/>
        <v>#VALUE!</v>
      </c>
      <c r="G601" s="102" t="e">
        <f>EUR3M!AX600</f>
        <v>#VALUE!</v>
      </c>
      <c r="H601" s="102">
        <f>EUR3M!AY600</f>
        <v>5.755444528682041E-3</v>
      </c>
      <c r="I601" s="220" t="e">
        <f t="shared" si="37"/>
        <v>#VALUE!</v>
      </c>
      <c r="J601" s="102" t="e">
        <f>EUR6M!AX600</f>
        <v>#VALUE!</v>
      </c>
      <c r="K601" s="102">
        <f>EUR6M!AY600</f>
        <v>6.9941772454833904E-3</v>
      </c>
      <c r="L601" s="220" t="e">
        <f t="shared" si="38"/>
        <v>#VALUE!</v>
      </c>
      <c r="M601" s="102" t="e">
        <f>EUR1Y!AX600</f>
        <v>#VALUE!</v>
      </c>
      <c r="N601" s="102">
        <f>EUR1Y!AY600</f>
        <v>8.7147739780971782E-3</v>
      </c>
      <c r="O601" s="220" t="e">
        <f t="shared" si="39"/>
        <v>#VALUE!</v>
      </c>
    </row>
    <row r="602" spans="1:15" x14ac:dyDescent="0.2">
      <c r="A602" s="57" t="s">
        <v>44</v>
      </c>
      <c r="B602" s="219">
        <f>_xll.qlInterestRateIndexFixingDate(IborIndex&amp;"6M",C602,Trigger)</f>
        <v>43487</v>
      </c>
      <c r="C602" s="219">
        <f>_xll.qlCalendarAdvance(Calendar,C601,A602,"f",,Trigger)</f>
        <v>43489</v>
      </c>
      <c r="D602" s="102" t="e">
        <f>EUR1M!AP601</f>
        <v>#VALUE!</v>
      </c>
      <c r="E602" s="102">
        <f>EUR1M!AQ601</f>
        <v>4.4929666565670049E-3</v>
      </c>
      <c r="F602" s="220" t="e">
        <f t="shared" si="36"/>
        <v>#VALUE!</v>
      </c>
      <c r="G602" s="102" t="e">
        <f>EUR3M!AX601</f>
        <v>#VALUE!</v>
      </c>
      <c r="H602" s="102">
        <f>EUR3M!AY601</f>
        <v>5.8083064531153639E-3</v>
      </c>
      <c r="I602" s="220" t="e">
        <f t="shared" si="37"/>
        <v>#VALUE!</v>
      </c>
      <c r="J602" s="102" t="e">
        <f>EUR6M!AX601</f>
        <v>#VALUE!</v>
      </c>
      <c r="K602" s="102">
        <f>EUR6M!AY601</f>
        <v>7.0490994059086796E-3</v>
      </c>
      <c r="L602" s="220" t="e">
        <f t="shared" si="38"/>
        <v>#VALUE!</v>
      </c>
      <c r="M602" s="102" t="e">
        <f>EUR1Y!AX601</f>
        <v>#VALUE!</v>
      </c>
      <c r="N602" s="102">
        <f>EUR1Y!AY601</f>
        <v>8.7682841487388367E-3</v>
      </c>
      <c r="O602" s="220" t="e">
        <f t="shared" si="39"/>
        <v>#VALUE!</v>
      </c>
    </row>
    <row r="603" spans="1:15" x14ac:dyDescent="0.2">
      <c r="A603" s="57" t="s">
        <v>44</v>
      </c>
      <c r="B603" s="219">
        <f>_xll.qlInterestRateIndexFixingDate(IborIndex&amp;"6M",C603,Trigger)</f>
        <v>43494</v>
      </c>
      <c r="C603" s="219">
        <f>_xll.qlCalendarAdvance(Calendar,C602,A603,"f",,Trigger)</f>
        <v>43496</v>
      </c>
      <c r="D603" s="102" t="e">
        <f>EUR1M!AP602</f>
        <v>#VALUE!</v>
      </c>
      <c r="E603" s="102">
        <f>EUR1M!AQ602</f>
        <v>4.5333879971622337E-3</v>
      </c>
      <c r="F603" s="220" t="e">
        <f t="shared" si="36"/>
        <v>#VALUE!</v>
      </c>
      <c r="G603" s="102" t="e">
        <f>EUR3M!AX602</f>
        <v>#VALUE!</v>
      </c>
      <c r="H603" s="102">
        <f>EUR3M!AY602</f>
        <v>5.8574060304463667E-3</v>
      </c>
      <c r="I603" s="220" t="e">
        <f t="shared" si="37"/>
        <v>#VALUE!</v>
      </c>
      <c r="J603" s="102" t="e">
        <f>EUR6M!AX602</f>
        <v>#VALUE!</v>
      </c>
      <c r="K603" s="102">
        <f>EUR6M!AY602</f>
        <v>7.1041882695592586E-3</v>
      </c>
      <c r="L603" s="220" t="e">
        <f t="shared" si="38"/>
        <v>#VALUE!</v>
      </c>
      <c r="M603" s="102" t="e">
        <f>EUR1Y!AX602</f>
        <v>#VALUE!</v>
      </c>
      <c r="N603" s="102">
        <f>EUR1Y!AY602</f>
        <v>8.8217550184721029E-3</v>
      </c>
      <c r="O603" s="220" t="e">
        <f t="shared" si="39"/>
        <v>#VALUE!</v>
      </c>
    </row>
    <row r="604" spans="1:15" x14ac:dyDescent="0.2">
      <c r="A604" s="57" t="s">
        <v>44</v>
      </c>
      <c r="B604" s="219">
        <f>_xll.qlInterestRateIndexFixingDate(IborIndex&amp;"6M",C604,Trigger)</f>
        <v>43501</v>
      </c>
      <c r="C604" s="219">
        <f>_xll.qlCalendarAdvance(Calendar,C603,A604,"f",,Trigger)</f>
        <v>43503</v>
      </c>
      <c r="D604" s="102" t="e">
        <f>EUR1M!AP603</f>
        <v>#VALUE!</v>
      </c>
      <c r="E604" s="102">
        <f>EUR1M!AQ603</f>
        <v>4.5853797416747378E-3</v>
      </c>
      <c r="F604" s="220" t="e">
        <f t="shared" si="36"/>
        <v>#VALUE!</v>
      </c>
      <c r="G604" s="102" t="e">
        <f>EUR3M!AX603</f>
        <v>#VALUE!</v>
      </c>
      <c r="H604" s="102">
        <f>EUR3M!AY603</f>
        <v>5.9104229404563719E-3</v>
      </c>
      <c r="I604" s="220" t="e">
        <f t="shared" si="37"/>
        <v>#VALUE!</v>
      </c>
      <c r="J604" s="102" t="e">
        <f>EUR6M!AX603</f>
        <v>#VALUE!</v>
      </c>
      <c r="K604" s="102">
        <f>EUR6M!AY603</f>
        <v>7.159426112927191E-3</v>
      </c>
      <c r="L604" s="220" t="e">
        <f t="shared" si="38"/>
        <v>#VALUE!</v>
      </c>
      <c r="M604" s="102" t="e">
        <f>EUR1Y!AX603</f>
        <v>#VALUE!</v>
      </c>
      <c r="N604" s="102">
        <f>EUR1Y!AY603</f>
        <v>8.8751793114024632E-3</v>
      </c>
      <c r="O604" s="220" t="e">
        <f t="shared" si="39"/>
        <v>#VALUE!</v>
      </c>
    </row>
    <row r="605" spans="1:15" x14ac:dyDescent="0.2">
      <c r="A605" s="57" t="s">
        <v>44</v>
      </c>
      <c r="B605" s="219">
        <f>_xll.qlInterestRateIndexFixingDate(IborIndex&amp;"6M",C605,Trigger)</f>
        <v>43508</v>
      </c>
      <c r="C605" s="219">
        <f>_xll.qlCalendarAdvance(Calendar,C604,A605,"f",,Trigger)</f>
        <v>43510</v>
      </c>
      <c r="D605" s="102" t="e">
        <f>EUR1M!AP604</f>
        <v>#VALUE!</v>
      </c>
      <c r="E605" s="102">
        <f>EUR1M!AQ604</f>
        <v>4.6377804003098055E-3</v>
      </c>
      <c r="F605" s="220" t="e">
        <f t="shared" si="36"/>
        <v>#VALUE!</v>
      </c>
      <c r="G605" s="102" t="e">
        <f>EUR3M!AX604</f>
        <v>#VALUE!</v>
      </c>
      <c r="H605" s="102">
        <f>EUR3M!AY604</f>
        <v>5.9635173267183076E-3</v>
      </c>
      <c r="I605" s="220" t="e">
        <f t="shared" si="37"/>
        <v>#VALUE!</v>
      </c>
      <c r="J605" s="102" t="e">
        <f>EUR6M!AX604</f>
        <v>#VALUE!</v>
      </c>
      <c r="K605" s="102">
        <f>EUR6M!AY604</f>
        <v>7.2147948815710194E-3</v>
      </c>
      <c r="L605" s="220" t="e">
        <f t="shared" si="38"/>
        <v>#VALUE!</v>
      </c>
      <c r="M605" s="102" t="e">
        <f>EUR1Y!AX604</f>
        <v>#VALUE!</v>
      </c>
      <c r="N605" s="102">
        <f>EUR1Y!AY604</f>
        <v>8.9285496744088439E-3</v>
      </c>
      <c r="O605" s="220" t="e">
        <f t="shared" si="39"/>
        <v>#VALUE!</v>
      </c>
    </row>
    <row r="606" spans="1:15" x14ac:dyDescent="0.2">
      <c r="A606" s="57" t="s">
        <v>44</v>
      </c>
      <c r="B606" s="219">
        <f>_xll.qlInterestRateIndexFixingDate(IborIndex&amp;"6M",C606,Trigger)</f>
        <v>43515</v>
      </c>
      <c r="C606" s="219">
        <f>_xll.qlCalendarAdvance(Calendar,C605,A606,"f",,Trigger)</f>
        <v>43517</v>
      </c>
      <c r="D606" s="102" t="e">
        <f>EUR1M!AP605</f>
        <v>#VALUE!</v>
      </c>
      <c r="E606" s="102">
        <f>EUR1M!AQ605</f>
        <v>4.6905934118880921E-3</v>
      </c>
      <c r="F606" s="220" t="e">
        <f t="shared" si="36"/>
        <v>#VALUE!</v>
      </c>
      <c r="G606" s="102" t="e">
        <f>EUR3M!AX605</f>
        <v>#VALUE!</v>
      </c>
      <c r="H606" s="102">
        <f>EUR3M!AY605</f>
        <v>6.0166862714439162E-3</v>
      </c>
      <c r="I606" s="220" t="e">
        <f t="shared" si="37"/>
        <v>#VALUE!</v>
      </c>
      <c r="J606" s="102" t="e">
        <f>EUR6M!AX605</f>
        <v>#VALUE!</v>
      </c>
      <c r="K606" s="102">
        <f>EUR6M!AY605</f>
        <v>7.2702761900595436E-3</v>
      </c>
      <c r="L606" s="220" t="e">
        <f t="shared" si="38"/>
        <v>#VALUE!</v>
      </c>
      <c r="M606" s="102" t="e">
        <f>EUR1Y!AX605</f>
        <v>#VALUE!</v>
      </c>
      <c r="N606" s="102">
        <f>EUR1Y!AY605</f>
        <v>8.9818586771263191E-3</v>
      </c>
      <c r="O606" s="220" t="e">
        <f t="shared" si="39"/>
        <v>#VALUE!</v>
      </c>
    </row>
    <row r="607" spans="1:15" x14ac:dyDescent="0.2">
      <c r="A607" s="57" t="s">
        <v>44</v>
      </c>
      <c r="B607" s="219">
        <f>_xll.qlInterestRateIndexFixingDate(IborIndex&amp;"6M",C607,Trigger)</f>
        <v>43522</v>
      </c>
      <c r="C607" s="219">
        <f>_xll.qlCalendarAdvance(Calendar,C606,A607,"f",,Trigger)</f>
        <v>43524</v>
      </c>
      <c r="D607" s="102" t="e">
        <f>EUR1M!AP606</f>
        <v>#VALUE!</v>
      </c>
      <c r="E607" s="102">
        <f>EUR1M!AQ606</f>
        <v>4.7554402008003422E-3</v>
      </c>
      <c r="F607" s="220" t="e">
        <f t="shared" si="36"/>
        <v>#VALUE!</v>
      </c>
      <c r="G607" s="102" t="e">
        <f>EUR3M!AX606</f>
        <v>#VALUE!</v>
      </c>
      <c r="H607" s="102">
        <f>EUR3M!AY606</f>
        <v>6.081524042947011E-3</v>
      </c>
      <c r="I607" s="220" t="e">
        <f t="shared" si="37"/>
        <v>#VALUE!</v>
      </c>
      <c r="J607" s="102" t="e">
        <f>EUR6M!AX606</f>
        <v>#VALUE!</v>
      </c>
      <c r="K607" s="102">
        <f>EUR6M!AY606</f>
        <v>7.3339791676022611E-3</v>
      </c>
      <c r="L607" s="220" t="e">
        <f t="shared" si="38"/>
        <v>#VALUE!</v>
      </c>
      <c r="M607" s="102" t="e">
        <f>EUR1Y!AX606</f>
        <v>#VALUE!</v>
      </c>
      <c r="N607" s="102">
        <f>EUR1Y!AY606</f>
        <v>9.0389517034908523E-3</v>
      </c>
      <c r="O607" s="220" t="e">
        <f t="shared" si="39"/>
        <v>#VALUE!</v>
      </c>
    </row>
    <row r="608" spans="1:15" x14ac:dyDescent="0.2">
      <c r="A608" s="57" t="s">
        <v>44</v>
      </c>
      <c r="B608" s="219">
        <f>_xll.qlInterestRateIndexFixingDate(IborIndex&amp;"6M",C608,Trigger)</f>
        <v>43529</v>
      </c>
      <c r="C608" s="219">
        <f>_xll.qlCalendarAdvance(Calendar,C607,A608,"f",,Trigger)</f>
        <v>43531</v>
      </c>
      <c r="D608" s="102" t="e">
        <f>EUR1M!AP607</f>
        <v>#VALUE!</v>
      </c>
      <c r="E608" s="102">
        <f>EUR1M!AQ607</f>
        <v>4.80918117607281E-3</v>
      </c>
      <c r="F608" s="220" t="e">
        <f t="shared" si="36"/>
        <v>#VALUE!</v>
      </c>
      <c r="G608" s="102" t="e">
        <f>EUR3M!AX607</f>
        <v>#VALUE!</v>
      </c>
      <c r="H608" s="102">
        <f>EUR3M!AY607</f>
        <v>6.1348351469504916E-3</v>
      </c>
      <c r="I608" s="220" t="e">
        <f t="shared" si="37"/>
        <v>#VALUE!</v>
      </c>
      <c r="J608" s="102" t="e">
        <f>EUR6M!AX607</f>
        <v>#VALUE!</v>
      </c>
      <c r="K608" s="102">
        <f>EUR6M!AY607</f>
        <v>7.3896239293818932E-3</v>
      </c>
      <c r="L608" s="220" t="e">
        <f t="shared" si="38"/>
        <v>#VALUE!</v>
      </c>
      <c r="M608" s="102" t="e">
        <f>EUR1Y!AX607</f>
        <v>#VALUE!</v>
      </c>
      <c r="N608" s="102">
        <f>EUR1Y!AY607</f>
        <v>9.0921062186487926E-3</v>
      </c>
      <c r="O608" s="220" t="e">
        <f t="shared" si="39"/>
        <v>#VALUE!</v>
      </c>
    </row>
    <row r="609" spans="1:15" x14ac:dyDescent="0.2">
      <c r="A609" s="57" t="s">
        <v>44</v>
      </c>
      <c r="B609" s="219">
        <f>_xll.qlInterestRateIndexFixingDate(IborIndex&amp;"6M",C609,Trigger)</f>
        <v>43536</v>
      </c>
      <c r="C609" s="219">
        <f>_xll.qlCalendarAdvance(Calendar,C608,A609,"f",,Trigger)</f>
        <v>43538</v>
      </c>
      <c r="D609" s="102" t="e">
        <f>EUR1M!AP608</f>
        <v>#VALUE!</v>
      </c>
      <c r="E609" s="102">
        <f>EUR1M!AQ608</f>
        <v>4.8633455995276027E-3</v>
      </c>
      <c r="F609" s="220" t="e">
        <f t="shared" si="36"/>
        <v>#VALUE!</v>
      </c>
      <c r="G609" s="102" t="e">
        <f>EUR3M!AX608</f>
        <v>#VALUE!</v>
      </c>
      <c r="H609" s="102">
        <f>EUR3M!AY608</f>
        <v>6.1881990692593527E-3</v>
      </c>
      <c r="I609" s="220" t="e">
        <f t="shared" si="37"/>
        <v>#VALUE!</v>
      </c>
      <c r="J609" s="102" t="e">
        <f>EUR6M!AX608</f>
        <v>#VALUE!</v>
      </c>
      <c r="K609" s="102">
        <f>EUR6M!AY608</f>
        <v>7.4453217810079566E-3</v>
      </c>
      <c r="L609" s="220" t="e">
        <f t="shared" si="38"/>
        <v>#VALUE!</v>
      </c>
      <c r="M609" s="102" t="e">
        <f>EUR1Y!AX608</f>
        <v>#VALUE!</v>
      </c>
      <c r="N609" s="102">
        <f>EUR1Y!AY608</f>
        <v>9.1451762165512453E-3</v>
      </c>
      <c r="O609" s="220" t="e">
        <f t="shared" si="39"/>
        <v>#VALUE!</v>
      </c>
    </row>
    <row r="610" spans="1:15" x14ac:dyDescent="0.2">
      <c r="A610" s="57" t="s">
        <v>44</v>
      </c>
      <c r="B610" s="219">
        <f>_xll.qlInterestRateIndexFixingDate(IborIndex&amp;"6M",C610,Trigger)</f>
        <v>43543</v>
      </c>
      <c r="C610" s="219">
        <f>_xll.qlCalendarAdvance(Calendar,C609,A610,"f",,Trigger)</f>
        <v>43545</v>
      </c>
      <c r="D610" s="102" t="e">
        <f>EUR1M!AP609</f>
        <v>#VALUE!</v>
      </c>
      <c r="E610" s="102">
        <f>EUR1M!AQ609</f>
        <v>4.9179369111098225E-3</v>
      </c>
      <c r="F610" s="220" t="e">
        <f t="shared" si="36"/>
        <v>#VALUE!</v>
      </c>
      <c r="G610" s="102" t="e">
        <f>EUR3M!AX609</f>
        <v>#VALUE!</v>
      </c>
      <c r="H610" s="102">
        <f>EUR3M!AY609</f>
        <v>6.2416089184322652E-3</v>
      </c>
      <c r="I610" s="220" t="e">
        <f t="shared" si="37"/>
        <v>#VALUE!</v>
      </c>
      <c r="J610" s="102" t="e">
        <f>EUR6M!AX609</f>
        <v>#VALUE!</v>
      </c>
      <c r="K610" s="102">
        <f>EUR6M!AY609</f>
        <v>7.5010531671956702E-3</v>
      </c>
      <c r="L610" s="220" t="e">
        <f t="shared" si="38"/>
        <v>#VALUE!</v>
      </c>
      <c r="M610" s="102" t="e">
        <f>EUR1Y!AX609</f>
        <v>#VALUE!</v>
      </c>
      <c r="N610" s="102">
        <f>EUR1Y!AY609</f>
        <v>9.1981539663857134E-3</v>
      </c>
      <c r="O610" s="220" t="e">
        <f t="shared" si="39"/>
        <v>#VALUE!</v>
      </c>
    </row>
    <row r="611" spans="1:15" x14ac:dyDescent="0.2">
      <c r="A611" s="57" t="s">
        <v>44</v>
      </c>
      <c r="B611" s="219">
        <f>_xll.qlInterestRateIndexFixingDate(IborIndex&amp;"6M",C611,Trigger)</f>
        <v>43550</v>
      </c>
      <c r="C611" s="219">
        <f>_xll.qlCalendarAdvance(Calendar,C610,A611,"f",,Trigger)</f>
        <v>43552</v>
      </c>
      <c r="D611" s="102" t="e">
        <f>EUR1M!AP610</f>
        <v>#VALUE!</v>
      </c>
      <c r="E611" s="102">
        <f>EUR1M!AQ610</f>
        <v>4.972958550878032E-3</v>
      </c>
      <c r="F611" s="220" t="e">
        <f t="shared" si="36"/>
        <v>#VALUE!</v>
      </c>
      <c r="G611" s="102" t="e">
        <f>EUR3M!AX610</f>
        <v>#VALUE!</v>
      </c>
      <c r="H611" s="102">
        <f>EUR3M!AY610</f>
        <v>6.2950577182661355E-3</v>
      </c>
      <c r="I611" s="220" t="e">
        <f t="shared" si="37"/>
        <v>#VALUE!</v>
      </c>
      <c r="J611" s="102" t="e">
        <f>EUR6M!AX610</f>
        <v>#VALUE!</v>
      </c>
      <c r="K611" s="102">
        <f>EUR6M!AY610</f>
        <v>7.5527515576016497E-3</v>
      </c>
      <c r="L611" s="220" t="e">
        <f t="shared" si="38"/>
        <v>#VALUE!</v>
      </c>
      <c r="M611" s="102" t="e">
        <f>EUR1Y!AX610</f>
        <v>#VALUE!</v>
      </c>
      <c r="N611" s="102">
        <f>EUR1Y!AY610</f>
        <v>9.2510316602249995E-3</v>
      </c>
      <c r="O611" s="220" t="e">
        <f t="shared" si="39"/>
        <v>#VALUE!</v>
      </c>
    </row>
    <row r="612" spans="1:15" x14ac:dyDescent="0.2">
      <c r="A612" s="57" t="s">
        <v>44</v>
      </c>
      <c r="B612" s="219">
        <f>_xll.qlInterestRateIndexFixingDate(IborIndex&amp;"6M",C612,Trigger)</f>
        <v>43557</v>
      </c>
      <c r="C612" s="219">
        <f>_xll.qlCalendarAdvance(Calendar,C611,A612,"f",,Trigger)</f>
        <v>43559</v>
      </c>
      <c r="D612" s="102" t="e">
        <f>EUR1M!AP611</f>
        <v>#VALUE!</v>
      </c>
      <c r="E612" s="102">
        <f>EUR1M!AQ611</f>
        <v>5.0243806912000366E-3</v>
      </c>
      <c r="F612" s="220" t="e">
        <f t="shared" si="36"/>
        <v>#VALUE!</v>
      </c>
      <c r="G612" s="102" t="e">
        <f>EUR3M!AX611</f>
        <v>#VALUE!</v>
      </c>
      <c r="H612" s="102">
        <f>EUR3M!AY611</f>
        <v>6.3446579549625596E-3</v>
      </c>
      <c r="I612" s="220" t="e">
        <f t="shared" si="37"/>
        <v>#VALUE!</v>
      </c>
      <c r="J612" s="102" t="e">
        <f>EUR6M!AX611</f>
        <v>#VALUE!</v>
      </c>
      <c r="K612" s="102">
        <f>EUR6M!AY611</f>
        <v>7.6084967781339715E-3</v>
      </c>
      <c r="L612" s="220" t="e">
        <f t="shared" si="38"/>
        <v>#VALUE!</v>
      </c>
      <c r="M612" s="102" t="e">
        <f>EUR1Y!AX611</f>
        <v>#VALUE!</v>
      </c>
      <c r="N612" s="102">
        <f>EUR1Y!AY611</f>
        <v>9.3038014130160541E-3</v>
      </c>
      <c r="O612" s="220" t="e">
        <f t="shared" si="39"/>
        <v>#VALUE!</v>
      </c>
    </row>
    <row r="613" spans="1:15" x14ac:dyDescent="0.2">
      <c r="A613" s="57" t="s">
        <v>44</v>
      </c>
      <c r="B613" s="219">
        <f>_xll.qlInterestRateIndexFixingDate(IborIndex&amp;"6M",C613,Trigger)</f>
        <v>43564</v>
      </c>
      <c r="C613" s="219">
        <f>_xll.qlCalendarAdvance(Calendar,C612,A613,"f",,Trigger)</f>
        <v>43566</v>
      </c>
      <c r="D613" s="102" t="e">
        <f>EUR1M!AP612</f>
        <v>#VALUE!</v>
      </c>
      <c r="E613" s="102">
        <f>EUR1M!AQ612</f>
        <v>5.0802409457606501E-3</v>
      </c>
      <c r="F613" s="220" t="e">
        <f t="shared" si="36"/>
        <v>#VALUE!</v>
      </c>
      <c r="G613" s="102" t="e">
        <f>EUR3M!AX612</f>
        <v>#VALUE!</v>
      </c>
      <c r="H613" s="102">
        <f>EUR3M!AY612</f>
        <v>6.3981623523279296E-3</v>
      </c>
      <c r="I613" s="220" t="e">
        <f t="shared" si="37"/>
        <v>#VALUE!</v>
      </c>
      <c r="J613" s="102" t="e">
        <f>EUR6M!AX612</f>
        <v>#VALUE!</v>
      </c>
      <c r="K613" s="102">
        <f>EUR6M!AY612</f>
        <v>7.6642157320717099E-3</v>
      </c>
      <c r="L613" s="220" t="e">
        <f t="shared" si="38"/>
        <v>#VALUE!</v>
      </c>
      <c r="M613" s="102" t="e">
        <f>EUR1Y!AX612</f>
        <v>#VALUE!</v>
      </c>
      <c r="N613" s="102">
        <f>EUR1Y!AY612</f>
        <v>9.3564552625662253E-3</v>
      </c>
      <c r="O613" s="220" t="e">
        <f t="shared" si="39"/>
        <v>#VALUE!</v>
      </c>
    </row>
    <row r="614" spans="1:15" x14ac:dyDescent="0.2">
      <c r="A614" s="57" t="s">
        <v>44</v>
      </c>
      <c r="B614" s="219">
        <f>_xll.qlInterestRateIndexFixingDate(IborIndex&amp;"6M",C614,Trigger)</f>
        <v>43571</v>
      </c>
      <c r="C614" s="219">
        <f>_xll.qlCalendarAdvance(Calendar,C613,A614,"f",,Trigger)</f>
        <v>43573</v>
      </c>
      <c r="D614" s="102" t="e">
        <f>EUR1M!AP613</f>
        <v>#VALUE!</v>
      </c>
      <c r="E614" s="102">
        <f>EUR1M!AQ613</f>
        <v>5.1526517376725423E-3</v>
      </c>
      <c r="F614" s="220" t="e">
        <f t="shared" si="36"/>
        <v>#VALUE!</v>
      </c>
      <c r="G614" s="102" t="e">
        <f>EUR3M!AX613</f>
        <v>#VALUE!</v>
      </c>
      <c r="H614" s="102">
        <f>EUR3M!AY613</f>
        <v>6.4516847060110509E-3</v>
      </c>
      <c r="I614" s="220" t="e">
        <f t="shared" si="37"/>
        <v>#VALUE!</v>
      </c>
      <c r="J614" s="102" t="e">
        <f>EUR6M!AX613</f>
        <v>#VALUE!</v>
      </c>
      <c r="K614" s="102">
        <f>EUR6M!AY613</f>
        <v>7.735782037375921E-3</v>
      </c>
      <c r="L614" s="220" t="e">
        <f t="shared" si="38"/>
        <v>#VALUE!</v>
      </c>
      <c r="M614" s="102" t="e">
        <f>EUR1Y!AX613</f>
        <v>#VALUE!</v>
      </c>
      <c r="N614" s="102">
        <f>EUR1Y!AY613</f>
        <v>9.4239698155097092E-3</v>
      </c>
      <c r="O614" s="220" t="e">
        <f t="shared" si="39"/>
        <v>#VALUE!</v>
      </c>
    </row>
    <row r="615" spans="1:15" x14ac:dyDescent="0.2">
      <c r="A615" s="57" t="s">
        <v>44</v>
      </c>
      <c r="B615" s="219">
        <f>_xll.qlInterestRateIndexFixingDate(IborIndex&amp;"6M",C615,Trigger)</f>
        <v>43578</v>
      </c>
      <c r="C615" s="219">
        <f>_xll.qlCalendarAdvance(Calendar,C614,A615,"f",,Trigger)</f>
        <v>43580</v>
      </c>
      <c r="D615" s="102" t="e">
        <f>EUR1M!AP614</f>
        <v>#VALUE!</v>
      </c>
      <c r="E615" s="102">
        <f>EUR1M!AQ614</f>
        <v>5.1930923610878921E-3</v>
      </c>
      <c r="F615" s="220" t="e">
        <f t="shared" si="36"/>
        <v>#VALUE!</v>
      </c>
      <c r="G615" s="102" t="e">
        <f>EUR3M!AX614</f>
        <v>#VALUE!</v>
      </c>
      <c r="H615" s="102">
        <f>EUR3M!AY614</f>
        <v>6.5052176563667229E-3</v>
      </c>
      <c r="I615" s="220" t="e">
        <f t="shared" si="37"/>
        <v>#VALUE!</v>
      </c>
      <c r="J615" s="102" t="e">
        <f>EUR6M!AX614</f>
        <v>#VALUE!</v>
      </c>
      <c r="K615" s="102">
        <f>EUR6M!AY614</f>
        <v>7.7754907090154916E-3</v>
      </c>
      <c r="L615" s="220" t="e">
        <f t="shared" si="38"/>
        <v>#VALUE!</v>
      </c>
      <c r="M615" s="102" t="e">
        <f>EUR1Y!AX614</f>
        <v>#VALUE!</v>
      </c>
      <c r="N615" s="102">
        <f>EUR1Y!AY614</f>
        <v>9.4613830174182633E-3</v>
      </c>
      <c r="O615" s="220" t="e">
        <f t="shared" si="39"/>
        <v>#VALUE!</v>
      </c>
    </row>
    <row r="616" spans="1:15" x14ac:dyDescent="0.2">
      <c r="A616" s="57" t="s">
        <v>44</v>
      </c>
      <c r="B616" s="219">
        <f>_xll.qlInterestRateIndexFixingDate(IborIndex&amp;"6M",C616,Trigger)</f>
        <v>43584</v>
      </c>
      <c r="C616" s="219">
        <f>_xll.qlCalendarAdvance(Calendar,C615,A616,"f",,Trigger)</f>
        <v>43587</v>
      </c>
      <c r="D616" s="102" t="e">
        <f>EUR1M!AP615</f>
        <v>#VALUE!</v>
      </c>
      <c r="E616" s="102">
        <f>EUR1M!AQ615</f>
        <v>5.2539620408749658E-3</v>
      </c>
      <c r="F616" s="220" t="e">
        <f t="shared" si="36"/>
        <v>#VALUE!</v>
      </c>
      <c r="G616" s="102" t="e">
        <f>EUR3M!AX615</f>
        <v>#VALUE!</v>
      </c>
      <c r="H616" s="102">
        <f>EUR3M!AY615</f>
        <v>6.5626358761405401E-3</v>
      </c>
      <c r="I616" s="220" t="e">
        <f t="shared" si="37"/>
        <v>#VALUE!</v>
      </c>
      <c r="J616" s="102" t="e">
        <f>EUR6M!AX615</f>
        <v>#VALUE!</v>
      </c>
      <c r="K616" s="102">
        <f>EUR6M!AY615</f>
        <v>7.8350093172663282E-3</v>
      </c>
      <c r="L616" s="220" t="e">
        <f t="shared" si="38"/>
        <v>#VALUE!</v>
      </c>
      <c r="M616" s="102" t="e">
        <f>EUR1Y!AX615</f>
        <v>#VALUE!</v>
      </c>
      <c r="N616" s="102">
        <f>EUR1Y!AY615</f>
        <v>9.5136406125474644E-3</v>
      </c>
      <c r="O616" s="220" t="e">
        <f t="shared" si="39"/>
        <v>#VALUE!</v>
      </c>
    </row>
    <row r="617" spans="1:15" x14ac:dyDescent="0.2">
      <c r="A617" s="57" t="s">
        <v>44</v>
      </c>
      <c r="B617" s="219">
        <f>_xll.qlInterestRateIndexFixingDate(IborIndex&amp;"6M",C617,Trigger)</f>
        <v>43592</v>
      </c>
      <c r="C617" s="219">
        <f>_xll.qlCalendarAdvance(Calendar,C616,A617,"f",,Trigger)</f>
        <v>43594</v>
      </c>
      <c r="D617" s="102" t="e">
        <f>EUR1M!AP616</f>
        <v>#VALUE!</v>
      </c>
      <c r="E617" s="102">
        <f>EUR1M!AQ616</f>
        <v>5.3108017209859623E-3</v>
      </c>
      <c r="F617" s="220" t="e">
        <f t="shared" si="36"/>
        <v>#VALUE!</v>
      </c>
      <c r="G617" s="102" t="e">
        <f>EUR3M!AX616</f>
        <v>#VALUE!</v>
      </c>
      <c r="H617" s="102">
        <f>EUR3M!AY616</f>
        <v>6.6161671322327534E-3</v>
      </c>
      <c r="I617" s="220" t="e">
        <f t="shared" si="37"/>
        <v>#VALUE!</v>
      </c>
      <c r="J617" s="102" t="e">
        <f>EUR6M!AX616</f>
        <v>#VALUE!</v>
      </c>
      <c r="K617" s="102">
        <f>EUR6M!AY616</f>
        <v>7.8904003642546097E-3</v>
      </c>
      <c r="L617" s="220" t="e">
        <f t="shared" si="38"/>
        <v>#VALUE!</v>
      </c>
      <c r="M617" s="102" t="e">
        <f>EUR1Y!AX616</f>
        <v>#VALUE!</v>
      </c>
      <c r="N617" s="102">
        <f>EUR1Y!AY616</f>
        <v>9.5657496840718843E-3</v>
      </c>
      <c r="O617" s="220" t="e">
        <f t="shared" si="39"/>
        <v>#VALUE!</v>
      </c>
    </row>
    <row r="618" spans="1:15" x14ac:dyDescent="0.2">
      <c r="A618" s="57" t="s">
        <v>44</v>
      </c>
      <c r="B618" s="219">
        <f>_xll.qlInterestRateIndexFixingDate(IborIndex&amp;"6M",C618,Trigger)</f>
        <v>43599</v>
      </c>
      <c r="C618" s="219">
        <f>_xll.qlCalendarAdvance(Calendar,C617,A618,"f",,Trigger)</f>
        <v>43601</v>
      </c>
      <c r="D618" s="102" t="e">
        <f>EUR1M!AP617</f>
        <v>#VALUE!</v>
      </c>
      <c r="E618" s="102">
        <f>EUR1M!AQ617</f>
        <v>5.367602292158935E-3</v>
      </c>
      <c r="F618" s="220" t="e">
        <f t="shared" si="36"/>
        <v>#VALUE!</v>
      </c>
      <c r="G618" s="102" t="e">
        <f>EUR3M!AX617</f>
        <v>#VALUE!</v>
      </c>
      <c r="H618" s="102">
        <f>EUR3M!AY617</f>
        <v>6.6696861488537906E-3</v>
      </c>
      <c r="I618" s="220" t="e">
        <f t="shared" si="37"/>
        <v>#VALUE!</v>
      </c>
      <c r="J618" s="102" t="e">
        <f>EUR6M!AX617</f>
        <v>#VALUE!</v>
      </c>
      <c r="K618" s="102">
        <f>EUR6M!AY617</f>
        <v>7.9456584925033987E-3</v>
      </c>
      <c r="L618" s="220" t="e">
        <f t="shared" si="38"/>
        <v>#VALUE!</v>
      </c>
      <c r="M618" s="102" t="e">
        <f>EUR1Y!AX617</f>
        <v>#VALUE!</v>
      </c>
      <c r="N618" s="102">
        <f>EUR1Y!AY617</f>
        <v>9.6177029382586918E-3</v>
      </c>
      <c r="O618" s="220" t="e">
        <f t="shared" si="39"/>
        <v>#VALUE!</v>
      </c>
    </row>
    <row r="619" spans="1:15" x14ac:dyDescent="0.2">
      <c r="A619" s="57" t="s">
        <v>44</v>
      </c>
      <c r="B619" s="219">
        <f>_xll.qlInterestRateIndexFixingDate(IborIndex&amp;"6M",C619,Trigger)</f>
        <v>43606</v>
      </c>
      <c r="C619" s="219">
        <f>_xll.qlCalendarAdvance(Calendar,C618,A619,"f",,Trigger)</f>
        <v>43608</v>
      </c>
      <c r="D619" s="102" t="e">
        <f>EUR1M!AP618</f>
        <v>#VALUE!</v>
      </c>
      <c r="E619" s="102">
        <f>EUR1M!AQ618</f>
        <v>5.4243297219782891E-3</v>
      </c>
      <c r="F619" s="220" t="e">
        <f t="shared" si="36"/>
        <v>#VALUE!</v>
      </c>
      <c r="G619" s="102" t="e">
        <f>EUR3M!AX618</f>
        <v>#VALUE!</v>
      </c>
      <c r="H619" s="102">
        <f>EUR3M!AY618</f>
        <v>6.7231867895809778E-3</v>
      </c>
      <c r="I619" s="220" t="e">
        <f t="shared" si="37"/>
        <v>#VALUE!</v>
      </c>
      <c r="J619" s="102" t="e">
        <f>EUR6M!AX618</f>
        <v>#VALUE!</v>
      </c>
      <c r="K619" s="102">
        <f>EUR6M!AY618</f>
        <v>8.0007741212738837E-3</v>
      </c>
      <c r="L619" s="220" t="e">
        <f t="shared" si="38"/>
        <v>#VALUE!</v>
      </c>
      <c r="M619" s="102" t="e">
        <f>EUR1Y!AX618</f>
        <v>#VALUE!</v>
      </c>
      <c r="N619" s="102">
        <f>EUR1Y!AY618</f>
        <v>9.6694995561297792E-3</v>
      </c>
      <c r="O619" s="220" t="e">
        <f t="shared" si="39"/>
        <v>#VALUE!</v>
      </c>
    </row>
    <row r="620" spans="1:15" x14ac:dyDescent="0.2">
      <c r="A620" s="57" t="s">
        <v>44</v>
      </c>
      <c r="B620" s="219">
        <f>_xll.qlInterestRateIndexFixingDate(IborIndex&amp;"6M",C620,Trigger)</f>
        <v>43613</v>
      </c>
      <c r="C620" s="219">
        <f>_xll.qlCalendarAdvance(Calendar,C619,A620,"f",,Trigger)</f>
        <v>43615</v>
      </c>
      <c r="D620" s="102" t="e">
        <f>EUR1M!AP619</f>
        <v>#VALUE!</v>
      </c>
      <c r="E620" s="102">
        <f>EUR1M!AQ619</f>
        <v>5.4768970250096416E-3</v>
      </c>
      <c r="F620" s="220" t="e">
        <f t="shared" si="36"/>
        <v>#VALUE!</v>
      </c>
      <c r="G620" s="102" t="e">
        <f>EUR3M!AX619</f>
        <v>#VALUE!</v>
      </c>
      <c r="H620" s="102">
        <f>EUR3M!AY619</f>
        <v>6.7766655186548034E-3</v>
      </c>
      <c r="I620" s="220" t="e">
        <f t="shared" si="37"/>
        <v>#VALUE!</v>
      </c>
      <c r="J620" s="102" t="e">
        <f>EUR6M!AX619</f>
        <v>#VALUE!</v>
      </c>
      <c r="K620" s="102">
        <f>EUR6M!AY619</f>
        <v>8.0517788766145282E-3</v>
      </c>
      <c r="L620" s="220" t="e">
        <f t="shared" si="38"/>
        <v>#VALUE!</v>
      </c>
      <c r="M620" s="102" t="e">
        <f>EUR1Y!AX619</f>
        <v>#VALUE!</v>
      </c>
      <c r="N620" s="102">
        <f>EUR1Y!AY619</f>
        <v>9.7211412705663046E-3</v>
      </c>
      <c r="O620" s="220" t="e">
        <f t="shared" si="39"/>
        <v>#VALUE!</v>
      </c>
    </row>
    <row r="621" spans="1:15" x14ac:dyDescent="0.2">
      <c r="A621" s="57" t="s">
        <v>44</v>
      </c>
      <c r="B621" s="219">
        <f>_xll.qlInterestRateIndexFixingDate(IborIndex&amp;"6M",C621,Trigger)</f>
        <v>43620</v>
      </c>
      <c r="C621" s="219">
        <f>_xll.qlCalendarAdvance(Calendar,C620,A621,"f",,Trigger)</f>
        <v>43622</v>
      </c>
      <c r="D621" s="102" t="e">
        <f>EUR1M!AP620</f>
        <v>#VALUE!</v>
      </c>
      <c r="E621" s="102">
        <f>EUR1M!AQ620</f>
        <v>5.5334652981553489E-3</v>
      </c>
      <c r="F621" s="220" t="e">
        <f t="shared" si="36"/>
        <v>#VALUE!</v>
      </c>
      <c r="G621" s="102" t="e">
        <f>EUR3M!AX620</f>
        <v>#VALUE!</v>
      </c>
      <c r="H621" s="102">
        <f>EUR3M!AY620</f>
        <v>6.8301190666896364E-3</v>
      </c>
      <c r="I621" s="220" t="e">
        <f t="shared" si="37"/>
        <v>#VALUE!</v>
      </c>
      <c r="J621" s="102" t="e">
        <f>EUR6M!AX620</f>
        <v>#VALUE!</v>
      </c>
      <c r="K621" s="102">
        <f>EUR6M!AY620</f>
        <v>8.1066048655655046E-3</v>
      </c>
      <c r="L621" s="220" t="e">
        <f t="shared" si="38"/>
        <v>#VALUE!</v>
      </c>
      <c r="M621" s="102" t="e">
        <f>EUR1Y!AX620</f>
        <v>#VALUE!</v>
      </c>
      <c r="N621" s="102">
        <f>EUR1Y!AY620</f>
        <v>9.7726299127690371E-3</v>
      </c>
      <c r="O621" s="220" t="e">
        <f t="shared" si="39"/>
        <v>#VALUE!</v>
      </c>
    </row>
    <row r="622" spans="1:15" x14ac:dyDescent="0.2">
      <c r="A622" s="57" t="s">
        <v>44</v>
      </c>
      <c r="B622" s="219">
        <f>_xll.qlInterestRateIndexFixingDate(IborIndex&amp;"6M",C622,Trigger)</f>
        <v>43627</v>
      </c>
      <c r="C622" s="219">
        <f>_xll.qlCalendarAdvance(Calendar,C621,A622,"f",,Trigger)</f>
        <v>43629</v>
      </c>
      <c r="D622" s="102" t="e">
        <f>EUR1M!AP621</f>
        <v>#VALUE!</v>
      </c>
      <c r="E622" s="102">
        <f>EUR1M!AQ621</f>
        <v>5.5899422731666704E-3</v>
      </c>
      <c r="F622" s="220" t="e">
        <f t="shared" si="36"/>
        <v>#VALUE!</v>
      </c>
      <c r="G622" s="102" t="e">
        <f>EUR3M!AX621</f>
        <v>#VALUE!</v>
      </c>
      <c r="H622" s="102">
        <f>EUR3M!AY621</f>
        <v>6.883544164122595E-3</v>
      </c>
      <c r="I622" s="220" t="e">
        <f t="shared" si="37"/>
        <v>#VALUE!</v>
      </c>
      <c r="J622" s="102" t="e">
        <f>EUR6M!AX621</f>
        <v>#VALUE!</v>
      </c>
      <c r="K622" s="102">
        <f>EUR6M!AY621</f>
        <v>8.1612725164428995E-3</v>
      </c>
      <c r="L622" s="220" t="e">
        <f t="shared" si="38"/>
        <v>#VALUE!</v>
      </c>
      <c r="M622" s="102" t="e">
        <f>EUR1Y!AX621</f>
        <v>#VALUE!</v>
      </c>
      <c r="N622" s="102">
        <f>EUR1Y!AY621</f>
        <v>9.8239674074184959E-3</v>
      </c>
      <c r="O622" s="220" t="e">
        <f t="shared" si="39"/>
        <v>#VALUE!</v>
      </c>
    </row>
    <row r="623" spans="1:15" x14ac:dyDescent="0.2">
      <c r="A623" s="57" t="s">
        <v>44</v>
      </c>
      <c r="B623" s="219">
        <f>_xll.qlInterestRateIndexFixingDate(IborIndex&amp;"6M",C623,Trigger)</f>
        <v>43634</v>
      </c>
      <c r="C623" s="219">
        <f>_xll.qlCalendarAdvance(Calendar,C622,A623,"f",,Trigger)</f>
        <v>43636</v>
      </c>
      <c r="D623" s="102" t="e">
        <f>EUR1M!AP622</f>
        <v>#VALUE!</v>
      </c>
      <c r="E623" s="102">
        <f>EUR1M!AQ622</f>
        <v>5.6463217714020075E-3</v>
      </c>
      <c r="F623" s="220" t="e">
        <f t="shared" si="36"/>
        <v>#VALUE!</v>
      </c>
      <c r="G623" s="102" t="e">
        <f>EUR3M!AX622</f>
        <v>#VALUE!</v>
      </c>
      <c r="H623" s="102">
        <f>EUR3M!AY622</f>
        <v>6.9369375412100731E-3</v>
      </c>
      <c r="I623" s="220" t="e">
        <f t="shared" si="37"/>
        <v>#VALUE!</v>
      </c>
      <c r="J623" s="102" t="e">
        <f>EUR6M!AX622</f>
        <v>#VALUE!</v>
      </c>
      <c r="K623" s="102">
        <f>EUR6M!AY622</f>
        <v>8.2157764244308838E-3</v>
      </c>
      <c r="L623" s="220" t="e">
        <f t="shared" si="38"/>
        <v>#VALUE!</v>
      </c>
      <c r="M623" s="102" t="e">
        <f>EUR1Y!AX622</f>
        <v>#VALUE!</v>
      </c>
      <c r="N623" s="102">
        <f>EUR1Y!AY622</f>
        <v>9.8751557726970279E-3</v>
      </c>
      <c r="O623" s="220" t="e">
        <f t="shared" si="39"/>
        <v>#VALUE!</v>
      </c>
    </row>
    <row r="624" spans="1:15" x14ac:dyDescent="0.2">
      <c r="A624" s="57" t="s">
        <v>44</v>
      </c>
      <c r="B624" s="219">
        <f>_xll.qlInterestRateIndexFixingDate(IborIndex&amp;"6M",C624,Trigger)</f>
        <v>43641</v>
      </c>
      <c r="C624" s="219">
        <f>_xll.qlCalendarAdvance(Calendar,C623,A624,"f",,Trigger)</f>
        <v>43643</v>
      </c>
      <c r="D624" s="102" t="e">
        <f>EUR1M!AP623</f>
        <v>#VALUE!</v>
      </c>
      <c r="E624" s="102">
        <f>EUR1M!AQ623</f>
        <v>5.706652676497382E-3</v>
      </c>
      <c r="F624" s="220" t="e">
        <f t="shared" si="36"/>
        <v>#VALUE!</v>
      </c>
      <c r="G624" s="102" t="e">
        <f>EUR3M!AX623</f>
        <v>#VALUE!</v>
      </c>
      <c r="H624" s="102">
        <f>EUR3M!AY623</f>
        <v>6.9902959280364278E-3</v>
      </c>
      <c r="I624" s="220" t="e">
        <f t="shared" si="37"/>
        <v>#VALUE!</v>
      </c>
      <c r="J624" s="102" t="e">
        <f>EUR6M!AX623</f>
        <v>#VALUE!</v>
      </c>
      <c r="K624" s="102">
        <f>EUR6M!AY623</f>
        <v>8.2779385828201432E-3</v>
      </c>
      <c r="L624" s="220" t="e">
        <f t="shared" si="38"/>
        <v>#VALUE!</v>
      </c>
      <c r="M624" s="102" t="e">
        <f>EUR1Y!AX623</f>
        <v>#VALUE!</v>
      </c>
      <c r="N624" s="102">
        <f>EUR1Y!AY623</f>
        <v>9.9261971203082298E-3</v>
      </c>
      <c r="O624" s="220" t="e">
        <f t="shared" si="39"/>
        <v>#VALUE!</v>
      </c>
    </row>
    <row r="625" spans="1:15" x14ac:dyDescent="0.2">
      <c r="A625" s="57" t="s">
        <v>44</v>
      </c>
      <c r="B625" s="219">
        <f>_xll.qlInterestRateIndexFixingDate(IborIndex&amp;"6M",C625,Trigger)</f>
        <v>43648</v>
      </c>
      <c r="C625" s="219">
        <f>_xll.qlCalendarAdvance(Calendar,C624,A625,"f",,Trigger)</f>
        <v>43650</v>
      </c>
      <c r="D625" s="102" t="e">
        <f>EUR1M!AP624</f>
        <v>#VALUE!</v>
      </c>
      <c r="E625" s="102">
        <f>EUR1M!AQ624</f>
        <v>5.7628111769537603E-3</v>
      </c>
      <c r="F625" s="220" t="e">
        <f t="shared" si="36"/>
        <v>#VALUE!</v>
      </c>
      <c r="G625" s="102" t="e">
        <f>EUR3M!AX624</f>
        <v>#VALUE!</v>
      </c>
      <c r="H625" s="102">
        <f>EUR3M!AY624</f>
        <v>7.0436160545044217E-3</v>
      </c>
      <c r="I625" s="220" t="e">
        <f t="shared" si="37"/>
        <v>#VALUE!</v>
      </c>
      <c r="J625" s="102" t="e">
        <f>EUR6M!AX624</f>
        <v>#VALUE!</v>
      </c>
      <c r="K625" s="102">
        <f>EUR6M!AY624</f>
        <v>8.3281726043377378E-3</v>
      </c>
      <c r="L625" s="220" t="e">
        <f t="shared" si="38"/>
        <v>#VALUE!</v>
      </c>
      <c r="M625" s="102" t="e">
        <f>EUR1Y!AX624</f>
        <v>#VALUE!</v>
      </c>
      <c r="N625" s="102">
        <f>EUR1Y!AY624</f>
        <v>9.9770936554996695E-3</v>
      </c>
      <c r="O625" s="220" t="e">
        <f t="shared" si="39"/>
        <v>#VALUE!</v>
      </c>
    </row>
    <row r="626" spans="1:15" x14ac:dyDescent="0.2">
      <c r="A626" s="57" t="s">
        <v>44</v>
      </c>
      <c r="B626" s="219">
        <f>_xll.qlInterestRateIndexFixingDate(IborIndex&amp;"6M",C626,Trigger)</f>
        <v>43655</v>
      </c>
      <c r="C626" s="219">
        <f>_xll.qlCalendarAdvance(Calendar,C625,A626,"f",,Trigger)</f>
        <v>43657</v>
      </c>
      <c r="D626" s="102" t="e">
        <f>EUR1M!AP625</f>
        <v>#VALUE!</v>
      </c>
      <c r="E626" s="102">
        <f>EUR1M!AQ625</f>
        <v>5.818853229534281E-3</v>
      </c>
      <c r="F626" s="220" t="e">
        <f t="shared" si="36"/>
        <v>#VALUE!</v>
      </c>
      <c r="G626" s="102" t="e">
        <f>EUR3M!AX625</f>
        <v>#VALUE!</v>
      </c>
      <c r="H626" s="102">
        <f>EUR3M!AY625</f>
        <v>7.0968946503413089E-3</v>
      </c>
      <c r="I626" s="220" t="e">
        <f t="shared" si="37"/>
        <v>#VALUE!</v>
      </c>
      <c r="J626" s="102" t="e">
        <f>EUR6M!AX625</f>
        <v>#VALUE!</v>
      </c>
      <c r="K626" s="102">
        <f>EUR6M!AY625</f>
        <v>8.3821393535619421E-3</v>
      </c>
      <c r="L626" s="220" t="e">
        <f t="shared" si="38"/>
        <v>#VALUE!</v>
      </c>
      <c r="M626" s="102" t="e">
        <f>EUR1Y!AX625</f>
        <v>#VALUE!</v>
      </c>
      <c r="N626" s="102">
        <f>EUR1Y!AY625</f>
        <v>1.0027847677082547E-2</v>
      </c>
      <c r="O626" s="220" t="e">
        <f t="shared" si="39"/>
        <v>#VALUE!</v>
      </c>
    </row>
    <row r="627" spans="1:15" x14ac:dyDescent="0.2">
      <c r="A627" s="57" t="s">
        <v>44</v>
      </c>
      <c r="B627" s="219">
        <f>_xll.qlInterestRateIndexFixingDate(IborIndex&amp;"6M",C627,Trigger)</f>
        <v>43662</v>
      </c>
      <c r="C627" s="219">
        <f>_xll.qlCalendarAdvance(Calendar,C626,A627,"f",,Trigger)</f>
        <v>43664</v>
      </c>
      <c r="D627" s="102" t="e">
        <f>EUR1M!AP626</f>
        <v>#VALUE!</v>
      </c>
      <c r="E627" s="102">
        <f>EUR1M!AQ626</f>
        <v>5.8747726549779689E-3</v>
      </c>
      <c r="F627" s="220" t="e">
        <f t="shared" si="36"/>
        <v>#VALUE!</v>
      </c>
      <c r="G627" s="102" t="e">
        <f>EUR3M!AX626</f>
        <v>#VALUE!</v>
      </c>
      <c r="H627" s="102">
        <f>EUR3M!AY626</f>
        <v>7.1501284450988271E-3</v>
      </c>
      <c r="I627" s="220" t="e">
        <f t="shared" si="37"/>
        <v>#VALUE!</v>
      </c>
      <c r="J627" s="102" t="e">
        <f>EUR6M!AX626</f>
        <v>#VALUE!</v>
      </c>
      <c r="K627" s="102">
        <f>EUR6M!AY626</f>
        <v>8.4359203525209772E-3</v>
      </c>
      <c r="L627" s="220" t="e">
        <f t="shared" si="38"/>
        <v>#VALUE!</v>
      </c>
      <c r="M627" s="102" t="e">
        <f>EUR1Y!AX626</f>
        <v>#VALUE!</v>
      </c>
      <c r="N627" s="102">
        <f>EUR1Y!AY626</f>
        <v>1.0078461577451556E-2</v>
      </c>
      <c r="O627" s="220" t="e">
        <f t="shared" si="39"/>
        <v>#VALUE!</v>
      </c>
    </row>
    <row r="628" spans="1:15" x14ac:dyDescent="0.2">
      <c r="A628" s="57" t="s">
        <v>44</v>
      </c>
      <c r="B628" s="219">
        <f>_xll.qlInterestRateIndexFixingDate(IborIndex&amp;"6M",C628,Trigger)</f>
        <v>43669</v>
      </c>
      <c r="C628" s="219">
        <f>_xll.qlCalendarAdvance(Calendar,C627,A628,"f",,Trigger)</f>
        <v>43671</v>
      </c>
      <c r="D628" s="102" t="e">
        <f>EUR1M!AP627</f>
        <v>#VALUE!</v>
      </c>
      <c r="E628" s="102">
        <f>EUR1M!AQ627</f>
        <v>5.9305632739181302E-3</v>
      </c>
      <c r="F628" s="220" t="e">
        <f t="shared" si="36"/>
        <v>#VALUE!</v>
      </c>
      <c r="G628" s="102" t="e">
        <f>EUR3M!AX627</f>
        <v>#VALUE!</v>
      </c>
      <c r="H628" s="102">
        <f>EUR3M!AY627</f>
        <v>7.2033141681523373E-3</v>
      </c>
      <c r="I628" s="220" t="e">
        <f t="shared" si="37"/>
        <v>#VALUE!</v>
      </c>
      <c r="J628" s="102" t="e">
        <f>EUR6M!AX627</f>
        <v>#VALUE!</v>
      </c>
      <c r="K628" s="102">
        <f>EUR6M!AY627</f>
        <v>8.4895101934223671E-3</v>
      </c>
      <c r="L628" s="220" t="e">
        <f t="shared" si="38"/>
        <v>#VALUE!</v>
      </c>
      <c r="M628" s="102" t="e">
        <f>EUR1Y!AX627</f>
        <v>#VALUE!</v>
      </c>
      <c r="N628" s="102">
        <f>EUR1Y!AY627</f>
        <v>1.0128937842606739E-2</v>
      </c>
      <c r="O628" s="220" t="e">
        <f t="shared" si="39"/>
        <v>#VALUE!</v>
      </c>
    </row>
    <row r="629" spans="1:15" x14ac:dyDescent="0.2">
      <c r="A629" s="57" t="s">
        <v>44</v>
      </c>
      <c r="B629" s="219">
        <f>_xll.qlInterestRateIndexFixingDate(IborIndex&amp;"6M",C629,Trigger)</f>
        <v>43676</v>
      </c>
      <c r="C629" s="219">
        <f>_xll.qlCalendarAdvance(Calendar,C628,A629,"f",,Trigger)</f>
        <v>43678</v>
      </c>
      <c r="D629" s="102" t="e">
        <f>EUR1M!AP628</f>
        <v>#VALUE!</v>
      </c>
      <c r="E629" s="102">
        <f>EUR1M!AQ628</f>
        <v>5.9862189068617165E-3</v>
      </c>
      <c r="F629" s="220" t="e">
        <f t="shared" si="36"/>
        <v>#VALUE!</v>
      </c>
      <c r="G629" s="102" t="e">
        <f>EUR3M!AX628</f>
        <v>#VALUE!</v>
      </c>
      <c r="H629" s="102">
        <f>EUR3M!AY628</f>
        <v>7.2564485486999479E-3</v>
      </c>
      <c r="I629" s="220" t="e">
        <f t="shared" si="37"/>
        <v>#VALUE!</v>
      </c>
      <c r="J629" s="102" t="e">
        <f>EUR6M!AX628</f>
        <v>#VALUE!</v>
      </c>
      <c r="K629" s="102">
        <f>EUR6M!AY628</f>
        <v>8.5429034679414574E-3</v>
      </c>
      <c r="L629" s="220" t="e">
        <f t="shared" si="38"/>
        <v>#VALUE!</v>
      </c>
      <c r="M629" s="102" t="e">
        <f>EUR1Y!AX628</f>
        <v>#VALUE!</v>
      </c>
      <c r="N629" s="102">
        <f>EUR1Y!AY628</f>
        <v>1.0179279052172259E-2</v>
      </c>
      <c r="O629" s="220" t="e">
        <f t="shared" si="39"/>
        <v>#VALUE!</v>
      </c>
    </row>
    <row r="630" spans="1:15" x14ac:dyDescent="0.2">
      <c r="A630" s="57" t="s">
        <v>44</v>
      </c>
      <c r="B630" s="219">
        <f>_xll.qlInterestRateIndexFixingDate(IborIndex&amp;"6M",C630,Trigger)</f>
        <v>43683</v>
      </c>
      <c r="C630" s="219">
        <f>_xll.qlCalendarAdvance(Calendar,C629,A630,"f",,Trigger)</f>
        <v>43685</v>
      </c>
      <c r="D630" s="102" t="e">
        <f>EUR1M!AP629</f>
        <v>#VALUE!</v>
      </c>
      <c r="E630" s="102">
        <f>EUR1M!AQ629</f>
        <v>6.0417333742125399E-3</v>
      </c>
      <c r="F630" s="220" t="e">
        <f t="shared" si="36"/>
        <v>#VALUE!</v>
      </c>
      <c r="G630" s="102" t="e">
        <f>EUR3M!AX629</f>
        <v>#VALUE!</v>
      </c>
      <c r="H630" s="102">
        <f>EUR3M!AY629</f>
        <v>7.309528315767734E-3</v>
      </c>
      <c r="I630" s="220" t="e">
        <f t="shared" si="37"/>
        <v>#VALUE!</v>
      </c>
      <c r="J630" s="102" t="e">
        <f>EUR6M!AX629</f>
        <v>#VALUE!</v>
      </c>
      <c r="K630" s="102">
        <f>EUR6M!AY629</f>
        <v>8.5960947672235766E-3</v>
      </c>
      <c r="L630" s="220" t="e">
        <f t="shared" si="38"/>
        <v>#VALUE!</v>
      </c>
      <c r="M630" s="102" t="e">
        <f>EUR1Y!AX629</f>
        <v>#VALUE!</v>
      </c>
      <c r="N630" s="102">
        <f>EUR1Y!AY629</f>
        <v>1.0229487879417373E-2</v>
      </c>
      <c r="O630" s="220" t="e">
        <f t="shared" si="39"/>
        <v>#VALUE!</v>
      </c>
    </row>
    <row r="631" spans="1:15" x14ac:dyDescent="0.2">
      <c r="A631" s="57" t="s">
        <v>44</v>
      </c>
      <c r="B631" s="219">
        <f>_xll.qlInterestRateIndexFixingDate(IborIndex&amp;"6M",C631,Trigger)</f>
        <v>43690</v>
      </c>
      <c r="C631" s="219">
        <f>_xll.qlCalendarAdvance(Calendar,C630,A631,"f",,Trigger)</f>
        <v>43692</v>
      </c>
      <c r="D631" s="102" t="e">
        <f>EUR1M!AP630</f>
        <v>#VALUE!</v>
      </c>
      <c r="E631" s="102">
        <f>EUR1M!AQ630</f>
        <v>6.0971004962506381E-3</v>
      </c>
      <c r="F631" s="220" t="e">
        <f t="shared" si="36"/>
        <v>#VALUE!</v>
      </c>
      <c r="G631" s="102" t="e">
        <f>EUR3M!AX630</f>
        <v>#VALUE!</v>
      </c>
      <c r="H631" s="102">
        <f>EUR3M!AY630</f>
        <v>7.3625501982027795E-3</v>
      </c>
      <c r="I631" s="220" t="e">
        <f t="shared" si="37"/>
        <v>#VALUE!</v>
      </c>
      <c r="J631" s="102" t="e">
        <f>EUR6M!AX630</f>
        <v>#VALUE!</v>
      </c>
      <c r="K631" s="102">
        <f>EUR6M!AY630</f>
        <v>8.6490786818931697E-3</v>
      </c>
      <c r="L631" s="220" t="e">
        <f t="shared" si="38"/>
        <v>#VALUE!</v>
      </c>
      <c r="M631" s="102" t="e">
        <f>EUR1Y!AX630</f>
        <v>#VALUE!</v>
      </c>
      <c r="N631" s="102">
        <f>EUR1Y!AY630</f>
        <v>1.0279567091276302E-2</v>
      </c>
      <c r="O631" s="220" t="e">
        <f t="shared" si="39"/>
        <v>#VALUE!</v>
      </c>
    </row>
    <row r="632" spans="1:15" x14ac:dyDescent="0.2">
      <c r="A632" s="57" t="s">
        <v>44</v>
      </c>
      <c r="B632" s="219">
        <f>_xll.qlInterestRateIndexFixingDate(IborIndex&amp;"6M",C632,Trigger)</f>
        <v>43697</v>
      </c>
      <c r="C632" s="219">
        <f>_xll.qlCalendarAdvance(Calendar,C631,A632,"f",,Trigger)</f>
        <v>43699</v>
      </c>
      <c r="D632" s="102" t="e">
        <f>EUR1M!AP631</f>
        <v>#VALUE!</v>
      </c>
      <c r="E632" s="102">
        <f>EUR1M!AQ631</f>
        <v>6.1523140931529054E-3</v>
      </c>
      <c r="F632" s="220" t="e">
        <f t="shared" si="36"/>
        <v>#VALUE!</v>
      </c>
      <c r="G632" s="102" t="e">
        <f>EUR3M!AX631</f>
        <v>#VALUE!</v>
      </c>
      <c r="H632" s="102">
        <f>EUR3M!AY631</f>
        <v>7.4155109246810055E-3</v>
      </c>
      <c r="I632" s="220" t="e">
        <f t="shared" si="37"/>
        <v>#VALUE!</v>
      </c>
      <c r="J632" s="102" t="e">
        <f>EUR6M!AX631</f>
        <v>#VALUE!</v>
      </c>
      <c r="K632" s="102">
        <f>EUR6M!AY631</f>
        <v>8.7018498020563981E-3</v>
      </c>
      <c r="L632" s="220" t="e">
        <f t="shared" si="38"/>
        <v>#VALUE!</v>
      </c>
      <c r="M632" s="102" t="e">
        <f>EUR1Y!AX631</f>
        <v>#VALUE!</v>
      </c>
      <c r="N632" s="102">
        <f>EUR1Y!AY631</f>
        <v>1.0329519548367458E-2</v>
      </c>
      <c r="O632" s="220" t="e">
        <f t="shared" si="39"/>
        <v>#VALUE!</v>
      </c>
    </row>
    <row r="633" spans="1:15" x14ac:dyDescent="0.2">
      <c r="A633" s="57" t="s">
        <v>44</v>
      </c>
      <c r="B633" s="219">
        <f>_xll.qlInterestRateIndexFixingDate(IborIndex&amp;"6M",C633,Trigger)</f>
        <v>43704</v>
      </c>
      <c r="C633" s="219">
        <f>_xll.qlCalendarAdvance(Calendar,C632,A633,"f",,Trigger)</f>
        <v>43706</v>
      </c>
      <c r="D633" s="102" t="e">
        <f>EUR1M!AP632</f>
        <v>#VALUE!</v>
      </c>
      <c r="E633" s="102">
        <f>EUR1M!AQ632</f>
        <v>6.2033961489227352E-3</v>
      </c>
      <c r="F633" s="220" t="e">
        <f t="shared" si="36"/>
        <v>#VALUE!</v>
      </c>
      <c r="G633" s="102" t="e">
        <f>EUR3M!AX632</f>
        <v>#VALUE!</v>
      </c>
      <c r="H633" s="102">
        <f>EUR3M!AY632</f>
        <v>7.4684072237028182E-3</v>
      </c>
      <c r="I633" s="220" t="e">
        <f t="shared" si="37"/>
        <v>#VALUE!</v>
      </c>
      <c r="J633" s="102" t="e">
        <f>EUR6M!AX632</f>
        <v>#VALUE!</v>
      </c>
      <c r="K633" s="102">
        <f>EUR6M!AY632</f>
        <v>8.7468360921987599E-3</v>
      </c>
      <c r="L633" s="220" t="e">
        <f t="shared" si="38"/>
        <v>#VALUE!</v>
      </c>
      <c r="M633" s="102" t="e">
        <f>EUR1Y!AX632</f>
        <v>#VALUE!</v>
      </c>
      <c r="N633" s="102">
        <f>EUR1Y!AY632</f>
        <v>1.0379348205013744E-2</v>
      </c>
      <c r="O633" s="220" t="e">
        <f t="shared" si="39"/>
        <v>#VALUE!</v>
      </c>
    </row>
    <row r="634" spans="1:15" x14ac:dyDescent="0.2">
      <c r="A634" s="57" t="s">
        <v>44</v>
      </c>
      <c r="B634" s="219">
        <f>_xll.qlInterestRateIndexFixingDate(IborIndex&amp;"6M",C634,Trigger)</f>
        <v>43711</v>
      </c>
      <c r="C634" s="219">
        <f>_xll.qlCalendarAdvance(Calendar,C633,A634,"f",,Trigger)</f>
        <v>43713</v>
      </c>
      <c r="D634" s="102" t="e">
        <f>EUR1M!AP633</f>
        <v>#VALUE!</v>
      </c>
      <c r="E634" s="102">
        <f>EUR1M!AQ633</f>
        <v>6.2582955800465356E-3</v>
      </c>
      <c r="F634" s="220" t="e">
        <f t="shared" si="36"/>
        <v>#VALUE!</v>
      </c>
      <c r="G634" s="102" t="e">
        <f>EUR3M!AX633</f>
        <v>#VALUE!</v>
      </c>
      <c r="H634" s="102">
        <f>EUR3M!AY633</f>
        <v>7.5173973465387112E-3</v>
      </c>
      <c r="I634" s="220" t="e">
        <f t="shared" si="37"/>
        <v>#VALUE!</v>
      </c>
      <c r="J634" s="102" t="e">
        <f>EUR6M!AX633</f>
        <v>#VALUE!</v>
      </c>
      <c r="K634" s="102">
        <f>EUR6M!AY633</f>
        <v>8.7991984823166808E-3</v>
      </c>
      <c r="L634" s="220" t="e">
        <f t="shared" si="38"/>
        <v>#VALUE!</v>
      </c>
      <c r="M634" s="102" t="e">
        <f>EUR1Y!AX633</f>
        <v>#VALUE!</v>
      </c>
      <c r="N634" s="102">
        <f>EUR1Y!AY633</f>
        <v>1.0429056109262442E-2</v>
      </c>
      <c r="O634" s="220" t="e">
        <f t="shared" si="39"/>
        <v>#VALUE!</v>
      </c>
    </row>
    <row r="635" spans="1:15" x14ac:dyDescent="0.2">
      <c r="A635" s="57" t="s">
        <v>44</v>
      </c>
      <c r="B635" s="219">
        <f>_xll.qlInterestRateIndexFixingDate(IborIndex&amp;"6M",C635,Trigger)</f>
        <v>43718</v>
      </c>
      <c r="C635" s="219">
        <f>_xll.qlCalendarAdvance(Calendar,C634,A635,"f",,Trigger)</f>
        <v>43720</v>
      </c>
      <c r="D635" s="102" t="e">
        <f>EUR1M!AP634</f>
        <v>#VALUE!</v>
      </c>
      <c r="E635" s="102">
        <f>EUR1M!AQ634</f>
        <v>6.3130233819768122E-3</v>
      </c>
      <c r="F635" s="220" t="e">
        <f t="shared" si="36"/>
        <v>#VALUE!</v>
      </c>
      <c r="G635" s="102" t="e">
        <f>EUR3M!AX634</f>
        <v>#VALUE!</v>
      </c>
      <c r="H635" s="102">
        <f>EUR3M!AY634</f>
        <v>7.5701595575943083E-3</v>
      </c>
      <c r="I635" s="220" t="e">
        <f t="shared" si="37"/>
        <v>#VALUE!</v>
      </c>
      <c r="J635" s="102" t="e">
        <f>EUR6M!AX634</f>
        <v>#VALUE!</v>
      </c>
      <c r="K635" s="102">
        <f>EUR6M!AY634</f>
        <v>8.8513326144893101E-3</v>
      </c>
      <c r="L635" s="220" t="e">
        <f t="shared" si="38"/>
        <v>#VALUE!</v>
      </c>
      <c r="M635" s="102" t="e">
        <f>EUR1Y!AX634</f>
        <v>#VALUE!</v>
      </c>
      <c r="N635" s="102">
        <f>EUR1Y!AY634</f>
        <v>1.0478646402904204E-2</v>
      </c>
      <c r="O635" s="220" t="e">
        <f t="shared" si="39"/>
        <v>#VALUE!</v>
      </c>
    </row>
    <row r="636" spans="1:15" x14ac:dyDescent="0.2">
      <c r="A636" s="57" t="s">
        <v>44</v>
      </c>
      <c r="B636" s="219">
        <f>_xll.qlInterestRateIndexFixingDate(IborIndex&amp;"6M",C636,Trigger)</f>
        <v>43725</v>
      </c>
      <c r="C636" s="219">
        <f>_xll.qlCalendarAdvance(Calendar,C635,A636,"f",,Trigger)</f>
        <v>43727</v>
      </c>
      <c r="D636" s="102" t="e">
        <f>EUR1M!AP635</f>
        <v>#VALUE!</v>
      </c>
      <c r="E636" s="102">
        <f>EUR1M!AQ635</f>
        <v>6.3675733746384466E-3</v>
      </c>
      <c r="F636" s="220" t="e">
        <f t="shared" si="36"/>
        <v>#VALUE!</v>
      </c>
      <c r="G636" s="102" t="e">
        <f>EUR3M!AX635</f>
        <v>#VALUE!</v>
      </c>
      <c r="H636" s="102">
        <f>EUR3M!AY635</f>
        <v>7.6228477532407192E-3</v>
      </c>
      <c r="I636" s="220" t="e">
        <f t="shared" si="37"/>
        <v>#VALUE!</v>
      </c>
      <c r="J636" s="102" t="e">
        <f>EUR6M!AX635</f>
        <v>#VALUE!</v>
      </c>
      <c r="K636" s="102">
        <f>EUR6M!AY635</f>
        <v>8.903233077346832E-3</v>
      </c>
      <c r="L636" s="220" t="e">
        <f t="shared" si="38"/>
        <v>#VALUE!</v>
      </c>
      <c r="M636" s="102" t="e">
        <f>EUR1Y!AX635</f>
        <v>#VALUE!</v>
      </c>
      <c r="N636" s="102">
        <f>EUR1Y!AY635</f>
        <v>1.0528122321492493E-2</v>
      </c>
      <c r="O636" s="220" t="e">
        <f t="shared" si="39"/>
        <v>#VALUE!</v>
      </c>
    </row>
    <row r="637" spans="1:15" x14ac:dyDescent="0.2">
      <c r="A637" s="57" t="s">
        <v>44</v>
      </c>
      <c r="B637" s="219">
        <f>_xll.qlInterestRateIndexFixingDate(IborIndex&amp;"6M",C637,Trigger)</f>
        <v>43732</v>
      </c>
      <c r="C637" s="219">
        <f>_xll.qlCalendarAdvance(Calendar,C636,A637,"f",,Trigger)</f>
        <v>43734</v>
      </c>
      <c r="D637" s="102" t="e">
        <f>EUR1M!AP636</f>
        <v>#VALUE!</v>
      </c>
      <c r="E637" s="102">
        <f>EUR1M!AQ636</f>
        <v>6.4258628989225051E-3</v>
      </c>
      <c r="F637" s="220" t="e">
        <f t="shared" si="36"/>
        <v>#VALUE!</v>
      </c>
      <c r="G637" s="102" t="e">
        <f>EUR3M!AX636</f>
        <v>#VALUE!</v>
      </c>
      <c r="H637" s="102">
        <f>EUR3M!AY636</f>
        <v>7.6792827091928207E-3</v>
      </c>
      <c r="I637" s="220" t="e">
        <f t="shared" si="37"/>
        <v>#VALUE!</v>
      </c>
      <c r="J637" s="102" t="e">
        <f>EUR6M!AX636</f>
        <v>#VALUE!</v>
      </c>
      <c r="K637" s="102">
        <f>EUR6M!AY636</f>
        <v>8.9586101450131322E-3</v>
      </c>
      <c r="L637" s="220" t="e">
        <f t="shared" si="38"/>
        <v>#VALUE!</v>
      </c>
      <c r="M637" s="102" t="e">
        <f>EUR1Y!AX636</f>
        <v>#VALUE!</v>
      </c>
      <c r="N637" s="102">
        <f>EUR1Y!AY636</f>
        <v>1.0577487194363898E-2</v>
      </c>
      <c r="O637" s="220" t="e">
        <f t="shared" si="39"/>
        <v>#VALUE!</v>
      </c>
    </row>
    <row r="638" spans="1:15" x14ac:dyDescent="0.2">
      <c r="A638" s="57" t="s">
        <v>44</v>
      </c>
      <c r="B638" s="219">
        <f>_xll.qlInterestRateIndexFixingDate(IborIndex&amp;"6M",C638,Trigger)</f>
        <v>43739</v>
      </c>
      <c r="C638" s="219">
        <f>_xll.qlCalendarAdvance(Calendar,C637,A638,"f",,Trigger)</f>
        <v>43741</v>
      </c>
      <c r="D638" s="102" t="e">
        <f>EUR1M!AP637</f>
        <v>#VALUE!</v>
      </c>
      <c r="E638" s="102">
        <f>EUR1M!AQ637</f>
        <v>6.4800255624612143E-3</v>
      </c>
      <c r="F638" s="220" t="e">
        <f t="shared" si="36"/>
        <v>#VALUE!</v>
      </c>
      <c r="G638" s="102" t="e">
        <f>EUR3M!AX637</f>
        <v>#VALUE!</v>
      </c>
      <c r="H638" s="102">
        <f>EUR3M!AY637</f>
        <v>7.7318077924008934E-3</v>
      </c>
      <c r="I638" s="220" t="e">
        <f t="shared" si="37"/>
        <v>#VALUE!</v>
      </c>
      <c r="J638" s="102" t="e">
        <f>EUR6M!AX637</f>
        <v>#VALUE!</v>
      </c>
      <c r="K638" s="102">
        <f>EUR6M!AY637</f>
        <v>9.0100089660515876E-3</v>
      </c>
      <c r="L638" s="220" t="e">
        <f t="shared" si="38"/>
        <v>#VALUE!</v>
      </c>
      <c r="M638" s="102" t="e">
        <f>EUR1Y!AX637</f>
        <v>#VALUE!</v>
      </c>
      <c r="N638" s="102">
        <f>EUR1Y!AY637</f>
        <v>1.062674444465604E-2</v>
      </c>
      <c r="O638" s="220" t="e">
        <f t="shared" si="39"/>
        <v>#VALUE!</v>
      </c>
    </row>
    <row r="639" spans="1:15" x14ac:dyDescent="0.2">
      <c r="A639" s="57" t="s">
        <v>44</v>
      </c>
      <c r="B639" s="219">
        <f>_xll.qlInterestRateIndexFixingDate(IborIndex&amp;"6M",C639,Trigger)</f>
        <v>43746</v>
      </c>
      <c r="C639" s="219">
        <f>_xll.qlCalendarAdvance(Calendar,C638,A639,"f",,Trigger)</f>
        <v>43748</v>
      </c>
      <c r="D639" s="102" t="e">
        <f>EUR1M!AP638</f>
        <v>#VALUE!</v>
      </c>
      <c r="E639" s="102">
        <f>EUR1M!AQ638</f>
        <v>6.5339914390003242E-3</v>
      </c>
      <c r="F639" s="220" t="e">
        <f t="shared" si="36"/>
        <v>#VALUE!</v>
      </c>
      <c r="G639" s="102" t="e">
        <f>EUR3M!AX638</f>
        <v>#VALUE!</v>
      </c>
      <c r="H639" s="102">
        <f>EUR3M!AY638</f>
        <v>7.784248815538756E-3</v>
      </c>
      <c r="I639" s="220" t="e">
        <f t="shared" si="37"/>
        <v>#VALUE!</v>
      </c>
      <c r="J639" s="102" t="e">
        <f>EUR6M!AX638</f>
        <v>#VALUE!</v>
      </c>
      <c r="K639" s="102">
        <f>EUR6M!AY638</f>
        <v>9.0611574950974459E-3</v>
      </c>
      <c r="L639" s="220" t="e">
        <f t="shared" si="38"/>
        <v>#VALUE!</v>
      </c>
      <c r="M639" s="102" t="e">
        <f>EUR1Y!AX638</f>
        <v>#VALUE!</v>
      </c>
      <c r="N639" s="102">
        <f>EUR1Y!AY638</f>
        <v>1.0675897589329193E-2</v>
      </c>
      <c r="O639" s="220" t="e">
        <f t="shared" si="39"/>
        <v>#VALUE!</v>
      </c>
    </row>
    <row r="640" spans="1:15" x14ac:dyDescent="0.2">
      <c r="A640" s="57" t="s">
        <v>44</v>
      </c>
      <c r="B640" s="219">
        <f>_xll.qlInterestRateIndexFixingDate(IborIndex&amp;"6M",C640,Trigger)</f>
        <v>43753</v>
      </c>
      <c r="C640" s="219">
        <f>_xll.qlCalendarAdvance(Calendar,C639,A640,"f",,Trigger)</f>
        <v>43755</v>
      </c>
      <c r="D640" s="102" t="e">
        <f>EUR1M!AP639</f>
        <v>#VALUE!</v>
      </c>
      <c r="E640" s="102">
        <f>EUR1M!AQ639</f>
        <v>6.5877543478529057E-3</v>
      </c>
      <c r="F640" s="220" t="e">
        <f t="shared" si="36"/>
        <v>#VALUE!</v>
      </c>
      <c r="G640" s="102" t="e">
        <f>EUR3M!AX639</f>
        <v>#VALUE!</v>
      </c>
      <c r="H640" s="102">
        <f>EUR3M!AY639</f>
        <v>7.83660250590517E-3</v>
      </c>
      <c r="I640" s="220" t="e">
        <f t="shared" si="37"/>
        <v>#VALUE!</v>
      </c>
      <c r="J640" s="102" t="e">
        <f>EUR6M!AX639</f>
        <v>#VALUE!</v>
      </c>
      <c r="K640" s="102">
        <f>EUR6M!AY639</f>
        <v>9.1120503186161682E-3</v>
      </c>
      <c r="L640" s="220" t="e">
        <f t="shared" si="38"/>
        <v>#VALUE!</v>
      </c>
      <c r="M640" s="102" t="e">
        <f>EUR1Y!AX639</f>
        <v>#VALUE!</v>
      </c>
      <c r="N640" s="102">
        <f>EUR1Y!AY639</f>
        <v>1.0724950239182447E-2</v>
      </c>
      <c r="O640" s="220" t="e">
        <f t="shared" si="39"/>
        <v>#VALUE!</v>
      </c>
    </row>
    <row r="641" spans="1:15" x14ac:dyDescent="0.2">
      <c r="A641" s="57" t="s">
        <v>44</v>
      </c>
      <c r="B641" s="219">
        <f>_xll.qlInterestRateIndexFixingDate(IborIndex&amp;"6M",C641,Trigger)</f>
        <v>43760</v>
      </c>
      <c r="C641" s="219">
        <f>_xll.qlCalendarAdvance(Calendar,C640,A641,"f",,Trigger)</f>
        <v>43762</v>
      </c>
      <c r="D641" s="102" t="e">
        <f>EUR1M!AP640</f>
        <v>#VALUE!</v>
      </c>
      <c r="E641" s="102">
        <f>EUR1M!AQ640</f>
        <v>6.6413081082134133E-3</v>
      </c>
      <c r="F641" s="220" t="e">
        <f t="shared" si="36"/>
        <v>#VALUE!</v>
      </c>
      <c r="G641" s="102" t="e">
        <f>EUR3M!AX640</f>
        <v>#VALUE!</v>
      </c>
      <c r="H641" s="102">
        <f>EUR3M!AY640</f>
        <v>7.8888655906329402E-3</v>
      </c>
      <c r="I641" s="220" t="e">
        <f t="shared" si="37"/>
        <v>#VALUE!</v>
      </c>
      <c r="J641" s="102" t="e">
        <f>EUR6M!AX640</f>
        <v>#VALUE!</v>
      </c>
      <c r="K641" s="102">
        <f>EUR6M!AY640</f>
        <v>9.1626820226154426E-3</v>
      </c>
      <c r="L641" s="220" t="e">
        <f t="shared" si="38"/>
        <v>#VALUE!</v>
      </c>
      <c r="M641" s="102" t="e">
        <f>EUR1Y!AX640</f>
        <v>#VALUE!</v>
      </c>
      <c r="N641" s="102">
        <f>EUR1Y!AY640</f>
        <v>1.0773906098876209E-2</v>
      </c>
      <c r="O641" s="220" t="e">
        <f t="shared" si="39"/>
        <v>#VALUE!</v>
      </c>
    </row>
    <row r="642" spans="1:15" x14ac:dyDescent="0.2">
      <c r="A642" s="57" t="s">
        <v>44</v>
      </c>
      <c r="B642" s="219">
        <f>_xll.qlInterestRateIndexFixingDate(IborIndex&amp;"6M",C642,Trigger)</f>
        <v>43767</v>
      </c>
      <c r="C642" s="219">
        <f>_xll.qlCalendarAdvance(Calendar,C641,A642,"f",,Trigger)</f>
        <v>43769</v>
      </c>
      <c r="D642" s="102" t="e">
        <f>EUR1M!AP641</f>
        <v>#VALUE!</v>
      </c>
      <c r="E642" s="102">
        <f>EUR1M!AQ641</f>
        <v>6.6907932389010938E-3</v>
      </c>
      <c r="F642" s="220" t="e">
        <f t="shared" si="36"/>
        <v>#VALUE!</v>
      </c>
      <c r="G642" s="102" t="e">
        <f>EUR3M!AX641</f>
        <v>#VALUE!</v>
      </c>
      <c r="H642" s="102">
        <f>EUR3M!AY641</f>
        <v>7.9410347966845738E-3</v>
      </c>
      <c r="I642" s="220" t="e">
        <f t="shared" si="37"/>
        <v>#VALUE!</v>
      </c>
      <c r="J642" s="102" t="e">
        <f>EUR6M!AX641</f>
        <v>#VALUE!</v>
      </c>
      <c r="K642" s="102">
        <f>EUR6M!AY641</f>
        <v>9.2094257022711009E-3</v>
      </c>
      <c r="L642" s="220" t="e">
        <f t="shared" si="38"/>
        <v>#VALUE!</v>
      </c>
      <c r="M642" s="102" t="e">
        <f>EUR1Y!AX641</f>
        <v>#VALUE!</v>
      </c>
      <c r="N642" s="102">
        <f>EUR1Y!AY641</f>
        <v>1.082276896694901E-2</v>
      </c>
      <c r="O642" s="220" t="e">
        <f t="shared" si="39"/>
        <v>#VALUE!</v>
      </c>
    </row>
    <row r="643" spans="1:15" x14ac:dyDescent="0.2">
      <c r="A643" s="57" t="s">
        <v>44</v>
      </c>
      <c r="B643" s="219">
        <f>_xll.qlInterestRateIndexFixingDate(IborIndex&amp;"6M",C643,Trigger)</f>
        <v>43774</v>
      </c>
      <c r="C643" s="219">
        <f>_xll.qlCalendarAdvance(Calendar,C642,A643,"f",,Trigger)</f>
        <v>43776</v>
      </c>
      <c r="D643" s="102" t="e">
        <f>EUR1M!AP642</f>
        <v>#VALUE!</v>
      </c>
      <c r="E643" s="102">
        <f>EUR1M!AQ642</f>
        <v>6.7439255160044453E-3</v>
      </c>
      <c r="F643" s="220" t="e">
        <f t="shared" si="36"/>
        <v>#VALUE!</v>
      </c>
      <c r="G643" s="102" t="e">
        <f>EUR3M!AX642</f>
        <v>#VALUE!</v>
      </c>
      <c r="H643" s="102">
        <f>EUR3M!AY642</f>
        <v>7.9931068508540138E-3</v>
      </c>
      <c r="I643" s="220" t="e">
        <f t="shared" si="37"/>
        <v>#VALUE!</v>
      </c>
      <c r="J643" s="102" t="e">
        <f>EUR6M!AX642</f>
        <v>#VALUE!</v>
      </c>
      <c r="K643" s="102">
        <f>EUR6M!AY642</f>
        <v>9.259538921905756E-3</v>
      </c>
      <c r="L643" s="220" t="e">
        <f t="shared" si="38"/>
        <v>#VALUE!</v>
      </c>
      <c r="M643" s="102" t="e">
        <f>EUR1Y!AX642</f>
        <v>#VALUE!</v>
      </c>
      <c r="N643" s="102">
        <f>EUR1Y!AY642</f>
        <v>1.0871542735838697E-2</v>
      </c>
      <c r="O643" s="220" t="e">
        <f t="shared" si="39"/>
        <v>#VALUE!</v>
      </c>
    </row>
    <row r="644" spans="1:15" x14ac:dyDescent="0.2">
      <c r="A644" s="57" t="s">
        <v>44</v>
      </c>
      <c r="B644" s="219">
        <f>_xll.qlInterestRateIndexFixingDate(IborIndex&amp;"6M",C644,Trigger)</f>
        <v>43781</v>
      </c>
      <c r="C644" s="219">
        <f>_xll.qlCalendarAdvance(Calendar,C643,A644,"f",,Trigger)</f>
        <v>43783</v>
      </c>
      <c r="D644" s="102" t="e">
        <f>EUR1M!AP643</f>
        <v>#VALUE!</v>
      </c>
      <c r="E644" s="102">
        <f>EUR1M!AQ643</f>
        <v>6.7968305395851303E-3</v>
      </c>
      <c r="F644" s="220" t="e">
        <f t="shared" ref="F644:F707" si="40">(D644-E644)*10000</f>
        <v>#VALUE!</v>
      </c>
      <c r="G644" s="102" t="e">
        <f>EUR3M!AX643</f>
        <v>#VALUE!</v>
      </c>
      <c r="H644" s="102">
        <f>EUR3M!AY643</f>
        <v>8.0450784797718635E-3</v>
      </c>
      <c r="I644" s="220" t="e">
        <f t="shared" ref="I644:I707" si="41">(G644-H644)*10000</f>
        <v>#VALUE!</v>
      </c>
      <c r="J644" s="102" t="e">
        <f>EUR6M!AX643</f>
        <v>#VALUE!</v>
      </c>
      <c r="K644" s="102">
        <f>EUR6M!AY643</f>
        <v>9.3093756445274331E-3</v>
      </c>
      <c r="L644" s="220" t="e">
        <f t="shared" ref="L644:L707" si="42">(J644-K644)*10000</f>
        <v>#VALUE!</v>
      </c>
      <c r="M644" s="102" t="e">
        <f>EUR1Y!AX643</f>
        <v>#VALUE!</v>
      </c>
      <c r="N644" s="102">
        <f>EUR1Y!AY643</f>
        <v>1.0920231391899904E-2</v>
      </c>
      <c r="O644" s="220" t="e">
        <f t="shared" ref="O644:O707" si="43">(M644-N644)*10000</f>
        <v>#VALUE!</v>
      </c>
    </row>
    <row r="645" spans="1:15" x14ac:dyDescent="0.2">
      <c r="A645" s="57" t="s">
        <v>44</v>
      </c>
      <c r="B645" s="219">
        <f>_xll.qlInterestRateIndexFixingDate(IborIndex&amp;"6M",C645,Trigger)</f>
        <v>43788</v>
      </c>
      <c r="C645" s="219">
        <f>_xll.qlCalendarAdvance(Calendar,C644,A645,"f",,Trigger)</f>
        <v>43790</v>
      </c>
      <c r="D645" s="102" t="e">
        <f>EUR1M!AP644</f>
        <v>#VALUE!</v>
      </c>
      <c r="E645" s="102">
        <f>EUR1M!AQ644</f>
        <v>6.857112425076306E-3</v>
      </c>
      <c r="F645" s="220" t="e">
        <f t="shared" si="40"/>
        <v>#VALUE!</v>
      </c>
      <c r="G645" s="102" t="e">
        <f>EUR3M!AX644</f>
        <v>#VALUE!</v>
      </c>
      <c r="H645" s="102">
        <f>EUR3M!AY644</f>
        <v>8.0969464099001562E-3</v>
      </c>
      <c r="I645" s="220" t="e">
        <f t="shared" si="41"/>
        <v>#VALUE!</v>
      </c>
      <c r="J645" s="102" t="e">
        <f>EUR6M!AX644</f>
        <v>#VALUE!</v>
      </c>
      <c r="K645" s="102">
        <f>EUR6M!AY644</f>
        <v>9.3589390366291339E-3</v>
      </c>
      <c r="L645" s="220" t="e">
        <f t="shared" si="42"/>
        <v>#VALUE!</v>
      </c>
      <c r="M645" s="102" t="e">
        <f>EUR1Y!AX644</f>
        <v>#VALUE!</v>
      </c>
      <c r="N645" s="102">
        <f>EUR1Y!AY644</f>
        <v>1.096883901542524E-2</v>
      </c>
      <c r="O645" s="220" t="e">
        <f t="shared" si="43"/>
        <v>#VALUE!</v>
      </c>
    </row>
    <row r="646" spans="1:15" x14ac:dyDescent="0.2">
      <c r="A646" s="57" t="s">
        <v>44</v>
      </c>
      <c r="B646" s="219">
        <f>_xll.qlInterestRateIndexFixingDate(IborIndex&amp;"6M",C646,Trigger)</f>
        <v>43795</v>
      </c>
      <c r="C646" s="219">
        <f>_xll.qlCalendarAdvance(Calendar,C645,A646,"f",,Trigger)</f>
        <v>43797</v>
      </c>
      <c r="D646" s="102" t="e">
        <f>EUR1M!AP645</f>
        <v>#VALUE!</v>
      </c>
      <c r="E646" s="102">
        <f>EUR1M!AQ645</f>
        <v>6.9057233476616858E-3</v>
      </c>
      <c r="F646" s="220" t="e">
        <f t="shared" si="40"/>
        <v>#VALUE!</v>
      </c>
      <c r="G646" s="102" t="e">
        <f>EUR3M!AX645</f>
        <v>#VALUE!</v>
      </c>
      <c r="H646" s="102">
        <f>EUR3M!AY645</f>
        <v>8.1487073675375853E-3</v>
      </c>
      <c r="I646" s="220" t="e">
        <f t="shared" si="41"/>
        <v>#VALUE!</v>
      </c>
      <c r="J646" s="102" t="e">
        <f>EUR6M!AX645</f>
        <v>#VALUE!</v>
      </c>
      <c r="K646" s="102">
        <f>EUR6M!AY645</f>
        <v>9.411785819775852E-3</v>
      </c>
      <c r="L646" s="220" t="e">
        <f t="shared" si="42"/>
        <v>#VALUE!</v>
      </c>
      <c r="M646" s="102" t="e">
        <f>EUR1Y!AX645</f>
        <v>#VALUE!</v>
      </c>
      <c r="N646" s="102">
        <f>EUR1Y!AY645</f>
        <v>1.101736978066341E-2</v>
      </c>
      <c r="O646" s="220" t="e">
        <f t="shared" si="43"/>
        <v>#VALUE!</v>
      </c>
    </row>
    <row r="647" spans="1:15" x14ac:dyDescent="0.2">
      <c r="A647" s="57" t="s">
        <v>44</v>
      </c>
      <c r="B647" s="219">
        <f>_xll.qlInterestRateIndexFixingDate(IborIndex&amp;"6M",C647,Trigger)</f>
        <v>43802</v>
      </c>
      <c r="C647" s="219">
        <f>_xll.qlCalendarAdvance(Calendar,C646,A647,"f",,Trigger)</f>
        <v>43804</v>
      </c>
      <c r="D647" s="102" t="e">
        <f>EUR1M!AP646</f>
        <v>#VALUE!</v>
      </c>
      <c r="E647" s="102">
        <f>EUR1M!AQ646</f>
        <v>6.9578924146738233E-3</v>
      </c>
      <c r="F647" s="220" t="e">
        <f t="shared" si="40"/>
        <v>#VALUE!</v>
      </c>
      <c r="G647" s="102" t="e">
        <f>EUR3M!AX646</f>
        <v>#VALUE!</v>
      </c>
      <c r="H647" s="102">
        <f>EUR3M!AY646</f>
        <v>8.196596954946473E-3</v>
      </c>
      <c r="I647" s="220" t="e">
        <f t="shared" si="41"/>
        <v>#VALUE!</v>
      </c>
      <c r="J647" s="102" t="e">
        <f>EUR6M!AX646</f>
        <v>#VALUE!</v>
      </c>
      <c r="K647" s="102">
        <f>EUR6M!AY646</f>
        <v>9.4608182019259631E-3</v>
      </c>
      <c r="L647" s="220" t="e">
        <f t="shared" si="42"/>
        <v>#VALUE!</v>
      </c>
      <c r="M647" s="102" t="e">
        <f>EUR1Y!AX646</f>
        <v>#VALUE!</v>
      </c>
      <c r="N647" s="102">
        <f>EUR1Y!AY646</f>
        <v>1.1065827955838655E-2</v>
      </c>
      <c r="O647" s="220" t="e">
        <f t="shared" si="43"/>
        <v>#VALUE!</v>
      </c>
    </row>
    <row r="648" spans="1:15" x14ac:dyDescent="0.2">
      <c r="A648" s="57" t="s">
        <v>44</v>
      </c>
      <c r="B648" s="219">
        <f>_xll.qlInterestRateIndexFixingDate(IborIndex&amp;"6M",C648,Trigger)</f>
        <v>43809</v>
      </c>
      <c r="C648" s="219">
        <f>_xll.qlCalendarAdvance(Calendar,C647,A648,"f",,Trigger)</f>
        <v>43811</v>
      </c>
      <c r="D648" s="102" t="e">
        <f>EUR1M!AP647</f>
        <v>#VALUE!</v>
      </c>
      <c r="E648" s="102">
        <f>EUR1M!AQ647</f>
        <v>7.0098090648011476E-3</v>
      </c>
      <c r="F648" s="220" t="e">
        <f t="shared" si="40"/>
        <v>#VALUE!</v>
      </c>
      <c r="G648" s="102" t="e">
        <f>EUR3M!AX647</f>
        <v>#VALUE!</v>
      </c>
      <c r="H648" s="102">
        <f>EUR3M!AY647</f>
        <v>8.2481416959836445E-3</v>
      </c>
      <c r="I648" s="220" t="e">
        <f t="shared" si="41"/>
        <v>#VALUE!</v>
      </c>
      <c r="J648" s="102" t="e">
        <f>EUR6M!AX647</f>
        <v>#VALUE!</v>
      </c>
      <c r="K648" s="102">
        <f>EUR6M!AY647</f>
        <v>9.5096101039598164E-3</v>
      </c>
      <c r="L648" s="220" t="e">
        <f t="shared" si="42"/>
        <v>#VALUE!</v>
      </c>
      <c r="M648" s="102" t="e">
        <f>EUR1Y!AX647</f>
        <v>#VALUE!</v>
      </c>
      <c r="N648" s="102">
        <f>EUR1Y!AY647</f>
        <v>1.1114217903171074E-2</v>
      </c>
      <c r="O648" s="220" t="e">
        <f t="shared" si="43"/>
        <v>#VALUE!</v>
      </c>
    </row>
    <row r="649" spans="1:15" x14ac:dyDescent="0.2">
      <c r="A649" s="57" t="s">
        <v>44</v>
      </c>
      <c r="B649" s="219">
        <f>_xll.qlInterestRateIndexFixingDate(IborIndex&amp;"6M",C649,Trigger)</f>
        <v>43816</v>
      </c>
      <c r="C649" s="219">
        <f>_xll.qlCalendarAdvance(Calendar,C648,A649,"f",,Trigger)</f>
        <v>43818</v>
      </c>
      <c r="D649" s="102" t="e">
        <f>EUR1M!AP648</f>
        <v>#VALUE!</v>
      </c>
      <c r="E649" s="102">
        <f>EUR1M!AQ648</f>
        <v>7.0614671164568035E-3</v>
      </c>
      <c r="F649" s="220" t="e">
        <f t="shared" si="40"/>
        <v>#VALUE!</v>
      </c>
      <c r="G649" s="102" t="e">
        <f>EUR3M!AX648</f>
        <v>#VALUE!</v>
      </c>
      <c r="H649" s="102">
        <f>EUR3M!AY648</f>
        <v>8.2995698716524687E-3</v>
      </c>
      <c r="I649" s="220" t="e">
        <f t="shared" si="41"/>
        <v>#VALUE!</v>
      </c>
      <c r="J649" s="102" t="e">
        <f>EUR6M!AX648</f>
        <v>#VALUE!</v>
      </c>
      <c r="K649" s="102">
        <f>EUR6M!AY648</f>
        <v>9.5581724236261274E-3</v>
      </c>
      <c r="L649" s="220" t="e">
        <f t="shared" si="42"/>
        <v>#VALUE!</v>
      </c>
      <c r="M649" s="102" t="e">
        <f>EUR1Y!AX648</f>
        <v>#VALUE!</v>
      </c>
      <c r="N649" s="102">
        <f>EUR1Y!AY648</f>
        <v>1.1162544078895824E-2</v>
      </c>
      <c r="O649" s="220" t="e">
        <f t="shared" si="43"/>
        <v>#VALUE!</v>
      </c>
    </row>
    <row r="650" spans="1:15" x14ac:dyDescent="0.2">
      <c r="A650" s="57" t="s">
        <v>44</v>
      </c>
      <c r="B650" s="219">
        <f>_xll.qlInterestRateIndexFixingDate(IborIndex&amp;"6M",C650,Trigger)</f>
        <v>43822</v>
      </c>
      <c r="C650" s="219">
        <f>_xll.qlCalendarAdvance(Calendar,C649,A650,"f",,Trigger)</f>
        <v>43826</v>
      </c>
      <c r="D650" s="102" t="e">
        <f>EUR1M!AP649</f>
        <v>#VALUE!</v>
      </c>
      <c r="E650" s="102">
        <f>EUR1M!AQ649</f>
        <v>7.1201803087364299E-3</v>
      </c>
      <c r="F650" s="220" t="e">
        <f t="shared" si="40"/>
        <v>#VALUE!</v>
      </c>
      <c r="G650" s="102" t="e">
        <f>EUR3M!AX649</f>
        <v>#VALUE!</v>
      </c>
      <c r="H650" s="102">
        <f>EUR3M!AY649</f>
        <v>8.3581979962862353E-3</v>
      </c>
      <c r="I650" s="220" t="e">
        <f t="shared" si="41"/>
        <v>#VALUE!</v>
      </c>
      <c r="J650" s="102" t="e">
        <f>EUR6M!AX649</f>
        <v>#VALUE!</v>
      </c>
      <c r="K650" s="102">
        <f>EUR6M!AY649</f>
        <v>9.6099102096771499E-3</v>
      </c>
      <c r="L650" s="220" t="e">
        <f t="shared" si="42"/>
        <v>#VALUE!</v>
      </c>
      <c r="M650" s="102" t="e">
        <f>EUR1Y!AX649</f>
        <v>#VALUE!</v>
      </c>
      <c r="N650" s="102">
        <f>EUR1Y!AY649</f>
        <v>1.121770174771638E-2</v>
      </c>
      <c r="O650" s="220" t="e">
        <f t="shared" si="43"/>
        <v>#VALUE!</v>
      </c>
    </row>
    <row r="651" spans="1:15" x14ac:dyDescent="0.2">
      <c r="A651" s="57" t="s">
        <v>44</v>
      </c>
      <c r="B651" s="219">
        <f>_xll.qlInterestRateIndexFixingDate(IborIndex&amp;"6M",C651,Trigger)</f>
        <v>43830</v>
      </c>
      <c r="C651" s="219">
        <f>_xll.qlCalendarAdvance(Calendar,C650,A651,"f",,Trigger)</f>
        <v>43833</v>
      </c>
      <c r="D651" s="102" t="e">
        <f>EUR1M!AP650</f>
        <v>#VALUE!</v>
      </c>
      <c r="E651" s="102">
        <f>EUR1M!AQ650</f>
        <v>7.1712634048379511E-3</v>
      </c>
      <c r="F651" s="220" t="e">
        <f t="shared" si="40"/>
        <v>#VALUE!</v>
      </c>
      <c r="G651" s="102" t="e">
        <f>EUR3M!AX650</f>
        <v>#VALUE!</v>
      </c>
      <c r="H651" s="102">
        <f>EUR3M!AY650</f>
        <v>8.4093653634005269E-3</v>
      </c>
      <c r="I651" s="220" t="e">
        <f t="shared" si="41"/>
        <v>#VALUE!</v>
      </c>
      <c r="J651" s="102" t="e">
        <f>EUR6M!AX650</f>
        <v>#VALUE!</v>
      </c>
      <c r="K651" s="102">
        <f>EUR6M!AY650</f>
        <v>9.6580269429289954E-3</v>
      </c>
      <c r="L651" s="220" t="e">
        <f t="shared" si="42"/>
        <v>#VALUE!</v>
      </c>
      <c r="M651" s="102" t="e">
        <f>EUR1Y!AX650</f>
        <v>#VALUE!</v>
      </c>
      <c r="N651" s="102">
        <f>EUR1Y!AY650</f>
        <v>1.1265906712986998E-2</v>
      </c>
      <c r="O651" s="220" t="e">
        <f t="shared" si="43"/>
        <v>#VALUE!</v>
      </c>
    </row>
    <row r="652" spans="1:15" x14ac:dyDescent="0.2">
      <c r="A652" s="57" t="s">
        <v>44</v>
      </c>
      <c r="B652" s="219">
        <f>_xll.qlInterestRateIndexFixingDate(IborIndex&amp;"6M",C652,Trigger)</f>
        <v>43838</v>
      </c>
      <c r="C652" s="219">
        <f>_xll.qlCalendarAdvance(Calendar,C651,A652,"f",,Trigger)</f>
        <v>43840</v>
      </c>
      <c r="D652" s="102" t="e">
        <f>EUR1M!AP651</f>
        <v>#VALUE!</v>
      </c>
      <c r="E652" s="102">
        <f>EUR1M!AQ651</f>
        <v>7.222068474027012E-3</v>
      </c>
      <c r="F652" s="220" t="e">
        <f t="shared" si="40"/>
        <v>#VALUE!</v>
      </c>
      <c r="G652" s="102" t="e">
        <f>EUR3M!AX651</f>
        <v>#VALUE!</v>
      </c>
      <c r="H652" s="102">
        <f>EUR3M!AY651</f>
        <v>8.4752805331229294E-3</v>
      </c>
      <c r="I652" s="220" t="e">
        <f t="shared" si="41"/>
        <v>#VALUE!</v>
      </c>
      <c r="J652" s="102" t="e">
        <f>EUR6M!AX651</f>
        <v>#VALUE!</v>
      </c>
      <c r="K652" s="102">
        <f>EUR6M!AY651</f>
        <v>9.7059485030904034E-3</v>
      </c>
      <c r="L652" s="220" t="e">
        <f t="shared" si="42"/>
        <v>#VALUE!</v>
      </c>
      <c r="M652" s="102" t="e">
        <f>EUR1Y!AX651</f>
        <v>#VALUE!</v>
      </c>
      <c r="N652" s="102">
        <f>EUR1Y!AY651</f>
        <v>1.1314062524237091E-2</v>
      </c>
      <c r="O652" s="220" t="e">
        <f t="shared" si="43"/>
        <v>#VALUE!</v>
      </c>
    </row>
    <row r="653" spans="1:15" x14ac:dyDescent="0.2">
      <c r="A653" s="57" t="s">
        <v>44</v>
      </c>
      <c r="B653" s="219">
        <f>_xll.qlInterestRateIndexFixingDate(IborIndex&amp;"6M",C653,Trigger)</f>
        <v>43845</v>
      </c>
      <c r="C653" s="219">
        <f>_xll.qlCalendarAdvance(Calendar,C652,A653,"f",,Trigger)</f>
        <v>43847</v>
      </c>
      <c r="D653" s="102" t="e">
        <f>EUR1M!AP652</f>
        <v>#VALUE!</v>
      </c>
      <c r="E653" s="102">
        <f>EUR1M!AQ652</f>
        <v>7.2725893343428627E-3</v>
      </c>
      <c r="F653" s="220" t="e">
        <f t="shared" si="40"/>
        <v>#VALUE!</v>
      </c>
      <c r="G653" s="102" t="e">
        <f>EUR3M!AX652</f>
        <v>#VALUE!</v>
      </c>
      <c r="H653" s="102">
        <f>EUR3M!AY652</f>
        <v>8.5113162540392286E-3</v>
      </c>
      <c r="I653" s="220" t="e">
        <f t="shared" si="41"/>
        <v>#VALUE!</v>
      </c>
      <c r="J653" s="102" t="e">
        <f>EUR6M!AX652</f>
        <v>#VALUE!</v>
      </c>
      <c r="K653" s="102">
        <f>EUR6M!AY652</f>
        <v>9.7536868264827582E-3</v>
      </c>
      <c r="L653" s="220" t="e">
        <f t="shared" si="42"/>
        <v>#VALUE!</v>
      </c>
      <c r="M653" s="102" t="e">
        <f>EUR1Y!AX652</f>
        <v>#VALUE!</v>
      </c>
      <c r="N653" s="102">
        <f>EUR1Y!AY652</f>
        <v>1.1362174027403861E-2</v>
      </c>
      <c r="O653" s="220" t="e">
        <f t="shared" si="43"/>
        <v>#VALUE!</v>
      </c>
    </row>
    <row r="654" spans="1:15" x14ac:dyDescent="0.2">
      <c r="A654" s="57" t="s">
        <v>44</v>
      </c>
      <c r="B654" s="219">
        <f>_xll.qlInterestRateIndexFixingDate(IborIndex&amp;"6M",C654,Trigger)</f>
        <v>43852</v>
      </c>
      <c r="C654" s="219">
        <f>_xll.qlCalendarAdvance(Calendar,C653,A654,"f",,Trigger)</f>
        <v>43854</v>
      </c>
      <c r="D654" s="102" t="e">
        <f>EUR1M!AP653</f>
        <v>#VALUE!</v>
      </c>
      <c r="E654" s="102">
        <f>EUR1M!AQ653</f>
        <v>7.3228198037319251E-3</v>
      </c>
      <c r="F654" s="220" t="e">
        <f t="shared" si="40"/>
        <v>#VALUE!</v>
      </c>
      <c r="G654" s="102" t="e">
        <f>EUR3M!AX653</f>
        <v>#VALUE!</v>
      </c>
      <c r="H654" s="102">
        <f>EUR3M!AY653</f>
        <v>8.5620932279904492E-3</v>
      </c>
      <c r="I654" s="220" t="e">
        <f t="shared" si="41"/>
        <v>#VALUE!</v>
      </c>
      <c r="J654" s="102" t="e">
        <f>EUR6M!AX653</f>
        <v>#VALUE!</v>
      </c>
      <c r="K654" s="102">
        <f>EUR6M!AY653</f>
        <v>9.8012540867523246E-3</v>
      </c>
      <c r="L654" s="220" t="e">
        <f t="shared" si="42"/>
        <v>#VALUE!</v>
      </c>
      <c r="M654" s="102" t="e">
        <f>EUR1Y!AX653</f>
        <v>#VALUE!</v>
      </c>
      <c r="N654" s="102">
        <f>EUR1Y!AY653</f>
        <v>1.141024616254223E-2</v>
      </c>
      <c r="O654" s="220" t="e">
        <f t="shared" si="43"/>
        <v>#VALUE!</v>
      </c>
    </row>
    <row r="655" spans="1:15" x14ac:dyDescent="0.2">
      <c r="A655" s="57" t="s">
        <v>44</v>
      </c>
      <c r="B655" s="219">
        <f>_xll.qlInterestRateIndexFixingDate(IborIndex&amp;"6M",C655,Trigger)</f>
        <v>43859</v>
      </c>
      <c r="C655" s="219">
        <f>_xll.qlCalendarAdvance(Calendar,C654,A655,"f",,Trigger)</f>
        <v>43861</v>
      </c>
      <c r="D655" s="102" t="e">
        <f>EUR1M!AP654</f>
        <v>#VALUE!</v>
      </c>
      <c r="E655" s="102">
        <f>EUR1M!AQ654</f>
        <v>7.3655188341121679E-3</v>
      </c>
      <c r="F655" s="220" t="e">
        <f t="shared" si="40"/>
        <v>#VALUE!</v>
      </c>
      <c r="G655" s="102" t="e">
        <f>EUR3M!AX654</f>
        <v>#VALUE!</v>
      </c>
      <c r="H655" s="102">
        <f>EUR3M!AY654</f>
        <v>8.6090396987046347E-3</v>
      </c>
      <c r="I655" s="220" t="e">
        <f t="shared" si="41"/>
        <v>#VALUE!</v>
      </c>
      <c r="J655" s="102" t="e">
        <f>EUR6M!AX654</f>
        <v>#VALUE!</v>
      </c>
      <c r="K655" s="102">
        <f>EUR6M!AY654</f>
        <v>9.8486626948838703E-3</v>
      </c>
      <c r="L655" s="220" t="e">
        <f t="shared" si="42"/>
        <v>#VALUE!</v>
      </c>
      <c r="M655" s="102" t="e">
        <f>EUR1Y!AX654</f>
        <v>#VALUE!</v>
      </c>
      <c r="N655" s="102">
        <f>EUR1Y!AY654</f>
        <v>1.1458283963845154E-2</v>
      </c>
      <c r="O655" s="220" t="e">
        <f t="shared" si="43"/>
        <v>#VALUE!</v>
      </c>
    </row>
    <row r="656" spans="1:15" x14ac:dyDescent="0.2">
      <c r="A656" s="57" t="s">
        <v>44</v>
      </c>
      <c r="B656" s="219">
        <f>_xll.qlInterestRateIndexFixingDate(IborIndex&amp;"6M",C656,Trigger)</f>
        <v>43866</v>
      </c>
      <c r="C656" s="219">
        <f>_xll.qlCalendarAdvance(Calendar,C655,A656,"f",,Trigger)</f>
        <v>43868</v>
      </c>
      <c r="D656" s="102" t="e">
        <f>EUR1M!AP655</f>
        <v>#VALUE!</v>
      </c>
      <c r="E656" s="102">
        <f>EUR1M!AQ655</f>
        <v>7.4151921961096426E-3</v>
      </c>
      <c r="F656" s="220" t="e">
        <f t="shared" si="40"/>
        <v>#VALUE!</v>
      </c>
      <c r="G656" s="102" t="e">
        <f>EUR3M!AX655</f>
        <v>#VALUE!</v>
      </c>
      <c r="H656" s="102">
        <f>EUR3M!AY655</f>
        <v>8.6595494345971247E-3</v>
      </c>
      <c r="I656" s="220" t="e">
        <f t="shared" si="41"/>
        <v>#VALUE!</v>
      </c>
      <c r="J656" s="102" t="e">
        <f>EUR6M!AX655</f>
        <v>#VALUE!</v>
      </c>
      <c r="K656" s="102">
        <f>EUR6M!AY655</f>
        <v>9.8959252992230646E-3</v>
      </c>
      <c r="L656" s="220" t="e">
        <f t="shared" si="42"/>
        <v>#VALUE!</v>
      </c>
      <c r="M656" s="102" t="e">
        <f>EUR1Y!AX655</f>
        <v>#VALUE!</v>
      </c>
      <c r="N656" s="102">
        <f>EUR1Y!AY655</f>
        <v>1.1506292559663926E-2</v>
      </c>
      <c r="O656" s="220" t="e">
        <f t="shared" si="43"/>
        <v>#VALUE!</v>
      </c>
    </row>
    <row r="657" spans="1:15" x14ac:dyDescent="0.2">
      <c r="A657" s="57" t="s">
        <v>44</v>
      </c>
      <c r="B657" s="219">
        <f>_xll.qlInterestRateIndexFixingDate(IborIndex&amp;"6M",C657,Trigger)</f>
        <v>43873</v>
      </c>
      <c r="C657" s="219">
        <f>_xll.qlCalendarAdvance(Calendar,C656,A657,"f",,Trigger)</f>
        <v>43875</v>
      </c>
      <c r="D657" s="102" t="e">
        <f>EUR1M!AP656</f>
        <v>#VALUE!</v>
      </c>
      <c r="E657" s="102">
        <f>EUR1M!AQ656</f>
        <v>7.4645575027962024E-3</v>
      </c>
      <c r="F657" s="220" t="e">
        <f t="shared" si="40"/>
        <v>#VALUE!</v>
      </c>
      <c r="G657" s="102" t="e">
        <f>EUR3M!AX656</f>
        <v>#VALUE!</v>
      </c>
      <c r="H657" s="102">
        <f>EUR3M!AY656</f>
        <v>8.7099161694563776E-3</v>
      </c>
      <c r="I657" s="220" t="e">
        <f t="shared" si="41"/>
        <v>#VALUE!</v>
      </c>
      <c r="J657" s="102" t="e">
        <f>EUR6M!AX656</f>
        <v>#VALUE!</v>
      </c>
      <c r="K657" s="102">
        <f>EUR6M!AY656</f>
        <v>9.9430547854909655E-3</v>
      </c>
      <c r="L657" s="220" t="e">
        <f t="shared" si="42"/>
        <v>#VALUE!</v>
      </c>
      <c r="M657" s="102" t="e">
        <f>EUR1Y!AX656</f>
        <v>#VALUE!</v>
      </c>
      <c r="N657" s="102">
        <f>EUR1Y!AY656</f>
        <v>1.1554277172530023E-2</v>
      </c>
      <c r="O657" s="220" t="e">
        <f t="shared" si="43"/>
        <v>#VALUE!</v>
      </c>
    </row>
    <row r="658" spans="1:15" x14ac:dyDescent="0.2">
      <c r="A658" s="57" t="s">
        <v>44</v>
      </c>
      <c r="B658" s="219">
        <f>_xll.qlInterestRateIndexFixingDate(IborIndex&amp;"6M",C658,Trigger)</f>
        <v>43880</v>
      </c>
      <c r="C658" s="219">
        <f>_xll.qlCalendarAdvance(Calendar,C657,A658,"f",,Trigger)</f>
        <v>43882</v>
      </c>
      <c r="D658" s="102" t="e">
        <f>EUR1M!AP657</f>
        <v>#VALUE!</v>
      </c>
      <c r="E658" s="102">
        <f>EUR1M!AQ657</f>
        <v>7.5136085723168187E-3</v>
      </c>
      <c r="F658" s="220" t="e">
        <f t="shared" si="40"/>
        <v>#VALUE!</v>
      </c>
      <c r="G658" s="102" t="e">
        <f>EUR3M!AX657</f>
        <v>#VALUE!</v>
      </c>
      <c r="H658" s="102">
        <f>EUR3M!AY657</f>
        <v>8.7601387304463429E-3</v>
      </c>
      <c r="I658" s="220" t="e">
        <f t="shared" si="41"/>
        <v>#VALUE!</v>
      </c>
      <c r="J658" s="102" t="e">
        <f>EUR6M!AX657</f>
        <v>#VALUE!</v>
      </c>
      <c r="K658" s="102">
        <f>EUR6M!AY657</f>
        <v>9.9900642768059929E-3</v>
      </c>
      <c r="L658" s="220" t="e">
        <f t="shared" si="42"/>
        <v>#VALUE!</v>
      </c>
      <c r="M658" s="102" t="e">
        <f>EUR1Y!AX657</f>
        <v>#VALUE!</v>
      </c>
      <c r="N658" s="102">
        <f>EUR1Y!AY657</f>
        <v>1.1602243119175421E-2</v>
      </c>
      <c r="O658" s="220" t="e">
        <f t="shared" si="43"/>
        <v>#VALUE!</v>
      </c>
    </row>
    <row r="659" spans="1:15" x14ac:dyDescent="0.2">
      <c r="A659" s="57" t="s">
        <v>44</v>
      </c>
      <c r="B659" s="219">
        <f>_xll.qlInterestRateIndexFixingDate(IborIndex&amp;"6M",C659,Trigger)</f>
        <v>43887</v>
      </c>
      <c r="C659" s="219">
        <f>_xll.qlCalendarAdvance(Calendar,C658,A659,"f",,Trigger)</f>
        <v>43889</v>
      </c>
      <c r="D659" s="102" t="e">
        <f>EUR1M!AP658</f>
        <v>#VALUE!</v>
      </c>
      <c r="E659" s="102">
        <f>EUR1M!AQ658</f>
        <v>7.5693999092401616E-3</v>
      </c>
      <c r="F659" s="220" t="e">
        <f t="shared" si="40"/>
        <v>#VALUE!</v>
      </c>
      <c r="G659" s="102" t="e">
        <f>EUR3M!AX658</f>
        <v>#VALUE!</v>
      </c>
      <c r="H659" s="102">
        <f>EUR3M!AY658</f>
        <v>8.8138829291391479E-3</v>
      </c>
      <c r="I659" s="220" t="e">
        <f t="shared" si="41"/>
        <v>#VALUE!</v>
      </c>
      <c r="J659" s="102" t="e">
        <f>EUR6M!AX658</f>
        <v>#VALUE!</v>
      </c>
      <c r="K659" s="102">
        <f>EUR6M!AY658</f>
        <v>1.0043892036574333E-2</v>
      </c>
      <c r="L659" s="220" t="e">
        <f t="shared" si="42"/>
        <v>#VALUE!</v>
      </c>
      <c r="M659" s="102" t="e">
        <f>EUR1Y!AX658</f>
        <v>#VALUE!</v>
      </c>
      <c r="N659" s="102">
        <f>EUR1Y!AY658</f>
        <v>1.164657276016522E-2</v>
      </c>
      <c r="O659" s="220" t="e">
        <f t="shared" si="43"/>
        <v>#VALUE!</v>
      </c>
    </row>
    <row r="660" spans="1:15" x14ac:dyDescent="0.2">
      <c r="A660" s="57" t="s">
        <v>44</v>
      </c>
      <c r="B660" s="219">
        <f>_xll.qlInterestRateIndexFixingDate(IborIndex&amp;"6M",C660,Trigger)</f>
        <v>43894</v>
      </c>
      <c r="C660" s="219">
        <f>_xll.qlCalendarAdvance(Calendar,C659,A660,"f",,Trigger)</f>
        <v>43896</v>
      </c>
      <c r="D660" s="102" t="e">
        <f>EUR1M!AP659</f>
        <v>#VALUE!</v>
      </c>
      <c r="E660" s="102">
        <f>EUR1M!AQ659</f>
        <v>7.6317619872067356E-3</v>
      </c>
      <c r="F660" s="220" t="e">
        <f t="shared" si="40"/>
        <v>#VALUE!</v>
      </c>
      <c r="G660" s="102" t="e">
        <f>EUR3M!AX659</f>
        <v>#VALUE!</v>
      </c>
      <c r="H660" s="102">
        <f>EUR3M!AY659</f>
        <v>8.8747905412348768E-3</v>
      </c>
      <c r="I660" s="220" t="e">
        <f t="shared" si="41"/>
        <v>#VALUE!</v>
      </c>
      <c r="J660" s="102" t="e">
        <f>EUR6M!AX659</f>
        <v>#VALUE!</v>
      </c>
      <c r="K660" s="102">
        <f>EUR6M!AY659</f>
        <v>1.0090704929525516E-2</v>
      </c>
      <c r="L660" s="220" t="e">
        <f t="shared" si="42"/>
        <v>#VALUE!</v>
      </c>
      <c r="M660" s="102" t="e">
        <f>EUR1Y!AX659</f>
        <v>#VALUE!</v>
      </c>
      <c r="N660" s="102">
        <f>EUR1Y!AY659</f>
        <v>1.1694513070445891E-2</v>
      </c>
      <c r="O660" s="220" t="e">
        <f t="shared" si="43"/>
        <v>#VALUE!</v>
      </c>
    </row>
    <row r="661" spans="1:15" x14ac:dyDescent="0.2">
      <c r="A661" s="57" t="s">
        <v>44</v>
      </c>
      <c r="B661" s="219">
        <f>_xll.qlInterestRateIndexFixingDate(IborIndex&amp;"6M",C661,Trigger)</f>
        <v>43901</v>
      </c>
      <c r="C661" s="219">
        <f>_xll.qlCalendarAdvance(Calendar,C660,A661,"f",,Trigger)</f>
        <v>43903</v>
      </c>
      <c r="D661" s="102" t="e">
        <f>EUR1M!AP660</f>
        <v>#VALUE!</v>
      </c>
      <c r="E661" s="102">
        <f>EUR1M!AQ660</f>
        <v>7.6657828339808621E-3</v>
      </c>
      <c r="F661" s="220" t="e">
        <f t="shared" si="40"/>
        <v>#VALUE!</v>
      </c>
      <c r="G661" s="102" t="e">
        <f>EUR3M!AX660</f>
        <v>#VALUE!</v>
      </c>
      <c r="H661" s="102">
        <f>EUR3M!AY660</f>
        <v>8.9246125243782042E-3</v>
      </c>
      <c r="I661" s="220" t="e">
        <f t="shared" si="41"/>
        <v>#VALUE!</v>
      </c>
      <c r="J661" s="102" t="e">
        <f>EUR6M!AX660</f>
        <v>#VALUE!</v>
      </c>
      <c r="K661" s="102">
        <f>EUR6M!AY660</f>
        <v>1.0137440179604135E-2</v>
      </c>
      <c r="L661" s="220" t="e">
        <f t="shared" si="42"/>
        <v>#VALUE!</v>
      </c>
      <c r="M661" s="102" t="e">
        <f>EUR1Y!AX660</f>
        <v>#VALUE!</v>
      </c>
      <c r="N661" s="102">
        <f>EUR1Y!AY660</f>
        <v>1.1742451049119435E-2</v>
      </c>
      <c r="O661" s="220" t="e">
        <f t="shared" si="43"/>
        <v>#VALUE!</v>
      </c>
    </row>
    <row r="662" spans="1:15" x14ac:dyDescent="0.2">
      <c r="A662" s="57" t="s">
        <v>44</v>
      </c>
      <c r="B662" s="219">
        <f>_xll.qlInterestRateIndexFixingDate(IborIndex&amp;"6M",C662,Trigger)</f>
        <v>43908</v>
      </c>
      <c r="C662" s="219">
        <f>_xll.qlCalendarAdvance(Calendar,C661,A662,"f",,Trigger)</f>
        <v>43910</v>
      </c>
      <c r="D662" s="102" t="e">
        <f>EUR1M!AP661</f>
        <v>#VALUE!</v>
      </c>
      <c r="E662" s="102">
        <f>EUR1M!AQ661</f>
        <v>7.7134676123132599E-3</v>
      </c>
      <c r="F662" s="220" t="e">
        <f t="shared" si="40"/>
        <v>#VALUE!</v>
      </c>
      <c r="G662" s="102" t="e">
        <f>EUR3M!AX661</f>
        <v>#VALUE!</v>
      </c>
      <c r="H662" s="102">
        <f>EUR3M!AY661</f>
        <v>8.974331160865193E-3</v>
      </c>
      <c r="I662" s="220" t="e">
        <f t="shared" si="41"/>
        <v>#VALUE!</v>
      </c>
      <c r="J662" s="102" t="e">
        <f>EUR6M!AX661</f>
        <v>#VALUE!</v>
      </c>
      <c r="K662" s="102">
        <f>EUR6M!AY661</f>
        <v>1.0184111715652179E-2</v>
      </c>
      <c r="L662" s="220" t="e">
        <f t="shared" si="42"/>
        <v>#VALUE!</v>
      </c>
      <c r="M662" s="102" t="e">
        <f>EUR1Y!AX661</f>
        <v>#VALUE!</v>
      </c>
      <c r="N662" s="102">
        <f>EUR1Y!AY661</f>
        <v>1.1790392404126493E-2</v>
      </c>
      <c r="O662" s="220" t="e">
        <f t="shared" si="43"/>
        <v>#VALUE!</v>
      </c>
    </row>
    <row r="663" spans="1:15" x14ac:dyDescent="0.2">
      <c r="A663" s="57" t="s">
        <v>44</v>
      </c>
      <c r="B663" s="219">
        <f>_xll.qlInterestRateIndexFixingDate(IborIndex&amp;"6M",C663,Trigger)</f>
        <v>43915</v>
      </c>
      <c r="C663" s="219">
        <f>_xll.qlCalendarAdvance(Calendar,C662,A663,"f",,Trigger)</f>
        <v>43917</v>
      </c>
      <c r="D663" s="102" t="e">
        <f>EUR1M!AP662</f>
        <v>#VALUE!</v>
      </c>
      <c r="E663" s="102">
        <f>EUR1M!AQ662</f>
        <v>7.7573713213121565E-3</v>
      </c>
      <c r="F663" s="220" t="e">
        <f t="shared" si="40"/>
        <v>#VALUE!</v>
      </c>
      <c r="G663" s="102" t="e">
        <f>EUR3M!AX662</f>
        <v>#VALUE!</v>
      </c>
      <c r="H663" s="102">
        <f>EUR3M!AY662</f>
        <v>9.0239561455526737E-3</v>
      </c>
      <c r="I663" s="220" t="e">
        <f t="shared" si="41"/>
        <v>#VALUE!</v>
      </c>
      <c r="J663" s="102" t="e">
        <f>EUR6M!AX662</f>
        <v>#VALUE!</v>
      </c>
      <c r="K663" s="102">
        <f>EUR6M!AY662</f>
        <v>1.0227260436806686E-2</v>
      </c>
      <c r="L663" s="220" t="e">
        <f t="shared" si="42"/>
        <v>#VALUE!</v>
      </c>
      <c r="M663" s="102" t="e">
        <f>EUR1Y!AX662</f>
        <v>#VALUE!</v>
      </c>
      <c r="N663" s="102">
        <f>EUR1Y!AY662</f>
        <v>1.1838342937969435E-2</v>
      </c>
      <c r="O663" s="220" t="e">
        <f t="shared" si="43"/>
        <v>#VALUE!</v>
      </c>
    </row>
    <row r="664" spans="1:15" x14ac:dyDescent="0.2">
      <c r="A664" s="57" t="s">
        <v>44</v>
      </c>
      <c r="B664" s="219">
        <f>_xll.qlInterestRateIndexFixingDate(IborIndex&amp;"6M",C664,Trigger)</f>
        <v>43922</v>
      </c>
      <c r="C664" s="219">
        <f>_xll.qlCalendarAdvance(Calendar,C663,A664,"f",,Trigger)</f>
        <v>43924</v>
      </c>
      <c r="D664" s="102" t="e">
        <f>EUR1M!AP663</f>
        <v>#VALUE!</v>
      </c>
      <c r="E664" s="102">
        <f>EUR1M!AQ663</f>
        <v>7.8043825189162419E-3</v>
      </c>
      <c r="F664" s="220" t="e">
        <f t="shared" si="40"/>
        <v>#VALUE!</v>
      </c>
      <c r="G664" s="102" t="e">
        <f>EUR3M!AX663</f>
        <v>#VALUE!</v>
      </c>
      <c r="H664" s="102">
        <f>EUR3M!AY663</f>
        <v>9.0625807042768007E-3</v>
      </c>
      <c r="I664" s="220" t="e">
        <f t="shared" si="41"/>
        <v>#VALUE!</v>
      </c>
      <c r="J664" s="102" t="e">
        <f>EUR6M!AX663</f>
        <v>#VALUE!</v>
      </c>
      <c r="K664" s="102">
        <f>EUR6M!AY663</f>
        <v>1.0273843045357956E-2</v>
      </c>
      <c r="L664" s="220" t="e">
        <f t="shared" si="42"/>
        <v>#VALUE!</v>
      </c>
      <c r="M664" s="102" t="e">
        <f>EUR1Y!AX663</f>
        <v>#VALUE!</v>
      </c>
      <c r="N664" s="102">
        <f>EUR1Y!AY663</f>
        <v>1.1886308547735352E-2</v>
      </c>
      <c r="O664" s="220" t="e">
        <f t="shared" si="43"/>
        <v>#VALUE!</v>
      </c>
    </row>
    <row r="665" spans="1:15" x14ac:dyDescent="0.2">
      <c r="A665" s="57" t="s">
        <v>44</v>
      </c>
      <c r="B665" s="219">
        <f>_xll.qlInterestRateIndexFixingDate(IborIndex&amp;"6M",C665,Trigger)</f>
        <v>43929</v>
      </c>
      <c r="C665" s="219">
        <f>_xll.qlCalendarAdvance(Calendar,C664,A665,"f",,Trigger)</f>
        <v>43935</v>
      </c>
      <c r="D665" s="102" t="e">
        <f>EUR1M!AP664</f>
        <v>#VALUE!</v>
      </c>
      <c r="E665" s="102">
        <f>EUR1M!AQ664</f>
        <v>7.8710555788069625E-3</v>
      </c>
      <c r="F665" s="220" t="e">
        <f t="shared" si="40"/>
        <v>#VALUE!</v>
      </c>
      <c r="G665" s="102" t="e">
        <f>EUR3M!AX664</f>
        <v>#VALUE!</v>
      </c>
      <c r="H665" s="102">
        <f>EUR3M!AY664</f>
        <v>9.1402911071173706E-3</v>
      </c>
      <c r="I665" s="220" t="e">
        <f t="shared" si="41"/>
        <v>#VALUE!</v>
      </c>
      <c r="J665" s="102" t="e">
        <f>EUR6M!AX664</f>
        <v>#VALUE!</v>
      </c>
      <c r="K665" s="102">
        <f>EUR6M!AY664</f>
        <v>1.0333706200995316E-2</v>
      </c>
      <c r="L665" s="220" t="e">
        <f t="shared" si="42"/>
        <v>#VALUE!</v>
      </c>
      <c r="M665" s="102" t="e">
        <f>EUR1Y!AX664</f>
        <v>#VALUE!</v>
      </c>
      <c r="N665" s="102">
        <f>EUR1Y!AY664</f>
        <v>1.1948010423299727E-2</v>
      </c>
      <c r="O665" s="220" t="e">
        <f t="shared" si="43"/>
        <v>#VALUE!</v>
      </c>
    </row>
    <row r="666" spans="1:15" x14ac:dyDescent="0.2">
      <c r="A666" s="57" t="s">
        <v>44</v>
      </c>
      <c r="B666" s="219">
        <f>_xll.qlInterestRateIndexFixingDate(IborIndex&amp;"6M",C666,Trigger)</f>
        <v>43938</v>
      </c>
      <c r="C666" s="219">
        <f>_xll.qlCalendarAdvance(Calendar,C665,A666,"f",,Trigger)</f>
        <v>43942</v>
      </c>
      <c r="D666" s="102" t="e">
        <f>EUR1M!AP665</f>
        <v>#VALUE!</v>
      </c>
      <c r="E666" s="102">
        <f>EUR1M!AQ665</f>
        <v>7.9172541877428615E-3</v>
      </c>
      <c r="F666" s="220" t="e">
        <f t="shared" si="40"/>
        <v>#VALUE!</v>
      </c>
      <c r="G666" s="102" t="e">
        <f>EUR3M!AX665</f>
        <v>#VALUE!</v>
      </c>
      <c r="H666" s="102">
        <f>EUR3M!AY665</f>
        <v>9.1896646848192692E-3</v>
      </c>
      <c r="I666" s="220" t="e">
        <f t="shared" si="41"/>
        <v>#VALUE!</v>
      </c>
      <c r="J666" s="102" t="e">
        <f>EUR6M!AX665</f>
        <v>#VALUE!</v>
      </c>
      <c r="K666" s="102">
        <f>EUR6M!AY665</f>
        <v>1.0380262806315979E-2</v>
      </c>
      <c r="L666" s="220" t="e">
        <f t="shared" si="42"/>
        <v>#VALUE!</v>
      </c>
      <c r="M666" s="102" t="e">
        <f>EUR1Y!AX665</f>
        <v>#VALUE!</v>
      </c>
      <c r="N666" s="102">
        <f>EUR1Y!AY665</f>
        <v>1.1996033144039348E-2</v>
      </c>
      <c r="O666" s="220" t="e">
        <f t="shared" si="43"/>
        <v>#VALUE!</v>
      </c>
    </row>
    <row r="667" spans="1:15" x14ac:dyDescent="0.2">
      <c r="A667" s="57" t="s">
        <v>44</v>
      </c>
      <c r="B667" s="219">
        <f>_xll.qlInterestRateIndexFixingDate(IborIndex&amp;"6M",C667,Trigger)</f>
        <v>43945</v>
      </c>
      <c r="C667" s="219">
        <f>_xll.qlCalendarAdvance(Calendar,C666,A667,"f",,Trigger)</f>
        <v>43949</v>
      </c>
      <c r="D667" s="102" t="e">
        <f>EUR1M!AP666</f>
        <v>#VALUE!</v>
      </c>
      <c r="E667" s="102">
        <f>EUR1M!AQ666</f>
        <v>7.9531603718018991E-3</v>
      </c>
      <c r="F667" s="220" t="e">
        <f t="shared" si="40"/>
        <v>#VALUE!</v>
      </c>
      <c r="G667" s="102" t="e">
        <f>EUR3M!AX666</f>
        <v>#VALUE!</v>
      </c>
      <c r="H667" s="102">
        <f>EUR3M!AY666</f>
        <v>9.2389901689120726E-3</v>
      </c>
      <c r="I667" s="220" t="e">
        <f t="shared" si="41"/>
        <v>#VALUE!</v>
      </c>
      <c r="J667" s="102" t="e">
        <f>EUR6M!AX666</f>
        <v>#VALUE!</v>
      </c>
      <c r="K667" s="102">
        <f>EUR6M!AY666</f>
        <v>1.0426832921320942E-2</v>
      </c>
      <c r="L667" s="220" t="e">
        <f t="shared" si="42"/>
        <v>#VALUE!</v>
      </c>
      <c r="M667" s="102" t="e">
        <f>EUR1Y!AX666</f>
        <v>#VALUE!</v>
      </c>
      <c r="N667" s="102">
        <f>EUR1Y!AY666</f>
        <v>1.2044090983088764E-2</v>
      </c>
      <c r="O667" s="220" t="e">
        <f t="shared" si="43"/>
        <v>#VALUE!</v>
      </c>
    </row>
    <row r="668" spans="1:15" x14ac:dyDescent="0.2">
      <c r="A668" s="57" t="s">
        <v>44</v>
      </c>
      <c r="B668" s="219">
        <f>_xll.qlInterestRateIndexFixingDate(IborIndex&amp;"6M",C668,Trigger)</f>
        <v>43951</v>
      </c>
      <c r="C668" s="219">
        <f>_xll.qlCalendarAdvance(Calendar,C667,A668,"f",,Trigger)</f>
        <v>43956</v>
      </c>
      <c r="D668" s="102" t="e">
        <f>EUR1M!AP667</f>
        <v>#VALUE!</v>
      </c>
      <c r="E668" s="102">
        <f>EUR1M!AQ667</f>
        <v>8.0091457601441651E-3</v>
      </c>
      <c r="F668" s="220" t="e">
        <f t="shared" si="40"/>
        <v>#VALUE!</v>
      </c>
      <c r="G668" s="102" t="e">
        <f>EUR3M!AX667</f>
        <v>#VALUE!</v>
      </c>
      <c r="H668" s="102">
        <f>EUR3M!AY667</f>
        <v>9.2919156886102187E-3</v>
      </c>
      <c r="I668" s="220" t="e">
        <f t="shared" si="41"/>
        <v>#VALUE!</v>
      </c>
      <c r="J668" s="102" t="e">
        <f>EUR6M!AX667</f>
        <v>#VALUE!</v>
      </c>
      <c r="K668" s="102">
        <f>EUR6M!AY667</f>
        <v>1.0483934206453755E-2</v>
      </c>
      <c r="L668" s="220" t="e">
        <f t="shared" si="42"/>
        <v>#VALUE!</v>
      </c>
      <c r="M668" s="102" t="e">
        <f>EUR1Y!AX667</f>
        <v>#VALUE!</v>
      </c>
      <c r="N668" s="102">
        <f>EUR1Y!AY667</f>
        <v>1.2092190243164569E-2</v>
      </c>
      <c r="O668" s="220" t="e">
        <f t="shared" si="43"/>
        <v>#VALUE!</v>
      </c>
    </row>
    <row r="669" spans="1:15" x14ac:dyDescent="0.2">
      <c r="A669" s="57" t="s">
        <v>44</v>
      </c>
      <c r="B669" s="219">
        <f>_xll.qlInterestRateIndexFixingDate(IborIndex&amp;"6M",C669,Trigger)</f>
        <v>43959</v>
      </c>
      <c r="C669" s="219">
        <f>_xll.qlCalendarAdvance(Calendar,C668,A669,"f",,Trigger)</f>
        <v>43963</v>
      </c>
      <c r="D669" s="102" t="e">
        <f>EUR1M!AP668</f>
        <v>#VALUE!</v>
      </c>
      <c r="E669" s="102">
        <f>EUR1M!AQ668</f>
        <v>8.0550481348229397E-3</v>
      </c>
      <c r="F669" s="220" t="e">
        <f t="shared" si="40"/>
        <v>#VALUE!</v>
      </c>
      <c r="G669" s="102" t="e">
        <f>EUR3M!AX668</f>
        <v>#VALUE!</v>
      </c>
      <c r="H669" s="102">
        <f>EUR3M!AY668</f>
        <v>9.3411788557175857E-3</v>
      </c>
      <c r="I669" s="220" t="e">
        <f t="shared" si="41"/>
        <v>#VALUE!</v>
      </c>
      <c r="J669" s="102" t="e">
        <f>EUR6M!AX668</f>
        <v>#VALUE!</v>
      </c>
      <c r="K669" s="102">
        <f>EUR6M!AY668</f>
        <v>1.0530595703929115E-2</v>
      </c>
      <c r="L669" s="220" t="e">
        <f t="shared" si="42"/>
        <v>#VALUE!</v>
      </c>
      <c r="M669" s="102" t="e">
        <f>EUR1Y!AX668</f>
        <v>#VALUE!</v>
      </c>
      <c r="N669" s="102">
        <f>EUR1Y!AY668</f>
        <v>1.2140337321695541E-2</v>
      </c>
      <c r="O669" s="220" t="e">
        <f t="shared" si="43"/>
        <v>#VALUE!</v>
      </c>
    </row>
    <row r="670" spans="1:15" x14ac:dyDescent="0.2">
      <c r="A670" s="57" t="s">
        <v>44</v>
      </c>
      <c r="B670" s="219">
        <f>_xll.qlInterestRateIndexFixingDate(IborIndex&amp;"6M",C670,Trigger)</f>
        <v>43966</v>
      </c>
      <c r="C670" s="219">
        <f>_xll.qlCalendarAdvance(Calendar,C669,A670,"f",,Trigger)</f>
        <v>43970</v>
      </c>
      <c r="D670" s="102" t="e">
        <f>EUR1M!AP669</f>
        <v>#VALUE!</v>
      </c>
      <c r="E670" s="102">
        <f>EUR1M!AQ669</f>
        <v>8.101046055208061E-3</v>
      </c>
      <c r="F670" s="220" t="e">
        <f t="shared" si="40"/>
        <v>#VALUE!</v>
      </c>
      <c r="G670" s="102" t="e">
        <f>EUR3M!AX669</f>
        <v>#VALUE!</v>
      </c>
      <c r="H670" s="102">
        <f>EUR3M!AY669</f>
        <v>9.3904270544210439E-3</v>
      </c>
      <c r="I670" s="220" t="e">
        <f t="shared" si="41"/>
        <v>#VALUE!</v>
      </c>
      <c r="J670" s="102" t="e">
        <f>EUR6M!AX669</f>
        <v>#VALUE!</v>
      </c>
      <c r="K670" s="102">
        <f>EUR6M!AY669</f>
        <v>1.0577315537235265E-2</v>
      </c>
      <c r="L670" s="220" t="e">
        <f t="shared" si="42"/>
        <v>#VALUE!</v>
      </c>
      <c r="M670" s="102" t="e">
        <f>EUR1Y!AX669</f>
        <v>#VALUE!</v>
      </c>
      <c r="N670" s="102">
        <f>EUR1Y!AY669</f>
        <v>1.2188536540584518E-2</v>
      </c>
      <c r="O670" s="220" t="e">
        <f t="shared" si="43"/>
        <v>#VALUE!</v>
      </c>
    </row>
    <row r="671" spans="1:15" x14ac:dyDescent="0.2">
      <c r="A671" s="57" t="s">
        <v>44</v>
      </c>
      <c r="B671" s="219">
        <f>_xll.qlInterestRateIndexFixingDate(IborIndex&amp;"6M",C671,Trigger)</f>
        <v>43973</v>
      </c>
      <c r="C671" s="219">
        <f>_xll.qlCalendarAdvance(Calendar,C670,A671,"f",,Trigger)</f>
        <v>43977</v>
      </c>
      <c r="D671" s="102" t="e">
        <f>EUR1M!AP670</f>
        <v>#VALUE!</v>
      </c>
      <c r="E671" s="102">
        <f>EUR1M!AQ670</f>
        <v>8.1471585301989835E-3</v>
      </c>
      <c r="F671" s="220" t="e">
        <f t="shared" si="40"/>
        <v>#VALUE!</v>
      </c>
      <c r="G671" s="102" t="e">
        <f>EUR3M!AX670</f>
        <v>#VALUE!</v>
      </c>
      <c r="H671" s="102">
        <f>EUR3M!AY670</f>
        <v>9.4396636812619037E-3</v>
      </c>
      <c r="I671" s="220" t="e">
        <f t="shared" si="41"/>
        <v>#VALUE!</v>
      </c>
      <c r="J671" s="102" t="e">
        <f>EUR6M!AX670</f>
        <v>#VALUE!</v>
      </c>
      <c r="K671" s="102">
        <f>EUR6M!AY670</f>
        <v>1.0624096958633891E-2</v>
      </c>
      <c r="L671" s="220" t="e">
        <f t="shared" si="42"/>
        <v>#VALUE!</v>
      </c>
      <c r="M671" s="102" t="e">
        <f>EUR1Y!AX670</f>
        <v>#VALUE!</v>
      </c>
      <c r="N671" s="102">
        <f>EUR1Y!AY670</f>
        <v>1.2236783574159842E-2</v>
      </c>
      <c r="O671" s="220" t="e">
        <f t="shared" si="43"/>
        <v>#VALUE!</v>
      </c>
    </row>
    <row r="672" spans="1:15" x14ac:dyDescent="0.2">
      <c r="A672" s="57" t="s">
        <v>44</v>
      </c>
      <c r="B672" s="219">
        <f>_xll.qlInterestRateIndexFixingDate(IborIndex&amp;"6M",C672,Trigger)</f>
        <v>43980</v>
      </c>
      <c r="C672" s="219">
        <f>_xll.qlCalendarAdvance(Calendar,C671,A672,"f",,Trigger)</f>
        <v>43984</v>
      </c>
      <c r="D672" s="102" t="e">
        <f>EUR1M!AP671</f>
        <v>#VALUE!</v>
      </c>
      <c r="E672" s="102">
        <f>EUR1M!AQ671</f>
        <v>8.1933868565384205E-3</v>
      </c>
      <c r="F672" s="220" t="e">
        <f t="shared" si="40"/>
        <v>#VALUE!</v>
      </c>
      <c r="G672" s="102" t="e">
        <f>EUR3M!AX671</f>
        <v>#VALUE!</v>
      </c>
      <c r="H672" s="102">
        <f>EUR3M!AY671</f>
        <v>9.4888879896434675E-3</v>
      </c>
      <c r="I672" s="220" t="e">
        <f t="shared" si="41"/>
        <v>#VALUE!</v>
      </c>
      <c r="J672" s="102" t="e">
        <f>EUR6M!AX671</f>
        <v>#VALUE!</v>
      </c>
      <c r="K672" s="102">
        <f>EUR6M!AY671</f>
        <v>1.0660366637817015E-2</v>
      </c>
      <c r="L672" s="220" t="e">
        <f t="shared" si="42"/>
        <v>#VALUE!</v>
      </c>
      <c r="M672" s="102" t="e">
        <f>EUR1Y!AX671</f>
        <v>#VALUE!</v>
      </c>
      <c r="N672" s="102">
        <f>EUR1Y!AY671</f>
        <v>1.2285071852723961E-2</v>
      </c>
      <c r="O672" s="220" t="e">
        <f t="shared" si="43"/>
        <v>#VALUE!</v>
      </c>
    </row>
    <row r="673" spans="1:15" x14ac:dyDescent="0.2">
      <c r="A673" s="57" t="s">
        <v>44</v>
      </c>
      <c r="B673" s="219">
        <f>_xll.qlInterestRateIndexFixingDate(IborIndex&amp;"6M",C673,Trigger)</f>
        <v>43987</v>
      </c>
      <c r="C673" s="219">
        <f>_xll.qlCalendarAdvance(Calendar,C672,A673,"f",,Trigger)</f>
        <v>43991</v>
      </c>
      <c r="D673" s="102" t="e">
        <f>EUR1M!AP672</f>
        <v>#VALUE!</v>
      </c>
      <c r="E673" s="102">
        <f>EUR1M!AQ672</f>
        <v>8.2397323309915671E-3</v>
      </c>
      <c r="F673" s="220" t="e">
        <f t="shared" si="40"/>
        <v>#VALUE!</v>
      </c>
      <c r="G673" s="102" t="e">
        <f>EUR3M!AX672</f>
        <v>#VALUE!</v>
      </c>
      <c r="H673" s="102">
        <f>EUR3M!AY672</f>
        <v>9.5380991851889974E-3</v>
      </c>
      <c r="I673" s="220" t="e">
        <f t="shared" si="41"/>
        <v>#VALUE!</v>
      </c>
      <c r="J673" s="102" t="e">
        <f>EUR6M!AX672</f>
        <v>#VALUE!</v>
      </c>
      <c r="K673" s="102">
        <f>EUR6M!AY672</f>
        <v>1.0707255033946712E-2</v>
      </c>
      <c r="L673" s="220" t="e">
        <f t="shared" si="42"/>
        <v>#VALUE!</v>
      </c>
      <c r="M673" s="102" t="e">
        <f>EUR1Y!AX672</f>
        <v>#VALUE!</v>
      </c>
      <c r="N673" s="102">
        <f>EUR1Y!AY672</f>
        <v>1.233339471747405E-2</v>
      </c>
      <c r="O673" s="220" t="e">
        <f t="shared" si="43"/>
        <v>#VALUE!</v>
      </c>
    </row>
    <row r="674" spans="1:15" x14ac:dyDescent="0.2">
      <c r="A674" s="57" t="s">
        <v>44</v>
      </c>
      <c r="B674" s="219">
        <f>_xll.qlInterestRateIndexFixingDate(IborIndex&amp;"6M",C674,Trigger)</f>
        <v>43994</v>
      </c>
      <c r="C674" s="219">
        <f>_xll.qlCalendarAdvance(Calendar,C673,A674,"f",,Trigger)</f>
        <v>43998</v>
      </c>
      <c r="D674" s="102" t="e">
        <f>EUR1M!AP673</f>
        <v>#VALUE!</v>
      </c>
      <c r="E674" s="102">
        <f>EUR1M!AQ673</f>
        <v>8.2861962503411046E-3</v>
      </c>
      <c r="F674" s="220" t="e">
        <f t="shared" si="40"/>
        <v>#VALUE!</v>
      </c>
      <c r="G674" s="102" t="e">
        <f>EUR3M!AX673</f>
        <v>#VALUE!</v>
      </c>
      <c r="H674" s="102">
        <f>EUR3M!AY673</f>
        <v>9.5872964734757052E-3</v>
      </c>
      <c r="I674" s="220" t="e">
        <f t="shared" si="41"/>
        <v>#VALUE!</v>
      </c>
      <c r="J674" s="102" t="e">
        <f>EUR6M!AX673</f>
        <v>#VALUE!</v>
      </c>
      <c r="K674" s="102">
        <f>EUR6M!AY673</f>
        <v>1.0754207078717304E-2</v>
      </c>
      <c r="L674" s="220" t="e">
        <f t="shared" si="42"/>
        <v>#VALUE!</v>
      </c>
      <c r="M674" s="102" t="e">
        <f>EUR1Y!AX673</f>
        <v>#VALUE!</v>
      </c>
      <c r="N674" s="102">
        <f>EUR1Y!AY673</f>
        <v>1.2381745420479455E-2</v>
      </c>
      <c r="O674" s="220" t="e">
        <f t="shared" si="43"/>
        <v>#VALUE!</v>
      </c>
    </row>
    <row r="675" spans="1:15" x14ac:dyDescent="0.2">
      <c r="A675" s="57" t="s">
        <v>44</v>
      </c>
      <c r="B675" s="219">
        <f>_xll.qlInterestRateIndexFixingDate(IborIndex&amp;"6M",C675,Trigger)</f>
        <v>44001</v>
      </c>
      <c r="C675" s="219">
        <f>_xll.qlCalendarAdvance(Calendar,C674,A675,"f",,Trigger)</f>
        <v>44005</v>
      </c>
      <c r="D675" s="102" t="e">
        <f>EUR1M!AP674</f>
        <v>#VALUE!</v>
      </c>
      <c r="E675" s="102">
        <f>EUR1M!AQ674</f>
        <v>8.3327799114096823E-3</v>
      </c>
      <c r="F675" s="220" t="e">
        <f t="shared" si="40"/>
        <v>#VALUE!</v>
      </c>
      <c r="G675" s="102" t="e">
        <f>EUR3M!AX674</f>
        <v>#VALUE!</v>
      </c>
      <c r="H675" s="102">
        <f>EUR3M!AY674</f>
        <v>9.636479060045177E-3</v>
      </c>
      <c r="I675" s="220" t="e">
        <f t="shared" si="41"/>
        <v>#VALUE!</v>
      </c>
      <c r="J675" s="102" t="e">
        <f>EUR6M!AX674</f>
        <v>#VALUE!</v>
      </c>
      <c r="K675" s="102">
        <f>EUR6M!AY674</f>
        <v>1.0811853490548518E-2</v>
      </c>
      <c r="L675" s="220" t="e">
        <f t="shared" si="42"/>
        <v>#VALUE!</v>
      </c>
      <c r="M675" s="102" t="e">
        <f>EUR1Y!AX674</f>
        <v>#VALUE!</v>
      </c>
      <c r="N675" s="102">
        <f>EUR1Y!AY674</f>
        <v>1.2430117124656293E-2</v>
      </c>
      <c r="O675" s="220" t="e">
        <f t="shared" si="43"/>
        <v>#VALUE!</v>
      </c>
    </row>
    <row r="676" spans="1:15" x14ac:dyDescent="0.2">
      <c r="A676" s="57" t="s">
        <v>44</v>
      </c>
      <c r="B676" s="219">
        <f>_xll.qlInterestRateIndexFixingDate(IborIndex&amp;"6M",C676,Trigger)</f>
        <v>44008</v>
      </c>
      <c r="C676" s="219">
        <f>_xll.qlCalendarAdvance(Calendar,C675,A676,"f",,Trigger)</f>
        <v>44012</v>
      </c>
      <c r="D676" s="102" t="e">
        <f>EUR1M!AP675</f>
        <v>#VALUE!</v>
      </c>
      <c r="E676" s="102">
        <f>EUR1M!AQ675</f>
        <v>8.3794846110299415E-3</v>
      </c>
      <c r="F676" s="220" t="e">
        <f t="shared" si="40"/>
        <v>#VALUE!</v>
      </c>
      <c r="G676" s="102" t="e">
        <f>EUR3M!AX675</f>
        <v>#VALUE!</v>
      </c>
      <c r="H676" s="102">
        <f>EUR3M!AY675</f>
        <v>9.6856461504007726E-3</v>
      </c>
      <c r="I676" s="220" t="e">
        <f t="shared" si="41"/>
        <v>#VALUE!</v>
      </c>
      <c r="J676" s="102" t="e">
        <f>EUR6M!AX675</f>
        <v>#VALUE!</v>
      </c>
      <c r="K676" s="102">
        <f>EUR6M!AY675</f>
        <v>1.0858954077135186E-2</v>
      </c>
      <c r="L676" s="220" t="e">
        <f t="shared" si="42"/>
        <v>#VALUE!</v>
      </c>
      <c r="M676" s="102" t="e">
        <f>EUR1Y!AX675</f>
        <v>#VALUE!</v>
      </c>
      <c r="N676" s="102">
        <f>EUR1Y!AY675</f>
        <v>1.2478502903745982E-2</v>
      </c>
      <c r="O676" s="220" t="e">
        <f t="shared" si="43"/>
        <v>#VALUE!</v>
      </c>
    </row>
    <row r="677" spans="1:15" x14ac:dyDescent="0.2">
      <c r="A677" s="57" t="s">
        <v>44</v>
      </c>
      <c r="B677" s="219">
        <f>_xll.qlInterestRateIndexFixingDate(IborIndex&amp;"6M",C677,Trigger)</f>
        <v>44015</v>
      </c>
      <c r="C677" s="219">
        <f>_xll.qlCalendarAdvance(Calendar,C676,A677,"f",,Trigger)</f>
        <v>44019</v>
      </c>
      <c r="D677" s="102" t="e">
        <f>EUR1M!AP676</f>
        <v>#VALUE!</v>
      </c>
      <c r="E677" s="102">
        <f>EUR1M!AQ676</f>
        <v>8.4263116460694953E-3</v>
      </c>
      <c r="F677" s="220" t="e">
        <f t="shared" si="40"/>
        <v>#VALUE!</v>
      </c>
      <c r="G677" s="102" t="e">
        <f>EUR3M!AX676</f>
        <v>#VALUE!</v>
      </c>
      <c r="H677" s="102">
        <f>EUR3M!AY676</f>
        <v>9.7347969500024036E-3</v>
      </c>
      <c r="I677" s="220" t="e">
        <f t="shared" si="41"/>
        <v>#VALUE!</v>
      </c>
      <c r="J677" s="102" t="e">
        <f>EUR6M!AX676</f>
        <v>#VALUE!</v>
      </c>
      <c r="K677" s="102">
        <f>EUR6M!AY676</f>
        <v>1.0906120742249019E-2</v>
      </c>
      <c r="L677" s="220" t="e">
        <f t="shared" si="42"/>
        <v>#VALUE!</v>
      </c>
      <c r="M677" s="102" t="e">
        <f>EUR1Y!AX676</f>
        <v>#VALUE!</v>
      </c>
      <c r="N677" s="102">
        <f>EUR1Y!AY676</f>
        <v>1.2526895742292691E-2</v>
      </c>
      <c r="O677" s="220" t="e">
        <f t="shared" si="43"/>
        <v>#VALUE!</v>
      </c>
    </row>
    <row r="678" spans="1:15" x14ac:dyDescent="0.2">
      <c r="A678" s="57" t="s">
        <v>44</v>
      </c>
      <c r="B678" s="219">
        <f>_xll.qlInterestRateIndexFixingDate(IborIndex&amp;"6M",C678,Trigger)</f>
        <v>44022</v>
      </c>
      <c r="C678" s="219">
        <f>_xll.qlCalendarAdvance(Calendar,C677,A678,"f",,Trigger)</f>
        <v>44026</v>
      </c>
      <c r="D678" s="102" t="e">
        <f>EUR1M!AP677</f>
        <v>#VALUE!</v>
      </c>
      <c r="E678" s="102">
        <f>EUR1M!AQ677</f>
        <v>8.4732623134184393E-3</v>
      </c>
      <c r="F678" s="220" t="e">
        <f t="shared" si="40"/>
        <v>#VALUE!</v>
      </c>
      <c r="G678" s="102" t="e">
        <f>EUR3M!AX677</f>
        <v>#VALUE!</v>
      </c>
      <c r="H678" s="102">
        <f>EUR3M!AY677</f>
        <v>9.7839306642726245E-3</v>
      </c>
      <c r="I678" s="220" t="e">
        <f t="shared" si="41"/>
        <v>#VALUE!</v>
      </c>
      <c r="J678" s="102" t="e">
        <f>EUR6M!AX677</f>
        <v>#VALUE!</v>
      </c>
      <c r="K678" s="102">
        <f>EUR6M!AY677</f>
        <v>1.0953354234571135E-2</v>
      </c>
      <c r="L678" s="220" t="e">
        <f t="shared" si="42"/>
        <v>#VALUE!</v>
      </c>
      <c r="M678" s="102" t="e">
        <f>EUR1Y!AX677</f>
        <v>#VALUE!</v>
      </c>
      <c r="N678" s="102">
        <f>EUR1Y!AY677</f>
        <v>1.2575288535620557E-2</v>
      </c>
      <c r="O678" s="220" t="e">
        <f t="shared" si="43"/>
        <v>#VALUE!</v>
      </c>
    </row>
    <row r="679" spans="1:15" x14ac:dyDescent="0.2">
      <c r="A679" s="57" t="s">
        <v>44</v>
      </c>
      <c r="B679" s="219">
        <f>_xll.qlInterestRateIndexFixingDate(IborIndex&amp;"6M",C679,Trigger)</f>
        <v>44029</v>
      </c>
      <c r="C679" s="219">
        <f>_xll.qlCalendarAdvance(Calendar,C678,A679,"f",,Trigger)</f>
        <v>44033</v>
      </c>
      <c r="D679" s="102" t="e">
        <f>EUR1M!AP678</f>
        <v>#VALUE!</v>
      </c>
      <c r="E679" s="102">
        <f>EUR1M!AQ678</f>
        <v>8.5203379099918486E-3</v>
      </c>
      <c r="F679" s="220" t="e">
        <f t="shared" si="40"/>
        <v>#VALUE!</v>
      </c>
      <c r="G679" s="102" t="e">
        <f>EUR3M!AX678</f>
        <v>#VALUE!</v>
      </c>
      <c r="H679" s="102">
        <f>EUR3M!AY678</f>
        <v>9.8330464985931509E-3</v>
      </c>
      <c r="I679" s="220" t="e">
        <f t="shared" si="41"/>
        <v>#VALUE!</v>
      </c>
      <c r="J679" s="102" t="e">
        <f>EUR6M!AX678</f>
        <v>#VALUE!</v>
      </c>
      <c r="K679" s="102">
        <f>EUR6M!AY678</f>
        <v>1.100065530286044E-2</v>
      </c>
      <c r="L679" s="220" t="e">
        <f t="shared" si="42"/>
        <v>#VALUE!</v>
      </c>
      <c r="M679" s="102" t="e">
        <f>EUR1Y!AX678</f>
        <v>#VALUE!</v>
      </c>
      <c r="N679" s="102">
        <f>EUR1Y!AY678</f>
        <v>1.2623674089812666E-2</v>
      </c>
      <c r="O679" s="220" t="e">
        <f t="shared" si="43"/>
        <v>#VALUE!</v>
      </c>
    </row>
    <row r="680" spans="1:15" x14ac:dyDescent="0.2">
      <c r="A680" s="57" t="s">
        <v>44</v>
      </c>
      <c r="B680" s="219">
        <f>_xll.qlInterestRateIndexFixingDate(IborIndex&amp;"6M",C680,Trigger)</f>
        <v>44036</v>
      </c>
      <c r="C680" s="219">
        <f>_xll.qlCalendarAdvance(Calendar,C679,A680,"f",,Trigger)</f>
        <v>44040</v>
      </c>
      <c r="D680" s="102" t="e">
        <f>EUR1M!AP679</f>
        <v>#VALUE!</v>
      </c>
      <c r="E680" s="102">
        <f>EUR1M!AQ679</f>
        <v>8.5675397327347746E-3</v>
      </c>
      <c r="F680" s="220" t="e">
        <f t="shared" si="40"/>
        <v>#VALUE!</v>
      </c>
      <c r="G680" s="102" t="e">
        <f>EUR3M!AX679</f>
        <v>#VALUE!</v>
      </c>
      <c r="H680" s="102">
        <f>EUR3M!AY679</f>
        <v>9.8821436583092052E-3</v>
      </c>
      <c r="I680" s="220" t="e">
        <f t="shared" si="41"/>
        <v>#VALUE!</v>
      </c>
      <c r="J680" s="102" t="e">
        <f>EUR6M!AX679</f>
        <v>#VALUE!</v>
      </c>
      <c r="K680" s="102">
        <f>EUR6M!AY679</f>
        <v>1.1037297878244701E-2</v>
      </c>
      <c r="L680" s="220" t="e">
        <f t="shared" si="42"/>
        <v>#VALUE!</v>
      </c>
      <c r="M680" s="102" t="e">
        <f>EUR1Y!AX679</f>
        <v>#VALUE!</v>
      </c>
      <c r="N680" s="102">
        <f>EUR1Y!AY679</f>
        <v>1.2672045121690465E-2</v>
      </c>
      <c r="O680" s="220" t="e">
        <f t="shared" si="43"/>
        <v>#VALUE!</v>
      </c>
    </row>
    <row r="681" spans="1:15" x14ac:dyDescent="0.2">
      <c r="A681" s="57" t="s">
        <v>44</v>
      </c>
      <c r="B681" s="219">
        <f>_xll.qlInterestRateIndexFixingDate(IborIndex&amp;"6M",C681,Trigger)</f>
        <v>44043</v>
      </c>
      <c r="C681" s="219">
        <f>_xll.qlCalendarAdvance(Calendar,C680,A681,"f",,Trigger)</f>
        <v>44047</v>
      </c>
      <c r="D681" s="102" t="e">
        <f>EUR1M!AP680</f>
        <v>#VALUE!</v>
      </c>
      <c r="E681" s="102">
        <f>EUR1M!AQ680</f>
        <v>8.6148690786122528E-3</v>
      </c>
      <c r="F681" s="220" t="e">
        <f t="shared" si="40"/>
        <v>#VALUE!</v>
      </c>
      <c r="G681" s="102" t="e">
        <f>EUR3M!AX680</f>
        <v>#VALUE!</v>
      </c>
      <c r="H681" s="102">
        <f>EUR3M!AY680</f>
        <v>9.9312213487208305E-3</v>
      </c>
      <c r="I681" s="220" t="e">
        <f t="shared" si="41"/>
        <v>#VALUE!</v>
      </c>
      <c r="J681" s="102" t="e">
        <f>EUR6M!AX680</f>
        <v>#VALUE!</v>
      </c>
      <c r="K681" s="102">
        <f>EUR6M!AY680</f>
        <v>1.1095463162774188E-2</v>
      </c>
      <c r="L681" s="220" t="e">
        <f t="shared" si="42"/>
        <v>#VALUE!</v>
      </c>
      <c r="M681" s="102" t="e">
        <f>EUR1Y!AX680</f>
        <v>#VALUE!</v>
      </c>
      <c r="N681" s="102">
        <f>EUR1Y!AY680</f>
        <v>1.2720394258791642E-2</v>
      </c>
      <c r="O681" s="220" t="e">
        <f t="shared" si="43"/>
        <v>#VALUE!</v>
      </c>
    </row>
    <row r="682" spans="1:15" x14ac:dyDescent="0.2">
      <c r="A682" s="57" t="s">
        <v>44</v>
      </c>
      <c r="B682" s="219">
        <f>_xll.qlInterestRateIndexFixingDate(IborIndex&amp;"6M",C682,Trigger)</f>
        <v>44050</v>
      </c>
      <c r="C682" s="219">
        <f>_xll.qlCalendarAdvance(Calendar,C681,A682,"f",,Trigger)</f>
        <v>44054</v>
      </c>
      <c r="D682" s="102" t="e">
        <f>EUR1M!AP681</f>
        <v>#VALUE!</v>
      </c>
      <c r="E682" s="102">
        <f>EUR1M!AQ681</f>
        <v>8.6623272446142985E-3</v>
      </c>
      <c r="F682" s="220" t="e">
        <f t="shared" si="40"/>
        <v>#VALUE!</v>
      </c>
      <c r="G682" s="102" t="e">
        <f>EUR3M!AX681</f>
        <v>#VALUE!</v>
      </c>
      <c r="H682" s="102">
        <f>EUR3M!AY681</f>
        <v>9.980278775094182E-3</v>
      </c>
      <c r="I682" s="220" t="e">
        <f t="shared" si="41"/>
        <v>#VALUE!</v>
      </c>
      <c r="J682" s="102" t="e">
        <f>EUR6M!AX681</f>
        <v>#VALUE!</v>
      </c>
      <c r="K682" s="102">
        <f>EUR6M!AY681</f>
        <v>1.1142971452313544E-2</v>
      </c>
      <c r="L682" s="220" t="e">
        <f t="shared" si="42"/>
        <v>#VALUE!</v>
      </c>
      <c r="M682" s="102" t="e">
        <f>EUR1Y!AX681</f>
        <v>#VALUE!</v>
      </c>
      <c r="N682" s="102">
        <f>EUR1Y!AY681</f>
        <v>1.2768714039352827E-2</v>
      </c>
      <c r="O682" s="220" t="e">
        <f t="shared" si="43"/>
        <v>#VALUE!</v>
      </c>
    </row>
    <row r="683" spans="1:15" x14ac:dyDescent="0.2">
      <c r="A683" s="57" t="s">
        <v>44</v>
      </c>
      <c r="B683" s="219">
        <f>_xll.qlInterestRateIndexFixingDate(IborIndex&amp;"6M",C683,Trigger)</f>
        <v>44057</v>
      </c>
      <c r="C683" s="219">
        <f>_xll.qlCalendarAdvance(Calendar,C682,A683,"f",,Trigger)</f>
        <v>44061</v>
      </c>
      <c r="D683" s="102" t="e">
        <f>EUR1M!AP682</f>
        <v>#VALUE!</v>
      </c>
      <c r="E683" s="102">
        <f>EUR1M!AQ682</f>
        <v>8.7099155277708951E-3</v>
      </c>
      <c r="F683" s="220" t="e">
        <f t="shared" si="40"/>
        <v>#VALUE!</v>
      </c>
      <c r="G683" s="102" t="e">
        <f>EUR3M!AX682</f>
        <v>#VALUE!</v>
      </c>
      <c r="H683" s="102">
        <f>EUR3M!AY682</f>
        <v>1.002931514265458E-2</v>
      </c>
      <c r="I683" s="220" t="e">
        <f t="shared" si="41"/>
        <v>#VALUE!</v>
      </c>
      <c r="J683" s="102" t="e">
        <f>EUR6M!AX682</f>
        <v>#VALUE!</v>
      </c>
      <c r="K683" s="102">
        <f>EUR6M!AY682</f>
        <v>1.1190550313652917E-2</v>
      </c>
      <c r="L683" s="220" t="e">
        <f t="shared" si="42"/>
        <v>#VALUE!</v>
      </c>
      <c r="M683" s="102" t="e">
        <f>EUR1Y!AX682</f>
        <v>#VALUE!</v>
      </c>
      <c r="N683" s="102">
        <f>EUR1Y!AY682</f>
        <v>1.2816996912287467E-2</v>
      </c>
      <c r="O683" s="220" t="e">
        <f t="shared" si="43"/>
        <v>#VALUE!</v>
      </c>
    </row>
    <row r="684" spans="1:15" x14ac:dyDescent="0.2">
      <c r="A684" s="57" t="s">
        <v>44</v>
      </c>
      <c r="B684" s="219">
        <f>_xll.qlInterestRateIndexFixingDate(IborIndex&amp;"6M",C684,Trigger)</f>
        <v>44064</v>
      </c>
      <c r="C684" s="219">
        <f>_xll.qlCalendarAdvance(Calendar,C683,A684,"f",,Trigger)</f>
        <v>44068</v>
      </c>
      <c r="D684" s="102" t="e">
        <f>EUR1M!AP683</f>
        <v>#VALUE!</v>
      </c>
      <c r="E684" s="102">
        <f>EUR1M!AQ683</f>
        <v>8.75763522511952E-3</v>
      </c>
      <c r="F684" s="220" t="e">
        <f t="shared" si="40"/>
        <v>#VALUE!</v>
      </c>
      <c r="G684" s="102" t="e">
        <f>EUR3M!AX683</f>
        <v>#VALUE!</v>
      </c>
      <c r="H684" s="102">
        <f>EUR3M!AY683</f>
        <v>1.0078329656585637E-2</v>
      </c>
      <c r="I684" s="220" t="e">
        <f t="shared" si="41"/>
        <v>#VALUE!</v>
      </c>
      <c r="J684" s="102" t="e">
        <f>EUR6M!AX683</f>
        <v>#VALUE!</v>
      </c>
      <c r="K684" s="102">
        <f>EUR6M!AY683</f>
        <v>1.1227392862999102E-2</v>
      </c>
      <c r="L684" s="220" t="e">
        <f t="shared" si="42"/>
        <v>#VALUE!</v>
      </c>
      <c r="M684" s="102" t="e">
        <f>EUR1Y!AX683</f>
        <v>#VALUE!</v>
      </c>
      <c r="N684" s="102">
        <f>EUR1Y!AY683</f>
        <v>1.286523523716919E-2</v>
      </c>
      <c r="O684" s="220" t="e">
        <f t="shared" si="43"/>
        <v>#VALUE!</v>
      </c>
    </row>
    <row r="685" spans="1:15" x14ac:dyDescent="0.2">
      <c r="A685" s="57" t="s">
        <v>44</v>
      </c>
      <c r="B685" s="219">
        <f>_xll.qlInterestRateIndexFixingDate(IborIndex&amp;"6M",C685,Trigger)</f>
        <v>44071</v>
      </c>
      <c r="C685" s="219">
        <f>_xll.qlCalendarAdvance(Calendar,C684,A685,"f",,Trigger)</f>
        <v>44075</v>
      </c>
      <c r="D685" s="102" t="e">
        <f>EUR1M!AP684</f>
        <v>#VALUE!</v>
      </c>
      <c r="E685" s="102">
        <f>EUR1M!AQ684</f>
        <v>8.8054876337351207E-3</v>
      </c>
      <c r="F685" s="220" t="e">
        <f t="shared" si="40"/>
        <v>#VALUE!</v>
      </c>
      <c r="G685" s="102" t="e">
        <f>EUR3M!AX684</f>
        <v>#VALUE!</v>
      </c>
      <c r="H685" s="102">
        <f>EUR3M!AY684</f>
        <v>1.0123684379645923E-2</v>
      </c>
      <c r="I685" s="220" t="e">
        <f t="shared" si="41"/>
        <v>#VALUE!</v>
      </c>
      <c r="J685" s="102" t="e">
        <f>EUR6M!AX684</f>
        <v>#VALUE!</v>
      </c>
      <c r="K685" s="102">
        <f>EUR6M!AY684</f>
        <v>1.1267879296888375E-2</v>
      </c>
      <c r="L685" s="220" t="e">
        <f t="shared" si="42"/>
        <v>#VALUE!</v>
      </c>
      <c r="M685" s="102" t="e">
        <f>EUR1Y!AX684</f>
        <v>#VALUE!</v>
      </c>
      <c r="N685" s="102">
        <f>EUR1Y!AY684</f>
        <v>1.2913421284212525E-2</v>
      </c>
      <c r="O685" s="220" t="e">
        <f t="shared" si="43"/>
        <v>#VALUE!</v>
      </c>
    </row>
    <row r="686" spans="1:15" x14ac:dyDescent="0.2">
      <c r="A686" s="57" t="s">
        <v>44</v>
      </c>
      <c r="B686" s="219">
        <f>_xll.qlInterestRateIndexFixingDate(IborIndex&amp;"6M",C686,Trigger)</f>
        <v>44078</v>
      </c>
      <c r="C686" s="219">
        <f>_xll.qlCalendarAdvance(Calendar,C685,A686,"f",,Trigger)</f>
        <v>44082</v>
      </c>
      <c r="D686" s="102" t="e">
        <f>EUR1M!AP685</f>
        <v>#VALUE!</v>
      </c>
      <c r="E686" s="102">
        <f>EUR1M!AQ685</f>
        <v>8.8534740507201226E-3</v>
      </c>
      <c r="F686" s="220" t="e">
        <f t="shared" si="40"/>
        <v>#VALUE!</v>
      </c>
      <c r="G686" s="102" t="e">
        <f>EUR3M!AX685</f>
        <v>#VALUE!</v>
      </c>
      <c r="H686" s="102">
        <f>EUR3M!AY685</f>
        <v>1.0172653247560382E-2</v>
      </c>
      <c r="I686" s="220" t="e">
        <f t="shared" si="41"/>
        <v>#VALUE!</v>
      </c>
      <c r="J686" s="102" t="e">
        <f>EUR6M!AX685</f>
        <v>#VALUE!</v>
      </c>
      <c r="K686" s="102">
        <f>EUR6M!AY685</f>
        <v>1.131563964248544E-2</v>
      </c>
      <c r="L686" s="220" t="e">
        <f t="shared" si="42"/>
        <v>#VALUE!</v>
      </c>
      <c r="M686" s="102" t="e">
        <f>EUR1Y!AX685</f>
        <v>#VALUE!</v>
      </c>
      <c r="N686" s="102">
        <f>EUR1Y!AY685</f>
        <v>1.2961547234255607E-2</v>
      </c>
      <c r="O686" s="220" t="e">
        <f t="shared" si="43"/>
        <v>#VALUE!</v>
      </c>
    </row>
    <row r="687" spans="1:15" x14ac:dyDescent="0.2">
      <c r="A687" s="57" t="s">
        <v>44</v>
      </c>
      <c r="B687" s="219">
        <f>_xll.qlInterestRateIndexFixingDate(IborIndex&amp;"6M",C687,Trigger)</f>
        <v>44085</v>
      </c>
      <c r="C687" s="219">
        <f>_xll.qlCalendarAdvance(Calendar,C686,A687,"f",,Trigger)</f>
        <v>44089</v>
      </c>
      <c r="D687" s="102" t="e">
        <f>EUR1M!AP686</f>
        <v>#VALUE!</v>
      </c>
      <c r="E687" s="102">
        <f>EUR1M!AQ686</f>
        <v>8.9015957731994333E-3</v>
      </c>
      <c r="F687" s="220" t="e">
        <f t="shared" si="40"/>
        <v>#VALUE!</v>
      </c>
      <c r="G687" s="102" t="e">
        <f>EUR3M!AX686</f>
        <v>#VALUE!</v>
      </c>
      <c r="H687" s="102">
        <f>EUR3M!AY686</f>
        <v>1.0221597927994689E-2</v>
      </c>
      <c r="I687" s="220" t="e">
        <f t="shared" si="41"/>
        <v>#VALUE!</v>
      </c>
      <c r="J687" s="102" t="e">
        <f>EUR6M!AX686</f>
        <v>#VALUE!</v>
      </c>
      <c r="K687" s="102">
        <f>EUR6M!AY686</f>
        <v>1.1363473246249332E-2</v>
      </c>
      <c r="L687" s="220" t="e">
        <f t="shared" si="42"/>
        <v>#VALUE!</v>
      </c>
      <c r="M687" s="102" t="e">
        <f>EUR1Y!AX686</f>
        <v>#VALUE!</v>
      </c>
      <c r="N687" s="102">
        <f>EUR1Y!AY686</f>
        <v>1.3009605178743968E-2</v>
      </c>
      <c r="O687" s="220" t="e">
        <f t="shared" si="43"/>
        <v>#VALUE!</v>
      </c>
    </row>
    <row r="688" spans="1:15" x14ac:dyDescent="0.2">
      <c r="A688" s="57" t="s">
        <v>44</v>
      </c>
      <c r="B688" s="219">
        <f>_xll.qlInterestRateIndexFixingDate(IborIndex&amp;"6M",C688,Trigger)</f>
        <v>44092</v>
      </c>
      <c r="C688" s="219">
        <f>_xll.qlCalendarAdvance(Calendar,C687,A688,"f",,Trigger)</f>
        <v>44096</v>
      </c>
      <c r="D688" s="102" t="e">
        <f>EUR1M!AP687</f>
        <v>#VALUE!</v>
      </c>
      <c r="E688" s="102">
        <f>EUR1M!AQ687</f>
        <v>8.9498540983254382E-3</v>
      </c>
      <c r="F688" s="220" t="e">
        <f t="shared" si="40"/>
        <v>#VALUE!</v>
      </c>
      <c r="G688" s="102" t="e">
        <f>EUR3M!AX687</f>
        <v>#VALUE!</v>
      </c>
      <c r="H688" s="102">
        <f>EUR3M!AY687</f>
        <v>1.0270517626009347E-2</v>
      </c>
      <c r="I688" s="220" t="e">
        <f t="shared" si="41"/>
        <v>#VALUE!</v>
      </c>
      <c r="J688" s="102" t="e">
        <f>EUR6M!AX687</f>
        <v>#VALUE!</v>
      </c>
      <c r="K688" s="102">
        <f>EUR6M!AY687</f>
        <v>1.141138085736949E-2</v>
      </c>
      <c r="L688" s="220" t="e">
        <f t="shared" si="42"/>
        <v>#VALUE!</v>
      </c>
      <c r="M688" s="102" t="e">
        <f>EUR1Y!AX687</f>
        <v>#VALUE!</v>
      </c>
      <c r="N688" s="102">
        <f>EUR1Y!AY687</f>
        <v>1.305758711971367E-2</v>
      </c>
      <c r="O688" s="220" t="e">
        <f t="shared" si="43"/>
        <v>#VALUE!</v>
      </c>
    </row>
    <row r="689" spans="1:15" x14ac:dyDescent="0.2">
      <c r="A689" s="57" t="s">
        <v>44</v>
      </c>
      <c r="B689" s="219">
        <f>_xll.qlInterestRateIndexFixingDate(IborIndex&amp;"6M",C689,Trigger)</f>
        <v>44099</v>
      </c>
      <c r="C689" s="219">
        <f>_xll.qlCalendarAdvance(Calendar,C688,A689,"f",,Trigger)</f>
        <v>44103</v>
      </c>
      <c r="D689" s="102" t="e">
        <f>EUR1M!AP688</f>
        <v>#VALUE!</v>
      </c>
      <c r="E689" s="102">
        <f>EUR1M!AQ688</f>
        <v>8.9982503232804989E-3</v>
      </c>
      <c r="F689" s="220" t="e">
        <f t="shared" si="40"/>
        <v>#VALUE!</v>
      </c>
      <c r="G689" s="102" t="e">
        <f>EUR3M!AX688</f>
        <v>#VALUE!</v>
      </c>
      <c r="H689" s="102">
        <f>EUR3M!AY688</f>
        <v>1.0319411546630597E-2</v>
      </c>
      <c r="I689" s="220" t="e">
        <f t="shared" si="41"/>
        <v>#VALUE!</v>
      </c>
      <c r="J689" s="102" t="e">
        <f>EUR6M!AX688</f>
        <v>#VALUE!</v>
      </c>
      <c r="K689" s="102">
        <f>EUR6M!AY688</f>
        <v>1.1462998531812799E-2</v>
      </c>
      <c r="L689" s="220" t="e">
        <f t="shared" si="42"/>
        <v>#VALUE!</v>
      </c>
      <c r="M689" s="102" t="e">
        <f>EUR1Y!AX688</f>
        <v>#VALUE!</v>
      </c>
      <c r="N689" s="102">
        <f>EUR1Y!AY688</f>
        <v>1.3105484969776864E-2</v>
      </c>
      <c r="O689" s="220" t="e">
        <f t="shared" si="43"/>
        <v>#VALUE!</v>
      </c>
    </row>
    <row r="690" spans="1:15" x14ac:dyDescent="0.2">
      <c r="A690" s="57" t="s">
        <v>44</v>
      </c>
      <c r="B690" s="219">
        <f>_xll.qlInterestRateIndexFixingDate(IborIndex&amp;"6M",C690,Trigger)</f>
        <v>44106</v>
      </c>
      <c r="C690" s="219">
        <f>_xll.qlCalendarAdvance(Calendar,C689,A690,"f",,Trigger)</f>
        <v>44110</v>
      </c>
      <c r="D690" s="102" t="e">
        <f>EUR1M!AP689</f>
        <v>#VALUE!</v>
      </c>
      <c r="E690" s="102">
        <f>EUR1M!AQ689</f>
        <v>9.0467857452719569E-3</v>
      </c>
      <c r="F690" s="220" t="e">
        <f t="shared" si="40"/>
        <v>#VALUE!</v>
      </c>
      <c r="G690" s="102" t="e">
        <f>EUR3M!AX689</f>
        <v>#VALUE!</v>
      </c>
      <c r="H690" s="102">
        <f>EUR3M!AY689</f>
        <v>1.0371913299389869E-2</v>
      </c>
      <c r="I690" s="220" t="e">
        <f t="shared" si="41"/>
        <v>#VALUE!</v>
      </c>
      <c r="J690" s="102" t="e">
        <f>EUR6M!AX689</f>
        <v>#VALUE!</v>
      </c>
      <c r="K690" s="102">
        <f>EUR6M!AY689</f>
        <v>1.151106358692771E-2</v>
      </c>
      <c r="L690" s="220" t="e">
        <f t="shared" si="42"/>
        <v>#VALUE!</v>
      </c>
      <c r="M690" s="102" t="e">
        <f>EUR1Y!AX689</f>
        <v>#VALUE!</v>
      </c>
      <c r="N690" s="102">
        <f>EUR1Y!AY689</f>
        <v>1.3153290552105561E-2</v>
      </c>
      <c r="O690" s="220" t="e">
        <f t="shared" si="43"/>
        <v>#VALUE!</v>
      </c>
    </row>
    <row r="691" spans="1:15" x14ac:dyDescent="0.2">
      <c r="A691" s="57" t="s">
        <v>44</v>
      </c>
      <c r="B691" s="219">
        <f>_xll.qlInterestRateIndexFixingDate(IborIndex&amp;"6M",C691,Trigger)</f>
        <v>44113</v>
      </c>
      <c r="C691" s="219">
        <f>_xll.qlCalendarAdvance(Calendar,C690,A691,"f",,Trigger)</f>
        <v>44117</v>
      </c>
      <c r="D691" s="102" t="e">
        <f>EUR1M!AP690</f>
        <v>#VALUE!</v>
      </c>
      <c r="E691" s="102">
        <f>EUR1M!AQ690</f>
        <v>9.0954616615346318E-3</v>
      </c>
      <c r="F691" s="220" t="e">
        <f t="shared" si="40"/>
        <v>#VALUE!</v>
      </c>
      <c r="G691" s="102" t="e">
        <f>EUR3M!AX690</f>
        <v>#VALUE!</v>
      </c>
      <c r="H691" s="102">
        <f>EUR3M!AY690</f>
        <v>1.0420752579808009E-2</v>
      </c>
      <c r="I691" s="220" t="e">
        <f t="shared" si="41"/>
        <v>#VALUE!</v>
      </c>
      <c r="J691" s="102" t="e">
        <f>EUR6M!AX690</f>
        <v>#VALUE!</v>
      </c>
      <c r="K691" s="102">
        <f>EUR6M!AY690</f>
        <v>1.1559204959816698E-2</v>
      </c>
      <c r="L691" s="220" t="e">
        <f t="shared" si="42"/>
        <v>#VALUE!</v>
      </c>
      <c r="M691" s="102" t="e">
        <f>EUR1Y!AX690</f>
        <v>#VALUE!</v>
      </c>
      <c r="N691" s="102">
        <f>EUR1Y!AY690</f>
        <v>1.320099560041983E-2</v>
      </c>
      <c r="O691" s="220" t="e">
        <f t="shared" si="43"/>
        <v>#VALUE!</v>
      </c>
    </row>
    <row r="692" spans="1:15" x14ac:dyDescent="0.2">
      <c r="A692" s="57" t="s">
        <v>44</v>
      </c>
      <c r="B692" s="219">
        <f>_xll.qlInterestRateIndexFixingDate(IborIndex&amp;"6M",C692,Trigger)</f>
        <v>44120</v>
      </c>
      <c r="C692" s="219">
        <f>_xll.qlCalendarAdvance(Calendar,C691,A692,"f",,Trigger)</f>
        <v>44124</v>
      </c>
      <c r="D692" s="102" t="e">
        <f>EUR1M!AP691</f>
        <v>#VALUE!</v>
      </c>
      <c r="E692" s="102">
        <f>EUR1M!AQ691</f>
        <v>9.1442793693308211E-3</v>
      </c>
      <c r="F692" s="220" t="e">
        <f t="shared" si="40"/>
        <v>#VALUE!</v>
      </c>
      <c r="G692" s="102" t="e">
        <f>EUR3M!AX691</f>
        <v>#VALUE!</v>
      </c>
      <c r="H692" s="102">
        <f>EUR3M!AY691</f>
        <v>1.0469563646668571E-2</v>
      </c>
      <c r="I692" s="220" t="e">
        <f t="shared" si="41"/>
        <v>#VALUE!</v>
      </c>
      <c r="J692" s="102" t="e">
        <f>EUR6M!AX691</f>
        <v>#VALUE!</v>
      </c>
      <c r="K692" s="102">
        <f>EUR6M!AY691</f>
        <v>1.1607423400049404E-2</v>
      </c>
      <c r="L692" s="220" t="e">
        <f t="shared" si="42"/>
        <v>#VALUE!</v>
      </c>
      <c r="M692" s="102" t="e">
        <f>EUR1Y!AX691</f>
        <v>#VALUE!</v>
      </c>
      <c r="N692" s="102">
        <f>EUR1Y!AY691</f>
        <v>1.3248591758973329E-2</v>
      </c>
      <c r="O692" s="220" t="e">
        <f t="shared" si="43"/>
        <v>#VALUE!</v>
      </c>
    </row>
    <row r="693" spans="1:15" x14ac:dyDescent="0.2">
      <c r="A693" s="57" t="s">
        <v>44</v>
      </c>
      <c r="B693" s="219">
        <f>_xll.qlInterestRateIndexFixingDate(IborIndex&amp;"6M",C693,Trigger)</f>
        <v>44127</v>
      </c>
      <c r="C693" s="219">
        <f>_xll.qlCalendarAdvance(Calendar,C692,A693,"f",,Trigger)</f>
        <v>44131</v>
      </c>
      <c r="D693" s="102" t="e">
        <f>EUR1M!AP692</f>
        <v>#VALUE!</v>
      </c>
      <c r="E693" s="102">
        <f>EUR1M!AQ692</f>
        <v>9.1932401659527985E-3</v>
      </c>
      <c r="F693" s="220" t="e">
        <f t="shared" si="40"/>
        <v>#VALUE!</v>
      </c>
      <c r="G693" s="102" t="e">
        <f>EUR3M!AX692</f>
        <v>#VALUE!</v>
      </c>
      <c r="H693" s="102">
        <f>EUR3M!AY692</f>
        <v>1.0518345704802408E-2</v>
      </c>
      <c r="I693" s="220" t="e">
        <f t="shared" si="41"/>
        <v>#VALUE!</v>
      </c>
      <c r="J693" s="102" t="e">
        <f>EUR6M!AX692</f>
        <v>#VALUE!</v>
      </c>
      <c r="K693" s="102">
        <f>EUR6M!AY692</f>
        <v>1.1655719657277153E-2</v>
      </c>
      <c r="L693" s="220" t="e">
        <f t="shared" si="42"/>
        <v>#VALUE!</v>
      </c>
      <c r="M693" s="102" t="e">
        <f>EUR1Y!AX692</f>
        <v>#VALUE!</v>
      </c>
      <c r="N693" s="102">
        <f>EUR1Y!AY692</f>
        <v>1.3296070582541267E-2</v>
      </c>
      <c r="O693" s="220" t="e">
        <f t="shared" si="43"/>
        <v>#VALUE!</v>
      </c>
    </row>
    <row r="694" spans="1:15" x14ac:dyDescent="0.2">
      <c r="A694" s="57" t="s">
        <v>44</v>
      </c>
      <c r="B694" s="219">
        <f>_xll.qlInterestRateIndexFixingDate(IborIndex&amp;"6M",C694,Trigger)</f>
        <v>44134</v>
      </c>
      <c r="C694" s="219">
        <f>_xll.qlCalendarAdvance(Calendar,C693,A694,"f",,Trigger)</f>
        <v>44138</v>
      </c>
      <c r="D694" s="102" t="e">
        <f>EUR1M!AP693</f>
        <v>#VALUE!</v>
      </c>
      <c r="E694" s="102">
        <f>EUR1M!AQ693</f>
        <v>9.2423453487203155E-3</v>
      </c>
      <c r="F694" s="220" t="e">
        <f t="shared" si="40"/>
        <v>#VALUE!</v>
      </c>
      <c r="G694" s="102" t="e">
        <f>EUR3M!AX693</f>
        <v>#VALUE!</v>
      </c>
      <c r="H694" s="102">
        <f>EUR3M!AY693</f>
        <v>1.0567097959004746E-2</v>
      </c>
      <c r="I694" s="220" t="e">
        <f t="shared" si="41"/>
        <v>#VALUE!</v>
      </c>
      <c r="J694" s="102" t="e">
        <f>EUR6M!AX693</f>
        <v>#VALUE!</v>
      </c>
      <c r="K694" s="102">
        <f>EUR6M!AY693</f>
        <v>1.1700422643277307E-2</v>
      </c>
      <c r="L694" s="220" t="e">
        <f t="shared" si="42"/>
        <v>#VALUE!</v>
      </c>
      <c r="M694" s="102" t="e">
        <f>EUR1Y!AX693</f>
        <v>#VALUE!</v>
      </c>
      <c r="N694" s="102">
        <f>EUR1Y!AY693</f>
        <v>1.3343423536409443E-2</v>
      </c>
      <c r="O694" s="220" t="e">
        <f t="shared" si="43"/>
        <v>#VALUE!</v>
      </c>
    </row>
    <row r="695" spans="1:15" x14ac:dyDescent="0.2">
      <c r="A695" s="57" t="s">
        <v>44</v>
      </c>
      <c r="B695" s="219">
        <f>_xll.qlInterestRateIndexFixingDate(IborIndex&amp;"6M",C695,Trigger)</f>
        <v>44141</v>
      </c>
      <c r="C695" s="219">
        <f>_xll.qlCalendarAdvance(Calendar,C694,A695,"f",,Trigger)</f>
        <v>44145</v>
      </c>
      <c r="D695" s="102" t="e">
        <f>EUR1M!AP694</f>
        <v>#VALUE!</v>
      </c>
      <c r="E695" s="102">
        <f>EUR1M!AQ694</f>
        <v>9.291596214978104E-3</v>
      </c>
      <c r="F695" s="220" t="e">
        <f t="shared" si="40"/>
        <v>#VALUE!</v>
      </c>
      <c r="G695" s="102" t="e">
        <f>EUR3M!AX694</f>
        <v>#VALUE!</v>
      </c>
      <c r="H695" s="102">
        <f>EUR3M!AY694</f>
        <v>1.061581961403172E-2</v>
      </c>
      <c r="I695" s="220" t="e">
        <f t="shared" si="41"/>
        <v>#VALUE!</v>
      </c>
      <c r="J695" s="102" t="e">
        <f>EUR6M!AX694</f>
        <v>#VALUE!</v>
      </c>
      <c r="K695" s="102">
        <f>EUR6M!AY694</f>
        <v>1.1748869289928814E-2</v>
      </c>
      <c r="L695" s="220" t="e">
        <f t="shared" si="42"/>
        <v>#VALUE!</v>
      </c>
      <c r="M695" s="102" t="e">
        <f>EUR1Y!AX694</f>
        <v>#VALUE!</v>
      </c>
      <c r="N695" s="102">
        <f>EUR1Y!AY694</f>
        <v>1.3390641996363533E-2</v>
      </c>
      <c r="O695" s="220" t="e">
        <f t="shared" si="43"/>
        <v>#VALUE!</v>
      </c>
    </row>
    <row r="696" spans="1:15" x14ac:dyDescent="0.2">
      <c r="A696" s="57" t="s">
        <v>44</v>
      </c>
      <c r="B696" s="219">
        <f>_xll.qlInterestRateIndexFixingDate(IborIndex&amp;"6M",C696,Trigger)</f>
        <v>44148</v>
      </c>
      <c r="C696" s="219">
        <f>_xll.qlCalendarAdvance(Calendar,C695,A696,"f",,Trigger)</f>
        <v>44152</v>
      </c>
      <c r="D696" s="102" t="e">
        <f>EUR1M!AP695</f>
        <v>#VALUE!</v>
      </c>
      <c r="E696" s="102">
        <f>EUR1M!AQ695</f>
        <v>9.3409940621008714E-3</v>
      </c>
      <c r="F696" s="220" t="e">
        <f t="shared" si="40"/>
        <v>#VALUE!</v>
      </c>
      <c r="G696" s="102" t="e">
        <f>EUR3M!AX695</f>
        <v>#VALUE!</v>
      </c>
      <c r="H696" s="102">
        <f>EUR3M!AY695</f>
        <v>1.0664509874599486E-2</v>
      </c>
      <c r="I696" s="220" t="e">
        <f t="shared" si="41"/>
        <v>#VALUE!</v>
      </c>
      <c r="J696" s="102" t="e">
        <f>EUR6M!AX695</f>
        <v>#VALUE!</v>
      </c>
      <c r="K696" s="102">
        <f>EUR6M!AY695</f>
        <v>1.1797395041678482E-2</v>
      </c>
      <c r="L696" s="220" t="e">
        <f t="shared" si="42"/>
        <v>#VALUE!</v>
      </c>
      <c r="M696" s="102" t="e">
        <f>EUR1Y!AX695</f>
        <v>#VALUE!</v>
      </c>
      <c r="N696" s="102">
        <f>EUR1Y!AY695</f>
        <v>1.3437717248679655E-2</v>
      </c>
      <c r="O696" s="220" t="e">
        <f t="shared" si="43"/>
        <v>#VALUE!</v>
      </c>
    </row>
    <row r="697" spans="1:15" x14ac:dyDescent="0.2">
      <c r="A697" s="57" t="s">
        <v>44</v>
      </c>
      <c r="B697" s="219">
        <f>_xll.qlInterestRateIndexFixingDate(IborIndex&amp;"6M",C697,Trigger)</f>
        <v>44155</v>
      </c>
      <c r="C697" s="219">
        <f>_xll.qlCalendarAdvance(Calendar,C696,A697,"f",,Trigger)</f>
        <v>44159</v>
      </c>
      <c r="D697" s="102" t="e">
        <f>EUR1M!AP696</f>
        <v>#VALUE!</v>
      </c>
      <c r="E697" s="102">
        <f>EUR1M!AQ696</f>
        <v>9.3905401874957994E-3</v>
      </c>
      <c r="F697" s="220" t="e">
        <f t="shared" si="40"/>
        <v>#VALUE!</v>
      </c>
      <c r="G697" s="102" t="e">
        <f>EUR3M!AX696</f>
        <v>#VALUE!</v>
      </c>
      <c r="H697" s="102">
        <f>EUR3M!AY696</f>
        <v>1.0713167945385977E-2</v>
      </c>
      <c r="I697" s="220" t="e">
        <f t="shared" si="41"/>
        <v>#VALUE!</v>
      </c>
      <c r="J697" s="102" t="e">
        <f>EUR6M!AX696</f>
        <v>#VALUE!</v>
      </c>
      <c r="K697" s="102">
        <f>EUR6M!AY696</f>
        <v>1.184599088142411E-2</v>
      </c>
      <c r="L697" s="220" t="e">
        <f t="shared" si="42"/>
        <v>#VALUE!</v>
      </c>
      <c r="M697" s="102" t="e">
        <f>EUR1Y!AX696</f>
        <v>#VALUE!</v>
      </c>
      <c r="N697" s="102">
        <f>EUR1Y!AY696</f>
        <v>1.3484640490114526E-2</v>
      </c>
      <c r="O697" s="220" t="e">
        <f t="shared" si="43"/>
        <v>#VALUE!</v>
      </c>
    </row>
    <row r="698" spans="1:15" x14ac:dyDescent="0.2">
      <c r="A698" s="57" t="s">
        <v>44</v>
      </c>
      <c r="B698" s="219">
        <f>_xll.qlInterestRateIndexFixingDate(IborIndex&amp;"6M",C698,Trigger)</f>
        <v>44162</v>
      </c>
      <c r="C698" s="219">
        <f>_xll.qlCalendarAdvance(Calendar,C697,A698,"f",,Trigger)</f>
        <v>44166</v>
      </c>
      <c r="D698" s="102" t="e">
        <f>EUR1M!AP697</f>
        <v>#VALUE!</v>
      </c>
      <c r="E698" s="102">
        <f>EUR1M!AQ697</f>
        <v>9.4402358885900539E-3</v>
      </c>
      <c r="F698" s="220" t="e">
        <f t="shared" si="40"/>
        <v>#VALUE!</v>
      </c>
      <c r="G698" s="102" t="e">
        <f>EUR3M!AX697</f>
        <v>#VALUE!</v>
      </c>
      <c r="H698" s="102">
        <f>EUR3M!AY697</f>
        <v>1.0754538250123957E-2</v>
      </c>
      <c r="I698" s="220" t="e">
        <f t="shared" si="41"/>
        <v>#VALUE!</v>
      </c>
      <c r="J698" s="102" t="e">
        <f>EUR6M!AX697</f>
        <v>#VALUE!</v>
      </c>
      <c r="K698" s="102">
        <f>EUR6M!AY697</f>
        <v>1.1898336848058778E-2</v>
      </c>
      <c r="L698" s="220" t="e">
        <f t="shared" si="42"/>
        <v>#VALUE!</v>
      </c>
      <c r="M698" s="102" t="e">
        <f>EUR1Y!AX697</f>
        <v>#VALUE!</v>
      </c>
      <c r="N698" s="102">
        <f>EUR1Y!AY697</f>
        <v>1.3531402827900415E-2</v>
      </c>
      <c r="O698" s="220" t="e">
        <f t="shared" si="43"/>
        <v>#VALUE!</v>
      </c>
    </row>
    <row r="699" spans="1:15" x14ac:dyDescent="0.2">
      <c r="A699" s="57" t="s">
        <v>44</v>
      </c>
      <c r="B699" s="219">
        <f>_xll.qlInterestRateIndexFixingDate(IborIndex&amp;"6M",C699,Trigger)</f>
        <v>44169</v>
      </c>
      <c r="C699" s="219">
        <f>_xll.qlCalendarAdvance(Calendar,C698,A699,"f",,Trigger)</f>
        <v>44173</v>
      </c>
      <c r="D699" s="102" t="e">
        <f>EUR1M!AP698</f>
        <v>#VALUE!</v>
      </c>
      <c r="E699" s="102">
        <f>EUR1M!AQ698</f>
        <v>9.4900824628507685E-3</v>
      </c>
      <c r="F699" s="220" t="e">
        <f t="shared" si="40"/>
        <v>#VALUE!</v>
      </c>
      <c r="G699" s="102" t="e">
        <f>EUR3M!AX698</f>
        <v>#VALUE!</v>
      </c>
      <c r="H699" s="102">
        <f>EUR3M!AY698</f>
        <v>1.0803131769589136E-2</v>
      </c>
      <c r="I699" s="220" t="e">
        <f t="shared" si="41"/>
        <v>#VALUE!</v>
      </c>
      <c r="J699" s="102" t="e">
        <f>EUR6M!AX698</f>
        <v>#VALUE!</v>
      </c>
      <c r="K699" s="102">
        <f>EUR6M!AY698</f>
        <v>1.19470311940946E-2</v>
      </c>
      <c r="L699" s="220" t="e">
        <f t="shared" si="42"/>
        <v>#VALUE!</v>
      </c>
      <c r="M699" s="102" t="e">
        <f>EUR1Y!AX698</f>
        <v>#VALUE!</v>
      </c>
      <c r="N699" s="102">
        <f>EUR1Y!AY698</f>
        <v>1.35779952797353E-2</v>
      </c>
      <c r="O699" s="220" t="e">
        <f t="shared" si="43"/>
        <v>#VALUE!</v>
      </c>
    </row>
    <row r="700" spans="1:15" x14ac:dyDescent="0.2">
      <c r="A700" s="57" t="s">
        <v>44</v>
      </c>
      <c r="B700" s="219">
        <f>_xll.qlInterestRateIndexFixingDate(IborIndex&amp;"6M",C700,Trigger)</f>
        <v>44176</v>
      </c>
      <c r="C700" s="219">
        <f>_xll.qlCalendarAdvance(Calendar,C699,A700,"f",,Trigger)</f>
        <v>44180</v>
      </c>
      <c r="D700" s="102" t="e">
        <f>EUR1M!AP699</f>
        <v>#VALUE!</v>
      </c>
      <c r="E700" s="102">
        <f>EUR1M!AQ699</f>
        <v>9.540081207762563E-3</v>
      </c>
      <c r="F700" s="220" t="e">
        <f t="shared" si="40"/>
        <v>#VALUE!</v>
      </c>
      <c r="G700" s="102" t="e">
        <f>EUR3M!AX699</f>
        <v>#VALUE!</v>
      </c>
      <c r="H700" s="102">
        <f>EUR3M!AY699</f>
        <v>1.0851690815709247E-2</v>
      </c>
      <c r="I700" s="220" t="e">
        <f t="shared" si="41"/>
        <v>#VALUE!</v>
      </c>
      <c r="J700" s="102" t="e">
        <f>EUR6M!AX699</f>
        <v>#VALUE!</v>
      </c>
      <c r="K700" s="102">
        <f>EUR6M!AY699</f>
        <v>1.199575055854238E-2</v>
      </c>
      <c r="L700" s="220" t="e">
        <f t="shared" si="42"/>
        <v>#VALUE!</v>
      </c>
      <c r="M700" s="102" t="e">
        <f>EUR1Y!AX699</f>
        <v>#VALUE!</v>
      </c>
      <c r="N700" s="102">
        <f>EUR1Y!AY699</f>
        <v>1.3624408773779351E-2</v>
      </c>
      <c r="O700" s="220" t="e">
        <f t="shared" si="43"/>
        <v>#VALUE!</v>
      </c>
    </row>
    <row r="701" spans="1:15" x14ac:dyDescent="0.2">
      <c r="A701" s="57" t="s">
        <v>44</v>
      </c>
      <c r="B701" s="219">
        <f>_xll.qlInterestRateIndexFixingDate(IborIndex&amp;"6M",C701,Trigger)</f>
        <v>44183</v>
      </c>
      <c r="C701" s="219">
        <f>_xll.qlCalendarAdvance(Calendar,C700,A701,"f",,Trigger)</f>
        <v>44187</v>
      </c>
      <c r="D701" s="102" t="e">
        <f>EUR1M!AP700</f>
        <v>#VALUE!</v>
      </c>
      <c r="E701" s="102">
        <f>EUR1M!AQ700</f>
        <v>9.5902334208450291E-3</v>
      </c>
      <c r="F701" s="220" t="e">
        <f t="shared" si="40"/>
        <v>#VALUE!</v>
      </c>
      <c r="G701" s="102" t="e">
        <f>EUR3M!AX700</f>
        <v>#VALUE!</v>
      </c>
      <c r="H701" s="102">
        <f>EUR3M!AY700</f>
        <v>1.0900214593091206E-2</v>
      </c>
      <c r="I701" s="220" t="e">
        <f t="shared" si="41"/>
        <v>#VALUE!</v>
      </c>
      <c r="J701" s="102" t="e">
        <f>EUR6M!AX700</f>
        <v>#VALUE!</v>
      </c>
      <c r="K701" s="102">
        <f>EUR6M!AY700</f>
        <v>1.2044480187100162E-2</v>
      </c>
      <c r="L701" s="220" t="e">
        <f t="shared" si="42"/>
        <v>#VALUE!</v>
      </c>
      <c r="M701" s="102" t="e">
        <f>EUR1Y!AX700</f>
        <v>#VALUE!</v>
      </c>
      <c r="N701" s="102">
        <f>EUR1Y!AY700</f>
        <v>1.3670634148649028E-2</v>
      </c>
      <c r="O701" s="220" t="e">
        <f t="shared" si="43"/>
        <v>#VALUE!</v>
      </c>
    </row>
    <row r="702" spans="1:15" x14ac:dyDescent="0.2">
      <c r="A702" s="57" t="s">
        <v>44</v>
      </c>
      <c r="B702" s="219">
        <f>_xll.qlInterestRateIndexFixingDate(IborIndex&amp;"6M",C702,Trigger)</f>
        <v>44189</v>
      </c>
      <c r="C702" s="219">
        <f>_xll.qlCalendarAdvance(Calendar,C701,A702,"f",,Trigger)</f>
        <v>44194</v>
      </c>
      <c r="D702" s="102" t="e">
        <f>EUR1M!AP701</f>
        <v>#VALUE!</v>
      </c>
      <c r="E702" s="102">
        <f>EUR1M!AQ701</f>
        <v>9.6293367709485624E-3</v>
      </c>
      <c r="F702" s="220" t="e">
        <f t="shared" si="40"/>
        <v>#VALUE!</v>
      </c>
      <c r="G702" s="102" t="e">
        <f>EUR3M!AX701</f>
        <v>#VALUE!</v>
      </c>
      <c r="H702" s="102">
        <f>EUR3M!AY701</f>
        <v>1.0948702306300184E-2</v>
      </c>
      <c r="I702" s="220" t="e">
        <f t="shared" si="41"/>
        <v>#VALUE!</v>
      </c>
      <c r="J702" s="102" t="e">
        <f>EUR6M!AX701</f>
        <v>#VALUE!</v>
      </c>
      <c r="K702" s="102">
        <f>EUR6M!AY701</f>
        <v>1.2089517126958776E-2</v>
      </c>
      <c r="L702" s="220" t="e">
        <f t="shared" si="42"/>
        <v>#VALUE!</v>
      </c>
      <c r="M702" s="102" t="e">
        <f>EUR1Y!AX701</f>
        <v>#VALUE!</v>
      </c>
      <c r="N702" s="102">
        <f>EUR1Y!AY701</f>
        <v>1.3716662153414006E-2</v>
      </c>
      <c r="O702" s="220" t="e">
        <f t="shared" si="43"/>
        <v>#VALUE!</v>
      </c>
    </row>
    <row r="703" spans="1:15" x14ac:dyDescent="0.2">
      <c r="A703" s="57" t="s">
        <v>44</v>
      </c>
      <c r="B703" s="219">
        <f>_xll.qlInterestRateIndexFixingDate(IborIndex&amp;"6M",C703,Trigger)</f>
        <v>44196</v>
      </c>
      <c r="C703" s="219">
        <f>_xll.qlCalendarAdvance(Calendar,C702,A703,"f",,Trigger)</f>
        <v>44201</v>
      </c>
      <c r="D703" s="102" t="e">
        <f>EUR1M!AP702</f>
        <v>#VALUE!</v>
      </c>
      <c r="E703" s="102">
        <f>EUR1M!AQ702</f>
        <v>9.6910034417577173E-3</v>
      </c>
      <c r="F703" s="220" t="e">
        <f t="shared" si="40"/>
        <v>#VALUE!</v>
      </c>
      <c r="G703" s="102" t="e">
        <f>EUR3M!AX702</f>
        <v>#VALUE!</v>
      </c>
      <c r="H703" s="102">
        <f>EUR3M!AY702</f>
        <v>1.1000774531289248E-2</v>
      </c>
      <c r="I703" s="220" t="e">
        <f t="shared" si="41"/>
        <v>#VALUE!</v>
      </c>
      <c r="J703" s="102" t="e">
        <f>EUR6M!AX702</f>
        <v>#VALUE!</v>
      </c>
      <c r="K703" s="102">
        <f>EUR6M!AY702</f>
        <v>1.2138228098815099E-2</v>
      </c>
      <c r="L703" s="220" t="e">
        <f t="shared" si="42"/>
        <v>#VALUE!</v>
      </c>
      <c r="M703" s="102" t="e">
        <f>EUR1Y!AX702</f>
        <v>#VALUE!</v>
      </c>
      <c r="N703" s="102">
        <f>EUR1Y!AY702</f>
        <v>1.3762483447594773E-2</v>
      </c>
      <c r="O703" s="220" t="e">
        <f t="shared" si="43"/>
        <v>#VALUE!</v>
      </c>
    </row>
    <row r="704" spans="1:15" x14ac:dyDescent="0.2">
      <c r="A704" s="57" t="s">
        <v>44</v>
      </c>
      <c r="B704" s="219">
        <f>_xll.qlInterestRateIndexFixingDate(IborIndex&amp;"6M",C704,Trigger)</f>
        <v>44204</v>
      </c>
      <c r="C704" s="219">
        <f>_xll.qlCalendarAdvance(Calendar,C703,A704,"f",,Trigger)</f>
        <v>44208</v>
      </c>
      <c r="D704" s="102" t="e">
        <f>EUR1M!AP703</f>
        <v>#VALUE!</v>
      </c>
      <c r="E704" s="102">
        <f>EUR1M!AQ703</f>
        <v>9.7416238447695092E-3</v>
      </c>
      <c r="F704" s="220" t="e">
        <f t="shared" si="40"/>
        <v>#VALUE!</v>
      </c>
      <c r="G704" s="102" t="e">
        <f>EUR3M!AX703</f>
        <v>#VALUE!</v>
      </c>
      <c r="H704" s="102">
        <f>EUR3M!AY703</f>
        <v>1.1045566358291126E-2</v>
      </c>
      <c r="I704" s="220" t="e">
        <f t="shared" si="41"/>
        <v>#VALUE!</v>
      </c>
      <c r="J704" s="102" t="e">
        <f>EUR6M!AX703</f>
        <v>#VALUE!</v>
      </c>
      <c r="K704" s="102">
        <f>EUR6M!AY703</f>
        <v>1.2186905529180513E-2</v>
      </c>
      <c r="L704" s="220" t="e">
        <f t="shared" si="42"/>
        <v>#VALUE!</v>
      </c>
      <c r="M704" s="102" t="e">
        <f>EUR1Y!AX703</f>
        <v>#VALUE!</v>
      </c>
      <c r="N704" s="102">
        <f>EUR1Y!AY703</f>
        <v>1.3808088601161093E-2</v>
      </c>
      <c r="O704" s="220" t="e">
        <f t="shared" si="43"/>
        <v>#VALUE!</v>
      </c>
    </row>
    <row r="705" spans="1:15" x14ac:dyDescent="0.2">
      <c r="A705" s="57" t="s">
        <v>44</v>
      </c>
      <c r="B705" s="219">
        <f>_xll.qlInterestRateIndexFixingDate(IborIndex&amp;"6M",C705,Trigger)</f>
        <v>44211</v>
      </c>
      <c r="C705" s="219">
        <f>_xll.qlCalendarAdvance(Calendar,C704,A705,"f",,Trigger)</f>
        <v>44215</v>
      </c>
      <c r="D705" s="102" t="e">
        <f>EUR1M!AP704</f>
        <v>#VALUE!</v>
      </c>
      <c r="E705" s="102">
        <f>EUR1M!AQ704</f>
        <v>9.7924029063251039E-3</v>
      </c>
      <c r="F705" s="220" t="e">
        <f t="shared" si="40"/>
        <v>#VALUE!</v>
      </c>
      <c r="G705" s="102" t="e">
        <f>EUR3M!AX704</f>
        <v>#VALUE!</v>
      </c>
      <c r="H705" s="102">
        <f>EUR3M!AY704</f>
        <v>1.1093941106021354E-2</v>
      </c>
      <c r="I705" s="220" t="e">
        <f t="shared" si="41"/>
        <v>#VALUE!</v>
      </c>
      <c r="J705" s="102" t="e">
        <f>EUR6M!AX704</f>
        <v>#VALUE!</v>
      </c>
      <c r="K705" s="102">
        <f>EUR6M!AY704</f>
        <v>1.2235533845427188E-2</v>
      </c>
      <c r="L705" s="220" t="e">
        <f t="shared" si="42"/>
        <v>#VALUE!</v>
      </c>
      <c r="M705" s="102" t="e">
        <f>EUR1Y!AX704</f>
        <v>#VALUE!</v>
      </c>
      <c r="N705" s="102">
        <f>EUR1Y!AY704</f>
        <v>1.3853468094531349E-2</v>
      </c>
      <c r="O705" s="220" t="e">
        <f t="shared" si="43"/>
        <v>#VALUE!</v>
      </c>
    </row>
    <row r="706" spans="1:15" x14ac:dyDescent="0.2">
      <c r="A706" s="57" t="s">
        <v>44</v>
      </c>
      <c r="B706" s="219">
        <f>_xll.qlInterestRateIndexFixingDate(IborIndex&amp;"6M",C706,Trigger)</f>
        <v>44218</v>
      </c>
      <c r="C706" s="219">
        <f>_xll.qlCalendarAdvance(Calendar,C705,A706,"f",,Trigger)</f>
        <v>44222</v>
      </c>
      <c r="D706" s="102" t="e">
        <f>EUR1M!AP705</f>
        <v>#VALUE!</v>
      </c>
      <c r="E706" s="102">
        <f>EUR1M!AQ705</f>
        <v>9.831985187919742E-3</v>
      </c>
      <c r="F706" s="220" t="e">
        <f t="shared" si="40"/>
        <v>#VALUE!</v>
      </c>
      <c r="G706" s="102" t="e">
        <f>EUR3M!AX705</f>
        <v>#VALUE!</v>
      </c>
      <c r="H706" s="102">
        <f>EUR3M!AY705</f>
        <v>1.1142276607476909E-2</v>
      </c>
      <c r="I706" s="220" t="e">
        <f t="shared" si="41"/>
        <v>#VALUE!</v>
      </c>
      <c r="J706" s="102" t="e">
        <f>EUR6M!AX705</f>
        <v>#VALUE!</v>
      </c>
      <c r="K706" s="102">
        <f>EUR6M!AY705</f>
        <v>1.2284097284805343E-2</v>
      </c>
      <c r="L706" s="220" t="e">
        <f t="shared" si="42"/>
        <v>#VALUE!</v>
      </c>
      <c r="M706" s="102" t="e">
        <f>EUR1Y!AX705</f>
        <v>#VALUE!</v>
      </c>
      <c r="N706" s="102">
        <f>EUR1Y!AY705</f>
        <v>1.3898612318573859E-2</v>
      </c>
      <c r="O706" s="220" t="e">
        <f t="shared" si="43"/>
        <v>#VALUE!</v>
      </c>
    </row>
    <row r="707" spans="1:15" x14ac:dyDescent="0.2">
      <c r="A707" s="57" t="s">
        <v>44</v>
      </c>
      <c r="B707" s="219">
        <f>_xll.qlInterestRateIndexFixingDate(IborIndex&amp;"6M",C707,Trigger)</f>
        <v>44225</v>
      </c>
      <c r="C707" s="219">
        <f>_xll.qlCalendarAdvance(Calendar,C706,A707,"f",,Trigger)</f>
        <v>44229</v>
      </c>
      <c r="D707" s="102" t="e">
        <f>EUR1M!AP706</f>
        <v>#VALUE!</v>
      </c>
      <c r="E707" s="102">
        <f>EUR1M!AQ706</f>
        <v>9.8792504363119441E-3</v>
      </c>
      <c r="F707" s="220" t="e">
        <f t="shared" si="40"/>
        <v>#VALUE!</v>
      </c>
      <c r="G707" s="102" t="e">
        <f>EUR3M!AX706</f>
        <v>#VALUE!</v>
      </c>
      <c r="H707" s="102">
        <f>EUR3M!AY706</f>
        <v>1.1190572067041771E-2</v>
      </c>
      <c r="I707" s="220" t="e">
        <f t="shared" si="41"/>
        <v>#VALUE!</v>
      </c>
      <c r="J707" s="102" t="e">
        <f>EUR6M!AX706</f>
        <v>#VALUE!</v>
      </c>
      <c r="K707" s="102">
        <f>EUR6M!AY706</f>
        <v>1.2332579894426909E-2</v>
      </c>
      <c r="L707" s="220" t="e">
        <f t="shared" si="42"/>
        <v>#VALUE!</v>
      </c>
      <c r="M707" s="102" t="e">
        <f>EUR1Y!AX706</f>
        <v>#VALUE!</v>
      </c>
      <c r="N707" s="102">
        <f>EUR1Y!AY706</f>
        <v>1.3943511574609286E-2</v>
      </c>
      <c r="O707" s="220" t="e">
        <f t="shared" si="43"/>
        <v>#VALUE!</v>
      </c>
    </row>
    <row r="708" spans="1:15" x14ac:dyDescent="0.2">
      <c r="A708" s="57" t="s">
        <v>44</v>
      </c>
      <c r="B708" s="219">
        <f>_xll.qlInterestRateIndexFixingDate(IborIndex&amp;"6M",C708,Trigger)</f>
        <v>44232</v>
      </c>
      <c r="C708" s="219">
        <f>_xll.qlCalendarAdvance(Calendar,C707,A708,"f",,Trigger)</f>
        <v>44236</v>
      </c>
      <c r="D708" s="102" t="e">
        <f>EUR1M!AP707</f>
        <v>#VALUE!</v>
      </c>
      <c r="E708" s="102">
        <f>EUR1M!AQ707</f>
        <v>9.9304607852933116E-3</v>
      </c>
      <c r="F708" s="220" t="e">
        <f t="shared" ref="F708:F771" si="44">(D708-E708)*10000</f>
        <v>#VALUE!</v>
      </c>
      <c r="G708" s="102" t="e">
        <f>EUR3M!AX707</f>
        <v>#VALUE!</v>
      </c>
      <c r="H708" s="102">
        <f>EUR3M!AY707</f>
        <v>1.1238826689059955E-2</v>
      </c>
      <c r="I708" s="220" t="e">
        <f t="shared" ref="I708:I771" si="45">(G708-H708)*10000</f>
        <v>#VALUE!</v>
      </c>
      <c r="J708" s="102" t="e">
        <f>EUR6M!AX707</f>
        <v>#VALUE!</v>
      </c>
      <c r="K708" s="102">
        <f>EUR6M!AY707</f>
        <v>1.2380965531245208E-2</v>
      </c>
      <c r="L708" s="220" t="e">
        <f t="shared" ref="L708:L771" si="46">(J708-K708)*10000</f>
        <v>#VALUE!</v>
      </c>
      <c r="M708" s="102" t="e">
        <f>EUR1Y!AX707</f>
        <v>#VALUE!</v>
      </c>
      <c r="N708" s="102">
        <f>EUR1Y!AY707</f>
        <v>1.3988156074413479E-2</v>
      </c>
      <c r="O708" s="220" t="e">
        <f t="shared" ref="O708:O771" si="47">(M708-N708)*10000</f>
        <v>#VALUE!</v>
      </c>
    </row>
    <row r="709" spans="1:15" x14ac:dyDescent="0.2">
      <c r="A709" s="57" t="s">
        <v>44</v>
      </c>
      <c r="B709" s="219">
        <f>_xll.qlInterestRateIndexFixingDate(IborIndex&amp;"6M",C709,Trigger)</f>
        <v>44239</v>
      </c>
      <c r="C709" s="219">
        <f>_xll.qlCalendarAdvance(Calendar,C708,A709,"f",,Trigger)</f>
        <v>44243</v>
      </c>
      <c r="D709" s="102" t="e">
        <f>EUR1M!AP708</f>
        <v>#VALUE!</v>
      </c>
      <c r="E709" s="102">
        <f>EUR1M!AQ708</f>
        <v>9.9818345656345533E-3</v>
      </c>
      <c r="F709" s="220" t="e">
        <f t="shared" si="44"/>
        <v>#VALUE!</v>
      </c>
      <c r="G709" s="102" t="e">
        <f>EUR3M!AX708</f>
        <v>#VALUE!</v>
      </c>
      <c r="H709" s="102">
        <f>EUR3M!AY708</f>
        <v>1.1287039478116156E-2</v>
      </c>
      <c r="I709" s="220" t="e">
        <f t="shared" si="45"/>
        <v>#VALUE!</v>
      </c>
      <c r="J709" s="102" t="e">
        <f>EUR6M!AX708</f>
        <v>#VALUE!</v>
      </c>
      <c r="K709" s="102">
        <f>EUR6M!AY708</f>
        <v>1.2429237862045237E-2</v>
      </c>
      <c r="L709" s="220" t="e">
        <f t="shared" si="46"/>
        <v>#VALUE!</v>
      </c>
      <c r="M709" s="102" t="e">
        <f>EUR1Y!AX708</f>
        <v>#VALUE!</v>
      </c>
      <c r="N709" s="102">
        <f>EUR1Y!AY708</f>
        <v>1.4032535940222733E-2</v>
      </c>
      <c r="O709" s="220" t="e">
        <f t="shared" si="47"/>
        <v>#VALUE!</v>
      </c>
    </row>
    <row r="710" spans="1:15" x14ac:dyDescent="0.2">
      <c r="A710" s="57" t="s">
        <v>44</v>
      </c>
      <c r="B710" s="219">
        <f>_xll.qlInterestRateIndexFixingDate(IborIndex&amp;"6M",C710,Trigger)</f>
        <v>44246</v>
      </c>
      <c r="C710" s="219">
        <f>_xll.qlCalendarAdvance(Calendar,C709,A710,"f",,Trigger)</f>
        <v>44250</v>
      </c>
      <c r="D710" s="102" t="e">
        <f>EUR1M!AP709</f>
        <v>#VALUE!</v>
      </c>
      <c r="E710" s="102">
        <f>EUR1M!AQ709</f>
        <v>1.0033373074697887E-2</v>
      </c>
      <c r="F710" s="220" t="e">
        <f t="shared" si="44"/>
        <v>#VALUE!</v>
      </c>
      <c r="G710" s="102" t="e">
        <f>EUR3M!AX709</f>
        <v>#VALUE!</v>
      </c>
      <c r="H710" s="102">
        <f>EUR3M!AY709</f>
        <v>1.1335202816852963E-2</v>
      </c>
      <c r="I710" s="220" t="e">
        <f t="shared" si="45"/>
        <v>#VALUE!</v>
      </c>
      <c r="J710" s="102" t="e">
        <f>EUR6M!AX709</f>
        <v>#VALUE!</v>
      </c>
      <c r="K710" s="102">
        <f>EUR6M!AY709</f>
        <v>1.2477380363421149E-2</v>
      </c>
      <c r="L710" s="220" t="e">
        <f t="shared" si="46"/>
        <v>#VALUE!</v>
      </c>
      <c r="M710" s="102" t="e">
        <f>EUR1Y!AX709</f>
        <v>#VALUE!</v>
      </c>
      <c r="N710" s="102">
        <f>EUR1Y!AY709</f>
        <v>1.4076641204738833E-2</v>
      </c>
      <c r="O710" s="220" t="e">
        <f t="shared" si="47"/>
        <v>#VALUE!</v>
      </c>
    </row>
    <row r="711" spans="1:15" x14ac:dyDescent="0.2">
      <c r="A711" s="57" t="s">
        <v>44</v>
      </c>
      <c r="B711" s="219">
        <f>_xll.qlInterestRateIndexFixingDate(IborIndex&amp;"6M",C711,Trigger)</f>
        <v>44253</v>
      </c>
      <c r="C711" s="219">
        <f>_xll.qlCalendarAdvance(Calendar,C710,A711,"f",,Trigger)</f>
        <v>44257</v>
      </c>
      <c r="D711" s="102" t="e">
        <f>EUR1M!AP710</f>
        <v>#VALUE!</v>
      </c>
      <c r="E711" s="102">
        <f>EUR1M!AQ710</f>
        <v>1.0104336219453362E-2</v>
      </c>
      <c r="F711" s="220" t="e">
        <f t="shared" si="44"/>
        <v>#VALUE!</v>
      </c>
      <c r="G711" s="102" t="e">
        <f>EUR3M!AX710</f>
        <v>#VALUE!</v>
      </c>
      <c r="H711" s="102">
        <f>EUR3M!AY710</f>
        <v>1.1390505537480295E-2</v>
      </c>
      <c r="I711" s="220" t="e">
        <f t="shared" si="45"/>
        <v>#VALUE!</v>
      </c>
      <c r="J711" s="102" t="e">
        <f>EUR6M!AX710</f>
        <v>#VALUE!</v>
      </c>
      <c r="K711" s="102">
        <f>EUR6M!AY710</f>
        <v>1.2543275438238294E-2</v>
      </c>
      <c r="L711" s="220" t="e">
        <f t="shared" si="46"/>
        <v>#VALUE!</v>
      </c>
      <c r="M711" s="102" t="e">
        <f>EUR1Y!AX710</f>
        <v>#VALUE!</v>
      </c>
      <c r="N711" s="102">
        <f>EUR1Y!AY710</f>
        <v>1.4120461811137798E-2</v>
      </c>
      <c r="O711" s="220" t="e">
        <f t="shared" si="47"/>
        <v>#VALUE!</v>
      </c>
    </row>
    <row r="712" spans="1:15" x14ac:dyDescent="0.2">
      <c r="A712" s="57" t="s">
        <v>44</v>
      </c>
      <c r="B712" s="219">
        <f>_xll.qlInterestRateIndexFixingDate(IborIndex&amp;"6M",C712,Trigger)</f>
        <v>44260</v>
      </c>
      <c r="C712" s="219">
        <f>_xll.qlCalendarAdvance(Calendar,C711,A712,"f",,Trigger)</f>
        <v>44264</v>
      </c>
      <c r="D712" s="102" t="e">
        <f>EUR1M!AP711</f>
        <v>#VALUE!</v>
      </c>
      <c r="E712" s="102">
        <f>EUR1M!AQ711</f>
        <v>1.0152407784355943E-2</v>
      </c>
      <c r="F712" s="220" t="e">
        <f t="shared" si="44"/>
        <v>#VALUE!</v>
      </c>
      <c r="G712" s="102" t="e">
        <f>EUR3M!AX711</f>
        <v>#VALUE!</v>
      </c>
      <c r="H712" s="102">
        <f>EUR3M!AY711</f>
        <v>1.1438506765838512E-2</v>
      </c>
      <c r="I712" s="220" t="e">
        <f t="shared" si="45"/>
        <v>#VALUE!</v>
      </c>
      <c r="J712" s="102" t="e">
        <f>EUR6M!AX711</f>
        <v>#VALUE!</v>
      </c>
      <c r="K712" s="102">
        <f>EUR6M!AY711</f>
        <v>1.2591018109451719E-2</v>
      </c>
      <c r="L712" s="220" t="e">
        <f t="shared" si="46"/>
        <v>#VALUE!</v>
      </c>
      <c r="M712" s="102" t="e">
        <f>EUR1Y!AX711</f>
        <v>#VALUE!</v>
      </c>
      <c r="N712" s="102">
        <f>EUR1Y!AY711</f>
        <v>1.4163987613076908E-2</v>
      </c>
      <c r="O712" s="220" t="e">
        <f t="shared" si="47"/>
        <v>#VALUE!</v>
      </c>
    </row>
    <row r="713" spans="1:15" x14ac:dyDescent="0.2">
      <c r="A713" s="57" t="s">
        <v>44</v>
      </c>
      <c r="B713" s="219">
        <f>_xll.qlInterestRateIndexFixingDate(IborIndex&amp;"6M",C713,Trigger)</f>
        <v>44267</v>
      </c>
      <c r="C713" s="219">
        <f>_xll.qlCalendarAdvance(Calendar,C712,A713,"f",,Trigger)</f>
        <v>44271</v>
      </c>
      <c r="D713" s="102" t="e">
        <f>EUR1M!AP712</f>
        <v>#VALUE!</v>
      </c>
      <c r="E713" s="102">
        <f>EUR1M!AQ712</f>
        <v>1.0204502832860951E-2</v>
      </c>
      <c r="F713" s="220" t="e">
        <f t="shared" si="44"/>
        <v>#VALUE!</v>
      </c>
      <c r="G713" s="102" t="e">
        <f>EUR3M!AX712</f>
        <v>#VALUE!</v>
      </c>
      <c r="H713" s="102">
        <f>EUR3M!AY712</f>
        <v>1.1486406500743087E-2</v>
      </c>
      <c r="I713" s="220" t="e">
        <f t="shared" si="45"/>
        <v>#VALUE!</v>
      </c>
      <c r="J713" s="102" t="e">
        <f>EUR6M!AX712</f>
        <v>#VALUE!</v>
      </c>
      <c r="K713" s="102">
        <f>EUR6M!AY712</f>
        <v>1.26385753391256E-2</v>
      </c>
      <c r="L713" s="220" t="e">
        <f t="shared" si="46"/>
        <v>#VALUE!</v>
      </c>
      <c r="M713" s="102" t="e">
        <f>EUR1Y!AX712</f>
        <v>#VALUE!</v>
      </c>
      <c r="N713" s="102">
        <f>EUR1Y!AY712</f>
        <v>1.4207208374705854E-2</v>
      </c>
      <c r="O713" s="220" t="e">
        <f t="shared" si="47"/>
        <v>#VALUE!</v>
      </c>
    </row>
    <row r="714" spans="1:15" x14ac:dyDescent="0.2">
      <c r="A714" s="57" t="s">
        <v>44</v>
      </c>
      <c r="B714" s="219">
        <f>_xll.qlInterestRateIndexFixingDate(IborIndex&amp;"6M",C714,Trigger)</f>
        <v>44274</v>
      </c>
      <c r="C714" s="219">
        <f>_xll.qlCalendarAdvance(Calendar,C713,A714,"f",,Trigger)</f>
        <v>44278</v>
      </c>
      <c r="D714" s="102" t="e">
        <f>EUR1M!AP713</f>
        <v>#VALUE!</v>
      </c>
      <c r="E714" s="102">
        <f>EUR1M!AQ713</f>
        <v>1.0256768220021639E-2</v>
      </c>
      <c r="F714" s="220" t="e">
        <f t="shared" si="44"/>
        <v>#VALUE!</v>
      </c>
      <c r="G714" s="102" t="e">
        <f>EUR3M!AX713</f>
        <v>#VALUE!</v>
      </c>
      <c r="H714" s="102">
        <f>EUR3M!AY713</f>
        <v>1.1534188269633315E-2</v>
      </c>
      <c r="I714" s="220" t="e">
        <f t="shared" si="45"/>
        <v>#VALUE!</v>
      </c>
      <c r="J714" s="102" t="e">
        <f>EUR6M!AX713</f>
        <v>#VALUE!</v>
      </c>
      <c r="K714" s="102">
        <f>EUR6M!AY713</f>
        <v>1.2685930192369889E-2</v>
      </c>
      <c r="L714" s="220" t="e">
        <f t="shared" si="46"/>
        <v>#VALUE!</v>
      </c>
      <c r="M714" s="102" t="e">
        <f>EUR1Y!AX713</f>
        <v>#VALUE!</v>
      </c>
      <c r="N714" s="102">
        <f>EUR1Y!AY713</f>
        <v>1.4250113770677924E-2</v>
      </c>
      <c r="O714" s="220" t="e">
        <f t="shared" si="47"/>
        <v>#VALUE!</v>
      </c>
    </row>
    <row r="715" spans="1:15" x14ac:dyDescent="0.2">
      <c r="A715" s="57" t="s">
        <v>44</v>
      </c>
      <c r="B715" s="219">
        <f>_xll.qlInterestRateIndexFixingDate(IborIndex&amp;"6M",C715,Trigger)</f>
        <v>44281</v>
      </c>
      <c r="C715" s="219">
        <f>_xll.qlCalendarAdvance(Calendar,C714,A715,"f",,Trigger)</f>
        <v>44285</v>
      </c>
      <c r="D715" s="102" t="e">
        <f>EUR1M!AP714</f>
        <v>#VALUE!</v>
      </c>
      <c r="E715" s="102">
        <f>EUR1M!AQ714</f>
        <v>1.0309205243784758E-2</v>
      </c>
      <c r="F715" s="220" t="e">
        <f t="shared" si="44"/>
        <v>#VALUE!</v>
      </c>
      <c r="G715" s="102" t="e">
        <f>EUR3M!AX714</f>
        <v>#VALUE!</v>
      </c>
      <c r="H715" s="102">
        <f>EUR3M!AY714</f>
        <v>1.1581835409156757E-2</v>
      </c>
      <c r="I715" s="220" t="e">
        <f t="shared" si="45"/>
        <v>#VALUE!</v>
      </c>
      <c r="J715" s="102" t="e">
        <f>EUR6M!AX714</f>
        <v>#VALUE!</v>
      </c>
      <c r="K715" s="102">
        <f>EUR6M!AY714</f>
        <v>1.2722564795647722E-2</v>
      </c>
      <c r="L715" s="220" t="e">
        <f t="shared" si="46"/>
        <v>#VALUE!</v>
      </c>
      <c r="M715" s="102" t="e">
        <f>EUR1Y!AX714</f>
        <v>#VALUE!</v>
      </c>
      <c r="N715" s="102">
        <f>EUR1Y!AY714</f>
        <v>1.4292693386163572E-2</v>
      </c>
      <c r="O715" s="220" t="e">
        <f t="shared" si="47"/>
        <v>#VALUE!</v>
      </c>
    </row>
    <row r="716" spans="1:15" x14ac:dyDescent="0.2">
      <c r="A716" s="57" t="s">
        <v>44</v>
      </c>
      <c r="B716" s="219">
        <f>_xll.qlInterestRateIndexFixingDate(IborIndex&amp;"6M",C716,Trigger)</f>
        <v>44286</v>
      </c>
      <c r="C716" s="219">
        <f>_xll.qlCalendarAdvance(Calendar,C715,A716,"f",,Trigger)</f>
        <v>44292</v>
      </c>
      <c r="D716" s="102" t="e">
        <f>EUR1M!AP715</f>
        <v>#VALUE!</v>
      </c>
      <c r="E716" s="102">
        <f>EUR1M!AQ715</f>
        <v>1.0361815202127034E-2</v>
      </c>
      <c r="F716" s="220" t="e">
        <f t="shared" si="44"/>
        <v>#VALUE!</v>
      </c>
      <c r="G716" s="102" t="e">
        <f>EUR3M!AX715</f>
        <v>#VALUE!</v>
      </c>
      <c r="H716" s="102">
        <f>EUR3M!AY715</f>
        <v>1.162578355974221E-2</v>
      </c>
      <c r="I716" s="220" t="e">
        <f t="shared" si="45"/>
        <v>#VALUE!</v>
      </c>
      <c r="J716" s="102" t="e">
        <f>EUR6M!AX715</f>
        <v>#VALUE!</v>
      </c>
      <c r="K716" s="102">
        <f>EUR6M!AY715</f>
        <v>1.2769527874023816E-2</v>
      </c>
      <c r="L716" s="220" t="e">
        <f t="shared" si="46"/>
        <v>#VALUE!</v>
      </c>
      <c r="M716" s="102" t="e">
        <f>EUR1Y!AX715</f>
        <v>#VALUE!</v>
      </c>
      <c r="N716" s="102">
        <f>EUR1Y!AY715</f>
        <v>1.4334936716863339E-2</v>
      </c>
      <c r="O716" s="220" t="e">
        <f t="shared" si="47"/>
        <v>#VALUE!</v>
      </c>
    </row>
    <row r="717" spans="1:15" x14ac:dyDescent="0.2">
      <c r="A717" s="57" t="s">
        <v>44</v>
      </c>
      <c r="B717" s="219">
        <f>_xll.qlInterestRateIndexFixingDate(IborIndex&amp;"6M",C717,Trigger)</f>
        <v>44295</v>
      </c>
      <c r="C717" s="219">
        <f>_xll.qlCalendarAdvance(Calendar,C716,A717,"f",,Trigger)</f>
        <v>44299</v>
      </c>
      <c r="D717" s="102" t="e">
        <f>EUR1M!AP716</f>
        <v>#VALUE!</v>
      </c>
      <c r="E717" s="102">
        <f>EUR1M!AQ716</f>
        <v>1.0414597891074129E-2</v>
      </c>
      <c r="F717" s="220" t="e">
        <f t="shared" si="44"/>
        <v>#VALUE!</v>
      </c>
      <c r="G717" s="102" t="e">
        <f>EUR3M!AX716</f>
        <v>#VALUE!</v>
      </c>
      <c r="H717" s="102">
        <f>EUR3M!AY716</f>
        <v>1.1673125433749156E-2</v>
      </c>
      <c r="I717" s="220" t="e">
        <f t="shared" si="45"/>
        <v>#VALUE!</v>
      </c>
      <c r="J717" s="102" t="e">
        <f>EUR6M!AX716</f>
        <v>#VALUE!</v>
      </c>
      <c r="K717" s="102">
        <f>EUR6M!AY716</f>
        <v>1.2816238731135273E-2</v>
      </c>
      <c r="L717" s="220" t="e">
        <f t="shared" si="46"/>
        <v>#VALUE!</v>
      </c>
      <c r="M717" s="102" t="e">
        <f>EUR1Y!AX716</f>
        <v>#VALUE!</v>
      </c>
      <c r="N717" s="102">
        <f>EUR1Y!AY716</f>
        <v>1.4388928176378931E-2</v>
      </c>
      <c r="O717" s="220" t="e">
        <f t="shared" si="47"/>
        <v>#VALUE!</v>
      </c>
    </row>
    <row r="718" spans="1:15" x14ac:dyDescent="0.2">
      <c r="A718" s="57" t="s">
        <v>44</v>
      </c>
      <c r="B718" s="219">
        <f>_xll.qlInterestRateIndexFixingDate(IborIndex&amp;"6M",C718,Trigger)</f>
        <v>44302</v>
      </c>
      <c r="C718" s="219">
        <f>_xll.qlCalendarAdvance(Calendar,C717,A718,"f",,Trigger)</f>
        <v>44306</v>
      </c>
      <c r="D718" s="102" t="e">
        <f>EUR1M!AP717</f>
        <v>#VALUE!</v>
      </c>
      <c r="E718" s="102">
        <f>EUR1M!AQ717</f>
        <v>1.0467503307759196E-2</v>
      </c>
      <c r="F718" s="220" t="e">
        <f t="shared" si="44"/>
        <v>#VALUE!</v>
      </c>
      <c r="G718" s="102" t="e">
        <f>EUR3M!AX717</f>
        <v>#VALUE!</v>
      </c>
      <c r="H718" s="102">
        <f>EUR3M!AY717</f>
        <v>1.1720282482238574E-2</v>
      </c>
      <c r="I718" s="220" t="e">
        <f t="shared" si="45"/>
        <v>#VALUE!</v>
      </c>
      <c r="J718" s="102" t="e">
        <f>EUR6M!AX717</f>
        <v>#VALUE!</v>
      </c>
      <c r="K718" s="102">
        <f>EUR6M!AY717</f>
        <v>1.2862679472006098E-2</v>
      </c>
      <c r="L718" s="220" t="e">
        <f t="shared" si="46"/>
        <v>#VALUE!</v>
      </c>
      <c r="M718" s="102" t="e">
        <f>EUR1Y!AX717</f>
        <v>#VALUE!</v>
      </c>
      <c r="N718" s="102">
        <f>EUR1Y!AY717</f>
        <v>1.4418372059460994E-2</v>
      </c>
      <c r="O718" s="220" t="e">
        <f t="shared" si="47"/>
        <v>#VALUE!</v>
      </c>
    </row>
    <row r="719" spans="1:15" x14ac:dyDescent="0.2">
      <c r="A719" s="57" t="s">
        <v>44</v>
      </c>
      <c r="B719" s="219">
        <f>_xll.qlInterestRateIndexFixingDate(IborIndex&amp;"6M",C719,Trigger)</f>
        <v>44309</v>
      </c>
      <c r="C719" s="219">
        <f>_xll.qlCalendarAdvance(Calendar,C718,A719,"f",,Trigger)</f>
        <v>44313</v>
      </c>
      <c r="D719" s="102" t="e">
        <f>EUR1M!AP718</f>
        <v>#VALUE!</v>
      </c>
      <c r="E719" s="102">
        <f>EUR1M!AQ718</f>
        <v>1.052042061286701E-2</v>
      </c>
      <c r="F719" s="220" t="e">
        <f t="shared" si="44"/>
        <v>#VALUE!</v>
      </c>
      <c r="G719" s="102" t="e">
        <f>EUR3M!AX718</f>
        <v>#VALUE!</v>
      </c>
      <c r="H719" s="102">
        <f>EUR3M!AY718</f>
        <v>1.176723712408358E-2</v>
      </c>
      <c r="I719" s="220" t="e">
        <f t="shared" si="45"/>
        <v>#VALUE!</v>
      </c>
      <c r="J719" s="102" t="e">
        <f>EUR6M!AX718</f>
        <v>#VALUE!</v>
      </c>
      <c r="K719" s="102">
        <f>EUR6M!AY718</f>
        <v>1.2908832013467667E-2</v>
      </c>
      <c r="L719" s="220" t="e">
        <f t="shared" si="46"/>
        <v>#VALUE!</v>
      </c>
      <c r="M719" s="102" t="e">
        <f>EUR1Y!AX718</f>
        <v>#VALUE!</v>
      </c>
      <c r="N719" s="102">
        <f>EUR1Y!AY718</f>
        <v>1.4459542615567218E-2</v>
      </c>
      <c r="O719" s="220" t="e">
        <f t="shared" si="47"/>
        <v>#VALUE!</v>
      </c>
    </row>
    <row r="720" spans="1:15" x14ac:dyDescent="0.2">
      <c r="A720" s="57" t="s">
        <v>44</v>
      </c>
      <c r="B720" s="219">
        <f>_xll.qlInterestRateIndexFixingDate(IborIndex&amp;"6M",C720,Trigger)</f>
        <v>44316</v>
      </c>
      <c r="C720" s="219">
        <f>_xll.qlCalendarAdvance(Calendar,C719,A720,"f",,Trigger)</f>
        <v>44320</v>
      </c>
      <c r="D720" s="102" t="e">
        <f>EUR1M!AP719</f>
        <v>#VALUE!</v>
      </c>
      <c r="E720" s="102">
        <f>EUR1M!AQ719</f>
        <v>1.0573233955598615E-2</v>
      </c>
      <c r="F720" s="220" t="e">
        <f t="shared" si="44"/>
        <v>#VALUE!</v>
      </c>
      <c r="G720" s="102" t="e">
        <f>EUR3M!AX719</f>
        <v>#VALUE!</v>
      </c>
      <c r="H720" s="102">
        <f>EUR3M!AY719</f>
        <v>1.181745509306744E-2</v>
      </c>
      <c r="I720" s="220" t="e">
        <f t="shared" si="45"/>
        <v>#VALUE!</v>
      </c>
      <c r="J720" s="102" t="e">
        <f>EUR6M!AX719</f>
        <v>#VALUE!</v>
      </c>
      <c r="K720" s="102">
        <f>EUR6M!AY719</f>
        <v>1.2964837717464539E-2</v>
      </c>
      <c r="L720" s="220" t="e">
        <f t="shared" si="46"/>
        <v>#VALUE!</v>
      </c>
      <c r="M720" s="102" t="e">
        <f>EUR1Y!AX719</f>
        <v>#VALUE!</v>
      </c>
      <c r="N720" s="102">
        <f>EUR1Y!AY719</f>
        <v>1.4500333975344313E-2</v>
      </c>
      <c r="O720" s="220" t="e">
        <f t="shared" si="47"/>
        <v>#VALUE!</v>
      </c>
    </row>
    <row r="721" spans="1:15" x14ac:dyDescent="0.2">
      <c r="A721" s="57" t="s">
        <v>44</v>
      </c>
      <c r="B721" s="219">
        <f>_xll.qlInterestRateIndexFixingDate(IborIndex&amp;"6M",C721,Trigger)</f>
        <v>44323</v>
      </c>
      <c r="C721" s="219">
        <f>_xll.qlCalendarAdvance(Calendar,C720,A721,"f",,Trigger)</f>
        <v>44327</v>
      </c>
      <c r="D721" s="102" t="e">
        <f>EUR1M!AP720</f>
        <v>#VALUE!</v>
      </c>
      <c r="E721" s="102">
        <f>EUR1M!AQ720</f>
        <v>1.0625826022572504E-2</v>
      </c>
      <c r="F721" s="220" t="e">
        <f t="shared" si="44"/>
        <v>#VALUE!</v>
      </c>
      <c r="G721" s="102" t="e">
        <f>EUR3M!AX720</f>
        <v>#VALUE!</v>
      </c>
      <c r="H721" s="102">
        <f>EUR3M!AY720</f>
        <v>1.1863933841171615E-2</v>
      </c>
      <c r="I721" s="220" t="e">
        <f t="shared" si="45"/>
        <v>#VALUE!</v>
      </c>
      <c r="J721" s="102" t="e">
        <f>EUR6M!AX720</f>
        <v>#VALUE!</v>
      </c>
      <c r="K721" s="102">
        <f>EUR6M!AY720</f>
        <v>1.3010286201763114E-2</v>
      </c>
      <c r="L721" s="220" t="e">
        <f t="shared" si="46"/>
        <v>#VALUE!</v>
      </c>
      <c r="M721" s="102" t="e">
        <f>EUR1Y!AX720</f>
        <v>#VALUE!</v>
      </c>
      <c r="N721" s="102">
        <f>EUR1Y!AY720</f>
        <v>1.4540735187418549E-2</v>
      </c>
      <c r="O721" s="220" t="e">
        <f t="shared" si="47"/>
        <v>#VALUE!</v>
      </c>
    </row>
    <row r="722" spans="1:15" x14ac:dyDescent="0.2">
      <c r="A722" s="57" t="s">
        <v>44</v>
      </c>
      <c r="B722" s="219">
        <f>_xll.qlInterestRateIndexFixingDate(IborIndex&amp;"6M",C722,Trigger)</f>
        <v>44330</v>
      </c>
      <c r="C722" s="219">
        <f>_xll.qlCalendarAdvance(Calendar,C721,A722,"f",,Trigger)</f>
        <v>44334</v>
      </c>
      <c r="D722" s="102" t="e">
        <f>EUR1M!AP721</f>
        <v>#VALUE!</v>
      </c>
      <c r="E722" s="102">
        <f>EUR1M!AQ721</f>
        <v>1.0678090070389556E-2</v>
      </c>
      <c r="F722" s="220" t="e">
        <f t="shared" si="44"/>
        <v>#VALUE!</v>
      </c>
      <c r="G722" s="102" t="e">
        <f>EUR3M!AX721</f>
        <v>#VALUE!</v>
      </c>
      <c r="H722" s="102">
        <f>EUR3M!AY721</f>
        <v>1.1910156437384786E-2</v>
      </c>
      <c r="I722" s="220" t="e">
        <f t="shared" si="45"/>
        <v>#VALUE!</v>
      </c>
      <c r="J722" s="102" t="e">
        <f>EUR6M!AX721</f>
        <v>#VALUE!</v>
      </c>
      <c r="K722" s="102">
        <f>EUR6M!AY721</f>
        <v>1.3055391676303457E-2</v>
      </c>
      <c r="L722" s="220" t="e">
        <f t="shared" si="46"/>
        <v>#VALUE!</v>
      </c>
      <c r="M722" s="102" t="e">
        <f>EUR1Y!AX721</f>
        <v>#VALUE!</v>
      </c>
      <c r="N722" s="102">
        <f>EUR1Y!AY721</f>
        <v>1.4580736177431048E-2</v>
      </c>
      <c r="O722" s="220" t="e">
        <f t="shared" si="47"/>
        <v>#VALUE!</v>
      </c>
    </row>
    <row r="723" spans="1:15" x14ac:dyDescent="0.2">
      <c r="A723" s="57" t="s">
        <v>44</v>
      </c>
      <c r="B723" s="219">
        <f>_xll.qlInterestRateIndexFixingDate(IborIndex&amp;"6M",C723,Trigger)</f>
        <v>44337</v>
      </c>
      <c r="C723" s="219">
        <f>_xll.qlCalendarAdvance(Calendar,C722,A723,"f",,Trigger)</f>
        <v>44341</v>
      </c>
      <c r="D723" s="102" t="e">
        <f>EUR1M!AP722</f>
        <v>#VALUE!</v>
      </c>
      <c r="E723" s="102">
        <f>EUR1M!AQ722</f>
        <v>1.0729992540189082E-2</v>
      </c>
      <c r="F723" s="220" t="e">
        <f t="shared" si="44"/>
        <v>#VALUE!</v>
      </c>
      <c r="G723" s="102" t="e">
        <f>EUR3M!AX722</f>
        <v>#VALUE!</v>
      </c>
      <c r="H723" s="102">
        <f>EUR3M!AY722</f>
        <v>1.1956112970469907E-2</v>
      </c>
      <c r="I723" s="220" t="e">
        <f t="shared" si="45"/>
        <v>#VALUE!</v>
      </c>
      <c r="J723" s="102" t="e">
        <f>EUR6M!AX722</f>
        <v>#VALUE!</v>
      </c>
      <c r="K723" s="102">
        <f>EUR6M!AY722</f>
        <v>1.3100146439372323E-2</v>
      </c>
      <c r="L723" s="220" t="e">
        <f t="shared" si="46"/>
        <v>#VALUE!</v>
      </c>
      <c r="M723" s="102" t="e">
        <f>EUR1Y!AX722</f>
        <v>#VALUE!</v>
      </c>
      <c r="N723" s="102">
        <f>EUR1Y!AY722</f>
        <v>1.4620335344125256E-2</v>
      </c>
      <c r="O723" s="220" t="e">
        <f t="shared" si="47"/>
        <v>#VALUE!</v>
      </c>
    </row>
    <row r="724" spans="1:15" x14ac:dyDescent="0.2">
      <c r="A724" s="57" t="s">
        <v>44</v>
      </c>
      <c r="B724" s="219">
        <f>_xll.qlInterestRateIndexFixingDate(IborIndex&amp;"6M",C724,Trigger)</f>
        <v>44344</v>
      </c>
      <c r="C724" s="219">
        <f>_xll.qlCalendarAdvance(Calendar,C723,A724,"f",,Trigger)</f>
        <v>44348</v>
      </c>
      <c r="D724" s="102" t="e">
        <f>EUR1M!AP723</f>
        <v>#VALUE!</v>
      </c>
      <c r="E724" s="102">
        <f>EUR1M!AQ723</f>
        <v>1.0781527990738615E-2</v>
      </c>
      <c r="F724" s="220" t="e">
        <f t="shared" si="44"/>
        <v>#VALUE!</v>
      </c>
      <c r="G724" s="102" t="e">
        <f>EUR3M!AX723</f>
        <v>#VALUE!</v>
      </c>
      <c r="H724" s="102">
        <f>EUR3M!AY723</f>
        <v>1.2001799944406113E-2</v>
      </c>
      <c r="I724" s="220" t="e">
        <f t="shared" si="45"/>
        <v>#VALUE!</v>
      </c>
      <c r="J724" s="102" t="e">
        <f>EUR6M!AX723</f>
        <v>#VALUE!</v>
      </c>
      <c r="K724" s="102">
        <f>EUR6M!AY723</f>
        <v>1.313468296265703E-2</v>
      </c>
      <c r="L724" s="220" t="e">
        <f t="shared" si="46"/>
        <v>#VALUE!</v>
      </c>
      <c r="M724" s="102" t="e">
        <f>EUR1Y!AX723</f>
        <v>#VALUE!</v>
      </c>
      <c r="N724" s="102">
        <f>EUR1Y!AY723</f>
        <v>1.4659536206369001E-2</v>
      </c>
      <c r="O724" s="220" t="e">
        <f t="shared" si="47"/>
        <v>#VALUE!</v>
      </c>
    </row>
    <row r="725" spans="1:15" x14ac:dyDescent="0.2">
      <c r="A725" s="57" t="s">
        <v>44</v>
      </c>
      <c r="B725" s="219">
        <f>_xll.qlInterestRateIndexFixingDate(IborIndex&amp;"6M",C725,Trigger)</f>
        <v>44351</v>
      </c>
      <c r="C725" s="219">
        <f>_xll.qlCalendarAdvance(Calendar,C724,A725,"f",,Trigger)</f>
        <v>44355</v>
      </c>
      <c r="D725" s="102" t="e">
        <f>EUR1M!AP724</f>
        <v>#VALUE!</v>
      </c>
      <c r="E725" s="102">
        <f>EUR1M!AQ724</f>
        <v>1.0832691036268827E-2</v>
      </c>
      <c r="F725" s="220" t="e">
        <f t="shared" si="44"/>
        <v>#VALUE!</v>
      </c>
      <c r="G725" s="102" t="e">
        <f>EUR3M!AX724</f>
        <v>#VALUE!</v>
      </c>
      <c r="H725" s="102">
        <f>EUR3M!AY724</f>
        <v>1.2047214057968892E-2</v>
      </c>
      <c r="I725" s="220" t="e">
        <f t="shared" si="45"/>
        <v>#VALUE!</v>
      </c>
      <c r="J725" s="102" t="e">
        <f>EUR6M!AX724</f>
        <v>#VALUE!</v>
      </c>
      <c r="K725" s="102">
        <f>EUR6M!AY724</f>
        <v>1.3178800176405455E-2</v>
      </c>
      <c r="L725" s="220" t="e">
        <f t="shared" si="46"/>
        <v>#VALUE!</v>
      </c>
      <c r="M725" s="102" t="e">
        <f>EUR1Y!AX724</f>
        <v>#VALUE!</v>
      </c>
      <c r="N725" s="102">
        <f>EUR1Y!AY724</f>
        <v>1.4698342473512262E-2</v>
      </c>
      <c r="O725" s="220" t="e">
        <f t="shared" si="47"/>
        <v>#VALUE!</v>
      </c>
    </row>
    <row r="726" spans="1:15" x14ac:dyDescent="0.2">
      <c r="A726" s="57" t="s">
        <v>44</v>
      </c>
      <c r="B726" s="219">
        <f>_xll.qlInterestRateIndexFixingDate(IborIndex&amp;"6M",C726,Trigger)</f>
        <v>44358</v>
      </c>
      <c r="C726" s="219">
        <f>_xll.qlCalendarAdvance(Calendar,C725,A726,"f",,Trigger)</f>
        <v>44362</v>
      </c>
      <c r="D726" s="102" t="e">
        <f>EUR1M!AP725</f>
        <v>#VALUE!</v>
      </c>
      <c r="E726" s="102">
        <f>EUR1M!AQ725</f>
        <v>1.0883476290960425E-2</v>
      </c>
      <c r="F726" s="220" t="e">
        <f t="shared" si="44"/>
        <v>#VALUE!</v>
      </c>
      <c r="G726" s="102" t="e">
        <f>EUR3M!AX725</f>
        <v>#VALUE!</v>
      </c>
      <c r="H726" s="102">
        <f>EUR3M!AY725</f>
        <v>1.2092352009832946E-2</v>
      </c>
      <c r="I726" s="220" t="e">
        <f t="shared" si="45"/>
        <v>#VALUE!</v>
      </c>
      <c r="J726" s="102" t="e">
        <f>EUR6M!AX725</f>
        <v>#VALUE!</v>
      </c>
      <c r="K726" s="102">
        <f>EUR6M!AY725</f>
        <v>1.3222555108252354E-2</v>
      </c>
      <c r="L726" s="220" t="e">
        <f t="shared" si="46"/>
        <v>#VALUE!</v>
      </c>
      <c r="M726" s="102" t="e">
        <f>EUR1Y!AX725</f>
        <v>#VALUE!</v>
      </c>
      <c r="N726" s="102">
        <f>EUR1Y!AY725</f>
        <v>1.4736757940643117E-2</v>
      </c>
      <c r="O726" s="220" t="e">
        <f t="shared" si="47"/>
        <v>#VALUE!</v>
      </c>
    </row>
    <row r="727" spans="1:15" x14ac:dyDescent="0.2">
      <c r="A727" s="57" t="s">
        <v>44</v>
      </c>
      <c r="B727" s="219">
        <f>_xll.qlInterestRateIndexFixingDate(IborIndex&amp;"6M",C727,Trigger)</f>
        <v>44365</v>
      </c>
      <c r="C727" s="219">
        <f>_xll.qlCalendarAdvance(Calendar,C726,A727,"f",,Trigger)</f>
        <v>44369</v>
      </c>
      <c r="D727" s="102" t="e">
        <f>EUR1M!AP726</f>
        <v>#VALUE!</v>
      </c>
      <c r="E727" s="102">
        <f>EUR1M!AQ726</f>
        <v>1.0933878368926675E-2</v>
      </c>
      <c r="F727" s="220" t="e">
        <f t="shared" si="44"/>
        <v>#VALUE!</v>
      </c>
      <c r="G727" s="102" t="e">
        <f>EUR3M!AX726</f>
        <v>#VALUE!</v>
      </c>
      <c r="H727" s="102">
        <f>EUR3M!AY726</f>
        <v>1.2137210498581743E-2</v>
      </c>
      <c r="I727" s="220" t="e">
        <f t="shared" si="45"/>
        <v>#VALUE!</v>
      </c>
      <c r="J727" s="102" t="e">
        <f>EUR6M!AX726</f>
        <v>#VALUE!</v>
      </c>
      <c r="K727" s="102">
        <f>EUR6M!AY726</f>
        <v>1.3265943599192781E-2</v>
      </c>
      <c r="L727" s="220" t="e">
        <f t="shared" si="46"/>
        <v>#VALUE!</v>
      </c>
      <c r="M727" s="102" t="e">
        <f>EUR1Y!AX726</f>
        <v>#VALUE!</v>
      </c>
      <c r="N727" s="102">
        <f>EUR1Y!AY726</f>
        <v>1.4774786488587746E-2</v>
      </c>
      <c r="O727" s="220" t="e">
        <f t="shared" si="47"/>
        <v>#VALUE!</v>
      </c>
    </row>
    <row r="728" spans="1:15" x14ac:dyDescent="0.2">
      <c r="A728" s="57" t="s">
        <v>44</v>
      </c>
      <c r="B728" s="219">
        <f>_xll.qlInterestRateIndexFixingDate(IborIndex&amp;"6M",C728,Trigger)</f>
        <v>44372</v>
      </c>
      <c r="C728" s="219">
        <f>_xll.qlCalendarAdvance(Calendar,C727,A728,"f",,Trigger)</f>
        <v>44376</v>
      </c>
      <c r="D728" s="102" t="e">
        <f>EUR1M!AP727</f>
        <v>#VALUE!</v>
      </c>
      <c r="E728" s="102">
        <f>EUR1M!AQ727</f>
        <v>1.0983891884220887E-2</v>
      </c>
      <c r="F728" s="220" t="e">
        <f t="shared" si="44"/>
        <v>#VALUE!</v>
      </c>
      <c r="G728" s="102" t="e">
        <f>EUR3M!AX727</f>
        <v>#VALUE!</v>
      </c>
      <c r="H728" s="102">
        <f>EUR3M!AY727</f>
        <v>1.2181786222706648E-2</v>
      </c>
      <c r="I728" s="220" t="e">
        <f t="shared" si="45"/>
        <v>#VALUE!</v>
      </c>
      <c r="J728" s="102" t="e">
        <f>EUR6M!AX727</f>
        <v>#VALUE!</v>
      </c>
      <c r="K728" s="102">
        <f>EUR6M!AY727</f>
        <v>1.3318513894099829E-2</v>
      </c>
      <c r="L728" s="220" t="e">
        <f t="shared" si="46"/>
        <v>#VALUE!</v>
      </c>
      <c r="M728" s="102" t="e">
        <f>EUR1Y!AX727</f>
        <v>#VALUE!</v>
      </c>
      <c r="N728" s="102">
        <f>EUR1Y!AY727</f>
        <v>1.4812432083911748E-2</v>
      </c>
      <c r="O728" s="220" t="e">
        <f t="shared" si="47"/>
        <v>#VALUE!</v>
      </c>
    </row>
    <row r="729" spans="1:15" x14ac:dyDescent="0.2">
      <c r="A729" s="57" t="s">
        <v>44</v>
      </c>
      <c r="B729" s="219">
        <f>_xll.qlInterestRateIndexFixingDate(IborIndex&amp;"6M",C729,Trigger)</f>
        <v>44379</v>
      </c>
      <c r="C729" s="219">
        <f>_xll.qlCalendarAdvance(Calendar,C728,A729,"f",,Trigger)</f>
        <v>44383</v>
      </c>
      <c r="D729" s="102" t="e">
        <f>EUR1M!AP728</f>
        <v>#VALUE!</v>
      </c>
      <c r="E729" s="102">
        <f>EUR1M!AQ728</f>
        <v>1.1033511450846412E-2</v>
      </c>
      <c r="F729" s="220" t="e">
        <f t="shared" si="44"/>
        <v>#VALUE!</v>
      </c>
      <c r="G729" s="102" t="e">
        <f>EUR3M!AX728</f>
        <v>#VALUE!</v>
      </c>
      <c r="H729" s="102">
        <f>EUR3M!AY728</f>
        <v>1.2226075880609538E-2</v>
      </c>
      <c r="I729" s="220" t="e">
        <f t="shared" si="45"/>
        <v>#VALUE!</v>
      </c>
      <c r="J729" s="102" t="e">
        <f>EUR6M!AX728</f>
        <v>#VALUE!</v>
      </c>
      <c r="K729" s="102">
        <f>EUR6M!AY728</f>
        <v>1.3361076993748916E-2</v>
      </c>
      <c r="L729" s="220" t="e">
        <f t="shared" si="46"/>
        <v>#VALUE!</v>
      </c>
      <c r="M729" s="102" t="e">
        <f>EUR1Y!AX728</f>
        <v>#VALUE!</v>
      </c>
      <c r="N729" s="102">
        <f>EUR1Y!AY728</f>
        <v>1.484969877892079E-2</v>
      </c>
      <c r="O729" s="220" t="e">
        <f t="shared" si="47"/>
        <v>#VALUE!</v>
      </c>
    </row>
    <row r="730" spans="1:15" x14ac:dyDescent="0.2">
      <c r="A730" s="57" t="s">
        <v>44</v>
      </c>
      <c r="B730" s="219">
        <f>_xll.qlInterestRateIndexFixingDate(IborIndex&amp;"6M",C730,Trigger)</f>
        <v>44386</v>
      </c>
      <c r="C730" s="219">
        <f>_xll.qlCalendarAdvance(Calendar,C729,A730,"f",,Trigger)</f>
        <v>44390</v>
      </c>
      <c r="D730" s="102" t="e">
        <f>EUR1M!AP729</f>
        <v>#VALUE!</v>
      </c>
      <c r="E730" s="102">
        <f>EUR1M!AQ729</f>
        <v>1.1082731682754143E-2</v>
      </c>
      <c r="F730" s="220" t="e">
        <f t="shared" si="44"/>
        <v>#VALUE!</v>
      </c>
      <c r="G730" s="102" t="e">
        <f>EUR3M!AX729</f>
        <v>#VALUE!</v>
      </c>
      <c r="H730" s="102">
        <f>EUR3M!AY729</f>
        <v>1.2270076170609746E-2</v>
      </c>
      <c r="I730" s="220" t="e">
        <f t="shared" si="45"/>
        <v>#VALUE!</v>
      </c>
      <c r="J730" s="102" t="e">
        <f>EUR6M!AX729</f>
        <v>#VALUE!</v>
      </c>
      <c r="K730" s="102">
        <f>EUR6M!AY729</f>
        <v>1.3403260255837027E-2</v>
      </c>
      <c r="L730" s="220" t="e">
        <f t="shared" si="46"/>
        <v>#VALUE!</v>
      </c>
      <c r="M730" s="102" t="e">
        <f>EUR1Y!AX729</f>
        <v>#VALUE!</v>
      </c>
      <c r="N730" s="102">
        <f>EUR1Y!AY729</f>
        <v>1.4886590711661492E-2</v>
      </c>
      <c r="O730" s="220" t="e">
        <f t="shared" si="47"/>
        <v>#VALUE!</v>
      </c>
    </row>
    <row r="731" spans="1:15" x14ac:dyDescent="0.2">
      <c r="A731" s="57" t="s">
        <v>44</v>
      </c>
      <c r="B731" s="219">
        <f>_xll.qlInterestRateIndexFixingDate(IborIndex&amp;"6M",C731,Trigger)</f>
        <v>44393</v>
      </c>
      <c r="C731" s="219">
        <f>_xll.qlCalendarAdvance(Calendar,C730,A731,"f",,Trigger)</f>
        <v>44397</v>
      </c>
      <c r="D731" s="102" t="e">
        <f>EUR1M!AP730</f>
        <v>#VALUE!</v>
      </c>
      <c r="E731" s="102">
        <f>EUR1M!AQ730</f>
        <v>1.1131547193837521E-2</v>
      </c>
      <c r="F731" s="220" t="e">
        <f t="shared" si="44"/>
        <v>#VALUE!</v>
      </c>
      <c r="G731" s="102" t="e">
        <f>EUR3M!AX730</f>
        <v>#VALUE!</v>
      </c>
      <c r="H731" s="102">
        <f>EUR3M!AY730</f>
        <v>1.2313783790935373E-2</v>
      </c>
      <c r="I731" s="220" t="e">
        <f t="shared" si="45"/>
        <v>#VALUE!</v>
      </c>
      <c r="J731" s="102" t="e">
        <f>EUR6M!AX730</f>
        <v>#VALUE!</v>
      </c>
      <c r="K731" s="102">
        <f>EUR6M!AY730</f>
        <v>1.3445059519877586E-2</v>
      </c>
      <c r="L731" s="220" t="e">
        <f t="shared" si="46"/>
        <v>#VALUE!</v>
      </c>
      <c r="M731" s="102" t="e">
        <f>EUR1Y!AX730</f>
        <v>#VALUE!</v>
      </c>
      <c r="N731" s="102">
        <f>EUR1Y!AY730</f>
        <v>1.4923112105921418E-2</v>
      </c>
      <c r="O731" s="220" t="e">
        <f t="shared" si="47"/>
        <v>#VALUE!</v>
      </c>
    </row>
    <row r="732" spans="1:15" x14ac:dyDescent="0.2">
      <c r="A732" s="57" t="s">
        <v>44</v>
      </c>
      <c r="B732" s="219">
        <f>_xll.qlInterestRateIndexFixingDate(IborIndex&amp;"6M",C732,Trigger)</f>
        <v>44400</v>
      </c>
      <c r="C732" s="219">
        <f>_xll.qlCalendarAdvance(Calendar,C731,A732,"f",,Trigger)</f>
        <v>44404</v>
      </c>
      <c r="D732" s="102" t="e">
        <f>EUR1M!AP731</f>
        <v>#VALUE!</v>
      </c>
      <c r="E732" s="102">
        <f>EUR1M!AQ731</f>
        <v>1.1179952597940024E-2</v>
      </c>
      <c r="F732" s="220" t="e">
        <f t="shared" si="44"/>
        <v>#VALUE!</v>
      </c>
      <c r="G732" s="102" t="e">
        <f>EUR3M!AX731</f>
        <v>#VALUE!</v>
      </c>
      <c r="H732" s="102">
        <f>EUR3M!AY731</f>
        <v>1.2357195439739793E-2</v>
      </c>
      <c r="I732" s="220" t="e">
        <f t="shared" si="45"/>
        <v>#VALUE!</v>
      </c>
      <c r="J732" s="102" t="e">
        <f>EUR6M!AX731</f>
        <v>#VALUE!</v>
      </c>
      <c r="K732" s="102">
        <f>EUR6M!AY731</f>
        <v>1.3486470625254652E-2</v>
      </c>
      <c r="L732" s="220" t="e">
        <f t="shared" si="46"/>
        <v>#VALUE!</v>
      </c>
      <c r="M732" s="102" t="e">
        <f>EUR1Y!AX731</f>
        <v>#VALUE!</v>
      </c>
      <c r="N732" s="102">
        <f>EUR1Y!AY731</f>
        <v>1.4959267271228427E-2</v>
      </c>
      <c r="O732" s="220" t="e">
        <f t="shared" si="47"/>
        <v>#VALUE!</v>
      </c>
    </row>
    <row r="733" spans="1:15" x14ac:dyDescent="0.2">
      <c r="A733" s="57" t="s">
        <v>44</v>
      </c>
      <c r="B733" s="219">
        <f>_xll.qlInterestRateIndexFixingDate(IborIndex&amp;"6M",C733,Trigger)</f>
        <v>44407</v>
      </c>
      <c r="C733" s="219">
        <f>_xll.qlCalendarAdvance(Calendar,C732,A733,"f",,Trigger)</f>
        <v>44411</v>
      </c>
      <c r="D733" s="102" t="e">
        <f>EUR1M!AP732</f>
        <v>#VALUE!</v>
      </c>
      <c r="E733" s="102">
        <f>EUR1M!AQ732</f>
        <v>1.1227942508857669E-2</v>
      </c>
      <c r="F733" s="220" t="e">
        <f t="shared" si="44"/>
        <v>#VALUE!</v>
      </c>
      <c r="G733" s="102" t="e">
        <f>EUR3M!AX732</f>
        <v>#VALUE!</v>
      </c>
      <c r="H733" s="102">
        <f>EUR3M!AY732</f>
        <v>1.2400307815092108E-2</v>
      </c>
      <c r="I733" s="220" t="e">
        <f t="shared" si="45"/>
        <v>#VALUE!</v>
      </c>
      <c r="J733" s="102" t="e">
        <f>EUR6M!AX732</f>
        <v>#VALUE!</v>
      </c>
      <c r="K733" s="102">
        <f>EUR6M!AY732</f>
        <v>1.3527489411231958E-2</v>
      </c>
      <c r="L733" s="220" t="e">
        <f t="shared" si="46"/>
        <v>#VALUE!</v>
      </c>
      <c r="M733" s="102" t="e">
        <f>EUR1Y!AX732</f>
        <v>#VALUE!</v>
      </c>
      <c r="N733" s="102">
        <f>EUR1Y!AY732</f>
        <v>1.4995060602850449E-2</v>
      </c>
      <c r="O733" s="220" t="e">
        <f t="shared" si="47"/>
        <v>#VALUE!</v>
      </c>
    </row>
    <row r="734" spans="1:15" x14ac:dyDescent="0.2">
      <c r="A734" s="57" t="s">
        <v>44</v>
      </c>
      <c r="B734" s="219">
        <f>_xll.qlInterestRateIndexFixingDate(IborIndex&amp;"6M",C734,Trigger)</f>
        <v>44414</v>
      </c>
      <c r="C734" s="219">
        <f>_xll.qlCalendarAdvance(Calendar,C733,A734,"f",,Trigger)</f>
        <v>44418</v>
      </c>
      <c r="D734" s="102" t="e">
        <f>EUR1M!AP733</f>
        <v>#VALUE!</v>
      </c>
      <c r="E734" s="102">
        <f>EUR1M!AQ733</f>
        <v>1.1275511540346506E-2</v>
      </c>
      <c r="F734" s="220" t="e">
        <f t="shared" si="44"/>
        <v>#VALUE!</v>
      </c>
      <c r="G734" s="102" t="e">
        <f>EUR3M!AX733</f>
        <v>#VALUE!</v>
      </c>
      <c r="H734" s="102">
        <f>EUR3M!AY733</f>
        <v>1.2443117614988427E-2</v>
      </c>
      <c r="I734" s="220" t="e">
        <f t="shared" si="45"/>
        <v>#VALUE!</v>
      </c>
      <c r="J734" s="102" t="e">
        <f>EUR6M!AX733</f>
        <v>#VALUE!</v>
      </c>
      <c r="K734" s="102">
        <f>EUR6M!AY733</f>
        <v>1.3568111716959342E-2</v>
      </c>
      <c r="L734" s="220" t="e">
        <f t="shared" si="46"/>
        <v>#VALUE!</v>
      </c>
      <c r="M734" s="102" t="e">
        <f>EUR1Y!AX733</f>
        <v>#VALUE!</v>
      </c>
      <c r="N734" s="102">
        <f>EUR1Y!AY733</f>
        <v>1.5030496581795269E-2</v>
      </c>
      <c r="O734" s="220" t="e">
        <f t="shared" si="47"/>
        <v>#VALUE!</v>
      </c>
    </row>
    <row r="735" spans="1:15" x14ac:dyDescent="0.2">
      <c r="A735" s="57" t="s">
        <v>44</v>
      </c>
      <c r="B735" s="219">
        <f>_xll.qlInterestRateIndexFixingDate(IborIndex&amp;"6M",C735,Trigger)</f>
        <v>44421</v>
      </c>
      <c r="C735" s="219">
        <f>_xll.qlCalendarAdvance(Calendar,C734,A735,"f",,Trigger)</f>
        <v>44425</v>
      </c>
      <c r="D735" s="102" t="e">
        <f>EUR1M!AP734</f>
        <v>#VALUE!</v>
      </c>
      <c r="E735" s="102">
        <f>EUR1M!AQ734</f>
        <v>1.1322654306112623E-2</v>
      </c>
      <c r="F735" s="220" t="e">
        <f t="shared" si="44"/>
        <v>#VALUE!</v>
      </c>
      <c r="G735" s="102" t="e">
        <f>EUR3M!AX734</f>
        <v>#VALUE!</v>
      </c>
      <c r="H735" s="102">
        <f>EUR3M!AY734</f>
        <v>1.2485621537349272E-2</v>
      </c>
      <c r="I735" s="220" t="e">
        <f t="shared" si="45"/>
        <v>#VALUE!</v>
      </c>
      <c r="J735" s="102" t="e">
        <f>EUR6M!AX734</f>
        <v>#VALUE!</v>
      </c>
      <c r="K735" s="102">
        <f>EUR6M!AY734</f>
        <v>1.3608333381482641E-2</v>
      </c>
      <c r="L735" s="220" t="e">
        <f t="shared" si="46"/>
        <v>#VALUE!</v>
      </c>
      <c r="M735" s="102" t="e">
        <f>EUR1Y!AX734</f>
        <v>#VALUE!</v>
      </c>
      <c r="N735" s="102">
        <f>EUR1Y!AY734</f>
        <v>1.5065579774808333E-2</v>
      </c>
      <c r="O735" s="220" t="e">
        <f t="shared" si="47"/>
        <v>#VALUE!</v>
      </c>
    </row>
    <row r="736" spans="1:15" x14ac:dyDescent="0.2">
      <c r="A736" s="57" t="s">
        <v>44</v>
      </c>
      <c r="B736" s="219">
        <f>_xll.qlInterestRateIndexFixingDate(IborIndex&amp;"6M",C736,Trigger)</f>
        <v>44428</v>
      </c>
      <c r="C736" s="219">
        <f>_xll.qlCalendarAdvance(Calendar,C735,A736,"f",,Trigger)</f>
        <v>44432</v>
      </c>
      <c r="D736" s="102" t="e">
        <f>EUR1M!AP735</f>
        <v>#VALUE!</v>
      </c>
      <c r="E736" s="102">
        <f>EUR1M!AQ735</f>
        <v>1.1369365419817146E-2</v>
      </c>
      <c r="F736" s="220" t="e">
        <f t="shared" si="44"/>
        <v>#VALUE!</v>
      </c>
      <c r="G736" s="102" t="e">
        <f>EUR3M!AX735</f>
        <v>#VALUE!</v>
      </c>
      <c r="H736" s="102">
        <f>EUR3M!AY735</f>
        <v>1.2527816280022178E-2</v>
      </c>
      <c r="I736" s="220" t="e">
        <f t="shared" si="45"/>
        <v>#VALUE!</v>
      </c>
      <c r="J736" s="102" t="e">
        <f>EUR6M!AX735</f>
        <v>#VALUE!</v>
      </c>
      <c r="K736" s="102">
        <f>EUR6M!AY735</f>
        <v>1.3648150243750998E-2</v>
      </c>
      <c r="L736" s="220" t="e">
        <f t="shared" si="46"/>
        <v>#VALUE!</v>
      </c>
      <c r="M736" s="102" t="e">
        <f>EUR1Y!AX735</f>
        <v>#VALUE!</v>
      </c>
      <c r="N736" s="102">
        <f>EUR1Y!AY735</f>
        <v>1.5100314834372535E-2</v>
      </c>
      <c r="O736" s="220" t="e">
        <f t="shared" si="47"/>
        <v>#VALUE!</v>
      </c>
    </row>
    <row r="737" spans="1:15" x14ac:dyDescent="0.2">
      <c r="A737" s="57" t="s">
        <v>44</v>
      </c>
      <c r="B737" s="219">
        <f>_xll.qlInterestRateIndexFixingDate(IborIndex&amp;"6M",C737,Trigger)</f>
        <v>44435</v>
      </c>
      <c r="C737" s="219">
        <f>_xll.qlCalendarAdvance(Calendar,C736,A737,"f",,Trigger)</f>
        <v>44439</v>
      </c>
      <c r="D737" s="102" t="e">
        <f>EUR1M!AP736</f>
        <v>#VALUE!</v>
      </c>
      <c r="E737" s="102">
        <f>EUR1M!AQ736</f>
        <v>1.1415639495088725E-2</v>
      </c>
      <c r="F737" s="220" t="e">
        <f t="shared" si="44"/>
        <v>#VALUE!</v>
      </c>
      <c r="G737" s="102" t="e">
        <f>EUR3M!AX736</f>
        <v>#VALUE!</v>
      </c>
      <c r="H737" s="102">
        <f>EUR3M!AY736</f>
        <v>1.2566547454932752E-2</v>
      </c>
      <c r="I737" s="220" t="e">
        <f t="shared" si="45"/>
        <v>#VALUE!</v>
      </c>
      <c r="J737" s="102" t="e">
        <f>EUR6M!AX736</f>
        <v>#VALUE!</v>
      </c>
      <c r="K737" s="102">
        <f>EUR6M!AY736</f>
        <v>1.3672879287108065E-2</v>
      </c>
      <c r="L737" s="220" t="e">
        <f t="shared" si="46"/>
        <v>#VALUE!</v>
      </c>
      <c r="M737" s="102" t="e">
        <f>EUR1Y!AX736</f>
        <v>#VALUE!</v>
      </c>
      <c r="N737" s="102">
        <f>EUR1Y!AY736</f>
        <v>1.5134706498706456E-2</v>
      </c>
      <c r="O737" s="220" t="e">
        <f t="shared" si="47"/>
        <v>#VALUE!</v>
      </c>
    </row>
    <row r="738" spans="1:15" x14ac:dyDescent="0.2">
      <c r="A738" s="57" t="s">
        <v>44</v>
      </c>
      <c r="B738" s="219">
        <f>_xll.qlInterestRateIndexFixingDate(IborIndex&amp;"6M",C738,Trigger)</f>
        <v>44442</v>
      </c>
      <c r="C738" s="219">
        <f>_xll.qlCalendarAdvance(Calendar,C737,A738,"f",,Trigger)</f>
        <v>44446</v>
      </c>
      <c r="D738" s="102" t="e">
        <f>EUR1M!AP737</f>
        <v>#VALUE!</v>
      </c>
      <c r="E738" s="102">
        <f>EUR1M!AQ737</f>
        <v>1.1461471145513547E-2</v>
      </c>
      <c r="F738" s="220" t="e">
        <f t="shared" si="44"/>
        <v>#VALUE!</v>
      </c>
      <c r="G738" s="102" t="e">
        <f>EUR3M!AX737</f>
        <v>#VALUE!</v>
      </c>
      <c r="H738" s="102">
        <f>EUR3M!AY737</f>
        <v>1.2608135658032069E-2</v>
      </c>
      <c r="I738" s="220" t="e">
        <f t="shared" si="45"/>
        <v>#VALUE!</v>
      </c>
      <c r="J738" s="102" t="e">
        <f>EUR6M!AX737</f>
        <v>#VALUE!</v>
      </c>
      <c r="K738" s="102">
        <f>EUR6M!AY737</f>
        <v>1.3712021131835695E-2</v>
      </c>
      <c r="L738" s="220" t="e">
        <f t="shared" si="46"/>
        <v>#VALUE!</v>
      </c>
      <c r="M738" s="102" t="e">
        <f>EUR1Y!AX737</f>
        <v>#VALUE!</v>
      </c>
      <c r="N738" s="102">
        <f>EUR1Y!AY737</f>
        <v>1.5168759591762407E-2</v>
      </c>
      <c r="O738" s="220" t="e">
        <f t="shared" si="47"/>
        <v>#VALUE!</v>
      </c>
    </row>
    <row r="739" spans="1:15" x14ac:dyDescent="0.2">
      <c r="A739" s="57" t="s">
        <v>44</v>
      </c>
      <c r="B739" s="219">
        <f>_xll.qlInterestRateIndexFixingDate(IborIndex&amp;"6M",C739,Trigger)</f>
        <v>44449</v>
      </c>
      <c r="C739" s="219">
        <f>_xll.qlCalendarAdvance(Calendar,C738,A739,"f",,Trigger)</f>
        <v>44453</v>
      </c>
      <c r="D739" s="102" t="e">
        <f>EUR1M!AP738</f>
        <v>#VALUE!</v>
      </c>
      <c r="E739" s="102">
        <f>EUR1M!AQ738</f>
        <v>1.1506854984642823E-2</v>
      </c>
      <c r="F739" s="220" t="e">
        <f t="shared" si="44"/>
        <v>#VALUE!</v>
      </c>
      <c r="G739" s="102" t="e">
        <f>EUR3M!AX738</f>
        <v>#VALUE!</v>
      </c>
      <c r="H739" s="102">
        <f>EUR3M!AY738</f>
        <v>1.2649405016874896E-2</v>
      </c>
      <c r="I739" s="220" t="e">
        <f t="shared" si="45"/>
        <v>#VALUE!</v>
      </c>
      <c r="J739" s="102" t="e">
        <f>EUR6M!AX738</f>
        <v>#VALUE!</v>
      </c>
      <c r="K739" s="102">
        <f>EUR6M!AY738</f>
        <v>1.375074723496483E-2</v>
      </c>
      <c r="L739" s="220" t="e">
        <f t="shared" si="46"/>
        <v>#VALUE!</v>
      </c>
      <c r="M739" s="102" t="e">
        <f>EUR1Y!AX738</f>
        <v>#VALUE!</v>
      </c>
      <c r="N739" s="102">
        <f>EUR1Y!AY738</f>
        <v>1.5202479023224441E-2</v>
      </c>
      <c r="O739" s="220" t="e">
        <f t="shared" si="47"/>
        <v>#VALUE!</v>
      </c>
    </row>
    <row r="740" spans="1:15" x14ac:dyDescent="0.2">
      <c r="A740" s="57" t="s">
        <v>44</v>
      </c>
      <c r="B740" s="219">
        <f>_xll.qlInterestRateIndexFixingDate(IborIndex&amp;"6M",C740,Trigger)</f>
        <v>44456</v>
      </c>
      <c r="C740" s="219">
        <f>_xll.qlCalendarAdvance(Calendar,C739,A740,"f",,Trigger)</f>
        <v>44460</v>
      </c>
      <c r="D740" s="102" t="e">
        <f>EUR1M!AP739</f>
        <v>#VALUE!</v>
      </c>
      <c r="E740" s="102">
        <f>EUR1M!AQ739</f>
        <v>1.1551785625995292E-2</v>
      </c>
      <c r="F740" s="220" t="e">
        <f t="shared" si="44"/>
        <v>#VALUE!</v>
      </c>
      <c r="G740" s="102" t="e">
        <f>EUR3M!AX739</f>
        <v>#VALUE!</v>
      </c>
      <c r="H740" s="102">
        <f>EUR3M!AY739</f>
        <v>1.2690352229279845E-2</v>
      </c>
      <c r="I740" s="220" t="e">
        <f t="shared" si="45"/>
        <v>#VALUE!</v>
      </c>
      <c r="J740" s="102" t="e">
        <f>EUR6M!AX739</f>
        <v>#VALUE!</v>
      </c>
      <c r="K740" s="102">
        <f>EUR6M!AY739</f>
        <v>1.3789053436624787E-2</v>
      </c>
      <c r="L740" s="220" t="e">
        <f t="shared" si="46"/>
        <v>#VALUE!</v>
      </c>
      <c r="M740" s="102" t="e">
        <f>EUR1Y!AX739</f>
        <v>#VALUE!</v>
      </c>
      <c r="N740" s="102">
        <f>EUR1Y!AY739</f>
        <v>1.5235869788506395E-2</v>
      </c>
      <c r="O740" s="220" t="e">
        <f t="shared" si="47"/>
        <v>#VALUE!</v>
      </c>
    </row>
    <row r="741" spans="1:15" x14ac:dyDescent="0.2">
      <c r="A741" s="57" t="s">
        <v>44</v>
      </c>
      <c r="B741" s="219">
        <f>_xll.qlInterestRateIndexFixingDate(IborIndex&amp;"6M",C741,Trigger)</f>
        <v>44463</v>
      </c>
      <c r="C741" s="219">
        <f>_xll.qlCalendarAdvance(Calendar,C740,A741,"f",,Trigger)</f>
        <v>44467</v>
      </c>
      <c r="D741" s="102" t="e">
        <f>EUR1M!AP740</f>
        <v>#VALUE!</v>
      </c>
      <c r="E741" s="102">
        <f>EUR1M!AQ740</f>
        <v>1.1586279693651209E-2</v>
      </c>
      <c r="F741" s="220" t="e">
        <f t="shared" si="44"/>
        <v>#VALUE!</v>
      </c>
      <c r="G741" s="102" t="e">
        <f>EUR3M!AX740</f>
        <v>#VALUE!</v>
      </c>
      <c r="H741" s="102">
        <f>EUR3M!AY740</f>
        <v>1.2730973993006678E-2</v>
      </c>
      <c r="I741" s="220" t="e">
        <f t="shared" si="45"/>
        <v>#VALUE!</v>
      </c>
      <c r="J741" s="102" t="e">
        <f>EUR6M!AX740</f>
        <v>#VALUE!</v>
      </c>
      <c r="K741" s="102">
        <f>EUR6M!AY740</f>
        <v>1.3829757638290568E-2</v>
      </c>
      <c r="L741" s="220" t="e">
        <f t="shared" si="46"/>
        <v>#VALUE!</v>
      </c>
      <c r="M741" s="102" t="e">
        <f>EUR1Y!AX740</f>
        <v>#VALUE!</v>
      </c>
      <c r="N741" s="102">
        <f>EUR1Y!AY740</f>
        <v>1.5268936968749914E-2</v>
      </c>
      <c r="O741" s="220" t="e">
        <f t="shared" si="47"/>
        <v>#VALUE!</v>
      </c>
    </row>
    <row r="742" spans="1:15" x14ac:dyDescent="0.2">
      <c r="A742" s="57" t="s">
        <v>44</v>
      </c>
      <c r="B742" s="219">
        <f>_xll.qlInterestRateIndexFixingDate(IborIndex&amp;"6M",C742,Trigger)</f>
        <v>44470</v>
      </c>
      <c r="C742" s="219">
        <f>_xll.qlCalendarAdvance(Calendar,C741,A742,"f",,Trigger)</f>
        <v>44474</v>
      </c>
      <c r="D742" s="102" t="e">
        <f>EUR1M!AP741</f>
        <v>#VALUE!</v>
      </c>
      <c r="E742" s="102">
        <f>EUR1M!AQ741</f>
        <v>1.1640265769274905E-2</v>
      </c>
      <c r="F742" s="220" t="e">
        <f t="shared" si="44"/>
        <v>#VALUE!</v>
      </c>
      <c r="G742" s="102" t="e">
        <f>EUR3M!AX741</f>
        <v>#VALUE!</v>
      </c>
      <c r="H742" s="102">
        <f>EUR3M!AY741</f>
        <v>1.2774307033806723E-2</v>
      </c>
      <c r="I742" s="220" t="e">
        <f t="shared" si="45"/>
        <v>#VALUE!</v>
      </c>
      <c r="J742" s="102" t="e">
        <f>EUR6M!AX741</f>
        <v>#VALUE!</v>
      </c>
      <c r="K742" s="102">
        <f>EUR6M!AY741</f>
        <v>1.3867180966207131E-2</v>
      </c>
      <c r="L742" s="220" t="e">
        <f t="shared" si="46"/>
        <v>#VALUE!</v>
      </c>
      <c r="M742" s="102" t="e">
        <f>EUR1Y!AX741</f>
        <v>#VALUE!</v>
      </c>
      <c r="N742" s="102">
        <f>EUR1Y!AY741</f>
        <v>1.5301685730821383E-2</v>
      </c>
      <c r="O742" s="220" t="e">
        <f t="shared" si="47"/>
        <v>#VALUE!</v>
      </c>
    </row>
    <row r="743" spans="1:15" x14ac:dyDescent="0.2">
      <c r="A743" s="57" t="s">
        <v>44</v>
      </c>
      <c r="B743" s="219">
        <f>_xll.qlInterestRateIndexFixingDate(IborIndex&amp;"6M",C743,Trigger)</f>
        <v>44477</v>
      </c>
      <c r="C743" s="219">
        <f>_xll.qlCalendarAdvance(Calendar,C742,A743,"f",,Trigger)</f>
        <v>44481</v>
      </c>
      <c r="D743" s="102" t="e">
        <f>EUR1M!AP742</f>
        <v>#VALUE!</v>
      </c>
      <c r="E743" s="102">
        <f>EUR1M!AQ742</f>
        <v>1.1683804498089645E-2</v>
      </c>
      <c r="F743" s="220" t="e">
        <f t="shared" si="44"/>
        <v>#VALUE!</v>
      </c>
      <c r="G743" s="102" t="e">
        <f>EUR3M!AX742</f>
        <v>#VALUE!</v>
      </c>
      <c r="H743" s="102">
        <f>EUR3M!AY742</f>
        <v>1.2814245052974172E-2</v>
      </c>
      <c r="I743" s="220" t="e">
        <f t="shared" si="45"/>
        <v>#VALUE!</v>
      </c>
      <c r="J743" s="102" t="e">
        <f>EUR6M!AX742</f>
        <v>#VALUE!</v>
      </c>
      <c r="K743" s="102">
        <f>EUR6M!AY742</f>
        <v>1.3904171602795654E-2</v>
      </c>
      <c r="L743" s="220" t="e">
        <f t="shared" si="46"/>
        <v>#VALUE!</v>
      </c>
      <c r="M743" s="102" t="e">
        <f>EUR1Y!AX742</f>
        <v>#VALUE!</v>
      </c>
      <c r="N743" s="102">
        <f>EUR1Y!AY742</f>
        <v>1.5334121327309306E-2</v>
      </c>
      <c r="O743" s="220" t="e">
        <f t="shared" si="47"/>
        <v>#VALUE!</v>
      </c>
    </row>
    <row r="744" spans="1:15" x14ac:dyDescent="0.2">
      <c r="A744" s="57" t="s">
        <v>44</v>
      </c>
      <c r="B744" s="219">
        <f>_xll.qlInterestRateIndexFixingDate(IborIndex&amp;"6M",C744,Trigger)</f>
        <v>44484</v>
      </c>
      <c r="C744" s="219">
        <f>_xll.qlCalendarAdvance(Calendar,C743,A744,"f",,Trigger)</f>
        <v>44488</v>
      </c>
      <c r="D744" s="102" t="e">
        <f>EUR1M!AP743</f>
        <v>#VALUE!</v>
      </c>
      <c r="E744" s="102">
        <f>EUR1M!AQ743</f>
        <v>1.1726868482900277E-2</v>
      </c>
      <c r="F744" s="220" t="e">
        <f t="shared" si="44"/>
        <v>#VALUE!</v>
      </c>
      <c r="G744" s="102" t="e">
        <f>EUR3M!AX743</f>
        <v>#VALUE!</v>
      </c>
      <c r="H744" s="102">
        <f>EUR3M!AY743</f>
        <v>1.285384747298446E-2</v>
      </c>
      <c r="I744" s="220" t="e">
        <f t="shared" si="45"/>
        <v>#VALUE!</v>
      </c>
      <c r="J744" s="102" t="e">
        <f>EUR6M!AX743</f>
        <v>#VALUE!</v>
      </c>
      <c r="K744" s="102">
        <f>EUR6M!AY743</f>
        <v>1.3940725387728666E-2</v>
      </c>
      <c r="L744" s="220" t="e">
        <f t="shared" si="46"/>
        <v>#VALUE!</v>
      </c>
      <c r="M744" s="102" t="e">
        <f>EUR1Y!AX743</f>
        <v>#VALUE!</v>
      </c>
      <c r="N744" s="102">
        <f>EUR1Y!AY743</f>
        <v>1.5366249096522545E-2</v>
      </c>
      <c r="O744" s="220" t="e">
        <f t="shared" si="47"/>
        <v>#VALUE!</v>
      </c>
    </row>
    <row r="745" spans="1:15" x14ac:dyDescent="0.2">
      <c r="A745" s="57" t="s">
        <v>44</v>
      </c>
      <c r="B745" s="219">
        <f>_xll.qlInterestRateIndexFixingDate(IborIndex&amp;"6M",C745,Trigger)</f>
        <v>44491</v>
      </c>
      <c r="C745" s="219">
        <f>_xll.qlCalendarAdvance(Calendar,C744,A745,"f",,Trigger)</f>
        <v>44495</v>
      </c>
      <c r="D745" s="102" t="e">
        <f>EUR1M!AP744</f>
        <v>#VALUE!</v>
      </c>
      <c r="E745" s="102">
        <f>EUR1M!AQ744</f>
        <v>1.1769452337090647E-2</v>
      </c>
      <c r="F745" s="220" t="e">
        <f t="shared" si="44"/>
        <v>#VALUE!</v>
      </c>
      <c r="G745" s="102" t="e">
        <f>EUR3M!AX744</f>
        <v>#VALUE!</v>
      </c>
      <c r="H745" s="102">
        <f>EUR3M!AY744</f>
        <v>1.2893110991161196E-2</v>
      </c>
      <c r="I745" s="220" t="e">
        <f t="shared" si="45"/>
        <v>#VALUE!</v>
      </c>
      <c r="J745" s="102" t="e">
        <f>EUR6M!AX744</f>
        <v>#VALUE!</v>
      </c>
      <c r="K745" s="102">
        <f>EUR6M!AY744</f>
        <v>1.3976838160658938E-2</v>
      </c>
      <c r="L745" s="220" t="e">
        <f t="shared" si="46"/>
        <v>#VALUE!</v>
      </c>
      <c r="M745" s="102" t="e">
        <f>EUR1Y!AX744</f>
        <v>#VALUE!</v>
      </c>
      <c r="N745" s="102">
        <f>EUR1Y!AY744</f>
        <v>1.5398074462485945E-2</v>
      </c>
      <c r="O745" s="220" t="e">
        <f t="shared" si="47"/>
        <v>#VALUE!</v>
      </c>
    </row>
    <row r="746" spans="1:15" x14ac:dyDescent="0.2">
      <c r="A746" s="57" t="s">
        <v>44</v>
      </c>
      <c r="B746" s="219">
        <f>_xll.qlInterestRateIndexFixingDate(IborIndex&amp;"6M",C746,Trigger)</f>
        <v>44498</v>
      </c>
      <c r="C746" s="219">
        <f>_xll.qlCalendarAdvance(Calendar,C745,A746,"f",,Trigger)</f>
        <v>44502</v>
      </c>
      <c r="D746" s="102" t="e">
        <f>EUR1M!AP745</f>
        <v>#VALUE!</v>
      </c>
      <c r="E746" s="102">
        <f>EUR1M!AQ745</f>
        <v>1.1811550674019622E-2</v>
      </c>
      <c r="F746" s="220" t="e">
        <f t="shared" si="44"/>
        <v>#VALUE!</v>
      </c>
      <c r="G746" s="102" t="e">
        <f>EUR3M!AX745</f>
        <v>#VALUE!</v>
      </c>
      <c r="H746" s="102">
        <f>EUR3M!AY745</f>
        <v>1.2932032304783672E-2</v>
      </c>
      <c r="I746" s="220" t="e">
        <f t="shared" si="45"/>
        <v>#VALUE!</v>
      </c>
      <c r="J746" s="102" t="e">
        <f>EUR6M!AX745</f>
        <v>#VALUE!</v>
      </c>
      <c r="K746" s="102">
        <f>EUR6M!AY745</f>
        <v>1.4009839757203808E-2</v>
      </c>
      <c r="L746" s="220" t="e">
        <f t="shared" si="46"/>
        <v>#VALUE!</v>
      </c>
      <c r="M746" s="102" t="e">
        <f>EUR1Y!AX745</f>
        <v>#VALUE!</v>
      </c>
      <c r="N746" s="102">
        <f>EUR1Y!AY745</f>
        <v>1.5429602934938363E-2</v>
      </c>
      <c r="O746" s="220" t="e">
        <f t="shared" si="47"/>
        <v>#VALUE!</v>
      </c>
    </row>
    <row r="747" spans="1:15" x14ac:dyDescent="0.2">
      <c r="A747" s="57" t="s">
        <v>44</v>
      </c>
      <c r="B747" s="219">
        <f>_xll.qlInterestRateIndexFixingDate(IborIndex&amp;"6M",C747,Trigger)</f>
        <v>44505</v>
      </c>
      <c r="C747" s="219">
        <f>_xll.qlCalendarAdvance(Calendar,C746,A747,"f",,Trigger)</f>
        <v>44509</v>
      </c>
      <c r="D747" s="102" t="e">
        <f>EUR1M!AP746</f>
        <v>#VALUE!</v>
      </c>
      <c r="E747" s="102">
        <f>EUR1M!AQ746</f>
        <v>1.1853158107033579E-2</v>
      </c>
      <c r="F747" s="220" t="e">
        <f t="shared" si="44"/>
        <v>#VALUE!</v>
      </c>
      <c r="G747" s="102" t="e">
        <f>EUR3M!AX746</f>
        <v>#VALUE!</v>
      </c>
      <c r="H747" s="102">
        <f>EUR3M!AY746</f>
        <v>1.2970608111090347E-2</v>
      </c>
      <c r="I747" s="220" t="e">
        <f t="shared" si="45"/>
        <v>#VALUE!</v>
      </c>
      <c r="J747" s="102" t="e">
        <f>EUR6M!AX746</f>
        <v>#VALUE!</v>
      </c>
      <c r="K747" s="102">
        <f>EUR6M!AY746</f>
        <v>1.4045090168739841E-2</v>
      </c>
      <c r="L747" s="220" t="e">
        <f t="shared" si="46"/>
        <v>#VALUE!</v>
      </c>
      <c r="M747" s="102" t="e">
        <f>EUR1Y!AX746</f>
        <v>#VALUE!</v>
      </c>
      <c r="N747" s="102">
        <f>EUR1Y!AY746</f>
        <v>1.5460840109329166E-2</v>
      </c>
      <c r="O747" s="220" t="e">
        <f t="shared" si="47"/>
        <v>#VALUE!</v>
      </c>
    </row>
    <row r="748" spans="1:15" x14ac:dyDescent="0.2">
      <c r="A748" s="57" t="s">
        <v>44</v>
      </c>
      <c r="B748" s="219">
        <f>_xll.qlInterestRateIndexFixingDate(IborIndex&amp;"6M",C748,Trigger)</f>
        <v>44512</v>
      </c>
      <c r="C748" s="219">
        <f>_xll.qlCalendarAdvance(Calendar,C747,A748,"f",,Trigger)</f>
        <v>44516</v>
      </c>
      <c r="D748" s="102" t="e">
        <f>EUR1M!AP747</f>
        <v>#VALUE!</v>
      </c>
      <c r="E748" s="102">
        <f>EUR1M!AQ747</f>
        <v>1.1894269249453915E-2</v>
      </c>
      <c r="F748" s="220" t="e">
        <f t="shared" si="44"/>
        <v>#VALUE!</v>
      </c>
      <c r="G748" s="102" t="e">
        <f>EUR3M!AX747</f>
        <v>#VALUE!</v>
      </c>
      <c r="H748" s="102">
        <f>EUR3M!AY747</f>
        <v>1.300883510728058E-2</v>
      </c>
      <c r="I748" s="220" t="e">
        <f t="shared" si="45"/>
        <v>#VALUE!</v>
      </c>
      <c r="J748" s="102" t="e">
        <f>EUR6M!AX747</f>
        <v>#VALUE!</v>
      </c>
      <c r="K748" s="102">
        <f>EUR6M!AY747</f>
        <v>1.4079887455414929E-2</v>
      </c>
      <c r="L748" s="220" t="e">
        <f t="shared" si="46"/>
        <v>#VALUE!</v>
      </c>
      <c r="M748" s="102" t="e">
        <f>EUR1Y!AX747</f>
        <v>#VALUE!</v>
      </c>
      <c r="N748" s="102">
        <f>EUR1Y!AY747</f>
        <v>1.5491791666816249E-2</v>
      </c>
      <c r="O748" s="220" t="e">
        <f t="shared" si="47"/>
        <v>#VALUE!</v>
      </c>
    </row>
    <row r="749" spans="1:15" x14ac:dyDescent="0.2">
      <c r="A749" s="57" t="s">
        <v>44</v>
      </c>
      <c r="B749" s="219">
        <f>_xll.qlInterestRateIndexFixingDate(IborIndex&amp;"6M",C749,Trigger)</f>
        <v>44519</v>
      </c>
      <c r="C749" s="219">
        <f>_xll.qlCalendarAdvance(Calendar,C748,A749,"f",,Trigger)</f>
        <v>44523</v>
      </c>
      <c r="D749" s="102" t="e">
        <f>EUR1M!AP748</f>
        <v>#VALUE!</v>
      </c>
      <c r="E749" s="102">
        <f>EUR1M!AQ748</f>
        <v>1.193487871459703E-2</v>
      </c>
      <c r="F749" s="220" t="e">
        <f t="shared" si="44"/>
        <v>#VALUE!</v>
      </c>
      <c r="G749" s="102" t="e">
        <f>EUR3M!AX748</f>
        <v>#VALUE!</v>
      </c>
      <c r="H749" s="102">
        <f>EUR3M!AY748</f>
        <v>1.3046709990516367E-2</v>
      </c>
      <c r="I749" s="220" t="e">
        <f t="shared" si="45"/>
        <v>#VALUE!</v>
      </c>
      <c r="J749" s="102" t="e">
        <f>EUR6M!AX748</f>
        <v>#VALUE!</v>
      </c>
      <c r="K749" s="102">
        <f>EUR6M!AY748</f>
        <v>1.4114232475517536E-2</v>
      </c>
      <c r="L749" s="220" t="e">
        <f t="shared" si="46"/>
        <v>#VALUE!</v>
      </c>
      <c r="M749" s="102" t="e">
        <f>EUR1Y!AX748</f>
        <v>#VALUE!</v>
      </c>
      <c r="N749" s="102">
        <f>EUR1Y!AY748</f>
        <v>1.5522463374260798E-2</v>
      </c>
      <c r="O749" s="220" t="e">
        <f t="shared" si="47"/>
        <v>#VALUE!</v>
      </c>
    </row>
    <row r="750" spans="1:15" x14ac:dyDescent="0.2">
      <c r="A750" s="57" t="s">
        <v>44</v>
      </c>
      <c r="B750" s="219">
        <f>_xll.qlInterestRateIndexFixingDate(IborIndex&amp;"6M",C750,Trigger)</f>
        <v>44526</v>
      </c>
      <c r="C750" s="219">
        <f>_xll.qlCalendarAdvance(Calendar,C749,A750,"f",,Trigger)</f>
        <v>44530</v>
      </c>
      <c r="D750" s="102" t="e">
        <f>EUR1M!AP749</f>
        <v>#VALUE!</v>
      </c>
      <c r="E750" s="102">
        <f>EUR1M!AQ749</f>
        <v>1.1974981115769334E-2</v>
      </c>
      <c r="F750" s="220" t="e">
        <f t="shared" si="44"/>
        <v>#VALUE!</v>
      </c>
      <c r="G750" s="102" t="e">
        <f>EUR3M!AX749</f>
        <v>#VALUE!</v>
      </c>
      <c r="H750" s="102">
        <f>EUR3M!AY749</f>
        <v>1.3078527788000116E-2</v>
      </c>
      <c r="I750" s="220" t="e">
        <f t="shared" si="45"/>
        <v>#VALUE!</v>
      </c>
      <c r="J750" s="102" t="e">
        <f>EUR6M!AX749</f>
        <v>#VALUE!</v>
      </c>
      <c r="K750" s="102">
        <f>EUR6M!AY749</f>
        <v>1.4150676119627784E-2</v>
      </c>
      <c r="L750" s="220" t="e">
        <f t="shared" si="46"/>
        <v>#VALUE!</v>
      </c>
      <c r="M750" s="102" t="e">
        <f>EUR1Y!AX749</f>
        <v>#VALUE!</v>
      </c>
      <c r="N750" s="102">
        <f>EUR1Y!AY749</f>
        <v>1.5552861084225517E-2</v>
      </c>
      <c r="O750" s="220" t="e">
        <f t="shared" si="47"/>
        <v>#VALUE!</v>
      </c>
    </row>
    <row r="751" spans="1:15" x14ac:dyDescent="0.2">
      <c r="A751" s="57" t="s">
        <v>44</v>
      </c>
      <c r="B751" s="219">
        <f>_xll.qlInterestRateIndexFixingDate(IborIndex&amp;"6M",C751,Trigger)</f>
        <v>44533</v>
      </c>
      <c r="C751" s="219">
        <f>_xll.qlCalendarAdvance(Calendar,C750,A751,"f",,Trigger)</f>
        <v>44537</v>
      </c>
      <c r="D751" s="102" t="e">
        <f>EUR1M!AP750</f>
        <v>#VALUE!</v>
      </c>
      <c r="E751" s="102">
        <f>EUR1M!AQ750</f>
        <v>1.2014571066257251E-2</v>
      </c>
      <c r="F751" s="220" t="e">
        <f t="shared" si="44"/>
        <v>#VALUE!</v>
      </c>
      <c r="G751" s="102" t="e">
        <f>EUR3M!AX750</f>
        <v>#VALUE!</v>
      </c>
      <c r="H751" s="102">
        <f>EUR3M!AY750</f>
        <v>1.3115738301481272E-2</v>
      </c>
      <c r="I751" s="220" t="e">
        <f t="shared" si="45"/>
        <v>#VALUE!</v>
      </c>
      <c r="J751" s="102" t="e">
        <f>EUR6M!AX750</f>
        <v>#VALUE!</v>
      </c>
      <c r="K751" s="102">
        <f>EUR6M!AY750</f>
        <v>1.418411899770604E-2</v>
      </c>
      <c r="L751" s="220" t="e">
        <f t="shared" si="46"/>
        <v>#VALUE!</v>
      </c>
      <c r="M751" s="102" t="e">
        <f>EUR1Y!AX750</f>
        <v>#VALUE!</v>
      </c>
      <c r="N751" s="102">
        <f>EUR1Y!AY750</f>
        <v>1.5582990734971141E-2</v>
      </c>
      <c r="O751" s="220" t="e">
        <f t="shared" si="47"/>
        <v>#VALUE!</v>
      </c>
    </row>
    <row r="752" spans="1:15" x14ac:dyDescent="0.2">
      <c r="A752" s="57" t="s">
        <v>44</v>
      </c>
      <c r="B752" s="219">
        <f>_xll.qlInterestRateIndexFixingDate(IborIndex&amp;"6M",C752,Trigger)</f>
        <v>44540</v>
      </c>
      <c r="C752" s="219">
        <f>_xll.qlCalendarAdvance(Calendar,C751,A752,"f",,Trigger)</f>
        <v>44544</v>
      </c>
      <c r="D752" s="102" t="e">
        <f>EUR1M!AP751</f>
        <v>#VALUE!</v>
      </c>
      <c r="E752" s="102">
        <f>EUR1M!AQ751</f>
        <v>1.2053643179354701E-2</v>
      </c>
      <c r="F752" s="220" t="e">
        <f t="shared" si="44"/>
        <v>#VALUE!</v>
      </c>
      <c r="G752" s="102" t="e">
        <f>EUR3M!AX751</f>
        <v>#VALUE!</v>
      </c>
      <c r="H752" s="102">
        <f>EUR3M!AY751</f>
        <v>1.3152587283878248E-2</v>
      </c>
      <c r="I752" s="220" t="e">
        <f t="shared" si="45"/>
        <v>#VALUE!</v>
      </c>
      <c r="J752" s="102" t="e">
        <f>EUR6M!AX751</f>
        <v>#VALUE!</v>
      </c>
      <c r="K752" s="102">
        <f>EUR6M!AY751</f>
        <v>1.4217142465380306E-2</v>
      </c>
      <c r="L752" s="220" t="e">
        <f t="shared" si="46"/>
        <v>#VALUE!</v>
      </c>
      <c r="M752" s="102" t="e">
        <f>EUR1Y!AX751</f>
        <v>#VALUE!</v>
      </c>
      <c r="N752" s="102">
        <f>EUR1Y!AY751</f>
        <v>1.5612858350453141E-2</v>
      </c>
      <c r="O752" s="220" t="e">
        <f t="shared" si="47"/>
        <v>#VALUE!</v>
      </c>
    </row>
    <row r="753" spans="1:15" x14ac:dyDescent="0.2">
      <c r="A753" s="57" t="s">
        <v>44</v>
      </c>
      <c r="B753" s="219">
        <f>_xll.qlInterestRateIndexFixingDate(IborIndex&amp;"6M",C753,Trigger)</f>
        <v>44547</v>
      </c>
      <c r="C753" s="219">
        <f>_xll.qlCalendarAdvance(Calendar,C752,A753,"f",,Trigger)</f>
        <v>44551</v>
      </c>
      <c r="D753" s="102" t="e">
        <f>EUR1M!AP752</f>
        <v>#VALUE!</v>
      </c>
      <c r="E753" s="102">
        <f>EUR1M!AQ752</f>
        <v>1.2092192068345609E-2</v>
      </c>
      <c r="F753" s="220" t="e">
        <f t="shared" si="44"/>
        <v>#VALUE!</v>
      </c>
      <c r="G753" s="102" t="e">
        <f>EUR3M!AX752</f>
        <v>#VALUE!</v>
      </c>
      <c r="H753" s="102">
        <f>EUR3M!AY752</f>
        <v>1.3189071432705646E-2</v>
      </c>
      <c r="I753" s="220" t="e">
        <f t="shared" si="45"/>
        <v>#VALUE!</v>
      </c>
      <c r="J753" s="102" t="e">
        <f>EUR6M!AX752</f>
        <v>#VALUE!</v>
      </c>
      <c r="K753" s="102">
        <f>EUR6M!AY752</f>
        <v>1.4249757506878177E-2</v>
      </c>
      <c r="L753" s="220" t="e">
        <f t="shared" si="46"/>
        <v>#VALUE!</v>
      </c>
      <c r="M753" s="102" t="e">
        <f>EUR1Y!AX752</f>
        <v>#VALUE!</v>
      </c>
      <c r="N753" s="102">
        <f>EUR1Y!AY752</f>
        <v>1.5642470040318223E-2</v>
      </c>
      <c r="O753" s="220" t="e">
        <f t="shared" si="47"/>
        <v>#VALUE!</v>
      </c>
    </row>
    <row r="754" spans="1:15" x14ac:dyDescent="0.2">
      <c r="A754" s="57" t="s">
        <v>44</v>
      </c>
      <c r="B754" s="219">
        <f>_xll.qlInterestRateIndexFixingDate(IborIndex&amp;"6M",C754,Trigger)</f>
        <v>44554</v>
      </c>
      <c r="C754" s="219">
        <f>_xll.qlCalendarAdvance(Calendar,C753,A754,"f",,Trigger)</f>
        <v>44558</v>
      </c>
      <c r="D754" s="102" t="e">
        <f>EUR1M!AP753</f>
        <v>#VALUE!</v>
      </c>
      <c r="E754" s="102">
        <f>EUR1M!AQ753</f>
        <v>1.2130212346506408E-2</v>
      </c>
      <c r="F754" s="220" t="e">
        <f t="shared" si="44"/>
        <v>#VALUE!</v>
      </c>
      <c r="G754" s="102" t="e">
        <f>EUR3M!AX753</f>
        <v>#VALUE!</v>
      </c>
      <c r="H754" s="102">
        <f>EUR3M!AY753</f>
        <v>1.3225187445457642E-2</v>
      </c>
      <c r="I754" s="220" t="e">
        <f t="shared" si="45"/>
        <v>#VALUE!</v>
      </c>
      <c r="J754" s="102" t="e">
        <f>EUR6M!AX753</f>
        <v>#VALUE!</v>
      </c>
      <c r="K754" s="102">
        <f>EUR6M!AY753</f>
        <v>1.4281975266256318E-2</v>
      </c>
      <c r="L754" s="220" t="e">
        <f t="shared" si="46"/>
        <v>#VALUE!</v>
      </c>
      <c r="M754" s="102" t="e">
        <f>EUR1Y!AX753</f>
        <v>#VALUE!</v>
      </c>
      <c r="N754" s="102">
        <f>EUR1Y!AY753</f>
        <v>1.56718319999017E-2</v>
      </c>
      <c r="O754" s="220" t="e">
        <f t="shared" si="47"/>
        <v>#VALUE!</v>
      </c>
    </row>
    <row r="755" spans="1:15" x14ac:dyDescent="0.2">
      <c r="A755" s="57" t="s">
        <v>44</v>
      </c>
      <c r="B755" s="219">
        <f>_xll.qlInterestRateIndexFixingDate(IborIndex&amp;"6M",C755,Trigger)</f>
        <v>44561</v>
      </c>
      <c r="C755" s="219">
        <f>_xll.qlCalendarAdvance(Calendar,C754,A755,"f",,Trigger)</f>
        <v>44565</v>
      </c>
      <c r="D755" s="102" t="e">
        <f>EUR1M!AP754</f>
        <v>#VALUE!</v>
      </c>
      <c r="E755" s="102">
        <f>EUR1M!AQ754</f>
        <v>1.2167698627126022E-2</v>
      </c>
      <c r="F755" s="220" t="e">
        <f t="shared" si="44"/>
        <v>#VALUE!</v>
      </c>
      <c r="G755" s="102" t="e">
        <f>EUR3M!AX754</f>
        <v>#VALUE!</v>
      </c>
      <c r="H755" s="102">
        <f>EUR3M!AY754</f>
        <v>1.3260932019613314E-2</v>
      </c>
      <c r="I755" s="220" t="e">
        <f t="shared" si="45"/>
        <v>#VALUE!</v>
      </c>
      <c r="J755" s="102" t="e">
        <f>EUR6M!AX754</f>
        <v>#VALUE!</v>
      </c>
      <c r="K755" s="102">
        <f>EUR6M!AY754</f>
        <v>1.4311389166127599E-2</v>
      </c>
      <c r="L755" s="220" t="e">
        <f t="shared" si="46"/>
        <v>#VALUE!</v>
      </c>
      <c r="M755" s="102" t="e">
        <f>EUR1Y!AX754</f>
        <v>#VALUE!</v>
      </c>
      <c r="N755" s="102">
        <f>EUR1Y!AY754</f>
        <v>1.5700950510223986E-2</v>
      </c>
      <c r="O755" s="220" t="e">
        <f t="shared" si="47"/>
        <v>#VALUE!</v>
      </c>
    </row>
    <row r="756" spans="1:15" x14ac:dyDescent="0.2">
      <c r="A756" s="57" t="s">
        <v>44</v>
      </c>
      <c r="B756" s="219">
        <f>_xll.qlInterestRateIndexFixingDate(IborIndex&amp;"6M",C756,Trigger)</f>
        <v>44568</v>
      </c>
      <c r="C756" s="219">
        <f>_xll.qlCalendarAdvance(Calendar,C755,A756,"f",,Trigger)</f>
        <v>44572</v>
      </c>
      <c r="D756" s="102" t="e">
        <f>EUR1M!AP755</f>
        <v>#VALUE!</v>
      </c>
      <c r="E756" s="102">
        <f>EUR1M!AQ755</f>
        <v>1.2204645523493374E-2</v>
      </c>
      <c r="F756" s="220" t="e">
        <f t="shared" si="44"/>
        <v>#VALUE!</v>
      </c>
      <c r="G756" s="102" t="e">
        <f>EUR3M!AX755</f>
        <v>#VALUE!</v>
      </c>
      <c r="H756" s="102">
        <f>EUR3M!AY755</f>
        <v>1.3296301852632197E-2</v>
      </c>
      <c r="I756" s="220" t="e">
        <f t="shared" si="45"/>
        <v>#VALUE!</v>
      </c>
      <c r="J756" s="102" t="e">
        <f>EUR6M!AX755</f>
        <v>#VALUE!</v>
      </c>
      <c r="K756" s="102">
        <f>EUR6M!AY755</f>
        <v>1.4342866876027456E-2</v>
      </c>
      <c r="L756" s="220" t="e">
        <f t="shared" si="46"/>
        <v>#VALUE!</v>
      </c>
      <c r="M756" s="102" t="e">
        <f>EUR1Y!AX755</f>
        <v>#VALUE!</v>
      </c>
      <c r="N756" s="102">
        <f>EUR1Y!AY755</f>
        <v>1.5729831937987101E-2</v>
      </c>
      <c r="O756" s="220" t="e">
        <f t="shared" si="47"/>
        <v>#VALUE!</v>
      </c>
    </row>
    <row r="757" spans="1:15" x14ac:dyDescent="0.2">
      <c r="A757" s="57" t="s">
        <v>44</v>
      </c>
      <c r="B757" s="219">
        <f>_xll.qlInterestRateIndexFixingDate(IborIndex&amp;"6M",C757,Trigger)</f>
        <v>44575</v>
      </c>
      <c r="C757" s="219">
        <f>_xll.qlCalendarAdvance(Calendar,C756,A757,"f",,Trigger)</f>
        <v>44579</v>
      </c>
      <c r="D757" s="102" t="e">
        <f>EUR1M!AP756</f>
        <v>#VALUE!</v>
      </c>
      <c r="E757" s="102">
        <f>EUR1M!AQ756</f>
        <v>1.2241047648902381E-2</v>
      </c>
      <c r="F757" s="220" t="e">
        <f t="shared" si="44"/>
        <v>#VALUE!</v>
      </c>
      <c r="G757" s="102" t="e">
        <f>EUR3M!AX756</f>
        <v>#VALUE!</v>
      </c>
      <c r="H757" s="102">
        <f>EUR3M!AY756</f>
        <v>1.3333966383013211E-2</v>
      </c>
      <c r="I757" s="220" t="e">
        <f t="shared" si="45"/>
        <v>#VALUE!</v>
      </c>
      <c r="J757" s="102" t="e">
        <f>EUR6M!AX756</f>
        <v>#VALUE!</v>
      </c>
      <c r="K757" s="102">
        <f>EUR6M!AY756</f>
        <v>1.4373980434256726E-2</v>
      </c>
      <c r="L757" s="220" t="e">
        <f t="shared" si="46"/>
        <v>#VALUE!</v>
      </c>
      <c r="M757" s="102" t="e">
        <f>EUR1Y!AX756</f>
        <v>#VALUE!</v>
      </c>
      <c r="N757" s="102">
        <f>EUR1Y!AY756</f>
        <v>1.5758482735573124E-2</v>
      </c>
      <c r="O757" s="220" t="e">
        <f t="shared" si="47"/>
        <v>#VALUE!</v>
      </c>
    </row>
    <row r="758" spans="1:15" x14ac:dyDescent="0.2">
      <c r="A758" s="57" t="s">
        <v>44</v>
      </c>
      <c r="B758" s="219">
        <f>_xll.qlInterestRateIndexFixingDate(IborIndex&amp;"6M",C758,Trigger)</f>
        <v>44582</v>
      </c>
      <c r="C758" s="219">
        <f>_xll.qlCalendarAdvance(Calendar,C757,A758,"f",,Trigger)</f>
        <v>44586</v>
      </c>
      <c r="D758" s="102" t="e">
        <f>EUR1M!AP757</f>
        <v>#VALUE!</v>
      </c>
      <c r="E758" s="102">
        <f>EUR1M!AQ757</f>
        <v>1.2276899616654458E-2</v>
      </c>
      <c r="F758" s="220" t="e">
        <f t="shared" si="44"/>
        <v>#VALUE!</v>
      </c>
      <c r="G758" s="102" t="e">
        <f>EUR3M!AX757</f>
        <v>#VALUE!</v>
      </c>
      <c r="H758" s="102">
        <f>EUR3M!AY757</f>
        <v>1.336590408505689E-2</v>
      </c>
      <c r="I758" s="220" t="e">
        <f t="shared" si="45"/>
        <v>#VALUE!</v>
      </c>
      <c r="J758" s="102" t="e">
        <f>EUR6M!AX757</f>
        <v>#VALUE!</v>
      </c>
      <c r="K758" s="102">
        <f>EUR6M!AY757</f>
        <v>1.4404741688871207E-2</v>
      </c>
      <c r="L758" s="220" t="e">
        <f t="shared" si="46"/>
        <v>#VALUE!</v>
      </c>
      <c r="M758" s="102" t="e">
        <f>EUR1Y!AX757</f>
        <v>#VALUE!</v>
      </c>
      <c r="N758" s="102">
        <f>EUR1Y!AY757</f>
        <v>1.5786909441039599E-2</v>
      </c>
      <c r="O758" s="220" t="e">
        <f t="shared" si="47"/>
        <v>#VALUE!</v>
      </c>
    </row>
    <row r="759" spans="1:15" x14ac:dyDescent="0.2">
      <c r="A759" s="57" t="s">
        <v>44</v>
      </c>
      <c r="B759" s="219">
        <f>_xll.qlInterestRateIndexFixingDate(IborIndex&amp;"6M",C759,Trigger)</f>
        <v>44589</v>
      </c>
      <c r="C759" s="219">
        <f>_xll.qlCalendarAdvance(Calendar,C758,A759,"f",,Trigger)</f>
        <v>44593</v>
      </c>
      <c r="D759" s="102" t="e">
        <f>EUR1M!AP758</f>
        <v>#VALUE!</v>
      </c>
      <c r="E759" s="102">
        <f>EUR1M!AQ758</f>
        <v>1.2301442066621045E-2</v>
      </c>
      <c r="F759" s="220" t="e">
        <f t="shared" si="44"/>
        <v>#VALUE!</v>
      </c>
      <c r="G759" s="102" t="e">
        <f>EUR3M!AX758</f>
        <v>#VALUE!</v>
      </c>
      <c r="H759" s="102">
        <f>EUR3M!AY758</f>
        <v>1.3400129879340028E-2</v>
      </c>
      <c r="I759" s="220" t="e">
        <f t="shared" si="45"/>
        <v>#VALUE!</v>
      </c>
      <c r="J759" s="102" t="e">
        <f>EUR6M!AX758</f>
        <v>#VALUE!</v>
      </c>
      <c r="K759" s="102">
        <f>EUR6M!AY758</f>
        <v>1.443516264858183E-2</v>
      </c>
      <c r="L759" s="220" t="e">
        <f t="shared" si="46"/>
        <v>#VALUE!</v>
      </c>
      <c r="M759" s="102" t="e">
        <f>EUR1Y!AX758</f>
        <v>#VALUE!</v>
      </c>
      <c r="N759" s="102">
        <f>EUR1Y!AY758</f>
        <v>1.5815118678117791E-2</v>
      </c>
      <c r="O759" s="220" t="e">
        <f t="shared" si="47"/>
        <v>#VALUE!</v>
      </c>
    </row>
    <row r="760" spans="1:15" x14ac:dyDescent="0.2">
      <c r="A760" s="57" t="s">
        <v>44</v>
      </c>
      <c r="B760" s="219">
        <f>_xll.qlInterestRateIndexFixingDate(IborIndex&amp;"6M",C760,Trigger)</f>
        <v>44596</v>
      </c>
      <c r="C760" s="219">
        <f>_xll.qlCalendarAdvance(Calendar,C759,A760,"f",,Trigger)</f>
        <v>44600</v>
      </c>
      <c r="D760" s="102" t="e">
        <f>EUR1M!AP759</f>
        <v>#VALUE!</v>
      </c>
      <c r="E760" s="102">
        <f>EUR1M!AQ759</f>
        <v>1.2336334699264269E-2</v>
      </c>
      <c r="F760" s="220" t="e">
        <f t="shared" si="44"/>
        <v>#VALUE!</v>
      </c>
      <c r="G760" s="102" t="e">
        <f>EUR3M!AX759</f>
        <v>#VALUE!</v>
      </c>
      <c r="H760" s="102">
        <f>EUR3M!AY759</f>
        <v>1.3433967722249918E-2</v>
      </c>
      <c r="I760" s="220" t="e">
        <f t="shared" si="45"/>
        <v>#VALUE!</v>
      </c>
      <c r="J760" s="102" t="e">
        <f>EUR6M!AX759</f>
        <v>#VALUE!</v>
      </c>
      <c r="K760" s="102">
        <f>EUR6M!AY759</f>
        <v>1.4465255482748482E-2</v>
      </c>
      <c r="L760" s="220" t="e">
        <f t="shared" si="46"/>
        <v>#VALUE!</v>
      </c>
      <c r="M760" s="102" t="e">
        <f>EUR1Y!AX759</f>
        <v>#VALUE!</v>
      </c>
      <c r="N760" s="102">
        <f>EUR1Y!AY759</f>
        <v>1.584311715620983E-2</v>
      </c>
      <c r="O760" s="220" t="e">
        <f t="shared" si="47"/>
        <v>#VALUE!</v>
      </c>
    </row>
    <row r="761" spans="1:15" x14ac:dyDescent="0.2">
      <c r="A761" s="57" t="s">
        <v>44</v>
      </c>
      <c r="B761" s="219">
        <f>_xll.qlInterestRateIndexFixingDate(IborIndex&amp;"6M",C761,Trigger)</f>
        <v>44603</v>
      </c>
      <c r="C761" s="219">
        <f>_xll.qlCalendarAdvance(Calendar,C760,A761,"f",,Trigger)</f>
        <v>44607</v>
      </c>
      <c r="D761" s="102" t="e">
        <f>EUR1M!AP760</f>
        <v>#VALUE!</v>
      </c>
      <c r="E761" s="102">
        <f>EUR1M!AQ760</f>
        <v>1.2370662617360941E-2</v>
      </c>
      <c r="F761" s="220" t="e">
        <f t="shared" si="44"/>
        <v>#VALUE!</v>
      </c>
      <c r="G761" s="102" t="e">
        <f>EUR3M!AX760</f>
        <v>#VALUE!</v>
      </c>
      <c r="H761" s="102">
        <f>EUR3M!AY760</f>
        <v>1.3467414311221226E-2</v>
      </c>
      <c r="I761" s="220" t="e">
        <f t="shared" si="45"/>
        <v>#VALUE!</v>
      </c>
      <c r="J761" s="102" t="e">
        <f>EUR6M!AX760</f>
        <v>#VALUE!</v>
      </c>
      <c r="K761" s="102">
        <f>EUR6M!AY760</f>
        <v>1.4495032521369838E-2</v>
      </c>
      <c r="L761" s="220" t="e">
        <f t="shared" si="46"/>
        <v>#VALUE!</v>
      </c>
      <c r="M761" s="102" t="e">
        <f>EUR1Y!AX760</f>
        <v>#VALUE!</v>
      </c>
      <c r="N761" s="102">
        <f>EUR1Y!AY760</f>
        <v>1.5870911670386959E-2</v>
      </c>
      <c r="O761" s="220" t="e">
        <f t="shared" si="47"/>
        <v>#VALUE!</v>
      </c>
    </row>
    <row r="762" spans="1:15" x14ac:dyDescent="0.2">
      <c r="A762" s="57" t="s">
        <v>44</v>
      </c>
      <c r="B762" s="219">
        <f>_xll.qlInterestRateIndexFixingDate(IborIndex&amp;"6M",C762,Trigger)</f>
        <v>44610</v>
      </c>
      <c r="C762" s="219">
        <f>_xll.qlCalendarAdvance(Calendar,C761,A762,"f",,Trigger)</f>
        <v>44614</v>
      </c>
      <c r="D762" s="102" t="e">
        <f>EUR1M!AP761</f>
        <v>#VALUE!</v>
      </c>
      <c r="E762" s="102">
        <f>EUR1M!AQ761</f>
        <v>1.240442043565025E-2</v>
      </c>
      <c r="F762" s="220" t="e">
        <f t="shared" si="44"/>
        <v>#VALUE!</v>
      </c>
      <c r="G762" s="102" t="e">
        <f>EUR3M!AX761</f>
        <v>#VALUE!</v>
      </c>
      <c r="H762" s="102">
        <f>EUR3M!AY761</f>
        <v>1.3500470170113132E-2</v>
      </c>
      <c r="I762" s="220" t="e">
        <f t="shared" si="45"/>
        <v>#VALUE!</v>
      </c>
      <c r="J762" s="102" t="e">
        <f>EUR6M!AX761</f>
        <v>#VALUE!</v>
      </c>
      <c r="K762" s="102">
        <f>EUR6M!AY761</f>
        <v>1.4524506255077634E-2</v>
      </c>
      <c r="L762" s="220" t="e">
        <f t="shared" si="46"/>
        <v>#VALUE!</v>
      </c>
      <c r="M762" s="102" t="e">
        <f>EUR1Y!AX761</f>
        <v>#VALUE!</v>
      </c>
      <c r="N762" s="102">
        <f>EUR1Y!AY761</f>
        <v>1.589850910138604E-2</v>
      </c>
      <c r="O762" s="220" t="e">
        <f t="shared" si="47"/>
        <v>#VALUE!</v>
      </c>
    </row>
    <row r="763" spans="1:15" x14ac:dyDescent="0.2">
      <c r="A763" s="57" t="s">
        <v>44</v>
      </c>
      <c r="B763" s="219">
        <f>_xll.qlInterestRateIndexFixingDate(IborIndex&amp;"6M",C763,Trigger)</f>
        <v>44617</v>
      </c>
      <c r="C763" s="219">
        <f>_xll.qlCalendarAdvance(Calendar,C762,A763,"f",,Trigger)</f>
        <v>44621</v>
      </c>
      <c r="D763" s="102" t="e">
        <f>EUR1M!AP762</f>
        <v>#VALUE!</v>
      </c>
      <c r="E763" s="102">
        <f>EUR1M!AQ762</f>
        <v>1.2447718557129506E-2</v>
      </c>
      <c r="F763" s="220" t="e">
        <f t="shared" si="44"/>
        <v>#VALUE!</v>
      </c>
      <c r="G763" s="102" t="e">
        <f>EUR3M!AX762</f>
        <v>#VALUE!</v>
      </c>
      <c r="H763" s="102">
        <f>EUR3M!AY762</f>
        <v>1.353818170874669E-2</v>
      </c>
      <c r="I763" s="220" t="e">
        <f t="shared" si="45"/>
        <v>#VALUE!</v>
      </c>
      <c r="J763" s="102" t="e">
        <f>EUR6M!AX762</f>
        <v>#VALUE!</v>
      </c>
      <c r="K763" s="102">
        <f>EUR6M!AY762</f>
        <v>1.4565110065334985E-2</v>
      </c>
      <c r="L763" s="220" t="e">
        <f t="shared" si="46"/>
        <v>#VALUE!</v>
      </c>
      <c r="M763" s="102" t="e">
        <f>EUR1Y!AX762</f>
        <v>#VALUE!</v>
      </c>
      <c r="N763" s="102">
        <f>EUR1Y!AY762</f>
        <v>1.5925916415608223E-2</v>
      </c>
      <c r="O763" s="220" t="e">
        <f t="shared" si="47"/>
        <v>#VALUE!</v>
      </c>
    </row>
    <row r="764" spans="1:15" x14ac:dyDescent="0.2">
      <c r="A764" s="57" t="s">
        <v>44</v>
      </c>
      <c r="B764" s="219">
        <f>_xll.qlInterestRateIndexFixingDate(IborIndex&amp;"6M",C764,Trigger)</f>
        <v>44624</v>
      </c>
      <c r="C764" s="219">
        <f>_xll.qlCalendarAdvance(Calendar,C763,A764,"f",,Trigger)</f>
        <v>44628</v>
      </c>
      <c r="D764" s="102" t="e">
        <f>EUR1M!AP763</f>
        <v>#VALUE!</v>
      </c>
      <c r="E764" s="102">
        <f>EUR1M!AQ763</f>
        <v>1.2480156459143965E-2</v>
      </c>
      <c r="F764" s="220" t="e">
        <f t="shared" si="44"/>
        <v>#VALUE!</v>
      </c>
      <c r="G764" s="102" t="e">
        <f>EUR3M!AX763</f>
        <v>#VALUE!</v>
      </c>
      <c r="H764" s="102">
        <f>EUR3M!AY763</f>
        <v>1.3570467302586816E-2</v>
      </c>
      <c r="I764" s="220" t="e">
        <f t="shared" si="45"/>
        <v>#VALUE!</v>
      </c>
      <c r="J764" s="102" t="e">
        <f>EUR6M!AX763</f>
        <v>#VALUE!</v>
      </c>
      <c r="K764" s="102">
        <f>EUR6M!AY763</f>
        <v>1.4593954613275258E-2</v>
      </c>
      <c r="L764" s="220" t="e">
        <f t="shared" si="46"/>
        <v>#VALUE!</v>
      </c>
      <c r="M764" s="102" t="e">
        <f>EUR1Y!AX763</f>
        <v>#VALUE!</v>
      </c>
      <c r="N764" s="102">
        <f>EUR1Y!AY763</f>
        <v>1.5953140665117427E-2</v>
      </c>
      <c r="O764" s="220" t="e">
        <f t="shared" si="47"/>
        <v>#VALUE!</v>
      </c>
    </row>
    <row r="765" spans="1:15" x14ac:dyDescent="0.2">
      <c r="A765" s="57" t="s">
        <v>44</v>
      </c>
      <c r="B765" s="219">
        <f>_xll.qlInterestRateIndexFixingDate(IborIndex&amp;"6M",C765,Trigger)</f>
        <v>44631</v>
      </c>
      <c r="C765" s="219">
        <f>_xll.qlCalendarAdvance(Calendar,C764,A765,"f",,Trigger)</f>
        <v>44635</v>
      </c>
      <c r="D765" s="102" t="e">
        <f>EUR1M!AP764</f>
        <v>#VALUE!</v>
      </c>
      <c r="E765" s="102">
        <f>EUR1M!AQ764</f>
        <v>1.2514443476381714E-2</v>
      </c>
      <c r="F765" s="220" t="e">
        <f t="shared" si="44"/>
        <v>#VALUE!</v>
      </c>
      <c r="G765" s="102" t="e">
        <f>EUR3M!AX764</f>
        <v>#VALUE!</v>
      </c>
      <c r="H765" s="102">
        <f>EUR3M!AY764</f>
        <v>1.3602422881974654E-2</v>
      </c>
      <c r="I765" s="220" t="e">
        <f t="shared" si="45"/>
        <v>#VALUE!</v>
      </c>
      <c r="J765" s="102" t="e">
        <f>EUR6M!AX764</f>
        <v>#VALUE!</v>
      </c>
      <c r="K765" s="102">
        <f>EUR6M!AY764</f>
        <v>1.4622537804410515E-2</v>
      </c>
      <c r="L765" s="220" t="e">
        <f t="shared" si="46"/>
        <v>#VALUE!</v>
      </c>
      <c r="M765" s="102" t="e">
        <f>EUR1Y!AX764</f>
        <v>#VALUE!</v>
      </c>
      <c r="N765" s="102">
        <f>EUR1Y!AY764</f>
        <v>1.5980188987638585E-2</v>
      </c>
      <c r="O765" s="220" t="e">
        <f t="shared" si="47"/>
        <v>#VALUE!</v>
      </c>
    </row>
    <row r="766" spans="1:15" x14ac:dyDescent="0.2">
      <c r="A766" s="57" t="s">
        <v>44</v>
      </c>
      <c r="B766" s="219">
        <f>_xll.qlInterestRateIndexFixingDate(IborIndex&amp;"6M",C766,Trigger)</f>
        <v>44638</v>
      </c>
      <c r="C766" s="219">
        <f>_xll.qlCalendarAdvance(Calendar,C765,A766,"f",,Trigger)</f>
        <v>44642</v>
      </c>
      <c r="D766" s="102" t="e">
        <f>EUR1M!AP765</f>
        <v>#VALUE!</v>
      </c>
      <c r="E766" s="102">
        <f>EUR1M!AQ765</f>
        <v>1.2543263284459372E-2</v>
      </c>
      <c r="F766" s="220" t="e">
        <f t="shared" si="44"/>
        <v>#VALUE!</v>
      </c>
      <c r="G766" s="102" t="e">
        <f>EUR3M!AX765</f>
        <v>#VALUE!</v>
      </c>
      <c r="H766" s="102">
        <f>EUR3M!AY765</f>
        <v>1.3634068474199597E-2</v>
      </c>
      <c r="I766" s="220" t="e">
        <f t="shared" si="45"/>
        <v>#VALUE!</v>
      </c>
      <c r="J766" s="102" t="e">
        <f>EUR6M!AX765</f>
        <v>#VALUE!</v>
      </c>
      <c r="K766" s="102">
        <f>EUR6M!AY765</f>
        <v>1.4650872420824107E-2</v>
      </c>
      <c r="L766" s="220" t="e">
        <f t="shared" si="46"/>
        <v>#VALUE!</v>
      </c>
      <c r="M766" s="102" t="e">
        <f>EUR1Y!AX765</f>
        <v>#VALUE!</v>
      </c>
      <c r="N766" s="102">
        <f>EUR1Y!AY765</f>
        <v>1.600706860655567E-2</v>
      </c>
      <c r="O766" s="220" t="e">
        <f t="shared" si="47"/>
        <v>#VALUE!</v>
      </c>
    </row>
    <row r="767" spans="1:15" x14ac:dyDescent="0.2">
      <c r="A767" s="57" t="s">
        <v>44</v>
      </c>
      <c r="B767" s="219">
        <f>_xll.qlInterestRateIndexFixingDate(IborIndex&amp;"6M",C767,Trigger)</f>
        <v>44645</v>
      </c>
      <c r="C767" s="219">
        <f>_xll.qlCalendarAdvance(Calendar,C766,A767,"f",,Trigger)</f>
        <v>44649</v>
      </c>
      <c r="D767" s="102" t="e">
        <f>EUR1M!AP766</f>
        <v>#VALUE!</v>
      </c>
      <c r="E767" s="102">
        <f>EUR1M!AQ766</f>
        <v>1.2566838499532856E-2</v>
      </c>
      <c r="F767" s="220" t="e">
        <f t="shared" si="44"/>
        <v>#VALUE!</v>
      </c>
      <c r="G767" s="102" t="e">
        <f>EUR3M!AX766</f>
        <v>#VALUE!</v>
      </c>
      <c r="H767" s="102">
        <f>EUR3M!AY766</f>
        <v>1.3665424352383089E-2</v>
      </c>
      <c r="I767" s="220" t="e">
        <f t="shared" si="45"/>
        <v>#VALUE!</v>
      </c>
      <c r="J767" s="102" t="e">
        <f>EUR6M!AX766</f>
        <v>#VALUE!</v>
      </c>
      <c r="K767" s="102">
        <f>EUR6M!AY766</f>
        <v>1.4672255149530447E-2</v>
      </c>
      <c r="L767" s="220" t="e">
        <f t="shared" si="46"/>
        <v>#VALUE!</v>
      </c>
      <c r="M767" s="102" t="e">
        <f>EUR1Y!AX766</f>
        <v>#VALUE!</v>
      </c>
      <c r="N767" s="102">
        <f>EUR1Y!AY766</f>
        <v>1.6033786830911917E-2</v>
      </c>
      <c r="O767" s="220" t="e">
        <f t="shared" si="47"/>
        <v>#VALUE!</v>
      </c>
    </row>
    <row r="768" spans="1:15" x14ac:dyDescent="0.2">
      <c r="A768" s="57" t="s">
        <v>44</v>
      </c>
      <c r="B768" s="219">
        <f>_xll.qlInterestRateIndexFixingDate(IborIndex&amp;"6M",C768,Trigger)</f>
        <v>44652</v>
      </c>
      <c r="C768" s="219">
        <f>_xll.qlCalendarAdvance(Calendar,C767,A768,"f",,Trigger)</f>
        <v>44656</v>
      </c>
      <c r="D768" s="102" t="e">
        <f>EUR1M!AP767</f>
        <v>#VALUE!</v>
      </c>
      <c r="E768" s="102">
        <f>EUR1M!AQ767</f>
        <v>1.2603975561477632E-2</v>
      </c>
      <c r="F768" s="220" t="e">
        <f t="shared" si="44"/>
        <v>#VALUE!</v>
      </c>
      <c r="G768" s="102" t="e">
        <f>EUR3M!AX767</f>
        <v>#VALUE!</v>
      </c>
      <c r="H768" s="102">
        <f>EUR3M!AY767</f>
        <v>1.3694076895140383E-2</v>
      </c>
      <c r="I768" s="220" t="e">
        <f t="shared" si="45"/>
        <v>#VALUE!</v>
      </c>
      <c r="J768" s="102" t="e">
        <f>EUR6M!AX767</f>
        <v>#VALUE!</v>
      </c>
      <c r="K768" s="102">
        <f>EUR6M!AY767</f>
        <v>1.4700160801518973E-2</v>
      </c>
      <c r="L768" s="220" t="e">
        <f t="shared" si="46"/>
        <v>#VALUE!</v>
      </c>
      <c r="M768" s="102" t="e">
        <f>EUR1Y!AX767</f>
        <v>#VALUE!</v>
      </c>
      <c r="N768" s="102">
        <f>EUR1Y!AY767</f>
        <v>1.6069047744946878E-2</v>
      </c>
      <c r="O768" s="220" t="e">
        <f t="shared" si="47"/>
        <v>#VALUE!</v>
      </c>
    </row>
    <row r="769" spans="1:15" x14ac:dyDescent="0.2">
      <c r="A769" s="57" t="s">
        <v>44</v>
      </c>
      <c r="B769" s="219">
        <f>_xll.qlInterestRateIndexFixingDate(IborIndex&amp;"6M",C769,Trigger)</f>
        <v>44659</v>
      </c>
      <c r="C769" s="219">
        <f>_xll.qlCalendarAdvance(Calendar,C768,A769,"f",,Trigger)</f>
        <v>44663</v>
      </c>
      <c r="D769" s="102" t="e">
        <f>EUR1M!AP768</f>
        <v>#VALUE!</v>
      </c>
      <c r="E769" s="102">
        <f>EUR1M!AQ768</f>
        <v>1.2633420278247431E-2</v>
      </c>
      <c r="F769" s="220" t="e">
        <f t="shared" si="44"/>
        <v>#VALUE!</v>
      </c>
      <c r="G769" s="102" t="e">
        <f>EUR3M!AX768</f>
        <v>#VALUE!</v>
      </c>
      <c r="H769" s="102">
        <f>EUR3M!AY768</f>
        <v>1.3724926137025788E-2</v>
      </c>
      <c r="I769" s="220" t="e">
        <f t="shared" si="45"/>
        <v>#VALUE!</v>
      </c>
      <c r="J769" s="102" t="e">
        <f>EUR6M!AX768</f>
        <v>#VALUE!</v>
      </c>
      <c r="K769" s="102">
        <f>EUR6M!AY768</f>
        <v>1.472785592710725E-2</v>
      </c>
      <c r="L769" s="220" t="e">
        <f t="shared" si="46"/>
        <v>#VALUE!</v>
      </c>
      <c r="M769" s="102" t="e">
        <f>EUR1Y!AX768</f>
        <v>#VALUE!</v>
      </c>
      <c r="N769" s="102">
        <f>EUR1Y!AY768</f>
        <v>1.6086768760403467E-2</v>
      </c>
      <c r="O769" s="220" t="e">
        <f t="shared" si="47"/>
        <v>#VALUE!</v>
      </c>
    </row>
    <row r="770" spans="1:15" x14ac:dyDescent="0.2">
      <c r="A770" s="57" t="s">
        <v>44</v>
      </c>
      <c r="B770" s="219">
        <f>_xll.qlInterestRateIndexFixingDate(IborIndex&amp;"6M",C770,Trigger)</f>
        <v>44664</v>
      </c>
      <c r="C770" s="219">
        <f>_xll.qlCalendarAdvance(Calendar,C769,A770,"f",,Trigger)</f>
        <v>44670</v>
      </c>
      <c r="D770" s="102" t="e">
        <f>EUR1M!AP769</f>
        <v>#VALUE!</v>
      </c>
      <c r="E770" s="102">
        <f>EUR1M!AQ769</f>
        <v>1.2662271817822368E-2</v>
      </c>
      <c r="F770" s="220" t="e">
        <f t="shared" si="44"/>
        <v>#VALUE!</v>
      </c>
      <c r="G770" s="102" t="e">
        <f>EUR3M!AX769</f>
        <v>#VALUE!</v>
      </c>
      <c r="H770" s="102">
        <f>EUR3M!AY769</f>
        <v>1.3755546806986731E-2</v>
      </c>
      <c r="I770" s="220" t="e">
        <f t="shared" si="45"/>
        <v>#VALUE!</v>
      </c>
      <c r="J770" s="102" t="e">
        <f>EUR6M!AX769</f>
        <v>#VALUE!</v>
      </c>
      <c r="K770" s="102">
        <f>EUR6M!AY769</f>
        <v>1.4755354152117499E-2</v>
      </c>
      <c r="L770" s="220" t="e">
        <f t="shared" si="46"/>
        <v>#VALUE!</v>
      </c>
      <c r="M770" s="102" t="e">
        <f>EUR1Y!AX769</f>
        <v>#VALUE!</v>
      </c>
      <c r="N770" s="102">
        <f>EUR1Y!AY769</f>
        <v>1.6113047511913652E-2</v>
      </c>
      <c r="O770" s="220" t="e">
        <f t="shared" si="47"/>
        <v>#VALUE!</v>
      </c>
    </row>
    <row r="771" spans="1:15" x14ac:dyDescent="0.2">
      <c r="A771" s="57" t="s">
        <v>44</v>
      </c>
      <c r="B771" s="219">
        <f>_xll.qlInterestRateIndexFixingDate(IborIndex&amp;"6M",C771,Trigger)</f>
        <v>44673</v>
      </c>
      <c r="C771" s="219">
        <f>_xll.qlCalendarAdvance(Calendar,C770,A771,"f",,Trigger)</f>
        <v>44677</v>
      </c>
      <c r="D771" s="102" t="e">
        <f>EUR1M!AP770</f>
        <v>#VALUE!</v>
      </c>
      <c r="E771" s="102">
        <f>EUR1M!AQ770</f>
        <v>1.2690633361838177E-2</v>
      </c>
      <c r="F771" s="220" t="e">
        <f t="shared" si="44"/>
        <v>#VALUE!</v>
      </c>
      <c r="G771" s="102" t="e">
        <f>EUR3M!AX770</f>
        <v>#VALUE!</v>
      </c>
      <c r="H771" s="102">
        <f>EUR3M!AY770</f>
        <v>1.3785960395028588E-2</v>
      </c>
      <c r="I771" s="220" t="e">
        <f t="shared" si="45"/>
        <v>#VALUE!</v>
      </c>
      <c r="J771" s="102" t="e">
        <f>EUR6M!AX770</f>
        <v>#VALUE!</v>
      </c>
      <c r="K771" s="102">
        <f>EUR6M!AY770</f>
        <v>1.4782669261223232E-2</v>
      </c>
      <c r="L771" s="220" t="e">
        <f t="shared" si="46"/>
        <v>#VALUE!</v>
      </c>
      <c r="M771" s="102" t="e">
        <f>EUR1Y!AX770</f>
        <v>#VALUE!</v>
      </c>
      <c r="N771" s="102">
        <f>EUR1Y!AY770</f>
        <v>1.6139194961612993E-2</v>
      </c>
      <c r="O771" s="220" t="e">
        <f t="shared" si="47"/>
        <v>#VALUE!</v>
      </c>
    </row>
    <row r="772" spans="1:15" x14ac:dyDescent="0.2">
      <c r="A772" s="57" t="s">
        <v>44</v>
      </c>
      <c r="B772" s="219">
        <f>_xll.qlInterestRateIndexFixingDate(IborIndex&amp;"6M",C772,Trigger)</f>
        <v>44680</v>
      </c>
      <c r="C772" s="219">
        <f>_xll.qlCalendarAdvance(Calendar,C771,A772,"f",,Trigger)</f>
        <v>44684</v>
      </c>
      <c r="D772" s="102" t="e">
        <f>EUR1M!AP771</f>
        <v>#VALUE!</v>
      </c>
      <c r="E772" s="102">
        <f>EUR1M!AQ771</f>
        <v>1.2718631009790704E-2</v>
      </c>
      <c r="F772" s="220" t="e">
        <f t="shared" ref="F772:F835" si="48">(D772-E772)*10000</f>
        <v>#VALUE!</v>
      </c>
      <c r="G772" s="102" t="e">
        <f>EUR3M!AX771</f>
        <v>#VALUE!</v>
      </c>
      <c r="H772" s="102">
        <f>EUR3M!AY771</f>
        <v>1.3818584799062348E-2</v>
      </c>
      <c r="I772" s="220" t="e">
        <f t="shared" ref="I772:I835" si="49">(G772-H772)*10000</f>
        <v>#VALUE!</v>
      </c>
      <c r="J772" s="102" t="e">
        <f>EUR6M!AX771</f>
        <v>#VALUE!</v>
      </c>
      <c r="K772" s="102">
        <f>EUR6M!AY771</f>
        <v>1.4816395544641774E-2</v>
      </c>
      <c r="L772" s="220" t="e">
        <f t="shared" ref="L772:L835" si="50">(J772-K772)*10000</f>
        <v>#VALUE!</v>
      </c>
      <c r="M772" s="102" t="e">
        <f>EUR1Y!AX771</f>
        <v>#VALUE!</v>
      </c>
      <c r="N772" s="102">
        <f>EUR1Y!AY771</f>
        <v>1.6165218846834885E-2</v>
      </c>
      <c r="O772" s="220" t="e">
        <f t="shared" ref="O772:O835" si="51">(M772-N772)*10000</f>
        <v>#VALUE!</v>
      </c>
    </row>
    <row r="773" spans="1:15" x14ac:dyDescent="0.2">
      <c r="A773" s="57" t="s">
        <v>44</v>
      </c>
      <c r="B773" s="219">
        <f>_xll.qlInterestRateIndexFixingDate(IborIndex&amp;"6M",C773,Trigger)</f>
        <v>44687</v>
      </c>
      <c r="C773" s="219">
        <f>_xll.qlCalendarAdvance(Calendar,C772,A773,"f",,Trigger)</f>
        <v>44691</v>
      </c>
      <c r="D773" s="102" t="e">
        <f>EUR1M!AP772</f>
        <v>#VALUE!</v>
      </c>
      <c r="E773" s="102">
        <f>EUR1M!AQ772</f>
        <v>1.2746392277922514E-2</v>
      </c>
      <c r="F773" s="220" t="e">
        <f t="shared" si="48"/>
        <v>#VALUE!</v>
      </c>
      <c r="G773" s="102" t="e">
        <f>EUR3M!AX772</f>
        <v>#VALUE!</v>
      </c>
      <c r="H773" s="102">
        <f>EUR3M!AY772</f>
        <v>1.3848641894183869E-2</v>
      </c>
      <c r="I773" s="220" t="e">
        <f t="shared" si="49"/>
        <v>#VALUE!</v>
      </c>
      <c r="J773" s="102" t="e">
        <f>EUR6M!AX772</f>
        <v>#VALUE!</v>
      </c>
      <c r="K773" s="102">
        <f>EUR6M!AY772</f>
        <v>1.4843361168049527E-2</v>
      </c>
      <c r="L773" s="220" t="e">
        <f t="shared" si="50"/>
        <v>#VALUE!</v>
      </c>
      <c r="M773" s="102" t="e">
        <f>EUR1Y!AX772</f>
        <v>#VALUE!</v>
      </c>
      <c r="N773" s="102">
        <f>EUR1Y!AY772</f>
        <v>1.6191126990572659E-2</v>
      </c>
      <c r="O773" s="220" t="e">
        <f t="shared" si="51"/>
        <v>#VALUE!</v>
      </c>
    </row>
    <row r="774" spans="1:15" x14ac:dyDescent="0.2">
      <c r="A774" s="57" t="s">
        <v>44</v>
      </c>
      <c r="B774" s="219">
        <f>_xll.qlInterestRateIndexFixingDate(IborIndex&amp;"6M",C774,Trigger)</f>
        <v>44694</v>
      </c>
      <c r="C774" s="219">
        <f>_xll.qlCalendarAdvance(Calendar,C773,A774,"f",,Trigger)</f>
        <v>44698</v>
      </c>
      <c r="D774" s="102" t="e">
        <f>EUR1M!AP773</f>
        <v>#VALUE!</v>
      </c>
      <c r="E774" s="102">
        <f>EUR1M!AQ773</f>
        <v>1.2774044400042095E-2</v>
      </c>
      <c r="F774" s="220" t="e">
        <f t="shared" si="48"/>
        <v>#VALUE!</v>
      </c>
      <c r="G774" s="102" t="e">
        <f>EUR3M!AX773</f>
        <v>#VALUE!</v>
      </c>
      <c r="H774" s="102">
        <f>EUR3M!AY773</f>
        <v>1.3878558058988412E-2</v>
      </c>
      <c r="I774" s="220" t="e">
        <f t="shared" si="49"/>
        <v>#VALUE!</v>
      </c>
      <c r="J774" s="102" t="e">
        <f>EUR6M!AX773</f>
        <v>#VALUE!</v>
      </c>
      <c r="K774" s="102">
        <f>EUR6M!AY773</f>
        <v>1.4870185914498579E-2</v>
      </c>
      <c r="L774" s="220" t="e">
        <f t="shared" si="50"/>
        <v>#VALUE!</v>
      </c>
      <c r="M774" s="102" t="e">
        <f>EUR1Y!AX773</f>
        <v>#VALUE!</v>
      </c>
      <c r="N774" s="102">
        <f>EUR1Y!AY773</f>
        <v>1.6216926986042664E-2</v>
      </c>
      <c r="O774" s="220" t="e">
        <f t="shared" si="51"/>
        <v>#VALUE!</v>
      </c>
    </row>
    <row r="775" spans="1:15" x14ac:dyDescent="0.2">
      <c r="A775" s="57" t="s">
        <v>44</v>
      </c>
      <c r="B775" s="219">
        <f>_xll.qlInterestRateIndexFixingDate(IborIndex&amp;"6M",C775,Trigger)</f>
        <v>44701</v>
      </c>
      <c r="C775" s="219">
        <f>_xll.qlCalendarAdvance(Calendar,C774,A775,"f",,Trigger)</f>
        <v>44705</v>
      </c>
      <c r="D775" s="102" t="e">
        <f>EUR1M!AP774</f>
        <v>#VALUE!</v>
      </c>
      <c r="E775" s="102">
        <f>EUR1M!AQ774</f>
        <v>1.2801659719298419E-2</v>
      </c>
      <c r="F775" s="220" t="e">
        <f t="shared" si="48"/>
        <v>#VALUE!</v>
      </c>
      <c r="G775" s="102" t="e">
        <f>EUR3M!AX774</f>
        <v>#VALUE!</v>
      </c>
      <c r="H775" s="102">
        <f>EUR3M!AY774</f>
        <v>1.390834997499996E-2</v>
      </c>
      <c r="I775" s="220" t="e">
        <f t="shared" si="49"/>
        <v>#VALUE!</v>
      </c>
      <c r="J775" s="102" t="e">
        <f>EUR6M!AX774</f>
        <v>#VALUE!</v>
      </c>
      <c r="K775" s="102">
        <f>EUR6M!AY774</f>
        <v>1.4896877599992258E-2</v>
      </c>
      <c r="L775" s="220" t="e">
        <f t="shared" si="50"/>
        <v>#VALUE!</v>
      </c>
      <c r="M775" s="102" t="e">
        <f>EUR1Y!AX774</f>
        <v>#VALUE!</v>
      </c>
      <c r="N775" s="102">
        <f>EUR1Y!AY774</f>
        <v>1.624261953920841E-2</v>
      </c>
      <c r="O775" s="220" t="e">
        <f t="shared" si="51"/>
        <v>#VALUE!</v>
      </c>
    </row>
    <row r="776" spans="1:15" x14ac:dyDescent="0.2">
      <c r="A776" s="57" t="s">
        <v>44</v>
      </c>
      <c r="B776" s="219">
        <f>_xll.qlInterestRateIndexFixingDate(IborIndex&amp;"6M",C776,Trigger)</f>
        <v>44708</v>
      </c>
      <c r="C776" s="219">
        <f>_xll.qlCalendarAdvance(Calendar,C775,A776,"f",,Trigger)</f>
        <v>44712</v>
      </c>
      <c r="D776" s="102" t="e">
        <f>EUR1M!AP775</f>
        <v>#VALUE!</v>
      </c>
      <c r="E776" s="102">
        <f>EUR1M!AQ775</f>
        <v>1.2829243341077601E-2</v>
      </c>
      <c r="F776" s="220" t="e">
        <f t="shared" si="48"/>
        <v>#VALUE!</v>
      </c>
      <c r="G776" s="102" t="e">
        <f>EUR3M!AX775</f>
        <v>#VALUE!</v>
      </c>
      <c r="H776" s="102">
        <f>EUR3M!AY775</f>
        <v>1.3938019913343541E-2</v>
      </c>
      <c r="I776" s="220" t="e">
        <f t="shared" si="49"/>
        <v>#VALUE!</v>
      </c>
      <c r="J776" s="102" t="e">
        <f>EUR6M!AX775</f>
        <v>#VALUE!</v>
      </c>
      <c r="K776" s="102">
        <f>EUR6M!AY775</f>
        <v>1.4916956940286002E-2</v>
      </c>
      <c r="L776" s="220" t="e">
        <f t="shared" si="50"/>
        <v>#VALUE!</v>
      </c>
      <c r="M776" s="102" t="e">
        <f>EUR1Y!AX775</f>
        <v>#VALUE!</v>
      </c>
      <c r="N776" s="102">
        <f>EUR1Y!AY775</f>
        <v>1.6268198298985417E-2</v>
      </c>
      <c r="O776" s="220" t="e">
        <f t="shared" si="51"/>
        <v>#VALUE!</v>
      </c>
    </row>
    <row r="777" spans="1:15" x14ac:dyDescent="0.2">
      <c r="A777" s="57" t="s">
        <v>44</v>
      </c>
      <c r="B777" s="219">
        <f>_xll.qlInterestRateIndexFixingDate(IborIndex&amp;"6M",C777,Trigger)</f>
        <v>44715</v>
      </c>
      <c r="C777" s="219">
        <f>_xll.qlCalendarAdvance(Calendar,C776,A777,"f",,Trigger)</f>
        <v>44719</v>
      </c>
      <c r="D777" s="102" t="e">
        <f>EUR1M!AP776</f>
        <v>#VALUE!</v>
      </c>
      <c r="E777" s="102">
        <f>EUR1M!AQ776</f>
        <v>1.2856796354143718E-2</v>
      </c>
      <c r="F777" s="220" t="e">
        <f t="shared" si="48"/>
        <v>#VALUE!</v>
      </c>
      <c r="G777" s="102" t="e">
        <f>EUR3M!AX776</f>
        <v>#VALUE!</v>
      </c>
      <c r="H777" s="102">
        <f>EUR3M!AY776</f>
        <v>1.3967567799455323E-2</v>
      </c>
      <c r="I777" s="220" t="e">
        <f t="shared" si="49"/>
        <v>#VALUE!</v>
      </c>
      <c r="J777" s="102" t="e">
        <f>EUR6M!AX776</f>
        <v>#VALUE!</v>
      </c>
      <c r="K777" s="102">
        <f>EUR6M!AY776</f>
        <v>1.4943408503886032E-2</v>
      </c>
      <c r="L777" s="220" t="e">
        <f t="shared" si="50"/>
        <v>#VALUE!</v>
      </c>
      <c r="M777" s="102" t="e">
        <f>EUR1Y!AX776</f>
        <v>#VALUE!</v>
      </c>
      <c r="N777" s="102">
        <f>EUR1Y!AY776</f>
        <v>1.6293656517358934E-2</v>
      </c>
      <c r="O777" s="220" t="e">
        <f t="shared" si="51"/>
        <v>#VALUE!</v>
      </c>
    </row>
    <row r="778" spans="1:15" x14ac:dyDescent="0.2">
      <c r="A778" s="57" t="s">
        <v>44</v>
      </c>
      <c r="B778" s="219">
        <f>_xll.qlInterestRateIndexFixingDate(IborIndex&amp;"6M",C778,Trigger)</f>
        <v>44722</v>
      </c>
      <c r="C778" s="219">
        <f>_xll.qlCalendarAdvance(Calendar,C777,A778,"f",,Trigger)</f>
        <v>44726</v>
      </c>
      <c r="D778" s="102" t="e">
        <f>EUR1M!AP777</f>
        <v>#VALUE!</v>
      </c>
      <c r="E778" s="102">
        <f>EUR1M!AQ777</f>
        <v>1.2884319847275838E-2</v>
      </c>
      <c r="F778" s="220" t="e">
        <f t="shared" si="48"/>
        <v>#VALUE!</v>
      </c>
      <c r="G778" s="102" t="e">
        <f>EUR3M!AX777</f>
        <v>#VALUE!</v>
      </c>
      <c r="H778" s="102">
        <f>EUR3M!AY777</f>
        <v>1.3996993558784506E-2</v>
      </c>
      <c r="I778" s="220" t="e">
        <f t="shared" si="49"/>
        <v>#VALUE!</v>
      </c>
      <c r="J778" s="102" t="e">
        <f>EUR6M!AX777</f>
        <v>#VALUE!</v>
      </c>
      <c r="K778" s="102">
        <f>EUR6M!AY777</f>
        <v>1.4969727424694011E-2</v>
      </c>
      <c r="L778" s="220" t="e">
        <f t="shared" si="50"/>
        <v>#VALUE!</v>
      </c>
      <c r="M778" s="102" t="e">
        <f>EUR1Y!AX777</f>
        <v>#VALUE!</v>
      </c>
      <c r="N778" s="102">
        <f>EUR1Y!AY777</f>
        <v>1.6318987379950203E-2</v>
      </c>
      <c r="O778" s="220" t="e">
        <f t="shared" si="51"/>
        <v>#VALUE!</v>
      </c>
    </row>
    <row r="779" spans="1:15" x14ac:dyDescent="0.2">
      <c r="A779" s="57" t="s">
        <v>44</v>
      </c>
      <c r="B779" s="219">
        <f>_xll.qlInterestRateIndexFixingDate(IborIndex&amp;"6M",C779,Trigger)</f>
        <v>44729</v>
      </c>
      <c r="C779" s="219">
        <f>_xll.qlCalendarAdvance(Calendar,C778,A779,"f",,Trigger)</f>
        <v>44733</v>
      </c>
      <c r="D779" s="102" t="e">
        <f>EUR1M!AP778</f>
        <v>#VALUE!</v>
      </c>
      <c r="E779" s="102">
        <f>EUR1M!AQ778</f>
        <v>1.2911814909255526E-2</v>
      </c>
      <c r="F779" s="220" t="e">
        <f t="shared" si="48"/>
        <v>#VALUE!</v>
      </c>
      <c r="G779" s="102" t="e">
        <f>EUR3M!AX778</f>
        <v>#VALUE!</v>
      </c>
      <c r="H779" s="102">
        <f>EUR3M!AY778</f>
        <v>1.4026297116783763E-2</v>
      </c>
      <c r="I779" s="220" t="e">
        <f t="shared" si="49"/>
        <v>#VALUE!</v>
      </c>
      <c r="J779" s="102" t="e">
        <f>EUR6M!AX778</f>
        <v>#VALUE!</v>
      </c>
      <c r="K779" s="102">
        <f>EUR6M!AY778</f>
        <v>1.4995913690711231E-2</v>
      </c>
      <c r="L779" s="220" t="e">
        <f t="shared" si="50"/>
        <v>#VALUE!</v>
      </c>
      <c r="M779" s="102" t="e">
        <f>EUR1Y!AX778</f>
        <v>#VALUE!</v>
      </c>
      <c r="N779" s="102">
        <f>EUR1Y!AY778</f>
        <v>1.6344184006017112E-2</v>
      </c>
      <c r="O779" s="220" t="e">
        <f t="shared" si="51"/>
        <v>#VALUE!</v>
      </c>
    </row>
    <row r="780" spans="1:15" x14ac:dyDescent="0.2">
      <c r="A780" s="57" t="s">
        <v>44</v>
      </c>
      <c r="B780" s="219">
        <f>_xll.qlInterestRateIndexFixingDate(IborIndex&amp;"6M",C780,Trigger)</f>
        <v>44736</v>
      </c>
      <c r="C780" s="219">
        <f>_xll.qlCalendarAdvance(Calendar,C779,A780,"f",,Trigger)</f>
        <v>44740</v>
      </c>
      <c r="D780" s="102" t="e">
        <f>EUR1M!AP779</f>
        <v>#VALUE!</v>
      </c>
      <c r="E780" s="102">
        <f>EUR1M!AQ779</f>
        <v>1.2932706389759694E-2</v>
      </c>
      <c r="F780" s="220" t="e">
        <f t="shared" si="48"/>
        <v>#VALUE!</v>
      </c>
      <c r="G780" s="102" t="e">
        <f>EUR3M!AX779</f>
        <v>#VALUE!</v>
      </c>
      <c r="H780" s="102">
        <f>EUR3M!AY779</f>
        <v>1.4055478398920544E-2</v>
      </c>
      <c r="I780" s="220" t="e">
        <f t="shared" si="49"/>
        <v>#VALUE!</v>
      </c>
      <c r="J780" s="102" t="e">
        <f>EUR6M!AX779</f>
        <v>#VALUE!</v>
      </c>
      <c r="K780" s="102">
        <f>EUR6M!AY779</f>
        <v>1.5021967289966503E-2</v>
      </c>
      <c r="L780" s="220" t="e">
        <f t="shared" si="50"/>
        <v>#VALUE!</v>
      </c>
      <c r="M780" s="102" t="e">
        <f>EUR1Y!AX779</f>
        <v>#VALUE!</v>
      </c>
      <c r="N780" s="102">
        <f>EUR1Y!AY779</f>
        <v>1.6369239448453973E-2</v>
      </c>
      <c r="O780" s="220" t="e">
        <f t="shared" si="51"/>
        <v>#VALUE!</v>
      </c>
    </row>
    <row r="781" spans="1:15" x14ac:dyDescent="0.2">
      <c r="A781" s="57" t="s">
        <v>44</v>
      </c>
      <c r="B781" s="219">
        <f>_xll.qlInterestRateIndexFixingDate(IborIndex&amp;"6M",C781,Trigger)</f>
        <v>44743</v>
      </c>
      <c r="C781" s="219">
        <f>_xll.qlCalendarAdvance(Calendar,C780,A781,"f",,Trigger)</f>
        <v>44747</v>
      </c>
      <c r="D781" s="102" t="e">
        <f>EUR1M!AP780</f>
        <v>#VALUE!</v>
      </c>
      <c r="E781" s="102">
        <f>EUR1M!AQ780</f>
        <v>1.2966724094981286E-2</v>
      </c>
      <c r="F781" s="220" t="e">
        <f t="shared" si="48"/>
        <v>#VALUE!</v>
      </c>
      <c r="G781" s="102" t="e">
        <f>EUR3M!AX780</f>
        <v>#VALUE!</v>
      </c>
      <c r="H781" s="102">
        <f>EUR3M!AY780</f>
        <v>1.4084537330667503E-2</v>
      </c>
      <c r="I781" s="220" t="e">
        <f t="shared" si="49"/>
        <v>#VALUE!</v>
      </c>
      <c r="J781" s="102" t="e">
        <f>EUR6M!AX780</f>
        <v>#VALUE!</v>
      </c>
      <c r="K781" s="102">
        <f>EUR6M!AY780</f>
        <v>1.5054242020716162E-2</v>
      </c>
      <c r="L781" s="220" t="e">
        <f t="shared" si="50"/>
        <v>#VALUE!</v>
      </c>
      <c r="M781" s="102" t="e">
        <f>EUR1Y!AX780</f>
        <v>#VALUE!</v>
      </c>
      <c r="N781" s="102">
        <f>EUR1Y!AY780</f>
        <v>1.6394146693793278E-2</v>
      </c>
      <c r="O781" s="220" t="e">
        <f t="shared" si="51"/>
        <v>#VALUE!</v>
      </c>
    </row>
    <row r="782" spans="1:15" x14ac:dyDescent="0.2">
      <c r="A782" s="57" t="s">
        <v>44</v>
      </c>
      <c r="B782" s="219">
        <f>_xll.qlInterestRateIndexFixingDate(IborIndex&amp;"6M",C782,Trigger)</f>
        <v>44750</v>
      </c>
      <c r="C782" s="219">
        <f>_xll.qlCalendarAdvance(Calendar,C781,A782,"f",,Trigger)</f>
        <v>44754</v>
      </c>
      <c r="D782" s="102" t="e">
        <f>EUR1M!AP781</f>
        <v>#VALUE!</v>
      </c>
      <c r="E782" s="102">
        <f>EUR1M!AQ781</f>
        <v>1.2994140396355436E-2</v>
      </c>
      <c r="F782" s="220" t="e">
        <f t="shared" si="48"/>
        <v>#VALUE!</v>
      </c>
      <c r="G782" s="102" t="e">
        <f>EUR3M!AX781</f>
        <v>#VALUE!</v>
      </c>
      <c r="H782" s="102">
        <f>EUR3M!AY781</f>
        <v>1.4113473837508597E-2</v>
      </c>
      <c r="I782" s="220" t="e">
        <f t="shared" si="49"/>
        <v>#VALUE!</v>
      </c>
      <c r="J782" s="102" t="e">
        <f>EUR6M!AX781</f>
        <v>#VALUE!</v>
      </c>
      <c r="K782" s="102">
        <f>EUR6M!AY781</f>
        <v>1.5080005029500975E-2</v>
      </c>
      <c r="L782" s="220" t="e">
        <f t="shared" si="50"/>
        <v>#VALUE!</v>
      </c>
      <c r="M782" s="102" t="e">
        <f>EUR1Y!AX781</f>
        <v>#VALUE!</v>
      </c>
      <c r="N782" s="102">
        <f>EUR1Y!AY781</f>
        <v>1.6418898662208338E-2</v>
      </c>
      <c r="O782" s="220" t="e">
        <f t="shared" si="51"/>
        <v>#VALUE!</v>
      </c>
    </row>
    <row r="783" spans="1:15" x14ac:dyDescent="0.2">
      <c r="A783" s="57" t="s">
        <v>44</v>
      </c>
      <c r="B783" s="219">
        <f>_xll.qlInterestRateIndexFixingDate(IborIndex&amp;"6M",C783,Trigger)</f>
        <v>44757</v>
      </c>
      <c r="C783" s="219">
        <f>_xll.qlCalendarAdvance(Calendar,C782,A783,"f",,Trigger)</f>
        <v>44761</v>
      </c>
      <c r="D783" s="102" t="e">
        <f>EUR1M!AP782</f>
        <v>#VALUE!</v>
      </c>
      <c r="E783" s="102">
        <f>EUR1M!AQ782</f>
        <v>1.3021532621838305E-2</v>
      </c>
      <c r="F783" s="220" t="e">
        <f t="shared" si="48"/>
        <v>#VALUE!</v>
      </c>
      <c r="G783" s="102" t="e">
        <f>EUR3M!AX782</f>
        <v>#VALUE!</v>
      </c>
      <c r="H783" s="102">
        <f>EUR3M!AY782</f>
        <v>1.414228784493647E-2</v>
      </c>
      <c r="I783" s="220" t="e">
        <f t="shared" si="49"/>
        <v>#VALUE!</v>
      </c>
      <c r="J783" s="102" t="e">
        <f>EUR6M!AX782</f>
        <v>#VALUE!</v>
      </c>
      <c r="K783" s="102">
        <f>EUR6M!AY782</f>
        <v>1.5105635322076153E-2</v>
      </c>
      <c r="L783" s="220" t="e">
        <f t="shared" si="50"/>
        <v>#VALUE!</v>
      </c>
      <c r="M783" s="102" t="e">
        <f>EUR1Y!AX782</f>
        <v>#VALUE!</v>
      </c>
      <c r="N783" s="102">
        <f>EUR1Y!AY782</f>
        <v>1.644348820751413E-2</v>
      </c>
      <c r="O783" s="220" t="e">
        <f t="shared" si="51"/>
        <v>#VALUE!</v>
      </c>
    </row>
    <row r="784" spans="1:15" x14ac:dyDescent="0.2">
      <c r="A784" s="57" t="s">
        <v>44</v>
      </c>
      <c r="B784" s="219">
        <f>_xll.qlInterestRateIndexFixingDate(IborIndex&amp;"6M",C784,Trigger)</f>
        <v>44764</v>
      </c>
      <c r="C784" s="219">
        <f>_xll.qlCalendarAdvance(Calendar,C783,A784,"f",,Trigger)</f>
        <v>44768</v>
      </c>
      <c r="D784" s="102" t="e">
        <f>EUR1M!AP783</f>
        <v>#VALUE!</v>
      </c>
      <c r="E784" s="102">
        <f>EUR1M!AQ783</f>
        <v>1.3048901860271411E-2</v>
      </c>
      <c r="F784" s="220" t="e">
        <f t="shared" si="48"/>
        <v>#VALUE!</v>
      </c>
      <c r="G784" s="102" t="e">
        <f>EUR3M!AX783</f>
        <v>#VALUE!</v>
      </c>
      <c r="H784" s="102">
        <f>EUR3M!AY783</f>
        <v>1.4170979278453321E-2</v>
      </c>
      <c r="I784" s="220" t="e">
        <f t="shared" si="49"/>
        <v>#VALUE!</v>
      </c>
      <c r="J784" s="102" t="e">
        <f>EUR6M!AX783</f>
        <v>#VALUE!</v>
      </c>
      <c r="K784" s="102">
        <f>EUR6M!AY783</f>
        <v>1.5131132886492975E-2</v>
      </c>
      <c r="L784" s="220" t="e">
        <f t="shared" si="50"/>
        <v>#VALUE!</v>
      </c>
      <c r="M784" s="102" t="e">
        <f>EUR1Y!AX783</f>
        <v>#VALUE!</v>
      </c>
      <c r="N784" s="102">
        <f>EUR1Y!AY783</f>
        <v>1.646790811717215E-2</v>
      </c>
      <c r="O784" s="220" t="e">
        <f t="shared" si="51"/>
        <v>#VALUE!</v>
      </c>
    </row>
    <row r="785" spans="1:15" x14ac:dyDescent="0.2">
      <c r="A785" s="57" t="s">
        <v>44</v>
      </c>
      <c r="B785" s="219">
        <f>_xll.qlInterestRateIndexFixingDate(IborIndex&amp;"6M",C785,Trigger)</f>
        <v>44771</v>
      </c>
      <c r="C785" s="219">
        <f>_xll.qlCalendarAdvance(Calendar,C784,A785,"f",,Trigger)</f>
        <v>44775</v>
      </c>
      <c r="D785" s="102" t="e">
        <f>EUR1M!AP784</f>
        <v>#VALUE!</v>
      </c>
      <c r="E785" s="102">
        <f>EUR1M!AQ784</f>
        <v>1.307624920050876E-2</v>
      </c>
      <c r="F785" s="220" t="e">
        <f t="shared" si="48"/>
        <v>#VALUE!</v>
      </c>
      <c r="G785" s="102" t="e">
        <f>EUR3M!AX784</f>
        <v>#VALUE!</v>
      </c>
      <c r="H785" s="102">
        <f>EUR3M!AY784</f>
        <v>1.419954806357091E-2</v>
      </c>
      <c r="I785" s="220" t="e">
        <f t="shared" si="49"/>
        <v>#VALUE!</v>
      </c>
      <c r="J785" s="102" t="e">
        <f>EUR6M!AX784</f>
        <v>#VALUE!</v>
      </c>
      <c r="K785" s="102">
        <f>EUR6M!AY784</f>
        <v>1.5156497710832372E-2</v>
      </c>
      <c r="L785" s="220" t="e">
        <f t="shared" si="50"/>
        <v>#VALUE!</v>
      </c>
      <c r="M785" s="102" t="e">
        <f>EUR1Y!AX784</f>
        <v>#VALUE!</v>
      </c>
      <c r="N785" s="102">
        <f>EUR1Y!AY784</f>
        <v>1.649215111229323E-2</v>
      </c>
      <c r="O785" s="220" t="e">
        <f t="shared" si="51"/>
        <v>#VALUE!</v>
      </c>
    </row>
    <row r="786" spans="1:15" x14ac:dyDescent="0.2">
      <c r="A786" s="57" t="s">
        <v>44</v>
      </c>
      <c r="B786" s="219">
        <f>_xll.qlInterestRateIndexFixingDate(IborIndex&amp;"6M",C786,Trigger)</f>
        <v>44778</v>
      </c>
      <c r="C786" s="219">
        <f>_xll.qlCalendarAdvance(Calendar,C785,A786,"f",,Trigger)</f>
        <v>44782</v>
      </c>
      <c r="D786" s="102" t="e">
        <f>EUR1M!AP785</f>
        <v>#VALUE!</v>
      </c>
      <c r="E786" s="102">
        <f>EUR1M!AQ785</f>
        <v>1.3103575731414352E-2</v>
      </c>
      <c r="F786" s="220" t="e">
        <f t="shared" si="48"/>
        <v>#VALUE!</v>
      </c>
      <c r="G786" s="102" t="e">
        <f>EUR3M!AX785</f>
        <v>#VALUE!</v>
      </c>
      <c r="H786" s="102">
        <f>EUR3M!AY785</f>
        <v>1.4227994125809683E-2</v>
      </c>
      <c r="I786" s="220" t="e">
        <f t="shared" si="49"/>
        <v>#VALUE!</v>
      </c>
      <c r="J786" s="102" t="e">
        <f>EUR6M!AX785</f>
        <v>#VALUE!</v>
      </c>
      <c r="K786" s="102">
        <f>EUR6M!AY785</f>
        <v>1.5181729783199344E-2</v>
      </c>
      <c r="L786" s="220" t="e">
        <f t="shared" si="50"/>
        <v>#VALUE!</v>
      </c>
      <c r="M786" s="102" t="e">
        <f>EUR1Y!AX785</f>
        <v>#VALUE!</v>
      </c>
      <c r="N786" s="102">
        <f>EUR1Y!AY785</f>
        <v>1.6516209847643033E-2</v>
      </c>
      <c r="O786" s="220" t="e">
        <f t="shared" si="51"/>
        <v>#VALUE!</v>
      </c>
    </row>
    <row r="787" spans="1:15" x14ac:dyDescent="0.2">
      <c r="A787" s="57" t="s">
        <v>44</v>
      </c>
      <c r="B787" s="219">
        <f>_xll.qlInterestRateIndexFixingDate(IborIndex&amp;"6M",C787,Trigger)</f>
        <v>44785</v>
      </c>
      <c r="C787" s="219">
        <f>_xll.qlCalendarAdvance(Calendar,C786,A787,"f",,Trigger)</f>
        <v>44789</v>
      </c>
      <c r="D787" s="102" t="e">
        <f>EUR1M!AP786</f>
        <v>#VALUE!</v>
      </c>
      <c r="E787" s="102">
        <f>EUR1M!AQ786</f>
        <v>1.3130882541859679E-2</v>
      </c>
      <c r="F787" s="220" t="e">
        <f t="shared" si="48"/>
        <v>#VALUE!</v>
      </c>
      <c r="G787" s="102" t="e">
        <f>EUR3M!AX786</f>
        <v>#VALUE!</v>
      </c>
      <c r="H787" s="102">
        <f>EUR3M!AY786</f>
        <v>1.4256317390700513E-2</v>
      </c>
      <c r="I787" s="220" t="e">
        <f t="shared" si="49"/>
        <v>#VALUE!</v>
      </c>
      <c r="J787" s="102" t="e">
        <f>EUR6M!AX786</f>
        <v>#VALUE!</v>
      </c>
      <c r="K787" s="102">
        <f>EUR6M!AY786</f>
        <v>1.5206829091729402E-2</v>
      </c>
      <c r="L787" s="220" t="e">
        <f t="shared" si="50"/>
        <v>#VALUE!</v>
      </c>
      <c r="M787" s="102" t="e">
        <f>EUR1Y!AX786</f>
        <v>#VALUE!</v>
      </c>
      <c r="N787" s="102">
        <f>EUR1Y!AY786</f>
        <v>1.6540076911646207E-2</v>
      </c>
      <c r="O787" s="220" t="e">
        <f t="shared" si="51"/>
        <v>#VALUE!</v>
      </c>
    </row>
    <row r="788" spans="1:15" x14ac:dyDescent="0.2">
      <c r="A788" s="57" t="s">
        <v>44</v>
      </c>
      <c r="B788" s="219">
        <f>_xll.qlInterestRateIndexFixingDate(IborIndex&amp;"6M",C788,Trigger)</f>
        <v>44792</v>
      </c>
      <c r="C788" s="219">
        <f>_xll.qlCalendarAdvance(Calendar,C787,A788,"f",,Trigger)</f>
        <v>44796</v>
      </c>
      <c r="D788" s="102" t="e">
        <f>EUR1M!AP787</f>
        <v>#VALUE!</v>
      </c>
      <c r="E788" s="102">
        <f>EUR1M!AQ787</f>
        <v>1.315817072073372E-2</v>
      </c>
      <c r="F788" s="220" t="e">
        <f t="shared" si="48"/>
        <v>#VALUE!</v>
      </c>
      <c r="G788" s="102" t="e">
        <f>EUR3M!AX787</f>
        <v>#VALUE!</v>
      </c>
      <c r="H788" s="102">
        <f>EUR3M!AY787</f>
        <v>1.4284517783782964E-2</v>
      </c>
      <c r="I788" s="220" t="e">
        <f t="shared" si="49"/>
        <v>#VALUE!</v>
      </c>
      <c r="J788" s="102" t="e">
        <f>EUR6M!AX787</f>
        <v>#VALUE!</v>
      </c>
      <c r="K788" s="102">
        <f>EUR6M!AY787</f>
        <v>1.5231795624579976E-2</v>
      </c>
      <c r="L788" s="220" t="e">
        <f t="shared" si="50"/>
        <v>#VALUE!</v>
      </c>
      <c r="M788" s="102" t="e">
        <f>EUR1Y!AX787</f>
        <v>#VALUE!</v>
      </c>
      <c r="N788" s="102">
        <f>EUR1Y!AY787</f>
        <v>1.6563744826393393E-2</v>
      </c>
      <c r="O788" s="220" t="e">
        <f t="shared" si="51"/>
        <v>#VALUE!</v>
      </c>
    </row>
    <row r="789" spans="1:15" x14ac:dyDescent="0.2">
      <c r="A789" s="57" t="s">
        <v>44</v>
      </c>
      <c r="B789" s="219">
        <f>_xll.qlInterestRateIndexFixingDate(IborIndex&amp;"6M",C789,Trigger)</f>
        <v>44799</v>
      </c>
      <c r="C789" s="219">
        <f>_xll.qlCalendarAdvance(Calendar,C788,A789,"f",,Trigger)</f>
        <v>44803</v>
      </c>
      <c r="D789" s="102" t="e">
        <f>EUR1M!AP788</f>
        <v>#VALUE!</v>
      </c>
      <c r="E789" s="102">
        <f>EUR1M!AQ788</f>
        <v>1.3185441356922956E-2</v>
      </c>
      <c r="F789" s="220" t="e">
        <f t="shared" si="48"/>
        <v>#VALUE!</v>
      </c>
      <c r="G789" s="102" t="e">
        <f>EUR3M!AX788</f>
        <v>#VALUE!</v>
      </c>
      <c r="H789" s="102">
        <f>EUR3M!AY788</f>
        <v>1.4312595230606155E-2</v>
      </c>
      <c r="I789" s="220" t="e">
        <f t="shared" si="49"/>
        <v>#VALUE!</v>
      </c>
      <c r="J789" s="102" t="e">
        <f>EUR6M!AX788</f>
        <v>#VALUE!</v>
      </c>
      <c r="K789" s="102">
        <f>EUR6M!AY788</f>
        <v>1.5246372868392324E-2</v>
      </c>
      <c r="L789" s="220" t="e">
        <f t="shared" si="50"/>
        <v>#VALUE!</v>
      </c>
      <c r="M789" s="102" t="e">
        <f>EUR1Y!AX788</f>
        <v>#VALUE!</v>
      </c>
      <c r="N789" s="102">
        <f>EUR1Y!AY788</f>
        <v>1.6587206047646696E-2</v>
      </c>
      <c r="O789" s="220" t="e">
        <f t="shared" si="51"/>
        <v>#VALUE!</v>
      </c>
    </row>
    <row r="790" spans="1:15" x14ac:dyDescent="0.2">
      <c r="A790" s="57" t="s">
        <v>44</v>
      </c>
      <c r="B790" s="219">
        <f>_xll.qlInterestRateIndexFixingDate(IborIndex&amp;"6M",C790,Trigger)</f>
        <v>44806</v>
      </c>
      <c r="C790" s="219">
        <f>_xll.qlCalendarAdvance(Calendar,C789,A790,"f",,Trigger)</f>
        <v>44810</v>
      </c>
      <c r="D790" s="102" t="e">
        <f>EUR1M!AP789</f>
        <v>#VALUE!</v>
      </c>
      <c r="E790" s="102">
        <f>EUR1M!AQ789</f>
        <v>1.3212695539341346E-2</v>
      </c>
      <c r="F790" s="220" t="e">
        <f t="shared" si="48"/>
        <v>#VALUE!</v>
      </c>
      <c r="G790" s="102" t="e">
        <f>EUR3M!AX789</f>
        <v>#VALUE!</v>
      </c>
      <c r="H790" s="102">
        <f>EUR3M!AY789</f>
        <v>1.4338290982124078E-2</v>
      </c>
      <c r="I790" s="220" t="e">
        <f t="shared" si="49"/>
        <v>#VALUE!</v>
      </c>
      <c r="J790" s="102" t="e">
        <f>EUR6M!AX789</f>
        <v>#VALUE!</v>
      </c>
      <c r="K790" s="102">
        <f>EUR6M!AY789</f>
        <v>1.5271116032953991E-2</v>
      </c>
      <c r="L790" s="220" t="e">
        <f t="shared" si="50"/>
        <v>#VALUE!</v>
      </c>
      <c r="M790" s="102" t="e">
        <f>EUR1Y!AX789</f>
        <v>#VALUE!</v>
      </c>
      <c r="N790" s="102">
        <f>EUR1Y!AY789</f>
        <v>1.6610452964849108E-2</v>
      </c>
      <c r="O790" s="220" t="e">
        <f t="shared" si="51"/>
        <v>#VALUE!</v>
      </c>
    </row>
    <row r="791" spans="1:15" x14ac:dyDescent="0.2">
      <c r="A791" s="57" t="s">
        <v>44</v>
      </c>
      <c r="B791" s="219">
        <f>_xll.qlInterestRateIndexFixingDate(IborIndex&amp;"6M",C791,Trigger)</f>
        <v>44813</v>
      </c>
      <c r="C791" s="219">
        <f>_xll.qlCalendarAdvance(Calendar,C790,A791,"f",,Trigger)</f>
        <v>44817</v>
      </c>
      <c r="D791" s="102" t="e">
        <f>EUR1M!AP790</f>
        <v>#VALUE!</v>
      </c>
      <c r="E791" s="102">
        <f>EUR1M!AQ790</f>
        <v>1.3239934356902849E-2</v>
      </c>
      <c r="F791" s="220" t="e">
        <f t="shared" si="48"/>
        <v>#VALUE!</v>
      </c>
      <c r="G791" s="102" t="e">
        <f>EUR3M!AX790</f>
        <v>#VALUE!</v>
      </c>
      <c r="H791" s="102">
        <f>EUR3M!AY790</f>
        <v>1.4366130011522297E-2</v>
      </c>
      <c r="I791" s="220" t="e">
        <f t="shared" si="49"/>
        <v>#VALUE!</v>
      </c>
      <c r="J791" s="102" t="e">
        <f>EUR6M!AX790</f>
        <v>#VALUE!</v>
      </c>
      <c r="K791" s="102">
        <f>EUR6M!AY790</f>
        <v>1.5295726410325354E-2</v>
      </c>
      <c r="L791" s="220" t="e">
        <f t="shared" si="50"/>
        <v>#VALUE!</v>
      </c>
      <c r="M791" s="102" t="e">
        <f>EUR1Y!AX790</f>
        <v>#VALUE!</v>
      </c>
      <c r="N791" s="102">
        <f>EUR1Y!AY790</f>
        <v>1.6633477901130862E-2</v>
      </c>
      <c r="O791" s="220" t="e">
        <f t="shared" si="51"/>
        <v>#VALUE!</v>
      </c>
    </row>
    <row r="792" spans="1:15" x14ac:dyDescent="0.2">
      <c r="A792" s="57" t="s">
        <v>44</v>
      </c>
      <c r="B792" s="219">
        <f>_xll.qlInterestRateIndexFixingDate(IborIndex&amp;"6M",C792,Trigger)</f>
        <v>44820</v>
      </c>
      <c r="C792" s="219">
        <f>_xll.qlCalendarAdvance(Calendar,C791,A792,"f",,Trigger)</f>
        <v>44824</v>
      </c>
      <c r="D792" s="102" t="e">
        <f>EUR1M!AP791</f>
        <v>#VALUE!</v>
      </c>
      <c r="E792" s="102">
        <f>EUR1M!AQ791</f>
        <v>1.3267158898528919E-2</v>
      </c>
      <c r="F792" s="220" t="e">
        <f t="shared" si="48"/>
        <v>#VALUE!</v>
      </c>
      <c r="G792" s="102" t="e">
        <f>EUR3M!AX791</f>
        <v>#VALUE!</v>
      </c>
      <c r="H792" s="102">
        <f>EUR3M!AY791</f>
        <v>1.4393845879452678E-2</v>
      </c>
      <c r="I792" s="220" t="e">
        <f t="shared" si="49"/>
        <v>#VALUE!</v>
      </c>
      <c r="J792" s="102" t="e">
        <f>EUR6M!AX791</f>
        <v>#VALUE!</v>
      </c>
      <c r="K792" s="102">
        <f>EUR6M!AY791</f>
        <v>1.5320203988901111E-2</v>
      </c>
      <c r="L792" s="220" t="e">
        <f t="shared" si="50"/>
        <v>#VALUE!</v>
      </c>
      <c r="M792" s="102" t="e">
        <f>EUR1Y!AX791</f>
        <v>#VALUE!</v>
      </c>
      <c r="N792" s="102">
        <f>EUR1Y!AY791</f>
        <v>1.6656273113319936E-2</v>
      </c>
      <c r="O792" s="220" t="e">
        <f t="shared" si="51"/>
        <v>#VALUE!</v>
      </c>
    </row>
    <row r="793" spans="1:15" x14ac:dyDescent="0.2">
      <c r="A793" s="57" t="s">
        <v>44</v>
      </c>
      <c r="B793" s="219">
        <f>_xll.qlInterestRateIndexFixingDate(IborIndex&amp;"6M",C793,Trigger)</f>
        <v>44827</v>
      </c>
      <c r="C793" s="219">
        <f>_xll.qlCalendarAdvance(Calendar,C792,A793,"f",,Trigger)</f>
        <v>44831</v>
      </c>
      <c r="D793" s="102" t="e">
        <f>EUR1M!AP792</f>
        <v>#VALUE!</v>
      </c>
      <c r="E793" s="102">
        <f>EUR1M!AQ792</f>
        <v>1.3294370253165988E-2</v>
      </c>
      <c r="F793" s="220" t="e">
        <f t="shared" si="48"/>
        <v>#VALUE!</v>
      </c>
      <c r="G793" s="102" t="e">
        <f>EUR3M!AX792</f>
        <v>#VALUE!</v>
      </c>
      <c r="H793" s="102">
        <f>EUR3M!AY792</f>
        <v>1.4421438511531647E-2</v>
      </c>
      <c r="I793" s="220" t="e">
        <f t="shared" si="49"/>
        <v>#VALUE!</v>
      </c>
      <c r="J793" s="102" t="e">
        <f>EUR6M!AX792</f>
        <v>#VALUE!</v>
      </c>
      <c r="K793" s="102">
        <f>EUR6M!AY792</f>
        <v>1.5344548757102457E-2</v>
      </c>
      <c r="L793" s="220" t="e">
        <f t="shared" si="50"/>
        <v>#VALUE!</v>
      </c>
      <c r="M793" s="102" t="e">
        <f>EUR1Y!AX792</f>
        <v>#VALUE!</v>
      </c>
      <c r="N793" s="102">
        <f>EUR1Y!AY792</f>
        <v>1.6678830791950601E-2</v>
      </c>
      <c r="O793" s="220" t="e">
        <f t="shared" si="51"/>
        <v>#VALUE!</v>
      </c>
    </row>
    <row r="794" spans="1:15" x14ac:dyDescent="0.2">
      <c r="A794" s="57" t="s">
        <v>44</v>
      </c>
      <c r="B794" s="219">
        <f>_xll.qlInterestRateIndexFixingDate(IborIndex&amp;"6M",C794,Trigger)</f>
        <v>44834</v>
      </c>
      <c r="C794" s="219">
        <f>_xll.qlCalendarAdvance(Calendar,C793,A794,"f",,Trigger)</f>
        <v>44838</v>
      </c>
      <c r="D794" s="102" t="e">
        <f>EUR1M!AP793</f>
        <v>#VALUE!</v>
      </c>
      <c r="E794" s="102">
        <f>EUR1M!AQ793</f>
        <v>1.3321569509755493E-2</v>
      </c>
      <c r="F794" s="220" t="e">
        <f t="shared" si="48"/>
        <v>#VALUE!</v>
      </c>
      <c r="G794" s="102" t="e">
        <f>EUR3M!AX793</f>
        <v>#VALUE!</v>
      </c>
      <c r="H794" s="102">
        <f>EUR3M!AY793</f>
        <v>1.4451135665726636E-2</v>
      </c>
      <c r="I794" s="220" t="e">
        <f t="shared" si="49"/>
        <v>#VALUE!</v>
      </c>
      <c r="J794" s="102" t="e">
        <f>EUR6M!AX793</f>
        <v>#VALUE!</v>
      </c>
      <c r="K794" s="102">
        <f>EUR6M!AY793</f>
        <v>1.5370771241613061E-2</v>
      </c>
      <c r="L794" s="220" t="e">
        <f t="shared" si="50"/>
        <v>#VALUE!</v>
      </c>
      <c r="M794" s="102" t="e">
        <f>EUR1Y!AX793</f>
        <v>#VALUE!</v>
      </c>
      <c r="N794" s="102">
        <f>EUR1Y!AY793</f>
        <v>1.6701143061275892E-2</v>
      </c>
      <c r="O794" s="220" t="e">
        <f t="shared" si="51"/>
        <v>#VALUE!</v>
      </c>
    </row>
    <row r="795" spans="1:15" x14ac:dyDescent="0.2">
      <c r="A795" s="57" t="s">
        <v>44</v>
      </c>
      <c r="B795" s="219">
        <f>_xll.qlInterestRateIndexFixingDate(IborIndex&amp;"6M",C795,Trigger)</f>
        <v>44841</v>
      </c>
      <c r="C795" s="219">
        <f>_xll.qlCalendarAdvance(Calendar,C794,A795,"f",,Trigger)</f>
        <v>44845</v>
      </c>
      <c r="D795" s="102" t="e">
        <f>EUR1M!AP794</f>
        <v>#VALUE!</v>
      </c>
      <c r="E795" s="102">
        <f>EUR1M!AQ794</f>
        <v>1.3348757757258856E-2</v>
      </c>
      <c r="F795" s="220" t="e">
        <f t="shared" si="48"/>
        <v>#VALUE!</v>
      </c>
      <c r="G795" s="102" t="e">
        <f>EUR3M!AX794</f>
        <v>#VALUE!</v>
      </c>
      <c r="H795" s="102">
        <f>EUR3M!AY794</f>
        <v>1.447847387206274E-2</v>
      </c>
      <c r="I795" s="220" t="e">
        <f t="shared" si="49"/>
        <v>#VALUE!</v>
      </c>
      <c r="J795" s="102" t="e">
        <f>EUR6M!AX794</f>
        <v>#VALUE!</v>
      </c>
      <c r="K795" s="102">
        <f>EUR6M!AY794</f>
        <v>1.5394841887864212E-2</v>
      </c>
      <c r="L795" s="220" t="e">
        <f t="shared" si="50"/>
        <v>#VALUE!</v>
      </c>
      <c r="M795" s="102" t="e">
        <f>EUR1Y!AX794</f>
        <v>#VALUE!</v>
      </c>
      <c r="N795" s="102">
        <f>EUR1Y!AY794</f>
        <v>1.6723201979276826E-2</v>
      </c>
      <c r="O795" s="220" t="e">
        <f t="shared" si="51"/>
        <v>#VALUE!</v>
      </c>
    </row>
    <row r="796" spans="1:15" x14ac:dyDescent="0.2">
      <c r="A796" s="57" t="s">
        <v>44</v>
      </c>
      <c r="B796" s="219">
        <f>_xll.qlInterestRateIndexFixingDate(IborIndex&amp;"6M",C796,Trigger)</f>
        <v>44848</v>
      </c>
      <c r="C796" s="219">
        <f>_xll.qlCalendarAdvance(Calendar,C795,A796,"f",,Trigger)</f>
        <v>44852</v>
      </c>
      <c r="D796" s="102" t="e">
        <f>EUR1M!AP795</f>
        <v>#VALUE!</v>
      </c>
      <c r="E796" s="102">
        <f>EUR1M!AQ795</f>
        <v>1.3375936084642492E-2</v>
      </c>
      <c r="F796" s="220" t="e">
        <f t="shared" si="48"/>
        <v>#VALUE!</v>
      </c>
      <c r="G796" s="102" t="e">
        <f>EUR3M!AX795</f>
        <v>#VALUE!</v>
      </c>
      <c r="H796" s="102">
        <f>EUR3M!AY795</f>
        <v>1.4505688611251904E-2</v>
      </c>
      <c r="I796" s="220" t="e">
        <f t="shared" si="49"/>
        <v>#VALUE!</v>
      </c>
      <c r="J796" s="102" t="e">
        <f>EUR6M!AX795</f>
        <v>#VALUE!</v>
      </c>
      <c r="K796" s="102">
        <f>EUR6M!AY795</f>
        <v>1.5418779684273028E-2</v>
      </c>
      <c r="L796" s="220" t="e">
        <f t="shared" si="50"/>
        <v>#VALUE!</v>
      </c>
      <c r="M796" s="102" t="e">
        <f>EUR1Y!AX795</f>
        <v>#VALUE!</v>
      </c>
      <c r="N796" s="102">
        <f>EUR1Y!AY795</f>
        <v>1.6744999537676841E-2</v>
      </c>
      <c r="O796" s="220" t="e">
        <f t="shared" si="51"/>
        <v>#VALUE!</v>
      </c>
    </row>
    <row r="797" spans="1:15" x14ac:dyDescent="0.2">
      <c r="A797" s="57" t="s">
        <v>44</v>
      </c>
      <c r="B797" s="219">
        <f>_xll.qlInterestRateIndexFixingDate(IborIndex&amp;"6M",C797,Trigger)</f>
        <v>44855</v>
      </c>
      <c r="C797" s="219">
        <f>_xll.qlCalendarAdvance(Calendar,C796,A797,"f",,Trigger)</f>
        <v>44859</v>
      </c>
      <c r="D797" s="102" t="e">
        <f>EUR1M!AP796</f>
        <v>#VALUE!</v>
      </c>
      <c r="E797" s="102">
        <f>EUR1M!AQ796</f>
        <v>1.3403105580887809E-2</v>
      </c>
      <c r="F797" s="220" t="e">
        <f t="shared" si="48"/>
        <v>#VALUE!</v>
      </c>
      <c r="G797" s="102" t="e">
        <f>EUR3M!AX796</f>
        <v>#VALUE!</v>
      </c>
      <c r="H797" s="102">
        <f>EUR3M!AY796</f>
        <v>1.4532779808918839E-2</v>
      </c>
      <c r="I797" s="220" t="e">
        <f t="shared" si="49"/>
        <v>#VALUE!</v>
      </c>
      <c r="J797" s="102" t="e">
        <f>EUR6M!AX796</f>
        <v>#VALUE!</v>
      </c>
      <c r="K797" s="102">
        <f>EUR6M!AY796</f>
        <v>1.5442584619339257E-2</v>
      </c>
      <c r="L797" s="220" t="e">
        <f t="shared" si="50"/>
        <v>#VALUE!</v>
      </c>
      <c r="M797" s="102" t="e">
        <f>EUR1Y!AX796</f>
        <v>#VALUE!</v>
      </c>
      <c r="N797" s="102">
        <f>EUR1Y!AY796</f>
        <v>1.6766527661954501E-2</v>
      </c>
      <c r="O797" s="220" t="e">
        <f t="shared" si="51"/>
        <v>#VALUE!</v>
      </c>
    </row>
    <row r="798" spans="1:15" x14ac:dyDescent="0.2">
      <c r="A798" s="57" t="s">
        <v>44</v>
      </c>
      <c r="B798" s="219">
        <f>_xll.qlInterestRateIndexFixingDate(IborIndex&amp;"6M",C798,Trigger)</f>
        <v>44862</v>
      </c>
      <c r="C798" s="219">
        <f>_xll.qlCalendarAdvance(Calendar,C797,A798,"f",,Trigger)</f>
        <v>44866</v>
      </c>
      <c r="D798" s="102" t="e">
        <f>EUR1M!AP797</f>
        <v>#VALUE!</v>
      </c>
      <c r="E798" s="102">
        <f>EUR1M!AQ797</f>
        <v>1.3430267334988699E-2</v>
      </c>
      <c r="F798" s="220" t="e">
        <f t="shared" si="48"/>
        <v>#VALUE!</v>
      </c>
      <c r="G798" s="102" t="e">
        <f>EUR3M!AX797</f>
        <v>#VALUE!</v>
      </c>
      <c r="H798" s="102">
        <f>EUR3M!AY797</f>
        <v>1.4559747390701289E-2</v>
      </c>
      <c r="I798" s="220" t="e">
        <f t="shared" si="49"/>
        <v>#VALUE!</v>
      </c>
      <c r="J798" s="102" t="e">
        <f>EUR6M!AX797</f>
        <v>#VALUE!</v>
      </c>
      <c r="K798" s="102">
        <f>EUR6M!AY797</f>
        <v>1.5464280039061038E-2</v>
      </c>
      <c r="L798" s="220" t="e">
        <f t="shared" si="50"/>
        <v>#VALUE!</v>
      </c>
      <c r="M798" s="102" t="e">
        <f>EUR1Y!AX797</f>
        <v>#VALUE!</v>
      </c>
      <c r="N798" s="102">
        <f>EUR1Y!AY797</f>
        <v>1.6787778211356637E-2</v>
      </c>
      <c r="O798" s="220" t="e">
        <f t="shared" si="51"/>
        <v>#VALUE!</v>
      </c>
    </row>
    <row r="799" spans="1:15" x14ac:dyDescent="0.2">
      <c r="A799" s="57" t="s">
        <v>44</v>
      </c>
      <c r="B799" s="219">
        <f>_xll.qlInterestRateIndexFixingDate(IborIndex&amp;"6M",C799,Trigger)</f>
        <v>44869</v>
      </c>
      <c r="C799" s="219">
        <f>_xll.qlCalendarAdvance(Calendar,C798,A799,"f",,Trigger)</f>
        <v>44873</v>
      </c>
      <c r="D799" s="102" t="e">
        <f>EUR1M!AP798</f>
        <v>#VALUE!</v>
      </c>
      <c r="E799" s="102">
        <f>EUR1M!AQ798</f>
        <v>1.3457422435939059E-2</v>
      </c>
      <c r="F799" s="220" t="e">
        <f t="shared" si="48"/>
        <v>#VALUE!</v>
      </c>
      <c r="G799" s="102" t="e">
        <f>EUR3M!AX798</f>
        <v>#VALUE!</v>
      </c>
      <c r="H799" s="102">
        <f>EUR3M!AY798</f>
        <v>1.4586591282241341E-2</v>
      </c>
      <c r="I799" s="220" t="e">
        <f t="shared" si="49"/>
        <v>#VALUE!</v>
      </c>
      <c r="J799" s="102" t="e">
        <f>EUR6M!AX798</f>
        <v>#VALUE!</v>
      </c>
      <c r="K799" s="102">
        <f>EUR6M!AY798</f>
        <v>1.5487827703322403E-2</v>
      </c>
      <c r="L799" s="220" t="e">
        <f t="shared" si="50"/>
        <v>#VALUE!</v>
      </c>
      <c r="M799" s="102" t="e">
        <f>EUR1Y!AX798</f>
        <v>#VALUE!</v>
      </c>
      <c r="N799" s="102">
        <f>EUR1Y!AY798</f>
        <v>1.680874297891587E-2</v>
      </c>
      <c r="O799" s="220" t="e">
        <f t="shared" si="51"/>
        <v>#VALUE!</v>
      </c>
    </row>
    <row r="800" spans="1:15" x14ac:dyDescent="0.2">
      <c r="A800" s="57" t="s">
        <v>44</v>
      </c>
      <c r="B800" s="219">
        <f>_xll.qlInterestRateIndexFixingDate(IborIndex&amp;"6M",C800,Trigger)</f>
        <v>44876</v>
      </c>
      <c r="C800" s="219">
        <f>_xll.qlCalendarAdvance(Calendar,C799,A800,"f",,Trigger)</f>
        <v>44880</v>
      </c>
      <c r="D800" s="102" t="e">
        <f>EUR1M!AP799</f>
        <v>#VALUE!</v>
      </c>
      <c r="E800" s="102">
        <f>EUR1M!AQ799</f>
        <v>1.3484571972755266E-2</v>
      </c>
      <c r="F800" s="220" t="e">
        <f t="shared" si="48"/>
        <v>#VALUE!</v>
      </c>
      <c r="G800" s="102" t="e">
        <f>EUR3M!AX799</f>
        <v>#VALUE!</v>
      </c>
      <c r="H800" s="102">
        <f>EUR3M!AY799</f>
        <v>1.4613311409195858E-2</v>
      </c>
      <c r="I800" s="220" t="e">
        <f t="shared" si="49"/>
        <v>#VALUE!</v>
      </c>
      <c r="J800" s="102" t="e">
        <f>EUR6M!AX799</f>
        <v>#VALUE!</v>
      </c>
      <c r="K800" s="102">
        <f>EUR6M!AY799</f>
        <v>1.5511242445629661E-2</v>
      </c>
      <c r="L800" s="220" t="e">
        <f t="shared" si="50"/>
        <v>#VALUE!</v>
      </c>
      <c r="M800" s="102" t="e">
        <f>EUR1Y!AX799</f>
        <v>#VALUE!</v>
      </c>
      <c r="N800" s="102">
        <f>EUR1Y!AY799</f>
        <v>1.682941369146353E-2</v>
      </c>
      <c r="O800" s="220" t="e">
        <f t="shared" si="51"/>
        <v>#VALUE!</v>
      </c>
    </row>
    <row r="801" spans="1:15" x14ac:dyDescent="0.2">
      <c r="A801" s="57" t="s">
        <v>44</v>
      </c>
      <c r="B801" s="219">
        <f>_xll.qlInterestRateIndexFixingDate(IborIndex&amp;"6M",C801,Trigger)</f>
        <v>44883</v>
      </c>
      <c r="C801" s="219">
        <f>_xll.qlCalendarAdvance(Calendar,C800,A801,"f",,Trigger)</f>
        <v>44887</v>
      </c>
      <c r="D801" s="102" t="e">
        <f>EUR1M!AP800</f>
        <v>#VALUE!</v>
      </c>
      <c r="E801" s="102">
        <f>EUR1M!AQ800</f>
        <v>1.3513909177516452E-2</v>
      </c>
      <c r="F801" s="220" t="e">
        <f t="shared" si="48"/>
        <v>#VALUE!</v>
      </c>
      <c r="G801" s="102" t="e">
        <f>EUR3M!AX800</f>
        <v>#VALUE!</v>
      </c>
      <c r="H801" s="102">
        <f>EUR3M!AY800</f>
        <v>1.4639907697230385E-2</v>
      </c>
      <c r="I801" s="220" t="e">
        <f t="shared" si="49"/>
        <v>#VALUE!</v>
      </c>
      <c r="J801" s="102" t="e">
        <f>EUR6M!AX800</f>
        <v>#VALUE!</v>
      </c>
      <c r="K801" s="102">
        <f>EUR6M!AY800</f>
        <v>1.5534521493121536E-2</v>
      </c>
      <c r="L801" s="220" t="e">
        <f t="shared" si="50"/>
        <v>#VALUE!</v>
      </c>
      <c r="M801" s="102" t="e">
        <f>EUR1Y!AX800</f>
        <v>#VALUE!</v>
      </c>
      <c r="N801" s="102">
        <f>EUR1Y!AY800</f>
        <v>1.6849782009649365E-2</v>
      </c>
      <c r="O801" s="220" t="e">
        <f t="shared" si="51"/>
        <v>#VALUE!</v>
      </c>
    </row>
    <row r="802" spans="1:15" x14ac:dyDescent="0.2">
      <c r="A802" s="57" t="s">
        <v>44</v>
      </c>
      <c r="B802" s="219">
        <f>_xll.qlInterestRateIndexFixingDate(IborIndex&amp;"6M",C802,Trigger)</f>
        <v>44890</v>
      </c>
      <c r="C802" s="219">
        <f>_xll.qlCalendarAdvance(Calendar,C801,A802,"f",,Trigger)</f>
        <v>44894</v>
      </c>
      <c r="D802" s="102" t="e">
        <f>EUR1M!AP801</f>
        <v>#VALUE!</v>
      </c>
      <c r="E802" s="102">
        <f>EUR1M!AQ801</f>
        <v>1.3538858710075707E-2</v>
      </c>
      <c r="F802" s="220" t="e">
        <f t="shared" si="48"/>
        <v>#VALUE!</v>
      </c>
      <c r="G802" s="102" t="e">
        <f>EUR3M!AX801</f>
        <v>#VALUE!</v>
      </c>
      <c r="H802" s="102">
        <f>EUR3M!AY801</f>
        <v>1.4664214318639499E-2</v>
      </c>
      <c r="I802" s="220" t="e">
        <f t="shared" si="49"/>
        <v>#VALUE!</v>
      </c>
      <c r="J802" s="102" t="e">
        <f>EUR6M!AX801</f>
        <v>#VALUE!</v>
      </c>
      <c r="K802" s="102">
        <f>EUR6M!AY801</f>
        <v>1.5559596783645758E-2</v>
      </c>
      <c r="L802" s="220" t="e">
        <f t="shared" si="50"/>
        <v>#VALUE!</v>
      </c>
      <c r="M802" s="102" t="e">
        <f>EUR1Y!AX801</f>
        <v>#VALUE!</v>
      </c>
      <c r="N802" s="102">
        <f>EUR1Y!AY801</f>
        <v>1.6869839527958185E-2</v>
      </c>
      <c r="O802" s="220" t="e">
        <f t="shared" si="51"/>
        <v>#VALUE!</v>
      </c>
    </row>
    <row r="803" spans="1:15" x14ac:dyDescent="0.2">
      <c r="A803" s="57" t="s">
        <v>44</v>
      </c>
      <c r="B803" s="219">
        <f>_xll.qlInterestRateIndexFixingDate(IborIndex&amp;"6M",C803,Trigger)</f>
        <v>44897</v>
      </c>
      <c r="C803" s="219">
        <f>_xll.qlCalendarAdvance(Calendar,C802,A803,"f",,Trigger)</f>
        <v>44901</v>
      </c>
      <c r="D803" s="102" t="e">
        <f>EUR1M!AP802</f>
        <v>#VALUE!</v>
      </c>
      <c r="E803" s="102">
        <f>EUR1M!AQ802</f>
        <v>1.3565998088655162E-2</v>
      </c>
      <c r="F803" s="220" t="e">
        <f t="shared" si="48"/>
        <v>#VALUE!</v>
      </c>
      <c r="G803" s="102" t="e">
        <f>EUR3M!AX802</f>
        <v>#VALUE!</v>
      </c>
      <c r="H803" s="102">
        <f>EUR3M!AY802</f>
        <v>1.4688411861117245E-2</v>
      </c>
      <c r="I803" s="220" t="e">
        <f t="shared" si="49"/>
        <v>#VALUE!</v>
      </c>
      <c r="J803" s="102" t="e">
        <f>EUR6M!AX802</f>
        <v>#VALUE!</v>
      </c>
      <c r="K803" s="102">
        <f>EUR6M!AY802</f>
        <v>1.5582569374958504E-2</v>
      </c>
      <c r="L803" s="220" t="e">
        <f t="shared" si="50"/>
        <v>#VALUE!</v>
      </c>
      <c r="M803" s="102" t="e">
        <f>EUR1Y!AX802</f>
        <v>#VALUE!</v>
      </c>
      <c r="N803" s="102">
        <f>EUR1Y!AY802</f>
        <v>1.6889577774729363E-2</v>
      </c>
      <c r="O803" s="220" t="e">
        <f t="shared" si="51"/>
        <v>#VALUE!</v>
      </c>
    </row>
    <row r="804" spans="1:15" x14ac:dyDescent="0.2">
      <c r="A804" s="57" t="s">
        <v>44</v>
      </c>
      <c r="B804" s="219">
        <f>_xll.qlInterestRateIndexFixingDate(IborIndex&amp;"6M",C804,Trigger)</f>
        <v>44904</v>
      </c>
      <c r="C804" s="219">
        <f>_xll.qlCalendarAdvance(Calendar,C803,A804,"f",,Trigger)</f>
        <v>44908</v>
      </c>
      <c r="D804" s="102" t="e">
        <f>EUR1M!AP803</f>
        <v>#VALUE!</v>
      </c>
      <c r="E804" s="102">
        <f>EUR1M!AQ803</f>
        <v>1.3593136259248406E-2</v>
      </c>
      <c r="F804" s="220" t="e">
        <f t="shared" si="48"/>
        <v>#VALUE!</v>
      </c>
      <c r="G804" s="102" t="e">
        <f>EUR3M!AX803</f>
        <v>#VALUE!</v>
      </c>
      <c r="H804" s="102">
        <f>EUR3M!AY803</f>
        <v>1.4714651797318901E-2</v>
      </c>
      <c r="I804" s="220" t="e">
        <f t="shared" si="49"/>
        <v>#VALUE!</v>
      </c>
      <c r="J804" s="102" t="e">
        <f>EUR6M!AX803</f>
        <v>#VALUE!</v>
      </c>
      <c r="K804" s="102">
        <f>EUR6M!AY803</f>
        <v>1.5605381165903506E-2</v>
      </c>
      <c r="L804" s="220" t="e">
        <f t="shared" si="50"/>
        <v>#VALUE!</v>
      </c>
      <c r="M804" s="102" t="e">
        <f>EUR1Y!AX803</f>
        <v>#VALUE!</v>
      </c>
      <c r="N804" s="102">
        <f>EUR1Y!AY803</f>
        <v>1.6908988212175867E-2</v>
      </c>
      <c r="O804" s="220" t="e">
        <f t="shared" si="51"/>
        <v>#VALUE!</v>
      </c>
    </row>
    <row r="805" spans="1:15" x14ac:dyDescent="0.2">
      <c r="A805" s="57" t="s">
        <v>44</v>
      </c>
      <c r="B805" s="219">
        <f>_xll.qlInterestRateIndexFixingDate(IborIndex&amp;"6M",C805,Trigger)</f>
        <v>44911</v>
      </c>
      <c r="C805" s="219">
        <f>_xll.qlCalendarAdvance(Calendar,C804,A805,"f",,Trigger)</f>
        <v>44915</v>
      </c>
      <c r="D805" s="102" t="e">
        <f>EUR1M!AP804</f>
        <v>#VALUE!</v>
      </c>
      <c r="E805" s="102">
        <f>EUR1M!AQ804</f>
        <v>1.3620274310919278E-2</v>
      </c>
      <c r="F805" s="220" t="e">
        <f t="shared" si="48"/>
        <v>#VALUE!</v>
      </c>
      <c r="G805" s="102" t="e">
        <f>EUR3M!AX804</f>
        <v>#VALUE!</v>
      </c>
      <c r="H805" s="102">
        <f>EUR3M!AY804</f>
        <v>1.4740767614303429E-2</v>
      </c>
      <c r="I805" s="220" t="e">
        <f t="shared" si="49"/>
        <v>#VALUE!</v>
      </c>
      <c r="J805" s="102" t="e">
        <f>EUR6M!AX804</f>
        <v>#VALUE!</v>
      </c>
      <c r="K805" s="102">
        <f>EUR6M!AY804</f>
        <v>1.5628023851103276E-2</v>
      </c>
      <c r="L805" s="220" t="e">
        <f t="shared" si="50"/>
        <v>#VALUE!</v>
      </c>
      <c r="M805" s="102" t="e">
        <f>EUR1Y!AX804</f>
        <v>#VALUE!</v>
      </c>
      <c r="N805" s="102">
        <f>EUR1Y!AY804</f>
        <v>1.6928062236407061E-2</v>
      </c>
      <c r="O805" s="220" t="e">
        <f t="shared" si="51"/>
        <v>#VALUE!</v>
      </c>
    </row>
    <row r="806" spans="1:15" x14ac:dyDescent="0.2">
      <c r="A806" s="57" t="s">
        <v>44</v>
      </c>
      <c r="B806" s="219">
        <f>_xll.qlInterestRateIndexFixingDate(IborIndex&amp;"6M",C806,Trigger)</f>
        <v>44917</v>
      </c>
      <c r="C806" s="219">
        <f>_xll.qlCalendarAdvance(Calendar,C805,A806,"f",,Trigger)</f>
        <v>44922</v>
      </c>
      <c r="D806" s="102" t="e">
        <f>EUR1M!AP805</f>
        <v>#VALUE!</v>
      </c>
      <c r="E806" s="102">
        <f>EUR1M!AQ805</f>
        <v>1.3647413332744107E-2</v>
      </c>
      <c r="F806" s="220" t="e">
        <f t="shared" si="48"/>
        <v>#VALUE!</v>
      </c>
      <c r="G806" s="102" t="e">
        <f>EUR3M!AX805</f>
        <v>#VALUE!</v>
      </c>
      <c r="H806" s="102">
        <f>EUR3M!AY805</f>
        <v>1.4766759237842209E-2</v>
      </c>
      <c r="I806" s="220" t="e">
        <f t="shared" si="49"/>
        <v>#VALUE!</v>
      </c>
      <c r="J806" s="102" t="e">
        <f>EUR6M!AX805</f>
        <v>#VALUE!</v>
      </c>
      <c r="K806" s="102">
        <f>EUR6M!AY805</f>
        <v>1.5650489048284918E-2</v>
      </c>
      <c r="L806" s="220" t="e">
        <f t="shared" si="50"/>
        <v>#VALUE!</v>
      </c>
      <c r="M806" s="102" t="e">
        <f>EUR1Y!AX805</f>
        <v>#VALUE!</v>
      </c>
      <c r="N806" s="102">
        <f>EUR1Y!AY805</f>
        <v>1.694679117744927E-2</v>
      </c>
      <c r="O806" s="220" t="e">
        <f t="shared" si="51"/>
        <v>#VALUE!</v>
      </c>
    </row>
    <row r="807" spans="1:15" x14ac:dyDescent="0.2">
      <c r="A807" s="57" t="s">
        <v>44</v>
      </c>
      <c r="B807" s="219">
        <f>_xll.qlInterestRateIndexFixingDate(IborIndex&amp;"6M",C807,Trigger)</f>
        <v>44925</v>
      </c>
      <c r="C807" s="219">
        <f>_xll.qlCalendarAdvance(Calendar,C806,A807,"f",,Trigger)</f>
        <v>44929</v>
      </c>
      <c r="D807" s="102" t="e">
        <f>EUR1M!AP806</f>
        <v>#VALUE!</v>
      </c>
      <c r="E807" s="102">
        <f>EUR1M!AQ806</f>
        <v>1.3674554413804219E-2</v>
      </c>
      <c r="F807" s="220" t="e">
        <f t="shared" si="48"/>
        <v>#VALUE!</v>
      </c>
      <c r="G807" s="102" t="e">
        <f>EUR3M!AX806</f>
        <v>#VALUE!</v>
      </c>
      <c r="H807" s="102">
        <f>EUR3M!AY806</f>
        <v>1.4792626593717273E-2</v>
      </c>
      <c r="I807" s="220" t="e">
        <f t="shared" si="49"/>
        <v>#VALUE!</v>
      </c>
      <c r="J807" s="102" t="e">
        <f>EUR6M!AX806</f>
        <v>#VALUE!</v>
      </c>
      <c r="K807" s="102">
        <f>EUR6M!AY806</f>
        <v>1.5670896969339421E-2</v>
      </c>
      <c r="L807" s="220" t="e">
        <f t="shared" si="50"/>
        <v>#VALUE!</v>
      </c>
      <c r="M807" s="102" t="e">
        <f>EUR1Y!AX806</f>
        <v>#VALUE!</v>
      </c>
      <c r="N807" s="102">
        <f>EUR1Y!AY806</f>
        <v>1.696516629926945E-2</v>
      </c>
      <c r="O807" s="220" t="e">
        <f t="shared" si="51"/>
        <v>#VALUE!</v>
      </c>
    </row>
    <row r="808" spans="1:15" x14ac:dyDescent="0.2">
      <c r="A808" s="57" t="s">
        <v>44</v>
      </c>
      <c r="B808" s="219">
        <f>_xll.qlInterestRateIndexFixingDate(IborIndex&amp;"6M",C808,Trigger)</f>
        <v>44932</v>
      </c>
      <c r="C808" s="219">
        <f>_xll.qlCalendarAdvance(Calendar,C807,A808,"f",,Trigger)</f>
        <v>44936</v>
      </c>
      <c r="D808" s="102" t="e">
        <f>EUR1M!AP807</f>
        <v>#VALUE!</v>
      </c>
      <c r="E808" s="102">
        <f>EUR1M!AQ807</f>
        <v>1.3701698643198423E-2</v>
      </c>
      <c r="F808" s="220" t="e">
        <f t="shared" si="48"/>
        <v>#VALUE!</v>
      </c>
      <c r="G808" s="102" t="e">
        <f>EUR3M!AX807</f>
        <v>#VALUE!</v>
      </c>
      <c r="H808" s="102">
        <f>EUR3M!AY807</f>
        <v>1.4820489140061403E-2</v>
      </c>
      <c r="I808" s="220" t="e">
        <f t="shared" si="49"/>
        <v>#VALUE!</v>
      </c>
      <c r="J808" s="102" t="e">
        <f>EUR6M!AX807</f>
        <v>#VALUE!</v>
      </c>
      <c r="K808" s="102">
        <f>EUR6M!AY807</f>
        <v>1.5692998215295437E-2</v>
      </c>
      <c r="L808" s="220" t="e">
        <f t="shared" si="50"/>
        <v>#VALUE!</v>
      </c>
      <c r="M808" s="102" t="e">
        <f>EUR1Y!AX807</f>
        <v>#VALUE!</v>
      </c>
      <c r="N808" s="102">
        <f>EUR1Y!AY807</f>
        <v>1.69831787997997E-2</v>
      </c>
      <c r="O808" s="220" t="e">
        <f t="shared" si="51"/>
        <v>#VALUE!</v>
      </c>
    </row>
    <row r="809" spans="1:15" x14ac:dyDescent="0.2">
      <c r="A809" s="57" t="s">
        <v>44</v>
      </c>
      <c r="B809" s="219">
        <f>_xll.qlInterestRateIndexFixingDate(IborIndex&amp;"6M",C809,Trigger)</f>
        <v>44939</v>
      </c>
      <c r="C809" s="219">
        <f>_xll.qlCalendarAdvance(Calendar,C808,A809,"f",,Trigger)</f>
        <v>44943</v>
      </c>
      <c r="D809" s="102" t="e">
        <f>EUR1M!AP808</f>
        <v>#VALUE!</v>
      </c>
      <c r="E809" s="102">
        <f>EUR1M!AQ808</f>
        <v>1.3728847110028031E-2</v>
      </c>
      <c r="F809" s="220" t="e">
        <f t="shared" si="48"/>
        <v>#VALUE!</v>
      </c>
      <c r="G809" s="102" t="e">
        <f>EUR3M!AX808</f>
        <v>#VALUE!</v>
      </c>
      <c r="H809" s="102">
        <f>EUR3M!AY808</f>
        <v>1.4843988205652359E-2</v>
      </c>
      <c r="I809" s="220" t="e">
        <f t="shared" si="49"/>
        <v>#VALUE!</v>
      </c>
      <c r="J809" s="102" t="e">
        <f>EUR6M!AX808</f>
        <v>#VALUE!</v>
      </c>
      <c r="K809" s="102">
        <f>EUR6M!AY808</f>
        <v>1.5714897226312381E-2</v>
      </c>
      <c r="L809" s="220" t="e">
        <f t="shared" si="50"/>
        <v>#VALUE!</v>
      </c>
      <c r="M809" s="102" t="e">
        <f>EUR1Y!AX808</f>
        <v>#VALUE!</v>
      </c>
      <c r="N809" s="102">
        <f>EUR1Y!AY808</f>
        <v>1.7000819810962027E-2</v>
      </c>
      <c r="O809" s="220" t="e">
        <f t="shared" si="51"/>
        <v>#VALUE!</v>
      </c>
    </row>
    <row r="810" spans="1:15" x14ac:dyDescent="0.2">
      <c r="A810" s="57" t="s">
        <v>44</v>
      </c>
      <c r="B810" s="219">
        <f>_xll.qlInterestRateIndexFixingDate(IborIndex&amp;"6M",C810,Trigger)</f>
        <v>44946</v>
      </c>
      <c r="C810" s="219">
        <f>_xll.qlCalendarAdvance(Calendar,C809,A810,"f",,Trigger)</f>
        <v>44950</v>
      </c>
      <c r="D810" s="102" t="e">
        <f>EUR1M!AP809</f>
        <v>#VALUE!</v>
      </c>
      <c r="E810" s="102">
        <f>EUR1M!AQ809</f>
        <v>1.3756000903411836E-2</v>
      </c>
      <c r="F810" s="220" t="e">
        <f t="shared" si="48"/>
        <v>#VALUE!</v>
      </c>
      <c r="G810" s="102" t="e">
        <f>EUR3M!AX809</f>
        <v>#VALUE!</v>
      </c>
      <c r="H810" s="102">
        <f>EUR3M!AY809</f>
        <v>1.4869482313324411E-2</v>
      </c>
      <c r="I810" s="220" t="e">
        <f t="shared" si="49"/>
        <v>#VALUE!</v>
      </c>
      <c r="J810" s="102" t="e">
        <f>EUR6M!AX809</f>
        <v>#VALUE!</v>
      </c>
      <c r="K810" s="102">
        <f>EUR6M!AY809</f>
        <v>1.5736585276070254E-2</v>
      </c>
      <c r="L810" s="220" t="e">
        <f t="shared" si="50"/>
        <v>#VALUE!</v>
      </c>
      <c r="M810" s="102" t="e">
        <f>EUR1Y!AX809</f>
        <v>#VALUE!</v>
      </c>
      <c r="N810" s="102">
        <f>EUR1Y!AY809</f>
        <v>1.7018080398695488E-2</v>
      </c>
      <c r="O810" s="220" t="e">
        <f t="shared" si="51"/>
        <v>#VALUE!</v>
      </c>
    </row>
    <row r="811" spans="1:15" x14ac:dyDescent="0.2">
      <c r="A811" s="57" t="s">
        <v>44</v>
      </c>
      <c r="B811" s="219">
        <f>_xll.qlInterestRateIndexFixingDate(IborIndex&amp;"6M",C811,Trigger)</f>
        <v>44953</v>
      </c>
      <c r="C811" s="219">
        <f>_xll.qlCalendarAdvance(Calendar,C810,A811,"f",,Trigger)</f>
        <v>44957</v>
      </c>
      <c r="D811" s="102" t="e">
        <f>EUR1M!AP810</f>
        <v>#VALUE!</v>
      </c>
      <c r="E811" s="102">
        <f>EUR1M!AQ810</f>
        <v>1.3774345132431571E-2</v>
      </c>
      <c r="F811" s="220" t="e">
        <f t="shared" si="48"/>
        <v>#VALUE!</v>
      </c>
      <c r="G811" s="102" t="e">
        <f>EUR3M!AX810</f>
        <v>#VALUE!</v>
      </c>
      <c r="H811" s="102">
        <f>EUR3M!AY810</f>
        <v>1.4888559804971219E-2</v>
      </c>
      <c r="I811" s="220" t="e">
        <f t="shared" si="49"/>
        <v>#VALUE!</v>
      </c>
      <c r="J811" s="102" t="e">
        <f>EUR6M!AX810</f>
        <v>#VALUE!</v>
      </c>
      <c r="K811" s="102">
        <f>EUR6M!AY810</f>
        <v>1.5758053560953101E-2</v>
      </c>
      <c r="L811" s="220" t="e">
        <f t="shared" si="50"/>
        <v>#VALUE!</v>
      </c>
      <c r="M811" s="102" t="e">
        <f>EUR1Y!AX810</f>
        <v>#VALUE!</v>
      </c>
      <c r="N811" s="102">
        <f>EUR1Y!AY810</f>
        <v>1.7034951562984003E-2</v>
      </c>
      <c r="O811" s="220" t="e">
        <f t="shared" si="51"/>
        <v>#VALUE!</v>
      </c>
    </row>
    <row r="812" spans="1:15" x14ac:dyDescent="0.2">
      <c r="A812" s="57" t="s">
        <v>44</v>
      </c>
      <c r="B812" s="219">
        <f>_xll.qlInterestRateIndexFixingDate(IborIndex&amp;"6M",C812,Trigger)</f>
        <v>44960</v>
      </c>
      <c r="C812" s="219">
        <f>_xll.qlCalendarAdvance(Calendar,C811,A812,"f",,Trigger)</f>
        <v>44964</v>
      </c>
      <c r="D812" s="102" t="e">
        <f>EUR1M!AP811</f>
        <v>#VALUE!</v>
      </c>
      <c r="E812" s="102">
        <f>EUR1M!AQ811</f>
        <v>1.380150620953329E-2</v>
      </c>
      <c r="F812" s="220" t="e">
        <f t="shared" si="48"/>
        <v>#VALUE!</v>
      </c>
      <c r="G812" s="102" t="e">
        <f>EUR3M!AX811</f>
        <v>#VALUE!</v>
      </c>
      <c r="H812" s="102">
        <f>EUR3M!AY811</f>
        <v>1.4920096761182222E-2</v>
      </c>
      <c r="I812" s="220" t="e">
        <f t="shared" si="49"/>
        <v>#VALUE!</v>
      </c>
      <c r="J812" s="102" t="e">
        <f>EUR6M!AX811</f>
        <v>#VALUE!</v>
      </c>
      <c r="K812" s="102">
        <f>EUR6M!AY811</f>
        <v>1.5779293200051656E-2</v>
      </c>
      <c r="L812" s="220" t="e">
        <f t="shared" si="50"/>
        <v>#VALUE!</v>
      </c>
      <c r="M812" s="102" t="e">
        <f>EUR1Y!AX811</f>
        <v>#VALUE!</v>
      </c>
      <c r="N812" s="102">
        <f>EUR1Y!AY811</f>
        <v>1.7051424237883746E-2</v>
      </c>
      <c r="O812" s="220" t="e">
        <f t="shared" si="51"/>
        <v>#VALUE!</v>
      </c>
    </row>
    <row r="813" spans="1:15" x14ac:dyDescent="0.2">
      <c r="A813" s="57" t="s">
        <v>44</v>
      </c>
      <c r="B813" s="219">
        <f>_xll.qlInterestRateIndexFixingDate(IborIndex&amp;"6M",C813,Trigger)</f>
        <v>44967</v>
      </c>
      <c r="C813" s="219">
        <f>_xll.qlCalendarAdvance(Calendar,C812,A813,"f",,Trigger)</f>
        <v>44971</v>
      </c>
      <c r="D813" s="102" t="e">
        <f>EUR1M!AP812</f>
        <v>#VALUE!</v>
      </c>
      <c r="E813" s="102">
        <f>EUR1M!AQ812</f>
        <v>1.3828675559951327E-2</v>
      </c>
      <c r="F813" s="220" t="e">
        <f t="shared" si="48"/>
        <v>#VALUE!</v>
      </c>
      <c r="G813" s="102" t="e">
        <f>EUR3M!AX812</f>
        <v>#VALUE!</v>
      </c>
      <c r="H813" s="102">
        <f>EUR3M!AY812</f>
        <v>1.4945216953038631E-2</v>
      </c>
      <c r="I813" s="220" t="e">
        <f t="shared" si="49"/>
        <v>#VALUE!</v>
      </c>
      <c r="J813" s="102" t="e">
        <f>EUR6M!AX812</f>
        <v>#VALUE!</v>
      </c>
      <c r="K813" s="102">
        <f>EUR6M!AY812</f>
        <v>1.5800295235169959E-2</v>
      </c>
      <c r="L813" s="220" t="e">
        <f t="shared" si="50"/>
        <v>#VALUE!</v>
      </c>
      <c r="M813" s="102" t="e">
        <f>EUR1Y!AX812</f>
        <v>#VALUE!</v>
      </c>
      <c r="N813" s="102">
        <f>EUR1Y!AY812</f>
        <v>1.706748929155532E-2</v>
      </c>
      <c r="O813" s="220" t="e">
        <f t="shared" si="51"/>
        <v>#VALUE!</v>
      </c>
    </row>
    <row r="814" spans="1:15" x14ac:dyDescent="0.2">
      <c r="A814" s="57" t="s">
        <v>44</v>
      </c>
      <c r="B814" s="219">
        <f>_xll.qlInterestRateIndexFixingDate(IborIndex&amp;"6M",C814,Trigger)</f>
        <v>44974</v>
      </c>
      <c r="C814" s="219">
        <f>_xll.qlCalendarAdvance(Calendar,C813,A814,"f",,Trigger)</f>
        <v>44978</v>
      </c>
      <c r="D814" s="102" t="e">
        <f>EUR1M!AP813</f>
        <v>#VALUE!</v>
      </c>
      <c r="E814" s="102">
        <f>EUR1M!AQ813</f>
        <v>1.3855854272671726E-2</v>
      </c>
      <c r="F814" s="220" t="e">
        <f t="shared" si="48"/>
        <v>#VALUE!</v>
      </c>
      <c r="G814" s="102" t="e">
        <f>EUR3M!AX813</f>
        <v>#VALUE!</v>
      </c>
      <c r="H814" s="102">
        <f>EUR3M!AY813</f>
        <v>1.4970209073369212E-2</v>
      </c>
      <c r="I814" s="220" t="e">
        <f t="shared" si="49"/>
        <v>#VALUE!</v>
      </c>
      <c r="J814" s="102" t="e">
        <f>EUR6M!AX813</f>
        <v>#VALUE!</v>
      </c>
      <c r="K814" s="102">
        <f>EUR6M!AY813</f>
        <v>1.5821050630832001E-2</v>
      </c>
      <c r="L814" s="220" t="e">
        <f t="shared" si="50"/>
        <v>#VALUE!</v>
      </c>
      <c r="M814" s="102" t="e">
        <f>EUR1Y!AX813</f>
        <v>#VALUE!</v>
      </c>
      <c r="N814" s="102">
        <f>EUR1Y!AY813</f>
        <v>1.7083137526292896E-2</v>
      </c>
      <c r="O814" s="220" t="e">
        <f t="shared" si="51"/>
        <v>#VALUE!</v>
      </c>
    </row>
    <row r="815" spans="1:15" x14ac:dyDescent="0.2">
      <c r="A815" s="57" t="s">
        <v>44</v>
      </c>
      <c r="B815" s="219">
        <f>_xll.qlInterestRateIndexFixingDate(IborIndex&amp;"6M",C815,Trigger)</f>
        <v>44981</v>
      </c>
      <c r="C815" s="219">
        <f>_xll.qlCalendarAdvance(Calendar,C814,A815,"f",,Trigger)</f>
        <v>44985</v>
      </c>
      <c r="D815" s="102" t="e">
        <f>EUR1M!AP814</f>
        <v>#VALUE!</v>
      </c>
      <c r="E815" s="102">
        <f>EUR1M!AQ814</f>
        <v>1.3891887888446142E-2</v>
      </c>
      <c r="F815" s="220" t="e">
        <f t="shared" si="48"/>
        <v>#VALUE!</v>
      </c>
      <c r="G815" s="102" t="e">
        <f>EUR3M!AX814</f>
        <v>#VALUE!</v>
      </c>
      <c r="H815" s="102">
        <f>EUR3M!AY814</f>
        <v>1.4999172546140742E-2</v>
      </c>
      <c r="I815" s="220" t="e">
        <f t="shared" si="49"/>
        <v>#VALUE!</v>
      </c>
      <c r="J815" s="102" t="e">
        <f>EUR6M!AX814</f>
        <v>#VALUE!</v>
      </c>
      <c r="K815" s="102">
        <f>EUR6M!AY814</f>
        <v>1.5850115327617181E-2</v>
      </c>
      <c r="L815" s="220" t="e">
        <f t="shared" si="50"/>
        <v>#VALUE!</v>
      </c>
      <c r="M815" s="102" t="e">
        <f>EUR1Y!AX814</f>
        <v>#VALUE!</v>
      </c>
      <c r="N815" s="102">
        <f>EUR1Y!AY814</f>
        <v>1.7101899199317101E-2</v>
      </c>
      <c r="O815" s="220" t="e">
        <f t="shared" si="51"/>
        <v>#VALUE!</v>
      </c>
    </row>
    <row r="816" spans="1:15" x14ac:dyDescent="0.2">
      <c r="A816" s="57" t="s">
        <v>44</v>
      </c>
      <c r="B816" s="219">
        <f>_xll.qlInterestRateIndexFixingDate(IborIndex&amp;"6M",C816,Trigger)</f>
        <v>44988</v>
      </c>
      <c r="C816" s="219">
        <f>_xll.qlCalendarAdvance(Calendar,C815,A816,"f",,Trigger)</f>
        <v>44992</v>
      </c>
      <c r="D816" s="102" t="e">
        <f>EUR1M!AP815</f>
        <v>#VALUE!</v>
      </c>
      <c r="E816" s="102">
        <f>EUR1M!AQ815</f>
        <v>1.3921310238289374E-2</v>
      </c>
      <c r="F816" s="220" t="e">
        <f t="shared" si="48"/>
        <v>#VALUE!</v>
      </c>
      <c r="G816" s="102" t="e">
        <f>EUR3M!AX815</f>
        <v>#VALUE!</v>
      </c>
      <c r="H816" s="102">
        <f>EUR3M!AY815</f>
        <v>1.5023826216037615E-2</v>
      </c>
      <c r="I816" s="220" t="e">
        <f t="shared" si="49"/>
        <v>#VALUE!</v>
      </c>
      <c r="J816" s="102" t="e">
        <f>EUR6M!AX815</f>
        <v>#VALUE!</v>
      </c>
      <c r="K816" s="102">
        <f>EUR6M!AY815</f>
        <v>1.5870238021242978E-2</v>
      </c>
      <c r="L816" s="220" t="e">
        <f t="shared" si="50"/>
        <v>#VALUE!</v>
      </c>
      <c r="M816" s="102" t="e">
        <f>EUR1Y!AX815</f>
        <v>#VALUE!</v>
      </c>
      <c r="N816" s="102">
        <f>EUR1Y!AY815</f>
        <v>1.7116576336685396E-2</v>
      </c>
      <c r="O816" s="220" t="e">
        <f t="shared" si="51"/>
        <v>#VALUE!</v>
      </c>
    </row>
    <row r="817" spans="1:15" x14ac:dyDescent="0.2">
      <c r="A817" s="57" t="s">
        <v>44</v>
      </c>
      <c r="B817" s="219">
        <f>_xll.qlInterestRateIndexFixingDate(IborIndex&amp;"6M",C817,Trigger)</f>
        <v>44995</v>
      </c>
      <c r="C817" s="219">
        <f>_xll.qlCalendarAdvance(Calendar,C816,A817,"f",,Trigger)</f>
        <v>44999</v>
      </c>
      <c r="D817" s="102" t="e">
        <f>EUR1M!AP816</f>
        <v>#VALUE!</v>
      </c>
      <c r="E817" s="102">
        <f>EUR1M!AQ816</f>
        <v>1.3946318088585707E-2</v>
      </c>
      <c r="F817" s="220" t="e">
        <f t="shared" si="48"/>
        <v>#VALUE!</v>
      </c>
      <c r="G817" s="102" t="e">
        <f>EUR3M!AX816</f>
        <v>#VALUE!</v>
      </c>
      <c r="H817" s="102">
        <f>EUR3M!AY816</f>
        <v>1.5048290646919595E-2</v>
      </c>
      <c r="I817" s="220" t="e">
        <f t="shared" si="49"/>
        <v>#VALUE!</v>
      </c>
      <c r="J817" s="102" t="e">
        <f>EUR6M!AX816</f>
        <v>#VALUE!</v>
      </c>
      <c r="K817" s="102">
        <f>EUR6M!AY816</f>
        <v>1.589008376048634E-2</v>
      </c>
      <c r="L817" s="220" t="e">
        <f t="shared" si="50"/>
        <v>#VALUE!</v>
      </c>
      <c r="M817" s="102" t="e">
        <f>EUR1Y!AX816</f>
        <v>#VALUE!</v>
      </c>
      <c r="N817" s="102">
        <f>EUR1Y!AY816</f>
        <v>1.7130807410706998E-2</v>
      </c>
      <c r="O817" s="220" t="e">
        <f t="shared" si="51"/>
        <v>#VALUE!</v>
      </c>
    </row>
    <row r="818" spans="1:15" x14ac:dyDescent="0.2">
      <c r="A818" s="57" t="s">
        <v>44</v>
      </c>
      <c r="B818" s="219">
        <f>_xll.qlInterestRateIndexFixingDate(IborIndex&amp;"6M",C818,Trigger)</f>
        <v>45002</v>
      </c>
      <c r="C818" s="219">
        <f>_xll.qlCalendarAdvance(Calendar,C817,A818,"f",,Trigger)</f>
        <v>45006</v>
      </c>
      <c r="D818" s="102" t="e">
        <f>EUR1M!AP817</f>
        <v>#VALUE!</v>
      </c>
      <c r="E818" s="102">
        <f>EUR1M!AQ817</f>
        <v>1.3973553703848784E-2</v>
      </c>
      <c r="F818" s="220" t="e">
        <f t="shared" si="48"/>
        <v>#VALUE!</v>
      </c>
      <c r="G818" s="102" t="e">
        <f>EUR3M!AX817</f>
        <v>#VALUE!</v>
      </c>
      <c r="H818" s="102">
        <f>EUR3M!AY817</f>
        <v>1.5072545830633286E-2</v>
      </c>
      <c r="I818" s="220" t="e">
        <f t="shared" si="49"/>
        <v>#VALUE!</v>
      </c>
      <c r="J818" s="102" t="e">
        <f>EUR6M!AX817</f>
        <v>#VALUE!</v>
      </c>
      <c r="K818" s="102">
        <f>EUR6M!AY817</f>
        <v>1.5909643395804203E-2</v>
      </c>
      <c r="L818" s="220" t="e">
        <f t="shared" si="50"/>
        <v>#VALUE!</v>
      </c>
      <c r="M818" s="102" t="e">
        <f>EUR1Y!AX817</f>
        <v>#VALUE!</v>
      </c>
      <c r="N818" s="102">
        <f>EUR1Y!AY817</f>
        <v>1.7144583010256762E-2</v>
      </c>
      <c r="O818" s="220" t="e">
        <f t="shared" si="51"/>
        <v>#VALUE!</v>
      </c>
    </row>
    <row r="819" spans="1:15" x14ac:dyDescent="0.2">
      <c r="A819" s="57" t="s">
        <v>44</v>
      </c>
      <c r="B819" s="219">
        <f>_xll.qlInterestRateIndexFixingDate(IborIndex&amp;"6M",C819,Trigger)</f>
        <v>45009</v>
      </c>
      <c r="C819" s="219">
        <f>_xll.qlCalendarAdvance(Calendar,C818,A819,"f",,Trigger)</f>
        <v>45013</v>
      </c>
      <c r="D819" s="102" t="e">
        <f>EUR1M!AP818</f>
        <v>#VALUE!</v>
      </c>
      <c r="E819" s="102">
        <f>EUR1M!AQ818</f>
        <v>1.3994145488556842E-2</v>
      </c>
      <c r="F819" s="220" t="e">
        <f t="shared" si="48"/>
        <v>#VALUE!</v>
      </c>
      <c r="G819" s="102" t="e">
        <f>EUR3M!AX818</f>
        <v>#VALUE!</v>
      </c>
      <c r="H819" s="102">
        <f>EUR3M!AY818</f>
        <v>1.5096571574301753E-2</v>
      </c>
      <c r="I819" s="220" t="e">
        <f t="shared" si="49"/>
        <v>#VALUE!</v>
      </c>
      <c r="J819" s="102" t="e">
        <f>EUR6M!AX818</f>
        <v>#VALUE!</v>
      </c>
      <c r="K819" s="102">
        <f>EUR6M!AY818</f>
        <v>1.5924053961270446E-2</v>
      </c>
      <c r="L819" s="220" t="e">
        <f t="shared" si="50"/>
        <v>#VALUE!</v>
      </c>
      <c r="M819" s="102" t="e">
        <f>EUR1Y!AX818</f>
        <v>#VALUE!</v>
      </c>
      <c r="N819" s="102">
        <f>EUR1Y!AY818</f>
        <v>1.7153761184749063E-2</v>
      </c>
      <c r="O819" s="220" t="e">
        <f t="shared" si="51"/>
        <v>#VALUE!</v>
      </c>
    </row>
    <row r="820" spans="1:15" x14ac:dyDescent="0.2">
      <c r="A820" s="57" t="s">
        <v>44</v>
      </c>
      <c r="B820" s="219">
        <f>_xll.qlInterestRateIndexFixingDate(IborIndex&amp;"6M",C820,Trigger)</f>
        <v>45016</v>
      </c>
      <c r="C820" s="219">
        <f>_xll.qlCalendarAdvance(Calendar,C819,A820,"f",,Trigger)</f>
        <v>45020</v>
      </c>
      <c r="D820" s="102" t="e">
        <f>EUR1M!AP819</f>
        <v>#VALUE!</v>
      </c>
      <c r="E820" s="102">
        <f>EUR1M!AQ819</f>
        <v>1.4028071410817633E-2</v>
      </c>
      <c r="F820" s="220" t="e">
        <f t="shared" si="48"/>
        <v>#VALUE!</v>
      </c>
      <c r="G820" s="102" t="e">
        <f>EUR3M!AX819</f>
        <v>#VALUE!</v>
      </c>
      <c r="H820" s="102">
        <f>EUR3M!AY819</f>
        <v>1.5118383568012149E-2</v>
      </c>
      <c r="I820" s="220" t="e">
        <f t="shared" si="49"/>
        <v>#VALUE!</v>
      </c>
      <c r="J820" s="102" t="e">
        <f>EUR6M!AX819</f>
        <v>#VALUE!</v>
      </c>
      <c r="K820" s="102">
        <f>EUR6M!AY819</f>
        <v>1.5943086797581593E-2</v>
      </c>
      <c r="L820" s="220" t="e">
        <f t="shared" si="50"/>
        <v>#VALUE!</v>
      </c>
      <c r="M820" s="102" t="e">
        <f>EUR1Y!AX819</f>
        <v>#VALUE!</v>
      </c>
      <c r="N820" s="102">
        <f>EUR1Y!AY819</f>
        <v>1.7170729815717958E-2</v>
      </c>
      <c r="O820" s="220" t="e">
        <f t="shared" si="51"/>
        <v>#VALUE!</v>
      </c>
    </row>
    <row r="821" spans="1:15" x14ac:dyDescent="0.2">
      <c r="A821" s="57" t="s">
        <v>44</v>
      </c>
      <c r="B821" s="219">
        <f>_xll.qlInterestRateIndexFixingDate(IborIndex&amp;"6M",C821,Trigger)</f>
        <v>45021</v>
      </c>
      <c r="C821" s="219">
        <f>_xll.qlCalendarAdvance(Calendar,C820,A821,"f",,Trigger)</f>
        <v>45027</v>
      </c>
      <c r="D821" s="102" t="e">
        <f>EUR1M!AP820</f>
        <v>#VALUE!</v>
      </c>
      <c r="E821" s="102">
        <f>EUR1M!AQ820</f>
        <v>1.4055355680978321E-2</v>
      </c>
      <c r="F821" s="220" t="e">
        <f t="shared" si="48"/>
        <v>#VALUE!</v>
      </c>
      <c r="G821" s="102" t="e">
        <f>EUR3M!AX820</f>
        <v>#VALUE!</v>
      </c>
      <c r="H821" s="102">
        <f>EUR3M!AY820</f>
        <v>1.5141912742085874E-2</v>
      </c>
      <c r="I821" s="220" t="e">
        <f t="shared" si="49"/>
        <v>#VALUE!</v>
      </c>
      <c r="J821" s="102" t="e">
        <f>EUR6M!AX820</f>
        <v>#VALUE!</v>
      </c>
      <c r="K821" s="102">
        <f>EUR6M!AY820</f>
        <v>1.5961806794301134E-2</v>
      </c>
      <c r="L821" s="220" t="e">
        <f t="shared" si="50"/>
        <v>#VALUE!</v>
      </c>
      <c r="M821" s="102" t="e">
        <f>EUR1Y!AX820</f>
        <v>#VALUE!</v>
      </c>
      <c r="N821" s="102">
        <f>EUR1Y!AY820</f>
        <v>1.7183081873775864E-2</v>
      </c>
      <c r="O821" s="220" t="e">
        <f t="shared" si="51"/>
        <v>#VALUE!</v>
      </c>
    </row>
    <row r="822" spans="1:15" x14ac:dyDescent="0.2">
      <c r="A822" s="57" t="s">
        <v>44</v>
      </c>
      <c r="B822" s="219">
        <f>_xll.qlInterestRateIndexFixingDate(IborIndex&amp;"6M",C822,Trigger)</f>
        <v>45030</v>
      </c>
      <c r="C822" s="219">
        <f>_xll.qlCalendarAdvance(Calendar,C821,A822,"f",,Trigger)</f>
        <v>45034</v>
      </c>
      <c r="D822" s="102" t="e">
        <f>EUR1M!AP821</f>
        <v>#VALUE!</v>
      </c>
      <c r="E822" s="102">
        <f>EUR1M!AQ821</f>
        <v>1.4082641743562718E-2</v>
      </c>
      <c r="F822" s="220" t="e">
        <f t="shared" si="48"/>
        <v>#VALUE!</v>
      </c>
      <c r="G822" s="102" t="e">
        <f>EUR3M!AX821</f>
        <v>#VALUE!</v>
      </c>
      <c r="H822" s="102">
        <f>EUR3M!AY821</f>
        <v>1.5165151981055103E-2</v>
      </c>
      <c r="I822" s="220" t="e">
        <f t="shared" si="49"/>
        <v>#VALUE!</v>
      </c>
      <c r="J822" s="102" t="e">
        <f>EUR6M!AX821</f>
        <v>#VALUE!</v>
      </c>
      <c r="K822" s="102">
        <f>EUR6M!AY821</f>
        <v>1.5980204380627642E-2</v>
      </c>
      <c r="L822" s="220" t="e">
        <f t="shared" si="50"/>
        <v>#VALUE!</v>
      </c>
      <c r="M822" s="102" t="e">
        <f>EUR1Y!AX821</f>
        <v>#VALUE!</v>
      </c>
      <c r="N822" s="102">
        <f>EUR1Y!AY821</f>
        <v>1.719494016173722E-2</v>
      </c>
      <c r="O822" s="220" t="e">
        <f t="shared" si="51"/>
        <v>#VALUE!</v>
      </c>
    </row>
    <row r="823" spans="1:15" x14ac:dyDescent="0.2">
      <c r="A823" s="57" t="s">
        <v>44</v>
      </c>
      <c r="B823" s="219">
        <f>_xll.qlInterestRateIndexFixingDate(IborIndex&amp;"6M",C823,Trigger)</f>
        <v>45037</v>
      </c>
      <c r="C823" s="219">
        <f>_xll.qlCalendarAdvance(Calendar,C822,A823,"f",,Trigger)</f>
        <v>45041</v>
      </c>
      <c r="D823" s="102" t="e">
        <f>EUR1M!AP822</f>
        <v>#VALUE!</v>
      </c>
      <c r="E823" s="102">
        <f>EUR1M!AQ822</f>
        <v>1.410984734842663E-2</v>
      </c>
      <c r="F823" s="220" t="e">
        <f t="shared" si="48"/>
        <v>#VALUE!</v>
      </c>
      <c r="G823" s="102" t="e">
        <f>EUR3M!AX822</f>
        <v>#VALUE!</v>
      </c>
      <c r="H823" s="102">
        <f>EUR3M!AY822</f>
        <v>1.5188080151629556E-2</v>
      </c>
      <c r="I823" s="220" t="e">
        <f t="shared" si="49"/>
        <v>#VALUE!</v>
      </c>
      <c r="J823" s="102" t="e">
        <f>EUR6M!AX822</f>
        <v>#VALUE!</v>
      </c>
      <c r="K823" s="102">
        <f>EUR6M!AY822</f>
        <v>1.5998269909402861E-2</v>
      </c>
      <c r="L823" s="220" t="e">
        <f t="shared" si="50"/>
        <v>#VALUE!</v>
      </c>
      <c r="M823" s="102" t="e">
        <f>EUR1Y!AX822</f>
        <v>#VALUE!</v>
      </c>
      <c r="N823" s="102">
        <f>EUR1Y!AY822</f>
        <v>1.720629494312171E-2</v>
      </c>
      <c r="O823" s="220" t="e">
        <f t="shared" si="51"/>
        <v>#VALUE!</v>
      </c>
    </row>
    <row r="824" spans="1:15" x14ac:dyDescent="0.2">
      <c r="A824" s="57" t="s">
        <v>44</v>
      </c>
      <c r="B824" s="219">
        <f>_xll.qlInterestRateIndexFixingDate(IborIndex&amp;"6M",C824,Trigger)</f>
        <v>45043</v>
      </c>
      <c r="C824" s="219">
        <f>_xll.qlCalendarAdvance(Calendar,C823,A824,"f",,Trigger)</f>
        <v>45048</v>
      </c>
      <c r="D824" s="102" t="e">
        <f>EUR1M!AP823</f>
        <v>#VALUE!</v>
      </c>
      <c r="E824" s="102">
        <f>EUR1M!AQ823</f>
        <v>1.4136872767471775E-2</v>
      </c>
      <c r="F824" s="220" t="e">
        <f t="shared" si="48"/>
        <v>#VALUE!</v>
      </c>
      <c r="G824" s="102" t="e">
        <f>EUR3M!AX823</f>
        <v>#VALUE!</v>
      </c>
      <c r="H824" s="102">
        <f>EUR3M!AY823</f>
        <v>1.5212539011559159E-2</v>
      </c>
      <c r="I824" s="220" t="e">
        <f t="shared" si="49"/>
        <v>#VALUE!</v>
      </c>
      <c r="J824" s="102" t="e">
        <f>EUR6M!AX823</f>
        <v>#VALUE!</v>
      </c>
      <c r="K824" s="102">
        <f>EUR6M!AY823</f>
        <v>1.6020471179321538E-2</v>
      </c>
      <c r="L824" s="220" t="e">
        <f t="shared" si="50"/>
        <v>#VALUE!</v>
      </c>
      <c r="M824" s="102" t="e">
        <f>EUR1Y!AX823</f>
        <v>#VALUE!</v>
      </c>
      <c r="N824" s="102">
        <f>EUR1Y!AY823</f>
        <v>1.72171364165064E-2</v>
      </c>
      <c r="O824" s="220" t="e">
        <f t="shared" si="51"/>
        <v>#VALUE!</v>
      </c>
    </row>
    <row r="825" spans="1:15" x14ac:dyDescent="0.2">
      <c r="A825" s="57" t="s">
        <v>44</v>
      </c>
      <c r="B825" s="219">
        <f>_xll.qlInterestRateIndexFixingDate(IborIndex&amp;"6M",C825,Trigger)</f>
        <v>45051</v>
      </c>
      <c r="C825" s="219">
        <f>_xll.qlCalendarAdvance(Calendar,C824,A825,"f",,Trigger)</f>
        <v>45055</v>
      </c>
      <c r="D825" s="102" t="e">
        <f>EUR1M!AP824</f>
        <v>#VALUE!</v>
      </c>
      <c r="E825" s="102">
        <f>EUR1M!AQ824</f>
        <v>1.4163617319592203E-2</v>
      </c>
      <c r="F825" s="220" t="e">
        <f t="shared" si="48"/>
        <v>#VALUE!</v>
      </c>
      <c r="G825" s="102" t="e">
        <f>EUR3M!AX824</f>
        <v>#VALUE!</v>
      </c>
      <c r="H825" s="102">
        <f>EUR3M!AY824</f>
        <v>1.5234753720976366E-2</v>
      </c>
      <c r="I825" s="220" t="e">
        <f t="shared" si="49"/>
        <v>#VALUE!</v>
      </c>
      <c r="J825" s="102" t="e">
        <f>EUR6M!AX824</f>
        <v>#VALUE!</v>
      </c>
      <c r="K825" s="102">
        <f>EUR6M!AY824</f>
        <v>1.6037765586044164E-2</v>
      </c>
      <c r="L825" s="220" t="e">
        <f t="shared" si="50"/>
        <v>#VALUE!</v>
      </c>
      <c r="M825" s="102" t="e">
        <f>EUR1Y!AX824</f>
        <v>#VALUE!</v>
      </c>
      <c r="N825" s="102">
        <f>EUR1Y!AY824</f>
        <v>1.7227454715573309E-2</v>
      </c>
      <c r="O825" s="220" t="e">
        <f t="shared" si="51"/>
        <v>#VALUE!</v>
      </c>
    </row>
    <row r="826" spans="1:15" x14ac:dyDescent="0.2">
      <c r="A826" s="57" t="s">
        <v>44</v>
      </c>
      <c r="B826" s="219">
        <f>_xll.qlInterestRateIndexFixingDate(IborIndex&amp;"6M",C826,Trigger)</f>
        <v>45058</v>
      </c>
      <c r="C826" s="219">
        <f>_xll.qlCalendarAdvance(Calendar,C825,A826,"f",,Trigger)</f>
        <v>45062</v>
      </c>
      <c r="D826" s="102" t="e">
        <f>EUR1M!AP825</f>
        <v>#VALUE!</v>
      </c>
      <c r="E826" s="102">
        <f>EUR1M!AQ825</f>
        <v>1.4189980675947678E-2</v>
      </c>
      <c r="F826" s="220" t="e">
        <f t="shared" si="48"/>
        <v>#VALUE!</v>
      </c>
      <c r="G826" s="102" t="e">
        <f>EUR3M!AX825</f>
        <v>#VALUE!</v>
      </c>
      <c r="H826" s="102">
        <f>EUR3M!AY825</f>
        <v>1.5256592477973074E-2</v>
      </c>
      <c r="I826" s="220" t="e">
        <f t="shared" si="49"/>
        <v>#VALUE!</v>
      </c>
      <c r="J826" s="102" t="e">
        <f>EUR6M!AX825</f>
        <v>#VALUE!</v>
      </c>
      <c r="K826" s="102">
        <f>EUR6M!AY825</f>
        <v>1.605469808962106E-2</v>
      </c>
      <c r="L826" s="220" t="e">
        <f t="shared" si="50"/>
        <v>#VALUE!</v>
      </c>
      <c r="M826" s="102" t="e">
        <f>EUR1Y!AX825</f>
        <v>#VALUE!</v>
      </c>
      <c r="N826" s="102">
        <f>EUR1Y!AY825</f>
        <v>1.7237241884892642E-2</v>
      </c>
      <c r="O826" s="220" t="e">
        <f t="shared" si="51"/>
        <v>#VALUE!</v>
      </c>
    </row>
    <row r="827" spans="1:15" x14ac:dyDescent="0.2">
      <c r="A827" s="57" t="s">
        <v>44</v>
      </c>
      <c r="B827" s="219">
        <f>_xll.qlInterestRateIndexFixingDate(IborIndex&amp;"6M",C827,Trigger)</f>
        <v>45065</v>
      </c>
      <c r="C827" s="219">
        <f>_xll.qlCalendarAdvance(Calendar,C826,A827,"f",,Trigger)</f>
        <v>45069</v>
      </c>
      <c r="D827" s="102" t="e">
        <f>EUR1M!AP826</f>
        <v>#VALUE!</v>
      </c>
      <c r="E827" s="102">
        <f>EUR1M!AQ826</f>
        <v>1.4215904792920786E-2</v>
      </c>
      <c r="F827" s="220" t="e">
        <f t="shared" si="48"/>
        <v>#VALUE!</v>
      </c>
      <c r="G827" s="102" t="e">
        <f>EUR3M!AX826</f>
        <v>#VALUE!</v>
      </c>
      <c r="H827" s="102">
        <f>EUR3M!AY826</f>
        <v>1.5278038382945827E-2</v>
      </c>
      <c r="I827" s="220" t="e">
        <f t="shared" si="49"/>
        <v>#VALUE!</v>
      </c>
      <c r="J827" s="102" t="e">
        <f>EUR6M!AX826</f>
        <v>#VALUE!</v>
      </c>
      <c r="K827" s="102">
        <f>EUR6M!AY826</f>
        <v>1.6071262370614778E-2</v>
      </c>
      <c r="L827" s="220" t="e">
        <f t="shared" si="50"/>
        <v>#VALUE!</v>
      </c>
      <c r="M827" s="102" t="e">
        <f>EUR1Y!AX826</f>
        <v>#VALUE!</v>
      </c>
      <c r="N827" s="102">
        <f>EUR1Y!AY826</f>
        <v>1.7246504549501444E-2</v>
      </c>
      <c r="O827" s="220" t="e">
        <f t="shared" si="51"/>
        <v>#VALUE!</v>
      </c>
    </row>
    <row r="828" spans="1:15" x14ac:dyDescent="0.2">
      <c r="A828" s="57" t="s">
        <v>44</v>
      </c>
      <c r="B828" s="219">
        <f>_xll.qlInterestRateIndexFixingDate(IborIndex&amp;"6M",C828,Trigger)</f>
        <v>45072</v>
      </c>
      <c r="C828" s="219">
        <f>_xll.qlCalendarAdvance(Calendar,C827,A828,"f",,Trigger)</f>
        <v>45076</v>
      </c>
      <c r="D828" s="102" t="e">
        <f>EUR1M!AP827</f>
        <v>#VALUE!</v>
      </c>
      <c r="E828" s="102">
        <f>EUR1M!AQ827</f>
        <v>1.4241383317685763E-2</v>
      </c>
      <c r="F828" s="220" t="e">
        <f t="shared" si="48"/>
        <v>#VALUE!</v>
      </c>
      <c r="G828" s="102" t="e">
        <f>EUR3M!AX827</f>
        <v>#VALUE!</v>
      </c>
      <c r="H828" s="102">
        <f>EUR3M!AY827</f>
        <v>1.5299086920987916E-2</v>
      </c>
      <c r="I828" s="220" t="e">
        <f t="shared" si="49"/>
        <v>#VALUE!</v>
      </c>
      <c r="J828" s="102" t="e">
        <f>EUR6M!AX827</f>
        <v>#VALUE!</v>
      </c>
      <c r="K828" s="102">
        <f>EUR6M!AY827</f>
        <v>1.6083292787040876E-2</v>
      </c>
      <c r="L828" s="220" t="e">
        <f t="shared" si="50"/>
        <v>#VALUE!</v>
      </c>
      <c r="M828" s="102" t="e">
        <f>EUR1Y!AX827</f>
        <v>#VALUE!</v>
      </c>
      <c r="N828" s="102">
        <f>EUR1Y!AY827</f>
        <v>1.7255257448630851E-2</v>
      </c>
      <c r="O828" s="220" t="e">
        <f t="shared" si="51"/>
        <v>#VALUE!</v>
      </c>
    </row>
    <row r="829" spans="1:15" x14ac:dyDescent="0.2">
      <c r="A829" s="57" t="s">
        <v>44</v>
      </c>
      <c r="B829" s="219">
        <f>_xll.qlInterestRateIndexFixingDate(IborIndex&amp;"6M",C829,Trigger)</f>
        <v>45079</v>
      </c>
      <c r="C829" s="219">
        <f>_xll.qlCalendarAdvance(Calendar,C828,A829,"f",,Trigger)</f>
        <v>45083</v>
      </c>
      <c r="D829" s="102" t="e">
        <f>EUR1M!AP828</f>
        <v>#VALUE!</v>
      </c>
      <c r="E829" s="102">
        <f>EUR1M!AQ828</f>
        <v>1.4266412984017818E-2</v>
      </c>
      <c r="F829" s="220" t="e">
        <f t="shared" si="48"/>
        <v>#VALUE!</v>
      </c>
      <c r="G829" s="102" t="e">
        <f>EUR3M!AX828</f>
        <v>#VALUE!</v>
      </c>
      <c r="H829" s="102">
        <f>EUR3M!AY828</f>
        <v>1.5319735592058296E-2</v>
      </c>
      <c r="I829" s="220" t="e">
        <f t="shared" si="49"/>
        <v>#VALUE!</v>
      </c>
      <c r="J829" s="102" t="e">
        <f>EUR6M!AX828</f>
        <v>#VALUE!</v>
      </c>
      <c r="K829" s="102">
        <f>EUR6M!AY828</f>
        <v>1.6099193860869453E-2</v>
      </c>
      <c r="L829" s="220" t="e">
        <f t="shared" si="50"/>
        <v>#VALUE!</v>
      </c>
      <c r="M829" s="102" t="e">
        <f>EUR1Y!AX828</f>
        <v>#VALUE!</v>
      </c>
      <c r="N829" s="102">
        <f>EUR1Y!AY828</f>
        <v>1.72635156958745E-2</v>
      </c>
      <c r="O829" s="220" t="e">
        <f t="shared" si="51"/>
        <v>#VALUE!</v>
      </c>
    </row>
    <row r="830" spans="1:15" x14ac:dyDescent="0.2">
      <c r="A830" s="57" t="s">
        <v>44</v>
      </c>
      <c r="B830" s="219">
        <f>_xll.qlInterestRateIndexFixingDate(IborIndex&amp;"6M",C830,Trigger)</f>
        <v>45086</v>
      </c>
      <c r="C830" s="219">
        <f>_xll.qlCalendarAdvance(Calendar,C829,A830,"f",,Trigger)</f>
        <v>45090</v>
      </c>
      <c r="D830" s="102" t="e">
        <f>EUR1M!AP829</f>
        <v>#VALUE!</v>
      </c>
      <c r="E830" s="102">
        <f>EUR1M!AQ829</f>
        <v>1.4290990525712144E-2</v>
      </c>
      <c r="F830" s="220" t="e">
        <f t="shared" si="48"/>
        <v>#VALUE!</v>
      </c>
      <c r="G830" s="102" t="e">
        <f>EUR3M!AX829</f>
        <v>#VALUE!</v>
      </c>
      <c r="H830" s="102">
        <f>EUR3M!AY829</f>
        <v>1.5339981896183696E-2</v>
      </c>
      <c r="I830" s="220" t="e">
        <f t="shared" si="49"/>
        <v>#VALUE!</v>
      </c>
      <c r="J830" s="102" t="e">
        <f>EUR6M!AX829</f>
        <v>#VALUE!</v>
      </c>
      <c r="K830" s="102">
        <f>EUR6M!AY829</f>
        <v>1.6114720925144651E-2</v>
      </c>
      <c r="L830" s="220" t="e">
        <f t="shared" si="50"/>
        <v>#VALUE!</v>
      </c>
      <c r="M830" s="102" t="e">
        <f>EUR1Y!AX829</f>
        <v>#VALUE!</v>
      </c>
      <c r="N830" s="102">
        <f>EUR1Y!AY829</f>
        <v>1.727129455885261E-2</v>
      </c>
      <c r="O830" s="220" t="e">
        <f t="shared" si="51"/>
        <v>#VALUE!</v>
      </c>
    </row>
    <row r="831" spans="1:15" x14ac:dyDescent="0.2">
      <c r="A831" s="57" t="s">
        <v>44</v>
      </c>
      <c r="B831" s="219">
        <f>_xll.qlInterestRateIndexFixingDate(IborIndex&amp;"6M",C831,Trigger)</f>
        <v>45093</v>
      </c>
      <c r="C831" s="219">
        <f>_xll.qlCalendarAdvance(Calendar,C830,A831,"f",,Trigger)</f>
        <v>45097</v>
      </c>
      <c r="D831" s="102" t="e">
        <f>EUR1M!AP830</f>
        <v>#VALUE!</v>
      </c>
      <c r="E831" s="102">
        <f>EUR1M!AQ830</f>
        <v>1.4315112676598907E-2</v>
      </c>
      <c r="F831" s="220" t="e">
        <f t="shared" si="48"/>
        <v>#VALUE!</v>
      </c>
      <c r="G831" s="102" t="e">
        <f>EUR3M!AX830</f>
        <v>#VALUE!</v>
      </c>
      <c r="H831" s="102">
        <f>EUR3M!AY830</f>
        <v>1.5359823333465568E-2</v>
      </c>
      <c r="I831" s="220" t="e">
        <f t="shared" si="49"/>
        <v>#VALUE!</v>
      </c>
      <c r="J831" s="102" t="e">
        <f>EUR6M!AX830</f>
        <v>#VALUE!</v>
      </c>
      <c r="K831" s="102">
        <f>EUR6M!AY830</f>
        <v>1.612987197320933E-2</v>
      </c>
      <c r="L831" s="220" t="e">
        <f t="shared" si="50"/>
        <v>#VALUE!</v>
      </c>
      <c r="M831" s="102" t="e">
        <f>EUR1Y!AX830</f>
        <v>#VALUE!</v>
      </c>
      <c r="N831" s="102">
        <f>EUR1Y!AY830</f>
        <v>1.7278609459145271E-2</v>
      </c>
      <c r="O831" s="220" t="e">
        <f t="shared" si="51"/>
        <v>#VALUE!</v>
      </c>
    </row>
    <row r="832" spans="1:15" x14ac:dyDescent="0.2">
      <c r="A832" s="57" t="s">
        <v>44</v>
      </c>
      <c r="B832" s="219">
        <f>_xll.qlInterestRateIndexFixingDate(IborIndex&amp;"6M",C832,Trigger)</f>
        <v>45100</v>
      </c>
      <c r="C832" s="219">
        <f>_xll.qlCalendarAdvance(Calendar,C831,A832,"f",,Trigger)</f>
        <v>45104</v>
      </c>
      <c r="D832" s="102" t="e">
        <f>EUR1M!AP831</f>
        <v>#VALUE!</v>
      </c>
      <c r="E832" s="102">
        <f>EUR1M!AQ831</f>
        <v>1.4338776170528256E-2</v>
      </c>
      <c r="F832" s="220" t="e">
        <f t="shared" si="48"/>
        <v>#VALUE!</v>
      </c>
      <c r="G832" s="102" t="e">
        <f>EUR3M!AX831</f>
        <v>#VALUE!</v>
      </c>
      <c r="H832" s="102">
        <f>EUR3M!AY831</f>
        <v>1.5379257404078346E-2</v>
      </c>
      <c r="I832" s="220" t="e">
        <f t="shared" si="49"/>
        <v>#VALUE!</v>
      </c>
      <c r="J832" s="102" t="e">
        <f>EUR6M!AX831</f>
        <v>#VALUE!</v>
      </c>
      <c r="K832" s="102">
        <f>EUR6M!AY831</f>
        <v>1.6144644998556182E-2</v>
      </c>
      <c r="L832" s="220" t="e">
        <f t="shared" si="50"/>
        <v>#VALUE!</v>
      </c>
      <c r="M832" s="102" t="e">
        <f>EUR1Y!AX831</f>
        <v>#VALUE!</v>
      </c>
      <c r="N832" s="102">
        <f>EUR1Y!AY831</f>
        <v>1.7283771572703006E-2</v>
      </c>
      <c r="O832" s="220" t="e">
        <f t="shared" si="51"/>
        <v>#VALUE!</v>
      </c>
    </row>
    <row r="833" spans="1:15" x14ac:dyDescent="0.2">
      <c r="A833" s="57" t="s">
        <v>44</v>
      </c>
      <c r="B833" s="219">
        <f>_xll.qlInterestRateIndexFixingDate(IborIndex&amp;"6M",C833,Trigger)</f>
        <v>45107</v>
      </c>
      <c r="C833" s="219">
        <f>_xll.qlCalendarAdvance(Calendar,C832,A833,"f",,Trigger)</f>
        <v>45111</v>
      </c>
      <c r="D833" s="102" t="e">
        <f>EUR1M!AP832</f>
        <v>#VALUE!</v>
      </c>
      <c r="E833" s="102">
        <f>EUR1M!AQ832</f>
        <v>1.4361977741380316E-2</v>
      </c>
      <c r="F833" s="220" t="e">
        <f t="shared" si="48"/>
        <v>#VALUE!</v>
      </c>
      <c r="G833" s="102" t="e">
        <f>EUR3M!AX832</f>
        <v>#VALUE!</v>
      </c>
      <c r="H833" s="102">
        <f>EUR3M!AY832</f>
        <v>1.5398281608269452E-2</v>
      </c>
      <c r="I833" s="220" t="e">
        <f t="shared" si="49"/>
        <v>#VALUE!</v>
      </c>
      <c r="J833" s="102" t="e">
        <f>EUR6M!AX832</f>
        <v>#VALUE!</v>
      </c>
      <c r="K833" s="102">
        <f>EUR6M!AY832</f>
        <v>1.6162797871533567E-2</v>
      </c>
      <c r="L833" s="220" t="e">
        <f t="shared" si="50"/>
        <v>#VALUE!</v>
      </c>
      <c r="M833" s="102" t="e">
        <f>EUR1Y!AX832</f>
        <v>#VALUE!</v>
      </c>
      <c r="N833" s="102">
        <f>EUR1Y!AY832</f>
        <v>1.7291909827385078E-2</v>
      </c>
      <c r="O833" s="220" t="e">
        <f t="shared" si="51"/>
        <v>#VALUE!</v>
      </c>
    </row>
    <row r="834" spans="1:15" x14ac:dyDescent="0.2">
      <c r="A834" s="57" t="s">
        <v>44</v>
      </c>
      <c r="B834" s="219">
        <f>_xll.qlInterestRateIndexFixingDate(IborIndex&amp;"6M",C834,Trigger)</f>
        <v>45114</v>
      </c>
      <c r="C834" s="219">
        <f>_xll.qlCalendarAdvance(Calendar,C833,A834,"f",,Trigger)</f>
        <v>45118</v>
      </c>
      <c r="D834" s="102" t="e">
        <f>EUR1M!AP833</f>
        <v>#VALUE!</v>
      </c>
      <c r="E834" s="102">
        <f>EUR1M!AQ833</f>
        <v>1.4384714123067688E-2</v>
      </c>
      <c r="F834" s="220" t="e">
        <f t="shared" si="48"/>
        <v>#VALUE!</v>
      </c>
      <c r="G834" s="102" t="e">
        <f>EUR3M!AX833</f>
        <v>#VALUE!</v>
      </c>
      <c r="H834" s="102">
        <f>EUR3M!AY833</f>
        <v>1.5416893446373195E-2</v>
      </c>
      <c r="I834" s="220" t="e">
        <f t="shared" si="49"/>
        <v>#VALUE!</v>
      </c>
      <c r="J834" s="102" t="e">
        <f>EUR6M!AX833</f>
        <v>#VALUE!</v>
      </c>
      <c r="K834" s="102">
        <f>EUR6M!AY833</f>
        <v>1.6176726692599574E-2</v>
      </c>
      <c r="L834" s="220" t="e">
        <f t="shared" si="50"/>
        <v>#VALUE!</v>
      </c>
      <c r="M834" s="102" t="e">
        <f>EUR1Y!AX833</f>
        <v>#VALUE!</v>
      </c>
      <c r="N834" s="102">
        <f>EUR1Y!AY833</f>
        <v>1.7297926907688655E-2</v>
      </c>
      <c r="O834" s="220" t="e">
        <f t="shared" si="51"/>
        <v>#VALUE!</v>
      </c>
    </row>
    <row r="835" spans="1:15" x14ac:dyDescent="0.2">
      <c r="A835" s="57" t="s">
        <v>44</v>
      </c>
      <c r="B835" s="219">
        <f>_xll.qlInterestRateIndexFixingDate(IborIndex&amp;"6M",C835,Trigger)</f>
        <v>45121</v>
      </c>
      <c r="C835" s="219">
        <f>_xll.qlCalendarAdvance(Calendar,C834,A835,"f",,Trigger)</f>
        <v>45125</v>
      </c>
      <c r="D835" s="102" t="e">
        <f>EUR1M!AP834</f>
        <v>#VALUE!</v>
      </c>
      <c r="E835" s="102">
        <f>EUR1M!AQ834</f>
        <v>1.4406982049525452E-2</v>
      </c>
      <c r="F835" s="220" t="e">
        <f t="shared" si="48"/>
        <v>#VALUE!</v>
      </c>
      <c r="G835" s="102" t="e">
        <f>EUR3M!AX834</f>
        <v>#VALUE!</v>
      </c>
      <c r="H835" s="102">
        <f>EUR3M!AY834</f>
        <v>1.5435090418801211E-2</v>
      </c>
      <c r="I835" s="220" t="e">
        <f t="shared" si="49"/>
        <v>#VALUE!</v>
      </c>
      <c r="J835" s="102" t="e">
        <f>EUR6M!AX834</f>
        <v>#VALUE!</v>
      </c>
      <c r="K835" s="102">
        <f>EUR6M!AY834</f>
        <v>1.6190270992525922E-2</v>
      </c>
      <c r="L835" s="220" t="e">
        <f t="shared" si="50"/>
        <v>#VALUE!</v>
      </c>
      <c r="M835" s="102" t="e">
        <f>EUR1Y!AX834</f>
        <v>#VALUE!</v>
      </c>
      <c r="N835" s="102">
        <f>EUR1Y!AY834</f>
        <v>1.730354324989257E-2</v>
      </c>
      <c r="O835" s="220" t="e">
        <f t="shared" si="51"/>
        <v>#VALUE!</v>
      </c>
    </row>
    <row r="836" spans="1:15" x14ac:dyDescent="0.2">
      <c r="A836" s="57" t="s">
        <v>44</v>
      </c>
      <c r="B836" s="219">
        <f>_xll.qlInterestRateIndexFixingDate(IborIndex&amp;"6M",C836,Trigger)</f>
        <v>45128</v>
      </c>
      <c r="C836" s="219">
        <f>_xll.qlCalendarAdvance(Calendar,C835,A836,"f",,Trigger)</f>
        <v>45132</v>
      </c>
      <c r="D836" s="102" t="e">
        <f>EUR1M!AP835</f>
        <v>#VALUE!</v>
      </c>
      <c r="E836" s="102">
        <f>EUR1M!AQ835</f>
        <v>1.4428778254733654E-2</v>
      </c>
      <c r="F836" s="220" t="e">
        <f t="shared" ref="F836:F899" si="52">(D836-E836)*10000</f>
        <v>#VALUE!</v>
      </c>
      <c r="G836" s="102" t="e">
        <f>EUR3M!AX835</f>
        <v>#VALUE!</v>
      </c>
      <c r="H836" s="102">
        <f>EUR3M!AY835</f>
        <v>1.545287002604942E-2</v>
      </c>
      <c r="I836" s="220" t="e">
        <f t="shared" ref="I836:I899" si="53">(G836-H836)*10000</f>
        <v>#VALUE!</v>
      </c>
      <c r="J836" s="102" t="e">
        <f>EUR6M!AX835</f>
        <v>#VALUE!</v>
      </c>
      <c r="K836" s="102">
        <f>EUR6M!AY835</f>
        <v>1.6203428765092471E-2</v>
      </c>
      <c r="L836" s="220" t="e">
        <f t="shared" ref="L836:L899" si="54">(J836-K836)*10000</f>
        <v>#VALUE!</v>
      </c>
      <c r="M836" s="102" t="e">
        <f>EUR1Y!AX835</f>
        <v>#VALUE!</v>
      </c>
      <c r="N836" s="102">
        <f>EUR1Y!AY835</f>
        <v>1.7308775044392155E-2</v>
      </c>
      <c r="O836" s="220" t="e">
        <f t="shared" ref="O836:O899" si="55">(M836-N836)*10000</f>
        <v>#VALUE!</v>
      </c>
    </row>
    <row r="837" spans="1:15" x14ac:dyDescent="0.2">
      <c r="A837" s="57" t="s">
        <v>44</v>
      </c>
      <c r="B837" s="219">
        <f>_xll.qlInterestRateIndexFixingDate(IborIndex&amp;"6M",C837,Trigger)</f>
        <v>45135</v>
      </c>
      <c r="C837" s="219">
        <f>_xll.qlCalendarAdvance(Calendar,C836,A837,"f",,Trigger)</f>
        <v>45139</v>
      </c>
      <c r="D837" s="102" t="e">
        <f>EUR1M!AP836</f>
        <v>#VALUE!</v>
      </c>
      <c r="E837" s="102">
        <f>EUR1M!AQ836</f>
        <v>1.4450099472694822E-2</v>
      </c>
      <c r="F837" s="220" t="e">
        <f t="shared" si="52"/>
        <v>#VALUE!</v>
      </c>
      <c r="G837" s="102" t="e">
        <f>EUR3M!AX836</f>
        <v>#VALUE!</v>
      </c>
      <c r="H837" s="102">
        <f>EUR3M!AY836</f>
        <v>1.5470229768701495E-2</v>
      </c>
      <c r="I837" s="220" t="e">
        <f t="shared" si="53"/>
        <v>#VALUE!</v>
      </c>
      <c r="J837" s="102" t="e">
        <f>EUR6M!AX836</f>
        <v>#VALUE!</v>
      </c>
      <c r="K837" s="102">
        <f>EUR6M!AY836</f>
        <v>1.6216198004253144E-2</v>
      </c>
      <c r="L837" s="220" t="e">
        <f t="shared" si="54"/>
        <v>#VALUE!</v>
      </c>
      <c r="M837" s="102" t="e">
        <f>EUR1Y!AX836</f>
        <v>#VALUE!</v>
      </c>
      <c r="N837" s="102">
        <f>EUR1Y!AY836</f>
        <v>1.731363863516119E-2</v>
      </c>
      <c r="O837" s="220" t="e">
        <f t="shared" si="55"/>
        <v>#VALUE!</v>
      </c>
    </row>
    <row r="838" spans="1:15" x14ac:dyDescent="0.2">
      <c r="A838" s="57" t="s">
        <v>44</v>
      </c>
      <c r="B838" s="219">
        <f>_xll.qlInterestRateIndexFixingDate(IborIndex&amp;"6M",C838,Trigger)</f>
        <v>45142</v>
      </c>
      <c r="C838" s="219">
        <f>_xll.qlCalendarAdvance(Calendar,C837,A838,"f",,Trigger)</f>
        <v>45146</v>
      </c>
      <c r="D838" s="102" t="e">
        <f>EUR1M!AP837</f>
        <v>#VALUE!</v>
      </c>
      <c r="E838" s="102">
        <f>EUR1M!AQ837</f>
        <v>1.4470942437456447E-2</v>
      </c>
      <c r="F838" s="220" t="e">
        <f t="shared" si="52"/>
        <v>#VALUE!</v>
      </c>
      <c r="G838" s="102" t="e">
        <f>EUR3M!AX837</f>
        <v>#VALUE!</v>
      </c>
      <c r="H838" s="102">
        <f>EUR3M!AY837</f>
        <v>1.5487167147434078E-2</v>
      </c>
      <c r="I838" s="220" t="e">
        <f t="shared" si="53"/>
        <v>#VALUE!</v>
      </c>
      <c r="J838" s="102" t="e">
        <f>EUR6M!AX837</f>
        <v>#VALUE!</v>
      </c>
      <c r="K838" s="102">
        <f>EUR6M!AY837</f>
        <v>1.6228576704141497E-2</v>
      </c>
      <c r="L838" s="220" t="e">
        <f t="shared" si="54"/>
        <v>#VALUE!</v>
      </c>
      <c r="M838" s="102" t="e">
        <f>EUR1Y!AX837</f>
        <v>#VALUE!</v>
      </c>
      <c r="N838" s="102">
        <f>EUR1Y!AY837</f>
        <v>1.7318150519692828E-2</v>
      </c>
      <c r="O838" s="220" t="e">
        <f t="shared" si="55"/>
        <v>#VALUE!</v>
      </c>
    </row>
    <row r="839" spans="1:15" x14ac:dyDescent="0.2">
      <c r="A839" s="57" t="s">
        <v>44</v>
      </c>
      <c r="B839" s="219">
        <f>_xll.qlInterestRateIndexFixingDate(IborIndex&amp;"6M",C839,Trigger)</f>
        <v>45149</v>
      </c>
      <c r="C839" s="219">
        <f>_xll.qlCalendarAdvance(Calendar,C838,A839,"f",,Trigger)</f>
        <v>45153</v>
      </c>
      <c r="D839" s="102" t="e">
        <f>EUR1M!AP838</f>
        <v>#VALUE!</v>
      </c>
      <c r="E839" s="102">
        <f>EUR1M!AQ838</f>
        <v>1.4491303883093498E-2</v>
      </c>
      <c r="F839" s="220" t="e">
        <f t="shared" si="52"/>
        <v>#VALUE!</v>
      </c>
      <c r="G839" s="102" t="e">
        <f>EUR3M!AX838</f>
        <v>#VALUE!</v>
      </c>
      <c r="H839" s="102">
        <f>EUR3M!AY838</f>
        <v>1.5503679663012438E-2</v>
      </c>
      <c r="I839" s="220" t="e">
        <f t="shared" si="53"/>
        <v>#VALUE!</v>
      </c>
      <c r="J839" s="102" t="e">
        <f>EUR6M!AX838</f>
        <v>#VALUE!</v>
      </c>
      <c r="K839" s="102">
        <f>EUR6M!AY838</f>
        <v>1.6240562859074169E-2</v>
      </c>
      <c r="L839" s="220" t="e">
        <f t="shared" si="54"/>
        <v>#VALUE!</v>
      </c>
      <c r="M839" s="102" t="e">
        <f>EUR1Y!AX838</f>
        <v>#VALUE!</v>
      </c>
      <c r="N839" s="102">
        <f>EUR1Y!AY838</f>
        <v>1.7322327348946384E-2</v>
      </c>
      <c r="O839" s="220" t="e">
        <f t="shared" si="55"/>
        <v>#VALUE!</v>
      </c>
    </row>
    <row r="840" spans="1:15" x14ac:dyDescent="0.2">
      <c r="A840" s="57" t="s">
        <v>44</v>
      </c>
      <c r="B840" s="219">
        <f>_xll.qlInterestRateIndexFixingDate(IborIndex&amp;"6M",C840,Trigger)</f>
        <v>45156</v>
      </c>
      <c r="C840" s="219">
        <f>_xll.qlCalendarAdvance(Calendar,C839,A840,"f",,Trigger)</f>
        <v>45160</v>
      </c>
      <c r="D840" s="102" t="e">
        <f>EUR1M!AP839</f>
        <v>#VALUE!</v>
      </c>
      <c r="E840" s="102">
        <f>EUR1M!AQ839</f>
        <v>1.4511180543723412E-2</v>
      </c>
      <c r="F840" s="220" t="e">
        <f t="shared" si="52"/>
        <v>#VALUE!</v>
      </c>
      <c r="G840" s="102" t="e">
        <f>EUR3M!AX839</f>
        <v>#VALUE!</v>
      </c>
      <c r="H840" s="102">
        <f>EUR3M!AY839</f>
        <v>1.5519764816301762E-2</v>
      </c>
      <c r="I840" s="220" t="e">
        <f t="shared" si="53"/>
        <v>#VALUE!</v>
      </c>
      <c r="J840" s="102" t="e">
        <f>EUR6M!AX839</f>
        <v>#VALUE!</v>
      </c>
      <c r="K840" s="102">
        <f>EUR6M!AY839</f>
        <v>1.6252154463553888E-2</v>
      </c>
      <c r="L840" s="220" t="e">
        <f t="shared" si="54"/>
        <v>#VALUE!</v>
      </c>
      <c r="M840" s="102" t="e">
        <f>EUR1Y!AX839</f>
        <v>#VALUE!</v>
      </c>
      <c r="N840" s="102">
        <f>EUR1Y!AY839</f>
        <v>1.7326185927289746E-2</v>
      </c>
      <c r="O840" s="220" t="e">
        <f t="shared" si="55"/>
        <v>#VALUE!</v>
      </c>
    </row>
    <row r="841" spans="1:15" x14ac:dyDescent="0.2">
      <c r="A841" s="57" t="s">
        <v>44</v>
      </c>
      <c r="B841" s="219">
        <f>_xll.qlInterestRateIndexFixingDate(IborIndex&amp;"6M",C841,Trigger)</f>
        <v>45163</v>
      </c>
      <c r="C841" s="219">
        <f>_xll.qlCalendarAdvance(Calendar,C840,A841,"f",,Trigger)</f>
        <v>45167</v>
      </c>
      <c r="D841" s="102" t="e">
        <f>EUR1M!AP840</f>
        <v>#VALUE!</v>
      </c>
      <c r="E841" s="102">
        <f>EUR1M!AQ840</f>
        <v>1.4525653215163054E-2</v>
      </c>
      <c r="F841" s="220" t="e">
        <f t="shared" si="52"/>
        <v>#VALUE!</v>
      </c>
      <c r="G841" s="102" t="e">
        <f>EUR3M!AX840</f>
        <v>#VALUE!</v>
      </c>
      <c r="H841" s="102">
        <f>EUR3M!AY840</f>
        <v>1.553542010825934E-2</v>
      </c>
      <c r="I841" s="220" t="e">
        <f t="shared" si="53"/>
        <v>#VALUE!</v>
      </c>
      <c r="J841" s="102" t="e">
        <f>EUR6M!AX840</f>
        <v>#VALUE!</v>
      </c>
      <c r="K841" s="102">
        <f>EUR6M!AY840</f>
        <v>1.6259224989619615E-2</v>
      </c>
      <c r="L841" s="220" t="e">
        <f t="shared" si="54"/>
        <v>#VALUE!</v>
      </c>
      <c r="M841" s="102" t="e">
        <f>EUR1Y!AX840</f>
        <v>#VALUE!</v>
      </c>
      <c r="N841" s="102">
        <f>EUR1Y!AY840</f>
        <v>1.732846836284211E-2</v>
      </c>
      <c r="O841" s="220" t="e">
        <f t="shared" si="55"/>
        <v>#VALUE!</v>
      </c>
    </row>
    <row r="842" spans="1:15" x14ac:dyDescent="0.2">
      <c r="A842" s="57" t="s">
        <v>44</v>
      </c>
      <c r="B842" s="219">
        <f>_xll.qlInterestRateIndexFixingDate(IborIndex&amp;"6M",C842,Trigger)</f>
        <v>45170</v>
      </c>
      <c r="C842" s="219">
        <f>_xll.qlCalendarAdvance(Calendar,C841,A842,"f",,Trigger)</f>
        <v>45174</v>
      </c>
      <c r="D842" s="102" t="e">
        <f>EUR1M!AP841</f>
        <v>#VALUE!</v>
      </c>
      <c r="E842" s="102">
        <f>EUR1M!AQ841</f>
        <v>1.4549466446626413E-2</v>
      </c>
      <c r="F842" s="220" t="e">
        <f t="shared" si="52"/>
        <v>#VALUE!</v>
      </c>
      <c r="G842" s="102" t="e">
        <f>EUR3M!AX841</f>
        <v>#VALUE!</v>
      </c>
      <c r="H842" s="102">
        <f>EUR3M!AY841</f>
        <v>1.5549302357633901E-2</v>
      </c>
      <c r="I842" s="220" t="e">
        <f t="shared" si="53"/>
        <v>#VALUE!</v>
      </c>
      <c r="J842" s="102" t="e">
        <f>EUR6M!AX841</f>
        <v>#VALUE!</v>
      </c>
      <c r="K842" s="102">
        <f>EUR6M!AY841</f>
        <v>1.6270136096680994E-2</v>
      </c>
      <c r="L842" s="220" t="e">
        <f t="shared" si="54"/>
        <v>#VALUE!</v>
      </c>
      <c r="M842" s="102" t="e">
        <f>EUR1Y!AX841</f>
        <v>#VALUE!</v>
      </c>
      <c r="N842" s="102">
        <f>EUR1Y!AY841</f>
        <v>1.7333016315464154E-2</v>
      </c>
      <c r="O842" s="220" t="e">
        <f t="shared" si="55"/>
        <v>#VALUE!</v>
      </c>
    </row>
    <row r="843" spans="1:15" x14ac:dyDescent="0.2">
      <c r="A843" s="57" t="s">
        <v>44</v>
      </c>
      <c r="B843" s="219">
        <f>_xll.qlInterestRateIndexFixingDate(IborIndex&amp;"6M",C843,Trigger)</f>
        <v>45177</v>
      </c>
      <c r="C843" s="219">
        <f>_xll.qlCalendarAdvance(Calendar,C842,A843,"f",,Trigger)</f>
        <v>45181</v>
      </c>
      <c r="D843" s="102" t="e">
        <f>EUR1M!AP842</f>
        <v>#VALUE!</v>
      </c>
      <c r="E843" s="102">
        <f>EUR1M!AQ842</f>
        <v>1.456786915733671E-2</v>
      </c>
      <c r="F843" s="220" t="e">
        <f t="shared" si="52"/>
        <v>#VALUE!</v>
      </c>
      <c r="G843" s="102" t="e">
        <f>EUR3M!AX842</f>
        <v>#VALUE!</v>
      </c>
      <c r="H843" s="102">
        <f>EUR3M!AY842</f>
        <v>1.5564121323641609E-2</v>
      </c>
      <c r="I843" s="220" t="e">
        <f t="shared" si="53"/>
        <v>#VALUE!</v>
      </c>
      <c r="J843" s="102" t="e">
        <f>EUR6M!AX842</f>
        <v>#VALUE!</v>
      </c>
      <c r="K843" s="102">
        <f>EUR6M!AY842</f>
        <v>1.6280647281441383E-2</v>
      </c>
      <c r="L843" s="220" t="e">
        <f t="shared" si="54"/>
        <v>#VALUE!</v>
      </c>
      <c r="M843" s="102" t="e">
        <f>EUR1Y!AX842</f>
        <v>#VALUE!</v>
      </c>
      <c r="N843" s="102">
        <f>EUR1Y!AY842</f>
        <v>1.7336022500628216E-2</v>
      </c>
      <c r="O843" s="220" t="e">
        <f t="shared" si="55"/>
        <v>#VALUE!</v>
      </c>
    </row>
    <row r="844" spans="1:15" x14ac:dyDescent="0.2">
      <c r="A844" s="57" t="s">
        <v>44</v>
      </c>
      <c r="B844" s="219">
        <f>_xll.qlInterestRateIndexFixingDate(IborIndex&amp;"6M",C844,Trigger)</f>
        <v>45184</v>
      </c>
      <c r="C844" s="219">
        <f>_xll.qlCalendarAdvance(Calendar,C843,A844,"f",,Trigger)</f>
        <v>45188</v>
      </c>
      <c r="D844" s="102" t="e">
        <f>EUR1M!AP843</f>
        <v>#VALUE!</v>
      </c>
      <c r="E844" s="102">
        <f>EUR1M!AQ843</f>
        <v>1.4585774019914288E-2</v>
      </c>
      <c r="F844" s="220" t="e">
        <f t="shared" si="52"/>
        <v>#VALUE!</v>
      </c>
      <c r="G844" s="102" t="e">
        <f>EUR3M!AX843</f>
        <v>#VALUE!</v>
      </c>
      <c r="H844" s="102">
        <f>EUR3M!AY843</f>
        <v>1.5578503128564842E-2</v>
      </c>
      <c r="I844" s="220" t="e">
        <f t="shared" si="53"/>
        <v>#VALUE!</v>
      </c>
      <c r="J844" s="102" t="e">
        <f>EUR6M!AX843</f>
        <v>#VALUE!</v>
      </c>
      <c r="K844" s="102">
        <f>EUR6M!AY843</f>
        <v>1.6290756539631943E-2</v>
      </c>
      <c r="L844" s="220" t="e">
        <f t="shared" si="54"/>
        <v>#VALUE!</v>
      </c>
      <c r="M844" s="102" t="e">
        <f>EUR1Y!AX843</f>
        <v>#VALUE!</v>
      </c>
      <c r="N844" s="102">
        <f>EUR1Y!AY843</f>
        <v>1.7338779185454931E-2</v>
      </c>
      <c r="O844" s="220" t="e">
        <f t="shared" si="55"/>
        <v>#VALUE!</v>
      </c>
    </row>
    <row r="845" spans="1:15" x14ac:dyDescent="0.2">
      <c r="A845" s="57" t="s">
        <v>44</v>
      </c>
      <c r="B845" s="219">
        <f>_xll.qlInterestRateIndexFixingDate(IborIndex&amp;"6M",C845,Trigger)</f>
        <v>45191</v>
      </c>
      <c r="C845" s="219">
        <f>_xll.qlCalendarAdvance(Calendar,C844,A845,"f",,Trigger)</f>
        <v>45195</v>
      </c>
      <c r="D845" s="102" t="e">
        <f>EUR1M!AP844</f>
        <v>#VALUE!</v>
      </c>
      <c r="E845" s="102">
        <f>EUR1M!AQ844</f>
        <v>1.4603177768683917E-2</v>
      </c>
      <c r="F845" s="220" t="e">
        <f t="shared" si="52"/>
        <v>#VALUE!</v>
      </c>
      <c r="G845" s="102" t="e">
        <f>EUR3M!AX844</f>
        <v>#VALUE!</v>
      </c>
      <c r="H845" s="102">
        <f>EUR3M!AY844</f>
        <v>1.5593692685592391E-2</v>
      </c>
      <c r="I845" s="220" t="e">
        <f t="shared" si="53"/>
        <v>#VALUE!</v>
      </c>
      <c r="J845" s="102" t="e">
        <f>EUR6M!AX844</f>
        <v>#VALUE!</v>
      </c>
      <c r="K845" s="102">
        <f>EUR6M!AY844</f>
        <v>1.6300461867186311E-2</v>
      </c>
      <c r="L845" s="220" t="e">
        <f t="shared" si="54"/>
        <v>#VALUE!</v>
      </c>
      <c r="M845" s="102" t="e">
        <f>EUR1Y!AX844</f>
        <v>#VALUE!</v>
      </c>
      <c r="N845" s="102">
        <f>EUR1Y!AY844</f>
        <v>1.734130394063051E-2</v>
      </c>
      <c r="O845" s="220" t="e">
        <f t="shared" si="55"/>
        <v>#VALUE!</v>
      </c>
    </row>
    <row r="846" spans="1:15" x14ac:dyDescent="0.2">
      <c r="A846" s="57" t="s">
        <v>44</v>
      </c>
      <c r="B846" s="219">
        <f>_xll.qlInterestRateIndexFixingDate(IborIndex&amp;"6M",C846,Trigger)</f>
        <v>45198</v>
      </c>
      <c r="C846" s="219">
        <f>_xll.qlCalendarAdvance(Calendar,C845,A846,"f",,Trigger)</f>
        <v>45202</v>
      </c>
      <c r="D846" s="102" t="e">
        <f>EUR1M!AP845</f>
        <v>#VALUE!</v>
      </c>
      <c r="E846" s="102">
        <f>EUR1M!AQ845</f>
        <v>1.4620077138022824E-2</v>
      </c>
      <c r="F846" s="220" t="e">
        <f t="shared" si="52"/>
        <v>#VALUE!</v>
      </c>
      <c r="G846" s="102" t="e">
        <f>EUR3M!AX845</f>
        <v>#VALUE!</v>
      </c>
      <c r="H846" s="102">
        <f>EUR3M!AY845</f>
        <v>1.5607161188934562E-2</v>
      </c>
      <c r="I846" s="220" t="e">
        <f t="shared" si="53"/>
        <v>#VALUE!</v>
      </c>
      <c r="J846" s="102" t="e">
        <f>EUR6M!AX845</f>
        <v>#VALUE!</v>
      </c>
      <c r="K846" s="102">
        <f>EUR6M!AY845</f>
        <v>1.6310651719592902E-2</v>
      </c>
      <c r="L846" s="220" t="e">
        <f t="shared" si="54"/>
        <v>#VALUE!</v>
      </c>
      <c r="M846" s="102" t="e">
        <f>EUR1Y!AX845</f>
        <v>#VALUE!</v>
      </c>
      <c r="N846" s="102">
        <f>EUR1Y!AY845</f>
        <v>1.7343614489973666E-2</v>
      </c>
      <c r="O846" s="220" t="e">
        <f t="shared" si="55"/>
        <v>#VALUE!</v>
      </c>
    </row>
    <row r="847" spans="1:15" x14ac:dyDescent="0.2">
      <c r="A847" s="57" t="s">
        <v>44</v>
      </c>
      <c r="B847" s="219">
        <f>_xll.qlInterestRateIndexFixingDate(IborIndex&amp;"6M",C847,Trigger)</f>
        <v>45205</v>
      </c>
      <c r="C847" s="219">
        <f>_xll.qlCalendarAdvance(Calendar,C846,A847,"f",,Trigger)</f>
        <v>45209</v>
      </c>
      <c r="D847" s="102" t="e">
        <f>EUR1M!AP846</f>
        <v>#VALUE!</v>
      </c>
      <c r="E847" s="102">
        <f>EUR1M!AQ846</f>
        <v>1.4636468862350704E-2</v>
      </c>
      <c r="F847" s="220" t="e">
        <f t="shared" si="52"/>
        <v>#VALUE!</v>
      </c>
      <c r="G847" s="102" t="e">
        <f>EUR3M!AX846</f>
        <v>#VALUE!</v>
      </c>
      <c r="H847" s="102">
        <f>EUR3M!AY846</f>
        <v>1.562018483892345E-2</v>
      </c>
      <c r="I847" s="220" t="e">
        <f t="shared" si="53"/>
        <v>#VALUE!</v>
      </c>
      <c r="J847" s="102" t="e">
        <f>EUR6M!AX846</f>
        <v>#VALUE!</v>
      </c>
      <c r="K847" s="102">
        <f>EUR6M!AY846</f>
        <v>1.6319513738673873E-2</v>
      </c>
      <c r="L847" s="220" t="e">
        <f t="shared" si="54"/>
        <v>#VALUE!</v>
      </c>
      <c r="M847" s="102" t="e">
        <f>EUR1Y!AX846</f>
        <v>#VALUE!</v>
      </c>
      <c r="N847" s="102">
        <f>EUR1Y!AY846</f>
        <v>1.7345728710397398E-2</v>
      </c>
      <c r="O847" s="220" t="e">
        <f t="shared" si="55"/>
        <v>#VALUE!</v>
      </c>
    </row>
    <row r="848" spans="1:15" x14ac:dyDescent="0.2">
      <c r="A848" s="57" t="s">
        <v>44</v>
      </c>
      <c r="B848" s="219">
        <f>_xll.qlInterestRateIndexFixingDate(IborIndex&amp;"6M",C848,Trigger)</f>
        <v>45212</v>
      </c>
      <c r="C848" s="219">
        <f>_xll.qlCalendarAdvance(Calendar,C847,A848,"f",,Trigger)</f>
        <v>45216</v>
      </c>
      <c r="D848" s="102" t="e">
        <f>EUR1M!AP847</f>
        <v>#VALUE!</v>
      </c>
      <c r="E848" s="102">
        <f>EUR1M!AQ847</f>
        <v>1.4652349676139709E-2</v>
      </c>
      <c r="F848" s="220" t="e">
        <f t="shared" si="52"/>
        <v>#VALUE!</v>
      </c>
      <c r="G848" s="102" t="e">
        <f>EUR3M!AX847</f>
        <v>#VALUE!</v>
      </c>
      <c r="H848" s="102">
        <f>EUR3M!AY847</f>
        <v>1.5632761137285289E-2</v>
      </c>
      <c r="I848" s="220" t="e">
        <f t="shared" si="53"/>
        <v>#VALUE!</v>
      </c>
      <c r="J848" s="102" t="e">
        <f>EUR6M!AX847</f>
        <v>#VALUE!</v>
      </c>
      <c r="K848" s="102">
        <f>EUR6M!AY847</f>
        <v>1.6327965654789053E-2</v>
      </c>
      <c r="L848" s="220" t="e">
        <f t="shared" si="54"/>
        <v>#VALUE!</v>
      </c>
      <c r="M848" s="102" t="e">
        <f>EUR1Y!AX847</f>
        <v>#VALUE!</v>
      </c>
      <c r="N848" s="102">
        <f>EUR1Y!AY847</f>
        <v>1.7347664631875308E-2</v>
      </c>
      <c r="O848" s="220" t="e">
        <f t="shared" si="55"/>
        <v>#VALUE!</v>
      </c>
    </row>
    <row r="849" spans="1:15" x14ac:dyDescent="0.2">
      <c r="A849" s="57" t="s">
        <v>44</v>
      </c>
      <c r="B849" s="219">
        <f>_xll.qlInterestRateIndexFixingDate(IborIndex&amp;"6M",C849,Trigger)</f>
        <v>45219</v>
      </c>
      <c r="C849" s="219">
        <f>_xll.qlCalendarAdvance(Calendar,C848,A849,"f",,Trigger)</f>
        <v>45223</v>
      </c>
      <c r="D849" s="102" t="e">
        <f>EUR1M!AP848</f>
        <v>#VALUE!</v>
      </c>
      <c r="E849" s="102">
        <f>EUR1M!AQ848</f>
        <v>1.4667716313909451E-2</v>
      </c>
      <c r="F849" s="220" t="e">
        <f t="shared" si="52"/>
        <v>#VALUE!</v>
      </c>
      <c r="G849" s="102" t="e">
        <f>EUR3M!AX848</f>
        <v>#VALUE!</v>
      </c>
      <c r="H849" s="102">
        <f>EUR3M!AY848</f>
        <v>1.5644887585863621E-2</v>
      </c>
      <c r="I849" s="220" t="e">
        <f t="shared" si="53"/>
        <v>#VALUE!</v>
      </c>
      <c r="J849" s="102" t="e">
        <f>EUR6M!AX848</f>
        <v>#VALUE!</v>
      </c>
      <c r="K849" s="102">
        <f>EUR6M!AY848</f>
        <v>1.6336005464615028E-2</v>
      </c>
      <c r="L849" s="220" t="e">
        <f t="shared" si="54"/>
        <v>#VALUE!</v>
      </c>
      <c r="M849" s="102" t="e">
        <f>EUR1Y!AX848</f>
        <v>#VALUE!</v>
      </c>
      <c r="N849" s="102">
        <f>EUR1Y!AY848</f>
        <v>1.734944043740793E-2</v>
      </c>
      <c r="O849" s="220" t="e">
        <f t="shared" si="55"/>
        <v>#VALUE!</v>
      </c>
    </row>
    <row r="850" spans="1:15" x14ac:dyDescent="0.2">
      <c r="A850" s="57" t="s">
        <v>44</v>
      </c>
      <c r="B850" s="219">
        <f>_xll.qlInterestRateIndexFixingDate(IborIndex&amp;"6M",C850,Trigger)</f>
        <v>45226</v>
      </c>
      <c r="C850" s="219">
        <f>_xll.qlCalendarAdvance(Calendar,C849,A850,"f",,Trigger)</f>
        <v>45230</v>
      </c>
      <c r="D850" s="102" t="e">
        <f>EUR1M!AP849</f>
        <v>#VALUE!</v>
      </c>
      <c r="E850" s="102">
        <f>EUR1M!AQ849</f>
        <v>1.4682565510237E-2</v>
      </c>
      <c r="F850" s="220" t="e">
        <f t="shared" si="52"/>
        <v>#VALUE!</v>
      </c>
      <c r="G850" s="102" t="e">
        <f>EUR3M!AX849</f>
        <v>#VALUE!</v>
      </c>
      <c r="H850" s="102">
        <f>EUR3M!AY849</f>
        <v>1.5656561686626224E-2</v>
      </c>
      <c r="I850" s="220" t="e">
        <f t="shared" si="53"/>
        <v>#VALUE!</v>
      </c>
      <c r="J850" s="102" t="e">
        <f>EUR6M!AX849</f>
        <v>#VALUE!</v>
      </c>
      <c r="K850" s="102">
        <f>EUR6M!AY849</f>
        <v>1.6342859417708556E-2</v>
      </c>
      <c r="L850" s="220" t="e">
        <f t="shared" si="54"/>
        <v>#VALUE!</v>
      </c>
      <c r="M850" s="102" t="e">
        <f>EUR1Y!AX849</f>
        <v>#VALUE!</v>
      </c>
      <c r="N850" s="102">
        <f>EUR1Y!AY849</f>
        <v>1.7351074462993856E-2</v>
      </c>
      <c r="O850" s="220" t="e">
        <f t="shared" si="55"/>
        <v>#VALUE!</v>
      </c>
    </row>
    <row r="851" spans="1:15" x14ac:dyDescent="0.2">
      <c r="A851" s="57" t="s">
        <v>44</v>
      </c>
      <c r="B851" s="219">
        <f>_xll.qlInterestRateIndexFixingDate(IborIndex&amp;"6M",C851,Trigger)</f>
        <v>45233</v>
      </c>
      <c r="C851" s="219">
        <f>_xll.qlCalendarAdvance(Calendar,C850,A851,"f",,Trigger)</f>
        <v>45237</v>
      </c>
      <c r="D851" s="102" t="e">
        <f>EUR1M!AP850</f>
        <v>#VALUE!</v>
      </c>
      <c r="E851" s="102">
        <f>EUR1M!AQ850</f>
        <v>1.4696893999749383E-2</v>
      </c>
      <c r="F851" s="220" t="e">
        <f t="shared" si="52"/>
        <v>#VALUE!</v>
      </c>
      <c r="G851" s="102" t="e">
        <f>EUR3M!AX850</f>
        <v>#VALUE!</v>
      </c>
      <c r="H851" s="102">
        <f>EUR3M!AY850</f>
        <v>1.5667780941666005E-2</v>
      </c>
      <c r="I851" s="220" t="e">
        <f t="shared" si="53"/>
        <v>#VALUE!</v>
      </c>
      <c r="J851" s="102" t="e">
        <f>EUR6M!AX850</f>
        <v>#VALUE!</v>
      </c>
      <c r="K851" s="102">
        <f>EUR6M!AY850</f>
        <v>1.6350099087849738E-2</v>
      </c>
      <c r="L851" s="220" t="e">
        <f t="shared" si="54"/>
        <v>#VALUE!</v>
      </c>
      <c r="M851" s="102" t="e">
        <f>EUR1Y!AX850</f>
        <v>#VALUE!</v>
      </c>
      <c r="N851" s="102">
        <f>EUR1Y!AY850</f>
        <v>1.7352585197604093E-2</v>
      </c>
      <c r="O851" s="220" t="e">
        <f t="shared" si="55"/>
        <v>#VALUE!</v>
      </c>
    </row>
    <row r="852" spans="1:15" x14ac:dyDescent="0.2">
      <c r="A852" s="57" t="s">
        <v>44</v>
      </c>
      <c r="B852" s="219">
        <f>_xll.qlInterestRateIndexFixingDate(IborIndex&amp;"6M",C852,Trigger)</f>
        <v>45240</v>
      </c>
      <c r="C852" s="219">
        <f>_xll.qlCalendarAdvance(Calendar,C851,A852,"f",,Trigger)</f>
        <v>45244</v>
      </c>
      <c r="D852" s="102" t="e">
        <f>EUR1M!AP851</f>
        <v>#VALUE!</v>
      </c>
      <c r="E852" s="102">
        <f>EUR1M!AQ851</f>
        <v>1.4710698517128584E-2</v>
      </c>
      <c r="F852" s="220" t="e">
        <f t="shared" si="52"/>
        <v>#VALUE!</v>
      </c>
      <c r="G852" s="102" t="e">
        <f>EUR3M!AX851</f>
        <v>#VALUE!</v>
      </c>
      <c r="H852" s="102">
        <f>EUR3M!AY851</f>
        <v>1.5678542853207057E-2</v>
      </c>
      <c r="I852" s="220" t="e">
        <f t="shared" si="53"/>
        <v>#VALUE!</v>
      </c>
      <c r="J852" s="102" t="e">
        <f>EUR6M!AX851</f>
        <v>#VALUE!</v>
      </c>
      <c r="K852" s="102">
        <f>EUR6M!AY851</f>
        <v>1.6356920908035845E-2</v>
      </c>
      <c r="L852" s="220" t="e">
        <f t="shared" si="54"/>
        <v>#VALUE!</v>
      </c>
      <c r="M852" s="102" t="e">
        <f>EUR1Y!AX851</f>
        <v>#VALUE!</v>
      </c>
      <c r="N852" s="102">
        <f>EUR1Y!AY851</f>
        <v>1.7353991283157299E-2</v>
      </c>
      <c r="O852" s="220" t="e">
        <f t="shared" si="55"/>
        <v>#VALUE!</v>
      </c>
    </row>
    <row r="853" spans="1:15" x14ac:dyDescent="0.2">
      <c r="A853" s="57" t="s">
        <v>44</v>
      </c>
      <c r="B853" s="219">
        <f>_xll.qlInterestRateIndexFixingDate(IborIndex&amp;"6M",C853,Trigger)</f>
        <v>45247</v>
      </c>
      <c r="C853" s="219">
        <f>_xll.qlCalendarAdvance(Calendar,C852,A853,"f",,Trigger)</f>
        <v>45251</v>
      </c>
      <c r="D853" s="102" t="e">
        <f>EUR1M!AP852</f>
        <v>#VALUE!</v>
      </c>
      <c r="E853" s="102">
        <f>EUR1M!AQ852</f>
        <v>1.4726371831123478E-2</v>
      </c>
      <c r="F853" s="220" t="e">
        <f t="shared" si="52"/>
        <v>#VALUE!</v>
      </c>
      <c r="G853" s="102" t="e">
        <f>EUR3M!AX852</f>
        <v>#VALUE!</v>
      </c>
      <c r="H853" s="102">
        <f>EUR3M!AY852</f>
        <v>1.568884492360469E-2</v>
      </c>
      <c r="I853" s="220" t="e">
        <f t="shared" si="53"/>
        <v>#VALUE!</v>
      </c>
      <c r="J853" s="102" t="e">
        <f>EUR6M!AX852</f>
        <v>#VALUE!</v>
      </c>
      <c r="K853" s="102">
        <f>EUR6M!AY852</f>
        <v>1.6363331986811395E-2</v>
      </c>
      <c r="L853" s="220" t="e">
        <f t="shared" si="54"/>
        <v>#VALUE!</v>
      </c>
      <c r="M853" s="102" t="e">
        <f>EUR1Y!AX852</f>
        <v>#VALUE!</v>
      </c>
      <c r="N853" s="102">
        <f>EUR1Y!AY852</f>
        <v>1.7355311514501114E-2</v>
      </c>
      <c r="O853" s="220" t="e">
        <f t="shared" si="55"/>
        <v>#VALUE!</v>
      </c>
    </row>
    <row r="854" spans="1:15" x14ac:dyDescent="0.2">
      <c r="A854" s="57" t="s">
        <v>44</v>
      </c>
      <c r="B854" s="219">
        <f>_xll.qlInterestRateIndexFixingDate(IborIndex&amp;"6M",C854,Trigger)</f>
        <v>45254</v>
      </c>
      <c r="C854" s="219">
        <f>_xll.qlCalendarAdvance(Calendar,C853,A854,"f",,Trigger)</f>
        <v>45258</v>
      </c>
      <c r="D854" s="102" t="e">
        <f>EUR1M!AP853</f>
        <v>#VALUE!</v>
      </c>
      <c r="E854" s="102">
        <f>EUR1M!AQ853</f>
        <v>1.4733214771805886E-2</v>
      </c>
      <c r="F854" s="220" t="e">
        <f t="shared" si="52"/>
        <v>#VALUE!</v>
      </c>
      <c r="G854" s="102" t="e">
        <f>EUR3M!AX853</f>
        <v>#VALUE!</v>
      </c>
      <c r="H854" s="102">
        <f>EUR3M!AY853</f>
        <v>1.5698684655347132E-2</v>
      </c>
      <c r="I854" s="220" t="e">
        <f t="shared" si="53"/>
        <v>#VALUE!</v>
      </c>
      <c r="J854" s="102" t="e">
        <f>EUR6M!AX853</f>
        <v>#VALUE!</v>
      </c>
      <c r="K854" s="102">
        <f>EUR6M!AY853</f>
        <v>1.6370016115424348E-2</v>
      </c>
      <c r="L854" s="220" t="e">
        <f t="shared" si="54"/>
        <v>#VALUE!</v>
      </c>
      <c r="M854" s="102" t="e">
        <f>EUR1Y!AX853</f>
        <v>#VALUE!</v>
      </c>
      <c r="N854" s="102">
        <f>EUR1Y!AY853</f>
        <v>1.7355135150722019E-2</v>
      </c>
      <c r="O854" s="220" t="e">
        <f t="shared" si="55"/>
        <v>#VALUE!</v>
      </c>
    </row>
    <row r="855" spans="1:15" x14ac:dyDescent="0.2">
      <c r="A855" s="57" t="s">
        <v>44</v>
      </c>
      <c r="B855" s="219">
        <f>_xll.qlInterestRateIndexFixingDate(IborIndex&amp;"6M",C855,Trigger)</f>
        <v>45261</v>
      </c>
      <c r="C855" s="219">
        <f>_xll.qlCalendarAdvance(Calendar,C854,A855,"f",,Trigger)</f>
        <v>45265</v>
      </c>
      <c r="D855" s="102" t="e">
        <f>EUR1M!AP854</f>
        <v>#VALUE!</v>
      </c>
      <c r="E855" s="102">
        <f>EUR1M!AQ854</f>
        <v>1.4748935584166234E-2</v>
      </c>
      <c r="F855" s="220" t="e">
        <f t="shared" si="52"/>
        <v>#VALUE!</v>
      </c>
      <c r="G855" s="102" t="e">
        <f>EUR3M!AX854</f>
        <v>#VALUE!</v>
      </c>
      <c r="H855" s="102">
        <f>EUR3M!AY854</f>
        <v>1.5707135871867547E-2</v>
      </c>
      <c r="I855" s="220" t="e">
        <f t="shared" si="53"/>
        <v>#VALUE!</v>
      </c>
      <c r="J855" s="102" t="e">
        <f>EUR6M!AX854</f>
        <v>#VALUE!</v>
      </c>
      <c r="K855" s="102">
        <f>EUR6M!AY854</f>
        <v>1.6375656412734644E-2</v>
      </c>
      <c r="L855" s="220" t="e">
        <f t="shared" si="54"/>
        <v>#VALUE!</v>
      </c>
      <c r="M855" s="102" t="e">
        <f>EUR1Y!AX854</f>
        <v>#VALUE!</v>
      </c>
      <c r="N855" s="102">
        <f>EUR1Y!AY854</f>
        <v>1.7357770358489965E-2</v>
      </c>
      <c r="O855" s="220" t="e">
        <f t="shared" si="55"/>
        <v>#VALUE!</v>
      </c>
    </row>
    <row r="856" spans="1:15" x14ac:dyDescent="0.2">
      <c r="A856" s="57" t="s">
        <v>44</v>
      </c>
      <c r="B856" s="219">
        <f>_xll.qlInterestRateIndexFixingDate(IborIndex&amp;"6M",C856,Trigger)</f>
        <v>45268</v>
      </c>
      <c r="C856" s="219">
        <f>_xll.qlCalendarAdvance(Calendar,C855,A856,"f",,Trigger)</f>
        <v>45272</v>
      </c>
      <c r="D856" s="102" t="e">
        <f>EUR1M!AP855</f>
        <v>#VALUE!</v>
      </c>
      <c r="E856" s="102">
        <f>EUR1M!AQ855</f>
        <v>1.4760611561009107E-2</v>
      </c>
      <c r="F856" s="220" t="e">
        <f t="shared" si="52"/>
        <v>#VALUE!</v>
      </c>
      <c r="G856" s="102" t="e">
        <f>EUR3M!AX855</f>
        <v>#VALUE!</v>
      </c>
      <c r="H856" s="102">
        <f>EUR3M!AY855</f>
        <v>1.5716076896878026E-2</v>
      </c>
      <c r="I856" s="220" t="e">
        <f t="shared" si="53"/>
        <v>#VALUE!</v>
      </c>
      <c r="J856" s="102" t="e">
        <f>EUR6M!AX855</f>
        <v>#VALUE!</v>
      </c>
      <c r="K856" s="102">
        <f>EUR6M!AY855</f>
        <v>1.6380962365120738E-2</v>
      </c>
      <c r="L856" s="220" t="e">
        <f t="shared" si="54"/>
        <v>#VALUE!</v>
      </c>
      <c r="M856" s="102" t="e">
        <f>EUR1Y!AX855</f>
        <v>#VALUE!</v>
      </c>
      <c r="N856" s="102">
        <f>EUR1Y!AY855</f>
        <v>1.7358947325335689E-2</v>
      </c>
      <c r="O856" s="220" t="e">
        <f t="shared" si="55"/>
        <v>#VALUE!</v>
      </c>
    </row>
    <row r="857" spans="1:15" x14ac:dyDescent="0.2">
      <c r="A857" s="57" t="s">
        <v>44</v>
      </c>
      <c r="B857" s="219">
        <f>_xll.qlInterestRateIndexFixingDate(IborIndex&amp;"6M",C857,Trigger)</f>
        <v>45275</v>
      </c>
      <c r="C857" s="219">
        <f>_xll.qlCalendarAdvance(Calendar,C856,A857,"f",,Trigger)</f>
        <v>45279</v>
      </c>
      <c r="D857" s="102" t="e">
        <f>EUR1M!AP856</f>
        <v>#VALUE!</v>
      </c>
      <c r="E857" s="102">
        <f>EUR1M!AQ856</f>
        <v>1.4771747240013011E-2</v>
      </c>
      <c r="F857" s="220" t="e">
        <f t="shared" si="52"/>
        <v>#VALUE!</v>
      </c>
      <c r="G857" s="102" t="e">
        <f>EUR3M!AX856</f>
        <v>#VALUE!</v>
      </c>
      <c r="H857" s="102">
        <f>EUR3M!AY856</f>
        <v>1.5724548290143144E-2</v>
      </c>
      <c r="I857" s="220" t="e">
        <f t="shared" si="53"/>
        <v>#VALUE!</v>
      </c>
      <c r="J857" s="102" t="e">
        <f>EUR6M!AX856</f>
        <v>#VALUE!</v>
      </c>
      <c r="K857" s="102">
        <f>EUR6M!AY856</f>
        <v>1.6385959232220939E-2</v>
      </c>
      <c r="L857" s="220" t="e">
        <f t="shared" si="54"/>
        <v>#VALUE!</v>
      </c>
      <c r="M857" s="102" t="e">
        <f>EUR1Y!AX856</f>
        <v>#VALUE!</v>
      </c>
      <c r="N857" s="102">
        <f>EUR1Y!AY856</f>
        <v>1.7360115146355576E-2</v>
      </c>
      <c r="O857" s="220" t="e">
        <f t="shared" si="55"/>
        <v>#VALUE!</v>
      </c>
    </row>
    <row r="858" spans="1:15" x14ac:dyDescent="0.2">
      <c r="A858" s="57" t="s">
        <v>44</v>
      </c>
      <c r="B858" s="219">
        <f>_xll.qlInterestRateIndexFixingDate(IborIndex&amp;"6M",C858,Trigger)</f>
        <v>45281</v>
      </c>
      <c r="C858" s="219">
        <f>_xll.qlCalendarAdvance(Calendar,C857,A858,"f",,Trigger)</f>
        <v>45287</v>
      </c>
      <c r="D858" s="102" t="e">
        <f>EUR1M!AP857</f>
        <v>#VALUE!</v>
      </c>
      <c r="E858" s="102">
        <f>EUR1M!AQ857</f>
        <v>1.4784811256682448E-2</v>
      </c>
      <c r="F858" s="220" t="e">
        <f t="shared" si="52"/>
        <v>#VALUE!</v>
      </c>
      <c r="G858" s="102" t="e">
        <f>EUR3M!AX857</f>
        <v>#VALUE!</v>
      </c>
      <c r="H858" s="102">
        <f>EUR3M!AY857</f>
        <v>1.5733651620266267E-2</v>
      </c>
      <c r="I858" s="220" t="e">
        <f t="shared" si="53"/>
        <v>#VALUE!</v>
      </c>
      <c r="J858" s="102" t="e">
        <f>EUR6M!AX857</f>
        <v>#VALUE!</v>
      </c>
      <c r="K858" s="102">
        <f>EUR6M!AY857</f>
        <v>1.6390727457918419E-2</v>
      </c>
      <c r="L858" s="220" t="e">
        <f t="shared" si="54"/>
        <v>#VALUE!</v>
      </c>
      <c r="M858" s="102" t="e">
        <f>EUR1Y!AX857</f>
        <v>#VALUE!</v>
      </c>
      <c r="N858" s="102">
        <f>EUR1Y!AY857</f>
        <v>1.7361463697635353E-2</v>
      </c>
      <c r="O858" s="220" t="e">
        <f t="shared" si="55"/>
        <v>#VALUE!</v>
      </c>
    </row>
    <row r="859" spans="1:15" x14ac:dyDescent="0.2">
      <c r="A859" s="57" t="s">
        <v>44</v>
      </c>
      <c r="B859" s="219">
        <f>_xll.qlInterestRateIndexFixingDate(IborIndex&amp;"6M",C859,Trigger)</f>
        <v>45289</v>
      </c>
      <c r="C859" s="219">
        <f>_xll.qlCalendarAdvance(Calendar,C858,A859,"f",,Trigger)</f>
        <v>45294</v>
      </c>
      <c r="D859" s="102" t="e">
        <f>EUR1M!AP858</f>
        <v>#VALUE!</v>
      </c>
      <c r="E859" s="102">
        <f>EUR1M!AQ858</f>
        <v>1.4792806835021764E-2</v>
      </c>
      <c r="F859" s="220" t="e">
        <f t="shared" si="52"/>
        <v>#VALUE!</v>
      </c>
      <c r="G859" s="102" t="e">
        <f>EUR3M!AX858</f>
        <v>#VALUE!</v>
      </c>
      <c r="H859" s="102">
        <f>EUR3M!AY858</f>
        <v>1.5741108252352559E-2</v>
      </c>
      <c r="I859" s="220" t="e">
        <f t="shared" si="53"/>
        <v>#VALUE!</v>
      </c>
      <c r="J859" s="102" t="e">
        <f>EUR6M!AX858</f>
        <v>#VALUE!</v>
      </c>
      <c r="K859" s="102">
        <f>EUR6M!AY858</f>
        <v>1.6395155864081946E-2</v>
      </c>
      <c r="L859" s="220" t="e">
        <f t="shared" si="54"/>
        <v>#VALUE!</v>
      </c>
      <c r="M859" s="102" t="e">
        <f>EUR1Y!AX858</f>
        <v>#VALUE!</v>
      </c>
      <c r="N859" s="102">
        <f>EUR1Y!AY858</f>
        <v>1.7362108925819669E-2</v>
      </c>
      <c r="O859" s="220" t="e">
        <f t="shared" si="55"/>
        <v>#VALUE!</v>
      </c>
    </row>
    <row r="860" spans="1:15" x14ac:dyDescent="0.2">
      <c r="A860" s="57" t="s">
        <v>44</v>
      </c>
      <c r="B860" s="219">
        <f>_xll.qlInterestRateIndexFixingDate(IborIndex&amp;"6M",C860,Trigger)</f>
        <v>45299</v>
      </c>
      <c r="C860" s="219">
        <f>_xll.qlCalendarAdvance(Calendar,C859,A860,"f",,Trigger)</f>
        <v>45301</v>
      </c>
      <c r="D860" s="102" t="e">
        <f>EUR1M!AP859</f>
        <v>#VALUE!</v>
      </c>
      <c r="E860" s="102">
        <f>EUR1M!AQ859</f>
        <v>1.4802262400250628E-2</v>
      </c>
      <c r="F860" s="220" t="e">
        <f t="shared" si="52"/>
        <v>#VALUE!</v>
      </c>
      <c r="G860" s="102" t="e">
        <f>EUR3M!AX859</f>
        <v>#VALUE!</v>
      </c>
      <c r="H860" s="102">
        <f>EUR3M!AY859</f>
        <v>1.5748087406073436E-2</v>
      </c>
      <c r="I860" s="220" t="e">
        <f t="shared" si="53"/>
        <v>#VALUE!</v>
      </c>
      <c r="J860" s="102" t="e">
        <f>EUR6M!AX859</f>
        <v>#VALUE!</v>
      </c>
      <c r="K860" s="102">
        <f>EUR6M!AY859</f>
        <v>1.6399353292319022E-2</v>
      </c>
      <c r="L860" s="220" t="e">
        <f t="shared" si="54"/>
        <v>#VALUE!</v>
      </c>
      <c r="M860" s="102" t="e">
        <f>EUR1Y!AX859</f>
        <v>#VALUE!</v>
      </c>
      <c r="N860" s="102">
        <f>EUR1Y!AY859</f>
        <v>1.7363354674507961E-2</v>
      </c>
      <c r="O860" s="220" t="e">
        <f t="shared" si="55"/>
        <v>#VALUE!</v>
      </c>
    </row>
    <row r="861" spans="1:15" x14ac:dyDescent="0.2">
      <c r="A861" s="57" t="s">
        <v>44</v>
      </c>
      <c r="B861" s="219">
        <f>_xll.qlInterestRateIndexFixingDate(IborIndex&amp;"6M",C861,Trigger)</f>
        <v>45306</v>
      </c>
      <c r="C861" s="219">
        <f>_xll.qlCalendarAdvance(Calendar,C860,A861,"f",,Trigger)</f>
        <v>45308</v>
      </c>
      <c r="D861" s="102" t="e">
        <f>EUR1M!AP860</f>
        <v>#VALUE!</v>
      </c>
      <c r="E861" s="102">
        <f>EUR1M!AQ860</f>
        <v>1.4811164397555089E-2</v>
      </c>
      <c r="F861" s="220" t="e">
        <f t="shared" si="52"/>
        <v>#VALUE!</v>
      </c>
      <c r="G861" s="102" t="e">
        <f>EUR3M!AX860</f>
        <v>#VALUE!</v>
      </c>
      <c r="H861" s="102">
        <f>EUR3M!AY860</f>
        <v>1.5754586585092573E-2</v>
      </c>
      <c r="I861" s="220" t="e">
        <f t="shared" si="53"/>
        <v>#VALUE!</v>
      </c>
      <c r="J861" s="102" t="e">
        <f>EUR6M!AX860</f>
        <v>#VALUE!</v>
      </c>
      <c r="K861" s="102">
        <f>EUR6M!AY860</f>
        <v>1.6403346055774266E-2</v>
      </c>
      <c r="L861" s="220" t="e">
        <f t="shared" si="54"/>
        <v>#VALUE!</v>
      </c>
      <c r="M861" s="102" t="e">
        <f>EUR1Y!AX860</f>
        <v>#VALUE!</v>
      </c>
      <c r="N861" s="102">
        <f>EUR1Y!AY860</f>
        <v>1.7364672158784185E-2</v>
      </c>
      <c r="O861" s="220" t="e">
        <f t="shared" si="55"/>
        <v>#VALUE!</v>
      </c>
    </row>
    <row r="862" spans="1:15" x14ac:dyDescent="0.2">
      <c r="A862" s="57" t="s">
        <v>44</v>
      </c>
      <c r="B862" s="219">
        <f>_xll.qlInterestRateIndexFixingDate(IborIndex&amp;"6M",C862,Trigger)</f>
        <v>45313</v>
      </c>
      <c r="C862" s="219">
        <f>_xll.qlCalendarAdvance(Calendar,C861,A862,"f",,Trigger)</f>
        <v>45315</v>
      </c>
      <c r="D862" s="102" t="e">
        <f>EUR1M!AP861</f>
        <v>#VALUE!</v>
      </c>
      <c r="E862" s="102">
        <f>EUR1M!AQ861</f>
        <v>1.48195095624368E-2</v>
      </c>
      <c r="F862" s="220" t="e">
        <f t="shared" si="52"/>
        <v>#VALUE!</v>
      </c>
      <c r="G862" s="102" t="e">
        <f>EUR3M!AX861</f>
        <v>#VALUE!</v>
      </c>
      <c r="H862" s="102">
        <f>EUR3M!AY861</f>
        <v>1.5760603293230001E-2</v>
      </c>
      <c r="I862" s="220" t="e">
        <f t="shared" si="53"/>
        <v>#VALUE!</v>
      </c>
      <c r="J862" s="102" t="e">
        <f>EUR6M!AX861</f>
        <v>#VALUE!</v>
      </c>
      <c r="K862" s="102">
        <f>EUR6M!AY861</f>
        <v>1.6407160693727475E-2</v>
      </c>
      <c r="L862" s="220" t="e">
        <f t="shared" si="54"/>
        <v>#VALUE!</v>
      </c>
      <c r="M862" s="102" t="e">
        <f>EUR1Y!AX861</f>
        <v>#VALUE!</v>
      </c>
      <c r="N862" s="102">
        <f>EUR1Y!AY861</f>
        <v>1.7366081612158905E-2</v>
      </c>
      <c r="O862" s="220" t="e">
        <f t="shared" si="55"/>
        <v>#VALUE!</v>
      </c>
    </row>
    <row r="863" spans="1:15" x14ac:dyDescent="0.2">
      <c r="A863" s="57" t="s">
        <v>44</v>
      </c>
      <c r="B863" s="219">
        <f>_xll.qlInterestRateIndexFixingDate(IborIndex&amp;"6M",C863,Trigger)</f>
        <v>45320</v>
      </c>
      <c r="C863" s="219">
        <f>_xll.qlCalendarAdvance(Calendar,C862,A863,"f",,Trigger)</f>
        <v>45322</v>
      </c>
      <c r="D863" s="102" t="e">
        <f>EUR1M!AP862</f>
        <v>#VALUE!</v>
      </c>
      <c r="E863" s="102">
        <f>EUR1M!AQ862</f>
        <v>1.4827294630469608E-2</v>
      </c>
      <c r="F863" s="220" t="e">
        <f t="shared" si="52"/>
        <v>#VALUE!</v>
      </c>
      <c r="G863" s="102" t="e">
        <f>EUR3M!AX862</f>
        <v>#VALUE!</v>
      </c>
      <c r="H863" s="102">
        <f>EUR3M!AY862</f>
        <v>1.5765486284716523E-2</v>
      </c>
      <c r="I863" s="220" t="e">
        <f t="shared" si="53"/>
        <v>#VALUE!</v>
      </c>
      <c r="J863" s="102" t="e">
        <f>EUR6M!AX862</f>
        <v>#VALUE!</v>
      </c>
      <c r="K863" s="102">
        <f>EUR6M!AY862</f>
        <v>1.6410823971572498E-2</v>
      </c>
      <c r="L863" s="220" t="e">
        <f t="shared" si="54"/>
        <v>#VALUE!</v>
      </c>
      <c r="M863" s="102" t="e">
        <f>EUR1Y!AX862</f>
        <v>#VALUE!</v>
      </c>
      <c r="N863" s="102">
        <f>EUR1Y!AY862</f>
        <v>1.7367603421476162E-2</v>
      </c>
      <c r="O863" s="220" t="e">
        <f t="shared" si="55"/>
        <v>#VALUE!</v>
      </c>
    </row>
    <row r="864" spans="1:15" x14ac:dyDescent="0.2">
      <c r="A864" s="57" t="s">
        <v>44</v>
      </c>
      <c r="B864" s="219">
        <f>_xll.qlInterestRateIndexFixingDate(IborIndex&amp;"6M",C864,Trigger)</f>
        <v>45327</v>
      </c>
      <c r="C864" s="219">
        <f>_xll.qlCalendarAdvance(Calendar,C863,A864,"f",,Trigger)</f>
        <v>45329</v>
      </c>
      <c r="D864" s="102" t="e">
        <f>EUR1M!AP863</f>
        <v>#VALUE!</v>
      </c>
      <c r="E864" s="102">
        <f>EUR1M!AQ863</f>
        <v>1.4834516337294412E-2</v>
      </c>
      <c r="F864" s="220" t="e">
        <f t="shared" si="52"/>
        <v>#VALUE!</v>
      </c>
      <c r="G864" s="102" t="e">
        <f>EUR3M!AX863</f>
        <v>#VALUE!</v>
      </c>
      <c r="H864" s="102">
        <f>EUR3M!AY863</f>
        <v>1.5770565626613831E-2</v>
      </c>
      <c r="I864" s="220" t="e">
        <f t="shared" si="53"/>
        <v>#VALUE!</v>
      </c>
      <c r="J864" s="102" t="e">
        <f>EUR6M!AX863</f>
        <v>#VALUE!</v>
      </c>
      <c r="K864" s="102">
        <f>EUR6M!AY863</f>
        <v>1.6414362880795747E-2</v>
      </c>
      <c r="L864" s="220" t="e">
        <f t="shared" si="54"/>
        <v>#VALUE!</v>
      </c>
      <c r="M864" s="102" t="e">
        <f>EUR1Y!AX863</f>
        <v>#VALUE!</v>
      </c>
      <c r="N864" s="102">
        <f>EUR1Y!AY863</f>
        <v>1.736925812693459E-2</v>
      </c>
      <c r="O864" s="220" t="e">
        <f t="shared" si="55"/>
        <v>#VALUE!</v>
      </c>
    </row>
    <row r="865" spans="1:15" x14ac:dyDescent="0.2">
      <c r="A865" s="57" t="s">
        <v>44</v>
      </c>
      <c r="B865" s="219">
        <f>_xll.qlInterestRateIndexFixingDate(IborIndex&amp;"6M",C865,Trigger)</f>
        <v>45334</v>
      </c>
      <c r="C865" s="219">
        <f>_xll.qlCalendarAdvance(Calendar,C864,A865,"f",,Trigger)</f>
        <v>45336</v>
      </c>
      <c r="D865" s="102" t="e">
        <f>EUR1M!AP864</f>
        <v>#VALUE!</v>
      </c>
      <c r="E865" s="102">
        <f>EUR1M!AQ864</f>
        <v>1.4841171418629459E-2</v>
      </c>
      <c r="F865" s="220" t="e">
        <f t="shared" si="52"/>
        <v>#VALUE!</v>
      </c>
      <c r="G865" s="102" t="e">
        <f>EUR3M!AX864</f>
        <v>#VALUE!</v>
      </c>
      <c r="H865" s="102">
        <f>EUR3M!AY864</f>
        <v>1.5775155209659886E-2</v>
      </c>
      <c r="I865" s="220" t="e">
        <f t="shared" si="53"/>
        <v>#VALUE!</v>
      </c>
      <c r="J865" s="102" t="e">
        <f>EUR6M!AX864</f>
        <v>#VALUE!</v>
      </c>
      <c r="K865" s="102">
        <f>EUR6M!AY864</f>
        <v>1.6417804638957735E-2</v>
      </c>
      <c r="L865" s="220" t="e">
        <f t="shared" si="54"/>
        <v>#VALUE!</v>
      </c>
      <c r="M865" s="102" t="e">
        <f>EUR1Y!AX864</f>
        <v>#VALUE!</v>
      </c>
      <c r="N865" s="102">
        <f>EUR1Y!AY864</f>
        <v>1.7371066422114452E-2</v>
      </c>
      <c r="O865" s="220" t="e">
        <f t="shared" si="55"/>
        <v>#VALUE!</v>
      </c>
    </row>
    <row r="866" spans="1:15" x14ac:dyDescent="0.2">
      <c r="A866" s="57" t="s">
        <v>44</v>
      </c>
      <c r="B866" s="219">
        <f>_xll.qlInterestRateIndexFixingDate(IborIndex&amp;"6M",C866,Trigger)</f>
        <v>45341</v>
      </c>
      <c r="C866" s="219">
        <f>_xll.qlCalendarAdvance(Calendar,C865,A866,"f",,Trigger)</f>
        <v>45343</v>
      </c>
      <c r="D866" s="102" t="e">
        <f>EUR1M!AP865</f>
        <v>#VALUE!</v>
      </c>
      <c r="E866" s="102">
        <f>EUR1M!AQ865</f>
        <v>1.4847256610267786E-2</v>
      </c>
      <c r="F866" s="220" t="e">
        <f t="shared" si="52"/>
        <v>#VALUE!</v>
      </c>
      <c r="G866" s="102" t="e">
        <f>EUR3M!AX865</f>
        <v>#VALUE!</v>
      </c>
      <c r="H866" s="102">
        <f>EUR3M!AY865</f>
        <v>1.5779262667773963E-2</v>
      </c>
      <c r="I866" s="220" t="e">
        <f t="shared" si="53"/>
        <v>#VALUE!</v>
      </c>
      <c r="J866" s="102" t="e">
        <f>EUR6M!AX865</f>
        <v>#VALUE!</v>
      </c>
      <c r="K866" s="102">
        <f>EUR6M!AY865</f>
        <v>1.642117668968561E-2</v>
      </c>
      <c r="L866" s="220" t="e">
        <f t="shared" si="54"/>
        <v>#VALUE!</v>
      </c>
      <c r="M866" s="102" t="e">
        <f>EUR1Y!AX865</f>
        <v>#VALUE!</v>
      </c>
      <c r="N866" s="102">
        <f>EUR1Y!AY865</f>
        <v>1.7373049154007891E-2</v>
      </c>
      <c r="O866" s="220" t="e">
        <f t="shared" si="55"/>
        <v>#VALUE!</v>
      </c>
    </row>
    <row r="867" spans="1:15" x14ac:dyDescent="0.2">
      <c r="A867" s="57" t="s">
        <v>44</v>
      </c>
      <c r="B867" s="219">
        <f>_xll.qlInterestRateIndexFixingDate(IborIndex&amp;"6M",C867,Trigger)</f>
        <v>45348</v>
      </c>
      <c r="C867" s="219">
        <f>_xll.qlCalendarAdvance(Calendar,C866,A867,"f",,Trigger)</f>
        <v>45350</v>
      </c>
      <c r="D867" s="102" t="e">
        <f>EUR1M!AP866</f>
        <v>#VALUE!</v>
      </c>
      <c r="E867" s="102">
        <f>EUR1M!AQ866</f>
        <v>1.4853415737959841E-2</v>
      </c>
      <c r="F867" s="220" t="e">
        <f t="shared" si="52"/>
        <v>#VALUE!</v>
      </c>
      <c r="G867" s="102" t="e">
        <f>EUR3M!AX866</f>
        <v>#VALUE!</v>
      </c>
      <c r="H867" s="102">
        <f>EUR3M!AY866</f>
        <v>1.5782936324558072E-2</v>
      </c>
      <c r="I867" s="220" t="e">
        <f t="shared" si="53"/>
        <v>#VALUE!</v>
      </c>
      <c r="J867" s="102" t="e">
        <f>EUR6M!AX866</f>
        <v>#VALUE!</v>
      </c>
      <c r="K867" s="102">
        <f>EUR6M!AY866</f>
        <v>1.6426357594574666E-2</v>
      </c>
      <c r="L867" s="220" t="e">
        <f t="shared" si="54"/>
        <v>#VALUE!</v>
      </c>
      <c r="M867" s="102" t="e">
        <f>EUR1Y!AX866</f>
        <v>#VALUE!</v>
      </c>
      <c r="N867" s="102">
        <f>EUR1Y!AY866</f>
        <v>1.7375227323054871E-2</v>
      </c>
      <c r="O867" s="220" t="e">
        <f t="shared" si="55"/>
        <v>#VALUE!</v>
      </c>
    </row>
    <row r="868" spans="1:15" x14ac:dyDescent="0.2">
      <c r="A868" s="57" t="s">
        <v>44</v>
      </c>
      <c r="B868" s="219">
        <f>_xll.qlInterestRateIndexFixingDate(IborIndex&amp;"6M",C868,Trigger)</f>
        <v>45355</v>
      </c>
      <c r="C868" s="219">
        <f>_xll.qlCalendarAdvance(Calendar,C867,A868,"f",,Trigger)</f>
        <v>45357</v>
      </c>
      <c r="D868" s="102" t="e">
        <f>EUR1M!AP867</f>
        <v>#VALUE!</v>
      </c>
      <c r="E868" s="102">
        <f>EUR1M!AQ867</f>
        <v>1.4857704268002861E-2</v>
      </c>
      <c r="F868" s="220" t="e">
        <f t="shared" si="52"/>
        <v>#VALUE!</v>
      </c>
      <c r="G868" s="102" t="e">
        <f>EUR3M!AX867</f>
        <v>#VALUE!</v>
      </c>
      <c r="H868" s="102">
        <f>EUR3M!AY867</f>
        <v>1.5787253126100232E-2</v>
      </c>
      <c r="I868" s="220" t="e">
        <f t="shared" si="53"/>
        <v>#VALUE!</v>
      </c>
      <c r="J868" s="102" t="e">
        <f>EUR6M!AX867</f>
        <v>#VALUE!</v>
      </c>
      <c r="K868" s="102">
        <f>EUR6M!AY867</f>
        <v>1.6429711190500164E-2</v>
      </c>
      <c r="L868" s="220" t="e">
        <f t="shared" si="54"/>
        <v>#VALUE!</v>
      </c>
      <c r="M868" s="102" t="e">
        <f>EUR1Y!AX867</f>
        <v>#VALUE!</v>
      </c>
      <c r="N868" s="102">
        <f>EUR1Y!AY867</f>
        <v>1.7377622083184142E-2</v>
      </c>
      <c r="O868" s="220" t="e">
        <f t="shared" si="55"/>
        <v>#VALUE!</v>
      </c>
    </row>
    <row r="869" spans="1:15" x14ac:dyDescent="0.2">
      <c r="A869" s="57" t="s">
        <v>44</v>
      </c>
      <c r="B869" s="219">
        <f>_xll.qlInterestRateIndexFixingDate(IborIndex&amp;"6M",C869,Trigger)</f>
        <v>45362</v>
      </c>
      <c r="C869" s="219">
        <f>_xll.qlCalendarAdvance(Calendar,C868,A869,"f",,Trigger)</f>
        <v>45364</v>
      </c>
      <c r="D869" s="102" t="e">
        <f>EUR1M!AP868</f>
        <v>#VALUE!</v>
      </c>
      <c r="E869" s="102">
        <f>EUR1M!AQ868</f>
        <v>1.4862060206075039E-2</v>
      </c>
      <c r="F869" s="220" t="e">
        <f t="shared" si="52"/>
        <v>#VALUE!</v>
      </c>
      <c r="G869" s="102" t="e">
        <f>EUR3M!AX868</f>
        <v>#VALUE!</v>
      </c>
      <c r="H869" s="102">
        <f>EUR3M!AY868</f>
        <v>1.5790218872144633E-2</v>
      </c>
      <c r="I869" s="220" t="e">
        <f t="shared" si="53"/>
        <v>#VALUE!</v>
      </c>
      <c r="J869" s="102" t="e">
        <f>EUR6M!AX868</f>
        <v>#VALUE!</v>
      </c>
      <c r="K869" s="102">
        <f>EUR6M!AY868</f>
        <v>1.6433083547665577E-2</v>
      </c>
      <c r="L869" s="220" t="e">
        <f t="shared" si="54"/>
        <v>#VALUE!</v>
      </c>
      <c r="M869" s="102" t="e">
        <f>EUR1Y!AX868</f>
        <v>#VALUE!</v>
      </c>
      <c r="N869" s="102">
        <f>EUR1Y!AY868</f>
        <v>1.7380254741858312E-2</v>
      </c>
      <c r="O869" s="220" t="e">
        <f t="shared" si="55"/>
        <v>#VALUE!</v>
      </c>
    </row>
    <row r="870" spans="1:15" x14ac:dyDescent="0.2">
      <c r="A870" s="57" t="s">
        <v>44</v>
      </c>
      <c r="B870" s="219">
        <f>_xll.qlInterestRateIndexFixingDate(IborIndex&amp;"6M",C870,Trigger)</f>
        <v>45369</v>
      </c>
      <c r="C870" s="219">
        <f>_xll.qlCalendarAdvance(Calendar,C869,A870,"f",,Trigger)</f>
        <v>45371</v>
      </c>
      <c r="D870" s="102" t="e">
        <f>EUR1M!AP869</f>
        <v>#VALUE!</v>
      </c>
      <c r="E870" s="102">
        <f>EUR1M!AQ869</f>
        <v>1.486583319839877E-2</v>
      </c>
      <c r="F870" s="220" t="e">
        <f t="shared" si="52"/>
        <v>#VALUE!</v>
      </c>
      <c r="G870" s="102" t="e">
        <f>EUR3M!AX869</f>
        <v>#VALUE!</v>
      </c>
      <c r="H870" s="102">
        <f>EUR3M!AY869</f>
        <v>1.5792940954263472E-2</v>
      </c>
      <c r="I870" s="220" t="e">
        <f t="shared" si="53"/>
        <v>#VALUE!</v>
      </c>
      <c r="J870" s="102" t="e">
        <f>EUR6M!AX869</f>
        <v>#VALUE!</v>
      </c>
      <c r="K870" s="102">
        <f>EUR6M!AY869</f>
        <v>1.6436502620875214E-2</v>
      </c>
      <c r="L870" s="220" t="e">
        <f t="shared" si="54"/>
        <v>#VALUE!</v>
      </c>
      <c r="M870" s="102" t="e">
        <f>EUR1Y!AX869</f>
        <v>#VALUE!</v>
      </c>
      <c r="N870" s="102">
        <f>EUR1Y!AY869</f>
        <v>1.7383146760123286E-2</v>
      </c>
      <c r="O870" s="220" t="e">
        <f t="shared" si="55"/>
        <v>#VALUE!</v>
      </c>
    </row>
    <row r="871" spans="1:15" x14ac:dyDescent="0.2">
      <c r="A871" s="57" t="s">
        <v>44</v>
      </c>
      <c r="B871" s="219">
        <f>_xll.qlInterestRateIndexFixingDate(IborIndex&amp;"6M",C871,Trigger)</f>
        <v>45376</v>
      </c>
      <c r="C871" s="219">
        <f>_xll.qlCalendarAdvance(Calendar,C870,A871,"f",,Trigger)</f>
        <v>45378</v>
      </c>
      <c r="D871" s="102" t="e">
        <f>EUR1M!AP870</f>
        <v>#VALUE!</v>
      </c>
      <c r="E871" s="102">
        <f>EUR1M!AQ870</f>
        <v>1.4870116196095573E-2</v>
      </c>
      <c r="F871" s="220" t="e">
        <f t="shared" si="52"/>
        <v>#VALUE!</v>
      </c>
      <c r="G871" s="102" t="e">
        <f>EUR3M!AX870</f>
        <v>#VALUE!</v>
      </c>
      <c r="H871" s="102">
        <f>EUR3M!AY870</f>
        <v>1.5795478629940893E-2</v>
      </c>
      <c r="I871" s="220" t="e">
        <f t="shared" si="53"/>
        <v>#VALUE!</v>
      </c>
      <c r="J871" s="102" t="e">
        <f>EUR6M!AX870</f>
        <v>#VALUE!</v>
      </c>
      <c r="K871" s="102">
        <f>EUR6M!AY870</f>
        <v>1.6440662599325688E-2</v>
      </c>
      <c r="L871" s="220" t="e">
        <f t="shared" si="54"/>
        <v>#VALUE!</v>
      </c>
      <c r="M871" s="102" t="e">
        <f>EUR1Y!AX870</f>
        <v>#VALUE!</v>
      </c>
      <c r="N871" s="102">
        <f>EUR1Y!AY870</f>
        <v>1.7386456730649189E-2</v>
      </c>
      <c r="O871" s="220" t="e">
        <f t="shared" si="55"/>
        <v>#VALUE!</v>
      </c>
    </row>
    <row r="872" spans="1:15" x14ac:dyDescent="0.2">
      <c r="A872" s="57" t="s">
        <v>44</v>
      </c>
      <c r="B872" s="219">
        <f>_xll.qlInterestRateIndexFixingDate(IborIndex&amp;"6M",C872,Trigger)</f>
        <v>45379</v>
      </c>
      <c r="C872" s="219">
        <f>_xll.qlCalendarAdvance(Calendar,C871,A872,"f",,Trigger)</f>
        <v>45385</v>
      </c>
      <c r="D872" s="102" t="e">
        <f>EUR1M!AP871</f>
        <v>#VALUE!</v>
      </c>
      <c r="E872" s="102">
        <f>EUR1M!AQ871</f>
        <v>1.4871617290659405E-2</v>
      </c>
      <c r="F872" s="220" t="e">
        <f t="shared" si="52"/>
        <v>#VALUE!</v>
      </c>
      <c r="G872" s="102" t="e">
        <f>EUR3M!AX871</f>
        <v>#VALUE!</v>
      </c>
      <c r="H872" s="102">
        <f>EUR3M!AY871</f>
        <v>1.5797384134632903E-2</v>
      </c>
      <c r="I872" s="220" t="e">
        <f t="shared" si="53"/>
        <v>#VALUE!</v>
      </c>
      <c r="J872" s="102" t="e">
        <f>EUR6M!AX871</f>
        <v>#VALUE!</v>
      </c>
      <c r="K872" s="102">
        <f>EUR6M!AY871</f>
        <v>1.6443593846777044E-2</v>
      </c>
      <c r="L872" s="220" t="e">
        <f t="shared" si="54"/>
        <v>#VALUE!</v>
      </c>
      <c r="M872" s="102" t="e">
        <f>EUR1Y!AX871</f>
        <v>#VALUE!</v>
      </c>
      <c r="N872" s="102">
        <f>EUR1Y!AY871</f>
        <v>1.7389795487869522E-2</v>
      </c>
      <c r="O872" s="220" t="e">
        <f t="shared" si="55"/>
        <v>#VALUE!</v>
      </c>
    </row>
    <row r="873" spans="1:15" x14ac:dyDescent="0.2">
      <c r="A873" s="57" t="s">
        <v>44</v>
      </c>
      <c r="B873" s="219">
        <f>_xll.qlInterestRateIndexFixingDate(IborIndex&amp;"6M",C873,Trigger)</f>
        <v>45390</v>
      </c>
      <c r="C873" s="219">
        <f>_xll.qlCalendarAdvance(Calendar,C872,A873,"f",,Trigger)</f>
        <v>45392</v>
      </c>
      <c r="D873" s="102" t="e">
        <f>EUR1M!AP872</f>
        <v>#VALUE!</v>
      </c>
      <c r="E873" s="102">
        <f>EUR1M!AQ872</f>
        <v>1.4873621863234434E-2</v>
      </c>
      <c r="F873" s="220" t="e">
        <f t="shared" si="52"/>
        <v>#VALUE!</v>
      </c>
      <c r="G873" s="102" t="e">
        <f>EUR3M!AX872</f>
        <v>#VALUE!</v>
      </c>
      <c r="H873" s="102">
        <f>EUR3M!AY872</f>
        <v>1.5799721543269654E-2</v>
      </c>
      <c r="I873" s="220" t="e">
        <f t="shared" si="53"/>
        <v>#VALUE!</v>
      </c>
      <c r="J873" s="102" t="e">
        <f>EUR6M!AX872</f>
        <v>#VALUE!</v>
      </c>
      <c r="K873" s="102">
        <f>EUR6M!AY872</f>
        <v>1.6447323021249401E-2</v>
      </c>
      <c r="L873" s="220" t="e">
        <f t="shared" si="54"/>
        <v>#VALUE!</v>
      </c>
      <c r="M873" s="102" t="e">
        <f>EUR1Y!AX872</f>
        <v>#VALUE!</v>
      </c>
      <c r="N873" s="102">
        <f>EUR1Y!AY872</f>
        <v>1.7393595887889492E-2</v>
      </c>
      <c r="O873" s="220" t="e">
        <f t="shared" si="55"/>
        <v>#VALUE!</v>
      </c>
    </row>
    <row r="874" spans="1:15" x14ac:dyDescent="0.2">
      <c r="A874" s="57" t="s">
        <v>44</v>
      </c>
      <c r="B874" s="219">
        <f>_xll.qlInterestRateIndexFixingDate(IborIndex&amp;"6M",C874,Trigger)</f>
        <v>45397</v>
      </c>
      <c r="C874" s="219">
        <f>_xll.qlCalendarAdvance(Calendar,C873,A874,"f",,Trigger)</f>
        <v>45399</v>
      </c>
      <c r="D874" s="102" t="e">
        <f>EUR1M!AP873</f>
        <v>#VALUE!</v>
      </c>
      <c r="E874" s="102">
        <f>EUR1M!AQ873</f>
        <v>1.4875051303882864E-2</v>
      </c>
      <c r="F874" s="220" t="e">
        <f t="shared" si="52"/>
        <v>#VALUE!</v>
      </c>
      <c r="G874" s="102" t="e">
        <f>EUR3M!AX873</f>
        <v>#VALUE!</v>
      </c>
      <c r="H874" s="102">
        <f>EUR3M!AY873</f>
        <v>1.5802051953679355E-2</v>
      </c>
      <c r="I874" s="220" t="e">
        <f t="shared" si="53"/>
        <v>#VALUE!</v>
      </c>
      <c r="J874" s="102" t="e">
        <f>EUR6M!AX873</f>
        <v>#VALUE!</v>
      </c>
      <c r="K874" s="102">
        <f>EUR6M!AY873</f>
        <v>1.6451212955357848E-2</v>
      </c>
      <c r="L874" s="220" t="e">
        <f t="shared" si="54"/>
        <v>#VALUE!</v>
      </c>
      <c r="M874" s="102" t="e">
        <f>EUR1Y!AX873</f>
        <v>#VALUE!</v>
      </c>
      <c r="N874" s="102">
        <f>EUR1Y!AY873</f>
        <v>1.7398733835647242E-2</v>
      </c>
      <c r="O874" s="220" t="e">
        <f t="shared" si="55"/>
        <v>#VALUE!</v>
      </c>
    </row>
    <row r="875" spans="1:15" x14ac:dyDescent="0.2">
      <c r="A875" s="57" t="s">
        <v>44</v>
      </c>
      <c r="B875" s="219">
        <f>_xll.qlInterestRateIndexFixingDate(IborIndex&amp;"6M",C875,Trigger)</f>
        <v>45404</v>
      </c>
      <c r="C875" s="219">
        <f>_xll.qlCalendarAdvance(Calendar,C874,A875,"f",,Trigger)</f>
        <v>45406</v>
      </c>
      <c r="D875" s="102" t="e">
        <f>EUR1M!AP874</f>
        <v>#VALUE!</v>
      </c>
      <c r="E875" s="102">
        <f>EUR1M!AQ874</f>
        <v>1.487605245468899E-2</v>
      </c>
      <c r="F875" s="220" t="e">
        <f t="shared" si="52"/>
        <v>#VALUE!</v>
      </c>
      <c r="G875" s="102" t="e">
        <f>EUR3M!AX874</f>
        <v>#VALUE!</v>
      </c>
      <c r="H875" s="102">
        <f>EUR3M!AY874</f>
        <v>1.5804437270205633E-2</v>
      </c>
      <c r="I875" s="220" t="e">
        <f t="shared" si="53"/>
        <v>#VALUE!</v>
      </c>
      <c r="J875" s="102" t="e">
        <f>EUR6M!AX874</f>
        <v>#VALUE!</v>
      </c>
      <c r="K875" s="102">
        <f>EUR6M!AY874</f>
        <v>1.6455292716181506E-2</v>
      </c>
      <c r="L875" s="220" t="e">
        <f t="shared" si="54"/>
        <v>#VALUE!</v>
      </c>
      <c r="M875" s="102" t="e">
        <f>EUR1Y!AX874</f>
        <v>#VALUE!</v>
      </c>
      <c r="N875" s="102">
        <f>EUR1Y!AY874</f>
        <v>1.7402259140252604E-2</v>
      </c>
      <c r="O875" s="220" t="e">
        <f t="shared" si="55"/>
        <v>#VALUE!</v>
      </c>
    </row>
    <row r="876" spans="1:15" x14ac:dyDescent="0.2">
      <c r="A876" s="57" t="s">
        <v>44</v>
      </c>
      <c r="B876" s="219">
        <f>_xll.qlInterestRateIndexFixingDate(IborIndex&amp;"6M",C876,Trigger)</f>
        <v>45411</v>
      </c>
      <c r="C876" s="219">
        <f>_xll.qlCalendarAdvance(Calendar,C875,A876,"f",,Trigger)</f>
        <v>45414</v>
      </c>
      <c r="D876" s="102" t="e">
        <f>EUR1M!AP875</f>
        <v>#VALUE!</v>
      </c>
      <c r="E876" s="102">
        <f>EUR1M!AQ875</f>
        <v>1.4877131453401304E-2</v>
      </c>
      <c r="F876" s="220" t="e">
        <f t="shared" si="52"/>
        <v>#VALUE!</v>
      </c>
      <c r="G876" s="102" t="e">
        <f>EUR3M!AX875</f>
        <v>#VALUE!</v>
      </c>
      <c r="H876" s="102">
        <f>EUR3M!AY875</f>
        <v>1.5807883996511403E-2</v>
      </c>
      <c r="I876" s="220" t="e">
        <f t="shared" si="53"/>
        <v>#VALUE!</v>
      </c>
      <c r="J876" s="102" t="e">
        <f>EUR6M!AX875</f>
        <v>#VALUE!</v>
      </c>
      <c r="K876" s="102">
        <f>EUR6M!AY875</f>
        <v>1.6460720375230605E-2</v>
      </c>
      <c r="L876" s="220" t="e">
        <f t="shared" si="54"/>
        <v>#VALUE!</v>
      </c>
      <c r="M876" s="102" t="e">
        <f>EUR1Y!AX875</f>
        <v>#VALUE!</v>
      </c>
      <c r="N876" s="102">
        <f>EUR1Y!AY875</f>
        <v>1.7407256924241693E-2</v>
      </c>
      <c r="O876" s="220" t="e">
        <f t="shared" si="55"/>
        <v>#VALUE!</v>
      </c>
    </row>
    <row r="877" spans="1:15" x14ac:dyDescent="0.2">
      <c r="A877" s="57" t="s">
        <v>44</v>
      </c>
      <c r="B877" s="219">
        <f>_xll.qlInterestRateIndexFixingDate(IborIndex&amp;"6M",C877,Trigger)</f>
        <v>45419</v>
      </c>
      <c r="C877" s="219">
        <f>_xll.qlCalendarAdvance(Calendar,C876,A877,"f",,Trigger)</f>
        <v>45421</v>
      </c>
      <c r="D877" s="102" t="e">
        <f>EUR1M!AP876</f>
        <v>#VALUE!</v>
      </c>
      <c r="E877" s="102">
        <f>EUR1M!AQ876</f>
        <v>1.4877917829276688E-2</v>
      </c>
      <c r="F877" s="220" t="e">
        <f t="shared" si="52"/>
        <v>#VALUE!</v>
      </c>
      <c r="G877" s="102" t="e">
        <f>EUR3M!AX876</f>
        <v>#VALUE!</v>
      </c>
      <c r="H877" s="102">
        <f>EUR3M!AY876</f>
        <v>1.5810619024565004E-2</v>
      </c>
      <c r="I877" s="220" t="e">
        <f t="shared" si="53"/>
        <v>#VALUE!</v>
      </c>
      <c r="J877" s="102" t="e">
        <f>EUR6M!AX876</f>
        <v>#VALUE!</v>
      </c>
      <c r="K877" s="102">
        <f>EUR6M!AY876</f>
        <v>1.6465361218472477E-2</v>
      </c>
      <c r="L877" s="220" t="e">
        <f t="shared" si="54"/>
        <v>#VALUE!</v>
      </c>
      <c r="M877" s="102" t="e">
        <f>EUR1Y!AX876</f>
        <v>#VALUE!</v>
      </c>
      <c r="N877" s="102">
        <f>EUR1Y!AY876</f>
        <v>1.7412692321138974E-2</v>
      </c>
      <c r="O877" s="220" t="e">
        <f t="shared" si="55"/>
        <v>#VALUE!</v>
      </c>
    </row>
    <row r="878" spans="1:15" x14ac:dyDescent="0.2">
      <c r="A878" s="57" t="s">
        <v>44</v>
      </c>
      <c r="B878" s="219">
        <f>_xll.qlInterestRateIndexFixingDate(IborIndex&amp;"6M",C878,Trigger)</f>
        <v>45426</v>
      </c>
      <c r="C878" s="219">
        <f>_xll.qlCalendarAdvance(Calendar,C877,A878,"f",,Trigger)</f>
        <v>45428</v>
      </c>
      <c r="D878" s="102" t="e">
        <f>EUR1M!AP877</f>
        <v>#VALUE!</v>
      </c>
      <c r="E878" s="102">
        <f>EUR1M!AQ877</f>
        <v>1.4878939126594373E-2</v>
      </c>
      <c r="F878" s="220" t="e">
        <f t="shared" si="52"/>
        <v>#VALUE!</v>
      </c>
      <c r="G878" s="102" t="e">
        <f>EUR3M!AX877</f>
        <v>#VALUE!</v>
      </c>
      <c r="H878" s="102">
        <f>EUR3M!AY877</f>
        <v>1.5813607382176804E-2</v>
      </c>
      <c r="I878" s="220" t="e">
        <f t="shared" si="53"/>
        <v>#VALUE!</v>
      </c>
      <c r="J878" s="102" t="e">
        <f>EUR6M!AX877</f>
        <v>#VALUE!</v>
      </c>
      <c r="K878" s="102">
        <f>EUR6M!AY877</f>
        <v>1.6470290167380632E-2</v>
      </c>
      <c r="L878" s="220" t="e">
        <f t="shared" si="54"/>
        <v>#VALUE!</v>
      </c>
      <c r="M878" s="102" t="e">
        <f>EUR1Y!AX877</f>
        <v>#VALUE!</v>
      </c>
      <c r="N878" s="102">
        <f>EUR1Y!AY877</f>
        <v>1.7418569918673348E-2</v>
      </c>
      <c r="O878" s="220" t="e">
        <f t="shared" si="55"/>
        <v>#VALUE!</v>
      </c>
    </row>
    <row r="879" spans="1:15" x14ac:dyDescent="0.2">
      <c r="A879" s="57" t="s">
        <v>44</v>
      </c>
      <c r="B879" s="219">
        <f>_xll.qlInterestRateIndexFixingDate(IborIndex&amp;"6M",C879,Trigger)</f>
        <v>45433</v>
      </c>
      <c r="C879" s="219">
        <f>_xll.qlCalendarAdvance(Calendar,C878,A879,"f",,Trigger)</f>
        <v>45435</v>
      </c>
      <c r="D879" s="102" t="e">
        <f>EUR1M!AP878</f>
        <v>#VALUE!</v>
      </c>
      <c r="E879" s="102">
        <f>EUR1M!AQ878</f>
        <v>1.4880248533719036E-2</v>
      </c>
      <c r="F879" s="220" t="e">
        <f t="shared" si="52"/>
        <v>#VALUE!</v>
      </c>
      <c r="G879" s="102" t="e">
        <f>EUR3M!AX878</f>
        <v>#VALUE!</v>
      </c>
      <c r="H879" s="102">
        <f>EUR3M!AY878</f>
        <v>1.5816892059698957E-2</v>
      </c>
      <c r="I879" s="220" t="e">
        <f t="shared" si="53"/>
        <v>#VALUE!</v>
      </c>
      <c r="J879" s="102" t="e">
        <f>EUR6M!AX878</f>
        <v>#VALUE!</v>
      </c>
      <c r="K879" s="102">
        <f>EUR6M!AY878</f>
        <v>1.6475517572064096E-2</v>
      </c>
      <c r="L879" s="220" t="e">
        <f t="shared" si="54"/>
        <v>#VALUE!</v>
      </c>
      <c r="M879" s="102" t="e">
        <f>EUR1Y!AX878</f>
        <v>#VALUE!</v>
      </c>
      <c r="N879" s="102">
        <f>EUR1Y!AY878</f>
        <v>1.7424888243607287E-2</v>
      </c>
      <c r="O879" s="220" t="e">
        <f t="shared" si="55"/>
        <v>#VALUE!</v>
      </c>
    </row>
    <row r="880" spans="1:15" x14ac:dyDescent="0.2">
      <c r="A880" s="57" t="s">
        <v>44</v>
      </c>
      <c r="B880" s="219">
        <f>_xll.qlInterestRateIndexFixingDate(IborIndex&amp;"6M",C880,Trigger)</f>
        <v>45440</v>
      </c>
      <c r="C880" s="219">
        <f>_xll.qlCalendarAdvance(Calendar,C879,A880,"f",,Trigger)</f>
        <v>45442</v>
      </c>
      <c r="D880" s="102" t="e">
        <f>EUR1M!AP879</f>
        <v>#VALUE!</v>
      </c>
      <c r="E880" s="102">
        <f>EUR1M!AQ879</f>
        <v>1.4881403337133392E-2</v>
      </c>
      <c r="F880" s="220" t="e">
        <f t="shared" si="52"/>
        <v>#VALUE!</v>
      </c>
      <c r="G880" s="102" t="e">
        <f>EUR3M!AX879</f>
        <v>#VALUE!</v>
      </c>
      <c r="H880" s="102">
        <f>EUR3M!AY879</f>
        <v>1.5820480803111832E-2</v>
      </c>
      <c r="I880" s="220" t="e">
        <f t="shared" si="53"/>
        <v>#VALUE!</v>
      </c>
      <c r="J880" s="102" t="e">
        <f>EUR6M!AX879</f>
        <v>#VALUE!</v>
      </c>
      <c r="K880" s="102">
        <f>EUR6M!AY879</f>
        <v>1.6480170584373104E-2</v>
      </c>
      <c r="L880" s="220" t="e">
        <f t="shared" si="54"/>
        <v>#VALUE!</v>
      </c>
      <c r="M880" s="102" t="e">
        <f>EUR1Y!AX879</f>
        <v>#VALUE!</v>
      </c>
      <c r="N880" s="102">
        <f>EUR1Y!AY879</f>
        <v>1.7431637740343703E-2</v>
      </c>
      <c r="O880" s="220" t="e">
        <f t="shared" si="55"/>
        <v>#VALUE!</v>
      </c>
    </row>
    <row r="881" spans="1:15" x14ac:dyDescent="0.2">
      <c r="A881" s="57" t="s">
        <v>44</v>
      </c>
      <c r="B881" s="219">
        <f>_xll.qlInterestRateIndexFixingDate(IborIndex&amp;"6M",C881,Trigger)</f>
        <v>45447</v>
      </c>
      <c r="C881" s="219">
        <f>_xll.qlCalendarAdvance(Calendar,C880,A881,"f",,Trigger)</f>
        <v>45449</v>
      </c>
      <c r="D881" s="102" t="e">
        <f>EUR1M!AP880</f>
        <v>#VALUE!</v>
      </c>
      <c r="E881" s="102">
        <f>EUR1M!AQ880</f>
        <v>1.4883280195980397E-2</v>
      </c>
      <c r="F881" s="220" t="e">
        <f t="shared" si="52"/>
        <v>#VALUE!</v>
      </c>
      <c r="G881" s="102" t="e">
        <f>EUR3M!AX880</f>
        <v>#VALUE!</v>
      </c>
      <c r="H881" s="102">
        <f>EUR3M!AY880</f>
        <v>1.5824377760093288E-2</v>
      </c>
      <c r="I881" s="220" t="e">
        <f t="shared" si="53"/>
        <v>#VALUE!</v>
      </c>
      <c r="J881" s="102" t="e">
        <f>EUR6M!AX880</f>
        <v>#VALUE!</v>
      </c>
      <c r="K881" s="102">
        <f>EUR6M!AY880</f>
        <v>1.6485983081339903E-2</v>
      </c>
      <c r="L881" s="220" t="e">
        <f t="shared" si="54"/>
        <v>#VALUE!</v>
      </c>
      <c r="M881" s="102" t="e">
        <f>EUR1Y!AX880</f>
        <v>#VALUE!</v>
      </c>
      <c r="N881" s="102">
        <f>EUR1Y!AY880</f>
        <v>1.7438808728333637E-2</v>
      </c>
      <c r="O881" s="220" t="e">
        <f t="shared" si="55"/>
        <v>#VALUE!</v>
      </c>
    </row>
    <row r="882" spans="1:15" x14ac:dyDescent="0.2">
      <c r="A882" s="57" t="s">
        <v>44</v>
      </c>
      <c r="B882" s="219">
        <f>_xll.qlInterestRateIndexFixingDate(IborIndex&amp;"6M",C882,Trigger)</f>
        <v>45454</v>
      </c>
      <c r="C882" s="219">
        <f>_xll.qlCalendarAdvance(Calendar,C881,A882,"f",,Trigger)</f>
        <v>45456</v>
      </c>
      <c r="D882" s="102" t="e">
        <f>EUR1M!AP881</f>
        <v>#VALUE!</v>
      </c>
      <c r="E882" s="102">
        <f>EUR1M!AQ881</f>
        <v>1.4885457612187736E-2</v>
      </c>
      <c r="F882" s="220" t="e">
        <f t="shared" si="52"/>
        <v>#VALUE!</v>
      </c>
      <c r="G882" s="102" t="e">
        <f>EUR3M!AX881</f>
        <v>#VALUE!</v>
      </c>
      <c r="H882" s="102">
        <f>EUR3M!AY881</f>
        <v>1.5828587078414145E-2</v>
      </c>
      <c r="I882" s="220" t="e">
        <f t="shared" si="53"/>
        <v>#VALUE!</v>
      </c>
      <c r="J882" s="102" t="e">
        <f>EUR6M!AX881</f>
        <v>#VALUE!</v>
      </c>
      <c r="K882" s="102">
        <f>EUR6M!AY881</f>
        <v>1.6492105387380836E-2</v>
      </c>
      <c r="L882" s="220" t="e">
        <f t="shared" si="54"/>
        <v>#VALUE!</v>
      </c>
      <c r="M882" s="102" t="e">
        <f>EUR1Y!AX881</f>
        <v>#VALUE!</v>
      </c>
      <c r="N882" s="102">
        <f>EUR1Y!AY881</f>
        <v>1.7446391417758816E-2</v>
      </c>
      <c r="O882" s="220" t="e">
        <f t="shared" si="55"/>
        <v>#VALUE!</v>
      </c>
    </row>
    <row r="883" spans="1:15" x14ac:dyDescent="0.2">
      <c r="A883" s="57" t="s">
        <v>44</v>
      </c>
      <c r="B883" s="219">
        <f>_xll.qlInterestRateIndexFixingDate(IborIndex&amp;"6M",C883,Trigger)</f>
        <v>45461</v>
      </c>
      <c r="C883" s="219">
        <f>_xll.qlCalendarAdvance(Calendar,C882,A883,"f",,Trigger)</f>
        <v>45463</v>
      </c>
      <c r="D883" s="102" t="e">
        <f>EUR1M!AP882</f>
        <v>#VALUE!</v>
      </c>
      <c r="E883" s="102">
        <f>EUR1M!AQ882</f>
        <v>1.4887939807325168E-2</v>
      </c>
      <c r="F883" s="220" t="e">
        <f t="shared" si="52"/>
        <v>#VALUE!</v>
      </c>
      <c r="G883" s="102" t="e">
        <f>EUR3M!AX882</f>
        <v>#VALUE!</v>
      </c>
      <c r="H883" s="102">
        <f>EUR3M!AY882</f>
        <v>1.583311290593125E-2</v>
      </c>
      <c r="I883" s="220" t="e">
        <f t="shared" si="53"/>
        <v>#VALUE!</v>
      </c>
      <c r="J883" s="102" t="e">
        <f>EUR6M!AX882</f>
        <v>#VALUE!</v>
      </c>
      <c r="K883" s="102">
        <f>EUR6M!AY882</f>
        <v>1.6498541379923241E-2</v>
      </c>
      <c r="L883" s="220" t="e">
        <f t="shared" si="54"/>
        <v>#VALUE!</v>
      </c>
      <c r="M883" s="102" t="e">
        <f>EUR1Y!AX882</f>
        <v>#VALUE!</v>
      </c>
      <c r="N883" s="102">
        <f>EUR1Y!AY882</f>
        <v>1.7454375909487639E-2</v>
      </c>
      <c r="O883" s="220" t="e">
        <f t="shared" si="55"/>
        <v>#VALUE!</v>
      </c>
    </row>
    <row r="884" spans="1:15" x14ac:dyDescent="0.2">
      <c r="A884" s="57" t="s">
        <v>44</v>
      </c>
      <c r="B884" s="219">
        <f>_xll.qlInterestRateIndexFixingDate(IborIndex&amp;"6M",C884,Trigger)</f>
        <v>45468</v>
      </c>
      <c r="C884" s="219">
        <f>_xll.qlCalendarAdvance(Calendar,C883,A884,"f",,Trigger)</f>
        <v>45470</v>
      </c>
      <c r="D884" s="102" t="e">
        <f>EUR1M!AP883</f>
        <v>#VALUE!</v>
      </c>
      <c r="E884" s="102">
        <f>EUR1M!AQ883</f>
        <v>1.4891266422387551E-2</v>
      </c>
      <c r="F884" s="220" t="e">
        <f t="shared" si="52"/>
        <v>#VALUE!</v>
      </c>
      <c r="G884" s="102" t="e">
        <f>EUR3M!AX883</f>
        <v>#VALUE!</v>
      </c>
      <c r="H884" s="102">
        <f>EUR3M!AY883</f>
        <v>1.5837959390600485E-2</v>
      </c>
      <c r="I884" s="220" t="e">
        <f t="shared" si="53"/>
        <v>#VALUE!</v>
      </c>
      <c r="J884" s="102" t="e">
        <f>EUR6M!AX883</f>
        <v>#VALUE!</v>
      </c>
      <c r="K884" s="102">
        <f>EUR6M!AY883</f>
        <v>1.650724214588566E-2</v>
      </c>
      <c r="L884" s="220" t="e">
        <f t="shared" si="54"/>
        <v>#VALUE!</v>
      </c>
      <c r="M884" s="102" t="e">
        <f>EUR1Y!AX883</f>
        <v>#VALUE!</v>
      </c>
      <c r="N884" s="102">
        <f>EUR1Y!AY883</f>
        <v>1.7462752195029858E-2</v>
      </c>
      <c r="O884" s="220" t="e">
        <f t="shared" si="55"/>
        <v>#VALUE!</v>
      </c>
    </row>
    <row r="885" spans="1:15" x14ac:dyDescent="0.2">
      <c r="A885" s="57" t="s">
        <v>44</v>
      </c>
      <c r="B885" s="219">
        <f>_xll.qlInterestRateIndexFixingDate(IborIndex&amp;"6M",C885,Trigger)</f>
        <v>45475</v>
      </c>
      <c r="C885" s="219">
        <f>_xll.qlCalendarAdvance(Calendar,C884,A885,"f",,Trigger)</f>
        <v>45477</v>
      </c>
      <c r="D885" s="102" t="e">
        <f>EUR1M!AP884</f>
        <v>#VALUE!</v>
      </c>
      <c r="E885" s="102">
        <f>EUR1M!AQ884</f>
        <v>1.4894393723048564E-2</v>
      </c>
      <c r="F885" s="220" t="e">
        <f t="shared" si="52"/>
        <v>#VALUE!</v>
      </c>
      <c r="G885" s="102" t="e">
        <f>EUR3M!AX884</f>
        <v>#VALUE!</v>
      </c>
      <c r="H885" s="102">
        <f>EUR3M!AY884</f>
        <v>1.5843130680473327E-2</v>
      </c>
      <c r="I885" s="220" t="e">
        <f t="shared" si="53"/>
        <v>#VALUE!</v>
      </c>
      <c r="J885" s="102" t="e">
        <f>EUR6M!AX884</f>
        <v>#VALUE!</v>
      </c>
      <c r="K885" s="102">
        <f>EUR6M!AY884</f>
        <v>1.6513366968221348E-2</v>
      </c>
      <c r="L885" s="220" t="e">
        <f t="shared" si="54"/>
        <v>#VALUE!</v>
      </c>
      <c r="M885" s="102" t="e">
        <f>EUR1Y!AX884</f>
        <v>#VALUE!</v>
      </c>
      <c r="N885" s="102">
        <f>EUR1Y!AY884</f>
        <v>1.7471510156494289E-2</v>
      </c>
      <c r="O885" s="220" t="e">
        <f t="shared" si="55"/>
        <v>#VALUE!</v>
      </c>
    </row>
    <row r="886" spans="1:15" x14ac:dyDescent="0.2">
      <c r="A886" s="57" t="s">
        <v>44</v>
      </c>
      <c r="B886" s="219">
        <f>_xll.qlInterestRateIndexFixingDate(IborIndex&amp;"6M",C886,Trigger)</f>
        <v>45482</v>
      </c>
      <c r="C886" s="219">
        <f>_xll.qlCalendarAdvance(Calendar,C885,A886,"f",,Trigger)</f>
        <v>45484</v>
      </c>
      <c r="D886" s="102" t="e">
        <f>EUR1M!AP885</f>
        <v>#VALUE!</v>
      </c>
      <c r="E886" s="102">
        <f>EUR1M!AQ885</f>
        <v>1.4897838782251637E-2</v>
      </c>
      <c r="F886" s="220" t="e">
        <f t="shared" si="52"/>
        <v>#VALUE!</v>
      </c>
      <c r="G886" s="102" t="e">
        <f>EUR3M!AX885</f>
        <v>#VALUE!</v>
      </c>
      <c r="H886" s="102">
        <f>EUR3M!AY885</f>
        <v>1.5848630923704633E-2</v>
      </c>
      <c r="I886" s="220" t="e">
        <f t="shared" si="53"/>
        <v>#VALUE!</v>
      </c>
      <c r="J886" s="102" t="e">
        <f>EUR6M!AX885</f>
        <v>#VALUE!</v>
      </c>
      <c r="K886" s="102">
        <f>EUR6M!AY885</f>
        <v>1.6520792221173412E-2</v>
      </c>
      <c r="L886" s="220" t="e">
        <f t="shared" si="54"/>
        <v>#VALUE!</v>
      </c>
      <c r="M886" s="102" t="e">
        <f>EUR1Y!AX885</f>
        <v>#VALUE!</v>
      </c>
      <c r="N886" s="102">
        <f>EUR1Y!AY885</f>
        <v>1.7480639566542826E-2</v>
      </c>
      <c r="O886" s="220" t="e">
        <f t="shared" si="55"/>
        <v>#VALUE!</v>
      </c>
    </row>
    <row r="887" spans="1:15" x14ac:dyDescent="0.2">
      <c r="A887" s="57" t="s">
        <v>44</v>
      </c>
      <c r="B887" s="219">
        <f>_xll.qlInterestRateIndexFixingDate(IborIndex&amp;"6M",C887,Trigger)</f>
        <v>45489</v>
      </c>
      <c r="C887" s="219">
        <f>_xll.qlCalendarAdvance(Calendar,C886,A887,"f",,Trigger)</f>
        <v>45491</v>
      </c>
      <c r="D887" s="102" t="e">
        <f>EUR1M!AP886</f>
        <v>#VALUE!</v>
      </c>
      <c r="E887" s="102">
        <f>EUR1M!AQ886</f>
        <v>1.4901605821876388E-2</v>
      </c>
      <c r="F887" s="220" t="e">
        <f t="shared" si="52"/>
        <v>#VALUE!</v>
      </c>
      <c r="G887" s="102" t="e">
        <f>EUR3M!AX886</f>
        <v>#VALUE!</v>
      </c>
      <c r="H887" s="102">
        <f>EUR3M!AY886</f>
        <v>1.5854464268553532E-2</v>
      </c>
      <c r="I887" s="220" t="e">
        <f t="shared" si="53"/>
        <v>#VALUE!</v>
      </c>
      <c r="J887" s="102" t="e">
        <f>EUR6M!AX886</f>
        <v>#VALUE!</v>
      </c>
      <c r="K887" s="102">
        <f>EUR6M!AY886</f>
        <v>1.6528546964647731E-2</v>
      </c>
      <c r="L887" s="220" t="e">
        <f t="shared" si="54"/>
        <v>#VALUE!</v>
      </c>
      <c r="M887" s="102" t="e">
        <f>EUR1Y!AX886</f>
        <v>#VALUE!</v>
      </c>
      <c r="N887" s="102">
        <f>EUR1Y!AY886</f>
        <v>1.7490130088349945E-2</v>
      </c>
      <c r="O887" s="220" t="e">
        <f t="shared" si="55"/>
        <v>#VALUE!</v>
      </c>
    </row>
    <row r="888" spans="1:15" x14ac:dyDescent="0.2">
      <c r="A888" s="57" t="s">
        <v>44</v>
      </c>
      <c r="B888" s="219">
        <f>_xll.qlInterestRateIndexFixingDate(IborIndex&amp;"6M",C888,Trigger)</f>
        <v>45496</v>
      </c>
      <c r="C888" s="219">
        <f>_xll.qlCalendarAdvance(Calendar,C887,A888,"f",,Trigger)</f>
        <v>45498</v>
      </c>
      <c r="D888" s="102" t="e">
        <f>EUR1M!AP887</f>
        <v>#VALUE!</v>
      </c>
      <c r="E888" s="102">
        <f>EUR1M!AQ887</f>
        <v>1.4905699063830805E-2</v>
      </c>
      <c r="F888" s="220" t="e">
        <f t="shared" si="52"/>
        <v>#VALUE!</v>
      </c>
      <c r="G888" s="102" t="e">
        <f>EUR3M!AX887</f>
        <v>#VALUE!</v>
      </c>
      <c r="H888" s="102">
        <f>EUR3M!AY887</f>
        <v>1.5860634863389497E-2</v>
      </c>
      <c r="I888" s="220" t="e">
        <f t="shared" si="53"/>
        <v>#VALUE!</v>
      </c>
      <c r="J888" s="102" t="e">
        <f>EUR6M!AX887</f>
        <v>#VALUE!</v>
      </c>
      <c r="K888" s="102">
        <f>EUR6M!AY887</f>
        <v>1.65366350773395E-2</v>
      </c>
      <c r="L888" s="220" t="e">
        <f t="shared" si="54"/>
        <v>#VALUE!</v>
      </c>
      <c r="M888" s="102" t="e">
        <f>EUR1Y!AX887</f>
        <v>#VALUE!</v>
      </c>
      <c r="N888" s="102">
        <f>EUR1Y!AY887</f>
        <v>1.7499971275558433E-2</v>
      </c>
      <c r="O888" s="220" t="e">
        <f t="shared" si="55"/>
        <v>#VALUE!</v>
      </c>
    </row>
    <row r="889" spans="1:15" x14ac:dyDescent="0.2">
      <c r="A889" s="57" t="s">
        <v>44</v>
      </c>
      <c r="B889" s="219">
        <f>_xll.qlInterestRateIndexFixingDate(IborIndex&amp;"6M",C889,Trigger)</f>
        <v>45503</v>
      </c>
      <c r="C889" s="219">
        <f>_xll.qlCalendarAdvance(Calendar,C888,A889,"f",,Trigger)</f>
        <v>45505</v>
      </c>
      <c r="D889" s="102" t="e">
        <f>EUR1M!AP888</f>
        <v>#VALUE!</v>
      </c>
      <c r="E889" s="102">
        <f>EUR1M!AQ888</f>
        <v>1.4910122730051233E-2</v>
      </c>
      <c r="F889" s="220" t="e">
        <f t="shared" si="52"/>
        <v>#VALUE!</v>
      </c>
      <c r="G889" s="102" t="e">
        <f>EUR3M!AX888</f>
        <v>#VALUE!</v>
      </c>
      <c r="H889" s="102">
        <f>EUR3M!AY888</f>
        <v>1.5867146856690613E-2</v>
      </c>
      <c r="I889" s="220" t="e">
        <f t="shared" si="53"/>
        <v>#VALUE!</v>
      </c>
      <c r="J889" s="102" t="e">
        <f>EUR6M!AX888</f>
        <v>#VALUE!</v>
      </c>
      <c r="K889" s="102">
        <f>EUR6M!AY888</f>
        <v>1.6545060438175028E-2</v>
      </c>
      <c r="L889" s="220" t="e">
        <f t="shared" si="54"/>
        <v>#VALUE!</v>
      </c>
      <c r="M889" s="102" t="e">
        <f>EUR1Y!AX888</f>
        <v>#VALUE!</v>
      </c>
      <c r="N889" s="102">
        <f>EUR1Y!AY888</f>
        <v>1.7510152572236936E-2</v>
      </c>
      <c r="O889" s="220" t="e">
        <f t="shared" si="55"/>
        <v>#VALUE!</v>
      </c>
    </row>
    <row r="890" spans="1:15" x14ac:dyDescent="0.2">
      <c r="A890" s="57" t="s">
        <v>44</v>
      </c>
      <c r="B890" s="219">
        <f>_xll.qlInterestRateIndexFixingDate(IborIndex&amp;"6M",C890,Trigger)</f>
        <v>45510</v>
      </c>
      <c r="C890" s="219">
        <f>_xll.qlCalendarAdvance(Calendar,C889,A890,"f",,Trigger)</f>
        <v>45512</v>
      </c>
      <c r="D890" s="102" t="e">
        <f>EUR1M!AP889</f>
        <v>#VALUE!</v>
      </c>
      <c r="E890" s="102">
        <f>EUR1M!AQ889</f>
        <v>1.491488104251786E-2</v>
      </c>
      <c r="F890" s="220" t="e">
        <f t="shared" si="52"/>
        <v>#VALUE!</v>
      </c>
      <c r="G890" s="102" t="e">
        <f>EUR3M!AX889</f>
        <v>#VALUE!</v>
      </c>
      <c r="H890" s="102">
        <f>EUR3M!AY889</f>
        <v>1.5874004397053998E-2</v>
      </c>
      <c r="I890" s="220" t="e">
        <f t="shared" si="53"/>
        <v>#VALUE!</v>
      </c>
      <c r="J890" s="102" t="e">
        <f>EUR6M!AX889</f>
        <v>#VALUE!</v>
      </c>
      <c r="K890" s="102">
        <f>EUR6M!AY889</f>
        <v>1.6553826926318699E-2</v>
      </c>
      <c r="L890" s="220" t="e">
        <f t="shared" si="54"/>
        <v>#VALUE!</v>
      </c>
      <c r="M890" s="102" t="e">
        <f>EUR1Y!AX889</f>
        <v>#VALUE!</v>
      </c>
      <c r="N890" s="102">
        <f>EUR1Y!AY889</f>
        <v>1.7520663312839854E-2</v>
      </c>
      <c r="O890" s="220" t="e">
        <f t="shared" si="55"/>
        <v>#VALUE!</v>
      </c>
    </row>
    <row r="891" spans="1:15" x14ac:dyDescent="0.2">
      <c r="A891" s="57" t="s">
        <v>44</v>
      </c>
      <c r="B891" s="219">
        <f>_xll.qlInterestRateIndexFixingDate(IborIndex&amp;"6M",C891,Trigger)</f>
        <v>45517</v>
      </c>
      <c r="C891" s="219">
        <f>_xll.qlCalendarAdvance(Calendar,C890,A891,"f",,Trigger)</f>
        <v>45519</v>
      </c>
      <c r="D891" s="102" t="e">
        <f>EUR1M!AP890</f>
        <v>#VALUE!</v>
      </c>
      <c r="E891" s="102">
        <f>EUR1M!AQ890</f>
        <v>1.4919978223236655E-2</v>
      </c>
      <c r="F891" s="220" t="e">
        <f t="shared" si="52"/>
        <v>#VALUE!</v>
      </c>
      <c r="G891" s="102" t="e">
        <f>EUR3M!AX890</f>
        <v>#VALUE!</v>
      </c>
      <c r="H891" s="102">
        <f>EUR3M!AY890</f>
        <v>1.5881211633195804E-2</v>
      </c>
      <c r="I891" s="220" t="e">
        <f t="shared" si="53"/>
        <v>#VALUE!</v>
      </c>
      <c r="J891" s="102" t="e">
        <f>EUR6M!AX890</f>
        <v>#VALUE!</v>
      </c>
      <c r="K891" s="102">
        <f>EUR6M!AY890</f>
        <v>1.6562938421178171E-2</v>
      </c>
      <c r="L891" s="220" t="e">
        <f t="shared" si="54"/>
        <v>#VALUE!</v>
      </c>
      <c r="M891" s="102" t="e">
        <f>EUR1Y!AX890</f>
        <v>#VALUE!</v>
      </c>
      <c r="N891" s="102">
        <f>EUR1Y!AY890</f>
        <v>1.753149272216355E-2</v>
      </c>
      <c r="O891" s="220" t="e">
        <f t="shared" si="55"/>
        <v>#VALUE!</v>
      </c>
    </row>
    <row r="892" spans="1:15" x14ac:dyDescent="0.2">
      <c r="A892" s="57" t="s">
        <v>44</v>
      </c>
      <c r="B892" s="219">
        <f>_xll.qlInterestRateIndexFixingDate(IborIndex&amp;"6M",C892,Trigger)</f>
        <v>45524</v>
      </c>
      <c r="C892" s="219">
        <f>_xll.qlCalendarAdvance(Calendar,C891,A892,"f",,Trigger)</f>
        <v>45526</v>
      </c>
      <c r="D892" s="102" t="e">
        <f>EUR1M!AP891</f>
        <v>#VALUE!</v>
      </c>
      <c r="E892" s="102">
        <f>EUR1M!AQ891</f>
        <v>1.4925418494257426E-2</v>
      </c>
      <c r="F892" s="220" t="e">
        <f t="shared" si="52"/>
        <v>#VALUE!</v>
      </c>
      <c r="G892" s="102" t="e">
        <f>EUR3M!AX891</f>
        <v>#VALUE!</v>
      </c>
      <c r="H892" s="102">
        <f>EUR3M!AY891</f>
        <v>1.5888772713953829E-2</v>
      </c>
      <c r="I892" s="220" t="e">
        <f t="shared" si="53"/>
        <v>#VALUE!</v>
      </c>
      <c r="J892" s="102" t="e">
        <f>EUR6M!AX891</f>
        <v>#VALUE!</v>
      </c>
      <c r="K892" s="102">
        <f>EUR6M!AY891</f>
        <v>1.6572398802414824E-2</v>
      </c>
      <c r="L892" s="220" t="e">
        <f t="shared" si="54"/>
        <v>#VALUE!</v>
      </c>
      <c r="M892" s="102" t="e">
        <f>EUR1Y!AX891</f>
        <v>#VALUE!</v>
      </c>
      <c r="N892" s="102">
        <f>EUR1Y!AY891</f>
        <v>1.7542629915309131E-2</v>
      </c>
      <c r="O892" s="220" t="e">
        <f t="shared" si="55"/>
        <v>#VALUE!</v>
      </c>
    </row>
    <row r="893" spans="1:15" x14ac:dyDescent="0.2">
      <c r="A893" s="57" t="s">
        <v>44</v>
      </c>
      <c r="B893" s="219">
        <f>_xll.qlInterestRateIndexFixingDate(IborIndex&amp;"6M",C893,Trigger)</f>
        <v>45531</v>
      </c>
      <c r="C893" s="219">
        <f>_xll.qlCalendarAdvance(Calendar,C892,A893,"f",,Trigger)</f>
        <v>45533</v>
      </c>
      <c r="D893" s="102" t="e">
        <f>EUR1M!AP892</f>
        <v>#VALUE!</v>
      </c>
      <c r="E893" s="102">
        <f>EUR1M!AQ892</f>
        <v>1.4930453367376195E-2</v>
      </c>
      <c r="F893" s="220" t="e">
        <f t="shared" si="52"/>
        <v>#VALUE!</v>
      </c>
      <c r="G893" s="102" t="e">
        <f>EUR3M!AX892</f>
        <v>#VALUE!</v>
      </c>
      <c r="H893" s="102">
        <f>EUR3M!AY892</f>
        <v>1.5896691788293584E-2</v>
      </c>
      <c r="I893" s="220" t="e">
        <f t="shared" si="53"/>
        <v>#VALUE!</v>
      </c>
      <c r="J893" s="102" t="e">
        <f>EUR6M!AX892</f>
        <v>#VALUE!</v>
      </c>
      <c r="K893" s="102">
        <f>EUR6M!AY892</f>
        <v>1.6579805226819958E-2</v>
      </c>
      <c r="L893" s="220" t="e">
        <f t="shared" si="54"/>
        <v>#VALUE!</v>
      </c>
      <c r="M893" s="102" t="e">
        <f>EUR1Y!AX892</f>
        <v>#VALUE!</v>
      </c>
      <c r="N893" s="102">
        <f>EUR1Y!AY892</f>
        <v>1.7554063897639718E-2</v>
      </c>
      <c r="O893" s="220" t="e">
        <f t="shared" si="55"/>
        <v>#VALUE!</v>
      </c>
    </row>
    <row r="894" spans="1:15" x14ac:dyDescent="0.2">
      <c r="A894" s="57" t="s">
        <v>44</v>
      </c>
      <c r="B894" s="219">
        <f>_xll.qlInterestRateIndexFixingDate(IborIndex&amp;"6M",C894,Trigger)</f>
        <v>45538</v>
      </c>
      <c r="C894" s="219">
        <f>_xll.qlCalendarAdvance(Calendar,C893,A894,"f",,Trigger)</f>
        <v>45540</v>
      </c>
      <c r="D894" s="102" t="e">
        <f>EUR1M!AP893</f>
        <v>#VALUE!</v>
      </c>
      <c r="E894" s="102">
        <f>EUR1M!AQ893</f>
        <v>1.4936566763235071E-2</v>
      </c>
      <c r="F894" s="220" t="e">
        <f t="shared" si="52"/>
        <v>#VALUE!</v>
      </c>
      <c r="G894" s="102" t="e">
        <f>EUR3M!AX893</f>
        <v>#VALUE!</v>
      </c>
      <c r="H894" s="102">
        <f>EUR3M!AY893</f>
        <v>1.5903961605621204E-2</v>
      </c>
      <c r="I894" s="220" t="e">
        <f t="shared" si="53"/>
        <v>#VALUE!</v>
      </c>
      <c r="J894" s="102" t="e">
        <f>EUR6M!AX893</f>
        <v>#VALUE!</v>
      </c>
      <c r="K894" s="102">
        <f>EUR6M!AY893</f>
        <v>1.6589920492524564E-2</v>
      </c>
      <c r="L894" s="220" t="e">
        <f t="shared" si="54"/>
        <v>#VALUE!</v>
      </c>
      <c r="M894" s="102" t="e">
        <f>EUR1Y!AX893</f>
        <v>#VALUE!</v>
      </c>
      <c r="N894" s="102">
        <f>EUR1Y!AY893</f>
        <v>1.7565783564742803E-2</v>
      </c>
      <c r="O894" s="220" t="e">
        <f t="shared" si="55"/>
        <v>#VALUE!</v>
      </c>
    </row>
    <row r="895" spans="1:15" x14ac:dyDescent="0.2">
      <c r="A895" s="57" t="s">
        <v>44</v>
      </c>
      <c r="B895" s="219">
        <f>_xll.qlInterestRateIndexFixingDate(IborIndex&amp;"6M",C895,Trigger)</f>
        <v>45545</v>
      </c>
      <c r="C895" s="219">
        <f>_xll.qlCalendarAdvance(Calendar,C894,A895,"f",,Trigger)</f>
        <v>45547</v>
      </c>
      <c r="D895" s="102" t="e">
        <f>EUR1M!AP894</f>
        <v>#VALUE!</v>
      </c>
      <c r="E895" s="102">
        <f>EUR1M!AQ894</f>
        <v>1.4943035599339183E-2</v>
      </c>
      <c r="F895" s="220" t="e">
        <f t="shared" si="52"/>
        <v>#VALUE!</v>
      </c>
      <c r="G895" s="102" t="e">
        <f>EUR3M!AX894</f>
        <v>#VALUE!</v>
      </c>
      <c r="H895" s="102">
        <f>EUR3M!AY894</f>
        <v>1.5912581787626771E-2</v>
      </c>
      <c r="I895" s="220" t="e">
        <f t="shared" si="53"/>
        <v>#VALUE!</v>
      </c>
      <c r="J895" s="102" t="e">
        <f>EUR6M!AX894</f>
        <v>#VALUE!</v>
      </c>
      <c r="K895" s="102">
        <f>EUR6M!AY894</f>
        <v>1.6600395697105239E-2</v>
      </c>
      <c r="L895" s="220" t="e">
        <f t="shared" si="54"/>
        <v>#VALUE!</v>
      </c>
      <c r="M895" s="102" t="e">
        <f>EUR1Y!AX894</f>
        <v>#VALUE!</v>
      </c>
      <c r="N895" s="102">
        <f>EUR1Y!AY894</f>
        <v>1.7577777702391249E-2</v>
      </c>
      <c r="O895" s="220" t="e">
        <f t="shared" si="55"/>
        <v>#VALUE!</v>
      </c>
    </row>
    <row r="896" spans="1:15" x14ac:dyDescent="0.2">
      <c r="A896" s="57" t="s">
        <v>44</v>
      </c>
      <c r="B896" s="219">
        <f>_xll.qlInterestRateIndexFixingDate(IborIndex&amp;"6M",C896,Trigger)</f>
        <v>45552</v>
      </c>
      <c r="C896" s="219">
        <f>_xll.qlCalendarAdvance(Calendar,C895,A896,"f",,Trigger)</f>
        <v>45554</v>
      </c>
      <c r="D896" s="102" t="e">
        <f>EUR1M!AP895</f>
        <v>#VALUE!</v>
      </c>
      <c r="E896" s="102">
        <f>EUR1M!AQ895</f>
        <v>1.4949864097692611E-2</v>
      </c>
      <c r="F896" s="220" t="e">
        <f t="shared" si="52"/>
        <v>#VALUE!</v>
      </c>
      <c r="G896" s="102" t="e">
        <f>EUR3M!AX895</f>
        <v>#VALUE!</v>
      </c>
      <c r="H896" s="102">
        <f>EUR3M!AY895</f>
        <v>1.5921572097969107E-2</v>
      </c>
      <c r="I896" s="220" t="e">
        <f t="shared" si="53"/>
        <v>#VALUE!</v>
      </c>
      <c r="J896" s="102" t="e">
        <f>EUR6M!AX895</f>
        <v>#VALUE!</v>
      </c>
      <c r="K896" s="102">
        <f>EUR6M!AY895</f>
        <v>1.6611234720834787E-2</v>
      </c>
      <c r="L896" s="220" t="e">
        <f t="shared" si="54"/>
        <v>#VALUE!</v>
      </c>
      <c r="M896" s="102" t="e">
        <f>EUR1Y!AX895</f>
        <v>#VALUE!</v>
      </c>
      <c r="N896" s="102">
        <f>EUR1Y!AY895</f>
        <v>1.7590034986506062E-2</v>
      </c>
      <c r="O896" s="220" t="e">
        <f t="shared" si="55"/>
        <v>#VALUE!</v>
      </c>
    </row>
    <row r="897" spans="1:15" x14ac:dyDescent="0.2">
      <c r="A897" s="57" t="s">
        <v>44</v>
      </c>
      <c r="B897" s="219">
        <f>_xll.qlInterestRateIndexFixingDate(IborIndex&amp;"6M",C897,Trigger)</f>
        <v>45559</v>
      </c>
      <c r="C897" s="219">
        <f>_xll.qlCalendarAdvance(Calendar,C896,A897,"f",,Trigger)</f>
        <v>45561</v>
      </c>
      <c r="D897" s="102" t="e">
        <f>EUR1M!AP896</f>
        <v>#VALUE!</v>
      </c>
      <c r="E897" s="102">
        <f>EUR1M!AQ896</f>
        <v>1.495791397827202E-2</v>
      </c>
      <c r="F897" s="220" t="e">
        <f t="shared" si="52"/>
        <v>#VALUE!</v>
      </c>
      <c r="G897" s="102" t="e">
        <f>EUR3M!AX896</f>
        <v>#VALUE!</v>
      </c>
      <c r="H897" s="102">
        <f>EUR3M!AY896</f>
        <v>1.5932031005424459E-2</v>
      </c>
      <c r="I897" s="220" t="e">
        <f t="shared" si="53"/>
        <v>#VALUE!</v>
      </c>
      <c r="J897" s="102" t="e">
        <f>EUR6M!AX896</f>
        <v>#VALUE!</v>
      </c>
      <c r="K897" s="102">
        <f>EUR6M!AY896</f>
        <v>1.6622441444267107E-2</v>
      </c>
      <c r="L897" s="220" t="e">
        <f t="shared" si="54"/>
        <v>#VALUE!</v>
      </c>
      <c r="M897" s="102" t="e">
        <f>EUR1Y!AX896</f>
        <v>#VALUE!</v>
      </c>
      <c r="N897" s="102">
        <f>EUR1Y!AY896</f>
        <v>1.7602543983118737E-2</v>
      </c>
      <c r="O897" s="220" t="e">
        <f t="shared" si="55"/>
        <v>#VALUE!</v>
      </c>
    </row>
    <row r="898" spans="1:15" x14ac:dyDescent="0.2">
      <c r="A898" s="57" t="s">
        <v>44</v>
      </c>
      <c r="B898" s="219">
        <f>_xll.qlInterestRateIndexFixingDate(IborIndex&amp;"6M",C898,Trigger)</f>
        <v>45566</v>
      </c>
      <c r="C898" s="219">
        <f>_xll.qlCalendarAdvance(Calendar,C897,A898,"f",,Trigger)</f>
        <v>45568</v>
      </c>
      <c r="D898" s="102" t="e">
        <f>EUR1M!AP897</f>
        <v>#VALUE!</v>
      </c>
      <c r="E898" s="102">
        <f>EUR1M!AQ897</f>
        <v>1.496550145631143E-2</v>
      </c>
      <c r="F898" s="220" t="e">
        <f t="shared" si="52"/>
        <v>#VALUE!</v>
      </c>
      <c r="G898" s="102" t="e">
        <f>EUR3M!AX897</f>
        <v>#VALUE!</v>
      </c>
      <c r="H898" s="102">
        <f>EUR3M!AY897</f>
        <v>1.5941802286855399E-2</v>
      </c>
      <c r="I898" s="220" t="e">
        <f t="shared" si="53"/>
        <v>#VALUE!</v>
      </c>
      <c r="J898" s="102" t="e">
        <f>EUR6M!AX897</f>
        <v>#VALUE!</v>
      </c>
      <c r="K898" s="102">
        <f>EUR6M!AY897</f>
        <v>1.6634019748245979E-2</v>
      </c>
      <c r="L898" s="220" t="e">
        <f t="shared" si="54"/>
        <v>#VALUE!</v>
      </c>
      <c r="M898" s="102" t="e">
        <f>EUR1Y!AX897</f>
        <v>#VALUE!</v>
      </c>
      <c r="N898" s="102">
        <f>EUR1Y!AY897</f>
        <v>1.7615293148335317E-2</v>
      </c>
      <c r="O898" s="220" t="e">
        <f t="shared" si="55"/>
        <v>#VALUE!</v>
      </c>
    </row>
    <row r="899" spans="1:15" x14ac:dyDescent="0.2">
      <c r="A899" s="57" t="s">
        <v>44</v>
      </c>
      <c r="B899" s="219">
        <f>_xll.qlInterestRateIndexFixingDate(IborIndex&amp;"6M",C899,Trigger)</f>
        <v>45573</v>
      </c>
      <c r="C899" s="219">
        <f>_xll.qlCalendarAdvance(Calendar,C898,A899,"f",,Trigger)</f>
        <v>45575</v>
      </c>
      <c r="D899" s="102" t="e">
        <f>EUR1M!AP898</f>
        <v>#VALUE!</v>
      </c>
      <c r="E899" s="102">
        <f>EUR1M!AQ898</f>
        <v>1.4973461580120567E-2</v>
      </c>
      <c r="F899" s="220" t="e">
        <f t="shared" si="52"/>
        <v>#VALUE!</v>
      </c>
      <c r="G899" s="102" t="e">
        <f>EUR3M!AX898</f>
        <v>#VALUE!</v>
      </c>
      <c r="H899" s="102">
        <f>EUR3M!AY898</f>
        <v>1.5951956458536278E-2</v>
      </c>
      <c r="I899" s="220" t="e">
        <f t="shared" si="53"/>
        <v>#VALUE!</v>
      </c>
      <c r="J899" s="102" t="e">
        <f>EUR6M!AX898</f>
        <v>#VALUE!</v>
      </c>
      <c r="K899" s="102">
        <f>EUR6M!AY898</f>
        <v>1.664597351391121E-2</v>
      </c>
      <c r="L899" s="220" t="e">
        <f t="shared" si="54"/>
        <v>#VALUE!</v>
      </c>
      <c r="M899" s="102" t="e">
        <f>EUR1Y!AX898</f>
        <v>#VALUE!</v>
      </c>
      <c r="N899" s="102">
        <f>EUR1Y!AY898</f>
        <v>1.7628270828302914E-2</v>
      </c>
      <c r="O899" s="220" t="e">
        <f t="shared" si="55"/>
        <v>#VALUE!</v>
      </c>
    </row>
    <row r="900" spans="1:15" x14ac:dyDescent="0.2">
      <c r="A900" s="57" t="s">
        <v>44</v>
      </c>
      <c r="B900" s="219">
        <f>_xll.qlInterestRateIndexFixingDate(IborIndex&amp;"6M",C900,Trigger)</f>
        <v>45580</v>
      </c>
      <c r="C900" s="219">
        <f>_xll.qlCalendarAdvance(Calendar,C899,A900,"f",,Trigger)</f>
        <v>45582</v>
      </c>
      <c r="D900" s="102" t="e">
        <f>EUR1M!AP899</f>
        <v>#VALUE!</v>
      </c>
      <c r="E900" s="102">
        <f>EUR1M!AQ899</f>
        <v>1.4981798572084449E-2</v>
      </c>
      <c r="F900" s="220" t="e">
        <f t="shared" ref="F900:F963" si="56">(D900-E900)*10000</f>
        <v>#VALUE!</v>
      </c>
      <c r="G900" s="102" t="e">
        <f>EUR3M!AX899</f>
        <v>#VALUE!</v>
      </c>
      <c r="H900" s="102">
        <f>EUR3M!AY899</f>
        <v>1.5962497670427473E-2</v>
      </c>
      <c r="I900" s="220" t="e">
        <f t="shared" ref="I900:I963" si="57">(G900-H900)*10000</f>
        <v>#VALUE!</v>
      </c>
      <c r="J900" s="102" t="e">
        <f>EUR6M!AX899</f>
        <v>#VALUE!</v>
      </c>
      <c r="K900" s="102">
        <f>EUR6M!AY899</f>
        <v>1.6659705572697425E-2</v>
      </c>
      <c r="L900" s="220" t="e">
        <f t="shared" ref="L900:L963" si="58">(J900-K900)*10000</f>
        <v>#VALUE!</v>
      </c>
      <c r="M900" s="102" t="e">
        <f>EUR1Y!AX899</f>
        <v>#VALUE!</v>
      </c>
      <c r="N900" s="102">
        <f>EUR1Y!AY899</f>
        <v>1.7641465259173102E-2</v>
      </c>
      <c r="O900" s="220" t="e">
        <f t="shared" ref="O900:O963" si="59">(M900-N900)*10000</f>
        <v>#VALUE!</v>
      </c>
    </row>
    <row r="901" spans="1:15" x14ac:dyDescent="0.2">
      <c r="A901" s="57" t="s">
        <v>44</v>
      </c>
      <c r="B901" s="219">
        <f>_xll.qlInterestRateIndexFixingDate(IborIndex&amp;"6M",C901,Trigger)</f>
        <v>45587</v>
      </c>
      <c r="C901" s="219">
        <f>_xll.qlCalendarAdvance(Calendar,C900,A901,"f",,Trigger)</f>
        <v>45589</v>
      </c>
      <c r="D901" s="102" t="e">
        <f>EUR1M!AP900</f>
        <v>#VALUE!</v>
      </c>
      <c r="E901" s="102">
        <f>EUR1M!AQ900</f>
        <v>1.4990516654642252E-2</v>
      </c>
      <c r="F901" s="220" t="e">
        <f t="shared" si="56"/>
        <v>#VALUE!</v>
      </c>
      <c r="G901" s="102" t="e">
        <f>EUR3M!AX900</f>
        <v>#VALUE!</v>
      </c>
      <c r="H901" s="102">
        <f>EUR3M!AY900</f>
        <v>1.5973430072646622E-2</v>
      </c>
      <c r="I901" s="220" t="e">
        <f t="shared" si="57"/>
        <v>#VALUE!</v>
      </c>
      <c r="J901" s="102" t="e">
        <f>EUR6M!AX900</f>
        <v>#VALUE!</v>
      </c>
      <c r="K901" s="102">
        <f>EUR6M!AY900</f>
        <v>1.6671022956383577E-2</v>
      </c>
      <c r="L901" s="220" t="e">
        <f t="shared" si="58"/>
        <v>#VALUE!</v>
      </c>
      <c r="M901" s="102" t="e">
        <f>EUR1Y!AX900</f>
        <v>#VALUE!</v>
      </c>
      <c r="N901" s="102">
        <f>EUR1Y!AY900</f>
        <v>1.7654864567070418E-2</v>
      </c>
      <c r="O901" s="220" t="e">
        <f t="shared" si="59"/>
        <v>#VALUE!</v>
      </c>
    </row>
    <row r="902" spans="1:15" x14ac:dyDescent="0.2">
      <c r="A902" s="57" t="s">
        <v>44</v>
      </c>
      <c r="B902" s="219">
        <f>_xll.qlInterestRateIndexFixingDate(IborIndex&amp;"6M",C902,Trigger)</f>
        <v>45594</v>
      </c>
      <c r="C902" s="219">
        <f>_xll.qlCalendarAdvance(Calendar,C901,A902,"f",,Trigger)</f>
        <v>45596</v>
      </c>
      <c r="D902" s="102" t="e">
        <f>EUR1M!AP901</f>
        <v>#VALUE!</v>
      </c>
      <c r="E902" s="102">
        <f>EUR1M!AQ901</f>
        <v>1.4998624433064656E-2</v>
      </c>
      <c r="F902" s="220" t="e">
        <f t="shared" si="56"/>
        <v>#VALUE!</v>
      </c>
      <c r="G902" s="102" t="e">
        <f>EUR3M!AX901</f>
        <v>#VALUE!</v>
      </c>
      <c r="H902" s="102">
        <f>EUR3M!AY901</f>
        <v>1.5984757815474721E-2</v>
      </c>
      <c r="I902" s="220" t="e">
        <f t="shared" si="57"/>
        <v>#VALUE!</v>
      </c>
      <c r="J902" s="102" t="e">
        <f>EUR6M!AX901</f>
        <v>#VALUE!</v>
      </c>
      <c r="K902" s="102">
        <f>EUR6M!AY901</f>
        <v>1.6684126397015903E-2</v>
      </c>
      <c r="L902" s="220" t="e">
        <f t="shared" si="58"/>
        <v>#VALUE!</v>
      </c>
      <c r="M902" s="102" t="e">
        <f>EUR1Y!AX901</f>
        <v>#VALUE!</v>
      </c>
      <c r="N902" s="102">
        <f>EUR1Y!AY901</f>
        <v>1.766845676805948E-2</v>
      </c>
      <c r="O902" s="220" t="e">
        <f t="shared" si="59"/>
        <v>#VALUE!</v>
      </c>
    </row>
    <row r="903" spans="1:15" x14ac:dyDescent="0.2">
      <c r="A903" s="57" t="s">
        <v>44</v>
      </c>
      <c r="B903" s="219">
        <f>_xll.qlInterestRateIndexFixingDate(IborIndex&amp;"6M",C903,Trigger)</f>
        <v>45601</v>
      </c>
      <c r="C903" s="219">
        <f>_xll.qlCalendarAdvance(Calendar,C902,A903,"f",,Trigger)</f>
        <v>45603</v>
      </c>
      <c r="D903" s="102" t="e">
        <f>EUR1M!AP902</f>
        <v>#VALUE!</v>
      </c>
      <c r="E903" s="102">
        <f>EUR1M!AQ902</f>
        <v>1.5008088787111795E-2</v>
      </c>
      <c r="F903" s="220" t="e">
        <f t="shared" si="56"/>
        <v>#VALUE!</v>
      </c>
      <c r="G903" s="102" t="e">
        <f>EUR3M!AX902</f>
        <v>#VALUE!</v>
      </c>
      <c r="H903" s="102">
        <f>EUR3M!AY902</f>
        <v>1.5996485049360441E-2</v>
      </c>
      <c r="I903" s="220" t="e">
        <f t="shared" si="57"/>
        <v>#VALUE!</v>
      </c>
      <c r="J903" s="102" t="e">
        <f>EUR6M!AX902</f>
        <v>#VALUE!</v>
      </c>
      <c r="K903" s="102">
        <f>EUR6M!AY902</f>
        <v>1.6697620827002088E-2</v>
      </c>
      <c r="L903" s="220" t="e">
        <f t="shared" si="58"/>
        <v>#VALUE!</v>
      </c>
      <c r="M903" s="102" t="e">
        <f>EUR1Y!AX902</f>
        <v>#VALUE!</v>
      </c>
      <c r="N903" s="102">
        <f>EUR1Y!AY902</f>
        <v>1.7682229768114777E-2</v>
      </c>
      <c r="O903" s="220" t="e">
        <f t="shared" si="59"/>
        <v>#VALUE!</v>
      </c>
    </row>
    <row r="904" spans="1:15" x14ac:dyDescent="0.2">
      <c r="A904" s="57" t="s">
        <v>44</v>
      </c>
      <c r="B904" s="219">
        <f>_xll.qlInterestRateIndexFixingDate(IborIndex&amp;"6M",C904,Trigger)</f>
        <v>45608</v>
      </c>
      <c r="C904" s="219">
        <f>_xll.qlCalendarAdvance(Calendar,C903,A904,"f",,Trigger)</f>
        <v>45610</v>
      </c>
      <c r="D904" s="102" t="e">
        <f>EUR1M!AP903</f>
        <v>#VALUE!</v>
      </c>
      <c r="E904" s="102">
        <f>EUR1M!AQ903</f>
        <v>1.5017946581095565E-2</v>
      </c>
      <c r="F904" s="220" t="e">
        <f t="shared" si="56"/>
        <v>#VALUE!</v>
      </c>
      <c r="G904" s="102" t="e">
        <f>EUR3M!AX903</f>
        <v>#VALUE!</v>
      </c>
      <c r="H904" s="102">
        <f>EUR3M!AY903</f>
        <v>1.6008615924920162E-2</v>
      </c>
      <c r="I904" s="220" t="e">
        <f t="shared" si="57"/>
        <v>#VALUE!</v>
      </c>
      <c r="J904" s="102" t="e">
        <f>EUR6M!AX903</f>
        <v>#VALUE!</v>
      </c>
      <c r="K904" s="102">
        <f>EUR6M!AY903</f>
        <v>1.6711508703507596E-2</v>
      </c>
      <c r="L904" s="220" t="e">
        <f t="shared" si="58"/>
        <v>#VALUE!</v>
      </c>
      <c r="M904" s="102" t="e">
        <f>EUR1Y!AX903</f>
        <v>#VALUE!</v>
      </c>
      <c r="N904" s="102">
        <f>EUR1Y!AY903</f>
        <v>1.7696171363089364E-2</v>
      </c>
      <c r="O904" s="220" t="e">
        <f t="shared" si="59"/>
        <v>#VALUE!</v>
      </c>
    </row>
    <row r="905" spans="1:15" x14ac:dyDescent="0.2">
      <c r="A905" s="57" t="s">
        <v>44</v>
      </c>
      <c r="B905" s="219">
        <f>_xll.qlInterestRateIndexFixingDate(IborIndex&amp;"6M",C905,Trigger)</f>
        <v>45615</v>
      </c>
      <c r="C905" s="219">
        <f>_xll.qlCalendarAdvance(Calendar,C904,A905,"f",,Trigger)</f>
        <v>45617</v>
      </c>
      <c r="D905" s="102" t="e">
        <f>EUR1M!AP904</f>
        <v>#VALUE!</v>
      </c>
      <c r="E905" s="102">
        <f>EUR1M!AQ904</f>
        <v>1.5030369485954376E-2</v>
      </c>
      <c r="F905" s="220" t="e">
        <f t="shared" si="56"/>
        <v>#VALUE!</v>
      </c>
      <c r="G905" s="102" t="e">
        <f>EUR3M!AX904</f>
        <v>#VALUE!</v>
      </c>
      <c r="H905" s="102">
        <f>EUR3M!AY904</f>
        <v>1.6021154592944897E-2</v>
      </c>
      <c r="I905" s="220" t="e">
        <f t="shared" si="57"/>
        <v>#VALUE!</v>
      </c>
      <c r="J905" s="102" t="e">
        <f>EUR6M!AX904</f>
        <v>#VALUE!</v>
      </c>
      <c r="K905" s="102">
        <f>EUR6M!AY904</f>
        <v>1.6725778441432949E-2</v>
      </c>
      <c r="L905" s="220" t="e">
        <f t="shared" si="58"/>
        <v>#VALUE!</v>
      </c>
      <c r="M905" s="102" t="e">
        <f>EUR1Y!AX904</f>
        <v>#VALUE!</v>
      </c>
      <c r="N905" s="102">
        <f>EUR1Y!AY904</f>
        <v>1.7710269238687241E-2</v>
      </c>
      <c r="O905" s="220" t="e">
        <f t="shared" si="59"/>
        <v>#VALUE!</v>
      </c>
    </row>
    <row r="906" spans="1:15" x14ac:dyDescent="0.2">
      <c r="A906" s="57" t="s">
        <v>44</v>
      </c>
      <c r="B906" s="219">
        <f>_xll.qlInterestRateIndexFixingDate(IborIndex&amp;"6M",C906,Trigger)</f>
        <v>45622</v>
      </c>
      <c r="C906" s="219">
        <f>_xll.qlCalendarAdvance(Calendar,C905,A906,"f",,Trigger)</f>
        <v>45624</v>
      </c>
      <c r="D906" s="102" t="e">
        <f>EUR1M!AP905</f>
        <v>#VALUE!</v>
      </c>
      <c r="E906" s="102">
        <f>EUR1M!AQ905</f>
        <v>1.5039971215127736E-2</v>
      </c>
      <c r="F906" s="220" t="e">
        <f t="shared" si="56"/>
        <v>#VALUE!</v>
      </c>
      <c r="G906" s="102" t="e">
        <f>EUR3M!AX905</f>
        <v>#VALUE!</v>
      </c>
      <c r="H906" s="102">
        <f>EUR3M!AY905</f>
        <v>1.603410520440899E-2</v>
      </c>
      <c r="I906" s="220" t="e">
        <f t="shared" si="57"/>
        <v>#VALUE!</v>
      </c>
      <c r="J906" s="102" t="e">
        <f>EUR6M!AX905</f>
        <v>#VALUE!</v>
      </c>
      <c r="K906" s="102">
        <f>EUR6M!AY905</f>
        <v>1.6740410357970237E-2</v>
      </c>
      <c r="L906" s="220" t="e">
        <f t="shared" si="58"/>
        <v>#VALUE!</v>
      </c>
      <c r="M906" s="102" t="e">
        <f>EUR1Y!AX905</f>
        <v>#VALUE!</v>
      </c>
      <c r="N906" s="102">
        <f>EUR1Y!AY905</f>
        <v>1.7724510970435561E-2</v>
      </c>
      <c r="O906" s="220" t="e">
        <f t="shared" si="59"/>
        <v>#VALUE!</v>
      </c>
    </row>
    <row r="907" spans="1:15" x14ac:dyDescent="0.2">
      <c r="A907" s="57" t="s">
        <v>44</v>
      </c>
      <c r="B907" s="219">
        <f>_xll.qlInterestRateIndexFixingDate(IborIndex&amp;"6M",C907,Trigger)</f>
        <v>45629</v>
      </c>
      <c r="C907" s="219">
        <f>_xll.qlCalendarAdvance(Calendar,C906,A907,"f",,Trigger)</f>
        <v>45631</v>
      </c>
      <c r="D907" s="102" t="e">
        <f>EUR1M!AP906</f>
        <v>#VALUE!</v>
      </c>
      <c r="E907" s="102">
        <f>EUR1M!AQ906</f>
        <v>1.5051064515279761E-2</v>
      </c>
      <c r="F907" s="220" t="e">
        <f t="shared" si="56"/>
        <v>#VALUE!</v>
      </c>
      <c r="G907" s="102" t="e">
        <f>EUR3M!AX906</f>
        <v>#VALUE!</v>
      </c>
      <c r="H907" s="102">
        <f>EUR3M!AY906</f>
        <v>1.6044692714028308E-2</v>
      </c>
      <c r="I907" s="220" t="e">
        <f t="shared" si="57"/>
        <v>#VALUE!</v>
      </c>
      <c r="J907" s="102" t="e">
        <f>EUR6M!AX906</f>
        <v>#VALUE!</v>
      </c>
      <c r="K907" s="102">
        <f>EUR6M!AY906</f>
        <v>1.6755384499217197E-2</v>
      </c>
      <c r="L907" s="220" t="e">
        <f t="shared" si="58"/>
        <v>#VALUE!</v>
      </c>
      <c r="M907" s="102" t="e">
        <f>EUR1Y!AX906</f>
        <v>#VALUE!</v>
      </c>
      <c r="N907" s="102">
        <f>EUR1Y!AY906</f>
        <v>1.7738884023658346E-2</v>
      </c>
      <c r="O907" s="220" t="e">
        <f t="shared" si="59"/>
        <v>#VALUE!</v>
      </c>
    </row>
    <row r="908" spans="1:15" x14ac:dyDescent="0.2">
      <c r="A908" s="57" t="s">
        <v>44</v>
      </c>
      <c r="B908" s="219">
        <f>_xll.qlInterestRateIndexFixingDate(IborIndex&amp;"6M",C908,Trigger)</f>
        <v>45636</v>
      </c>
      <c r="C908" s="219">
        <f>_xll.qlCalendarAdvance(Calendar,C907,A908,"f",,Trigger)</f>
        <v>45638</v>
      </c>
      <c r="D908" s="102" t="e">
        <f>EUR1M!AP907</f>
        <v>#VALUE!</v>
      </c>
      <c r="E908" s="102">
        <f>EUR1M!AQ907</f>
        <v>1.5062568464546499E-2</v>
      </c>
      <c r="F908" s="220" t="e">
        <f t="shared" si="56"/>
        <v>#VALUE!</v>
      </c>
      <c r="G908" s="102" t="e">
        <f>EUR3M!AX907</f>
        <v>#VALUE!</v>
      </c>
      <c r="H908" s="102">
        <f>EUR3M!AY907</f>
        <v>1.6058416871175929E-2</v>
      </c>
      <c r="I908" s="220" t="e">
        <f t="shared" si="57"/>
        <v>#VALUE!</v>
      </c>
      <c r="J908" s="102" t="e">
        <f>EUR6M!AX907</f>
        <v>#VALUE!</v>
      </c>
      <c r="K908" s="102">
        <f>EUR6M!AY907</f>
        <v>1.6770680731194507E-2</v>
      </c>
      <c r="L908" s="220" t="e">
        <f t="shared" si="58"/>
        <v>#VALUE!</v>
      </c>
      <c r="M908" s="102" t="e">
        <f>EUR1Y!AX907</f>
        <v>#VALUE!</v>
      </c>
      <c r="N908" s="102">
        <f>EUR1Y!AY907</f>
        <v>1.7753375753451289E-2</v>
      </c>
      <c r="O908" s="220" t="e">
        <f t="shared" si="59"/>
        <v>#VALUE!</v>
      </c>
    </row>
    <row r="909" spans="1:15" x14ac:dyDescent="0.2">
      <c r="A909" s="57" t="s">
        <v>44</v>
      </c>
      <c r="B909" s="219">
        <f>_xll.qlInterestRateIndexFixingDate(IborIndex&amp;"6M",C909,Trigger)</f>
        <v>45643</v>
      </c>
      <c r="C909" s="219">
        <f>_xll.qlCalendarAdvance(Calendar,C908,A909,"f",,Trigger)</f>
        <v>45645</v>
      </c>
      <c r="D909" s="102" t="e">
        <f>EUR1M!AP908</f>
        <v>#VALUE!</v>
      </c>
      <c r="E909" s="102">
        <f>EUR1M!AQ908</f>
        <v>1.5074487285810637E-2</v>
      </c>
      <c r="F909" s="220" t="e">
        <f t="shared" si="56"/>
        <v>#VALUE!</v>
      </c>
      <c r="G909" s="102" t="e">
        <f>EUR3M!AX908</f>
        <v>#VALUE!</v>
      </c>
      <c r="H909" s="102">
        <f>EUR3M!AY908</f>
        <v>1.6072564793875088E-2</v>
      </c>
      <c r="I909" s="220" t="e">
        <f t="shared" si="57"/>
        <v>#VALUE!</v>
      </c>
      <c r="J909" s="102" t="e">
        <f>EUR6M!AX908</f>
        <v>#VALUE!</v>
      </c>
      <c r="K909" s="102">
        <f>EUR6M!AY908</f>
        <v>1.6786278739808903E-2</v>
      </c>
      <c r="L909" s="220" t="e">
        <f t="shared" si="58"/>
        <v>#VALUE!</v>
      </c>
      <c r="M909" s="102" t="e">
        <f>EUR1Y!AX908</f>
        <v>#VALUE!</v>
      </c>
      <c r="N909" s="102">
        <f>EUR1Y!AY908</f>
        <v>1.7767973404658119E-2</v>
      </c>
      <c r="O909" s="220" t="e">
        <f t="shared" si="59"/>
        <v>#VALUE!</v>
      </c>
    </row>
    <row r="910" spans="1:15" x14ac:dyDescent="0.2">
      <c r="A910" s="57" t="s">
        <v>44</v>
      </c>
      <c r="B910" s="219">
        <f>_xll.qlInterestRateIndexFixingDate(IborIndex&amp;"6M",C910,Trigger)</f>
        <v>45649</v>
      </c>
      <c r="C910" s="219">
        <f>_xll.qlCalendarAdvance(Calendar,C909,A910,"f",,Trigger)</f>
        <v>45653</v>
      </c>
      <c r="D910" s="102" t="e">
        <f>EUR1M!AP909</f>
        <v>#VALUE!</v>
      </c>
      <c r="E910" s="102">
        <f>EUR1M!AQ909</f>
        <v>1.5088622219524454E-2</v>
      </c>
      <c r="F910" s="220" t="e">
        <f t="shared" si="56"/>
        <v>#VALUE!</v>
      </c>
      <c r="G910" s="102" t="e">
        <f>EUR3M!AX909</f>
        <v>#VALUE!</v>
      </c>
      <c r="H910" s="102">
        <f>EUR3M!AY909</f>
        <v>1.6089258070187462E-2</v>
      </c>
      <c r="I910" s="220" t="e">
        <f t="shared" si="57"/>
        <v>#VALUE!</v>
      </c>
      <c r="J910" s="102" t="e">
        <f>EUR6M!AX909</f>
        <v>#VALUE!</v>
      </c>
      <c r="K910" s="102">
        <f>EUR6M!AY909</f>
        <v>1.680281330676775E-2</v>
      </c>
      <c r="L910" s="220" t="e">
        <f t="shared" si="58"/>
        <v>#VALUE!</v>
      </c>
      <c r="M910" s="102" t="e">
        <f>EUR1Y!AX909</f>
        <v>#VALUE!</v>
      </c>
      <c r="N910" s="102">
        <f>EUR1Y!AY909</f>
        <v>1.7784769625488729E-2</v>
      </c>
      <c r="O910" s="220" t="e">
        <f t="shared" si="59"/>
        <v>#VALUE!</v>
      </c>
    </row>
    <row r="911" spans="1:15" x14ac:dyDescent="0.2">
      <c r="A911" s="57" t="s">
        <v>44</v>
      </c>
      <c r="B911" s="219">
        <f>_xll.qlInterestRateIndexFixingDate(IborIndex&amp;"6M",C911,Trigger)</f>
        <v>45657</v>
      </c>
      <c r="C911" s="219">
        <f>_xll.qlCalendarAdvance(Calendar,C910,A911,"f",,Trigger)</f>
        <v>45660</v>
      </c>
      <c r="D911" s="102" t="e">
        <f>EUR1M!AP910</f>
        <v>#VALUE!</v>
      </c>
      <c r="E911" s="102">
        <f>EUR1M!AQ910</f>
        <v>1.5101444272373601E-2</v>
      </c>
      <c r="F911" s="220" t="e">
        <f t="shared" si="56"/>
        <v>#VALUE!</v>
      </c>
      <c r="G911" s="102" t="e">
        <f>EUR3M!AX910</f>
        <v>#VALUE!</v>
      </c>
      <c r="H911" s="102">
        <f>EUR3M!AY910</f>
        <v>1.6104328040818849E-2</v>
      </c>
      <c r="I911" s="220" t="e">
        <f t="shared" si="57"/>
        <v>#VALUE!</v>
      </c>
      <c r="J911" s="102" t="e">
        <f>EUR6M!AX910</f>
        <v>#VALUE!</v>
      </c>
      <c r="K911" s="102">
        <f>EUR6M!AY910</f>
        <v>1.6818978114504973E-2</v>
      </c>
      <c r="L911" s="220" t="e">
        <f t="shared" si="58"/>
        <v>#VALUE!</v>
      </c>
      <c r="M911" s="102" t="e">
        <f>EUR1Y!AX910</f>
        <v>#VALUE!</v>
      </c>
      <c r="N911" s="102">
        <f>EUR1Y!AY910</f>
        <v>1.7799550787302377E-2</v>
      </c>
      <c r="O911" s="220" t="e">
        <f t="shared" si="59"/>
        <v>#VALUE!</v>
      </c>
    </row>
    <row r="912" spans="1:15" x14ac:dyDescent="0.2">
      <c r="A912" s="57" t="s">
        <v>44</v>
      </c>
      <c r="B912" s="219">
        <f>_xll.qlInterestRateIndexFixingDate(IborIndex&amp;"6M",C912,Trigger)</f>
        <v>45665</v>
      </c>
      <c r="C912" s="219">
        <f>_xll.qlCalendarAdvance(Calendar,C911,A912,"f",,Trigger)</f>
        <v>45667</v>
      </c>
      <c r="D912" s="102" t="e">
        <f>EUR1M!AP911</f>
        <v>#VALUE!</v>
      </c>
      <c r="E912" s="102">
        <f>EUR1M!AQ911</f>
        <v>1.5114694469509226E-2</v>
      </c>
      <c r="F912" s="220" t="e">
        <f t="shared" si="56"/>
        <v>#VALUE!</v>
      </c>
      <c r="G912" s="102" t="e">
        <f>EUR3M!AX911</f>
        <v>#VALUE!</v>
      </c>
      <c r="H912" s="102">
        <f>EUR3M!AY911</f>
        <v>1.6119834824398716E-2</v>
      </c>
      <c r="I912" s="220" t="e">
        <f t="shared" si="57"/>
        <v>#VALUE!</v>
      </c>
      <c r="J912" s="102" t="e">
        <f>EUR6M!AX911</f>
        <v>#VALUE!</v>
      </c>
      <c r="K912" s="102">
        <f>EUR6M!AY911</f>
        <v>1.6835381912375515E-2</v>
      </c>
      <c r="L912" s="220" t="e">
        <f t="shared" si="58"/>
        <v>#VALUE!</v>
      </c>
      <c r="M912" s="102" t="e">
        <f>EUR1Y!AX911</f>
        <v>#VALUE!</v>
      </c>
      <c r="N912" s="102">
        <f>EUR1Y!AY911</f>
        <v>1.7814397064897507E-2</v>
      </c>
      <c r="O912" s="220" t="e">
        <f t="shared" si="59"/>
        <v>#VALUE!</v>
      </c>
    </row>
    <row r="913" spans="1:15" x14ac:dyDescent="0.2">
      <c r="A913" s="57" t="s">
        <v>44</v>
      </c>
      <c r="B913" s="219">
        <f>_xll.qlInterestRateIndexFixingDate(IborIndex&amp;"6M",C913,Trigger)</f>
        <v>45672</v>
      </c>
      <c r="C913" s="219">
        <f>_xll.qlCalendarAdvance(Calendar,C912,A913,"f",,Trigger)</f>
        <v>45674</v>
      </c>
      <c r="D913" s="102" t="e">
        <f>EUR1M!AP912</f>
        <v>#VALUE!</v>
      </c>
      <c r="E913" s="102">
        <f>EUR1M!AQ912</f>
        <v>1.512837703407703E-2</v>
      </c>
      <c r="F913" s="220" t="e">
        <f t="shared" si="56"/>
        <v>#VALUE!</v>
      </c>
      <c r="G913" s="102" t="e">
        <f>EUR3M!AX912</f>
        <v>#VALUE!</v>
      </c>
      <c r="H913" s="102">
        <f>EUR3M!AY912</f>
        <v>1.613578257279169E-2</v>
      </c>
      <c r="I913" s="220" t="e">
        <f t="shared" si="57"/>
        <v>#VALUE!</v>
      </c>
      <c r="J913" s="102" t="e">
        <f>EUR6M!AX912</f>
        <v>#VALUE!</v>
      </c>
      <c r="K913" s="102">
        <f>EUR6M!AY912</f>
        <v>1.6852003528728867E-2</v>
      </c>
      <c r="L913" s="220" t="e">
        <f t="shared" si="58"/>
        <v>#VALUE!</v>
      </c>
      <c r="M913" s="102" t="e">
        <f>EUR1Y!AX912</f>
        <v>#VALUE!</v>
      </c>
      <c r="N913" s="102">
        <f>EUR1Y!AY912</f>
        <v>1.7829295246141137E-2</v>
      </c>
      <c r="O913" s="220" t="e">
        <f t="shared" si="59"/>
        <v>#VALUE!</v>
      </c>
    </row>
    <row r="914" spans="1:15" x14ac:dyDescent="0.2">
      <c r="A914" s="57" t="s">
        <v>44</v>
      </c>
      <c r="B914" s="219">
        <f>_xll.qlInterestRateIndexFixingDate(IborIndex&amp;"6M",C914,Trigger)</f>
        <v>45679</v>
      </c>
      <c r="C914" s="219">
        <f>_xll.qlCalendarAdvance(Calendar,C913,A914,"f",,Trigger)</f>
        <v>45681</v>
      </c>
      <c r="D914" s="102" t="e">
        <f>EUR1M!AP913</f>
        <v>#VALUE!</v>
      </c>
      <c r="E914" s="102">
        <f>EUR1M!AQ913</f>
        <v>1.5142496189282024E-2</v>
      </c>
      <c r="F914" s="220" t="e">
        <f t="shared" si="56"/>
        <v>#VALUE!</v>
      </c>
      <c r="G914" s="102" t="e">
        <f>EUR3M!AX913</f>
        <v>#VALUE!</v>
      </c>
      <c r="H914" s="102">
        <f>EUR3M!AY913</f>
        <v>1.6152175438071126E-2</v>
      </c>
      <c r="I914" s="220" t="e">
        <f t="shared" si="57"/>
        <v>#VALUE!</v>
      </c>
      <c r="J914" s="102" t="e">
        <f>EUR6M!AX913</f>
        <v>#VALUE!</v>
      </c>
      <c r="K914" s="102">
        <f>EUR6M!AY913</f>
        <v>1.6868821610636762E-2</v>
      </c>
      <c r="L914" s="220" t="e">
        <f t="shared" si="58"/>
        <v>#VALUE!</v>
      </c>
      <c r="M914" s="102" t="e">
        <f>EUR1Y!AX913</f>
        <v>#VALUE!</v>
      </c>
      <c r="N914" s="102">
        <f>EUR1Y!AY913</f>
        <v>1.7844232008551744E-2</v>
      </c>
      <c r="O914" s="220" t="e">
        <f t="shared" si="59"/>
        <v>#VALUE!</v>
      </c>
    </row>
    <row r="915" spans="1:15" x14ac:dyDescent="0.2">
      <c r="A915" s="57" t="s">
        <v>44</v>
      </c>
      <c r="B915" s="219">
        <f>_xll.qlInterestRateIndexFixingDate(IborIndex&amp;"6M",C915,Trigger)</f>
        <v>45686</v>
      </c>
      <c r="C915" s="219">
        <f>_xll.qlCalendarAdvance(Calendar,C914,A915,"f",,Trigger)</f>
        <v>45688</v>
      </c>
      <c r="D915" s="102" t="e">
        <f>EUR1M!AP914</f>
        <v>#VALUE!</v>
      </c>
      <c r="E915" s="102">
        <f>EUR1M!AQ914</f>
        <v>1.5152875628968561E-2</v>
      </c>
      <c r="F915" s="220" t="e">
        <f t="shared" si="56"/>
        <v>#VALUE!</v>
      </c>
      <c r="G915" s="102" t="e">
        <f>EUR3M!AX914</f>
        <v>#VALUE!</v>
      </c>
      <c r="H915" s="102">
        <f>EUR3M!AY914</f>
        <v>1.6167368059847882E-2</v>
      </c>
      <c r="I915" s="220" t="e">
        <f t="shared" si="57"/>
        <v>#VALUE!</v>
      </c>
      <c r="J915" s="102" t="e">
        <f>EUR6M!AX914</f>
        <v>#VALUE!</v>
      </c>
      <c r="K915" s="102">
        <f>EUR6M!AY914</f>
        <v>1.6885814623861382E-2</v>
      </c>
      <c r="L915" s="220" t="e">
        <f t="shared" si="58"/>
        <v>#VALUE!</v>
      </c>
      <c r="M915" s="102" t="e">
        <f>EUR1Y!AX914</f>
        <v>#VALUE!</v>
      </c>
      <c r="N915" s="102">
        <f>EUR1Y!AY914</f>
        <v>1.7859193919282815E-2</v>
      </c>
      <c r="O915" s="220" t="e">
        <f t="shared" si="59"/>
        <v>#VALUE!</v>
      </c>
    </row>
    <row r="916" spans="1:15" x14ac:dyDescent="0.2">
      <c r="A916" s="57" t="s">
        <v>44</v>
      </c>
      <c r="B916" s="219">
        <f>_xll.qlInterestRateIndexFixingDate(IborIndex&amp;"6M",C916,Trigger)</f>
        <v>45693</v>
      </c>
      <c r="C916" s="219">
        <f>_xll.qlCalendarAdvance(Calendar,C915,A916,"f",,Trigger)</f>
        <v>45695</v>
      </c>
      <c r="D916" s="102" t="e">
        <f>EUR1M!AP915</f>
        <v>#VALUE!</v>
      </c>
      <c r="E916" s="102">
        <f>EUR1M!AQ915</f>
        <v>1.5167782396911442E-2</v>
      </c>
      <c r="F916" s="220" t="e">
        <f t="shared" si="56"/>
        <v>#VALUE!</v>
      </c>
      <c r="G916" s="102" t="e">
        <f>EUR3M!AX915</f>
        <v>#VALUE!</v>
      </c>
      <c r="H916" s="102">
        <f>EUR3M!AY915</f>
        <v>1.6184629685423987E-2</v>
      </c>
      <c r="I916" s="220" t="e">
        <f t="shared" si="57"/>
        <v>#VALUE!</v>
      </c>
      <c r="J916" s="102" t="e">
        <f>EUR6M!AX915</f>
        <v>#VALUE!</v>
      </c>
      <c r="K916" s="102">
        <f>EUR6M!AY915</f>
        <v>1.6902960852830624E-2</v>
      </c>
      <c r="L916" s="220" t="e">
        <f t="shared" si="58"/>
        <v>#VALUE!</v>
      </c>
      <c r="M916" s="102" t="e">
        <f>EUR1Y!AX915</f>
        <v>#VALUE!</v>
      </c>
      <c r="N916" s="102">
        <f>EUR1Y!AY915</f>
        <v>1.7874167435112578E-2</v>
      </c>
      <c r="O916" s="220" t="e">
        <f t="shared" si="59"/>
        <v>#VALUE!</v>
      </c>
    </row>
    <row r="917" spans="1:15" x14ac:dyDescent="0.2">
      <c r="A917" s="57" t="s">
        <v>44</v>
      </c>
      <c r="B917" s="219">
        <f>_xll.qlInterestRateIndexFixingDate(IborIndex&amp;"6M",C917,Trigger)</f>
        <v>45700</v>
      </c>
      <c r="C917" s="219">
        <f>_xll.qlCalendarAdvance(Calendar,C916,A917,"f",,Trigger)</f>
        <v>45702</v>
      </c>
      <c r="D917" s="102" t="e">
        <f>EUR1M!AP916</f>
        <v>#VALUE!</v>
      </c>
      <c r="E917" s="102">
        <f>EUR1M!AQ916</f>
        <v>1.5183137461965186E-2</v>
      </c>
      <c r="F917" s="220" t="e">
        <f t="shared" si="56"/>
        <v>#VALUE!</v>
      </c>
      <c r="G917" s="102" t="e">
        <f>EUR3M!AX916</f>
        <v>#VALUE!</v>
      </c>
      <c r="H917" s="102">
        <f>EUR3M!AY916</f>
        <v>1.6202348567408112E-2</v>
      </c>
      <c r="I917" s="220" t="e">
        <f t="shared" si="57"/>
        <v>#VALUE!</v>
      </c>
      <c r="J917" s="102" t="e">
        <f>EUR6M!AX916</f>
        <v>#VALUE!</v>
      </c>
      <c r="K917" s="102">
        <f>EUR6M!AY916</f>
        <v>1.6920238400610278E-2</v>
      </c>
      <c r="L917" s="220" t="e">
        <f t="shared" si="58"/>
        <v>#VALUE!</v>
      </c>
      <c r="M917" s="102" t="e">
        <f>EUR1Y!AX916</f>
        <v>#VALUE!</v>
      </c>
      <c r="N917" s="102">
        <f>EUR1Y!AY916</f>
        <v>1.7889138902432156E-2</v>
      </c>
      <c r="O917" s="220" t="e">
        <f t="shared" si="59"/>
        <v>#VALUE!</v>
      </c>
    </row>
    <row r="918" spans="1:15" x14ac:dyDescent="0.2">
      <c r="A918" s="57" t="s">
        <v>44</v>
      </c>
      <c r="B918" s="219">
        <f>_xll.qlInterestRateIndexFixingDate(IborIndex&amp;"6M",C918,Trigger)</f>
        <v>45707</v>
      </c>
      <c r="C918" s="219">
        <f>_xll.qlCalendarAdvance(Calendar,C917,A918,"f",,Trigger)</f>
        <v>45709</v>
      </c>
      <c r="D918" s="102" t="e">
        <f>EUR1M!AP917</f>
        <v>#VALUE!</v>
      </c>
      <c r="E918" s="102">
        <f>EUR1M!AQ917</f>
        <v>1.5198945046900494E-2</v>
      </c>
      <c r="F918" s="220" t="e">
        <f t="shared" si="56"/>
        <v>#VALUE!</v>
      </c>
      <c r="G918" s="102" t="e">
        <f>EUR3M!AX917</f>
        <v>#VALUE!</v>
      </c>
      <c r="H918" s="102">
        <f>EUR3M!AY917</f>
        <v>1.6220520330417501E-2</v>
      </c>
      <c r="I918" s="220" t="e">
        <f t="shared" si="57"/>
        <v>#VALUE!</v>
      </c>
      <c r="J918" s="102" t="e">
        <f>EUR6M!AX917</f>
        <v>#VALUE!</v>
      </c>
      <c r="K918" s="102">
        <f>EUR6M!AY917</f>
        <v>1.6937625188883709E-2</v>
      </c>
      <c r="L918" s="220" t="e">
        <f t="shared" si="58"/>
        <v>#VALUE!</v>
      </c>
      <c r="M918" s="102" t="e">
        <f>EUR1Y!AX917</f>
        <v>#VALUE!</v>
      </c>
      <c r="N918" s="102">
        <f>EUR1Y!AY917</f>
        <v>1.790409455723704E-2</v>
      </c>
      <c r="O918" s="220" t="e">
        <f t="shared" si="59"/>
        <v>#VALUE!</v>
      </c>
    </row>
    <row r="919" spans="1:15" x14ac:dyDescent="0.2">
      <c r="A919" s="57" t="s">
        <v>44</v>
      </c>
      <c r="B919" s="219">
        <f>_xll.qlInterestRateIndexFixingDate(IborIndex&amp;"6M",C919,Trigger)</f>
        <v>45714</v>
      </c>
      <c r="C919" s="219">
        <f>_xll.qlCalendarAdvance(Calendar,C918,A919,"f",,Trigger)</f>
        <v>45716</v>
      </c>
      <c r="D919" s="102" t="e">
        <f>EUR1M!AP918</f>
        <v>#VALUE!</v>
      </c>
      <c r="E919" s="102">
        <f>EUR1M!AQ918</f>
        <v>1.5219788642034982E-2</v>
      </c>
      <c r="F919" s="220" t="e">
        <f t="shared" si="56"/>
        <v>#VALUE!</v>
      </c>
      <c r="G919" s="102" t="e">
        <f>EUR3M!AX918</f>
        <v>#VALUE!</v>
      </c>
      <c r="H919" s="102">
        <f>EUR3M!AY918</f>
        <v>1.6242652571082799E-2</v>
      </c>
      <c r="I919" s="220" t="e">
        <f t="shared" si="57"/>
        <v>#VALUE!</v>
      </c>
      <c r="J919" s="102" t="e">
        <f>EUR6M!AX918</f>
        <v>#VALUE!</v>
      </c>
      <c r="K919" s="102">
        <f>EUR6M!AY918</f>
        <v>1.696007567053295E-2</v>
      </c>
      <c r="L919" s="220" t="e">
        <f t="shared" si="58"/>
        <v>#VALUE!</v>
      </c>
      <c r="M919" s="102" t="e">
        <f>EUR1Y!AX918</f>
        <v>#VALUE!</v>
      </c>
      <c r="N919" s="102">
        <f>EUR1Y!AY918</f>
        <v>1.791902052512007E-2</v>
      </c>
      <c r="O919" s="220" t="e">
        <f t="shared" si="59"/>
        <v>#VALUE!</v>
      </c>
    </row>
    <row r="920" spans="1:15" x14ac:dyDescent="0.2">
      <c r="A920" s="57" t="s">
        <v>44</v>
      </c>
      <c r="B920" s="219">
        <f>_xll.qlInterestRateIndexFixingDate(IborIndex&amp;"6M",C920,Trigger)</f>
        <v>45721</v>
      </c>
      <c r="C920" s="219">
        <f>_xll.qlCalendarAdvance(Calendar,C919,A920,"f",,Trigger)</f>
        <v>45723</v>
      </c>
      <c r="D920" s="102" t="e">
        <f>EUR1M!AP919</f>
        <v>#VALUE!</v>
      </c>
      <c r="E920" s="102">
        <f>EUR1M!AQ919</f>
        <v>1.5236616032396112E-2</v>
      </c>
      <c r="F920" s="220" t="e">
        <f t="shared" si="56"/>
        <v>#VALUE!</v>
      </c>
      <c r="G920" s="102" t="e">
        <f>EUR3M!AX919</f>
        <v>#VALUE!</v>
      </c>
      <c r="H920" s="102">
        <f>EUR3M!AY919</f>
        <v>1.6267020646457093E-2</v>
      </c>
      <c r="I920" s="220" t="e">
        <f t="shared" si="57"/>
        <v>#VALUE!</v>
      </c>
      <c r="J920" s="102" t="e">
        <f>EUR6M!AX919</f>
        <v>#VALUE!</v>
      </c>
      <c r="K920" s="102">
        <f>EUR6M!AY919</f>
        <v>1.6977597638779287E-2</v>
      </c>
      <c r="L920" s="220" t="e">
        <f t="shared" si="58"/>
        <v>#VALUE!</v>
      </c>
      <c r="M920" s="102" t="e">
        <f>EUR1Y!AX919</f>
        <v>#VALUE!</v>
      </c>
      <c r="N920" s="102">
        <f>EUR1Y!AY919</f>
        <v>1.7933902821266848E-2</v>
      </c>
      <c r="O920" s="220" t="e">
        <f t="shared" si="59"/>
        <v>#VALUE!</v>
      </c>
    </row>
    <row r="921" spans="1:15" x14ac:dyDescent="0.2">
      <c r="A921" s="57" t="s">
        <v>44</v>
      </c>
      <c r="B921" s="219">
        <f>_xll.qlInterestRateIndexFixingDate(IborIndex&amp;"6M",C921,Trigger)</f>
        <v>45728</v>
      </c>
      <c r="C921" s="219">
        <f>_xll.qlCalendarAdvance(Calendar,C920,A921,"f",,Trigger)</f>
        <v>45730</v>
      </c>
      <c r="D921" s="102" t="e">
        <f>EUR1M!AP920</f>
        <v>#VALUE!</v>
      </c>
      <c r="E921" s="102">
        <f>EUR1M!AQ920</f>
        <v>1.526033571586259E-2</v>
      </c>
      <c r="F921" s="220" t="e">
        <f t="shared" si="56"/>
        <v>#VALUE!</v>
      </c>
      <c r="G921" s="102" t="e">
        <f>EUR3M!AX920</f>
        <v>#VALUE!</v>
      </c>
      <c r="H921" s="102">
        <f>EUR3M!AY920</f>
        <v>1.6286351816004758E-2</v>
      </c>
      <c r="I921" s="220" t="e">
        <f t="shared" si="57"/>
        <v>#VALUE!</v>
      </c>
      <c r="J921" s="102" t="e">
        <f>EUR6M!AX920</f>
        <v>#VALUE!</v>
      </c>
      <c r="K921" s="102">
        <f>EUR6M!AY920</f>
        <v>1.6995157970921163E-2</v>
      </c>
      <c r="L921" s="220" t="e">
        <f t="shared" si="58"/>
        <v>#VALUE!</v>
      </c>
      <c r="M921" s="102" t="e">
        <f>EUR1Y!AX920</f>
        <v>#VALUE!</v>
      </c>
      <c r="N921" s="102">
        <f>EUR1Y!AY920</f>
        <v>1.7948727350452876E-2</v>
      </c>
      <c r="O921" s="220" t="e">
        <f t="shared" si="59"/>
        <v>#VALUE!</v>
      </c>
    </row>
    <row r="922" spans="1:15" x14ac:dyDescent="0.2">
      <c r="A922" s="57" t="s">
        <v>44</v>
      </c>
      <c r="B922" s="219">
        <f>_xll.qlInterestRateIndexFixingDate(IborIndex&amp;"6M",C922,Trigger)</f>
        <v>45735</v>
      </c>
      <c r="C922" s="219">
        <f>_xll.qlCalendarAdvance(Calendar,C921,A922,"f",,Trigger)</f>
        <v>45737</v>
      </c>
      <c r="D922" s="102" t="e">
        <f>EUR1M!AP921</f>
        <v>#VALUE!</v>
      </c>
      <c r="E922" s="102">
        <f>EUR1M!AQ921</f>
        <v>1.5271673502278033E-2</v>
      </c>
      <c r="F922" s="220" t="e">
        <f t="shared" si="56"/>
        <v>#VALUE!</v>
      </c>
      <c r="G922" s="102" t="e">
        <f>EUR3M!AX921</f>
        <v>#VALUE!</v>
      </c>
      <c r="H922" s="102">
        <f>EUR3M!AY921</f>
        <v>1.6305930438943815E-2</v>
      </c>
      <c r="I922" s="220" t="e">
        <f t="shared" si="57"/>
        <v>#VALUE!</v>
      </c>
      <c r="J922" s="102" t="e">
        <f>EUR6M!AX921</f>
        <v>#VALUE!</v>
      </c>
      <c r="K922" s="102">
        <f>EUR6M!AY921</f>
        <v>1.7012734218468554E-2</v>
      </c>
      <c r="L922" s="220" t="e">
        <f t="shared" si="58"/>
        <v>#VALUE!</v>
      </c>
      <c r="M922" s="102" t="e">
        <f>EUR1Y!AX921</f>
        <v>#VALUE!</v>
      </c>
      <c r="N922" s="102">
        <f>EUR1Y!AY921</f>
        <v>1.7963479907040718E-2</v>
      </c>
      <c r="O922" s="220" t="e">
        <f t="shared" si="59"/>
        <v>#VALUE!</v>
      </c>
    </row>
    <row r="923" spans="1:15" x14ac:dyDescent="0.2">
      <c r="A923" s="57" t="s">
        <v>44</v>
      </c>
      <c r="B923" s="219">
        <f>_xll.qlInterestRateIndexFixingDate(IborIndex&amp;"6M",C923,Trigger)</f>
        <v>45742</v>
      </c>
      <c r="C923" s="219">
        <f>_xll.qlCalendarAdvance(Calendar,C922,A923,"f",,Trigger)</f>
        <v>45744</v>
      </c>
      <c r="D923" s="102" t="e">
        <f>EUR1M!AP922</f>
        <v>#VALUE!</v>
      </c>
      <c r="E923" s="102">
        <f>EUR1M!AQ922</f>
        <v>1.5289912029492982E-2</v>
      </c>
      <c r="F923" s="220" t="e">
        <f t="shared" si="56"/>
        <v>#VALUE!</v>
      </c>
      <c r="G923" s="102" t="e">
        <f>EUR3M!AX922</f>
        <v>#VALUE!</v>
      </c>
      <c r="H923" s="102">
        <f>EUR3M!AY922</f>
        <v>1.6325710367489948E-2</v>
      </c>
      <c r="I923" s="220" t="e">
        <f t="shared" si="57"/>
        <v>#VALUE!</v>
      </c>
      <c r="J923" s="102" t="e">
        <f>EUR6M!AX922</f>
        <v>#VALUE!</v>
      </c>
      <c r="K923" s="102">
        <f>EUR6M!AY922</f>
        <v>1.7028674268822513E-2</v>
      </c>
      <c r="L923" s="220" t="e">
        <f t="shared" si="58"/>
        <v>#VALUE!</v>
      </c>
      <c r="M923" s="102" t="e">
        <f>EUR1Y!AX922</f>
        <v>#VALUE!</v>
      </c>
      <c r="N923" s="102">
        <f>EUR1Y!AY922</f>
        <v>1.797814617498417E-2</v>
      </c>
      <c r="O923" s="220" t="e">
        <f t="shared" si="59"/>
        <v>#VALUE!</v>
      </c>
    </row>
    <row r="924" spans="1:15" x14ac:dyDescent="0.2">
      <c r="A924" s="57" t="s">
        <v>44</v>
      </c>
      <c r="B924" s="219">
        <f>_xll.qlInterestRateIndexFixingDate(IborIndex&amp;"6M",C924,Trigger)</f>
        <v>45749</v>
      </c>
      <c r="C924" s="219">
        <f>_xll.qlCalendarAdvance(Calendar,C923,A924,"f",,Trigger)</f>
        <v>45751</v>
      </c>
      <c r="D924" s="102" t="e">
        <f>EUR1M!AP923</f>
        <v>#VALUE!</v>
      </c>
      <c r="E924" s="102">
        <f>EUR1M!AQ923</f>
        <v>1.5306926135405519E-2</v>
      </c>
      <c r="F924" s="220" t="e">
        <f t="shared" si="56"/>
        <v>#VALUE!</v>
      </c>
      <c r="G924" s="102" t="e">
        <f>EUR3M!AX923</f>
        <v>#VALUE!</v>
      </c>
      <c r="H924" s="102">
        <f>EUR3M!AY923</f>
        <v>1.6340204267480965E-2</v>
      </c>
      <c r="I924" s="220" t="e">
        <f t="shared" si="57"/>
        <v>#VALUE!</v>
      </c>
      <c r="J924" s="102" t="e">
        <f>EUR6M!AX923</f>
        <v>#VALUE!</v>
      </c>
      <c r="K924" s="102">
        <f>EUR6M!AY923</f>
        <v>1.7046223785131754E-2</v>
      </c>
      <c r="L924" s="220" t="e">
        <f t="shared" si="58"/>
        <v>#VALUE!</v>
      </c>
      <c r="M924" s="102" t="e">
        <f>EUR1Y!AX923</f>
        <v>#VALUE!</v>
      </c>
      <c r="N924" s="102">
        <f>EUR1Y!AY923</f>
        <v>1.7992711727828237E-2</v>
      </c>
      <c r="O924" s="220" t="e">
        <f t="shared" si="59"/>
        <v>#VALUE!</v>
      </c>
    </row>
    <row r="925" spans="1:15" x14ac:dyDescent="0.2">
      <c r="A925" s="57" t="s">
        <v>44</v>
      </c>
      <c r="B925" s="219">
        <f>_xll.qlInterestRateIndexFixingDate(IborIndex&amp;"6M",C925,Trigger)</f>
        <v>45756</v>
      </c>
      <c r="C925" s="219">
        <f>_xll.qlCalendarAdvance(Calendar,C924,A925,"f",,Trigger)</f>
        <v>45758</v>
      </c>
      <c r="D925" s="102" t="e">
        <f>EUR1M!AP924</f>
        <v>#VALUE!</v>
      </c>
      <c r="E925" s="102">
        <f>EUR1M!AQ924</f>
        <v>1.532609079036984E-2</v>
      </c>
      <c r="F925" s="220" t="e">
        <f t="shared" si="56"/>
        <v>#VALUE!</v>
      </c>
      <c r="G925" s="102" t="e">
        <f>EUR3M!AX924</f>
        <v>#VALUE!</v>
      </c>
      <c r="H925" s="102">
        <f>EUR3M!AY924</f>
        <v>1.6360257961078969E-2</v>
      </c>
      <c r="I925" s="220" t="e">
        <f t="shared" si="57"/>
        <v>#VALUE!</v>
      </c>
      <c r="J925" s="102" t="e">
        <f>EUR6M!AX924</f>
        <v>#VALUE!</v>
      </c>
      <c r="K925" s="102">
        <f>EUR6M!AY924</f>
        <v>1.7063721497557405E-2</v>
      </c>
      <c r="L925" s="220" t="e">
        <f t="shared" si="58"/>
        <v>#VALUE!</v>
      </c>
      <c r="M925" s="102" t="e">
        <f>EUR1Y!AX924</f>
        <v>#VALUE!</v>
      </c>
      <c r="N925" s="102">
        <f>EUR1Y!AY924</f>
        <v>1.8007162028717039E-2</v>
      </c>
      <c r="O925" s="220" t="e">
        <f t="shared" si="59"/>
        <v>#VALUE!</v>
      </c>
    </row>
    <row r="926" spans="1:15" x14ac:dyDescent="0.2">
      <c r="A926" s="57" t="s">
        <v>44</v>
      </c>
      <c r="B926" s="219">
        <f>_xll.qlInterestRateIndexFixingDate(IborIndex&amp;"6M",C926,Trigger)</f>
        <v>45763</v>
      </c>
      <c r="C926" s="219">
        <f>_xll.qlCalendarAdvance(Calendar,C925,A926,"f",,Trigger)</f>
        <v>45769</v>
      </c>
      <c r="D926" s="102" t="e">
        <f>EUR1M!AP925</f>
        <v>#VALUE!</v>
      </c>
      <c r="E926" s="102">
        <f>EUR1M!AQ925</f>
        <v>1.5354903967949862E-2</v>
      </c>
      <c r="F926" s="220" t="e">
        <f t="shared" si="56"/>
        <v>#VALUE!</v>
      </c>
      <c r="G926" s="102" t="e">
        <f>EUR3M!AX925</f>
        <v>#VALUE!</v>
      </c>
      <c r="H926" s="102">
        <f>EUR3M!AY925</f>
        <v>1.6391889748370435E-2</v>
      </c>
      <c r="I926" s="220" t="e">
        <f t="shared" si="57"/>
        <v>#VALUE!</v>
      </c>
      <c r="J926" s="102" t="e">
        <f>EUR6M!AX925</f>
        <v>#VALUE!</v>
      </c>
      <c r="K926" s="102">
        <f>EUR6M!AY925</f>
        <v>1.7086104944483305E-2</v>
      </c>
      <c r="L926" s="220" t="e">
        <f t="shared" si="58"/>
        <v>#VALUE!</v>
      </c>
      <c r="M926" s="102" t="e">
        <f>EUR1Y!AX925</f>
        <v>#VALUE!</v>
      </c>
      <c r="N926" s="102">
        <f>EUR1Y!AY925</f>
        <v>1.8025548052251379E-2</v>
      </c>
      <c r="O926" s="220" t="e">
        <f t="shared" si="59"/>
        <v>#VALUE!</v>
      </c>
    </row>
    <row r="927" spans="1:15" x14ac:dyDescent="0.2">
      <c r="A927" s="57" t="s">
        <v>44</v>
      </c>
      <c r="B927" s="219">
        <f>_xll.qlInterestRateIndexFixingDate(IborIndex&amp;"6M",C927,Trigger)</f>
        <v>45772</v>
      </c>
      <c r="C927" s="219">
        <f>_xll.qlCalendarAdvance(Calendar,C926,A927,"f",,Trigger)</f>
        <v>45776</v>
      </c>
      <c r="D927" s="102" t="e">
        <f>EUR1M!AP926</f>
        <v>#VALUE!</v>
      </c>
      <c r="E927" s="102">
        <f>EUR1M!AQ926</f>
        <v>1.5376014311659018E-2</v>
      </c>
      <c r="F927" s="220" t="e">
        <f t="shared" si="56"/>
        <v>#VALUE!</v>
      </c>
      <c r="G927" s="102" t="e">
        <f>EUR3M!AX926</f>
        <v>#VALUE!</v>
      </c>
      <c r="H927" s="102">
        <f>EUR3M!AY926</f>
        <v>1.6412019264026523E-2</v>
      </c>
      <c r="I927" s="220" t="e">
        <f t="shared" si="57"/>
        <v>#VALUE!</v>
      </c>
      <c r="J927" s="102" t="e">
        <f>EUR6M!AX926</f>
        <v>#VALUE!</v>
      </c>
      <c r="K927" s="102">
        <f>EUR6M!AY926</f>
        <v>1.7109021447733613E-2</v>
      </c>
      <c r="L927" s="220" t="e">
        <f t="shared" si="58"/>
        <v>#VALUE!</v>
      </c>
      <c r="M927" s="102" t="e">
        <f>EUR1Y!AX926</f>
        <v>#VALUE!</v>
      </c>
      <c r="N927" s="102">
        <f>EUR1Y!AY926</f>
        <v>1.8044352267357934E-2</v>
      </c>
      <c r="O927" s="220" t="e">
        <f t="shared" si="59"/>
        <v>#VALUE!</v>
      </c>
    </row>
    <row r="928" spans="1:15" x14ac:dyDescent="0.2">
      <c r="A928" s="57" t="s">
        <v>44</v>
      </c>
      <c r="B928" s="219">
        <f>_xll.qlInterestRateIndexFixingDate(IborIndex&amp;"6M",C928,Trigger)</f>
        <v>45779</v>
      </c>
      <c r="C928" s="219">
        <f>_xll.qlCalendarAdvance(Calendar,C927,A928,"f",,Trigger)</f>
        <v>45783</v>
      </c>
      <c r="D928" s="102" t="e">
        <f>EUR1M!AP927</f>
        <v>#VALUE!</v>
      </c>
      <c r="E928" s="102">
        <f>EUR1M!AQ927</f>
        <v>1.539503331940667E-2</v>
      </c>
      <c r="F928" s="220" t="e">
        <f t="shared" si="56"/>
        <v>#VALUE!</v>
      </c>
      <c r="G928" s="102" t="e">
        <f>EUR3M!AX927</f>
        <v>#VALUE!</v>
      </c>
      <c r="H928" s="102">
        <f>EUR3M!AY927</f>
        <v>1.6433870526691746E-2</v>
      </c>
      <c r="I928" s="220" t="e">
        <f t="shared" si="57"/>
        <v>#VALUE!</v>
      </c>
      <c r="J928" s="102" t="e">
        <f>EUR6M!AX927</f>
        <v>#VALUE!</v>
      </c>
      <c r="K928" s="102">
        <f>EUR6M!AY927</f>
        <v>1.712527453859693E-2</v>
      </c>
      <c r="L928" s="220" t="e">
        <f t="shared" si="58"/>
        <v>#VALUE!</v>
      </c>
      <c r="M928" s="102" t="e">
        <f>EUR1Y!AX927</f>
        <v>#VALUE!</v>
      </c>
      <c r="N928" s="102">
        <f>EUR1Y!AY927</f>
        <v>1.80536476357075E-2</v>
      </c>
      <c r="O928" s="220" t="e">
        <f t="shared" si="59"/>
        <v>#VALUE!</v>
      </c>
    </row>
    <row r="929" spans="1:15" x14ac:dyDescent="0.2">
      <c r="A929" s="57" t="s">
        <v>44</v>
      </c>
      <c r="B929" s="219">
        <f>_xll.qlInterestRateIndexFixingDate(IborIndex&amp;"6M",C929,Trigger)</f>
        <v>45786</v>
      </c>
      <c r="C929" s="219">
        <f>_xll.qlCalendarAdvance(Calendar,C928,A929,"f",,Trigger)</f>
        <v>45790</v>
      </c>
      <c r="D929" s="102" t="e">
        <f>EUR1M!AP928</f>
        <v>#VALUE!</v>
      </c>
      <c r="E929" s="102">
        <f>EUR1M!AQ928</f>
        <v>1.5415131733277354E-2</v>
      </c>
      <c r="F929" s="220" t="e">
        <f t="shared" si="56"/>
        <v>#VALUE!</v>
      </c>
      <c r="G929" s="102" t="e">
        <f>EUR3M!AX928</f>
        <v>#VALUE!</v>
      </c>
      <c r="H929" s="102">
        <f>EUR3M!AY928</f>
        <v>1.6453820836520246E-2</v>
      </c>
      <c r="I929" s="220" t="e">
        <f t="shared" si="57"/>
        <v>#VALUE!</v>
      </c>
      <c r="J929" s="102" t="e">
        <f>EUR6M!AX928</f>
        <v>#VALUE!</v>
      </c>
      <c r="K929" s="102">
        <f>EUR6M!AY928</f>
        <v>1.7142248871075887E-2</v>
      </c>
      <c r="L929" s="220" t="e">
        <f t="shared" si="58"/>
        <v>#VALUE!</v>
      </c>
      <c r="M929" s="102" t="e">
        <f>EUR1Y!AX928</f>
        <v>#VALUE!</v>
      </c>
      <c r="N929" s="102">
        <f>EUR1Y!AY928</f>
        <v>1.8067436734818695E-2</v>
      </c>
      <c r="O929" s="220" t="e">
        <f t="shared" si="59"/>
        <v>#VALUE!</v>
      </c>
    </row>
    <row r="930" spans="1:15" x14ac:dyDescent="0.2">
      <c r="A930" s="57" t="s">
        <v>44</v>
      </c>
      <c r="B930" s="219">
        <f>_xll.qlInterestRateIndexFixingDate(IborIndex&amp;"6M",C930,Trigger)</f>
        <v>45793</v>
      </c>
      <c r="C930" s="219">
        <f>_xll.qlCalendarAdvance(Calendar,C929,A930,"f",,Trigger)</f>
        <v>45797</v>
      </c>
      <c r="D930" s="102" t="e">
        <f>EUR1M!AP929</f>
        <v>#VALUE!</v>
      </c>
      <c r="E930" s="102">
        <f>EUR1M!AQ929</f>
        <v>1.5435101329026868E-2</v>
      </c>
      <c r="F930" s="220" t="e">
        <f t="shared" si="56"/>
        <v>#VALUE!</v>
      </c>
      <c r="G930" s="102" t="e">
        <f>EUR3M!AX929</f>
        <v>#VALUE!</v>
      </c>
      <c r="H930" s="102">
        <f>EUR3M!AY929</f>
        <v>1.6473616462198911E-2</v>
      </c>
      <c r="I930" s="220" t="e">
        <f t="shared" si="57"/>
        <v>#VALUE!</v>
      </c>
      <c r="J930" s="102" t="e">
        <f>EUR6M!AX929</f>
        <v>#VALUE!</v>
      </c>
      <c r="K930" s="102">
        <f>EUR6M!AY929</f>
        <v>1.7159051852736151E-2</v>
      </c>
      <c r="L930" s="220" t="e">
        <f t="shared" si="58"/>
        <v>#VALUE!</v>
      </c>
      <c r="M930" s="102" t="e">
        <f>EUR1Y!AX929</f>
        <v>#VALUE!</v>
      </c>
      <c r="N930" s="102">
        <f>EUR1Y!AY929</f>
        <v>1.8081035461964247E-2</v>
      </c>
      <c r="O930" s="220" t="e">
        <f t="shared" si="59"/>
        <v>#VALUE!</v>
      </c>
    </row>
    <row r="931" spans="1:15" x14ac:dyDescent="0.2">
      <c r="A931" s="57" t="s">
        <v>44</v>
      </c>
      <c r="B931" s="219">
        <f>_xll.qlInterestRateIndexFixingDate(IborIndex&amp;"6M",C931,Trigger)</f>
        <v>45800</v>
      </c>
      <c r="C931" s="219">
        <f>_xll.qlCalendarAdvance(Calendar,C930,A931,"f",,Trigger)</f>
        <v>45804</v>
      </c>
      <c r="D931" s="102" t="e">
        <f>EUR1M!AP930</f>
        <v>#VALUE!</v>
      </c>
      <c r="E931" s="102">
        <f>EUR1M!AQ930</f>
        <v>1.5454926836357685E-2</v>
      </c>
      <c r="F931" s="220" t="e">
        <f t="shared" si="56"/>
        <v>#VALUE!</v>
      </c>
      <c r="G931" s="102" t="e">
        <f>EUR3M!AX930</f>
        <v>#VALUE!</v>
      </c>
      <c r="H931" s="102">
        <f>EUR3M!AY930</f>
        <v>1.6493244376016656E-2</v>
      </c>
      <c r="I931" s="220" t="e">
        <f t="shared" si="57"/>
        <v>#VALUE!</v>
      </c>
      <c r="J931" s="102" t="e">
        <f>EUR6M!AX930</f>
        <v>#VALUE!</v>
      </c>
      <c r="K931" s="102">
        <f>EUR6M!AY930</f>
        <v>1.717107179528438E-2</v>
      </c>
      <c r="L931" s="220" t="e">
        <f t="shared" si="58"/>
        <v>#VALUE!</v>
      </c>
      <c r="M931" s="102" t="e">
        <f>EUR1Y!AX930</f>
        <v>#VALUE!</v>
      </c>
      <c r="N931" s="102">
        <f>EUR1Y!AY930</f>
        <v>1.809444145805808E-2</v>
      </c>
      <c r="O931" s="220" t="e">
        <f t="shared" si="59"/>
        <v>#VALUE!</v>
      </c>
    </row>
    <row r="932" spans="1:15" x14ac:dyDescent="0.2">
      <c r="A932" s="57" t="s">
        <v>44</v>
      </c>
      <c r="B932" s="219">
        <f>_xll.qlInterestRateIndexFixingDate(IborIndex&amp;"6M",C932,Trigger)</f>
        <v>45807</v>
      </c>
      <c r="C932" s="219">
        <f>_xll.qlCalendarAdvance(Calendar,C931,A932,"f",,Trigger)</f>
        <v>45811</v>
      </c>
      <c r="D932" s="102" t="e">
        <f>EUR1M!AP931</f>
        <v>#VALUE!</v>
      </c>
      <c r="E932" s="102">
        <f>EUR1M!AQ931</f>
        <v>1.5474607591897949E-2</v>
      </c>
      <c r="F932" s="220" t="e">
        <f t="shared" si="56"/>
        <v>#VALUE!</v>
      </c>
      <c r="G932" s="102" t="e">
        <f>EUR3M!AX931</f>
        <v>#VALUE!</v>
      </c>
      <c r="H932" s="102">
        <f>EUR3M!AY931</f>
        <v>1.6512703720943378E-2</v>
      </c>
      <c r="I932" s="220" t="e">
        <f t="shared" si="57"/>
        <v>#VALUE!</v>
      </c>
      <c r="J932" s="102" t="e">
        <f>EUR6M!AX931</f>
        <v>#VALUE!</v>
      </c>
      <c r="K932" s="102">
        <f>EUR6M!AY931</f>
        <v>1.7187560908637791E-2</v>
      </c>
      <c r="L932" s="220" t="e">
        <f t="shared" si="58"/>
        <v>#VALUE!</v>
      </c>
      <c r="M932" s="102" t="e">
        <f>EUR1Y!AX931</f>
        <v>#VALUE!</v>
      </c>
      <c r="N932" s="102">
        <f>EUR1Y!AY931</f>
        <v>1.8107653862342369E-2</v>
      </c>
      <c r="O932" s="220" t="e">
        <f t="shared" si="59"/>
        <v>#VALUE!</v>
      </c>
    </row>
    <row r="933" spans="1:15" x14ac:dyDescent="0.2">
      <c r="A933" s="57" t="s">
        <v>44</v>
      </c>
      <c r="B933" s="219">
        <f>_xll.qlInterestRateIndexFixingDate(IborIndex&amp;"6M",C933,Trigger)</f>
        <v>45814</v>
      </c>
      <c r="C933" s="219">
        <f>_xll.qlCalendarAdvance(Calendar,C932,A933,"f",,Trigger)</f>
        <v>45818</v>
      </c>
      <c r="D933" s="102" t="e">
        <f>EUR1M!AP932</f>
        <v>#VALUE!</v>
      </c>
      <c r="E933" s="102">
        <f>EUR1M!AQ932</f>
        <v>1.5494142932288291E-2</v>
      </c>
      <c r="F933" s="220" t="e">
        <f t="shared" si="56"/>
        <v>#VALUE!</v>
      </c>
      <c r="G933" s="102" t="e">
        <f>EUR3M!AX932</f>
        <v>#VALUE!</v>
      </c>
      <c r="H933" s="102">
        <f>EUR3M!AY932</f>
        <v>1.6531993663964555E-2</v>
      </c>
      <c r="I933" s="220" t="e">
        <f t="shared" si="57"/>
        <v>#VALUE!</v>
      </c>
      <c r="J933" s="102" t="e">
        <f>EUR6M!AX932</f>
        <v>#VALUE!</v>
      </c>
      <c r="K933" s="102">
        <f>EUR6M!AY932</f>
        <v>1.7203874058548042E-2</v>
      </c>
      <c r="L933" s="220" t="e">
        <f t="shared" si="58"/>
        <v>#VALUE!</v>
      </c>
      <c r="M933" s="102" t="e">
        <f>EUR1Y!AX932</f>
        <v>#VALUE!</v>
      </c>
      <c r="N933" s="102">
        <f>EUR1Y!AY932</f>
        <v>1.8120671814124779E-2</v>
      </c>
      <c r="O933" s="220" t="e">
        <f t="shared" si="59"/>
        <v>#VALUE!</v>
      </c>
    </row>
    <row r="934" spans="1:15" x14ac:dyDescent="0.2">
      <c r="A934" s="57" t="s">
        <v>44</v>
      </c>
      <c r="B934" s="219">
        <f>_xll.qlInterestRateIndexFixingDate(IborIndex&amp;"6M",C934,Trigger)</f>
        <v>45821</v>
      </c>
      <c r="C934" s="219">
        <f>_xll.qlCalendarAdvance(Calendar,C933,A934,"f",,Trigger)</f>
        <v>45825</v>
      </c>
      <c r="D934" s="102" t="e">
        <f>EUR1M!AP933</f>
        <v>#VALUE!</v>
      </c>
      <c r="E934" s="102">
        <f>EUR1M!AQ933</f>
        <v>1.551353219416185E-2</v>
      </c>
      <c r="F934" s="220" t="e">
        <f t="shared" si="56"/>
        <v>#VALUE!</v>
      </c>
      <c r="G934" s="102" t="e">
        <f>EUR3M!AX933</f>
        <v>#VALUE!</v>
      </c>
      <c r="H934" s="102">
        <f>EUR3M!AY933</f>
        <v>1.6551113372064791E-2</v>
      </c>
      <c r="I934" s="220" t="e">
        <f t="shared" si="57"/>
        <v>#VALUE!</v>
      </c>
      <c r="J934" s="102" t="e">
        <f>EUR6M!AX933</f>
        <v>#VALUE!</v>
      </c>
      <c r="K934" s="102">
        <f>EUR6M!AY933</f>
        <v>1.7220010444225317E-2</v>
      </c>
      <c r="L934" s="220" t="e">
        <f t="shared" si="58"/>
        <v>#VALUE!</v>
      </c>
      <c r="M934" s="102" t="e">
        <f>EUR1Y!AX933</f>
        <v>#VALUE!</v>
      </c>
      <c r="N934" s="102">
        <f>EUR1Y!AY933</f>
        <v>1.8133494452782173E-2</v>
      </c>
      <c r="O934" s="220" t="e">
        <f t="shared" si="59"/>
        <v>#VALUE!</v>
      </c>
    </row>
    <row r="935" spans="1:15" x14ac:dyDescent="0.2">
      <c r="A935" s="57" t="s">
        <v>44</v>
      </c>
      <c r="B935" s="219">
        <f>_xll.qlInterestRateIndexFixingDate(IborIndex&amp;"6M",C935,Trigger)</f>
        <v>45828</v>
      </c>
      <c r="C935" s="219">
        <f>_xll.qlCalendarAdvance(Calendar,C934,A935,"f",,Trigger)</f>
        <v>45832</v>
      </c>
      <c r="D935" s="102" t="e">
        <f>EUR1M!AP934</f>
        <v>#VALUE!</v>
      </c>
      <c r="E935" s="102">
        <f>EUR1M!AQ934</f>
        <v>1.5532774714159259E-2</v>
      </c>
      <c r="F935" s="220" t="e">
        <f t="shared" si="56"/>
        <v>#VALUE!</v>
      </c>
      <c r="G935" s="102" t="e">
        <f>EUR3M!AX934</f>
        <v>#VALUE!</v>
      </c>
      <c r="H935" s="102">
        <f>EUR3M!AY934</f>
        <v>1.6570062012238245E-2</v>
      </c>
      <c r="I935" s="220" t="e">
        <f t="shared" si="57"/>
        <v>#VALUE!</v>
      </c>
      <c r="J935" s="102" t="e">
        <f>EUR6M!AX934</f>
        <v>#VALUE!</v>
      </c>
      <c r="K935" s="102">
        <f>EUR6M!AY934</f>
        <v>1.7240432401839152E-2</v>
      </c>
      <c r="L935" s="220" t="e">
        <f t="shared" si="58"/>
        <v>#VALUE!</v>
      </c>
      <c r="M935" s="102" t="e">
        <f>EUR1Y!AX934</f>
        <v>#VALUE!</v>
      </c>
      <c r="N935" s="102">
        <f>EUR1Y!AY934</f>
        <v>1.8146120917761275E-2</v>
      </c>
      <c r="O935" s="220" t="e">
        <f t="shared" si="59"/>
        <v>#VALUE!</v>
      </c>
    </row>
    <row r="936" spans="1:15" x14ac:dyDescent="0.2">
      <c r="A936" s="57" t="s">
        <v>44</v>
      </c>
      <c r="B936" s="219">
        <f>_xll.qlInterestRateIndexFixingDate(IborIndex&amp;"6M",C936,Trigger)</f>
        <v>45835</v>
      </c>
      <c r="C936" s="219">
        <f>_xll.qlCalendarAdvance(Calendar,C935,A936,"f",,Trigger)</f>
        <v>45839</v>
      </c>
      <c r="D936" s="102" t="e">
        <f>EUR1M!AP935</f>
        <v>#VALUE!</v>
      </c>
      <c r="E936" s="102">
        <f>EUR1M!AQ935</f>
        <v>1.5551869828911158E-2</v>
      </c>
      <c r="F936" s="220" t="e">
        <f t="shared" si="56"/>
        <v>#VALUE!</v>
      </c>
      <c r="G936" s="102" t="e">
        <f>EUR3M!AX935</f>
        <v>#VALUE!</v>
      </c>
      <c r="H936" s="102">
        <f>EUR3M!AY935</f>
        <v>1.6588838751483426E-2</v>
      </c>
      <c r="I936" s="220" t="e">
        <f t="shared" si="57"/>
        <v>#VALUE!</v>
      </c>
      <c r="J936" s="102" t="e">
        <f>EUR6M!AX935</f>
        <v>#VALUE!</v>
      </c>
      <c r="K936" s="102">
        <f>EUR6M!AY935</f>
        <v>1.7256176033041307E-2</v>
      </c>
      <c r="L936" s="220" t="e">
        <f t="shared" si="58"/>
        <v>#VALUE!</v>
      </c>
      <c r="M936" s="102" t="e">
        <f>EUR1Y!AX935</f>
        <v>#VALUE!</v>
      </c>
      <c r="N936" s="102">
        <f>EUR1Y!AY935</f>
        <v>1.8158550348580216E-2</v>
      </c>
      <c r="O936" s="220" t="e">
        <f t="shared" si="59"/>
        <v>#VALUE!</v>
      </c>
    </row>
    <row r="937" spans="1:15" x14ac:dyDescent="0.2">
      <c r="A937" s="57" t="s">
        <v>44</v>
      </c>
      <c r="B937" s="219">
        <f>_xll.qlInterestRateIndexFixingDate(IborIndex&amp;"6M",C937,Trigger)</f>
        <v>45842</v>
      </c>
      <c r="C937" s="219">
        <f>_xll.qlCalendarAdvance(Calendar,C936,A937,"f",,Trigger)</f>
        <v>45846</v>
      </c>
      <c r="D937" s="102" t="e">
        <f>EUR1M!AP936</f>
        <v>#VALUE!</v>
      </c>
      <c r="E937" s="102">
        <f>EUR1M!AQ936</f>
        <v>1.5570816875063176E-2</v>
      </c>
      <c r="F937" s="220" t="e">
        <f t="shared" si="56"/>
        <v>#VALUE!</v>
      </c>
      <c r="G937" s="102" t="e">
        <f>EUR3M!AX936</f>
        <v>#VALUE!</v>
      </c>
      <c r="H937" s="102">
        <f>EUR3M!AY936</f>
        <v>1.6607442756807526E-2</v>
      </c>
      <c r="I937" s="220" t="e">
        <f t="shared" si="57"/>
        <v>#VALUE!</v>
      </c>
      <c r="J937" s="102" t="e">
        <f>EUR6M!AX936</f>
        <v>#VALUE!</v>
      </c>
      <c r="K937" s="102">
        <f>EUR6M!AY936</f>
        <v>1.7271740302546353E-2</v>
      </c>
      <c r="L937" s="220" t="e">
        <f t="shared" si="58"/>
        <v>#VALUE!</v>
      </c>
      <c r="M937" s="102" t="e">
        <f>EUR1Y!AX936</f>
        <v>#VALUE!</v>
      </c>
      <c r="N937" s="102">
        <f>EUR1Y!AY936</f>
        <v>1.8170781884830917E-2</v>
      </c>
      <c r="O937" s="220" t="e">
        <f t="shared" si="59"/>
        <v>#VALUE!</v>
      </c>
    </row>
    <row r="938" spans="1:15" x14ac:dyDescent="0.2">
      <c r="A938" s="57" t="s">
        <v>44</v>
      </c>
      <c r="B938" s="219">
        <f>_xll.qlInterestRateIndexFixingDate(IborIndex&amp;"6M",C938,Trigger)</f>
        <v>45849</v>
      </c>
      <c r="C938" s="219">
        <f>_xll.qlCalendarAdvance(Calendar,C937,A938,"f",,Trigger)</f>
        <v>45853</v>
      </c>
      <c r="D938" s="102" t="e">
        <f>EUR1M!AP937</f>
        <v>#VALUE!</v>
      </c>
      <c r="E938" s="102">
        <f>EUR1M!AQ937</f>
        <v>1.5589615189253447E-2</v>
      </c>
      <c r="F938" s="220" t="e">
        <f t="shared" si="56"/>
        <v>#VALUE!</v>
      </c>
      <c r="G938" s="102" t="e">
        <f>EUR3M!AX937</f>
        <v>#VALUE!</v>
      </c>
      <c r="H938" s="102">
        <f>EUR3M!AY937</f>
        <v>1.6625873195222088E-2</v>
      </c>
      <c r="I938" s="220" t="e">
        <f t="shared" si="57"/>
        <v>#VALUE!</v>
      </c>
      <c r="J938" s="102" t="e">
        <f>EUR6M!AX937</f>
        <v>#VALUE!</v>
      </c>
      <c r="K938" s="102">
        <f>EUR6M!AY937</f>
        <v>1.7287124409476648E-2</v>
      </c>
      <c r="L938" s="220" t="e">
        <f t="shared" si="58"/>
        <v>#VALUE!</v>
      </c>
      <c r="M938" s="102" t="e">
        <f>EUR1Y!AX937</f>
        <v>#VALUE!</v>
      </c>
      <c r="N938" s="102">
        <f>EUR1Y!AY937</f>
        <v>1.8182814666180203E-2</v>
      </c>
      <c r="O938" s="220" t="e">
        <f t="shared" si="59"/>
        <v>#VALUE!</v>
      </c>
    </row>
    <row r="939" spans="1:15" x14ac:dyDescent="0.2">
      <c r="A939" s="57" t="s">
        <v>44</v>
      </c>
      <c r="B939" s="219">
        <f>_xll.qlInterestRateIndexFixingDate(IborIndex&amp;"6M",C939,Trigger)</f>
        <v>45856</v>
      </c>
      <c r="C939" s="219">
        <f>_xll.qlCalendarAdvance(Calendar,C938,A939,"f",,Trigger)</f>
        <v>45860</v>
      </c>
      <c r="D939" s="102" t="e">
        <f>EUR1M!AP938</f>
        <v>#VALUE!</v>
      </c>
      <c r="E939" s="102">
        <f>EUR1M!AQ938</f>
        <v>1.5608264108127601E-2</v>
      </c>
      <c r="F939" s="220" t="e">
        <f t="shared" si="56"/>
        <v>#VALUE!</v>
      </c>
      <c r="G939" s="102" t="e">
        <f>EUR3M!AX938</f>
        <v>#VALUE!</v>
      </c>
      <c r="H939" s="102">
        <f>EUR3M!AY938</f>
        <v>1.6644129233748202E-2</v>
      </c>
      <c r="I939" s="220" t="e">
        <f t="shared" si="57"/>
        <v>#VALUE!</v>
      </c>
      <c r="J939" s="102" t="e">
        <f>EUR6M!AX938</f>
        <v>#VALUE!</v>
      </c>
      <c r="K939" s="102">
        <f>EUR6M!AY938</f>
        <v>1.7302327552979047E-2</v>
      </c>
      <c r="L939" s="220" t="e">
        <f t="shared" si="58"/>
        <v>#VALUE!</v>
      </c>
      <c r="M939" s="102" t="e">
        <f>EUR1Y!AX938</f>
        <v>#VALUE!</v>
      </c>
      <c r="N939" s="102">
        <f>EUR1Y!AY938</f>
        <v>1.8194647832371551E-2</v>
      </c>
      <c r="O939" s="220" t="e">
        <f t="shared" si="59"/>
        <v>#VALUE!</v>
      </c>
    </row>
    <row r="940" spans="1:15" x14ac:dyDescent="0.2">
      <c r="A940" s="57" t="s">
        <v>44</v>
      </c>
      <c r="B940" s="219">
        <f>_xll.qlInterestRateIndexFixingDate(IborIndex&amp;"6M",C940,Trigger)</f>
        <v>45863</v>
      </c>
      <c r="C940" s="219">
        <f>_xll.qlCalendarAdvance(Calendar,C939,A940,"f",,Trigger)</f>
        <v>45867</v>
      </c>
      <c r="D940" s="102" t="e">
        <f>EUR1M!AP939</f>
        <v>#VALUE!</v>
      </c>
      <c r="E940" s="102">
        <f>EUR1M!AQ939</f>
        <v>1.5621818573149791E-2</v>
      </c>
      <c r="F940" s="220" t="e">
        <f t="shared" si="56"/>
        <v>#VALUE!</v>
      </c>
      <c r="G940" s="102" t="e">
        <f>EUR3M!AX939</f>
        <v>#VALUE!</v>
      </c>
      <c r="H940" s="102">
        <f>EUR3M!AY939</f>
        <v>1.6662210039413924E-2</v>
      </c>
      <c r="I940" s="220" t="e">
        <f t="shared" si="57"/>
        <v>#VALUE!</v>
      </c>
      <c r="J940" s="102" t="e">
        <f>EUR6M!AX939</f>
        <v>#VALUE!</v>
      </c>
      <c r="K940" s="102">
        <f>EUR6M!AY939</f>
        <v>1.7313071868024287E-2</v>
      </c>
      <c r="L940" s="220" t="e">
        <f t="shared" si="58"/>
        <v>#VALUE!</v>
      </c>
      <c r="M940" s="102" t="e">
        <f>EUR1Y!AX939</f>
        <v>#VALUE!</v>
      </c>
      <c r="N940" s="102">
        <f>EUR1Y!AY939</f>
        <v>1.8206280523227279E-2</v>
      </c>
      <c r="O940" s="220" t="e">
        <f t="shared" si="59"/>
        <v>#VALUE!</v>
      </c>
    </row>
    <row r="941" spans="1:15" x14ac:dyDescent="0.2">
      <c r="A941" s="57" t="s">
        <v>44</v>
      </c>
      <c r="B941" s="219">
        <f>_xll.qlInterestRateIndexFixingDate(IborIndex&amp;"6M",C941,Trigger)</f>
        <v>45870</v>
      </c>
      <c r="C941" s="219">
        <f>_xll.qlCalendarAdvance(Calendar,C940,A941,"f",,Trigger)</f>
        <v>45874</v>
      </c>
      <c r="D941" s="102" t="e">
        <f>EUR1M!AP940</f>
        <v>#VALUE!</v>
      </c>
      <c r="E941" s="102">
        <f>EUR1M!AQ940</f>
        <v>1.5645111106492582E-2</v>
      </c>
      <c r="F941" s="220" t="e">
        <f t="shared" si="56"/>
        <v>#VALUE!</v>
      </c>
      <c r="G941" s="102" t="e">
        <f>EUR3M!AX940</f>
        <v>#VALUE!</v>
      </c>
      <c r="H941" s="102">
        <f>EUR3M!AY940</f>
        <v>1.6680114779255985E-2</v>
      </c>
      <c r="I941" s="220" t="e">
        <f t="shared" si="57"/>
        <v>#VALUE!</v>
      </c>
      <c r="J941" s="102" t="e">
        <f>EUR6M!AX940</f>
        <v>#VALUE!</v>
      </c>
      <c r="K941" s="102">
        <f>EUR6M!AY940</f>
        <v>1.7332187746414339E-2</v>
      </c>
      <c r="L941" s="220" t="e">
        <f t="shared" si="58"/>
        <v>#VALUE!</v>
      </c>
      <c r="M941" s="102" t="e">
        <f>EUR1Y!AX940</f>
        <v>#VALUE!</v>
      </c>
      <c r="N941" s="102">
        <f>EUR1Y!AY940</f>
        <v>1.8217711878649644E-2</v>
      </c>
      <c r="O941" s="220" t="e">
        <f t="shared" si="59"/>
        <v>#VALUE!</v>
      </c>
    </row>
    <row r="942" spans="1:15" x14ac:dyDescent="0.2">
      <c r="A942" s="57" t="s">
        <v>44</v>
      </c>
      <c r="B942" s="219">
        <f>_xll.qlInterestRateIndexFixingDate(IborIndex&amp;"6M",C942,Trigger)</f>
        <v>45877</v>
      </c>
      <c r="C942" s="219">
        <f>_xll.qlCalendarAdvance(Calendar,C941,A942,"f",,Trigger)</f>
        <v>45881</v>
      </c>
      <c r="D942" s="102" t="e">
        <f>EUR1M!AP941</f>
        <v>#VALUE!</v>
      </c>
      <c r="E942" s="102">
        <f>EUR1M!AQ941</f>
        <v>1.5663307859279663E-2</v>
      </c>
      <c r="F942" s="220" t="e">
        <f t="shared" si="56"/>
        <v>#VALUE!</v>
      </c>
      <c r="G942" s="102" t="e">
        <f>EUR3M!AX941</f>
        <v>#VALUE!</v>
      </c>
      <c r="H942" s="102">
        <f>EUR3M!AY941</f>
        <v>1.6697842620316334E-2</v>
      </c>
      <c r="I942" s="220" t="e">
        <f t="shared" si="57"/>
        <v>#VALUE!</v>
      </c>
      <c r="J942" s="102" t="e">
        <f>EUR6M!AX941</f>
        <v>#VALUE!</v>
      </c>
      <c r="K942" s="102">
        <f>EUR6M!AY941</f>
        <v>1.7346843194770294E-2</v>
      </c>
      <c r="L942" s="220" t="e">
        <f t="shared" si="58"/>
        <v>#VALUE!</v>
      </c>
      <c r="M942" s="102" t="e">
        <f>EUR1Y!AX941</f>
        <v>#VALUE!</v>
      </c>
      <c r="N942" s="102">
        <f>EUR1Y!AY941</f>
        <v>1.8228941038622364E-2</v>
      </c>
      <c r="O942" s="220" t="e">
        <f t="shared" si="59"/>
        <v>#VALUE!</v>
      </c>
    </row>
    <row r="943" spans="1:15" x14ac:dyDescent="0.2">
      <c r="A943" s="57" t="s">
        <v>44</v>
      </c>
      <c r="B943" s="219">
        <f>_xll.qlInterestRateIndexFixingDate(IborIndex&amp;"6M",C943,Trigger)</f>
        <v>45884</v>
      </c>
      <c r="C943" s="219">
        <f>_xll.qlCalendarAdvance(Calendar,C942,A943,"f",,Trigger)</f>
        <v>45888</v>
      </c>
      <c r="D943" s="102" t="e">
        <f>EUR1M!AP942</f>
        <v>#VALUE!</v>
      </c>
      <c r="E943" s="102">
        <f>EUR1M!AQ942</f>
        <v>1.5681352563335638E-2</v>
      </c>
      <c r="F943" s="220" t="e">
        <f t="shared" si="56"/>
        <v>#VALUE!</v>
      </c>
      <c r="G943" s="102" t="e">
        <f>EUR3M!AX942</f>
        <v>#VALUE!</v>
      </c>
      <c r="H943" s="102">
        <f>EUR3M!AY942</f>
        <v>1.6715392729649958E-2</v>
      </c>
      <c r="I943" s="220" t="e">
        <f t="shared" si="57"/>
        <v>#VALUE!</v>
      </c>
      <c r="J943" s="102" t="e">
        <f>EUR6M!AX942</f>
        <v>#VALUE!</v>
      </c>
      <c r="K943" s="102">
        <f>EUR6M!AY942</f>
        <v>1.7361314476546631E-2</v>
      </c>
      <c r="L943" s="220" t="e">
        <f t="shared" si="58"/>
        <v>#VALUE!</v>
      </c>
      <c r="M943" s="102" t="e">
        <f>EUR1Y!AX942</f>
        <v>#VALUE!</v>
      </c>
      <c r="N943" s="102">
        <f>EUR1Y!AY942</f>
        <v>1.8239967143213479E-2</v>
      </c>
      <c r="O943" s="220" t="e">
        <f t="shared" si="59"/>
        <v>#VALUE!</v>
      </c>
    </row>
    <row r="944" spans="1:15" x14ac:dyDescent="0.2">
      <c r="A944" s="57" t="s">
        <v>44</v>
      </c>
      <c r="B944" s="219">
        <f>_xll.qlInterestRateIndexFixingDate(IborIndex&amp;"6M",C944,Trigger)</f>
        <v>45891</v>
      </c>
      <c r="C944" s="219">
        <f>_xll.qlCalendarAdvance(Calendar,C943,A944,"f",,Trigger)</f>
        <v>45895</v>
      </c>
      <c r="D944" s="102" t="e">
        <f>EUR1M!AP943</f>
        <v>#VALUE!</v>
      </c>
      <c r="E944" s="102">
        <f>EUR1M!AQ943</f>
        <v>1.5699244555306135E-2</v>
      </c>
      <c r="F944" s="220" t="e">
        <f t="shared" si="56"/>
        <v>#VALUE!</v>
      </c>
      <c r="G944" s="102" t="e">
        <f>EUR3M!AX943</f>
        <v>#VALUE!</v>
      </c>
      <c r="H944" s="102">
        <f>EUR3M!AY943</f>
        <v>1.6732764274320525E-2</v>
      </c>
      <c r="I944" s="220" t="e">
        <f t="shared" si="57"/>
        <v>#VALUE!</v>
      </c>
      <c r="J944" s="102" t="e">
        <f>EUR6M!AX943</f>
        <v>#VALUE!</v>
      </c>
      <c r="K944" s="102">
        <f>EUR6M!AY943</f>
        <v>1.7371476110866924E-2</v>
      </c>
      <c r="L944" s="220" t="e">
        <f t="shared" si="58"/>
        <v>#VALUE!</v>
      </c>
      <c r="M944" s="102" t="e">
        <f>EUR1Y!AX943</f>
        <v>#VALUE!</v>
      </c>
      <c r="N944" s="102">
        <f>EUR1Y!AY943</f>
        <v>1.8250789332575998E-2</v>
      </c>
      <c r="O944" s="220" t="e">
        <f t="shared" si="59"/>
        <v>#VALUE!</v>
      </c>
    </row>
    <row r="945" spans="1:15" x14ac:dyDescent="0.2">
      <c r="A945" s="57" t="s">
        <v>44</v>
      </c>
      <c r="B945" s="219">
        <f>_xll.qlInterestRateIndexFixingDate(IborIndex&amp;"6M",C945,Trigger)</f>
        <v>45898</v>
      </c>
      <c r="C945" s="219">
        <f>_xll.qlCalendarAdvance(Calendar,C944,A945,"f",,Trigger)</f>
        <v>45902</v>
      </c>
      <c r="D945" s="102" t="e">
        <f>EUR1M!AP944</f>
        <v>#VALUE!</v>
      </c>
      <c r="E945" s="102">
        <f>EUR1M!AQ944</f>
        <v>1.5716983171846777E-2</v>
      </c>
      <c r="F945" s="220" t="e">
        <f t="shared" si="56"/>
        <v>#VALUE!</v>
      </c>
      <c r="G945" s="102" t="e">
        <f>EUR3M!AX944</f>
        <v>#VALUE!</v>
      </c>
      <c r="H945" s="102">
        <f>EUR3M!AY944</f>
        <v>1.6748373374630806E-2</v>
      </c>
      <c r="I945" s="220" t="e">
        <f t="shared" si="57"/>
        <v>#VALUE!</v>
      </c>
      <c r="J945" s="102" t="e">
        <f>EUR6M!AX944</f>
        <v>#VALUE!</v>
      </c>
      <c r="K945" s="102">
        <f>EUR6M!AY944</f>
        <v>1.7382885185540254E-2</v>
      </c>
      <c r="L945" s="220" t="e">
        <f t="shared" si="58"/>
        <v>#VALUE!</v>
      </c>
      <c r="M945" s="102" t="e">
        <f>EUR1Y!AX944</f>
        <v>#VALUE!</v>
      </c>
      <c r="N945" s="102">
        <f>EUR1Y!AY944</f>
        <v>1.826140674695054E-2</v>
      </c>
      <c r="O945" s="220" t="e">
        <f t="shared" si="59"/>
        <v>#VALUE!</v>
      </c>
    </row>
    <row r="946" spans="1:15" x14ac:dyDescent="0.2">
      <c r="A946" s="57" t="s">
        <v>44</v>
      </c>
      <c r="B946" s="219">
        <f>_xll.qlInterestRateIndexFixingDate(IborIndex&amp;"6M",C946,Trigger)</f>
        <v>45905</v>
      </c>
      <c r="C946" s="219">
        <f>_xll.qlCalendarAdvance(Calendar,C945,A946,"f",,Trigger)</f>
        <v>45909</v>
      </c>
      <c r="D946" s="102" t="e">
        <f>EUR1M!AP945</f>
        <v>#VALUE!</v>
      </c>
      <c r="E946" s="102">
        <f>EUR1M!AQ945</f>
        <v>1.5734567749613182E-2</v>
      </c>
      <c r="F946" s="220" t="e">
        <f t="shared" si="56"/>
        <v>#VALUE!</v>
      </c>
      <c r="G946" s="102" t="e">
        <f>EUR3M!AX945</f>
        <v>#VALUE!</v>
      </c>
      <c r="H946" s="102">
        <f>EUR3M!AY945</f>
        <v>1.6765397531029246E-2</v>
      </c>
      <c r="I946" s="220" t="e">
        <f t="shared" si="57"/>
        <v>#VALUE!</v>
      </c>
      <c r="J946" s="102" t="e">
        <f>EUR6M!AX945</f>
        <v>#VALUE!</v>
      </c>
      <c r="K946" s="102">
        <f>EUR6M!AY945</f>
        <v>1.7396863770154942E-2</v>
      </c>
      <c r="L946" s="220" t="e">
        <f t="shared" si="58"/>
        <v>#VALUE!</v>
      </c>
      <c r="M946" s="102" t="e">
        <f>EUR1Y!AX945</f>
        <v>#VALUE!</v>
      </c>
      <c r="N946" s="102">
        <f>EUR1Y!AY945</f>
        <v>1.8271818526665314E-2</v>
      </c>
      <c r="O946" s="220" t="e">
        <f t="shared" si="59"/>
        <v>#VALUE!</v>
      </c>
    </row>
    <row r="947" spans="1:15" x14ac:dyDescent="0.2">
      <c r="A947" s="57" t="s">
        <v>44</v>
      </c>
      <c r="B947" s="219">
        <f>_xll.qlInterestRateIndexFixingDate(IborIndex&amp;"6M",C947,Trigger)</f>
        <v>45912</v>
      </c>
      <c r="C947" s="219">
        <f>_xll.qlCalendarAdvance(Calendar,C946,A947,"f",,Trigger)</f>
        <v>45916</v>
      </c>
      <c r="D947" s="102" t="e">
        <f>EUR1M!AP946</f>
        <v>#VALUE!</v>
      </c>
      <c r="E947" s="102">
        <f>EUR1M!AQ946</f>
        <v>1.575199762526347E-2</v>
      </c>
      <c r="F947" s="220" t="e">
        <f t="shared" si="56"/>
        <v>#VALUE!</v>
      </c>
      <c r="G947" s="102" t="e">
        <f>EUR3M!AX946</f>
        <v>#VALUE!</v>
      </c>
      <c r="H947" s="102">
        <f>EUR3M!AY946</f>
        <v>1.678224069112139E-2</v>
      </c>
      <c r="I947" s="220" t="e">
        <f t="shared" si="57"/>
        <v>#VALUE!</v>
      </c>
      <c r="J947" s="102" t="e">
        <f>EUR6M!AX946</f>
        <v>#VALUE!</v>
      </c>
      <c r="K947" s="102">
        <f>EUR6M!AY946</f>
        <v>1.7410655313761979E-2</v>
      </c>
      <c r="L947" s="220" t="e">
        <f t="shared" si="58"/>
        <v>#VALUE!</v>
      </c>
      <c r="M947" s="102" t="e">
        <f>EUR1Y!AX946</f>
        <v>#VALUE!</v>
      </c>
      <c r="N947" s="102">
        <f>EUR1Y!AY946</f>
        <v>1.8282023812140301E-2</v>
      </c>
      <c r="O947" s="220" t="e">
        <f t="shared" si="59"/>
        <v>#VALUE!</v>
      </c>
    </row>
    <row r="948" spans="1:15" x14ac:dyDescent="0.2">
      <c r="A948" s="57" t="s">
        <v>44</v>
      </c>
      <c r="B948" s="219">
        <f>_xll.qlInterestRateIndexFixingDate(IborIndex&amp;"6M",C948,Trigger)</f>
        <v>45919</v>
      </c>
      <c r="C948" s="219">
        <f>_xll.qlCalendarAdvance(Calendar,C947,A948,"f",,Trigger)</f>
        <v>45923</v>
      </c>
      <c r="D948" s="102" t="e">
        <f>EUR1M!AP947</f>
        <v>#VALUE!</v>
      </c>
      <c r="E948" s="102">
        <f>EUR1M!AQ947</f>
        <v>1.5769272135455759E-2</v>
      </c>
      <c r="F948" s="220" t="e">
        <f t="shared" si="56"/>
        <v>#VALUE!</v>
      </c>
      <c r="G948" s="102" t="e">
        <f>EUR3M!AX947</f>
        <v>#VALUE!</v>
      </c>
      <c r="H948" s="102">
        <f>EUR3M!AY947</f>
        <v>1.6798902022074538E-2</v>
      </c>
      <c r="I948" s="220" t="e">
        <f t="shared" si="57"/>
        <v>#VALUE!</v>
      </c>
      <c r="J948" s="102" t="e">
        <f>EUR6M!AX947</f>
        <v>#VALUE!</v>
      </c>
      <c r="K948" s="102">
        <f>EUR6M!AY947</f>
        <v>1.7424259016052587E-2</v>
      </c>
      <c r="L948" s="220" t="e">
        <f t="shared" si="58"/>
        <v>#VALUE!</v>
      </c>
      <c r="M948" s="102" t="e">
        <f>EUR1Y!AX947</f>
        <v>#VALUE!</v>
      </c>
      <c r="N948" s="102">
        <f>EUR1Y!AY947</f>
        <v>1.8292021743887017E-2</v>
      </c>
      <c r="O948" s="220" t="e">
        <f t="shared" si="59"/>
        <v>#VALUE!</v>
      </c>
    </row>
    <row r="949" spans="1:15" x14ac:dyDescent="0.2">
      <c r="A949" s="57" t="s">
        <v>44</v>
      </c>
      <c r="B949" s="219">
        <f>_xll.qlInterestRateIndexFixingDate(IborIndex&amp;"6M",C949,Trigger)</f>
        <v>45926</v>
      </c>
      <c r="C949" s="219">
        <f>_xll.qlCalendarAdvance(Calendar,C948,A949,"f",,Trigger)</f>
        <v>45930</v>
      </c>
      <c r="D949" s="102" t="e">
        <f>EUR1M!AP948</f>
        <v>#VALUE!</v>
      </c>
      <c r="E949" s="102">
        <f>EUR1M!AQ948</f>
        <v>1.5786390616850665E-2</v>
      </c>
      <c r="F949" s="220" t="e">
        <f t="shared" si="56"/>
        <v>#VALUE!</v>
      </c>
      <c r="G949" s="102" t="e">
        <f>EUR3M!AX948</f>
        <v>#VALUE!</v>
      </c>
      <c r="H949" s="102">
        <f>EUR3M!AY948</f>
        <v>1.681691437558943E-2</v>
      </c>
      <c r="I949" s="220" t="e">
        <f t="shared" si="57"/>
        <v>#VALUE!</v>
      </c>
      <c r="J949" s="102" t="e">
        <f>EUR6M!AX948</f>
        <v>#VALUE!</v>
      </c>
      <c r="K949" s="102">
        <f>EUR6M!AY948</f>
        <v>1.7438987679116148E-2</v>
      </c>
      <c r="L949" s="220" t="e">
        <f t="shared" si="58"/>
        <v>#VALUE!</v>
      </c>
      <c r="M949" s="102" t="e">
        <f>EUR1Y!AX948</f>
        <v>#VALUE!</v>
      </c>
      <c r="N949" s="102">
        <f>EUR1Y!AY948</f>
        <v>1.830181146251203E-2</v>
      </c>
      <c r="O949" s="220" t="e">
        <f t="shared" si="59"/>
        <v>#VALUE!</v>
      </c>
    </row>
    <row r="950" spans="1:15" x14ac:dyDescent="0.2">
      <c r="A950" s="57" t="s">
        <v>44</v>
      </c>
      <c r="B950" s="219">
        <f>_xll.qlInterestRateIndexFixingDate(IborIndex&amp;"6M",C950,Trigger)</f>
        <v>45933</v>
      </c>
      <c r="C950" s="219">
        <f>_xll.qlCalendarAdvance(Calendar,C949,A950,"f",,Trigger)</f>
        <v>45937</v>
      </c>
      <c r="D950" s="102" t="e">
        <f>EUR1M!AP949</f>
        <v>#VALUE!</v>
      </c>
      <c r="E950" s="102">
        <f>EUR1M!AQ949</f>
        <v>1.5803352406111304E-2</v>
      </c>
      <c r="F950" s="220" t="e">
        <f t="shared" si="56"/>
        <v>#VALUE!</v>
      </c>
      <c r="G950" s="102" t="e">
        <f>EUR3M!AX949</f>
        <v>#VALUE!</v>
      </c>
      <c r="H950" s="102">
        <f>EUR3M!AY949</f>
        <v>1.6833197041152246E-2</v>
      </c>
      <c r="I950" s="220" t="e">
        <f t="shared" si="57"/>
        <v>#VALUE!</v>
      </c>
      <c r="J950" s="102" t="e">
        <f>EUR6M!AX949</f>
        <v>#VALUE!</v>
      </c>
      <c r="K950" s="102">
        <f>EUR6M!AY949</f>
        <v>1.7452200127005321E-2</v>
      </c>
      <c r="L950" s="220" t="e">
        <f t="shared" si="58"/>
        <v>#VALUE!</v>
      </c>
      <c r="M950" s="102" t="e">
        <f>EUR1Y!AX949</f>
        <v>#VALUE!</v>
      </c>
      <c r="N950" s="102">
        <f>EUR1Y!AY949</f>
        <v>1.8311392108716077E-2</v>
      </c>
      <c r="O950" s="220" t="e">
        <f t="shared" si="59"/>
        <v>#VALUE!</v>
      </c>
    </row>
    <row r="951" spans="1:15" x14ac:dyDescent="0.2">
      <c r="A951" s="57" t="s">
        <v>44</v>
      </c>
      <c r="B951" s="219">
        <f>_xll.qlInterestRateIndexFixingDate(IborIndex&amp;"6M",C951,Trigger)</f>
        <v>45940</v>
      </c>
      <c r="C951" s="219">
        <f>_xll.qlCalendarAdvance(Calendar,C950,A951,"f",,Trigger)</f>
        <v>45944</v>
      </c>
      <c r="D951" s="102" t="e">
        <f>EUR1M!AP950</f>
        <v>#VALUE!</v>
      </c>
      <c r="E951" s="102">
        <f>EUR1M!AQ950</f>
        <v>1.5820156839910782E-2</v>
      </c>
      <c r="F951" s="220" t="e">
        <f t="shared" si="56"/>
        <v>#VALUE!</v>
      </c>
      <c r="G951" s="102" t="e">
        <f>EUR3M!AX950</f>
        <v>#VALUE!</v>
      </c>
      <c r="H951" s="102">
        <f>EUR3M!AY950</f>
        <v>1.6849295311777486E-2</v>
      </c>
      <c r="I951" s="220" t="e">
        <f t="shared" si="57"/>
        <v>#VALUE!</v>
      </c>
      <c r="J951" s="102" t="e">
        <f>EUR6M!AX950</f>
        <v>#VALUE!</v>
      </c>
      <c r="K951" s="102">
        <f>EUR6M!AY950</f>
        <v>1.746522226696947E-2</v>
      </c>
      <c r="L951" s="220" t="e">
        <f t="shared" si="58"/>
        <v>#VALUE!</v>
      </c>
      <c r="M951" s="102" t="e">
        <f>EUR1Y!AX950</f>
        <v>#VALUE!</v>
      </c>
      <c r="N951" s="102">
        <f>EUR1Y!AY950</f>
        <v>1.8320762823299766E-2</v>
      </c>
      <c r="O951" s="220" t="e">
        <f t="shared" si="59"/>
        <v>#VALUE!</v>
      </c>
    </row>
    <row r="952" spans="1:15" x14ac:dyDescent="0.2">
      <c r="A952" s="57" t="s">
        <v>44</v>
      </c>
      <c r="B952" s="219">
        <f>_xll.qlInterestRateIndexFixingDate(IborIndex&amp;"6M",C952,Trigger)</f>
        <v>45947</v>
      </c>
      <c r="C952" s="219">
        <f>_xll.qlCalendarAdvance(Calendar,C951,A952,"f",,Trigger)</f>
        <v>45951</v>
      </c>
      <c r="D952" s="102" t="e">
        <f>EUR1M!AP951</f>
        <v>#VALUE!</v>
      </c>
      <c r="E952" s="102">
        <f>EUR1M!AQ951</f>
        <v>1.5836803254912213E-2</v>
      </c>
      <c r="F952" s="220" t="e">
        <f t="shared" si="56"/>
        <v>#VALUE!</v>
      </c>
      <c r="G952" s="102" t="e">
        <f>EUR3M!AX951</f>
        <v>#VALUE!</v>
      </c>
      <c r="H952" s="102">
        <f>EUR3M!AY951</f>
        <v>1.6865208354616572E-2</v>
      </c>
      <c r="I952" s="220" t="e">
        <f t="shared" si="57"/>
        <v>#VALUE!</v>
      </c>
      <c r="J952" s="102" t="e">
        <f>EUR6M!AX951</f>
        <v>#VALUE!</v>
      </c>
      <c r="K952" s="102">
        <f>EUR6M!AY951</f>
        <v>1.7478053298770481E-2</v>
      </c>
      <c r="L952" s="220" t="e">
        <f t="shared" si="58"/>
        <v>#VALUE!</v>
      </c>
      <c r="M952" s="102" t="e">
        <f>EUR1Y!AX951</f>
        <v>#VALUE!</v>
      </c>
      <c r="N952" s="102">
        <f>EUR1Y!AY951</f>
        <v>1.8329922747160932E-2</v>
      </c>
      <c r="O952" s="220" t="e">
        <f t="shared" si="59"/>
        <v>#VALUE!</v>
      </c>
    </row>
    <row r="953" spans="1:15" x14ac:dyDescent="0.2">
      <c r="A953" s="57" t="s">
        <v>44</v>
      </c>
      <c r="B953" s="219">
        <f>_xll.qlInterestRateIndexFixingDate(IborIndex&amp;"6M",C953,Trigger)</f>
        <v>45954</v>
      </c>
      <c r="C953" s="219">
        <f>_xll.qlCalendarAdvance(Calendar,C952,A953,"f",,Trigger)</f>
        <v>45958</v>
      </c>
      <c r="D953" s="102" t="e">
        <f>EUR1M!AP952</f>
        <v>#VALUE!</v>
      </c>
      <c r="E953" s="102">
        <f>EUR1M!AQ952</f>
        <v>1.5848749875349087E-2</v>
      </c>
      <c r="F953" s="220" t="e">
        <f t="shared" si="56"/>
        <v>#VALUE!</v>
      </c>
      <c r="G953" s="102" t="e">
        <f>EUR3M!AX952</f>
        <v>#VALUE!</v>
      </c>
      <c r="H953" s="102">
        <f>EUR3M!AY952</f>
        <v>1.6880935336831358E-2</v>
      </c>
      <c r="I953" s="220" t="e">
        <f t="shared" si="57"/>
        <v>#VALUE!</v>
      </c>
      <c r="J953" s="102" t="e">
        <f>EUR6M!AX952</f>
        <v>#VALUE!</v>
      </c>
      <c r="K953" s="102">
        <f>EUR6M!AY952</f>
        <v>1.749069242220273E-2</v>
      </c>
      <c r="L953" s="220" t="e">
        <f t="shared" si="58"/>
        <v>#VALUE!</v>
      </c>
      <c r="M953" s="102" t="e">
        <f>EUR1Y!AX952</f>
        <v>#VALUE!</v>
      </c>
      <c r="N953" s="102">
        <f>EUR1Y!AY952</f>
        <v>1.8338871021300131E-2</v>
      </c>
      <c r="O953" s="220" t="e">
        <f t="shared" si="59"/>
        <v>#VALUE!</v>
      </c>
    </row>
    <row r="954" spans="1:15" x14ac:dyDescent="0.2">
      <c r="A954" s="57" t="s">
        <v>44</v>
      </c>
      <c r="B954" s="219">
        <f>_xll.qlInterestRateIndexFixingDate(IborIndex&amp;"6M",C954,Trigger)</f>
        <v>45961</v>
      </c>
      <c r="C954" s="219">
        <f>_xll.qlCalendarAdvance(Calendar,C953,A954,"f",,Trigger)</f>
        <v>45965</v>
      </c>
      <c r="D954" s="102" t="e">
        <f>EUR1M!AP953</f>
        <v>#VALUE!</v>
      </c>
      <c r="E954" s="102">
        <f>EUR1M!AQ953</f>
        <v>1.5869619375213362E-2</v>
      </c>
      <c r="F954" s="220" t="e">
        <f t="shared" si="56"/>
        <v>#VALUE!</v>
      </c>
      <c r="G954" s="102" t="e">
        <f>EUR3M!AX953</f>
        <v>#VALUE!</v>
      </c>
      <c r="H954" s="102">
        <f>EUR3M!AY953</f>
        <v>1.6896475425596733E-2</v>
      </c>
      <c r="I954" s="220" t="e">
        <f t="shared" si="57"/>
        <v>#VALUE!</v>
      </c>
      <c r="J954" s="102" t="e">
        <f>EUR6M!AX953</f>
        <v>#VALUE!</v>
      </c>
      <c r="K954" s="102">
        <f>EUR6M!AY953</f>
        <v>1.7501891748759008E-2</v>
      </c>
      <c r="L954" s="220" t="e">
        <f t="shared" si="58"/>
        <v>#VALUE!</v>
      </c>
      <c r="M954" s="102" t="e">
        <f>EUR1Y!AX953</f>
        <v>#VALUE!</v>
      </c>
      <c r="N954" s="102">
        <f>EUR1Y!AY953</f>
        <v>1.8347606786820188E-2</v>
      </c>
      <c r="O954" s="220" t="e">
        <f t="shared" si="59"/>
        <v>#VALUE!</v>
      </c>
    </row>
    <row r="955" spans="1:15" x14ac:dyDescent="0.2">
      <c r="A955" s="57" t="s">
        <v>44</v>
      </c>
      <c r="B955" s="219">
        <f>_xll.qlInterestRateIndexFixingDate(IborIndex&amp;"6M",C955,Trigger)</f>
        <v>45968</v>
      </c>
      <c r="C955" s="219">
        <f>_xll.qlCalendarAdvance(Calendar,C954,A955,"f",,Trigger)</f>
        <v>45972</v>
      </c>
      <c r="D955" s="102" t="e">
        <f>EUR1M!AP954</f>
        <v>#VALUE!</v>
      </c>
      <c r="E955" s="102">
        <f>EUR1M!AQ954</f>
        <v>1.5885787753866787E-2</v>
      </c>
      <c r="F955" s="220" t="e">
        <f t="shared" si="56"/>
        <v>#VALUE!</v>
      </c>
      <c r="G955" s="102" t="e">
        <f>EUR3M!AX954</f>
        <v>#VALUE!</v>
      </c>
      <c r="H955" s="102">
        <f>EUR3M!AY954</f>
        <v>1.6911827788103219E-2</v>
      </c>
      <c r="I955" s="220" t="e">
        <f t="shared" si="57"/>
        <v>#VALUE!</v>
      </c>
      <c r="J955" s="102" t="e">
        <f>EUR6M!AX954</f>
        <v>#VALUE!</v>
      </c>
      <c r="K955" s="102">
        <f>EUR6M!AY954</f>
        <v>1.7514158155838476E-2</v>
      </c>
      <c r="L955" s="220" t="e">
        <f t="shared" si="58"/>
        <v>#VALUE!</v>
      </c>
      <c r="M955" s="102" t="e">
        <f>EUR1Y!AX954</f>
        <v>#VALUE!</v>
      </c>
      <c r="N955" s="102">
        <f>EUR1Y!AY954</f>
        <v>1.8356129184929276E-2</v>
      </c>
      <c r="O955" s="220" t="e">
        <f t="shared" si="59"/>
        <v>#VALUE!</v>
      </c>
    </row>
    <row r="956" spans="1:15" x14ac:dyDescent="0.2">
      <c r="A956" s="57" t="s">
        <v>44</v>
      </c>
      <c r="B956" s="219">
        <f>_xll.qlInterestRateIndexFixingDate(IborIndex&amp;"6M",C956,Trigger)</f>
        <v>45975</v>
      </c>
      <c r="C956" s="219">
        <f>_xll.qlCalendarAdvance(Calendar,C955,A956,"f",,Trigger)</f>
        <v>45979</v>
      </c>
      <c r="D956" s="102" t="e">
        <f>EUR1M!AP955</f>
        <v>#VALUE!</v>
      </c>
      <c r="E956" s="102">
        <f>EUR1M!AQ955</f>
        <v>1.5901795460427082E-2</v>
      </c>
      <c r="F956" s="220" t="e">
        <f t="shared" si="56"/>
        <v>#VALUE!</v>
      </c>
      <c r="G956" s="102" t="e">
        <f>EUR3M!AX955</f>
        <v>#VALUE!</v>
      </c>
      <c r="H956" s="102">
        <f>EUR3M!AY955</f>
        <v>1.6926991591553513E-2</v>
      </c>
      <c r="I956" s="220" t="e">
        <f t="shared" si="57"/>
        <v>#VALUE!</v>
      </c>
      <c r="J956" s="102" t="e">
        <f>EUR6M!AX955</f>
        <v>#VALUE!</v>
      </c>
      <c r="K956" s="102">
        <f>EUR6M!AY955</f>
        <v>1.7526230320296841E-2</v>
      </c>
      <c r="L956" s="220" t="e">
        <f t="shared" si="58"/>
        <v>#VALUE!</v>
      </c>
      <c r="M956" s="102" t="e">
        <f>EUR1Y!AX955</f>
        <v>#VALUE!</v>
      </c>
      <c r="N956" s="102">
        <f>EUR1Y!AY955</f>
        <v>1.8364437356941554E-2</v>
      </c>
      <c r="O956" s="220" t="e">
        <f t="shared" si="59"/>
        <v>#VALUE!</v>
      </c>
    </row>
    <row r="957" spans="1:15" x14ac:dyDescent="0.2">
      <c r="A957" s="57" t="s">
        <v>44</v>
      </c>
      <c r="B957" s="219">
        <f>_xll.qlInterestRateIndexFixingDate(IborIndex&amp;"6M",C957,Trigger)</f>
        <v>45982</v>
      </c>
      <c r="C957" s="219">
        <f>_xll.qlCalendarAdvance(Calendar,C956,A957,"f",,Trigger)</f>
        <v>45986</v>
      </c>
      <c r="D957" s="102" t="e">
        <f>EUR1M!AP956</f>
        <v>#VALUE!</v>
      </c>
      <c r="E957" s="102">
        <f>EUR1M!AQ956</f>
        <v>1.5917641831584839E-2</v>
      </c>
      <c r="F957" s="220" t="e">
        <f t="shared" si="56"/>
        <v>#VALUE!</v>
      </c>
      <c r="G957" s="102" t="e">
        <f>EUR3M!AX956</f>
        <v>#VALUE!</v>
      </c>
      <c r="H957" s="102">
        <f>EUR3M!AY956</f>
        <v>1.6941966003163333E-2</v>
      </c>
      <c r="I957" s="220" t="e">
        <f t="shared" si="57"/>
        <v>#VALUE!</v>
      </c>
      <c r="J957" s="102" t="e">
        <f>EUR6M!AX956</f>
        <v>#VALUE!</v>
      </c>
      <c r="K957" s="102">
        <f>EUR6M!AY956</f>
        <v>1.7538107442130944E-2</v>
      </c>
      <c r="L957" s="220" t="e">
        <f t="shared" si="58"/>
        <v>#VALUE!</v>
      </c>
      <c r="M957" s="102" t="e">
        <f>EUR1Y!AX956</f>
        <v>#VALUE!</v>
      </c>
      <c r="N957" s="102">
        <f>EUR1Y!AY956</f>
        <v>1.8372530444280034E-2</v>
      </c>
      <c r="O957" s="220" t="e">
        <f t="shared" si="59"/>
        <v>#VALUE!</v>
      </c>
    </row>
    <row r="958" spans="1:15" x14ac:dyDescent="0.2">
      <c r="A958" s="57" t="s">
        <v>44</v>
      </c>
      <c r="B958" s="219">
        <f>_xll.qlInterestRateIndexFixingDate(IborIndex&amp;"6M",C958,Trigger)</f>
        <v>45989</v>
      </c>
      <c r="C958" s="219">
        <f>_xll.qlCalendarAdvance(Calendar,C957,A958,"f",,Trigger)</f>
        <v>45993</v>
      </c>
      <c r="D958" s="102" t="e">
        <f>EUR1M!AP957</f>
        <v>#VALUE!</v>
      </c>
      <c r="E958" s="102">
        <f>EUR1M!AQ957</f>
        <v>1.5933326204018161E-2</v>
      </c>
      <c r="F958" s="220" t="e">
        <f t="shared" si="56"/>
        <v>#VALUE!</v>
      </c>
      <c r="G958" s="102" t="e">
        <f>EUR3M!AX957</f>
        <v>#VALUE!</v>
      </c>
      <c r="H958" s="102">
        <f>EUR3M!AY957</f>
        <v>1.6953911628238671E-2</v>
      </c>
      <c r="I958" s="220" t="e">
        <f t="shared" si="57"/>
        <v>#VALUE!</v>
      </c>
      <c r="J958" s="102" t="e">
        <f>EUR6M!AX957</f>
        <v>#VALUE!</v>
      </c>
      <c r="K958" s="102">
        <f>EUR6M!AY957</f>
        <v>1.7550981409192715E-2</v>
      </c>
      <c r="L958" s="220" t="e">
        <f t="shared" si="58"/>
        <v>#VALUE!</v>
      </c>
      <c r="M958" s="102" t="e">
        <f>EUR1Y!AX957</f>
        <v>#VALUE!</v>
      </c>
      <c r="N958" s="102">
        <f>EUR1Y!AY957</f>
        <v>1.8380407588477889E-2</v>
      </c>
      <c r="O958" s="220" t="e">
        <f t="shared" si="59"/>
        <v>#VALUE!</v>
      </c>
    </row>
    <row r="959" spans="1:15" x14ac:dyDescent="0.2">
      <c r="A959" s="57" t="s">
        <v>44</v>
      </c>
      <c r="B959" s="219">
        <f>_xll.qlInterestRateIndexFixingDate(IborIndex&amp;"6M",C959,Trigger)</f>
        <v>45996</v>
      </c>
      <c r="C959" s="219">
        <f>_xll.qlCalendarAdvance(Calendar,C958,A959,"f",,Trigger)</f>
        <v>46000</v>
      </c>
      <c r="D959" s="102" t="e">
        <f>EUR1M!AP958</f>
        <v>#VALUE!</v>
      </c>
      <c r="E959" s="102">
        <f>EUR1M!AQ958</f>
        <v>1.5948847914422637E-2</v>
      </c>
      <c r="F959" s="220" t="e">
        <f t="shared" si="56"/>
        <v>#VALUE!</v>
      </c>
      <c r="G959" s="102" t="e">
        <f>EUR3M!AX958</f>
        <v>#VALUE!</v>
      </c>
      <c r="H959" s="102">
        <f>EUR3M!AY958</f>
        <v>1.6968530985366215E-2</v>
      </c>
      <c r="I959" s="220" t="e">
        <f t="shared" si="57"/>
        <v>#VALUE!</v>
      </c>
      <c r="J959" s="102" t="e">
        <f>EUR6M!AX958</f>
        <v>#VALUE!</v>
      </c>
      <c r="K959" s="102">
        <f>EUR6M!AY958</f>
        <v>1.7562452280143841E-2</v>
      </c>
      <c r="L959" s="220" t="e">
        <f t="shared" si="58"/>
        <v>#VALUE!</v>
      </c>
      <c r="M959" s="102" t="e">
        <f>EUR1Y!AX958</f>
        <v>#VALUE!</v>
      </c>
      <c r="N959" s="102">
        <f>EUR1Y!AY958</f>
        <v>1.8388067931180627E-2</v>
      </c>
      <c r="O959" s="220" t="e">
        <f t="shared" si="59"/>
        <v>#VALUE!</v>
      </c>
    </row>
    <row r="960" spans="1:15" x14ac:dyDescent="0.2">
      <c r="A960" s="57" t="s">
        <v>44</v>
      </c>
      <c r="B960" s="219">
        <f>_xll.qlInterestRateIndexFixingDate(IborIndex&amp;"6M",C960,Trigger)</f>
        <v>46003</v>
      </c>
      <c r="C960" s="219">
        <f>_xll.qlCalendarAdvance(Calendar,C959,A960,"f",,Trigger)</f>
        <v>46007</v>
      </c>
      <c r="D960" s="102" t="e">
        <f>EUR1M!AP959</f>
        <v>#VALUE!</v>
      </c>
      <c r="E960" s="102">
        <f>EUR1M!AQ959</f>
        <v>1.5964206299491357E-2</v>
      </c>
      <c r="F960" s="220" t="e">
        <f t="shared" si="56"/>
        <v>#VALUE!</v>
      </c>
      <c r="G960" s="102" t="e">
        <f>EUR3M!AX959</f>
        <v>#VALUE!</v>
      </c>
      <c r="H960" s="102">
        <f>EUR3M!AY959</f>
        <v>1.6982958588227959E-2</v>
      </c>
      <c r="I960" s="220" t="e">
        <f t="shared" si="57"/>
        <v>#VALUE!</v>
      </c>
      <c r="J960" s="102" t="e">
        <f>EUR6M!AX959</f>
        <v>#VALUE!</v>
      </c>
      <c r="K960" s="102">
        <f>EUR6M!AY959</f>
        <v>1.7573725642320792E-2</v>
      </c>
      <c r="L960" s="220" t="e">
        <f t="shared" si="58"/>
        <v>#VALUE!</v>
      </c>
      <c r="M960" s="102" t="e">
        <f>EUR1Y!AX959</f>
        <v>#VALUE!</v>
      </c>
      <c r="N960" s="102">
        <f>EUR1Y!AY959</f>
        <v>1.8395510614147653E-2</v>
      </c>
      <c r="O960" s="220" t="e">
        <f t="shared" si="59"/>
        <v>#VALUE!</v>
      </c>
    </row>
    <row r="961" spans="1:15" x14ac:dyDescent="0.2">
      <c r="A961" s="57" t="s">
        <v>44</v>
      </c>
      <c r="B961" s="219">
        <f>_xll.qlInterestRateIndexFixingDate(IborIndex&amp;"6M",C961,Trigger)</f>
        <v>46010</v>
      </c>
      <c r="C961" s="219">
        <f>_xll.qlCalendarAdvance(Calendar,C960,A961,"f",,Trigger)</f>
        <v>46014</v>
      </c>
      <c r="D961" s="102" t="e">
        <f>EUR1M!AP960</f>
        <v>#VALUE!</v>
      </c>
      <c r="E961" s="102">
        <f>EUR1M!AQ960</f>
        <v>1.5986590228298299E-2</v>
      </c>
      <c r="F961" s="220" t="e">
        <f t="shared" si="56"/>
        <v>#VALUE!</v>
      </c>
      <c r="G961" s="102" t="e">
        <f>EUR3M!AX960</f>
        <v>#VALUE!</v>
      </c>
      <c r="H961" s="102">
        <f>EUR3M!AY960</f>
        <v>1.6997193604223249E-2</v>
      </c>
      <c r="I961" s="220" t="e">
        <f t="shared" si="57"/>
        <v>#VALUE!</v>
      </c>
      <c r="J961" s="102" t="e">
        <f>EUR6M!AX960</f>
        <v>#VALUE!</v>
      </c>
      <c r="K961" s="102">
        <f>EUR6M!AY960</f>
        <v>1.7591039953455075E-2</v>
      </c>
      <c r="L961" s="220" t="e">
        <f t="shared" si="58"/>
        <v>#VALUE!</v>
      </c>
      <c r="M961" s="102" t="e">
        <f>EUR1Y!AX960</f>
        <v>#VALUE!</v>
      </c>
      <c r="N961" s="102">
        <f>EUR1Y!AY960</f>
        <v>1.8406764433340134E-2</v>
      </c>
      <c r="O961" s="220" t="e">
        <f t="shared" si="59"/>
        <v>#VALUE!</v>
      </c>
    </row>
    <row r="962" spans="1:15" x14ac:dyDescent="0.2">
      <c r="A962" s="57" t="s">
        <v>44</v>
      </c>
      <c r="B962" s="219">
        <f>_xll.qlInterestRateIndexFixingDate(IborIndex&amp;"6M",C962,Trigger)</f>
        <v>46015</v>
      </c>
      <c r="C962" s="219">
        <f>_xll.qlCalendarAdvance(Calendar,C961,A962,"f",,Trigger)</f>
        <v>46021</v>
      </c>
      <c r="D962" s="102" t="e">
        <f>EUR1M!AP961</f>
        <v>#VALUE!</v>
      </c>
      <c r="E962" s="102">
        <f>EUR1M!AQ961</f>
        <v>1.5995151353057086E-2</v>
      </c>
      <c r="F962" s="220" t="e">
        <f t="shared" si="56"/>
        <v>#VALUE!</v>
      </c>
      <c r="G962" s="102" t="e">
        <f>EUR3M!AX961</f>
        <v>#VALUE!</v>
      </c>
      <c r="H962" s="102">
        <f>EUR3M!AY961</f>
        <v>1.7011235200770081E-2</v>
      </c>
      <c r="I962" s="220" t="e">
        <f t="shared" si="57"/>
        <v>#VALUE!</v>
      </c>
      <c r="J962" s="102" t="e">
        <f>EUR6M!AX961</f>
        <v>#VALUE!</v>
      </c>
      <c r="K962" s="102">
        <f>EUR6M!AY961</f>
        <v>1.7596078820939911E-2</v>
      </c>
      <c r="L962" s="220" t="e">
        <f t="shared" si="58"/>
        <v>#VALUE!</v>
      </c>
      <c r="M962" s="102" t="e">
        <f>EUR1Y!AX961</f>
        <v>#VALUE!</v>
      </c>
      <c r="N962" s="102">
        <f>EUR1Y!AY961</f>
        <v>1.8412361831258783E-2</v>
      </c>
      <c r="O962" s="220" t="e">
        <f t="shared" si="59"/>
        <v>#VALUE!</v>
      </c>
    </row>
    <row r="963" spans="1:15" x14ac:dyDescent="0.2">
      <c r="A963" s="57" t="s">
        <v>44</v>
      </c>
      <c r="B963" s="219">
        <f>_xll.qlInterestRateIndexFixingDate(IborIndex&amp;"6M",C963,Trigger)</f>
        <v>46024</v>
      </c>
      <c r="C963" s="219">
        <f>_xll.qlCalendarAdvance(Calendar,C962,A963,"f",,Trigger)</f>
        <v>46028</v>
      </c>
      <c r="D963" s="102" t="e">
        <f>EUR1M!AP962</f>
        <v>#VALUE!</v>
      </c>
      <c r="E963" s="102">
        <f>EUR1M!AQ962</f>
        <v>1.600929486966135E-2</v>
      </c>
      <c r="F963" s="220" t="e">
        <f t="shared" si="56"/>
        <v>#VALUE!</v>
      </c>
      <c r="G963" s="102" t="e">
        <f>EUR3M!AX962</f>
        <v>#VALUE!</v>
      </c>
      <c r="H963" s="102">
        <f>EUR3M!AY962</f>
        <v>1.7026436199582645E-2</v>
      </c>
      <c r="I963" s="220" t="e">
        <f t="shared" si="57"/>
        <v>#VALUE!</v>
      </c>
      <c r="J963" s="102" t="e">
        <f>EUR6M!AX962</f>
        <v>#VALUE!</v>
      </c>
      <c r="K963" s="102">
        <f>EUR6M!AY962</f>
        <v>1.7605229482649823E-2</v>
      </c>
      <c r="L963" s="220" t="e">
        <f t="shared" si="58"/>
        <v>#VALUE!</v>
      </c>
      <c r="M963" s="102" t="e">
        <f>EUR1Y!AX962</f>
        <v>#VALUE!</v>
      </c>
      <c r="N963" s="102">
        <f>EUR1Y!AY962</f>
        <v>1.8416524123974532E-2</v>
      </c>
      <c r="O963" s="220" t="e">
        <f t="shared" si="59"/>
        <v>#VALUE!</v>
      </c>
    </row>
    <row r="964" spans="1:15" x14ac:dyDescent="0.2">
      <c r="A964" s="57" t="s">
        <v>44</v>
      </c>
      <c r="B964" s="219">
        <f>_xll.qlInterestRateIndexFixingDate(IborIndex&amp;"6M",C964,Trigger)</f>
        <v>46031</v>
      </c>
      <c r="C964" s="219">
        <f>_xll.qlCalendarAdvance(Calendar,C963,A964,"f",,Trigger)</f>
        <v>46035</v>
      </c>
      <c r="D964" s="102" t="e">
        <f>EUR1M!AP963</f>
        <v>#VALUE!</v>
      </c>
      <c r="E964" s="102">
        <f>EUR1M!AQ963</f>
        <v>1.6023993320387897E-2</v>
      </c>
      <c r="F964" s="220" t="e">
        <f t="shared" ref="F964:F1027" si="60">(D964-E964)*10000</f>
        <v>#VALUE!</v>
      </c>
      <c r="G964" s="102" t="e">
        <f>EUR3M!AX963</f>
        <v>#VALUE!</v>
      </c>
      <c r="H964" s="102">
        <f>EUR3M!AY963</f>
        <v>1.7038734805258748E-2</v>
      </c>
      <c r="I964" s="220" t="e">
        <f t="shared" ref="I964:I1027" si="61">(G964-H964)*10000</f>
        <v>#VALUE!</v>
      </c>
      <c r="J964" s="102" t="e">
        <f>EUR6M!AX963</f>
        <v>#VALUE!</v>
      </c>
      <c r="K964" s="102">
        <f>EUR6M!AY963</f>
        <v>1.7615718909272587E-2</v>
      </c>
      <c r="L964" s="220" t="e">
        <f t="shared" ref="L964:L1027" si="62">(J964-K964)*10000</f>
        <v>#VALUE!</v>
      </c>
      <c r="M964" s="102" t="e">
        <f>EUR1Y!AX963</f>
        <v>#VALUE!</v>
      </c>
      <c r="N964" s="102">
        <f>EUR1Y!AY963</f>
        <v>1.8423087587935136E-2</v>
      </c>
      <c r="O964" s="220" t="e">
        <f t="shared" ref="O964:O1027" si="63">(M964-N964)*10000</f>
        <v>#VALUE!</v>
      </c>
    </row>
    <row r="965" spans="1:15" x14ac:dyDescent="0.2">
      <c r="A965" s="57" t="s">
        <v>44</v>
      </c>
      <c r="B965" s="219">
        <f>_xll.qlInterestRateIndexFixingDate(IborIndex&amp;"6M",C965,Trigger)</f>
        <v>46038</v>
      </c>
      <c r="C965" s="219">
        <f>_xll.qlCalendarAdvance(Calendar,C964,A965,"f",,Trigger)</f>
        <v>46042</v>
      </c>
      <c r="D965" s="102" t="e">
        <f>EUR1M!AP964</f>
        <v>#VALUE!</v>
      </c>
      <c r="E965" s="102">
        <f>EUR1M!AQ964</f>
        <v>1.6038525129299097E-2</v>
      </c>
      <c r="F965" s="220" t="e">
        <f t="shared" si="60"/>
        <v>#VALUE!</v>
      </c>
      <c r="G965" s="102" t="e">
        <f>EUR3M!AX964</f>
        <v>#VALUE!</v>
      </c>
      <c r="H965" s="102">
        <f>EUR3M!AY964</f>
        <v>1.7052191148117402E-2</v>
      </c>
      <c r="I965" s="220" t="e">
        <f t="shared" si="61"/>
        <v>#VALUE!</v>
      </c>
      <c r="J965" s="102" t="e">
        <f>EUR6M!AX964</f>
        <v>#VALUE!</v>
      </c>
      <c r="K965" s="102">
        <f>EUR6M!AY964</f>
        <v>1.7626006894667014E-2</v>
      </c>
      <c r="L965" s="220" t="e">
        <f t="shared" si="62"/>
        <v>#VALUE!</v>
      </c>
      <c r="M965" s="102" t="e">
        <f>EUR1Y!AX964</f>
        <v>#VALUE!</v>
      </c>
      <c r="N965" s="102">
        <f>EUR1Y!AY964</f>
        <v>1.842942910273072E-2</v>
      </c>
      <c r="O965" s="220" t="e">
        <f t="shared" si="63"/>
        <v>#VALUE!</v>
      </c>
    </row>
    <row r="966" spans="1:15" x14ac:dyDescent="0.2">
      <c r="A966" s="57" t="s">
        <v>44</v>
      </c>
      <c r="B966" s="219">
        <f>_xll.qlInterestRateIndexFixingDate(IborIndex&amp;"6M",C966,Trigger)</f>
        <v>46045</v>
      </c>
      <c r="C966" s="219">
        <f>_xll.qlCalendarAdvance(Calendar,C965,A966,"f",,Trigger)</f>
        <v>46049</v>
      </c>
      <c r="D966" s="102" t="e">
        <f>EUR1M!AP965</f>
        <v>#VALUE!</v>
      </c>
      <c r="E966" s="102">
        <f>EUR1M!AQ965</f>
        <v>1.6048778995331307E-2</v>
      </c>
      <c r="F966" s="220" t="e">
        <f t="shared" si="60"/>
        <v>#VALUE!</v>
      </c>
      <c r="G966" s="102" t="e">
        <f>EUR3M!AX965</f>
        <v>#VALUE!</v>
      </c>
      <c r="H966" s="102">
        <f>EUR3M!AY965</f>
        <v>1.7065450741356791E-2</v>
      </c>
      <c r="I966" s="220" t="e">
        <f t="shared" si="61"/>
        <v>#VALUE!</v>
      </c>
      <c r="J966" s="102" t="e">
        <f>EUR6M!AX965</f>
        <v>#VALUE!</v>
      </c>
      <c r="K966" s="102">
        <f>EUR6M!AY965</f>
        <v>1.7636092639196941E-2</v>
      </c>
      <c r="L966" s="220" t="e">
        <f t="shared" si="62"/>
        <v>#VALUE!</v>
      </c>
      <c r="M966" s="102" t="e">
        <f>EUR1Y!AX965</f>
        <v>#VALUE!</v>
      </c>
      <c r="N966" s="102">
        <f>EUR1Y!AY965</f>
        <v>1.8435547810843611E-2</v>
      </c>
      <c r="O966" s="220" t="e">
        <f t="shared" si="63"/>
        <v>#VALUE!</v>
      </c>
    </row>
    <row r="967" spans="1:15" x14ac:dyDescent="0.2">
      <c r="A967" s="57" t="s">
        <v>44</v>
      </c>
      <c r="B967" s="219">
        <f>_xll.qlInterestRateIndexFixingDate(IborIndex&amp;"6M",C967,Trigger)</f>
        <v>46052</v>
      </c>
      <c r="C967" s="219">
        <f>_xll.qlCalendarAdvance(Calendar,C966,A967,"f",,Trigger)</f>
        <v>46056</v>
      </c>
      <c r="D967" s="102" t="e">
        <f>EUR1M!AP966</f>
        <v>#VALUE!</v>
      </c>
      <c r="E967" s="102">
        <f>EUR1M!AQ966</f>
        <v>1.6061648881564583E-2</v>
      </c>
      <c r="F967" s="220" t="e">
        <f t="shared" si="60"/>
        <v>#VALUE!</v>
      </c>
      <c r="G967" s="102" t="e">
        <f>EUR3M!AX966</f>
        <v>#VALUE!</v>
      </c>
      <c r="H967" s="102">
        <f>EUR3M!AY966</f>
        <v>1.7078512752476627E-2</v>
      </c>
      <c r="I967" s="220" t="e">
        <f t="shared" si="61"/>
        <v>#VALUE!</v>
      </c>
      <c r="J967" s="102" t="e">
        <f>EUR6M!AX966</f>
        <v>#VALUE!</v>
      </c>
      <c r="K967" s="102">
        <f>EUR6M!AY966</f>
        <v>1.7645975343272585E-2</v>
      </c>
      <c r="L967" s="220" t="e">
        <f t="shared" si="62"/>
        <v>#VALUE!</v>
      </c>
      <c r="M967" s="102" t="e">
        <f>EUR1Y!AX966</f>
        <v>#VALUE!</v>
      </c>
      <c r="N967" s="102">
        <f>EUR1Y!AY966</f>
        <v>1.8441442854882938E-2</v>
      </c>
      <c r="O967" s="220" t="e">
        <f t="shared" si="63"/>
        <v>#VALUE!</v>
      </c>
    </row>
    <row r="968" spans="1:15" x14ac:dyDescent="0.2">
      <c r="A968" s="57" t="s">
        <v>44</v>
      </c>
      <c r="B968" s="219">
        <f>_xll.qlInterestRateIndexFixingDate(IborIndex&amp;"6M",C968,Trigger)</f>
        <v>46059</v>
      </c>
      <c r="C968" s="219">
        <f>_xll.qlCalendarAdvance(Calendar,C967,A968,"f",,Trigger)</f>
        <v>46063</v>
      </c>
      <c r="D968" s="102" t="e">
        <f>EUR1M!AP967</f>
        <v>#VALUE!</v>
      </c>
      <c r="E968" s="102">
        <f>EUR1M!AQ967</f>
        <v>1.6075722657375051E-2</v>
      </c>
      <c r="F968" s="220" t="e">
        <f t="shared" si="60"/>
        <v>#VALUE!</v>
      </c>
      <c r="G968" s="102" t="e">
        <f>EUR3M!AX967</f>
        <v>#VALUE!</v>
      </c>
      <c r="H968" s="102">
        <f>EUR3M!AY967</f>
        <v>1.7091376349000598E-2</v>
      </c>
      <c r="I968" s="220" t="e">
        <f t="shared" si="61"/>
        <v>#VALUE!</v>
      </c>
      <c r="J968" s="102" t="e">
        <f>EUR6M!AX967</f>
        <v>#VALUE!</v>
      </c>
      <c r="K968" s="102">
        <f>EUR6M!AY967</f>
        <v>1.7655654207349651E-2</v>
      </c>
      <c r="L968" s="220" t="e">
        <f t="shared" si="62"/>
        <v>#VALUE!</v>
      </c>
      <c r="M968" s="102" t="e">
        <f>EUR1Y!AX967</f>
        <v>#VALUE!</v>
      </c>
      <c r="N968" s="102">
        <f>EUR1Y!AY967</f>
        <v>1.8447113377587046E-2</v>
      </c>
      <c r="O968" s="220" t="e">
        <f t="shared" si="63"/>
        <v>#VALUE!</v>
      </c>
    </row>
    <row r="969" spans="1:15" x14ac:dyDescent="0.2">
      <c r="A969" s="57" t="s">
        <v>44</v>
      </c>
      <c r="B969" s="219">
        <f>_xll.qlInterestRateIndexFixingDate(IborIndex&amp;"6M",C969,Trigger)</f>
        <v>46066</v>
      </c>
      <c r="C969" s="219">
        <f>_xll.qlCalendarAdvance(Calendar,C968,A969,"f",,Trigger)</f>
        <v>46070</v>
      </c>
      <c r="D969" s="102" t="e">
        <f>EUR1M!AP968</f>
        <v>#VALUE!</v>
      </c>
      <c r="E969" s="102">
        <f>EUR1M!AQ968</f>
        <v>1.6089627355773444E-2</v>
      </c>
      <c r="F969" s="220" t="e">
        <f t="shared" si="60"/>
        <v>#VALUE!</v>
      </c>
      <c r="G969" s="102" t="e">
        <f>EUR3M!AX968</f>
        <v>#VALUE!</v>
      </c>
      <c r="H969" s="102">
        <f>EUR3M!AY968</f>
        <v>1.710404069846394E-2</v>
      </c>
      <c r="I969" s="220" t="e">
        <f t="shared" si="61"/>
        <v>#VALUE!</v>
      </c>
      <c r="J969" s="102" t="e">
        <f>EUR6M!AX968</f>
        <v>#VALUE!</v>
      </c>
      <c r="K969" s="102">
        <f>EUR6M!AY968</f>
        <v>1.7665128431930202E-2</v>
      </c>
      <c r="L969" s="220" t="e">
        <f t="shared" si="62"/>
        <v>#VALUE!</v>
      </c>
      <c r="M969" s="102" t="e">
        <f>EUR1Y!AX968</f>
        <v>#VALUE!</v>
      </c>
      <c r="N969" s="102">
        <f>EUR1Y!AY968</f>
        <v>1.8452558521824796E-2</v>
      </c>
      <c r="O969" s="220" t="e">
        <f t="shared" si="63"/>
        <v>#VALUE!</v>
      </c>
    </row>
    <row r="970" spans="1:15" x14ac:dyDescent="0.2">
      <c r="A970" s="57" t="s">
        <v>44</v>
      </c>
      <c r="B970" s="219">
        <f>_xll.qlInterestRateIndexFixingDate(IborIndex&amp;"6M",C970,Trigger)</f>
        <v>46073</v>
      </c>
      <c r="C970" s="219">
        <f>_xll.qlCalendarAdvance(Calendar,C969,A970,"f",,Trigger)</f>
        <v>46077</v>
      </c>
      <c r="D970" s="102" t="e">
        <f>EUR1M!AP969</f>
        <v>#VALUE!</v>
      </c>
      <c r="E970" s="102">
        <f>EUR1M!AQ969</f>
        <v>1.6103362313693026E-2</v>
      </c>
      <c r="F970" s="220" t="e">
        <f t="shared" si="60"/>
        <v>#VALUE!</v>
      </c>
      <c r="G970" s="102" t="e">
        <f>EUR3M!AX969</f>
        <v>#VALUE!</v>
      </c>
      <c r="H970" s="102">
        <f>EUR3M!AY969</f>
        <v>1.7116504968424984E-2</v>
      </c>
      <c r="I970" s="220" t="e">
        <f t="shared" si="61"/>
        <v>#VALUE!</v>
      </c>
      <c r="J970" s="102" t="e">
        <f>EUR6M!AX969</f>
        <v>#VALUE!</v>
      </c>
      <c r="K970" s="102">
        <f>EUR6M!AY969</f>
        <v>1.7674397217564902E-2</v>
      </c>
      <c r="L970" s="220" t="e">
        <f t="shared" si="62"/>
        <v>#VALUE!</v>
      </c>
      <c r="M970" s="102" t="e">
        <f>EUR1Y!AX969</f>
        <v>#VALUE!</v>
      </c>
      <c r="N970" s="102">
        <f>EUR1Y!AY969</f>
        <v>1.8457777430598208E-2</v>
      </c>
      <c r="O970" s="220" t="e">
        <f t="shared" si="63"/>
        <v>#VALUE!</v>
      </c>
    </row>
    <row r="971" spans="1:15" x14ac:dyDescent="0.2">
      <c r="A971" s="57" t="s">
        <v>44</v>
      </c>
      <c r="B971" s="219">
        <f>_xll.qlInterestRateIndexFixingDate(IborIndex&amp;"6M",C971,Trigger)</f>
        <v>46080</v>
      </c>
      <c r="C971" s="219">
        <f>_xll.qlCalendarAdvance(Calendar,C970,A971,"f",,Trigger)</f>
        <v>46084</v>
      </c>
      <c r="D971" s="102" t="e">
        <f>EUR1M!AP970</f>
        <v>#VALUE!</v>
      </c>
      <c r="E971" s="102">
        <f>EUR1M!AQ970</f>
        <v>1.6123489799414775E-2</v>
      </c>
      <c r="F971" s="220" t="e">
        <f t="shared" si="60"/>
        <v>#VALUE!</v>
      </c>
      <c r="G971" s="102" t="e">
        <f>EUR3M!AX970</f>
        <v>#VALUE!</v>
      </c>
      <c r="H971" s="102">
        <f>EUR3M!AY970</f>
        <v>1.7131255301525997E-2</v>
      </c>
      <c r="I971" s="220" t="e">
        <f t="shared" si="61"/>
        <v>#VALUE!</v>
      </c>
      <c r="J971" s="102" t="e">
        <f>EUR6M!AX970</f>
        <v>#VALUE!</v>
      </c>
      <c r="K971" s="102">
        <f>EUR6M!AY970</f>
        <v>1.7688488722684904E-2</v>
      </c>
      <c r="L971" s="220" t="e">
        <f t="shared" si="62"/>
        <v>#VALUE!</v>
      </c>
      <c r="M971" s="102" t="e">
        <f>EUR1Y!AX970</f>
        <v>#VALUE!</v>
      </c>
      <c r="N971" s="102">
        <f>EUR1Y!AY970</f>
        <v>1.8462769247043778E-2</v>
      </c>
      <c r="O971" s="220" t="e">
        <f t="shared" si="63"/>
        <v>#VALUE!</v>
      </c>
    </row>
    <row r="972" spans="1:15" x14ac:dyDescent="0.2">
      <c r="A972" s="57" t="s">
        <v>44</v>
      </c>
      <c r="B972" s="219">
        <f>_xll.qlInterestRateIndexFixingDate(IborIndex&amp;"6M",C972,Trigger)</f>
        <v>46087</v>
      </c>
      <c r="C972" s="219">
        <f>_xll.qlCalendarAdvance(Calendar,C971,A972,"f",,Trigger)</f>
        <v>46091</v>
      </c>
      <c r="D972" s="102" t="e">
        <f>EUR1M!AP971</f>
        <v>#VALUE!</v>
      </c>
      <c r="E972" s="102">
        <f>EUR1M!AQ971</f>
        <v>1.6135526105530429E-2</v>
      </c>
      <c r="F972" s="220" t="e">
        <f t="shared" si="60"/>
        <v>#VALUE!</v>
      </c>
      <c r="G972" s="102" t="e">
        <f>EUR3M!AX971</f>
        <v>#VALUE!</v>
      </c>
      <c r="H972" s="102">
        <f>EUR3M!AY971</f>
        <v>1.7143288912525832E-2</v>
      </c>
      <c r="I972" s="220" t="e">
        <f t="shared" si="61"/>
        <v>#VALUE!</v>
      </c>
      <c r="J972" s="102" t="e">
        <f>EUR6M!AX971</f>
        <v>#VALUE!</v>
      </c>
      <c r="K972" s="102">
        <f>EUR6M!AY971</f>
        <v>1.7697271000215058E-2</v>
      </c>
      <c r="L972" s="220" t="e">
        <f t="shared" si="62"/>
        <v>#VALUE!</v>
      </c>
      <c r="M972" s="102" t="e">
        <f>EUR1Y!AX971</f>
        <v>#VALUE!</v>
      </c>
      <c r="N972" s="102">
        <f>EUR1Y!AY971</f>
        <v>1.8467533114434866E-2</v>
      </c>
      <c r="O972" s="220" t="e">
        <f t="shared" si="63"/>
        <v>#VALUE!</v>
      </c>
    </row>
    <row r="973" spans="1:15" x14ac:dyDescent="0.2">
      <c r="A973" s="57" t="s">
        <v>44</v>
      </c>
      <c r="B973" s="219">
        <f>_xll.qlInterestRateIndexFixingDate(IborIndex&amp;"6M",C973,Trigger)</f>
        <v>46094</v>
      </c>
      <c r="C973" s="219">
        <f>_xll.qlCalendarAdvance(Calendar,C972,A973,"f",,Trigger)</f>
        <v>46098</v>
      </c>
      <c r="D973" s="102" t="e">
        <f>EUR1M!AP972</f>
        <v>#VALUE!</v>
      </c>
      <c r="E973" s="102">
        <f>EUR1M!AQ972</f>
        <v>1.6148700902049173E-2</v>
      </c>
      <c r="F973" s="220" t="e">
        <f t="shared" si="60"/>
        <v>#VALUE!</v>
      </c>
      <c r="G973" s="102" t="e">
        <f>EUR3M!AX972</f>
        <v>#VALUE!</v>
      </c>
      <c r="H973" s="102">
        <f>EUR3M!AY972</f>
        <v>1.7155119809429725E-2</v>
      </c>
      <c r="I973" s="220" t="e">
        <f t="shared" si="61"/>
        <v>#VALUE!</v>
      </c>
      <c r="J973" s="102" t="e">
        <f>EUR6M!AX972</f>
        <v>#VALUE!</v>
      </c>
      <c r="K973" s="102">
        <f>EUR6M!AY972</f>
        <v>1.7705845105417232E-2</v>
      </c>
      <c r="L973" s="220" t="e">
        <f t="shared" si="62"/>
        <v>#VALUE!</v>
      </c>
      <c r="M973" s="102" t="e">
        <f>EUR1Y!AX972</f>
        <v>#VALUE!</v>
      </c>
      <c r="N973" s="102">
        <f>EUR1Y!AY972</f>
        <v>1.8472068176183028E-2</v>
      </c>
      <c r="O973" s="220" t="e">
        <f t="shared" si="63"/>
        <v>#VALUE!</v>
      </c>
    </row>
    <row r="974" spans="1:15" x14ac:dyDescent="0.2">
      <c r="A974" s="57" t="s">
        <v>44</v>
      </c>
      <c r="B974" s="219">
        <f>_xll.qlInterestRateIndexFixingDate(IborIndex&amp;"6M",C974,Trigger)</f>
        <v>46101</v>
      </c>
      <c r="C974" s="219">
        <f>_xll.qlCalendarAdvance(Calendar,C973,A974,"f",,Trigger)</f>
        <v>46105</v>
      </c>
      <c r="D974" s="102" t="e">
        <f>EUR1M!AP973</f>
        <v>#VALUE!</v>
      </c>
      <c r="E974" s="102">
        <f>EUR1M!AQ973</f>
        <v>1.6161703087347601E-2</v>
      </c>
      <c r="F974" s="220" t="e">
        <f t="shared" si="60"/>
        <v>#VALUE!</v>
      </c>
      <c r="G974" s="102" t="e">
        <f>EUR3M!AX973</f>
        <v>#VALUE!</v>
      </c>
      <c r="H974" s="102">
        <f>EUR3M!AY973</f>
        <v>1.7166747159760107E-2</v>
      </c>
      <c r="I974" s="220" t="e">
        <f t="shared" si="61"/>
        <v>#VALUE!</v>
      </c>
      <c r="J974" s="102" t="e">
        <f>EUR6M!AX973</f>
        <v>#VALUE!</v>
      </c>
      <c r="K974" s="102">
        <f>EUR6M!AY973</f>
        <v>1.7714210238788598E-2</v>
      </c>
      <c r="L974" s="220" t="e">
        <f t="shared" si="62"/>
        <v>#VALUE!</v>
      </c>
      <c r="M974" s="102" t="e">
        <f>EUR1Y!AX973</f>
        <v>#VALUE!</v>
      </c>
      <c r="N974" s="102">
        <f>EUR1Y!AY973</f>
        <v>1.8478870277521847E-2</v>
      </c>
      <c r="O974" s="220" t="e">
        <f t="shared" si="63"/>
        <v>#VALUE!</v>
      </c>
    </row>
    <row r="975" spans="1:15" x14ac:dyDescent="0.2">
      <c r="A975" s="57" t="s">
        <v>44</v>
      </c>
      <c r="B975" s="219">
        <f>_xll.qlInterestRateIndexFixingDate(IborIndex&amp;"6M",C975,Trigger)</f>
        <v>46108</v>
      </c>
      <c r="C975" s="219">
        <f>_xll.qlCalendarAdvance(Calendar,C974,A975,"f",,Trigger)</f>
        <v>46112</v>
      </c>
      <c r="D975" s="102" t="e">
        <f>EUR1M!AP974</f>
        <v>#VALUE!</v>
      </c>
      <c r="E975" s="102">
        <f>EUR1M!AQ974</f>
        <v>1.6174531998188746E-2</v>
      </c>
      <c r="F975" s="220" t="e">
        <f t="shared" si="60"/>
        <v>#VALUE!</v>
      </c>
      <c r="G975" s="102" t="e">
        <f>EUR3M!AX974</f>
        <v>#VALUE!</v>
      </c>
      <c r="H975" s="102">
        <f>EUR3M!AY974</f>
        <v>1.7176983724769914E-2</v>
      </c>
      <c r="I975" s="220" t="e">
        <f t="shared" si="61"/>
        <v>#VALUE!</v>
      </c>
      <c r="J975" s="102" t="e">
        <f>EUR6M!AX974</f>
        <v>#VALUE!</v>
      </c>
      <c r="K975" s="102">
        <f>EUR6M!AY974</f>
        <v>1.7719529398056735E-2</v>
      </c>
      <c r="L975" s="220" t="e">
        <f t="shared" si="62"/>
        <v>#VALUE!</v>
      </c>
      <c r="M975" s="102" t="e">
        <f>EUR1Y!AX974</f>
        <v>#VALUE!</v>
      </c>
      <c r="N975" s="102">
        <f>EUR1Y!AY974</f>
        <v>1.8480448457102425E-2</v>
      </c>
      <c r="O975" s="220" t="e">
        <f t="shared" si="63"/>
        <v>#VALUE!</v>
      </c>
    </row>
    <row r="976" spans="1:15" x14ac:dyDescent="0.2">
      <c r="A976" s="57" t="s">
        <v>44</v>
      </c>
      <c r="B976" s="219">
        <f>_xll.qlInterestRateIndexFixingDate(IborIndex&amp;"6M",C976,Trigger)</f>
        <v>46113</v>
      </c>
      <c r="C976" s="219">
        <f>_xll.qlCalendarAdvance(Calendar,C975,A976,"f",,Trigger)</f>
        <v>46119</v>
      </c>
      <c r="D976" s="102" t="e">
        <f>EUR1M!AP975</f>
        <v>#VALUE!</v>
      </c>
      <c r="E976" s="102">
        <f>EUR1M!AQ975</f>
        <v>1.6187186971325651E-2</v>
      </c>
      <c r="F976" s="220" t="e">
        <f t="shared" si="60"/>
        <v>#VALUE!</v>
      </c>
      <c r="G976" s="102" t="e">
        <f>EUR3M!AX975</f>
        <v>#VALUE!</v>
      </c>
      <c r="H976" s="102">
        <f>EUR3M!AY975</f>
        <v>1.7188215764571017E-2</v>
      </c>
      <c r="I976" s="220" t="e">
        <f t="shared" si="61"/>
        <v>#VALUE!</v>
      </c>
      <c r="J976" s="102" t="e">
        <f>EUR6M!AX975</f>
        <v>#VALUE!</v>
      </c>
      <c r="K976" s="102">
        <f>EUR6M!AY975</f>
        <v>1.7727518955051744E-2</v>
      </c>
      <c r="L976" s="220" t="e">
        <f t="shared" si="62"/>
        <v>#VALUE!</v>
      </c>
      <c r="M976" s="102" t="e">
        <f>EUR1Y!AX975</f>
        <v>#VALUE!</v>
      </c>
      <c r="N976" s="102">
        <f>EUR1Y!AY975</f>
        <v>1.8484291963807659E-2</v>
      </c>
      <c r="O976" s="220" t="e">
        <f t="shared" si="63"/>
        <v>#VALUE!</v>
      </c>
    </row>
    <row r="977" spans="1:15" x14ac:dyDescent="0.2">
      <c r="A977" s="57" t="s">
        <v>44</v>
      </c>
      <c r="B977" s="219">
        <f>_xll.qlInterestRateIndexFixingDate(IborIndex&amp;"6M",C977,Trigger)</f>
        <v>46122</v>
      </c>
      <c r="C977" s="219">
        <f>_xll.qlCalendarAdvance(Calendar,C976,A977,"f",,Trigger)</f>
        <v>46126</v>
      </c>
      <c r="D977" s="102" t="e">
        <f>EUR1M!AP976</f>
        <v>#VALUE!</v>
      </c>
      <c r="E977" s="102">
        <f>EUR1M!AQ976</f>
        <v>1.6199667343531343E-2</v>
      </c>
      <c r="F977" s="220" t="e">
        <f t="shared" si="60"/>
        <v>#VALUE!</v>
      </c>
      <c r="G977" s="102" t="e">
        <f>EUR3M!AX976</f>
        <v>#VALUE!</v>
      </c>
      <c r="H977" s="102">
        <f>EUR3M!AY976</f>
        <v>1.7199241829421619E-2</v>
      </c>
      <c r="I977" s="220" t="e">
        <f t="shared" si="61"/>
        <v>#VALUE!</v>
      </c>
      <c r="J977" s="102" t="e">
        <f>EUR6M!AX976</f>
        <v>#VALUE!</v>
      </c>
      <c r="K977" s="102">
        <f>EUR6M!AY976</f>
        <v>1.7735297343840332E-2</v>
      </c>
      <c r="L977" s="220" t="e">
        <f t="shared" si="62"/>
        <v>#VALUE!</v>
      </c>
      <c r="M977" s="102" t="e">
        <f>EUR1Y!AX976</f>
        <v>#VALUE!</v>
      </c>
      <c r="N977" s="102">
        <f>EUR1Y!AY976</f>
        <v>1.8487903239941896E-2</v>
      </c>
      <c r="O977" s="220" t="e">
        <f t="shared" si="63"/>
        <v>#VALUE!</v>
      </c>
    </row>
    <row r="978" spans="1:15" x14ac:dyDescent="0.2">
      <c r="A978" s="57" t="s">
        <v>44</v>
      </c>
      <c r="B978" s="219">
        <f>_xll.qlInterestRateIndexFixingDate(IborIndex&amp;"6M",C978,Trigger)</f>
        <v>46129</v>
      </c>
      <c r="C978" s="219">
        <f>_xll.qlCalendarAdvance(Calendar,C977,A978,"f",,Trigger)</f>
        <v>46133</v>
      </c>
      <c r="D978" s="102" t="e">
        <f>EUR1M!AP977</f>
        <v>#VALUE!</v>
      </c>
      <c r="E978" s="102">
        <f>EUR1M!AQ977</f>
        <v>1.6211972451571355E-2</v>
      </c>
      <c r="F978" s="220" t="e">
        <f t="shared" si="60"/>
        <v>#VALUE!</v>
      </c>
      <c r="G978" s="102" t="e">
        <f>EUR3M!AX977</f>
        <v>#VALUE!</v>
      </c>
      <c r="H978" s="102">
        <f>EUR3M!AY977</f>
        <v>1.7210061086991468E-2</v>
      </c>
      <c r="I978" s="220" t="e">
        <f t="shared" si="61"/>
        <v>#VALUE!</v>
      </c>
      <c r="J978" s="102" t="e">
        <f>EUR6M!AX977</f>
        <v>#VALUE!</v>
      </c>
      <c r="K978" s="102">
        <f>EUR6M!AY977</f>
        <v>1.7742863765284261E-2</v>
      </c>
      <c r="L978" s="220" t="e">
        <f t="shared" si="62"/>
        <v>#VALUE!</v>
      </c>
      <c r="M978" s="102" t="e">
        <f>EUR1Y!AX977</f>
        <v>#VALUE!</v>
      </c>
      <c r="N978" s="102">
        <f>EUR1Y!AY977</f>
        <v>1.8491281429638972E-2</v>
      </c>
      <c r="O978" s="220" t="e">
        <f t="shared" si="63"/>
        <v>#VALUE!</v>
      </c>
    </row>
    <row r="979" spans="1:15" x14ac:dyDescent="0.2">
      <c r="A979" s="57" t="s">
        <v>44</v>
      </c>
      <c r="B979" s="219">
        <f>_xll.qlInterestRateIndexFixingDate(IborIndex&amp;"6M",C979,Trigger)</f>
        <v>46136</v>
      </c>
      <c r="C979" s="219">
        <f>_xll.qlCalendarAdvance(Calendar,C978,A979,"f",,Trigger)</f>
        <v>46140</v>
      </c>
      <c r="D979" s="102" t="e">
        <f>EUR1M!AP978</f>
        <v>#VALUE!</v>
      </c>
      <c r="E979" s="102">
        <f>EUR1M!AQ978</f>
        <v>1.622044899055191E-2</v>
      </c>
      <c r="F979" s="220" t="e">
        <f t="shared" si="60"/>
        <v>#VALUE!</v>
      </c>
      <c r="G979" s="102" t="e">
        <f>EUR3M!AX978</f>
        <v>#VALUE!</v>
      </c>
      <c r="H979" s="102">
        <f>EUR3M!AY978</f>
        <v>1.7220672704969641E-2</v>
      </c>
      <c r="I979" s="220" t="e">
        <f t="shared" si="61"/>
        <v>#VALUE!</v>
      </c>
      <c r="J979" s="102" t="e">
        <f>EUR6M!AX978</f>
        <v>#VALUE!</v>
      </c>
      <c r="K979" s="102">
        <f>EUR6M!AY978</f>
        <v>1.7750217420300328E-2</v>
      </c>
      <c r="L979" s="220" t="e">
        <f t="shared" si="62"/>
        <v>#VALUE!</v>
      </c>
      <c r="M979" s="102" t="e">
        <f>EUR1Y!AX978</f>
        <v>#VALUE!</v>
      </c>
      <c r="N979" s="102">
        <f>EUR1Y!AY978</f>
        <v>1.8494425677183162E-2</v>
      </c>
      <c r="O979" s="220" t="e">
        <f t="shared" si="63"/>
        <v>#VALUE!</v>
      </c>
    </row>
    <row r="980" spans="1:15" x14ac:dyDescent="0.2">
      <c r="A980" s="57" t="s">
        <v>44</v>
      </c>
      <c r="B980" s="219">
        <f>_xll.qlInterestRateIndexFixingDate(IborIndex&amp;"6M",C980,Trigger)</f>
        <v>46142</v>
      </c>
      <c r="C980" s="219">
        <f>_xll.qlCalendarAdvance(Calendar,C979,A980,"f",,Trigger)</f>
        <v>46147</v>
      </c>
      <c r="D980" s="102" t="e">
        <f>EUR1M!AP979</f>
        <v>#VALUE!</v>
      </c>
      <c r="E980" s="102">
        <f>EUR1M!AQ979</f>
        <v>1.6236054222271423E-2</v>
      </c>
      <c r="F980" s="220" t="e">
        <f t="shared" si="60"/>
        <v>#VALUE!</v>
      </c>
      <c r="G980" s="102" t="e">
        <f>EUR3M!AX979</f>
        <v>#VALUE!</v>
      </c>
      <c r="H980" s="102">
        <f>EUR3M!AY979</f>
        <v>1.7232190167686789E-2</v>
      </c>
      <c r="I980" s="220" t="e">
        <f t="shared" si="61"/>
        <v>#VALUE!</v>
      </c>
      <c r="J980" s="102" t="e">
        <f>EUR6M!AX979</f>
        <v>#VALUE!</v>
      </c>
      <c r="K980" s="102">
        <f>EUR6M!AY979</f>
        <v>1.7759967865200801E-2</v>
      </c>
      <c r="L980" s="220" t="e">
        <f t="shared" si="62"/>
        <v>#VALUE!</v>
      </c>
      <c r="M980" s="102" t="e">
        <f>EUR1Y!AX979</f>
        <v>#VALUE!</v>
      </c>
      <c r="N980" s="102">
        <f>EUR1Y!AY979</f>
        <v>1.8497335127011402E-2</v>
      </c>
      <c r="O980" s="220" t="e">
        <f t="shared" si="63"/>
        <v>#VALUE!</v>
      </c>
    </row>
    <row r="981" spans="1:15" x14ac:dyDescent="0.2">
      <c r="A981" s="57" t="s">
        <v>44</v>
      </c>
      <c r="B981" s="219">
        <f>_xll.qlInterestRateIndexFixingDate(IborIndex&amp;"6M",C981,Trigger)</f>
        <v>46150</v>
      </c>
      <c r="C981" s="219">
        <f>_xll.qlCalendarAdvance(Calendar,C980,A981,"f",,Trigger)</f>
        <v>46154</v>
      </c>
      <c r="D981" s="102" t="e">
        <f>EUR1M!AP980</f>
        <v>#VALUE!</v>
      </c>
      <c r="E981" s="102">
        <f>EUR1M!AQ980</f>
        <v>1.6247829558502513E-2</v>
      </c>
      <c r="F981" s="220" t="e">
        <f t="shared" si="60"/>
        <v>#VALUE!</v>
      </c>
      <c r="G981" s="102" t="e">
        <f>EUR3M!AX980</f>
        <v>#VALUE!</v>
      </c>
      <c r="H981" s="102">
        <f>EUR3M!AY980</f>
        <v>1.7242369384485819E-2</v>
      </c>
      <c r="I981" s="220" t="e">
        <f t="shared" si="61"/>
        <v>#VALUE!</v>
      </c>
      <c r="J981" s="102" t="e">
        <f>EUR6M!AX980</f>
        <v>#VALUE!</v>
      </c>
      <c r="K981" s="102">
        <f>EUR6M!AY980</f>
        <v>1.7766847814246541E-2</v>
      </c>
      <c r="L981" s="220" t="e">
        <f t="shared" si="62"/>
        <v>#VALUE!</v>
      </c>
      <c r="M981" s="102" t="e">
        <f>EUR1Y!AX980</f>
        <v>#VALUE!</v>
      </c>
      <c r="N981" s="102">
        <f>EUR1Y!AY980</f>
        <v>1.850000892371435E-2</v>
      </c>
      <c r="O981" s="220" t="e">
        <f t="shared" si="63"/>
        <v>#VALUE!</v>
      </c>
    </row>
    <row r="982" spans="1:15" x14ac:dyDescent="0.2">
      <c r="A982" s="57" t="s">
        <v>44</v>
      </c>
      <c r="B982" s="219">
        <f>_xll.qlInterestRateIndexFixingDate(IborIndex&amp;"6M",C982,Trigger)</f>
        <v>46157</v>
      </c>
      <c r="C982" s="219">
        <f>_xll.qlCalendarAdvance(Calendar,C981,A982,"f",,Trigger)</f>
        <v>46161</v>
      </c>
      <c r="D982" s="102" t="e">
        <f>EUR1M!AP981</f>
        <v>#VALUE!</v>
      </c>
      <c r="E982" s="102">
        <f>EUR1M!AQ981</f>
        <v>1.6259426977704994E-2</v>
      </c>
      <c r="F982" s="220" t="e">
        <f t="shared" si="60"/>
        <v>#VALUE!</v>
      </c>
      <c r="G982" s="102" t="e">
        <f>EUR3M!AX981</f>
        <v>#VALUE!</v>
      </c>
      <c r="H982" s="102">
        <f>EUR3M!AY981</f>
        <v>1.7252338395704083E-2</v>
      </c>
      <c r="I982" s="220" t="e">
        <f t="shared" si="61"/>
        <v>#VALUE!</v>
      </c>
      <c r="J982" s="102" t="e">
        <f>EUR6M!AX981</f>
        <v>#VALUE!</v>
      </c>
      <c r="K982" s="102">
        <f>EUR6M!AY981</f>
        <v>1.7773512397425202E-2</v>
      </c>
      <c r="L982" s="220" t="e">
        <f t="shared" si="62"/>
        <v>#VALUE!</v>
      </c>
      <c r="M982" s="102" t="e">
        <f>EUR1Y!AX981</f>
        <v>#VALUE!</v>
      </c>
      <c r="N982" s="102">
        <f>EUR1Y!AY981</f>
        <v>1.8502446895406054E-2</v>
      </c>
      <c r="O982" s="220" t="e">
        <f t="shared" si="63"/>
        <v>#VALUE!</v>
      </c>
    </row>
    <row r="983" spans="1:15" x14ac:dyDescent="0.2">
      <c r="A983" s="57" t="s">
        <v>44</v>
      </c>
      <c r="B983" s="219">
        <f>_xll.qlInterestRateIndexFixingDate(IborIndex&amp;"6M",C983,Trigger)</f>
        <v>46164</v>
      </c>
      <c r="C983" s="219">
        <f>_xll.qlCalendarAdvance(Calendar,C982,A983,"f",,Trigger)</f>
        <v>46168</v>
      </c>
      <c r="D983" s="102" t="e">
        <f>EUR1M!AP982</f>
        <v>#VALUE!</v>
      </c>
      <c r="E983" s="102">
        <f>EUR1M!AQ982</f>
        <v>1.6270845816681867E-2</v>
      </c>
      <c r="F983" s="220" t="e">
        <f t="shared" si="60"/>
        <v>#VALUE!</v>
      </c>
      <c r="G983" s="102" t="e">
        <f>EUR3M!AX982</f>
        <v>#VALUE!</v>
      </c>
      <c r="H983" s="102">
        <f>EUR3M!AY982</f>
        <v>1.7262096369072544E-2</v>
      </c>
      <c r="I983" s="220" t="e">
        <f t="shared" si="61"/>
        <v>#VALUE!</v>
      </c>
      <c r="J983" s="102" t="e">
        <f>EUR6M!AX982</f>
        <v>#VALUE!</v>
      </c>
      <c r="K983" s="102">
        <f>EUR6M!AY982</f>
        <v>1.7779960815743658E-2</v>
      </c>
      <c r="L983" s="220" t="e">
        <f t="shared" si="62"/>
        <v>#VALUE!</v>
      </c>
      <c r="M983" s="102" t="e">
        <f>EUR1Y!AX982</f>
        <v>#VALUE!</v>
      </c>
      <c r="N983" s="102">
        <f>EUR1Y!AY982</f>
        <v>1.8504651612556818E-2</v>
      </c>
      <c r="O983" s="220" t="e">
        <f t="shared" si="63"/>
        <v>#VALUE!</v>
      </c>
    </row>
    <row r="984" spans="1:15" x14ac:dyDescent="0.2">
      <c r="A984" s="57" t="s">
        <v>44</v>
      </c>
      <c r="B984" s="219">
        <f>_xll.qlInterestRateIndexFixingDate(IborIndex&amp;"6M",C984,Trigger)</f>
        <v>46171</v>
      </c>
      <c r="C984" s="219">
        <f>_xll.qlCalendarAdvance(Calendar,C983,A984,"f",,Trigger)</f>
        <v>46175</v>
      </c>
      <c r="D984" s="102" t="e">
        <f>EUR1M!AP983</f>
        <v>#VALUE!</v>
      </c>
      <c r="E984" s="102">
        <f>EUR1M!AQ983</f>
        <v>1.6282085412236136E-2</v>
      </c>
      <c r="F984" s="220" t="e">
        <f t="shared" si="60"/>
        <v>#VALUE!</v>
      </c>
      <c r="G984" s="102" t="e">
        <f>EUR3M!AX983</f>
        <v>#VALUE!</v>
      </c>
      <c r="H984" s="102">
        <f>EUR3M!AY983</f>
        <v>1.7271642472352574E-2</v>
      </c>
      <c r="I984" s="220" t="e">
        <f t="shared" si="61"/>
        <v>#VALUE!</v>
      </c>
      <c r="J984" s="102" t="e">
        <f>EUR6M!AX983</f>
        <v>#VALUE!</v>
      </c>
      <c r="K984" s="102">
        <f>EUR6M!AY983</f>
        <v>1.7783766235035126E-2</v>
      </c>
      <c r="L984" s="220" t="e">
        <f t="shared" si="62"/>
        <v>#VALUE!</v>
      </c>
      <c r="M984" s="102" t="e">
        <f>EUR1Y!AX983</f>
        <v>#VALUE!</v>
      </c>
      <c r="N984" s="102">
        <f>EUR1Y!AY983</f>
        <v>1.8506626353165002E-2</v>
      </c>
      <c r="O984" s="220" t="e">
        <f t="shared" si="63"/>
        <v>#VALUE!</v>
      </c>
    </row>
    <row r="985" spans="1:15" x14ac:dyDescent="0.2">
      <c r="A985" s="57" t="s">
        <v>44</v>
      </c>
      <c r="B985" s="219">
        <f>_xll.qlInterestRateIndexFixingDate(IborIndex&amp;"6M",C985,Trigger)</f>
        <v>46178</v>
      </c>
      <c r="C985" s="219">
        <f>_xll.qlCalendarAdvance(Calendar,C984,A985,"f",,Trigger)</f>
        <v>46182</v>
      </c>
      <c r="D985" s="102" t="e">
        <f>EUR1M!AP984</f>
        <v>#VALUE!</v>
      </c>
      <c r="E985" s="102">
        <f>EUR1M!AQ984</f>
        <v>1.6293145101175799E-2</v>
      </c>
      <c r="F985" s="220" t="e">
        <f t="shared" si="60"/>
        <v>#VALUE!</v>
      </c>
      <c r="G985" s="102" t="e">
        <f>EUR3M!AX984</f>
        <v>#VALUE!</v>
      </c>
      <c r="H985" s="102">
        <f>EUR3M!AY984</f>
        <v>1.7280975873327269E-2</v>
      </c>
      <c r="I985" s="220" t="e">
        <f t="shared" si="61"/>
        <v>#VALUE!</v>
      </c>
      <c r="J985" s="102" t="e">
        <f>EUR6M!AX984</f>
        <v>#VALUE!</v>
      </c>
      <c r="K985" s="102">
        <f>EUR6M!AY984</f>
        <v>1.7789826513949891E-2</v>
      </c>
      <c r="L985" s="220" t="e">
        <f t="shared" si="62"/>
        <v>#VALUE!</v>
      </c>
      <c r="M985" s="102" t="e">
        <f>EUR1Y!AX984</f>
        <v>#VALUE!</v>
      </c>
      <c r="N985" s="102">
        <f>EUR1Y!AY984</f>
        <v>1.8508374421566047E-2</v>
      </c>
      <c r="O985" s="220" t="e">
        <f t="shared" si="63"/>
        <v>#VALUE!</v>
      </c>
    </row>
    <row r="986" spans="1:15" x14ac:dyDescent="0.2">
      <c r="A986" s="57" t="s">
        <v>44</v>
      </c>
      <c r="B986" s="219">
        <f>_xll.qlInterestRateIndexFixingDate(IborIndex&amp;"6M",C986,Trigger)</f>
        <v>46185</v>
      </c>
      <c r="C986" s="219">
        <f>_xll.qlCalendarAdvance(Calendar,C985,A986,"f",,Trigger)</f>
        <v>46189</v>
      </c>
      <c r="D986" s="102" t="e">
        <f>EUR1M!AP985</f>
        <v>#VALUE!</v>
      </c>
      <c r="E986" s="102">
        <f>EUR1M!AQ985</f>
        <v>1.6304024220323843E-2</v>
      </c>
      <c r="F986" s="220" t="e">
        <f t="shared" si="60"/>
        <v>#VALUE!</v>
      </c>
      <c r="G986" s="102" t="e">
        <f>EUR3M!AX985</f>
        <v>#VALUE!</v>
      </c>
      <c r="H986" s="102">
        <f>EUR3M!AY985</f>
        <v>1.729009573980753E-2</v>
      </c>
      <c r="I986" s="220" t="e">
        <f t="shared" si="61"/>
        <v>#VALUE!</v>
      </c>
      <c r="J986" s="102" t="e">
        <f>EUR6M!AX985</f>
        <v>#VALUE!</v>
      </c>
      <c r="K986" s="102">
        <f>EUR6M!AY985</f>
        <v>1.7795668434481476E-2</v>
      </c>
      <c r="L986" s="220" t="e">
        <f t="shared" si="62"/>
        <v>#VALUE!</v>
      </c>
      <c r="M986" s="102" t="e">
        <f>EUR1Y!AX985</f>
        <v>#VALUE!</v>
      </c>
      <c r="N986" s="102">
        <f>EUR1Y!AY985</f>
        <v>1.8509899148425008E-2</v>
      </c>
      <c r="O986" s="220" t="e">
        <f t="shared" si="63"/>
        <v>#VALUE!</v>
      </c>
    </row>
    <row r="987" spans="1:15" x14ac:dyDescent="0.2">
      <c r="A987" s="57" t="s">
        <v>44</v>
      </c>
      <c r="B987" s="219">
        <f>_xll.qlInterestRateIndexFixingDate(IborIndex&amp;"6M",C987,Trigger)</f>
        <v>46192</v>
      </c>
      <c r="C987" s="219">
        <f>_xll.qlCalendarAdvance(Calendar,C986,A987,"f",,Trigger)</f>
        <v>46196</v>
      </c>
      <c r="D987" s="102" t="e">
        <f>EUR1M!AP986</f>
        <v>#VALUE!</v>
      </c>
      <c r="E987" s="102">
        <f>EUR1M!AQ986</f>
        <v>1.631472210649576E-2</v>
      </c>
      <c r="F987" s="220" t="e">
        <f t="shared" si="60"/>
        <v>#VALUE!</v>
      </c>
      <c r="G987" s="102" t="e">
        <f>EUR3M!AX986</f>
        <v>#VALUE!</v>
      </c>
      <c r="H987" s="102">
        <f>EUR3M!AY986</f>
        <v>1.7299001239632929E-2</v>
      </c>
      <c r="I987" s="220" t="e">
        <f t="shared" si="61"/>
        <v>#VALUE!</v>
      </c>
      <c r="J987" s="102" t="e">
        <f>EUR6M!AX986</f>
        <v>#VALUE!</v>
      </c>
      <c r="K987" s="102">
        <f>EUR6M!AY986</f>
        <v>1.7803576862717555E-2</v>
      </c>
      <c r="L987" s="220" t="e">
        <f t="shared" si="62"/>
        <v>#VALUE!</v>
      </c>
      <c r="M987" s="102" t="e">
        <f>EUR1Y!AX986</f>
        <v>#VALUE!</v>
      </c>
      <c r="N987" s="102">
        <f>EUR1Y!AY986</f>
        <v>1.8511203890730001E-2</v>
      </c>
      <c r="O987" s="220" t="e">
        <f t="shared" si="63"/>
        <v>#VALUE!</v>
      </c>
    </row>
    <row r="988" spans="1:15" x14ac:dyDescent="0.2">
      <c r="A988" s="57" t="s">
        <v>44</v>
      </c>
      <c r="B988" s="219">
        <f>_xll.qlInterestRateIndexFixingDate(IborIndex&amp;"6M",C988,Trigger)</f>
        <v>46199</v>
      </c>
      <c r="C988" s="219">
        <f>_xll.qlCalendarAdvance(Calendar,C987,A988,"f",,Trigger)</f>
        <v>46203</v>
      </c>
      <c r="D988" s="102" t="e">
        <f>EUR1M!AP987</f>
        <v>#VALUE!</v>
      </c>
      <c r="E988" s="102">
        <f>EUR1M!AQ987</f>
        <v>1.6325238096519534E-2</v>
      </c>
      <c r="F988" s="220" t="e">
        <f t="shared" si="60"/>
        <v>#VALUE!</v>
      </c>
      <c r="G988" s="102" t="e">
        <f>EUR3M!AX987</f>
        <v>#VALUE!</v>
      </c>
      <c r="H988" s="102">
        <f>EUR3M!AY987</f>
        <v>1.7307691540668239E-2</v>
      </c>
      <c r="I988" s="220" t="e">
        <f t="shared" si="61"/>
        <v>#VALUE!</v>
      </c>
      <c r="J988" s="102" t="e">
        <f>EUR6M!AX987</f>
        <v>#VALUE!</v>
      </c>
      <c r="K988" s="102">
        <f>EUR6M!AY987</f>
        <v>1.7808932474012645E-2</v>
      </c>
      <c r="L988" s="220" t="e">
        <f t="shared" si="62"/>
        <v>#VALUE!</v>
      </c>
      <c r="M988" s="102" t="e">
        <f>EUR1Y!AX987</f>
        <v>#VALUE!</v>
      </c>
      <c r="N988" s="102">
        <f>EUR1Y!AY987</f>
        <v>1.8512292031783648E-2</v>
      </c>
      <c r="O988" s="220" t="e">
        <f t="shared" si="63"/>
        <v>#VALUE!</v>
      </c>
    </row>
    <row r="989" spans="1:15" x14ac:dyDescent="0.2">
      <c r="A989" s="57" t="s">
        <v>44</v>
      </c>
      <c r="B989" s="219">
        <f>_xll.qlInterestRateIndexFixingDate(IborIndex&amp;"6M",C989,Trigger)</f>
        <v>46206</v>
      </c>
      <c r="C989" s="219">
        <f>_xll.qlCalendarAdvance(Calendar,C988,A989,"f",,Trigger)</f>
        <v>46210</v>
      </c>
      <c r="D989" s="102" t="e">
        <f>EUR1M!AP988</f>
        <v>#VALUE!</v>
      </c>
      <c r="E989" s="102">
        <f>EUR1M!AQ988</f>
        <v>1.6335571527235637E-2</v>
      </c>
      <c r="F989" s="220" t="e">
        <f t="shared" si="60"/>
        <v>#VALUE!</v>
      </c>
      <c r="G989" s="102" t="e">
        <f>EUR3M!AX988</f>
        <v>#VALUE!</v>
      </c>
      <c r="H989" s="102">
        <f>EUR3M!AY988</f>
        <v>1.7316165810807766E-2</v>
      </c>
      <c r="I989" s="220" t="e">
        <f t="shared" si="61"/>
        <v>#VALUE!</v>
      </c>
      <c r="J989" s="102" t="e">
        <f>EUR6M!AX988</f>
        <v>#VALUE!</v>
      </c>
      <c r="K989" s="102">
        <f>EUR6M!AY988</f>
        <v>1.7814067127803396E-2</v>
      </c>
      <c r="L989" s="220" t="e">
        <f t="shared" si="62"/>
        <v>#VALUE!</v>
      </c>
      <c r="M989" s="102" t="e">
        <f>EUR1Y!AX988</f>
        <v>#VALUE!</v>
      </c>
      <c r="N989" s="102">
        <f>EUR1Y!AY988</f>
        <v>1.8513166981197388E-2</v>
      </c>
      <c r="O989" s="220" t="e">
        <f t="shared" si="63"/>
        <v>#VALUE!</v>
      </c>
    </row>
    <row r="990" spans="1:15" x14ac:dyDescent="0.2">
      <c r="A990" s="57" t="s">
        <v>44</v>
      </c>
      <c r="B990" s="219">
        <f>_xll.qlInterestRateIndexFixingDate(IborIndex&amp;"6M",C990,Trigger)</f>
        <v>46213</v>
      </c>
      <c r="C990" s="219">
        <f>_xll.qlCalendarAdvance(Calendar,C989,A990,"f",,Trigger)</f>
        <v>46217</v>
      </c>
      <c r="D990" s="102" t="e">
        <f>EUR1M!AP989</f>
        <v>#VALUE!</v>
      </c>
      <c r="E990" s="102">
        <f>EUR1M!AQ989</f>
        <v>1.6345721735482044E-2</v>
      </c>
      <c r="F990" s="220" t="e">
        <f t="shared" si="60"/>
        <v>#VALUE!</v>
      </c>
      <c r="G990" s="102" t="e">
        <f>EUR3M!AX989</f>
        <v>#VALUE!</v>
      </c>
      <c r="H990" s="102">
        <f>EUR3M!AY989</f>
        <v>1.7324423217971889E-2</v>
      </c>
      <c r="I990" s="220" t="e">
        <f t="shared" si="61"/>
        <v>#VALUE!</v>
      </c>
      <c r="J990" s="102" t="e">
        <f>EUR6M!AX989</f>
        <v>#VALUE!</v>
      </c>
      <c r="K990" s="102">
        <f>EUR6M!AY989</f>
        <v>1.7818980025544925E-2</v>
      </c>
      <c r="L990" s="220" t="e">
        <f t="shared" si="62"/>
        <v>#VALUE!</v>
      </c>
      <c r="M990" s="102" t="e">
        <f>EUR1Y!AX989</f>
        <v>#VALUE!</v>
      </c>
      <c r="N990" s="102">
        <f>EUR1Y!AY989</f>
        <v>1.8513832174882949E-2</v>
      </c>
      <c r="O990" s="220" t="e">
        <f t="shared" si="63"/>
        <v>#VALUE!</v>
      </c>
    </row>
    <row r="991" spans="1:15" x14ac:dyDescent="0.2">
      <c r="A991" s="57" t="s">
        <v>44</v>
      </c>
      <c r="B991" s="219">
        <f>_xll.qlInterestRateIndexFixingDate(IborIndex&amp;"6M",C991,Trigger)</f>
        <v>46220</v>
      </c>
      <c r="C991" s="219">
        <f>_xll.qlCalendarAdvance(Calendar,C990,A991,"f",,Trigger)</f>
        <v>46224</v>
      </c>
      <c r="D991" s="102" t="e">
        <f>EUR1M!AP990</f>
        <v>#VALUE!</v>
      </c>
      <c r="E991" s="102">
        <f>EUR1M!AQ990</f>
        <v>1.6355688058106721E-2</v>
      </c>
      <c r="F991" s="220" t="e">
        <f t="shared" si="60"/>
        <v>#VALUE!</v>
      </c>
      <c r="G991" s="102" t="e">
        <f>EUR3M!AX990</f>
        <v>#VALUE!</v>
      </c>
      <c r="H991" s="102">
        <f>EUR3M!AY990</f>
        <v>1.7332462930114003E-2</v>
      </c>
      <c r="I991" s="220" t="e">
        <f t="shared" si="61"/>
        <v>#VALUE!</v>
      </c>
      <c r="J991" s="102" t="e">
        <f>EUR6M!AX990</f>
        <v>#VALUE!</v>
      </c>
      <c r="K991" s="102">
        <f>EUR6M!AY990</f>
        <v>1.7823670368756813E-2</v>
      </c>
      <c r="L991" s="220" t="e">
        <f t="shared" si="62"/>
        <v>#VALUE!</v>
      </c>
      <c r="M991" s="102" t="e">
        <f>EUR1Y!AX990</f>
        <v>#VALUE!</v>
      </c>
      <c r="N991" s="102">
        <f>EUR1Y!AY990</f>
        <v>1.8514291075046405E-2</v>
      </c>
      <c r="O991" s="220" t="e">
        <f t="shared" si="63"/>
        <v>#VALUE!</v>
      </c>
    </row>
    <row r="992" spans="1:15" x14ac:dyDescent="0.2">
      <c r="A992" s="57" t="s">
        <v>44</v>
      </c>
      <c r="B992" s="219">
        <f>_xll.qlInterestRateIndexFixingDate(IborIndex&amp;"6M",C992,Trigger)</f>
        <v>46227</v>
      </c>
      <c r="C992" s="219">
        <f>_xll.qlCalendarAdvance(Calendar,C991,A992,"f",,Trigger)</f>
        <v>46231</v>
      </c>
      <c r="D992" s="102" t="e">
        <f>EUR1M!AP991</f>
        <v>#VALUE!</v>
      </c>
      <c r="E992" s="102">
        <f>EUR1M!AQ991</f>
        <v>1.6365469831960133E-2</v>
      </c>
      <c r="F992" s="220" t="e">
        <f t="shared" si="60"/>
        <v>#VALUE!</v>
      </c>
      <c r="G992" s="102" t="e">
        <f>EUR3M!AX991</f>
        <v>#VALUE!</v>
      </c>
      <c r="H992" s="102">
        <f>EUR3M!AY991</f>
        <v>1.7340284115212698E-2</v>
      </c>
      <c r="I992" s="220" t="e">
        <f t="shared" si="61"/>
        <v>#VALUE!</v>
      </c>
      <c r="J992" s="102" t="e">
        <f>EUR6M!AX991</f>
        <v>#VALUE!</v>
      </c>
      <c r="K992" s="102">
        <f>EUR6M!AY991</f>
        <v>1.7826089714064325E-2</v>
      </c>
      <c r="L992" s="220" t="e">
        <f t="shared" si="62"/>
        <v>#VALUE!</v>
      </c>
      <c r="M992" s="102" t="e">
        <f>EUR1Y!AX991</f>
        <v>#VALUE!</v>
      </c>
      <c r="N992" s="102">
        <f>EUR1Y!AY991</f>
        <v>1.8514547170180546E-2</v>
      </c>
      <c r="O992" s="220" t="e">
        <f t="shared" si="63"/>
        <v>#VALUE!</v>
      </c>
    </row>
    <row r="993" spans="1:15" x14ac:dyDescent="0.2">
      <c r="A993" s="57" t="s">
        <v>44</v>
      </c>
      <c r="B993" s="219">
        <f>_xll.qlInterestRateIndexFixingDate(IborIndex&amp;"6M",C993,Trigger)</f>
        <v>46234</v>
      </c>
      <c r="C993" s="219">
        <f>_xll.qlCalendarAdvance(Calendar,C992,A993,"f",,Trigger)</f>
        <v>46238</v>
      </c>
      <c r="D993" s="102" t="e">
        <f>EUR1M!AP992</f>
        <v>#VALUE!</v>
      </c>
      <c r="E993" s="102">
        <f>EUR1M!AQ992</f>
        <v>1.6375066393910231E-2</v>
      </c>
      <c r="F993" s="220" t="e">
        <f t="shared" si="60"/>
        <v>#VALUE!</v>
      </c>
      <c r="G993" s="102" t="e">
        <f>EUR3M!AX992</f>
        <v>#VALUE!</v>
      </c>
      <c r="H993" s="102">
        <f>EUR3M!AY992</f>
        <v>1.7347885941278719E-2</v>
      </c>
      <c r="I993" s="220" t="e">
        <f t="shared" si="61"/>
        <v>#VALUE!</v>
      </c>
      <c r="J993" s="102" t="e">
        <f>EUR6M!AX992</f>
        <v>#VALUE!</v>
      </c>
      <c r="K993" s="102">
        <f>EUR6M!AY992</f>
        <v>1.7832380198017646E-2</v>
      </c>
      <c r="L993" s="220" t="e">
        <f t="shared" si="62"/>
        <v>#VALUE!</v>
      </c>
      <c r="M993" s="102" t="e">
        <f>EUR1Y!AX992</f>
        <v>#VALUE!</v>
      </c>
      <c r="N993" s="102">
        <f>EUR1Y!AY992</f>
        <v>1.8514603975057622E-2</v>
      </c>
      <c r="O993" s="220" t="e">
        <f t="shared" si="63"/>
        <v>#VALUE!</v>
      </c>
    </row>
    <row r="994" spans="1:15" x14ac:dyDescent="0.2">
      <c r="A994" s="57" t="s">
        <v>44</v>
      </c>
      <c r="B994" s="219">
        <f>_xll.qlInterestRateIndexFixingDate(IborIndex&amp;"6M",C994,Trigger)</f>
        <v>46241</v>
      </c>
      <c r="C994" s="219">
        <f>_xll.qlCalendarAdvance(Calendar,C993,A994,"f",,Trigger)</f>
        <v>46245</v>
      </c>
      <c r="D994" s="102" t="e">
        <f>EUR1M!AP993</f>
        <v>#VALUE!</v>
      </c>
      <c r="E994" s="102">
        <f>EUR1M!AQ993</f>
        <v>1.6384477080822468E-2</v>
      </c>
      <c r="F994" s="220" t="e">
        <f t="shared" si="60"/>
        <v>#VALUE!</v>
      </c>
      <c r="G994" s="102" t="e">
        <f>EUR3M!AX993</f>
        <v>#VALUE!</v>
      </c>
      <c r="H994" s="102">
        <f>EUR3M!AY993</f>
        <v>1.7355267576350603E-2</v>
      </c>
      <c r="I994" s="220" t="e">
        <f t="shared" si="61"/>
        <v>#VALUE!</v>
      </c>
      <c r="J994" s="102" t="e">
        <f>EUR6M!AX993</f>
        <v>#VALUE!</v>
      </c>
      <c r="K994" s="102">
        <f>EUR6M!AY993</f>
        <v>1.7836398087453E-2</v>
      </c>
      <c r="L994" s="220" t="e">
        <f t="shared" si="62"/>
        <v>#VALUE!</v>
      </c>
      <c r="M994" s="102" t="e">
        <f>EUR1Y!AX993</f>
        <v>#VALUE!</v>
      </c>
      <c r="N994" s="102">
        <f>EUR1Y!AY993</f>
        <v>1.851446503072279E-2</v>
      </c>
      <c r="O994" s="220" t="e">
        <f t="shared" si="63"/>
        <v>#VALUE!</v>
      </c>
    </row>
    <row r="995" spans="1:15" x14ac:dyDescent="0.2">
      <c r="A995" s="57" t="s">
        <v>44</v>
      </c>
      <c r="B995" s="219">
        <f>_xll.qlInterestRateIndexFixingDate(IborIndex&amp;"6M",C995,Trigger)</f>
        <v>46248</v>
      </c>
      <c r="C995" s="219">
        <f>_xll.qlCalendarAdvance(Calendar,C994,A995,"f",,Trigger)</f>
        <v>46252</v>
      </c>
      <c r="D995" s="102" t="e">
        <f>EUR1M!AP994</f>
        <v>#VALUE!</v>
      </c>
      <c r="E995" s="102">
        <f>EUR1M!AQ994</f>
        <v>1.639370122956979E-2</v>
      </c>
      <c r="F995" s="220" t="e">
        <f t="shared" si="60"/>
        <v>#VALUE!</v>
      </c>
      <c r="G995" s="102" t="e">
        <f>EUR3M!AX994</f>
        <v>#VALUE!</v>
      </c>
      <c r="H995" s="102">
        <f>EUR3M!AY994</f>
        <v>1.7362428188499916E-2</v>
      </c>
      <c r="I995" s="220" t="e">
        <f t="shared" si="61"/>
        <v>#VALUE!</v>
      </c>
      <c r="J995" s="102" t="e">
        <f>EUR6M!AX994</f>
        <v>#VALUE!</v>
      </c>
      <c r="K995" s="102">
        <f>EUR6M!AY994</f>
        <v>1.7840190229132809E-2</v>
      </c>
      <c r="L995" s="220" t="e">
        <f t="shared" si="62"/>
        <v>#VALUE!</v>
      </c>
      <c r="M995" s="102" t="e">
        <f>EUR1Y!AX994</f>
        <v>#VALUE!</v>
      </c>
      <c r="N995" s="102">
        <f>EUR1Y!AY994</f>
        <v>1.8514133904487317E-2</v>
      </c>
      <c r="O995" s="220" t="e">
        <f t="shared" si="63"/>
        <v>#VALUE!</v>
      </c>
    </row>
    <row r="996" spans="1:15" x14ac:dyDescent="0.2">
      <c r="A996" s="57" t="s">
        <v>44</v>
      </c>
      <c r="B996" s="219">
        <f>_xll.qlInterestRateIndexFixingDate(IborIndex&amp;"6M",C996,Trigger)</f>
        <v>46255</v>
      </c>
      <c r="C996" s="219">
        <f>_xll.qlCalendarAdvance(Calendar,C995,A996,"f",,Trigger)</f>
        <v>46259</v>
      </c>
      <c r="D996" s="102" t="e">
        <f>EUR1M!AP995</f>
        <v>#VALUE!</v>
      </c>
      <c r="E996" s="102">
        <f>EUR1M!AQ995</f>
        <v>1.6402738177037635E-2</v>
      </c>
      <c r="F996" s="220" t="e">
        <f t="shared" si="60"/>
        <v>#VALUE!</v>
      </c>
      <c r="G996" s="102" t="e">
        <f>EUR3M!AX995</f>
        <v>#VALUE!</v>
      </c>
      <c r="H996" s="102">
        <f>EUR3M!AY995</f>
        <v>1.7369366945829499E-2</v>
      </c>
      <c r="I996" s="220" t="e">
        <f t="shared" si="61"/>
        <v>#VALUE!</v>
      </c>
      <c r="J996" s="102" t="e">
        <f>EUR6M!AX995</f>
        <v>#VALUE!</v>
      </c>
      <c r="K996" s="102">
        <f>EUR6M!AY995</f>
        <v>1.7841902267065078E-2</v>
      </c>
      <c r="L996" s="220" t="e">
        <f t="shared" si="62"/>
        <v>#VALUE!</v>
      </c>
      <c r="M996" s="102" t="e">
        <f>EUR1Y!AX995</f>
        <v>#VALUE!</v>
      </c>
      <c r="N996" s="102">
        <f>EUR1Y!AY995</f>
        <v>1.8513614189920483E-2</v>
      </c>
      <c r="O996" s="220" t="e">
        <f t="shared" si="63"/>
        <v>#VALUE!</v>
      </c>
    </row>
    <row r="997" spans="1:15" x14ac:dyDescent="0.2">
      <c r="A997" s="57" t="s">
        <v>44</v>
      </c>
      <c r="B997" s="219">
        <f>_xll.qlInterestRateIndexFixingDate(IborIndex&amp;"6M",C997,Trigger)</f>
        <v>46262</v>
      </c>
      <c r="C997" s="219">
        <f>_xll.qlCalendarAdvance(Calendar,C996,A997,"f",,Trigger)</f>
        <v>46266</v>
      </c>
      <c r="D997" s="102" t="e">
        <f>EUR1M!AP996</f>
        <v>#VALUE!</v>
      </c>
      <c r="E997" s="102">
        <f>EUR1M!AQ996</f>
        <v>1.6411587260111438E-2</v>
      </c>
      <c r="F997" s="220" t="e">
        <f t="shared" si="60"/>
        <v>#VALUE!</v>
      </c>
      <c r="G997" s="102" t="e">
        <f>EUR3M!AX996</f>
        <v>#VALUE!</v>
      </c>
      <c r="H997" s="102">
        <f>EUR3M!AY996</f>
        <v>1.7375226776923356E-2</v>
      </c>
      <c r="I997" s="220" t="e">
        <f t="shared" si="61"/>
        <v>#VALUE!</v>
      </c>
      <c r="J997" s="102" t="e">
        <f>EUR6M!AX996</f>
        <v>#VALUE!</v>
      </c>
      <c r="K997" s="102">
        <f>EUR6M!AY996</f>
        <v>1.7844078756302888E-2</v>
      </c>
      <c r="L997" s="220" t="e">
        <f t="shared" si="62"/>
        <v>#VALUE!</v>
      </c>
      <c r="M997" s="102" t="e">
        <f>EUR1Y!AX996</f>
        <v>#VALUE!</v>
      </c>
      <c r="N997" s="102">
        <f>EUR1Y!AY996</f>
        <v>1.8512909506844318E-2</v>
      </c>
      <c r="O997" s="220" t="e">
        <f t="shared" si="63"/>
        <v>#VALUE!</v>
      </c>
    </row>
    <row r="998" spans="1:15" x14ac:dyDescent="0.2">
      <c r="A998" s="57" t="s">
        <v>44</v>
      </c>
      <c r="B998" s="219">
        <f>_xll.qlInterestRateIndexFixingDate(IborIndex&amp;"6M",C998,Trigger)</f>
        <v>46269</v>
      </c>
      <c r="C998" s="219">
        <f>_xll.qlCalendarAdvance(Calendar,C997,A998,"f",,Trigger)</f>
        <v>46273</v>
      </c>
      <c r="D998" s="102" t="e">
        <f>EUR1M!AP997</f>
        <v>#VALUE!</v>
      </c>
      <c r="E998" s="102">
        <f>EUR1M!AQ997</f>
        <v>1.6420247815689126E-2</v>
      </c>
      <c r="F998" s="220" t="e">
        <f t="shared" si="60"/>
        <v>#VALUE!</v>
      </c>
      <c r="G998" s="102" t="e">
        <f>EUR3M!AX997</f>
        <v>#VALUE!</v>
      </c>
      <c r="H998" s="102">
        <f>EUR3M!AY997</f>
        <v>1.7381735138060416E-2</v>
      </c>
      <c r="I998" s="220" t="e">
        <f t="shared" si="61"/>
        <v>#VALUE!</v>
      </c>
      <c r="J998" s="102" t="e">
        <f>EUR6M!AX997</f>
        <v>#VALUE!</v>
      </c>
      <c r="K998" s="102">
        <f>EUR6M!AY997</f>
        <v>1.7847270893246614E-2</v>
      </c>
      <c r="L998" s="220" t="e">
        <f t="shared" si="62"/>
        <v>#VALUE!</v>
      </c>
      <c r="M998" s="102" t="e">
        <f>EUR1Y!AX997</f>
        <v>#VALUE!</v>
      </c>
      <c r="N998" s="102">
        <f>EUR1Y!AY997</f>
        <v>1.8512023501325942E-2</v>
      </c>
      <c r="O998" s="220" t="e">
        <f t="shared" si="63"/>
        <v>#VALUE!</v>
      </c>
    </row>
    <row r="999" spans="1:15" x14ac:dyDescent="0.2">
      <c r="A999" s="57" t="s">
        <v>44</v>
      </c>
      <c r="B999" s="219">
        <f>_xll.qlInterestRateIndexFixingDate(IborIndex&amp;"6M",C999,Trigger)</f>
        <v>46276</v>
      </c>
      <c r="C999" s="219">
        <f>_xll.qlCalendarAdvance(Calendar,C998,A999,"f",,Trigger)</f>
        <v>46280</v>
      </c>
      <c r="D999" s="102" t="e">
        <f>EUR1M!AP998</f>
        <v>#VALUE!</v>
      </c>
      <c r="E999" s="102">
        <f>EUR1M!AQ998</f>
        <v>1.6428719180673623E-2</v>
      </c>
      <c r="F999" s="220" t="e">
        <f t="shared" si="60"/>
        <v>#VALUE!</v>
      </c>
      <c r="G999" s="102" t="e">
        <f>EUR3M!AX998</f>
        <v>#VALUE!</v>
      </c>
      <c r="H999" s="102">
        <f>EUR3M!AY998</f>
        <v>1.7388019218978461E-2</v>
      </c>
      <c r="I999" s="220" t="e">
        <f t="shared" si="61"/>
        <v>#VALUE!</v>
      </c>
      <c r="J999" s="102" t="e">
        <f>EUR6M!AX998</f>
        <v>#VALUE!</v>
      </c>
      <c r="K999" s="102">
        <f>EUR6M!AY998</f>
        <v>1.7850234431568759E-2</v>
      </c>
      <c r="L999" s="220" t="e">
        <f t="shared" si="62"/>
        <v>#VALUE!</v>
      </c>
      <c r="M999" s="102" t="e">
        <f>EUR1Y!AX998</f>
        <v>#VALUE!</v>
      </c>
      <c r="N999" s="102">
        <f>EUR1Y!AY998</f>
        <v>1.8510959845670551E-2</v>
      </c>
      <c r="O999" s="220" t="e">
        <f t="shared" si="63"/>
        <v>#VALUE!</v>
      </c>
    </row>
    <row r="1000" spans="1:15" x14ac:dyDescent="0.2">
      <c r="A1000" s="57" t="s">
        <v>44</v>
      </c>
      <c r="B1000" s="219">
        <f>_xll.qlInterestRateIndexFixingDate(IborIndex&amp;"6M",C1000,Trigger)</f>
        <v>46283</v>
      </c>
      <c r="C1000" s="219">
        <f>_xll.qlCalendarAdvance(Calendar,C999,A1000,"f",,Trigger)</f>
        <v>46287</v>
      </c>
      <c r="D1000" s="102" t="e">
        <f>EUR1M!AP999</f>
        <v>#VALUE!</v>
      </c>
      <c r="E1000" s="102">
        <f>EUR1M!AQ999</f>
        <v>1.6437000691980341E-2</v>
      </c>
      <c r="F1000" s="220" t="e">
        <f t="shared" si="60"/>
        <v>#VALUE!</v>
      </c>
      <c r="G1000" s="102" t="e">
        <f>EUR3M!AX999</f>
        <v>#VALUE!</v>
      </c>
      <c r="H1000" s="102">
        <f>EUR3M!AY999</f>
        <v>1.7394078187957747E-2</v>
      </c>
      <c r="I1000" s="220" t="e">
        <f t="shared" si="61"/>
        <v>#VALUE!</v>
      </c>
      <c r="J1000" s="102" t="e">
        <f>EUR6M!AX999</f>
        <v>#VALUE!</v>
      </c>
      <c r="K1000" s="102">
        <f>EUR6M!AY999</f>
        <v>1.7852968573633776E-2</v>
      </c>
      <c r="L1000" s="220" t="e">
        <f t="shared" si="62"/>
        <v>#VALUE!</v>
      </c>
      <c r="M1000" s="102" t="e">
        <f>EUR1Y!AX999</f>
        <v>#VALUE!</v>
      </c>
      <c r="N1000" s="102">
        <f>EUR1Y!AY999</f>
        <v>1.8509722238415519E-2</v>
      </c>
      <c r="O1000" s="220" t="e">
        <f t="shared" si="63"/>
        <v>#VALUE!</v>
      </c>
    </row>
    <row r="1001" spans="1:15" x14ac:dyDescent="0.2">
      <c r="A1001" s="57" t="s">
        <v>44</v>
      </c>
      <c r="B1001" s="219">
        <f>_xll.qlInterestRateIndexFixingDate(IborIndex&amp;"6M",C1001,Trigger)</f>
        <v>46290</v>
      </c>
      <c r="C1001" s="219">
        <f>_xll.qlCalendarAdvance(Calendar,C1000,A1001,"f",,Trigger)</f>
        <v>46294</v>
      </c>
      <c r="D1001" s="102" t="e">
        <f>EUR1M!AP1000</f>
        <v>#VALUE!</v>
      </c>
      <c r="E1001" s="102">
        <f>EUR1M!AQ1000</f>
        <v>1.6445091686524693E-2</v>
      </c>
      <c r="F1001" s="220" t="e">
        <f t="shared" si="60"/>
        <v>#VALUE!</v>
      </c>
      <c r="G1001" s="102" t="e">
        <f>EUR3M!AX1000</f>
        <v>#VALUE!</v>
      </c>
      <c r="H1001" s="102">
        <f>EUR3M!AY1000</f>
        <v>1.7399911213311026E-2</v>
      </c>
      <c r="I1001" s="220" t="e">
        <f t="shared" si="61"/>
        <v>#VALUE!</v>
      </c>
      <c r="J1001" s="102" t="e">
        <f>EUR6M!AX1000</f>
        <v>#VALUE!</v>
      </c>
      <c r="K1001" s="102">
        <f>EUR6M!AY1000</f>
        <v>1.7856012722122283E-2</v>
      </c>
      <c r="L1001" s="220" t="e">
        <f t="shared" si="62"/>
        <v>#VALUE!</v>
      </c>
      <c r="M1001" s="102" t="e">
        <f>EUR1Y!AX1000</f>
        <v>#VALUE!</v>
      </c>
      <c r="N1001" s="102">
        <f>EUR1Y!AY1000</f>
        <v>1.8508314404323802E-2</v>
      </c>
      <c r="O1001" s="220" t="e">
        <f t="shared" si="63"/>
        <v>#VALUE!</v>
      </c>
    </row>
    <row r="1002" spans="1:15" x14ac:dyDescent="0.2">
      <c r="A1002" s="57" t="s">
        <v>44</v>
      </c>
      <c r="B1002" s="219">
        <f>_xll.qlInterestRateIndexFixingDate(IborIndex&amp;"6M",C1002,Trigger)</f>
        <v>46297</v>
      </c>
      <c r="C1002" s="219">
        <f>_xll.qlCalendarAdvance(Calendar,C1001,A1002,"f",,Trigger)</f>
        <v>46301</v>
      </c>
      <c r="D1002" s="102" t="e">
        <f>EUR1M!AP1001</f>
        <v>#VALUE!</v>
      </c>
      <c r="E1002" s="102">
        <f>EUR1M!AQ1001</f>
        <v>1.645299150123708E-2</v>
      </c>
      <c r="F1002" s="220" t="e">
        <f t="shared" si="60"/>
        <v>#VALUE!</v>
      </c>
      <c r="G1002" s="102" t="e">
        <f>EUR3M!AX1001</f>
        <v>#VALUE!</v>
      </c>
      <c r="H1002" s="102">
        <f>EUR3M!AY1001</f>
        <v>1.7406293956321511E-2</v>
      </c>
      <c r="I1002" s="220" t="e">
        <f t="shared" si="61"/>
        <v>#VALUE!</v>
      </c>
      <c r="J1002" s="102" t="e">
        <f>EUR6M!AX1001</f>
        <v>#VALUE!</v>
      </c>
      <c r="K1002" s="102">
        <f>EUR6M!AY1001</f>
        <v>1.7858269014612269E-2</v>
      </c>
      <c r="L1002" s="220" t="e">
        <f t="shared" si="62"/>
        <v>#VALUE!</v>
      </c>
      <c r="M1002" s="102" t="e">
        <f>EUR1Y!AX1001</f>
        <v>#VALUE!</v>
      </c>
      <c r="N1002" s="102">
        <f>EUR1Y!AY1001</f>
        <v>1.8506740094375862E-2</v>
      </c>
      <c r="O1002" s="220" t="e">
        <f t="shared" si="63"/>
        <v>#VALUE!</v>
      </c>
    </row>
    <row r="1003" spans="1:15" x14ac:dyDescent="0.2">
      <c r="A1003" s="57" t="s">
        <v>44</v>
      </c>
      <c r="B1003" s="219">
        <f>_xll.qlInterestRateIndexFixingDate(IborIndex&amp;"6M",C1003,Trigger)</f>
        <v>46304</v>
      </c>
      <c r="C1003" s="219">
        <f>_xll.qlCalendarAdvance(Calendar,C1002,A1003,"f",,Trigger)</f>
        <v>46308</v>
      </c>
      <c r="D1003" s="102" t="e">
        <f>EUR1M!AP1002</f>
        <v>#VALUE!</v>
      </c>
      <c r="E1003" s="102">
        <f>EUR1M!AQ1002</f>
        <v>1.6460699473042906E-2</v>
      </c>
      <c r="F1003" s="220" t="e">
        <f t="shared" si="60"/>
        <v>#VALUE!</v>
      </c>
      <c r="G1003" s="102" t="e">
        <f>EUR3M!AX1002</f>
        <v>#VALUE!</v>
      </c>
      <c r="H1003" s="102">
        <f>EUR3M!AY1002</f>
        <v>1.7411656439473819E-2</v>
      </c>
      <c r="I1003" s="220" t="e">
        <f t="shared" si="61"/>
        <v>#VALUE!</v>
      </c>
      <c r="J1003" s="102" t="e">
        <f>EUR6M!AX1002</f>
        <v>#VALUE!</v>
      </c>
      <c r="K1003" s="102">
        <f>EUR6M!AY1002</f>
        <v>1.7860293450005657E-2</v>
      </c>
      <c r="L1003" s="220" t="e">
        <f t="shared" si="62"/>
        <v>#VALUE!</v>
      </c>
      <c r="M1003" s="102" t="e">
        <f>EUR1Y!AX1002</f>
        <v>#VALUE!</v>
      </c>
      <c r="N1003" s="102">
        <f>EUR1Y!AY1002</f>
        <v>1.850500308576571E-2</v>
      </c>
      <c r="O1003" s="220" t="e">
        <f t="shared" si="63"/>
        <v>#VALUE!</v>
      </c>
    </row>
    <row r="1004" spans="1:15" x14ac:dyDescent="0.2">
      <c r="A1004" s="57" t="s">
        <v>44</v>
      </c>
      <c r="B1004" s="219">
        <f>_xll.qlInterestRateIndexFixingDate(IborIndex&amp;"6M",C1004,Trigger)</f>
        <v>46311</v>
      </c>
      <c r="C1004" s="219">
        <f>_xll.qlCalendarAdvance(Calendar,C1003,A1004,"f",,Trigger)</f>
        <v>46315</v>
      </c>
      <c r="D1004" s="102" t="e">
        <f>EUR1M!AP1003</f>
        <v>#VALUE!</v>
      </c>
      <c r="E1004" s="102">
        <f>EUR1M!AQ1003</f>
        <v>1.6468214938897552E-2</v>
      </c>
      <c r="F1004" s="220" t="e">
        <f t="shared" si="60"/>
        <v>#VALUE!</v>
      </c>
      <c r="G1004" s="102" t="e">
        <f>EUR3M!AX1003</f>
        <v>#VALUE!</v>
      </c>
      <c r="H1004" s="102">
        <f>EUR3M!AY1003</f>
        <v>1.7416790413799486E-2</v>
      </c>
      <c r="I1004" s="220" t="e">
        <f t="shared" si="61"/>
        <v>#VALUE!</v>
      </c>
      <c r="J1004" s="102" t="e">
        <f>EUR6M!AX1003</f>
        <v>#VALUE!</v>
      </c>
      <c r="K1004" s="102">
        <f>EUR6M!AY1003</f>
        <v>1.7862085230932363E-2</v>
      </c>
      <c r="L1004" s="220" t="e">
        <f t="shared" si="62"/>
        <v>#VALUE!</v>
      </c>
      <c r="M1004" s="102" t="e">
        <f>EUR1Y!AX1003</f>
        <v>#VALUE!</v>
      </c>
      <c r="N1004" s="102">
        <f>EUR1Y!AY1003</f>
        <v>1.8503107181891926E-2</v>
      </c>
      <c r="O1004" s="220" t="e">
        <f t="shared" si="63"/>
        <v>#VALUE!</v>
      </c>
    </row>
    <row r="1005" spans="1:15" x14ac:dyDescent="0.2">
      <c r="A1005" s="57" t="s">
        <v>44</v>
      </c>
      <c r="B1005" s="219">
        <f>_xll.qlInterestRateIndexFixingDate(IborIndex&amp;"6M",C1005,Trigger)</f>
        <v>46318</v>
      </c>
      <c r="C1005" s="219">
        <f>_xll.qlCalendarAdvance(Calendar,C1004,A1005,"f",,Trigger)</f>
        <v>46322</v>
      </c>
      <c r="D1005" s="102" t="e">
        <f>EUR1M!AP1004</f>
        <v>#VALUE!</v>
      </c>
      <c r="E1005" s="102">
        <f>EUR1M!AQ1004</f>
        <v>1.6475537235743909E-2</v>
      </c>
      <c r="F1005" s="220" t="e">
        <f t="shared" si="60"/>
        <v>#VALUE!</v>
      </c>
      <c r="G1005" s="102" t="e">
        <f>EUR3M!AX1004</f>
        <v>#VALUE!</v>
      </c>
      <c r="H1005" s="102">
        <f>EUR3M!AY1004</f>
        <v>1.7421695047699373E-2</v>
      </c>
      <c r="I1005" s="220" t="e">
        <f t="shared" si="61"/>
        <v>#VALUE!</v>
      </c>
      <c r="J1005" s="102" t="e">
        <f>EUR6M!AX1004</f>
        <v>#VALUE!</v>
      </c>
      <c r="K1005" s="102">
        <f>EUR6M!AY1004</f>
        <v>1.786364356009873E-2</v>
      </c>
      <c r="L1005" s="220" t="e">
        <f t="shared" si="62"/>
        <v>#VALUE!</v>
      </c>
      <c r="M1005" s="102" t="e">
        <f>EUR1Y!AX1004</f>
        <v>#VALUE!</v>
      </c>
      <c r="N1005" s="102">
        <f>EUR1Y!AY1004</f>
        <v>1.8501056212353723E-2</v>
      </c>
      <c r="O1005" s="220" t="e">
        <f t="shared" si="63"/>
        <v>#VALUE!</v>
      </c>
    </row>
    <row r="1006" spans="1:15" x14ac:dyDescent="0.2">
      <c r="A1006" s="57" t="s">
        <v>44</v>
      </c>
      <c r="B1006" s="219">
        <f>_xll.qlInterestRateIndexFixingDate(IborIndex&amp;"6M",C1006,Trigger)</f>
        <v>46325</v>
      </c>
      <c r="C1006" s="219">
        <f>_xll.qlCalendarAdvance(Calendar,C1005,A1006,"f",,Trigger)</f>
        <v>46329</v>
      </c>
      <c r="D1006" s="102" t="e">
        <f>EUR1M!AP1005</f>
        <v>#VALUE!</v>
      </c>
      <c r="E1006" s="102">
        <f>EUR1M!AQ1005</f>
        <v>1.6482665700539856E-2</v>
      </c>
      <c r="F1006" s="220" t="e">
        <f t="shared" si="60"/>
        <v>#VALUE!</v>
      </c>
      <c r="G1006" s="102" t="e">
        <f>EUR3M!AX1005</f>
        <v>#VALUE!</v>
      </c>
      <c r="H1006" s="102">
        <f>EUR3M!AY1005</f>
        <v>1.7426369509615177E-2</v>
      </c>
      <c r="I1006" s="220" t="e">
        <f t="shared" si="61"/>
        <v>#VALUE!</v>
      </c>
      <c r="J1006" s="102" t="e">
        <f>EUR6M!AX1005</f>
        <v>#VALUE!</v>
      </c>
      <c r="K1006" s="102">
        <f>EUR6M!AY1005</f>
        <v>1.7864511446545418E-2</v>
      </c>
      <c r="L1006" s="220" t="e">
        <f t="shared" si="62"/>
        <v>#VALUE!</v>
      </c>
      <c r="M1006" s="102" t="e">
        <f>EUR1Y!AX1005</f>
        <v>#VALUE!</v>
      </c>
      <c r="N1006" s="102">
        <f>EUR1Y!AY1005</f>
        <v>1.8498854032942623E-2</v>
      </c>
      <c r="O1006" s="220" t="e">
        <f t="shared" si="63"/>
        <v>#VALUE!</v>
      </c>
    </row>
    <row r="1007" spans="1:15" x14ac:dyDescent="0.2">
      <c r="A1007" s="57" t="s">
        <v>44</v>
      </c>
      <c r="B1007" s="219">
        <f>_xll.qlInterestRateIndexFixingDate(IborIndex&amp;"6M",C1007,Trigger)</f>
        <v>46332</v>
      </c>
      <c r="C1007" s="219">
        <f>_xll.qlCalendarAdvance(Calendar,C1006,A1007,"f",,Trigger)</f>
        <v>46336</v>
      </c>
      <c r="D1007" s="102" t="e">
        <f>EUR1M!AP1006</f>
        <v>#VALUE!</v>
      </c>
      <c r="E1007" s="102">
        <f>EUR1M!AQ1006</f>
        <v>1.6489599670255761E-2</v>
      </c>
      <c r="F1007" s="220" t="e">
        <f t="shared" si="60"/>
        <v>#VALUE!</v>
      </c>
      <c r="G1007" s="102" t="e">
        <f>EUR3M!AX1006</f>
        <v>#VALUE!</v>
      </c>
      <c r="H1007" s="102">
        <f>EUR3M!AY1006</f>
        <v>1.7430812968020747E-2</v>
      </c>
      <c r="I1007" s="220" t="e">
        <f t="shared" si="61"/>
        <v>#VALUE!</v>
      </c>
      <c r="J1007" s="102" t="e">
        <f>EUR6M!AX1006</f>
        <v>#VALUE!</v>
      </c>
      <c r="K1007" s="102">
        <f>EUR6M!AY1006</f>
        <v>1.7865617487381795E-2</v>
      </c>
      <c r="L1007" s="220" t="e">
        <f t="shared" si="62"/>
        <v>#VALUE!</v>
      </c>
      <c r="M1007" s="102" t="e">
        <f>EUR1Y!AX1006</f>
        <v>#VALUE!</v>
      </c>
      <c r="N1007" s="102">
        <f>EUR1Y!AY1006</f>
        <v>1.8496504525638294E-2</v>
      </c>
      <c r="O1007" s="220" t="e">
        <f t="shared" si="63"/>
        <v>#VALUE!</v>
      </c>
    </row>
    <row r="1008" spans="1:15" x14ac:dyDescent="0.2">
      <c r="A1008" s="57" t="s">
        <v>44</v>
      </c>
      <c r="B1008" s="219">
        <f>_xll.qlInterestRateIndexFixingDate(IborIndex&amp;"6M",C1008,Trigger)</f>
        <v>46339</v>
      </c>
      <c r="C1008" s="219">
        <f>_xll.qlCalendarAdvance(Calendar,C1007,A1008,"f",,Trigger)</f>
        <v>46343</v>
      </c>
      <c r="D1008" s="102" t="e">
        <f>EUR1M!AP1007</f>
        <v>#VALUE!</v>
      </c>
      <c r="E1008" s="102">
        <f>EUR1M!AQ1007</f>
        <v>1.649633848186699E-2</v>
      </c>
      <c r="F1008" s="220" t="e">
        <f t="shared" si="60"/>
        <v>#VALUE!</v>
      </c>
      <c r="G1008" s="102" t="e">
        <f>EUR3M!AX1007</f>
        <v>#VALUE!</v>
      </c>
      <c r="H1008" s="102">
        <f>EUR3M!AY1007</f>
        <v>1.7435024591430769E-2</v>
      </c>
      <c r="I1008" s="220" t="e">
        <f t="shared" si="61"/>
        <v>#VALUE!</v>
      </c>
      <c r="J1008" s="102" t="e">
        <f>EUR6M!AX1007</f>
        <v>#VALUE!</v>
      </c>
      <c r="K1008" s="102">
        <f>EUR6M!AY1007</f>
        <v>1.7866488214194436E-2</v>
      </c>
      <c r="L1008" s="220" t="e">
        <f t="shared" si="62"/>
        <v>#VALUE!</v>
      </c>
      <c r="M1008" s="102" t="e">
        <f>EUR1Y!AX1007</f>
        <v>#VALUE!</v>
      </c>
      <c r="N1008" s="102">
        <f>EUR1Y!AY1007</f>
        <v>1.8494011598600014E-2</v>
      </c>
      <c r="O1008" s="220" t="e">
        <f t="shared" si="63"/>
        <v>#VALUE!</v>
      </c>
    </row>
    <row r="1009" spans="1:15" x14ac:dyDescent="0.2">
      <c r="A1009" s="57" t="s">
        <v>44</v>
      </c>
      <c r="B1009" s="219">
        <f>_xll.qlInterestRateIndexFixingDate(IborIndex&amp;"6M",C1009,Trigger)</f>
        <v>46346</v>
      </c>
      <c r="C1009" s="219">
        <f>_xll.qlCalendarAdvance(Calendar,C1008,A1009,"f",,Trigger)</f>
        <v>46350</v>
      </c>
      <c r="D1009" s="102" t="e">
        <f>EUR1M!AP1008</f>
        <v>#VALUE!</v>
      </c>
      <c r="E1009" s="102">
        <f>EUR1M!AQ1008</f>
        <v>1.6502881472358899E-2</v>
      </c>
      <c r="F1009" s="220" t="e">
        <f t="shared" si="60"/>
        <v>#VALUE!</v>
      </c>
      <c r="G1009" s="102" t="e">
        <f>EUR3M!AX1008</f>
        <v>#VALUE!</v>
      </c>
      <c r="H1009" s="102">
        <f>EUR3M!AY1008</f>
        <v>1.7439003548393815E-2</v>
      </c>
      <c r="I1009" s="220" t="e">
        <f t="shared" si="61"/>
        <v>#VALUE!</v>
      </c>
      <c r="J1009" s="102" t="e">
        <f>EUR6M!AX1008</f>
        <v>#VALUE!</v>
      </c>
      <c r="K1009" s="102">
        <f>EUR6M!AY1008</f>
        <v>1.7867127825362001E-2</v>
      </c>
      <c r="L1009" s="220" t="e">
        <f t="shared" si="62"/>
        <v>#VALUE!</v>
      </c>
      <c r="M1009" s="102" t="e">
        <f>EUR1Y!AX1008</f>
        <v>#VALUE!</v>
      </c>
      <c r="N1009" s="102">
        <f>EUR1Y!AY1008</f>
        <v>1.8491379186163601E-2</v>
      </c>
      <c r="O1009" s="220" t="e">
        <f t="shared" si="63"/>
        <v>#VALUE!</v>
      </c>
    </row>
    <row r="1010" spans="1:15" x14ac:dyDescent="0.2">
      <c r="A1010" s="57" t="s">
        <v>44</v>
      </c>
      <c r="B1010" s="219">
        <f>_xll.qlInterestRateIndexFixingDate(IborIndex&amp;"6M",C1010,Trigger)</f>
        <v>46353</v>
      </c>
      <c r="C1010" s="219">
        <f>_xll.qlCalendarAdvance(Calendar,C1009,A1010,"f",,Trigger)</f>
        <v>46357</v>
      </c>
      <c r="D1010" s="102" t="e">
        <f>EUR1M!AP1009</f>
        <v>#VALUE!</v>
      </c>
      <c r="E1010" s="102">
        <f>EUR1M!AQ1009</f>
        <v>1.6509227978719343E-2</v>
      </c>
      <c r="F1010" s="220" t="e">
        <f t="shared" si="60"/>
        <v>#VALUE!</v>
      </c>
      <c r="G1010" s="102" t="e">
        <f>EUR3M!AX1009</f>
        <v>#VALUE!</v>
      </c>
      <c r="H1010" s="102">
        <f>EUR3M!AY1009</f>
        <v>1.7441456950015422E-2</v>
      </c>
      <c r="I1010" s="220" t="e">
        <f t="shared" si="61"/>
        <v>#VALUE!</v>
      </c>
      <c r="J1010" s="102" t="e">
        <f>EUR6M!AX1009</f>
        <v>#VALUE!</v>
      </c>
      <c r="K1010" s="102">
        <f>EUR6M!AY1009</f>
        <v>1.7867934945793001E-2</v>
      </c>
      <c r="L1010" s="220" t="e">
        <f t="shared" si="62"/>
        <v>#VALUE!</v>
      </c>
      <c r="M1010" s="102" t="e">
        <f>EUR1Y!AX1009</f>
        <v>#VALUE!</v>
      </c>
      <c r="N1010" s="102">
        <f>EUR1Y!AY1009</f>
        <v>1.8488611248833303E-2</v>
      </c>
      <c r="O1010" s="220" t="e">
        <f t="shared" si="63"/>
        <v>#VALUE!</v>
      </c>
    </row>
    <row r="1011" spans="1:15" x14ac:dyDescent="0.2">
      <c r="A1011" s="57" t="s">
        <v>44</v>
      </c>
      <c r="B1011" s="219">
        <f>_xll.qlInterestRateIndexFixingDate(IborIndex&amp;"6M",C1011,Trigger)</f>
        <v>46360</v>
      </c>
      <c r="C1011" s="219">
        <f>_xll.qlCalendarAdvance(Calendar,C1010,A1011,"f",,Trigger)</f>
        <v>46364</v>
      </c>
      <c r="D1011" s="102" t="e">
        <f>EUR1M!AP1010</f>
        <v>#VALUE!</v>
      </c>
      <c r="E1011" s="102">
        <f>EUR1M!AQ1010</f>
        <v>1.6515377337953663E-2</v>
      </c>
      <c r="F1011" s="220" t="e">
        <f t="shared" si="60"/>
        <v>#VALUE!</v>
      </c>
      <c r="G1011" s="102" t="e">
        <f>EUR3M!AX1010</f>
        <v>#VALUE!</v>
      </c>
      <c r="H1011" s="102">
        <f>EUR3M!AY1010</f>
        <v>1.744500152081585E-2</v>
      </c>
      <c r="I1011" s="220" t="e">
        <f t="shared" si="61"/>
        <v>#VALUE!</v>
      </c>
      <c r="J1011" s="102" t="e">
        <f>EUR6M!AX1010</f>
        <v>#VALUE!</v>
      </c>
      <c r="K1011" s="102">
        <f>EUR6M!AY1010</f>
        <v>1.7868118899053979E-2</v>
      </c>
      <c r="L1011" s="220" t="e">
        <f t="shared" si="62"/>
        <v>#VALUE!</v>
      </c>
      <c r="M1011" s="102" t="e">
        <f>EUR1Y!AX1010</f>
        <v>#VALUE!</v>
      </c>
      <c r="N1011" s="102">
        <f>EUR1Y!AY1010</f>
        <v>1.8485711773277434E-2</v>
      </c>
      <c r="O1011" s="220" t="e">
        <f t="shared" si="63"/>
        <v>#VALUE!</v>
      </c>
    </row>
    <row r="1012" spans="1:15" x14ac:dyDescent="0.2">
      <c r="A1012" s="57" t="s">
        <v>44</v>
      </c>
      <c r="B1012" s="219">
        <f>_xll.qlInterestRateIndexFixingDate(IborIndex&amp;"6M",C1012,Trigger)</f>
        <v>46367</v>
      </c>
      <c r="C1012" s="219">
        <f>_xll.qlCalendarAdvance(Calendar,C1011,A1012,"f",,Trigger)</f>
        <v>46371</v>
      </c>
      <c r="D1012" s="102" t="e">
        <f>EUR1M!AP1011</f>
        <v>#VALUE!</v>
      </c>
      <c r="E1012" s="102">
        <f>EUR1M!AQ1011</f>
        <v>1.6521328887072195E-2</v>
      </c>
      <c r="F1012" s="220" t="e">
        <f t="shared" si="60"/>
        <v>#VALUE!</v>
      </c>
      <c r="G1012" s="102" t="e">
        <f>EUR3M!AX1011</f>
        <v>#VALUE!</v>
      </c>
      <c r="H1012" s="102">
        <f>EUR3M!AY1011</f>
        <v>1.7448311072469025E-2</v>
      </c>
      <c r="I1012" s="220" t="e">
        <f t="shared" si="61"/>
        <v>#VALUE!</v>
      </c>
      <c r="J1012" s="102" t="e">
        <f>EUR6M!AX1011</f>
        <v>#VALUE!</v>
      </c>
      <c r="K1012" s="102">
        <f>EUR6M!AY1011</f>
        <v>1.7868093239082686E-2</v>
      </c>
      <c r="L1012" s="220" t="e">
        <f t="shared" si="62"/>
        <v>#VALUE!</v>
      </c>
      <c r="M1012" s="102" t="e">
        <f>EUR1Y!AX1011</f>
        <v>#VALUE!</v>
      </c>
      <c r="N1012" s="102">
        <f>EUR1Y!AY1011</f>
        <v>1.8482684772321348E-2</v>
      </c>
      <c r="O1012" s="220" t="e">
        <f t="shared" si="63"/>
        <v>#VALUE!</v>
      </c>
    </row>
    <row r="1013" spans="1:15" x14ac:dyDescent="0.2">
      <c r="A1013" s="57" t="s">
        <v>44</v>
      </c>
      <c r="B1013" s="219">
        <f>_xll.qlInterestRateIndexFixingDate(IborIndex&amp;"6M",C1013,Trigger)</f>
        <v>46374</v>
      </c>
      <c r="C1013" s="219">
        <f>_xll.qlCalendarAdvance(Calendar,C1012,A1013,"f",,Trigger)</f>
        <v>46378</v>
      </c>
      <c r="D1013" s="102" t="e">
        <f>EUR1M!AP1012</f>
        <v>#VALUE!</v>
      </c>
      <c r="E1013" s="102">
        <f>EUR1M!AQ1012</f>
        <v>1.6527081963095269E-2</v>
      </c>
      <c r="F1013" s="220" t="e">
        <f t="shared" si="60"/>
        <v>#VALUE!</v>
      </c>
      <c r="G1013" s="102" t="e">
        <f>EUR3M!AX1012</f>
        <v>#VALUE!</v>
      </c>
      <c r="H1013" s="102">
        <f>EUR3M!AY1012</f>
        <v>1.7451384773765177E-2</v>
      </c>
      <c r="I1013" s="220" t="e">
        <f t="shared" si="61"/>
        <v>#VALUE!</v>
      </c>
      <c r="J1013" s="102" t="e">
        <f>EUR6M!AX1012</f>
        <v>#VALUE!</v>
      </c>
      <c r="K1013" s="102">
        <f>EUR6M!AY1012</f>
        <v>1.7867864911757729E-2</v>
      </c>
      <c r="L1013" s="220" t="e">
        <f t="shared" si="62"/>
        <v>#VALUE!</v>
      </c>
      <c r="M1013" s="102" t="e">
        <f>EUR1Y!AX1012</f>
        <v>#VALUE!</v>
      </c>
      <c r="N1013" s="102">
        <f>EUR1Y!AY1012</f>
        <v>1.8479534284943304E-2</v>
      </c>
      <c r="O1013" s="220" t="e">
        <f t="shared" si="63"/>
        <v>#VALUE!</v>
      </c>
    </row>
    <row r="1014" spans="1:15" x14ac:dyDescent="0.2">
      <c r="A1014" s="57" t="s">
        <v>44</v>
      </c>
      <c r="B1014" s="219">
        <f>_xll.qlInterestRateIndexFixingDate(IborIndex&amp;"6M",C1014,Trigger)</f>
        <v>46380</v>
      </c>
      <c r="C1014" s="219">
        <f>_xll.qlCalendarAdvance(Calendar,C1013,A1014,"f",,Trigger)</f>
        <v>46385</v>
      </c>
      <c r="D1014" s="102" t="e">
        <f>EUR1M!AP1013</f>
        <v>#VALUE!</v>
      </c>
      <c r="E1014" s="102">
        <f>EUR1M!AQ1013</f>
        <v>1.6530355539849249E-2</v>
      </c>
      <c r="F1014" s="220" t="e">
        <f t="shared" si="60"/>
        <v>#VALUE!</v>
      </c>
      <c r="G1014" s="102" t="e">
        <f>EUR3M!AX1013</f>
        <v>#VALUE!</v>
      </c>
      <c r="H1014" s="102">
        <f>EUR3M!AY1013</f>
        <v>1.7454801318904999E-2</v>
      </c>
      <c r="I1014" s="220" t="e">
        <f t="shared" si="61"/>
        <v>#VALUE!</v>
      </c>
      <c r="J1014" s="102" t="e">
        <f>EUR6M!AX1013</f>
        <v>#VALUE!</v>
      </c>
      <c r="K1014" s="102">
        <f>EUR6M!AY1013</f>
        <v>1.7867099661715558E-2</v>
      </c>
      <c r="L1014" s="220" t="e">
        <f t="shared" si="62"/>
        <v>#VALUE!</v>
      </c>
      <c r="M1014" s="102" t="e">
        <f>EUR1Y!AX1013</f>
        <v>#VALUE!</v>
      </c>
      <c r="N1014" s="102">
        <f>EUR1Y!AY1013</f>
        <v>1.8476264376268512E-2</v>
      </c>
      <c r="O1014" s="220" t="e">
        <f t="shared" si="63"/>
        <v>#VALUE!</v>
      </c>
    </row>
    <row r="1015" spans="1:15" x14ac:dyDescent="0.2">
      <c r="A1015" s="57" t="s">
        <v>44</v>
      </c>
      <c r="B1015" s="219">
        <f>_xll.qlInterestRateIndexFixingDate(IborIndex&amp;"6M",C1015,Trigger)</f>
        <v>46387</v>
      </c>
      <c r="C1015" s="219">
        <f>_xll.qlCalendarAdvance(Calendar,C1014,A1015,"f",,Trigger)</f>
        <v>46392</v>
      </c>
      <c r="D1015" s="102" t="e">
        <f>EUR1M!AP1014</f>
        <v>#VALUE!</v>
      </c>
      <c r="E1015" s="102">
        <f>EUR1M!AQ1014</f>
        <v>1.6537990043968831E-2</v>
      </c>
      <c r="F1015" s="220" t="e">
        <f t="shared" si="60"/>
        <v>#VALUE!</v>
      </c>
      <c r="G1015" s="102" t="e">
        <f>EUR3M!AX1014</f>
        <v>#VALUE!</v>
      </c>
      <c r="H1015" s="102">
        <f>EUR3M!AY1014</f>
        <v>1.7456821300652514E-2</v>
      </c>
      <c r="I1015" s="220" t="e">
        <f t="shared" si="61"/>
        <v>#VALUE!</v>
      </c>
      <c r="J1015" s="102" t="e">
        <f>EUR6M!AX1014</f>
        <v>#VALUE!</v>
      </c>
      <c r="K1015" s="102">
        <f>EUR6M!AY1014</f>
        <v>1.7866497654803172E-2</v>
      </c>
      <c r="L1015" s="220" t="e">
        <f t="shared" si="62"/>
        <v>#VALUE!</v>
      </c>
      <c r="M1015" s="102" t="e">
        <f>EUR1Y!AX1014</f>
        <v>#VALUE!</v>
      </c>
      <c r="N1015" s="102">
        <f>EUR1Y!AY1014</f>
        <v>1.8472879137563267E-2</v>
      </c>
      <c r="O1015" s="220" t="e">
        <f t="shared" si="63"/>
        <v>#VALUE!</v>
      </c>
    </row>
    <row r="1016" spans="1:15" x14ac:dyDescent="0.2">
      <c r="A1016" s="57" t="s">
        <v>44</v>
      </c>
      <c r="B1016" s="219">
        <f>_xll.qlInterestRateIndexFixingDate(IborIndex&amp;"6M",C1016,Trigger)</f>
        <v>46395</v>
      </c>
      <c r="C1016" s="219">
        <f>_xll.qlCalendarAdvance(Calendar,C1015,A1016,"f",,Trigger)</f>
        <v>46399</v>
      </c>
      <c r="D1016" s="102" t="e">
        <f>EUR1M!AP1015</f>
        <v>#VALUE!</v>
      </c>
      <c r="E1016" s="102">
        <f>EUR1M!AQ1015</f>
        <v>1.6543143722907439E-2</v>
      </c>
      <c r="F1016" s="220" t="e">
        <f t="shared" si="60"/>
        <v>#VALUE!</v>
      </c>
      <c r="G1016" s="102" t="e">
        <f>EUR3M!AX1015</f>
        <v>#VALUE!</v>
      </c>
      <c r="H1016" s="102">
        <f>EUR3M!AY1015</f>
        <v>1.7459182464024892E-2</v>
      </c>
      <c r="I1016" s="220" t="e">
        <f t="shared" si="61"/>
        <v>#VALUE!</v>
      </c>
      <c r="J1016" s="102" t="e">
        <f>EUR6M!AX1015</f>
        <v>#VALUE!</v>
      </c>
      <c r="K1016" s="102">
        <f>EUR6M!AY1015</f>
        <v>1.7865713372469953E-2</v>
      </c>
      <c r="L1016" s="220" t="e">
        <f t="shared" si="62"/>
        <v>#VALUE!</v>
      </c>
      <c r="M1016" s="102" t="e">
        <f>EUR1Y!AX1015</f>
        <v>#VALUE!</v>
      </c>
      <c r="N1016" s="102">
        <f>EUR1Y!AY1015</f>
        <v>1.8469382686230093E-2</v>
      </c>
      <c r="O1016" s="220" t="e">
        <f t="shared" si="63"/>
        <v>#VALUE!</v>
      </c>
    </row>
    <row r="1017" spans="1:15" x14ac:dyDescent="0.2">
      <c r="A1017" s="57" t="s">
        <v>44</v>
      </c>
      <c r="B1017" s="219">
        <f>_xll.qlInterestRateIndexFixingDate(IborIndex&amp;"6M",C1017,Trigger)</f>
        <v>46402</v>
      </c>
      <c r="C1017" s="219">
        <f>_xll.qlCalendarAdvance(Calendar,C1016,A1017,"f",,Trigger)</f>
        <v>46406</v>
      </c>
      <c r="D1017" s="102" t="e">
        <f>EUR1M!AP1016</f>
        <v>#VALUE!</v>
      </c>
      <c r="E1017" s="102">
        <f>EUR1M!AQ1016</f>
        <v>1.6548096276919333E-2</v>
      </c>
      <c r="F1017" s="220" t="e">
        <f t="shared" si="60"/>
        <v>#VALUE!</v>
      </c>
      <c r="G1017" s="102" t="e">
        <f>EUR3M!AX1016</f>
        <v>#VALUE!</v>
      </c>
      <c r="H1017" s="102">
        <f>EUR3M!AY1016</f>
        <v>1.7461304452602633E-2</v>
      </c>
      <c r="I1017" s="220" t="e">
        <f t="shared" si="61"/>
        <v>#VALUE!</v>
      </c>
      <c r="J1017" s="102" t="e">
        <f>EUR6M!AX1016</f>
        <v>#VALUE!</v>
      </c>
      <c r="K1017" s="102">
        <f>EUR6M!AY1016</f>
        <v>1.7864753989853287E-2</v>
      </c>
      <c r="L1017" s="220" t="e">
        <f t="shared" si="62"/>
        <v>#VALUE!</v>
      </c>
      <c r="M1017" s="102" t="e">
        <f>EUR1Y!AX1016</f>
        <v>#VALUE!</v>
      </c>
      <c r="N1017" s="102">
        <f>EUR1Y!AY1016</f>
        <v>1.8465779165803161E-2</v>
      </c>
      <c r="O1017" s="220" t="e">
        <f t="shared" si="63"/>
        <v>#VALUE!</v>
      </c>
    </row>
    <row r="1018" spans="1:15" x14ac:dyDescent="0.2">
      <c r="A1018" s="57" t="s">
        <v>44</v>
      </c>
      <c r="B1018" s="219">
        <f>_xll.qlInterestRateIndexFixingDate(IborIndex&amp;"6M",C1018,Trigger)</f>
        <v>46409</v>
      </c>
      <c r="C1018" s="219">
        <f>_xll.qlCalendarAdvance(Calendar,C1017,A1018,"f",,Trigger)</f>
        <v>46413</v>
      </c>
      <c r="D1018" s="102" t="e">
        <f>EUR1M!AP1017</f>
        <v>#VALUE!</v>
      </c>
      <c r="E1018" s="102">
        <f>EUR1M!AQ1017</f>
        <v>1.6550736616705794E-2</v>
      </c>
      <c r="F1018" s="220" t="e">
        <f t="shared" si="60"/>
        <v>#VALUE!</v>
      </c>
      <c r="G1018" s="102" t="e">
        <f>EUR3M!AX1017</f>
        <v>#VALUE!</v>
      </c>
      <c r="H1018" s="102">
        <f>EUR3M!AY1017</f>
        <v>1.7463186435376699E-2</v>
      </c>
      <c r="I1018" s="220" t="e">
        <f t="shared" si="61"/>
        <v>#VALUE!</v>
      </c>
      <c r="J1018" s="102" t="e">
        <f>EUR6M!AX1017</f>
        <v>#VALUE!</v>
      </c>
      <c r="K1018" s="102">
        <f>EUR6M!AY1017</f>
        <v>1.786362673050753E-2</v>
      </c>
      <c r="L1018" s="220" t="e">
        <f t="shared" si="62"/>
        <v>#VALUE!</v>
      </c>
      <c r="M1018" s="102" t="e">
        <f>EUR1Y!AX1017</f>
        <v>#VALUE!</v>
      </c>
      <c r="N1018" s="102">
        <f>EUR1Y!AY1017</f>
        <v>1.8462072745943039E-2</v>
      </c>
      <c r="O1018" s="220" t="e">
        <f t="shared" si="63"/>
        <v>#VALUE!</v>
      </c>
    </row>
    <row r="1019" spans="1:15" x14ac:dyDescent="0.2">
      <c r="A1019" s="57" t="s">
        <v>44</v>
      </c>
      <c r="B1019" s="219">
        <f>_xll.qlInterestRateIndexFixingDate(IborIndex&amp;"6M",C1019,Trigger)</f>
        <v>46416</v>
      </c>
      <c r="C1019" s="219">
        <f>_xll.qlCalendarAdvance(Calendar,C1018,A1019,"f",,Trigger)</f>
        <v>46420</v>
      </c>
      <c r="D1019" s="102" t="e">
        <f>EUR1M!AP1018</f>
        <v>#VALUE!</v>
      </c>
      <c r="E1019" s="102">
        <f>EUR1M!AQ1018</f>
        <v>1.6554635976745287E-2</v>
      </c>
      <c r="F1019" s="220" t="e">
        <f t="shared" si="60"/>
        <v>#VALUE!</v>
      </c>
      <c r="G1019" s="102" t="e">
        <f>EUR3M!AX1018</f>
        <v>#VALUE!</v>
      </c>
      <c r="H1019" s="102">
        <f>EUR3M!AY1018</f>
        <v>1.7464827581380682E-2</v>
      </c>
      <c r="I1019" s="220" t="e">
        <f t="shared" si="61"/>
        <v>#VALUE!</v>
      </c>
      <c r="J1019" s="102" t="e">
        <f>EUR6M!AX1018</f>
        <v>#VALUE!</v>
      </c>
      <c r="K1019" s="102">
        <f>EUR6M!AY1018</f>
        <v>1.7862338866401782E-2</v>
      </c>
      <c r="L1019" s="220" t="e">
        <f t="shared" si="62"/>
        <v>#VALUE!</v>
      </c>
      <c r="M1019" s="102" t="e">
        <f>EUR1Y!AX1018</f>
        <v>#VALUE!</v>
      </c>
      <c r="N1019" s="102">
        <f>EUR1Y!AY1018</f>
        <v>1.8458267622431197E-2</v>
      </c>
      <c r="O1019" s="220" t="e">
        <f t="shared" si="63"/>
        <v>#VALUE!</v>
      </c>
    </row>
    <row r="1020" spans="1:15" x14ac:dyDescent="0.2">
      <c r="A1020" s="57" t="s">
        <v>44</v>
      </c>
      <c r="B1020" s="219">
        <f>_xll.qlInterestRateIndexFixingDate(IborIndex&amp;"6M",C1020,Trigger)</f>
        <v>46423</v>
      </c>
      <c r="C1020" s="219">
        <f>_xll.qlCalendarAdvance(Calendar,C1019,A1020,"f",,Trigger)</f>
        <v>46427</v>
      </c>
      <c r="D1020" s="102" t="e">
        <f>EUR1M!AP1019</f>
        <v>#VALUE!</v>
      </c>
      <c r="E1020" s="102">
        <f>EUR1M!AQ1019</f>
        <v>1.6559038604313514E-2</v>
      </c>
      <c r="F1020" s="220" t="e">
        <f t="shared" si="60"/>
        <v>#VALUE!</v>
      </c>
      <c r="G1020" s="102" t="e">
        <f>EUR3M!AX1019</f>
        <v>#VALUE!</v>
      </c>
      <c r="H1020" s="102">
        <f>EUR3M!AY1019</f>
        <v>1.7466227059689032E-2</v>
      </c>
      <c r="I1020" s="220" t="e">
        <f t="shared" si="61"/>
        <v>#VALUE!</v>
      </c>
      <c r="J1020" s="102" t="e">
        <f>EUR6M!AX1019</f>
        <v>#VALUE!</v>
      </c>
      <c r="K1020" s="102">
        <f>EUR6M!AY1019</f>
        <v>1.7860897717911075E-2</v>
      </c>
      <c r="L1020" s="220" t="e">
        <f t="shared" si="62"/>
        <v>#VALUE!</v>
      </c>
      <c r="M1020" s="102" t="e">
        <f>EUR1Y!AX1019</f>
        <v>#VALUE!</v>
      </c>
      <c r="N1020" s="102">
        <f>EUR1Y!AY1019</f>
        <v>1.8454368017166305E-2</v>
      </c>
      <c r="O1020" s="220" t="e">
        <f t="shared" si="63"/>
        <v>#VALUE!</v>
      </c>
    </row>
    <row r="1021" spans="1:15" x14ac:dyDescent="0.2">
      <c r="A1021" s="57" t="s">
        <v>44</v>
      </c>
      <c r="B1021" s="219">
        <f>_xll.qlInterestRateIndexFixingDate(IborIndex&amp;"6M",C1021,Trigger)</f>
        <v>46430</v>
      </c>
      <c r="C1021" s="219">
        <f>_xll.qlCalendarAdvance(Calendar,C1020,A1021,"f",,Trigger)</f>
        <v>46434</v>
      </c>
      <c r="D1021" s="102" t="e">
        <f>EUR1M!AP1020</f>
        <v>#VALUE!</v>
      </c>
      <c r="E1021" s="102">
        <f>EUR1M!AQ1020</f>
        <v>1.6563237681899157E-2</v>
      </c>
      <c r="F1021" s="220" t="e">
        <f t="shared" si="60"/>
        <v>#VALUE!</v>
      </c>
      <c r="G1021" s="102" t="e">
        <f>EUR3M!AX1020</f>
        <v>#VALUE!</v>
      </c>
      <c r="H1021" s="102">
        <f>EUR3M!AY1020</f>
        <v>1.7467384239397532E-2</v>
      </c>
      <c r="I1021" s="220" t="e">
        <f t="shared" si="61"/>
        <v>#VALUE!</v>
      </c>
      <c r="J1021" s="102" t="e">
        <f>EUR6M!AX1020</f>
        <v>#VALUE!</v>
      </c>
      <c r="K1021" s="102">
        <f>EUR6M!AY1020</f>
        <v>1.7859310653811043E-2</v>
      </c>
      <c r="L1021" s="220" t="e">
        <f t="shared" si="62"/>
        <v>#VALUE!</v>
      </c>
      <c r="M1021" s="102" t="e">
        <f>EUR1Y!AX1020</f>
        <v>#VALUE!</v>
      </c>
      <c r="N1021" s="102">
        <f>EUR1Y!AY1020</f>
        <v>1.845037817815896E-2</v>
      </c>
      <c r="O1021" s="220" t="e">
        <f t="shared" si="63"/>
        <v>#VALUE!</v>
      </c>
    </row>
    <row r="1022" spans="1:15" x14ac:dyDescent="0.2">
      <c r="A1022" s="57" t="s">
        <v>44</v>
      </c>
      <c r="B1022" s="219">
        <f>_xll.qlInterestRateIndexFixingDate(IborIndex&amp;"6M",C1022,Trigger)</f>
        <v>46437</v>
      </c>
      <c r="C1022" s="219">
        <f>_xll.qlCalendarAdvance(Calendar,C1021,A1022,"f",,Trigger)</f>
        <v>46441</v>
      </c>
      <c r="D1022" s="102" t="e">
        <f>EUR1M!AP1021</f>
        <v>#VALUE!</v>
      </c>
      <c r="E1022" s="102">
        <f>EUR1M!AQ1021</f>
        <v>1.6567232546760926E-2</v>
      </c>
      <c r="F1022" s="220" t="e">
        <f t="shared" si="60"/>
        <v>#VALUE!</v>
      </c>
      <c r="G1022" s="102" t="e">
        <f>EUR3M!AX1021</f>
        <v>#VALUE!</v>
      </c>
      <c r="H1022" s="102">
        <f>EUR3M!AY1021</f>
        <v>1.7468305108113924E-2</v>
      </c>
      <c r="I1022" s="220" t="e">
        <f t="shared" si="61"/>
        <v>#VALUE!</v>
      </c>
      <c r="J1022" s="102" t="e">
        <f>EUR6M!AX1021</f>
        <v>#VALUE!</v>
      </c>
      <c r="K1022" s="102">
        <f>EUR6M!AY1021</f>
        <v>1.7857585091273546E-2</v>
      </c>
      <c r="L1022" s="220" t="e">
        <f t="shared" si="62"/>
        <v>#VALUE!</v>
      </c>
      <c r="M1022" s="102" t="e">
        <f>EUR1Y!AX1021</f>
        <v>#VALUE!</v>
      </c>
      <c r="N1022" s="102">
        <f>EUR1Y!AY1021</f>
        <v>1.8446302379527761E-2</v>
      </c>
      <c r="O1022" s="220" t="e">
        <f t="shared" si="63"/>
        <v>#VALUE!</v>
      </c>
    </row>
    <row r="1023" spans="1:15" x14ac:dyDescent="0.2">
      <c r="A1023" s="57" t="s">
        <v>44</v>
      </c>
      <c r="B1023" s="219">
        <f>_xll.qlInterestRateIndexFixingDate(IborIndex&amp;"6M",C1023,Trigger)</f>
        <v>46444</v>
      </c>
      <c r="C1023" s="219">
        <f>_xll.qlCalendarAdvance(Calendar,C1022,A1023,"f",,Trigger)</f>
        <v>46448</v>
      </c>
      <c r="D1023" s="102" t="e">
        <f>EUR1M!AP1022</f>
        <v>#VALUE!</v>
      </c>
      <c r="E1023" s="102">
        <f>EUR1M!AQ1022</f>
        <v>1.6573550853908048E-2</v>
      </c>
      <c r="F1023" s="220" t="e">
        <f t="shared" si="60"/>
        <v>#VALUE!</v>
      </c>
      <c r="G1023" s="102" t="e">
        <f>EUR3M!AX1022</f>
        <v>#VALUE!</v>
      </c>
      <c r="H1023" s="102">
        <f>EUR3M!AY1022</f>
        <v>1.7469863333483743E-2</v>
      </c>
      <c r="I1023" s="220" t="e">
        <f t="shared" si="61"/>
        <v>#VALUE!</v>
      </c>
      <c r="J1023" s="102" t="e">
        <f>EUR6M!AX1022</f>
        <v>#VALUE!</v>
      </c>
      <c r="K1023" s="102">
        <f>EUR6M!AY1022</f>
        <v>1.7857069430026577E-2</v>
      </c>
      <c r="L1023" s="220" t="e">
        <f t="shared" si="62"/>
        <v>#VALUE!</v>
      </c>
      <c r="M1023" s="102" t="e">
        <f>EUR1Y!AX1022</f>
        <v>#VALUE!</v>
      </c>
      <c r="N1023" s="102">
        <f>EUR1Y!AY1022</f>
        <v>1.8442545295614787E-2</v>
      </c>
      <c r="O1023" s="220" t="e">
        <f t="shared" si="63"/>
        <v>#VALUE!</v>
      </c>
    </row>
    <row r="1024" spans="1:15" x14ac:dyDescent="0.2">
      <c r="A1024" s="57" t="s">
        <v>44</v>
      </c>
      <c r="B1024" s="219">
        <f>_xll.qlInterestRateIndexFixingDate(IborIndex&amp;"6M",C1024,Trigger)</f>
        <v>46451</v>
      </c>
      <c r="C1024" s="219">
        <f>_xll.qlCalendarAdvance(Calendar,C1023,A1024,"f",,Trigger)</f>
        <v>46455</v>
      </c>
      <c r="D1024" s="102" t="e">
        <f>EUR1M!AP1023</f>
        <v>#VALUE!</v>
      </c>
      <c r="E1024" s="102">
        <f>EUR1M!AQ1023</f>
        <v>1.6577076971833193E-2</v>
      </c>
      <c r="F1024" s="220" t="e">
        <f t="shared" si="60"/>
        <v>#VALUE!</v>
      </c>
      <c r="G1024" s="102" t="e">
        <f>EUR3M!AX1023</f>
        <v>#VALUE!</v>
      </c>
      <c r="H1024" s="102">
        <f>EUR3M!AY1023</f>
        <v>1.7470330691334423E-2</v>
      </c>
      <c r="I1024" s="220" t="e">
        <f t="shared" si="61"/>
        <v>#VALUE!</v>
      </c>
      <c r="J1024" s="102" t="e">
        <f>EUR6M!AX1023</f>
        <v>#VALUE!</v>
      </c>
      <c r="K1024" s="102">
        <f>EUR6M!AY1023</f>
        <v>1.7855062792738418E-2</v>
      </c>
      <c r="L1024" s="220" t="e">
        <f t="shared" si="62"/>
        <v>#VALUE!</v>
      </c>
      <c r="M1024" s="102" t="e">
        <f>EUR1Y!AX1023</f>
        <v>#VALUE!</v>
      </c>
      <c r="N1024" s="102">
        <f>EUR1Y!AY1023</f>
        <v>1.8438301395362913E-2</v>
      </c>
      <c r="O1024" s="220" t="e">
        <f t="shared" si="63"/>
        <v>#VALUE!</v>
      </c>
    </row>
    <row r="1025" spans="1:15" x14ac:dyDescent="0.2">
      <c r="A1025" s="57" t="s">
        <v>44</v>
      </c>
      <c r="B1025" s="219">
        <f>_xll.qlInterestRateIndexFixingDate(IborIndex&amp;"6M",C1025,Trigger)</f>
        <v>46458</v>
      </c>
      <c r="C1025" s="219">
        <f>_xll.qlCalendarAdvance(Calendar,C1024,A1025,"f",,Trigger)</f>
        <v>46462</v>
      </c>
      <c r="D1025" s="102" t="e">
        <f>EUR1M!AP1024</f>
        <v>#VALUE!</v>
      </c>
      <c r="E1025" s="102">
        <f>EUR1M!AQ1024</f>
        <v>1.6580396661638741E-2</v>
      </c>
      <c r="F1025" s="220" t="e">
        <f t="shared" si="60"/>
        <v>#VALUE!</v>
      </c>
      <c r="G1025" s="102" t="e">
        <f>EUR3M!AX1024</f>
        <v>#VALUE!</v>
      </c>
      <c r="H1025" s="102">
        <f>EUR3M!AY1024</f>
        <v>1.7470608102148743E-2</v>
      </c>
      <c r="I1025" s="220" t="e">
        <f t="shared" si="61"/>
        <v>#VALUE!</v>
      </c>
      <c r="J1025" s="102" t="e">
        <f>EUR6M!AX1024</f>
        <v>#VALUE!</v>
      </c>
      <c r="K1025" s="102">
        <f>EUR6M!AY1024</f>
        <v>1.7852942140226327E-2</v>
      </c>
      <c r="L1025" s="220" t="e">
        <f t="shared" si="62"/>
        <v>#VALUE!</v>
      </c>
      <c r="M1025" s="102" t="e">
        <f>EUR1Y!AX1024</f>
        <v>#VALUE!</v>
      </c>
      <c r="N1025" s="102">
        <f>EUR1Y!AY1024</f>
        <v>1.8433984909195719E-2</v>
      </c>
      <c r="O1025" s="220" t="e">
        <f t="shared" si="63"/>
        <v>#VALUE!</v>
      </c>
    </row>
    <row r="1026" spans="1:15" x14ac:dyDescent="0.2">
      <c r="A1026" s="57" t="s">
        <v>44</v>
      </c>
      <c r="B1026" s="219">
        <f>_xll.qlInterestRateIndexFixingDate(IborIndex&amp;"6M",C1026,Trigger)</f>
        <v>46465</v>
      </c>
      <c r="C1026" s="219">
        <f>_xll.qlCalendarAdvance(Calendar,C1025,A1026,"f",,Trigger)</f>
        <v>46469</v>
      </c>
      <c r="D1026" s="102" t="e">
        <f>EUR1M!AP1025</f>
        <v>#VALUE!</v>
      </c>
      <c r="E1026" s="102">
        <f>EUR1M!AQ1025</f>
        <v>1.658350926046992E-2</v>
      </c>
      <c r="F1026" s="220" t="e">
        <f t="shared" si="60"/>
        <v>#VALUE!</v>
      </c>
      <c r="G1026" s="102" t="e">
        <f>EUR3M!AX1025</f>
        <v>#VALUE!</v>
      </c>
      <c r="H1026" s="102">
        <f>EUR3M!AY1025</f>
        <v>1.7470710038975549E-2</v>
      </c>
      <c r="I1026" s="220" t="e">
        <f t="shared" si="61"/>
        <v>#VALUE!</v>
      </c>
      <c r="J1026" s="102" t="e">
        <f>EUR6M!AX1025</f>
        <v>#VALUE!</v>
      </c>
      <c r="K1026" s="102">
        <f>EUR6M!AY1025</f>
        <v>1.7850714892664463E-2</v>
      </c>
      <c r="L1026" s="220" t="e">
        <f t="shared" si="62"/>
        <v>#VALUE!</v>
      </c>
      <c r="M1026" s="102" t="e">
        <f>EUR1Y!AX1025</f>
        <v>#VALUE!</v>
      </c>
      <c r="N1026" s="102">
        <f>EUR1Y!AY1025</f>
        <v>1.8429600184755663E-2</v>
      </c>
      <c r="O1026" s="220" t="e">
        <f t="shared" si="63"/>
        <v>#VALUE!</v>
      </c>
    </row>
    <row r="1027" spans="1:15" x14ac:dyDescent="0.2">
      <c r="A1027" s="57" t="s">
        <v>44</v>
      </c>
      <c r="B1027" s="219">
        <f>_xll.qlInterestRateIndexFixingDate(IborIndex&amp;"6M",C1027,Trigger)</f>
        <v>46470</v>
      </c>
      <c r="C1027" s="219">
        <f>_xll.qlCalendarAdvance(Calendar,C1026,A1027,"f",,Trigger)</f>
        <v>46476</v>
      </c>
      <c r="D1027" s="102" t="e">
        <f>EUR1M!AP1026</f>
        <v>#VALUE!</v>
      </c>
      <c r="E1027" s="102">
        <f>EUR1M!AQ1026</f>
        <v>1.6586414105486946E-2</v>
      </c>
      <c r="F1027" s="220" t="e">
        <f t="shared" si="60"/>
        <v>#VALUE!</v>
      </c>
      <c r="G1027" s="102" t="e">
        <f>EUR3M!AX1026</f>
        <v>#VALUE!</v>
      </c>
      <c r="H1027" s="102">
        <f>EUR3M!AY1026</f>
        <v>1.7470651070095336E-2</v>
      </c>
      <c r="I1027" s="220" t="e">
        <f t="shared" si="61"/>
        <v>#VALUE!</v>
      </c>
      <c r="J1027" s="102" t="e">
        <f>EUR6M!AX1026</f>
        <v>#VALUE!</v>
      </c>
      <c r="K1027" s="102">
        <f>EUR6M!AY1026</f>
        <v>1.7847642049819958E-2</v>
      </c>
      <c r="L1027" s="220" t="e">
        <f t="shared" si="62"/>
        <v>#VALUE!</v>
      </c>
      <c r="M1027" s="102" t="e">
        <f>EUR1Y!AX1026</f>
        <v>#VALUE!</v>
      </c>
      <c r="N1027" s="102">
        <f>EUR1Y!AY1026</f>
        <v>1.8425151595563429E-2</v>
      </c>
      <c r="O1027" s="220" t="e">
        <f t="shared" si="63"/>
        <v>#VALUE!</v>
      </c>
    </row>
    <row r="1028" spans="1:15" x14ac:dyDescent="0.2">
      <c r="A1028" s="57" t="s">
        <v>44</v>
      </c>
      <c r="B1028" s="219">
        <f>_xll.qlInterestRateIndexFixingDate(IborIndex&amp;"6M",C1028,Trigger)</f>
        <v>46479</v>
      </c>
      <c r="C1028" s="219">
        <f>_xll.qlCalendarAdvance(Calendar,C1027,A1028,"f",,Trigger)</f>
        <v>46483</v>
      </c>
      <c r="D1028" s="102" t="e">
        <f>EUR1M!AP1027</f>
        <v>#VALUE!</v>
      </c>
      <c r="E1028" s="102">
        <f>EUR1M!AQ1027</f>
        <v>1.658911053386003E-2</v>
      </c>
      <c r="F1028" s="220" t="e">
        <f t="shared" ref="F1028:F1091" si="64">(D1028-E1028)*10000</f>
        <v>#VALUE!</v>
      </c>
      <c r="G1028" s="102" t="e">
        <f>EUR3M!AX1027</f>
        <v>#VALUE!</v>
      </c>
      <c r="H1028" s="102">
        <f>EUR3M!AY1027</f>
        <v>1.7470061249459344E-2</v>
      </c>
      <c r="I1028" s="220" t="e">
        <f t="shared" ref="I1028:I1091" si="65">(G1028-H1028)*10000</f>
        <v>#VALUE!</v>
      </c>
      <c r="J1028" s="102" t="e">
        <f>EUR6M!AX1027</f>
        <v>#VALUE!</v>
      </c>
      <c r="K1028" s="102">
        <f>EUR6M!AY1027</f>
        <v>1.7845235975250645E-2</v>
      </c>
      <c r="L1028" s="220" t="e">
        <f t="shared" ref="L1028:L1091" si="66">(J1028-K1028)*10000</f>
        <v>#VALUE!</v>
      </c>
      <c r="M1028" s="102" t="e">
        <f>EUR1Y!AX1027</f>
        <v>#VALUE!</v>
      </c>
      <c r="N1028" s="102">
        <f>EUR1Y!AY1027</f>
        <v>1.8420643541015292E-2</v>
      </c>
      <c r="O1028" s="220" t="e">
        <f t="shared" ref="O1028:O1091" si="67">(M1028-N1028)*10000</f>
        <v>#VALUE!</v>
      </c>
    </row>
    <row r="1029" spans="1:15" x14ac:dyDescent="0.2">
      <c r="A1029" s="57" t="s">
        <v>44</v>
      </c>
      <c r="B1029" s="219">
        <f>_xll.qlInterestRateIndexFixingDate(IborIndex&amp;"6M",C1029,Trigger)</f>
        <v>46486</v>
      </c>
      <c r="C1029" s="219">
        <f>_xll.qlCalendarAdvance(Calendar,C1028,A1029,"f",,Trigger)</f>
        <v>46490</v>
      </c>
      <c r="D1029" s="102" t="e">
        <f>EUR1M!AP1028</f>
        <v>#VALUE!</v>
      </c>
      <c r="E1029" s="102">
        <f>EUR1M!AQ1028</f>
        <v>1.6591598320004619E-2</v>
      </c>
      <c r="F1029" s="220" t="e">
        <f t="shared" si="64"/>
        <v>#VALUE!</v>
      </c>
      <c r="G1029" s="102" t="e">
        <f>EUR3M!AX1028</f>
        <v>#VALUE!</v>
      </c>
      <c r="H1029" s="102">
        <f>EUR3M!AY1028</f>
        <v>1.7469730180142327E-2</v>
      </c>
      <c r="I1029" s="220" t="e">
        <f t="shared" si="65"/>
        <v>#VALUE!</v>
      </c>
      <c r="J1029" s="102" t="e">
        <f>EUR6M!AX1028</f>
        <v>#VALUE!</v>
      </c>
      <c r="K1029" s="102">
        <f>EUR6M!AY1028</f>
        <v>1.7842745152376351E-2</v>
      </c>
      <c r="L1029" s="220" t="e">
        <f t="shared" si="66"/>
        <v>#VALUE!</v>
      </c>
      <c r="M1029" s="102" t="e">
        <f>EUR1Y!AX1028</f>
        <v>#VALUE!</v>
      </c>
      <c r="N1029" s="102">
        <f>EUR1Y!AY1028</f>
        <v>1.8416197040360523E-2</v>
      </c>
      <c r="O1029" s="220" t="e">
        <f t="shared" si="67"/>
        <v>#VALUE!</v>
      </c>
    </row>
    <row r="1030" spans="1:15" x14ac:dyDescent="0.2">
      <c r="A1030" s="57" t="s">
        <v>44</v>
      </c>
      <c r="B1030" s="219">
        <f>_xll.qlInterestRateIndexFixingDate(IborIndex&amp;"6M",C1030,Trigger)</f>
        <v>46493</v>
      </c>
      <c r="C1030" s="219">
        <f>_xll.qlCalendarAdvance(Calendar,C1029,A1030,"f",,Trigger)</f>
        <v>46497</v>
      </c>
      <c r="D1030" s="102" t="e">
        <f>EUR1M!AP1029</f>
        <v>#VALUE!</v>
      </c>
      <c r="E1030" s="102">
        <f>EUR1M!AQ1029</f>
        <v>1.6593891709303088E-2</v>
      </c>
      <c r="F1030" s="220" t="e">
        <f t="shared" si="64"/>
        <v>#VALUE!</v>
      </c>
      <c r="G1030" s="102" t="e">
        <f>EUR3M!AX1029</f>
        <v>#VALUE!</v>
      </c>
      <c r="H1030" s="102">
        <f>EUR3M!AY1029</f>
        <v>1.7469281742014377E-2</v>
      </c>
      <c r="I1030" s="220" t="e">
        <f t="shared" si="65"/>
        <v>#VALUE!</v>
      </c>
      <c r="J1030" s="102" t="e">
        <f>EUR6M!AX1029</f>
        <v>#VALUE!</v>
      </c>
      <c r="K1030" s="102">
        <f>EUR6M!AY1029</f>
        <v>1.784017730579792E-2</v>
      </c>
      <c r="L1030" s="220" t="e">
        <f t="shared" si="66"/>
        <v>#VALUE!</v>
      </c>
      <c r="M1030" s="102" t="e">
        <f>EUR1Y!AX1029</f>
        <v>#VALUE!</v>
      </c>
      <c r="N1030" s="102">
        <f>EUR1Y!AY1029</f>
        <v>1.8411466762789715E-2</v>
      </c>
      <c r="O1030" s="220" t="e">
        <f t="shared" si="67"/>
        <v>#VALUE!</v>
      </c>
    </row>
    <row r="1031" spans="1:15" x14ac:dyDescent="0.2">
      <c r="A1031" s="57" t="s">
        <v>44</v>
      </c>
      <c r="B1031" s="219">
        <f>_xll.qlInterestRateIndexFixingDate(IborIndex&amp;"6M",C1031,Trigger)</f>
        <v>46500</v>
      </c>
      <c r="C1031" s="219">
        <f>_xll.qlCalendarAdvance(Calendar,C1030,A1031,"f",,Trigger)</f>
        <v>46504</v>
      </c>
      <c r="D1031" s="102" t="e">
        <f>EUR1M!AP1030</f>
        <v>#VALUE!</v>
      </c>
      <c r="E1031" s="102">
        <f>EUR1M!AQ1030</f>
        <v>1.6596022506359387E-2</v>
      </c>
      <c r="F1031" s="220" t="e">
        <f t="shared" si="64"/>
        <v>#VALUE!</v>
      </c>
      <c r="G1031" s="102" t="e">
        <f>EUR3M!AX1030</f>
        <v>#VALUE!</v>
      </c>
      <c r="H1031" s="102">
        <f>EUR3M!AY1030</f>
        <v>1.7468731043135351E-2</v>
      </c>
      <c r="I1031" s="220" t="e">
        <f t="shared" si="65"/>
        <v>#VALUE!</v>
      </c>
      <c r="J1031" s="102" t="e">
        <f>EUR6M!AX1030</f>
        <v>#VALUE!</v>
      </c>
      <c r="K1031" s="102">
        <f>EUR6M!AY1030</f>
        <v>1.7837540207943734E-2</v>
      </c>
      <c r="L1031" s="220" t="e">
        <f t="shared" si="66"/>
        <v>#VALUE!</v>
      </c>
      <c r="M1031" s="102" t="e">
        <f>EUR1Y!AX1030</f>
        <v>#VALUE!</v>
      </c>
      <c r="N1031" s="102">
        <f>EUR1Y!AY1030</f>
        <v>1.8406470156474244E-2</v>
      </c>
      <c r="O1031" s="220" t="e">
        <f t="shared" si="67"/>
        <v>#VALUE!</v>
      </c>
    </row>
    <row r="1032" spans="1:15" x14ac:dyDescent="0.2">
      <c r="A1032" s="57" t="s">
        <v>44</v>
      </c>
      <c r="B1032" s="219">
        <f>_xll.qlInterestRateIndexFixingDate(IborIndex&amp;"6M",C1032,Trigger)</f>
        <v>46507</v>
      </c>
      <c r="C1032" s="219">
        <f>_xll.qlCalendarAdvance(Calendar,C1031,A1032,"f",,Trigger)</f>
        <v>46511</v>
      </c>
      <c r="D1032" s="102" t="e">
        <f>EUR1M!AP1031</f>
        <v>#VALUE!</v>
      </c>
      <c r="E1032" s="102">
        <f>EUR1M!AQ1031</f>
        <v>1.659802376333952E-2</v>
      </c>
      <c r="F1032" s="220" t="e">
        <f t="shared" si="64"/>
        <v>#VALUE!</v>
      </c>
      <c r="G1032" s="102" t="e">
        <f>EUR3M!AX1031</f>
        <v>#VALUE!</v>
      </c>
      <c r="H1032" s="102">
        <f>EUR3M!AY1031</f>
        <v>1.7468459195132933E-2</v>
      </c>
      <c r="I1032" s="220" t="e">
        <f t="shared" si="65"/>
        <v>#VALUE!</v>
      </c>
      <c r="J1032" s="102" t="e">
        <f>EUR6M!AX1031</f>
        <v>#VALUE!</v>
      </c>
      <c r="K1032" s="102">
        <f>EUR6M!AY1031</f>
        <v>1.7835534372622159E-2</v>
      </c>
      <c r="L1032" s="220" t="e">
        <f t="shared" si="66"/>
        <v>#VALUE!</v>
      </c>
      <c r="M1032" s="102" t="e">
        <f>EUR1Y!AX1031</f>
        <v>#VALUE!</v>
      </c>
      <c r="N1032" s="102">
        <f>EUR1Y!AY1031</f>
        <v>1.8402105562626631E-2</v>
      </c>
      <c r="O1032" s="220" t="e">
        <f t="shared" si="67"/>
        <v>#VALUE!</v>
      </c>
    </row>
    <row r="1033" spans="1:15" x14ac:dyDescent="0.2">
      <c r="A1033" s="57" t="s">
        <v>44</v>
      </c>
      <c r="B1033" s="219">
        <f>_xll.qlInterestRateIndexFixingDate(IborIndex&amp;"6M",C1033,Trigger)</f>
        <v>46514</v>
      </c>
      <c r="C1033" s="219">
        <f>_xll.qlCalendarAdvance(Calendar,C1032,A1033,"f",,Trigger)</f>
        <v>46518</v>
      </c>
      <c r="D1033" s="102" t="e">
        <f>EUR1M!AP1032</f>
        <v>#VALUE!</v>
      </c>
      <c r="E1033" s="102">
        <f>EUR1M!AQ1032</f>
        <v>1.6599928745191783E-2</v>
      </c>
      <c r="F1033" s="220" t="e">
        <f t="shared" si="64"/>
        <v>#VALUE!</v>
      </c>
      <c r="G1033" s="102" t="e">
        <f>EUR3M!AX1032</f>
        <v>#VALUE!</v>
      </c>
      <c r="H1033" s="102">
        <f>EUR3M!AY1032</f>
        <v>1.7467746057966225E-2</v>
      </c>
      <c r="I1033" s="220" t="e">
        <f t="shared" si="65"/>
        <v>#VALUE!</v>
      </c>
      <c r="J1033" s="102" t="e">
        <f>EUR6M!AX1032</f>
        <v>#VALUE!</v>
      </c>
      <c r="K1033" s="102">
        <f>EUR6M!AY1032</f>
        <v>1.7832772678850427E-2</v>
      </c>
      <c r="L1033" s="220" t="e">
        <f t="shared" si="66"/>
        <v>#VALUE!</v>
      </c>
      <c r="M1033" s="102" t="e">
        <f>EUR1Y!AX1032</f>
        <v>#VALUE!</v>
      </c>
      <c r="N1033" s="102">
        <f>EUR1Y!AY1032</f>
        <v>1.8397367077642241E-2</v>
      </c>
      <c r="O1033" s="220" t="e">
        <f t="shared" si="67"/>
        <v>#VALUE!</v>
      </c>
    </row>
    <row r="1034" spans="1:15" x14ac:dyDescent="0.2">
      <c r="A1034" s="57" t="s">
        <v>44</v>
      </c>
      <c r="B1034" s="219">
        <f>_xll.qlInterestRateIndexFixingDate(IborIndex&amp;"6M",C1034,Trigger)</f>
        <v>46521</v>
      </c>
      <c r="C1034" s="219">
        <f>_xll.qlCalendarAdvance(Calendar,C1033,A1034,"f",,Trigger)</f>
        <v>46525</v>
      </c>
      <c r="D1034" s="102" t="e">
        <f>EUR1M!AP1033</f>
        <v>#VALUE!</v>
      </c>
      <c r="E1034" s="102">
        <f>EUR1M!AQ1033</f>
        <v>1.6601767429344216E-2</v>
      </c>
      <c r="F1034" s="220" t="e">
        <f t="shared" si="64"/>
        <v>#VALUE!</v>
      </c>
      <c r="G1034" s="102" t="e">
        <f>EUR3M!AX1033</f>
        <v>#VALUE!</v>
      </c>
      <c r="H1034" s="102">
        <f>EUR3M!AY1033</f>
        <v>1.7466976195130133E-2</v>
      </c>
      <c r="I1034" s="220" t="e">
        <f t="shared" si="65"/>
        <v>#VALUE!</v>
      </c>
      <c r="J1034" s="102" t="e">
        <f>EUR6M!AX1033</f>
        <v>#VALUE!</v>
      </c>
      <c r="K1034" s="102">
        <f>EUR6M!AY1033</f>
        <v>1.7829964671186617E-2</v>
      </c>
      <c r="L1034" s="220" t="e">
        <f t="shared" si="66"/>
        <v>#VALUE!</v>
      </c>
      <c r="M1034" s="102" t="e">
        <f>EUR1Y!AX1033</f>
        <v>#VALUE!</v>
      </c>
      <c r="N1034" s="102">
        <f>EUR1Y!AY1033</f>
        <v>1.8392595640126713E-2</v>
      </c>
      <c r="O1034" s="220" t="e">
        <f t="shared" si="67"/>
        <v>#VALUE!</v>
      </c>
    </row>
    <row r="1035" spans="1:15" x14ac:dyDescent="0.2">
      <c r="A1035" s="57" t="s">
        <v>44</v>
      </c>
      <c r="B1035" s="219">
        <f>_xll.qlInterestRateIndexFixingDate(IborIndex&amp;"6M",C1035,Trigger)</f>
        <v>46528</v>
      </c>
      <c r="C1035" s="219">
        <f>_xll.qlCalendarAdvance(Calendar,C1034,A1035,"f",,Trigger)</f>
        <v>46532</v>
      </c>
      <c r="D1035" s="102" t="e">
        <f>EUR1M!AP1034</f>
        <v>#VALUE!</v>
      </c>
      <c r="E1035" s="102">
        <f>EUR1M!AQ1034</f>
        <v>1.6603548347746966E-2</v>
      </c>
      <c r="F1035" s="220" t="e">
        <f t="shared" si="64"/>
        <v>#VALUE!</v>
      </c>
      <c r="G1035" s="102" t="e">
        <f>EUR3M!AX1034</f>
        <v>#VALUE!</v>
      </c>
      <c r="H1035" s="102">
        <f>EUR3M!AY1034</f>
        <v>1.7466156665803995E-2</v>
      </c>
      <c r="I1035" s="220" t="e">
        <f t="shared" si="65"/>
        <v>#VALUE!</v>
      </c>
      <c r="J1035" s="102" t="e">
        <f>EUR6M!AX1034</f>
        <v>#VALUE!</v>
      </c>
      <c r="K1035" s="102">
        <f>EUR6M!AY1034</f>
        <v>1.782711262441625E-2</v>
      </c>
      <c r="L1035" s="220" t="e">
        <f t="shared" si="66"/>
        <v>#VALUE!</v>
      </c>
      <c r="M1035" s="102" t="e">
        <f>EUR1Y!AX1034</f>
        <v>#VALUE!</v>
      </c>
      <c r="N1035" s="102">
        <f>EUR1Y!AY1034</f>
        <v>1.8387792763236821E-2</v>
      </c>
      <c r="O1035" s="220" t="e">
        <f t="shared" si="67"/>
        <v>#VALUE!</v>
      </c>
    </row>
    <row r="1036" spans="1:15" x14ac:dyDescent="0.2">
      <c r="A1036" s="57" t="s">
        <v>44</v>
      </c>
      <c r="B1036" s="219">
        <f>_xll.qlInterestRateIndexFixingDate(IborIndex&amp;"6M",C1036,Trigger)</f>
        <v>46535</v>
      </c>
      <c r="C1036" s="219">
        <f>_xll.qlCalendarAdvance(Calendar,C1035,A1036,"f",,Trigger)</f>
        <v>46539</v>
      </c>
      <c r="D1036" s="102" t="e">
        <f>EUR1M!AP1035</f>
        <v>#VALUE!</v>
      </c>
      <c r="E1036" s="102">
        <f>EUR1M!AQ1035</f>
        <v>1.6605271826496681E-2</v>
      </c>
      <c r="F1036" s="220" t="e">
        <f t="shared" si="64"/>
        <v>#VALUE!</v>
      </c>
      <c r="G1036" s="102" t="e">
        <f>EUR3M!AX1035</f>
        <v>#VALUE!</v>
      </c>
      <c r="H1036" s="102">
        <f>EUR3M!AY1035</f>
        <v>1.7465288085920325E-2</v>
      </c>
      <c r="I1036" s="220" t="e">
        <f t="shared" si="65"/>
        <v>#VALUE!</v>
      </c>
      <c r="J1036" s="102" t="e">
        <f>EUR6M!AX1035</f>
        <v>#VALUE!</v>
      </c>
      <c r="K1036" s="102">
        <f>EUR6M!AY1035</f>
        <v>1.7823562076405366E-2</v>
      </c>
      <c r="L1036" s="220" t="e">
        <f t="shared" si="66"/>
        <v>#VALUE!</v>
      </c>
      <c r="M1036" s="102" t="e">
        <f>EUR1Y!AX1035</f>
        <v>#VALUE!</v>
      </c>
      <c r="N1036" s="102">
        <f>EUR1Y!AY1035</f>
        <v>1.8382958959665709E-2</v>
      </c>
      <c r="O1036" s="220" t="e">
        <f t="shared" si="67"/>
        <v>#VALUE!</v>
      </c>
    </row>
    <row r="1037" spans="1:15" x14ac:dyDescent="0.2">
      <c r="A1037" s="57" t="s">
        <v>44</v>
      </c>
      <c r="B1037" s="219">
        <f>_xll.qlInterestRateIndexFixingDate(IborIndex&amp;"6M",C1037,Trigger)</f>
        <v>46542</v>
      </c>
      <c r="C1037" s="219">
        <f>_xll.qlCalendarAdvance(Calendar,C1036,A1037,"f",,Trigger)</f>
        <v>46546</v>
      </c>
      <c r="D1037" s="102" t="e">
        <f>EUR1M!AP1036</f>
        <v>#VALUE!</v>
      </c>
      <c r="E1037" s="102">
        <f>EUR1M!AQ1036</f>
        <v>1.6606938175520447E-2</v>
      </c>
      <c r="F1037" s="220" t="e">
        <f t="shared" si="64"/>
        <v>#VALUE!</v>
      </c>
      <c r="G1037" s="102" t="e">
        <f>EUR3M!AX1036</f>
        <v>#VALUE!</v>
      </c>
      <c r="H1037" s="102">
        <f>EUR3M!AY1036</f>
        <v>1.7464370876032285E-2</v>
      </c>
      <c r="I1037" s="220" t="e">
        <f t="shared" si="65"/>
        <v>#VALUE!</v>
      </c>
      <c r="J1037" s="102" t="e">
        <f>EUR6M!AX1036</f>
        <v>#VALUE!</v>
      </c>
      <c r="K1037" s="102">
        <f>EUR6M!AY1036</f>
        <v>1.7820632531112237E-2</v>
      </c>
      <c r="L1037" s="220" t="e">
        <f t="shared" si="66"/>
        <v>#VALUE!</v>
      </c>
      <c r="M1037" s="102" t="e">
        <f>EUR1Y!AX1036</f>
        <v>#VALUE!</v>
      </c>
      <c r="N1037" s="102">
        <f>EUR1Y!AY1036</f>
        <v>1.8378094740126378E-2</v>
      </c>
      <c r="O1037" s="220" t="e">
        <f t="shared" si="67"/>
        <v>#VALUE!</v>
      </c>
    </row>
    <row r="1038" spans="1:15" x14ac:dyDescent="0.2">
      <c r="A1038" s="57" t="s">
        <v>44</v>
      </c>
      <c r="B1038" s="219">
        <f>_xll.qlInterestRateIndexFixingDate(IborIndex&amp;"6M",C1038,Trigger)</f>
        <v>46549</v>
      </c>
      <c r="C1038" s="219">
        <f>_xll.qlCalendarAdvance(Calendar,C1037,A1038,"f",,Trigger)</f>
        <v>46553</v>
      </c>
      <c r="D1038" s="102" t="e">
        <f>EUR1M!AP1037</f>
        <v>#VALUE!</v>
      </c>
      <c r="E1038" s="102">
        <f>EUR1M!AQ1037</f>
        <v>1.6608547704735355E-2</v>
      </c>
      <c r="F1038" s="220" t="e">
        <f t="shared" si="64"/>
        <v>#VALUE!</v>
      </c>
      <c r="G1038" s="102" t="e">
        <f>EUR3M!AX1037</f>
        <v>#VALUE!</v>
      </c>
      <c r="H1038" s="102">
        <f>EUR3M!AY1037</f>
        <v>1.7463405456694767E-2</v>
      </c>
      <c r="I1038" s="220" t="e">
        <f t="shared" si="65"/>
        <v>#VALUE!</v>
      </c>
      <c r="J1038" s="102" t="e">
        <f>EUR6M!AX1037</f>
        <v>#VALUE!</v>
      </c>
      <c r="K1038" s="102">
        <f>EUR6M!AY1037</f>
        <v>1.7817660223447544E-2</v>
      </c>
      <c r="L1038" s="220" t="e">
        <f t="shared" si="66"/>
        <v>#VALUE!</v>
      </c>
      <c r="M1038" s="102" t="e">
        <f>EUR1Y!AX1037</f>
        <v>#VALUE!</v>
      </c>
      <c r="N1038" s="102">
        <f>EUR1Y!AY1037</f>
        <v>1.8373200615324433E-2</v>
      </c>
      <c r="O1038" s="220" t="e">
        <f t="shared" si="67"/>
        <v>#VALUE!</v>
      </c>
    </row>
    <row r="1039" spans="1:15" x14ac:dyDescent="0.2">
      <c r="A1039" s="57" t="s">
        <v>44</v>
      </c>
      <c r="B1039" s="219">
        <f>_xll.qlInterestRateIndexFixingDate(IborIndex&amp;"6M",C1039,Trigger)</f>
        <v>46556</v>
      </c>
      <c r="C1039" s="219">
        <f>_xll.qlCalendarAdvance(Calendar,C1038,A1039,"f",,Trigger)</f>
        <v>46560</v>
      </c>
      <c r="D1039" s="102" t="e">
        <f>EUR1M!AP1038</f>
        <v>#VALUE!</v>
      </c>
      <c r="E1039" s="102">
        <f>EUR1M!AQ1038</f>
        <v>1.6610100724070986E-2</v>
      </c>
      <c r="F1039" s="220" t="e">
        <f t="shared" si="64"/>
        <v>#VALUE!</v>
      </c>
      <c r="G1039" s="102" t="e">
        <f>EUR3M!AX1038</f>
        <v>#VALUE!</v>
      </c>
      <c r="H1039" s="102">
        <f>EUR3M!AY1038</f>
        <v>1.7462392248464409E-2</v>
      </c>
      <c r="I1039" s="220" t="e">
        <f t="shared" si="65"/>
        <v>#VALUE!</v>
      </c>
      <c r="J1039" s="102" t="e">
        <f>EUR6M!AX1038</f>
        <v>#VALUE!</v>
      </c>
      <c r="K1039" s="102">
        <f>EUR6M!AY1038</f>
        <v>1.7814645608126019E-2</v>
      </c>
      <c r="L1039" s="220" t="e">
        <f t="shared" si="66"/>
        <v>#VALUE!</v>
      </c>
      <c r="M1039" s="102" t="e">
        <f>EUR1Y!AX1038</f>
        <v>#VALUE!</v>
      </c>
      <c r="N1039" s="102">
        <f>EUR1Y!AY1038</f>
        <v>1.8368277095958747E-2</v>
      </c>
      <c r="O1039" s="220" t="e">
        <f t="shared" si="67"/>
        <v>#VALUE!</v>
      </c>
    </row>
    <row r="1040" spans="1:15" x14ac:dyDescent="0.2">
      <c r="A1040" s="57" t="s">
        <v>44</v>
      </c>
      <c r="B1040" s="219">
        <f>_xll.qlInterestRateIndexFixingDate(IborIndex&amp;"6M",C1040,Trigger)</f>
        <v>46563</v>
      </c>
      <c r="C1040" s="219">
        <f>_xll.qlCalendarAdvance(Calendar,C1039,A1040,"f",,Trigger)</f>
        <v>46567</v>
      </c>
      <c r="D1040" s="102" t="e">
        <f>EUR1M!AP1039</f>
        <v>#VALUE!</v>
      </c>
      <c r="E1040" s="102">
        <f>EUR1M!AQ1039</f>
        <v>1.6611597543446932E-2</v>
      </c>
      <c r="F1040" s="220" t="e">
        <f t="shared" si="64"/>
        <v>#VALUE!</v>
      </c>
      <c r="G1040" s="102" t="e">
        <f>EUR3M!AX1039</f>
        <v>#VALUE!</v>
      </c>
      <c r="H1040" s="102">
        <f>EUR3M!AY1039</f>
        <v>1.746133167189784E-2</v>
      </c>
      <c r="I1040" s="220" t="e">
        <f t="shared" si="65"/>
        <v>#VALUE!</v>
      </c>
      <c r="J1040" s="102" t="e">
        <f>EUR6M!AX1039</f>
        <v>#VALUE!</v>
      </c>
      <c r="K1040" s="102">
        <f>EUR6M!AY1039</f>
        <v>1.7812207775177981E-2</v>
      </c>
      <c r="L1040" s="220" t="e">
        <f t="shared" si="66"/>
        <v>#VALUE!</v>
      </c>
      <c r="M1040" s="102" t="e">
        <f>EUR1Y!AX1039</f>
        <v>#VALUE!</v>
      </c>
      <c r="N1040" s="102">
        <f>EUR1Y!AY1039</f>
        <v>1.8363324692720593E-2</v>
      </c>
      <c r="O1040" s="220" t="e">
        <f t="shared" si="67"/>
        <v>#VALUE!</v>
      </c>
    </row>
    <row r="1041" spans="1:15" x14ac:dyDescent="0.2">
      <c r="A1041" s="57" t="s">
        <v>44</v>
      </c>
      <c r="B1041" s="219">
        <f>_xll.qlInterestRateIndexFixingDate(IborIndex&amp;"6M",C1041,Trigger)</f>
        <v>46570</v>
      </c>
      <c r="C1041" s="219">
        <f>_xll.qlCalendarAdvance(Calendar,C1040,A1041,"f",,Trigger)</f>
        <v>46574</v>
      </c>
      <c r="D1041" s="102" t="e">
        <f>EUR1M!AP1040</f>
        <v>#VALUE!</v>
      </c>
      <c r="E1041" s="102">
        <f>EUR1M!AQ1040</f>
        <v>1.6613038472792774E-2</v>
      </c>
      <c r="F1041" s="220" t="e">
        <f t="shared" si="64"/>
        <v>#VALUE!</v>
      </c>
      <c r="G1041" s="102" t="e">
        <f>EUR3M!AX1040</f>
        <v>#VALUE!</v>
      </c>
      <c r="H1041" s="102">
        <f>EUR3M!AY1040</f>
        <v>1.7460224147554299E-2</v>
      </c>
      <c r="I1041" s="220" t="e">
        <f t="shared" si="65"/>
        <v>#VALUE!</v>
      </c>
      <c r="J1041" s="102" t="e">
        <f>EUR6M!AX1040</f>
        <v>#VALUE!</v>
      </c>
      <c r="K1041" s="102">
        <f>EUR6M!AY1040</f>
        <v>1.7809101065751922E-2</v>
      </c>
      <c r="L1041" s="220" t="e">
        <f t="shared" si="66"/>
        <v>#VALUE!</v>
      </c>
      <c r="M1041" s="102" t="e">
        <f>EUR1Y!AX1040</f>
        <v>#VALUE!</v>
      </c>
      <c r="N1041" s="102">
        <f>EUR1Y!AY1040</f>
        <v>1.8358343916293207E-2</v>
      </c>
      <c r="O1041" s="220" t="e">
        <f t="shared" si="67"/>
        <v>#VALUE!</v>
      </c>
    </row>
    <row r="1042" spans="1:15" x14ac:dyDescent="0.2">
      <c r="A1042" s="57" t="s">
        <v>44</v>
      </c>
      <c r="B1042" s="219">
        <f>_xll.qlInterestRateIndexFixingDate(IborIndex&amp;"6M",C1042,Trigger)</f>
        <v>46577</v>
      </c>
      <c r="C1042" s="219">
        <f>_xll.qlCalendarAdvance(Calendar,C1041,A1042,"f",,Trigger)</f>
        <v>46581</v>
      </c>
      <c r="D1042" s="102" t="e">
        <f>EUR1M!AP1041</f>
        <v>#VALUE!</v>
      </c>
      <c r="E1042" s="102">
        <f>EUR1M!AQ1041</f>
        <v>1.6614423822035596E-2</v>
      </c>
      <c r="F1042" s="220" t="e">
        <f t="shared" si="64"/>
        <v>#VALUE!</v>
      </c>
      <c r="G1042" s="102" t="e">
        <f>EUR3M!AX1041</f>
        <v>#VALUE!</v>
      </c>
      <c r="H1042" s="102">
        <f>EUR3M!AY1041</f>
        <v>1.745907009599303E-2</v>
      </c>
      <c r="I1042" s="220" t="e">
        <f t="shared" si="65"/>
        <v>#VALUE!</v>
      </c>
      <c r="J1042" s="102" t="e">
        <f>EUR6M!AX1041</f>
        <v>#VALUE!</v>
      </c>
      <c r="K1042" s="102">
        <f>EUR6M!AY1041</f>
        <v>1.7805953504299157E-2</v>
      </c>
      <c r="L1042" s="220" t="e">
        <f t="shared" si="66"/>
        <v>#VALUE!</v>
      </c>
      <c r="M1042" s="102" t="e">
        <f>EUR1Y!AX1041</f>
        <v>#VALUE!</v>
      </c>
      <c r="N1042" s="102">
        <f>EUR1Y!AY1041</f>
        <v>1.8353335277352657E-2</v>
      </c>
      <c r="O1042" s="220" t="e">
        <f t="shared" si="67"/>
        <v>#VALUE!</v>
      </c>
    </row>
    <row r="1043" spans="1:15" x14ac:dyDescent="0.2">
      <c r="A1043" s="57" t="s">
        <v>44</v>
      </c>
      <c r="B1043" s="219">
        <f>_xll.qlInterestRateIndexFixingDate(IborIndex&amp;"6M",C1043,Trigger)</f>
        <v>46584</v>
      </c>
      <c r="C1043" s="219">
        <f>_xll.qlCalendarAdvance(Calendar,C1042,A1043,"f",,Trigger)</f>
        <v>46588</v>
      </c>
      <c r="D1043" s="102" t="e">
        <f>EUR1M!AP1042</f>
        <v>#VALUE!</v>
      </c>
      <c r="E1043" s="102">
        <f>EUR1M!AQ1042</f>
        <v>1.6615753901097485E-2</v>
      </c>
      <c r="F1043" s="220" t="e">
        <f t="shared" si="64"/>
        <v>#VALUE!</v>
      </c>
      <c r="G1043" s="102" t="e">
        <f>EUR3M!AX1042</f>
        <v>#VALUE!</v>
      </c>
      <c r="H1043" s="102">
        <f>EUR3M!AY1042</f>
        <v>1.7457869937775004E-2</v>
      </c>
      <c r="I1043" s="220" t="e">
        <f t="shared" si="65"/>
        <v>#VALUE!</v>
      </c>
      <c r="J1043" s="102" t="e">
        <f>EUR6M!AX1042</f>
        <v>#VALUE!</v>
      </c>
      <c r="K1043" s="102">
        <f>EUR6M!AY1042</f>
        <v>1.7802765545604709E-2</v>
      </c>
      <c r="L1043" s="220" t="e">
        <f t="shared" si="66"/>
        <v>#VALUE!</v>
      </c>
      <c r="M1043" s="102" t="e">
        <f>EUR1Y!AX1042</f>
        <v>#VALUE!</v>
      </c>
      <c r="N1043" s="102">
        <f>EUR1Y!AY1042</f>
        <v>1.8348299286566967E-2</v>
      </c>
      <c r="O1043" s="220" t="e">
        <f t="shared" si="67"/>
        <v>#VALUE!</v>
      </c>
    </row>
    <row r="1044" spans="1:15" x14ac:dyDescent="0.2">
      <c r="A1044" s="57" t="s">
        <v>44</v>
      </c>
      <c r="B1044" s="219">
        <f>_xll.qlInterestRateIndexFixingDate(IborIndex&amp;"6M",C1044,Trigger)</f>
        <v>46591</v>
      </c>
      <c r="C1044" s="219">
        <f>_xll.qlCalendarAdvance(Calendar,C1043,A1044,"f",,Trigger)</f>
        <v>46595</v>
      </c>
      <c r="D1044" s="102" t="e">
        <f>EUR1M!AP1043</f>
        <v>#VALUE!</v>
      </c>
      <c r="E1044" s="102">
        <f>EUR1M!AQ1043</f>
        <v>1.6617029019913021E-2</v>
      </c>
      <c r="F1044" s="220" t="e">
        <f t="shared" si="64"/>
        <v>#VALUE!</v>
      </c>
      <c r="G1044" s="102" t="e">
        <f>EUR3M!AX1043</f>
        <v>#VALUE!</v>
      </c>
      <c r="H1044" s="102">
        <f>EUR3M!AY1043</f>
        <v>1.745662409346381E-2</v>
      </c>
      <c r="I1044" s="220" t="e">
        <f t="shared" si="65"/>
        <v>#VALUE!</v>
      </c>
      <c r="J1044" s="102" t="e">
        <f>EUR6M!AX1043</f>
        <v>#VALUE!</v>
      </c>
      <c r="K1044" s="102">
        <f>EUR6M!AY1043</f>
        <v>1.7799537644451888E-2</v>
      </c>
      <c r="L1044" s="220" t="e">
        <f t="shared" si="66"/>
        <v>#VALUE!</v>
      </c>
      <c r="M1044" s="102" t="e">
        <f>EUR1Y!AX1043</f>
        <v>#VALUE!</v>
      </c>
      <c r="N1044" s="102">
        <f>EUR1Y!AY1043</f>
        <v>1.83432364545957E-2</v>
      </c>
      <c r="O1044" s="220" t="e">
        <f t="shared" si="67"/>
        <v>#VALUE!</v>
      </c>
    </row>
    <row r="1045" spans="1:15" x14ac:dyDescent="0.2">
      <c r="A1045" s="57" t="s">
        <v>44</v>
      </c>
      <c r="B1045" s="219">
        <f>_xll.qlInterestRateIndexFixingDate(IborIndex&amp;"6M",C1045,Trigger)</f>
        <v>46598</v>
      </c>
      <c r="C1045" s="219">
        <f>_xll.qlCalendarAdvance(Calendar,C1044,A1045,"f",,Trigger)</f>
        <v>46602</v>
      </c>
      <c r="D1045" s="102" t="e">
        <f>EUR1M!AP1044</f>
        <v>#VALUE!</v>
      </c>
      <c r="E1045" s="102">
        <f>EUR1M!AQ1044</f>
        <v>1.6618249488409287E-2</v>
      </c>
      <c r="F1045" s="220" t="e">
        <f t="shared" si="64"/>
        <v>#VALUE!</v>
      </c>
      <c r="G1045" s="102" t="e">
        <f>EUR3M!AX1044</f>
        <v>#VALUE!</v>
      </c>
      <c r="H1045" s="102">
        <f>EUR3M!AY1044</f>
        <v>1.7455332983620425E-2</v>
      </c>
      <c r="I1045" s="220" t="e">
        <f t="shared" si="65"/>
        <v>#VALUE!</v>
      </c>
      <c r="J1045" s="102" t="e">
        <f>EUR6M!AX1044</f>
        <v>#VALUE!</v>
      </c>
      <c r="K1045" s="102">
        <f>EUR6M!AY1044</f>
        <v>1.7796270255625291E-2</v>
      </c>
      <c r="L1045" s="220" t="e">
        <f t="shared" si="66"/>
        <v>#VALUE!</v>
      </c>
      <c r="M1045" s="102" t="e">
        <f>EUR1Y!AX1044</f>
        <v>#VALUE!</v>
      </c>
      <c r="N1045" s="102">
        <f>EUR1Y!AY1044</f>
        <v>1.8338147292090809E-2</v>
      </c>
      <c r="O1045" s="220" t="e">
        <f t="shared" si="67"/>
        <v>#VALUE!</v>
      </c>
    </row>
    <row r="1046" spans="1:15" x14ac:dyDescent="0.2">
      <c r="A1046" s="57" t="s">
        <v>44</v>
      </c>
      <c r="B1046" s="219">
        <f>_xll.qlInterestRateIndexFixingDate(IborIndex&amp;"6M",C1046,Trigger)</f>
        <v>46605</v>
      </c>
      <c r="C1046" s="219">
        <f>_xll.qlCalendarAdvance(Calendar,C1045,A1046,"f",,Trigger)</f>
        <v>46609</v>
      </c>
      <c r="D1046" s="102" t="e">
        <f>EUR1M!AP1045</f>
        <v>#VALUE!</v>
      </c>
      <c r="E1046" s="102">
        <f>EUR1M!AQ1045</f>
        <v>1.6619415616518363E-2</v>
      </c>
      <c r="F1046" s="220" t="e">
        <f t="shared" si="64"/>
        <v>#VALUE!</v>
      </c>
      <c r="G1046" s="102" t="e">
        <f>EUR3M!AX1045</f>
        <v>#VALUE!</v>
      </c>
      <c r="H1046" s="102">
        <f>EUR3M!AY1045</f>
        <v>1.7453997028811039E-2</v>
      </c>
      <c r="I1046" s="220" t="e">
        <f t="shared" si="65"/>
        <v>#VALUE!</v>
      </c>
      <c r="J1046" s="102" t="e">
        <f>EUR6M!AX1045</f>
        <v>#VALUE!</v>
      </c>
      <c r="K1046" s="102">
        <f>EUR6M!AY1045</f>
        <v>1.7792963833908656E-2</v>
      </c>
      <c r="L1046" s="220" t="e">
        <f t="shared" si="66"/>
        <v>#VALUE!</v>
      </c>
      <c r="M1046" s="102" t="e">
        <f>EUR1Y!AX1045</f>
        <v>#VALUE!</v>
      </c>
      <c r="N1046" s="102">
        <f>EUR1Y!AY1045</f>
        <v>1.8333032309695782E-2</v>
      </c>
      <c r="O1046" s="220" t="e">
        <f t="shared" si="67"/>
        <v>#VALUE!</v>
      </c>
    </row>
    <row r="1047" spans="1:15" x14ac:dyDescent="0.2">
      <c r="A1047" s="57" t="s">
        <v>44</v>
      </c>
      <c r="B1047" s="219">
        <f>_xll.qlInterestRateIndexFixingDate(IborIndex&amp;"6M",C1047,Trigger)</f>
        <v>46612</v>
      </c>
      <c r="C1047" s="219">
        <f>_xll.qlCalendarAdvance(Calendar,C1046,A1047,"f",,Trigger)</f>
        <v>46616</v>
      </c>
      <c r="D1047" s="102" t="e">
        <f>EUR1M!AP1046</f>
        <v>#VALUE!</v>
      </c>
      <c r="E1047" s="102">
        <f>EUR1M!AQ1046</f>
        <v>1.6620527714167332E-2</v>
      </c>
      <c r="F1047" s="220" t="e">
        <f t="shared" si="64"/>
        <v>#VALUE!</v>
      </c>
      <c r="G1047" s="102" t="e">
        <f>EUR3M!AX1046</f>
        <v>#VALUE!</v>
      </c>
      <c r="H1047" s="102">
        <f>EUR3M!AY1046</f>
        <v>1.7452616649599233E-2</v>
      </c>
      <c r="I1047" s="220" t="e">
        <f t="shared" si="65"/>
        <v>#VALUE!</v>
      </c>
      <c r="J1047" s="102" t="e">
        <f>EUR6M!AX1046</f>
        <v>#VALUE!</v>
      </c>
      <c r="K1047" s="102">
        <f>EUR6M!AY1046</f>
        <v>1.778961883408357E-2</v>
      </c>
      <c r="L1047" s="220" t="e">
        <f t="shared" si="66"/>
        <v>#VALUE!</v>
      </c>
      <c r="M1047" s="102" t="e">
        <f>EUR1Y!AX1046</f>
        <v>#VALUE!</v>
      </c>
      <c r="N1047" s="102">
        <f>EUR1Y!AY1046</f>
        <v>1.8327892018045626E-2</v>
      </c>
      <c r="O1047" s="220" t="e">
        <f t="shared" si="67"/>
        <v>#VALUE!</v>
      </c>
    </row>
    <row r="1048" spans="1:15" x14ac:dyDescent="0.2">
      <c r="A1048" s="57" t="s">
        <v>44</v>
      </c>
      <c r="B1048" s="219">
        <f>_xll.qlInterestRateIndexFixingDate(IborIndex&amp;"6M",C1048,Trigger)</f>
        <v>46619</v>
      </c>
      <c r="C1048" s="219">
        <f>_xll.qlCalendarAdvance(Calendar,C1047,A1048,"f",,Trigger)</f>
        <v>46623</v>
      </c>
      <c r="D1048" s="102" t="e">
        <f>EUR1M!AP1047</f>
        <v>#VALUE!</v>
      </c>
      <c r="E1048" s="102">
        <f>EUR1M!AQ1047</f>
        <v>1.6621586091293272E-2</v>
      </c>
      <c r="F1048" s="220" t="e">
        <f t="shared" si="64"/>
        <v>#VALUE!</v>
      </c>
      <c r="G1048" s="102" t="e">
        <f>EUR3M!AX1047</f>
        <v>#VALUE!</v>
      </c>
      <c r="H1048" s="102">
        <f>EUR3M!AY1047</f>
        <v>1.7451192266552069E-2</v>
      </c>
      <c r="I1048" s="220" t="e">
        <f t="shared" si="65"/>
        <v>#VALUE!</v>
      </c>
      <c r="J1048" s="102" t="e">
        <f>EUR6M!AX1047</f>
        <v>#VALUE!</v>
      </c>
      <c r="K1048" s="102">
        <f>EUR6M!AY1047</f>
        <v>1.7786235710932484E-2</v>
      </c>
      <c r="L1048" s="220" t="e">
        <f t="shared" si="66"/>
        <v>#VALUE!</v>
      </c>
      <c r="M1048" s="102" t="e">
        <f>EUR1Y!AX1047</f>
        <v>#VALUE!</v>
      </c>
      <c r="N1048" s="102">
        <f>EUR1Y!AY1047</f>
        <v>1.8322726927766448E-2</v>
      </c>
      <c r="O1048" s="220" t="e">
        <f t="shared" si="67"/>
        <v>#VALUE!</v>
      </c>
    </row>
    <row r="1049" spans="1:15" x14ac:dyDescent="0.2">
      <c r="A1049" s="57" t="s">
        <v>44</v>
      </c>
      <c r="B1049" s="219">
        <f>_xll.qlInterestRateIndexFixingDate(IborIndex&amp;"6M",C1049,Trigger)</f>
        <v>46626</v>
      </c>
      <c r="C1049" s="219">
        <f>_xll.qlCalendarAdvance(Calendar,C1048,A1049,"f",,Trigger)</f>
        <v>46630</v>
      </c>
      <c r="D1049" s="102" t="e">
        <f>EUR1M!AP1048</f>
        <v>#VALUE!</v>
      </c>
      <c r="E1049" s="102">
        <f>EUR1M!AQ1048</f>
        <v>1.6622591057828262E-2</v>
      </c>
      <c r="F1049" s="220" t="e">
        <f t="shared" si="64"/>
        <v>#VALUE!</v>
      </c>
      <c r="G1049" s="102" t="e">
        <f>EUR3M!AX1048</f>
        <v>#VALUE!</v>
      </c>
      <c r="H1049" s="102">
        <f>EUR3M!AY1048</f>
        <v>1.7449415034581823E-2</v>
      </c>
      <c r="I1049" s="220" t="e">
        <f t="shared" si="65"/>
        <v>#VALUE!</v>
      </c>
      <c r="J1049" s="102" t="e">
        <f>EUR6M!AX1048</f>
        <v>#VALUE!</v>
      </c>
      <c r="K1049" s="102">
        <f>EUR6M!AY1048</f>
        <v>1.7782091299748233E-2</v>
      </c>
      <c r="L1049" s="220" t="e">
        <f t="shared" si="66"/>
        <v>#VALUE!</v>
      </c>
      <c r="M1049" s="102" t="e">
        <f>EUR1Y!AX1048</f>
        <v>#VALUE!</v>
      </c>
      <c r="N1049" s="102">
        <f>EUR1Y!AY1048</f>
        <v>1.8317537549476324E-2</v>
      </c>
      <c r="O1049" s="220" t="e">
        <f t="shared" si="67"/>
        <v>#VALUE!</v>
      </c>
    </row>
    <row r="1050" spans="1:15" x14ac:dyDescent="0.2">
      <c r="A1050" s="57" t="s">
        <v>44</v>
      </c>
      <c r="B1050" s="219">
        <f>_xll.qlInterestRateIndexFixingDate(IborIndex&amp;"6M",C1050,Trigger)</f>
        <v>46633</v>
      </c>
      <c r="C1050" s="219">
        <f>_xll.qlCalendarAdvance(Calendar,C1049,A1050,"f",,Trigger)</f>
        <v>46637</v>
      </c>
      <c r="D1050" s="102" t="e">
        <f>EUR1M!AP1049</f>
        <v>#VALUE!</v>
      </c>
      <c r="E1050" s="102">
        <f>EUR1M!AQ1049</f>
        <v>1.662354292370688E-2</v>
      </c>
      <c r="F1050" s="220" t="e">
        <f t="shared" si="64"/>
        <v>#VALUE!</v>
      </c>
      <c r="G1050" s="102" t="e">
        <f>EUR3M!AX1049</f>
        <v>#VALUE!</v>
      </c>
      <c r="H1050" s="102">
        <f>EUR3M!AY1049</f>
        <v>1.7447906982163058E-2</v>
      </c>
      <c r="I1050" s="220" t="e">
        <f t="shared" si="65"/>
        <v>#VALUE!</v>
      </c>
      <c r="J1050" s="102" t="e">
        <f>EUR6M!AX1049</f>
        <v>#VALUE!</v>
      </c>
      <c r="K1050" s="102">
        <f>EUR6M!AY1049</f>
        <v>1.7778643989374371E-2</v>
      </c>
      <c r="L1050" s="220" t="e">
        <f t="shared" si="66"/>
        <v>#VALUE!</v>
      </c>
      <c r="M1050" s="102" t="e">
        <f>EUR1Y!AX1049</f>
        <v>#VALUE!</v>
      </c>
      <c r="N1050" s="102">
        <f>EUR1Y!AY1049</f>
        <v>1.831232439378376E-2</v>
      </c>
      <c r="O1050" s="220" t="e">
        <f t="shared" si="67"/>
        <v>#VALUE!</v>
      </c>
    </row>
    <row r="1051" spans="1:15" x14ac:dyDescent="0.2">
      <c r="A1051" s="57" t="s">
        <v>44</v>
      </c>
      <c r="B1051" s="219">
        <f>_xll.qlInterestRateIndexFixingDate(IborIndex&amp;"6M",C1051,Trigger)</f>
        <v>46640</v>
      </c>
      <c r="C1051" s="219">
        <f>_xll.qlCalendarAdvance(Calendar,C1050,A1051,"f",,Trigger)</f>
        <v>46644</v>
      </c>
      <c r="D1051" s="102" t="e">
        <f>EUR1M!AP1050</f>
        <v>#VALUE!</v>
      </c>
      <c r="E1051" s="102">
        <f>EUR1M!AQ1050</f>
        <v>1.6624441998861206E-2</v>
      </c>
      <c r="F1051" s="220" t="e">
        <f t="shared" si="64"/>
        <v>#VALUE!</v>
      </c>
      <c r="G1051" s="102" t="e">
        <f>EUR3M!AX1050</f>
        <v>#VALUE!</v>
      </c>
      <c r="H1051" s="102">
        <f>EUR3M!AY1050</f>
        <v>1.7446356159632442E-2</v>
      </c>
      <c r="I1051" s="220" t="e">
        <f t="shared" si="65"/>
        <v>#VALUE!</v>
      </c>
      <c r="J1051" s="102" t="e">
        <f>EUR6M!AX1050</f>
        <v>#VALUE!</v>
      </c>
      <c r="K1051" s="102">
        <f>EUR6M!AY1050</f>
        <v>1.7775159797199156E-2</v>
      </c>
      <c r="L1051" s="220" t="e">
        <f t="shared" si="66"/>
        <v>#VALUE!</v>
      </c>
      <c r="M1051" s="102" t="e">
        <f>EUR1Y!AX1050</f>
        <v>#VALUE!</v>
      </c>
      <c r="N1051" s="102">
        <f>EUR1Y!AY1050</f>
        <v>1.8307087971289233E-2</v>
      </c>
      <c r="O1051" s="220" t="e">
        <f t="shared" si="67"/>
        <v>#VALUE!</v>
      </c>
    </row>
    <row r="1052" spans="1:15" x14ac:dyDescent="0.2">
      <c r="A1052" s="57" t="s">
        <v>44</v>
      </c>
      <c r="B1052" s="219">
        <f>_xll.qlInterestRateIndexFixingDate(IborIndex&amp;"6M",C1052,Trigger)</f>
        <v>46647</v>
      </c>
      <c r="C1052" s="219">
        <f>_xll.qlCalendarAdvance(Calendar,C1051,A1052,"f",,Trigger)</f>
        <v>46651</v>
      </c>
      <c r="D1052" s="102" t="e">
        <f>EUR1M!AP1051</f>
        <v>#VALUE!</v>
      </c>
      <c r="E1052" s="102">
        <f>EUR1M!AQ1051</f>
        <v>1.6625288593228316E-2</v>
      </c>
      <c r="F1052" s="220" t="e">
        <f t="shared" si="64"/>
        <v>#VALUE!</v>
      </c>
      <c r="G1052" s="102" t="e">
        <f>EUR3M!AX1051</f>
        <v>#VALUE!</v>
      </c>
      <c r="H1052" s="102">
        <f>EUR3M!AY1051</f>
        <v>1.744476298753973E-2</v>
      </c>
      <c r="I1052" s="220" t="e">
        <f t="shared" si="65"/>
        <v>#VALUE!</v>
      </c>
      <c r="J1052" s="102" t="e">
        <f>EUR6M!AX1051</f>
        <v>#VALUE!</v>
      </c>
      <c r="K1052" s="102">
        <f>EUR6M!AY1051</f>
        <v>1.7771639177907677E-2</v>
      </c>
      <c r="L1052" s="220" t="e">
        <f t="shared" si="66"/>
        <v>#VALUE!</v>
      </c>
      <c r="M1052" s="102" t="e">
        <f>EUR1Y!AX1051</f>
        <v>#VALUE!</v>
      </c>
      <c r="N1052" s="102">
        <f>EUR1Y!AY1051</f>
        <v>1.8301828792583005E-2</v>
      </c>
      <c r="O1052" s="220" t="e">
        <f t="shared" si="67"/>
        <v>#VALUE!</v>
      </c>
    </row>
    <row r="1053" spans="1:15" x14ac:dyDescent="0.2">
      <c r="A1053" s="57" t="s">
        <v>44</v>
      </c>
      <c r="B1053" s="219">
        <f>_xll.qlInterestRateIndexFixingDate(IborIndex&amp;"6M",C1053,Trigger)</f>
        <v>46654</v>
      </c>
      <c r="C1053" s="219">
        <f>_xll.qlCalendarAdvance(Calendar,C1052,A1053,"f",,Trigger)</f>
        <v>46658</v>
      </c>
      <c r="D1053" s="102" t="e">
        <f>EUR1M!AP1052</f>
        <v>#VALUE!</v>
      </c>
      <c r="E1053" s="102">
        <f>EUR1M!AQ1052</f>
        <v>1.6624774104374726E-2</v>
      </c>
      <c r="F1053" s="220" t="e">
        <f t="shared" si="64"/>
        <v>#VALUE!</v>
      </c>
      <c r="G1053" s="102" t="e">
        <f>EUR3M!AX1052</f>
        <v>#VALUE!</v>
      </c>
      <c r="H1053" s="102">
        <f>EUR3M!AY1052</f>
        <v>1.7443127886432912E-2</v>
      </c>
      <c r="I1053" s="220" t="e">
        <f t="shared" si="65"/>
        <v>#VALUE!</v>
      </c>
      <c r="J1053" s="102" t="e">
        <f>EUR6M!AX1052</f>
        <v>#VALUE!</v>
      </c>
      <c r="K1053" s="102">
        <f>EUR6M!AY1052</f>
        <v>1.7768253329587484E-2</v>
      </c>
      <c r="L1053" s="220" t="e">
        <f t="shared" si="66"/>
        <v>#VALUE!</v>
      </c>
      <c r="M1053" s="102" t="e">
        <f>EUR1Y!AX1052</f>
        <v>#VALUE!</v>
      </c>
      <c r="N1053" s="102">
        <f>EUR1Y!AY1052</f>
        <v>1.8296335508116129E-2</v>
      </c>
      <c r="O1053" s="220" t="e">
        <f t="shared" si="67"/>
        <v>#VALUE!</v>
      </c>
    </row>
    <row r="1054" spans="1:15" x14ac:dyDescent="0.2">
      <c r="A1054" s="57" t="s">
        <v>44</v>
      </c>
      <c r="B1054" s="219">
        <f>_xll.qlInterestRateIndexFixingDate(IborIndex&amp;"6M",C1054,Trigger)</f>
        <v>46661</v>
      </c>
      <c r="C1054" s="219">
        <f>_xll.qlCalendarAdvance(Calendar,C1053,A1054,"f",,Trigger)</f>
        <v>46665</v>
      </c>
      <c r="D1054" s="102" t="e">
        <f>EUR1M!AP1053</f>
        <v>#VALUE!</v>
      </c>
      <c r="E1054" s="102">
        <f>EUR1M!AQ1053</f>
        <v>1.6626825579356685E-2</v>
      </c>
      <c r="F1054" s="220" t="e">
        <f t="shared" si="64"/>
        <v>#VALUE!</v>
      </c>
      <c r="G1054" s="102" t="e">
        <f>EUR3M!AX1053</f>
        <v>#VALUE!</v>
      </c>
      <c r="H1054" s="102">
        <f>EUR3M!AY1053</f>
        <v>1.7441745439533165E-2</v>
      </c>
      <c r="I1054" s="220" t="e">
        <f t="shared" si="65"/>
        <v>#VALUE!</v>
      </c>
      <c r="J1054" s="102" t="e">
        <f>EUR6M!AX1053</f>
        <v>#VALUE!</v>
      </c>
      <c r="K1054" s="102">
        <f>EUR6M!AY1053</f>
        <v>1.7764658665007933E-2</v>
      </c>
      <c r="L1054" s="220" t="e">
        <f t="shared" si="66"/>
        <v>#VALUE!</v>
      </c>
      <c r="M1054" s="102" t="e">
        <f>EUR1Y!AX1053</f>
        <v>#VALUE!</v>
      </c>
      <c r="N1054" s="102">
        <f>EUR1Y!AY1053</f>
        <v>1.8291244208853516E-2</v>
      </c>
      <c r="O1054" s="220" t="e">
        <f t="shared" si="67"/>
        <v>#VALUE!</v>
      </c>
    </row>
    <row r="1055" spans="1:15" x14ac:dyDescent="0.2">
      <c r="A1055" s="57" t="s">
        <v>44</v>
      </c>
      <c r="B1055" s="219">
        <f>_xll.qlInterestRateIndexFixingDate(IborIndex&amp;"6M",C1055,Trigger)</f>
        <v>46668</v>
      </c>
      <c r="C1055" s="219">
        <f>_xll.qlCalendarAdvance(Calendar,C1054,A1055,"f",,Trigger)</f>
        <v>46672</v>
      </c>
      <c r="D1055" s="102" t="e">
        <f>EUR1M!AP1054</f>
        <v>#VALUE!</v>
      </c>
      <c r="E1055" s="102">
        <f>EUR1M!AQ1054</f>
        <v>1.6627516590992097E-2</v>
      </c>
      <c r="F1055" s="220" t="e">
        <f t="shared" si="64"/>
        <v>#VALUE!</v>
      </c>
      <c r="G1055" s="102" t="e">
        <f>EUR3M!AX1054</f>
        <v>#VALUE!</v>
      </c>
      <c r="H1055" s="102">
        <f>EUR3M!AY1054</f>
        <v>1.7440024805558736E-2</v>
      </c>
      <c r="I1055" s="220" t="e">
        <f t="shared" si="65"/>
        <v>#VALUE!</v>
      </c>
      <c r="J1055" s="102" t="e">
        <f>EUR6M!AX1054</f>
        <v>#VALUE!</v>
      </c>
      <c r="K1055" s="102">
        <f>EUR6M!AY1054</f>
        <v>1.7761689353550901E-2</v>
      </c>
      <c r="L1055" s="220" t="e">
        <f t="shared" si="66"/>
        <v>#VALUE!</v>
      </c>
      <c r="M1055" s="102" t="e">
        <f>EUR1Y!AX1054</f>
        <v>#VALUE!</v>
      </c>
      <c r="N1055" s="102">
        <f>EUR1Y!AY1054</f>
        <v>1.8285919824965819E-2</v>
      </c>
      <c r="O1055" s="220" t="e">
        <f t="shared" si="67"/>
        <v>#VALUE!</v>
      </c>
    </row>
    <row r="1056" spans="1:15" x14ac:dyDescent="0.2">
      <c r="A1056" s="57" t="s">
        <v>44</v>
      </c>
      <c r="B1056" s="219">
        <f>_xll.qlInterestRateIndexFixingDate(IborIndex&amp;"6M",C1056,Trigger)</f>
        <v>46675</v>
      </c>
      <c r="C1056" s="219">
        <f>_xll.qlCalendarAdvance(Calendar,C1055,A1056,"f",,Trigger)</f>
        <v>46679</v>
      </c>
      <c r="D1056" s="102" t="e">
        <f>EUR1M!AP1055</f>
        <v>#VALUE!</v>
      </c>
      <c r="E1056" s="102">
        <f>EUR1M!AQ1055</f>
        <v>1.6628156361591095E-2</v>
      </c>
      <c r="F1056" s="220" t="e">
        <f t="shared" si="64"/>
        <v>#VALUE!</v>
      </c>
      <c r="G1056" s="102" t="e">
        <f>EUR3M!AX1055</f>
        <v>#VALUE!</v>
      </c>
      <c r="H1056" s="102">
        <f>EUR3M!AY1055</f>
        <v>1.7438263532303669E-2</v>
      </c>
      <c r="I1056" s="220" t="e">
        <f t="shared" si="65"/>
        <v>#VALUE!</v>
      </c>
      <c r="J1056" s="102" t="e">
        <f>EUR6M!AX1055</f>
        <v>#VALUE!</v>
      </c>
      <c r="K1056" s="102">
        <f>EUR6M!AY1055</f>
        <v>1.7757364693712564E-2</v>
      </c>
      <c r="L1056" s="220" t="e">
        <f t="shared" si="66"/>
        <v>#VALUE!</v>
      </c>
      <c r="M1056" s="102" t="e">
        <f>EUR1Y!AX1055</f>
        <v>#VALUE!</v>
      </c>
      <c r="N1056" s="102">
        <f>EUR1Y!AY1055</f>
        <v>1.8280574727136907E-2</v>
      </c>
      <c r="O1056" s="220" t="e">
        <f t="shared" si="67"/>
        <v>#VALUE!</v>
      </c>
    </row>
    <row r="1057" spans="1:15" x14ac:dyDescent="0.2">
      <c r="A1057" s="57" t="s">
        <v>44</v>
      </c>
      <c r="B1057" s="219">
        <f>_xll.qlInterestRateIndexFixingDate(IborIndex&amp;"6M",C1057,Trigger)</f>
        <v>46682</v>
      </c>
      <c r="C1057" s="219">
        <f>_xll.qlCalendarAdvance(Calendar,C1056,A1057,"f",,Trigger)</f>
        <v>46686</v>
      </c>
      <c r="D1057" s="102" t="e">
        <f>EUR1M!AP1056</f>
        <v>#VALUE!</v>
      </c>
      <c r="E1057" s="102">
        <f>EUR1M!AQ1056</f>
        <v>1.6628745201093253E-2</v>
      </c>
      <c r="F1057" s="220" t="e">
        <f t="shared" si="64"/>
        <v>#VALUE!</v>
      </c>
      <c r="G1057" s="102" t="e">
        <f>EUR3M!AX1056</f>
        <v>#VALUE!</v>
      </c>
      <c r="H1057" s="102">
        <f>EUR3M!AY1056</f>
        <v>1.7436462040343714E-2</v>
      </c>
      <c r="I1057" s="220" t="e">
        <f t="shared" si="65"/>
        <v>#VALUE!</v>
      </c>
      <c r="J1057" s="102" t="e">
        <f>EUR6M!AX1056</f>
        <v>#VALUE!</v>
      </c>
      <c r="K1057" s="102">
        <f>EUR6M!AY1056</f>
        <v>1.775366629640001E-2</v>
      </c>
      <c r="L1057" s="220" t="e">
        <f t="shared" si="66"/>
        <v>#VALUE!</v>
      </c>
      <c r="M1057" s="102" t="e">
        <f>EUR1Y!AX1056</f>
        <v>#VALUE!</v>
      </c>
      <c r="N1057" s="102">
        <f>EUR1Y!AY1056</f>
        <v>1.8275209425910783E-2</v>
      </c>
      <c r="O1057" s="220" t="e">
        <f t="shared" si="67"/>
        <v>#VALUE!</v>
      </c>
    </row>
    <row r="1058" spans="1:15" x14ac:dyDescent="0.2">
      <c r="A1058" s="57" t="s">
        <v>44</v>
      </c>
      <c r="B1058" s="219">
        <f>_xll.qlInterestRateIndexFixingDate(IborIndex&amp;"6M",C1058,Trigger)</f>
        <v>46689</v>
      </c>
      <c r="C1058" s="219">
        <f>_xll.qlCalendarAdvance(Calendar,C1057,A1058,"f",,Trigger)</f>
        <v>46693</v>
      </c>
      <c r="D1058" s="102" t="e">
        <f>EUR1M!AP1057</f>
        <v>#VALUE!</v>
      </c>
      <c r="E1058" s="102">
        <f>EUR1M!AQ1057</f>
        <v>1.6629283419443142E-2</v>
      </c>
      <c r="F1058" s="220" t="e">
        <f t="shared" si="64"/>
        <v>#VALUE!</v>
      </c>
      <c r="G1058" s="102" t="e">
        <f>EUR3M!AX1057</f>
        <v>#VALUE!</v>
      </c>
      <c r="H1058" s="102">
        <f>EUR3M!AY1057</f>
        <v>1.7434620750249406E-2</v>
      </c>
      <c r="I1058" s="220" t="e">
        <f t="shared" si="65"/>
        <v>#VALUE!</v>
      </c>
      <c r="J1058" s="102" t="e">
        <f>EUR6M!AX1057</f>
        <v>#VALUE!</v>
      </c>
      <c r="K1058" s="102">
        <f>EUR6M!AY1057</f>
        <v>1.7749775954868215E-2</v>
      </c>
      <c r="L1058" s="220" t="e">
        <f t="shared" si="66"/>
        <v>#VALUE!</v>
      </c>
      <c r="M1058" s="102" t="e">
        <f>EUR1Y!AX1057</f>
        <v>#VALUE!</v>
      </c>
      <c r="N1058" s="102">
        <f>EUR1Y!AY1057</f>
        <v>1.8269824431821444E-2</v>
      </c>
      <c r="O1058" s="220" t="e">
        <f t="shared" si="67"/>
        <v>#VALUE!</v>
      </c>
    </row>
    <row r="1059" spans="1:15" x14ac:dyDescent="0.2">
      <c r="A1059" s="57" t="s">
        <v>44</v>
      </c>
      <c r="B1059" s="219">
        <f>_xll.qlInterestRateIndexFixingDate(IborIndex&amp;"6M",C1059,Trigger)</f>
        <v>46696</v>
      </c>
      <c r="C1059" s="219">
        <f>_xll.qlCalendarAdvance(Calendar,C1058,A1059,"f",,Trigger)</f>
        <v>46700</v>
      </c>
      <c r="D1059" s="102" t="e">
        <f>EUR1M!AP1058</f>
        <v>#VALUE!</v>
      </c>
      <c r="E1059" s="102">
        <f>EUR1M!AQ1058</f>
        <v>1.6629771326580334E-2</v>
      </c>
      <c r="F1059" s="220" t="e">
        <f t="shared" si="64"/>
        <v>#VALUE!</v>
      </c>
      <c r="G1059" s="102" t="e">
        <f>EUR3M!AX1058</f>
        <v>#VALUE!</v>
      </c>
      <c r="H1059" s="102">
        <f>EUR3M!AY1058</f>
        <v>1.7432740082596491E-2</v>
      </c>
      <c r="I1059" s="220" t="e">
        <f t="shared" si="65"/>
        <v>#VALUE!</v>
      </c>
      <c r="J1059" s="102" t="e">
        <f>EUR6M!AX1058</f>
        <v>#VALUE!</v>
      </c>
      <c r="K1059" s="102">
        <f>EUR6M!AY1058</f>
        <v>1.7746013076810282E-2</v>
      </c>
      <c r="L1059" s="220" t="e">
        <f t="shared" si="66"/>
        <v>#VALUE!</v>
      </c>
      <c r="M1059" s="102" t="e">
        <f>EUR1Y!AX1058</f>
        <v>#VALUE!</v>
      </c>
      <c r="N1059" s="102">
        <f>EUR1Y!AY1058</f>
        <v>1.8264420255393345E-2</v>
      </c>
      <c r="O1059" s="220" t="e">
        <f t="shared" si="67"/>
        <v>#VALUE!</v>
      </c>
    </row>
    <row r="1060" spans="1:15" x14ac:dyDescent="0.2">
      <c r="A1060" s="57" t="s">
        <v>44</v>
      </c>
      <c r="B1060" s="219">
        <f>_xll.qlInterestRateIndexFixingDate(IborIndex&amp;"6M",C1060,Trigger)</f>
        <v>46703</v>
      </c>
      <c r="C1060" s="219">
        <f>_xll.qlCalendarAdvance(Calendar,C1059,A1060,"f",,Trigger)</f>
        <v>46707</v>
      </c>
      <c r="D1060" s="102" t="e">
        <f>EUR1M!AP1059</f>
        <v>#VALUE!</v>
      </c>
      <c r="E1060" s="102">
        <f>EUR1M!AQ1059</f>
        <v>1.6630209232444404E-2</v>
      </c>
      <c r="F1060" s="220" t="e">
        <f t="shared" si="64"/>
        <v>#VALUE!</v>
      </c>
      <c r="G1060" s="102" t="e">
        <f>EUR3M!AX1059</f>
        <v>#VALUE!</v>
      </c>
      <c r="H1060" s="102">
        <f>EUR3M!AY1059</f>
        <v>1.7430820457955506E-2</v>
      </c>
      <c r="I1060" s="220" t="e">
        <f t="shared" si="65"/>
        <v>#VALUE!</v>
      </c>
      <c r="J1060" s="102" t="e">
        <f>EUR6M!AX1059</f>
        <v>#VALUE!</v>
      </c>
      <c r="K1060" s="102">
        <f>EUR6M!AY1059</f>
        <v>1.7742217409060505E-2</v>
      </c>
      <c r="L1060" s="220" t="e">
        <f t="shared" si="66"/>
        <v>#VALUE!</v>
      </c>
      <c r="M1060" s="102" t="e">
        <f>EUR1Y!AX1059</f>
        <v>#VALUE!</v>
      </c>
      <c r="N1060" s="102">
        <f>EUR1Y!AY1059</f>
        <v>1.8258997407140511E-2</v>
      </c>
      <c r="O1060" s="220" t="e">
        <f t="shared" si="67"/>
        <v>#VALUE!</v>
      </c>
    </row>
    <row r="1061" spans="1:15" x14ac:dyDescent="0.2">
      <c r="A1061" s="57" t="s">
        <v>44</v>
      </c>
      <c r="B1061" s="219">
        <f>_xll.qlInterestRateIndexFixingDate(IborIndex&amp;"6M",C1061,Trigger)</f>
        <v>46710</v>
      </c>
      <c r="C1061" s="219">
        <f>_xll.qlCalendarAdvance(Calendar,C1060,A1061,"f",,Trigger)</f>
        <v>46714</v>
      </c>
      <c r="D1061" s="102" t="e">
        <f>EUR1M!AP1060</f>
        <v>#VALUE!</v>
      </c>
      <c r="E1061" s="102">
        <f>EUR1M!AQ1060</f>
        <v>1.663059744698242E-2</v>
      </c>
      <c r="F1061" s="220" t="e">
        <f t="shared" si="64"/>
        <v>#VALUE!</v>
      </c>
      <c r="G1061" s="102" t="e">
        <f>EUR3M!AX1060</f>
        <v>#VALUE!</v>
      </c>
      <c r="H1061" s="102">
        <f>EUR3M!AY1060</f>
        <v>1.7428862296902201E-2</v>
      </c>
      <c r="I1061" s="220" t="e">
        <f t="shared" si="65"/>
        <v>#VALUE!</v>
      </c>
      <c r="J1061" s="102" t="e">
        <f>EUR6M!AX1060</f>
        <v>#VALUE!</v>
      </c>
      <c r="K1061" s="102">
        <f>EUR6M!AY1060</f>
        <v>1.7738389406289475E-2</v>
      </c>
      <c r="L1061" s="220" t="e">
        <f t="shared" si="66"/>
        <v>#VALUE!</v>
      </c>
      <c r="M1061" s="102" t="e">
        <f>EUR1Y!AX1060</f>
        <v>#VALUE!</v>
      </c>
      <c r="N1061" s="102">
        <f>EUR1Y!AY1060</f>
        <v>1.8253556397566966E-2</v>
      </c>
      <c r="O1061" s="220" t="e">
        <f t="shared" si="67"/>
        <v>#VALUE!</v>
      </c>
    </row>
    <row r="1062" spans="1:15" x14ac:dyDescent="0.2">
      <c r="A1062" s="57" t="s">
        <v>44</v>
      </c>
      <c r="B1062" s="219">
        <f>_xll.qlInterestRateIndexFixingDate(IborIndex&amp;"6M",C1062,Trigger)</f>
        <v>46717</v>
      </c>
      <c r="C1062" s="219">
        <f>_xll.qlCalendarAdvance(Calendar,C1061,A1062,"f",,Trigger)</f>
        <v>46721</v>
      </c>
      <c r="D1062" s="102" t="e">
        <f>EUR1M!AP1061</f>
        <v>#VALUE!</v>
      </c>
      <c r="E1062" s="102">
        <f>EUR1M!AQ1061</f>
        <v>1.6630936280136455E-2</v>
      </c>
      <c r="F1062" s="220" t="e">
        <f t="shared" si="64"/>
        <v>#VALUE!</v>
      </c>
      <c r="G1062" s="102" t="e">
        <f>EUR3M!AX1061</f>
        <v>#VALUE!</v>
      </c>
      <c r="H1062" s="102">
        <f>EUR3M!AY1061</f>
        <v>1.7426594561778072E-2</v>
      </c>
      <c r="I1062" s="220" t="e">
        <f t="shared" si="65"/>
        <v>#VALUE!</v>
      </c>
      <c r="J1062" s="102" t="e">
        <f>EUR6M!AX1061</f>
        <v>#VALUE!</v>
      </c>
      <c r="K1062" s="102">
        <f>EUR6M!AY1061</f>
        <v>1.7734678381103531E-2</v>
      </c>
      <c r="L1062" s="220" t="e">
        <f t="shared" si="66"/>
        <v>#VALUE!</v>
      </c>
      <c r="M1062" s="102" t="e">
        <f>EUR1Y!AX1061</f>
        <v>#VALUE!</v>
      </c>
      <c r="N1062" s="102">
        <f>EUR1Y!AY1061</f>
        <v>1.8248097737167401E-2</v>
      </c>
      <c r="O1062" s="220" t="e">
        <f t="shared" si="67"/>
        <v>#VALUE!</v>
      </c>
    </row>
    <row r="1063" spans="1:15" x14ac:dyDescent="0.2">
      <c r="A1063" s="57" t="s">
        <v>44</v>
      </c>
      <c r="B1063" s="219">
        <f>_xll.qlInterestRateIndexFixingDate(IborIndex&amp;"6M",C1063,Trigger)</f>
        <v>46724</v>
      </c>
      <c r="C1063" s="219">
        <f>_xll.qlCalendarAdvance(Calendar,C1062,A1063,"f",,Trigger)</f>
        <v>46728</v>
      </c>
      <c r="D1063" s="102" t="e">
        <f>EUR1M!AP1062</f>
        <v>#VALUE!</v>
      </c>
      <c r="E1063" s="102">
        <f>EUR1M!AQ1062</f>
        <v>1.6631226041848579E-2</v>
      </c>
      <c r="F1063" s="220" t="e">
        <f t="shared" si="64"/>
        <v>#VALUE!</v>
      </c>
      <c r="G1063" s="102" t="e">
        <f>EUR3M!AX1062</f>
        <v>#VALUE!</v>
      </c>
      <c r="H1063" s="102">
        <f>EUR3M!AY1062</f>
        <v>1.742456330086212E-2</v>
      </c>
      <c r="I1063" s="220" t="e">
        <f t="shared" si="65"/>
        <v>#VALUE!</v>
      </c>
      <c r="J1063" s="102" t="e">
        <f>EUR6M!AX1062</f>
        <v>#VALUE!</v>
      </c>
      <c r="K1063" s="102">
        <f>EUR6M!AY1062</f>
        <v>1.7730784795154136E-2</v>
      </c>
      <c r="L1063" s="220" t="e">
        <f t="shared" si="66"/>
        <v>#VALUE!</v>
      </c>
      <c r="M1063" s="102" t="e">
        <f>EUR1Y!AX1062</f>
        <v>#VALUE!</v>
      </c>
      <c r="N1063" s="102">
        <f>EUR1Y!AY1062</f>
        <v>1.8242621936425434E-2</v>
      </c>
      <c r="O1063" s="220" t="e">
        <f t="shared" si="67"/>
        <v>#VALUE!</v>
      </c>
    </row>
    <row r="1064" spans="1:15" x14ac:dyDescent="0.2">
      <c r="A1064" s="57" t="s">
        <v>44</v>
      </c>
      <c r="B1064" s="219">
        <f>_xll.qlInterestRateIndexFixingDate(IborIndex&amp;"6M",C1064,Trigger)</f>
        <v>46731</v>
      </c>
      <c r="C1064" s="219">
        <f>_xll.qlCalendarAdvance(Calendar,C1063,A1064,"f",,Trigger)</f>
        <v>46735</v>
      </c>
      <c r="D1064" s="102" t="e">
        <f>EUR1M!AP1063</f>
        <v>#VALUE!</v>
      </c>
      <c r="E1064" s="102">
        <f>EUR1M!AQ1063</f>
        <v>1.6631467042065862E-2</v>
      </c>
      <c r="F1064" s="220" t="e">
        <f t="shared" si="64"/>
        <v>#VALUE!</v>
      </c>
      <c r="G1064" s="102" t="e">
        <f>EUR3M!AX1063</f>
        <v>#VALUE!</v>
      </c>
      <c r="H1064" s="102">
        <f>EUR3M!AY1063</f>
        <v>1.7422494737006529E-2</v>
      </c>
      <c r="I1064" s="220" t="e">
        <f t="shared" si="65"/>
        <v>#VALUE!</v>
      </c>
      <c r="J1064" s="102" t="e">
        <f>EUR6M!AX1063</f>
        <v>#VALUE!</v>
      </c>
      <c r="K1064" s="102">
        <f>EUR6M!AY1063</f>
        <v>1.7726860269184363E-2</v>
      </c>
      <c r="L1064" s="220" t="e">
        <f t="shared" si="66"/>
        <v>#VALUE!</v>
      </c>
      <c r="M1064" s="102" t="e">
        <f>EUR1Y!AX1063</f>
        <v>#VALUE!</v>
      </c>
      <c r="N1064" s="102">
        <f>EUR1Y!AY1063</f>
        <v>1.8237129505814461E-2</v>
      </c>
      <c r="O1064" s="220" t="e">
        <f t="shared" si="67"/>
        <v>#VALUE!</v>
      </c>
    </row>
    <row r="1065" spans="1:15" x14ac:dyDescent="0.2">
      <c r="A1065" s="57" t="s">
        <v>44</v>
      </c>
      <c r="B1065" s="219">
        <f>_xll.qlInterestRateIndexFixingDate(IborIndex&amp;"6M",C1065,Trigger)</f>
        <v>46738</v>
      </c>
      <c r="C1065" s="219">
        <f>_xll.qlCalendarAdvance(Calendar,C1064,A1065,"f",,Trigger)</f>
        <v>46742</v>
      </c>
      <c r="D1065" s="102" t="e">
        <f>EUR1M!AP1064</f>
        <v>#VALUE!</v>
      </c>
      <c r="E1065" s="102">
        <f>EUR1M!AQ1064</f>
        <v>1.6631659590730374E-2</v>
      </c>
      <c r="F1065" s="220" t="e">
        <f t="shared" si="64"/>
        <v>#VALUE!</v>
      </c>
      <c r="G1065" s="102" t="e">
        <f>EUR3M!AX1064</f>
        <v>#VALUE!</v>
      </c>
      <c r="H1065" s="102">
        <f>EUR3M!AY1064</f>
        <v>1.7420389290764563E-2</v>
      </c>
      <c r="I1065" s="220" t="e">
        <f t="shared" si="65"/>
        <v>#VALUE!</v>
      </c>
      <c r="J1065" s="102" t="e">
        <f>EUR6M!AX1064</f>
        <v>#VALUE!</v>
      </c>
      <c r="K1065" s="102">
        <f>EUR6M!AY1064</f>
        <v>1.7722905257880551E-2</v>
      </c>
      <c r="L1065" s="220" t="e">
        <f t="shared" si="66"/>
        <v>#VALUE!</v>
      </c>
      <c r="M1065" s="102" t="e">
        <f>EUR1Y!AX1064</f>
        <v>#VALUE!</v>
      </c>
      <c r="N1065" s="102">
        <f>EUR1Y!AY1064</f>
        <v>1.8231730774123007E-2</v>
      </c>
      <c r="O1065" s="220" t="e">
        <f t="shared" si="67"/>
        <v>#VALUE!</v>
      </c>
    </row>
    <row r="1066" spans="1:15" x14ac:dyDescent="0.2">
      <c r="A1066" s="57" t="s">
        <v>44</v>
      </c>
      <c r="B1066" s="219">
        <f>_xll.qlInterestRateIndexFixingDate(IborIndex&amp;"6M",C1066,Trigger)</f>
        <v>46745</v>
      </c>
      <c r="C1066" s="219">
        <f>_xll.qlCalendarAdvance(Calendar,C1065,A1066,"f",,Trigger)</f>
        <v>46749</v>
      </c>
      <c r="D1066" s="102" t="e">
        <f>EUR1M!AP1065</f>
        <v>#VALUE!</v>
      </c>
      <c r="E1066" s="102">
        <f>EUR1M!AQ1065</f>
        <v>1.6631803997794181E-2</v>
      </c>
      <c r="F1066" s="220" t="e">
        <f t="shared" si="64"/>
        <v>#VALUE!</v>
      </c>
      <c r="G1066" s="102" t="e">
        <f>EUR3M!AX1065</f>
        <v>#VALUE!</v>
      </c>
      <c r="H1066" s="102">
        <f>EUR3M!AY1065</f>
        <v>1.7418247382692119E-2</v>
      </c>
      <c r="I1066" s="220" t="e">
        <f t="shared" si="65"/>
        <v>#VALUE!</v>
      </c>
      <c r="J1066" s="102" t="e">
        <f>EUR6M!AX1065</f>
        <v>#VALUE!</v>
      </c>
      <c r="K1066" s="102">
        <f>EUR6M!AY1065</f>
        <v>1.7718920215925985E-2</v>
      </c>
      <c r="L1066" s="220" t="e">
        <f t="shared" si="66"/>
        <v>#VALUE!</v>
      </c>
      <c r="M1066" s="102" t="e">
        <f>EUR1Y!AX1065</f>
        <v>#VALUE!</v>
      </c>
      <c r="N1066" s="102">
        <f>EUR1Y!AY1065</f>
        <v>1.8225934603909564E-2</v>
      </c>
      <c r="O1066" s="220" t="e">
        <f t="shared" si="67"/>
        <v>#VALUE!</v>
      </c>
    </row>
    <row r="1067" spans="1:15" x14ac:dyDescent="0.2">
      <c r="A1067" s="57" t="s">
        <v>44</v>
      </c>
      <c r="B1067" s="219">
        <f>_xll.qlInterestRateIndexFixingDate(IborIndex&amp;"6M",C1067,Trigger)</f>
        <v>46752</v>
      </c>
      <c r="C1067" s="219">
        <f>_xll.qlCalendarAdvance(Calendar,C1066,A1067,"f",,Trigger)</f>
        <v>46756</v>
      </c>
      <c r="D1067" s="102" t="e">
        <f>EUR1M!AP1066</f>
        <v>#VALUE!</v>
      </c>
      <c r="E1067" s="102">
        <f>EUR1M!AQ1066</f>
        <v>1.6631900573199354E-2</v>
      </c>
      <c r="F1067" s="220" t="e">
        <f t="shared" si="64"/>
        <v>#VALUE!</v>
      </c>
      <c r="G1067" s="102" t="e">
        <f>EUR3M!AX1066</f>
        <v>#VALUE!</v>
      </c>
      <c r="H1067" s="102">
        <f>EUR3M!AY1066</f>
        <v>1.7416069433342458E-2</v>
      </c>
      <c r="I1067" s="220" t="e">
        <f t="shared" si="65"/>
        <v>#VALUE!</v>
      </c>
      <c r="J1067" s="102" t="e">
        <f>EUR6M!AX1066</f>
        <v>#VALUE!</v>
      </c>
      <c r="K1067" s="102">
        <f>EUR6M!AY1066</f>
        <v>1.771476781552694E-2</v>
      </c>
      <c r="L1067" s="220" t="e">
        <f t="shared" si="66"/>
        <v>#VALUE!</v>
      </c>
      <c r="M1067" s="102" t="e">
        <f>EUR1Y!AX1066</f>
        <v>#VALUE!</v>
      </c>
      <c r="N1067" s="102">
        <f>EUR1Y!AY1066</f>
        <v>1.8220557539347759E-2</v>
      </c>
      <c r="O1067" s="220" t="e">
        <f t="shared" si="67"/>
        <v>#VALUE!</v>
      </c>
    </row>
    <row r="1068" spans="1:15" x14ac:dyDescent="0.2">
      <c r="A1068" s="57" t="s">
        <v>44</v>
      </c>
      <c r="B1068" s="219">
        <f>_xll.qlInterestRateIndexFixingDate(IborIndex&amp;"6M",C1068,Trigger)</f>
        <v>46759</v>
      </c>
      <c r="C1068" s="219">
        <f>_xll.qlCalendarAdvance(Calendar,C1067,A1068,"f",,Trigger)</f>
        <v>46763</v>
      </c>
      <c r="D1068" s="102" t="e">
        <f>EUR1M!AP1067</f>
        <v>#VALUE!</v>
      </c>
      <c r="E1068" s="102">
        <f>EUR1M!AQ1067</f>
        <v>1.6631949626895459E-2</v>
      </c>
      <c r="F1068" s="220" t="e">
        <f t="shared" si="64"/>
        <v>#VALUE!</v>
      </c>
      <c r="G1068" s="102" t="e">
        <f>EUR3M!AX1067</f>
        <v>#VALUE!</v>
      </c>
      <c r="H1068" s="102">
        <f>EUR3M!AY1067</f>
        <v>1.7413855863269725E-2</v>
      </c>
      <c r="I1068" s="220" t="e">
        <f t="shared" si="65"/>
        <v>#VALUE!</v>
      </c>
      <c r="J1068" s="102" t="e">
        <f>EUR6M!AX1067</f>
        <v>#VALUE!</v>
      </c>
      <c r="K1068" s="102">
        <f>EUR6M!AY1067</f>
        <v>1.7710726198217543E-2</v>
      </c>
      <c r="L1068" s="220" t="e">
        <f t="shared" si="66"/>
        <v>#VALUE!</v>
      </c>
      <c r="M1068" s="102" t="e">
        <f>EUR1Y!AX1067</f>
        <v>#VALUE!</v>
      </c>
      <c r="N1068" s="102">
        <f>EUR1Y!AY1067</f>
        <v>1.8215003693787573E-2</v>
      </c>
      <c r="O1068" s="220" t="e">
        <f t="shared" si="67"/>
        <v>#VALUE!</v>
      </c>
    </row>
    <row r="1069" spans="1:15" x14ac:dyDescent="0.2">
      <c r="A1069" s="57" t="s">
        <v>44</v>
      </c>
      <c r="B1069" s="219">
        <f>_xll.qlInterestRateIndexFixingDate(IborIndex&amp;"6M",C1069,Trigger)</f>
        <v>46766</v>
      </c>
      <c r="C1069" s="219">
        <f>_xll.qlCalendarAdvance(Calendar,C1068,A1069,"f",,Trigger)</f>
        <v>46770</v>
      </c>
      <c r="D1069" s="102" t="e">
        <f>EUR1M!AP1068</f>
        <v>#VALUE!</v>
      </c>
      <c r="E1069" s="102">
        <f>EUR1M!AQ1068</f>
        <v>1.6631951468827066E-2</v>
      </c>
      <c r="F1069" s="220" t="e">
        <f t="shared" si="64"/>
        <v>#VALUE!</v>
      </c>
      <c r="G1069" s="102" t="e">
        <f>EUR3M!AX1068</f>
        <v>#VALUE!</v>
      </c>
      <c r="H1069" s="102">
        <f>EUR3M!AY1068</f>
        <v>1.7411607093028057E-2</v>
      </c>
      <c r="I1069" s="220" t="e">
        <f t="shared" si="65"/>
        <v>#VALUE!</v>
      </c>
      <c r="J1069" s="102" t="e">
        <f>EUR6M!AX1068</f>
        <v>#VALUE!</v>
      </c>
      <c r="K1069" s="102">
        <f>EUR6M!AY1068</f>
        <v>1.7706655883178241E-2</v>
      </c>
      <c r="L1069" s="220" t="e">
        <f t="shared" si="66"/>
        <v>#VALUE!</v>
      </c>
      <c r="M1069" s="102" t="e">
        <f>EUR1Y!AX1068</f>
        <v>#VALUE!</v>
      </c>
      <c r="N1069" s="102">
        <f>EUR1Y!AY1068</f>
        <v>1.8209435770569216E-2</v>
      </c>
      <c r="O1069" s="220" t="e">
        <f t="shared" si="67"/>
        <v>#VALUE!</v>
      </c>
    </row>
    <row r="1070" spans="1:15" x14ac:dyDescent="0.2">
      <c r="A1070" s="57" t="s">
        <v>44</v>
      </c>
      <c r="B1070" s="219">
        <f>_xll.qlInterestRateIndexFixingDate(IborIndex&amp;"6M",C1070,Trigger)</f>
        <v>46773</v>
      </c>
      <c r="C1070" s="219">
        <f>_xll.qlCalendarAdvance(Calendar,C1069,A1070,"f",,Trigger)</f>
        <v>46777</v>
      </c>
      <c r="D1070" s="102" t="e">
        <f>EUR1M!AP1069</f>
        <v>#VALUE!</v>
      </c>
      <c r="E1070" s="102">
        <f>EUR1M!AQ1069</f>
        <v>1.6631906408948738E-2</v>
      </c>
      <c r="F1070" s="220" t="e">
        <f t="shared" si="64"/>
        <v>#VALUE!</v>
      </c>
      <c r="G1070" s="102" t="e">
        <f>EUR3M!AX1069</f>
        <v>#VALUE!</v>
      </c>
      <c r="H1070" s="102">
        <f>EUR3M!AY1069</f>
        <v>1.7409323543172473E-2</v>
      </c>
      <c r="I1070" s="220" t="e">
        <f t="shared" si="65"/>
        <v>#VALUE!</v>
      </c>
      <c r="J1070" s="102" t="e">
        <f>EUR6M!AX1069</f>
        <v>#VALUE!</v>
      </c>
      <c r="K1070" s="102">
        <f>EUR6M!AY1069</f>
        <v>1.7702557325059855E-2</v>
      </c>
      <c r="L1070" s="220" t="e">
        <f t="shared" si="66"/>
        <v>#VALUE!</v>
      </c>
      <c r="M1070" s="102" t="e">
        <f>EUR1Y!AX1069</f>
        <v>#VALUE!</v>
      </c>
      <c r="N1070" s="102">
        <f>EUR1Y!AY1069</f>
        <v>1.8203854280102016E-2</v>
      </c>
      <c r="O1070" s="220" t="e">
        <f t="shared" si="67"/>
        <v>#VALUE!</v>
      </c>
    </row>
    <row r="1071" spans="1:15" x14ac:dyDescent="0.2">
      <c r="A1071" s="57" t="s">
        <v>44</v>
      </c>
      <c r="B1071" s="219">
        <f>_xll.qlInterestRateIndexFixingDate(IborIndex&amp;"6M",C1071,Trigger)</f>
        <v>46780</v>
      </c>
      <c r="C1071" s="219">
        <f>_xll.qlCalendarAdvance(Calendar,C1070,A1071,"f",,Trigger)</f>
        <v>46784</v>
      </c>
      <c r="D1071" s="102" t="e">
        <f>EUR1M!AP1070</f>
        <v>#VALUE!</v>
      </c>
      <c r="E1071" s="102">
        <f>EUR1M!AQ1070</f>
        <v>1.6630693560541341E-2</v>
      </c>
      <c r="F1071" s="220" t="e">
        <f t="shared" si="64"/>
        <v>#VALUE!</v>
      </c>
      <c r="G1071" s="102" t="e">
        <f>EUR3M!AX1070</f>
        <v>#VALUE!</v>
      </c>
      <c r="H1071" s="102">
        <f>EUR3M!AY1070</f>
        <v>1.7407005634256241E-2</v>
      </c>
      <c r="I1071" s="220" t="e">
        <f t="shared" si="65"/>
        <v>#VALUE!</v>
      </c>
      <c r="J1071" s="102" t="e">
        <f>EUR6M!AX1070</f>
        <v>#VALUE!</v>
      </c>
      <c r="K1071" s="102">
        <f>EUR6M!AY1070</f>
        <v>1.7698430978510569E-2</v>
      </c>
      <c r="L1071" s="220" t="e">
        <f t="shared" si="66"/>
        <v>#VALUE!</v>
      </c>
      <c r="M1071" s="102" t="e">
        <f>EUR1Y!AX1070</f>
        <v>#VALUE!</v>
      </c>
      <c r="N1071" s="102">
        <f>EUR1Y!AY1070</f>
        <v>1.8198259732785299E-2</v>
      </c>
      <c r="O1071" s="220" t="e">
        <f t="shared" si="67"/>
        <v>#VALUE!</v>
      </c>
    </row>
    <row r="1072" spans="1:15" x14ac:dyDescent="0.2">
      <c r="A1072" s="57" t="s">
        <v>44</v>
      </c>
      <c r="B1072" s="219">
        <f>_xll.qlInterestRateIndexFixingDate(IborIndex&amp;"6M",C1072,Trigger)</f>
        <v>46787</v>
      </c>
      <c r="C1072" s="219">
        <f>_xll.qlCalendarAdvance(Calendar,C1071,A1072,"f",,Trigger)</f>
        <v>46791</v>
      </c>
      <c r="D1072" s="102" t="e">
        <f>EUR1M!AP1071</f>
        <v>#VALUE!</v>
      </c>
      <c r="E1072" s="102">
        <f>EUR1M!AQ1071</f>
        <v>1.6630565487852335E-2</v>
      </c>
      <c r="F1072" s="220" t="e">
        <f t="shared" si="64"/>
        <v>#VALUE!</v>
      </c>
      <c r="G1072" s="102" t="e">
        <f>EUR3M!AX1071</f>
        <v>#VALUE!</v>
      </c>
      <c r="H1072" s="102">
        <f>EUR3M!AY1071</f>
        <v>1.74044079451523E-2</v>
      </c>
      <c r="I1072" s="220" t="e">
        <f t="shared" si="65"/>
        <v>#VALUE!</v>
      </c>
      <c r="J1072" s="102" t="e">
        <f>EUR6M!AX1071</f>
        <v>#VALUE!</v>
      </c>
      <c r="K1072" s="102">
        <f>EUR6M!AY1071</f>
        <v>1.7694277298176818E-2</v>
      </c>
      <c r="L1072" s="220" t="e">
        <f t="shared" si="66"/>
        <v>#VALUE!</v>
      </c>
      <c r="M1072" s="102" t="e">
        <f>EUR1Y!AX1071</f>
        <v>#VALUE!</v>
      </c>
      <c r="N1072" s="102">
        <f>EUR1Y!AY1071</f>
        <v>1.8192652639007323E-2</v>
      </c>
      <c r="O1072" s="220" t="e">
        <f t="shared" si="67"/>
        <v>#VALUE!</v>
      </c>
    </row>
    <row r="1073" spans="1:15" x14ac:dyDescent="0.2">
      <c r="A1073" s="57" t="s">
        <v>44</v>
      </c>
      <c r="B1073" s="219">
        <f>_xll.qlInterestRateIndexFixingDate(IborIndex&amp;"6M",C1073,Trigger)</f>
        <v>46794</v>
      </c>
      <c r="C1073" s="219">
        <f>_xll.qlCalendarAdvance(Calendar,C1072,A1073,"f",,Trigger)</f>
        <v>46798</v>
      </c>
      <c r="D1073" s="102" t="e">
        <f>EUR1M!AP1072</f>
        <v>#VALUE!</v>
      </c>
      <c r="E1073" s="102">
        <f>EUR1M!AQ1072</f>
        <v>1.6630391383157535E-2</v>
      </c>
      <c r="F1073" s="220" t="e">
        <f t="shared" si="64"/>
        <v>#VALUE!</v>
      </c>
      <c r="G1073" s="102" t="e">
        <f>EUR3M!AX1072</f>
        <v>#VALUE!</v>
      </c>
      <c r="H1073" s="102">
        <f>EUR3M!AY1072</f>
        <v>1.7402025010199829E-2</v>
      </c>
      <c r="I1073" s="220" t="e">
        <f t="shared" si="65"/>
        <v>#VALUE!</v>
      </c>
      <c r="J1073" s="102" t="e">
        <f>EUR6M!AX1072</f>
        <v>#VALUE!</v>
      </c>
      <c r="K1073" s="102">
        <f>EUR6M!AY1072</f>
        <v>1.7690096738701516E-2</v>
      </c>
      <c r="L1073" s="220" t="e">
        <f t="shared" si="66"/>
        <v>#VALUE!</v>
      </c>
      <c r="M1073" s="102" t="e">
        <f>EUR1Y!AX1072</f>
        <v>#VALUE!</v>
      </c>
      <c r="N1073" s="102">
        <f>EUR1Y!AY1072</f>
        <v>1.8187033509145474E-2</v>
      </c>
      <c r="O1073" s="220" t="e">
        <f t="shared" si="67"/>
        <v>#VALUE!</v>
      </c>
    </row>
    <row r="1074" spans="1:15" x14ac:dyDescent="0.2">
      <c r="A1074" s="57" t="s">
        <v>44</v>
      </c>
      <c r="B1074" s="219">
        <f>_xll.qlInterestRateIndexFixingDate(IborIndex&amp;"6M",C1074,Trigger)</f>
        <v>46801</v>
      </c>
      <c r="C1074" s="219">
        <f>_xll.qlCalendarAdvance(Calendar,C1073,A1074,"f",,Trigger)</f>
        <v>46805</v>
      </c>
      <c r="D1074" s="102" t="e">
        <f>EUR1M!AP1073</f>
        <v>#VALUE!</v>
      </c>
      <c r="E1074" s="102">
        <f>EUR1M!AQ1073</f>
        <v>1.6630171556360769E-2</v>
      </c>
      <c r="F1074" s="220" t="e">
        <f t="shared" si="64"/>
        <v>#VALUE!</v>
      </c>
      <c r="G1074" s="102" t="e">
        <f>EUR3M!AX1073</f>
        <v>#VALUE!</v>
      </c>
      <c r="H1074" s="102">
        <f>EUR3M!AY1073</f>
        <v>1.7399608949392409E-2</v>
      </c>
      <c r="I1074" s="220" t="e">
        <f t="shared" si="65"/>
        <v>#VALUE!</v>
      </c>
      <c r="J1074" s="102" t="e">
        <f>EUR6M!AX1073</f>
        <v>#VALUE!</v>
      </c>
      <c r="K1074" s="102">
        <f>EUR6M!AY1073</f>
        <v>1.7685889754725386E-2</v>
      </c>
      <c r="L1074" s="220" t="e">
        <f t="shared" si="66"/>
        <v>#VALUE!</v>
      </c>
      <c r="M1074" s="102" t="e">
        <f>EUR1Y!AX1073</f>
        <v>#VALUE!</v>
      </c>
      <c r="N1074" s="102">
        <f>EUR1Y!AY1073</f>
        <v>1.8181402853565207E-2</v>
      </c>
      <c r="O1074" s="220" t="e">
        <f t="shared" si="67"/>
        <v>#VALUE!</v>
      </c>
    </row>
    <row r="1075" spans="1:15" x14ac:dyDescent="0.2">
      <c r="A1075" s="57" t="s">
        <v>44</v>
      </c>
      <c r="B1075" s="219">
        <f>_xll.qlInterestRateIndexFixingDate(IborIndex&amp;"6M",C1075,Trigger)</f>
        <v>46808</v>
      </c>
      <c r="C1075" s="219">
        <f>_xll.qlCalendarAdvance(Calendar,C1074,A1075,"f",,Trigger)</f>
        <v>46812</v>
      </c>
      <c r="D1075" s="102" t="e">
        <f>EUR1M!AP1074</f>
        <v>#VALUE!</v>
      </c>
      <c r="E1075" s="102">
        <f>EUR1M!AQ1074</f>
        <v>1.66309884306029E-2</v>
      </c>
      <c r="F1075" s="220" t="e">
        <f t="shared" si="64"/>
        <v>#VALUE!</v>
      </c>
      <c r="G1075" s="102" t="e">
        <f>EUR3M!AX1074</f>
        <v>#VALUE!</v>
      </c>
      <c r="H1075" s="102">
        <f>EUR3M!AY1074</f>
        <v>1.7397637240781458E-2</v>
      </c>
      <c r="I1075" s="220" t="e">
        <f t="shared" si="65"/>
        <v>#VALUE!</v>
      </c>
      <c r="J1075" s="102" t="e">
        <f>EUR6M!AX1074</f>
        <v>#VALUE!</v>
      </c>
      <c r="K1075" s="102">
        <f>EUR6M!AY1074</f>
        <v>1.768214250423996E-2</v>
      </c>
      <c r="L1075" s="220" t="e">
        <f t="shared" si="66"/>
        <v>#VALUE!</v>
      </c>
      <c r="M1075" s="102" t="e">
        <f>EUR1Y!AX1074</f>
        <v>#VALUE!</v>
      </c>
      <c r="N1075" s="102">
        <f>EUR1Y!AY1074</f>
        <v>1.8175622759148864E-2</v>
      </c>
      <c r="O1075" s="220" t="e">
        <f t="shared" si="67"/>
        <v>#VALUE!</v>
      </c>
    </row>
    <row r="1076" spans="1:15" x14ac:dyDescent="0.2">
      <c r="A1076" s="57" t="s">
        <v>44</v>
      </c>
      <c r="B1076" s="219">
        <f>_xll.qlInterestRateIndexFixingDate(IborIndex&amp;"6M",C1076,Trigger)</f>
        <v>46815</v>
      </c>
      <c r="C1076" s="219">
        <f>_xll.qlCalendarAdvance(Calendar,C1075,A1076,"f",,Trigger)</f>
        <v>46819</v>
      </c>
      <c r="D1076" s="102" t="e">
        <f>EUR1M!AP1075</f>
        <v>#VALUE!</v>
      </c>
      <c r="E1076" s="102">
        <f>EUR1M!AQ1075</f>
        <v>1.6630668468798349E-2</v>
      </c>
      <c r="F1076" s="220" t="e">
        <f t="shared" si="64"/>
        <v>#VALUE!</v>
      </c>
      <c r="G1076" s="102" t="e">
        <f>EUR3M!AX1075</f>
        <v>#VALUE!</v>
      </c>
      <c r="H1076" s="102">
        <f>EUR3M!AY1075</f>
        <v>1.7395151502535785E-2</v>
      </c>
      <c r="I1076" s="220" t="e">
        <f t="shared" si="65"/>
        <v>#VALUE!</v>
      </c>
      <c r="J1076" s="102" t="e">
        <f>EUR6M!AX1075</f>
        <v>#VALUE!</v>
      </c>
      <c r="K1076" s="102">
        <f>EUR6M!AY1075</f>
        <v>1.767787656340411E-2</v>
      </c>
      <c r="L1076" s="220" t="e">
        <f t="shared" si="66"/>
        <v>#VALUE!</v>
      </c>
      <c r="M1076" s="102" t="e">
        <f>EUR1Y!AX1075</f>
        <v>#VALUE!</v>
      </c>
      <c r="N1076" s="102">
        <f>EUR1Y!AY1075</f>
        <v>1.8169972685169337E-2</v>
      </c>
      <c r="O1076" s="220" t="e">
        <f t="shared" si="67"/>
        <v>#VALUE!</v>
      </c>
    </row>
    <row r="1077" spans="1:15" x14ac:dyDescent="0.2">
      <c r="A1077" s="57" t="s">
        <v>44</v>
      </c>
      <c r="B1077" s="219">
        <f>_xll.qlInterestRateIndexFixingDate(IborIndex&amp;"6M",C1077,Trigger)</f>
        <v>46822</v>
      </c>
      <c r="C1077" s="219">
        <f>_xll.qlCalendarAdvance(Calendar,C1076,A1077,"f",,Trigger)</f>
        <v>46826</v>
      </c>
      <c r="D1077" s="102" t="e">
        <f>EUR1M!AP1076</f>
        <v>#VALUE!</v>
      </c>
      <c r="E1077" s="102">
        <f>EUR1M!AQ1076</f>
        <v>1.663065750390012E-2</v>
      </c>
      <c r="F1077" s="220" t="e">
        <f t="shared" si="64"/>
        <v>#VALUE!</v>
      </c>
      <c r="G1077" s="102" t="e">
        <f>EUR3M!AX1076</f>
        <v>#VALUE!</v>
      </c>
      <c r="H1077" s="102">
        <f>EUR3M!AY1076</f>
        <v>1.7392633957077595E-2</v>
      </c>
      <c r="I1077" s="220" t="e">
        <f t="shared" si="65"/>
        <v>#VALUE!</v>
      </c>
      <c r="J1077" s="102" t="e">
        <f>EUR6M!AX1076</f>
        <v>#VALUE!</v>
      </c>
      <c r="K1077" s="102">
        <f>EUR6M!AY1076</f>
        <v>1.767358568719106E-2</v>
      </c>
      <c r="L1077" s="220" t="e">
        <f t="shared" si="66"/>
        <v>#VALUE!</v>
      </c>
      <c r="M1077" s="102" t="e">
        <f>EUR1Y!AX1076</f>
        <v>#VALUE!</v>
      </c>
      <c r="N1077" s="102">
        <f>EUR1Y!AY1076</f>
        <v>1.8164312508411797E-2</v>
      </c>
      <c r="O1077" s="220" t="e">
        <f t="shared" si="67"/>
        <v>#VALUE!</v>
      </c>
    </row>
    <row r="1078" spans="1:15" x14ac:dyDescent="0.2">
      <c r="A1078" s="57" t="s">
        <v>44</v>
      </c>
      <c r="B1078" s="219">
        <f>_xll.qlInterestRateIndexFixingDate(IborIndex&amp;"6M",C1078,Trigger)</f>
        <v>46829</v>
      </c>
      <c r="C1078" s="219">
        <f>_xll.qlCalendarAdvance(Calendar,C1077,A1078,"f",,Trigger)</f>
        <v>46833</v>
      </c>
      <c r="D1078" s="102" t="e">
        <f>EUR1M!AP1077</f>
        <v>#VALUE!</v>
      </c>
      <c r="E1078" s="102">
        <f>EUR1M!AQ1077</f>
        <v>1.6629894658674871E-2</v>
      </c>
      <c r="F1078" s="220" t="e">
        <f t="shared" si="64"/>
        <v>#VALUE!</v>
      </c>
      <c r="G1078" s="102" t="e">
        <f>EUR3M!AX1077</f>
        <v>#VALUE!</v>
      </c>
      <c r="H1078" s="102">
        <f>EUR3M!AY1077</f>
        <v>1.7390085024979161E-2</v>
      </c>
      <c r="I1078" s="220" t="e">
        <f t="shared" si="65"/>
        <v>#VALUE!</v>
      </c>
      <c r="J1078" s="102" t="e">
        <f>EUR6M!AX1077</f>
        <v>#VALUE!</v>
      </c>
      <c r="K1078" s="102">
        <f>EUR6M!AY1077</f>
        <v>1.7669270330320935E-2</v>
      </c>
      <c r="L1078" s="220" t="e">
        <f t="shared" si="66"/>
        <v>#VALUE!</v>
      </c>
      <c r="M1078" s="102" t="e">
        <f>EUR1Y!AX1077</f>
        <v>#VALUE!</v>
      </c>
      <c r="N1078" s="102">
        <f>EUR1Y!AY1077</f>
        <v>1.8158642739122335E-2</v>
      </c>
      <c r="O1078" s="220" t="e">
        <f t="shared" si="67"/>
        <v>#VALUE!</v>
      </c>
    </row>
    <row r="1079" spans="1:15" x14ac:dyDescent="0.2">
      <c r="A1079" s="57" t="s">
        <v>44</v>
      </c>
      <c r="B1079" s="219">
        <f>_xll.qlInterestRateIndexFixingDate(IborIndex&amp;"6M",C1079,Trigger)</f>
        <v>46836</v>
      </c>
      <c r="C1079" s="219">
        <f>_xll.qlCalendarAdvance(Calendar,C1078,A1079,"f",,Trigger)</f>
        <v>46840</v>
      </c>
      <c r="D1079" s="102" t="e">
        <f>EUR1M!AP1078</f>
        <v>#VALUE!</v>
      </c>
      <c r="E1079" s="102">
        <f>EUR1M!AQ1078</f>
        <v>1.6628397437715676E-2</v>
      </c>
      <c r="F1079" s="220" t="e">
        <f t="shared" si="64"/>
        <v>#VALUE!</v>
      </c>
      <c r="G1079" s="102" t="e">
        <f>EUR3M!AX1078</f>
        <v>#VALUE!</v>
      </c>
      <c r="H1079" s="102">
        <f>EUR3M!AY1078</f>
        <v>1.7387505126815365E-2</v>
      </c>
      <c r="I1079" s="220" t="e">
        <f t="shared" si="65"/>
        <v>#VALUE!</v>
      </c>
      <c r="J1079" s="102" t="e">
        <f>EUR6M!AX1078</f>
        <v>#VALUE!</v>
      </c>
      <c r="K1079" s="102">
        <f>EUR6M!AY1078</f>
        <v>1.7664588757876919E-2</v>
      </c>
      <c r="L1079" s="220" t="e">
        <f t="shared" si="66"/>
        <v>#VALUE!</v>
      </c>
      <c r="M1079" s="102" t="e">
        <f>EUR1Y!AX1078</f>
        <v>#VALUE!</v>
      </c>
      <c r="N1079" s="102">
        <f>EUR1Y!AY1078</f>
        <v>1.8152920255117382E-2</v>
      </c>
      <c r="O1079" s="220" t="e">
        <f t="shared" si="67"/>
        <v>#VALUE!</v>
      </c>
    </row>
    <row r="1080" spans="1:15" x14ac:dyDescent="0.2">
      <c r="A1080" s="57" t="s">
        <v>44</v>
      </c>
      <c r="B1080" s="219">
        <f>_xll.qlInterestRateIndexFixingDate(IborIndex&amp;"6M",C1080,Trigger)</f>
        <v>46843</v>
      </c>
      <c r="C1080" s="219">
        <f>_xll.qlCalendarAdvance(Calendar,C1079,A1080,"f",,Trigger)</f>
        <v>46847</v>
      </c>
      <c r="D1080" s="102" t="e">
        <f>EUR1M!AP1079</f>
        <v>#VALUE!</v>
      </c>
      <c r="E1080" s="102">
        <f>EUR1M!AQ1079</f>
        <v>1.6628944399545986E-2</v>
      </c>
      <c r="F1080" s="220" t="e">
        <f t="shared" si="64"/>
        <v>#VALUE!</v>
      </c>
      <c r="G1080" s="102" t="e">
        <f>EUR3M!AX1079</f>
        <v>#VALUE!</v>
      </c>
      <c r="H1080" s="102">
        <f>EUR3M!AY1079</f>
        <v>1.7384667687718468E-2</v>
      </c>
      <c r="I1080" s="220" t="e">
        <f t="shared" si="65"/>
        <v>#VALUE!</v>
      </c>
      <c r="J1080" s="102" t="e">
        <f>EUR6M!AX1079</f>
        <v>#VALUE!</v>
      </c>
      <c r="K1080" s="102">
        <f>EUR6M!AY1079</f>
        <v>1.7660231027191765E-2</v>
      </c>
      <c r="L1080" s="220" t="e">
        <f t="shared" si="66"/>
        <v>#VALUE!</v>
      </c>
      <c r="M1080" s="102" t="e">
        <f>EUR1Y!AX1079</f>
        <v>#VALUE!</v>
      </c>
      <c r="N1080" s="102">
        <f>EUR1Y!AY1079</f>
        <v>1.8147276463875085E-2</v>
      </c>
      <c r="O1080" s="220" t="e">
        <f t="shared" si="67"/>
        <v>#VALUE!</v>
      </c>
    </row>
    <row r="1081" spans="1:15" x14ac:dyDescent="0.2">
      <c r="A1081" s="57" t="s">
        <v>44</v>
      </c>
      <c r="B1081" s="219">
        <f>_xll.qlInterestRateIndexFixingDate(IborIndex&amp;"6M",C1081,Trigger)</f>
        <v>46850</v>
      </c>
      <c r="C1081" s="219">
        <f>_xll.qlCalendarAdvance(Calendar,C1080,A1081,"f",,Trigger)</f>
        <v>46854</v>
      </c>
      <c r="D1081" s="102" t="e">
        <f>EUR1M!AP1080</f>
        <v>#VALUE!</v>
      </c>
      <c r="E1081" s="102">
        <f>EUR1M!AQ1080</f>
        <v>1.662840387649217E-2</v>
      </c>
      <c r="F1081" s="220" t="e">
        <f t="shared" si="64"/>
        <v>#VALUE!</v>
      </c>
      <c r="G1081" s="102" t="e">
        <f>EUR3M!AX1080</f>
        <v>#VALUE!</v>
      </c>
      <c r="H1081" s="102">
        <f>EUR3M!AY1080</f>
        <v>1.738202931865766E-2</v>
      </c>
      <c r="I1081" s="220" t="e">
        <f t="shared" si="65"/>
        <v>#VALUE!</v>
      </c>
      <c r="J1081" s="102" t="e">
        <f>EUR6M!AX1080</f>
        <v>#VALUE!</v>
      </c>
      <c r="K1081" s="102">
        <f>EUR6M!AY1080</f>
        <v>1.7655850085799812E-2</v>
      </c>
      <c r="L1081" s="220" t="e">
        <f t="shared" si="66"/>
        <v>#VALUE!</v>
      </c>
      <c r="M1081" s="102" t="e">
        <f>EUR1Y!AX1080</f>
        <v>#VALUE!</v>
      </c>
      <c r="N1081" s="102">
        <f>EUR1Y!AY1080</f>
        <v>1.8141580978352757E-2</v>
      </c>
      <c r="O1081" s="220" t="e">
        <f t="shared" si="67"/>
        <v>#VALUE!</v>
      </c>
    </row>
    <row r="1082" spans="1:15" x14ac:dyDescent="0.2">
      <c r="A1082" s="57" t="s">
        <v>44</v>
      </c>
      <c r="B1082" s="219">
        <f>_xll.qlInterestRateIndexFixingDate(IborIndex&amp;"6M",C1082,Trigger)</f>
        <v>46855</v>
      </c>
      <c r="C1082" s="219">
        <f>_xll.qlCalendarAdvance(Calendar,C1081,A1082,"f",,Trigger)</f>
        <v>46861</v>
      </c>
      <c r="D1082" s="102" t="e">
        <f>EUR1M!AP1081</f>
        <v>#VALUE!</v>
      </c>
      <c r="E1082" s="102">
        <f>EUR1M!AQ1081</f>
        <v>1.6627820171050689E-2</v>
      </c>
      <c r="F1082" s="220" t="e">
        <f t="shared" si="64"/>
        <v>#VALUE!</v>
      </c>
      <c r="G1082" s="102" t="e">
        <f>EUR3M!AX1081</f>
        <v>#VALUE!</v>
      </c>
      <c r="H1082" s="102">
        <f>EUR3M!AY1081</f>
        <v>1.7379361216619454E-2</v>
      </c>
      <c r="I1082" s="220" t="e">
        <f t="shared" si="65"/>
        <v>#VALUE!</v>
      </c>
      <c r="J1082" s="102" t="e">
        <f>EUR6M!AX1081</f>
        <v>#VALUE!</v>
      </c>
      <c r="K1082" s="102">
        <f>EUR6M!AY1081</f>
        <v>1.7651446388341104E-2</v>
      </c>
      <c r="L1082" s="220" t="e">
        <f t="shared" si="66"/>
        <v>#VALUE!</v>
      </c>
      <c r="M1082" s="102" t="e">
        <f>EUR1Y!AX1081</f>
        <v>#VALUE!</v>
      </c>
      <c r="N1082" s="102">
        <f>EUR1Y!AY1081</f>
        <v>1.8135877941168995E-2</v>
      </c>
      <c r="O1082" s="220" t="e">
        <f t="shared" si="67"/>
        <v>#VALUE!</v>
      </c>
    </row>
    <row r="1083" spans="1:15" x14ac:dyDescent="0.2">
      <c r="A1083" s="57" t="s">
        <v>44</v>
      </c>
      <c r="B1083" s="219">
        <f>_xll.qlInterestRateIndexFixingDate(IborIndex&amp;"6M",C1083,Trigger)</f>
        <v>46864</v>
      </c>
      <c r="C1083" s="219">
        <f>_xll.qlCalendarAdvance(Calendar,C1082,A1083,"f",,Trigger)</f>
        <v>46868</v>
      </c>
      <c r="D1083" s="102" t="e">
        <f>EUR1M!AP1082</f>
        <v>#VALUE!</v>
      </c>
      <c r="E1083" s="102">
        <f>EUR1M!AQ1082</f>
        <v>1.6627193593178602E-2</v>
      </c>
      <c r="F1083" s="220" t="e">
        <f t="shared" si="64"/>
        <v>#VALUE!</v>
      </c>
      <c r="G1083" s="102" t="e">
        <f>EUR3M!AX1082</f>
        <v>#VALUE!</v>
      </c>
      <c r="H1083" s="102">
        <f>EUR3M!AY1082</f>
        <v>1.7376663802157109E-2</v>
      </c>
      <c r="I1083" s="220" t="e">
        <f t="shared" si="65"/>
        <v>#VALUE!</v>
      </c>
      <c r="J1083" s="102" t="e">
        <f>EUR6M!AX1082</f>
        <v>#VALUE!</v>
      </c>
      <c r="K1083" s="102">
        <f>EUR6M!AY1082</f>
        <v>1.7647020389451748E-2</v>
      </c>
      <c r="L1083" s="220" t="e">
        <f t="shared" si="66"/>
        <v>#VALUE!</v>
      </c>
      <c r="M1083" s="102" t="e">
        <f>EUR1Y!AX1082</f>
        <v>#VALUE!</v>
      </c>
      <c r="N1083" s="102">
        <f>EUR1Y!AY1082</f>
        <v>1.813016786251339E-2</v>
      </c>
      <c r="O1083" s="220" t="e">
        <f t="shared" si="67"/>
        <v>#VALUE!</v>
      </c>
    </row>
    <row r="1084" spans="1:15" x14ac:dyDescent="0.2">
      <c r="A1084" s="57" t="s">
        <v>44</v>
      </c>
      <c r="B1084" s="219">
        <f>_xll.qlInterestRateIndexFixingDate(IborIndex&amp;"6M",C1084,Trigger)</f>
        <v>46870</v>
      </c>
      <c r="C1084" s="219">
        <f>_xll.qlCalendarAdvance(Calendar,C1083,A1084,"f",,Trigger)</f>
        <v>46875</v>
      </c>
      <c r="D1084" s="102" t="e">
        <f>EUR1M!AP1083</f>
        <v>#VALUE!</v>
      </c>
      <c r="E1084" s="102">
        <f>EUR1M!AQ1083</f>
        <v>1.6626524452827973E-2</v>
      </c>
      <c r="F1084" s="220" t="e">
        <f t="shared" si="64"/>
        <v>#VALUE!</v>
      </c>
      <c r="G1084" s="102" t="e">
        <f>EUR3M!AX1083</f>
        <v>#VALUE!</v>
      </c>
      <c r="H1084" s="102">
        <f>EUR3M!AY1083</f>
        <v>1.7374155865048937E-2</v>
      </c>
      <c r="I1084" s="220" t="e">
        <f t="shared" si="65"/>
        <v>#VALUE!</v>
      </c>
      <c r="J1084" s="102" t="e">
        <f>EUR6M!AX1083</f>
        <v>#VALUE!</v>
      </c>
      <c r="K1084" s="102">
        <f>EUR6M!AY1083</f>
        <v>1.7642889559273702E-2</v>
      </c>
      <c r="L1084" s="220" t="e">
        <f t="shared" si="66"/>
        <v>#VALUE!</v>
      </c>
      <c r="M1084" s="102" t="e">
        <f>EUR1Y!AX1083</f>
        <v>#VALUE!</v>
      </c>
      <c r="N1084" s="102">
        <f>EUR1Y!AY1083</f>
        <v>1.8124451252563702E-2</v>
      </c>
      <c r="O1084" s="220" t="e">
        <f t="shared" si="67"/>
        <v>#VALUE!</v>
      </c>
    </row>
    <row r="1085" spans="1:15" x14ac:dyDescent="0.2">
      <c r="A1085" s="57" t="s">
        <v>44</v>
      </c>
      <c r="B1085" s="219">
        <f>_xll.qlInterestRateIndexFixingDate(IborIndex&amp;"6M",C1085,Trigger)</f>
        <v>46878</v>
      </c>
      <c r="C1085" s="219">
        <f>_xll.qlCalendarAdvance(Calendar,C1084,A1085,"f",,Trigger)</f>
        <v>46882</v>
      </c>
      <c r="D1085" s="102" t="e">
        <f>EUR1M!AP1084</f>
        <v>#VALUE!</v>
      </c>
      <c r="E1085" s="102">
        <f>EUR1M!AQ1084</f>
        <v>1.6625813059958361E-2</v>
      </c>
      <c r="F1085" s="220" t="e">
        <f t="shared" si="64"/>
        <v>#VALUE!</v>
      </c>
      <c r="G1085" s="102" t="e">
        <f>EUR3M!AX1084</f>
        <v>#VALUE!</v>
      </c>
      <c r="H1085" s="102">
        <f>EUR3M!AY1084</f>
        <v>1.7371399002510682E-2</v>
      </c>
      <c r="I1085" s="220" t="e">
        <f t="shared" si="65"/>
        <v>#VALUE!</v>
      </c>
      <c r="J1085" s="102" t="e">
        <f>EUR6M!AX1084</f>
        <v>#VALUE!</v>
      </c>
      <c r="K1085" s="102">
        <f>EUR6M!AY1084</f>
        <v>1.7638415569718957E-2</v>
      </c>
      <c r="L1085" s="220" t="e">
        <f t="shared" si="66"/>
        <v>#VALUE!</v>
      </c>
      <c r="M1085" s="102" t="e">
        <f>EUR1Y!AX1084</f>
        <v>#VALUE!</v>
      </c>
      <c r="N1085" s="102">
        <f>EUR1Y!AY1084</f>
        <v>1.8118728621486089E-2</v>
      </c>
      <c r="O1085" s="220" t="e">
        <f t="shared" si="67"/>
        <v>#VALUE!</v>
      </c>
    </row>
    <row r="1086" spans="1:15" x14ac:dyDescent="0.2">
      <c r="A1086" s="57" t="s">
        <v>44</v>
      </c>
      <c r="B1086" s="219">
        <f>_xll.qlInterestRateIndexFixingDate(IborIndex&amp;"6M",C1086,Trigger)</f>
        <v>46885</v>
      </c>
      <c r="C1086" s="219">
        <f>_xll.qlCalendarAdvance(Calendar,C1085,A1086,"f",,Trigger)</f>
        <v>46889</v>
      </c>
      <c r="D1086" s="102" t="e">
        <f>EUR1M!AP1085</f>
        <v>#VALUE!</v>
      </c>
      <c r="E1086" s="102">
        <f>EUR1M!AQ1085</f>
        <v>1.6625059724521829E-2</v>
      </c>
      <c r="F1086" s="220" t="e">
        <f t="shared" si="64"/>
        <v>#VALUE!</v>
      </c>
      <c r="G1086" s="102" t="e">
        <f>EUR3M!AX1085</f>
        <v>#VALUE!</v>
      </c>
      <c r="H1086" s="102">
        <f>EUR3M!AY1085</f>
        <v>1.7368614117908625E-2</v>
      </c>
      <c r="I1086" s="220" t="e">
        <f t="shared" si="65"/>
        <v>#VALUE!</v>
      </c>
      <c r="J1086" s="102" t="e">
        <f>EUR6M!AX1085</f>
        <v>#VALUE!</v>
      </c>
      <c r="K1086" s="102">
        <f>EUR6M!AY1085</f>
        <v>1.7633920737157322E-2</v>
      </c>
      <c r="L1086" s="220" t="e">
        <f t="shared" si="66"/>
        <v>#VALUE!</v>
      </c>
      <c r="M1086" s="102" t="e">
        <f>EUR1Y!AX1085</f>
        <v>#VALUE!</v>
      </c>
      <c r="N1086" s="102">
        <f>EUR1Y!AY1085</f>
        <v>1.8113000479435322E-2</v>
      </c>
      <c r="O1086" s="220" t="e">
        <f t="shared" si="67"/>
        <v>#VALUE!</v>
      </c>
    </row>
    <row r="1087" spans="1:15" x14ac:dyDescent="0.2">
      <c r="A1087" s="57" t="s">
        <v>44</v>
      </c>
      <c r="B1087" s="219">
        <f>_xll.qlInterestRateIndexFixingDate(IborIndex&amp;"6M",C1087,Trigger)</f>
        <v>46892</v>
      </c>
      <c r="C1087" s="219">
        <f>_xll.qlCalendarAdvance(Calendar,C1086,A1087,"f",,Trigger)</f>
        <v>46896</v>
      </c>
      <c r="D1087" s="102" t="e">
        <f>EUR1M!AP1086</f>
        <v>#VALUE!</v>
      </c>
      <c r="E1087" s="102">
        <f>EUR1M!AQ1086</f>
        <v>1.6624264756477936E-2</v>
      </c>
      <c r="F1087" s="220" t="e">
        <f t="shared" si="64"/>
        <v>#VALUE!</v>
      </c>
      <c r="G1087" s="102" t="e">
        <f>EUR3M!AX1086</f>
        <v>#VALUE!</v>
      </c>
      <c r="H1087" s="102">
        <f>EUR3M!AY1086</f>
        <v>1.7365801631813307E-2</v>
      </c>
      <c r="I1087" s="220" t="e">
        <f t="shared" si="65"/>
        <v>#VALUE!</v>
      </c>
      <c r="J1087" s="102" t="e">
        <f>EUR6M!AX1086</f>
        <v>#VALUE!</v>
      </c>
      <c r="K1087" s="102">
        <f>EUR6M!AY1086</f>
        <v>1.7629405516279704E-2</v>
      </c>
      <c r="L1087" s="220" t="e">
        <f t="shared" si="66"/>
        <v>#VALUE!</v>
      </c>
      <c r="M1087" s="102" t="e">
        <f>EUR1Y!AX1086</f>
        <v>#VALUE!</v>
      </c>
      <c r="N1087" s="102">
        <f>EUR1Y!AY1086</f>
        <v>1.8107267336554992E-2</v>
      </c>
      <c r="O1087" s="220" t="e">
        <f t="shared" si="67"/>
        <v>#VALUE!</v>
      </c>
    </row>
    <row r="1088" spans="1:15" x14ac:dyDescent="0.2">
      <c r="A1088" s="57" t="s">
        <v>44</v>
      </c>
      <c r="B1088" s="219">
        <f>_xll.qlInterestRateIndexFixingDate(IborIndex&amp;"6M",C1088,Trigger)</f>
        <v>46899</v>
      </c>
      <c r="C1088" s="219">
        <f>_xll.qlCalendarAdvance(Calendar,C1087,A1088,"f",,Trigger)</f>
        <v>46903</v>
      </c>
      <c r="D1088" s="102" t="e">
        <f>EUR1M!AP1087</f>
        <v>#VALUE!</v>
      </c>
      <c r="E1088" s="102">
        <f>EUR1M!AQ1087</f>
        <v>1.6623428465788737E-2</v>
      </c>
      <c r="F1088" s="220" t="e">
        <f t="shared" si="64"/>
        <v>#VALUE!</v>
      </c>
      <c r="G1088" s="102" t="e">
        <f>EUR3M!AX1087</f>
        <v>#VALUE!</v>
      </c>
      <c r="H1088" s="102">
        <f>EUR3M!AY1087</f>
        <v>1.7362961964794386E-2</v>
      </c>
      <c r="I1088" s="220" t="e">
        <f t="shared" si="65"/>
        <v>#VALUE!</v>
      </c>
      <c r="J1088" s="102" t="e">
        <f>EUR6M!AX1087</f>
        <v>#VALUE!</v>
      </c>
      <c r="K1088" s="102">
        <f>EUR6M!AY1087</f>
        <v>1.7624571785587205E-2</v>
      </c>
      <c r="L1088" s="220" t="e">
        <f t="shared" si="66"/>
        <v>#VALUE!</v>
      </c>
      <c r="M1088" s="102" t="e">
        <f>EUR1Y!AX1087</f>
        <v>#VALUE!</v>
      </c>
      <c r="N1088" s="102">
        <f>EUR1Y!AY1087</f>
        <v>1.8101529702976221E-2</v>
      </c>
      <c r="O1088" s="220" t="e">
        <f t="shared" si="67"/>
        <v>#VALUE!</v>
      </c>
    </row>
    <row r="1089" spans="1:15" x14ac:dyDescent="0.2">
      <c r="A1089" s="57" t="s">
        <v>44</v>
      </c>
      <c r="B1089" s="219">
        <f>_xll.qlInterestRateIndexFixingDate(IborIndex&amp;"6M",C1089,Trigger)</f>
        <v>46906</v>
      </c>
      <c r="C1089" s="219">
        <f>_xll.qlCalendarAdvance(Calendar,C1088,A1089,"f",,Trigger)</f>
        <v>46910</v>
      </c>
      <c r="D1089" s="102" t="e">
        <f>EUR1M!AP1088</f>
        <v>#VALUE!</v>
      </c>
      <c r="E1089" s="102">
        <f>EUR1M!AQ1088</f>
        <v>1.66225511624013E-2</v>
      </c>
      <c r="F1089" s="220" t="e">
        <f t="shared" si="64"/>
        <v>#VALUE!</v>
      </c>
      <c r="G1089" s="102" t="e">
        <f>EUR3M!AX1088</f>
        <v>#VALUE!</v>
      </c>
      <c r="H1089" s="102">
        <f>EUR3M!AY1088</f>
        <v>1.7360095537418928E-2</v>
      </c>
      <c r="I1089" s="220" t="e">
        <f t="shared" si="65"/>
        <v>#VALUE!</v>
      </c>
      <c r="J1089" s="102" t="e">
        <f>EUR6M!AX1088</f>
        <v>#VALUE!</v>
      </c>
      <c r="K1089" s="102">
        <f>EUR6M!AY1088</f>
        <v>1.7620021525290561E-2</v>
      </c>
      <c r="L1089" s="220" t="e">
        <f t="shared" si="66"/>
        <v>#VALUE!</v>
      </c>
      <c r="M1089" s="102" t="e">
        <f>EUR1Y!AX1088</f>
        <v>#VALUE!</v>
      </c>
      <c r="N1089" s="102">
        <f>EUR1Y!AY1088</f>
        <v>1.8095788088820047E-2</v>
      </c>
      <c r="O1089" s="220" t="e">
        <f t="shared" si="67"/>
        <v>#VALUE!</v>
      </c>
    </row>
    <row r="1090" spans="1:15" x14ac:dyDescent="0.2">
      <c r="A1090" s="57" t="s">
        <v>44</v>
      </c>
      <c r="B1090" s="219">
        <f>_xll.qlInterestRateIndexFixingDate(IborIndex&amp;"6M",C1090,Trigger)</f>
        <v>46913</v>
      </c>
      <c r="C1090" s="219">
        <f>_xll.qlCalendarAdvance(Calendar,C1089,A1090,"f",,Trigger)</f>
        <v>46917</v>
      </c>
      <c r="D1090" s="102" t="e">
        <f>EUR1M!AP1089</f>
        <v>#VALUE!</v>
      </c>
      <c r="E1090" s="102">
        <f>EUR1M!AQ1089</f>
        <v>1.6621633156282678E-2</v>
      </c>
      <c r="F1090" s="220" t="e">
        <f t="shared" si="64"/>
        <v>#VALUE!</v>
      </c>
      <c r="G1090" s="102" t="e">
        <f>EUR3M!AX1089</f>
        <v>#VALUE!</v>
      </c>
      <c r="H1090" s="102">
        <f>EUR3M!AY1089</f>
        <v>1.7357202770256597E-2</v>
      </c>
      <c r="I1090" s="220" t="e">
        <f t="shared" si="65"/>
        <v>#VALUE!</v>
      </c>
      <c r="J1090" s="102" t="e">
        <f>EUR6M!AX1089</f>
        <v>#VALUE!</v>
      </c>
      <c r="K1090" s="102">
        <f>EUR6M!AY1089</f>
        <v>1.7615452145923003E-2</v>
      </c>
      <c r="L1090" s="220" t="e">
        <f t="shared" si="66"/>
        <v>#VALUE!</v>
      </c>
      <c r="M1090" s="102" t="e">
        <f>EUR1Y!AX1089</f>
        <v>#VALUE!</v>
      </c>
      <c r="N1090" s="102">
        <f>EUR1Y!AY1089</f>
        <v>1.8090043004194374E-2</v>
      </c>
      <c r="O1090" s="220" t="e">
        <f t="shared" si="67"/>
        <v>#VALUE!</v>
      </c>
    </row>
    <row r="1091" spans="1:15" x14ac:dyDescent="0.2">
      <c r="A1091" s="57" t="s">
        <v>44</v>
      </c>
      <c r="B1091" s="219">
        <f>_xll.qlInterestRateIndexFixingDate(IborIndex&amp;"6M",C1091,Trigger)</f>
        <v>46920</v>
      </c>
      <c r="C1091" s="219">
        <f>_xll.qlCalendarAdvance(Calendar,C1090,A1091,"f",,Trigger)</f>
        <v>46924</v>
      </c>
      <c r="D1091" s="102" t="e">
        <f>EUR1M!AP1090</f>
        <v>#VALUE!</v>
      </c>
      <c r="E1091" s="102">
        <f>EUR1M!AQ1090</f>
        <v>1.662067475738993E-2</v>
      </c>
      <c r="F1091" s="220" t="e">
        <f t="shared" si="64"/>
        <v>#VALUE!</v>
      </c>
      <c r="G1091" s="102" t="e">
        <f>EUR3M!AX1090</f>
        <v>#VALUE!</v>
      </c>
      <c r="H1091" s="102">
        <f>EUR3M!AY1090</f>
        <v>1.7354284083872712E-2</v>
      </c>
      <c r="I1091" s="220" t="e">
        <f t="shared" si="65"/>
        <v>#VALUE!</v>
      </c>
      <c r="J1091" s="102" t="e">
        <f>EUR6M!AX1090</f>
        <v>#VALUE!</v>
      </c>
      <c r="K1091" s="102">
        <f>EUR6M!AY1090</f>
        <v>1.7610864102092682E-2</v>
      </c>
      <c r="L1091" s="220" t="e">
        <f t="shared" si="66"/>
        <v>#VALUE!</v>
      </c>
      <c r="M1091" s="102" t="e">
        <f>EUR1Y!AX1090</f>
        <v>#VALUE!</v>
      </c>
      <c r="N1091" s="102">
        <f>EUR1Y!AY1090</f>
        <v>1.8084294959195932E-2</v>
      </c>
      <c r="O1091" s="220" t="e">
        <f t="shared" si="67"/>
        <v>#VALUE!</v>
      </c>
    </row>
    <row r="1092" spans="1:15" x14ac:dyDescent="0.2">
      <c r="A1092" s="57" t="s">
        <v>44</v>
      </c>
      <c r="B1092" s="219">
        <f>_xll.qlInterestRateIndexFixingDate(IborIndex&amp;"6M",C1092,Trigger)</f>
        <v>46927</v>
      </c>
      <c r="C1092" s="219">
        <f>_xll.qlCalendarAdvance(Calendar,C1091,A1092,"f",,Trigger)</f>
        <v>46931</v>
      </c>
      <c r="D1092" s="102" t="e">
        <f>EUR1M!AP1091</f>
        <v>#VALUE!</v>
      </c>
      <c r="E1092" s="102">
        <f>EUR1M!AQ1091</f>
        <v>1.6619676275675122E-2</v>
      </c>
      <c r="F1092" s="220" t="e">
        <f t="shared" ref="F1092:F1155" si="68">(D1092-E1092)*10000</f>
        <v>#VALUE!</v>
      </c>
      <c r="G1092" s="102" t="e">
        <f>EUR3M!AX1091</f>
        <v>#VALUE!</v>
      </c>
      <c r="H1092" s="102">
        <f>EUR3M!AY1091</f>
        <v>1.7351339898836075E-2</v>
      </c>
      <c r="I1092" s="220" t="e">
        <f t="shared" ref="I1092:I1155" si="69">(G1092-H1092)*10000</f>
        <v>#VALUE!</v>
      </c>
      <c r="J1092" s="102" t="e">
        <f>EUR6M!AX1091</f>
        <v>#VALUE!</v>
      </c>
      <c r="K1092" s="102">
        <f>EUR6M!AY1091</f>
        <v>1.7606257848405572E-2</v>
      </c>
      <c r="L1092" s="220" t="e">
        <f t="shared" ref="L1092:L1155" si="70">(J1092-K1092)*10000</f>
        <v>#VALUE!</v>
      </c>
      <c r="M1092" s="102" t="e">
        <f>EUR1Y!AX1091</f>
        <v>#VALUE!</v>
      </c>
      <c r="N1092" s="102">
        <f>EUR1Y!AY1091</f>
        <v>1.8078544463910502E-2</v>
      </c>
      <c r="O1092" s="220" t="e">
        <f t="shared" ref="O1092:O1155" si="71">(M1092-N1092)*10000</f>
        <v>#VALUE!</v>
      </c>
    </row>
    <row r="1093" spans="1:15" x14ac:dyDescent="0.2">
      <c r="A1093" s="57" t="s">
        <v>44</v>
      </c>
      <c r="B1093" s="219">
        <f>_xll.qlInterestRateIndexFixingDate(IborIndex&amp;"6M",C1093,Trigger)</f>
        <v>46934</v>
      </c>
      <c r="C1093" s="219">
        <f>_xll.qlCalendarAdvance(Calendar,C1092,A1093,"f",,Trigger)</f>
        <v>46938</v>
      </c>
      <c r="D1093" s="102" t="e">
        <f>EUR1M!AP1092</f>
        <v>#VALUE!</v>
      </c>
      <c r="E1093" s="102">
        <f>EUR1M!AQ1092</f>
        <v>1.6618638021105303E-2</v>
      </c>
      <c r="F1093" s="220" t="e">
        <f t="shared" si="68"/>
        <v>#VALUE!</v>
      </c>
      <c r="G1093" s="102" t="e">
        <f>EUR3M!AX1092</f>
        <v>#VALUE!</v>
      </c>
      <c r="H1093" s="102">
        <f>EUR3M!AY1092</f>
        <v>1.7348370635709397E-2</v>
      </c>
      <c r="I1093" s="220" t="e">
        <f t="shared" si="69"/>
        <v>#VALUE!</v>
      </c>
      <c r="J1093" s="102" t="e">
        <f>EUR6M!AX1092</f>
        <v>#VALUE!</v>
      </c>
      <c r="K1093" s="102">
        <f>EUR6M!AY1092</f>
        <v>1.7601911498610703E-2</v>
      </c>
      <c r="L1093" s="220" t="e">
        <f t="shared" si="70"/>
        <v>#VALUE!</v>
      </c>
      <c r="M1093" s="102" t="e">
        <f>EUR1Y!AX1092</f>
        <v>#VALUE!</v>
      </c>
      <c r="N1093" s="102">
        <f>EUR1Y!AY1092</f>
        <v>1.8072792028411385E-2</v>
      </c>
      <c r="O1093" s="220" t="e">
        <f t="shared" si="71"/>
        <v>#VALUE!</v>
      </c>
    </row>
    <row r="1094" spans="1:15" x14ac:dyDescent="0.2">
      <c r="A1094" s="57" t="s">
        <v>44</v>
      </c>
      <c r="B1094" s="219">
        <f>_xll.qlInterestRateIndexFixingDate(IborIndex&amp;"6M",C1094,Trigger)</f>
        <v>46941</v>
      </c>
      <c r="C1094" s="219">
        <f>_xll.qlCalendarAdvance(Calendar,C1093,A1094,"f",,Trigger)</f>
        <v>46945</v>
      </c>
      <c r="D1094" s="102" t="e">
        <f>EUR1M!AP1093</f>
        <v>#VALUE!</v>
      </c>
      <c r="E1094" s="102">
        <f>EUR1M!AQ1093</f>
        <v>1.6617560303635037E-2</v>
      </c>
      <c r="F1094" s="220" t="e">
        <f t="shared" si="68"/>
        <v>#VALUE!</v>
      </c>
      <c r="G1094" s="102" t="e">
        <f>EUR3M!AX1093</f>
        <v>#VALUE!</v>
      </c>
      <c r="H1094" s="102">
        <f>EUR3M!AY1093</f>
        <v>1.734537671505974E-2</v>
      </c>
      <c r="I1094" s="220" t="e">
        <f t="shared" si="69"/>
        <v>#VALUE!</v>
      </c>
      <c r="J1094" s="102" t="e">
        <f>EUR6M!AX1093</f>
        <v>#VALUE!</v>
      </c>
      <c r="K1094" s="102">
        <f>EUR6M!AY1093</f>
        <v>1.7597266290560659E-2</v>
      </c>
      <c r="L1094" s="220" t="e">
        <f t="shared" si="70"/>
        <v>#VALUE!</v>
      </c>
      <c r="M1094" s="102" t="e">
        <f>EUR1Y!AX1093</f>
        <v>#VALUE!</v>
      </c>
      <c r="N1094" s="102">
        <f>EUR1Y!AY1093</f>
        <v>1.8067038162760268E-2</v>
      </c>
      <c r="O1094" s="220" t="e">
        <f t="shared" si="71"/>
        <v>#VALUE!</v>
      </c>
    </row>
    <row r="1095" spans="1:15" x14ac:dyDescent="0.2">
      <c r="A1095" s="57" t="s">
        <v>44</v>
      </c>
      <c r="B1095" s="219">
        <f>_xll.qlInterestRateIndexFixingDate(IborIndex&amp;"6M",C1095,Trigger)</f>
        <v>46948</v>
      </c>
      <c r="C1095" s="219">
        <f>_xll.qlCalendarAdvance(Calendar,C1094,A1095,"f",,Trigger)</f>
        <v>46952</v>
      </c>
      <c r="D1095" s="102" t="e">
        <f>EUR1M!AP1094</f>
        <v>#VALUE!</v>
      </c>
      <c r="E1095" s="102">
        <f>EUR1M!AQ1094</f>
        <v>1.661644343322638E-2</v>
      </c>
      <c r="F1095" s="220" t="e">
        <f t="shared" si="68"/>
        <v>#VALUE!</v>
      </c>
      <c r="G1095" s="102" t="e">
        <f>EUR3M!AX1094</f>
        <v>#VALUE!</v>
      </c>
      <c r="H1095" s="102">
        <f>EUR3M!AY1094</f>
        <v>1.7342358557449818E-2</v>
      </c>
      <c r="I1095" s="220" t="e">
        <f t="shared" si="69"/>
        <v>#VALUE!</v>
      </c>
      <c r="J1095" s="102" t="e">
        <f>EUR6M!AX1094</f>
        <v>#VALUE!</v>
      </c>
      <c r="K1095" s="102">
        <f>EUR6M!AY1094</f>
        <v>1.7592604331590829E-2</v>
      </c>
      <c r="L1095" s="220" t="e">
        <f t="shared" si="70"/>
        <v>#VALUE!</v>
      </c>
      <c r="M1095" s="102" t="e">
        <f>EUR1Y!AX1094</f>
        <v>#VALUE!</v>
      </c>
      <c r="N1095" s="102">
        <f>EUR1Y!AY1094</f>
        <v>1.8061283377007898E-2</v>
      </c>
      <c r="O1095" s="220" t="e">
        <f t="shared" si="71"/>
        <v>#VALUE!</v>
      </c>
    </row>
    <row r="1096" spans="1:15" x14ac:dyDescent="0.2">
      <c r="A1096" s="57" t="s">
        <v>44</v>
      </c>
      <c r="B1096" s="219">
        <f>_xll.qlInterestRateIndexFixingDate(IborIndex&amp;"6M",C1096,Trigger)</f>
        <v>46955</v>
      </c>
      <c r="C1096" s="219">
        <f>_xll.qlCalendarAdvance(Calendar,C1095,A1096,"f",,Trigger)</f>
        <v>46959</v>
      </c>
      <c r="D1096" s="102" t="e">
        <f>EUR1M!AP1095</f>
        <v>#VALUE!</v>
      </c>
      <c r="E1096" s="102">
        <f>EUR1M!AQ1095</f>
        <v>1.6615287719833893E-2</v>
      </c>
      <c r="F1096" s="220" t="e">
        <f t="shared" si="68"/>
        <v>#VALUE!</v>
      </c>
      <c r="G1096" s="102" t="e">
        <f>EUR3M!AX1095</f>
        <v>#VALUE!</v>
      </c>
      <c r="H1096" s="102">
        <f>EUR3M!AY1095</f>
        <v>1.7339316583442344E-2</v>
      </c>
      <c r="I1096" s="220" t="e">
        <f t="shared" si="69"/>
        <v>#VALUE!</v>
      </c>
      <c r="J1096" s="102" t="e">
        <f>EUR6M!AX1095</f>
        <v>#VALUE!</v>
      </c>
      <c r="K1096" s="102">
        <f>EUR6M!AY1095</f>
        <v>1.7587926076357303E-2</v>
      </c>
      <c r="L1096" s="220" t="e">
        <f t="shared" si="70"/>
        <v>#VALUE!</v>
      </c>
      <c r="M1096" s="102" t="e">
        <f>EUR1Y!AX1095</f>
        <v>#VALUE!</v>
      </c>
      <c r="N1096" s="102">
        <f>EUR1Y!AY1095</f>
        <v>1.8055528181192531E-2</v>
      </c>
      <c r="O1096" s="220" t="e">
        <f t="shared" si="71"/>
        <v>#VALUE!</v>
      </c>
    </row>
    <row r="1097" spans="1:15" x14ac:dyDescent="0.2">
      <c r="A1097" s="57" t="s">
        <v>44</v>
      </c>
      <c r="B1097" s="219">
        <f>_xll.qlInterestRateIndexFixingDate(IborIndex&amp;"6M",C1097,Trigger)</f>
        <v>46962</v>
      </c>
      <c r="C1097" s="219">
        <f>_xll.qlCalendarAdvance(Calendar,C1096,A1097,"f",,Trigger)</f>
        <v>46966</v>
      </c>
      <c r="D1097" s="102" t="e">
        <f>EUR1M!AP1096</f>
        <v>#VALUE!</v>
      </c>
      <c r="E1097" s="102">
        <f>EUR1M!AQ1096</f>
        <v>1.6614093473424629E-2</v>
      </c>
      <c r="F1097" s="220" t="e">
        <f t="shared" si="68"/>
        <v>#VALUE!</v>
      </c>
      <c r="G1097" s="102" t="e">
        <f>EUR3M!AX1096</f>
        <v>#VALUE!</v>
      </c>
      <c r="H1097" s="102">
        <f>EUR3M!AY1096</f>
        <v>1.7336251213602646E-2</v>
      </c>
      <c r="I1097" s="220" t="e">
        <f t="shared" si="69"/>
        <v>#VALUE!</v>
      </c>
      <c r="J1097" s="102" t="e">
        <f>EUR6M!AX1096</f>
        <v>#VALUE!</v>
      </c>
      <c r="K1097" s="102">
        <f>EUR6M!AY1096</f>
        <v>1.758323197951446E-2</v>
      </c>
      <c r="L1097" s="220" t="e">
        <f t="shared" si="70"/>
        <v>#VALUE!</v>
      </c>
      <c r="M1097" s="102" t="e">
        <f>EUR1Y!AX1096</f>
        <v>#VALUE!</v>
      </c>
      <c r="N1097" s="102">
        <f>EUR1Y!AY1096</f>
        <v>1.8049773085340816E-2</v>
      </c>
      <c r="O1097" s="220" t="e">
        <f t="shared" si="71"/>
        <v>#VALUE!</v>
      </c>
    </row>
    <row r="1098" spans="1:15" x14ac:dyDescent="0.2">
      <c r="A1098" s="57" t="s">
        <v>44</v>
      </c>
      <c r="B1098" s="219">
        <f>_xll.qlInterestRateIndexFixingDate(IborIndex&amp;"6M",C1098,Trigger)</f>
        <v>46969</v>
      </c>
      <c r="C1098" s="219">
        <f>_xll.qlCalendarAdvance(Calendar,C1097,A1098,"f",,Trigger)</f>
        <v>46973</v>
      </c>
      <c r="D1098" s="102" t="e">
        <f>EUR1M!AP1097</f>
        <v>#VALUE!</v>
      </c>
      <c r="E1098" s="102">
        <f>EUR1M!AQ1097</f>
        <v>1.6612861003958146E-2</v>
      </c>
      <c r="F1098" s="220" t="e">
        <f t="shared" si="68"/>
        <v>#VALUE!</v>
      </c>
      <c r="G1098" s="102" t="e">
        <f>EUR3M!AX1097</f>
        <v>#VALUE!</v>
      </c>
      <c r="H1098" s="102">
        <f>EUR3M!AY1097</f>
        <v>1.7333162868489089E-2</v>
      </c>
      <c r="I1098" s="220" t="e">
        <f t="shared" si="69"/>
        <v>#VALUE!</v>
      </c>
      <c r="J1098" s="102" t="e">
        <f>EUR6M!AX1097</f>
        <v>#VALUE!</v>
      </c>
      <c r="K1098" s="102">
        <f>EUR6M!AY1097</f>
        <v>1.7578522495711096E-2</v>
      </c>
      <c r="L1098" s="220" t="e">
        <f t="shared" si="70"/>
        <v>#VALUE!</v>
      </c>
      <c r="M1098" s="102" t="e">
        <f>EUR1Y!AX1097</f>
        <v>#VALUE!</v>
      </c>
      <c r="N1098" s="102">
        <f>EUR1Y!AY1097</f>
        <v>1.8044018599468237E-2</v>
      </c>
      <c r="O1098" s="220" t="e">
        <f t="shared" si="71"/>
        <v>#VALUE!</v>
      </c>
    </row>
    <row r="1099" spans="1:15" x14ac:dyDescent="0.2">
      <c r="A1099" s="57" t="s">
        <v>44</v>
      </c>
      <c r="B1099" s="219">
        <f>_xll.qlInterestRateIndexFixingDate(IborIndex&amp;"6M",C1099,Trigger)</f>
        <v>46976</v>
      </c>
      <c r="C1099" s="219">
        <f>_xll.qlCalendarAdvance(Calendar,C1098,A1099,"f",,Trigger)</f>
        <v>46980</v>
      </c>
      <c r="D1099" s="102" t="e">
        <f>EUR1M!AP1098</f>
        <v>#VALUE!</v>
      </c>
      <c r="E1099" s="102">
        <f>EUR1M!AQ1098</f>
        <v>1.6611590621391503E-2</v>
      </c>
      <c r="F1099" s="220" t="e">
        <f t="shared" si="68"/>
        <v>#VALUE!</v>
      </c>
      <c r="G1099" s="102" t="e">
        <f>EUR3M!AX1098</f>
        <v>#VALUE!</v>
      </c>
      <c r="H1099" s="102">
        <f>EUR3M!AY1098</f>
        <v>1.7330051968662649E-2</v>
      </c>
      <c r="I1099" s="220" t="e">
        <f t="shared" si="69"/>
        <v>#VALUE!</v>
      </c>
      <c r="J1099" s="102" t="e">
        <f>EUR6M!AX1098</f>
        <v>#VALUE!</v>
      </c>
      <c r="K1099" s="102">
        <f>EUR6M!AY1098</f>
        <v>1.7573798079592563E-2</v>
      </c>
      <c r="L1099" s="220" t="e">
        <f t="shared" si="70"/>
        <v>#VALUE!</v>
      </c>
      <c r="M1099" s="102" t="e">
        <f>EUR1Y!AX1098</f>
        <v>#VALUE!</v>
      </c>
      <c r="N1099" s="102">
        <f>EUR1Y!AY1098</f>
        <v>1.8038265233578231E-2</v>
      </c>
      <c r="O1099" s="220" t="e">
        <f t="shared" si="71"/>
        <v>#VALUE!</v>
      </c>
    </row>
    <row r="1100" spans="1:15" x14ac:dyDescent="0.2">
      <c r="A1100" s="57" t="s">
        <v>44</v>
      </c>
      <c r="B1100" s="219">
        <f>_xll.qlInterestRateIndexFixingDate(IborIndex&amp;"6M",C1100,Trigger)</f>
        <v>46983</v>
      </c>
      <c r="C1100" s="219">
        <f>_xll.qlCalendarAdvance(Calendar,C1099,A1100,"f",,Trigger)</f>
        <v>46987</v>
      </c>
      <c r="D1100" s="102" t="e">
        <f>EUR1M!AP1099</f>
        <v>#VALUE!</v>
      </c>
      <c r="E1100" s="102">
        <f>EUR1M!AQ1099</f>
        <v>1.6610282635684259E-2</v>
      </c>
      <c r="F1100" s="220" t="e">
        <f t="shared" si="68"/>
        <v>#VALUE!</v>
      </c>
      <c r="G1100" s="102" t="e">
        <f>EUR3M!AX1099</f>
        <v>#VALUE!</v>
      </c>
      <c r="H1100" s="102">
        <f>EUR3M!AY1099</f>
        <v>1.7326918934684309E-2</v>
      </c>
      <c r="I1100" s="220" t="e">
        <f t="shared" si="69"/>
        <v>#VALUE!</v>
      </c>
      <c r="J1100" s="102" t="e">
        <f>EUR6M!AX1099</f>
        <v>#VALUE!</v>
      </c>
      <c r="K1100" s="102">
        <f>EUR6M!AY1099</f>
        <v>1.7569059185800349E-2</v>
      </c>
      <c r="L1100" s="220" t="e">
        <f t="shared" si="70"/>
        <v>#VALUE!</v>
      </c>
      <c r="M1100" s="102" t="e">
        <f>EUR1Y!AX1099</f>
        <v>#VALUE!</v>
      </c>
      <c r="N1100" s="102">
        <f>EUR1Y!AY1099</f>
        <v>1.8032513497662408E-2</v>
      </c>
      <c r="O1100" s="220" t="e">
        <f t="shared" si="71"/>
        <v>#VALUE!</v>
      </c>
    </row>
    <row r="1101" spans="1:15" x14ac:dyDescent="0.2">
      <c r="A1101" s="57" t="s">
        <v>44</v>
      </c>
      <c r="B1101" s="219">
        <f>_xll.qlInterestRateIndexFixingDate(IborIndex&amp;"6M",C1101,Trigger)</f>
        <v>46990</v>
      </c>
      <c r="C1101" s="219">
        <f>_xll.qlCalendarAdvance(Calendar,C1100,A1101,"f",,Trigger)</f>
        <v>46994</v>
      </c>
      <c r="D1101" s="102" t="e">
        <f>EUR1M!AP1100</f>
        <v>#VALUE!</v>
      </c>
      <c r="E1101" s="102">
        <f>EUR1M!AQ1100</f>
        <v>1.6608085693955634E-2</v>
      </c>
      <c r="F1101" s="220" t="e">
        <f t="shared" si="68"/>
        <v>#VALUE!</v>
      </c>
      <c r="G1101" s="102" t="e">
        <f>EUR3M!AX1100</f>
        <v>#VALUE!</v>
      </c>
      <c r="H1101" s="102">
        <f>EUR3M!AY1100</f>
        <v>1.7323764187111568E-2</v>
      </c>
      <c r="I1101" s="220" t="e">
        <f t="shared" si="69"/>
        <v>#VALUE!</v>
      </c>
      <c r="J1101" s="102" t="e">
        <f>EUR6M!AX1100</f>
        <v>#VALUE!</v>
      </c>
      <c r="K1101" s="102">
        <f>EUR6M!AY1100</f>
        <v>1.7563890575509087E-2</v>
      </c>
      <c r="L1101" s="220" t="e">
        <f t="shared" si="70"/>
        <v>#VALUE!</v>
      </c>
      <c r="M1101" s="102" t="e">
        <f>EUR1Y!AX1100</f>
        <v>#VALUE!</v>
      </c>
      <c r="N1101" s="102">
        <f>EUR1Y!AY1100</f>
        <v>1.8026763901701211E-2</v>
      </c>
      <c r="O1101" s="220" t="e">
        <f t="shared" si="71"/>
        <v>#VALUE!</v>
      </c>
    </row>
    <row r="1102" spans="1:15" x14ac:dyDescent="0.2">
      <c r="A1102" s="57" t="s">
        <v>44</v>
      </c>
      <c r="B1102" s="219">
        <f>_xll.qlInterestRateIndexFixingDate(IborIndex&amp;"6M",C1102,Trigger)</f>
        <v>46997</v>
      </c>
      <c r="C1102" s="219">
        <f>_xll.qlCalendarAdvance(Calendar,C1101,A1102,"f",,Trigger)</f>
        <v>47001</v>
      </c>
      <c r="D1102" s="102" t="e">
        <f>EUR1M!AP1101</f>
        <v>#VALUE!</v>
      </c>
      <c r="E1102" s="102">
        <f>EUR1M!AQ1101</f>
        <v>1.6607555094706183E-2</v>
      </c>
      <c r="F1102" s="220" t="e">
        <f t="shared" si="68"/>
        <v>#VALUE!</v>
      </c>
      <c r="G1102" s="102" t="e">
        <f>EUR3M!AX1101</f>
        <v>#VALUE!</v>
      </c>
      <c r="H1102" s="102">
        <f>EUR3M!AY1101</f>
        <v>1.7320402895300745E-2</v>
      </c>
      <c r="I1102" s="220" t="e">
        <f t="shared" si="69"/>
        <v>#VALUE!</v>
      </c>
      <c r="J1102" s="102" t="e">
        <f>EUR6M!AX1101</f>
        <v>#VALUE!</v>
      </c>
      <c r="K1102" s="102">
        <f>EUR6M!AY1101</f>
        <v>1.7559129331012963E-2</v>
      </c>
      <c r="L1102" s="220" t="e">
        <f t="shared" si="70"/>
        <v>#VALUE!</v>
      </c>
      <c r="M1102" s="102" t="e">
        <f>EUR1Y!AX1101</f>
        <v>#VALUE!</v>
      </c>
      <c r="N1102" s="102">
        <f>EUR1Y!AY1101</f>
        <v>1.8021016955662595E-2</v>
      </c>
      <c r="O1102" s="220" t="e">
        <f t="shared" si="71"/>
        <v>#VALUE!</v>
      </c>
    </row>
    <row r="1103" spans="1:15" x14ac:dyDescent="0.2">
      <c r="A1103" s="57" t="s">
        <v>44</v>
      </c>
      <c r="B1103" s="219">
        <f>_xll.qlInterestRateIndexFixingDate(IborIndex&amp;"6M",C1103,Trigger)</f>
        <v>47004</v>
      </c>
      <c r="C1103" s="219">
        <f>_xll.qlCalendarAdvance(Calendar,C1102,A1103,"f",,Trigger)</f>
        <v>47008</v>
      </c>
      <c r="D1103" s="102" t="e">
        <f>EUR1M!AP1102</f>
        <v>#VALUE!</v>
      </c>
      <c r="E1103" s="102">
        <f>EUR1M!AQ1102</f>
        <v>1.6606136159354468E-2</v>
      </c>
      <c r="F1103" s="220" t="e">
        <f t="shared" si="68"/>
        <v>#VALUE!</v>
      </c>
      <c r="G1103" s="102" t="e">
        <f>EUR3M!AX1102</f>
        <v>#VALUE!</v>
      </c>
      <c r="H1103" s="102">
        <f>EUR3M!AY1102</f>
        <v>1.7317207547106354E-2</v>
      </c>
      <c r="I1103" s="220" t="e">
        <f t="shared" si="69"/>
        <v>#VALUE!</v>
      </c>
      <c r="J1103" s="102" t="e">
        <f>EUR6M!AX1102</f>
        <v>#VALUE!</v>
      </c>
      <c r="K1103" s="102">
        <f>EUR6M!AY1102</f>
        <v>1.7554354813289461E-2</v>
      </c>
      <c r="L1103" s="220" t="e">
        <f t="shared" si="70"/>
        <v>#VALUE!</v>
      </c>
      <c r="M1103" s="102" t="e">
        <f>EUR1Y!AX1102</f>
        <v>#VALUE!</v>
      </c>
      <c r="N1103" s="102">
        <f>EUR1Y!AY1102</f>
        <v>1.801527316950401E-2</v>
      </c>
      <c r="O1103" s="220" t="e">
        <f t="shared" si="71"/>
        <v>#VALUE!</v>
      </c>
    </row>
    <row r="1104" spans="1:15" x14ac:dyDescent="0.2">
      <c r="A1104" s="57" t="s">
        <v>44</v>
      </c>
      <c r="B1104" s="219">
        <f>_xll.qlInterestRateIndexFixingDate(IborIndex&amp;"6M",C1104,Trigger)</f>
        <v>47011</v>
      </c>
      <c r="C1104" s="219">
        <f>_xll.qlCalendarAdvance(Calendar,C1103,A1104,"f",,Trigger)</f>
        <v>47015</v>
      </c>
      <c r="D1104" s="102" t="e">
        <f>EUR1M!AP1103</f>
        <v>#VALUE!</v>
      </c>
      <c r="E1104" s="102">
        <f>EUR1M!AQ1103</f>
        <v>1.6604680860712873E-2</v>
      </c>
      <c r="F1104" s="220" t="e">
        <f t="shared" si="68"/>
        <v>#VALUE!</v>
      </c>
      <c r="G1104" s="102" t="e">
        <f>EUR3M!AX1103</f>
        <v>#VALUE!</v>
      </c>
      <c r="H1104" s="102">
        <f>EUR3M!AY1103</f>
        <v>1.7313991717904303E-2</v>
      </c>
      <c r="I1104" s="220" t="e">
        <f t="shared" si="69"/>
        <v>#VALUE!</v>
      </c>
      <c r="J1104" s="102" t="e">
        <f>EUR6M!AX1103</f>
        <v>#VALUE!</v>
      </c>
      <c r="K1104" s="102">
        <f>EUR6M!AY1103</f>
        <v>1.754956747685147E-2</v>
      </c>
      <c r="L1104" s="220" t="e">
        <f t="shared" si="70"/>
        <v>#VALUE!</v>
      </c>
      <c r="M1104" s="102" t="e">
        <f>EUR1Y!AX1103</f>
        <v>#VALUE!</v>
      </c>
      <c r="N1104" s="102">
        <f>EUR1Y!AY1103</f>
        <v>1.8009533053169977E-2</v>
      </c>
      <c r="O1104" s="220" t="e">
        <f t="shared" si="71"/>
        <v>#VALUE!</v>
      </c>
    </row>
    <row r="1105" spans="1:15" x14ac:dyDescent="0.2">
      <c r="A1105" s="57" t="s">
        <v>44</v>
      </c>
      <c r="B1105" s="219">
        <f>_xll.qlInterestRateIndexFixingDate(IborIndex&amp;"6M",C1105,Trigger)</f>
        <v>47018</v>
      </c>
      <c r="C1105" s="219">
        <f>_xll.qlCalendarAdvance(Calendar,C1104,A1105,"f",,Trigger)</f>
        <v>47022</v>
      </c>
      <c r="D1105" s="102" t="e">
        <f>EUR1M!AP1104</f>
        <v>#VALUE!</v>
      </c>
      <c r="E1105" s="102">
        <f>EUR1M!AQ1104</f>
        <v>1.6603189508738458E-2</v>
      </c>
      <c r="F1105" s="220" t="e">
        <f t="shared" si="68"/>
        <v>#VALUE!</v>
      </c>
      <c r="G1105" s="102" t="e">
        <f>EUR3M!AX1104</f>
        <v>#VALUE!</v>
      </c>
      <c r="H1105" s="102">
        <f>EUR3M!AY1104</f>
        <v>1.7310936472018815E-2</v>
      </c>
      <c r="I1105" s="220" t="e">
        <f t="shared" si="69"/>
        <v>#VALUE!</v>
      </c>
      <c r="J1105" s="102" t="e">
        <f>EUR6M!AX1104</f>
        <v>#VALUE!</v>
      </c>
      <c r="K1105" s="102">
        <f>EUR6M!AY1104</f>
        <v>1.7544767776208791E-2</v>
      </c>
      <c r="L1105" s="220" t="e">
        <f t="shared" si="70"/>
        <v>#VALUE!</v>
      </c>
      <c r="M1105" s="102" t="e">
        <f>EUR1Y!AX1104</f>
        <v>#VALUE!</v>
      </c>
      <c r="N1105" s="102">
        <f>EUR1Y!AY1104</f>
        <v>1.800379711659451E-2</v>
      </c>
      <c r="O1105" s="220" t="e">
        <f t="shared" si="71"/>
        <v>#VALUE!</v>
      </c>
    </row>
    <row r="1106" spans="1:15" x14ac:dyDescent="0.2">
      <c r="A1106" s="57" t="s">
        <v>44</v>
      </c>
      <c r="B1106" s="219">
        <f>_xll.qlInterestRateIndexFixingDate(IborIndex&amp;"6M",C1106,Trigger)</f>
        <v>47025</v>
      </c>
      <c r="C1106" s="219">
        <f>_xll.qlCalendarAdvance(Calendar,C1105,A1106,"f",,Trigger)</f>
        <v>47029</v>
      </c>
      <c r="D1106" s="102" t="e">
        <f>EUR1M!AP1105</f>
        <v>#VALUE!</v>
      </c>
      <c r="E1106" s="102">
        <f>EUR1M!AQ1105</f>
        <v>1.6601662413395779E-2</v>
      </c>
      <c r="F1106" s="220" t="e">
        <f t="shared" si="68"/>
        <v>#VALUE!</v>
      </c>
      <c r="G1106" s="102" t="e">
        <f>EUR3M!AX1105</f>
        <v>#VALUE!</v>
      </c>
      <c r="H1106" s="102">
        <f>EUR3M!AY1105</f>
        <v>1.7307679464820092E-2</v>
      </c>
      <c r="I1106" s="220" t="e">
        <f t="shared" si="69"/>
        <v>#VALUE!</v>
      </c>
      <c r="J1106" s="102" t="e">
        <f>EUR6M!AX1105</f>
        <v>#VALUE!</v>
      </c>
      <c r="K1106" s="102">
        <f>EUR6M!AY1105</f>
        <v>1.7540034537466262E-2</v>
      </c>
      <c r="L1106" s="220" t="e">
        <f t="shared" si="70"/>
        <v>#VALUE!</v>
      </c>
      <c r="M1106" s="102" t="e">
        <f>EUR1Y!AX1105</f>
        <v>#VALUE!</v>
      </c>
      <c r="N1106" s="102">
        <f>EUR1Y!AY1105</f>
        <v>1.799806586969914E-2</v>
      </c>
      <c r="O1106" s="220" t="e">
        <f t="shared" si="71"/>
        <v>#VALUE!</v>
      </c>
    </row>
    <row r="1107" spans="1:15" x14ac:dyDescent="0.2">
      <c r="A1107" s="57" t="s">
        <v>44</v>
      </c>
      <c r="B1107" s="219">
        <f>_xll.qlInterestRateIndexFixingDate(IborIndex&amp;"6M",C1107,Trigger)</f>
        <v>47032</v>
      </c>
      <c r="C1107" s="219">
        <f>_xll.qlCalendarAdvance(Calendar,C1106,A1107,"f",,Trigger)</f>
        <v>47036</v>
      </c>
      <c r="D1107" s="102" t="e">
        <f>EUR1M!AP1106</f>
        <v>#VALUE!</v>
      </c>
      <c r="E1107" s="102">
        <f>EUR1M!AQ1106</f>
        <v>1.6600099884651887E-2</v>
      </c>
      <c r="F1107" s="220" t="e">
        <f t="shared" si="68"/>
        <v>#VALUE!</v>
      </c>
      <c r="G1107" s="102" t="e">
        <f>EUR3M!AX1106</f>
        <v>#VALUE!</v>
      </c>
      <c r="H1107" s="102">
        <f>EUR3M!AY1106</f>
        <v>1.7304403267358073E-2</v>
      </c>
      <c r="I1107" s="220" t="e">
        <f t="shared" si="69"/>
        <v>#VALUE!</v>
      </c>
      <c r="J1107" s="102" t="e">
        <f>EUR6M!AX1106</f>
        <v>#VALUE!</v>
      </c>
      <c r="K1107" s="102">
        <f>EUR6M!AY1106</f>
        <v>1.7535210577401889E-2</v>
      </c>
      <c r="L1107" s="220" t="e">
        <f t="shared" si="70"/>
        <v>#VALUE!</v>
      </c>
      <c r="M1107" s="102" t="e">
        <f>EUR1Y!AX1106</f>
        <v>#VALUE!</v>
      </c>
      <c r="N1107" s="102">
        <f>EUR1Y!AY1106</f>
        <v>1.7992339822394447E-2</v>
      </c>
      <c r="O1107" s="220" t="e">
        <f t="shared" si="71"/>
        <v>#VALUE!</v>
      </c>
    </row>
    <row r="1108" spans="1:15" x14ac:dyDescent="0.2">
      <c r="A1108" s="57" t="s">
        <v>44</v>
      </c>
      <c r="B1108" s="219">
        <f>_xll.qlInterestRateIndexFixingDate(IborIndex&amp;"6M",C1108,Trigger)</f>
        <v>47039</v>
      </c>
      <c r="C1108" s="219">
        <f>_xll.qlCalendarAdvance(Calendar,C1107,A1108,"f",,Trigger)</f>
        <v>47043</v>
      </c>
      <c r="D1108" s="102" t="e">
        <f>EUR1M!AP1107</f>
        <v>#VALUE!</v>
      </c>
      <c r="E1108" s="102">
        <f>EUR1M!AQ1107</f>
        <v>1.6598502232461343E-2</v>
      </c>
      <c r="F1108" s="220" t="e">
        <f t="shared" si="68"/>
        <v>#VALUE!</v>
      </c>
      <c r="G1108" s="102" t="e">
        <f>EUR3M!AX1107</f>
        <v>#VALUE!</v>
      </c>
      <c r="H1108" s="102">
        <f>EUR3M!AY1107</f>
        <v>1.7301108300183318E-2</v>
      </c>
      <c r="I1108" s="220" t="e">
        <f t="shared" si="69"/>
        <v>#VALUE!</v>
      </c>
      <c r="J1108" s="102" t="e">
        <f>EUR6M!AX1107</f>
        <v>#VALUE!</v>
      </c>
      <c r="K1108" s="102">
        <f>EUR6M!AY1107</f>
        <v>1.7530375648631576E-2</v>
      </c>
      <c r="L1108" s="220" t="e">
        <f t="shared" si="70"/>
        <v>#VALUE!</v>
      </c>
      <c r="M1108" s="102" t="e">
        <f>EUR1Y!AX1107</f>
        <v>#VALUE!</v>
      </c>
      <c r="N1108" s="102">
        <f>EUR1Y!AY1107</f>
        <v>1.79866194845794E-2</v>
      </c>
      <c r="O1108" s="220" t="e">
        <f t="shared" si="71"/>
        <v>#VALUE!</v>
      </c>
    </row>
    <row r="1109" spans="1:15" x14ac:dyDescent="0.2">
      <c r="A1109" s="57" t="s">
        <v>44</v>
      </c>
      <c r="B1109" s="219">
        <f>_xll.qlInterestRateIndexFixingDate(IborIndex&amp;"6M",C1109,Trigger)</f>
        <v>47046</v>
      </c>
      <c r="C1109" s="219">
        <f>_xll.qlCalendarAdvance(Calendar,C1108,A1109,"f",,Trigger)</f>
        <v>47050</v>
      </c>
      <c r="D1109" s="102" t="e">
        <f>EUR1M!AP1108</f>
        <v>#VALUE!</v>
      </c>
      <c r="E1109" s="102">
        <f>EUR1M!AQ1108</f>
        <v>1.6596869766788702E-2</v>
      </c>
      <c r="F1109" s="220" t="e">
        <f t="shared" si="68"/>
        <v>#VALUE!</v>
      </c>
      <c r="G1109" s="102" t="e">
        <f>EUR3M!AX1108</f>
        <v>#VALUE!</v>
      </c>
      <c r="H1109" s="102">
        <f>EUR3M!AY1108</f>
        <v>1.7297794983846371E-2</v>
      </c>
      <c r="I1109" s="220" t="e">
        <f t="shared" si="69"/>
        <v>#VALUE!</v>
      </c>
      <c r="J1109" s="102" t="e">
        <f>EUR6M!AX1108</f>
        <v>#VALUE!</v>
      </c>
      <c r="K1109" s="102">
        <f>EUR6M!AY1108</f>
        <v>1.7525530205669108E-2</v>
      </c>
      <c r="L1109" s="220" t="e">
        <f t="shared" si="70"/>
        <v>#VALUE!</v>
      </c>
      <c r="M1109" s="102" t="e">
        <f>EUR1Y!AX1108</f>
        <v>#VALUE!</v>
      </c>
      <c r="N1109" s="102">
        <f>EUR1Y!AY1108</f>
        <v>1.798090536614071E-2</v>
      </c>
      <c r="O1109" s="220" t="e">
        <f t="shared" si="71"/>
        <v>#VALUE!</v>
      </c>
    </row>
    <row r="1110" spans="1:15" x14ac:dyDescent="0.2">
      <c r="A1110" s="57" t="s">
        <v>44</v>
      </c>
      <c r="B1110" s="219">
        <f>_xll.qlInterestRateIndexFixingDate(IborIndex&amp;"6M",C1110,Trigger)</f>
        <v>47053</v>
      </c>
      <c r="C1110" s="219">
        <f>_xll.qlCalendarAdvance(Calendar,C1109,A1110,"f",,Trigger)</f>
        <v>47057</v>
      </c>
      <c r="D1110" s="102" t="e">
        <f>EUR1M!AP1109</f>
        <v>#VALUE!</v>
      </c>
      <c r="E1110" s="102">
        <f>EUR1M!AQ1109</f>
        <v>1.6595202797603514E-2</v>
      </c>
      <c r="F1110" s="220" t="e">
        <f t="shared" si="68"/>
        <v>#VALUE!</v>
      </c>
      <c r="G1110" s="102" t="e">
        <f>EUR3M!AX1109</f>
        <v>#VALUE!</v>
      </c>
      <c r="H1110" s="102">
        <f>EUR3M!AY1109</f>
        <v>1.7294463738896045E-2</v>
      </c>
      <c r="I1110" s="220" t="e">
        <f t="shared" si="69"/>
        <v>#VALUE!</v>
      </c>
      <c r="J1110" s="102" t="e">
        <f>EUR6M!AX1109</f>
        <v>#VALUE!</v>
      </c>
      <c r="K1110" s="102">
        <f>EUR6M!AY1109</f>
        <v>1.7520599717458937E-2</v>
      </c>
      <c r="L1110" s="220" t="e">
        <f t="shared" si="70"/>
        <v>#VALUE!</v>
      </c>
      <c r="M1110" s="102" t="e">
        <f>EUR1Y!AX1109</f>
        <v>#VALUE!</v>
      </c>
      <c r="N1110" s="102">
        <f>EUR1Y!AY1109</f>
        <v>1.7975197976954575E-2</v>
      </c>
      <c r="O1110" s="220" t="e">
        <f t="shared" si="71"/>
        <v>#VALUE!</v>
      </c>
    </row>
    <row r="1111" spans="1:15" x14ac:dyDescent="0.2">
      <c r="A1111" s="57" t="s">
        <v>44</v>
      </c>
      <c r="B1111" s="219">
        <f>_xll.qlInterestRateIndexFixingDate(IborIndex&amp;"6M",C1111,Trigger)</f>
        <v>47060</v>
      </c>
      <c r="C1111" s="219">
        <f>_xll.qlCalendarAdvance(Calendar,C1110,A1111,"f",,Trigger)</f>
        <v>47064</v>
      </c>
      <c r="D1111" s="102" t="e">
        <f>EUR1M!AP1110</f>
        <v>#VALUE!</v>
      </c>
      <c r="E1111" s="102">
        <f>EUR1M!AQ1110</f>
        <v>1.6593501634860341E-2</v>
      </c>
      <c r="F1111" s="220" t="e">
        <f t="shared" si="68"/>
        <v>#VALUE!</v>
      </c>
      <c r="G1111" s="102" t="e">
        <f>EUR3M!AX1110</f>
        <v>#VALUE!</v>
      </c>
      <c r="H1111" s="102">
        <f>EUR3M!AY1110</f>
        <v>1.7291114985879423E-2</v>
      </c>
      <c r="I1111" s="220" t="e">
        <f t="shared" si="69"/>
        <v>#VALUE!</v>
      </c>
      <c r="J1111" s="102" t="e">
        <f>EUR6M!AX1110</f>
        <v>#VALUE!</v>
      </c>
      <c r="K1111" s="102">
        <f>EUR6M!AY1110</f>
        <v>1.751573537605015E-2</v>
      </c>
      <c r="L1111" s="220" t="e">
        <f t="shared" si="70"/>
        <v>#VALUE!</v>
      </c>
      <c r="M1111" s="102" t="e">
        <f>EUR1Y!AX1110</f>
        <v>#VALUE!</v>
      </c>
      <c r="N1111" s="102">
        <f>EUR1Y!AY1110</f>
        <v>1.796949782688536E-2</v>
      </c>
      <c r="O1111" s="220" t="e">
        <f t="shared" si="71"/>
        <v>#VALUE!</v>
      </c>
    </row>
    <row r="1112" spans="1:15" x14ac:dyDescent="0.2">
      <c r="A1112" s="57" t="s">
        <v>44</v>
      </c>
      <c r="B1112" s="219">
        <f>_xll.qlInterestRateIndexFixingDate(IborIndex&amp;"6M",C1112,Trigger)</f>
        <v>47067</v>
      </c>
      <c r="C1112" s="219">
        <f>_xll.qlCalendarAdvance(Calendar,C1111,A1112,"f",,Trigger)</f>
        <v>47071</v>
      </c>
      <c r="D1112" s="102" t="e">
        <f>EUR1M!AP1111</f>
        <v>#VALUE!</v>
      </c>
      <c r="E1112" s="102">
        <f>EUR1M!AQ1111</f>
        <v>1.6591766588526236E-2</v>
      </c>
      <c r="F1112" s="220" t="e">
        <f t="shared" si="68"/>
        <v>#VALUE!</v>
      </c>
      <c r="G1112" s="102" t="e">
        <f>EUR3M!AX1111</f>
        <v>#VALUE!</v>
      </c>
      <c r="H1112" s="102">
        <f>EUR3M!AY1111</f>
        <v>1.728774914534531E-2</v>
      </c>
      <c r="I1112" s="220" t="e">
        <f t="shared" si="69"/>
        <v>#VALUE!</v>
      </c>
      <c r="J1112" s="102" t="e">
        <f>EUR6M!AX1111</f>
        <v>#VALUE!</v>
      </c>
      <c r="K1112" s="102">
        <f>EUR6M!AY1111</f>
        <v>1.7510861851885148E-2</v>
      </c>
      <c r="L1112" s="220" t="e">
        <f t="shared" si="70"/>
        <v>#VALUE!</v>
      </c>
      <c r="M1112" s="102" t="e">
        <f>EUR1Y!AX1111</f>
        <v>#VALUE!</v>
      </c>
      <c r="N1112" s="102">
        <f>EUR1Y!AY1111</f>
        <v>1.7963805425785611E-2</v>
      </c>
      <c r="O1112" s="220" t="e">
        <f t="shared" si="71"/>
        <v>#VALUE!</v>
      </c>
    </row>
    <row r="1113" spans="1:15" x14ac:dyDescent="0.2">
      <c r="A1113" s="57" t="s">
        <v>44</v>
      </c>
      <c r="B1113" s="219">
        <f>_xll.qlInterestRateIndexFixingDate(IborIndex&amp;"6M",C1113,Trigger)</f>
        <v>47074</v>
      </c>
      <c r="C1113" s="219">
        <f>_xll.qlCalendarAdvance(Calendar,C1112,A1113,"f",,Trigger)</f>
        <v>47078</v>
      </c>
      <c r="D1113" s="102" t="e">
        <f>EUR1M!AP1112</f>
        <v>#VALUE!</v>
      </c>
      <c r="E1113" s="102">
        <f>EUR1M!AQ1112</f>
        <v>1.6590503003583088E-2</v>
      </c>
      <c r="F1113" s="220" t="e">
        <f t="shared" si="68"/>
        <v>#VALUE!</v>
      </c>
      <c r="G1113" s="102" t="e">
        <f>EUR3M!AX1112</f>
        <v>#VALUE!</v>
      </c>
      <c r="H1113" s="102">
        <f>EUR3M!AY1112</f>
        <v>1.7284366637835571E-2</v>
      </c>
      <c r="I1113" s="220" t="e">
        <f t="shared" si="69"/>
        <v>#VALUE!</v>
      </c>
      <c r="J1113" s="102" t="e">
        <f>EUR6M!AX1112</f>
        <v>#VALUE!</v>
      </c>
      <c r="K1113" s="102">
        <f>EUR6M!AY1112</f>
        <v>1.7505979599440169E-2</v>
      </c>
      <c r="L1113" s="220" t="e">
        <f t="shared" si="70"/>
        <v>#VALUE!</v>
      </c>
      <c r="M1113" s="102" t="e">
        <f>EUR1Y!AX1112</f>
        <v>#VALUE!</v>
      </c>
      <c r="N1113" s="102">
        <f>EUR1Y!AY1112</f>
        <v>1.7958121283497139E-2</v>
      </c>
      <c r="O1113" s="220" t="e">
        <f t="shared" si="71"/>
        <v>#VALUE!</v>
      </c>
    </row>
    <row r="1114" spans="1:15" x14ac:dyDescent="0.2">
      <c r="A1114" s="57" t="s">
        <v>44</v>
      </c>
      <c r="B1114" s="219">
        <f>_xll.qlInterestRateIndexFixingDate(IborIndex&amp;"6M",C1114,Trigger)</f>
        <v>47081</v>
      </c>
      <c r="C1114" s="219">
        <f>_xll.qlCalendarAdvance(Calendar,C1113,A1114,"f",,Trigger)</f>
        <v>47085</v>
      </c>
      <c r="D1114" s="102" t="e">
        <f>EUR1M!AP1113</f>
        <v>#VALUE!</v>
      </c>
      <c r="E1114" s="102">
        <f>EUR1M!AQ1113</f>
        <v>1.658744415304049E-2</v>
      </c>
      <c r="F1114" s="220" t="e">
        <f t="shared" si="68"/>
        <v>#VALUE!</v>
      </c>
      <c r="G1114" s="102" t="e">
        <f>EUR3M!AX1113</f>
        <v>#VALUE!</v>
      </c>
      <c r="H1114" s="102">
        <f>EUR3M!AY1113</f>
        <v>1.728096788389815E-2</v>
      </c>
      <c r="I1114" s="220" t="e">
        <f t="shared" si="69"/>
        <v>#VALUE!</v>
      </c>
      <c r="J1114" s="102" t="e">
        <f>EUR6M!AX1113</f>
        <v>#VALUE!</v>
      </c>
      <c r="K1114" s="102">
        <f>EUR6M!AY1113</f>
        <v>1.7501161185713311E-2</v>
      </c>
      <c r="L1114" s="220" t="e">
        <f t="shared" si="70"/>
        <v>#VALUE!</v>
      </c>
      <c r="M1114" s="102" t="e">
        <f>EUR1Y!AX1113</f>
        <v>#VALUE!</v>
      </c>
      <c r="N1114" s="102">
        <f>EUR1Y!AY1113</f>
        <v>1.7952445909849936E-2</v>
      </c>
      <c r="O1114" s="220" t="e">
        <f t="shared" si="71"/>
        <v>#VALUE!</v>
      </c>
    </row>
    <row r="1115" spans="1:15" x14ac:dyDescent="0.2">
      <c r="A1115" s="57" t="s">
        <v>44</v>
      </c>
      <c r="B1115" s="219">
        <f>_xll.qlInterestRateIndexFixingDate(IborIndex&amp;"6M",C1115,Trigger)</f>
        <v>47088</v>
      </c>
      <c r="C1115" s="219">
        <f>_xll.qlCalendarAdvance(Calendar,C1114,A1115,"f",,Trigger)</f>
        <v>47092</v>
      </c>
      <c r="D1115" s="102" t="e">
        <f>EUR1M!AP1114</f>
        <v>#VALUE!</v>
      </c>
      <c r="E1115" s="102">
        <f>EUR1M!AQ1114</f>
        <v>1.6586361247606374E-2</v>
      </c>
      <c r="F1115" s="220" t="e">
        <f t="shared" si="68"/>
        <v>#VALUE!</v>
      </c>
      <c r="G1115" s="102" t="e">
        <f>EUR3M!AX1114</f>
        <v>#VALUE!</v>
      </c>
      <c r="H1115" s="102">
        <f>EUR3M!AY1114</f>
        <v>1.7277218833794628E-2</v>
      </c>
      <c r="I1115" s="220" t="e">
        <f t="shared" si="69"/>
        <v>#VALUE!</v>
      </c>
      <c r="J1115" s="102" t="e">
        <f>EUR6M!AX1114</f>
        <v>#VALUE!</v>
      </c>
      <c r="K1115" s="102">
        <f>EUR6M!AY1114</f>
        <v>1.7496262202177988E-2</v>
      </c>
      <c r="L1115" s="220" t="e">
        <f t="shared" si="70"/>
        <v>#VALUE!</v>
      </c>
      <c r="M1115" s="102" t="e">
        <f>EUR1Y!AX1114</f>
        <v>#VALUE!</v>
      </c>
      <c r="N1115" s="102">
        <f>EUR1Y!AY1114</f>
        <v>1.7946779814662812E-2</v>
      </c>
      <c r="O1115" s="220" t="e">
        <f t="shared" si="71"/>
        <v>#VALUE!</v>
      </c>
    </row>
    <row r="1116" spans="1:15" x14ac:dyDescent="0.2">
      <c r="A1116" s="57" t="s">
        <v>44</v>
      </c>
      <c r="B1116" s="219">
        <f>_xll.qlInterestRateIndexFixingDate(IborIndex&amp;"6M",C1116,Trigger)</f>
        <v>47095</v>
      </c>
      <c r="C1116" s="219">
        <f>_xll.qlCalendarAdvance(Calendar,C1115,A1116,"f",,Trigger)</f>
        <v>47099</v>
      </c>
      <c r="D1116" s="102" t="e">
        <f>EUR1M!AP1115</f>
        <v>#VALUE!</v>
      </c>
      <c r="E1116" s="102">
        <f>EUR1M!AQ1115</f>
        <v>1.658449376653659E-2</v>
      </c>
      <c r="F1116" s="220" t="e">
        <f t="shared" si="68"/>
        <v>#VALUE!</v>
      </c>
      <c r="G1116" s="102" t="e">
        <f>EUR3M!AX1115</f>
        <v>#VALUE!</v>
      </c>
      <c r="H1116" s="102">
        <f>EUR3M!AY1115</f>
        <v>1.7273791221753321E-2</v>
      </c>
      <c r="I1116" s="220" t="e">
        <f t="shared" si="69"/>
        <v>#VALUE!</v>
      </c>
      <c r="J1116" s="102" t="e">
        <f>EUR6M!AX1115</f>
        <v>#VALUE!</v>
      </c>
      <c r="K1116" s="102">
        <f>EUR6M!AY1115</f>
        <v>1.7491355885934597E-2</v>
      </c>
      <c r="L1116" s="220" t="e">
        <f t="shared" si="70"/>
        <v>#VALUE!</v>
      </c>
      <c r="M1116" s="102" t="e">
        <f>EUR1Y!AX1115</f>
        <v>#VALUE!</v>
      </c>
      <c r="N1116" s="102">
        <f>EUR1Y!AY1115</f>
        <v>1.7941123507743201E-2</v>
      </c>
      <c r="O1116" s="220" t="e">
        <f t="shared" si="71"/>
        <v>#VALUE!</v>
      </c>
    </row>
    <row r="1117" spans="1:15" x14ac:dyDescent="0.2">
      <c r="A1117" s="57" t="s">
        <v>44</v>
      </c>
      <c r="B1117" s="219">
        <f>_xll.qlInterestRateIndexFixingDate(IborIndex&amp;"6M",C1117,Trigger)</f>
        <v>47102</v>
      </c>
      <c r="C1117" s="219">
        <f>_xll.qlCalendarAdvance(Calendar,C1116,A1117,"f",,Trigger)</f>
        <v>47106</v>
      </c>
      <c r="D1117" s="102" t="e">
        <f>EUR1M!AP1116</f>
        <v>#VALUE!</v>
      </c>
      <c r="E1117" s="102">
        <f>EUR1M!AQ1116</f>
        <v>1.6582593951693647E-2</v>
      </c>
      <c r="F1117" s="220" t="e">
        <f t="shared" si="68"/>
        <v>#VALUE!</v>
      </c>
      <c r="G1117" s="102" t="e">
        <f>EUR3M!AX1116</f>
        <v>#VALUE!</v>
      </c>
      <c r="H1117" s="102">
        <f>EUR3M!AY1116</f>
        <v>1.7270348566207794E-2</v>
      </c>
      <c r="I1117" s="220" t="e">
        <f t="shared" si="69"/>
        <v>#VALUE!</v>
      </c>
      <c r="J1117" s="102" t="e">
        <f>EUR6M!AX1116</f>
        <v>#VALUE!</v>
      </c>
      <c r="K1117" s="102">
        <f>EUR6M!AY1116</f>
        <v>1.7486442691464429E-2</v>
      </c>
      <c r="L1117" s="220" t="e">
        <f t="shared" si="70"/>
        <v>#VALUE!</v>
      </c>
      <c r="M1117" s="102" t="e">
        <f>EUR1Y!AX1116</f>
        <v>#VALUE!</v>
      </c>
      <c r="N1117" s="102">
        <f>EUR1Y!AY1116</f>
        <v>1.7935477498887801E-2</v>
      </c>
      <c r="O1117" s="220" t="e">
        <f t="shared" si="71"/>
        <v>#VALUE!</v>
      </c>
    </row>
    <row r="1118" spans="1:15" x14ac:dyDescent="0.2">
      <c r="A1118" s="57" t="s">
        <v>44</v>
      </c>
      <c r="B1118" s="219">
        <f>_xll.qlInterestRateIndexFixingDate(IborIndex&amp;"6M",C1118,Trigger)</f>
        <v>47108</v>
      </c>
      <c r="C1118" s="219">
        <f>_xll.qlCalendarAdvance(Calendar,C1117,A1118,"f",,Trigger)</f>
        <v>47114</v>
      </c>
      <c r="D1118" s="102" t="e">
        <f>EUR1M!AP1117</f>
        <v>#VALUE!</v>
      </c>
      <c r="E1118" s="102">
        <f>EUR1M!AQ1117</f>
        <v>1.6580623891909629E-2</v>
      </c>
      <c r="F1118" s="220" t="e">
        <f t="shared" si="68"/>
        <v>#VALUE!</v>
      </c>
      <c r="G1118" s="102" t="e">
        <f>EUR3M!AX1117</f>
        <v>#VALUE!</v>
      </c>
      <c r="H1118" s="102">
        <f>EUR3M!AY1117</f>
        <v>1.7266396221521596E-2</v>
      </c>
      <c r="I1118" s="220" t="e">
        <f t="shared" si="69"/>
        <v>#VALUE!</v>
      </c>
      <c r="J1118" s="102" t="e">
        <f>EUR6M!AX1117</f>
        <v>#VALUE!</v>
      </c>
      <c r="K1118" s="102">
        <f>EUR6M!AY1117</f>
        <v>1.7480819772753124E-2</v>
      </c>
      <c r="L1118" s="220" t="e">
        <f t="shared" si="70"/>
        <v>#VALUE!</v>
      </c>
      <c r="M1118" s="102" t="e">
        <f>EUR1Y!AX1117</f>
        <v>#VALUE!</v>
      </c>
      <c r="N1118" s="102">
        <f>EUR1Y!AY1117</f>
        <v>1.792913603551512E-2</v>
      </c>
      <c r="O1118" s="220" t="e">
        <f t="shared" si="71"/>
        <v>#VALUE!</v>
      </c>
    </row>
    <row r="1119" spans="1:15" x14ac:dyDescent="0.2">
      <c r="A1119" s="57" t="s">
        <v>44</v>
      </c>
      <c r="B1119" s="219">
        <f>_xll.qlInterestRateIndexFixingDate(IborIndex&amp;"6M",C1119,Trigger)</f>
        <v>47116</v>
      </c>
      <c r="C1119" s="219">
        <f>_xll.qlCalendarAdvance(Calendar,C1118,A1119,"f",,Trigger)</f>
        <v>47121</v>
      </c>
      <c r="D1119" s="102" t="e">
        <f>EUR1M!AP1118</f>
        <v>#VALUE!</v>
      </c>
      <c r="E1119" s="102">
        <f>EUR1M!AQ1118</f>
        <v>1.6578177241664566E-2</v>
      </c>
      <c r="F1119" s="220" t="e">
        <f t="shared" si="68"/>
        <v>#VALUE!</v>
      </c>
      <c r="G1119" s="102" t="e">
        <f>EUR3M!AX1118</f>
        <v>#VALUE!</v>
      </c>
      <c r="H1119" s="102">
        <f>EUR3M!AY1118</f>
        <v>1.7262922745852727E-2</v>
      </c>
      <c r="I1119" s="220" t="e">
        <f t="shared" si="69"/>
        <v>#VALUE!</v>
      </c>
      <c r="J1119" s="102" t="e">
        <f>EUR6M!AX1118</f>
        <v>#VALUE!</v>
      </c>
      <c r="K1119" s="102">
        <f>EUR6M!AY1118</f>
        <v>1.7475824194926385E-2</v>
      </c>
      <c r="L1119" s="220" t="e">
        <f t="shared" si="70"/>
        <v>#VALUE!</v>
      </c>
      <c r="M1119" s="102" t="e">
        <f>EUR1Y!AX1118</f>
        <v>#VALUE!</v>
      </c>
      <c r="N1119" s="102">
        <f>EUR1Y!AY1118</f>
        <v>1.7923515559464771E-2</v>
      </c>
      <c r="O1119" s="220" t="e">
        <f t="shared" si="71"/>
        <v>#VALUE!</v>
      </c>
    </row>
    <row r="1120" spans="1:15" x14ac:dyDescent="0.2">
      <c r="A1120" s="57" t="s">
        <v>44</v>
      </c>
      <c r="B1120" s="219">
        <f>_xll.qlInterestRateIndexFixingDate(IborIndex&amp;"6M",C1120,Trigger)</f>
        <v>47126</v>
      </c>
      <c r="C1120" s="219">
        <f>_xll.qlCalendarAdvance(Calendar,C1119,A1120,"f",,Trigger)</f>
        <v>47128</v>
      </c>
      <c r="D1120" s="102" t="e">
        <f>EUR1M!AP1119</f>
        <v>#VALUE!</v>
      </c>
      <c r="E1120" s="102">
        <f>EUR1M!AQ1119</f>
        <v>1.6576180129300053E-2</v>
      </c>
      <c r="F1120" s="220" t="e">
        <f t="shared" si="68"/>
        <v>#VALUE!</v>
      </c>
      <c r="G1120" s="102" t="e">
        <f>EUR3M!AX1119</f>
        <v>#VALUE!</v>
      </c>
      <c r="H1120" s="102">
        <f>EUR3M!AY1119</f>
        <v>1.72594355482385E-2</v>
      </c>
      <c r="I1120" s="220" t="e">
        <f t="shared" si="69"/>
        <v>#VALUE!</v>
      </c>
      <c r="J1120" s="102" t="e">
        <f>EUR6M!AX1119</f>
        <v>#VALUE!</v>
      </c>
      <c r="K1120" s="102">
        <f>EUR6M!AY1119</f>
        <v>1.7470892814132284E-2</v>
      </c>
      <c r="L1120" s="220" t="e">
        <f t="shared" si="70"/>
        <v>#VALUE!</v>
      </c>
      <c r="M1120" s="102" t="e">
        <f>EUR1Y!AX1119</f>
        <v>#VALUE!</v>
      </c>
      <c r="N1120" s="102">
        <f>EUR1Y!AY1119</f>
        <v>1.7917907057791879E-2</v>
      </c>
      <c r="O1120" s="220" t="e">
        <f t="shared" si="71"/>
        <v>#VALUE!</v>
      </c>
    </row>
    <row r="1121" spans="1:15" x14ac:dyDescent="0.2">
      <c r="A1121" s="57" t="s">
        <v>44</v>
      </c>
      <c r="B1121" s="219">
        <f>_xll.qlInterestRateIndexFixingDate(IborIndex&amp;"6M",C1121,Trigger)</f>
        <v>47133</v>
      </c>
      <c r="C1121" s="219">
        <f>_xll.qlCalendarAdvance(Calendar,C1120,A1121,"f",,Trigger)</f>
        <v>47135</v>
      </c>
      <c r="D1121" s="102" t="e">
        <f>EUR1M!AP1120</f>
        <v>#VALUE!</v>
      </c>
      <c r="E1121" s="102">
        <f>EUR1M!AQ1120</f>
        <v>1.6574151946571192E-2</v>
      </c>
      <c r="F1121" s="220" t="e">
        <f t="shared" si="68"/>
        <v>#VALUE!</v>
      </c>
      <c r="G1121" s="102" t="e">
        <f>EUR3M!AX1120</f>
        <v>#VALUE!</v>
      </c>
      <c r="H1121" s="102">
        <f>EUR3M!AY1120</f>
        <v>1.7255935049174553E-2</v>
      </c>
      <c r="I1121" s="220" t="e">
        <f t="shared" si="69"/>
        <v>#VALUE!</v>
      </c>
      <c r="J1121" s="102" t="e">
        <f>EUR6M!AX1120</f>
        <v>#VALUE!</v>
      </c>
      <c r="K1121" s="102">
        <f>EUR6M!AY1120</f>
        <v>1.7465956405626454E-2</v>
      </c>
      <c r="L1121" s="220" t="e">
        <f t="shared" si="70"/>
        <v>#VALUE!</v>
      </c>
      <c r="M1121" s="102" t="e">
        <f>EUR1Y!AX1120</f>
        <v>#VALUE!</v>
      </c>
      <c r="N1121" s="102">
        <f>EUR1Y!AY1120</f>
        <v>1.7912311040294643E-2</v>
      </c>
      <c r="O1121" s="220" t="e">
        <f t="shared" si="71"/>
        <v>#VALUE!</v>
      </c>
    </row>
    <row r="1122" spans="1:15" x14ac:dyDescent="0.2">
      <c r="A1122" s="57" t="s">
        <v>44</v>
      </c>
      <c r="B1122" s="219">
        <f>_xll.qlInterestRateIndexFixingDate(IborIndex&amp;"6M",C1122,Trigger)</f>
        <v>47140</v>
      </c>
      <c r="C1122" s="219">
        <f>_xll.qlCalendarAdvance(Calendar,C1121,A1122,"f",,Trigger)</f>
        <v>47142</v>
      </c>
      <c r="D1122" s="102" t="e">
        <f>EUR1M!AP1121</f>
        <v>#VALUE!</v>
      </c>
      <c r="E1122" s="102">
        <f>EUR1M!AQ1121</f>
        <v>1.6572093003433916E-2</v>
      </c>
      <c r="F1122" s="220" t="e">
        <f t="shared" si="68"/>
        <v>#VALUE!</v>
      </c>
      <c r="G1122" s="102" t="e">
        <f>EUR3M!AX1121</f>
        <v>#VALUE!</v>
      </c>
      <c r="H1122" s="102">
        <f>EUR3M!AY1121</f>
        <v>1.7252421669151197E-2</v>
      </c>
      <c r="I1122" s="220" t="e">
        <f t="shared" si="69"/>
        <v>#VALUE!</v>
      </c>
      <c r="J1122" s="102" t="e">
        <f>EUR6M!AX1121</f>
        <v>#VALUE!</v>
      </c>
      <c r="K1122" s="102">
        <f>EUR6M!AY1121</f>
        <v>1.7461015423844501E-2</v>
      </c>
      <c r="L1122" s="220" t="e">
        <f t="shared" si="70"/>
        <v>#VALUE!</v>
      </c>
      <c r="M1122" s="102" t="e">
        <f>EUR1Y!AX1121</f>
        <v>#VALUE!</v>
      </c>
      <c r="N1122" s="102">
        <f>EUR1Y!AY1121</f>
        <v>1.7906728016759934E-2</v>
      </c>
      <c r="O1122" s="220" t="e">
        <f t="shared" si="71"/>
        <v>#VALUE!</v>
      </c>
    </row>
    <row r="1123" spans="1:15" x14ac:dyDescent="0.2">
      <c r="A1123" s="57" t="s">
        <v>44</v>
      </c>
      <c r="B1123" s="219">
        <f>_xll.qlInterestRateIndexFixingDate(IborIndex&amp;"6M",C1123,Trigger)</f>
        <v>47147</v>
      </c>
      <c r="C1123" s="219">
        <f>_xll.qlCalendarAdvance(Calendar,C1122,A1123,"f",,Trigger)</f>
        <v>47149</v>
      </c>
      <c r="D1123" s="102" t="e">
        <f>EUR1M!AP1122</f>
        <v>#VALUE!</v>
      </c>
      <c r="E1123" s="102">
        <f>EUR1M!AQ1122</f>
        <v>1.656931494409835E-2</v>
      </c>
      <c r="F1123" s="220" t="e">
        <f t="shared" si="68"/>
        <v>#VALUE!</v>
      </c>
      <c r="G1123" s="102" t="e">
        <f>EUR3M!AX1122</f>
        <v>#VALUE!</v>
      </c>
      <c r="H1123" s="102">
        <f>EUR3M!AY1122</f>
        <v>1.7248737275123941E-2</v>
      </c>
      <c r="I1123" s="220" t="e">
        <f t="shared" si="69"/>
        <v>#VALUE!</v>
      </c>
      <c r="J1123" s="102" t="e">
        <f>EUR6M!AX1122</f>
        <v>#VALUE!</v>
      </c>
      <c r="K1123" s="102">
        <f>EUR6M!AY1122</f>
        <v>1.7456070323218498E-2</v>
      </c>
      <c r="L1123" s="220" t="e">
        <f t="shared" si="70"/>
        <v>#VALUE!</v>
      </c>
      <c r="M1123" s="102" t="e">
        <f>EUR1Y!AX1122</f>
        <v>#VALUE!</v>
      </c>
      <c r="N1123" s="102">
        <f>EUR1Y!AY1122</f>
        <v>1.7901158496964387E-2</v>
      </c>
      <c r="O1123" s="220" t="e">
        <f t="shared" si="71"/>
        <v>#VALUE!</v>
      </c>
    </row>
    <row r="1124" spans="1:15" x14ac:dyDescent="0.2">
      <c r="A1124" s="57" t="s">
        <v>44</v>
      </c>
      <c r="B1124" s="219">
        <f>_xll.qlInterestRateIndexFixingDate(IborIndex&amp;"6M",C1124,Trigger)</f>
        <v>47154</v>
      </c>
      <c r="C1124" s="219">
        <f>_xll.qlCalendarAdvance(Calendar,C1123,A1124,"f",,Trigger)</f>
        <v>47156</v>
      </c>
      <c r="D1124" s="102" t="e">
        <f>EUR1M!AP1123</f>
        <v>#VALUE!</v>
      </c>
      <c r="E1124" s="102">
        <f>EUR1M!AQ1123</f>
        <v>1.6567202087474402E-2</v>
      </c>
      <c r="F1124" s="220" t="e">
        <f t="shared" si="68"/>
        <v>#VALUE!</v>
      </c>
      <c r="G1124" s="102" t="e">
        <f>EUR3M!AX1123</f>
        <v>#VALUE!</v>
      </c>
      <c r="H1124" s="102">
        <f>EUR3M!AY1123</f>
        <v>1.7245200345802833E-2</v>
      </c>
      <c r="I1124" s="220" t="e">
        <f t="shared" si="69"/>
        <v>#VALUE!</v>
      </c>
      <c r="J1124" s="102" t="e">
        <f>EUR6M!AX1123</f>
        <v>#VALUE!</v>
      </c>
      <c r="K1124" s="102">
        <f>EUR6M!AY1123</f>
        <v>1.7451121558175218E-2</v>
      </c>
      <c r="L1124" s="220" t="e">
        <f t="shared" si="70"/>
        <v>#VALUE!</v>
      </c>
      <c r="M1124" s="102" t="e">
        <f>EUR1Y!AX1123</f>
        <v>#VALUE!</v>
      </c>
      <c r="N1124" s="102">
        <f>EUR1Y!AY1123</f>
        <v>1.7895602990673092E-2</v>
      </c>
      <c r="O1124" s="220" t="e">
        <f t="shared" si="71"/>
        <v>#VALUE!</v>
      </c>
    </row>
    <row r="1125" spans="1:15" x14ac:dyDescent="0.2">
      <c r="A1125" s="57" t="s">
        <v>44</v>
      </c>
      <c r="B1125" s="219">
        <f>_xll.qlInterestRateIndexFixingDate(IborIndex&amp;"6M",C1125,Trigger)</f>
        <v>47161</v>
      </c>
      <c r="C1125" s="219">
        <f>_xll.qlCalendarAdvance(Calendar,C1124,A1125,"f",,Trigger)</f>
        <v>47163</v>
      </c>
      <c r="D1125" s="102" t="e">
        <f>EUR1M!AP1124</f>
        <v>#VALUE!</v>
      </c>
      <c r="E1125" s="102">
        <f>EUR1M!AQ1124</f>
        <v>1.6565059337953728E-2</v>
      </c>
      <c r="F1125" s="220" t="e">
        <f t="shared" si="68"/>
        <v>#VALUE!</v>
      </c>
      <c r="G1125" s="102" t="e">
        <f>EUR3M!AX1124</f>
        <v>#VALUE!</v>
      </c>
      <c r="H1125" s="102">
        <f>EUR3M!AY1124</f>
        <v>1.7241651767481755E-2</v>
      </c>
      <c r="I1125" s="220" t="e">
        <f t="shared" si="69"/>
        <v>#VALUE!</v>
      </c>
      <c r="J1125" s="102" t="e">
        <f>EUR6M!AX1124</f>
        <v>#VALUE!</v>
      </c>
      <c r="K1125" s="102">
        <f>EUR6M!AY1124</f>
        <v>1.7446169583136131E-2</v>
      </c>
      <c r="L1125" s="220" t="e">
        <f t="shared" si="70"/>
        <v>#VALUE!</v>
      </c>
      <c r="M1125" s="102" t="e">
        <f>EUR1Y!AX1124</f>
        <v>#VALUE!</v>
      </c>
      <c r="N1125" s="102">
        <f>EUR1Y!AY1124</f>
        <v>1.7890062007640688E-2</v>
      </c>
      <c r="O1125" s="220" t="e">
        <f t="shared" si="71"/>
        <v>#VALUE!</v>
      </c>
    </row>
    <row r="1126" spans="1:15" x14ac:dyDescent="0.2">
      <c r="A1126" s="57" t="s">
        <v>44</v>
      </c>
      <c r="B1126" s="219">
        <f>_xll.qlInterestRateIndexFixingDate(IborIndex&amp;"6M",C1126,Trigger)</f>
        <v>47168</v>
      </c>
      <c r="C1126" s="219">
        <f>_xll.qlCalendarAdvance(Calendar,C1125,A1126,"f",,Trigger)</f>
        <v>47170</v>
      </c>
      <c r="D1126" s="102" t="e">
        <f>EUR1M!AP1125</f>
        <v>#VALUE!</v>
      </c>
      <c r="E1126" s="102">
        <f>EUR1M!AQ1125</f>
        <v>1.6562887005439855E-2</v>
      </c>
      <c r="F1126" s="220" t="e">
        <f t="shared" si="68"/>
        <v>#VALUE!</v>
      </c>
      <c r="G1126" s="102" t="e">
        <f>EUR3M!AX1125</f>
        <v>#VALUE!</v>
      </c>
      <c r="H1126" s="102">
        <f>EUR3M!AY1125</f>
        <v>1.7238091960627071E-2</v>
      </c>
      <c r="I1126" s="220" t="e">
        <f t="shared" si="69"/>
        <v>#VALUE!</v>
      </c>
      <c r="J1126" s="102" t="e">
        <f>EUR6M!AX1125</f>
        <v>#VALUE!</v>
      </c>
      <c r="K1126" s="102">
        <f>EUR6M!AY1125</f>
        <v>1.7441214852519624E-2</v>
      </c>
      <c r="L1126" s="220" t="e">
        <f t="shared" si="70"/>
        <v>#VALUE!</v>
      </c>
      <c r="M1126" s="102" t="e">
        <f>EUR1Y!AX1125</f>
        <v>#VALUE!</v>
      </c>
      <c r="N1126" s="102">
        <f>EUR1Y!AY1125</f>
        <v>1.7884536057611138E-2</v>
      </c>
      <c r="O1126" s="220" t="e">
        <f t="shared" si="71"/>
        <v>#VALUE!</v>
      </c>
    </row>
    <row r="1127" spans="1:15" x14ac:dyDescent="0.2">
      <c r="A1127" s="57" t="s">
        <v>44</v>
      </c>
      <c r="B1127" s="219">
        <f>_xll.qlInterestRateIndexFixingDate(IborIndex&amp;"6M",C1127,Trigger)</f>
        <v>47175</v>
      </c>
      <c r="C1127" s="219">
        <f>_xll.qlCalendarAdvance(Calendar,C1126,A1127,"f",,Trigger)</f>
        <v>47177</v>
      </c>
      <c r="D1127" s="102" t="e">
        <f>EUR1M!AP1126</f>
        <v>#VALUE!</v>
      </c>
      <c r="E1127" s="102">
        <f>EUR1M!AQ1126</f>
        <v>1.6561568111467251E-2</v>
      </c>
      <c r="F1127" s="220" t="e">
        <f t="shared" si="68"/>
        <v>#VALUE!</v>
      </c>
      <c r="G1127" s="102" t="e">
        <f>EUR3M!AX1126</f>
        <v>#VALUE!</v>
      </c>
      <c r="H1127" s="102">
        <f>EUR3M!AY1126</f>
        <v>1.7234985906206608E-2</v>
      </c>
      <c r="I1127" s="220" t="e">
        <f t="shared" si="69"/>
        <v>#VALUE!</v>
      </c>
      <c r="J1127" s="102" t="e">
        <f>EUR6M!AX1126</f>
        <v>#VALUE!</v>
      </c>
      <c r="K1127" s="102">
        <f>EUR6M!AY1126</f>
        <v>1.7436522951942274E-2</v>
      </c>
      <c r="L1127" s="220" t="e">
        <f t="shared" si="70"/>
        <v>#VALUE!</v>
      </c>
      <c r="M1127" s="102" t="e">
        <f>EUR1Y!AX1126</f>
        <v>#VALUE!</v>
      </c>
      <c r="N1127" s="102">
        <f>EUR1Y!AY1126</f>
        <v>1.7879025650317949E-2</v>
      </c>
      <c r="O1127" s="220" t="e">
        <f t="shared" si="71"/>
        <v>#VALUE!</v>
      </c>
    </row>
    <row r="1128" spans="1:15" x14ac:dyDescent="0.2">
      <c r="A1128" s="57" t="s">
        <v>44</v>
      </c>
      <c r="B1128" s="219">
        <f>_xll.qlInterestRateIndexFixingDate(IborIndex&amp;"6M",C1128,Trigger)</f>
        <v>47182</v>
      </c>
      <c r="C1128" s="219">
        <f>_xll.qlCalendarAdvance(Calendar,C1127,A1128,"f",,Trigger)</f>
        <v>47184</v>
      </c>
      <c r="D1128" s="102" t="e">
        <f>EUR1M!AP1127</f>
        <v>#VALUE!</v>
      </c>
      <c r="E1128" s="102">
        <f>EUR1M!AQ1127</f>
        <v>1.6559110733078409E-2</v>
      </c>
      <c r="F1128" s="220" t="e">
        <f t="shared" si="68"/>
        <v>#VALUE!</v>
      </c>
      <c r="G1128" s="102" t="e">
        <f>EUR3M!AX1127</f>
        <v>#VALUE!</v>
      </c>
      <c r="H1128" s="102">
        <f>EUR3M!AY1127</f>
        <v>1.7231402413143453E-2</v>
      </c>
      <c r="I1128" s="220" t="e">
        <f t="shared" si="69"/>
        <v>#VALUE!</v>
      </c>
      <c r="J1128" s="102" t="e">
        <f>EUR6M!AX1127</f>
        <v>#VALUE!</v>
      </c>
      <c r="K1128" s="102">
        <f>EUR6M!AY1127</f>
        <v>1.7431563238517887E-2</v>
      </c>
      <c r="L1128" s="220" t="e">
        <f t="shared" si="70"/>
        <v>#VALUE!</v>
      </c>
      <c r="M1128" s="102" t="e">
        <f>EUR1Y!AX1127</f>
        <v>#VALUE!</v>
      </c>
      <c r="N1128" s="102">
        <f>EUR1Y!AY1127</f>
        <v>1.7873531295483525E-2</v>
      </c>
      <c r="O1128" s="220" t="e">
        <f t="shared" si="71"/>
        <v>#VALUE!</v>
      </c>
    </row>
    <row r="1129" spans="1:15" x14ac:dyDescent="0.2">
      <c r="A1129" s="57" t="s">
        <v>44</v>
      </c>
      <c r="B1129" s="219">
        <f>_xll.qlInterestRateIndexFixingDate(IborIndex&amp;"6M",C1129,Trigger)</f>
        <v>47189</v>
      </c>
      <c r="C1129" s="219">
        <f>_xll.qlCalendarAdvance(Calendar,C1128,A1129,"f",,Trigger)</f>
        <v>47191</v>
      </c>
      <c r="D1129" s="102" t="e">
        <f>EUR1M!AP1128</f>
        <v>#VALUE!</v>
      </c>
      <c r="E1129" s="102">
        <f>EUR1M!AQ1128</f>
        <v>1.6556845145626574E-2</v>
      </c>
      <c r="F1129" s="220" t="e">
        <f t="shared" si="68"/>
        <v>#VALUE!</v>
      </c>
      <c r="G1129" s="102" t="e">
        <f>EUR3M!AX1128</f>
        <v>#VALUE!</v>
      </c>
      <c r="H1129" s="102">
        <f>EUR3M!AY1128</f>
        <v>1.7227809041727379E-2</v>
      </c>
      <c r="I1129" s="220" t="e">
        <f t="shared" si="69"/>
        <v>#VALUE!</v>
      </c>
      <c r="J1129" s="102" t="e">
        <f>EUR6M!AX1128</f>
        <v>#VALUE!</v>
      </c>
      <c r="K1129" s="102">
        <f>EUR6M!AY1128</f>
        <v>1.7426602262596361E-2</v>
      </c>
      <c r="L1129" s="220" t="e">
        <f t="shared" si="70"/>
        <v>#VALUE!</v>
      </c>
      <c r="M1129" s="102" t="e">
        <f>EUR1Y!AX1128</f>
        <v>#VALUE!</v>
      </c>
      <c r="N1129" s="102">
        <f>EUR1Y!AY1128</f>
        <v>1.7868053502820461E-2</v>
      </c>
      <c r="O1129" s="220" t="e">
        <f t="shared" si="71"/>
        <v>#VALUE!</v>
      </c>
    </row>
    <row r="1130" spans="1:15" x14ac:dyDescent="0.2">
      <c r="A1130" s="57" t="s">
        <v>44</v>
      </c>
      <c r="B1130" s="219">
        <f>_xll.qlInterestRateIndexFixingDate(IborIndex&amp;"6M",C1130,Trigger)</f>
        <v>47196</v>
      </c>
      <c r="C1130" s="219">
        <f>_xll.qlCalendarAdvance(Calendar,C1129,A1130,"f",,Trigger)</f>
        <v>47198</v>
      </c>
      <c r="D1130" s="102" t="e">
        <f>EUR1M!AP1129</f>
        <v>#VALUE!</v>
      </c>
      <c r="E1130" s="102">
        <f>EUR1M!AQ1129</f>
        <v>1.6554551277351892E-2</v>
      </c>
      <c r="F1130" s="220" t="e">
        <f t="shared" si="68"/>
        <v>#VALUE!</v>
      </c>
      <c r="G1130" s="102" t="e">
        <f>EUR3M!AX1129</f>
        <v>#VALUE!</v>
      </c>
      <c r="H1130" s="102">
        <f>EUR3M!AY1129</f>
        <v>1.722420621248287E-2</v>
      </c>
      <c r="I1130" s="220" t="e">
        <f t="shared" si="69"/>
        <v>#VALUE!</v>
      </c>
      <c r="J1130" s="102" t="e">
        <f>EUR6M!AX1129</f>
        <v>#VALUE!</v>
      </c>
      <c r="K1130" s="102">
        <f>EUR6M!AY1129</f>
        <v>1.7421640478664749E-2</v>
      </c>
      <c r="L1130" s="220" t="e">
        <f t="shared" si="70"/>
        <v>#VALUE!</v>
      </c>
      <c r="M1130" s="102" t="e">
        <f>EUR1Y!AX1129</f>
        <v>#VALUE!</v>
      </c>
      <c r="N1130" s="102">
        <f>EUR1Y!AY1129</f>
        <v>1.786259278203025E-2</v>
      </c>
      <c r="O1130" s="220" t="e">
        <f t="shared" si="71"/>
        <v>#VALUE!</v>
      </c>
    </row>
    <row r="1131" spans="1:15" x14ac:dyDescent="0.2">
      <c r="A1131" s="57" t="s">
        <v>44</v>
      </c>
      <c r="B1131" s="219">
        <f>_xll.qlInterestRateIndexFixingDate(IborIndex&amp;"6M",C1131,Trigger)</f>
        <v>47203</v>
      </c>
      <c r="C1131" s="219">
        <f>_xll.qlCalendarAdvance(Calendar,C1130,A1131,"f",,Trigger)</f>
        <v>47205</v>
      </c>
      <c r="D1131" s="102" t="e">
        <f>EUR1M!AP1130</f>
        <v>#VALUE!</v>
      </c>
      <c r="E1131" s="102">
        <f>EUR1M!AQ1130</f>
        <v>1.6550679270794788E-2</v>
      </c>
      <c r="F1131" s="220" t="e">
        <f t="shared" si="68"/>
        <v>#VALUE!</v>
      </c>
      <c r="G1131" s="102" t="e">
        <f>EUR3M!AX1130</f>
        <v>#VALUE!</v>
      </c>
      <c r="H1131" s="102">
        <f>EUR3M!AY1130</f>
        <v>1.7220594345930939E-2</v>
      </c>
      <c r="I1131" s="220" t="e">
        <f t="shared" si="69"/>
        <v>#VALUE!</v>
      </c>
      <c r="J1131" s="102" t="e">
        <f>EUR6M!AX1130</f>
        <v>#VALUE!</v>
      </c>
      <c r="K1131" s="102">
        <f>EUR6M!AY1130</f>
        <v>1.7413711659541975E-2</v>
      </c>
      <c r="L1131" s="220" t="e">
        <f t="shared" si="70"/>
        <v>#VALUE!</v>
      </c>
      <c r="M1131" s="102" t="e">
        <f>EUR1Y!AX1130</f>
        <v>#VALUE!</v>
      </c>
      <c r="N1131" s="102">
        <f>EUR1Y!AY1130</f>
        <v>1.7853919435127295E-2</v>
      </c>
      <c r="O1131" s="220" t="e">
        <f t="shared" si="71"/>
        <v>#VALUE!</v>
      </c>
    </row>
    <row r="1132" spans="1:15" x14ac:dyDescent="0.2">
      <c r="A1132" s="57" t="s">
        <v>44</v>
      </c>
      <c r="B1132" s="219">
        <f>_xll.qlInterestRateIndexFixingDate(IborIndex&amp;"6M",C1132,Trigger)</f>
        <v>47206</v>
      </c>
      <c r="C1132" s="219">
        <f>_xll.qlCalendarAdvance(Calendar,C1131,A1132,"f",,Trigger)</f>
        <v>47212</v>
      </c>
      <c r="D1132" s="102" t="e">
        <f>EUR1M!AP1131</f>
        <v>#VALUE!</v>
      </c>
      <c r="E1132" s="102">
        <f>EUR1M!AQ1131</f>
        <v>1.6549879938142248E-2</v>
      </c>
      <c r="F1132" s="220" t="e">
        <f t="shared" si="68"/>
        <v>#VALUE!</v>
      </c>
      <c r="G1132" s="102" t="e">
        <f>EUR3M!AX1131</f>
        <v>#VALUE!</v>
      </c>
      <c r="H1132" s="102">
        <f>EUR3M!AY1131</f>
        <v>1.7216822922324005E-2</v>
      </c>
      <c r="I1132" s="220" t="e">
        <f t="shared" si="69"/>
        <v>#VALUE!</v>
      </c>
      <c r="J1132" s="102" t="e">
        <f>EUR6M!AX1131</f>
        <v>#VALUE!</v>
      </c>
      <c r="K1132" s="102">
        <f>EUR6M!AY1131</f>
        <v>1.7411716304693056E-2</v>
      </c>
      <c r="L1132" s="220" t="e">
        <f t="shared" si="70"/>
        <v>#VALUE!</v>
      </c>
      <c r="M1132" s="102" t="e">
        <f>EUR1Y!AX1131</f>
        <v>#VALUE!</v>
      </c>
      <c r="N1132" s="102">
        <f>EUR1Y!AY1131</f>
        <v>1.7851724594825997E-2</v>
      </c>
      <c r="O1132" s="220" t="e">
        <f t="shared" si="71"/>
        <v>#VALUE!</v>
      </c>
    </row>
    <row r="1133" spans="1:15" x14ac:dyDescent="0.2">
      <c r="A1133" s="57" t="s">
        <v>44</v>
      </c>
      <c r="B1133" s="219">
        <f>_xll.qlInterestRateIndexFixingDate(IborIndex&amp;"6M",C1133,Trigger)</f>
        <v>47217</v>
      </c>
      <c r="C1133" s="219">
        <f>_xll.qlCalendarAdvance(Calendar,C1132,A1133,"f",,Trigger)</f>
        <v>47219</v>
      </c>
      <c r="D1133" s="102" t="e">
        <f>EUR1M!AP1132</f>
        <v>#VALUE!</v>
      </c>
      <c r="E1133" s="102">
        <f>EUR1M!AQ1132</f>
        <v>1.654750308710368E-2</v>
      </c>
      <c r="F1133" s="220" t="e">
        <f t="shared" si="68"/>
        <v>#VALUE!</v>
      </c>
      <c r="G1133" s="102" t="e">
        <f>EUR3M!AX1132</f>
        <v>#VALUE!</v>
      </c>
      <c r="H1133" s="102">
        <f>EUR3M!AY1132</f>
        <v>1.7213194921894694E-2</v>
      </c>
      <c r="I1133" s="220" t="e">
        <f t="shared" si="69"/>
        <v>#VALUE!</v>
      </c>
      <c r="J1133" s="102" t="e">
        <f>EUR6M!AX1132</f>
        <v>#VALUE!</v>
      </c>
      <c r="K1133" s="102">
        <f>EUR6M!AY1132</f>
        <v>1.740675482360287E-2</v>
      </c>
      <c r="L1133" s="220" t="e">
        <f t="shared" si="70"/>
        <v>#VALUE!</v>
      </c>
      <c r="M1133" s="102" t="e">
        <f>EUR1Y!AX1132</f>
        <v>#VALUE!</v>
      </c>
      <c r="N1133" s="102">
        <f>EUR1Y!AY1132</f>
        <v>1.7846318147764186E-2</v>
      </c>
      <c r="O1133" s="220" t="e">
        <f t="shared" si="71"/>
        <v>#VALUE!</v>
      </c>
    </row>
    <row r="1134" spans="1:15" x14ac:dyDescent="0.2">
      <c r="A1134" s="57" t="s">
        <v>44</v>
      </c>
      <c r="B1134" s="219">
        <f>_xll.qlInterestRateIndexFixingDate(IborIndex&amp;"6M",C1134,Trigger)</f>
        <v>47224</v>
      </c>
      <c r="C1134" s="219">
        <f>_xll.qlCalendarAdvance(Calendar,C1133,A1134,"f",,Trigger)</f>
        <v>47226</v>
      </c>
      <c r="D1134" s="102" t="e">
        <f>EUR1M!AP1133</f>
        <v>#VALUE!</v>
      </c>
      <c r="E1134" s="102">
        <f>EUR1M!AQ1133</f>
        <v>1.6545099195037629E-2</v>
      </c>
      <c r="F1134" s="220" t="e">
        <f t="shared" si="68"/>
        <v>#VALUE!</v>
      </c>
      <c r="G1134" s="102" t="e">
        <f>EUR3M!AX1133</f>
        <v>#VALUE!</v>
      </c>
      <c r="H1134" s="102">
        <f>EUR3M!AY1133</f>
        <v>1.7209559116008886E-2</v>
      </c>
      <c r="I1134" s="220" t="e">
        <f t="shared" si="69"/>
        <v>#VALUE!</v>
      </c>
      <c r="J1134" s="102" t="e">
        <f>EUR6M!AX1133</f>
        <v>#VALUE!</v>
      </c>
      <c r="K1134" s="102">
        <f>EUR6M!AY1133</f>
        <v>1.74017943524028E-2</v>
      </c>
      <c r="L1134" s="220" t="e">
        <f t="shared" si="70"/>
        <v>#VALUE!</v>
      </c>
      <c r="M1134" s="102" t="e">
        <f>EUR1Y!AX1133</f>
        <v>#VALUE!</v>
      </c>
      <c r="N1134" s="102">
        <f>EUR1Y!AY1133</f>
        <v>1.7840998428148257E-2</v>
      </c>
      <c r="O1134" s="220" t="e">
        <f t="shared" si="71"/>
        <v>#VALUE!</v>
      </c>
    </row>
    <row r="1135" spans="1:15" x14ac:dyDescent="0.2">
      <c r="A1135" s="57" t="s">
        <v>44</v>
      </c>
      <c r="B1135" s="219">
        <f>_xll.qlInterestRateIndexFixingDate(IborIndex&amp;"6M",C1135,Trigger)</f>
        <v>47231</v>
      </c>
      <c r="C1135" s="219">
        <f>_xll.qlCalendarAdvance(Calendar,C1134,A1135,"f",,Trigger)</f>
        <v>47233</v>
      </c>
      <c r="D1135" s="102" t="e">
        <f>EUR1M!AP1134</f>
        <v>#VALUE!</v>
      </c>
      <c r="E1135" s="102">
        <f>EUR1M!AQ1134</f>
        <v>1.6542668571900027E-2</v>
      </c>
      <c r="F1135" s="220" t="e">
        <f t="shared" si="68"/>
        <v>#VALUE!</v>
      </c>
      <c r="G1135" s="102" t="e">
        <f>EUR3M!AX1134</f>
        <v>#VALUE!</v>
      </c>
      <c r="H1135" s="102">
        <f>EUR3M!AY1134</f>
        <v>1.7205915925163618E-2</v>
      </c>
      <c r="I1135" s="220" t="e">
        <f t="shared" si="69"/>
        <v>#VALUE!</v>
      </c>
      <c r="J1135" s="102" t="e">
        <f>EUR6M!AX1134</f>
        <v>#VALUE!</v>
      </c>
      <c r="K1135" s="102">
        <f>EUR6M!AY1134</f>
        <v>1.7396835345555261E-2</v>
      </c>
      <c r="L1135" s="220" t="e">
        <f t="shared" si="70"/>
        <v>#VALUE!</v>
      </c>
      <c r="M1135" s="102" t="e">
        <f>EUR1Y!AX1134</f>
        <v>#VALUE!</v>
      </c>
      <c r="N1135" s="102">
        <f>EUR1Y!AY1134</f>
        <v>1.7835563095028265E-2</v>
      </c>
      <c r="O1135" s="220" t="e">
        <f t="shared" si="71"/>
        <v>#VALUE!</v>
      </c>
    </row>
    <row r="1136" spans="1:15" x14ac:dyDescent="0.2">
      <c r="A1136" s="57" t="s">
        <v>44</v>
      </c>
      <c r="B1136" s="219">
        <f>_xll.qlInterestRateIndexFixingDate(IborIndex&amp;"6M",C1136,Trigger)</f>
        <v>47235</v>
      </c>
      <c r="C1136" s="219">
        <f>_xll.qlCalendarAdvance(Calendar,C1135,A1136,"f",,Trigger)</f>
        <v>47240</v>
      </c>
      <c r="D1136" s="102" t="e">
        <f>EUR1M!AP1135</f>
        <v>#VALUE!</v>
      </c>
      <c r="E1136" s="102">
        <f>EUR1M!AQ1135</f>
        <v>1.6540211527631337E-2</v>
      </c>
      <c r="F1136" s="220" t="e">
        <f t="shared" si="68"/>
        <v>#VALUE!</v>
      </c>
      <c r="G1136" s="102" t="e">
        <f>EUR3M!AX1135</f>
        <v>#VALUE!</v>
      </c>
      <c r="H1136" s="102">
        <f>EUR3M!AY1135</f>
        <v>1.7202414171663176E-2</v>
      </c>
      <c r="I1136" s="220" t="e">
        <f t="shared" si="69"/>
        <v>#VALUE!</v>
      </c>
      <c r="J1136" s="102" t="e">
        <f>EUR6M!AX1135</f>
        <v>#VALUE!</v>
      </c>
      <c r="K1136" s="102">
        <f>EUR6M!AY1135</f>
        <v>1.7391878257520074E-2</v>
      </c>
      <c r="L1136" s="220" t="e">
        <f t="shared" si="70"/>
        <v>#VALUE!</v>
      </c>
      <c r="M1136" s="102" t="e">
        <f>EUR1Y!AX1135</f>
        <v>#VALUE!</v>
      </c>
      <c r="N1136" s="102">
        <f>EUR1Y!AY1135</f>
        <v>1.7830215508647145E-2</v>
      </c>
      <c r="O1136" s="220" t="e">
        <f t="shared" si="71"/>
        <v>#VALUE!</v>
      </c>
    </row>
    <row r="1137" spans="1:15" x14ac:dyDescent="0.2">
      <c r="A1137" s="57" t="s">
        <v>44</v>
      </c>
      <c r="B1137" s="219">
        <f>_xll.qlInterestRateIndexFixingDate(IborIndex&amp;"6M",C1137,Trigger)</f>
        <v>47245</v>
      </c>
      <c r="C1137" s="219">
        <f>_xll.qlCalendarAdvance(Calendar,C1136,A1137,"f",,Trigger)</f>
        <v>47247</v>
      </c>
      <c r="D1137" s="102" t="e">
        <f>EUR1M!AP1136</f>
        <v>#VALUE!</v>
      </c>
      <c r="E1137" s="102">
        <f>EUR1M!AQ1136</f>
        <v>1.6537728372187491E-2</v>
      </c>
      <c r="F1137" s="220" t="e">
        <f t="shared" si="68"/>
        <v>#VALUE!</v>
      </c>
      <c r="G1137" s="102" t="e">
        <f>EUR3M!AX1136</f>
        <v>#VALUE!</v>
      </c>
      <c r="H1137" s="102">
        <f>EUR3M!AY1136</f>
        <v>1.7198756912111451E-2</v>
      </c>
      <c r="I1137" s="220" t="e">
        <f t="shared" si="69"/>
        <v>#VALUE!</v>
      </c>
      <c r="J1137" s="102" t="e">
        <f>EUR6M!AX1136</f>
        <v>#VALUE!</v>
      </c>
      <c r="K1137" s="102">
        <f>EUR6M!AY1136</f>
        <v>1.7386923542751013E-2</v>
      </c>
      <c r="L1137" s="220" t="e">
        <f t="shared" si="70"/>
        <v>#VALUE!</v>
      </c>
      <c r="M1137" s="102" t="e">
        <f>EUR1Y!AX1136</f>
        <v>#VALUE!</v>
      </c>
      <c r="N1137" s="102">
        <f>EUR1Y!AY1136</f>
        <v>1.7824888561769208E-2</v>
      </c>
      <c r="O1137" s="220" t="e">
        <f t="shared" si="71"/>
        <v>#VALUE!</v>
      </c>
    </row>
    <row r="1138" spans="1:15" x14ac:dyDescent="0.2">
      <c r="A1138" s="57" t="s">
        <v>44</v>
      </c>
      <c r="B1138" s="219">
        <f>_xll.qlInterestRateIndexFixingDate(IborIndex&amp;"6M",C1138,Trigger)</f>
        <v>47252</v>
      </c>
      <c r="C1138" s="219">
        <f>_xll.qlCalendarAdvance(Calendar,C1137,A1138,"f",,Trigger)</f>
        <v>47254</v>
      </c>
      <c r="D1138" s="102" t="e">
        <f>EUR1M!AP1137</f>
        <v>#VALUE!</v>
      </c>
      <c r="E1138" s="102">
        <f>EUR1M!AQ1137</f>
        <v>1.6535219415511525E-2</v>
      </c>
      <c r="F1138" s="220" t="e">
        <f t="shared" si="68"/>
        <v>#VALUE!</v>
      </c>
      <c r="G1138" s="102" t="e">
        <f>EUR3M!AX1137</f>
        <v>#VALUE!</v>
      </c>
      <c r="H1138" s="102">
        <f>EUR3M!AY1137</f>
        <v>1.7195093558853316E-2</v>
      </c>
      <c r="I1138" s="220" t="e">
        <f t="shared" si="69"/>
        <v>#VALUE!</v>
      </c>
      <c r="J1138" s="102" t="e">
        <f>EUR6M!AX1137</f>
        <v>#VALUE!</v>
      </c>
      <c r="K1138" s="102">
        <f>EUR6M!AY1137</f>
        <v>1.7381971655698391E-2</v>
      </c>
      <c r="L1138" s="220" t="e">
        <f t="shared" si="70"/>
        <v>#VALUE!</v>
      </c>
      <c r="M1138" s="102" t="e">
        <f>EUR1Y!AX1137</f>
        <v>#VALUE!</v>
      </c>
      <c r="N1138" s="102">
        <f>EUR1Y!AY1137</f>
        <v>1.7819582629617144E-2</v>
      </c>
      <c r="O1138" s="220" t="e">
        <f t="shared" si="71"/>
        <v>#VALUE!</v>
      </c>
    </row>
    <row r="1139" spans="1:15" x14ac:dyDescent="0.2">
      <c r="A1139" s="57" t="s">
        <v>44</v>
      </c>
      <c r="B1139" s="219">
        <f>_xll.qlInterestRateIndexFixingDate(IborIndex&amp;"6M",C1139,Trigger)</f>
        <v>47259</v>
      </c>
      <c r="C1139" s="219">
        <f>_xll.qlCalendarAdvance(Calendar,C1138,A1139,"f",,Trigger)</f>
        <v>47261</v>
      </c>
      <c r="D1139" s="102" t="e">
        <f>EUR1M!AP1138</f>
        <v>#VALUE!</v>
      </c>
      <c r="E1139" s="102">
        <f>EUR1M!AQ1138</f>
        <v>1.6532684967554216E-2</v>
      </c>
      <c r="F1139" s="220" t="e">
        <f t="shared" si="68"/>
        <v>#VALUE!</v>
      </c>
      <c r="G1139" s="102" t="e">
        <f>EUR3M!AX1138</f>
        <v>#VALUE!</v>
      </c>
      <c r="H1139" s="102">
        <f>EUR3M!AY1138</f>
        <v>1.7191424532399358E-2</v>
      </c>
      <c r="I1139" s="220" t="e">
        <f t="shared" si="69"/>
        <v>#VALUE!</v>
      </c>
      <c r="J1139" s="102" t="e">
        <f>EUR6M!AX1138</f>
        <v>#VALUE!</v>
      </c>
      <c r="K1139" s="102">
        <f>EUR6M!AY1138</f>
        <v>1.7377023050806472E-2</v>
      </c>
      <c r="L1139" s="220" t="e">
        <f t="shared" si="70"/>
        <v>#VALUE!</v>
      </c>
      <c r="M1139" s="102" t="e">
        <f>EUR1Y!AX1138</f>
        <v>#VALUE!</v>
      </c>
      <c r="N1139" s="102">
        <f>EUR1Y!AY1138</f>
        <v>1.7814297256245261E-2</v>
      </c>
      <c r="O1139" s="220" t="e">
        <f t="shared" si="71"/>
        <v>#VALUE!</v>
      </c>
    </row>
    <row r="1140" spans="1:15" x14ac:dyDescent="0.2">
      <c r="A1140" s="57" t="s">
        <v>44</v>
      </c>
      <c r="B1140" s="219">
        <f>_xll.qlInterestRateIndexFixingDate(IborIndex&amp;"6M",C1140,Trigger)</f>
        <v>47266</v>
      </c>
      <c r="C1140" s="219">
        <f>_xll.qlCalendarAdvance(Calendar,C1139,A1140,"f",,Trigger)</f>
        <v>47268</v>
      </c>
      <c r="D1140" s="102" t="e">
        <f>EUR1M!AP1139</f>
        <v>#VALUE!</v>
      </c>
      <c r="E1140" s="102">
        <f>EUR1M!AQ1139</f>
        <v>1.653012533826376E-2</v>
      </c>
      <c r="F1140" s="220" t="e">
        <f t="shared" si="68"/>
        <v>#VALUE!</v>
      </c>
      <c r="G1140" s="102" t="e">
        <f>EUR3M!AX1139</f>
        <v>#VALUE!</v>
      </c>
      <c r="H1140" s="102">
        <f>EUR3M!AY1139</f>
        <v>1.7187750253255807E-2</v>
      </c>
      <c r="I1140" s="220" t="e">
        <f t="shared" si="69"/>
        <v>#VALUE!</v>
      </c>
      <c r="J1140" s="102" t="e">
        <f>EUR6M!AX1139</f>
        <v>#VALUE!</v>
      </c>
      <c r="K1140" s="102">
        <f>EUR6M!AY1139</f>
        <v>1.7372078182516935E-2</v>
      </c>
      <c r="L1140" s="220" t="e">
        <f t="shared" si="70"/>
        <v>#VALUE!</v>
      </c>
      <c r="M1140" s="102" t="e">
        <f>EUR1Y!AX1139</f>
        <v>#VALUE!</v>
      </c>
      <c r="N1140" s="102">
        <f>EUR1Y!AY1139</f>
        <v>1.7809031663907522E-2</v>
      </c>
      <c r="O1140" s="220" t="e">
        <f t="shared" si="71"/>
        <v>#VALUE!</v>
      </c>
    </row>
    <row r="1141" spans="1:15" x14ac:dyDescent="0.2">
      <c r="A1141" s="57" t="s">
        <v>44</v>
      </c>
      <c r="B1141" s="219">
        <f>_xll.qlInterestRateIndexFixingDate(IborIndex&amp;"6M",C1141,Trigger)</f>
        <v>47273</v>
      </c>
      <c r="C1141" s="219">
        <f>_xll.qlCalendarAdvance(Calendar,C1140,A1141,"f",,Trigger)</f>
        <v>47275</v>
      </c>
      <c r="D1141" s="102" t="e">
        <f>EUR1M!AP1140</f>
        <v>#VALUE!</v>
      </c>
      <c r="E1141" s="102">
        <f>EUR1M!AQ1140</f>
        <v>1.652754083758835E-2</v>
      </c>
      <c r="F1141" s="220" t="e">
        <f t="shared" si="68"/>
        <v>#VALUE!</v>
      </c>
      <c r="G1141" s="102" t="e">
        <f>EUR3M!AX1140</f>
        <v>#VALUE!</v>
      </c>
      <c r="H1141" s="102">
        <f>EUR3M!AY1140</f>
        <v>1.7184071141927174E-2</v>
      </c>
      <c r="I1141" s="220" t="e">
        <f t="shared" si="69"/>
        <v>#VALUE!</v>
      </c>
      <c r="J1141" s="102" t="e">
        <f>EUR6M!AX1140</f>
        <v>#VALUE!</v>
      </c>
      <c r="K1141" s="102">
        <f>EUR6M!AY1140</f>
        <v>1.7367137505264533E-2</v>
      </c>
      <c r="L1141" s="220" t="e">
        <f t="shared" si="70"/>
        <v>#VALUE!</v>
      </c>
      <c r="M1141" s="102" t="e">
        <f>EUR1Y!AX1140</f>
        <v>#VALUE!</v>
      </c>
      <c r="N1141" s="102">
        <f>EUR1Y!AY1140</f>
        <v>1.7803785067716342E-2</v>
      </c>
      <c r="O1141" s="220" t="e">
        <f t="shared" si="71"/>
        <v>#VALUE!</v>
      </c>
    </row>
    <row r="1142" spans="1:15" x14ac:dyDescent="0.2">
      <c r="A1142" s="57" t="s">
        <v>44</v>
      </c>
      <c r="B1142" s="219">
        <f>_xll.qlInterestRateIndexFixingDate(IborIndex&amp;"6M",C1142,Trigger)</f>
        <v>47280</v>
      </c>
      <c r="C1142" s="219">
        <f>_xll.qlCalendarAdvance(Calendar,C1141,A1142,"f",,Trigger)</f>
        <v>47282</v>
      </c>
      <c r="D1142" s="102" t="e">
        <f>EUR1M!AP1141</f>
        <v>#VALUE!</v>
      </c>
      <c r="E1142" s="102">
        <f>EUR1M!AQ1141</f>
        <v>1.6524931775478764E-2</v>
      </c>
      <c r="F1142" s="220" t="e">
        <f t="shared" si="68"/>
        <v>#VALUE!</v>
      </c>
      <c r="G1142" s="102" t="e">
        <f>EUR3M!AX1141</f>
        <v>#VALUE!</v>
      </c>
      <c r="H1142" s="102">
        <f>EUR3M!AY1141</f>
        <v>1.7180387618917953E-2</v>
      </c>
      <c r="I1142" s="220" t="e">
        <f t="shared" si="69"/>
        <v>#VALUE!</v>
      </c>
      <c r="J1142" s="102" t="e">
        <f>EUR6M!AX1141</f>
        <v>#VALUE!</v>
      </c>
      <c r="K1142" s="102">
        <f>EUR6M!AY1141</f>
        <v>1.7362201473482736E-2</v>
      </c>
      <c r="L1142" s="220" t="e">
        <f t="shared" si="70"/>
        <v>#VALUE!</v>
      </c>
      <c r="M1142" s="102" t="e">
        <f>EUR1Y!AX1141</f>
        <v>#VALUE!</v>
      </c>
      <c r="N1142" s="102">
        <f>EUR1Y!AY1141</f>
        <v>1.7798556676265769E-2</v>
      </c>
      <c r="O1142" s="220" t="e">
        <f t="shared" si="71"/>
        <v>#VALUE!</v>
      </c>
    </row>
    <row r="1143" spans="1:15" x14ac:dyDescent="0.2">
      <c r="A1143" s="57" t="s">
        <v>44</v>
      </c>
      <c r="B1143" s="219">
        <f>_xll.qlInterestRateIndexFixingDate(IborIndex&amp;"6M",C1143,Trigger)</f>
        <v>47287</v>
      </c>
      <c r="C1143" s="219">
        <f>_xll.qlCalendarAdvance(Calendar,C1142,A1143,"f",,Trigger)</f>
        <v>47289</v>
      </c>
      <c r="D1143" s="102" t="e">
        <f>EUR1M!AP1142</f>
        <v>#VALUE!</v>
      </c>
      <c r="E1143" s="102">
        <f>EUR1M!AQ1142</f>
        <v>1.6522298461878041E-2</v>
      </c>
      <c r="F1143" s="220" t="e">
        <f t="shared" si="68"/>
        <v>#VALUE!</v>
      </c>
      <c r="G1143" s="102" t="e">
        <f>EUR3M!AX1142</f>
        <v>#VALUE!</v>
      </c>
      <c r="H1143" s="102">
        <f>EUR3M!AY1142</f>
        <v>1.717670010473004E-2</v>
      </c>
      <c r="I1143" s="220" t="e">
        <f t="shared" si="69"/>
        <v>#VALUE!</v>
      </c>
      <c r="J1143" s="102" t="e">
        <f>EUR6M!AX1142</f>
        <v>#VALUE!</v>
      </c>
      <c r="K1143" s="102">
        <f>EUR6M!AY1142</f>
        <v>1.7357270541596366E-2</v>
      </c>
      <c r="L1143" s="220" t="e">
        <f t="shared" si="70"/>
        <v>#VALUE!</v>
      </c>
      <c r="M1143" s="102" t="e">
        <f>EUR1Y!AX1142</f>
        <v>#VALUE!</v>
      </c>
      <c r="N1143" s="102">
        <f>EUR1Y!AY1142</f>
        <v>1.7793345691630581E-2</v>
      </c>
      <c r="O1143" s="220" t="e">
        <f t="shared" si="71"/>
        <v>#VALUE!</v>
      </c>
    </row>
    <row r="1144" spans="1:15" x14ac:dyDescent="0.2">
      <c r="A1144" s="57" t="s">
        <v>44</v>
      </c>
      <c r="B1144" s="219">
        <f>_xll.qlInterestRateIndexFixingDate(IborIndex&amp;"6M",C1144,Trigger)</f>
        <v>47294</v>
      </c>
      <c r="C1144" s="219">
        <f>_xll.qlCalendarAdvance(Calendar,C1143,A1144,"f",,Trigger)</f>
        <v>47296</v>
      </c>
      <c r="D1144" s="102" t="e">
        <f>EUR1M!AP1143</f>
        <v>#VALUE!</v>
      </c>
      <c r="E1144" s="102">
        <f>EUR1M!AQ1143</f>
        <v>1.6519828073179033E-2</v>
      </c>
      <c r="F1144" s="220" t="e">
        <f t="shared" si="68"/>
        <v>#VALUE!</v>
      </c>
      <c r="G1144" s="102" t="e">
        <f>EUR3M!AX1143</f>
        <v>#VALUE!</v>
      </c>
      <c r="H1144" s="102">
        <f>EUR3M!AY1143</f>
        <v>1.7173009019865328E-2</v>
      </c>
      <c r="I1144" s="220" t="e">
        <f t="shared" si="69"/>
        <v>#VALUE!</v>
      </c>
      <c r="J1144" s="102" t="e">
        <f>EUR6M!AX1143</f>
        <v>#VALUE!</v>
      </c>
      <c r="K1144" s="102">
        <f>EUR6M!AY1143</f>
        <v>1.7352345164028945E-2</v>
      </c>
      <c r="L1144" s="220" t="e">
        <f t="shared" si="70"/>
        <v>#VALUE!</v>
      </c>
      <c r="M1144" s="102" t="e">
        <f>EUR1Y!AX1143</f>
        <v>#VALUE!</v>
      </c>
      <c r="N1144" s="102">
        <f>EUR1Y!AY1143</f>
        <v>1.7787912040970879E-2</v>
      </c>
      <c r="O1144" s="220" t="e">
        <f t="shared" si="71"/>
        <v>#VALUE!</v>
      </c>
    </row>
    <row r="1145" spans="1:15" x14ac:dyDescent="0.2">
      <c r="A1145" s="57" t="s">
        <v>44</v>
      </c>
      <c r="B1145" s="219">
        <f>_xll.qlInterestRateIndexFixingDate(IborIndex&amp;"6M",C1145,Trigger)</f>
        <v>47301</v>
      </c>
      <c r="C1145" s="219">
        <f>_xll.qlCalendarAdvance(Calendar,C1144,A1145,"f",,Trigger)</f>
        <v>47303</v>
      </c>
      <c r="D1145" s="102" t="e">
        <f>EUR1M!AP1144</f>
        <v>#VALUE!</v>
      </c>
      <c r="E1145" s="102">
        <f>EUR1M!AQ1144</f>
        <v>1.6516960320001123E-2</v>
      </c>
      <c r="F1145" s="220" t="e">
        <f t="shared" si="68"/>
        <v>#VALUE!</v>
      </c>
      <c r="G1145" s="102" t="e">
        <f>EUR3M!AX1144</f>
        <v>#VALUE!</v>
      </c>
      <c r="H1145" s="102">
        <f>EUR3M!AY1144</f>
        <v>1.7169314784823107E-2</v>
      </c>
      <c r="I1145" s="220" t="e">
        <f t="shared" si="69"/>
        <v>#VALUE!</v>
      </c>
      <c r="J1145" s="102" t="e">
        <f>EUR6M!AX1144</f>
        <v>#VALUE!</v>
      </c>
      <c r="K1145" s="102">
        <f>EUR6M!AY1144</f>
        <v>1.7347425795197949E-2</v>
      </c>
      <c r="L1145" s="220" t="e">
        <f t="shared" si="70"/>
        <v>#VALUE!</v>
      </c>
      <c r="M1145" s="102" t="e">
        <f>EUR1Y!AX1144</f>
        <v>#VALUE!</v>
      </c>
      <c r="N1145" s="102">
        <f>EUR1Y!AY1144</f>
        <v>1.7782972718508386E-2</v>
      </c>
      <c r="O1145" s="220" t="e">
        <f t="shared" si="71"/>
        <v>#VALUE!</v>
      </c>
    </row>
    <row r="1146" spans="1:15" x14ac:dyDescent="0.2">
      <c r="A1146" s="57" t="s">
        <v>44</v>
      </c>
      <c r="B1146" s="219">
        <f>_xll.qlInterestRateIndexFixingDate(IborIndex&amp;"6M",C1146,Trigger)</f>
        <v>47308</v>
      </c>
      <c r="C1146" s="219">
        <f>_xll.qlCalendarAdvance(Calendar,C1145,A1146,"f",,Trigger)</f>
        <v>47310</v>
      </c>
      <c r="D1146" s="102" t="e">
        <f>EUR1M!AP1145</f>
        <v>#VALUE!</v>
      </c>
      <c r="E1146" s="102">
        <f>EUR1M!AQ1145</f>
        <v>1.651425611161874E-2</v>
      </c>
      <c r="F1146" s="220" t="e">
        <f t="shared" si="68"/>
        <v>#VALUE!</v>
      </c>
      <c r="G1146" s="102" t="e">
        <f>EUR3M!AX1145</f>
        <v>#VALUE!</v>
      </c>
      <c r="H1146" s="102">
        <f>EUR3M!AY1145</f>
        <v>1.7165617820100058E-2</v>
      </c>
      <c r="I1146" s="220" t="e">
        <f t="shared" si="69"/>
        <v>#VALUE!</v>
      </c>
      <c r="J1146" s="102" t="e">
        <f>EUR6M!AX1145</f>
        <v>#VALUE!</v>
      </c>
      <c r="K1146" s="102">
        <f>EUR6M!AY1145</f>
        <v>1.7342512889518269E-2</v>
      </c>
      <c r="L1146" s="220" t="e">
        <f t="shared" si="70"/>
        <v>#VALUE!</v>
      </c>
      <c r="M1146" s="102" t="e">
        <f>EUR1Y!AX1145</f>
        <v>#VALUE!</v>
      </c>
      <c r="N1146" s="102">
        <f>EUR1Y!AY1145</f>
        <v>1.7777809101575767E-2</v>
      </c>
      <c r="O1146" s="220" t="e">
        <f t="shared" si="71"/>
        <v>#VALUE!</v>
      </c>
    </row>
    <row r="1147" spans="1:15" x14ac:dyDescent="0.2">
      <c r="A1147" s="57" t="s">
        <v>44</v>
      </c>
      <c r="B1147" s="219">
        <f>_xll.qlInterestRateIndexFixingDate(IborIndex&amp;"6M",C1147,Trigger)</f>
        <v>47315</v>
      </c>
      <c r="C1147" s="219">
        <f>_xll.qlCalendarAdvance(Calendar,C1146,A1147,"f",,Trigger)</f>
        <v>47317</v>
      </c>
      <c r="D1147" s="102" t="e">
        <f>EUR1M!AP1146</f>
        <v>#VALUE!</v>
      </c>
      <c r="E1147" s="102">
        <f>EUR1M!AQ1146</f>
        <v>1.6511528891540585E-2</v>
      </c>
      <c r="F1147" s="220" t="e">
        <f t="shared" si="68"/>
        <v>#VALUE!</v>
      </c>
      <c r="G1147" s="102" t="e">
        <f>EUR3M!AX1146</f>
        <v>#VALUE!</v>
      </c>
      <c r="H1147" s="102">
        <f>EUR3M!AY1146</f>
        <v>1.716191854619286E-2</v>
      </c>
      <c r="I1147" s="220" t="e">
        <f t="shared" si="69"/>
        <v>#VALUE!</v>
      </c>
      <c r="J1147" s="102" t="e">
        <f>EUR6M!AX1146</f>
        <v>#VALUE!</v>
      </c>
      <c r="K1147" s="102">
        <f>EUR6M!AY1146</f>
        <v>1.7337606901397004E-2</v>
      </c>
      <c r="L1147" s="220" t="e">
        <f t="shared" si="70"/>
        <v>#VALUE!</v>
      </c>
      <c r="M1147" s="102" t="e">
        <f>EUR1Y!AX1146</f>
        <v>#VALUE!</v>
      </c>
      <c r="N1147" s="102">
        <f>EUR1Y!AY1146</f>
        <v>1.7772659634566236E-2</v>
      </c>
      <c r="O1147" s="220" t="e">
        <f t="shared" si="71"/>
        <v>#VALUE!</v>
      </c>
    </row>
    <row r="1148" spans="1:15" x14ac:dyDescent="0.2">
      <c r="A1148" s="57" t="s">
        <v>44</v>
      </c>
      <c r="B1148" s="219">
        <f>_xll.qlInterestRateIndexFixingDate(IborIndex&amp;"6M",C1148,Trigger)</f>
        <v>47322</v>
      </c>
      <c r="C1148" s="219">
        <f>_xll.qlCalendarAdvance(Calendar,C1147,A1148,"f",,Trigger)</f>
        <v>47324</v>
      </c>
      <c r="D1148" s="102" t="e">
        <f>EUR1M!AP1147</f>
        <v>#VALUE!</v>
      </c>
      <c r="E1148" s="102">
        <f>EUR1M!AQ1147</f>
        <v>1.6508778969709693E-2</v>
      </c>
      <c r="F1148" s="220" t="e">
        <f t="shared" si="68"/>
        <v>#VALUE!</v>
      </c>
      <c r="G1148" s="102" t="e">
        <f>EUR3M!AX1147</f>
        <v>#VALUE!</v>
      </c>
      <c r="H1148" s="102">
        <f>EUR3M!AY1147</f>
        <v>1.7158217383594718E-2</v>
      </c>
      <c r="I1148" s="220" t="e">
        <f t="shared" si="69"/>
        <v>#VALUE!</v>
      </c>
      <c r="J1148" s="102" t="e">
        <f>EUR6M!AX1147</f>
        <v>#VALUE!</v>
      </c>
      <c r="K1148" s="102">
        <f>EUR6M!AY1147</f>
        <v>1.7332708285238672E-2</v>
      </c>
      <c r="L1148" s="220" t="e">
        <f t="shared" si="70"/>
        <v>#VALUE!</v>
      </c>
      <c r="M1148" s="102" t="e">
        <f>EUR1Y!AX1147</f>
        <v>#VALUE!</v>
      </c>
      <c r="N1148" s="102">
        <f>EUR1Y!AY1147</f>
        <v>1.7767523486959178E-2</v>
      </c>
      <c r="O1148" s="220" t="e">
        <f t="shared" si="71"/>
        <v>#VALUE!</v>
      </c>
    </row>
    <row r="1149" spans="1:15" x14ac:dyDescent="0.2">
      <c r="A1149" s="57" t="s">
        <v>44</v>
      </c>
      <c r="B1149" s="219">
        <f>_xll.qlInterestRateIndexFixingDate(IborIndex&amp;"6M",C1149,Trigger)</f>
        <v>47329</v>
      </c>
      <c r="C1149" s="219">
        <f>_xll.qlCalendarAdvance(Calendar,C1148,A1149,"f",,Trigger)</f>
        <v>47331</v>
      </c>
      <c r="D1149" s="102" t="e">
        <f>EUR1M!AP1148</f>
        <v>#VALUE!</v>
      </c>
      <c r="E1149" s="102">
        <f>EUR1M!AQ1148</f>
        <v>1.6506006656074261E-2</v>
      </c>
      <c r="F1149" s="220" t="e">
        <f t="shared" si="68"/>
        <v>#VALUE!</v>
      </c>
      <c r="G1149" s="102" t="e">
        <f>EUR3M!AX1148</f>
        <v>#VALUE!</v>
      </c>
      <c r="H1149" s="102">
        <f>EUR3M!AY1148</f>
        <v>1.7154514752801445E-2</v>
      </c>
      <c r="I1149" s="220" t="e">
        <f t="shared" si="69"/>
        <v>#VALUE!</v>
      </c>
      <c r="J1149" s="102" t="e">
        <f>EUR6M!AX1148</f>
        <v>#VALUE!</v>
      </c>
      <c r="K1149" s="102">
        <f>EUR6M!AY1148</f>
        <v>1.7327817495444327E-2</v>
      </c>
      <c r="L1149" s="220" t="e">
        <f t="shared" si="70"/>
        <v>#VALUE!</v>
      </c>
      <c r="M1149" s="102" t="e">
        <f>EUR1Y!AX1148</f>
        <v>#VALUE!</v>
      </c>
      <c r="N1149" s="102">
        <f>EUR1Y!AY1148</f>
        <v>1.7762399821715385E-2</v>
      </c>
      <c r="O1149" s="220" t="e">
        <f t="shared" si="71"/>
        <v>#VALUE!</v>
      </c>
    </row>
    <row r="1150" spans="1:15" x14ac:dyDescent="0.2">
      <c r="A1150" s="57" t="s">
        <v>44</v>
      </c>
      <c r="B1150" s="219">
        <f>_xll.qlInterestRateIndexFixingDate(IborIndex&amp;"6M",C1150,Trigger)</f>
        <v>47336</v>
      </c>
      <c r="C1150" s="219">
        <f>_xll.qlCalendarAdvance(Calendar,C1149,A1150,"f",,Trigger)</f>
        <v>47338</v>
      </c>
      <c r="D1150" s="102" t="e">
        <f>EUR1M!AP1149</f>
        <v>#VALUE!</v>
      </c>
      <c r="E1150" s="102">
        <f>EUR1M!AQ1149</f>
        <v>1.6503212260582486E-2</v>
      </c>
      <c r="F1150" s="220" t="e">
        <f t="shared" si="68"/>
        <v>#VALUE!</v>
      </c>
      <c r="G1150" s="102" t="e">
        <f>EUR3M!AX1149</f>
        <v>#VALUE!</v>
      </c>
      <c r="H1150" s="102">
        <f>EUR3M!AY1149</f>
        <v>1.7150811074301036E-2</v>
      </c>
      <c r="I1150" s="220" t="e">
        <f t="shared" si="69"/>
        <v>#VALUE!</v>
      </c>
      <c r="J1150" s="102" t="e">
        <f>EUR6M!AX1149</f>
        <v>#VALUE!</v>
      </c>
      <c r="K1150" s="102">
        <f>EUR6M!AY1149</f>
        <v>1.732293498640898E-2</v>
      </c>
      <c r="L1150" s="220" t="e">
        <f t="shared" si="70"/>
        <v>#VALUE!</v>
      </c>
      <c r="M1150" s="102" t="e">
        <f>EUR1Y!AX1149</f>
        <v>#VALUE!</v>
      </c>
      <c r="N1150" s="102">
        <f>EUR1Y!AY1149</f>
        <v>1.7757287795276386E-2</v>
      </c>
      <c r="O1150" s="220" t="e">
        <f t="shared" si="71"/>
        <v>#VALUE!</v>
      </c>
    </row>
    <row r="1151" spans="1:15" x14ac:dyDescent="0.2">
      <c r="A1151" s="57" t="s">
        <v>44</v>
      </c>
      <c r="B1151" s="219">
        <f>_xll.qlInterestRateIndexFixingDate(IborIndex&amp;"6M",C1151,Trigger)</f>
        <v>47343</v>
      </c>
      <c r="C1151" s="219">
        <f>_xll.qlCalendarAdvance(Calendar,C1150,A1151,"f",,Trigger)</f>
        <v>47345</v>
      </c>
      <c r="D1151" s="102" t="e">
        <f>EUR1M!AP1150</f>
        <v>#VALUE!</v>
      </c>
      <c r="E1151" s="102">
        <f>EUR1M!AQ1150</f>
        <v>1.6500396093182563E-2</v>
      </c>
      <c r="F1151" s="220" t="e">
        <f t="shared" si="68"/>
        <v>#VALUE!</v>
      </c>
      <c r="G1151" s="102" t="e">
        <f>EUR3M!AX1150</f>
        <v>#VALUE!</v>
      </c>
      <c r="H1151" s="102">
        <f>EUR3M!AY1150</f>
        <v>1.7147106768585822E-2</v>
      </c>
      <c r="I1151" s="220" t="e">
        <f t="shared" si="69"/>
        <v>#VALUE!</v>
      </c>
      <c r="J1151" s="102" t="e">
        <f>EUR6M!AX1150</f>
        <v>#VALUE!</v>
      </c>
      <c r="K1151" s="102">
        <f>EUR6M!AY1150</f>
        <v>1.7318061212524185E-2</v>
      </c>
      <c r="L1151" s="220" t="e">
        <f t="shared" si="70"/>
        <v>#VALUE!</v>
      </c>
      <c r="M1151" s="102" t="e">
        <f>EUR1Y!AX1150</f>
        <v>#VALUE!</v>
      </c>
      <c r="N1151" s="102">
        <f>EUR1Y!AY1150</f>
        <v>1.7752186557565774E-2</v>
      </c>
      <c r="O1151" s="220" t="e">
        <f t="shared" si="71"/>
        <v>#VALUE!</v>
      </c>
    </row>
    <row r="1152" spans="1:15" x14ac:dyDescent="0.2">
      <c r="A1152" s="57" t="s">
        <v>44</v>
      </c>
      <c r="B1152" s="219">
        <f>_xll.qlInterestRateIndexFixingDate(IborIndex&amp;"6M",C1152,Trigger)</f>
        <v>47350</v>
      </c>
      <c r="C1152" s="219">
        <f>_xll.qlCalendarAdvance(Calendar,C1151,A1152,"f",,Trigger)</f>
        <v>47352</v>
      </c>
      <c r="D1152" s="102" t="e">
        <f>EUR1M!AP1151</f>
        <v>#VALUE!</v>
      </c>
      <c r="E1152" s="102">
        <f>EUR1M!AQ1151</f>
        <v>1.6497558463814954E-2</v>
      </c>
      <c r="F1152" s="220" t="e">
        <f t="shared" si="68"/>
        <v>#VALUE!</v>
      </c>
      <c r="G1152" s="102" t="e">
        <f>EUR3M!AX1151</f>
        <v>#VALUE!</v>
      </c>
      <c r="H1152" s="102">
        <f>EUR3M!AY1151</f>
        <v>1.7143402256142064E-2</v>
      </c>
      <c r="I1152" s="220" t="e">
        <f t="shared" si="69"/>
        <v>#VALUE!</v>
      </c>
      <c r="J1152" s="102" t="e">
        <f>EUR6M!AX1151</f>
        <v>#VALUE!</v>
      </c>
      <c r="K1152" s="102">
        <f>EUR6M!AY1151</f>
        <v>1.7313196628176302E-2</v>
      </c>
      <c r="L1152" s="220" t="e">
        <f t="shared" si="70"/>
        <v>#VALUE!</v>
      </c>
      <c r="M1152" s="102" t="e">
        <f>EUR1Y!AX1151</f>
        <v>#VALUE!</v>
      </c>
      <c r="N1152" s="102">
        <f>EUR1Y!AY1151</f>
        <v>1.7747095251987227E-2</v>
      </c>
      <c r="O1152" s="220" t="e">
        <f t="shared" si="71"/>
        <v>#VALUE!</v>
      </c>
    </row>
    <row r="1153" spans="1:15" x14ac:dyDescent="0.2">
      <c r="A1153" s="57" t="s">
        <v>44</v>
      </c>
      <c r="B1153" s="219">
        <f>_xll.qlInterestRateIndexFixingDate(IborIndex&amp;"6M",C1153,Trigger)</f>
        <v>47357</v>
      </c>
      <c r="C1153" s="219">
        <f>_xll.qlCalendarAdvance(Calendar,C1152,A1153,"f",,Trigger)</f>
        <v>47359</v>
      </c>
      <c r="D1153" s="102" t="e">
        <f>EUR1M!AP1152</f>
        <v>#VALUE!</v>
      </c>
      <c r="E1153" s="102">
        <f>EUR1M!AQ1152</f>
        <v>1.6494184047714126E-2</v>
      </c>
      <c r="F1153" s="220" t="e">
        <f t="shared" si="68"/>
        <v>#VALUE!</v>
      </c>
      <c r="G1153" s="102" t="e">
        <f>EUR3M!AX1152</f>
        <v>#VALUE!</v>
      </c>
      <c r="H1153" s="102">
        <f>EUR3M!AY1152</f>
        <v>1.7139697957458618E-2</v>
      </c>
      <c r="I1153" s="220" t="e">
        <f t="shared" si="69"/>
        <v>#VALUE!</v>
      </c>
      <c r="J1153" s="102" t="e">
        <f>EUR6M!AX1152</f>
        <v>#VALUE!</v>
      </c>
      <c r="K1153" s="102">
        <f>EUR6M!AY1152</f>
        <v>1.7308055837779893E-2</v>
      </c>
      <c r="L1153" s="220" t="e">
        <f t="shared" si="70"/>
        <v>#VALUE!</v>
      </c>
      <c r="M1153" s="102" t="e">
        <f>EUR1Y!AX1152</f>
        <v>#VALUE!</v>
      </c>
      <c r="N1153" s="102">
        <f>EUR1Y!AY1152</f>
        <v>1.7741770490492196E-2</v>
      </c>
      <c r="O1153" s="220" t="e">
        <f t="shared" si="71"/>
        <v>#VALUE!</v>
      </c>
    </row>
    <row r="1154" spans="1:15" x14ac:dyDescent="0.2">
      <c r="A1154" s="57" t="s">
        <v>44</v>
      </c>
      <c r="B1154" s="219">
        <f>_xll.qlInterestRateIndexFixingDate(IborIndex&amp;"6M",C1154,Trigger)</f>
        <v>47364</v>
      </c>
      <c r="C1154" s="219">
        <f>_xll.qlCalendarAdvance(Calendar,C1153,A1154,"f",,Trigger)</f>
        <v>47366</v>
      </c>
      <c r="D1154" s="102" t="e">
        <f>EUR1M!AP1153</f>
        <v>#VALUE!</v>
      </c>
      <c r="E1154" s="102">
        <f>EUR1M!AQ1153</f>
        <v>1.6491820058979773E-2</v>
      </c>
      <c r="F1154" s="220" t="e">
        <f t="shared" si="68"/>
        <v>#VALUE!</v>
      </c>
      <c r="G1154" s="102" t="e">
        <f>EUR3M!AX1153</f>
        <v>#VALUE!</v>
      </c>
      <c r="H1154" s="102">
        <f>EUR3M!AY1153</f>
        <v>1.7135851402967264E-2</v>
      </c>
      <c r="I1154" s="220" t="e">
        <f t="shared" si="69"/>
        <v>#VALUE!</v>
      </c>
      <c r="J1154" s="102" t="e">
        <f>EUR6M!AX1153</f>
        <v>#VALUE!</v>
      </c>
      <c r="K1154" s="102">
        <f>EUR6M!AY1153</f>
        <v>1.7303208426483224E-2</v>
      </c>
      <c r="L1154" s="220" t="e">
        <f t="shared" si="70"/>
        <v>#VALUE!</v>
      </c>
      <c r="M1154" s="102" t="e">
        <f>EUR1Y!AX1153</f>
        <v>#VALUE!</v>
      </c>
      <c r="N1154" s="102">
        <f>EUR1Y!AY1153</f>
        <v>1.7736938978251529E-2</v>
      </c>
      <c r="O1154" s="220" t="e">
        <f t="shared" si="71"/>
        <v>#VALUE!</v>
      </c>
    </row>
    <row r="1155" spans="1:15" x14ac:dyDescent="0.2">
      <c r="A1155" s="57" t="s">
        <v>44</v>
      </c>
      <c r="B1155" s="219">
        <f>_xll.qlInterestRateIndexFixingDate(IborIndex&amp;"6M",C1155,Trigger)</f>
        <v>47371</v>
      </c>
      <c r="C1155" s="219">
        <f>_xll.qlCalendarAdvance(Calendar,C1154,A1155,"f",,Trigger)</f>
        <v>47373</v>
      </c>
      <c r="D1155" s="102" t="e">
        <f>EUR1M!AP1154</f>
        <v>#VALUE!</v>
      </c>
      <c r="E1155" s="102">
        <f>EUR1M!AQ1154</f>
        <v>1.6488919903400859E-2</v>
      </c>
      <c r="F1155" s="220" t="e">
        <f t="shared" si="68"/>
        <v>#VALUE!</v>
      </c>
      <c r="G1155" s="102" t="e">
        <f>EUR3M!AX1154</f>
        <v>#VALUE!</v>
      </c>
      <c r="H1155" s="102">
        <f>EUR3M!AY1154</f>
        <v>1.7132148814386038E-2</v>
      </c>
      <c r="I1155" s="220" t="e">
        <f t="shared" si="69"/>
        <v>#VALUE!</v>
      </c>
      <c r="J1155" s="102" t="e">
        <f>EUR6M!AX1154</f>
        <v>#VALUE!</v>
      </c>
      <c r="K1155" s="102">
        <f>EUR6M!AY1154</f>
        <v>1.7298371435786625E-2</v>
      </c>
      <c r="L1155" s="220" t="e">
        <f t="shared" si="70"/>
        <v>#VALUE!</v>
      </c>
      <c r="M1155" s="102" t="e">
        <f>EUR1Y!AX1154</f>
        <v>#VALUE!</v>
      </c>
      <c r="N1155" s="102">
        <f>EUR1Y!AY1154</f>
        <v>1.7731872264310482E-2</v>
      </c>
      <c r="O1155" s="220" t="e">
        <f t="shared" si="71"/>
        <v>#VALUE!</v>
      </c>
    </row>
    <row r="1156" spans="1:15" x14ac:dyDescent="0.2">
      <c r="A1156" s="57" t="s">
        <v>44</v>
      </c>
      <c r="B1156" s="219">
        <f>_xll.qlInterestRateIndexFixingDate(IborIndex&amp;"6M",C1156,Trigger)</f>
        <v>47378</v>
      </c>
      <c r="C1156" s="219">
        <f>_xll.qlCalendarAdvance(Calendar,C1155,A1156,"f",,Trigger)</f>
        <v>47380</v>
      </c>
      <c r="D1156" s="102" t="e">
        <f>EUR1M!AP1155</f>
        <v>#VALUE!</v>
      </c>
      <c r="E1156" s="102">
        <f>EUR1M!AQ1155</f>
        <v>1.6485999525644463E-2</v>
      </c>
      <c r="F1156" s="220" t="e">
        <f t="shared" ref="F1156:F1219" si="72">(D1156-E1156)*10000</f>
        <v>#VALUE!</v>
      </c>
      <c r="G1156" s="102" t="e">
        <f>EUR3M!AX1155</f>
        <v>#VALUE!</v>
      </c>
      <c r="H1156" s="102">
        <f>EUR3M!AY1155</f>
        <v>1.712844767087305E-2</v>
      </c>
      <c r="I1156" s="220" t="e">
        <f t="shared" ref="I1156:I1219" si="73">(G1156-H1156)*10000</f>
        <v>#VALUE!</v>
      </c>
      <c r="J1156" s="102" t="e">
        <f>EUR6M!AX1155</f>
        <v>#VALUE!</v>
      </c>
      <c r="K1156" s="102">
        <f>EUR6M!AY1155</f>
        <v>1.7293545319975553E-2</v>
      </c>
      <c r="L1156" s="220" t="e">
        <f t="shared" ref="L1156:L1219" si="74">(J1156-K1156)*10000</f>
        <v>#VALUE!</v>
      </c>
      <c r="M1156" s="102" t="e">
        <f>EUR1Y!AX1155</f>
        <v>#VALUE!</v>
      </c>
      <c r="N1156" s="102">
        <f>EUR1Y!AY1155</f>
        <v>1.772681199093392E-2</v>
      </c>
      <c r="O1156" s="220" t="e">
        <f t="shared" ref="O1156:O1219" si="75">(M1156-N1156)*10000</f>
        <v>#VALUE!</v>
      </c>
    </row>
    <row r="1157" spans="1:15" x14ac:dyDescent="0.2">
      <c r="A1157" s="57" t="s">
        <v>44</v>
      </c>
      <c r="B1157" s="219">
        <f>_xll.qlInterestRateIndexFixingDate(IborIndex&amp;"6M",C1157,Trigger)</f>
        <v>47385</v>
      </c>
      <c r="C1157" s="219">
        <f>_xll.qlCalendarAdvance(Calendar,C1156,A1157,"f",,Trigger)</f>
        <v>47387</v>
      </c>
      <c r="D1157" s="102" t="e">
        <f>EUR1M!AP1156</f>
        <v>#VALUE!</v>
      </c>
      <c r="E1157" s="102">
        <f>EUR1M!AQ1156</f>
        <v>1.6483389783275824E-2</v>
      </c>
      <c r="F1157" s="220" t="e">
        <f t="shared" si="72"/>
        <v>#VALUE!</v>
      </c>
      <c r="G1157" s="102" t="e">
        <f>EUR3M!AX1156</f>
        <v>#VALUE!</v>
      </c>
      <c r="H1157" s="102">
        <f>EUR3M!AY1156</f>
        <v>1.7124891309989638E-2</v>
      </c>
      <c r="I1157" s="220" t="e">
        <f t="shared" si="73"/>
        <v>#VALUE!</v>
      </c>
      <c r="J1157" s="102" t="e">
        <f>EUR6M!AX1156</f>
        <v>#VALUE!</v>
      </c>
      <c r="K1157" s="102">
        <f>EUR6M!AY1156</f>
        <v>1.7288804641085377E-2</v>
      </c>
      <c r="L1157" s="220" t="e">
        <f t="shared" si="74"/>
        <v>#VALUE!</v>
      </c>
      <c r="M1157" s="102" t="e">
        <f>EUR1Y!AX1156</f>
        <v>#VALUE!</v>
      </c>
      <c r="N1157" s="102">
        <f>EUR1Y!AY1156</f>
        <v>1.7721757268934046E-2</v>
      </c>
      <c r="O1157" s="220" t="e">
        <f t="shared" si="75"/>
        <v>#VALUE!</v>
      </c>
    </row>
    <row r="1158" spans="1:15" x14ac:dyDescent="0.2">
      <c r="A1158" s="57" t="s">
        <v>44</v>
      </c>
      <c r="B1158" s="219">
        <f>_xll.qlInterestRateIndexFixingDate(IborIndex&amp;"6M",C1158,Trigger)</f>
        <v>47392</v>
      </c>
      <c r="C1158" s="219">
        <f>_xll.qlCalendarAdvance(Calendar,C1157,A1158,"f",,Trigger)</f>
        <v>47394</v>
      </c>
      <c r="D1158" s="102" t="e">
        <f>EUR1M!AP1157</f>
        <v>#VALUE!</v>
      </c>
      <c r="E1158" s="102">
        <f>EUR1M!AQ1157</f>
        <v>1.6480099343373966E-2</v>
      </c>
      <c r="F1158" s="220" t="e">
        <f t="shared" si="72"/>
        <v>#VALUE!</v>
      </c>
      <c r="G1158" s="102" t="e">
        <f>EUR3M!AX1157</f>
        <v>#VALUE!</v>
      </c>
      <c r="H1158" s="102">
        <f>EUR3M!AY1157</f>
        <v>1.7121194387344232E-2</v>
      </c>
      <c r="I1158" s="220" t="e">
        <f t="shared" si="73"/>
        <v>#VALUE!</v>
      </c>
      <c r="J1158" s="102" t="e">
        <f>EUR6M!AX1157</f>
        <v>#VALUE!</v>
      </c>
      <c r="K1158" s="102">
        <f>EUR6M!AY1157</f>
        <v>1.7284002407594954E-2</v>
      </c>
      <c r="L1158" s="220" t="e">
        <f t="shared" si="74"/>
        <v>#VALUE!</v>
      </c>
      <c r="M1158" s="102" t="e">
        <f>EUR1Y!AX1157</f>
        <v>#VALUE!</v>
      </c>
      <c r="N1158" s="102">
        <f>EUR1Y!AY1157</f>
        <v>1.77167072026049E-2</v>
      </c>
      <c r="O1158" s="220" t="e">
        <f t="shared" si="75"/>
        <v>#VALUE!</v>
      </c>
    </row>
    <row r="1159" spans="1:15" x14ac:dyDescent="0.2">
      <c r="A1159" s="57" t="s">
        <v>44</v>
      </c>
      <c r="B1159" s="219">
        <f>_xll.qlInterestRateIndexFixingDate(IborIndex&amp;"6M",C1159,Trigger)</f>
        <v>47399</v>
      </c>
      <c r="C1159" s="219">
        <f>_xll.qlCalendarAdvance(Calendar,C1158,A1159,"f",,Trigger)</f>
        <v>47401</v>
      </c>
      <c r="D1159" s="102" t="e">
        <f>EUR1M!AP1158</f>
        <v>#VALUE!</v>
      </c>
      <c r="E1159" s="102">
        <f>EUR1M!AQ1158</f>
        <v>1.6477120158751097E-2</v>
      </c>
      <c r="F1159" s="220" t="e">
        <f t="shared" si="72"/>
        <v>#VALUE!</v>
      </c>
      <c r="G1159" s="102" t="e">
        <f>EUR3M!AX1158</f>
        <v>#VALUE!</v>
      </c>
      <c r="H1159" s="102">
        <f>EUR3M!AY1158</f>
        <v>1.7117500201343651E-2</v>
      </c>
      <c r="I1159" s="220" t="e">
        <f t="shared" si="73"/>
        <v>#VALUE!</v>
      </c>
      <c r="J1159" s="102" t="e">
        <f>EUR6M!AX1158</f>
        <v>#VALUE!</v>
      </c>
      <c r="K1159" s="102">
        <f>EUR6M!AY1158</f>
        <v>1.7279212444917907E-2</v>
      </c>
      <c r="L1159" s="220" t="e">
        <f t="shared" si="74"/>
        <v>#VALUE!</v>
      </c>
      <c r="M1159" s="102" t="e">
        <f>EUR1Y!AX1158</f>
        <v>#VALUE!</v>
      </c>
      <c r="N1159" s="102">
        <f>EUR1Y!AY1158</f>
        <v>1.7711660889722786E-2</v>
      </c>
      <c r="O1159" s="220" t="e">
        <f t="shared" si="75"/>
        <v>#VALUE!</v>
      </c>
    </row>
    <row r="1160" spans="1:15" x14ac:dyDescent="0.2">
      <c r="A1160" s="57" t="s">
        <v>44</v>
      </c>
      <c r="B1160" s="219">
        <f>_xll.qlInterestRateIndexFixingDate(IborIndex&amp;"6M",C1160,Trigger)</f>
        <v>47406</v>
      </c>
      <c r="C1160" s="219">
        <f>_xll.qlCalendarAdvance(Calendar,C1159,A1160,"f",,Trigger)</f>
        <v>47408</v>
      </c>
      <c r="D1160" s="102" t="e">
        <f>EUR1M!AP1159</f>
        <v>#VALUE!</v>
      </c>
      <c r="E1160" s="102">
        <f>EUR1M!AQ1159</f>
        <v>1.6474121991730636E-2</v>
      </c>
      <c r="F1160" s="220" t="e">
        <f t="shared" si="72"/>
        <v>#VALUE!</v>
      </c>
      <c r="G1160" s="102" t="e">
        <f>EUR3M!AX1159</f>
        <v>#VALUE!</v>
      </c>
      <c r="H1160" s="102">
        <f>EUR3M!AY1159</f>
        <v>1.7113809172464592E-2</v>
      </c>
      <c r="I1160" s="220" t="e">
        <f t="shared" si="73"/>
        <v>#VALUE!</v>
      </c>
      <c r="J1160" s="102" t="e">
        <f>EUR6M!AX1159</f>
        <v>#VALUE!</v>
      </c>
      <c r="K1160" s="102">
        <f>EUR6M!AY1159</f>
        <v>1.7274742182882486E-2</v>
      </c>
      <c r="L1160" s="220" t="e">
        <f t="shared" si="74"/>
        <v>#VALUE!</v>
      </c>
      <c r="M1160" s="102" t="e">
        <f>EUR1Y!AX1159</f>
        <v>#VALUE!</v>
      </c>
      <c r="N1160" s="102">
        <f>EUR1Y!AY1159</f>
        <v>1.7706617421545418E-2</v>
      </c>
      <c r="O1160" s="220" t="e">
        <f t="shared" si="75"/>
        <v>#VALUE!</v>
      </c>
    </row>
    <row r="1161" spans="1:15" x14ac:dyDescent="0.2">
      <c r="A1161" s="57" t="s">
        <v>44</v>
      </c>
      <c r="B1161" s="219">
        <f>_xll.qlInterestRateIndexFixingDate(IborIndex&amp;"6M",C1161,Trigger)</f>
        <v>47413</v>
      </c>
      <c r="C1161" s="219">
        <f>_xll.qlCalendarAdvance(Calendar,C1160,A1161,"f",,Trigger)</f>
        <v>47415</v>
      </c>
      <c r="D1161" s="102" t="e">
        <f>EUR1M!AP1160</f>
        <v>#VALUE!</v>
      </c>
      <c r="E1161" s="102">
        <f>EUR1M!AQ1160</f>
        <v>1.6471105152255628E-2</v>
      </c>
      <c r="F1161" s="220" t="e">
        <f t="shared" si="72"/>
        <v>#VALUE!</v>
      </c>
      <c r="G1161" s="102" t="e">
        <f>EUR3M!AX1160</f>
        <v>#VALUE!</v>
      </c>
      <c r="H1161" s="102">
        <f>EUR3M!AY1160</f>
        <v>1.7110121721180274E-2</v>
      </c>
      <c r="I1161" s="220" t="e">
        <f t="shared" si="73"/>
        <v>#VALUE!</v>
      </c>
      <c r="J1161" s="102" t="e">
        <f>EUR6M!AX1160</f>
        <v>#VALUE!</v>
      </c>
      <c r="K1161" s="102">
        <f>EUR6M!AY1160</f>
        <v>1.7269671149157399E-2</v>
      </c>
      <c r="L1161" s="220" t="e">
        <f t="shared" si="74"/>
        <v>#VALUE!</v>
      </c>
      <c r="M1161" s="102" t="e">
        <f>EUR1Y!AX1160</f>
        <v>#VALUE!</v>
      </c>
      <c r="N1161" s="102">
        <f>EUR1Y!AY1160</f>
        <v>1.7701575882813646E-2</v>
      </c>
      <c r="O1161" s="220" t="e">
        <f t="shared" si="75"/>
        <v>#VALUE!</v>
      </c>
    </row>
    <row r="1162" spans="1:15" x14ac:dyDescent="0.2">
      <c r="A1162" s="57" t="s">
        <v>44</v>
      </c>
      <c r="B1162" s="219">
        <f>_xll.qlInterestRateIndexFixingDate(IborIndex&amp;"6M",C1162,Trigger)</f>
        <v>47420</v>
      </c>
      <c r="C1162" s="219">
        <f>_xll.qlCalendarAdvance(Calendar,C1161,A1162,"f",,Trigger)</f>
        <v>47422</v>
      </c>
      <c r="D1162" s="102" t="e">
        <f>EUR1M!AP1161</f>
        <v>#VALUE!</v>
      </c>
      <c r="E1162" s="102">
        <f>EUR1M!AQ1161</f>
        <v>1.6468069950274267E-2</v>
      </c>
      <c r="F1162" s="220" t="e">
        <f t="shared" si="72"/>
        <v>#VALUE!</v>
      </c>
      <c r="G1162" s="102" t="e">
        <f>EUR3M!AX1161</f>
        <v>#VALUE!</v>
      </c>
      <c r="H1162" s="102">
        <f>EUR3M!AY1161</f>
        <v>1.7106438267963049E-2</v>
      </c>
      <c r="I1162" s="220" t="e">
        <f t="shared" si="73"/>
        <v>#VALUE!</v>
      </c>
      <c r="J1162" s="102" t="e">
        <f>EUR6M!AX1161</f>
        <v>#VALUE!</v>
      </c>
      <c r="K1162" s="102">
        <f>EUR6M!AY1161</f>
        <v>1.7264842437146575E-2</v>
      </c>
      <c r="L1162" s="220" t="e">
        <f t="shared" si="74"/>
        <v>#VALUE!</v>
      </c>
      <c r="M1162" s="102" t="e">
        <f>EUR1Y!AX1161</f>
        <v>#VALUE!</v>
      </c>
      <c r="N1162" s="102">
        <f>EUR1Y!AY1161</f>
        <v>1.7696535351750371E-2</v>
      </c>
      <c r="O1162" s="220" t="e">
        <f t="shared" si="75"/>
        <v>#VALUE!</v>
      </c>
    </row>
    <row r="1163" spans="1:15" x14ac:dyDescent="0.2">
      <c r="A1163" s="57" t="s">
        <v>44</v>
      </c>
      <c r="B1163" s="219">
        <f>_xll.qlInterestRateIndexFixingDate(IborIndex&amp;"6M",C1163,Trigger)</f>
        <v>47427</v>
      </c>
      <c r="C1163" s="219">
        <f>_xll.qlCalendarAdvance(Calendar,C1162,A1163,"f",,Trigger)</f>
        <v>47429</v>
      </c>
      <c r="D1163" s="102" t="e">
        <f>EUR1M!AP1162</f>
        <v>#VALUE!</v>
      </c>
      <c r="E1163" s="102">
        <f>EUR1M!AQ1162</f>
        <v>1.646501669572701E-2</v>
      </c>
      <c r="F1163" s="220" t="e">
        <f t="shared" si="72"/>
        <v>#VALUE!</v>
      </c>
      <c r="G1163" s="102" t="e">
        <f>EUR3M!AX1162</f>
        <v>#VALUE!</v>
      </c>
      <c r="H1163" s="102">
        <f>EUR3M!AY1162</f>
        <v>1.710275923328267E-2</v>
      </c>
      <c r="I1163" s="220" t="e">
        <f t="shared" si="73"/>
        <v>#VALUE!</v>
      </c>
      <c r="J1163" s="102" t="e">
        <f>EUR6M!AX1162</f>
        <v>#VALUE!</v>
      </c>
      <c r="K1163" s="102">
        <f>EUR6M!AY1162</f>
        <v>1.7260105165170334E-2</v>
      </c>
      <c r="L1163" s="220" t="e">
        <f t="shared" si="74"/>
        <v>#VALUE!</v>
      </c>
      <c r="M1163" s="102" t="e">
        <f>EUR1Y!AX1162</f>
        <v>#VALUE!</v>
      </c>
      <c r="N1163" s="102">
        <f>EUR1Y!AY1162</f>
        <v>1.7691494900060986E-2</v>
      </c>
      <c r="O1163" s="220" t="e">
        <f t="shared" si="75"/>
        <v>#VALUE!</v>
      </c>
    </row>
    <row r="1164" spans="1:15" x14ac:dyDescent="0.2">
      <c r="A1164" s="57" t="s">
        <v>44</v>
      </c>
      <c r="B1164" s="219">
        <f>_xll.qlInterestRateIndexFixingDate(IborIndex&amp;"6M",C1164,Trigger)</f>
        <v>47434</v>
      </c>
      <c r="C1164" s="219">
        <f>_xll.qlCalendarAdvance(Calendar,C1163,A1164,"f",,Trigger)</f>
        <v>47436</v>
      </c>
      <c r="D1164" s="102" t="e">
        <f>EUR1M!AP1163</f>
        <v>#VALUE!</v>
      </c>
      <c r="E1164" s="102">
        <f>EUR1M!AQ1163</f>
        <v>1.646194569855948E-2</v>
      </c>
      <c r="F1164" s="220" t="e">
        <f t="shared" si="72"/>
        <v>#VALUE!</v>
      </c>
      <c r="G1164" s="102" t="e">
        <f>EUR3M!AX1163</f>
        <v>#VALUE!</v>
      </c>
      <c r="H1164" s="102">
        <f>EUR3M!AY1163</f>
        <v>1.7099085037610613E-2</v>
      </c>
      <c r="I1164" s="220" t="e">
        <f t="shared" si="73"/>
        <v>#VALUE!</v>
      </c>
      <c r="J1164" s="102" t="e">
        <f>EUR6M!AX1163</f>
        <v>#VALUE!</v>
      </c>
      <c r="K1164" s="102">
        <f>EUR6M!AY1163</f>
        <v>1.7255382393885566E-2</v>
      </c>
      <c r="L1164" s="220" t="e">
        <f t="shared" si="74"/>
        <v>#VALUE!</v>
      </c>
      <c r="M1164" s="102" t="e">
        <f>EUR1Y!AX1163</f>
        <v>#VALUE!</v>
      </c>
      <c r="N1164" s="102">
        <f>EUR1Y!AY1163</f>
        <v>1.7686453592933596E-2</v>
      </c>
      <c r="O1164" s="220" t="e">
        <f t="shared" si="75"/>
        <v>#VALUE!</v>
      </c>
    </row>
    <row r="1165" spans="1:15" x14ac:dyDescent="0.2">
      <c r="A1165" s="57" t="s">
        <v>44</v>
      </c>
      <c r="B1165" s="219">
        <f>_xll.qlInterestRateIndexFixingDate(IborIndex&amp;"6M",C1165,Trigger)</f>
        <v>47441</v>
      </c>
      <c r="C1165" s="219">
        <f>_xll.qlCalendarAdvance(Calendar,C1164,A1165,"f",,Trigger)</f>
        <v>47443</v>
      </c>
      <c r="D1165" s="102" t="e">
        <f>EUR1M!AP1164</f>
        <v>#VALUE!</v>
      </c>
      <c r="E1165" s="102">
        <f>EUR1M!AQ1164</f>
        <v>1.6458857268717288E-2</v>
      </c>
      <c r="F1165" s="220" t="e">
        <f t="shared" si="72"/>
        <v>#VALUE!</v>
      </c>
      <c r="G1165" s="102" t="e">
        <f>EUR3M!AX1164</f>
        <v>#VALUE!</v>
      </c>
      <c r="H1165" s="102">
        <f>EUR3M!AY1164</f>
        <v>1.7095416101414018E-2</v>
      </c>
      <c r="I1165" s="220" t="e">
        <f t="shared" si="73"/>
        <v>#VALUE!</v>
      </c>
      <c r="J1165" s="102" t="e">
        <f>EUR6M!AX1164</f>
        <v>#VALUE!</v>
      </c>
      <c r="K1165" s="102">
        <f>EUR6M!AY1164</f>
        <v>1.7250673842727313E-2</v>
      </c>
      <c r="L1165" s="220" t="e">
        <f t="shared" si="74"/>
        <v>#VALUE!</v>
      </c>
      <c r="M1165" s="102" t="e">
        <f>EUR1Y!AX1164</f>
        <v>#VALUE!</v>
      </c>
      <c r="N1165" s="102">
        <f>EUR1Y!AY1164</f>
        <v>1.7681410489039217E-2</v>
      </c>
      <c r="O1165" s="220" t="e">
        <f t="shared" si="75"/>
        <v>#VALUE!</v>
      </c>
    </row>
    <row r="1166" spans="1:15" x14ac:dyDescent="0.2">
      <c r="A1166" s="57" t="s">
        <v>44</v>
      </c>
      <c r="B1166" s="219">
        <f>_xll.qlInterestRateIndexFixingDate(IborIndex&amp;"6M",C1166,Trigger)</f>
        <v>47448</v>
      </c>
      <c r="C1166" s="219">
        <f>_xll.qlCalendarAdvance(Calendar,C1165,A1166,"f",,Trigger)</f>
        <v>47450</v>
      </c>
      <c r="D1166" s="102" t="e">
        <f>EUR1M!AP1165</f>
        <v>#VALUE!</v>
      </c>
      <c r="E1166" s="102">
        <f>EUR1M!AQ1165</f>
        <v>1.6455751716140898E-2</v>
      </c>
      <c r="F1166" s="220" t="e">
        <f t="shared" si="72"/>
        <v>#VALUE!</v>
      </c>
      <c r="G1166" s="102" t="e">
        <f>EUR3M!AX1165</f>
        <v>#VALUE!</v>
      </c>
      <c r="H1166" s="102">
        <f>EUR3M!AY1165</f>
        <v>1.7091752845157421E-2</v>
      </c>
      <c r="I1166" s="220" t="e">
        <f t="shared" si="73"/>
        <v>#VALUE!</v>
      </c>
      <c r="J1166" s="102" t="e">
        <f>EUR6M!AX1165</f>
        <v>#VALUE!</v>
      </c>
      <c r="K1166" s="102">
        <f>EUR6M!AY1165</f>
        <v>1.724605934869794E-2</v>
      </c>
      <c r="L1166" s="220" t="e">
        <f t="shared" si="74"/>
        <v>#VALUE!</v>
      </c>
      <c r="M1166" s="102" t="e">
        <f>EUR1Y!AX1165</f>
        <v>#VALUE!</v>
      </c>
      <c r="N1166" s="102">
        <f>EUR1Y!AY1165</f>
        <v>1.7676160362625936E-2</v>
      </c>
      <c r="O1166" s="220" t="e">
        <f t="shared" si="75"/>
        <v>#VALUE!</v>
      </c>
    </row>
    <row r="1167" spans="1:15" x14ac:dyDescent="0.2">
      <c r="A1167" s="57" t="s">
        <v>44</v>
      </c>
      <c r="B1167" s="219">
        <f>_xll.qlInterestRateIndexFixingDate(IborIndex&amp;"6M",C1167,Trigger)</f>
        <v>47455</v>
      </c>
      <c r="C1167" s="219">
        <f>_xll.qlCalendarAdvance(Calendar,C1166,A1167,"f",,Trigger)</f>
        <v>47457</v>
      </c>
      <c r="D1167" s="102" t="e">
        <f>EUR1M!AP1166</f>
        <v>#VALUE!</v>
      </c>
      <c r="E1167" s="102">
        <f>EUR1M!AQ1166</f>
        <v>1.6452629350773351E-2</v>
      </c>
      <c r="F1167" s="220" t="e">
        <f t="shared" si="72"/>
        <v>#VALUE!</v>
      </c>
      <c r="G1167" s="102" t="e">
        <f>EUR3M!AX1166</f>
        <v>#VALUE!</v>
      </c>
      <c r="H1167" s="102">
        <f>EUR3M!AY1166</f>
        <v>1.7087805786966115E-2</v>
      </c>
      <c r="I1167" s="220" t="e">
        <f t="shared" si="73"/>
        <v>#VALUE!</v>
      </c>
      <c r="J1167" s="102" t="e">
        <f>EUR6M!AX1166</f>
        <v>#VALUE!</v>
      </c>
      <c r="K1167" s="102">
        <f>EUR6M!AY1166</f>
        <v>1.7241374638084658E-2</v>
      </c>
      <c r="L1167" s="220" t="e">
        <f t="shared" si="74"/>
        <v>#VALUE!</v>
      </c>
      <c r="M1167" s="102" t="e">
        <f>EUR1Y!AX1166</f>
        <v>#VALUE!</v>
      </c>
      <c r="N1167" s="102">
        <f>EUR1Y!AY1166</f>
        <v>1.7671315093049093E-2</v>
      </c>
      <c r="O1167" s="220" t="e">
        <f t="shared" si="75"/>
        <v>#VALUE!</v>
      </c>
    </row>
    <row r="1168" spans="1:15" x14ac:dyDescent="0.2">
      <c r="A1168" s="57" t="s">
        <v>44</v>
      </c>
      <c r="B1168" s="219">
        <f>_xll.qlInterestRateIndexFixingDate(IborIndex&amp;"6M",C1168,Trigger)</f>
        <v>47462</v>
      </c>
      <c r="C1168" s="219">
        <f>_xll.qlCalendarAdvance(Calendar,C1167,A1168,"f",,Trigger)</f>
        <v>47464</v>
      </c>
      <c r="D1168" s="102" t="e">
        <f>EUR1M!AP1167</f>
        <v>#VALUE!</v>
      </c>
      <c r="E1168" s="102">
        <f>EUR1M!AQ1167</f>
        <v>1.6449490482562838E-2</v>
      </c>
      <c r="F1168" s="220" t="e">
        <f t="shared" si="72"/>
        <v>#VALUE!</v>
      </c>
      <c r="G1168" s="102" t="e">
        <f>EUR3M!AX1167</f>
        <v>#VALUE!</v>
      </c>
      <c r="H1168" s="102">
        <f>EUR3M!AY1167</f>
        <v>1.708415441041744E-2</v>
      </c>
      <c r="I1168" s="220" t="e">
        <f t="shared" si="73"/>
        <v>#VALUE!</v>
      </c>
      <c r="J1168" s="102" t="e">
        <f>EUR6M!AX1167</f>
        <v>#VALUE!</v>
      </c>
      <c r="K1168" s="102">
        <f>EUR6M!AY1167</f>
        <v>1.7236698919947592E-2</v>
      </c>
      <c r="L1168" s="220" t="e">
        <f t="shared" si="74"/>
        <v>#VALUE!</v>
      </c>
      <c r="M1168" s="102" t="e">
        <f>EUR1Y!AX1167</f>
        <v>#VALUE!</v>
      </c>
      <c r="N1168" s="102">
        <f>EUR1Y!AY1167</f>
        <v>1.7666260885711535E-2</v>
      </c>
      <c r="O1168" s="220" t="e">
        <f t="shared" si="75"/>
        <v>#VALUE!</v>
      </c>
    </row>
    <row r="1169" spans="1:15" x14ac:dyDescent="0.2">
      <c r="A1169" s="57" t="s">
        <v>44</v>
      </c>
      <c r="B1169" s="219">
        <f>_xll.qlInterestRateIndexFixingDate(IborIndex&amp;"6M",C1169,Trigger)</f>
        <v>47469</v>
      </c>
      <c r="C1169" s="219">
        <f>_xll.qlCalendarAdvance(Calendar,C1168,A1169,"f",,Trigger)</f>
        <v>47471</v>
      </c>
      <c r="D1169" s="102" t="e">
        <f>EUR1M!AP1168</f>
        <v>#VALUE!</v>
      </c>
      <c r="E1169" s="102">
        <f>EUR1M!AQ1168</f>
        <v>1.6446335421447245E-2</v>
      </c>
      <c r="F1169" s="220" t="e">
        <f t="shared" si="72"/>
        <v>#VALUE!</v>
      </c>
      <c r="G1169" s="102" t="e">
        <f>EUR3M!AX1168</f>
        <v>#VALUE!</v>
      </c>
      <c r="H1169" s="102">
        <f>EUR3M!AY1168</f>
        <v>1.7080509914407571E-2</v>
      </c>
      <c r="I1169" s="220" t="e">
        <f t="shared" si="73"/>
        <v>#VALUE!</v>
      </c>
      <c r="J1169" s="102" t="e">
        <f>EUR6M!AX1168</f>
        <v>#VALUE!</v>
      </c>
      <c r="K1169" s="102">
        <f>EUR6M!AY1168</f>
        <v>1.7232030476100706E-2</v>
      </c>
      <c r="L1169" s="220" t="e">
        <f t="shared" si="74"/>
        <v>#VALUE!</v>
      </c>
      <c r="M1169" s="102" t="e">
        <f>EUR1Y!AX1168</f>
        <v>#VALUE!</v>
      </c>
      <c r="N1169" s="102">
        <f>EUR1Y!AY1168</f>
        <v>1.7661201051123596E-2</v>
      </c>
      <c r="O1169" s="220" t="e">
        <f t="shared" si="75"/>
        <v>#VALUE!</v>
      </c>
    </row>
    <row r="1170" spans="1:15" x14ac:dyDescent="0.2">
      <c r="A1170" s="57" t="s">
        <v>44</v>
      </c>
      <c r="B1170" s="219">
        <f>_xll.qlInterestRateIndexFixingDate(IborIndex&amp;"6M",C1170,Trigger)</f>
        <v>47473</v>
      </c>
      <c r="C1170" s="219">
        <f>_xll.qlCalendarAdvance(Calendar,C1169,A1170,"f",,Trigger)</f>
        <v>47479</v>
      </c>
      <c r="D1170" s="102" t="e">
        <f>EUR1M!AP1169</f>
        <v>#VALUE!</v>
      </c>
      <c r="E1170" s="102">
        <f>EUR1M!AQ1169</f>
        <v>1.6441800716010285E-2</v>
      </c>
      <c r="F1170" s="220" t="e">
        <f t="shared" si="72"/>
        <v>#VALUE!</v>
      </c>
      <c r="G1170" s="102" t="e">
        <f>EUR3M!AX1169</f>
        <v>#VALUE!</v>
      </c>
      <c r="H1170" s="102">
        <f>EUR3M!AY1169</f>
        <v>1.70763537405767E-2</v>
      </c>
      <c r="I1170" s="220" t="e">
        <f t="shared" si="73"/>
        <v>#VALUE!</v>
      </c>
      <c r="J1170" s="102" t="e">
        <f>EUR6M!AX1169</f>
        <v>#VALUE!</v>
      </c>
      <c r="K1170" s="102">
        <f>EUR6M!AY1169</f>
        <v>1.7225127986822176E-2</v>
      </c>
      <c r="L1170" s="220" t="e">
        <f t="shared" si="74"/>
        <v>#VALUE!</v>
      </c>
      <c r="M1170" s="102" t="e">
        <f>EUR1Y!AX1169</f>
        <v>#VALUE!</v>
      </c>
      <c r="N1170" s="102">
        <f>EUR1Y!AY1169</f>
        <v>1.7653839470126102E-2</v>
      </c>
      <c r="O1170" s="220" t="e">
        <f t="shared" si="75"/>
        <v>#VALUE!</v>
      </c>
    </row>
    <row r="1171" spans="1:15" x14ac:dyDescent="0.2">
      <c r="A1171" s="57" t="s">
        <v>44</v>
      </c>
      <c r="B1171" s="219">
        <f>_xll.qlInterestRateIndexFixingDate(IborIndex&amp;"6M",C1171,Trigger)</f>
        <v>47483</v>
      </c>
      <c r="C1171" s="219">
        <f>_xll.qlCalendarAdvance(Calendar,C1170,A1171,"f",,Trigger)</f>
        <v>47486</v>
      </c>
      <c r="D1171" s="102" t="e">
        <f>EUR1M!AP1170</f>
        <v>#VALUE!</v>
      </c>
      <c r="E1171" s="102">
        <f>EUR1M!AQ1170</f>
        <v>1.6438607619644902E-2</v>
      </c>
      <c r="F1171" s="220" t="e">
        <f t="shared" si="72"/>
        <v>#VALUE!</v>
      </c>
      <c r="G1171" s="102" t="e">
        <f>EUR3M!AX1170</f>
        <v>#VALUE!</v>
      </c>
      <c r="H1171" s="102">
        <f>EUR3M!AY1170</f>
        <v>1.7072725404280398E-2</v>
      </c>
      <c r="I1171" s="220" t="e">
        <f t="shared" si="73"/>
        <v>#VALUE!</v>
      </c>
      <c r="J1171" s="102" t="e">
        <f>EUR6M!AX1170</f>
        <v>#VALUE!</v>
      </c>
      <c r="K1171" s="102">
        <f>EUR6M!AY1170</f>
        <v>1.7220712461324773E-2</v>
      </c>
      <c r="L1171" s="220" t="e">
        <f t="shared" si="74"/>
        <v>#VALUE!</v>
      </c>
      <c r="M1171" s="102" t="e">
        <f>EUR1Y!AX1170</f>
        <v>#VALUE!</v>
      </c>
      <c r="N1171" s="102">
        <f>EUR1Y!AY1170</f>
        <v>1.7648765466812374E-2</v>
      </c>
      <c r="O1171" s="220" t="e">
        <f t="shared" si="75"/>
        <v>#VALUE!</v>
      </c>
    </row>
    <row r="1172" spans="1:15" x14ac:dyDescent="0.2">
      <c r="A1172" s="57" t="s">
        <v>44</v>
      </c>
      <c r="B1172" s="219">
        <f>_xll.qlInterestRateIndexFixingDate(IborIndex&amp;"6M",C1172,Trigger)</f>
        <v>47491</v>
      </c>
      <c r="C1172" s="219">
        <f>_xll.qlCalendarAdvance(Calendar,C1171,A1172,"f",,Trigger)</f>
        <v>47493</v>
      </c>
      <c r="D1172" s="102" t="e">
        <f>EUR1M!AP1171</f>
        <v>#VALUE!</v>
      </c>
      <c r="E1172" s="102">
        <f>EUR1M!AQ1171</f>
        <v>1.64353993930315E-2</v>
      </c>
      <c r="F1172" s="220" t="e">
        <f t="shared" si="72"/>
        <v>#VALUE!</v>
      </c>
      <c r="G1172" s="102" t="e">
        <f>EUR3M!AX1171</f>
        <v>#VALUE!</v>
      </c>
      <c r="H1172" s="102">
        <f>EUR3M!AY1171</f>
        <v>1.7069105269841955E-2</v>
      </c>
      <c r="I1172" s="220" t="e">
        <f t="shared" si="73"/>
        <v>#VALUE!</v>
      </c>
      <c r="J1172" s="102" t="e">
        <f>EUR6M!AX1171</f>
        <v>#VALUE!</v>
      </c>
      <c r="K1172" s="102">
        <f>EUR6M!AY1171</f>
        <v>1.721605576440835E-2</v>
      </c>
      <c r="L1172" s="220" t="e">
        <f t="shared" si="74"/>
        <v>#VALUE!</v>
      </c>
      <c r="M1172" s="102" t="e">
        <f>EUR1Y!AX1171</f>
        <v>#VALUE!</v>
      </c>
      <c r="N1172" s="102">
        <f>EUR1Y!AY1171</f>
        <v>1.764368256803784E-2</v>
      </c>
      <c r="O1172" s="220" t="e">
        <f t="shared" si="75"/>
        <v>#VALUE!</v>
      </c>
    </row>
    <row r="1173" spans="1:15" x14ac:dyDescent="0.2">
      <c r="A1173" s="57" t="s">
        <v>44</v>
      </c>
      <c r="B1173" s="219">
        <f>_xll.qlInterestRateIndexFixingDate(IborIndex&amp;"6M",C1173,Trigger)</f>
        <v>47498</v>
      </c>
      <c r="C1173" s="219">
        <f>_xll.qlCalendarAdvance(Calendar,C1172,A1173,"f",,Trigger)</f>
        <v>47500</v>
      </c>
      <c r="D1173" s="102" t="e">
        <f>EUR1M!AP1172</f>
        <v>#VALUE!</v>
      </c>
      <c r="E1173" s="102">
        <f>EUR1M!AQ1172</f>
        <v>1.6432176346113114E-2</v>
      </c>
      <c r="F1173" s="220" t="e">
        <f t="shared" si="72"/>
        <v>#VALUE!</v>
      </c>
      <c r="G1173" s="102" t="e">
        <f>EUR3M!AX1172</f>
        <v>#VALUE!</v>
      </c>
      <c r="H1173" s="102">
        <f>EUR3M!AY1172</f>
        <v>1.7065493757677075E-2</v>
      </c>
      <c r="I1173" s="220" t="e">
        <f t="shared" si="73"/>
        <v>#VALUE!</v>
      </c>
      <c r="J1173" s="102" t="e">
        <f>EUR6M!AX1172</f>
        <v>#VALUE!</v>
      </c>
      <c r="K1173" s="102">
        <f>EUR6M!AY1172</f>
        <v>1.721139860203524E-2</v>
      </c>
      <c r="L1173" s="220" t="e">
        <f t="shared" si="74"/>
        <v>#VALUE!</v>
      </c>
      <c r="M1173" s="102" t="e">
        <f>EUR1Y!AX1172</f>
        <v>#VALUE!</v>
      </c>
      <c r="N1173" s="102">
        <f>EUR1Y!AY1172</f>
        <v>1.7638589771270082E-2</v>
      </c>
      <c r="O1173" s="220" t="e">
        <f t="shared" si="75"/>
        <v>#VALUE!</v>
      </c>
    </row>
    <row r="1174" spans="1:15" x14ac:dyDescent="0.2">
      <c r="A1174" s="57" t="s">
        <v>44</v>
      </c>
      <c r="B1174" s="219">
        <f>_xll.qlInterestRateIndexFixingDate(IborIndex&amp;"6M",C1174,Trigger)</f>
        <v>47505</v>
      </c>
      <c r="C1174" s="219">
        <f>_xll.qlCalendarAdvance(Calendar,C1173,A1174,"f",,Trigger)</f>
        <v>47507</v>
      </c>
      <c r="D1174" s="102" t="e">
        <f>EUR1M!AP1173</f>
        <v>#VALUE!</v>
      </c>
      <c r="E1174" s="102">
        <f>EUR1M!AQ1173</f>
        <v>1.6428938788837937E-2</v>
      </c>
      <c r="F1174" s="220" t="e">
        <f t="shared" si="72"/>
        <v>#VALUE!</v>
      </c>
      <c r="G1174" s="102" t="e">
        <f>EUR3M!AX1173</f>
        <v>#VALUE!</v>
      </c>
      <c r="H1174" s="102">
        <f>EUR3M!AY1173</f>
        <v>1.706189128820057E-2</v>
      </c>
      <c r="I1174" s="220" t="e">
        <f t="shared" si="73"/>
        <v>#VALUE!</v>
      </c>
      <c r="J1174" s="102" t="e">
        <f>EUR6M!AX1173</f>
        <v>#VALUE!</v>
      </c>
      <c r="K1174" s="102">
        <f>EUR6M!AY1173</f>
        <v>1.7206739197023094E-2</v>
      </c>
      <c r="L1174" s="220" t="e">
        <f t="shared" si="74"/>
        <v>#VALUE!</v>
      </c>
      <c r="M1174" s="102" t="e">
        <f>EUR1Y!AX1173</f>
        <v>#VALUE!</v>
      </c>
      <c r="N1174" s="102">
        <f>EUR1Y!AY1173</f>
        <v>1.7633486067426755E-2</v>
      </c>
      <c r="O1174" s="220" t="e">
        <f t="shared" si="75"/>
        <v>#VALUE!</v>
      </c>
    </row>
    <row r="1175" spans="1:15" x14ac:dyDescent="0.2">
      <c r="A1175" s="57" t="s">
        <v>44</v>
      </c>
      <c r="B1175" s="219">
        <f>_xll.qlInterestRateIndexFixingDate(IborIndex&amp;"6M",C1175,Trigger)</f>
        <v>47512</v>
      </c>
      <c r="C1175" s="219">
        <f>_xll.qlCalendarAdvance(Calendar,C1174,A1175,"f",,Trigger)</f>
        <v>47514</v>
      </c>
      <c r="D1175" s="102" t="e">
        <f>EUR1M!AP1174</f>
        <v>#VALUE!</v>
      </c>
      <c r="E1175" s="102">
        <f>EUR1M!AQ1174</f>
        <v>1.642526342221887E-2</v>
      </c>
      <c r="F1175" s="220" t="e">
        <f t="shared" si="72"/>
        <v>#VALUE!</v>
      </c>
      <c r="G1175" s="102" t="e">
        <f>EUR3M!AX1174</f>
        <v>#VALUE!</v>
      </c>
      <c r="H1175" s="102">
        <f>EUR3M!AY1174</f>
        <v>1.7058149524039973E-2</v>
      </c>
      <c r="I1175" s="220" t="e">
        <f t="shared" si="73"/>
        <v>#VALUE!</v>
      </c>
      <c r="J1175" s="102" t="e">
        <f>EUR6M!AX1174</f>
        <v>#VALUE!</v>
      </c>
      <c r="K1175" s="102">
        <f>EUR6M!AY1174</f>
        <v>1.7202075761323512E-2</v>
      </c>
      <c r="L1175" s="220" t="e">
        <f t="shared" si="74"/>
        <v>#VALUE!</v>
      </c>
      <c r="M1175" s="102" t="e">
        <f>EUR1Y!AX1174</f>
        <v>#VALUE!</v>
      </c>
      <c r="N1175" s="102">
        <f>EUR1Y!AY1174</f>
        <v>1.7628370440875132E-2</v>
      </c>
      <c r="O1175" s="220" t="e">
        <f t="shared" si="75"/>
        <v>#VALUE!</v>
      </c>
    </row>
    <row r="1176" spans="1:15" x14ac:dyDescent="0.2">
      <c r="A1176" s="57" t="s">
        <v>44</v>
      </c>
      <c r="B1176" s="219">
        <f>_xll.qlInterestRateIndexFixingDate(IborIndex&amp;"6M",C1176,Trigger)</f>
        <v>47519</v>
      </c>
      <c r="C1176" s="219">
        <f>_xll.qlCalendarAdvance(Calendar,C1175,A1176,"f",,Trigger)</f>
        <v>47521</v>
      </c>
      <c r="D1176" s="102" t="e">
        <f>EUR1M!AP1175</f>
        <v>#VALUE!</v>
      </c>
      <c r="E1176" s="102">
        <f>EUR1M!AQ1175</f>
        <v>1.6422001124067252E-2</v>
      </c>
      <c r="F1176" s="220" t="e">
        <f t="shared" si="72"/>
        <v>#VALUE!</v>
      </c>
      <c r="G1176" s="102" t="e">
        <f>EUR3M!AX1175</f>
        <v>#VALUE!</v>
      </c>
      <c r="H1176" s="102">
        <f>EUR3M!AY1175</f>
        <v>1.7054565786715995E-2</v>
      </c>
      <c r="I1176" s="220" t="e">
        <f t="shared" si="73"/>
        <v>#VALUE!</v>
      </c>
      <c r="J1176" s="102" t="e">
        <f>EUR6M!AX1175</f>
        <v>#VALUE!</v>
      </c>
      <c r="K1176" s="102">
        <f>EUR6M!AY1175</f>
        <v>1.7197406496020317E-2</v>
      </c>
      <c r="L1176" s="220" t="e">
        <f t="shared" si="74"/>
        <v>#VALUE!</v>
      </c>
      <c r="M1176" s="102" t="e">
        <f>EUR1Y!AX1175</f>
        <v>#VALUE!</v>
      </c>
      <c r="N1176" s="102">
        <f>EUR1Y!AY1175</f>
        <v>1.7623241869432538E-2</v>
      </c>
      <c r="O1176" s="220" t="e">
        <f t="shared" si="75"/>
        <v>#VALUE!</v>
      </c>
    </row>
    <row r="1177" spans="1:15" x14ac:dyDescent="0.2">
      <c r="A1177" s="57" t="s">
        <v>44</v>
      </c>
      <c r="B1177" s="219">
        <f>_xll.qlInterestRateIndexFixingDate(IborIndex&amp;"6M",C1177,Trigger)</f>
        <v>47526</v>
      </c>
      <c r="C1177" s="219">
        <f>_xll.qlCalendarAdvance(Calendar,C1176,A1177,"f",,Trigger)</f>
        <v>47528</v>
      </c>
      <c r="D1177" s="102" t="e">
        <f>EUR1M!AP1176</f>
        <v>#VALUE!</v>
      </c>
      <c r="E1177" s="102">
        <f>EUR1M!AQ1176</f>
        <v>1.6418725180733507E-2</v>
      </c>
      <c r="F1177" s="220" t="e">
        <f t="shared" si="72"/>
        <v>#VALUE!</v>
      </c>
      <c r="G1177" s="102" t="e">
        <f>EUR3M!AX1176</f>
        <v>#VALUE!</v>
      </c>
      <c r="H1177" s="102">
        <f>EUR3M!AY1176</f>
        <v>1.7050992322766082E-2</v>
      </c>
      <c r="I1177" s="220" t="e">
        <f t="shared" si="73"/>
        <v>#VALUE!</v>
      </c>
      <c r="J1177" s="102" t="e">
        <f>EUR6M!AX1176</f>
        <v>#VALUE!</v>
      </c>
      <c r="K1177" s="102">
        <f>EUR6M!AY1176</f>
        <v>1.7192729591330856E-2</v>
      </c>
      <c r="L1177" s="220" t="e">
        <f t="shared" si="74"/>
        <v>#VALUE!</v>
      </c>
      <c r="M1177" s="102" t="e">
        <f>EUR1Y!AX1176</f>
        <v>#VALUE!</v>
      </c>
      <c r="N1177" s="102">
        <f>EUR1Y!AY1176</f>
        <v>1.7618099324367465E-2</v>
      </c>
      <c r="O1177" s="220" t="e">
        <f t="shared" si="75"/>
        <v>#VALUE!</v>
      </c>
    </row>
    <row r="1178" spans="1:15" x14ac:dyDescent="0.2">
      <c r="A1178" s="57" t="s">
        <v>44</v>
      </c>
      <c r="B1178" s="219">
        <f>_xll.qlInterestRateIndexFixingDate(IborIndex&amp;"6M",C1178,Trigger)</f>
        <v>47533</v>
      </c>
      <c r="C1178" s="219">
        <f>_xll.qlCalendarAdvance(Calendar,C1177,A1178,"f",,Trigger)</f>
        <v>47535</v>
      </c>
      <c r="D1178" s="102" t="e">
        <f>EUR1M!AP1177</f>
        <v>#VALUE!</v>
      </c>
      <c r="E1178" s="102">
        <f>EUR1M!AQ1177</f>
        <v>1.641543590212402E-2</v>
      </c>
      <c r="F1178" s="220" t="e">
        <f t="shared" si="72"/>
        <v>#VALUE!</v>
      </c>
      <c r="G1178" s="102" t="e">
        <f>EUR3M!AX1177</f>
        <v>#VALUE!</v>
      </c>
      <c r="H1178" s="102">
        <f>EUR3M!AY1177</f>
        <v>1.7047428874506915E-2</v>
      </c>
      <c r="I1178" s="220" t="e">
        <f t="shared" si="73"/>
        <v>#VALUE!</v>
      </c>
      <c r="J1178" s="102" t="e">
        <f>EUR6M!AX1177</f>
        <v>#VALUE!</v>
      </c>
      <c r="K1178" s="102">
        <f>EUR6M!AY1177</f>
        <v>1.7188043226606442E-2</v>
      </c>
      <c r="L1178" s="220" t="e">
        <f t="shared" si="74"/>
        <v>#VALUE!</v>
      </c>
      <c r="M1178" s="102" t="e">
        <f>EUR1Y!AX1177</f>
        <v>#VALUE!</v>
      </c>
      <c r="N1178" s="102">
        <f>EUR1Y!AY1177</f>
        <v>1.7612941770399123E-2</v>
      </c>
      <c r="O1178" s="220" t="e">
        <f t="shared" si="75"/>
        <v>#VALUE!</v>
      </c>
    </row>
    <row r="1179" spans="1:15" x14ac:dyDescent="0.2">
      <c r="A1179" s="57" t="s">
        <v>44</v>
      </c>
      <c r="B1179" s="219">
        <f>_xll.qlInterestRateIndexFixingDate(IborIndex&amp;"6M",C1179,Trigger)</f>
        <v>47540</v>
      </c>
      <c r="C1179" s="219">
        <f>_xll.qlCalendarAdvance(Calendar,C1178,A1179,"f",,Trigger)</f>
        <v>47542</v>
      </c>
      <c r="D1179" s="102" t="e">
        <f>EUR1M!AP1178</f>
        <v>#VALUE!</v>
      </c>
      <c r="E1179" s="102">
        <f>EUR1M!AQ1178</f>
        <v>1.6412544194938705E-2</v>
      </c>
      <c r="F1179" s="220" t="e">
        <f t="shared" si="72"/>
        <v>#VALUE!</v>
      </c>
      <c r="G1179" s="102" t="e">
        <f>EUR3M!AX1178</f>
        <v>#VALUE!</v>
      </c>
      <c r="H1179" s="102">
        <f>EUR3M!AY1178</f>
        <v>1.7044322910099694E-2</v>
      </c>
      <c r="I1179" s="220" t="e">
        <f t="shared" si="73"/>
        <v>#VALUE!</v>
      </c>
      <c r="J1179" s="102" t="e">
        <f>EUR6M!AX1178</f>
        <v>#VALUE!</v>
      </c>
      <c r="K1179" s="102">
        <f>EUR6M!AY1178</f>
        <v>1.7183481159541183E-2</v>
      </c>
      <c r="L1179" s="220" t="e">
        <f t="shared" si="74"/>
        <v>#VALUE!</v>
      </c>
      <c r="M1179" s="102" t="e">
        <f>EUR1Y!AX1178</f>
        <v>#VALUE!</v>
      </c>
      <c r="N1179" s="102">
        <f>EUR1Y!AY1178</f>
        <v>1.7607768165697653E-2</v>
      </c>
      <c r="O1179" s="220" t="e">
        <f t="shared" si="75"/>
        <v>#VALUE!</v>
      </c>
    </row>
    <row r="1180" spans="1:15" x14ac:dyDescent="0.2">
      <c r="A1180" s="57" t="s">
        <v>44</v>
      </c>
      <c r="B1180" s="219">
        <f>_xll.qlInterestRateIndexFixingDate(IborIndex&amp;"6M",C1180,Trigger)</f>
        <v>47547</v>
      </c>
      <c r="C1180" s="219">
        <f>_xll.qlCalendarAdvance(Calendar,C1179,A1180,"f",,Trigger)</f>
        <v>47549</v>
      </c>
      <c r="D1180" s="102" t="e">
        <f>EUR1M!AP1179</f>
        <v>#VALUE!</v>
      </c>
      <c r="E1180" s="102">
        <f>EUR1M!AQ1179</f>
        <v>1.6409226084238955E-2</v>
      </c>
      <c r="F1180" s="220" t="e">
        <f t="shared" si="72"/>
        <v>#VALUE!</v>
      </c>
      <c r="G1180" s="102" t="e">
        <f>EUR3M!AX1179</f>
        <v>#VALUE!</v>
      </c>
      <c r="H1180" s="102">
        <f>EUR3M!AY1179</f>
        <v>1.7040767899005497E-2</v>
      </c>
      <c r="I1180" s="220" t="e">
        <f t="shared" si="73"/>
        <v>#VALUE!</v>
      </c>
      <c r="J1180" s="102" t="e">
        <f>EUR6M!AX1179</f>
        <v>#VALUE!</v>
      </c>
      <c r="K1180" s="102">
        <f>EUR6M!AY1179</f>
        <v>1.7178766219421982E-2</v>
      </c>
      <c r="L1180" s="220" t="e">
        <f t="shared" si="74"/>
        <v>#VALUE!</v>
      </c>
      <c r="M1180" s="102" t="e">
        <f>EUR1Y!AX1179</f>
        <v>#VALUE!</v>
      </c>
      <c r="N1180" s="102">
        <f>EUR1Y!AY1179</f>
        <v>1.7602577461885014E-2</v>
      </c>
      <c r="O1180" s="220" t="e">
        <f t="shared" si="75"/>
        <v>#VALUE!</v>
      </c>
    </row>
    <row r="1181" spans="1:15" x14ac:dyDescent="0.2">
      <c r="A1181" s="57" t="s">
        <v>44</v>
      </c>
      <c r="B1181" s="219">
        <f>_xll.qlInterestRateIndexFixingDate(IborIndex&amp;"6M",C1181,Trigger)</f>
        <v>47554</v>
      </c>
      <c r="C1181" s="219">
        <f>_xll.qlCalendarAdvance(Calendar,C1180,A1181,"f",,Trigger)</f>
        <v>47556</v>
      </c>
      <c r="D1181" s="102" t="e">
        <f>EUR1M!AP1180</f>
        <v>#VALUE!</v>
      </c>
      <c r="E1181" s="102">
        <f>EUR1M!AQ1180</f>
        <v>1.6405895632755324E-2</v>
      </c>
      <c r="F1181" s="220" t="e">
        <f t="shared" si="72"/>
        <v>#VALUE!</v>
      </c>
      <c r="G1181" s="102" t="e">
        <f>EUR3M!AX1180</f>
        <v>#VALUE!</v>
      </c>
      <c r="H1181" s="102">
        <f>EUR3M!AY1180</f>
        <v>1.7037211336309841E-2</v>
      </c>
      <c r="I1181" s="220" t="e">
        <f t="shared" si="73"/>
        <v>#VALUE!</v>
      </c>
      <c r="J1181" s="102" t="e">
        <f>EUR6M!AX1180</f>
        <v>#VALUE!</v>
      </c>
      <c r="K1181" s="102">
        <f>EUR6M!AY1180</f>
        <v>1.717403610861894E-2</v>
      </c>
      <c r="L1181" s="220" t="e">
        <f t="shared" si="74"/>
        <v>#VALUE!</v>
      </c>
      <c r="M1181" s="102" t="e">
        <f>EUR1Y!AX1180</f>
        <v>#VALUE!</v>
      </c>
      <c r="N1181" s="102">
        <f>EUR1Y!AY1180</f>
        <v>1.759736860403564E-2</v>
      </c>
      <c r="O1181" s="220" t="e">
        <f t="shared" si="75"/>
        <v>#VALUE!</v>
      </c>
    </row>
    <row r="1182" spans="1:15" x14ac:dyDescent="0.2">
      <c r="A1182" s="57" t="s">
        <v>44</v>
      </c>
      <c r="B1182" s="219">
        <f>_xll.qlInterestRateIndexFixingDate(IborIndex&amp;"6M",C1182,Trigger)</f>
        <v>47561</v>
      </c>
      <c r="C1182" s="219">
        <f>_xll.qlCalendarAdvance(Calendar,C1181,A1182,"f",,Trigger)</f>
        <v>47563</v>
      </c>
      <c r="D1182" s="102" t="e">
        <f>EUR1M!AP1181</f>
        <v>#VALUE!</v>
      </c>
      <c r="E1182" s="102">
        <f>EUR1M!AQ1181</f>
        <v>1.6402553150428278E-2</v>
      </c>
      <c r="F1182" s="220" t="e">
        <f t="shared" si="72"/>
        <v>#VALUE!</v>
      </c>
      <c r="G1182" s="102" t="e">
        <f>EUR3M!AX1181</f>
        <v>#VALUE!</v>
      </c>
      <c r="H1182" s="102">
        <f>EUR3M!AY1181</f>
        <v>1.7033649632279872E-2</v>
      </c>
      <c r="I1182" s="220" t="e">
        <f t="shared" si="73"/>
        <v>#VALUE!</v>
      </c>
      <c r="J1182" s="102" t="e">
        <f>EUR6M!AX1181</f>
        <v>#VALUE!</v>
      </c>
      <c r="K1182" s="102">
        <f>EUR6M!AY1181</f>
        <v>1.7169288984976067E-2</v>
      </c>
      <c r="L1182" s="220" t="e">
        <f t="shared" si="74"/>
        <v>#VALUE!</v>
      </c>
      <c r="M1182" s="102" t="e">
        <f>EUR1Y!AX1181</f>
        <v>#VALUE!</v>
      </c>
      <c r="N1182" s="102">
        <f>EUR1Y!AY1181</f>
        <v>1.7592140530675107E-2</v>
      </c>
      <c r="O1182" s="220" t="e">
        <f t="shared" si="75"/>
        <v>#VALUE!</v>
      </c>
    </row>
    <row r="1183" spans="1:15" x14ac:dyDescent="0.2">
      <c r="A1183" s="57" t="s">
        <v>44</v>
      </c>
      <c r="B1183" s="219">
        <f>_xll.qlInterestRateIndexFixingDate(IborIndex&amp;"6M",C1183,Trigger)</f>
        <v>47568</v>
      </c>
      <c r="C1183" s="219">
        <f>_xll.qlCalendarAdvance(Calendar,C1182,A1183,"f",,Trigger)</f>
        <v>47570</v>
      </c>
      <c r="D1183" s="102" t="e">
        <f>EUR1M!AP1182</f>
        <v>#VALUE!</v>
      </c>
      <c r="E1183" s="102">
        <f>EUR1M!AQ1182</f>
        <v>1.6399198947200853E-2</v>
      </c>
      <c r="F1183" s="220" t="e">
        <f t="shared" si="72"/>
        <v>#VALUE!</v>
      </c>
      <c r="G1183" s="102" t="e">
        <f>EUR3M!AX1182</f>
        <v>#VALUE!</v>
      </c>
      <c r="H1183" s="102">
        <f>EUR3M!AY1182</f>
        <v>1.7030079177110091E-2</v>
      </c>
      <c r="I1183" s="220" t="e">
        <f t="shared" si="73"/>
        <v>#VALUE!</v>
      </c>
      <c r="J1183" s="102" t="e">
        <f>EUR6M!AX1182</f>
        <v>#VALUE!</v>
      </c>
      <c r="K1183" s="102">
        <f>EUR6M!AY1182</f>
        <v>1.7164464125096757E-2</v>
      </c>
      <c r="L1183" s="220" t="e">
        <f t="shared" si="74"/>
        <v>#VALUE!</v>
      </c>
      <c r="M1183" s="102" t="e">
        <f>EUR1Y!AX1182</f>
        <v>#VALUE!</v>
      </c>
      <c r="N1183" s="102">
        <f>EUR1Y!AY1182</f>
        <v>1.7586892173782353E-2</v>
      </c>
      <c r="O1183" s="220" t="e">
        <f t="shared" si="75"/>
        <v>#VALUE!</v>
      </c>
    </row>
    <row r="1184" spans="1:15" x14ac:dyDescent="0.2">
      <c r="A1184" s="57" t="s">
        <v>44</v>
      </c>
      <c r="B1184" s="219">
        <f>_xll.qlInterestRateIndexFixingDate(IborIndex&amp;"6M",C1184,Trigger)</f>
        <v>47575</v>
      </c>
      <c r="C1184" s="219">
        <f>_xll.qlCalendarAdvance(Calendar,C1183,A1184,"f",,Trigger)</f>
        <v>47577</v>
      </c>
      <c r="D1184" s="102" t="e">
        <f>EUR1M!AP1183</f>
        <v>#VALUE!</v>
      </c>
      <c r="E1184" s="102">
        <f>EUR1M!AQ1183</f>
        <v>1.6395701487359027E-2</v>
      </c>
      <c r="F1184" s="220" t="e">
        <f t="shared" si="72"/>
        <v>#VALUE!</v>
      </c>
      <c r="G1184" s="102" t="e">
        <f>EUR3M!AX1183</f>
        <v>#VALUE!</v>
      </c>
      <c r="H1184" s="102">
        <f>EUR3M!AY1183</f>
        <v>1.7026353360136571E-2</v>
      </c>
      <c r="I1184" s="220" t="e">
        <f t="shared" si="73"/>
        <v>#VALUE!</v>
      </c>
      <c r="J1184" s="102" t="e">
        <f>EUR6M!AX1183</f>
        <v>#VALUE!</v>
      </c>
      <c r="K1184" s="102">
        <f>EUR6M!AY1183</f>
        <v>1.715967978268686E-2</v>
      </c>
      <c r="L1184" s="220" t="e">
        <f t="shared" si="74"/>
        <v>#VALUE!</v>
      </c>
      <c r="M1184" s="102" t="e">
        <f>EUR1Y!AX1183</f>
        <v>#VALUE!</v>
      </c>
      <c r="N1184" s="102">
        <f>EUR1Y!AY1183</f>
        <v>1.7581622458788995E-2</v>
      </c>
      <c r="O1184" s="220" t="e">
        <f t="shared" si="75"/>
        <v>#VALUE!</v>
      </c>
    </row>
    <row r="1185" spans="1:15" x14ac:dyDescent="0.2">
      <c r="A1185" s="57" t="s">
        <v>44</v>
      </c>
      <c r="B1185" s="219">
        <f>_xll.qlInterestRateIndexFixingDate(IborIndex&amp;"6M",C1185,Trigger)</f>
        <v>47582</v>
      </c>
      <c r="C1185" s="219">
        <f>_xll.qlCalendarAdvance(Calendar,C1184,A1185,"f",,Trigger)</f>
        <v>47584</v>
      </c>
      <c r="D1185" s="102" t="e">
        <f>EUR1M!AP1184</f>
        <v>#VALUE!</v>
      </c>
      <c r="E1185" s="102">
        <f>EUR1M!AQ1184</f>
        <v>1.6392325689376541E-2</v>
      </c>
      <c r="F1185" s="220" t="e">
        <f t="shared" si="72"/>
        <v>#VALUE!</v>
      </c>
      <c r="G1185" s="102" t="e">
        <f>EUR3M!AX1184</f>
        <v>#VALUE!</v>
      </c>
      <c r="H1185" s="102">
        <f>EUR3M!AY1184</f>
        <v>1.702275677544321E-2</v>
      </c>
      <c r="I1185" s="220" t="e">
        <f t="shared" si="73"/>
        <v>#VALUE!</v>
      </c>
      <c r="J1185" s="102" t="e">
        <f>EUR6M!AX1184</f>
        <v>#VALUE!</v>
      </c>
      <c r="K1185" s="102">
        <f>EUR6M!AY1184</f>
        <v>1.7154872883644555E-2</v>
      </c>
      <c r="L1185" s="220" t="e">
        <f t="shared" si="74"/>
        <v>#VALUE!</v>
      </c>
      <c r="M1185" s="102" t="e">
        <f>EUR1Y!AX1184</f>
        <v>#VALUE!</v>
      </c>
      <c r="N1185" s="102">
        <f>EUR1Y!AY1184</f>
        <v>1.7576330304580216E-2</v>
      </c>
      <c r="O1185" s="220" t="e">
        <f t="shared" si="75"/>
        <v>#VALUE!</v>
      </c>
    </row>
    <row r="1186" spans="1:15" x14ac:dyDescent="0.2">
      <c r="A1186" s="57" t="s">
        <v>44</v>
      </c>
      <c r="B1186" s="219">
        <f>_xll.qlInterestRateIndexFixingDate(IborIndex&amp;"6M",C1186,Trigger)</f>
        <v>47589</v>
      </c>
      <c r="C1186" s="219">
        <f>_xll.qlCalendarAdvance(Calendar,C1185,A1186,"f",,Trigger)</f>
        <v>47591</v>
      </c>
      <c r="D1186" s="102" t="e">
        <f>EUR1M!AP1185</f>
        <v>#VALUE!</v>
      </c>
      <c r="E1186" s="102">
        <f>EUR1M!AQ1185</f>
        <v>1.6387966570441392E-2</v>
      </c>
      <c r="F1186" s="220" t="e">
        <f t="shared" si="72"/>
        <v>#VALUE!</v>
      </c>
      <c r="G1186" s="102" t="e">
        <f>EUR3M!AX1185</f>
        <v>#VALUE!</v>
      </c>
      <c r="H1186" s="102">
        <f>EUR3M!AY1185</f>
        <v>1.7019140680618314E-2</v>
      </c>
      <c r="I1186" s="220" t="e">
        <f t="shared" si="73"/>
        <v>#VALUE!</v>
      </c>
      <c r="J1186" s="102" t="e">
        <f>EUR6M!AX1185</f>
        <v>#VALUE!</v>
      </c>
      <c r="K1186" s="102">
        <f>EUR6M!AY1185</f>
        <v>1.7148656387423595E-2</v>
      </c>
      <c r="L1186" s="220" t="e">
        <f t="shared" si="74"/>
        <v>#VALUE!</v>
      </c>
      <c r="M1186" s="102" t="e">
        <f>EUR1Y!AX1185</f>
        <v>#VALUE!</v>
      </c>
      <c r="N1186" s="102">
        <f>EUR1Y!AY1185</f>
        <v>1.756949138324632E-2</v>
      </c>
      <c r="O1186" s="220" t="e">
        <f t="shared" si="75"/>
        <v>#VALUE!</v>
      </c>
    </row>
    <row r="1187" spans="1:15" x14ac:dyDescent="0.2">
      <c r="A1187" s="57" t="s">
        <v>44</v>
      </c>
      <c r="B1187" s="219">
        <f>_xll.qlInterestRateIndexFixingDate(IborIndex&amp;"6M",C1187,Trigger)</f>
        <v>47596</v>
      </c>
      <c r="C1187" s="219">
        <f>_xll.qlCalendarAdvance(Calendar,C1186,A1187,"f",,Trigger)</f>
        <v>47598</v>
      </c>
      <c r="D1187" s="102" t="e">
        <f>EUR1M!AP1186</f>
        <v>#VALUE!</v>
      </c>
      <c r="E1187" s="102">
        <f>EUR1M!AQ1186</f>
        <v>1.6385531943613252E-2</v>
      </c>
      <c r="F1187" s="220" t="e">
        <f t="shared" si="72"/>
        <v>#VALUE!</v>
      </c>
      <c r="G1187" s="102" t="e">
        <f>EUR3M!AX1186</f>
        <v>#VALUE!</v>
      </c>
      <c r="H1187" s="102">
        <f>EUR3M!AY1186</f>
        <v>1.7015501343451742E-2</v>
      </c>
      <c r="I1187" s="220" t="e">
        <f t="shared" si="73"/>
        <v>#VALUE!</v>
      </c>
      <c r="J1187" s="102" t="e">
        <f>EUR6M!AX1186</f>
        <v>#VALUE!</v>
      </c>
      <c r="K1187" s="102">
        <f>EUR6M!AY1186</f>
        <v>1.7145183819659324E-2</v>
      </c>
      <c r="L1187" s="220" t="e">
        <f t="shared" si="74"/>
        <v>#VALUE!</v>
      </c>
      <c r="M1187" s="102" t="e">
        <f>EUR1Y!AX1186</f>
        <v>#VALUE!</v>
      </c>
      <c r="N1187" s="102">
        <f>EUR1Y!AY1186</f>
        <v>1.7565674321327392E-2</v>
      </c>
      <c r="O1187" s="220" t="e">
        <f t="shared" si="75"/>
        <v>#VALUE!</v>
      </c>
    </row>
    <row r="1188" spans="1:15" x14ac:dyDescent="0.2">
      <c r="A1188" s="57" t="s">
        <v>44</v>
      </c>
      <c r="B1188" s="219">
        <f>_xll.qlInterestRateIndexFixingDate(IborIndex&amp;"6M",C1188,Trigger)</f>
        <v>47602</v>
      </c>
      <c r="C1188" s="219">
        <f>_xll.qlCalendarAdvance(Calendar,C1187,A1188,"f",,Trigger)</f>
        <v>47605</v>
      </c>
      <c r="D1188" s="102" t="e">
        <f>EUR1M!AP1187</f>
        <v>#VALUE!</v>
      </c>
      <c r="E1188" s="102">
        <f>EUR1M!AQ1187</f>
        <v>1.6382227919598268E-2</v>
      </c>
      <c r="F1188" s="220" t="e">
        <f t="shared" si="72"/>
        <v>#VALUE!</v>
      </c>
      <c r="G1188" s="102" t="e">
        <f>EUR3M!AX1187</f>
        <v>#VALUE!</v>
      </c>
      <c r="H1188" s="102">
        <f>EUR3M!AY1187</f>
        <v>1.7011967885495822E-2</v>
      </c>
      <c r="I1188" s="220" t="e">
        <f t="shared" si="73"/>
        <v>#VALUE!</v>
      </c>
      <c r="J1188" s="102" t="e">
        <f>EUR6M!AX1187</f>
        <v>#VALUE!</v>
      </c>
      <c r="K1188" s="102">
        <f>EUR6M!AY1187</f>
        <v>1.7140344458353177E-2</v>
      </c>
      <c r="L1188" s="220" t="e">
        <f t="shared" si="74"/>
        <v>#VALUE!</v>
      </c>
      <c r="M1188" s="102" t="e">
        <f>EUR1Y!AX1187</f>
        <v>#VALUE!</v>
      </c>
      <c r="N1188" s="102">
        <f>EUR1Y!AY1187</f>
        <v>1.7560308297323735E-2</v>
      </c>
      <c r="O1188" s="220" t="e">
        <f t="shared" si="75"/>
        <v>#VALUE!</v>
      </c>
    </row>
    <row r="1189" spans="1:15" x14ac:dyDescent="0.2">
      <c r="A1189" s="57" t="s">
        <v>44</v>
      </c>
      <c r="B1189" s="219">
        <f>_xll.qlInterestRateIndexFixingDate(IborIndex&amp;"6M",C1189,Trigger)</f>
        <v>47610</v>
      </c>
      <c r="C1189" s="219">
        <f>_xll.qlCalendarAdvance(Calendar,C1188,A1189,"f",,Trigger)</f>
        <v>47612</v>
      </c>
      <c r="D1189" s="102" t="e">
        <f>EUR1M!AP1188</f>
        <v>#VALUE!</v>
      </c>
      <c r="E1189" s="102">
        <f>EUR1M!AQ1188</f>
        <v>1.637876707586796E-2</v>
      </c>
      <c r="F1189" s="220" t="e">
        <f t="shared" si="72"/>
        <v>#VALUE!</v>
      </c>
      <c r="G1189" s="102" t="e">
        <f>EUR3M!AX1188</f>
        <v>#VALUE!</v>
      </c>
      <c r="H1189" s="102">
        <f>EUR3M!AY1188</f>
        <v>1.7008267993213706E-2</v>
      </c>
      <c r="I1189" s="220" t="e">
        <f t="shared" si="73"/>
        <v>#VALUE!</v>
      </c>
      <c r="J1189" s="102" t="e">
        <f>EUR6M!AX1188</f>
        <v>#VALUE!</v>
      </c>
      <c r="K1189" s="102">
        <f>EUR6M!AY1188</f>
        <v>1.7135425761582859E-2</v>
      </c>
      <c r="L1189" s="220" t="e">
        <f t="shared" si="74"/>
        <v>#VALUE!</v>
      </c>
      <c r="M1189" s="102" t="e">
        <f>EUR1Y!AX1188</f>
        <v>#VALUE!</v>
      </c>
      <c r="N1189" s="102">
        <f>EUR1Y!AY1188</f>
        <v>1.7554915444188281E-2</v>
      </c>
      <c r="O1189" s="220" t="e">
        <f t="shared" si="75"/>
        <v>#VALUE!</v>
      </c>
    </row>
    <row r="1190" spans="1:15" x14ac:dyDescent="0.2">
      <c r="A1190" s="57" t="s">
        <v>44</v>
      </c>
      <c r="B1190" s="219">
        <f>_xll.qlInterestRateIndexFixingDate(IborIndex&amp;"6M",C1190,Trigger)</f>
        <v>47617</v>
      </c>
      <c r="C1190" s="219">
        <f>_xll.qlCalendarAdvance(Calendar,C1189,A1190,"f",,Trigger)</f>
        <v>47619</v>
      </c>
      <c r="D1190" s="102" t="e">
        <f>EUR1M!AP1189</f>
        <v>#VALUE!</v>
      </c>
      <c r="E1190" s="102">
        <f>EUR1M!AQ1189</f>
        <v>1.6375271722668824E-2</v>
      </c>
      <c r="F1190" s="220" t="e">
        <f t="shared" si="72"/>
        <v>#VALUE!</v>
      </c>
      <c r="G1190" s="102" t="e">
        <f>EUR3M!AX1189</f>
        <v>#VALUE!</v>
      </c>
      <c r="H1190" s="102">
        <f>EUR3M!AY1189</f>
        <v>1.7004533534276837E-2</v>
      </c>
      <c r="I1190" s="220" t="e">
        <f t="shared" si="73"/>
        <v>#VALUE!</v>
      </c>
      <c r="J1190" s="102" t="e">
        <f>EUR6M!AX1189</f>
        <v>#VALUE!</v>
      </c>
      <c r="K1190" s="102">
        <f>EUR6M!AY1189</f>
        <v>1.713047514915025E-2</v>
      </c>
      <c r="L1190" s="220" t="e">
        <f t="shared" si="74"/>
        <v>#VALUE!</v>
      </c>
      <c r="M1190" s="102" t="e">
        <f>EUR1Y!AX1189</f>
        <v>#VALUE!</v>
      </c>
      <c r="N1190" s="102">
        <f>EUR1Y!AY1189</f>
        <v>1.7549494783165767E-2</v>
      </c>
      <c r="O1190" s="220" t="e">
        <f t="shared" si="75"/>
        <v>#VALUE!</v>
      </c>
    </row>
    <row r="1191" spans="1:15" x14ac:dyDescent="0.2">
      <c r="A1191" s="57" t="s">
        <v>44</v>
      </c>
      <c r="B1191" s="219">
        <f>_xll.qlInterestRateIndexFixingDate(IborIndex&amp;"6M",C1191,Trigger)</f>
        <v>47624</v>
      </c>
      <c r="C1191" s="219">
        <f>_xll.qlCalendarAdvance(Calendar,C1190,A1191,"f",,Trigger)</f>
        <v>47626</v>
      </c>
      <c r="D1191" s="102" t="e">
        <f>EUR1M!AP1190</f>
        <v>#VALUE!</v>
      </c>
      <c r="E1191" s="102">
        <f>EUR1M!AQ1190</f>
        <v>1.6371740578509812E-2</v>
      </c>
      <c r="F1191" s="220" t="e">
        <f t="shared" si="72"/>
        <v>#VALUE!</v>
      </c>
      <c r="G1191" s="102" t="e">
        <f>EUR3M!AX1190</f>
        <v>#VALUE!</v>
      </c>
      <c r="H1191" s="102">
        <f>EUR3M!AY1190</f>
        <v>1.7000762087247379E-2</v>
      </c>
      <c r="I1191" s="220" t="e">
        <f t="shared" si="73"/>
        <v>#VALUE!</v>
      </c>
      <c r="J1191" s="102" t="e">
        <f>EUR6M!AX1190</f>
        <v>#VALUE!</v>
      </c>
      <c r="K1191" s="102">
        <f>EUR6M!AY1190</f>
        <v>1.7125492272418587E-2</v>
      </c>
      <c r="L1191" s="220" t="e">
        <f t="shared" si="74"/>
        <v>#VALUE!</v>
      </c>
      <c r="M1191" s="102" t="e">
        <f>EUR1Y!AX1190</f>
        <v>#VALUE!</v>
      </c>
      <c r="N1191" s="102">
        <f>EUR1Y!AY1190</f>
        <v>1.7544046164364478E-2</v>
      </c>
      <c r="O1191" s="220" t="e">
        <f t="shared" si="75"/>
        <v>#VALUE!</v>
      </c>
    </row>
    <row r="1192" spans="1:15" x14ac:dyDescent="0.2">
      <c r="A1192" s="57" t="s">
        <v>44</v>
      </c>
      <c r="B1192" s="219">
        <f>_xll.qlInterestRateIndexFixingDate(IborIndex&amp;"6M",C1192,Trigger)</f>
        <v>47631</v>
      </c>
      <c r="C1192" s="219">
        <f>_xll.qlCalendarAdvance(Calendar,C1191,A1192,"f",,Trigger)</f>
        <v>47633</v>
      </c>
      <c r="D1192" s="102" t="e">
        <f>EUR1M!AP1191</f>
        <v>#VALUE!</v>
      </c>
      <c r="E1192" s="102">
        <f>EUR1M!AQ1191</f>
        <v>1.636805966359578E-2</v>
      </c>
      <c r="F1192" s="220" t="e">
        <f t="shared" si="72"/>
        <v>#VALUE!</v>
      </c>
      <c r="G1192" s="102" t="e">
        <f>EUR3M!AX1191</f>
        <v>#VALUE!</v>
      </c>
      <c r="H1192" s="102">
        <f>EUR3M!AY1191</f>
        <v>1.6996953570096163E-2</v>
      </c>
      <c r="I1192" s="220" t="e">
        <f t="shared" si="73"/>
        <v>#VALUE!</v>
      </c>
      <c r="J1192" s="102" t="e">
        <f>EUR6M!AX1191</f>
        <v>#VALUE!</v>
      </c>
      <c r="K1192" s="102">
        <f>EUR6M!AY1191</f>
        <v>1.7120440617677587E-2</v>
      </c>
      <c r="L1192" s="220" t="e">
        <f t="shared" si="74"/>
        <v>#VALUE!</v>
      </c>
      <c r="M1192" s="102" t="e">
        <f>EUR1Y!AX1191</f>
        <v>#VALUE!</v>
      </c>
      <c r="N1192" s="102">
        <f>EUR1Y!AY1191</f>
        <v>1.7538569754783535E-2</v>
      </c>
      <c r="O1192" s="220" t="e">
        <f t="shared" si="75"/>
        <v>#VALUE!</v>
      </c>
    </row>
    <row r="1193" spans="1:15" x14ac:dyDescent="0.2">
      <c r="A1193" s="57" t="s">
        <v>44</v>
      </c>
      <c r="B1193" s="219">
        <f>_xll.qlInterestRateIndexFixingDate(IborIndex&amp;"6M",C1193,Trigger)</f>
        <v>47638</v>
      </c>
      <c r="C1193" s="219">
        <f>_xll.qlCalendarAdvance(Calendar,C1192,A1193,"f",,Trigger)</f>
        <v>47640</v>
      </c>
      <c r="D1193" s="102" t="e">
        <f>EUR1M!AP1192</f>
        <v>#VALUE!</v>
      </c>
      <c r="E1193" s="102">
        <f>EUR1M!AQ1192</f>
        <v>1.6364460140923853E-2</v>
      </c>
      <c r="F1193" s="220" t="e">
        <f t="shared" si="72"/>
        <v>#VALUE!</v>
      </c>
      <c r="G1193" s="102" t="e">
        <f>EUR3M!AX1192</f>
        <v>#VALUE!</v>
      </c>
      <c r="H1193" s="102">
        <f>EUR3M!AY1192</f>
        <v>1.6993108139359718E-2</v>
      </c>
      <c r="I1193" s="220" t="e">
        <f t="shared" si="73"/>
        <v>#VALUE!</v>
      </c>
      <c r="J1193" s="102" t="e">
        <f>EUR6M!AX1192</f>
        <v>#VALUE!</v>
      </c>
      <c r="K1193" s="102">
        <f>EUR6M!AY1192</f>
        <v>1.7115396184988758E-2</v>
      </c>
      <c r="L1193" s="220" t="e">
        <f t="shared" si="74"/>
        <v>#VALUE!</v>
      </c>
      <c r="M1193" s="102" t="e">
        <f>EUR1Y!AX1192</f>
        <v>#VALUE!</v>
      </c>
      <c r="N1193" s="102">
        <f>EUR1Y!AY1192</f>
        <v>1.7533065722046885E-2</v>
      </c>
      <c r="O1193" s="220" t="e">
        <f t="shared" si="75"/>
        <v>#VALUE!</v>
      </c>
    </row>
    <row r="1194" spans="1:15" x14ac:dyDescent="0.2">
      <c r="A1194" s="57" t="s">
        <v>44</v>
      </c>
      <c r="B1194" s="219">
        <f>_xll.qlInterestRateIndexFixingDate(IborIndex&amp;"6M",C1194,Trigger)</f>
        <v>47645</v>
      </c>
      <c r="C1194" s="219">
        <f>_xll.qlCalendarAdvance(Calendar,C1193,A1194,"f",,Trigger)</f>
        <v>47647</v>
      </c>
      <c r="D1194" s="102" t="e">
        <f>EUR1M!AP1193</f>
        <v>#VALUE!</v>
      </c>
      <c r="E1194" s="102">
        <f>EUR1M!AQ1193</f>
        <v>1.6360825342482954E-2</v>
      </c>
      <c r="F1194" s="220" t="e">
        <f t="shared" si="72"/>
        <v>#VALUE!</v>
      </c>
      <c r="G1194" s="102" t="e">
        <f>EUR3M!AX1193</f>
        <v>#VALUE!</v>
      </c>
      <c r="H1194" s="102">
        <f>EUR3M!AY1193</f>
        <v>1.6989225951571086E-2</v>
      </c>
      <c r="I1194" s="220" t="e">
        <f t="shared" si="73"/>
        <v>#VALUE!</v>
      </c>
      <c r="J1194" s="102" t="e">
        <f>EUR6M!AX1193</f>
        <v>#VALUE!</v>
      </c>
      <c r="K1194" s="102">
        <f>EUR6M!AY1193</f>
        <v>1.7110319991067595E-2</v>
      </c>
      <c r="L1194" s="220" t="e">
        <f t="shared" si="74"/>
        <v>#VALUE!</v>
      </c>
      <c r="M1194" s="102" t="e">
        <f>EUR1Y!AX1193</f>
        <v>#VALUE!</v>
      </c>
      <c r="N1194" s="102">
        <f>EUR1Y!AY1193</f>
        <v>1.7527534233775625E-2</v>
      </c>
      <c r="O1194" s="220" t="e">
        <f t="shared" si="75"/>
        <v>#VALUE!</v>
      </c>
    </row>
    <row r="1195" spans="1:15" x14ac:dyDescent="0.2">
      <c r="A1195" s="57" t="s">
        <v>44</v>
      </c>
      <c r="B1195" s="219">
        <f>_xll.qlInterestRateIndexFixingDate(IborIndex&amp;"6M",C1195,Trigger)</f>
        <v>47652</v>
      </c>
      <c r="C1195" s="219">
        <f>_xll.qlCalendarAdvance(Calendar,C1194,A1195,"f",,Trigger)</f>
        <v>47654</v>
      </c>
      <c r="D1195" s="102" t="e">
        <f>EUR1M!AP1194</f>
        <v>#VALUE!</v>
      </c>
      <c r="E1195" s="102">
        <f>EUR1M!AQ1194</f>
        <v>1.6357155444628013E-2</v>
      </c>
      <c r="F1195" s="220" t="e">
        <f t="shared" si="72"/>
        <v>#VALUE!</v>
      </c>
      <c r="G1195" s="102" t="e">
        <f>EUR3M!AX1194</f>
        <v>#VALUE!</v>
      </c>
      <c r="H1195" s="102">
        <f>EUR3M!AY1194</f>
        <v>1.6985307163265056E-2</v>
      </c>
      <c r="I1195" s="220" t="e">
        <f t="shared" si="73"/>
        <v>#VALUE!</v>
      </c>
      <c r="J1195" s="102" t="e">
        <f>EUR6M!AX1194</f>
        <v>#VALUE!</v>
      </c>
      <c r="K1195" s="102">
        <f>EUR6M!AY1194</f>
        <v>1.7105212207544244E-2</v>
      </c>
      <c r="L1195" s="220" t="e">
        <f t="shared" si="74"/>
        <v>#VALUE!</v>
      </c>
      <c r="M1195" s="102" t="e">
        <f>EUR1Y!AX1194</f>
        <v>#VALUE!</v>
      </c>
      <c r="N1195" s="102">
        <f>EUR1Y!AY1194</f>
        <v>1.7521975457590624E-2</v>
      </c>
      <c r="O1195" s="220" t="e">
        <f t="shared" si="75"/>
        <v>#VALUE!</v>
      </c>
    </row>
    <row r="1196" spans="1:15" x14ac:dyDescent="0.2">
      <c r="A1196" s="57" t="s">
        <v>44</v>
      </c>
      <c r="B1196" s="219">
        <f>_xll.qlInterestRateIndexFixingDate(IborIndex&amp;"6M",C1196,Trigger)</f>
        <v>47659</v>
      </c>
      <c r="C1196" s="219">
        <f>_xll.qlCalendarAdvance(Calendar,C1195,A1196,"f",,Trigger)</f>
        <v>47661</v>
      </c>
      <c r="D1196" s="102" t="e">
        <f>EUR1M!AP1195</f>
        <v>#VALUE!</v>
      </c>
      <c r="E1196" s="102">
        <f>EUR1M!AQ1195</f>
        <v>1.6353554123055961E-2</v>
      </c>
      <c r="F1196" s="220" t="e">
        <f t="shared" si="72"/>
        <v>#VALUE!</v>
      </c>
      <c r="G1196" s="102" t="e">
        <f>EUR3M!AX1195</f>
        <v>#VALUE!</v>
      </c>
      <c r="H1196" s="102">
        <f>EUR3M!AY1195</f>
        <v>1.6981351930979018E-2</v>
      </c>
      <c r="I1196" s="220" t="e">
        <f t="shared" si="73"/>
        <v>#VALUE!</v>
      </c>
      <c r="J1196" s="102" t="e">
        <f>EUR6M!AX1195</f>
        <v>#VALUE!</v>
      </c>
      <c r="K1196" s="102">
        <f>EUR6M!AY1195</f>
        <v>1.7100126598699424E-2</v>
      </c>
      <c r="L1196" s="220" t="e">
        <f t="shared" si="74"/>
        <v>#VALUE!</v>
      </c>
      <c r="M1196" s="102" t="e">
        <f>EUR1Y!AX1195</f>
        <v>#VALUE!</v>
      </c>
      <c r="N1196" s="102">
        <f>EUR1Y!AY1195</f>
        <v>1.7516389561110575E-2</v>
      </c>
      <c r="O1196" s="220" t="e">
        <f t="shared" si="75"/>
        <v>#VALUE!</v>
      </c>
    </row>
    <row r="1197" spans="1:15" x14ac:dyDescent="0.2">
      <c r="A1197" s="57" t="s">
        <v>44</v>
      </c>
      <c r="B1197" s="219">
        <f>_xll.qlInterestRateIndexFixingDate(IborIndex&amp;"6M",C1197,Trigger)</f>
        <v>47666</v>
      </c>
      <c r="C1197" s="219">
        <f>_xll.qlCalendarAdvance(Calendar,C1196,A1197,"f",,Trigger)</f>
        <v>47668</v>
      </c>
      <c r="D1197" s="102" t="e">
        <f>EUR1M!AP1196</f>
        <v>#VALUE!</v>
      </c>
      <c r="E1197" s="102">
        <f>EUR1M!AQ1196</f>
        <v>1.6349811919574672E-2</v>
      </c>
      <c r="F1197" s="220" t="e">
        <f t="shared" si="72"/>
        <v>#VALUE!</v>
      </c>
      <c r="G1197" s="102" t="e">
        <f>EUR3M!AX1196</f>
        <v>#VALUE!</v>
      </c>
      <c r="H1197" s="102">
        <f>EUR3M!AY1196</f>
        <v>1.6977360411246888E-2</v>
      </c>
      <c r="I1197" s="220" t="e">
        <f t="shared" si="73"/>
        <v>#VALUE!</v>
      </c>
      <c r="J1197" s="102" t="e">
        <f>EUR6M!AX1196</f>
        <v>#VALUE!</v>
      </c>
      <c r="K1197" s="102">
        <f>EUR6M!AY1196</f>
        <v>1.7094927052043886E-2</v>
      </c>
      <c r="L1197" s="220" t="e">
        <f t="shared" si="74"/>
        <v>#VALUE!</v>
      </c>
      <c r="M1197" s="102" t="e">
        <f>EUR1Y!AX1196</f>
        <v>#VALUE!</v>
      </c>
      <c r="N1197" s="102">
        <f>EUR1Y!AY1196</f>
        <v>1.7510776711952628E-2</v>
      </c>
      <c r="O1197" s="220" t="e">
        <f t="shared" si="75"/>
        <v>#VALUE!</v>
      </c>
    </row>
    <row r="1198" spans="1:15" x14ac:dyDescent="0.2">
      <c r="A1198" s="57" t="s">
        <v>44</v>
      </c>
      <c r="B1198" s="219">
        <f>_xll.qlInterestRateIndexFixingDate(IborIndex&amp;"6M",C1198,Trigger)</f>
        <v>47673</v>
      </c>
      <c r="C1198" s="219">
        <f>_xll.qlCalendarAdvance(Calendar,C1197,A1198,"f",,Trigger)</f>
        <v>47675</v>
      </c>
      <c r="D1198" s="102" t="e">
        <f>EUR1M!AP1197</f>
        <v>#VALUE!</v>
      </c>
      <c r="E1198" s="102">
        <f>EUR1M!AQ1197</f>
        <v>1.6346035156806341E-2</v>
      </c>
      <c r="F1198" s="220" t="e">
        <f t="shared" si="72"/>
        <v>#VALUE!</v>
      </c>
      <c r="G1198" s="102" t="e">
        <f>EUR3M!AX1197</f>
        <v>#VALUE!</v>
      </c>
      <c r="H1198" s="102">
        <f>EUR3M!AY1197</f>
        <v>1.6973332760605191E-2</v>
      </c>
      <c r="I1198" s="220" t="e">
        <f t="shared" si="73"/>
        <v>#VALUE!</v>
      </c>
      <c r="J1198" s="102" t="e">
        <f>EUR6M!AX1197</f>
        <v>#VALUE!</v>
      </c>
      <c r="K1198" s="102">
        <f>EUR6M!AY1197</f>
        <v>1.7089723123945012E-2</v>
      </c>
      <c r="L1198" s="220" t="e">
        <f t="shared" si="74"/>
        <v>#VALUE!</v>
      </c>
      <c r="M1198" s="102" t="e">
        <f>EUR1Y!AX1197</f>
        <v>#VALUE!</v>
      </c>
      <c r="N1198" s="102">
        <f>EUR1Y!AY1197</f>
        <v>1.7505137077732841E-2</v>
      </c>
      <c r="O1198" s="220" t="e">
        <f t="shared" si="75"/>
        <v>#VALUE!</v>
      </c>
    </row>
    <row r="1199" spans="1:15" x14ac:dyDescent="0.2">
      <c r="A1199" s="57" t="s">
        <v>44</v>
      </c>
      <c r="B1199" s="219">
        <f>_xll.qlInterestRateIndexFixingDate(IborIndex&amp;"6M",C1199,Trigger)</f>
        <v>47680</v>
      </c>
      <c r="C1199" s="219">
        <f>_xll.qlCalendarAdvance(Calendar,C1198,A1199,"f",,Trigger)</f>
        <v>47682</v>
      </c>
      <c r="D1199" s="102" t="e">
        <f>EUR1M!AP1198</f>
        <v>#VALUE!</v>
      </c>
      <c r="E1199" s="102">
        <f>EUR1M!AQ1198</f>
        <v>1.634222401112085E-2</v>
      </c>
      <c r="F1199" s="220" t="e">
        <f t="shared" si="72"/>
        <v>#VALUE!</v>
      </c>
      <c r="G1199" s="102" t="e">
        <f>EUR3M!AX1198</f>
        <v>#VALUE!</v>
      </c>
      <c r="H1199" s="102">
        <f>EUR3M!AY1198</f>
        <v>1.6969269135590444E-2</v>
      </c>
      <c r="I1199" s="220" t="e">
        <f t="shared" si="73"/>
        <v>#VALUE!</v>
      </c>
      <c r="J1199" s="102" t="e">
        <f>EUR6M!AX1198</f>
        <v>#VALUE!</v>
      </c>
      <c r="K1199" s="102">
        <f>EUR6M!AY1198</f>
        <v>1.7084488303632132E-2</v>
      </c>
      <c r="L1199" s="220" t="e">
        <f t="shared" si="74"/>
        <v>#VALUE!</v>
      </c>
      <c r="M1199" s="102" t="e">
        <f>EUR1Y!AX1198</f>
        <v>#VALUE!</v>
      </c>
      <c r="N1199" s="102">
        <f>EUR1Y!AY1198</f>
        <v>1.7499470826065299E-2</v>
      </c>
      <c r="O1199" s="220" t="e">
        <f t="shared" si="75"/>
        <v>#VALUE!</v>
      </c>
    </row>
    <row r="1200" spans="1:15" x14ac:dyDescent="0.2">
      <c r="A1200" s="57" t="s">
        <v>44</v>
      </c>
      <c r="B1200" s="219">
        <f>_xll.qlInterestRateIndexFixingDate(IborIndex&amp;"6M",C1200,Trigger)</f>
        <v>47687</v>
      </c>
      <c r="C1200" s="219">
        <f>_xll.qlCalendarAdvance(Calendar,C1199,A1200,"f",,Trigger)</f>
        <v>47689</v>
      </c>
      <c r="D1200" s="102" t="e">
        <f>EUR1M!AP1199</f>
        <v>#VALUE!</v>
      </c>
      <c r="E1200" s="102">
        <f>EUR1M!AQ1199</f>
        <v>1.633837865888035E-2</v>
      </c>
      <c r="F1200" s="220" t="e">
        <f t="shared" si="72"/>
        <v>#VALUE!</v>
      </c>
      <c r="G1200" s="102" t="e">
        <f>EUR3M!AX1199</f>
        <v>#VALUE!</v>
      </c>
      <c r="H1200" s="102">
        <f>EUR3M!AY1199</f>
        <v>1.6965169692740915E-2</v>
      </c>
      <c r="I1200" s="220" t="e">
        <f t="shared" si="73"/>
        <v>#VALUE!</v>
      </c>
      <c r="J1200" s="102" t="e">
        <f>EUR6M!AX1199</f>
        <v>#VALUE!</v>
      </c>
      <c r="K1200" s="102">
        <f>EUR6M!AY1199</f>
        <v>1.7079222762743602E-2</v>
      </c>
      <c r="L1200" s="220" t="e">
        <f t="shared" si="74"/>
        <v>#VALUE!</v>
      </c>
      <c r="M1200" s="102" t="e">
        <f>EUR1Y!AX1199</f>
        <v>#VALUE!</v>
      </c>
      <c r="N1200" s="102">
        <f>EUR1Y!AY1199</f>
        <v>1.7493778124562782E-2</v>
      </c>
      <c r="O1200" s="220" t="e">
        <f t="shared" si="75"/>
        <v>#VALUE!</v>
      </c>
    </row>
    <row r="1201" spans="1:15" x14ac:dyDescent="0.2">
      <c r="A1201" s="57" t="s">
        <v>44</v>
      </c>
      <c r="B1201" s="219">
        <f>_xll.qlInterestRateIndexFixingDate(IborIndex&amp;"6M",C1201,Trigger)</f>
        <v>47694</v>
      </c>
      <c r="C1201" s="219">
        <f>_xll.qlCalendarAdvance(Calendar,C1200,A1201,"f",,Trigger)</f>
        <v>47696</v>
      </c>
      <c r="D1201" s="102" t="e">
        <f>EUR1M!AP1200</f>
        <v>#VALUE!</v>
      </c>
      <c r="E1201" s="102">
        <f>EUR1M!AQ1200</f>
        <v>1.6334499276444415E-2</v>
      </c>
      <c r="F1201" s="220" t="e">
        <f t="shared" si="72"/>
        <v>#VALUE!</v>
      </c>
      <c r="G1201" s="102" t="e">
        <f>EUR3M!AX1200</f>
        <v>#VALUE!</v>
      </c>
      <c r="H1201" s="102">
        <f>EUR3M!AY1200</f>
        <v>1.6961034588592258E-2</v>
      </c>
      <c r="I1201" s="220" t="e">
        <f t="shared" si="73"/>
        <v>#VALUE!</v>
      </c>
      <c r="J1201" s="102" t="e">
        <f>EUR6M!AX1200</f>
        <v>#VALUE!</v>
      </c>
      <c r="K1201" s="102">
        <f>EUR6M!AY1200</f>
        <v>1.7073926672915178E-2</v>
      </c>
      <c r="L1201" s="220" t="e">
        <f t="shared" si="74"/>
        <v>#VALUE!</v>
      </c>
      <c r="M1201" s="102" t="e">
        <f>EUR1Y!AX1200</f>
        <v>#VALUE!</v>
      </c>
      <c r="N1201" s="102">
        <f>EUR1Y!AY1200</f>
        <v>1.7488059140835645E-2</v>
      </c>
      <c r="O1201" s="220" t="e">
        <f t="shared" si="75"/>
        <v>#VALUE!</v>
      </c>
    </row>
    <row r="1202" spans="1:15" x14ac:dyDescent="0.2">
      <c r="A1202" s="57" t="s">
        <v>44</v>
      </c>
      <c r="B1202" s="219">
        <f>_xll.qlInterestRateIndexFixingDate(IborIndex&amp;"6M",C1202,Trigger)</f>
        <v>47701</v>
      </c>
      <c r="C1202" s="219">
        <f>_xll.qlCalendarAdvance(Calendar,C1201,A1202,"f",,Trigger)</f>
        <v>47703</v>
      </c>
      <c r="D1202" s="102" t="e">
        <f>EUR1M!AP1201</f>
        <v>#VALUE!</v>
      </c>
      <c r="E1202" s="102">
        <f>EUR1M!AQ1201</f>
        <v>1.6330586040180353E-2</v>
      </c>
      <c r="F1202" s="220" t="e">
        <f t="shared" si="72"/>
        <v>#VALUE!</v>
      </c>
      <c r="G1202" s="102" t="e">
        <f>EUR3M!AX1201</f>
        <v>#VALUE!</v>
      </c>
      <c r="H1202" s="102">
        <f>EUR3M!AY1201</f>
        <v>1.6956863979680988E-2</v>
      </c>
      <c r="I1202" s="220" t="e">
        <f t="shared" si="73"/>
        <v>#VALUE!</v>
      </c>
      <c r="J1202" s="102" t="e">
        <f>EUR6M!AX1201</f>
        <v>#VALUE!</v>
      </c>
      <c r="K1202" s="102">
        <f>EUR6M!AY1201</f>
        <v>1.7068600205783904E-2</v>
      </c>
      <c r="L1202" s="220" t="e">
        <f t="shared" si="74"/>
        <v>#VALUE!</v>
      </c>
      <c r="M1202" s="102" t="e">
        <f>EUR1Y!AX1201</f>
        <v>#VALUE!</v>
      </c>
      <c r="N1202" s="102">
        <f>EUR1Y!AY1201</f>
        <v>1.7482314042493383E-2</v>
      </c>
      <c r="O1202" s="220" t="e">
        <f t="shared" si="75"/>
        <v>#VALUE!</v>
      </c>
    </row>
    <row r="1203" spans="1:15" x14ac:dyDescent="0.2">
      <c r="A1203" s="57" t="s">
        <v>44</v>
      </c>
      <c r="B1203" s="219">
        <f>_xll.qlInterestRateIndexFixingDate(IborIndex&amp;"6M",C1203,Trigger)</f>
        <v>47708</v>
      </c>
      <c r="C1203" s="219">
        <f>_xll.qlCalendarAdvance(Calendar,C1202,A1203,"f",,Trigger)</f>
        <v>47710</v>
      </c>
      <c r="D1203" s="102" t="e">
        <f>EUR1M!AP1202</f>
        <v>#VALUE!</v>
      </c>
      <c r="E1203" s="102">
        <f>EUR1M!AQ1202</f>
        <v>1.6326639126450312E-2</v>
      </c>
      <c r="F1203" s="220" t="e">
        <f t="shared" si="72"/>
        <v>#VALUE!</v>
      </c>
      <c r="G1203" s="102" t="e">
        <f>EUR3M!AX1202</f>
        <v>#VALUE!</v>
      </c>
      <c r="H1203" s="102">
        <f>EUR3M!AY1202</f>
        <v>1.6952658022547109E-2</v>
      </c>
      <c r="I1203" s="220" t="e">
        <f t="shared" si="73"/>
        <v>#VALUE!</v>
      </c>
      <c r="J1203" s="102" t="e">
        <f>EUR6M!AX1202</f>
        <v>#VALUE!</v>
      </c>
      <c r="K1203" s="102">
        <f>EUR6M!AY1202</f>
        <v>1.70632435329864E-2</v>
      </c>
      <c r="L1203" s="220" t="e">
        <f t="shared" si="74"/>
        <v>#VALUE!</v>
      </c>
      <c r="M1203" s="102" t="e">
        <f>EUR1Y!AX1202</f>
        <v>#VALUE!</v>
      </c>
      <c r="N1203" s="102">
        <f>EUR1Y!AY1202</f>
        <v>1.7476542997143289E-2</v>
      </c>
      <c r="O1203" s="220" t="e">
        <f t="shared" si="75"/>
        <v>#VALUE!</v>
      </c>
    </row>
    <row r="1204" spans="1:15" x14ac:dyDescent="0.2">
      <c r="A1204" s="57" t="s">
        <v>44</v>
      </c>
      <c r="B1204" s="219">
        <f>_xll.qlInterestRateIndexFixingDate(IborIndex&amp;"6M",C1204,Trigger)</f>
        <v>47715</v>
      </c>
      <c r="C1204" s="219">
        <f>_xll.qlCalendarAdvance(Calendar,C1203,A1204,"f",,Trigger)</f>
        <v>47717</v>
      </c>
      <c r="D1204" s="102" t="e">
        <f>EUR1M!AP1203</f>
        <v>#VALUE!</v>
      </c>
      <c r="E1204" s="102">
        <f>EUR1M!AQ1203</f>
        <v>1.6322658711619024E-2</v>
      </c>
      <c r="F1204" s="220" t="e">
        <f t="shared" si="72"/>
        <v>#VALUE!</v>
      </c>
      <c r="G1204" s="102" t="e">
        <f>EUR3M!AX1203</f>
        <v>#VALUE!</v>
      </c>
      <c r="H1204" s="102">
        <f>EUR3M!AY1203</f>
        <v>1.6948416873728014E-2</v>
      </c>
      <c r="I1204" s="220" t="e">
        <f t="shared" si="73"/>
        <v>#VALUE!</v>
      </c>
      <c r="J1204" s="102" t="e">
        <f>EUR6M!AX1203</f>
        <v>#VALUE!</v>
      </c>
      <c r="K1204" s="102">
        <f>EUR6M!AY1203</f>
        <v>1.7057856826157545E-2</v>
      </c>
      <c r="L1204" s="220" t="e">
        <f t="shared" si="74"/>
        <v>#VALUE!</v>
      </c>
      <c r="M1204" s="102" t="e">
        <f>EUR1Y!AX1203</f>
        <v>#VALUE!</v>
      </c>
      <c r="N1204" s="102">
        <f>EUR1Y!AY1203</f>
        <v>1.7470746172390909E-2</v>
      </c>
      <c r="O1204" s="220" t="e">
        <f t="shared" si="75"/>
        <v>#VALUE!</v>
      </c>
    </row>
    <row r="1205" spans="1:15" x14ac:dyDescent="0.2">
      <c r="A1205" s="57" t="s">
        <v>44</v>
      </c>
      <c r="B1205" s="219">
        <f>_xll.qlInterestRateIndexFixingDate(IborIndex&amp;"6M",C1205,Trigger)</f>
        <v>47722</v>
      </c>
      <c r="C1205" s="219">
        <f>_xll.qlCalendarAdvance(Calendar,C1204,A1205,"f",,Trigger)</f>
        <v>47724</v>
      </c>
      <c r="D1205" s="102" t="e">
        <f>EUR1M!AP1204</f>
        <v>#VALUE!</v>
      </c>
      <c r="E1205" s="102">
        <f>EUR1M!AQ1204</f>
        <v>1.6318564796303114E-2</v>
      </c>
      <c r="F1205" s="220" t="e">
        <f t="shared" si="72"/>
        <v>#VALUE!</v>
      </c>
      <c r="G1205" s="102" t="e">
        <f>EUR3M!AX1204</f>
        <v>#VALUE!</v>
      </c>
      <c r="H1205" s="102">
        <f>EUR3M!AY1204</f>
        <v>1.694414068976283E-2</v>
      </c>
      <c r="I1205" s="220" t="e">
        <f t="shared" si="73"/>
        <v>#VALUE!</v>
      </c>
      <c r="J1205" s="102" t="e">
        <f>EUR6M!AX1204</f>
        <v>#VALUE!</v>
      </c>
      <c r="K1205" s="102">
        <f>EUR6M!AY1204</f>
        <v>1.7052428928698092E-2</v>
      </c>
      <c r="L1205" s="220" t="e">
        <f t="shared" si="74"/>
        <v>#VALUE!</v>
      </c>
      <c r="M1205" s="102" t="e">
        <f>EUR1Y!AX1204</f>
        <v>#VALUE!</v>
      </c>
      <c r="N1205" s="102">
        <f>EUR1Y!AY1204</f>
        <v>1.7464923735839823E-2</v>
      </c>
      <c r="O1205" s="220" t="e">
        <f t="shared" si="75"/>
        <v>#VALUE!</v>
      </c>
    </row>
    <row r="1206" spans="1:15" x14ac:dyDescent="0.2">
      <c r="A1206" s="57" t="s">
        <v>44</v>
      </c>
      <c r="B1206" s="219">
        <f>_xll.qlInterestRateIndexFixingDate(IborIndex&amp;"6M",C1206,Trigger)</f>
        <v>47729</v>
      </c>
      <c r="C1206" s="219">
        <f>_xll.qlCalendarAdvance(Calendar,C1205,A1206,"f",,Trigger)</f>
        <v>47731</v>
      </c>
      <c r="D1206" s="102" t="e">
        <f>EUR1M!AP1205</f>
        <v>#VALUE!</v>
      </c>
      <c r="E1206" s="102">
        <f>EUR1M!AQ1205</f>
        <v>1.6314520444289826E-2</v>
      </c>
      <c r="F1206" s="220" t="e">
        <f t="shared" si="72"/>
        <v>#VALUE!</v>
      </c>
      <c r="G1206" s="102" t="e">
        <f>EUR3M!AX1205</f>
        <v>#VALUE!</v>
      </c>
      <c r="H1206" s="102">
        <f>EUR3M!AY1205</f>
        <v>1.6939746132045859E-2</v>
      </c>
      <c r="I1206" s="220" t="e">
        <f t="shared" si="73"/>
        <v>#VALUE!</v>
      </c>
      <c r="J1206" s="102" t="e">
        <f>EUR6M!AX1205</f>
        <v>#VALUE!</v>
      </c>
      <c r="K1206" s="102">
        <f>EUR6M!AY1205</f>
        <v>1.7046987306257529E-2</v>
      </c>
      <c r="L1206" s="220" t="e">
        <f t="shared" si="74"/>
        <v>#VALUE!</v>
      </c>
      <c r="M1206" s="102" t="e">
        <f>EUR1Y!AX1205</f>
        <v>#VALUE!</v>
      </c>
      <c r="N1206" s="102">
        <f>EUR1Y!AY1205</f>
        <v>1.7459075855091849E-2</v>
      </c>
      <c r="O1206" s="220" t="e">
        <f t="shared" si="75"/>
        <v>#VALUE!</v>
      </c>
    </row>
    <row r="1207" spans="1:15" x14ac:dyDescent="0.2">
      <c r="A1207" s="57" t="s">
        <v>44</v>
      </c>
      <c r="B1207" s="219">
        <f>_xll.qlInterestRateIndexFixingDate(IborIndex&amp;"6M",C1207,Trigger)</f>
        <v>47736</v>
      </c>
      <c r="C1207" s="219">
        <f>_xll.qlCalendarAdvance(Calendar,C1206,A1207,"f",,Trigger)</f>
        <v>47738</v>
      </c>
      <c r="D1207" s="102" t="e">
        <f>EUR1M!AP1206</f>
        <v>#VALUE!</v>
      </c>
      <c r="E1207" s="102">
        <f>EUR1M!AQ1206</f>
        <v>1.6310443109116335E-2</v>
      </c>
      <c r="F1207" s="220" t="e">
        <f t="shared" si="72"/>
        <v>#VALUE!</v>
      </c>
      <c r="G1207" s="102" t="e">
        <f>EUR3M!AX1206</f>
        <v>#VALUE!</v>
      </c>
      <c r="H1207" s="102">
        <f>EUR3M!AY1206</f>
        <v>1.6935403001917794E-2</v>
      </c>
      <c r="I1207" s="220" t="e">
        <f t="shared" si="73"/>
        <v>#VALUE!</v>
      </c>
      <c r="J1207" s="102" t="e">
        <f>EUR6M!AX1206</f>
        <v>#VALUE!</v>
      </c>
      <c r="K1207" s="102">
        <f>EUR6M!AY1206</f>
        <v>1.7041516142792836E-2</v>
      </c>
      <c r="L1207" s="220" t="e">
        <f t="shared" si="74"/>
        <v>#VALUE!</v>
      </c>
      <c r="M1207" s="102" t="e">
        <f>EUR1Y!AX1206</f>
        <v>#VALUE!</v>
      </c>
      <c r="N1207" s="102">
        <f>EUR1Y!AY1206</f>
        <v>1.7453202697746844E-2</v>
      </c>
      <c r="O1207" s="220" t="e">
        <f t="shared" si="75"/>
        <v>#VALUE!</v>
      </c>
    </row>
    <row r="1208" spans="1:15" x14ac:dyDescent="0.2">
      <c r="A1208" s="57" t="s">
        <v>44</v>
      </c>
      <c r="B1208" s="219">
        <f>_xll.qlInterestRateIndexFixingDate(IborIndex&amp;"6M",C1208,Trigger)</f>
        <v>47743</v>
      </c>
      <c r="C1208" s="219">
        <f>_xll.qlCalendarAdvance(Calendar,C1207,A1208,"f",,Trigger)</f>
        <v>47745</v>
      </c>
      <c r="D1208" s="102" t="e">
        <f>EUR1M!AP1207</f>
        <v>#VALUE!</v>
      </c>
      <c r="E1208" s="102">
        <f>EUR1M!AQ1207</f>
        <v>1.6306332967137571E-2</v>
      </c>
      <c r="F1208" s="220" t="e">
        <f t="shared" si="72"/>
        <v>#VALUE!</v>
      </c>
      <c r="G1208" s="102" t="e">
        <f>EUR3M!AX1207</f>
        <v>#VALUE!</v>
      </c>
      <c r="H1208" s="102">
        <f>EUR3M!AY1207</f>
        <v>1.6931025296649617E-2</v>
      </c>
      <c r="I1208" s="220" t="e">
        <f t="shared" si="73"/>
        <v>#VALUE!</v>
      </c>
      <c r="J1208" s="102" t="e">
        <f>EUR6M!AX1207</f>
        <v>#VALUE!</v>
      </c>
      <c r="K1208" s="102">
        <f>EUR6M!AY1207</f>
        <v>1.7036015609918381E-2</v>
      </c>
      <c r="L1208" s="220" t="e">
        <f t="shared" si="74"/>
        <v>#VALUE!</v>
      </c>
      <c r="M1208" s="102" t="e">
        <f>EUR1Y!AX1207</f>
        <v>#VALUE!</v>
      </c>
      <c r="N1208" s="102">
        <f>EUR1Y!AY1207</f>
        <v>1.7447304431402244E-2</v>
      </c>
      <c r="O1208" s="220" t="e">
        <f t="shared" si="75"/>
        <v>#VALUE!</v>
      </c>
    </row>
    <row r="1209" spans="1:15" x14ac:dyDescent="0.2">
      <c r="A1209" s="57" t="s">
        <v>44</v>
      </c>
      <c r="B1209" s="219">
        <f>_xll.qlInterestRateIndexFixingDate(IborIndex&amp;"6M",C1209,Trigger)</f>
        <v>47750</v>
      </c>
      <c r="C1209" s="219">
        <f>_xll.qlCalendarAdvance(Calendar,C1208,A1209,"f",,Trigger)</f>
        <v>47752</v>
      </c>
      <c r="D1209" s="102" t="e">
        <f>EUR1M!AP1208</f>
        <v>#VALUE!</v>
      </c>
      <c r="E1209" s="102">
        <f>EUR1M!AQ1208</f>
        <v>1.6302260293670715E-2</v>
      </c>
      <c r="F1209" s="220" t="e">
        <f t="shared" si="72"/>
        <v>#VALUE!</v>
      </c>
      <c r="G1209" s="102" t="e">
        <f>EUR3M!AX1208</f>
        <v>#VALUE!</v>
      </c>
      <c r="H1209" s="102">
        <f>EUR3M!AY1208</f>
        <v>1.692668873320468E-2</v>
      </c>
      <c r="I1209" s="220" t="e">
        <f t="shared" si="73"/>
        <v>#VALUE!</v>
      </c>
      <c r="J1209" s="102" t="e">
        <f>EUR6M!AX1208</f>
        <v>#VALUE!</v>
      </c>
      <c r="K1209" s="102">
        <f>EUR6M!AY1208</f>
        <v>1.7030485879248096E-2</v>
      </c>
      <c r="L1209" s="220" t="e">
        <f t="shared" si="74"/>
        <v>#VALUE!</v>
      </c>
      <c r="M1209" s="102" t="e">
        <f>EUR1Y!AX1208</f>
        <v>#VALUE!</v>
      </c>
      <c r="N1209" s="102">
        <f>EUR1Y!AY1208</f>
        <v>1.7441381223654181E-2</v>
      </c>
      <c r="O1209" s="220" t="e">
        <f t="shared" si="75"/>
        <v>#VALUE!</v>
      </c>
    </row>
    <row r="1210" spans="1:15" x14ac:dyDescent="0.2">
      <c r="A1210" s="57" t="s">
        <v>44</v>
      </c>
      <c r="B1210" s="219">
        <f>_xll.qlInterestRateIndexFixingDate(IborIndex&amp;"6M",C1210,Trigger)</f>
        <v>47757</v>
      </c>
      <c r="C1210" s="219">
        <f>_xll.qlCalendarAdvance(Calendar,C1209,A1210,"f",,Trigger)</f>
        <v>47759</v>
      </c>
      <c r="D1210" s="102" t="e">
        <f>EUR1M!AP1209</f>
        <v>#VALUE!</v>
      </c>
      <c r="E1210" s="102">
        <f>EUR1M!AQ1209</f>
        <v>1.6298082575865468E-2</v>
      </c>
      <c r="F1210" s="220" t="e">
        <f t="shared" si="72"/>
        <v>#VALUE!</v>
      </c>
      <c r="G1210" s="102" t="e">
        <f>EUR3M!AX1209</f>
        <v>#VALUE!</v>
      </c>
      <c r="H1210" s="102">
        <f>EUR3M!AY1209</f>
        <v>1.6922239721588173E-2</v>
      </c>
      <c r="I1210" s="220" t="e">
        <f t="shared" si="73"/>
        <v>#VALUE!</v>
      </c>
      <c r="J1210" s="102" t="e">
        <f>EUR6M!AX1209</f>
        <v>#VALUE!</v>
      </c>
      <c r="K1210" s="102">
        <f>EUR6M!AY1209</f>
        <v>1.7024927122395037E-2</v>
      </c>
      <c r="L1210" s="220" t="e">
        <f t="shared" si="74"/>
        <v>#VALUE!</v>
      </c>
      <c r="M1210" s="102" t="e">
        <f>EUR1Y!AX1209</f>
        <v>#VALUE!</v>
      </c>
      <c r="N1210" s="102">
        <f>EUR1Y!AY1209</f>
        <v>1.7435433242095937E-2</v>
      </c>
      <c r="O1210" s="220" t="e">
        <f t="shared" si="75"/>
        <v>#VALUE!</v>
      </c>
    </row>
    <row r="1211" spans="1:15" x14ac:dyDescent="0.2">
      <c r="A1211" s="57" t="s">
        <v>44</v>
      </c>
      <c r="B1211" s="219">
        <f>_xll.qlInterestRateIndexFixingDate(IborIndex&amp;"6M",C1211,Trigger)</f>
        <v>47764</v>
      </c>
      <c r="C1211" s="219">
        <f>_xll.qlCalendarAdvance(Calendar,C1210,A1211,"f",,Trigger)</f>
        <v>47766</v>
      </c>
      <c r="D1211" s="102" t="e">
        <f>EUR1M!AP1210</f>
        <v>#VALUE!</v>
      </c>
      <c r="E1211" s="102">
        <f>EUR1M!AQ1210</f>
        <v>1.6293872591506921E-2</v>
      </c>
      <c r="F1211" s="220" t="e">
        <f t="shared" si="72"/>
        <v>#VALUE!</v>
      </c>
      <c r="G1211" s="102" t="e">
        <f>EUR3M!AX1210</f>
        <v>#VALUE!</v>
      </c>
      <c r="H1211" s="102">
        <f>EUR3M!AY1210</f>
        <v>1.6917756614060357E-2</v>
      </c>
      <c r="I1211" s="220" t="e">
        <f t="shared" si="73"/>
        <v>#VALUE!</v>
      </c>
      <c r="J1211" s="102" t="e">
        <f>EUR6M!AX1210</f>
        <v>#VALUE!</v>
      </c>
      <c r="K1211" s="102">
        <f>EUR6M!AY1210</f>
        <v>1.7019331533555556E-2</v>
      </c>
      <c r="L1211" s="220" t="e">
        <f t="shared" si="74"/>
        <v>#VALUE!</v>
      </c>
      <c r="M1211" s="102" t="e">
        <f>EUR1Y!AX1210</f>
        <v>#VALUE!</v>
      </c>
      <c r="N1211" s="102">
        <f>EUR1Y!AY1210</f>
        <v>1.7429460654319696E-2</v>
      </c>
      <c r="O1211" s="220" t="e">
        <f t="shared" si="75"/>
        <v>#VALUE!</v>
      </c>
    </row>
    <row r="1212" spans="1:15" x14ac:dyDescent="0.2">
      <c r="A1212" s="57" t="s">
        <v>44</v>
      </c>
      <c r="B1212" s="219">
        <f>_xll.qlInterestRateIndexFixingDate(IborIndex&amp;"6M",C1212,Trigger)</f>
        <v>47771</v>
      </c>
      <c r="C1212" s="219">
        <f>_xll.qlCalendarAdvance(Calendar,C1211,A1212,"f",,Trigger)</f>
        <v>47773</v>
      </c>
      <c r="D1212" s="102" t="e">
        <f>EUR1M!AP1211</f>
        <v>#VALUE!</v>
      </c>
      <c r="E1212" s="102">
        <f>EUR1M!AQ1211</f>
        <v>1.6289630516959801E-2</v>
      </c>
      <c r="F1212" s="220" t="e">
        <f t="shared" si="72"/>
        <v>#VALUE!</v>
      </c>
      <c r="G1212" s="102" t="e">
        <f>EUR3M!AX1211</f>
        <v>#VALUE!</v>
      </c>
      <c r="H1212" s="102">
        <f>EUR3M!AY1211</f>
        <v>1.6913239567159486E-2</v>
      </c>
      <c r="I1212" s="220" t="e">
        <f t="shared" si="73"/>
        <v>#VALUE!</v>
      </c>
      <c r="J1212" s="102" t="e">
        <f>EUR6M!AX1211</f>
        <v>#VALUE!</v>
      </c>
      <c r="K1212" s="102">
        <f>EUR6M!AY1211</f>
        <v>1.7013723216594556E-2</v>
      </c>
      <c r="L1212" s="220" t="e">
        <f t="shared" si="74"/>
        <v>#VALUE!</v>
      </c>
      <c r="M1212" s="102" t="e">
        <f>EUR1Y!AX1211</f>
        <v>#VALUE!</v>
      </c>
      <c r="N1212" s="102">
        <f>EUR1Y!AY1211</f>
        <v>1.7423463627914144E-2</v>
      </c>
      <c r="O1212" s="220" t="e">
        <f t="shared" si="75"/>
        <v>#VALUE!</v>
      </c>
    </row>
    <row r="1213" spans="1:15" x14ac:dyDescent="0.2">
      <c r="A1213" s="57" t="s">
        <v>44</v>
      </c>
      <c r="B1213" s="219">
        <f>_xll.qlInterestRateIndexFixingDate(IborIndex&amp;"6M",C1213,Trigger)</f>
        <v>47778</v>
      </c>
      <c r="C1213" s="219">
        <f>_xll.qlCalendarAdvance(Calendar,C1212,A1213,"f",,Trigger)</f>
        <v>47780</v>
      </c>
      <c r="D1213" s="102" t="e">
        <f>EUR1M!AP1212</f>
        <v>#VALUE!</v>
      </c>
      <c r="E1213" s="102">
        <f>EUR1M!AQ1212</f>
        <v>1.6285356528586266E-2</v>
      </c>
      <c r="F1213" s="220" t="e">
        <f t="shared" si="72"/>
        <v>#VALUE!</v>
      </c>
      <c r="G1213" s="102" t="e">
        <f>EUR3M!AX1212</f>
        <v>#VALUE!</v>
      </c>
      <c r="H1213" s="102">
        <f>EUR3M!AY1212</f>
        <v>1.6908688737428172E-2</v>
      </c>
      <c r="I1213" s="220" t="e">
        <f t="shared" si="73"/>
        <v>#VALUE!</v>
      </c>
      <c r="J1213" s="102" t="e">
        <f>EUR6M!AX1212</f>
        <v>#VALUE!</v>
      </c>
      <c r="K1213" s="102">
        <f>EUR6M!AY1212</f>
        <v>1.7008078410870171E-2</v>
      </c>
      <c r="L1213" s="220" t="e">
        <f t="shared" si="74"/>
        <v>#VALUE!</v>
      </c>
      <c r="M1213" s="102" t="e">
        <f>EUR1Y!AX1212</f>
        <v>#VALUE!</v>
      </c>
      <c r="N1213" s="102">
        <f>EUR1Y!AY1212</f>
        <v>1.7417442330467308E-2</v>
      </c>
      <c r="O1213" s="220" t="e">
        <f t="shared" si="75"/>
        <v>#VALUE!</v>
      </c>
    </row>
    <row r="1214" spans="1:15" x14ac:dyDescent="0.2">
      <c r="A1214" s="57" t="s">
        <v>44</v>
      </c>
      <c r="B1214" s="219">
        <f>_xll.qlInterestRateIndexFixingDate(IborIndex&amp;"6M",C1214,Trigger)</f>
        <v>47785</v>
      </c>
      <c r="C1214" s="219">
        <f>_xll.qlCalendarAdvance(Calendar,C1213,A1214,"f",,Trigger)</f>
        <v>47787</v>
      </c>
      <c r="D1214" s="102" t="e">
        <f>EUR1M!AP1213</f>
        <v>#VALUE!</v>
      </c>
      <c r="E1214" s="102">
        <f>EUR1M!AQ1213</f>
        <v>1.6280993048227721E-2</v>
      </c>
      <c r="F1214" s="220" t="e">
        <f t="shared" si="72"/>
        <v>#VALUE!</v>
      </c>
      <c r="G1214" s="102" t="e">
        <f>EUR3M!AX1213</f>
        <v>#VALUE!</v>
      </c>
      <c r="H1214" s="102">
        <f>EUR3M!AY1213</f>
        <v>1.6904104281404674E-2</v>
      </c>
      <c r="I1214" s="220" t="e">
        <f t="shared" si="73"/>
        <v>#VALUE!</v>
      </c>
      <c r="J1214" s="102" t="e">
        <f>EUR6M!AX1213</f>
        <v>#VALUE!</v>
      </c>
      <c r="K1214" s="102">
        <f>EUR6M!AY1213</f>
        <v>1.700240526541083E-2</v>
      </c>
      <c r="L1214" s="220" t="e">
        <f t="shared" si="74"/>
        <v>#VALUE!</v>
      </c>
      <c r="M1214" s="102" t="e">
        <f>EUR1Y!AX1213</f>
        <v>#VALUE!</v>
      </c>
      <c r="N1214" s="102">
        <f>EUR1Y!AY1213</f>
        <v>1.7411396929563488E-2</v>
      </c>
      <c r="O1214" s="220" t="e">
        <f t="shared" si="75"/>
        <v>#VALUE!</v>
      </c>
    </row>
    <row r="1215" spans="1:15" x14ac:dyDescent="0.2">
      <c r="A1215" s="57" t="s">
        <v>44</v>
      </c>
      <c r="B1215" s="219">
        <f>_xll.qlInterestRateIndexFixingDate(IborIndex&amp;"6M",C1215,Trigger)</f>
        <v>47792</v>
      </c>
      <c r="C1215" s="219">
        <f>_xll.qlCalendarAdvance(Calendar,C1214,A1215,"f",,Trigger)</f>
        <v>47794</v>
      </c>
      <c r="D1215" s="102" t="e">
        <f>EUR1M!AP1214</f>
        <v>#VALUE!</v>
      </c>
      <c r="E1215" s="102">
        <f>EUR1M!AQ1214</f>
        <v>1.6276658196550109E-2</v>
      </c>
      <c r="F1215" s="220" t="e">
        <f t="shared" si="72"/>
        <v>#VALUE!</v>
      </c>
      <c r="G1215" s="102" t="e">
        <f>EUR3M!AX1214</f>
        <v>#VALUE!</v>
      </c>
      <c r="H1215" s="102">
        <f>EUR3M!AY1214</f>
        <v>1.6899486355629854E-2</v>
      </c>
      <c r="I1215" s="220" t="e">
        <f t="shared" si="73"/>
        <v>#VALUE!</v>
      </c>
      <c r="J1215" s="102" t="e">
        <f>EUR6M!AX1214</f>
        <v>#VALUE!</v>
      </c>
      <c r="K1215" s="102">
        <f>EUR6M!AY1214</f>
        <v>1.6996703951826515E-2</v>
      </c>
      <c r="L1215" s="220" t="e">
        <f t="shared" si="74"/>
        <v>#VALUE!</v>
      </c>
      <c r="M1215" s="102" t="e">
        <f>EUR1Y!AX1214</f>
        <v>#VALUE!</v>
      </c>
      <c r="N1215" s="102">
        <f>EUR1Y!AY1214</f>
        <v>1.7405327592785451E-2</v>
      </c>
      <c r="O1215" s="220" t="e">
        <f t="shared" si="75"/>
        <v>#VALUE!</v>
      </c>
    </row>
    <row r="1216" spans="1:15" x14ac:dyDescent="0.2">
      <c r="A1216" s="57" t="s">
        <v>44</v>
      </c>
      <c r="B1216" s="219">
        <f>_xll.qlInterestRateIndexFixingDate(IborIndex&amp;"6M",C1216,Trigger)</f>
        <v>47799</v>
      </c>
      <c r="C1216" s="219">
        <f>_xll.qlCalendarAdvance(Calendar,C1215,A1216,"f",,Trigger)</f>
        <v>47801</v>
      </c>
      <c r="D1216" s="102" t="e">
        <f>EUR1M!AP1215</f>
        <v>#VALUE!</v>
      </c>
      <c r="E1216" s="102">
        <f>EUR1M!AQ1215</f>
        <v>1.627229194890667E-2</v>
      </c>
      <c r="F1216" s="220" t="e">
        <f t="shared" si="72"/>
        <v>#VALUE!</v>
      </c>
      <c r="G1216" s="102" t="e">
        <f>EUR3M!AX1215</f>
        <v>#VALUE!</v>
      </c>
      <c r="H1216" s="102">
        <f>EUR3M!AY1215</f>
        <v>1.6894835116643716E-2</v>
      </c>
      <c r="I1216" s="220" t="e">
        <f t="shared" si="73"/>
        <v>#VALUE!</v>
      </c>
      <c r="J1216" s="102" t="e">
        <f>EUR6M!AX1215</f>
        <v>#VALUE!</v>
      </c>
      <c r="K1216" s="102">
        <f>EUR6M!AY1215</f>
        <v>1.6990974641726764E-2</v>
      </c>
      <c r="L1216" s="220" t="e">
        <f t="shared" si="74"/>
        <v>#VALUE!</v>
      </c>
      <c r="M1216" s="102" t="e">
        <f>EUR1Y!AX1215</f>
        <v>#VALUE!</v>
      </c>
      <c r="N1216" s="102">
        <f>EUR1Y!AY1215</f>
        <v>1.7399234487713564E-2</v>
      </c>
      <c r="O1216" s="220" t="e">
        <f t="shared" si="75"/>
        <v>#VALUE!</v>
      </c>
    </row>
    <row r="1217" spans="1:15" x14ac:dyDescent="0.2">
      <c r="A1217" s="57" t="s">
        <v>44</v>
      </c>
      <c r="B1217" s="219">
        <f>_xll.qlInterestRateIndexFixingDate(IborIndex&amp;"6M",C1217,Trigger)</f>
        <v>47806</v>
      </c>
      <c r="C1217" s="219">
        <f>_xll.qlCalendarAdvance(Calendar,C1216,A1217,"f",,Trigger)</f>
        <v>47808</v>
      </c>
      <c r="D1217" s="102" t="e">
        <f>EUR1M!AP1216</f>
        <v>#VALUE!</v>
      </c>
      <c r="E1217" s="102">
        <f>EUR1M!AQ1216</f>
        <v>1.6267995219198805E-2</v>
      </c>
      <c r="F1217" s="220" t="e">
        <f t="shared" si="72"/>
        <v>#VALUE!</v>
      </c>
      <c r="G1217" s="102" t="e">
        <f>EUR3M!AX1216</f>
        <v>#VALUE!</v>
      </c>
      <c r="H1217" s="102">
        <f>EUR3M!AY1216</f>
        <v>1.6890150720987995E-2</v>
      </c>
      <c r="I1217" s="220" t="e">
        <f t="shared" si="73"/>
        <v>#VALUE!</v>
      </c>
      <c r="J1217" s="102" t="e">
        <f>EUR6M!AX1216</f>
        <v>#VALUE!</v>
      </c>
      <c r="K1217" s="102">
        <f>EUR6M!AY1216</f>
        <v>1.6985217506720239E-2</v>
      </c>
      <c r="L1217" s="220" t="e">
        <f t="shared" si="74"/>
        <v>#VALUE!</v>
      </c>
      <c r="M1217" s="102" t="e">
        <f>EUR1Y!AX1216</f>
        <v>#VALUE!</v>
      </c>
      <c r="N1217" s="102">
        <f>EUR1Y!AY1216</f>
        <v>1.7393117781925992E-2</v>
      </c>
      <c r="O1217" s="220" t="e">
        <f t="shared" si="75"/>
        <v>#VALUE!</v>
      </c>
    </row>
    <row r="1218" spans="1:15" x14ac:dyDescent="0.2">
      <c r="A1218" s="57" t="s">
        <v>44</v>
      </c>
      <c r="B1218" s="219">
        <f>_xll.qlInterestRateIndexFixingDate(IborIndex&amp;"6M",C1218,Trigger)</f>
        <v>47813</v>
      </c>
      <c r="C1218" s="219">
        <f>_xll.qlCalendarAdvance(Calendar,C1217,A1218,"f",,Trigger)</f>
        <v>47815</v>
      </c>
      <c r="D1218" s="102" t="e">
        <f>EUR1M!AP1217</f>
        <v>#VALUE!</v>
      </c>
      <c r="E1218" s="102">
        <f>EUR1M!AQ1217</f>
        <v>1.6263514052046537E-2</v>
      </c>
      <c r="F1218" s="220" t="e">
        <f t="shared" si="72"/>
        <v>#VALUE!</v>
      </c>
      <c r="G1218" s="102" t="e">
        <f>EUR3M!AX1217</f>
        <v>#VALUE!</v>
      </c>
      <c r="H1218" s="102">
        <f>EUR3M!AY1217</f>
        <v>1.6885433325202689E-2</v>
      </c>
      <c r="I1218" s="220" t="e">
        <f t="shared" si="73"/>
        <v>#VALUE!</v>
      </c>
      <c r="J1218" s="102" t="e">
        <f>EUR6M!AX1217</f>
        <v>#VALUE!</v>
      </c>
      <c r="K1218" s="102">
        <f>EUR6M!AY1217</f>
        <v>1.6979432718414723E-2</v>
      </c>
      <c r="L1218" s="220" t="e">
        <f t="shared" si="74"/>
        <v>#VALUE!</v>
      </c>
      <c r="M1218" s="102" t="e">
        <f>EUR1Y!AX1217</f>
        <v>#VALUE!</v>
      </c>
      <c r="N1218" s="102">
        <f>EUR1Y!AY1217</f>
        <v>1.73869776429985E-2</v>
      </c>
      <c r="O1218" s="220" t="e">
        <f t="shared" si="75"/>
        <v>#VALUE!</v>
      </c>
    </row>
    <row r="1219" spans="1:15" x14ac:dyDescent="0.2">
      <c r="A1219" s="57" t="s">
        <v>44</v>
      </c>
      <c r="B1219" s="219">
        <f>_xll.qlInterestRateIndexFixingDate(IborIndex&amp;"6M",C1219,Trigger)</f>
        <v>47820</v>
      </c>
      <c r="C1219" s="219">
        <f>_xll.qlCalendarAdvance(Calendar,C1218,A1219,"f",,Trigger)</f>
        <v>47822</v>
      </c>
      <c r="D1219" s="102" t="e">
        <f>EUR1M!AP1218</f>
        <v>#VALUE!</v>
      </c>
      <c r="E1219" s="102">
        <f>EUR1M!AQ1218</f>
        <v>1.6259052284355743E-2</v>
      </c>
      <c r="F1219" s="220" t="e">
        <f t="shared" si="72"/>
        <v>#VALUE!</v>
      </c>
      <c r="G1219" s="102" t="e">
        <f>EUR3M!AX1218</f>
        <v>#VALUE!</v>
      </c>
      <c r="H1219" s="102">
        <f>EUR3M!AY1218</f>
        <v>1.6880583369787594E-2</v>
      </c>
      <c r="I1219" s="220" t="e">
        <f t="shared" si="73"/>
        <v>#VALUE!</v>
      </c>
      <c r="J1219" s="102" t="e">
        <f>EUR6M!AX1218</f>
        <v>#VALUE!</v>
      </c>
      <c r="K1219" s="102">
        <f>EUR6M!AY1218</f>
        <v>1.6973620448416677E-2</v>
      </c>
      <c r="L1219" s="220" t="e">
        <f t="shared" si="74"/>
        <v>#VALUE!</v>
      </c>
      <c r="M1219" s="102" t="e">
        <f>EUR1Y!AX1218</f>
        <v>#VALUE!</v>
      </c>
      <c r="N1219" s="102">
        <f>EUR1Y!AY1218</f>
        <v>1.7380814238503777E-2</v>
      </c>
      <c r="O1219" s="220" t="e">
        <f t="shared" si="75"/>
        <v>#VALUE!</v>
      </c>
    </row>
    <row r="1220" spans="1:15" x14ac:dyDescent="0.2">
      <c r="A1220" s="57" t="s">
        <v>44</v>
      </c>
      <c r="B1220" s="219">
        <f>_xll.qlInterestRateIndexFixingDate(IborIndex&amp;"6M",C1220,Trigger)</f>
        <v>47827</v>
      </c>
      <c r="C1220" s="219">
        <f>_xll.qlCalendarAdvance(Calendar,C1219,A1220,"f",,Trigger)</f>
        <v>47829</v>
      </c>
      <c r="D1220" s="102" t="e">
        <f>EUR1M!AP1219</f>
        <v>#VALUE!</v>
      </c>
      <c r="E1220" s="102">
        <f>EUR1M!AQ1219</f>
        <v>1.6254559837383897E-2</v>
      </c>
      <c r="F1220" s="220" t="e">
        <f t="shared" ref="F1220:F1283" si="76">(D1220-E1220)*10000</f>
        <v>#VALUE!</v>
      </c>
      <c r="G1220" s="102" t="e">
        <f>EUR3M!AX1219</f>
        <v>#VALUE!</v>
      </c>
      <c r="H1220" s="102">
        <f>EUR3M!AY1219</f>
        <v>1.6875805502020391E-2</v>
      </c>
      <c r="I1220" s="220" t="e">
        <f t="shared" ref="I1220:I1283" si="77">(G1220-H1220)*10000</f>
        <v>#VALUE!</v>
      </c>
      <c r="J1220" s="102" t="e">
        <f>EUR6M!AX1219</f>
        <v>#VALUE!</v>
      </c>
      <c r="K1220" s="102">
        <f>EUR6M!AY1219</f>
        <v>1.6967780868332137E-2</v>
      </c>
      <c r="L1220" s="220" t="e">
        <f t="shared" ref="L1220:L1283" si="78">(J1220-K1220)*10000</f>
        <v>#VALUE!</v>
      </c>
      <c r="M1220" s="102" t="e">
        <f>EUR1Y!AX1219</f>
        <v>#VALUE!</v>
      </c>
      <c r="N1220" s="102">
        <f>EUR1Y!AY1219</f>
        <v>1.7374627736012557E-2</v>
      </c>
      <c r="O1220" s="220" t="e">
        <f t="shared" ref="O1220:O1283" si="79">(M1220-N1220)*10000</f>
        <v>#VALUE!</v>
      </c>
    </row>
    <row r="1221" spans="1:15" x14ac:dyDescent="0.2">
      <c r="A1221" s="57" t="s">
        <v>44</v>
      </c>
      <c r="B1221" s="219">
        <f>_xll.qlInterestRateIndexFixingDate(IborIndex&amp;"6M",C1221,Trigger)</f>
        <v>47834</v>
      </c>
      <c r="C1221" s="219">
        <f>_xll.qlCalendarAdvance(Calendar,C1220,A1221,"f",,Trigger)</f>
        <v>47836</v>
      </c>
      <c r="D1221" s="102" t="e">
        <f>EUR1M!AP1220</f>
        <v>#VALUE!</v>
      </c>
      <c r="E1221" s="102">
        <f>EUR1M!AQ1220</f>
        <v>1.6250036887493151E-2</v>
      </c>
      <c r="F1221" s="220" t="e">
        <f t="shared" si="76"/>
        <v>#VALUE!</v>
      </c>
      <c r="G1221" s="102" t="e">
        <f>EUR3M!AX1220</f>
        <v>#VALUE!</v>
      </c>
      <c r="H1221" s="102">
        <f>EUR3M!AY1220</f>
        <v>1.6870995084299345E-2</v>
      </c>
      <c r="I1221" s="220" t="e">
        <f t="shared" si="77"/>
        <v>#VALUE!</v>
      </c>
      <c r="J1221" s="102" t="e">
        <f>EUR6M!AX1220</f>
        <v>#VALUE!</v>
      </c>
      <c r="K1221" s="102">
        <f>EUR6M!AY1220</f>
        <v>1.696191414976668E-2</v>
      </c>
      <c r="L1221" s="220" t="e">
        <f t="shared" si="78"/>
        <v>#VALUE!</v>
      </c>
      <c r="M1221" s="102" t="e">
        <f>EUR1Y!AX1220</f>
        <v>#VALUE!</v>
      </c>
      <c r="N1221" s="102">
        <f>EUR1Y!AY1220</f>
        <v>1.7368418303093148E-2</v>
      </c>
      <c r="O1221" s="220" t="e">
        <f t="shared" si="79"/>
        <v>#VALUE!</v>
      </c>
    </row>
    <row r="1222" spans="1:15" x14ac:dyDescent="0.2">
      <c r="A1222" s="57" t="s">
        <v>44</v>
      </c>
      <c r="B1222" s="219">
        <f>_xll.qlInterestRateIndexFixingDate(IborIndex&amp;"6M",C1222,Trigger)</f>
        <v>47840</v>
      </c>
      <c r="C1222" s="219">
        <f>_xll.qlCalendarAdvance(Calendar,C1221,A1222,"f",,Trigger)</f>
        <v>47844</v>
      </c>
      <c r="D1222" s="102" t="e">
        <f>EUR1M!AP1221</f>
        <v>#VALUE!</v>
      </c>
      <c r="E1222" s="102">
        <f>EUR1M!AQ1221</f>
        <v>1.6244830677640248E-2</v>
      </c>
      <c r="F1222" s="220" t="e">
        <f t="shared" si="76"/>
        <v>#VALUE!</v>
      </c>
      <c r="G1222" s="102" t="e">
        <f>EUR3M!AX1221</f>
        <v>#VALUE!</v>
      </c>
      <c r="H1222" s="102">
        <f>EUR3M!AY1221</f>
        <v>1.6865457807752726E-2</v>
      </c>
      <c r="I1222" s="220" t="e">
        <f t="shared" si="77"/>
        <v>#VALUE!</v>
      </c>
      <c r="J1222" s="102" t="e">
        <f>EUR6M!AX1221</f>
        <v>#VALUE!</v>
      </c>
      <c r="K1222" s="102">
        <f>EUR6M!AY1221</f>
        <v>1.6955208579045498E-2</v>
      </c>
      <c r="L1222" s="220" t="e">
        <f t="shared" si="78"/>
        <v>#VALUE!</v>
      </c>
      <c r="M1222" s="102" t="e">
        <f>EUR1Y!AX1221</f>
        <v>#VALUE!</v>
      </c>
      <c r="N1222" s="102">
        <f>EUR1Y!AY1221</f>
        <v>1.7361293945205955E-2</v>
      </c>
      <c r="O1222" s="220" t="e">
        <f t="shared" si="79"/>
        <v>#VALUE!</v>
      </c>
    </row>
    <row r="1223" spans="1:15" x14ac:dyDescent="0.2">
      <c r="A1223" s="57" t="s">
        <v>44</v>
      </c>
      <c r="B1223" s="219">
        <f>_xll.qlInterestRateIndexFixingDate(IborIndex&amp;"6M",C1223,Trigger)</f>
        <v>47848</v>
      </c>
      <c r="C1223" s="219">
        <f>_xll.qlCalendarAdvance(Calendar,C1222,A1223,"f",,Trigger)</f>
        <v>47851</v>
      </c>
      <c r="D1223" s="102" t="e">
        <f>EUR1M!AP1222</f>
        <v>#VALUE!</v>
      </c>
      <c r="E1223" s="102">
        <f>EUR1M!AQ1222</f>
        <v>1.6240242958241034E-2</v>
      </c>
      <c r="F1223" s="220" t="e">
        <f t="shared" si="76"/>
        <v>#VALUE!</v>
      </c>
      <c r="G1223" s="102" t="e">
        <f>EUR3M!AX1222</f>
        <v>#VALUE!</v>
      </c>
      <c r="H1223" s="102">
        <f>EUR3M!AY1222</f>
        <v>1.6860578167205986E-2</v>
      </c>
      <c r="I1223" s="220" t="e">
        <f t="shared" si="77"/>
        <v>#VALUE!</v>
      </c>
      <c r="J1223" s="102" t="e">
        <f>EUR6M!AX1222</f>
        <v>#VALUE!</v>
      </c>
      <c r="K1223" s="102">
        <f>EUR6M!AY1222</f>
        <v>1.6949286415724876E-2</v>
      </c>
      <c r="L1223" s="220" t="e">
        <f t="shared" si="78"/>
        <v>#VALUE!</v>
      </c>
      <c r="M1223" s="102" t="e">
        <f>EUR1Y!AX1222</f>
        <v>#VALUE!</v>
      </c>
      <c r="N1223" s="102">
        <f>EUR1Y!AY1222</f>
        <v>1.7355035939902733E-2</v>
      </c>
      <c r="O1223" s="220" t="e">
        <f t="shared" si="79"/>
        <v>#VALUE!</v>
      </c>
    </row>
    <row r="1224" spans="1:15" x14ac:dyDescent="0.2">
      <c r="A1224" s="57" t="s">
        <v>44</v>
      </c>
      <c r="B1224" s="219">
        <f>_xll.qlInterestRateIndexFixingDate(IborIndex&amp;"6M",C1224,Trigger)</f>
        <v>47856</v>
      </c>
      <c r="C1224" s="219">
        <f>_xll.qlCalendarAdvance(Calendar,C1223,A1224,"f",,Trigger)</f>
        <v>47858</v>
      </c>
      <c r="D1224" s="102" t="e">
        <f>EUR1M!AP1223</f>
        <v>#VALUE!</v>
      </c>
      <c r="E1224" s="102">
        <f>EUR1M!AQ1223</f>
        <v>1.6235625290212441E-2</v>
      </c>
      <c r="F1224" s="220" t="e">
        <f t="shared" si="76"/>
        <v>#VALUE!</v>
      </c>
      <c r="G1224" s="102" t="e">
        <f>EUR3M!AX1223</f>
        <v>#VALUE!</v>
      </c>
      <c r="H1224" s="102">
        <f>EUR3M!AY1223</f>
        <v>1.685566646863812E-2</v>
      </c>
      <c r="I1224" s="220" t="e">
        <f t="shared" si="77"/>
        <v>#VALUE!</v>
      </c>
      <c r="J1224" s="102" t="e">
        <f>EUR6M!AX1223</f>
        <v>#VALUE!</v>
      </c>
      <c r="K1224" s="102">
        <f>EUR6M!AY1223</f>
        <v>1.6943337642140208E-2</v>
      </c>
      <c r="L1224" s="220" t="e">
        <f t="shared" si="78"/>
        <v>#VALUE!</v>
      </c>
      <c r="M1224" s="102" t="e">
        <f>EUR1Y!AX1223</f>
        <v>#VALUE!</v>
      </c>
      <c r="N1224" s="102">
        <f>EUR1Y!AY1223</f>
        <v>1.7348755530797299E-2</v>
      </c>
      <c r="O1224" s="220" t="e">
        <f t="shared" si="79"/>
        <v>#VALUE!</v>
      </c>
    </row>
    <row r="1225" spans="1:15" x14ac:dyDescent="0.2">
      <c r="A1225" s="57" t="s">
        <v>44</v>
      </c>
      <c r="B1225" s="219">
        <f>_xll.qlInterestRateIndexFixingDate(IborIndex&amp;"6M",C1225,Trigger)</f>
        <v>47863</v>
      </c>
      <c r="C1225" s="219">
        <f>_xll.qlCalendarAdvance(Calendar,C1224,A1225,"f",,Trigger)</f>
        <v>47865</v>
      </c>
      <c r="D1225" s="102" t="e">
        <f>EUR1M!AP1224</f>
        <v>#VALUE!</v>
      </c>
      <c r="E1225" s="102">
        <f>EUR1M!AQ1224</f>
        <v>1.623097784991661E-2</v>
      </c>
      <c r="F1225" s="220" t="e">
        <f t="shared" si="76"/>
        <v>#VALUE!</v>
      </c>
      <c r="G1225" s="102" t="e">
        <f>EUR3M!AX1224</f>
        <v>#VALUE!</v>
      </c>
      <c r="H1225" s="102">
        <f>EUR3M!AY1224</f>
        <v>1.6850722868575474E-2</v>
      </c>
      <c r="I1225" s="220" t="e">
        <f t="shared" si="77"/>
        <v>#VALUE!</v>
      </c>
      <c r="J1225" s="102" t="e">
        <f>EUR6M!AX1224</f>
        <v>#VALUE!</v>
      </c>
      <c r="K1225" s="102">
        <f>EUR6M!AY1224</f>
        <v>1.6937362429885059E-2</v>
      </c>
      <c r="L1225" s="220" t="e">
        <f t="shared" si="78"/>
        <v>#VALUE!</v>
      </c>
      <c r="M1225" s="102" t="e">
        <f>EUR1Y!AX1224</f>
        <v>#VALUE!</v>
      </c>
      <c r="N1225" s="102">
        <f>EUR1Y!AY1224</f>
        <v>1.7342452885447023E-2</v>
      </c>
      <c r="O1225" s="220" t="e">
        <f t="shared" si="79"/>
        <v>#VALUE!</v>
      </c>
    </row>
    <row r="1226" spans="1:15" x14ac:dyDescent="0.2">
      <c r="A1226" s="57" t="s">
        <v>44</v>
      </c>
      <c r="B1226" s="219">
        <f>_xll.qlInterestRateIndexFixingDate(IborIndex&amp;"6M",C1226,Trigger)</f>
        <v>47870</v>
      </c>
      <c r="C1226" s="219">
        <f>_xll.qlCalendarAdvance(Calendar,C1225,A1226,"f",,Trigger)</f>
        <v>47872</v>
      </c>
      <c r="D1226" s="102" t="e">
        <f>EUR1M!AP1225</f>
        <v>#VALUE!</v>
      </c>
      <c r="E1226" s="102">
        <f>EUR1M!AQ1225</f>
        <v>1.6226300813720861E-2</v>
      </c>
      <c r="F1226" s="220" t="e">
        <f t="shared" si="76"/>
        <v>#VALUE!</v>
      </c>
      <c r="G1226" s="102" t="e">
        <f>EUR3M!AX1225</f>
        <v>#VALUE!</v>
      </c>
      <c r="H1226" s="102">
        <f>EUR3M!AY1225</f>
        <v>1.6845747523538179E-2</v>
      </c>
      <c r="I1226" s="220" t="e">
        <f t="shared" si="77"/>
        <v>#VALUE!</v>
      </c>
      <c r="J1226" s="102" t="e">
        <f>EUR6M!AX1225</f>
        <v>#VALUE!</v>
      </c>
      <c r="K1226" s="102">
        <f>EUR6M!AY1225</f>
        <v>1.6931360950549024E-2</v>
      </c>
      <c r="L1226" s="220" t="e">
        <f t="shared" si="78"/>
        <v>#VALUE!</v>
      </c>
      <c r="M1226" s="102" t="e">
        <f>EUR1Y!AX1225</f>
        <v>#VALUE!</v>
      </c>
      <c r="N1226" s="102">
        <f>EUR1Y!AY1225</f>
        <v>1.7336128171406416E-2</v>
      </c>
      <c r="O1226" s="220" t="e">
        <f t="shared" si="79"/>
        <v>#VALUE!</v>
      </c>
    </row>
    <row r="1227" spans="1:15" x14ac:dyDescent="0.2">
      <c r="A1227" s="57" t="s">
        <v>44</v>
      </c>
      <c r="B1227" s="219">
        <f>_xll.qlInterestRateIndexFixingDate(IborIndex&amp;"6M",C1227,Trigger)</f>
        <v>47877</v>
      </c>
      <c r="C1227" s="219">
        <f>_xll.qlCalendarAdvance(Calendar,C1226,A1227,"f",,Trigger)</f>
        <v>47879</v>
      </c>
      <c r="D1227" s="102" t="e">
        <f>EUR1M!AP1226</f>
        <v>#VALUE!</v>
      </c>
      <c r="E1227" s="102">
        <f>EUR1M!AQ1226</f>
        <v>1.6221513764561761E-2</v>
      </c>
      <c r="F1227" s="220" t="e">
        <f t="shared" si="76"/>
        <v>#VALUE!</v>
      </c>
      <c r="G1227" s="102" t="e">
        <f>EUR3M!AX1226</f>
        <v>#VALUE!</v>
      </c>
      <c r="H1227" s="102">
        <f>EUR3M!AY1226</f>
        <v>1.6840710696601282E-2</v>
      </c>
      <c r="I1227" s="220" t="e">
        <f t="shared" si="77"/>
        <v>#VALUE!</v>
      </c>
      <c r="J1227" s="102" t="e">
        <f>EUR6M!AX1226</f>
        <v>#VALUE!</v>
      </c>
      <c r="K1227" s="102">
        <f>EUR6M!AY1226</f>
        <v>1.6925333375723023E-2</v>
      </c>
      <c r="L1227" s="220" t="e">
        <f t="shared" si="78"/>
        <v>#VALUE!</v>
      </c>
      <c r="M1227" s="102" t="e">
        <f>EUR1Y!AX1226</f>
        <v>#VALUE!</v>
      </c>
      <c r="N1227" s="102">
        <f>EUR1Y!AY1226</f>
        <v>1.7329781556227376E-2</v>
      </c>
      <c r="O1227" s="220" t="e">
        <f t="shared" si="79"/>
        <v>#VALUE!</v>
      </c>
    </row>
    <row r="1228" spans="1:15" x14ac:dyDescent="0.2">
      <c r="A1228" s="57" t="s">
        <v>44</v>
      </c>
      <c r="B1228" s="219">
        <f>_xll.qlInterestRateIndexFixingDate(IborIndex&amp;"6M",C1228,Trigger)</f>
        <v>47884</v>
      </c>
      <c r="C1228" s="219">
        <f>_xll.qlCalendarAdvance(Calendar,C1227,A1228,"f",,Trigger)</f>
        <v>47886</v>
      </c>
      <c r="D1228" s="102" t="e">
        <f>EUR1M!AP1227</f>
        <v>#VALUE!</v>
      </c>
      <c r="E1228" s="102">
        <f>EUR1M!AQ1227</f>
        <v>1.6216784929446844E-2</v>
      </c>
      <c r="F1228" s="220" t="e">
        <f t="shared" si="76"/>
        <v>#VALUE!</v>
      </c>
      <c r="G1228" s="102" t="e">
        <f>EUR3M!AX1227</f>
        <v>#VALUE!</v>
      </c>
      <c r="H1228" s="102">
        <f>EUR3M!AY1227</f>
        <v>1.6835674782385311E-2</v>
      </c>
      <c r="I1228" s="220" t="e">
        <f t="shared" si="77"/>
        <v>#VALUE!</v>
      </c>
      <c r="J1228" s="102" t="e">
        <f>EUR6M!AX1227</f>
        <v>#VALUE!</v>
      </c>
      <c r="K1228" s="102">
        <f>EUR6M!AY1227</f>
        <v>1.6919279876994878E-2</v>
      </c>
      <c r="L1228" s="220" t="e">
        <f t="shared" si="78"/>
        <v>#VALUE!</v>
      </c>
      <c r="M1228" s="102" t="e">
        <f>EUR1Y!AX1227</f>
        <v>#VALUE!</v>
      </c>
      <c r="N1228" s="102">
        <f>EUR1Y!AY1227</f>
        <v>1.7323413207458501E-2</v>
      </c>
      <c r="O1228" s="220" t="e">
        <f t="shared" si="79"/>
        <v>#VALUE!</v>
      </c>
    </row>
    <row r="1229" spans="1:15" x14ac:dyDescent="0.2">
      <c r="A1229" s="57" t="s">
        <v>44</v>
      </c>
      <c r="B1229" s="219">
        <f>_xll.qlInterestRateIndexFixingDate(IborIndex&amp;"6M",C1229,Trigger)</f>
        <v>47891</v>
      </c>
      <c r="C1229" s="219">
        <f>_xll.qlCalendarAdvance(Calendar,C1228,A1229,"f",,Trigger)</f>
        <v>47893</v>
      </c>
      <c r="D1229" s="102" t="e">
        <f>EUR1M!AP1228</f>
        <v>#VALUE!</v>
      </c>
      <c r="E1229" s="102">
        <f>EUR1M!AQ1228</f>
        <v>1.621202699347021E-2</v>
      </c>
      <c r="F1229" s="220" t="e">
        <f t="shared" si="76"/>
        <v>#VALUE!</v>
      </c>
      <c r="G1229" s="102" t="e">
        <f>EUR3M!AX1228</f>
        <v>#VALUE!</v>
      </c>
      <c r="H1229" s="102">
        <f>EUR3M!AY1228</f>
        <v>1.6830607582976477E-2</v>
      </c>
      <c r="I1229" s="220" t="e">
        <f t="shared" si="77"/>
        <v>#VALUE!</v>
      </c>
      <c r="J1229" s="102" t="e">
        <f>EUR6M!AX1228</f>
        <v>#VALUE!</v>
      </c>
      <c r="K1229" s="102">
        <f>EUR6M!AY1228</f>
        <v>1.6913200625953747E-2</v>
      </c>
      <c r="L1229" s="220" t="e">
        <f t="shared" si="78"/>
        <v>#VALUE!</v>
      </c>
      <c r="M1229" s="102" t="e">
        <f>EUR1Y!AX1228</f>
        <v>#VALUE!</v>
      </c>
      <c r="N1229" s="102">
        <f>EUR1Y!AY1228</f>
        <v>1.7317023292646647E-2</v>
      </c>
      <c r="O1229" s="220" t="e">
        <f t="shared" si="79"/>
        <v>#VALUE!</v>
      </c>
    </row>
    <row r="1230" spans="1:15" x14ac:dyDescent="0.2">
      <c r="A1230" s="57" t="s">
        <v>44</v>
      </c>
      <c r="B1230" s="219">
        <f>_xll.qlInterestRateIndexFixingDate(IborIndex&amp;"6M",C1230,Trigger)</f>
        <v>47898</v>
      </c>
      <c r="C1230" s="219">
        <f>_xll.qlCalendarAdvance(Calendar,C1229,A1230,"f",,Trigger)</f>
        <v>47900</v>
      </c>
      <c r="D1230" s="102" t="e">
        <f>EUR1M!AP1229</f>
        <v>#VALUE!</v>
      </c>
      <c r="E1230" s="102">
        <f>EUR1M!AQ1229</f>
        <v>1.6207240132973651E-2</v>
      </c>
      <c r="F1230" s="220" t="e">
        <f t="shared" si="76"/>
        <v>#VALUE!</v>
      </c>
      <c r="G1230" s="102" t="e">
        <f>EUR3M!AX1229</f>
        <v>#VALUE!</v>
      </c>
      <c r="H1230" s="102">
        <f>EUR3M!AY1229</f>
        <v>1.6825509254891378E-2</v>
      </c>
      <c r="I1230" s="220" t="e">
        <f t="shared" si="77"/>
        <v>#VALUE!</v>
      </c>
      <c r="J1230" s="102" t="e">
        <f>EUR6M!AX1229</f>
        <v>#VALUE!</v>
      </c>
      <c r="K1230" s="102">
        <f>EUR6M!AY1229</f>
        <v>1.6907095794185686E-2</v>
      </c>
      <c r="L1230" s="220" t="e">
        <f t="shared" si="78"/>
        <v>#VALUE!</v>
      </c>
      <c r="M1230" s="102" t="e">
        <f>EUR1Y!AX1229</f>
        <v>#VALUE!</v>
      </c>
      <c r="N1230" s="102">
        <f>EUR1Y!AY1229</f>
        <v>1.7310611979334947E-2</v>
      </c>
      <c r="O1230" s="220" t="e">
        <f t="shared" si="79"/>
        <v>#VALUE!</v>
      </c>
    </row>
    <row r="1231" spans="1:15" x14ac:dyDescent="0.2">
      <c r="A1231" s="57" t="s">
        <v>44</v>
      </c>
      <c r="B1231" s="219">
        <f>_xll.qlInterestRateIndexFixingDate(IborIndex&amp;"6M",C1231,Trigger)</f>
        <v>47905</v>
      </c>
      <c r="C1231" s="219">
        <f>_xll.qlCalendarAdvance(Calendar,C1230,A1231,"f",,Trigger)</f>
        <v>47907</v>
      </c>
      <c r="D1231" s="102" t="e">
        <f>EUR1M!AP1230</f>
        <v>#VALUE!</v>
      </c>
      <c r="E1231" s="102">
        <f>EUR1M!AQ1230</f>
        <v>1.6202477866936557E-2</v>
      </c>
      <c r="F1231" s="220" t="e">
        <f t="shared" si="76"/>
        <v>#VALUE!</v>
      </c>
      <c r="G1231" s="102" t="e">
        <f>EUR3M!AX1230</f>
        <v>#VALUE!</v>
      </c>
      <c r="H1231" s="102">
        <f>EUR3M!AY1230</f>
        <v>1.6820420020875349E-2</v>
      </c>
      <c r="I1231" s="220" t="e">
        <f t="shared" si="77"/>
        <v>#VALUE!</v>
      </c>
      <c r="J1231" s="102" t="e">
        <f>EUR6M!AX1230</f>
        <v>#VALUE!</v>
      </c>
      <c r="K1231" s="102">
        <f>EUR6M!AY1230</f>
        <v>1.6900811846638112E-2</v>
      </c>
      <c r="L1231" s="220" t="e">
        <f t="shared" si="78"/>
        <v>#VALUE!</v>
      </c>
      <c r="M1231" s="102" t="e">
        <f>EUR1Y!AX1230</f>
        <v>#VALUE!</v>
      </c>
      <c r="N1231" s="102">
        <f>EUR1Y!AY1230</f>
        <v>1.7304119502765562E-2</v>
      </c>
      <c r="O1231" s="220" t="e">
        <f t="shared" si="79"/>
        <v>#VALUE!</v>
      </c>
    </row>
    <row r="1232" spans="1:15" x14ac:dyDescent="0.2">
      <c r="A1232" s="57" t="s">
        <v>44</v>
      </c>
      <c r="B1232" s="219">
        <f>_xll.qlInterestRateIndexFixingDate(IborIndex&amp;"6M",C1232,Trigger)</f>
        <v>47912</v>
      </c>
      <c r="C1232" s="219">
        <f>_xll.qlCalendarAdvance(Calendar,C1231,A1232,"f",,Trigger)</f>
        <v>47914</v>
      </c>
      <c r="D1232" s="102" t="e">
        <f>EUR1M!AP1231</f>
        <v>#VALUE!</v>
      </c>
      <c r="E1232" s="102">
        <f>EUR1M!AQ1231</f>
        <v>1.6197686144014258E-2</v>
      </c>
      <c r="F1232" s="220" t="e">
        <f t="shared" si="76"/>
        <v>#VALUE!</v>
      </c>
      <c r="G1232" s="102" t="e">
        <f>EUR3M!AX1231</f>
        <v>#VALUE!</v>
      </c>
      <c r="H1232" s="102">
        <f>EUR3M!AY1231</f>
        <v>1.681530623882314E-2</v>
      </c>
      <c r="I1232" s="220" t="e">
        <f t="shared" si="77"/>
        <v>#VALUE!</v>
      </c>
      <c r="J1232" s="102" t="e">
        <f>EUR6M!AX1231</f>
        <v>#VALUE!</v>
      </c>
      <c r="K1232" s="102">
        <f>EUR6M!AY1231</f>
        <v>1.6894650278217412E-2</v>
      </c>
      <c r="L1232" s="220" t="e">
        <f t="shared" si="78"/>
        <v>#VALUE!</v>
      </c>
      <c r="M1232" s="102" t="e">
        <f>EUR1Y!AX1231</f>
        <v>#VALUE!</v>
      </c>
      <c r="N1232" s="102">
        <f>EUR1Y!AY1231</f>
        <v>1.7297664193399388E-2</v>
      </c>
      <c r="O1232" s="220" t="e">
        <f t="shared" si="79"/>
        <v>#VALUE!</v>
      </c>
    </row>
    <row r="1233" spans="1:15" x14ac:dyDescent="0.2">
      <c r="A1233" s="57" t="s">
        <v>44</v>
      </c>
      <c r="B1233" s="219">
        <f>_xll.qlInterestRateIndexFixingDate(IborIndex&amp;"6M",C1233,Trigger)</f>
        <v>47919</v>
      </c>
      <c r="C1233" s="219">
        <f>_xll.qlCalendarAdvance(Calendar,C1232,A1233,"f",,Trigger)</f>
        <v>47921</v>
      </c>
      <c r="D1233" s="102" t="e">
        <f>EUR1M!AP1232</f>
        <v>#VALUE!</v>
      </c>
      <c r="E1233" s="102">
        <f>EUR1M!AQ1232</f>
        <v>1.61927476896301E-2</v>
      </c>
      <c r="F1233" s="220" t="e">
        <f t="shared" si="76"/>
        <v>#VALUE!</v>
      </c>
      <c r="G1233" s="102" t="e">
        <f>EUR3M!AX1232</f>
        <v>#VALUE!</v>
      </c>
      <c r="H1233" s="102">
        <f>EUR3M!AY1232</f>
        <v>1.6810103461653202E-2</v>
      </c>
      <c r="I1233" s="220" t="e">
        <f t="shared" si="77"/>
        <v>#VALUE!</v>
      </c>
      <c r="J1233" s="102" t="e">
        <f>EUR6M!AX1232</f>
        <v>#VALUE!</v>
      </c>
      <c r="K1233" s="102">
        <f>EUR6M!AY1232</f>
        <v>1.6888463677396649E-2</v>
      </c>
      <c r="L1233" s="220" t="e">
        <f t="shared" si="78"/>
        <v>#VALUE!</v>
      </c>
      <c r="M1233" s="102" t="e">
        <f>EUR1Y!AX1232</f>
        <v>#VALUE!</v>
      </c>
      <c r="N1233" s="102">
        <f>EUR1Y!AY1232</f>
        <v>1.7291187999230472E-2</v>
      </c>
      <c r="O1233" s="220" t="e">
        <f t="shared" si="79"/>
        <v>#VALUE!</v>
      </c>
    </row>
    <row r="1234" spans="1:15" x14ac:dyDescent="0.2">
      <c r="A1234" s="57" t="s">
        <v>44</v>
      </c>
      <c r="B1234" s="219">
        <f>_xll.qlInterestRateIndexFixingDate(IborIndex&amp;"6M",C1234,Trigger)</f>
        <v>47926</v>
      </c>
      <c r="C1234" s="219">
        <f>_xll.qlCalendarAdvance(Calendar,C1233,A1234,"f",,Trigger)</f>
        <v>47928</v>
      </c>
      <c r="D1234" s="102" t="e">
        <f>EUR1M!AP1233</f>
        <v>#VALUE!</v>
      </c>
      <c r="E1234" s="102">
        <f>EUR1M!AQ1233</f>
        <v>1.618784023530332E-2</v>
      </c>
      <c r="F1234" s="220" t="e">
        <f t="shared" si="76"/>
        <v>#VALUE!</v>
      </c>
      <c r="G1234" s="102" t="e">
        <f>EUR3M!AX1233</f>
        <v>#VALUE!</v>
      </c>
      <c r="H1234" s="102">
        <f>EUR3M!AY1233</f>
        <v>1.6804870231045193E-2</v>
      </c>
      <c r="I1234" s="220" t="e">
        <f t="shared" si="77"/>
        <v>#VALUE!</v>
      </c>
      <c r="J1234" s="102" t="e">
        <f>EUR6M!AX1233</f>
        <v>#VALUE!</v>
      </c>
      <c r="K1234" s="102">
        <f>EUR6M!AY1233</f>
        <v>1.6882252215785501E-2</v>
      </c>
      <c r="L1234" s="220" t="e">
        <f t="shared" si="78"/>
        <v>#VALUE!</v>
      </c>
      <c r="M1234" s="102" t="e">
        <f>EUR1Y!AX1233</f>
        <v>#VALUE!</v>
      </c>
      <c r="N1234" s="102">
        <f>EUR1Y!AY1233</f>
        <v>1.7284691087800209E-2</v>
      </c>
      <c r="O1234" s="220" t="e">
        <f t="shared" si="79"/>
        <v>#VALUE!</v>
      </c>
    </row>
    <row r="1235" spans="1:15" x14ac:dyDescent="0.2">
      <c r="A1235" s="57" t="s">
        <v>44</v>
      </c>
      <c r="B1235" s="219">
        <f>_xll.qlInterestRateIndexFixingDate(IborIndex&amp;"6M",C1235,Trigger)</f>
        <v>47933</v>
      </c>
      <c r="C1235" s="219">
        <f>_xll.qlCalendarAdvance(Calendar,C1234,A1235,"f",,Trigger)</f>
        <v>47935</v>
      </c>
      <c r="D1235" s="102" t="e">
        <f>EUR1M!AP1234</f>
        <v>#VALUE!</v>
      </c>
      <c r="E1235" s="102">
        <f>EUR1M!AQ1234</f>
        <v>1.6182904772343711E-2</v>
      </c>
      <c r="F1235" s="220" t="e">
        <f t="shared" si="76"/>
        <v>#VALUE!</v>
      </c>
      <c r="G1235" s="102" t="e">
        <f>EUR3M!AX1234</f>
        <v>#VALUE!</v>
      </c>
      <c r="H1235" s="102">
        <f>EUR3M!AY1234</f>
        <v>1.6799606703557287E-2</v>
      </c>
      <c r="I1235" s="220" t="e">
        <f t="shared" si="77"/>
        <v>#VALUE!</v>
      </c>
      <c r="J1235" s="102" t="e">
        <f>EUR6M!AX1234</f>
        <v>#VALUE!</v>
      </c>
      <c r="K1235" s="102">
        <f>EUR6M!AY1234</f>
        <v>1.6876075542687247E-2</v>
      </c>
      <c r="L1235" s="220" t="e">
        <f t="shared" si="78"/>
        <v>#VALUE!</v>
      </c>
      <c r="M1235" s="102" t="e">
        <f>EUR1Y!AX1234</f>
        <v>#VALUE!</v>
      </c>
      <c r="N1235" s="102">
        <f>EUR1Y!AY1234</f>
        <v>1.72781736266454E-2</v>
      </c>
      <c r="O1235" s="220" t="e">
        <f t="shared" si="79"/>
        <v>#VALUE!</v>
      </c>
    </row>
    <row r="1236" spans="1:15" x14ac:dyDescent="0.2">
      <c r="A1236" s="57" t="s">
        <v>44</v>
      </c>
      <c r="B1236" s="219">
        <f>_xll.qlInterestRateIndexFixingDate(IborIndex&amp;"6M",C1236,Trigger)</f>
        <v>47940</v>
      </c>
      <c r="C1236" s="219">
        <f>_xll.qlCalendarAdvance(Calendar,C1235,A1236,"f",,Trigger)</f>
        <v>47942</v>
      </c>
      <c r="D1236" s="102" t="e">
        <f>EUR1M!AP1235</f>
        <v>#VALUE!</v>
      </c>
      <c r="E1236" s="102">
        <f>EUR1M!AQ1235</f>
        <v>1.6177935002804844E-2</v>
      </c>
      <c r="F1236" s="220" t="e">
        <f t="shared" si="76"/>
        <v>#VALUE!</v>
      </c>
      <c r="G1236" s="102" t="e">
        <f>EUR3M!AX1235</f>
        <v>#VALUE!</v>
      </c>
      <c r="H1236" s="102">
        <f>EUR3M!AY1235</f>
        <v>1.6794290496413861E-2</v>
      </c>
      <c r="I1236" s="220" t="e">
        <f t="shared" si="77"/>
        <v>#VALUE!</v>
      </c>
      <c r="J1236" s="102" t="e">
        <f>EUR6M!AX1235</f>
        <v>#VALUE!</v>
      </c>
      <c r="K1236" s="102">
        <f>EUR6M!AY1235</f>
        <v>1.6869816858475481E-2</v>
      </c>
      <c r="L1236" s="220" t="e">
        <f t="shared" si="78"/>
        <v>#VALUE!</v>
      </c>
      <c r="M1236" s="102" t="e">
        <f>EUR1Y!AX1235</f>
        <v>#VALUE!</v>
      </c>
      <c r="N1236" s="102">
        <f>EUR1Y!AY1235</f>
        <v>1.7271635783300449E-2</v>
      </c>
      <c r="O1236" s="220" t="e">
        <f t="shared" si="79"/>
        <v>#VALUE!</v>
      </c>
    </row>
    <row r="1237" spans="1:15" x14ac:dyDescent="0.2">
      <c r="A1237" s="57" t="s">
        <v>44</v>
      </c>
      <c r="B1237" s="219">
        <f>_xll.qlInterestRateIndexFixingDate(IborIndex&amp;"6M",C1237,Trigger)</f>
        <v>47947</v>
      </c>
      <c r="C1237" s="219">
        <f>_xll.qlCalendarAdvance(Calendar,C1236,A1237,"f",,Trigger)</f>
        <v>47953</v>
      </c>
      <c r="D1237" s="102" t="e">
        <f>EUR1M!AP1236</f>
        <v>#VALUE!</v>
      </c>
      <c r="E1237" s="102">
        <f>EUR1M!AQ1236</f>
        <v>1.6171522946143713E-2</v>
      </c>
      <c r="F1237" s="220" t="e">
        <f t="shared" si="76"/>
        <v>#VALUE!</v>
      </c>
      <c r="G1237" s="102" t="e">
        <f>EUR3M!AX1236</f>
        <v>#VALUE!</v>
      </c>
      <c r="H1237" s="102">
        <f>EUR3M!AY1236</f>
        <v>1.6785922469568344E-2</v>
      </c>
      <c r="I1237" s="220" t="e">
        <f t="shared" si="77"/>
        <v>#VALUE!</v>
      </c>
      <c r="J1237" s="102" t="e">
        <f>EUR6M!AX1236</f>
        <v>#VALUE!</v>
      </c>
      <c r="K1237" s="102">
        <f>EUR6M!AY1236</f>
        <v>1.6861734212620574E-2</v>
      </c>
      <c r="L1237" s="220" t="e">
        <f t="shared" si="78"/>
        <v>#VALUE!</v>
      </c>
      <c r="M1237" s="102" t="e">
        <f>EUR1Y!AX1236</f>
        <v>#VALUE!</v>
      </c>
      <c r="N1237" s="102">
        <f>EUR1Y!AY1236</f>
        <v>1.7263058954684198E-2</v>
      </c>
      <c r="O1237" s="220" t="e">
        <f t="shared" si="79"/>
        <v>#VALUE!</v>
      </c>
    </row>
    <row r="1238" spans="1:15" x14ac:dyDescent="0.2">
      <c r="A1238" s="57" t="s">
        <v>44</v>
      </c>
      <c r="B1238" s="219">
        <f>_xll.qlInterestRateIndexFixingDate(IborIndex&amp;"6M",C1238,Trigger)</f>
        <v>47956</v>
      </c>
      <c r="C1238" s="219">
        <f>_xll.qlCalendarAdvance(Calendar,C1237,A1238,"f",,Trigger)</f>
        <v>47960</v>
      </c>
      <c r="D1238" s="102" t="e">
        <f>EUR1M!AP1237</f>
        <v>#VALUE!</v>
      </c>
      <c r="E1238" s="102">
        <f>EUR1M!AQ1237</f>
        <v>1.616649452785196E-2</v>
      </c>
      <c r="F1238" s="220" t="e">
        <f t="shared" si="76"/>
        <v>#VALUE!</v>
      </c>
      <c r="G1238" s="102" t="e">
        <f>EUR3M!AX1237</f>
        <v>#VALUE!</v>
      </c>
      <c r="H1238" s="102">
        <f>EUR3M!AY1237</f>
        <v>1.6780559050900031E-2</v>
      </c>
      <c r="I1238" s="220" t="e">
        <f t="shared" si="77"/>
        <v>#VALUE!</v>
      </c>
      <c r="J1238" s="102" t="e">
        <f>EUR6M!AX1237</f>
        <v>#VALUE!</v>
      </c>
      <c r="K1238" s="102">
        <f>EUR6M!AY1237</f>
        <v>1.685542010695559E-2</v>
      </c>
      <c r="L1238" s="220" t="e">
        <f t="shared" si="78"/>
        <v>#VALUE!</v>
      </c>
      <c r="M1238" s="102" t="e">
        <f>EUR1Y!AX1237</f>
        <v>#VALUE!</v>
      </c>
      <c r="N1238" s="102">
        <f>EUR1Y!AY1237</f>
        <v>1.7256471891917004E-2</v>
      </c>
      <c r="O1238" s="220" t="e">
        <f t="shared" si="79"/>
        <v>#VALUE!</v>
      </c>
    </row>
    <row r="1239" spans="1:15" x14ac:dyDescent="0.2">
      <c r="A1239" s="57" t="s">
        <v>44</v>
      </c>
      <c r="B1239" s="219">
        <f>_xll.qlInterestRateIndexFixingDate(IborIndex&amp;"6M",C1239,Trigger)</f>
        <v>47963</v>
      </c>
      <c r="C1239" s="219">
        <f>_xll.qlCalendarAdvance(Calendar,C1238,A1239,"f",,Trigger)</f>
        <v>47967</v>
      </c>
      <c r="D1239" s="102" t="e">
        <f>EUR1M!AP1238</f>
        <v>#VALUE!</v>
      </c>
      <c r="E1239" s="102">
        <f>EUR1M!AQ1238</f>
        <v>1.6160715589664056E-2</v>
      </c>
      <c r="F1239" s="220" t="e">
        <f t="shared" si="76"/>
        <v>#VALUE!</v>
      </c>
      <c r="G1239" s="102" t="e">
        <f>EUR3M!AX1238</f>
        <v>#VALUE!</v>
      </c>
      <c r="H1239" s="102">
        <f>EUR3M!AY1238</f>
        <v>1.6775166021385197E-2</v>
      </c>
      <c r="I1239" s="220" t="e">
        <f t="shared" si="77"/>
        <v>#VALUE!</v>
      </c>
      <c r="J1239" s="102" t="e">
        <f>EUR6M!AX1238</f>
        <v>#VALUE!</v>
      </c>
      <c r="K1239" s="102">
        <f>EUR6M!AY1238</f>
        <v>1.6848038107840451E-2</v>
      </c>
      <c r="L1239" s="220" t="e">
        <f t="shared" si="78"/>
        <v>#VALUE!</v>
      </c>
      <c r="M1239" s="102" t="e">
        <f>EUR1Y!AX1238</f>
        <v>#VALUE!</v>
      </c>
      <c r="N1239" s="102">
        <f>EUR1Y!AY1238</f>
        <v>1.72489938044019E-2</v>
      </c>
      <c r="O1239" s="220" t="e">
        <f t="shared" si="79"/>
        <v>#VALUE!</v>
      </c>
    </row>
    <row r="1240" spans="1:15" x14ac:dyDescent="0.2">
      <c r="A1240" s="57" t="s">
        <v>44</v>
      </c>
      <c r="B1240" s="219">
        <f>_xll.qlInterestRateIndexFixingDate(IborIndex&amp;"6M",C1240,Trigger)</f>
        <v>47970</v>
      </c>
      <c r="C1240" s="219">
        <f>_xll.qlCalendarAdvance(Calendar,C1239,A1240,"f",,Trigger)</f>
        <v>47974</v>
      </c>
      <c r="D1240" s="102" t="e">
        <f>EUR1M!AP1239</f>
        <v>#VALUE!</v>
      </c>
      <c r="E1240" s="102">
        <f>EUR1M!AQ1239</f>
        <v>1.6156356143597339E-2</v>
      </c>
      <c r="F1240" s="220" t="e">
        <f t="shared" si="76"/>
        <v>#VALUE!</v>
      </c>
      <c r="G1240" s="102" t="e">
        <f>EUR3M!AX1239</f>
        <v>#VALUE!</v>
      </c>
      <c r="H1240" s="102">
        <f>EUR3M!AY1239</f>
        <v>1.6769740562167779E-2</v>
      </c>
      <c r="I1240" s="220" t="e">
        <f t="shared" si="77"/>
        <v>#VALUE!</v>
      </c>
      <c r="J1240" s="102" t="e">
        <f>EUR6M!AX1239</f>
        <v>#VALUE!</v>
      </c>
      <c r="K1240" s="102">
        <f>EUR6M!AY1239</f>
        <v>1.6842510106485718E-2</v>
      </c>
      <c r="L1240" s="220" t="e">
        <f t="shared" si="78"/>
        <v>#VALUE!</v>
      </c>
      <c r="M1240" s="102" t="e">
        <f>EUR1Y!AX1239</f>
        <v>#VALUE!</v>
      </c>
      <c r="N1240" s="102">
        <f>EUR1Y!AY1239</f>
        <v>1.7243238505547463E-2</v>
      </c>
      <c r="O1240" s="220" t="e">
        <f t="shared" si="79"/>
        <v>#VALUE!</v>
      </c>
    </row>
    <row r="1241" spans="1:15" x14ac:dyDescent="0.2">
      <c r="A1241" s="57" t="s">
        <v>44</v>
      </c>
      <c r="B1241" s="219">
        <f>_xll.qlInterestRateIndexFixingDate(IborIndex&amp;"6M",C1241,Trigger)</f>
        <v>47977</v>
      </c>
      <c r="C1241" s="219">
        <f>_xll.qlCalendarAdvance(Calendar,C1240,A1241,"f",,Trigger)</f>
        <v>47981</v>
      </c>
      <c r="D1241" s="102" t="e">
        <f>EUR1M!AP1240</f>
        <v>#VALUE!</v>
      </c>
      <c r="E1241" s="102">
        <f>EUR1M!AQ1240</f>
        <v>1.6151246530379804E-2</v>
      </c>
      <c r="F1241" s="220" t="e">
        <f t="shared" si="76"/>
        <v>#VALUE!</v>
      </c>
      <c r="G1241" s="102" t="e">
        <f>EUR3M!AX1240</f>
        <v>#VALUE!</v>
      </c>
      <c r="H1241" s="102">
        <f>EUR3M!AY1240</f>
        <v>1.6764286464713236E-2</v>
      </c>
      <c r="I1241" s="220" t="e">
        <f t="shared" si="77"/>
        <v>#VALUE!</v>
      </c>
      <c r="J1241" s="102" t="e">
        <f>EUR6M!AX1240</f>
        <v>#VALUE!</v>
      </c>
      <c r="K1241" s="102">
        <f>EUR6M!AY1240</f>
        <v>1.6836118849619178E-2</v>
      </c>
      <c r="L1241" s="220" t="e">
        <f t="shared" si="78"/>
        <v>#VALUE!</v>
      </c>
      <c r="M1241" s="102" t="e">
        <f>EUR1Y!AX1240</f>
        <v>#VALUE!</v>
      </c>
      <c r="N1241" s="102">
        <f>EUR1Y!AY1240</f>
        <v>1.7236592517018607E-2</v>
      </c>
      <c r="O1241" s="220" t="e">
        <f t="shared" si="79"/>
        <v>#VALUE!</v>
      </c>
    </row>
    <row r="1242" spans="1:15" x14ac:dyDescent="0.2">
      <c r="A1242" s="57" t="s">
        <v>44</v>
      </c>
      <c r="B1242" s="219">
        <f>_xll.qlInterestRateIndexFixingDate(IborIndex&amp;"6M",C1242,Trigger)</f>
        <v>47984</v>
      </c>
      <c r="C1242" s="219">
        <f>_xll.qlCalendarAdvance(Calendar,C1241,A1242,"f",,Trigger)</f>
        <v>47988</v>
      </c>
      <c r="D1242" s="102" t="e">
        <f>EUR1M!AP1241</f>
        <v>#VALUE!</v>
      </c>
      <c r="E1242" s="102">
        <f>EUR1M!AQ1241</f>
        <v>1.6146110204929842E-2</v>
      </c>
      <c r="F1242" s="220" t="e">
        <f t="shared" si="76"/>
        <v>#VALUE!</v>
      </c>
      <c r="G1242" s="102" t="e">
        <f>EUR3M!AX1241</f>
        <v>#VALUE!</v>
      </c>
      <c r="H1242" s="102">
        <f>EUR3M!AY1241</f>
        <v>1.6758803235914405E-2</v>
      </c>
      <c r="I1242" s="220" t="e">
        <f t="shared" si="77"/>
        <v>#VALUE!</v>
      </c>
      <c r="J1242" s="102" t="e">
        <f>EUR6M!AX1241</f>
        <v>#VALUE!</v>
      </c>
      <c r="K1242" s="102">
        <f>EUR6M!AY1241</f>
        <v>1.6829704176381861E-2</v>
      </c>
      <c r="L1242" s="220" t="e">
        <f t="shared" si="78"/>
        <v>#VALUE!</v>
      </c>
      <c r="M1242" s="102" t="e">
        <f>EUR1Y!AX1241</f>
        <v>#VALUE!</v>
      </c>
      <c r="N1242" s="102">
        <f>EUR1Y!AY1241</f>
        <v>1.7229927221636895E-2</v>
      </c>
      <c r="O1242" s="220" t="e">
        <f t="shared" si="79"/>
        <v>#VALUE!</v>
      </c>
    </row>
    <row r="1243" spans="1:15" x14ac:dyDescent="0.2">
      <c r="A1243" s="57" t="s">
        <v>44</v>
      </c>
      <c r="B1243" s="219">
        <f>_xll.qlInterestRateIndexFixingDate(IborIndex&amp;"6M",C1243,Trigger)</f>
        <v>47991</v>
      </c>
      <c r="C1243" s="219">
        <f>_xll.qlCalendarAdvance(Calendar,C1242,A1243,"f",,Trigger)</f>
        <v>47995</v>
      </c>
      <c r="D1243" s="102" t="e">
        <f>EUR1M!AP1242</f>
        <v>#VALUE!</v>
      </c>
      <c r="E1243" s="102">
        <f>EUR1M!AQ1242</f>
        <v>1.6140947343618872E-2</v>
      </c>
      <c r="F1243" s="220" t="e">
        <f t="shared" si="76"/>
        <v>#VALUE!</v>
      </c>
      <c r="G1243" s="102" t="e">
        <f>EUR3M!AX1242</f>
        <v>#VALUE!</v>
      </c>
      <c r="H1243" s="102">
        <f>EUR3M!AY1242</f>
        <v>1.6753291032309537E-2</v>
      </c>
      <c r="I1243" s="220" t="e">
        <f t="shared" si="77"/>
        <v>#VALUE!</v>
      </c>
      <c r="J1243" s="102" t="e">
        <f>EUR6M!AX1242</f>
        <v>#VALUE!</v>
      </c>
      <c r="K1243" s="102">
        <f>EUR6M!AY1242</f>
        <v>1.6823493535762478E-2</v>
      </c>
      <c r="L1243" s="220" t="e">
        <f t="shared" si="78"/>
        <v>#VALUE!</v>
      </c>
      <c r="M1243" s="102" t="e">
        <f>EUR1Y!AX1242</f>
        <v>#VALUE!</v>
      </c>
      <c r="N1243" s="102">
        <f>EUR1Y!AY1242</f>
        <v>1.7223242786931145E-2</v>
      </c>
      <c r="O1243" s="220" t="e">
        <f t="shared" si="79"/>
        <v>#VALUE!</v>
      </c>
    </row>
    <row r="1244" spans="1:15" x14ac:dyDescent="0.2">
      <c r="A1244" s="57" t="s">
        <v>44</v>
      </c>
      <c r="B1244" s="219">
        <f>_xll.qlInterestRateIndexFixingDate(IborIndex&amp;"6M",C1244,Trigger)</f>
        <v>47998</v>
      </c>
      <c r="C1244" s="219">
        <f>_xll.qlCalendarAdvance(Calendar,C1243,A1244,"f",,Trigger)</f>
        <v>48002</v>
      </c>
      <c r="D1244" s="102" t="e">
        <f>EUR1M!AP1243</f>
        <v>#VALUE!</v>
      </c>
      <c r="E1244" s="102">
        <f>EUR1M!AQ1243</f>
        <v>1.6135758122818311E-2</v>
      </c>
      <c r="F1244" s="220" t="e">
        <f t="shared" si="76"/>
        <v>#VALUE!</v>
      </c>
      <c r="G1244" s="102" t="e">
        <f>EUR3M!AX1243</f>
        <v>#VALUE!</v>
      </c>
      <c r="H1244" s="102">
        <f>EUR3M!AY1243</f>
        <v>1.6747750010438635E-2</v>
      </c>
      <c r="I1244" s="220" t="e">
        <f t="shared" si="77"/>
        <v>#VALUE!</v>
      </c>
      <c r="J1244" s="102" t="e">
        <f>EUR6M!AX1243</f>
        <v>#VALUE!</v>
      </c>
      <c r="K1244" s="102">
        <f>EUR6M!AY1243</f>
        <v>1.681703821408069E-2</v>
      </c>
      <c r="L1244" s="220" t="e">
        <f t="shared" si="78"/>
        <v>#VALUE!</v>
      </c>
      <c r="M1244" s="102" t="e">
        <f>EUR1Y!AX1243</f>
        <v>#VALUE!</v>
      </c>
      <c r="N1244" s="102">
        <f>EUR1Y!AY1243</f>
        <v>1.7216539380425611E-2</v>
      </c>
      <c r="O1244" s="220" t="e">
        <f t="shared" si="79"/>
        <v>#VALUE!</v>
      </c>
    </row>
    <row r="1245" spans="1:15" x14ac:dyDescent="0.2">
      <c r="A1245" s="57" t="s">
        <v>44</v>
      </c>
      <c r="B1245" s="219">
        <f>_xll.qlInterestRateIndexFixingDate(IborIndex&amp;"6M",C1245,Trigger)</f>
        <v>48005</v>
      </c>
      <c r="C1245" s="219">
        <f>_xll.qlCalendarAdvance(Calendar,C1244,A1245,"f",,Trigger)</f>
        <v>48009</v>
      </c>
      <c r="D1245" s="102" t="e">
        <f>EUR1M!AP1244</f>
        <v>#VALUE!</v>
      </c>
      <c r="E1245" s="102">
        <f>EUR1M!AQ1244</f>
        <v>1.6130542718897078E-2</v>
      </c>
      <c r="F1245" s="220" t="e">
        <f t="shared" si="76"/>
        <v>#VALUE!</v>
      </c>
      <c r="G1245" s="102" t="e">
        <f>EUR3M!AX1244</f>
        <v>#VALUE!</v>
      </c>
      <c r="H1245" s="102">
        <f>EUR3M!AY1244</f>
        <v>1.6742180326838222E-2</v>
      </c>
      <c r="I1245" s="220" t="e">
        <f t="shared" si="77"/>
        <v>#VALUE!</v>
      </c>
      <c r="J1245" s="102" t="e">
        <f>EUR6M!AX1244</f>
        <v>#VALUE!</v>
      </c>
      <c r="K1245" s="102">
        <f>EUR6M!AY1244</f>
        <v>1.6810559956954321E-2</v>
      </c>
      <c r="L1245" s="220" t="e">
        <f t="shared" si="78"/>
        <v>#VALUE!</v>
      </c>
      <c r="M1245" s="102" t="e">
        <f>EUR1Y!AX1244</f>
        <v>#VALUE!</v>
      </c>
      <c r="N1245" s="102">
        <f>EUR1Y!AY1244</f>
        <v>1.7209817169642594E-2</v>
      </c>
      <c r="O1245" s="220" t="e">
        <f t="shared" si="79"/>
        <v>#VALUE!</v>
      </c>
    </row>
    <row r="1246" spans="1:15" x14ac:dyDescent="0.2">
      <c r="A1246" s="57" t="s">
        <v>44</v>
      </c>
      <c r="B1246" s="219">
        <f>_xll.qlInterestRateIndexFixingDate(IborIndex&amp;"6M",C1246,Trigger)</f>
        <v>48012</v>
      </c>
      <c r="C1246" s="219">
        <f>_xll.qlCalendarAdvance(Calendar,C1245,A1246,"f",,Trigger)</f>
        <v>48016</v>
      </c>
      <c r="D1246" s="102" t="e">
        <f>EUR1M!AP1245</f>
        <v>#VALUE!</v>
      </c>
      <c r="E1246" s="102">
        <f>EUR1M!AQ1245</f>
        <v>1.6125301308224094E-2</v>
      </c>
      <c r="F1246" s="220" t="e">
        <f t="shared" si="76"/>
        <v>#VALUE!</v>
      </c>
      <c r="G1246" s="102" t="e">
        <f>EUR3M!AX1245</f>
        <v>#VALUE!</v>
      </c>
      <c r="H1246" s="102">
        <f>EUR3M!AY1245</f>
        <v>1.6736582138048295E-2</v>
      </c>
      <c r="I1246" s="220" t="e">
        <f t="shared" si="77"/>
        <v>#VALUE!</v>
      </c>
      <c r="J1246" s="102" t="e">
        <f>EUR6M!AX1245</f>
        <v>#VALUE!</v>
      </c>
      <c r="K1246" s="102">
        <f>EUR6M!AY1245</f>
        <v>1.6804058935967644E-2</v>
      </c>
      <c r="L1246" s="220" t="e">
        <f t="shared" si="78"/>
        <v>#VALUE!</v>
      </c>
      <c r="M1246" s="102" t="e">
        <f>EUR1Y!AX1245</f>
        <v>#VALUE!</v>
      </c>
      <c r="N1246" s="102">
        <f>EUR1Y!AY1245</f>
        <v>1.7203076322100049E-2</v>
      </c>
      <c r="O1246" s="220" t="e">
        <f t="shared" si="79"/>
        <v>#VALUE!</v>
      </c>
    </row>
    <row r="1247" spans="1:15" x14ac:dyDescent="0.2">
      <c r="A1247" s="57" t="s">
        <v>44</v>
      </c>
      <c r="B1247" s="219">
        <f>_xll.qlInterestRateIndexFixingDate(IborIndex&amp;"6M",C1247,Trigger)</f>
        <v>48019</v>
      </c>
      <c r="C1247" s="219">
        <f>_xll.qlCalendarAdvance(Calendar,C1246,A1247,"f",,Trigger)</f>
        <v>48023</v>
      </c>
      <c r="D1247" s="102" t="e">
        <f>EUR1M!AP1246</f>
        <v>#VALUE!</v>
      </c>
      <c r="E1247" s="102">
        <f>EUR1M!AQ1246</f>
        <v>1.6120034067178268E-2</v>
      </c>
      <c r="F1247" s="220" t="e">
        <f t="shared" si="76"/>
        <v>#VALUE!</v>
      </c>
      <c r="G1247" s="102" t="e">
        <f>EUR3M!AX1246</f>
        <v>#VALUE!</v>
      </c>
      <c r="H1247" s="102">
        <f>EUR3M!AY1246</f>
        <v>1.6730955600604509E-2</v>
      </c>
      <c r="I1247" s="220" t="e">
        <f t="shared" si="77"/>
        <v>#VALUE!</v>
      </c>
      <c r="J1247" s="102" t="e">
        <f>EUR6M!AX1246</f>
        <v>#VALUE!</v>
      </c>
      <c r="K1247" s="102">
        <f>EUR6M!AY1246</f>
        <v>1.6797285571159629E-2</v>
      </c>
      <c r="L1247" s="220" t="e">
        <f t="shared" si="78"/>
        <v>#VALUE!</v>
      </c>
      <c r="M1247" s="102" t="e">
        <f>EUR1Y!AX1246</f>
        <v>#VALUE!</v>
      </c>
      <c r="N1247" s="102">
        <f>EUR1Y!AY1246</f>
        <v>1.7196317005312243E-2</v>
      </c>
      <c r="O1247" s="220" t="e">
        <f t="shared" si="79"/>
        <v>#VALUE!</v>
      </c>
    </row>
    <row r="1248" spans="1:15" x14ac:dyDescent="0.2">
      <c r="A1248" s="57" t="s">
        <v>44</v>
      </c>
      <c r="B1248" s="219">
        <f>_xll.qlInterestRateIndexFixingDate(IborIndex&amp;"6M",C1248,Trigger)</f>
        <v>48026</v>
      </c>
      <c r="C1248" s="219">
        <f>_xll.qlCalendarAdvance(Calendar,C1247,A1248,"f",,Trigger)</f>
        <v>48030</v>
      </c>
      <c r="D1248" s="102" t="e">
        <f>EUR1M!AP1247</f>
        <v>#VALUE!</v>
      </c>
      <c r="E1248" s="102">
        <f>EUR1M!AQ1247</f>
        <v>1.6114741172121028E-2</v>
      </c>
      <c r="F1248" s="220" t="e">
        <f t="shared" si="76"/>
        <v>#VALUE!</v>
      </c>
      <c r="G1248" s="102" t="e">
        <f>EUR3M!AX1247</f>
        <v>#VALUE!</v>
      </c>
      <c r="H1248" s="102">
        <f>EUR3M!AY1247</f>
        <v>1.6725300871045998E-2</v>
      </c>
      <c r="I1248" s="220" t="e">
        <f t="shared" si="77"/>
        <v>#VALUE!</v>
      </c>
      <c r="J1248" s="102" t="e">
        <f>EUR6M!AX1247</f>
        <v>#VALUE!</v>
      </c>
      <c r="K1248" s="102">
        <f>EUR6M!AY1247</f>
        <v>1.6790734003588593E-2</v>
      </c>
      <c r="L1248" s="220" t="e">
        <f t="shared" si="78"/>
        <v>#VALUE!</v>
      </c>
      <c r="M1248" s="102" t="e">
        <f>EUR1Y!AX1247</f>
        <v>#VALUE!</v>
      </c>
      <c r="N1248" s="102">
        <f>EUR1Y!AY1247</f>
        <v>1.718953938679061E-2</v>
      </c>
      <c r="O1248" s="220" t="e">
        <f t="shared" si="79"/>
        <v>#VALUE!</v>
      </c>
    </row>
    <row r="1249" spans="1:15" x14ac:dyDescent="0.2">
      <c r="A1249" s="57" t="s">
        <v>44</v>
      </c>
      <c r="B1249" s="219">
        <f>_xll.qlInterestRateIndexFixingDate(IborIndex&amp;"6M",C1249,Trigger)</f>
        <v>48033</v>
      </c>
      <c r="C1249" s="219">
        <f>_xll.qlCalendarAdvance(Calendar,C1248,A1249,"f",,Trigger)</f>
        <v>48037</v>
      </c>
      <c r="D1249" s="102" t="e">
        <f>EUR1M!AP1248</f>
        <v>#VALUE!</v>
      </c>
      <c r="E1249" s="102">
        <f>EUR1M!AQ1248</f>
        <v>1.6109422799426287E-2</v>
      </c>
      <c r="F1249" s="220" t="e">
        <f t="shared" si="76"/>
        <v>#VALUE!</v>
      </c>
      <c r="G1249" s="102" t="e">
        <f>EUR3M!AX1248</f>
        <v>#VALUE!</v>
      </c>
      <c r="H1249" s="102">
        <f>EUR3M!AY1248</f>
        <v>1.6719618105909273E-2</v>
      </c>
      <c r="I1249" s="220" t="e">
        <f t="shared" si="77"/>
        <v>#VALUE!</v>
      </c>
      <c r="J1249" s="102" t="e">
        <f>EUR6M!AX1248</f>
        <v>#VALUE!</v>
      </c>
      <c r="K1249" s="102">
        <f>EUR6M!AY1248</f>
        <v>1.6784160220929722E-2</v>
      </c>
      <c r="L1249" s="220" t="e">
        <f t="shared" si="78"/>
        <v>#VALUE!</v>
      </c>
      <c r="M1249" s="102" t="e">
        <f>EUR1Y!AX1248</f>
        <v>#VALUE!</v>
      </c>
      <c r="N1249" s="102">
        <f>EUR1Y!AY1248</f>
        <v>1.7182743634042683E-2</v>
      </c>
      <c r="O1249" s="220" t="e">
        <f t="shared" si="79"/>
        <v>#VALUE!</v>
      </c>
    </row>
    <row r="1250" spans="1:15" x14ac:dyDescent="0.2">
      <c r="A1250" s="57" t="s">
        <v>44</v>
      </c>
      <c r="B1250" s="219">
        <f>_xll.qlInterestRateIndexFixingDate(IborIndex&amp;"6M",C1250,Trigger)</f>
        <v>48040</v>
      </c>
      <c r="C1250" s="219">
        <f>_xll.qlCalendarAdvance(Calendar,C1249,A1250,"f",,Trigger)</f>
        <v>48044</v>
      </c>
      <c r="D1250" s="102" t="e">
        <f>EUR1M!AP1249</f>
        <v>#VALUE!</v>
      </c>
      <c r="E1250" s="102">
        <f>EUR1M!AQ1249</f>
        <v>1.6104079125465465E-2</v>
      </c>
      <c r="F1250" s="220" t="e">
        <f t="shared" si="76"/>
        <v>#VALUE!</v>
      </c>
      <c r="G1250" s="102" t="e">
        <f>EUR3M!AX1249</f>
        <v>#VALUE!</v>
      </c>
      <c r="H1250" s="102">
        <f>EUR3M!AY1249</f>
        <v>1.6713907461730869E-2</v>
      </c>
      <c r="I1250" s="220" t="e">
        <f t="shared" si="77"/>
        <v>#VALUE!</v>
      </c>
      <c r="J1250" s="102" t="e">
        <f>EUR6M!AX1249</f>
        <v>#VALUE!</v>
      </c>
      <c r="K1250" s="102">
        <f>EUR6M!AY1249</f>
        <v>1.6777564394787683E-2</v>
      </c>
      <c r="L1250" s="220" t="e">
        <f t="shared" si="78"/>
        <v>#VALUE!</v>
      </c>
      <c r="M1250" s="102" t="e">
        <f>EUR1Y!AX1249</f>
        <v>#VALUE!</v>
      </c>
      <c r="N1250" s="102">
        <f>EUR1Y!AY1249</f>
        <v>1.7175929914572518E-2</v>
      </c>
      <c r="O1250" s="220" t="e">
        <f t="shared" si="79"/>
        <v>#VALUE!</v>
      </c>
    </row>
    <row r="1251" spans="1:15" x14ac:dyDescent="0.2">
      <c r="A1251" s="57" t="s">
        <v>44</v>
      </c>
      <c r="B1251" s="219">
        <f>_xll.qlInterestRateIndexFixingDate(IborIndex&amp;"6M",C1251,Trigger)</f>
        <v>48047</v>
      </c>
      <c r="C1251" s="219">
        <f>_xll.qlCalendarAdvance(Calendar,C1250,A1251,"f",,Trigger)</f>
        <v>48051</v>
      </c>
      <c r="D1251" s="102" t="e">
        <f>EUR1M!AP1250</f>
        <v>#VALUE!</v>
      </c>
      <c r="E1251" s="102">
        <f>EUR1M!AQ1250</f>
        <v>1.6098710326604981E-2</v>
      </c>
      <c r="F1251" s="220" t="e">
        <f t="shared" si="76"/>
        <v>#VALUE!</v>
      </c>
      <c r="G1251" s="102" t="e">
        <f>EUR3M!AX1250</f>
        <v>#VALUE!</v>
      </c>
      <c r="H1251" s="102">
        <f>EUR3M!AY1250</f>
        <v>1.6708169095048173E-2</v>
      </c>
      <c r="I1251" s="220" t="e">
        <f t="shared" si="77"/>
        <v>#VALUE!</v>
      </c>
      <c r="J1251" s="102" t="e">
        <f>EUR6M!AX1250</f>
        <v>#VALUE!</v>
      </c>
      <c r="K1251" s="102">
        <f>EUR6M!AY1250</f>
        <v>1.6770946696767142E-2</v>
      </c>
      <c r="L1251" s="220" t="e">
        <f t="shared" si="78"/>
        <v>#VALUE!</v>
      </c>
      <c r="M1251" s="102" t="e">
        <f>EUR1Y!AX1250</f>
        <v>#VALUE!</v>
      </c>
      <c r="N1251" s="102">
        <f>EUR1Y!AY1250</f>
        <v>1.716909839588069E-2</v>
      </c>
      <c r="O1251" s="220" t="e">
        <f t="shared" si="79"/>
        <v>#VALUE!</v>
      </c>
    </row>
    <row r="1252" spans="1:15" x14ac:dyDescent="0.2">
      <c r="A1252" s="57" t="s">
        <v>44</v>
      </c>
      <c r="B1252" s="219">
        <f>_xll.qlInterestRateIndexFixingDate(IborIndex&amp;"6M",C1252,Trigger)</f>
        <v>48054</v>
      </c>
      <c r="C1252" s="219">
        <f>_xll.qlCalendarAdvance(Calendar,C1251,A1252,"f",,Trigger)</f>
        <v>48058</v>
      </c>
      <c r="D1252" s="102" t="e">
        <f>EUR1M!AP1251</f>
        <v>#VALUE!</v>
      </c>
      <c r="E1252" s="102">
        <f>EUR1M!AQ1251</f>
        <v>1.6093399596335725E-2</v>
      </c>
      <c r="F1252" s="220" t="e">
        <f t="shared" si="76"/>
        <v>#VALUE!</v>
      </c>
      <c r="G1252" s="102" t="e">
        <f>EUR3M!AX1251</f>
        <v>#VALUE!</v>
      </c>
      <c r="H1252" s="102">
        <f>EUR3M!AY1251</f>
        <v>1.6702403162396837E-2</v>
      </c>
      <c r="I1252" s="220" t="e">
        <f t="shared" si="77"/>
        <v>#VALUE!</v>
      </c>
      <c r="J1252" s="102" t="e">
        <f>EUR6M!AX1251</f>
        <v>#VALUE!</v>
      </c>
      <c r="K1252" s="102">
        <f>EUR6M!AY1251</f>
        <v>1.6764584377531217E-2</v>
      </c>
      <c r="L1252" s="220" t="e">
        <f t="shared" si="78"/>
        <v>#VALUE!</v>
      </c>
      <c r="M1252" s="102" t="e">
        <f>EUR1Y!AX1251</f>
        <v>#VALUE!</v>
      </c>
      <c r="N1252" s="102">
        <f>EUR1Y!AY1251</f>
        <v>1.7162530905876616E-2</v>
      </c>
      <c r="O1252" s="220" t="e">
        <f t="shared" si="79"/>
        <v>#VALUE!</v>
      </c>
    </row>
    <row r="1253" spans="1:15" x14ac:dyDescent="0.2">
      <c r="A1253" s="57" t="s">
        <v>44</v>
      </c>
      <c r="B1253" s="219">
        <f>_xll.qlInterestRateIndexFixingDate(IborIndex&amp;"6M",C1253,Trigger)</f>
        <v>48061</v>
      </c>
      <c r="C1253" s="219">
        <f>_xll.qlCalendarAdvance(Calendar,C1252,A1253,"f",,Trigger)</f>
        <v>48065</v>
      </c>
      <c r="D1253" s="102" t="e">
        <f>EUR1M!AP1252</f>
        <v>#VALUE!</v>
      </c>
      <c r="E1253" s="102">
        <f>EUR1M!AQ1252</f>
        <v>1.6087898059670702E-2</v>
      </c>
      <c r="F1253" s="220" t="e">
        <f t="shared" si="76"/>
        <v>#VALUE!</v>
      </c>
      <c r="G1253" s="102" t="e">
        <f>EUR3M!AX1252</f>
        <v>#VALUE!</v>
      </c>
      <c r="H1253" s="102">
        <f>EUR3M!AY1252</f>
        <v>1.6696609820314252E-2</v>
      </c>
      <c r="I1253" s="220" t="e">
        <f t="shared" si="77"/>
        <v>#VALUE!</v>
      </c>
      <c r="J1253" s="102" t="e">
        <f>EUR6M!AX1252</f>
        <v>#VALUE!</v>
      </c>
      <c r="K1253" s="102">
        <f>EUR6M!AY1252</f>
        <v>1.6757646371497188E-2</v>
      </c>
      <c r="L1253" s="220" t="e">
        <f t="shared" si="78"/>
        <v>#VALUE!</v>
      </c>
      <c r="M1253" s="102" t="e">
        <f>EUR1Y!AX1252</f>
        <v>#VALUE!</v>
      </c>
      <c r="N1253" s="102">
        <f>EUR1Y!AY1252</f>
        <v>1.7155382630815681E-2</v>
      </c>
      <c r="O1253" s="220" t="e">
        <f t="shared" si="79"/>
        <v>#VALUE!</v>
      </c>
    </row>
    <row r="1254" spans="1:15" x14ac:dyDescent="0.2">
      <c r="A1254" s="57" t="s">
        <v>44</v>
      </c>
      <c r="B1254" s="219">
        <f>_xll.qlInterestRateIndexFixingDate(IborIndex&amp;"6M",C1254,Trigger)</f>
        <v>48068</v>
      </c>
      <c r="C1254" s="219">
        <f>_xll.qlCalendarAdvance(Calendar,C1253,A1254,"f",,Trigger)</f>
        <v>48072</v>
      </c>
      <c r="D1254" s="102" t="e">
        <f>EUR1M!AP1253</f>
        <v>#VALUE!</v>
      </c>
      <c r="E1254" s="102">
        <f>EUR1M!AQ1253</f>
        <v>1.6082454944332247E-2</v>
      </c>
      <c r="F1254" s="220" t="e">
        <f t="shared" si="76"/>
        <v>#VALUE!</v>
      </c>
      <c r="G1254" s="102" t="e">
        <f>EUR3M!AX1253</f>
        <v>#VALUE!</v>
      </c>
      <c r="H1254" s="102">
        <f>EUR3M!AY1253</f>
        <v>1.6690789225333472E-2</v>
      </c>
      <c r="I1254" s="220" t="e">
        <f t="shared" si="77"/>
        <v>#VALUE!</v>
      </c>
      <c r="J1254" s="102" t="e">
        <f>EUR6M!AX1253</f>
        <v>#VALUE!</v>
      </c>
      <c r="K1254" s="102">
        <f>EUR6M!AY1253</f>
        <v>1.675096408744851E-2</v>
      </c>
      <c r="L1254" s="220" t="e">
        <f t="shared" si="78"/>
        <v>#VALUE!</v>
      </c>
      <c r="M1254" s="102" t="e">
        <f>EUR1Y!AX1253</f>
        <v>#VALUE!</v>
      </c>
      <c r="N1254" s="102">
        <f>EUR1Y!AY1253</f>
        <v>1.7148498719425198E-2</v>
      </c>
      <c r="O1254" s="220" t="e">
        <f t="shared" si="79"/>
        <v>#VALUE!</v>
      </c>
    </row>
    <row r="1255" spans="1:15" x14ac:dyDescent="0.2">
      <c r="A1255" s="57" t="s">
        <v>44</v>
      </c>
      <c r="B1255" s="219">
        <f>_xll.qlInterestRateIndexFixingDate(IborIndex&amp;"6M",C1255,Trigger)</f>
        <v>48075</v>
      </c>
      <c r="C1255" s="219">
        <f>_xll.qlCalendarAdvance(Calendar,C1254,A1255,"f",,Trigger)</f>
        <v>48079</v>
      </c>
      <c r="D1255" s="102" t="e">
        <f>EUR1M!AP1254</f>
        <v>#VALUE!</v>
      </c>
      <c r="E1255" s="102">
        <f>EUR1M!AQ1254</f>
        <v>1.6076987409577304E-2</v>
      </c>
      <c r="F1255" s="220" t="e">
        <f t="shared" si="76"/>
        <v>#VALUE!</v>
      </c>
      <c r="G1255" s="102" t="e">
        <f>EUR3M!AX1254</f>
        <v>#VALUE!</v>
      </c>
      <c r="H1255" s="102">
        <f>EUR3M!AY1254</f>
        <v>1.6684941533991884E-2</v>
      </c>
      <c r="I1255" s="220" t="e">
        <f t="shared" si="77"/>
        <v>#VALUE!</v>
      </c>
      <c r="J1255" s="102" t="e">
        <f>EUR6M!AX1254</f>
        <v>#VALUE!</v>
      </c>
      <c r="K1255" s="102">
        <f>EUR6M!AY1254</f>
        <v>1.6744260617921083E-2</v>
      </c>
      <c r="L1255" s="220" t="e">
        <f t="shared" si="78"/>
        <v>#VALUE!</v>
      </c>
      <c r="M1255" s="102" t="e">
        <f>EUR1Y!AX1254</f>
        <v>#VALUE!</v>
      </c>
      <c r="N1255" s="102">
        <f>EUR1Y!AY1254</f>
        <v>1.7141597678777785E-2</v>
      </c>
      <c r="O1255" s="220" t="e">
        <f t="shared" si="79"/>
        <v>#VALUE!</v>
      </c>
    </row>
    <row r="1256" spans="1:15" x14ac:dyDescent="0.2">
      <c r="A1256" s="57" t="s">
        <v>44</v>
      </c>
      <c r="B1256" s="219">
        <f>_xll.qlInterestRateIndexFixingDate(IborIndex&amp;"6M",C1256,Trigger)</f>
        <v>48082</v>
      </c>
      <c r="C1256" s="219">
        <f>_xll.qlCalendarAdvance(Calendar,C1255,A1256,"f",,Trigger)</f>
        <v>48086</v>
      </c>
      <c r="D1256" s="102" t="e">
        <f>EUR1M!AP1255</f>
        <v>#VALUE!</v>
      </c>
      <c r="E1256" s="102">
        <f>EUR1M!AQ1255</f>
        <v>1.6071495631772292E-2</v>
      </c>
      <c r="F1256" s="220" t="e">
        <f t="shared" si="76"/>
        <v>#VALUE!</v>
      </c>
      <c r="G1256" s="102" t="e">
        <f>EUR3M!AX1255</f>
        <v>#VALUE!</v>
      </c>
      <c r="H1256" s="102">
        <f>EUR3M!AY1255</f>
        <v>1.6679066902824273E-2</v>
      </c>
      <c r="I1256" s="220" t="e">
        <f t="shared" si="77"/>
        <v>#VALUE!</v>
      </c>
      <c r="J1256" s="102" t="e">
        <f>EUR6M!AX1255</f>
        <v>#VALUE!</v>
      </c>
      <c r="K1256" s="102">
        <f>EUR6M!AY1255</f>
        <v>1.6737834461307707E-2</v>
      </c>
      <c r="L1256" s="220" t="e">
        <f t="shared" si="78"/>
        <v>#VALUE!</v>
      </c>
      <c r="M1256" s="102" t="e">
        <f>EUR1Y!AX1255</f>
        <v>#VALUE!</v>
      </c>
      <c r="N1256" s="102">
        <f>EUR1Y!AY1255</f>
        <v>1.7134679676356214E-2</v>
      </c>
      <c r="O1256" s="220" t="e">
        <f t="shared" si="79"/>
        <v>#VALUE!</v>
      </c>
    </row>
    <row r="1257" spans="1:15" x14ac:dyDescent="0.2">
      <c r="A1257" s="57" t="s">
        <v>44</v>
      </c>
      <c r="B1257" s="219">
        <f>_xll.qlInterestRateIndexFixingDate(IborIndex&amp;"6M",C1257,Trigger)</f>
        <v>48089</v>
      </c>
      <c r="C1257" s="219">
        <f>_xll.qlCalendarAdvance(Calendar,C1256,A1257,"f",,Trigger)</f>
        <v>48093</v>
      </c>
      <c r="D1257" s="102" t="e">
        <f>EUR1M!AP1256</f>
        <v>#VALUE!</v>
      </c>
      <c r="E1257" s="102">
        <f>EUR1M!AQ1256</f>
        <v>1.6065979787283635E-2</v>
      </c>
      <c r="F1257" s="220" t="e">
        <f t="shared" si="76"/>
        <v>#VALUE!</v>
      </c>
      <c r="G1257" s="102" t="e">
        <f>EUR3M!AX1256</f>
        <v>#VALUE!</v>
      </c>
      <c r="H1257" s="102">
        <f>EUR3M!AY1256</f>
        <v>1.6673206479475147E-2</v>
      </c>
      <c r="I1257" s="220" t="e">
        <f t="shared" si="77"/>
        <v>#VALUE!</v>
      </c>
      <c r="J1257" s="102" t="e">
        <f>EUR6M!AX1256</f>
        <v>#VALUE!</v>
      </c>
      <c r="K1257" s="102">
        <f>EUR6M!AY1256</f>
        <v>1.673119521349066E-2</v>
      </c>
      <c r="L1257" s="220" t="e">
        <f t="shared" si="78"/>
        <v>#VALUE!</v>
      </c>
      <c r="M1257" s="102" t="e">
        <f>EUR1Y!AX1256</f>
        <v>#VALUE!</v>
      </c>
      <c r="N1257" s="102">
        <f>EUR1Y!AY1256</f>
        <v>1.7127744879638473E-2</v>
      </c>
      <c r="O1257" s="220" t="e">
        <f t="shared" si="79"/>
        <v>#VALUE!</v>
      </c>
    </row>
    <row r="1258" spans="1:15" x14ac:dyDescent="0.2">
      <c r="A1258" s="57" t="s">
        <v>44</v>
      </c>
      <c r="B1258" s="219">
        <f>_xll.qlInterestRateIndexFixingDate(IborIndex&amp;"6M",C1258,Trigger)</f>
        <v>48096</v>
      </c>
      <c r="C1258" s="219">
        <f>_xll.qlCalendarAdvance(Calendar,C1257,A1258,"f",,Trigger)</f>
        <v>48100</v>
      </c>
      <c r="D1258" s="102" t="e">
        <f>EUR1M!AP1257</f>
        <v>#VALUE!</v>
      </c>
      <c r="E1258" s="102">
        <f>EUR1M!AQ1257</f>
        <v>1.6060440052480252E-2</v>
      </c>
      <c r="F1258" s="220" t="e">
        <f t="shared" si="76"/>
        <v>#VALUE!</v>
      </c>
      <c r="G1258" s="102" t="e">
        <f>EUR3M!AX1257</f>
        <v>#VALUE!</v>
      </c>
      <c r="H1258" s="102">
        <f>EUR3M!AY1257</f>
        <v>1.6667280584465285E-2</v>
      </c>
      <c r="I1258" s="220" t="e">
        <f t="shared" si="77"/>
        <v>#VALUE!</v>
      </c>
      <c r="J1258" s="102" t="e">
        <f>EUR6M!AX1257</f>
        <v>#VALUE!</v>
      </c>
      <c r="K1258" s="102">
        <f>EUR6M!AY1257</f>
        <v>1.6724436142004417E-2</v>
      </c>
      <c r="L1258" s="220" t="e">
        <f t="shared" si="78"/>
        <v>#VALUE!</v>
      </c>
      <c r="M1258" s="102" t="e">
        <f>EUR1Y!AX1257</f>
        <v>#VALUE!</v>
      </c>
      <c r="N1258" s="102">
        <f>EUR1Y!AY1257</f>
        <v>1.7120793456098637E-2</v>
      </c>
      <c r="O1258" s="220" t="e">
        <f t="shared" si="79"/>
        <v>#VALUE!</v>
      </c>
    </row>
    <row r="1259" spans="1:15" x14ac:dyDescent="0.2">
      <c r="A1259" s="57" t="s">
        <v>44</v>
      </c>
      <c r="B1259" s="219">
        <f>_xll.qlInterestRateIndexFixingDate(IborIndex&amp;"6M",C1259,Trigger)</f>
        <v>48103</v>
      </c>
      <c r="C1259" s="219">
        <f>_xll.qlCalendarAdvance(Calendar,C1258,A1259,"f",,Trigger)</f>
        <v>48107</v>
      </c>
      <c r="D1259" s="102" t="e">
        <f>EUR1M!AP1258</f>
        <v>#VALUE!</v>
      </c>
      <c r="E1259" s="102">
        <f>EUR1M!AQ1258</f>
        <v>1.6054876603733559E-2</v>
      </c>
      <c r="F1259" s="220" t="e">
        <f t="shared" si="76"/>
        <v>#VALUE!</v>
      </c>
      <c r="G1259" s="102" t="e">
        <f>EUR3M!AX1258</f>
        <v>#VALUE!</v>
      </c>
      <c r="H1259" s="102">
        <f>EUR3M!AY1258</f>
        <v>1.6661328209177238E-2</v>
      </c>
      <c r="I1259" s="220" t="e">
        <f t="shared" si="77"/>
        <v>#VALUE!</v>
      </c>
      <c r="J1259" s="102" t="e">
        <f>EUR6M!AX1258</f>
        <v>#VALUE!</v>
      </c>
      <c r="K1259" s="102">
        <f>EUR6M!AY1258</f>
        <v>1.6717656525684649E-2</v>
      </c>
      <c r="L1259" s="220" t="e">
        <f t="shared" si="78"/>
        <v>#VALUE!</v>
      </c>
      <c r="M1259" s="102" t="e">
        <f>EUR1Y!AX1258</f>
        <v>#VALUE!</v>
      </c>
      <c r="N1259" s="102">
        <f>EUR1Y!AY1258</f>
        <v>1.7113825573207963E-2</v>
      </c>
      <c r="O1259" s="220" t="e">
        <f t="shared" si="79"/>
        <v>#VALUE!</v>
      </c>
    </row>
    <row r="1260" spans="1:15" x14ac:dyDescent="0.2">
      <c r="A1260" s="57" t="s">
        <v>44</v>
      </c>
      <c r="B1260" s="219">
        <f>_xll.qlInterestRateIndexFixingDate(IborIndex&amp;"6M",C1260,Trigger)</f>
        <v>48110</v>
      </c>
      <c r="C1260" s="219">
        <f>_xll.qlCalendarAdvance(Calendar,C1259,A1260,"f",,Trigger)</f>
        <v>48114</v>
      </c>
      <c r="D1260" s="102" t="e">
        <f>EUR1M!AP1259</f>
        <v>#VALUE!</v>
      </c>
      <c r="E1260" s="102">
        <f>EUR1M!AQ1259</f>
        <v>1.6049289617407481E-2</v>
      </c>
      <c r="F1260" s="220" t="e">
        <f t="shared" si="76"/>
        <v>#VALUE!</v>
      </c>
      <c r="G1260" s="102" t="e">
        <f>EUR3M!AX1259</f>
        <v>#VALUE!</v>
      </c>
      <c r="H1260" s="102">
        <f>EUR3M!AY1259</f>
        <v>1.665534951013458E-2</v>
      </c>
      <c r="I1260" s="220" t="e">
        <f t="shared" si="77"/>
        <v>#VALUE!</v>
      </c>
      <c r="J1260" s="102" t="e">
        <f>EUR6M!AX1259</f>
        <v>#VALUE!</v>
      </c>
      <c r="K1260" s="102">
        <f>EUR6M!AY1259</f>
        <v>1.6710856536086428E-2</v>
      </c>
      <c r="L1260" s="220" t="e">
        <f t="shared" si="78"/>
        <v>#VALUE!</v>
      </c>
      <c r="M1260" s="102" t="e">
        <f>EUR1Y!AX1259</f>
        <v>#VALUE!</v>
      </c>
      <c r="N1260" s="102">
        <f>EUR1Y!AY1259</f>
        <v>1.7106841398432927E-2</v>
      </c>
      <c r="O1260" s="220" t="e">
        <f t="shared" si="79"/>
        <v>#VALUE!</v>
      </c>
    </row>
    <row r="1261" spans="1:15" x14ac:dyDescent="0.2">
      <c r="A1261" s="57" t="s">
        <v>44</v>
      </c>
      <c r="B1261" s="219">
        <f>_xll.qlInterestRateIndexFixingDate(IborIndex&amp;"6M",C1261,Trigger)</f>
        <v>48117</v>
      </c>
      <c r="C1261" s="219">
        <f>_xll.qlCalendarAdvance(Calendar,C1260,A1261,"f",,Trigger)</f>
        <v>48121</v>
      </c>
      <c r="D1261" s="102" t="e">
        <f>EUR1M!AP1260</f>
        <v>#VALUE!</v>
      </c>
      <c r="E1261" s="102">
        <f>EUR1M!AQ1260</f>
        <v>1.604367926987843E-2</v>
      </c>
      <c r="F1261" s="220" t="e">
        <f t="shared" si="76"/>
        <v>#VALUE!</v>
      </c>
      <c r="G1261" s="102" t="e">
        <f>EUR3M!AX1260</f>
        <v>#VALUE!</v>
      </c>
      <c r="H1261" s="102">
        <f>EUR3M!AY1260</f>
        <v>1.6649295128275135E-2</v>
      </c>
      <c r="I1261" s="220" t="e">
        <f t="shared" si="77"/>
        <v>#VALUE!</v>
      </c>
      <c r="J1261" s="102" t="e">
        <f>EUR6M!AX1260</f>
        <v>#VALUE!</v>
      </c>
      <c r="K1261" s="102">
        <f>EUR6M!AY1260</f>
        <v>1.6703928630743548E-2</v>
      </c>
      <c r="L1261" s="220" t="e">
        <f t="shared" si="78"/>
        <v>#VALUE!</v>
      </c>
      <c r="M1261" s="102" t="e">
        <f>EUR1Y!AX1260</f>
        <v>#VALUE!</v>
      </c>
      <c r="N1261" s="102">
        <f>EUR1Y!AY1260</f>
        <v>1.7099841099236093E-2</v>
      </c>
      <c r="O1261" s="220" t="e">
        <f t="shared" si="79"/>
        <v>#VALUE!</v>
      </c>
    </row>
    <row r="1262" spans="1:15" x14ac:dyDescent="0.2">
      <c r="A1262" s="57" t="s">
        <v>44</v>
      </c>
      <c r="B1262" s="219">
        <f>_xll.qlInterestRateIndexFixingDate(IborIndex&amp;"6M",C1262,Trigger)</f>
        <v>48124</v>
      </c>
      <c r="C1262" s="219">
        <f>_xll.qlCalendarAdvance(Calendar,C1261,A1262,"f",,Trigger)</f>
        <v>48128</v>
      </c>
      <c r="D1262" s="102" t="e">
        <f>EUR1M!AP1261</f>
        <v>#VALUE!</v>
      </c>
      <c r="E1262" s="102">
        <f>EUR1M!AQ1261</f>
        <v>1.6038045737502837E-2</v>
      </c>
      <c r="F1262" s="220" t="e">
        <f t="shared" si="76"/>
        <v>#VALUE!</v>
      </c>
      <c r="G1262" s="102" t="e">
        <f>EUR3M!AX1261</f>
        <v>#VALUE!</v>
      </c>
      <c r="H1262" s="102">
        <f>EUR3M!AY1261</f>
        <v>1.6643262145357551E-2</v>
      </c>
      <c r="I1262" s="220" t="e">
        <f t="shared" si="77"/>
        <v>#VALUE!</v>
      </c>
      <c r="J1262" s="102" t="e">
        <f>EUR6M!AX1261</f>
        <v>#VALUE!</v>
      </c>
      <c r="K1262" s="102">
        <f>EUR6M!AY1261</f>
        <v>1.6697086722227087E-2</v>
      </c>
      <c r="L1262" s="220" t="e">
        <f t="shared" si="78"/>
        <v>#VALUE!</v>
      </c>
      <c r="M1262" s="102" t="e">
        <f>EUR1Y!AX1261</f>
        <v>#VALUE!</v>
      </c>
      <c r="N1262" s="102">
        <f>EUR1Y!AY1261</f>
        <v>1.7092824843076768E-2</v>
      </c>
      <c r="O1262" s="220" t="e">
        <f t="shared" si="79"/>
        <v>#VALUE!</v>
      </c>
    </row>
    <row r="1263" spans="1:15" x14ac:dyDescent="0.2">
      <c r="A1263" s="57" t="s">
        <v>44</v>
      </c>
      <c r="B1263" s="219">
        <f>_xll.qlInterestRateIndexFixingDate(IborIndex&amp;"6M",C1263,Trigger)</f>
        <v>48131</v>
      </c>
      <c r="C1263" s="219">
        <f>_xll.qlCalendarAdvance(Calendar,C1262,A1263,"f",,Trigger)</f>
        <v>48135</v>
      </c>
      <c r="D1263" s="102" t="e">
        <f>EUR1M!AP1262</f>
        <v>#VALUE!</v>
      </c>
      <c r="E1263" s="102">
        <f>EUR1M!AQ1262</f>
        <v>1.6032389196657115E-2</v>
      </c>
      <c r="F1263" s="220" t="e">
        <f t="shared" si="76"/>
        <v>#VALUE!</v>
      </c>
      <c r="G1263" s="102" t="e">
        <f>EUR3M!AX1262</f>
        <v>#VALUE!</v>
      </c>
      <c r="H1263" s="102">
        <f>EUR3M!AY1262</f>
        <v>1.6637203318345277E-2</v>
      </c>
      <c r="I1263" s="220" t="e">
        <f t="shared" si="77"/>
        <v>#VALUE!</v>
      </c>
      <c r="J1263" s="102" t="e">
        <f>EUR6M!AX1262</f>
        <v>#VALUE!</v>
      </c>
      <c r="K1263" s="102">
        <f>EUR6M!AY1262</f>
        <v>1.6690224966548022E-2</v>
      </c>
      <c r="L1263" s="220" t="e">
        <f t="shared" si="78"/>
        <v>#VALUE!</v>
      </c>
      <c r="M1263" s="102" t="e">
        <f>EUR1Y!AX1262</f>
        <v>#VALUE!</v>
      </c>
      <c r="N1263" s="102">
        <f>EUR1Y!AY1262</f>
        <v>1.708579279741013E-2</v>
      </c>
      <c r="O1263" s="220" t="e">
        <f t="shared" si="79"/>
        <v>#VALUE!</v>
      </c>
    </row>
    <row r="1264" spans="1:15" x14ac:dyDescent="0.2">
      <c r="A1264" s="57" t="s">
        <v>44</v>
      </c>
      <c r="B1264" s="219">
        <f>_xll.qlInterestRateIndexFixingDate(IborIndex&amp;"6M",C1264,Trigger)</f>
        <v>48138</v>
      </c>
      <c r="C1264" s="219">
        <f>_xll.qlCalendarAdvance(Calendar,C1263,A1264,"f",,Trigger)</f>
        <v>48142</v>
      </c>
      <c r="D1264" s="102" t="e">
        <f>EUR1M!AP1263</f>
        <v>#VALUE!</v>
      </c>
      <c r="E1264" s="102">
        <f>EUR1M!AQ1263</f>
        <v>1.6026709823702689E-2</v>
      </c>
      <c r="F1264" s="220" t="e">
        <f t="shared" si="76"/>
        <v>#VALUE!</v>
      </c>
      <c r="G1264" s="102" t="e">
        <f>EUR3M!AX1263</f>
        <v>#VALUE!</v>
      </c>
      <c r="H1264" s="102">
        <f>EUR3M!AY1263</f>
        <v>1.6631118803771359E-2</v>
      </c>
      <c r="I1264" s="220" t="e">
        <f t="shared" si="77"/>
        <v>#VALUE!</v>
      </c>
      <c r="J1264" s="102" t="e">
        <f>EUR6M!AX1263</f>
        <v>#VALUE!</v>
      </c>
      <c r="K1264" s="102">
        <f>EUR6M!AY1263</f>
        <v>1.6683343535258743E-2</v>
      </c>
      <c r="L1264" s="220" t="e">
        <f t="shared" si="78"/>
        <v>#VALUE!</v>
      </c>
      <c r="M1264" s="102" t="e">
        <f>EUR1Y!AX1263</f>
        <v>#VALUE!</v>
      </c>
      <c r="N1264" s="102">
        <f>EUR1Y!AY1263</f>
        <v>1.7078745129686802E-2</v>
      </c>
      <c r="O1264" s="220" t="e">
        <f t="shared" si="79"/>
        <v>#VALUE!</v>
      </c>
    </row>
    <row r="1265" spans="1:15" x14ac:dyDescent="0.2">
      <c r="A1265" s="57" t="s">
        <v>44</v>
      </c>
      <c r="B1265" s="219">
        <f>_xll.qlInterestRateIndexFixingDate(IborIndex&amp;"6M",C1265,Trigger)</f>
        <v>48145</v>
      </c>
      <c r="C1265" s="219">
        <f>_xll.qlCalendarAdvance(Calendar,C1264,A1265,"f",,Trigger)</f>
        <v>48149</v>
      </c>
      <c r="D1265" s="102" t="e">
        <f>EUR1M!AP1264</f>
        <v>#VALUE!</v>
      </c>
      <c r="E1265" s="102">
        <f>EUR1M!AQ1264</f>
        <v>1.6021165982687987E-2</v>
      </c>
      <c r="F1265" s="220" t="e">
        <f t="shared" si="76"/>
        <v>#VALUE!</v>
      </c>
      <c r="G1265" s="102" t="e">
        <f>EUR3M!AX1264</f>
        <v>#VALUE!</v>
      </c>
      <c r="H1265" s="102">
        <f>EUR3M!AY1264</f>
        <v>1.6625008758166238E-2</v>
      </c>
      <c r="I1265" s="220" t="e">
        <f t="shared" si="77"/>
        <v>#VALUE!</v>
      </c>
      <c r="J1265" s="102" t="e">
        <f>EUR6M!AX1264</f>
        <v>#VALUE!</v>
      </c>
      <c r="K1265" s="102">
        <f>EUR6M!AY1264</f>
        <v>1.6676442599915575E-2</v>
      </c>
      <c r="L1265" s="220" t="e">
        <f t="shared" si="78"/>
        <v>#VALUE!</v>
      </c>
      <c r="M1265" s="102" t="e">
        <f>EUR1Y!AX1264</f>
        <v>#VALUE!</v>
      </c>
      <c r="N1265" s="102">
        <f>EUR1Y!AY1264</f>
        <v>1.7072018071550722E-2</v>
      </c>
      <c r="O1265" s="220" t="e">
        <f t="shared" si="79"/>
        <v>#VALUE!</v>
      </c>
    </row>
    <row r="1266" spans="1:15" x14ac:dyDescent="0.2">
      <c r="A1266" s="57" t="s">
        <v>44</v>
      </c>
      <c r="B1266" s="219">
        <f>_xll.qlInterestRateIndexFixingDate(IborIndex&amp;"6M",C1266,Trigger)</f>
        <v>48152</v>
      </c>
      <c r="C1266" s="219">
        <f>_xll.qlCalendarAdvance(Calendar,C1265,A1266,"f",,Trigger)</f>
        <v>48156</v>
      </c>
      <c r="D1266" s="102" t="e">
        <f>EUR1M!AP1265</f>
        <v>#VALUE!</v>
      </c>
      <c r="E1266" s="102">
        <f>EUR1M!AQ1265</f>
        <v>1.6015283286950899E-2</v>
      </c>
      <c r="F1266" s="220" t="e">
        <f t="shared" si="76"/>
        <v>#VALUE!</v>
      </c>
      <c r="G1266" s="102" t="e">
        <f>EUR3M!AX1265</f>
        <v>#VALUE!</v>
      </c>
      <c r="H1266" s="102">
        <f>EUR3M!AY1265</f>
        <v>1.6618873338060357E-2</v>
      </c>
      <c r="I1266" s="220" t="e">
        <f t="shared" si="77"/>
        <v>#VALUE!</v>
      </c>
      <c r="J1266" s="102" t="e">
        <f>EUR6M!AX1265</f>
        <v>#VALUE!</v>
      </c>
      <c r="K1266" s="102">
        <f>EUR6M!AY1265</f>
        <v>1.6669638366399814E-2</v>
      </c>
      <c r="L1266" s="220" t="e">
        <f t="shared" si="78"/>
        <v>#VALUE!</v>
      </c>
      <c r="M1266" s="102" t="e">
        <f>EUR1Y!AX1265</f>
        <v>#VALUE!</v>
      </c>
      <c r="N1266" s="102">
        <f>EUR1Y!AY1265</f>
        <v>1.7064603597855169E-2</v>
      </c>
      <c r="O1266" s="220" t="e">
        <f t="shared" si="79"/>
        <v>#VALUE!</v>
      </c>
    </row>
    <row r="1267" spans="1:15" x14ac:dyDescent="0.2">
      <c r="A1267" s="57" t="s">
        <v>44</v>
      </c>
      <c r="B1267" s="219">
        <f>_xll.qlInterestRateIndexFixingDate(IborIndex&amp;"6M",C1267,Trigger)</f>
        <v>48159</v>
      </c>
      <c r="C1267" s="219">
        <f>_xll.qlCalendarAdvance(Calendar,C1266,A1267,"f",,Trigger)</f>
        <v>48163</v>
      </c>
      <c r="D1267" s="102" t="e">
        <f>EUR1M!AP1266</f>
        <v>#VALUE!</v>
      </c>
      <c r="E1267" s="102">
        <f>EUR1M!AQ1266</f>
        <v>1.6009536475883879E-2</v>
      </c>
      <c r="F1267" s="220" t="e">
        <f t="shared" si="76"/>
        <v>#VALUE!</v>
      </c>
      <c r="G1267" s="102" t="e">
        <f>EUR3M!AX1266</f>
        <v>#VALUE!</v>
      </c>
      <c r="H1267" s="102">
        <f>EUR3M!AY1266</f>
        <v>1.6612712699983285E-2</v>
      </c>
      <c r="I1267" s="220" t="e">
        <f t="shared" si="77"/>
        <v>#VALUE!</v>
      </c>
      <c r="J1267" s="102" t="e">
        <f>EUR6M!AX1266</f>
        <v>#VALUE!</v>
      </c>
      <c r="K1267" s="102">
        <f>EUR6M!AY1266</f>
        <v>1.6662700567193912E-2</v>
      </c>
      <c r="L1267" s="220" t="e">
        <f t="shared" si="78"/>
        <v>#VALUE!</v>
      </c>
      <c r="M1267" s="102" t="e">
        <f>EUR1Y!AX1266</f>
        <v>#VALUE!</v>
      </c>
      <c r="N1267" s="102">
        <f>EUR1Y!AY1266</f>
        <v>1.7057510068628552E-2</v>
      </c>
      <c r="O1267" s="220" t="e">
        <f t="shared" si="79"/>
        <v>#VALUE!</v>
      </c>
    </row>
    <row r="1268" spans="1:15" x14ac:dyDescent="0.2">
      <c r="A1268" s="57" t="s">
        <v>44</v>
      </c>
      <c r="B1268" s="219">
        <f>_xll.qlInterestRateIndexFixingDate(IborIndex&amp;"6M",C1268,Trigger)</f>
        <v>48166</v>
      </c>
      <c r="C1268" s="219">
        <f>_xll.qlCalendarAdvance(Calendar,C1267,A1268,"f",,Trigger)</f>
        <v>48170</v>
      </c>
      <c r="D1268" s="102" t="e">
        <f>EUR1M!AP1267</f>
        <v>#VALUE!</v>
      </c>
      <c r="E1268" s="102">
        <f>EUR1M!AQ1267</f>
        <v>1.6003767538176339E-2</v>
      </c>
      <c r="F1268" s="220" t="e">
        <f t="shared" si="76"/>
        <v>#VALUE!</v>
      </c>
      <c r="G1268" s="102" t="e">
        <f>EUR3M!AX1267</f>
        <v>#VALUE!</v>
      </c>
      <c r="H1268" s="102">
        <f>EUR3M!AY1267</f>
        <v>1.6606527000466335E-2</v>
      </c>
      <c r="I1268" s="220" t="e">
        <f t="shared" si="77"/>
        <v>#VALUE!</v>
      </c>
      <c r="J1268" s="102" t="e">
        <f>EUR6M!AX1267</f>
        <v>#VALUE!</v>
      </c>
      <c r="K1268" s="102">
        <f>EUR6M!AY1267</f>
        <v>1.6655743767072007E-2</v>
      </c>
      <c r="L1268" s="220" t="e">
        <f t="shared" si="78"/>
        <v>#VALUE!</v>
      </c>
      <c r="M1268" s="102" t="e">
        <f>EUR1Y!AX1267</f>
        <v>#VALUE!</v>
      </c>
      <c r="N1268" s="102">
        <f>EUR1Y!AY1267</f>
        <v>1.7050401587109704E-2</v>
      </c>
      <c r="O1268" s="220" t="e">
        <f t="shared" si="79"/>
        <v>#VALUE!</v>
      </c>
    </row>
    <row r="1269" spans="1:15" x14ac:dyDescent="0.2">
      <c r="A1269" s="57" t="s">
        <v>44</v>
      </c>
      <c r="B1269" s="219">
        <f>_xll.qlInterestRateIndexFixingDate(IborIndex&amp;"6M",C1269,Trigger)</f>
        <v>48173</v>
      </c>
      <c r="C1269" s="219">
        <f>_xll.qlCalendarAdvance(Calendar,C1268,A1269,"f",,Trigger)</f>
        <v>48177</v>
      </c>
      <c r="D1269" s="102" t="e">
        <f>EUR1M!AP1268</f>
        <v>#VALUE!</v>
      </c>
      <c r="E1269" s="102">
        <f>EUR1M!AQ1268</f>
        <v>1.5997976650199697E-2</v>
      </c>
      <c r="F1269" s="220" t="e">
        <f t="shared" si="76"/>
        <v>#VALUE!</v>
      </c>
      <c r="G1269" s="102" t="e">
        <f>EUR3M!AX1268</f>
        <v>#VALUE!</v>
      </c>
      <c r="H1269" s="102">
        <f>EUR3M!AY1268</f>
        <v>1.6600316396038206E-2</v>
      </c>
      <c r="I1269" s="220" t="e">
        <f t="shared" si="77"/>
        <v>#VALUE!</v>
      </c>
      <c r="J1269" s="102" t="e">
        <f>EUR6M!AX1268</f>
        <v>#VALUE!</v>
      </c>
      <c r="K1269" s="102">
        <f>EUR6M!AY1268</f>
        <v>1.6648768137571608E-2</v>
      </c>
      <c r="L1269" s="220" t="e">
        <f t="shared" si="78"/>
        <v>#VALUE!</v>
      </c>
      <c r="M1269" s="102" t="e">
        <f>EUR1Y!AX1268</f>
        <v>#VALUE!</v>
      </c>
      <c r="N1269" s="102">
        <f>EUR1Y!AY1268</f>
        <v>1.7043278320729258E-2</v>
      </c>
      <c r="O1269" s="220" t="e">
        <f t="shared" si="79"/>
        <v>#VALUE!</v>
      </c>
    </row>
    <row r="1270" spans="1:15" x14ac:dyDescent="0.2">
      <c r="A1270" s="57" t="s">
        <v>44</v>
      </c>
      <c r="B1270" s="219">
        <f>_xll.qlInterestRateIndexFixingDate(IborIndex&amp;"6M",C1270,Trigger)</f>
        <v>48180</v>
      </c>
      <c r="C1270" s="219">
        <f>_xll.qlCalendarAdvance(Calendar,C1269,A1270,"f",,Trigger)</f>
        <v>48184</v>
      </c>
      <c r="D1270" s="102" t="e">
        <f>EUR1M!AP1269</f>
        <v>#VALUE!</v>
      </c>
      <c r="E1270" s="102">
        <f>EUR1M!AQ1269</f>
        <v>1.5992163988317876E-2</v>
      </c>
      <c r="F1270" s="220" t="e">
        <f t="shared" si="76"/>
        <v>#VALUE!</v>
      </c>
      <c r="G1270" s="102" t="e">
        <f>EUR3M!AX1269</f>
        <v>#VALUE!</v>
      </c>
      <c r="H1270" s="102">
        <f>EUR3M!AY1269</f>
        <v>1.6594149148339961E-2</v>
      </c>
      <c r="I1270" s="220" t="e">
        <f t="shared" si="77"/>
        <v>#VALUE!</v>
      </c>
      <c r="J1270" s="102" t="e">
        <f>EUR6M!AX1269</f>
        <v>#VALUE!</v>
      </c>
      <c r="K1270" s="102">
        <f>EUR6M!AY1269</f>
        <v>1.6641651366615808E-2</v>
      </c>
      <c r="L1270" s="220" t="e">
        <f t="shared" si="78"/>
        <v>#VALUE!</v>
      </c>
      <c r="M1270" s="102" t="e">
        <f>EUR1Y!AX1269</f>
        <v>#VALUE!</v>
      </c>
      <c r="N1270" s="102">
        <f>EUR1Y!AY1269</f>
        <v>1.7036140436913944E-2</v>
      </c>
      <c r="O1270" s="220" t="e">
        <f t="shared" si="79"/>
        <v>#VALUE!</v>
      </c>
    </row>
    <row r="1271" spans="1:15" x14ac:dyDescent="0.2">
      <c r="A1271" s="57" t="s">
        <v>44</v>
      </c>
      <c r="B1271" s="219">
        <f>_xll.qlInterestRateIndexFixingDate(IborIndex&amp;"6M",C1271,Trigger)</f>
        <v>48187</v>
      </c>
      <c r="C1271" s="219">
        <f>_xll.qlCalendarAdvance(Calendar,C1270,A1271,"f",,Trigger)</f>
        <v>48191</v>
      </c>
      <c r="D1271" s="102" t="e">
        <f>EUR1M!AP1270</f>
        <v>#VALUE!</v>
      </c>
      <c r="E1271" s="102">
        <f>EUR1M!AQ1270</f>
        <v>1.5986329728892301E-2</v>
      </c>
      <c r="F1271" s="220" t="e">
        <f t="shared" si="76"/>
        <v>#VALUE!</v>
      </c>
      <c r="G1271" s="102" t="e">
        <f>EUR3M!AX1270</f>
        <v>#VALUE!</v>
      </c>
      <c r="H1271" s="102">
        <f>EUR3M!AY1270</f>
        <v>1.6587891218504975E-2</v>
      </c>
      <c r="I1271" s="220" t="e">
        <f t="shared" si="77"/>
        <v>#VALUE!</v>
      </c>
      <c r="J1271" s="102" t="e">
        <f>EUR6M!AX1270</f>
        <v>#VALUE!</v>
      </c>
      <c r="K1271" s="102">
        <f>EUR6M!AY1270</f>
        <v>1.6634637009462116E-2</v>
      </c>
      <c r="L1271" s="220" t="e">
        <f t="shared" si="78"/>
        <v>#VALUE!</v>
      </c>
      <c r="M1271" s="102" t="e">
        <f>EUR1Y!AX1270</f>
        <v>#VALUE!</v>
      </c>
      <c r="N1271" s="102">
        <f>EUR1Y!AY1270</f>
        <v>1.7028988103086135E-2</v>
      </c>
      <c r="O1271" s="220" t="e">
        <f t="shared" si="79"/>
        <v>#VALUE!</v>
      </c>
    </row>
    <row r="1272" spans="1:15" x14ac:dyDescent="0.2">
      <c r="A1272" s="57" t="s">
        <v>44</v>
      </c>
      <c r="B1272" s="219">
        <f>_xll.qlInterestRateIndexFixingDate(IborIndex&amp;"6M",C1272,Trigger)</f>
        <v>48194</v>
      </c>
      <c r="C1272" s="219">
        <f>_xll.qlCalendarAdvance(Calendar,C1271,A1272,"f",,Trigger)</f>
        <v>48198</v>
      </c>
      <c r="D1272" s="102" t="e">
        <f>EUR1M!AP1271</f>
        <v>#VALUE!</v>
      </c>
      <c r="E1272" s="102">
        <f>EUR1M!AQ1271</f>
        <v>1.5980474048291893E-2</v>
      </c>
      <c r="F1272" s="220" t="e">
        <f t="shared" si="76"/>
        <v>#VALUE!</v>
      </c>
      <c r="G1272" s="102" t="e">
        <f>EUR3M!AX1271</f>
        <v>#VALUE!</v>
      </c>
      <c r="H1272" s="102">
        <f>EUR3M!AY1271</f>
        <v>1.6581608843178199E-2</v>
      </c>
      <c r="I1272" s="220" t="e">
        <f t="shared" si="77"/>
        <v>#VALUE!</v>
      </c>
      <c r="J1272" s="102" t="e">
        <f>EUR6M!AX1271</f>
        <v>#VALUE!</v>
      </c>
      <c r="K1272" s="102">
        <f>EUR6M!AY1271</f>
        <v>1.6627604349075835E-2</v>
      </c>
      <c r="L1272" s="220" t="e">
        <f t="shared" si="78"/>
        <v>#VALUE!</v>
      </c>
      <c r="M1272" s="102" t="e">
        <f>EUR1Y!AX1271</f>
        <v>#VALUE!</v>
      </c>
      <c r="N1272" s="102">
        <f>EUR1Y!AY1271</f>
        <v>1.7021821486664743E-2</v>
      </c>
      <c r="O1272" s="220" t="e">
        <f t="shared" si="79"/>
        <v>#VALUE!</v>
      </c>
    </row>
    <row r="1273" spans="1:15" x14ac:dyDescent="0.2">
      <c r="A1273" s="57" t="s">
        <v>44</v>
      </c>
      <c r="B1273" s="219">
        <f>_xll.qlInterestRateIndexFixingDate(IborIndex&amp;"6M",C1273,Trigger)</f>
        <v>48201</v>
      </c>
      <c r="C1273" s="219">
        <f>_xll.qlCalendarAdvance(Calendar,C1272,A1273,"f",,Trigger)</f>
        <v>48205</v>
      </c>
      <c r="D1273" s="102" t="e">
        <f>EUR1M!AP1272</f>
        <v>#VALUE!</v>
      </c>
      <c r="E1273" s="102">
        <f>EUR1M!AQ1272</f>
        <v>1.597129774862862E-2</v>
      </c>
      <c r="F1273" s="220" t="e">
        <f t="shared" si="76"/>
        <v>#VALUE!</v>
      </c>
      <c r="G1273" s="102" t="e">
        <f>EUR3M!AX1272</f>
        <v>#VALUE!</v>
      </c>
      <c r="H1273" s="102">
        <f>EUR3M!AY1272</f>
        <v>1.6575302178877076E-2</v>
      </c>
      <c r="I1273" s="220" t="e">
        <f t="shared" si="77"/>
        <v>#VALUE!</v>
      </c>
      <c r="J1273" s="102" t="e">
        <f>EUR6M!AX1272</f>
        <v>#VALUE!</v>
      </c>
      <c r="K1273" s="102">
        <f>EUR6M!AY1272</f>
        <v>1.661651645820459E-2</v>
      </c>
      <c r="L1273" s="220" t="e">
        <f t="shared" si="78"/>
        <v>#VALUE!</v>
      </c>
      <c r="M1273" s="102" t="e">
        <f>EUR1Y!AX1272</f>
        <v>#VALUE!</v>
      </c>
      <c r="N1273" s="102">
        <f>EUR1Y!AY1272</f>
        <v>1.7010777178606572E-2</v>
      </c>
      <c r="O1273" s="220" t="e">
        <f t="shared" si="79"/>
        <v>#VALUE!</v>
      </c>
    </row>
    <row r="1274" spans="1:15" x14ac:dyDescent="0.2">
      <c r="A1274" s="57" t="s">
        <v>44</v>
      </c>
      <c r="B1274" s="219">
        <f>_xll.qlInterestRateIndexFixingDate(IborIndex&amp;"6M",C1274,Trigger)</f>
        <v>48206</v>
      </c>
      <c r="C1274" s="219">
        <f>_xll.qlCalendarAdvance(Calendar,C1273,A1274,"f",,Trigger)</f>
        <v>48212</v>
      </c>
      <c r="D1274" s="102" t="e">
        <f>EUR1M!AP1273</f>
        <v>#VALUE!</v>
      </c>
      <c r="E1274" s="102">
        <f>EUR1M!AQ1273</f>
        <v>1.5967924186517667E-2</v>
      </c>
      <c r="F1274" s="220" t="e">
        <f t="shared" si="76"/>
        <v>#VALUE!</v>
      </c>
      <c r="G1274" s="102" t="e">
        <f>EUR3M!AX1273</f>
        <v>#VALUE!</v>
      </c>
      <c r="H1274" s="102">
        <f>EUR3M!AY1273</f>
        <v>1.6568971382118165E-2</v>
      </c>
      <c r="I1274" s="220" t="e">
        <f t="shared" si="77"/>
        <v>#VALUE!</v>
      </c>
      <c r="J1274" s="102" t="e">
        <f>EUR6M!AX1273</f>
        <v>#VALUE!</v>
      </c>
      <c r="K1274" s="102">
        <f>EUR6M!AY1273</f>
        <v>1.6612602495502816E-2</v>
      </c>
      <c r="L1274" s="220" t="e">
        <f t="shared" si="78"/>
        <v>#VALUE!</v>
      </c>
      <c r="M1274" s="102" t="e">
        <f>EUR1Y!AX1273</f>
        <v>#VALUE!</v>
      </c>
      <c r="N1274" s="102">
        <f>EUR1Y!AY1273</f>
        <v>1.700654087601941E-2</v>
      </c>
      <c r="O1274" s="220" t="e">
        <f t="shared" si="79"/>
        <v>#VALUE!</v>
      </c>
    </row>
    <row r="1275" spans="1:15" x14ac:dyDescent="0.2">
      <c r="A1275" s="57" t="s">
        <v>44</v>
      </c>
      <c r="B1275" s="219">
        <f>_xll.qlInterestRateIndexFixingDate(IborIndex&amp;"6M",C1275,Trigger)</f>
        <v>48215</v>
      </c>
      <c r="C1275" s="219">
        <f>_xll.qlCalendarAdvance(Calendar,C1274,A1275,"f",,Trigger)</f>
        <v>48219</v>
      </c>
      <c r="D1275" s="102" t="e">
        <f>EUR1M!AP1274</f>
        <v>#VALUE!</v>
      </c>
      <c r="E1275" s="102">
        <f>EUR1M!AQ1274</f>
        <v>1.5962780243105879E-2</v>
      </c>
      <c r="F1275" s="220" t="e">
        <f t="shared" si="76"/>
        <v>#VALUE!</v>
      </c>
      <c r="G1275" s="102" t="e">
        <f>EUR3M!AX1274</f>
        <v>#VALUE!</v>
      </c>
      <c r="H1275" s="102">
        <f>EUR3M!AY1274</f>
        <v>1.6562616609422414E-2</v>
      </c>
      <c r="I1275" s="220" t="e">
        <f t="shared" si="77"/>
        <v>#VALUE!</v>
      </c>
      <c r="J1275" s="102" t="e">
        <f>EUR6M!AX1274</f>
        <v>#VALUE!</v>
      </c>
      <c r="K1275" s="102">
        <f>EUR6M!AY1274</f>
        <v>1.6606528549472283E-2</v>
      </c>
      <c r="L1275" s="220" t="e">
        <f t="shared" si="78"/>
        <v>#VALUE!</v>
      </c>
      <c r="M1275" s="102" t="e">
        <f>EUR1Y!AX1274</f>
        <v>#VALUE!</v>
      </c>
      <c r="N1275" s="102">
        <f>EUR1Y!AY1274</f>
        <v>1.700023761595772E-2</v>
      </c>
      <c r="O1275" s="220" t="e">
        <f t="shared" si="79"/>
        <v>#VALUE!</v>
      </c>
    </row>
    <row r="1276" spans="1:15" x14ac:dyDescent="0.2">
      <c r="A1276" s="57" t="s">
        <v>44</v>
      </c>
      <c r="B1276" s="219">
        <f>_xll.qlInterestRateIndexFixingDate(IborIndex&amp;"6M",C1276,Trigger)</f>
        <v>48222</v>
      </c>
      <c r="C1276" s="219">
        <f>_xll.qlCalendarAdvance(Calendar,C1275,A1276,"f",,Trigger)</f>
        <v>48226</v>
      </c>
      <c r="D1276" s="102" t="e">
        <f>EUR1M!AP1275</f>
        <v>#VALUE!</v>
      </c>
      <c r="E1276" s="102">
        <f>EUR1M!AQ1275</f>
        <v>1.5956840641460357E-2</v>
      </c>
      <c r="F1276" s="220" t="e">
        <f t="shared" si="76"/>
        <v>#VALUE!</v>
      </c>
      <c r="G1276" s="102" t="e">
        <f>EUR3M!AX1275</f>
        <v>#VALUE!</v>
      </c>
      <c r="H1276" s="102">
        <f>EUR3M!AY1275</f>
        <v>1.6556238017303743E-2</v>
      </c>
      <c r="I1276" s="220" t="e">
        <f t="shared" si="77"/>
        <v>#VALUE!</v>
      </c>
      <c r="J1276" s="102" t="e">
        <f>EUR6M!AX1275</f>
        <v>#VALUE!</v>
      </c>
      <c r="K1276" s="102">
        <f>EUR6M!AY1275</f>
        <v>1.6599425917208411E-2</v>
      </c>
      <c r="L1276" s="220" t="e">
        <f t="shared" si="78"/>
        <v>#VALUE!</v>
      </c>
      <c r="M1276" s="102" t="e">
        <f>EUR1Y!AX1275</f>
        <v>#VALUE!</v>
      </c>
      <c r="N1276" s="102">
        <f>EUR1Y!AY1275</f>
        <v>1.6993015543260232E-2</v>
      </c>
      <c r="O1276" s="220" t="e">
        <f t="shared" si="79"/>
        <v>#VALUE!</v>
      </c>
    </row>
    <row r="1277" spans="1:15" x14ac:dyDescent="0.2">
      <c r="A1277" s="57" t="s">
        <v>44</v>
      </c>
      <c r="B1277" s="219">
        <f>_xll.qlInterestRateIndexFixingDate(IborIndex&amp;"6M",C1277,Trigger)</f>
        <v>48229</v>
      </c>
      <c r="C1277" s="219">
        <f>_xll.qlCalendarAdvance(Calendar,C1276,A1277,"f",,Trigger)</f>
        <v>48233</v>
      </c>
      <c r="D1277" s="102" t="e">
        <f>EUR1M!AP1276</f>
        <v>#VALUE!</v>
      </c>
      <c r="E1277" s="102">
        <f>EUR1M!AQ1276</f>
        <v>1.5950880500464615E-2</v>
      </c>
      <c r="F1277" s="220" t="e">
        <f t="shared" si="76"/>
        <v>#VALUE!</v>
      </c>
      <c r="G1277" s="102" t="e">
        <f>EUR3M!AX1276</f>
        <v>#VALUE!</v>
      </c>
      <c r="H1277" s="102">
        <f>EUR3M!AY1276</f>
        <v>1.6549835762281348E-2</v>
      </c>
      <c r="I1277" s="220" t="e">
        <f t="shared" si="77"/>
        <v>#VALUE!</v>
      </c>
      <c r="J1277" s="102" t="e">
        <f>EUR6M!AX1276</f>
        <v>#VALUE!</v>
      </c>
      <c r="K1277" s="102">
        <f>EUR6M!AY1276</f>
        <v>1.6592305827796285E-2</v>
      </c>
      <c r="L1277" s="220" t="e">
        <f t="shared" si="78"/>
        <v>#VALUE!</v>
      </c>
      <c r="M1277" s="102" t="e">
        <f>EUR1Y!AX1276</f>
        <v>#VALUE!</v>
      </c>
      <c r="N1277" s="102">
        <f>EUR1Y!AY1276</f>
        <v>1.6985780024997652E-2</v>
      </c>
      <c r="O1277" s="220" t="e">
        <f t="shared" si="79"/>
        <v>#VALUE!</v>
      </c>
    </row>
    <row r="1278" spans="1:15" x14ac:dyDescent="0.2">
      <c r="A1278" s="57" t="s">
        <v>44</v>
      </c>
      <c r="B1278" s="219">
        <f>_xll.qlInterestRateIndexFixingDate(IborIndex&amp;"6M",C1278,Trigger)</f>
        <v>48236</v>
      </c>
      <c r="C1278" s="219">
        <f>_xll.qlCalendarAdvance(Calendar,C1277,A1278,"f",,Trigger)</f>
        <v>48240</v>
      </c>
      <c r="D1278" s="102" t="e">
        <f>EUR1M!AP1277</f>
        <v>#VALUE!</v>
      </c>
      <c r="E1278" s="102">
        <f>EUR1M!AQ1277</f>
        <v>1.5945127429639452E-2</v>
      </c>
      <c r="F1278" s="220" t="e">
        <f t="shared" si="76"/>
        <v>#VALUE!</v>
      </c>
      <c r="G1278" s="102" t="e">
        <f>EUR3M!AX1277</f>
        <v>#VALUE!</v>
      </c>
      <c r="H1278" s="102">
        <f>EUR3M!AY1277</f>
        <v>1.6543410000869153E-2</v>
      </c>
      <c r="I1278" s="220" t="e">
        <f t="shared" si="77"/>
        <v>#VALUE!</v>
      </c>
      <c r="J1278" s="102" t="e">
        <f>EUR6M!AX1277</f>
        <v>#VALUE!</v>
      </c>
      <c r="K1278" s="102">
        <f>EUR6M!AY1277</f>
        <v>1.6585168452755407E-2</v>
      </c>
      <c r="L1278" s="220" t="e">
        <f t="shared" si="78"/>
        <v>#VALUE!</v>
      </c>
      <c r="M1278" s="102" t="e">
        <f>EUR1Y!AX1277</f>
        <v>#VALUE!</v>
      </c>
      <c r="N1278" s="102">
        <f>EUR1Y!AY1277</f>
        <v>1.6978531228562594E-2</v>
      </c>
      <c r="O1278" s="220" t="e">
        <f t="shared" si="79"/>
        <v>#VALUE!</v>
      </c>
    </row>
    <row r="1279" spans="1:15" x14ac:dyDescent="0.2">
      <c r="A1279" s="57" t="s">
        <v>44</v>
      </c>
      <c r="B1279" s="219">
        <f>_xll.qlInterestRateIndexFixingDate(IborIndex&amp;"6M",C1279,Trigger)</f>
        <v>48243</v>
      </c>
      <c r="C1279" s="219">
        <f>_xll.qlCalendarAdvance(Calendar,C1278,A1279,"f",,Trigger)</f>
        <v>48247</v>
      </c>
      <c r="D1279" s="102" t="e">
        <f>EUR1M!AP1278</f>
        <v>#VALUE!</v>
      </c>
      <c r="E1279" s="102">
        <f>EUR1M!AQ1278</f>
        <v>1.5939131818520146E-2</v>
      </c>
      <c r="F1279" s="220" t="e">
        <f t="shared" si="76"/>
        <v>#VALUE!</v>
      </c>
      <c r="G1279" s="102" t="e">
        <f>EUR3M!AX1278</f>
        <v>#VALUE!</v>
      </c>
      <c r="H1279" s="102">
        <f>EUR3M!AY1278</f>
        <v>1.653704657615318E-2</v>
      </c>
      <c r="I1279" s="220" t="e">
        <f t="shared" si="77"/>
        <v>#VALUE!</v>
      </c>
      <c r="J1279" s="102" t="e">
        <f>EUR6M!AX1278</f>
        <v>#VALUE!</v>
      </c>
      <c r="K1279" s="102">
        <f>EUR6M!AY1278</f>
        <v>1.657801396360396E-2</v>
      </c>
      <c r="L1279" s="220" t="e">
        <f t="shared" si="78"/>
        <v>#VALUE!</v>
      </c>
      <c r="M1279" s="102" t="e">
        <f>EUR1Y!AX1278</f>
        <v>#VALUE!</v>
      </c>
      <c r="N1279" s="102">
        <f>EUR1Y!AY1278</f>
        <v>1.6971269321343775E-2</v>
      </c>
      <c r="O1279" s="220" t="e">
        <f t="shared" si="79"/>
        <v>#VALUE!</v>
      </c>
    </row>
    <row r="1280" spans="1:15" x14ac:dyDescent="0.2">
      <c r="A1280" s="57" t="s">
        <v>44</v>
      </c>
      <c r="B1280" s="219">
        <f>_xll.qlInterestRateIndexFixingDate(IborIndex&amp;"6M",C1280,Trigger)</f>
        <v>48250</v>
      </c>
      <c r="C1280" s="219">
        <f>_xll.qlCalendarAdvance(Calendar,C1279,A1280,"f",,Trigger)</f>
        <v>48254</v>
      </c>
      <c r="D1280" s="102" t="e">
        <f>EUR1M!AP1279</f>
        <v>#VALUE!</v>
      </c>
      <c r="E1280" s="102">
        <f>EUR1M!AQ1279</f>
        <v>1.5933116161708838E-2</v>
      </c>
      <c r="F1280" s="220" t="e">
        <f t="shared" si="76"/>
        <v>#VALUE!</v>
      </c>
      <c r="G1280" s="102" t="e">
        <f>EUR3M!AX1279</f>
        <v>#VALUE!</v>
      </c>
      <c r="H1280" s="102">
        <f>EUR3M!AY1279</f>
        <v>1.6530576195468605E-2</v>
      </c>
      <c r="I1280" s="220" t="e">
        <f t="shared" si="77"/>
        <v>#VALUE!</v>
      </c>
      <c r="J1280" s="102" t="e">
        <f>EUR6M!AX1279</f>
        <v>#VALUE!</v>
      </c>
      <c r="K1280" s="102">
        <f>EUR6M!AY1279</f>
        <v>1.6570842531858813E-2</v>
      </c>
      <c r="L1280" s="220" t="e">
        <f t="shared" si="78"/>
        <v>#VALUE!</v>
      </c>
      <c r="M1280" s="102" t="e">
        <f>EUR1Y!AX1279</f>
        <v>#VALUE!</v>
      </c>
      <c r="N1280" s="102">
        <f>EUR1Y!AY1279</f>
        <v>1.6963994470725344E-2</v>
      </c>
      <c r="O1280" s="220" t="e">
        <f t="shared" si="79"/>
        <v>#VALUE!</v>
      </c>
    </row>
    <row r="1281" spans="1:15" x14ac:dyDescent="0.2">
      <c r="A1281" s="57" t="s">
        <v>44</v>
      </c>
      <c r="B1281" s="219">
        <f>_xll.qlInterestRateIndexFixingDate(IborIndex&amp;"6M",C1281,Trigger)</f>
        <v>48257</v>
      </c>
      <c r="C1281" s="219">
        <f>_xll.qlCalendarAdvance(Calendar,C1280,A1281,"f",,Trigger)</f>
        <v>48261</v>
      </c>
      <c r="D1281" s="102" t="e">
        <f>EUR1M!AP1280</f>
        <v>#VALUE!</v>
      </c>
      <c r="E1281" s="102">
        <f>EUR1M!AQ1280</f>
        <v>1.5927080635544471E-2</v>
      </c>
      <c r="F1281" s="220" t="e">
        <f t="shared" si="76"/>
        <v>#VALUE!</v>
      </c>
      <c r="G1281" s="102" t="e">
        <f>EUR3M!AX1280</f>
        <v>#VALUE!</v>
      </c>
      <c r="H1281" s="102">
        <f>EUR3M!AY1280</f>
        <v>1.6524082767697124E-2</v>
      </c>
      <c r="I1281" s="220" t="e">
        <f t="shared" si="77"/>
        <v>#VALUE!</v>
      </c>
      <c r="J1281" s="102" t="e">
        <f>EUR6M!AX1280</f>
        <v>#VALUE!</v>
      </c>
      <c r="K1281" s="102">
        <f>EUR6M!AY1280</f>
        <v>1.6563654329032434E-2</v>
      </c>
      <c r="L1281" s="220" t="e">
        <f t="shared" si="78"/>
        <v>#VALUE!</v>
      </c>
      <c r="M1281" s="102" t="e">
        <f>EUR1Y!AX1280</f>
        <v>#VALUE!</v>
      </c>
      <c r="N1281" s="102">
        <f>EUR1Y!AY1280</f>
        <v>1.6956706844087104E-2</v>
      </c>
      <c r="O1281" s="220" t="e">
        <f t="shared" si="79"/>
        <v>#VALUE!</v>
      </c>
    </row>
    <row r="1282" spans="1:15" x14ac:dyDescent="0.2">
      <c r="A1282" s="57" t="s">
        <v>44</v>
      </c>
      <c r="B1282" s="219">
        <f>_xll.qlInterestRateIndexFixingDate(IborIndex&amp;"6M",C1282,Trigger)</f>
        <v>48264</v>
      </c>
      <c r="C1282" s="219">
        <f>_xll.qlCalendarAdvance(Calendar,C1281,A1282,"f",,Trigger)</f>
        <v>48268</v>
      </c>
      <c r="D1282" s="102" t="e">
        <f>EUR1M!AP1281</f>
        <v>#VALUE!</v>
      </c>
      <c r="E1282" s="102">
        <f>EUR1M!AQ1281</f>
        <v>1.5920695046613371E-2</v>
      </c>
      <c r="F1282" s="220" t="e">
        <f t="shared" si="76"/>
        <v>#VALUE!</v>
      </c>
      <c r="G1282" s="102" t="e">
        <f>EUR3M!AX1281</f>
        <v>#VALUE!</v>
      </c>
      <c r="H1282" s="102">
        <f>EUR3M!AY1281</f>
        <v>1.6517566449347321E-2</v>
      </c>
      <c r="I1282" s="220" t="e">
        <f t="shared" si="77"/>
        <v>#VALUE!</v>
      </c>
      <c r="J1282" s="102" t="e">
        <f>EUR6M!AX1281</f>
        <v>#VALUE!</v>
      </c>
      <c r="K1282" s="102">
        <f>EUR6M!AY1281</f>
        <v>1.6556449526636867E-2</v>
      </c>
      <c r="L1282" s="220" t="e">
        <f t="shared" si="78"/>
        <v>#VALUE!</v>
      </c>
      <c r="M1282" s="102" t="e">
        <f>EUR1Y!AX1281</f>
        <v>#VALUE!</v>
      </c>
      <c r="N1282" s="102">
        <f>EUR1Y!AY1281</f>
        <v>1.6949406608804517E-2</v>
      </c>
      <c r="O1282" s="220" t="e">
        <f t="shared" si="79"/>
        <v>#VALUE!</v>
      </c>
    </row>
    <row r="1283" spans="1:15" x14ac:dyDescent="0.2">
      <c r="A1283" s="57" t="s">
        <v>44</v>
      </c>
      <c r="B1283" s="219">
        <f>_xll.qlInterestRateIndexFixingDate(IborIndex&amp;"6M",C1283,Trigger)</f>
        <v>48271</v>
      </c>
      <c r="C1283" s="219">
        <f>_xll.qlCalendarAdvance(Calendar,C1282,A1283,"f",,Trigger)</f>
        <v>48275</v>
      </c>
      <c r="D1283" s="102" t="e">
        <f>EUR1M!AP1282</f>
        <v>#VALUE!</v>
      </c>
      <c r="E1283" s="102">
        <f>EUR1M!AQ1282</f>
        <v>1.5914698204510247E-2</v>
      </c>
      <c r="F1283" s="220" t="e">
        <f t="shared" si="76"/>
        <v>#VALUE!</v>
      </c>
      <c r="G1283" s="102" t="e">
        <f>EUR3M!AX1282</f>
        <v>#VALUE!</v>
      </c>
      <c r="H1283" s="102">
        <f>EUR3M!AY1282</f>
        <v>1.6510840573328928E-2</v>
      </c>
      <c r="I1283" s="220" t="e">
        <f t="shared" si="77"/>
        <v>#VALUE!</v>
      </c>
      <c r="J1283" s="102" t="e">
        <f>EUR6M!AX1282</f>
        <v>#VALUE!</v>
      </c>
      <c r="K1283" s="102">
        <f>EUR6M!AY1282</f>
        <v>1.6548658797810596E-2</v>
      </c>
      <c r="L1283" s="220" t="e">
        <f t="shared" si="78"/>
        <v>#VALUE!</v>
      </c>
      <c r="M1283" s="102" t="e">
        <f>EUR1Y!AX1282</f>
        <v>#VALUE!</v>
      </c>
      <c r="N1283" s="102">
        <f>EUR1Y!AY1282</f>
        <v>1.6942495792523715E-2</v>
      </c>
      <c r="O1283" s="220" t="e">
        <f t="shared" si="79"/>
        <v>#VALUE!</v>
      </c>
    </row>
    <row r="1284" spans="1:15" x14ac:dyDescent="0.2">
      <c r="A1284" s="57" t="s">
        <v>44</v>
      </c>
      <c r="B1284" s="219">
        <f>_xll.qlInterestRateIndexFixingDate(IborIndex&amp;"6M",C1284,Trigger)</f>
        <v>48278</v>
      </c>
      <c r="C1284" s="219">
        <f>_xll.qlCalendarAdvance(Calendar,C1283,A1284,"f",,Trigger)</f>
        <v>48282</v>
      </c>
      <c r="D1284" s="102" t="e">
        <f>EUR1M!AP1283</f>
        <v>#VALUE!</v>
      </c>
      <c r="E1284" s="102">
        <f>EUR1M!AQ1283</f>
        <v>1.5908599226245324E-2</v>
      </c>
      <c r="F1284" s="220" t="e">
        <f t="shared" ref="F1284:F1347" si="80">(D1284-E1284)*10000</f>
        <v>#VALUE!</v>
      </c>
      <c r="G1284" s="102" t="e">
        <f>EUR3M!AX1283</f>
        <v>#VALUE!</v>
      </c>
      <c r="H1284" s="102">
        <f>EUR3M!AY1283</f>
        <v>1.6504275178347343E-2</v>
      </c>
      <c r="I1284" s="220" t="e">
        <f t="shared" ref="I1284:I1347" si="81">(G1284-H1284)*10000</f>
        <v>#VALUE!</v>
      </c>
      <c r="J1284" s="102" t="e">
        <f>EUR6M!AX1283</f>
        <v>#VALUE!</v>
      </c>
      <c r="K1284" s="102">
        <f>EUR6M!AY1283</f>
        <v>1.654141558633784E-2</v>
      </c>
      <c r="L1284" s="220" t="e">
        <f t="shared" ref="L1284:L1347" si="82">(J1284-K1284)*10000</f>
        <v>#VALUE!</v>
      </c>
      <c r="M1284" s="102" t="e">
        <f>EUR1Y!AX1283</f>
        <v>#VALUE!</v>
      </c>
      <c r="N1284" s="102">
        <f>EUR1Y!AY1283</f>
        <v>1.6935174170275402E-2</v>
      </c>
      <c r="O1284" s="220" t="e">
        <f t="shared" ref="O1284:O1347" si="83">(M1284-N1284)*10000</f>
        <v>#VALUE!</v>
      </c>
    </row>
    <row r="1285" spans="1:15" x14ac:dyDescent="0.2">
      <c r="A1285" s="57" t="s">
        <v>44</v>
      </c>
      <c r="B1285" s="219">
        <f>_xll.qlInterestRateIndexFixingDate(IborIndex&amp;"6M",C1285,Trigger)</f>
        <v>48285</v>
      </c>
      <c r="C1285" s="219">
        <f>_xll.qlCalendarAdvance(Calendar,C1284,A1285,"f",,Trigger)</f>
        <v>48289</v>
      </c>
      <c r="D1285" s="102" t="e">
        <f>EUR1M!AP1284</f>
        <v>#VALUE!</v>
      </c>
      <c r="E1285" s="102">
        <f>EUR1M!AQ1284</f>
        <v>1.5902481119534073E-2</v>
      </c>
      <c r="F1285" s="220" t="e">
        <f t="shared" si="80"/>
        <v>#VALUE!</v>
      </c>
      <c r="G1285" s="102" t="e">
        <f>EUR3M!AX1284</f>
        <v>#VALUE!</v>
      </c>
      <c r="H1285" s="102">
        <f>EUR3M!AY1284</f>
        <v>1.6497687382842581E-2</v>
      </c>
      <c r="I1285" s="220" t="e">
        <f t="shared" si="81"/>
        <v>#VALUE!</v>
      </c>
      <c r="J1285" s="102" t="e">
        <f>EUR6M!AX1284</f>
        <v>#VALUE!</v>
      </c>
      <c r="K1285" s="102">
        <f>EUR6M!AY1284</f>
        <v>1.6534156336464365E-2</v>
      </c>
      <c r="L1285" s="220" t="e">
        <f t="shared" si="82"/>
        <v>#VALUE!</v>
      </c>
      <c r="M1285" s="102" t="e">
        <f>EUR1Y!AX1284</f>
        <v>#VALUE!</v>
      </c>
      <c r="N1285" s="102">
        <f>EUR1Y!AY1284</f>
        <v>1.6927840406882447E-2</v>
      </c>
      <c r="O1285" s="220" t="e">
        <f t="shared" si="83"/>
        <v>#VALUE!</v>
      </c>
    </row>
    <row r="1286" spans="1:15" x14ac:dyDescent="0.2">
      <c r="A1286" s="57" t="s">
        <v>44</v>
      </c>
      <c r="B1286" s="219">
        <f>_xll.qlInterestRateIndexFixingDate(IborIndex&amp;"6M",C1286,Trigger)</f>
        <v>48292</v>
      </c>
      <c r="C1286" s="219">
        <f>_xll.qlCalendarAdvance(Calendar,C1285,A1286,"f",,Trigger)</f>
        <v>48296</v>
      </c>
      <c r="D1286" s="102" t="e">
        <f>EUR1M!AP1285</f>
        <v>#VALUE!</v>
      </c>
      <c r="E1286" s="102">
        <f>EUR1M!AQ1285</f>
        <v>1.5896344060735423E-2</v>
      </c>
      <c r="F1286" s="220" t="e">
        <f t="shared" si="80"/>
        <v>#VALUE!</v>
      </c>
      <c r="G1286" s="102" t="e">
        <f>EUR3M!AX1285</f>
        <v>#VALUE!</v>
      </c>
      <c r="H1286" s="102">
        <f>EUR3M!AY1285</f>
        <v>1.649107734333553E-2</v>
      </c>
      <c r="I1286" s="220" t="e">
        <f t="shared" si="81"/>
        <v>#VALUE!</v>
      </c>
      <c r="J1286" s="102" t="e">
        <f>EUR6M!AX1285</f>
        <v>#VALUE!</v>
      </c>
      <c r="K1286" s="102">
        <f>EUR6M!AY1285</f>
        <v>1.6526881219727372E-2</v>
      </c>
      <c r="L1286" s="220" t="e">
        <f t="shared" si="82"/>
        <v>#VALUE!</v>
      </c>
      <c r="M1286" s="102" t="e">
        <f>EUR1Y!AX1285</f>
        <v>#VALUE!</v>
      </c>
      <c r="N1286" s="102">
        <f>EUR1Y!AY1285</f>
        <v>1.6920494669678401E-2</v>
      </c>
      <c r="O1286" s="220" t="e">
        <f t="shared" si="83"/>
        <v>#VALUE!</v>
      </c>
    </row>
    <row r="1287" spans="1:15" x14ac:dyDescent="0.2">
      <c r="A1287" s="57" t="s">
        <v>44</v>
      </c>
      <c r="B1287" s="219">
        <f>_xll.qlInterestRateIndexFixingDate(IborIndex&amp;"6M",C1287,Trigger)</f>
        <v>48297</v>
      </c>
      <c r="C1287" s="219">
        <f>_xll.qlCalendarAdvance(Calendar,C1286,A1287,"f",,Trigger)</f>
        <v>48303</v>
      </c>
      <c r="D1287" s="102" t="e">
        <f>EUR1M!AP1286</f>
        <v>#VALUE!</v>
      </c>
      <c r="E1287" s="102">
        <f>EUR1M!AQ1286</f>
        <v>1.5890188226220792E-2</v>
      </c>
      <c r="F1287" s="220" t="e">
        <f t="shared" si="80"/>
        <v>#VALUE!</v>
      </c>
      <c r="G1287" s="102" t="e">
        <f>EUR3M!AX1286</f>
        <v>#VALUE!</v>
      </c>
      <c r="H1287" s="102">
        <f>EUR3M!AY1286</f>
        <v>1.648444521634446E-2</v>
      </c>
      <c r="I1287" s="220" t="e">
        <f t="shared" si="81"/>
        <v>#VALUE!</v>
      </c>
      <c r="J1287" s="102" t="e">
        <f>EUR6M!AX1286</f>
        <v>#VALUE!</v>
      </c>
      <c r="K1287" s="102">
        <f>EUR6M!AY1286</f>
        <v>1.6520034696944057E-2</v>
      </c>
      <c r="L1287" s="220" t="e">
        <f t="shared" si="82"/>
        <v>#VALUE!</v>
      </c>
      <c r="M1287" s="102" t="e">
        <f>EUR1Y!AX1286</f>
        <v>#VALUE!</v>
      </c>
      <c r="N1287" s="102">
        <f>EUR1Y!AY1286</f>
        <v>1.6913137125991771E-2</v>
      </c>
      <c r="O1287" s="220" t="e">
        <f t="shared" si="83"/>
        <v>#VALUE!</v>
      </c>
    </row>
    <row r="1288" spans="1:15" x14ac:dyDescent="0.2">
      <c r="A1288" s="57" t="s">
        <v>44</v>
      </c>
      <c r="B1288" s="219">
        <f>_xll.qlInterestRateIndexFixingDate(IborIndex&amp;"6M",C1288,Trigger)</f>
        <v>48306</v>
      </c>
      <c r="C1288" s="219">
        <f>_xll.qlCalendarAdvance(Calendar,C1287,A1288,"f",,Trigger)</f>
        <v>48310</v>
      </c>
      <c r="D1288" s="102" t="e">
        <f>EUR1M!AP1287</f>
        <v>#VALUE!</v>
      </c>
      <c r="E1288" s="102">
        <f>EUR1M!AQ1287</f>
        <v>1.5884013792344109E-2</v>
      </c>
      <c r="F1288" s="220" t="e">
        <f t="shared" si="80"/>
        <v>#VALUE!</v>
      </c>
      <c r="G1288" s="102" t="e">
        <f>EUR3M!AX1287</f>
        <v>#VALUE!</v>
      </c>
      <c r="H1288" s="102">
        <f>EUR3M!AY1287</f>
        <v>1.6477893968353523E-2</v>
      </c>
      <c r="I1288" s="220" t="e">
        <f t="shared" si="81"/>
        <v>#VALUE!</v>
      </c>
      <c r="J1288" s="102" t="e">
        <f>EUR6M!AX1287</f>
        <v>#VALUE!</v>
      </c>
      <c r="K1288" s="102">
        <f>EUR6M!AY1287</f>
        <v>1.6512732512735499E-2</v>
      </c>
      <c r="L1288" s="220" t="e">
        <f t="shared" si="82"/>
        <v>#VALUE!</v>
      </c>
      <c r="M1288" s="102" t="e">
        <f>EUR1Y!AX1287</f>
        <v>#VALUE!</v>
      </c>
      <c r="N1288" s="102">
        <f>EUR1Y!AY1287</f>
        <v>1.6905767943146459E-2</v>
      </c>
      <c r="O1288" s="220" t="e">
        <f t="shared" si="83"/>
        <v>#VALUE!</v>
      </c>
    </row>
    <row r="1289" spans="1:15" x14ac:dyDescent="0.2">
      <c r="A1289" s="57" t="s">
        <v>44</v>
      </c>
      <c r="B1289" s="219">
        <f>_xll.qlInterestRateIndexFixingDate(IborIndex&amp;"6M",C1289,Trigger)</f>
        <v>48313</v>
      </c>
      <c r="C1289" s="219">
        <f>_xll.qlCalendarAdvance(Calendar,C1288,A1289,"f",,Trigger)</f>
        <v>48317</v>
      </c>
      <c r="D1289" s="102" t="e">
        <f>EUR1M!AP1288</f>
        <v>#VALUE!</v>
      </c>
      <c r="E1289" s="102">
        <f>EUR1M!AQ1288</f>
        <v>1.58778209354693E-2</v>
      </c>
      <c r="F1289" s="220" t="e">
        <f t="shared" si="80"/>
        <v>#VALUE!</v>
      </c>
      <c r="G1289" s="102" t="e">
        <f>EUR3M!AX1288</f>
        <v>#VALUE!</v>
      </c>
      <c r="H1289" s="102">
        <f>EUR3M!AY1288</f>
        <v>1.6471219966520581E-2</v>
      </c>
      <c r="I1289" s="220" t="e">
        <f t="shared" si="81"/>
        <v>#VALUE!</v>
      </c>
      <c r="J1289" s="102" t="e">
        <f>EUR6M!AX1288</f>
        <v>#VALUE!</v>
      </c>
      <c r="K1289" s="102">
        <f>EUR6M!AY1288</f>
        <v>1.6505414941176529E-2</v>
      </c>
      <c r="L1289" s="220" t="e">
        <f t="shared" si="82"/>
        <v>#VALUE!</v>
      </c>
      <c r="M1289" s="102" t="e">
        <f>EUR1Y!AX1288</f>
        <v>#VALUE!</v>
      </c>
      <c r="N1289" s="102">
        <f>EUR1Y!AY1288</f>
        <v>1.6897825342849622E-2</v>
      </c>
      <c r="O1289" s="220" t="e">
        <f t="shared" si="83"/>
        <v>#VALUE!</v>
      </c>
    </row>
    <row r="1290" spans="1:15" x14ac:dyDescent="0.2">
      <c r="A1290" s="57" t="s">
        <v>44</v>
      </c>
      <c r="B1290" s="219">
        <f>_xll.qlInterestRateIndexFixingDate(IborIndex&amp;"6M",C1290,Trigger)</f>
        <v>48320</v>
      </c>
      <c r="C1290" s="219">
        <f>_xll.qlCalendarAdvance(Calendar,C1289,A1290,"f",,Trigger)</f>
        <v>48324</v>
      </c>
      <c r="D1290" s="102" t="e">
        <f>EUR1M!AP1289</f>
        <v>#VALUE!</v>
      </c>
      <c r="E1290" s="102">
        <f>EUR1M!AQ1289</f>
        <v>1.5871609831952793E-2</v>
      </c>
      <c r="F1290" s="220" t="e">
        <f t="shared" si="80"/>
        <v>#VALUE!</v>
      </c>
      <c r="G1290" s="102" t="e">
        <f>EUR3M!AX1289</f>
        <v>#VALUE!</v>
      </c>
      <c r="H1290" s="102">
        <f>EUR3M!AY1289</f>
        <v>1.6464524336438555E-2</v>
      </c>
      <c r="I1290" s="220" t="e">
        <f t="shared" si="81"/>
        <v>#VALUE!</v>
      </c>
      <c r="J1290" s="102" t="e">
        <f>EUR6M!AX1289</f>
        <v>#VALUE!</v>
      </c>
      <c r="K1290" s="102">
        <f>EUR6M!AY1289</f>
        <v>1.6498082153771493E-2</v>
      </c>
      <c r="L1290" s="220" t="e">
        <f t="shared" si="82"/>
        <v>#VALUE!</v>
      </c>
      <c r="M1290" s="102" t="e">
        <f>EUR1Y!AX1289</f>
        <v>#VALUE!</v>
      </c>
      <c r="N1290" s="102">
        <f>EUR1Y!AY1289</f>
        <v>1.6890995329253974E-2</v>
      </c>
      <c r="O1290" s="220" t="e">
        <f t="shared" si="83"/>
        <v>#VALUE!</v>
      </c>
    </row>
    <row r="1291" spans="1:15" x14ac:dyDescent="0.2">
      <c r="A1291" s="57" t="s">
        <v>44</v>
      </c>
      <c r="B1291" s="219">
        <f>_xll.qlInterestRateIndexFixingDate(IborIndex&amp;"6M",C1291,Trigger)</f>
        <v>48327</v>
      </c>
      <c r="C1291" s="219">
        <f>_xll.qlCalendarAdvance(Calendar,C1290,A1291,"f",,Trigger)</f>
        <v>48331</v>
      </c>
      <c r="D1291" s="102" t="e">
        <f>EUR1M!AP1290</f>
        <v>#VALUE!</v>
      </c>
      <c r="E1291" s="102">
        <f>EUR1M!AQ1290</f>
        <v>1.586538065816101E-2</v>
      </c>
      <c r="F1291" s="220" t="e">
        <f t="shared" si="80"/>
        <v>#VALUE!</v>
      </c>
      <c r="G1291" s="102" t="e">
        <f>EUR3M!AX1290</f>
        <v>#VALUE!</v>
      </c>
      <c r="H1291" s="102">
        <f>EUR3M!AY1290</f>
        <v>1.6457807234614347E-2</v>
      </c>
      <c r="I1291" s="220" t="e">
        <f t="shared" si="81"/>
        <v>#VALUE!</v>
      </c>
      <c r="J1291" s="102" t="e">
        <f>EUR6M!AX1290</f>
        <v>#VALUE!</v>
      </c>
      <c r="K1291" s="102">
        <f>EUR6M!AY1290</f>
        <v>1.6490734322021229E-2</v>
      </c>
      <c r="L1291" s="220" t="e">
        <f t="shared" si="82"/>
        <v>#VALUE!</v>
      </c>
      <c r="M1291" s="102" t="e">
        <f>EUR1Y!AX1290</f>
        <v>#VALUE!</v>
      </c>
      <c r="N1291" s="102">
        <f>EUR1Y!AY1290</f>
        <v>1.6883592232832281E-2</v>
      </c>
      <c r="O1291" s="220" t="e">
        <f t="shared" si="83"/>
        <v>#VALUE!</v>
      </c>
    </row>
    <row r="1292" spans="1:15" x14ac:dyDescent="0.2">
      <c r="A1292" s="57" t="s">
        <v>44</v>
      </c>
      <c r="B1292" s="219">
        <f>_xll.qlInterestRateIndexFixingDate(IborIndex&amp;"6M",C1292,Trigger)</f>
        <v>48334</v>
      </c>
      <c r="C1292" s="219">
        <f>_xll.qlCalendarAdvance(Calendar,C1291,A1292,"f",,Trigger)</f>
        <v>48338</v>
      </c>
      <c r="D1292" s="102" t="e">
        <f>EUR1M!AP1291</f>
        <v>#VALUE!</v>
      </c>
      <c r="E1292" s="102">
        <f>EUR1M!AQ1291</f>
        <v>1.5859133590450381E-2</v>
      </c>
      <c r="F1292" s="220" t="e">
        <f t="shared" si="80"/>
        <v>#VALUE!</v>
      </c>
      <c r="G1292" s="102" t="e">
        <f>EUR3M!AX1291</f>
        <v>#VALUE!</v>
      </c>
      <c r="H1292" s="102">
        <f>EUR3M!AY1291</f>
        <v>1.6450958747211215E-2</v>
      </c>
      <c r="I1292" s="220" t="e">
        <f t="shared" si="81"/>
        <v>#VALUE!</v>
      </c>
      <c r="J1292" s="102" t="e">
        <f>EUR6M!AX1291</f>
        <v>#VALUE!</v>
      </c>
      <c r="K1292" s="102">
        <f>EUR6M!AY1291</f>
        <v>1.6482906921044527E-2</v>
      </c>
      <c r="L1292" s="220" t="e">
        <f t="shared" si="82"/>
        <v>#VALUE!</v>
      </c>
      <c r="M1292" s="102" t="e">
        <f>EUR1Y!AX1291</f>
        <v>#VALUE!</v>
      </c>
      <c r="N1292" s="102">
        <f>EUR1Y!AY1291</f>
        <v>1.6876178166503081E-2</v>
      </c>
      <c r="O1292" s="220" t="e">
        <f t="shared" si="83"/>
        <v>#VALUE!</v>
      </c>
    </row>
    <row r="1293" spans="1:15" x14ac:dyDescent="0.2">
      <c r="A1293" s="57" t="s">
        <v>44</v>
      </c>
      <c r="B1293" s="219">
        <f>_xll.qlInterestRateIndexFixingDate(IborIndex&amp;"6M",C1293,Trigger)</f>
        <v>48341</v>
      </c>
      <c r="C1293" s="219">
        <f>_xll.qlCalendarAdvance(Calendar,C1292,A1293,"f",,Trigger)</f>
        <v>48345</v>
      </c>
      <c r="D1293" s="102" t="e">
        <f>EUR1M!AP1292</f>
        <v>#VALUE!</v>
      </c>
      <c r="E1293" s="102">
        <f>EUR1M!AQ1292</f>
        <v>1.585286880518233E-2</v>
      </c>
      <c r="F1293" s="220" t="e">
        <f t="shared" si="80"/>
        <v>#VALUE!</v>
      </c>
      <c r="G1293" s="102" t="e">
        <f>EUR3M!AX1292</f>
        <v>#VALUE!</v>
      </c>
      <c r="H1293" s="102">
        <f>EUR3M!AY1292</f>
        <v>1.6444197382160762E-2</v>
      </c>
      <c r="I1293" s="220" t="e">
        <f t="shared" si="81"/>
        <v>#VALUE!</v>
      </c>
      <c r="J1293" s="102" t="e">
        <f>EUR6M!AX1292</f>
        <v>#VALUE!</v>
      </c>
      <c r="K1293" s="102">
        <f>EUR6M!AY1292</f>
        <v>1.6475525539151287E-2</v>
      </c>
      <c r="L1293" s="220" t="e">
        <f t="shared" si="82"/>
        <v>#VALUE!</v>
      </c>
      <c r="M1293" s="102" t="e">
        <f>EUR1Y!AX1292</f>
        <v>#VALUE!</v>
      </c>
      <c r="N1293" s="102">
        <f>EUR1Y!AY1292</f>
        <v>1.686875329756795E-2</v>
      </c>
      <c r="O1293" s="220" t="e">
        <f t="shared" si="83"/>
        <v>#VALUE!</v>
      </c>
    </row>
    <row r="1294" spans="1:15" x14ac:dyDescent="0.2">
      <c r="A1294" s="57" t="s">
        <v>44</v>
      </c>
      <c r="B1294" s="219">
        <f>_xll.qlInterestRateIndexFixingDate(IborIndex&amp;"6M",C1294,Trigger)</f>
        <v>48348</v>
      </c>
      <c r="C1294" s="219">
        <f>_xll.qlCalendarAdvance(Calendar,C1293,A1294,"f",,Trigger)</f>
        <v>48352</v>
      </c>
      <c r="D1294" s="102" t="e">
        <f>EUR1M!AP1293</f>
        <v>#VALUE!</v>
      </c>
      <c r="E1294" s="102">
        <f>EUR1M!AQ1293</f>
        <v>1.5846586478715785E-2</v>
      </c>
      <c r="F1294" s="220" t="e">
        <f t="shared" si="80"/>
        <v>#VALUE!</v>
      </c>
      <c r="G1294" s="102" t="e">
        <f>EUR3M!AX1293</f>
        <v>#VALUE!</v>
      </c>
      <c r="H1294" s="102">
        <f>EUR3M!AY1293</f>
        <v>1.6437415025234246E-2</v>
      </c>
      <c r="I1294" s="220" t="e">
        <f t="shared" si="81"/>
        <v>#VALUE!</v>
      </c>
      <c r="J1294" s="102" t="e">
        <f>EUR6M!AX1293</f>
        <v>#VALUE!</v>
      </c>
      <c r="K1294" s="102">
        <f>EUR6M!AY1293</f>
        <v>1.6468129662621591E-2</v>
      </c>
      <c r="L1294" s="220" t="e">
        <f t="shared" si="82"/>
        <v>#VALUE!</v>
      </c>
      <c r="M1294" s="102" t="e">
        <f>EUR1Y!AX1293</f>
        <v>#VALUE!</v>
      </c>
      <c r="N1294" s="102">
        <f>EUR1Y!AY1293</f>
        <v>1.6861317793323418E-2</v>
      </c>
      <c r="O1294" s="220" t="e">
        <f t="shared" si="83"/>
        <v>#VALUE!</v>
      </c>
    </row>
    <row r="1295" spans="1:15" x14ac:dyDescent="0.2">
      <c r="A1295" s="57" t="s">
        <v>44</v>
      </c>
      <c r="B1295" s="219">
        <f>_xll.qlInterestRateIndexFixingDate(IborIndex&amp;"6M",C1295,Trigger)</f>
        <v>48355</v>
      </c>
      <c r="C1295" s="219">
        <f>_xll.qlCalendarAdvance(Calendar,C1294,A1295,"f",,Trigger)</f>
        <v>48359</v>
      </c>
      <c r="D1295" s="102" t="e">
        <f>EUR1M!AP1294</f>
        <v>#VALUE!</v>
      </c>
      <c r="E1295" s="102">
        <f>EUR1M!AQ1294</f>
        <v>1.5840286787409674E-2</v>
      </c>
      <c r="F1295" s="220" t="e">
        <f t="shared" si="80"/>
        <v>#VALUE!</v>
      </c>
      <c r="G1295" s="102" t="e">
        <f>EUR3M!AX1294</f>
        <v>#VALUE!</v>
      </c>
      <c r="H1295" s="102">
        <f>EUR3M!AY1294</f>
        <v>1.6430611832944728E-2</v>
      </c>
      <c r="I1295" s="220" t="e">
        <f t="shared" si="81"/>
        <v>#VALUE!</v>
      </c>
      <c r="J1295" s="102" t="e">
        <f>EUR6M!AX1294</f>
        <v>#VALUE!</v>
      </c>
      <c r="K1295" s="102">
        <f>EUR6M!AY1294</f>
        <v>1.6460719462973287E-2</v>
      </c>
      <c r="L1295" s="220" t="e">
        <f t="shared" si="82"/>
        <v>#VALUE!</v>
      </c>
      <c r="M1295" s="102" t="e">
        <f>EUR1Y!AX1294</f>
        <v>#VALUE!</v>
      </c>
      <c r="N1295" s="102">
        <f>EUR1Y!AY1294</f>
        <v>1.6853871821061857E-2</v>
      </c>
      <c r="O1295" s="220" t="e">
        <f t="shared" si="83"/>
        <v>#VALUE!</v>
      </c>
    </row>
    <row r="1296" spans="1:15" x14ac:dyDescent="0.2">
      <c r="A1296" s="57" t="s">
        <v>44</v>
      </c>
      <c r="B1296" s="219">
        <f>_xll.qlInterestRateIndexFixingDate(IborIndex&amp;"6M",C1296,Trigger)</f>
        <v>48362</v>
      </c>
      <c r="C1296" s="219">
        <f>_xll.qlCalendarAdvance(Calendar,C1295,A1296,"f",,Trigger)</f>
        <v>48366</v>
      </c>
      <c r="D1296" s="102" t="e">
        <f>EUR1M!AP1295</f>
        <v>#VALUE!</v>
      </c>
      <c r="E1296" s="102">
        <f>EUR1M!AQ1295</f>
        <v>1.5833969907620427E-2</v>
      </c>
      <c r="F1296" s="220" t="e">
        <f t="shared" si="80"/>
        <v>#VALUE!</v>
      </c>
      <c r="G1296" s="102" t="e">
        <f>EUR3M!AX1295</f>
        <v>#VALUE!</v>
      </c>
      <c r="H1296" s="102">
        <f>EUR3M!AY1295</f>
        <v>1.6423787961805273E-2</v>
      </c>
      <c r="I1296" s="220" t="e">
        <f t="shared" si="81"/>
        <v>#VALUE!</v>
      </c>
      <c r="J1296" s="102" t="e">
        <f>EUR6M!AX1295</f>
        <v>#VALUE!</v>
      </c>
      <c r="K1296" s="102">
        <f>EUR6M!AY1295</f>
        <v>1.6453775500494084E-2</v>
      </c>
      <c r="L1296" s="220" t="e">
        <f t="shared" si="82"/>
        <v>#VALUE!</v>
      </c>
      <c r="M1296" s="102" t="e">
        <f>EUR1Y!AX1295</f>
        <v>#VALUE!</v>
      </c>
      <c r="N1296" s="102">
        <f>EUR1Y!AY1295</f>
        <v>1.6846415548070821E-2</v>
      </c>
      <c r="O1296" s="220" t="e">
        <f t="shared" si="83"/>
        <v>#VALUE!</v>
      </c>
    </row>
    <row r="1297" spans="1:15" x14ac:dyDescent="0.2">
      <c r="A1297" s="57" t="s">
        <v>44</v>
      </c>
      <c r="B1297" s="219">
        <f>_xll.qlInterestRateIndexFixingDate(IborIndex&amp;"6M",C1297,Trigger)</f>
        <v>48369</v>
      </c>
      <c r="C1297" s="219">
        <f>_xll.qlCalendarAdvance(Calendar,C1296,A1297,"f",,Trigger)</f>
        <v>48373</v>
      </c>
      <c r="D1297" s="102" t="e">
        <f>EUR1M!AP1296</f>
        <v>#VALUE!</v>
      </c>
      <c r="E1297" s="102">
        <f>EUR1M!AQ1296</f>
        <v>1.5827636015709468E-2</v>
      </c>
      <c r="F1297" s="220" t="e">
        <f t="shared" si="80"/>
        <v>#VALUE!</v>
      </c>
      <c r="G1297" s="102" t="e">
        <f>EUR3M!AX1296</f>
        <v>#VALUE!</v>
      </c>
      <c r="H1297" s="102">
        <f>EUR3M!AY1296</f>
        <v>1.641694356832547E-2</v>
      </c>
      <c r="I1297" s="220" t="e">
        <f t="shared" si="81"/>
        <v>#VALUE!</v>
      </c>
      <c r="J1297" s="102" t="e">
        <f>EUR6M!AX1296</f>
        <v>#VALUE!</v>
      </c>
      <c r="K1297" s="102">
        <f>EUR6M!AY1296</f>
        <v>1.6446341004081492E-2</v>
      </c>
      <c r="L1297" s="220" t="e">
        <f t="shared" si="82"/>
        <v>#VALUE!</v>
      </c>
      <c r="M1297" s="102" t="e">
        <f>EUR1Y!AX1296</f>
        <v>#VALUE!</v>
      </c>
      <c r="N1297" s="102">
        <f>EUR1Y!AY1296</f>
        <v>1.6838949141633044E-2</v>
      </c>
      <c r="O1297" s="220" t="e">
        <f t="shared" si="83"/>
        <v>#VALUE!</v>
      </c>
    </row>
    <row r="1298" spans="1:15" x14ac:dyDescent="0.2">
      <c r="A1298" s="57" t="s">
        <v>44</v>
      </c>
      <c r="B1298" s="219">
        <f>_xll.qlInterestRateIndexFixingDate(IborIndex&amp;"6M",C1298,Trigger)</f>
        <v>48376</v>
      </c>
      <c r="C1298" s="219">
        <f>_xll.qlCalendarAdvance(Calendar,C1297,A1298,"f",,Trigger)</f>
        <v>48380</v>
      </c>
      <c r="D1298" s="102" t="e">
        <f>EUR1M!AP1297</f>
        <v>#VALUE!</v>
      </c>
      <c r="E1298" s="102">
        <f>EUR1M!AQ1297</f>
        <v>1.5821285288038223E-2</v>
      </c>
      <c r="F1298" s="220" t="e">
        <f t="shared" si="80"/>
        <v>#VALUE!</v>
      </c>
      <c r="G1298" s="102" t="e">
        <f>EUR3M!AX1297</f>
        <v>#VALUE!</v>
      </c>
      <c r="H1298" s="102">
        <f>EUR3M!AY1297</f>
        <v>1.6410078809017514E-2</v>
      </c>
      <c r="I1298" s="220" t="e">
        <f t="shared" si="81"/>
        <v>#VALUE!</v>
      </c>
      <c r="J1298" s="102" t="e">
        <f>EUR6M!AX1297</f>
        <v>#VALUE!</v>
      </c>
      <c r="K1298" s="102">
        <f>EUR6M!AY1297</f>
        <v>1.6438892663771503E-2</v>
      </c>
      <c r="L1298" s="220" t="e">
        <f t="shared" si="82"/>
        <v>#VALUE!</v>
      </c>
      <c r="M1298" s="102" t="e">
        <f>EUR1Y!AX1297</f>
        <v>#VALUE!</v>
      </c>
      <c r="N1298" s="102">
        <f>EUR1Y!AY1297</f>
        <v>1.6831472769026887E-2</v>
      </c>
      <c r="O1298" s="220" t="e">
        <f t="shared" si="83"/>
        <v>#VALUE!</v>
      </c>
    </row>
    <row r="1299" spans="1:15" x14ac:dyDescent="0.2">
      <c r="A1299" s="57" t="s">
        <v>44</v>
      </c>
      <c r="B1299" s="219">
        <f>_xll.qlInterestRateIndexFixingDate(IborIndex&amp;"6M",C1299,Trigger)</f>
        <v>48383</v>
      </c>
      <c r="C1299" s="219">
        <f>_xll.qlCalendarAdvance(Calendar,C1298,A1299,"f",,Trigger)</f>
        <v>48387</v>
      </c>
      <c r="D1299" s="102" t="e">
        <f>EUR1M!AP1298</f>
        <v>#VALUE!</v>
      </c>
      <c r="E1299" s="102">
        <f>EUR1M!AQ1298</f>
        <v>1.5814917900958125E-2</v>
      </c>
      <c r="F1299" s="220" t="e">
        <f t="shared" si="80"/>
        <v>#VALUE!</v>
      </c>
      <c r="G1299" s="102" t="e">
        <f>EUR3M!AX1298</f>
        <v>#VALUE!</v>
      </c>
      <c r="H1299" s="102">
        <f>EUR3M!AY1298</f>
        <v>1.6403193840390989E-2</v>
      </c>
      <c r="I1299" s="220" t="e">
        <f t="shared" si="81"/>
        <v>#VALUE!</v>
      </c>
      <c r="J1299" s="102" t="e">
        <f>EUR6M!AX1298</f>
        <v>#VALUE!</v>
      </c>
      <c r="K1299" s="102">
        <f>EUR6M!AY1298</f>
        <v>1.6431430651049243E-2</v>
      </c>
      <c r="L1299" s="220" t="e">
        <f t="shared" si="82"/>
        <v>#VALUE!</v>
      </c>
      <c r="M1299" s="102" t="e">
        <f>EUR1Y!AX1298</f>
        <v>#VALUE!</v>
      </c>
      <c r="N1299" s="102">
        <f>EUR1Y!AY1298</f>
        <v>1.6823986597525663E-2</v>
      </c>
      <c r="O1299" s="220" t="e">
        <f t="shared" si="83"/>
        <v>#VALUE!</v>
      </c>
    </row>
    <row r="1300" spans="1:15" x14ac:dyDescent="0.2">
      <c r="A1300" s="57" t="s">
        <v>44</v>
      </c>
      <c r="B1300" s="219">
        <f>_xll.qlInterestRateIndexFixingDate(IborIndex&amp;"6M",C1300,Trigger)</f>
        <v>48390</v>
      </c>
      <c r="C1300" s="219">
        <f>_xll.qlCalendarAdvance(Calendar,C1299,A1300,"f",,Trigger)</f>
        <v>48394</v>
      </c>
      <c r="D1300" s="102" t="e">
        <f>EUR1M!AP1299</f>
        <v>#VALUE!</v>
      </c>
      <c r="E1300" s="102">
        <f>EUR1M!AQ1299</f>
        <v>1.5808534030833099E-2</v>
      </c>
      <c r="F1300" s="220" t="e">
        <f t="shared" si="80"/>
        <v>#VALUE!</v>
      </c>
      <c r="G1300" s="102" t="e">
        <f>EUR3M!AX1299</f>
        <v>#VALUE!</v>
      </c>
      <c r="H1300" s="102">
        <f>EUR3M!AY1299</f>
        <v>1.6396288818954618E-2</v>
      </c>
      <c r="I1300" s="220" t="e">
        <f t="shared" si="81"/>
        <v>#VALUE!</v>
      </c>
      <c r="J1300" s="102" t="e">
        <f>EUR6M!AX1299</f>
        <v>#VALUE!</v>
      </c>
      <c r="K1300" s="102">
        <f>EUR6M!AY1299</f>
        <v>1.6423459620930593E-2</v>
      </c>
      <c r="L1300" s="220" t="e">
        <f t="shared" si="82"/>
        <v>#VALUE!</v>
      </c>
      <c r="M1300" s="102" t="e">
        <f>EUR1Y!AX1299</f>
        <v>#VALUE!</v>
      </c>
      <c r="N1300" s="102">
        <f>EUR1Y!AY1299</f>
        <v>1.6816490794398752E-2</v>
      </c>
      <c r="O1300" s="220" t="e">
        <f t="shared" si="83"/>
        <v>#VALUE!</v>
      </c>
    </row>
    <row r="1301" spans="1:15" x14ac:dyDescent="0.2">
      <c r="A1301" s="57" t="s">
        <v>44</v>
      </c>
      <c r="B1301" s="219">
        <f>_xll.qlInterestRateIndexFixingDate(IborIndex&amp;"6M",C1301,Trigger)</f>
        <v>48397</v>
      </c>
      <c r="C1301" s="219">
        <f>_xll.qlCalendarAdvance(Calendar,C1300,A1301,"f",,Trigger)</f>
        <v>48401</v>
      </c>
      <c r="D1301" s="102" t="e">
        <f>EUR1M!AP1300</f>
        <v>#VALUE!</v>
      </c>
      <c r="E1301" s="102">
        <f>EUR1M!AQ1300</f>
        <v>1.5802133854014577E-2</v>
      </c>
      <c r="F1301" s="220" t="e">
        <f t="shared" si="80"/>
        <v>#VALUE!</v>
      </c>
      <c r="G1301" s="102" t="e">
        <f>EUR3M!AX1300</f>
        <v>#VALUE!</v>
      </c>
      <c r="H1301" s="102">
        <f>EUR3M!AY1300</f>
        <v>1.6389363901213642E-2</v>
      </c>
      <c r="I1301" s="220" t="e">
        <f t="shared" si="81"/>
        <v>#VALUE!</v>
      </c>
      <c r="J1301" s="102" t="e">
        <f>EUR6M!AX1300</f>
        <v>#VALUE!</v>
      </c>
      <c r="K1301" s="102">
        <f>EUR6M!AY1300</f>
        <v>1.6415967084325682E-2</v>
      </c>
      <c r="L1301" s="220" t="e">
        <f t="shared" si="82"/>
        <v>#VALUE!</v>
      </c>
      <c r="M1301" s="102" t="e">
        <f>EUR1Y!AX1300</f>
        <v>#VALUE!</v>
      </c>
      <c r="N1301" s="102">
        <f>EUR1Y!AY1300</f>
        <v>1.6808985526910052E-2</v>
      </c>
      <c r="O1301" s="220" t="e">
        <f t="shared" si="83"/>
        <v>#VALUE!</v>
      </c>
    </row>
    <row r="1302" spans="1:15" x14ac:dyDescent="0.2">
      <c r="A1302" s="57" t="s">
        <v>44</v>
      </c>
      <c r="B1302" s="219">
        <f>_xll.qlInterestRateIndexFixingDate(IborIndex&amp;"6M",C1302,Trigger)</f>
        <v>48404</v>
      </c>
      <c r="C1302" s="219">
        <f>_xll.qlCalendarAdvance(Calendar,C1301,A1302,"f",,Trigger)</f>
        <v>48408</v>
      </c>
      <c r="D1302" s="102" t="e">
        <f>EUR1M!AP1301</f>
        <v>#VALUE!</v>
      </c>
      <c r="E1302" s="102">
        <f>EUR1M!AQ1301</f>
        <v>1.5795717546861487E-2</v>
      </c>
      <c r="F1302" s="220" t="e">
        <f t="shared" si="80"/>
        <v>#VALUE!</v>
      </c>
      <c r="G1302" s="102" t="e">
        <f>EUR3M!AX1301</f>
        <v>#VALUE!</v>
      </c>
      <c r="H1302" s="102">
        <f>EUR3M!AY1301</f>
        <v>1.6382419243680259E-2</v>
      </c>
      <c r="I1302" s="220" t="e">
        <f t="shared" si="81"/>
        <v>#VALUE!</v>
      </c>
      <c r="J1302" s="102" t="e">
        <f>EUR6M!AX1301</f>
        <v>#VALUE!</v>
      </c>
      <c r="K1302" s="102">
        <f>EUR6M!AY1301</f>
        <v>1.6408461425164399E-2</v>
      </c>
      <c r="L1302" s="220" t="e">
        <f t="shared" si="82"/>
        <v>#VALUE!</v>
      </c>
      <c r="M1302" s="102" t="e">
        <f>EUR1Y!AX1301</f>
        <v>#VALUE!</v>
      </c>
      <c r="N1302" s="102">
        <f>EUR1Y!AY1301</f>
        <v>1.6801470962318866E-2</v>
      </c>
      <c r="O1302" s="220" t="e">
        <f t="shared" si="83"/>
        <v>#VALUE!</v>
      </c>
    </row>
    <row r="1303" spans="1:15" x14ac:dyDescent="0.2">
      <c r="A1303" s="57" t="s">
        <v>44</v>
      </c>
      <c r="B1303" s="219">
        <f>_xll.qlInterestRateIndexFixingDate(IborIndex&amp;"6M",C1303,Trigger)</f>
        <v>48411</v>
      </c>
      <c r="C1303" s="219">
        <f>_xll.qlCalendarAdvance(Calendar,C1302,A1303,"f",,Trigger)</f>
        <v>48415</v>
      </c>
      <c r="D1303" s="102" t="e">
        <f>EUR1M!AP1302</f>
        <v>#VALUE!</v>
      </c>
      <c r="E1303" s="102">
        <f>EUR1M!AQ1302</f>
        <v>1.5789285285735255E-2</v>
      </c>
      <c r="F1303" s="220" t="e">
        <f t="shared" si="80"/>
        <v>#VALUE!</v>
      </c>
      <c r="G1303" s="102" t="e">
        <f>EUR3M!AX1302</f>
        <v>#VALUE!</v>
      </c>
      <c r="H1303" s="102">
        <f>EUR3M!AY1302</f>
        <v>1.6375455002857104E-2</v>
      </c>
      <c r="I1303" s="220" t="e">
        <f t="shared" si="81"/>
        <v>#VALUE!</v>
      </c>
      <c r="J1303" s="102" t="e">
        <f>EUR6M!AX1302</f>
        <v>#VALUE!</v>
      </c>
      <c r="K1303" s="102">
        <f>EUR6M!AY1302</f>
        <v>1.6400942814947399E-2</v>
      </c>
      <c r="L1303" s="220" t="e">
        <f t="shared" si="82"/>
        <v>#VALUE!</v>
      </c>
      <c r="M1303" s="102" t="e">
        <f>EUR1Y!AX1302</f>
        <v>#VALUE!</v>
      </c>
      <c r="N1303" s="102">
        <f>EUR1Y!AY1302</f>
        <v>1.6793947267879899E-2</v>
      </c>
      <c r="O1303" s="220" t="e">
        <f t="shared" si="83"/>
        <v>#VALUE!</v>
      </c>
    </row>
    <row r="1304" spans="1:15" x14ac:dyDescent="0.2">
      <c r="A1304" s="57" t="s">
        <v>44</v>
      </c>
      <c r="B1304" s="219">
        <f>_xll.qlInterestRateIndexFixingDate(IborIndex&amp;"6M",C1304,Trigger)</f>
        <v>48418</v>
      </c>
      <c r="C1304" s="219">
        <f>_xll.qlCalendarAdvance(Calendar,C1303,A1304,"f",,Trigger)</f>
        <v>48422</v>
      </c>
      <c r="D1304" s="102" t="e">
        <f>EUR1M!AP1303</f>
        <v>#VALUE!</v>
      </c>
      <c r="E1304" s="102">
        <f>EUR1M!AQ1303</f>
        <v>1.5782837246982317E-2</v>
      </c>
      <c r="F1304" s="220" t="e">
        <f t="shared" si="80"/>
        <v>#VALUE!</v>
      </c>
      <c r="G1304" s="102" t="e">
        <f>EUR3M!AX1303</f>
        <v>#VALUE!</v>
      </c>
      <c r="H1304" s="102">
        <f>EUR3M!AY1303</f>
        <v>1.6368471335252023E-2</v>
      </c>
      <c r="I1304" s="220" t="e">
        <f t="shared" si="81"/>
        <v>#VALUE!</v>
      </c>
      <c r="J1304" s="102" t="e">
        <f>EUR6M!AX1303</f>
        <v>#VALUE!</v>
      </c>
      <c r="K1304" s="102">
        <f>EUR6M!AY1303</f>
        <v>1.6393411425171058E-2</v>
      </c>
      <c r="L1304" s="220" t="e">
        <f t="shared" si="82"/>
        <v>#VALUE!</v>
      </c>
      <c r="M1304" s="102" t="e">
        <f>EUR1Y!AX1303</f>
        <v>#VALUE!</v>
      </c>
      <c r="N1304" s="102">
        <f>EUR1Y!AY1303</f>
        <v>1.6786414610843254E-2</v>
      </c>
      <c r="O1304" s="220" t="e">
        <f t="shared" si="83"/>
        <v>#VALUE!</v>
      </c>
    </row>
    <row r="1305" spans="1:15" x14ac:dyDescent="0.2">
      <c r="A1305" s="57" t="s">
        <v>44</v>
      </c>
      <c r="B1305" s="219">
        <f>_xll.qlInterestRateIndexFixingDate(IborIndex&amp;"6M",C1305,Trigger)</f>
        <v>48425</v>
      </c>
      <c r="C1305" s="219">
        <f>_xll.qlCalendarAdvance(Calendar,C1304,A1305,"f",,Trigger)</f>
        <v>48429</v>
      </c>
      <c r="D1305" s="102" t="e">
        <f>EUR1M!AP1304</f>
        <v>#VALUE!</v>
      </c>
      <c r="E1305" s="102">
        <f>EUR1M!AQ1304</f>
        <v>1.5776373606969096E-2</v>
      </c>
      <c r="F1305" s="220" t="e">
        <f t="shared" si="80"/>
        <v>#VALUE!</v>
      </c>
      <c r="G1305" s="102" t="e">
        <f>EUR3M!AX1304</f>
        <v>#VALUE!</v>
      </c>
      <c r="H1305" s="102">
        <f>EUR3M!AY1304</f>
        <v>1.6361468397369398E-2</v>
      </c>
      <c r="I1305" s="220" t="e">
        <f t="shared" si="81"/>
        <v>#VALUE!</v>
      </c>
      <c r="J1305" s="102" t="e">
        <f>EUR6M!AX1304</f>
        <v>#VALUE!</v>
      </c>
      <c r="K1305" s="102">
        <f>EUR6M!AY1304</f>
        <v>1.6385867427330874E-2</v>
      </c>
      <c r="L1305" s="220" t="e">
        <f t="shared" si="82"/>
        <v>#VALUE!</v>
      </c>
      <c r="M1305" s="102" t="e">
        <f>EUR1Y!AX1304</f>
        <v>#VALUE!</v>
      </c>
      <c r="N1305" s="102">
        <f>EUR1Y!AY1304</f>
        <v>1.6778873158454E-2</v>
      </c>
      <c r="O1305" s="220" t="e">
        <f t="shared" si="83"/>
        <v>#VALUE!</v>
      </c>
    </row>
    <row r="1306" spans="1:15" x14ac:dyDescent="0.2">
      <c r="A1306" s="57" t="s">
        <v>44</v>
      </c>
      <c r="B1306" s="219">
        <f>_xll.qlInterestRateIndexFixingDate(IborIndex&amp;"6M",C1306,Trigger)</f>
        <v>48432</v>
      </c>
      <c r="C1306" s="219">
        <f>_xll.qlCalendarAdvance(Calendar,C1305,A1306,"f",,Trigger)</f>
        <v>48436</v>
      </c>
      <c r="D1306" s="102" t="e">
        <f>EUR1M!AP1305</f>
        <v>#VALUE!</v>
      </c>
      <c r="E1306" s="102">
        <f>EUR1M!AQ1305</f>
        <v>1.5769894542042029E-2</v>
      </c>
      <c r="F1306" s="220" t="e">
        <f t="shared" si="80"/>
        <v>#VALUE!</v>
      </c>
      <c r="G1306" s="102" t="e">
        <f>EUR3M!AX1305</f>
        <v>#VALUE!</v>
      </c>
      <c r="H1306" s="102">
        <f>EUR3M!AY1305</f>
        <v>1.635444634571186E-2</v>
      </c>
      <c r="I1306" s="220" t="e">
        <f t="shared" si="81"/>
        <v>#VALUE!</v>
      </c>
      <c r="J1306" s="102" t="e">
        <f>EUR6M!AX1305</f>
        <v>#VALUE!</v>
      </c>
      <c r="K1306" s="102">
        <f>EUR6M!AY1305</f>
        <v>1.6378310992919348E-2</v>
      </c>
      <c r="L1306" s="220" t="e">
        <f t="shared" si="82"/>
        <v>#VALUE!</v>
      </c>
      <c r="M1306" s="102" t="e">
        <f>EUR1Y!AX1305</f>
        <v>#VALUE!</v>
      </c>
      <c r="N1306" s="102">
        <f>EUR1Y!AY1305</f>
        <v>1.67713230779526E-2</v>
      </c>
      <c r="O1306" s="220" t="e">
        <f t="shared" si="83"/>
        <v>#VALUE!</v>
      </c>
    </row>
    <row r="1307" spans="1:15" x14ac:dyDescent="0.2">
      <c r="A1307" s="57" t="s">
        <v>44</v>
      </c>
      <c r="B1307" s="219">
        <f>_xll.qlInterestRateIndexFixingDate(IborIndex&amp;"6M",C1307,Trigger)</f>
        <v>48439</v>
      </c>
      <c r="C1307" s="219">
        <f>_xll.qlCalendarAdvance(Calendar,C1306,A1307,"f",,Trigger)</f>
        <v>48443</v>
      </c>
      <c r="D1307" s="102" t="e">
        <f>EUR1M!AP1306</f>
        <v>#VALUE!</v>
      </c>
      <c r="E1307" s="102">
        <f>EUR1M!AQ1306</f>
        <v>1.5763400228562541E-2</v>
      </c>
      <c r="F1307" s="220" t="e">
        <f t="shared" si="80"/>
        <v>#VALUE!</v>
      </c>
      <c r="G1307" s="102" t="e">
        <f>EUR3M!AX1306</f>
        <v>#VALUE!</v>
      </c>
      <c r="H1307" s="102">
        <f>EUR3M!AY1306</f>
        <v>1.6347405336783787E-2</v>
      </c>
      <c r="I1307" s="220" t="e">
        <f t="shared" si="81"/>
        <v>#VALUE!</v>
      </c>
      <c r="J1307" s="102" t="e">
        <f>EUR6M!AX1306</f>
        <v>#VALUE!</v>
      </c>
      <c r="K1307" s="102">
        <f>EUR6M!AY1306</f>
        <v>1.6370742293425968E-2</v>
      </c>
      <c r="L1307" s="220" t="e">
        <f t="shared" si="82"/>
        <v>#VALUE!</v>
      </c>
      <c r="M1307" s="102" t="e">
        <f>EUR1Y!AX1306</f>
        <v>#VALUE!</v>
      </c>
      <c r="N1307" s="102">
        <f>EUR1Y!AY1306</f>
        <v>1.6763764536574275E-2</v>
      </c>
      <c r="O1307" s="220" t="e">
        <f t="shared" si="83"/>
        <v>#VALUE!</v>
      </c>
    </row>
    <row r="1308" spans="1:15" x14ac:dyDescent="0.2">
      <c r="A1308" s="57" t="s">
        <v>44</v>
      </c>
      <c r="B1308" s="219">
        <f>_xll.qlInterestRateIndexFixingDate(IborIndex&amp;"6M",C1308,Trigger)</f>
        <v>48446</v>
      </c>
      <c r="C1308" s="219">
        <f>_xll.qlCalendarAdvance(Calendar,C1307,A1308,"f",,Trigger)</f>
        <v>48450</v>
      </c>
      <c r="D1308" s="102" t="e">
        <f>EUR1M!AP1307</f>
        <v>#VALUE!</v>
      </c>
      <c r="E1308" s="102">
        <f>EUR1M!AQ1307</f>
        <v>1.5756890842887061E-2</v>
      </c>
      <c r="F1308" s="220" t="e">
        <f t="shared" si="80"/>
        <v>#VALUE!</v>
      </c>
      <c r="G1308" s="102" t="e">
        <f>EUR3M!AX1307</f>
        <v>#VALUE!</v>
      </c>
      <c r="H1308" s="102">
        <f>EUR3M!AY1307</f>
        <v>1.6340345527087814E-2</v>
      </c>
      <c r="I1308" s="220" t="e">
        <f t="shared" si="81"/>
        <v>#VALUE!</v>
      </c>
      <c r="J1308" s="102" t="e">
        <f>EUR6M!AX1307</f>
        <v>#VALUE!</v>
      </c>
      <c r="K1308" s="102">
        <f>EUR6M!AY1307</f>
        <v>1.6363161500338935E-2</v>
      </c>
      <c r="L1308" s="220" t="e">
        <f t="shared" si="82"/>
        <v>#VALUE!</v>
      </c>
      <c r="M1308" s="102" t="e">
        <f>EUR1Y!AX1307</f>
        <v>#VALUE!</v>
      </c>
      <c r="N1308" s="102">
        <f>EUR1Y!AY1307</f>
        <v>1.6756197701550284E-2</v>
      </c>
      <c r="O1308" s="220" t="e">
        <f t="shared" si="83"/>
        <v>#VALUE!</v>
      </c>
    </row>
    <row r="1309" spans="1:15" x14ac:dyDescent="0.2">
      <c r="A1309" s="57" t="s">
        <v>44</v>
      </c>
      <c r="B1309" s="219">
        <f>_xll.qlInterestRateIndexFixingDate(IborIndex&amp;"6M",C1309,Trigger)</f>
        <v>48453</v>
      </c>
      <c r="C1309" s="219">
        <f>_xll.qlCalendarAdvance(Calendar,C1308,A1309,"f",,Trigger)</f>
        <v>48457</v>
      </c>
      <c r="D1309" s="102" t="e">
        <f>EUR1M!AP1308</f>
        <v>#VALUE!</v>
      </c>
      <c r="E1309" s="102">
        <f>EUR1M!AQ1308</f>
        <v>1.575036656135953E-2</v>
      </c>
      <c r="F1309" s="220" t="e">
        <f t="shared" si="80"/>
        <v>#VALUE!</v>
      </c>
      <c r="G1309" s="102" t="e">
        <f>EUR3M!AX1308</f>
        <v>#VALUE!</v>
      </c>
      <c r="H1309" s="102">
        <f>EUR3M!AY1308</f>
        <v>1.6333406147903368E-2</v>
      </c>
      <c r="I1309" s="220" t="e">
        <f t="shared" si="81"/>
        <v>#VALUE!</v>
      </c>
      <c r="J1309" s="102" t="e">
        <f>EUR6M!AX1308</f>
        <v>#VALUE!</v>
      </c>
      <c r="K1309" s="102">
        <f>EUR6M!AY1308</f>
        <v>1.6356447365547869E-2</v>
      </c>
      <c r="L1309" s="220" t="e">
        <f t="shared" si="82"/>
        <v>#VALUE!</v>
      </c>
      <c r="M1309" s="102" t="e">
        <f>EUR1Y!AX1308</f>
        <v>#VALUE!</v>
      </c>
      <c r="N1309" s="102">
        <f>EUR1Y!AY1308</f>
        <v>1.6748622740105992E-2</v>
      </c>
      <c r="O1309" s="220" t="e">
        <f t="shared" si="83"/>
        <v>#VALUE!</v>
      </c>
    </row>
    <row r="1310" spans="1:15" x14ac:dyDescent="0.2">
      <c r="A1310" s="57" t="s">
        <v>44</v>
      </c>
      <c r="B1310" s="219">
        <f>_xll.qlInterestRateIndexFixingDate(IborIndex&amp;"6M",C1310,Trigger)</f>
        <v>48460</v>
      </c>
      <c r="C1310" s="219">
        <f>_xll.qlCalendarAdvance(Calendar,C1309,A1310,"f",,Trigger)</f>
        <v>48464</v>
      </c>
      <c r="D1310" s="102" t="e">
        <f>EUR1M!AP1309</f>
        <v>#VALUE!</v>
      </c>
      <c r="E1310" s="102">
        <f>EUR1M!AQ1309</f>
        <v>1.5743827560348866E-2</v>
      </c>
      <c r="F1310" s="220" t="e">
        <f t="shared" si="80"/>
        <v>#VALUE!</v>
      </c>
      <c r="G1310" s="102" t="e">
        <f>EUR3M!AX1309</f>
        <v>#VALUE!</v>
      </c>
      <c r="H1310" s="102">
        <f>EUR3M!AY1309</f>
        <v>1.6326310818389988E-2</v>
      </c>
      <c r="I1310" s="220" t="e">
        <f t="shared" si="81"/>
        <v>#VALUE!</v>
      </c>
      <c r="J1310" s="102" t="e">
        <f>EUR6M!AX1309</f>
        <v>#VALUE!</v>
      </c>
      <c r="K1310" s="102">
        <f>EUR6M!AY1309</f>
        <v>1.6348848528247483E-2</v>
      </c>
      <c r="L1310" s="220" t="e">
        <f t="shared" si="82"/>
        <v>#VALUE!</v>
      </c>
      <c r="M1310" s="102" t="e">
        <f>EUR1Y!AX1309</f>
        <v>#VALUE!</v>
      </c>
      <c r="N1310" s="102">
        <f>EUR1Y!AY1309</f>
        <v>1.6741039819462809E-2</v>
      </c>
      <c r="O1310" s="220" t="e">
        <f t="shared" si="83"/>
        <v>#VALUE!</v>
      </c>
    </row>
    <row r="1311" spans="1:15" x14ac:dyDescent="0.2">
      <c r="A1311" s="57" t="s">
        <v>44</v>
      </c>
      <c r="B1311" s="219">
        <f>_xll.qlInterestRateIndexFixingDate(IborIndex&amp;"6M",C1311,Trigger)</f>
        <v>48467</v>
      </c>
      <c r="C1311" s="219">
        <f>_xll.qlCalendarAdvance(Calendar,C1310,A1311,"f",,Trigger)</f>
        <v>48471</v>
      </c>
      <c r="D1311" s="102" t="e">
        <f>EUR1M!AP1310</f>
        <v>#VALUE!</v>
      </c>
      <c r="E1311" s="102">
        <f>EUR1M!AQ1310</f>
        <v>1.5737274016196512E-2</v>
      </c>
      <c r="F1311" s="220" t="e">
        <f t="shared" si="80"/>
        <v>#VALUE!</v>
      </c>
      <c r="G1311" s="102" t="e">
        <f>EUR3M!AX1310</f>
        <v>#VALUE!</v>
      </c>
      <c r="H1311" s="102">
        <f>EUR3M!AY1310</f>
        <v>1.6319197147123876E-2</v>
      </c>
      <c r="I1311" s="220" t="e">
        <f t="shared" si="81"/>
        <v>#VALUE!</v>
      </c>
      <c r="J1311" s="102" t="e">
        <f>EUR6M!AX1310</f>
        <v>#VALUE!</v>
      </c>
      <c r="K1311" s="102">
        <f>EUR6M!AY1310</f>
        <v>1.634123805239664E-2</v>
      </c>
      <c r="L1311" s="220" t="e">
        <f t="shared" si="82"/>
        <v>#VALUE!</v>
      </c>
      <c r="M1311" s="102" t="e">
        <f>EUR1Y!AX1310</f>
        <v>#VALUE!</v>
      </c>
      <c r="N1311" s="102">
        <f>EUR1Y!AY1310</f>
        <v>1.6733449106836679E-2</v>
      </c>
      <c r="O1311" s="220" t="e">
        <f t="shared" si="83"/>
        <v>#VALUE!</v>
      </c>
    </row>
    <row r="1312" spans="1:15" x14ac:dyDescent="0.2">
      <c r="A1312" s="57" t="s">
        <v>44</v>
      </c>
      <c r="B1312" s="219">
        <f>_xll.qlInterestRateIndexFixingDate(IborIndex&amp;"6M",C1312,Trigger)</f>
        <v>48474</v>
      </c>
      <c r="C1312" s="219">
        <f>_xll.qlCalendarAdvance(Calendar,C1311,A1312,"f",,Trigger)</f>
        <v>48478</v>
      </c>
      <c r="D1312" s="102" t="e">
        <f>EUR1M!AP1311</f>
        <v>#VALUE!</v>
      </c>
      <c r="E1312" s="102">
        <f>EUR1M!AQ1311</f>
        <v>1.5730706105263892E-2</v>
      </c>
      <c r="F1312" s="220" t="e">
        <f t="shared" si="80"/>
        <v>#VALUE!</v>
      </c>
      <c r="G1312" s="102" t="e">
        <f>EUR3M!AX1311</f>
        <v>#VALUE!</v>
      </c>
      <c r="H1312" s="102">
        <f>EUR3M!AY1311</f>
        <v>1.6312065290592603E-2</v>
      </c>
      <c r="I1312" s="220" t="e">
        <f t="shared" si="81"/>
        <v>#VALUE!</v>
      </c>
      <c r="J1312" s="102" t="e">
        <f>EUR6M!AX1311</f>
        <v>#VALUE!</v>
      </c>
      <c r="K1312" s="102">
        <f>EUR6M!AY1311</f>
        <v>1.6333616109429922E-2</v>
      </c>
      <c r="L1312" s="220" t="e">
        <f t="shared" si="82"/>
        <v>#VALUE!</v>
      </c>
      <c r="M1312" s="102" t="e">
        <f>EUR1Y!AX1311</f>
        <v>#VALUE!</v>
      </c>
      <c r="N1312" s="102">
        <f>EUR1Y!AY1311</f>
        <v>1.6725850769439159E-2</v>
      </c>
      <c r="O1312" s="220" t="e">
        <f t="shared" si="83"/>
        <v>#VALUE!</v>
      </c>
    </row>
    <row r="1313" spans="1:15" x14ac:dyDescent="0.2">
      <c r="A1313" s="57" t="s">
        <v>44</v>
      </c>
      <c r="B1313" s="219">
        <f>_xll.qlInterestRateIndexFixingDate(IborIndex&amp;"6M",C1313,Trigger)</f>
        <v>48481</v>
      </c>
      <c r="C1313" s="219">
        <f>_xll.qlCalendarAdvance(Calendar,C1312,A1313,"f",,Trigger)</f>
        <v>48485</v>
      </c>
      <c r="D1313" s="102" t="e">
        <f>EUR1M!AP1312</f>
        <v>#VALUE!</v>
      </c>
      <c r="E1313" s="102">
        <f>EUR1M!AQ1312</f>
        <v>1.572450796634273E-2</v>
      </c>
      <c r="F1313" s="220" t="e">
        <f t="shared" si="80"/>
        <v>#VALUE!</v>
      </c>
      <c r="G1313" s="102" t="e">
        <f>EUR3M!AX1312</f>
        <v>#VALUE!</v>
      </c>
      <c r="H1313" s="102">
        <f>EUR3M!AY1312</f>
        <v>1.6304915405288129E-2</v>
      </c>
      <c r="I1313" s="220" t="e">
        <f t="shared" si="81"/>
        <v>#VALUE!</v>
      </c>
      <c r="J1313" s="102" t="e">
        <f>EUR6M!AX1312</f>
        <v>#VALUE!</v>
      </c>
      <c r="K1313" s="102">
        <f>EUR6M!AY1312</f>
        <v>1.6325802936068733E-2</v>
      </c>
      <c r="L1313" s="220" t="e">
        <f t="shared" si="82"/>
        <v>#VALUE!</v>
      </c>
      <c r="M1313" s="102" t="e">
        <f>EUR1Y!AX1312</f>
        <v>#VALUE!</v>
      </c>
      <c r="N1313" s="102">
        <f>EUR1Y!AY1312</f>
        <v>1.671824497447677E-2</v>
      </c>
      <c r="O1313" s="220" t="e">
        <f t="shared" si="83"/>
        <v>#VALUE!</v>
      </c>
    </row>
    <row r="1314" spans="1:15" x14ac:dyDescent="0.2">
      <c r="A1314" s="57" t="s">
        <v>44</v>
      </c>
      <c r="B1314" s="219">
        <f>_xll.qlInterestRateIndexFixingDate(IborIndex&amp;"6M",C1314,Trigger)</f>
        <v>48488</v>
      </c>
      <c r="C1314" s="219">
        <f>_xll.qlCalendarAdvance(Calendar,C1313,A1314,"f",,Trigger)</f>
        <v>48492</v>
      </c>
      <c r="D1314" s="102" t="e">
        <f>EUR1M!AP1313</f>
        <v>#VALUE!</v>
      </c>
      <c r="E1314" s="102">
        <f>EUR1M!AQ1313</f>
        <v>1.5717527888458593E-2</v>
      </c>
      <c r="F1314" s="220" t="e">
        <f t="shared" si="80"/>
        <v>#VALUE!</v>
      </c>
      <c r="G1314" s="102" t="e">
        <f>EUR3M!AX1313</f>
        <v>#VALUE!</v>
      </c>
      <c r="H1314" s="102">
        <f>EUR3M!AY1313</f>
        <v>1.629760061680257E-2</v>
      </c>
      <c r="I1314" s="220" t="e">
        <f t="shared" si="81"/>
        <v>#VALUE!</v>
      </c>
      <c r="J1314" s="102" t="e">
        <f>EUR6M!AX1313</f>
        <v>#VALUE!</v>
      </c>
      <c r="K1314" s="102">
        <f>EUR6M!AY1313</f>
        <v>1.6318157492826717E-2</v>
      </c>
      <c r="L1314" s="220" t="e">
        <f t="shared" si="82"/>
        <v>#VALUE!</v>
      </c>
      <c r="M1314" s="102" t="e">
        <f>EUR1Y!AX1313</f>
        <v>#VALUE!</v>
      </c>
      <c r="N1314" s="102">
        <f>EUR1Y!AY1313</f>
        <v>1.6710631889150999E-2</v>
      </c>
      <c r="O1314" s="220" t="e">
        <f t="shared" si="83"/>
        <v>#VALUE!</v>
      </c>
    </row>
    <row r="1315" spans="1:15" x14ac:dyDescent="0.2">
      <c r="A1315" s="57" t="s">
        <v>44</v>
      </c>
      <c r="B1315" s="219">
        <f>_xll.qlInterestRateIndexFixingDate(IborIndex&amp;"6M",C1315,Trigger)</f>
        <v>48495</v>
      </c>
      <c r="C1315" s="219">
        <f>_xll.qlCalendarAdvance(Calendar,C1314,A1315,"f",,Trigger)</f>
        <v>48499</v>
      </c>
      <c r="D1315" s="102" t="e">
        <f>EUR1M!AP1314</f>
        <v>#VALUE!</v>
      </c>
      <c r="E1315" s="102">
        <f>EUR1M!AQ1314</f>
        <v>1.5710917935293778E-2</v>
      </c>
      <c r="F1315" s="220" t="e">
        <f t="shared" si="80"/>
        <v>#VALUE!</v>
      </c>
      <c r="G1315" s="102" t="e">
        <f>EUR3M!AX1314</f>
        <v>#VALUE!</v>
      </c>
      <c r="H1315" s="102">
        <f>EUR3M!AY1314</f>
        <v>1.6290413583722598E-2</v>
      </c>
      <c r="I1315" s="220" t="e">
        <f t="shared" si="81"/>
        <v>#VALUE!</v>
      </c>
      <c r="J1315" s="102" t="e">
        <f>EUR6M!AX1314</f>
        <v>#VALUE!</v>
      </c>
      <c r="K1315" s="102">
        <f>EUR6M!AY1314</f>
        <v>1.6310501108675865E-2</v>
      </c>
      <c r="L1315" s="220" t="e">
        <f t="shared" si="82"/>
        <v>#VALUE!</v>
      </c>
      <c r="M1315" s="102" t="e">
        <f>EUR1Y!AX1314</f>
        <v>#VALUE!</v>
      </c>
      <c r="N1315" s="102">
        <f>EUR1Y!AY1314</f>
        <v>1.6703011680658079E-2</v>
      </c>
      <c r="O1315" s="220" t="e">
        <f t="shared" si="83"/>
        <v>#VALUE!</v>
      </c>
    </row>
    <row r="1316" spans="1:15" x14ac:dyDescent="0.2">
      <c r="A1316" s="57" t="s">
        <v>44</v>
      </c>
      <c r="B1316" s="219">
        <f>_xll.qlInterestRateIndexFixingDate(IborIndex&amp;"6M",C1316,Trigger)</f>
        <v>48502</v>
      </c>
      <c r="C1316" s="219">
        <f>_xll.qlCalendarAdvance(Calendar,C1315,A1316,"f",,Trigger)</f>
        <v>48506</v>
      </c>
      <c r="D1316" s="102" t="e">
        <f>EUR1M!AP1315</f>
        <v>#VALUE!</v>
      </c>
      <c r="E1316" s="102">
        <f>EUR1M!AQ1315</f>
        <v>1.5704294320754431E-2</v>
      </c>
      <c r="F1316" s="220" t="e">
        <f t="shared" si="80"/>
        <v>#VALUE!</v>
      </c>
      <c r="G1316" s="102" t="e">
        <f>EUR3M!AX1315</f>
        <v>#VALUE!</v>
      </c>
      <c r="H1316" s="102">
        <f>EUR3M!AY1315</f>
        <v>1.6283209001861934E-2</v>
      </c>
      <c r="I1316" s="220" t="e">
        <f t="shared" si="81"/>
        <v>#VALUE!</v>
      </c>
      <c r="J1316" s="102" t="e">
        <f>EUR6M!AX1315</f>
        <v>#VALUE!</v>
      </c>
      <c r="K1316" s="102">
        <f>EUR6M!AY1315</f>
        <v>1.6302833955051346E-2</v>
      </c>
      <c r="L1316" s="220" t="e">
        <f t="shared" si="82"/>
        <v>#VALUE!</v>
      </c>
      <c r="M1316" s="102" t="e">
        <f>EUR1Y!AX1315</f>
        <v>#VALUE!</v>
      </c>
      <c r="N1316" s="102">
        <f>EUR1Y!AY1315</f>
        <v>1.6695384516190293E-2</v>
      </c>
      <c r="O1316" s="220" t="e">
        <f t="shared" si="83"/>
        <v>#VALUE!</v>
      </c>
    </row>
    <row r="1317" spans="1:15" x14ac:dyDescent="0.2">
      <c r="A1317" s="57" t="s">
        <v>44</v>
      </c>
      <c r="B1317" s="219">
        <f>_xll.qlInterestRateIndexFixingDate(IborIndex&amp;"6M",C1317,Trigger)</f>
        <v>48509</v>
      </c>
      <c r="C1317" s="219">
        <f>_xll.qlCalendarAdvance(Calendar,C1316,A1317,"f",,Trigger)</f>
        <v>48513</v>
      </c>
      <c r="D1317" s="102" t="e">
        <f>EUR1M!AP1316</f>
        <v>#VALUE!</v>
      </c>
      <c r="E1317" s="102">
        <f>EUR1M!AQ1316</f>
        <v>1.5697657221194483E-2</v>
      </c>
      <c r="F1317" s="220" t="e">
        <f t="shared" si="80"/>
        <v>#VALUE!</v>
      </c>
      <c r="G1317" s="102" t="e">
        <f>EUR3M!AX1316</f>
        <v>#VALUE!</v>
      </c>
      <c r="H1317" s="102">
        <f>EUR3M!AY1316</f>
        <v>1.627598702771366E-2</v>
      </c>
      <c r="I1317" s="220" t="e">
        <f t="shared" si="81"/>
        <v>#VALUE!</v>
      </c>
      <c r="J1317" s="102" t="e">
        <f>EUR6M!AX1316</f>
        <v>#VALUE!</v>
      </c>
      <c r="K1317" s="102">
        <f>EUR6M!AY1316</f>
        <v>1.6295156203385262E-2</v>
      </c>
      <c r="L1317" s="220" t="e">
        <f t="shared" si="82"/>
        <v>#VALUE!</v>
      </c>
      <c r="M1317" s="102" t="e">
        <f>EUR1Y!AX1316</f>
        <v>#VALUE!</v>
      </c>
      <c r="N1317" s="102">
        <f>EUR1Y!AY1316</f>
        <v>1.6687750562934017E-2</v>
      </c>
      <c r="O1317" s="220" t="e">
        <f t="shared" si="83"/>
        <v>#VALUE!</v>
      </c>
    </row>
    <row r="1318" spans="1:15" x14ac:dyDescent="0.2">
      <c r="A1318" s="57" t="s">
        <v>44</v>
      </c>
      <c r="B1318" s="219">
        <f>_xll.qlInterestRateIndexFixingDate(IborIndex&amp;"6M",C1318,Trigger)</f>
        <v>48516</v>
      </c>
      <c r="C1318" s="219">
        <f>_xll.qlCalendarAdvance(Calendar,C1317,A1318,"f",,Trigger)</f>
        <v>48520</v>
      </c>
      <c r="D1318" s="102" t="e">
        <f>EUR1M!AP1317</f>
        <v>#VALUE!</v>
      </c>
      <c r="E1318" s="102">
        <f>EUR1M!AQ1317</f>
        <v>1.5691006812965369E-2</v>
      </c>
      <c r="F1318" s="220" t="e">
        <f t="shared" si="80"/>
        <v>#VALUE!</v>
      </c>
      <c r="G1318" s="102" t="e">
        <f>EUR3M!AX1317</f>
        <v>#VALUE!</v>
      </c>
      <c r="H1318" s="102">
        <f>EUR3M!AY1317</f>
        <v>1.6268747817773464E-2</v>
      </c>
      <c r="I1318" s="220" t="e">
        <f t="shared" si="81"/>
        <v>#VALUE!</v>
      </c>
      <c r="J1318" s="102" t="e">
        <f>EUR6M!AX1317</f>
        <v>#VALUE!</v>
      </c>
      <c r="K1318" s="102">
        <f>EUR6M!AY1317</f>
        <v>1.6287653242346291E-2</v>
      </c>
      <c r="L1318" s="220" t="e">
        <f t="shared" si="82"/>
        <v>#VALUE!</v>
      </c>
      <c r="M1318" s="102" t="e">
        <f>EUR1Y!AX1317</f>
        <v>#VALUE!</v>
      </c>
      <c r="N1318" s="102">
        <f>EUR1Y!AY1317</f>
        <v>1.6680109988071463E-2</v>
      </c>
      <c r="O1318" s="220" t="e">
        <f t="shared" si="83"/>
        <v>#VALUE!</v>
      </c>
    </row>
    <row r="1319" spans="1:15" x14ac:dyDescent="0.2">
      <c r="A1319" s="57" t="s">
        <v>44</v>
      </c>
      <c r="B1319" s="219">
        <f>_xll.qlInterestRateIndexFixingDate(IborIndex&amp;"6M",C1319,Trigger)</f>
        <v>48523</v>
      </c>
      <c r="C1319" s="219">
        <f>_xll.qlCalendarAdvance(Calendar,C1318,A1319,"f",,Trigger)</f>
        <v>48527</v>
      </c>
      <c r="D1319" s="102" t="e">
        <f>EUR1M!AP1318</f>
        <v>#VALUE!</v>
      </c>
      <c r="E1319" s="102">
        <f>EUR1M!AQ1318</f>
        <v>1.5684343272418522E-2</v>
      </c>
      <c r="F1319" s="220" t="e">
        <f t="shared" si="80"/>
        <v>#VALUE!</v>
      </c>
      <c r="G1319" s="102" t="e">
        <f>EUR3M!AX1318</f>
        <v>#VALUE!</v>
      </c>
      <c r="H1319" s="102">
        <f>EUR3M!AY1318</f>
        <v>1.6261491528532682E-2</v>
      </c>
      <c r="I1319" s="220" t="e">
        <f t="shared" si="81"/>
        <v>#VALUE!</v>
      </c>
      <c r="J1319" s="102" t="e">
        <f>EUR6M!AX1318</f>
        <v>#VALUE!</v>
      </c>
      <c r="K1319" s="102">
        <f>EUR6M!AY1318</f>
        <v>1.6279955829588272E-2</v>
      </c>
      <c r="L1319" s="220" t="e">
        <f t="shared" si="82"/>
        <v>#VALUE!</v>
      </c>
      <c r="M1319" s="102" t="e">
        <f>EUR1Y!AX1318</f>
        <v>#VALUE!</v>
      </c>
      <c r="N1319" s="102">
        <f>EUR1Y!AY1318</f>
        <v>1.6672462958779156E-2</v>
      </c>
      <c r="O1319" s="220" t="e">
        <f t="shared" si="83"/>
        <v>#VALUE!</v>
      </c>
    </row>
    <row r="1320" spans="1:15" x14ac:dyDescent="0.2">
      <c r="A1320" s="57" t="s">
        <v>44</v>
      </c>
      <c r="B1320" s="219">
        <f>_xll.qlInterestRateIndexFixingDate(IborIndex&amp;"6M",C1320,Trigger)</f>
        <v>48530</v>
      </c>
      <c r="C1320" s="219">
        <f>_xll.qlCalendarAdvance(Calendar,C1319,A1320,"f",,Trigger)</f>
        <v>48534</v>
      </c>
      <c r="D1320" s="102" t="e">
        <f>EUR1M!AP1319</f>
        <v>#VALUE!</v>
      </c>
      <c r="E1320" s="102">
        <f>EUR1M!AQ1319</f>
        <v>1.5677666775902876E-2</v>
      </c>
      <c r="F1320" s="220" t="e">
        <f t="shared" si="80"/>
        <v>#VALUE!</v>
      </c>
      <c r="G1320" s="102" t="e">
        <f>EUR3M!AX1319</f>
        <v>#VALUE!</v>
      </c>
      <c r="H1320" s="102">
        <f>EUR3M!AY1319</f>
        <v>1.6254218316484399E-2</v>
      </c>
      <c r="I1320" s="220" t="e">
        <f t="shared" si="81"/>
        <v>#VALUE!</v>
      </c>
      <c r="J1320" s="102" t="e">
        <f>EUR6M!AX1319</f>
        <v>#VALUE!</v>
      </c>
      <c r="K1320" s="102">
        <f>EUR6M!AY1319</f>
        <v>1.6272248321118142E-2</v>
      </c>
      <c r="L1320" s="220" t="e">
        <f t="shared" si="82"/>
        <v>#VALUE!</v>
      </c>
      <c r="M1320" s="102" t="e">
        <f>EUR1Y!AX1319</f>
        <v>#VALUE!</v>
      </c>
      <c r="N1320" s="102">
        <f>EUR1Y!AY1319</f>
        <v>1.6664809642229224E-2</v>
      </c>
      <c r="O1320" s="220" t="e">
        <f t="shared" si="83"/>
        <v>#VALUE!</v>
      </c>
    </row>
    <row r="1321" spans="1:15" x14ac:dyDescent="0.2">
      <c r="A1321" s="57" t="s">
        <v>44</v>
      </c>
      <c r="B1321" s="219">
        <f>_xll.qlInterestRateIndexFixingDate(IborIndex&amp;"6M",C1321,Trigger)</f>
        <v>48537</v>
      </c>
      <c r="C1321" s="219">
        <f>_xll.qlCalendarAdvance(Calendar,C1320,A1321,"f",,Trigger)</f>
        <v>48541</v>
      </c>
      <c r="D1321" s="102" t="e">
        <f>EUR1M!AP1320</f>
        <v>#VALUE!</v>
      </c>
      <c r="E1321" s="102">
        <f>EUR1M!AQ1320</f>
        <v>1.5670977499769867E-2</v>
      </c>
      <c r="F1321" s="220" t="e">
        <f t="shared" si="80"/>
        <v>#VALUE!</v>
      </c>
      <c r="G1321" s="102" t="e">
        <f>EUR3M!AX1320</f>
        <v>#VALUE!</v>
      </c>
      <c r="H1321" s="102">
        <f>EUR3M!AY1320</f>
        <v>1.624692833811648E-2</v>
      </c>
      <c r="I1321" s="220" t="e">
        <f t="shared" si="81"/>
        <v>#VALUE!</v>
      </c>
      <c r="J1321" s="102" t="e">
        <f>EUR6M!AX1320</f>
        <v>#VALUE!</v>
      </c>
      <c r="K1321" s="102">
        <f>EUR6M!AY1320</f>
        <v>1.6264530888350164E-2</v>
      </c>
      <c r="L1321" s="220" t="e">
        <f t="shared" si="82"/>
        <v>#VALUE!</v>
      </c>
      <c r="M1321" s="102" t="e">
        <f>EUR1Y!AX1320</f>
        <v>#VALUE!</v>
      </c>
      <c r="N1321" s="102">
        <f>EUR1Y!AY1320</f>
        <v>1.6657150205588559E-2</v>
      </c>
      <c r="O1321" s="220" t="e">
        <f t="shared" si="83"/>
        <v>#VALUE!</v>
      </c>
    </row>
    <row r="1322" spans="1:15" x14ac:dyDescent="0.2">
      <c r="A1322" s="57" t="s">
        <v>44</v>
      </c>
      <c r="B1322" s="219">
        <f>_xll.qlInterestRateIndexFixingDate(IborIndex&amp;"6M",C1322,Trigger)</f>
        <v>48544</v>
      </c>
      <c r="C1322" s="219">
        <f>_xll.qlCalendarAdvance(Calendar,C1321,A1322,"f",,Trigger)</f>
        <v>48548</v>
      </c>
      <c r="D1322" s="102" t="e">
        <f>EUR1M!AP1321</f>
        <v>#VALUE!</v>
      </c>
      <c r="E1322" s="102">
        <f>EUR1M!AQ1321</f>
        <v>1.5664275620368429E-2</v>
      </c>
      <c r="F1322" s="220" t="e">
        <f t="shared" si="80"/>
        <v>#VALUE!</v>
      </c>
      <c r="G1322" s="102" t="e">
        <f>EUR3M!AX1321</f>
        <v>#VALUE!</v>
      </c>
      <c r="H1322" s="102">
        <f>EUR3M!AY1321</f>
        <v>1.6239940031503863E-2</v>
      </c>
      <c r="I1322" s="220" t="e">
        <f t="shared" si="81"/>
        <v>#VALUE!</v>
      </c>
      <c r="J1322" s="102" t="e">
        <f>EUR6M!AX1321</f>
        <v>#VALUE!</v>
      </c>
      <c r="K1322" s="102">
        <f>EUR6M!AY1321</f>
        <v>1.6256614474391893E-2</v>
      </c>
      <c r="L1322" s="220" t="e">
        <f t="shared" si="82"/>
        <v>#VALUE!</v>
      </c>
      <c r="M1322" s="102" t="e">
        <f>EUR1Y!AX1321</f>
        <v>#VALUE!</v>
      </c>
      <c r="N1322" s="102">
        <f>EUR1Y!AY1321</f>
        <v>1.6649484816019224E-2</v>
      </c>
      <c r="O1322" s="220" t="e">
        <f t="shared" si="83"/>
        <v>#VALUE!</v>
      </c>
    </row>
    <row r="1323" spans="1:15" x14ac:dyDescent="0.2">
      <c r="A1323" s="57" t="s">
        <v>44</v>
      </c>
      <c r="B1323" s="219">
        <f>_xll.qlInterestRateIndexFixingDate(IborIndex&amp;"6M",C1323,Trigger)</f>
        <v>48551</v>
      </c>
      <c r="C1323" s="219">
        <f>_xll.qlCalendarAdvance(Calendar,C1322,A1323,"f",,Trigger)</f>
        <v>48555</v>
      </c>
      <c r="D1323" s="102" t="e">
        <f>EUR1M!AP1322</f>
        <v>#VALUE!</v>
      </c>
      <c r="E1323" s="102">
        <f>EUR1M!AQ1322</f>
        <v>1.5657561314049995E-2</v>
      </c>
      <c r="F1323" s="220" t="e">
        <f t="shared" si="80"/>
        <v>#VALUE!</v>
      </c>
      <c r="G1323" s="102" t="e">
        <f>EUR3M!AX1322</f>
        <v>#VALUE!</v>
      </c>
      <c r="H1323" s="102">
        <f>EUR3M!AY1322</f>
        <v>1.6232619941424886E-2</v>
      </c>
      <c r="I1323" s="220" t="e">
        <f t="shared" si="81"/>
        <v>#VALUE!</v>
      </c>
      <c r="J1323" s="102" t="e">
        <f>EUR6M!AX1322</f>
        <v>#VALUE!</v>
      </c>
      <c r="K1323" s="102">
        <f>EUR6M!AY1322</f>
        <v>1.6248876734418303E-2</v>
      </c>
      <c r="L1323" s="220" t="e">
        <f t="shared" si="82"/>
        <v>#VALUE!</v>
      </c>
      <c r="M1323" s="102" t="e">
        <f>EUR1Y!AX1322</f>
        <v>#VALUE!</v>
      </c>
      <c r="N1323" s="102">
        <f>EUR1Y!AY1322</f>
        <v>1.6641813640677808E-2</v>
      </c>
      <c r="O1323" s="220" t="e">
        <f t="shared" si="83"/>
        <v>#VALUE!</v>
      </c>
    </row>
    <row r="1324" spans="1:15" x14ac:dyDescent="0.2">
      <c r="A1324" s="57" t="s">
        <v>44</v>
      </c>
      <c r="B1324" s="219">
        <f>_xll.qlInterestRateIndexFixingDate(IborIndex&amp;"6M",C1324,Trigger)</f>
        <v>48558</v>
      </c>
      <c r="C1324" s="219">
        <f>_xll.qlCalendarAdvance(Calendar,C1323,A1324,"f",,Trigger)</f>
        <v>48562</v>
      </c>
      <c r="D1324" s="102" t="e">
        <f>EUR1M!AP1323</f>
        <v>#VALUE!</v>
      </c>
      <c r="E1324" s="102">
        <f>EUR1M!AQ1323</f>
        <v>1.5650834757161003E-2</v>
      </c>
      <c r="F1324" s="220" t="e">
        <f t="shared" si="80"/>
        <v>#VALUE!</v>
      </c>
      <c r="G1324" s="102" t="e">
        <f>EUR3M!AX1323</f>
        <v>#VALUE!</v>
      </c>
      <c r="H1324" s="102">
        <f>EUR3M!AY1323</f>
        <v>1.6225283533309209E-2</v>
      </c>
      <c r="I1324" s="220" t="e">
        <f t="shared" si="81"/>
        <v>#VALUE!</v>
      </c>
      <c r="J1324" s="102" t="e">
        <f>EUR6M!AX1323</f>
        <v>#VALUE!</v>
      </c>
      <c r="K1324" s="102">
        <f>EUR6M!AY1323</f>
        <v>1.6241129596359764E-2</v>
      </c>
      <c r="L1324" s="220" t="e">
        <f t="shared" si="82"/>
        <v>#VALUE!</v>
      </c>
      <c r="M1324" s="102" t="e">
        <f>EUR1Y!AX1323</f>
        <v>#VALUE!</v>
      </c>
      <c r="N1324" s="102">
        <f>EUR1Y!AY1323</f>
        <v>1.6634136846716739E-2</v>
      </c>
      <c r="O1324" s="220" t="e">
        <f t="shared" si="83"/>
        <v>#VALUE!</v>
      </c>
    </row>
    <row r="1325" spans="1:15" x14ac:dyDescent="0.2">
      <c r="A1325" s="57" t="s">
        <v>44</v>
      </c>
      <c r="B1325" s="219">
        <f>_xll.qlInterestRateIndexFixingDate(IborIndex&amp;"6M",C1325,Trigger)</f>
        <v>48565</v>
      </c>
      <c r="C1325" s="219">
        <f>_xll.qlCalendarAdvance(Calendar,C1324,A1325,"f",,Trigger)</f>
        <v>48569</v>
      </c>
      <c r="D1325" s="102" t="e">
        <f>EUR1M!AP1324</f>
        <v>#VALUE!</v>
      </c>
      <c r="E1325" s="102">
        <f>EUR1M!AQ1324</f>
        <v>1.5644096126047891E-2</v>
      </c>
      <c r="F1325" s="220" t="e">
        <f t="shared" si="80"/>
        <v>#VALUE!</v>
      </c>
      <c r="G1325" s="102" t="e">
        <f>EUR3M!AX1324</f>
        <v>#VALUE!</v>
      </c>
      <c r="H1325" s="102">
        <f>EUR3M!AY1324</f>
        <v>1.621793096362989E-2</v>
      </c>
      <c r="I1325" s="220" t="e">
        <f t="shared" si="81"/>
        <v>#VALUE!</v>
      </c>
      <c r="J1325" s="102" t="e">
        <f>EUR6M!AX1324</f>
        <v>#VALUE!</v>
      </c>
      <c r="K1325" s="102">
        <f>EUR6M!AY1324</f>
        <v>1.6233373231629489E-2</v>
      </c>
      <c r="L1325" s="220" t="e">
        <f t="shared" si="82"/>
        <v>#VALUE!</v>
      </c>
      <c r="M1325" s="102" t="e">
        <f>EUR1Y!AX1324</f>
        <v>#VALUE!</v>
      </c>
      <c r="N1325" s="102">
        <f>EUR1Y!AY1324</f>
        <v>1.6626454601282318E-2</v>
      </c>
      <c r="O1325" s="220" t="e">
        <f t="shared" si="83"/>
        <v>#VALUE!</v>
      </c>
    </row>
    <row r="1326" spans="1:15" x14ac:dyDescent="0.2">
      <c r="A1326" s="57" t="s">
        <v>44</v>
      </c>
      <c r="B1326" s="219">
        <f>_xll.qlInterestRateIndexFixingDate(IborIndex&amp;"6M",C1326,Trigger)</f>
        <v>48572</v>
      </c>
      <c r="C1326" s="219">
        <f>_xll.qlCalendarAdvance(Calendar,C1325,A1326,"f",,Trigger)</f>
        <v>48576</v>
      </c>
      <c r="D1326" s="102" t="e">
        <f>EUR1M!AP1325</f>
        <v>#VALUE!</v>
      </c>
      <c r="E1326" s="102">
        <f>EUR1M!AQ1325</f>
        <v>1.5637345597069585E-2</v>
      </c>
      <c r="F1326" s="220" t="e">
        <f t="shared" si="80"/>
        <v>#VALUE!</v>
      </c>
      <c r="G1326" s="102" t="e">
        <f>EUR3M!AX1325</f>
        <v>#VALUE!</v>
      </c>
      <c r="H1326" s="102">
        <f>EUR3M!AY1325</f>
        <v>1.6210562388856431E-2</v>
      </c>
      <c r="I1326" s="220" t="e">
        <f t="shared" si="81"/>
        <v>#VALUE!</v>
      </c>
      <c r="J1326" s="102" t="e">
        <f>EUR6M!AX1325</f>
        <v>#VALUE!</v>
      </c>
      <c r="K1326" s="102">
        <f>EUR6M!AY1325</f>
        <v>1.6225607811637618E-2</v>
      </c>
      <c r="L1326" s="220" t="e">
        <f t="shared" si="82"/>
        <v>#VALUE!</v>
      </c>
      <c r="M1326" s="102" t="e">
        <f>EUR1Y!AX1325</f>
        <v>#VALUE!</v>
      </c>
      <c r="N1326" s="102">
        <f>EUR1Y!AY1325</f>
        <v>1.6618767071517333E-2</v>
      </c>
      <c r="O1326" s="220" t="e">
        <f t="shared" si="83"/>
        <v>#VALUE!</v>
      </c>
    </row>
    <row r="1327" spans="1:15" x14ac:dyDescent="0.2">
      <c r="A1327" s="57" t="s">
        <v>44</v>
      </c>
      <c r="B1327" s="219">
        <f>_xll.qlInterestRateIndexFixingDate(IborIndex&amp;"6M",C1327,Trigger)</f>
        <v>48579</v>
      </c>
      <c r="C1327" s="219">
        <f>_xll.qlCalendarAdvance(Calendar,C1326,A1327,"f",,Trigger)</f>
        <v>48583</v>
      </c>
      <c r="D1327" s="102" t="e">
        <f>EUR1M!AP1326</f>
        <v>#VALUE!</v>
      </c>
      <c r="E1327" s="102">
        <f>EUR1M!AQ1326</f>
        <v>1.5630583346560034E-2</v>
      </c>
      <c r="F1327" s="220" t="e">
        <f t="shared" si="80"/>
        <v>#VALUE!</v>
      </c>
      <c r="G1327" s="102" t="e">
        <f>EUR3M!AX1326</f>
        <v>#VALUE!</v>
      </c>
      <c r="H1327" s="102">
        <f>EUR3M!AY1326</f>
        <v>1.6203177965457449E-2</v>
      </c>
      <c r="I1327" s="220" t="e">
        <f t="shared" si="81"/>
        <v>#VALUE!</v>
      </c>
      <c r="J1327" s="102" t="e">
        <f>EUR6M!AX1326</f>
        <v>#VALUE!</v>
      </c>
      <c r="K1327" s="102">
        <f>EUR6M!AY1326</f>
        <v>1.621802748037228E-2</v>
      </c>
      <c r="L1327" s="220" t="e">
        <f t="shared" si="82"/>
        <v>#VALUE!</v>
      </c>
      <c r="M1327" s="102" t="e">
        <f>EUR1Y!AX1326</f>
        <v>#VALUE!</v>
      </c>
      <c r="N1327" s="102">
        <f>EUR1Y!AY1326</f>
        <v>1.6611074424557788E-2</v>
      </c>
      <c r="O1327" s="220" t="e">
        <f t="shared" si="83"/>
        <v>#VALUE!</v>
      </c>
    </row>
    <row r="1328" spans="1:15" x14ac:dyDescent="0.2">
      <c r="A1328" s="57" t="s">
        <v>44</v>
      </c>
      <c r="B1328" s="219">
        <f>_xll.qlInterestRateIndexFixingDate(IborIndex&amp;"6M",C1328,Trigger)</f>
        <v>48586</v>
      </c>
      <c r="C1328" s="219">
        <f>_xll.qlCalendarAdvance(Calendar,C1327,A1328,"f",,Trigger)</f>
        <v>48590</v>
      </c>
      <c r="D1328" s="102" t="e">
        <f>EUR1M!AP1327</f>
        <v>#VALUE!</v>
      </c>
      <c r="E1328" s="102">
        <f>EUR1M!AQ1327</f>
        <v>1.5623809550878165E-2</v>
      </c>
      <c r="F1328" s="220" t="e">
        <f t="shared" si="80"/>
        <v>#VALUE!</v>
      </c>
      <c r="G1328" s="102" t="e">
        <f>EUR3M!AX1327</f>
        <v>#VALUE!</v>
      </c>
      <c r="H1328" s="102">
        <f>EUR3M!AY1327</f>
        <v>1.6195777849900672E-2</v>
      </c>
      <c r="I1328" s="220" t="e">
        <f t="shared" si="81"/>
        <v>#VALUE!</v>
      </c>
      <c r="J1328" s="102" t="e">
        <f>EUR6M!AX1327</f>
        <v>#VALUE!</v>
      </c>
      <c r="K1328" s="102">
        <f>EUR6M!AY1327</f>
        <v>1.6210245376909425E-2</v>
      </c>
      <c r="L1328" s="220" t="e">
        <f t="shared" si="82"/>
        <v>#VALUE!</v>
      </c>
      <c r="M1328" s="102" t="e">
        <f>EUR1Y!AX1327</f>
        <v>#VALUE!</v>
      </c>
      <c r="N1328" s="102">
        <f>EUR1Y!AY1327</f>
        <v>1.6603376827535966E-2</v>
      </c>
      <c r="O1328" s="220" t="e">
        <f t="shared" si="83"/>
        <v>#VALUE!</v>
      </c>
    </row>
    <row r="1329" spans="1:15" x14ac:dyDescent="0.2">
      <c r="A1329" s="57" t="s">
        <v>44</v>
      </c>
      <c r="B1329" s="219">
        <f>_xll.qlInterestRateIndexFixingDate(IborIndex&amp;"6M",C1329,Trigger)</f>
        <v>48593</v>
      </c>
      <c r="C1329" s="219">
        <f>_xll.qlCalendarAdvance(Calendar,C1328,A1329,"f",,Trigger)</f>
        <v>48597</v>
      </c>
      <c r="D1329" s="102" t="e">
        <f>EUR1M!AP1328</f>
        <v>#VALUE!</v>
      </c>
      <c r="E1329" s="102">
        <f>EUR1M!AQ1328</f>
        <v>1.5617024386365419E-2</v>
      </c>
      <c r="F1329" s="220" t="e">
        <f t="shared" si="80"/>
        <v>#VALUE!</v>
      </c>
      <c r="G1329" s="102" t="e">
        <f>EUR3M!AX1328</f>
        <v>#VALUE!</v>
      </c>
      <c r="H1329" s="102">
        <f>EUR3M!AY1328</f>
        <v>1.6188193019504124E-2</v>
      </c>
      <c r="I1329" s="220" t="e">
        <f t="shared" si="81"/>
        <v>#VALUE!</v>
      </c>
      <c r="J1329" s="102" t="e">
        <f>EUR6M!AX1328</f>
        <v>#VALUE!</v>
      </c>
      <c r="K1329" s="102">
        <f>EUR6M!AY1328</f>
        <v>1.6202454720372302E-2</v>
      </c>
      <c r="L1329" s="220" t="e">
        <f t="shared" si="82"/>
        <v>#VALUE!</v>
      </c>
      <c r="M1329" s="102" t="e">
        <f>EUR1Y!AX1328</f>
        <v>#VALUE!</v>
      </c>
      <c r="N1329" s="102">
        <f>EUR1Y!AY1328</f>
        <v>1.6595674447578673E-2</v>
      </c>
      <c r="O1329" s="220" t="e">
        <f t="shared" si="83"/>
        <v>#VALUE!</v>
      </c>
    </row>
    <row r="1330" spans="1:15" x14ac:dyDescent="0.2">
      <c r="A1330" s="57" t="s">
        <v>44</v>
      </c>
      <c r="B1330" s="219">
        <f>_xll.qlInterestRateIndexFixingDate(IborIndex&amp;"6M",C1330,Trigger)</f>
        <v>48600</v>
      </c>
      <c r="C1330" s="219">
        <f>_xll.qlCalendarAdvance(Calendar,C1329,A1330,"f",,Trigger)</f>
        <v>48604</v>
      </c>
      <c r="D1330" s="102" t="e">
        <f>EUR1M!AP1329</f>
        <v>#VALUE!</v>
      </c>
      <c r="E1330" s="102">
        <f>EUR1M!AQ1329</f>
        <v>1.5610228029368234E-2</v>
      </c>
      <c r="F1330" s="220" t="e">
        <f t="shared" si="80"/>
        <v>#VALUE!</v>
      </c>
      <c r="G1330" s="102" t="e">
        <f>EUR3M!AX1329</f>
        <v>#VALUE!</v>
      </c>
      <c r="H1330" s="102">
        <f>EUR3M!AY1329</f>
        <v>1.6180931168186419E-2</v>
      </c>
      <c r="I1330" s="220" t="e">
        <f t="shared" si="81"/>
        <v>#VALUE!</v>
      </c>
      <c r="J1330" s="102" t="e">
        <f>EUR6M!AX1329</f>
        <v>#VALUE!</v>
      </c>
      <c r="K1330" s="102">
        <f>EUR6M!AY1329</f>
        <v>1.6194655682153527E-2</v>
      </c>
      <c r="L1330" s="220" t="e">
        <f t="shared" si="82"/>
        <v>#VALUE!</v>
      </c>
      <c r="M1330" s="102" t="e">
        <f>EUR1Y!AX1329</f>
        <v>#VALUE!</v>
      </c>
      <c r="N1330" s="102">
        <f>EUR1Y!AY1329</f>
        <v>1.6587967451807017E-2</v>
      </c>
      <c r="O1330" s="220" t="e">
        <f t="shared" si="83"/>
        <v>#VALUE!</v>
      </c>
    </row>
    <row r="1331" spans="1:15" x14ac:dyDescent="0.2">
      <c r="A1331" s="57" t="s">
        <v>44</v>
      </c>
      <c r="B1331" s="219">
        <f>_xll.qlInterestRateIndexFixingDate(IborIndex&amp;"6M",C1331,Trigger)</f>
        <v>48607</v>
      </c>
      <c r="C1331" s="219">
        <f>_xll.qlCalendarAdvance(Calendar,C1330,A1331,"f",,Trigger)</f>
        <v>48611</v>
      </c>
      <c r="D1331" s="102" t="e">
        <f>EUR1M!AP1330</f>
        <v>#VALUE!</v>
      </c>
      <c r="E1331" s="102">
        <f>EUR1M!AQ1330</f>
        <v>1.5604016729596928E-2</v>
      </c>
      <c r="F1331" s="220" t="e">
        <f t="shared" si="80"/>
        <v>#VALUE!</v>
      </c>
      <c r="G1331" s="102" t="e">
        <f>EUR3M!AX1330</f>
        <v>#VALUE!</v>
      </c>
      <c r="H1331" s="102">
        <f>EUR3M!AY1330</f>
        <v>1.6173484914957292E-2</v>
      </c>
      <c r="I1331" s="220" t="e">
        <f t="shared" si="81"/>
        <v>#VALUE!</v>
      </c>
      <c r="J1331" s="102" t="e">
        <f>EUR6M!AX1330</f>
        <v>#VALUE!</v>
      </c>
      <c r="K1331" s="102">
        <f>EUR6M!AY1330</f>
        <v>1.6186848433641314E-2</v>
      </c>
      <c r="L1331" s="220" t="e">
        <f t="shared" si="82"/>
        <v>#VALUE!</v>
      </c>
      <c r="M1331" s="102" t="e">
        <f>EUR1Y!AX1330</f>
        <v>#VALUE!</v>
      </c>
      <c r="N1331" s="102">
        <f>EUR1Y!AY1330</f>
        <v>1.6580256007338392E-2</v>
      </c>
      <c r="O1331" s="220" t="e">
        <f t="shared" si="83"/>
        <v>#VALUE!</v>
      </c>
    </row>
    <row r="1332" spans="1:15" x14ac:dyDescent="0.2">
      <c r="A1332" s="57" t="s">
        <v>44</v>
      </c>
      <c r="B1332" s="219">
        <f>_xll.qlInterestRateIndexFixingDate(IborIndex&amp;"6M",C1332,Trigger)</f>
        <v>48614</v>
      </c>
      <c r="C1332" s="219">
        <f>_xll.qlCalendarAdvance(Calendar,C1331,A1332,"f",,Trigger)</f>
        <v>48618</v>
      </c>
      <c r="D1332" s="102" t="e">
        <f>EUR1M!AP1331</f>
        <v>#VALUE!</v>
      </c>
      <c r="E1332" s="102">
        <f>EUR1M!AQ1331</f>
        <v>1.559720274029841E-2</v>
      </c>
      <c r="F1332" s="220" t="e">
        <f t="shared" si="80"/>
        <v>#VALUE!</v>
      </c>
      <c r="G1332" s="102" t="e">
        <f>EUR3M!AX1331</f>
        <v>#VALUE!</v>
      </c>
      <c r="H1332" s="102">
        <f>EUR3M!AY1331</f>
        <v>1.6166023595434176E-2</v>
      </c>
      <c r="I1332" s="220" t="e">
        <f t="shared" si="81"/>
        <v>#VALUE!</v>
      </c>
      <c r="J1332" s="102" t="e">
        <f>EUR6M!AX1331</f>
        <v>#VALUE!</v>
      </c>
      <c r="K1332" s="102">
        <f>EUR6M!AY1331</f>
        <v>1.6179033146222106E-2</v>
      </c>
      <c r="L1332" s="220" t="e">
        <f t="shared" si="82"/>
        <v>#VALUE!</v>
      </c>
      <c r="M1332" s="102" t="e">
        <f>EUR1Y!AX1331</f>
        <v>#VALUE!</v>
      </c>
      <c r="N1332" s="102">
        <f>EUR1Y!AY1331</f>
        <v>1.6572540281284048E-2</v>
      </c>
      <c r="O1332" s="220" t="e">
        <f t="shared" si="83"/>
        <v>#VALUE!</v>
      </c>
    </row>
    <row r="1333" spans="1:15" x14ac:dyDescent="0.2">
      <c r="A1333" s="57" t="s">
        <v>44</v>
      </c>
      <c r="B1333" s="219">
        <f>_xll.qlInterestRateIndexFixingDate(IborIndex&amp;"6M",C1333,Trigger)</f>
        <v>48621</v>
      </c>
      <c r="C1333" s="219">
        <f>_xll.qlCalendarAdvance(Calendar,C1332,A1333,"f",,Trigger)</f>
        <v>48625</v>
      </c>
      <c r="D1333" s="102" t="e">
        <f>EUR1M!AP1332</f>
        <v>#VALUE!</v>
      </c>
      <c r="E1333" s="102">
        <f>EUR1M!AQ1332</f>
        <v>1.5590378038514707E-2</v>
      </c>
      <c r="F1333" s="220" t="e">
        <f t="shared" si="80"/>
        <v>#VALUE!</v>
      </c>
      <c r="G1333" s="102" t="e">
        <f>EUR3M!AX1332</f>
        <v>#VALUE!</v>
      </c>
      <c r="H1333" s="102">
        <f>EUR3M!AY1332</f>
        <v>1.6158547366081244E-2</v>
      </c>
      <c r="I1333" s="220" t="e">
        <f t="shared" si="81"/>
        <v>#VALUE!</v>
      </c>
      <c r="J1333" s="102" t="e">
        <f>EUR6M!AX1332</f>
        <v>#VALUE!</v>
      </c>
      <c r="K1333" s="102">
        <f>EUR6M!AY1332</f>
        <v>1.617120999128057E-2</v>
      </c>
      <c r="L1333" s="220" t="e">
        <f t="shared" si="82"/>
        <v>#VALUE!</v>
      </c>
      <c r="M1333" s="102" t="e">
        <f>EUR1Y!AX1332</f>
        <v>#VALUE!</v>
      </c>
      <c r="N1333" s="102">
        <f>EUR1Y!AY1332</f>
        <v>1.6564820440750427E-2</v>
      </c>
      <c r="O1333" s="220" t="e">
        <f t="shared" si="83"/>
        <v>#VALUE!</v>
      </c>
    </row>
    <row r="1334" spans="1:15" x14ac:dyDescent="0.2">
      <c r="A1334" s="57" t="s">
        <v>44</v>
      </c>
      <c r="B1334" s="219">
        <f>_xll.qlInterestRateIndexFixingDate(IborIndex&amp;"6M",C1334,Trigger)</f>
        <v>48628</v>
      </c>
      <c r="C1334" s="219">
        <f>_xll.qlCalendarAdvance(Calendar,C1333,A1334,"f",,Trigger)</f>
        <v>48632</v>
      </c>
      <c r="D1334" s="102" t="e">
        <f>EUR1M!AP1333</f>
        <v>#VALUE!</v>
      </c>
      <c r="E1334" s="102">
        <f>EUR1M!AQ1333</f>
        <v>1.5583542800550505E-2</v>
      </c>
      <c r="F1334" s="220" t="e">
        <f t="shared" si="80"/>
        <v>#VALUE!</v>
      </c>
      <c r="G1334" s="102" t="e">
        <f>EUR3M!AX1333</f>
        <v>#VALUE!</v>
      </c>
      <c r="H1334" s="102">
        <f>EUR3M!AY1333</f>
        <v>1.6151056383358231E-2</v>
      </c>
      <c r="I1334" s="220" t="e">
        <f t="shared" si="81"/>
        <v>#VALUE!</v>
      </c>
      <c r="J1334" s="102" t="e">
        <f>EUR6M!AX1333</f>
        <v>#VALUE!</v>
      </c>
      <c r="K1334" s="102">
        <f>EUR6M!AY1333</f>
        <v>1.6163379140197411E-2</v>
      </c>
      <c r="L1334" s="220" t="e">
        <f t="shared" si="82"/>
        <v>#VALUE!</v>
      </c>
      <c r="M1334" s="102" t="e">
        <f>EUR1Y!AX1333</f>
        <v>#VALUE!</v>
      </c>
      <c r="N1334" s="102">
        <f>EUR1Y!AY1333</f>
        <v>1.6557096652839148E-2</v>
      </c>
      <c r="O1334" s="220" t="e">
        <f t="shared" si="83"/>
        <v>#VALUE!</v>
      </c>
    </row>
    <row r="1335" spans="1:15" x14ac:dyDescent="0.2">
      <c r="A1335" s="57" t="s">
        <v>44</v>
      </c>
      <c r="B1335" s="219">
        <f>_xll.qlInterestRateIndexFixingDate(IborIndex&amp;"6M",C1335,Trigger)</f>
        <v>48635</v>
      </c>
      <c r="C1335" s="219">
        <f>_xll.qlCalendarAdvance(Calendar,C1334,A1335,"f",,Trigger)</f>
        <v>48639</v>
      </c>
      <c r="D1335" s="102" t="e">
        <f>EUR1M!AP1334</f>
        <v>#VALUE!</v>
      </c>
      <c r="E1335" s="102">
        <f>EUR1M!AQ1334</f>
        <v>1.5576084529261014E-2</v>
      </c>
      <c r="F1335" s="220" t="e">
        <f t="shared" si="80"/>
        <v>#VALUE!</v>
      </c>
      <c r="G1335" s="102" t="e">
        <f>EUR3M!AX1334</f>
        <v>#VALUE!</v>
      </c>
      <c r="H1335" s="102">
        <f>EUR3M!AY1334</f>
        <v>1.614319581009525E-2</v>
      </c>
      <c r="I1335" s="220" t="e">
        <f t="shared" si="81"/>
        <v>#VALUE!</v>
      </c>
      <c r="J1335" s="102" t="e">
        <f>EUR6M!AX1334</f>
        <v>#VALUE!</v>
      </c>
      <c r="K1335" s="102">
        <f>EUR6M!AY1334</f>
        <v>1.6154535255965049E-2</v>
      </c>
      <c r="L1335" s="220" t="e">
        <f t="shared" si="82"/>
        <v>#VALUE!</v>
      </c>
      <c r="M1335" s="102" t="e">
        <f>EUR1Y!AX1334</f>
        <v>#VALUE!</v>
      </c>
      <c r="N1335" s="102">
        <f>EUR1Y!AY1334</f>
        <v>1.6549369084646139E-2</v>
      </c>
      <c r="O1335" s="220" t="e">
        <f t="shared" si="83"/>
        <v>#VALUE!</v>
      </c>
    </row>
    <row r="1336" spans="1:15" x14ac:dyDescent="0.2">
      <c r="A1336" s="57" t="s">
        <v>44</v>
      </c>
      <c r="B1336" s="219">
        <f>_xll.qlInterestRateIndexFixingDate(IborIndex&amp;"6M",C1336,Trigger)</f>
        <v>48642</v>
      </c>
      <c r="C1336" s="219">
        <f>_xll.qlCalendarAdvance(Calendar,C1335,A1336,"f",,Trigger)</f>
        <v>48646</v>
      </c>
      <c r="D1336" s="102" t="e">
        <f>EUR1M!AP1335</f>
        <v>#VALUE!</v>
      </c>
      <c r="E1336" s="102">
        <f>EUR1M!AQ1335</f>
        <v>1.5569224720629882E-2</v>
      </c>
      <c r="F1336" s="220" t="e">
        <f t="shared" si="80"/>
        <v>#VALUE!</v>
      </c>
      <c r="G1336" s="102" t="e">
        <f>EUR3M!AX1335</f>
        <v>#VALUE!</v>
      </c>
      <c r="H1336" s="102">
        <f>EUR3M!AY1335</f>
        <v>1.6135673115185638E-2</v>
      </c>
      <c r="I1336" s="220" t="e">
        <f t="shared" si="81"/>
        <v>#VALUE!</v>
      </c>
      <c r="J1336" s="102" t="e">
        <f>EUR6M!AX1335</f>
        <v>#VALUE!</v>
      </c>
      <c r="K1336" s="102">
        <f>EUR6M!AY1335</f>
        <v>1.6146685456054317E-2</v>
      </c>
      <c r="L1336" s="220" t="e">
        <f t="shared" si="82"/>
        <v>#VALUE!</v>
      </c>
      <c r="M1336" s="102" t="e">
        <f>EUR1Y!AX1335</f>
        <v>#VALUE!</v>
      </c>
      <c r="N1336" s="102">
        <f>EUR1Y!AY1335</f>
        <v>1.6541637903262723E-2</v>
      </c>
      <c r="O1336" s="220" t="e">
        <f t="shared" si="83"/>
        <v>#VALUE!</v>
      </c>
    </row>
    <row r="1337" spans="1:15" x14ac:dyDescent="0.2">
      <c r="A1337" s="57" t="s">
        <v>44</v>
      </c>
      <c r="B1337" s="219">
        <f>_xll.qlInterestRateIndexFixingDate(IborIndex&amp;"6M",C1337,Trigger)</f>
        <v>48649</v>
      </c>
      <c r="C1337" s="219">
        <f>_xll.qlCalendarAdvance(Calendar,C1336,A1337,"f",,Trigger)</f>
        <v>48653</v>
      </c>
      <c r="D1337" s="102" t="e">
        <f>EUR1M!AP1336</f>
        <v>#VALUE!</v>
      </c>
      <c r="E1337" s="102">
        <f>EUR1M!AQ1336</f>
        <v>1.5562199539023361E-2</v>
      </c>
      <c r="F1337" s="220" t="e">
        <f t="shared" si="80"/>
        <v>#VALUE!</v>
      </c>
      <c r="G1337" s="102" t="e">
        <f>EUR3M!AX1336</f>
        <v>#VALUE!</v>
      </c>
      <c r="H1337" s="102">
        <f>EUR3M!AY1336</f>
        <v>1.6128136157675364E-2</v>
      </c>
      <c r="I1337" s="220" t="e">
        <f t="shared" si="81"/>
        <v>#VALUE!</v>
      </c>
      <c r="J1337" s="102" t="e">
        <f>EUR6M!AX1336</f>
        <v>#VALUE!</v>
      </c>
      <c r="K1337" s="102">
        <f>EUR6M!AY1336</f>
        <v>1.6138828534591206E-2</v>
      </c>
      <c r="L1337" s="220" t="e">
        <f t="shared" si="82"/>
        <v>#VALUE!</v>
      </c>
      <c r="M1337" s="102" t="e">
        <f>EUR1Y!AX1336</f>
        <v>#VALUE!</v>
      </c>
      <c r="N1337" s="102">
        <f>EUR1Y!AY1336</f>
        <v>1.6533903275775193E-2</v>
      </c>
      <c r="O1337" s="220" t="e">
        <f t="shared" si="83"/>
        <v>#VALUE!</v>
      </c>
    </row>
    <row r="1338" spans="1:15" x14ac:dyDescent="0.2">
      <c r="A1338" s="57" t="s">
        <v>44</v>
      </c>
      <c r="B1338" s="219">
        <f>_xll.qlInterestRateIndexFixingDate(IborIndex&amp;"6M",C1338,Trigger)</f>
        <v>48656</v>
      </c>
      <c r="C1338" s="219">
        <f>_xll.qlCalendarAdvance(Calendar,C1337,A1338,"f",,Trigger)</f>
        <v>48660</v>
      </c>
      <c r="D1338" s="102" t="e">
        <f>EUR1M!AP1337</f>
        <v>#VALUE!</v>
      </c>
      <c r="E1338" s="102">
        <f>EUR1M!AQ1337</f>
        <v>1.5555475405513441E-2</v>
      </c>
      <c r="F1338" s="220" t="e">
        <f t="shared" si="80"/>
        <v>#VALUE!</v>
      </c>
      <c r="G1338" s="102" t="e">
        <f>EUR3M!AX1337</f>
        <v>#VALUE!</v>
      </c>
      <c r="H1338" s="102">
        <f>EUR3M!AY1337</f>
        <v>1.6120585094040126E-2</v>
      </c>
      <c r="I1338" s="220" t="e">
        <f t="shared" si="81"/>
        <v>#VALUE!</v>
      </c>
      <c r="J1338" s="102" t="e">
        <f>EUR6M!AX1337</f>
        <v>#VALUE!</v>
      </c>
      <c r="K1338" s="102">
        <f>EUR6M!AY1337</f>
        <v>1.6130964662986125E-2</v>
      </c>
      <c r="L1338" s="220" t="e">
        <f t="shared" si="82"/>
        <v>#VALUE!</v>
      </c>
      <c r="M1338" s="102" t="e">
        <f>EUR1Y!AX1337</f>
        <v>#VALUE!</v>
      </c>
      <c r="N1338" s="102">
        <f>EUR1Y!AY1337</f>
        <v>1.6526165369264368E-2</v>
      </c>
      <c r="O1338" s="220" t="e">
        <f t="shared" si="83"/>
        <v>#VALUE!</v>
      </c>
    </row>
    <row r="1339" spans="1:15" x14ac:dyDescent="0.2">
      <c r="A1339" s="57" t="s">
        <v>44</v>
      </c>
      <c r="B1339" s="219">
        <f>_xll.qlInterestRateIndexFixingDate(IborIndex&amp;"6M",C1339,Trigger)</f>
        <v>48663</v>
      </c>
      <c r="C1339" s="219">
        <f>_xll.qlCalendarAdvance(Calendar,C1338,A1339,"f",,Trigger)</f>
        <v>48667</v>
      </c>
      <c r="D1339" s="102" t="e">
        <f>EUR1M!AP1338</f>
        <v>#VALUE!</v>
      </c>
      <c r="E1339" s="102">
        <f>EUR1M!AQ1338</f>
        <v>1.5549057761092985E-2</v>
      </c>
      <c r="F1339" s="220" t="e">
        <f t="shared" si="80"/>
        <v>#VALUE!</v>
      </c>
      <c r="G1339" s="102" t="e">
        <f>EUR3M!AX1338</f>
        <v>#VALUE!</v>
      </c>
      <c r="H1339" s="102">
        <f>EUR3M!AY1338</f>
        <v>1.6113020080751279E-2</v>
      </c>
      <c r="I1339" s="220" t="e">
        <f t="shared" si="81"/>
        <v>#VALUE!</v>
      </c>
      <c r="J1339" s="102" t="e">
        <f>EUR6M!AX1338</f>
        <v>#VALUE!</v>
      </c>
      <c r="K1339" s="102">
        <f>EUR6M!AY1338</f>
        <v>1.6123707101216325E-2</v>
      </c>
      <c r="L1339" s="220" t="e">
        <f t="shared" si="82"/>
        <v>#VALUE!</v>
      </c>
      <c r="M1339" s="102" t="e">
        <f>EUR1Y!AX1338</f>
        <v>#VALUE!</v>
      </c>
      <c r="N1339" s="102">
        <f>EUR1Y!AY1338</f>
        <v>1.6518424350805798E-2</v>
      </c>
      <c r="O1339" s="220" t="e">
        <f t="shared" si="83"/>
        <v>#VALUE!</v>
      </c>
    </row>
    <row r="1340" spans="1:15" x14ac:dyDescent="0.2">
      <c r="A1340" s="57" t="s">
        <v>44</v>
      </c>
      <c r="B1340" s="219">
        <f>_xll.qlInterestRateIndexFixingDate(IborIndex&amp;"6M",C1340,Trigger)</f>
        <v>48670</v>
      </c>
      <c r="C1340" s="219">
        <f>_xll.qlCalendarAdvance(Calendar,C1339,A1340,"f",,Trigger)</f>
        <v>48674</v>
      </c>
      <c r="D1340" s="102" t="e">
        <f>EUR1M!AP1339</f>
        <v>#VALUE!</v>
      </c>
      <c r="E1340" s="102">
        <f>EUR1M!AQ1339</f>
        <v>1.5541687668876036E-2</v>
      </c>
      <c r="F1340" s="220" t="e">
        <f t="shared" si="80"/>
        <v>#VALUE!</v>
      </c>
      <c r="G1340" s="102" t="e">
        <f>EUR3M!AX1339</f>
        <v>#VALUE!</v>
      </c>
      <c r="H1340" s="102">
        <f>EUR3M!AY1339</f>
        <v>1.6105625414784167E-2</v>
      </c>
      <c r="I1340" s="220" t="e">
        <f t="shared" si="81"/>
        <v>#VALUE!</v>
      </c>
      <c r="J1340" s="102" t="e">
        <f>EUR6M!AX1339</f>
        <v>#VALUE!</v>
      </c>
      <c r="K1340" s="102">
        <f>EUR6M!AY1339</f>
        <v>1.6115832137295581E-2</v>
      </c>
      <c r="L1340" s="220" t="e">
        <f t="shared" si="82"/>
        <v>#VALUE!</v>
      </c>
      <c r="M1340" s="102" t="e">
        <f>EUR1Y!AX1339</f>
        <v>#VALUE!</v>
      </c>
      <c r="N1340" s="102">
        <f>EUR1Y!AY1339</f>
        <v>1.6509966109319808E-2</v>
      </c>
      <c r="O1340" s="220" t="e">
        <f t="shared" si="83"/>
        <v>#VALUE!</v>
      </c>
    </row>
    <row r="1341" spans="1:15" x14ac:dyDescent="0.2">
      <c r="A1341" s="57" t="s">
        <v>44</v>
      </c>
      <c r="B1341" s="219">
        <f>_xll.qlInterestRateIndexFixingDate(IborIndex&amp;"6M",C1341,Trigger)</f>
        <v>48677</v>
      </c>
      <c r="C1341" s="219">
        <f>_xll.qlCalendarAdvance(Calendar,C1340,A1341,"f",,Trigger)</f>
        <v>48681</v>
      </c>
      <c r="D1341" s="102" t="e">
        <f>EUR1M!AP1340</f>
        <v>#VALUE!</v>
      </c>
      <c r="E1341" s="102">
        <f>EUR1M!AQ1340</f>
        <v>1.5534779833344947E-2</v>
      </c>
      <c r="F1341" s="220" t="e">
        <f t="shared" si="80"/>
        <v>#VALUE!</v>
      </c>
      <c r="G1341" s="102" t="e">
        <f>EUR3M!AX1340</f>
        <v>#VALUE!</v>
      </c>
      <c r="H1341" s="102">
        <f>EUR3M!AY1340</f>
        <v>1.6098034254975285E-2</v>
      </c>
      <c r="I1341" s="220" t="e">
        <f t="shared" si="81"/>
        <v>#VALUE!</v>
      </c>
      <c r="J1341" s="102" t="e">
        <f>EUR6M!AX1340</f>
        <v>#VALUE!</v>
      </c>
      <c r="K1341" s="102">
        <f>EUR6M!AY1340</f>
        <v>1.6107950701074545E-2</v>
      </c>
      <c r="L1341" s="220" t="e">
        <f t="shared" si="82"/>
        <v>#VALUE!</v>
      </c>
      <c r="M1341" s="102" t="e">
        <f>EUR1Y!AX1340</f>
        <v>#VALUE!</v>
      </c>
      <c r="N1341" s="102">
        <f>EUR1Y!AY1340</f>
        <v>1.6502933646324238E-2</v>
      </c>
      <c r="O1341" s="220" t="e">
        <f t="shared" si="83"/>
        <v>#VALUE!</v>
      </c>
    </row>
    <row r="1342" spans="1:15" x14ac:dyDescent="0.2">
      <c r="A1342" s="57" t="s">
        <v>44</v>
      </c>
      <c r="B1342" s="219">
        <f>_xll.qlInterestRateIndexFixingDate(IborIndex&amp;"6M",C1342,Trigger)</f>
        <v>48682</v>
      </c>
      <c r="C1342" s="219">
        <f>_xll.qlCalendarAdvance(Calendar,C1341,A1342,"f",,Trigger)</f>
        <v>48688</v>
      </c>
      <c r="D1342" s="102" t="e">
        <f>EUR1M!AP1341</f>
        <v>#VALUE!</v>
      </c>
      <c r="E1342" s="102">
        <f>EUR1M!AQ1341</f>
        <v>1.5527862921461688E-2</v>
      </c>
      <c r="F1342" s="220" t="e">
        <f t="shared" si="80"/>
        <v>#VALUE!</v>
      </c>
      <c r="G1342" s="102" t="e">
        <f>EUR3M!AX1341</f>
        <v>#VALUE!</v>
      </c>
      <c r="H1342" s="102">
        <f>EUR3M!AY1341</f>
        <v>1.6090429604191034E-2</v>
      </c>
      <c r="I1342" s="220" t="e">
        <f t="shared" si="81"/>
        <v>#VALUE!</v>
      </c>
      <c r="J1342" s="102" t="e">
        <f>EUR6M!AX1341</f>
        <v>#VALUE!</v>
      </c>
      <c r="K1342" s="102">
        <f>EUR6M!AY1341</f>
        <v>1.6100062963928265E-2</v>
      </c>
      <c r="L1342" s="220" t="e">
        <f t="shared" si="82"/>
        <v>#VALUE!</v>
      </c>
      <c r="M1342" s="102" t="e">
        <f>EUR1Y!AX1341</f>
        <v>#VALUE!</v>
      </c>
      <c r="N1342" s="102">
        <f>EUR1Y!AY1341</f>
        <v>1.6495184294427184E-2</v>
      </c>
      <c r="O1342" s="220" t="e">
        <f t="shared" si="83"/>
        <v>#VALUE!</v>
      </c>
    </row>
    <row r="1343" spans="1:15" x14ac:dyDescent="0.2">
      <c r="A1343" s="57" t="s">
        <v>44</v>
      </c>
      <c r="B1343" s="219">
        <f>_xll.qlInterestRateIndexFixingDate(IborIndex&amp;"6M",C1343,Trigger)</f>
        <v>48691</v>
      </c>
      <c r="C1343" s="219">
        <f>_xll.qlCalendarAdvance(Calendar,C1342,A1343,"f",,Trigger)</f>
        <v>48695</v>
      </c>
      <c r="D1343" s="102" t="e">
        <f>EUR1M!AP1342</f>
        <v>#VALUE!</v>
      </c>
      <c r="E1343" s="102">
        <f>EUR1M!AQ1342</f>
        <v>1.5520937109567701E-2</v>
      </c>
      <c r="F1343" s="220" t="e">
        <f t="shared" si="80"/>
        <v>#VALUE!</v>
      </c>
      <c r="G1343" s="102" t="e">
        <f>EUR3M!AX1342</f>
        <v>#VALUE!</v>
      </c>
      <c r="H1343" s="102">
        <f>EUR3M!AY1342</f>
        <v>1.6082811618891749E-2</v>
      </c>
      <c r="I1343" s="220" t="e">
        <f t="shared" si="81"/>
        <v>#VALUE!</v>
      </c>
      <c r="J1343" s="102" t="e">
        <f>EUR6M!AX1342</f>
        <v>#VALUE!</v>
      </c>
      <c r="K1343" s="102">
        <f>EUR6M!AY1342</f>
        <v>1.6092169097230911E-2</v>
      </c>
      <c r="L1343" s="220" t="e">
        <f t="shared" si="82"/>
        <v>#VALUE!</v>
      </c>
      <c r="M1343" s="102" t="e">
        <f>EUR1Y!AX1342</f>
        <v>#VALUE!</v>
      </c>
      <c r="N1343" s="102">
        <f>EUR1Y!AY1342</f>
        <v>1.6487432498834907E-2</v>
      </c>
      <c r="O1343" s="220" t="e">
        <f t="shared" si="83"/>
        <v>#VALUE!</v>
      </c>
    </row>
    <row r="1344" spans="1:15" x14ac:dyDescent="0.2">
      <c r="A1344" s="57" t="s">
        <v>44</v>
      </c>
      <c r="B1344" s="219">
        <f>_xll.qlInterestRateIndexFixingDate(IborIndex&amp;"6M",C1344,Trigger)</f>
        <v>48698</v>
      </c>
      <c r="C1344" s="219">
        <f>_xll.qlCalendarAdvance(Calendar,C1343,A1344,"f",,Trigger)</f>
        <v>48702</v>
      </c>
      <c r="D1344" s="102" t="e">
        <f>EUR1M!AP1343</f>
        <v>#VALUE!</v>
      </c>
      <c r="E1344" s="102">
        <f>EUR1M!AQ1343</f>
        <v>1.5514002574006924E-2</v>
      </c>
      <c r="F1344" s="220" t="e">
        <f t="shared" si="80"/>
        <v>#VALUE!</v>
      </c>
      <c r="G1344" s="102" t="e">
        <f>EUR3M!AX1343</f>
        <v>#VALUE!</v>
      </c>
      <c r="H1344" s="102">
        <f>EUR3M!AY1343</f>
        <v>1.607499124598484E-2</v>
      </c>
      <c r="I1344" s="220" t="e">
        <f t="shared" si="81"/>
        <v>#VALUE!</v>
      </c>
      <c r="J1344" s="102" t="e">
        <f>EUR6M!AX1343</f>
        <v>#VALUE!</v>
      </c>
      <c r="K1344" s="102">
        <f>EUR6M!AY1343</f>
        <v>1.6083645079044587E-2</v>
      </c>
      <c r="L1344" s="220" t="e">
        <f t="shared" si="82"/>
        <v>#VALUE!</v>
      </c>
      <c r="M1344" s="102" t="e">
        <f>EUR1Y!AX1343</f>
        <v>#VALUE!</v>
      </c>
      <c r="N1344" s="102">
        <f>EUR1Y!AY1343</f>
        <v>1.647967842659713E-2</v>
      </c>
      <c r="O1344" s="220" t="e">
        <f t="shared" si="83"/>
        <v>#VALUE!</v>
      </c>
    </row>
    <row r="1345" spans="1:15" x14ac:dyDescent="0.2">
      <c r="A1345" s="57" t="s">
        <v>44</v>
      </c>
      <c r="B1345" s="219">
        <f>_xll.qlInterestRateIndexFixingDate(IborIndex&amp;"6M",C1345,Trigger)</f>
        <v>48705</v>
      </c>
      <c r="C1345" s="219">
        <f>_xll.qlCalendarAdvance(Calendar,C1344,A1345,"f",,Trigger)</f>
        <v>48709</v>
      </c>
      <c r="D1345" s="102" t="e">
        <f>EUR1M!AP1344</f>
        <v>#VALUE!</v>
      </c>
      <c r="E1345" s="102">
        <f>EUR1M!AQ1344</f>
        <v>1.5507059491113306E-2</v>
      </c>
      <c r="F1345" s="220" t="e">
        <f t="shared" si="80"/>
        <v>#VALUE!</v>
      </c>
      <c r="G1345" s="102" t="e">
        <f>EUR3M!AX1344</f>
        <v>#VALUE!</v>
      </c>
      <c r="H1345" s="102">
        <f>EUR3M!AY1344</f>
        <v>1.6067345820645933E-2</v>
      </c>
      <c r="I1345" s="220" t="e">
        <f t="shared" si="81"/>
        <v>#VALUE!</v>
      </c>
      <c r="J1345" s="102" t="e">
        <f>EUR6M!AX1344</f>
        <v>#VALUE!</v>
      </c>
      <c r="K1345" s="102">
        <f>EUR6M!AY1344</f>
        <v>1.6075737355720692E-2</v>
      </c>
      <c r="L1345" s="220" t="e">
        <f t="shared" si="82"/>
        <v>#VALUE!</v>
      </c>
      <c r="M1345" s="102" t="e">
        <f>EUR1Y!AX1344</f>
        <v>#VALUE!</v>
      </c>
      <c r="N1345" s="102">
        <f>EUR1Y!AY1344</f>
        <v>1.647192224475897E-2</v>
      </c>
      <c r="O1345" s="220" t="e">
        <f t="shared" si="83"/>
        <v>#VALUE!</v>
      </c>
    </row>
    <row r="1346" spans="1:15" x14ac:dyDescent="0.2">
      <c r="A1346" s="57" t="s">
        <v>44</v>
      </c>
      <c r="B1346" s="219">
        <f>_xll.qlInterestRateIndexFixingDate(IborIndex&amp;"6M",C1346,Trigger)</f>
        <v>48712</v>
      </c>
      <c r="C1346" s="219">
        <f>_xll.qlCalendarAdvance(Calendar,C1345,A1346,"f",,Trigger)</f>
        <v>48716</v>
      </c>
      <c r="D1346" s="102" t="e">
        <f>EUR1M!AP1345</f>
        <v>#VALUE!</v>
      </c>
      <c r="E1346" s="102">
        <f>EUR1M!AQ1345</f>
        <v>1.5500108037233284E-2</v>
      </c>
      <c r="F1346" s="220" t="e">
        <f t="shared" si="80"/>
        <v>#VALUE!</v>
      </c>
      <c r="G1346" s="102" t="e">
        <f>EUR3M!AX1345</f>
        <v>#VALUE!</v>
      </c>
      <c r="H1346" s="102">
        <f>EUR3M!AY1345</f>
        <v>1.6059687540933808E-2</v>
      </c>
      <c r="I1346" s="220" t="e">
        <f t="shared" si="81"/>
        <v>#VALUE!</v>
      </c>
      <c r="J1346" s="102" t="e">
        <f>EUR6M!AX1345</f>
        <v>#VALUE!</v>
      </c>
      <c r="K1346" s="102">
        <f>EUR6M!AY1345</f>
        <v>1.6067824053442294E-2</v>
      </c>
      <c r="L1346" s="220" t="e">
        <f t="shared" si="82"/>
        <v>#VALUE!</v>
      </c>
      <c r="M1346" s="102" t="e">
        <f>EUR1Y!AX1345</f>
        <v>#VALUE!</v>
      </c>
      <c r="N1346" s="102">
        <f>EUR1Y!AY1345</f>
        <v>1.6464164120360721E-2</v>
      </c>
      <c r="O1346" s="220" t="e">
        <f t="shared" si="83"/>
        <v>#VALUE!</v>
      </c>
    </row>
    <row r="1347" spans="1:15" x14ac:dyDescent="0.2">
      <c r="A1347" s="57" t="s">
        <v>44</v>
      </c>
      <c r="B1347" s="219">
        <f>_xll.qlInterestRateIndexFixingDate(IborIndex&amp;"6M",C1347,Trigger)</f>
        <v>48719</v>
      </c>
      <c r="C1347" s="219">
        <f>_xll.qlCalendarAdvance(Calendar,C1346,A1347,"f",,Trigger)</f>
        <v>48723</v>
      </c>
      <c r="D1347" s="102" t="e">
        <f>EUR1M!AP1346</f>
        <v>#VALUE!</v>
      </c>
      <c r="E1347" s="102">
        <f>EUR1M!AQ1346</f>
        <v>1.5493148388703304E-2</v>
      </c>
      <c r="F1347" s="220" t="e">
        <f t="shared" si="80"/>
        <v>#VALUE!</v>
      </c>
      <c r="G1347" s="102" t="e">
        <f>EUR3M!AX1346</f>
        <v>#VALUE!</v>
      </c>
      <c r="H1347" s="102">
        <f>EUR3M!AY1346</f>
        <v>1.6052016563312003E-2</v>
      </c>
      <c r="I1347" s="220" t="e">
        <f t="shared" si="81"/>
        <v>#VALUE!</v>
      </c>
      <c r="J1347" s="102" t="e">
        <f>EUR6M!AX1346</f>
        <v>#VALUE!</v>
      </c>
      <c r="K1347" s="102">
        <f>EUR6M!AY1346</f>
        <v>1.6059905343596172E-2</v>
      </c>
      <c r="L1347" s="220" t="e">
        <f t="shared" si="82"/>
        <v>#VALUE!</v>
      </c>
      <c r="M1347" s="102" t="e">
        <f>EUR1Y!AX1346</f>
        <v>#VALUE!</v>
      </c>
      <c r="N1347" s="102">
        <f>EUR1Y!AY1346</f>
        <v>1.6456404220436774E-2</v>
      </c>
      <c r="O1347" s="220" t="e">
        <f t="shared" si="83"/>
        <v>#VALUE!</v>
      </c>
    </row>
    <row r="1348" spans="1:15" x14ac:dyDescent="0.2">
      <c r="A1348" s="57" t="s">
        <v>44</v>
      </c>
      <c r="B1348" s="219">
        <f>_xll.qlInterestRateIndexFixingDate(IborIndex&amp;"6M",C1348,Trigger)</f>
        <v>48726</v>
      </c>
      <c r="C1348" s="219">
        <f>_xll.qlCalendarAdvance(Calendar,C1347,A1348,"f",,Trigger)</f>
        <v>48730</v>
      </c>
      <c r="D1348" s="102" t="e">
        <f>EUR1M!AP1347</f>
        <v>#VALUE!</v>
      </c>
      <c r="E1348" s="102">
        <f>EUR1M!AQ1347</f>
        <v>1.5486180721864806E-2</v>
      </c>
      <c r="F1348" s="220" t="e">
        <f t="shared" ref="F1348:F1411" si="84">(D1348-E1348)*10000</f>
        <v>#VALUE!</v>
      </c>
      <c r="G1348" s="102" t="e">
        <f>EUR3M!AX1347</f>
        <v>#VALUE!</v>
      </c>
      <c r="H1348" s="102">
        <f>EUR3M!AY1347</f>
        <v>1.6044333044242316E-2</v>
      </c>
      <c r="I1348" s="220" t="e">
        <f t="shared" ref="I1348:I1411" si="85">(G1348-H1348)*10000</f>
        <v>#VALUE!</v>
      </c>
      <c r="J1348" s="102" t="e">
        <f>EUR6M!AX1347</f>
        <v>#VALUE!</v>
      </c>
      <c r="K1348" s="102">
        <f>EUR6M!AY1347</f>
        <v>1.6052613818368727E-2</v>
      </c>
      <c r="L1348" s="220" t="e">
        <f t="shared" ref="L1348:L1411" si="86">(J1348-K1348)*10000</f>
        <v>#VALUE!</v>
      </c>
      <c r="M1348" s="102" t="e">
        <f>EUR1Y!AX1347</f>
        <v>#VALUE!</v>
      </c>
      <c r="N1348" s="102">
        <f>EUR1Y!AY1347</f>
        <v>1.6448642712016699E-2</v>
      </c>
      <c r="O1348" s="220" t="e">
        <f t="shared" ref="O1348:O1411" si="87">(M1348-N1348)*10000</f>
        <v>#VALUE!</v>
      </c>
    </row>
    <row r="1349" spans="1:15" x14ac:dyDescent="0.2">
      <c r="A1349" s="57" t="s">
        <v>44</v>
      </c>
      <c r="B1349" s="219">
        <f>_xll.qlInterestRateIndexFixingDate(IborIndex&amp;"6M",C1349,Trigger)</f>
        <v>48733</v>
      </c>
      <c r="C1349" s="219">
        <f>_xll.qlCalendarAdvance(Calendar,C1348,A1349,"f",,Trigger)</f>
        <v>48737</v>
      </c>
      <c r="D1349" s="102" t="e">
        <f>EUR1M!AP1348</f>
        <v>#VALUE!</v>
      </c>
      <c r="E1349" s="102">
        <f>EUR1M!AQ1348</f>
        <v>1.5479205213056735E-2</v>
      </c>
      <c r="F1349" s="220" t="e">
        <f t="shared" si="84"/>
        <v>#VALUE!</v>
      </c>
      <c r="G1349" s="102" t="e">
        <f>EUR3M!AX1348</f>
        <v>#VALUE!</v>
      </c>
      <c r="H1349" s="102">
        <f>EUR3M!AY1348</f>
        <v>1.6036637140189158E-2</v>
      </c>
      <c r="I1349" s="220" t="e">
        <f t="shared" si="85"/>
        <v>#VALUE!</v>
      </c>
      <c r="J1349" s="102" t="e">
        <f>EUR6M!AX1348</f>
        <v>#VALUE!</v>
      </c>
      <c r="K1349" s="102">
        <f>EUR6M!AY1348</f>
        <v>1.6044686773060476E-2</v>
      </c>
      <c r="L1349" s="220" t="e">
        <f t="shared" si="86"/>
        <v>#VALUE!</v>
      </c>
      <c r="M1349" s="102" t="e">
        <f>EUR1Y!AX1348</f>
        <v>#VALUE!</v>
      </c>
      <c r="N1349" s="102">
        <f>EUR1Y!AY1348</f>
        <v>1.6440879762124584E-2</v>
      </c>
      <c r="O1349" s="220" t="e">
        <f t="shared" si="87"/>
        <v>#VALUE!</v>
      </c>
    </row>
    <row r="1350" spans="1:15" x14ac:dyDescent="0.2">
      <c r="A1350" s="57" t="s">
        <v>44</v>
      </c>
      <c r="B1350" s="219">
        <f>_xll.qlInterestRateIndexFixingDate(IborIndex&amp;"6M",C1350,Trigger)</f>
        <v>48740</v>
      </c>
      <c r="C1350" s="219">
        <f>_xll.qlCalendarAdvance(Calendar,C1349,A1350,"f",,Trigger)</f>
        <v>48744</v>
      </c>
      <c r="D1350" s="102" t="e">
        <f>EUR1M!AP1349</f>
        <v>#VALUE!</v>
      </c>
      <c r="E1350" s="102">
        <f>EUR1M!AQ1349</f>
        <v>1.5472222038618033E-2</v>
      </c>
      <c r="F1350" s="220" t="e">
        <f t="shared" si="84"/>
        <v>#VALUE!</v>
      </c>
      <c r="G1350" s="102" t="e">
        <f>EUR3M!AX1349</f>
        <v>#VALUE!</v>
      </c>
      <c r="H1350" s="102">
        <f>EUR3M!AY1349</f>
        <v>1.602892900761085E-2</v>
      </c>
      <c r="I1350" s="220" t="e">
        <f t="shared" si="85"/>
        <v>#VALUE!</v>
      </c>
      <c r="J1350" s="102" t="e">
        <f>EUR6M!AX1349</f>
        <v>#VALUE!</v>
      </c>
      <c r="K1350" s="102">
        <f>EUR6M!AY1349</f>
        <v>1.6036754797740849E-2</v>
      </c>
      <c r="L1350" s="220" t="e">
        <f t="shared" si="86"/>
        <v>#VALUE!</v>
      </c>
      <c r="M1350" s="102" t="e">
        <f>EUR1Y!AX1349</f>
        <v>#VALUE!</v>
      </c>
      <c r="N1350" s="102">
        <f>EUR1Y!AY1349</f>
        <v>1.6433115537780364E-2</v>
      </c>
      <c r="O1350" s="220" t="e">
        <f t="shared" si="87"/>
        <v>#VALUE!</v>
      </c>
    </row>
    <row r="1351" spans="1:15" x14ac:dyDescent="0.2">
      <c r="A1351" s="57" t="s">
        <v>44</v>
      </c>
      <c r="B1351" s="219">
        <f>_xll.qlInterestRateIndexFixingDate(IborIndex&amp;"6M",C1351,Trigger)</f>
        <v>48747</v>
      </c>
      <c r="C1351" s="219">
        <f>_xll.qlCalendarAdvance(Calendar,C1350,A1351,"f",,Trigger)</f>
        <v>48751</v>
      </c>
      <c r="D1351" s="102" t="e">
        <f>EUR1M!AP1350</f>
        <v>#VALUE!</v>
      </c>
      <c r="E1351" s="102">
        <f>EUR1M!AQ1350</f>
        <v>1.5465231374885147E-2</v>
      </c>
      <c r="F1351" s="220" t="e">
        <f t="shared" si="84"/>
        <v>#VALUE!</v>
      </c>
      <c r="G1351" s="102" t="e">
        <f>EUR3M!AX1350</f>
        <v>#VALUE!</v>
      </c>
      <c r="H1351" s="102">
        <f>EUR3M!AY1350</f>
        <v>1.6021208802970061E-2</v>
      </c>
      <c r="I1351" s="220" t="e">
        <f t="shared" si="85"/>
        <v>#VALUE!</v>
      </c>
      <c r="J1351" s="102" t="e">
        <f>EUR6M!AX1350</f>
        <v>#VALUE!</v>
      </c>
      <c r="K1351" s="102">
        <f>EUR6M!AY1350</f>
        <v>1.602881806376175E-2</v>
      </c>
      <c r="L1351" s="220" t="e">
        <f t="shared" si="86"/>
        <v>#VALUE!</v>
      </c>
      <c r="M1351" s="102" t="e">
        <f>EUR1Y!AX1350</f>
        <v>#VALUE!</v>
      </c>
      <c r="N1351" s="102">
        <f>EUR1Y!AY1350</f>
        <v>1.6425350205997398E-2</v>
      </c>
      <c r="O1351" s="220" t="e">
        <f t="shared" si="87"/>
        <v>#VALUE!</v>
      </c>
    </row>
    <row r="1352" spans="1:15" x14ac:dyDescent="0.2">
      <c r="A1352" s="57" t="s">
        <v>44</v>
      </c>
      <c r="B1352" s="219">
        <f>_xll.qlInterestRateIndexFixingDate(IborIndex&amp;"6M",C1352,Trigger)</f>
        <v>48754</v>
      </c>
      <c r="C1352" s="219">
        <f>_xll.qlCalendarAdvance(Calendar,C1351,A1352,"f",,Trigger)</f>
        <v>48758</v>
      </c>
      <c r="D1352" s="102" t="e">
        <f>EUR1M!AP1351</f>
        <v>#VALUE!</v>
      </c>
      <c r="E1352" s="102">
        <f>EUR1M!AQ1351</f>
        <v>1.5458739339614658E-2</v>
      </c>
      <c r="F1352" s="220" t="e">
        <f t="shared" si="84"/>
        <v>#VALUE!</v>
      </c>
      <c r="G1352" s="102" t="e">
        <f>EUR3M!AX1351</f>
        <v>#VALUE!</v>
      </c>
      <c r="H1352" s="102">
        <f>EUR3M!AY1351</f>
        <v>1.601347668272338E-2</v>
      </c>
      <c r="I1352" s="220" t="e">
        <f t="shared" si="85"/>
        <v>#VALUE!</v>
      </c>
      <c r="J1352" s="102" t="e">
        <f>EUR6M!AX1351</f>
        <v>#VALUE!</v>
      </c>
      <c r="K1352" s="102">
        <f>EUR6M!AY1351</f>
        <v>1.6020876742472882E-2</v>
      </c>
      <c r="L1352" s="220" t="e">
        <f t="shared" si="86"/>
        <v>#VALUE!</v>
      </c>
      <c r="M1352" s="102" t="e">
        <f>EUR1Y!AX1351</f>
        <v>#VALUE!</v>
      </c>
      <c r="N1352" s="102">
        <f>EUR1Y!AY1351</f>
        <v>1.6417583933785111E-2</v>
      </c>
      <c r="O1352" s="220" t="e">
        <f t="shared" si="87"/>
        <v>#VALUE!</v>
      </c>
    </row>
    <row r="1353" spans="1:15" x14ac:dyDescent="0.2">
      <c r="A1353" s="57" t="s">
        <v>44</v>
      </c>
      <c r="B1353" s="219">
        <f>_xll.qlInterestRateIndexFixingDate(IborIndex&amp;"6M",C1353,Trigger)</f>
        <v>48761</v>
      </c>
      <c r="C1353" s="219">
        <f>_xll.qlCalendarAdvance(Calendar,C1352,A1353,"f",,Trigger)</f>
        <v>48765</v>
      </c>
      <c r="D1353" s="102" t="e">
        <f>EUR1M!AP1352</f>
        <v>#VALUE!</v>
      </c>
      <c r="E1353" s="102">
        <f>EUR1M!AQ1352</f>
        <v>1.5451228284892593E-2</v>
      </c>
      <c r="F1353" s="220" t="e">
        <f t="shared" si="84"/>
        <v>#VALUE!</v>
      </c>
      <c r="G1353" s="102" t="e">
        <f>EUR3M!AX1352</f>
        <v>#VALUE!</v>
      </c>
      <c r="H1353" s="102">
        <f>EUR3M!AY1352</f>
        <v>1.600573280332826E-2</v>
      </c>
      <c r="I1353" s="220" t="e">
        <f t="shared" si="85"/>
        <v>#VALUE!</v>
      </c>
      <c r="J1353" s="102" t="e">
        <f>EUR6M!AX1352</f>
        <v>#VALUE!</v>
      </c>
      <c r="K1353" s="102">
        <f>EUR6M!AY1352</f>
        <v>1.6012289122878842E-2</v>
      </c>
      <c r="L1353" s="220" t="e">
        <f t="shared" si="86"/>
        <v>#VALUE!</v>
      </c>
      <c r="M1353" s="102" t="e">
        <f>EUR1Y!AX1352</f>
        <v>#VALUE!</v>
      </c>
      <c r="N1353" s="102">
        <f>EUR1Y!AY1352</f>
        <v>1.6409816888146789E-2</v>
      </c>
      <c r="O1353" s="220" t="e">
        <f t="shared" si="87"/>
        <v>#VALUE!</v>
      </c>
    </row>
    <row r="1354" spans="1:15" x14ac:dyDescent="0.2">
      <c r="A1354" s="57" t="s">
        <v>44</v>
      </c>
      <c r="B1354" s="219">
        <f>_xll.qlInterestRateIndexFixingDate(IborIndex&amp;"6M",C1354,Trigger)</f>
        <v>48768</v>
      </c>
      <c r="C1354" s="219">
        <f>_xll.qlCalendarAdvance(Calendar,C1353,A1354,"f",,Trigger)</f>
        <v>48772</v>
      </c>
      <c r="D1354" s="102" t="e">
        <f>EUR1M!AP1353</f>
        <v>#VALUE!</v>
      </c>
      <c r="E1354" s="102">
        <f>EUR1M!AQ1353</f>
        <v>1.5444216211305817E-2</v>
      </c>
      <c r="F1354" s="220" t="e">
        <f t="shared" si="84"/>
        <v>#VALUE!</v>
      </c>
      <c r="G1354" s="102" t="e">
        <f>EUR3M!AX1353</f>
        <v>#VALUE!</v>
      </c>
      <c r="H1354" s="102">
        <f>EUR3M!AY1353</f>
        <v>1.5997977321242158E-2</v>
      </c>
      <c r="I1354" s="220" t="e">
        <f t="shared" si="85"/>
        <v>#VALUE!</v>
      </c>
      <c r="J1354" s="102" t="e">
        <f>EUR6M!AX1353</f>
        <v>#VALUE!</v>
      </c>
      <c r="K1354" s="102">
        <f>EUR6M!AY1353</f>
        <v>1.6004337358641235E-2</v>
      </c>
      <c r="L1354" s="220" t="e">
        <f t="shared" si="86"/>
        <v>#VALUE!</v>
      </c>
      <c r="M1354" s="102" t="e">
        <f>EUR1Y!AX1353</f>
        <v>#VALUE!</v>
      </c>
      <c r="N1354" s="102">
        <f>EUR1Y!AY1353</f>
        <v>1.64020492360809E-2</v>
      </c>
      <c r="O1354" s="220" t="e">
        <f t="shared" si="87"/>
        <v>#VALUE!</v>
      </c>
    </row>
    <row r="1355" spans="1:15" x14ac:dyDescent="0.2">
      <c r="A1355" s="57" t="s">
        <v>44</v>
      </c>
      <c r="B1355" s="219">
        <f>_xll.qlInterestRateIndexFixingDate(IborIndex&amp;"6M",C1355,Trigger)</f>
        <v>48775</v>
      </c>
      <c r="C1355" s="219">
        <f>_xll.qlCalendarAdvance(Calendar,C1354,A1355,"f",,Trigger)</f>
        <v>48779</v>
      </c>
      <c r="D1355" s="102" t="e">
        <f>EUR1M!AP1354</f>
        <v>#VALUE!</v>
      </c>
      <c r="E1355" s="102">
        <f>EUR1M!AQ1354</f>
        <v>1.5437197353775634E-2</v>
      </c>
      <c r="F1355" s="220" t="e">
        <f t="shared" si="84"/>
        <v>#VALUE!</v>
      </c>
      <c r="G1355" s="102" t="e">
        <f>EUR3M!AX1354</f>
        <v>#VALUE!</v>
      </c>
      <c r="H1355" s="102">
        <f>EUR3M!AY1354</f>
        <v>1.5990210392919056E-2</v>
      </c>
      <c r="I1355" s="220" t="e">
        <f t="shared" si="85"/>
        <v>#VALUE!</v>
      </c>
      <c r="J1355" s="102" t="e">
        <f>EUR6M!AX1354</f>
        <v>#VALUE!</v>
      </c>
      <c r="K1355" s="102">
        <f>EUR6M!AY1354</f>
        <v>1.5996381557826966E-2</v>
      </c>
      <c r="L1355" s="220" t="e">
        <f t="shared" si="86"/>
        <v>#VALUE!</v>
      </c>
      <c r="M1355" s="102" t="e">
        <f>EUR1Y!AX1354</f>
        <v>#VALUE!</v>
      </c>
      <c r="N1355" s="102">
        <f>EUR1Y!AY1354</f>
        <v>1.6394281144581534E-2</v>
      </c>
      <c r="O1355" s="220" t="e">
        <f t="shared" si="87"/>
        <v>#VALUE!</v>
      </c>
    </row>
    <row r="1356" spans="1:15" x14ac:dyDescent="0.2">
      <c r="A1356" s="57" t="s">
        <v>44</v>
      </c>
      <c r="B1356" s="219">
        <f>_xll.qlInterestRateIndexFixingDate(IborIndex&amp;"6M",C1356,Trigger)</f>
        <v>48782</v>
      </c>
      <c r="C1356" s="219">
        <f>_xll.qlCalendarAdvance(Calendar,C1355,A1356,"f",,Trigger)</f>
        <v>48786</v>
      </c>
      <c r="D1356" s="102" t="e">
        <f>EUR1M!AP1355</f>
        <v>#VALUE!</v>
      </c>
      <c r="E1356" s="102">
        <f>EUR1M!AQ1355</f>
        <v>1.5430171888635991E-2</v>
      </c>
      <c r="F1356" s="220" t="e">
        <f t="shared" si="84"/>
        <v>#VALUE!</v>
      </c>
      <c r="G1356" s="102" t="e">
        <f>EUR3M!AX1355</f>
        <v>#VALUE!</v>
      </c>
      <c r="H1356" s="102">
        <f>EUR3M!AY1355</f>
        <v>1.5982432174814671E-2</v>
      </c>
      <c r="I1356" s="220" t="e">
        <f t="shared" si="85"/>
        <v>#VALUE!</v>
      </c>
      <c r="J1356" s="102" t="e">
        <f>EUR6M!AX1355</f>
        <v>#VALUE!</v>
      </c>
      <c r="K1356" s="102">
        <f>EUR6M!AY1355</f>
        <v>1.5988421891796164E-2</v>
      </c>
      <c r="L1356" s="220" t="e">
        <f t="shared" si="86"/>
        <v>#VALUE!</v>
      </c>
      <c r="M1356" s="102" t="e">
        <f>EUR1Y!AX1355</f>
        <v>#VALUE!</v>
      </c>
      <c r="N1356" s="102">
        <f>EUR1Y!AY1355</f>
        <v>1.6386512780635996E-2</v>
      </c>
      <c r="O1356" s="220" t="e">
        <f t="shared" si="87"/>
        <v>#VALUE!</v>
      </c>
    </row>
    <row r="1357" spans="1:15" x14ac:dyDescent="0.2">
      <c r="A1357" s="57" t="s">
        <v>44</v>
      </c>
      <c r="B1357" s="219">
        <f>_xll.qlInterestRateIndexFixingDate(IborIndex&amp;"6M",C1357,Trigger)</f>
        <v>48789</v>
      </c>
      <c r="C1357" s="219">
        <f>_xll.qlCalendarAdvance(Calendar,C1356,A1357,"f",,Trigger)</f>
        <v>48793</v>
      </c>
      <c r="D1357" s="102" t="e">
        <f>EUR1M!AP1356</f>
        <v>#VALUE!</v>
      </c>
      <c r="E1357" s="102">
        <f>EUR1M!AQ1356</f>
        <v>1.5423139992225832E-2</v>
      </c>
      <c r="F1357" s="220" t="e">
        <f t="shared" si="84"/>
        <v>#VALUE!</v>
      </c>
      <c r="G1357" s="102" t="e">
        <f>EUR3M!AX1356</f>
        <v>#VALUE!</v>
      </c>
      <c r="H1357" s="102">
        <f>EUR3M!AY1356</f>
        <v>1.5974642823379504E-2</v>
      </c>
      <c r="I1357" s="220" t="e">
        <f t="shared" si="85"/>
        <v>#VALUE!</v>
      </c>
      <c r="J1357" s="102" t="e">
        <f>EUR6M!AX1356</f>
        <v>#VALUE!</v>
      </c>
      <c r="K1357" s="102">
        <f>EUR6M!AY1356</f>
        <v>1.5980458531909384E-2</v>
      </c>
      <c r="L1357" s="220" t="e">
        <f t="shared" si="86"/>
        <v>#VALUE!</v>
      </c>
      <c r="M1357" s="102" t="e">
        <f>EUR1Y!AX1356</f>
        <v>#VALUE!</v>
      </c>
      <c r="N1357" s="102">
        <f>EUR1Y!AY1356</f>
        <v>1.6378744311228079E-2</v>
      </c>
      <c r="O1357" s="220" t="e">
        <f t="shared" si="87"/>
        <v>#VALUE!</v>
      </c>
    </row>
    <row r="1358" spans="1:15" x14ac:dyDescent="0.2">
      <c r="A1358" s="57" t="s">
        <v>44</v>
      </c>
      <c r="B1358" s="219">
        <f>_xll.qlInterestRateIndexFixingDate(IborIndex&amp;"6M",C1358,Trigger)</f>
        <v>48796</v>
      </c>
      <c r="C1358" s="219">
        <f>_xll.qlCalendarAdvance(Calendar,C1357,A1358,"f",,Trigger)</f>
        <v>48800</v>
      </c>
      <c r="D1358" s="102" t="e">
        <f>EUR1M!AP1357</f>
        <v>#VALUE!</v>
      </c>
      <c r="E1358" s="102">
        <f>EUR1M!AQ1357</f>
        <v>1.5416101840876606E-2</v>
      </c>
      <c r="F1358" s="220" t="e">
        <f t="shared" si="84"/>
        <v>#VALUE!</v>
      </c>
      <c r="G1358" s="102" t="e">
        <f>EUR3M!AX1357</f>
        <v>#VALUE!</v>
      </c>
      <c r="H1358" s="102">
        <f>EUR3M!AY1357</f>
        <v>1.5966842495067541E-2</v>
      </c>
      <c r="I1358" s="220" t="e">
        <f t="shared" si="85"/>
        <v>#VALUE!</v>
      </c>
      <c r="J1358" s="102" t="e">
        <f>EUR6M!AX1357</f>
        <v>#VALUE!</v>
      </c>
      <c r="K1358" s="102">
        <f>EUR6M!AY1357</f>
        <v>1.5972491649520318E-2</v>
      </c>
      <c r="L1358" s="220" t="e">
        <f t="shared" si="86"/>
        <v>#VALUE!</v>
      </c>
      <c r="M1358" s="102" t="e">
        <f>EUR1Y!AX1357</f>
        <v>#VALUE!</v>
      </c>
      <c r="N1358" s="102">
        <f>EUR1Y!AY1357</f>
        <v>1.6370975903334788E-2</v>
      </c>
      <c r="O1358" s="220" t="e">
        <f t="shared" si="87"/>
        <v>#VALUE!</v>
      </c>
    </row>
    <row r="1359" spans="1:15" x14ac:dyDescent="0.2">
      <c r="A1359" s="57" t="s">
        <v>44</v>
      </c>
      <c r="B1359" s="219">
        <f>_xll.qlInterestRateIndexFixingDate(IborIndex&amp;"6M",C1359,Trigger)</f>
        <v>48803</v>
      </c>
      <c r="C1359" s="219">
        <f>_xll.qlCalendarAdvance(Calendar,C1358,A1359,"f",,Trigger)</f>
        <v>48807</v>
      </c>
      <c r="D1359" s="102" t="e">
        <f>EUR1M!AP1358</f>
        <v>#VALUE!</v>
      </c>
      <c r="E1359" s="102">
        <f>EUR1M!AQ1358</f>
        <v>1.5409057610924759E-2</v>
      </c>
      <c r="F1359" s="220" t="e">
        <f t="shared" si="84"/>
        <v>#VALUE!</v>
      </c>
      <c r="G1359" s="102" t="e">
        <f>EUR3M!AX1358</f>
        <v>#VALUE!</v>
      </c>
      <c r="H1359" s="102">
        <f>EUR3M!AY1358</f>
        <v>1.5959031346328412E-2</v>
      </c>
      <c r="I1359" s="220" t="e">
        <f t="shared" si="85"/>
        <v>#VALUE!</v>
      </c>
      <c r="J1359" s="102" t="e">
        <f>EUR6M!AX1358</f>
        <v>#VALUE!</v>
      </c>
      <c r="K1359" s="102">
        <f>EUR6M!AY1358</f>
        <v>1.5964521415983934E-2</v>
      </c>
      <c r="L1359" s="220" t="e">
        <f t="shared" si="86"/>
        <v>#VALUE!</v>
      </c>
      <c r="M1359" s="102" t="e">
        <f>EUR1Y!AX1358</f>
        <v>#VALUE!</v>
      </c>
      <c r="N1359" s="102">
        <f>EUR1Y!AY1358</f>
        <v>1.6363207723929851E-2</v>
      </c>
      <c r="O1359" s="220" t="e">
        <f t="shared" si="87"/>
        <v>#VALUE!</v>
      </c>
    </row>
    <row r="1360" spans="1:15" x14ac:dyDescent="0.2">
      <c r="A1360" s="57" t="s">
        <v>44</v>
      </c>
      <c r="B1360" s="219">
        <f>_xll.qlInterestRateIndexFixingDate(IborIndex&amp;"6M",C1360,Trigger)</f>
        <v>48810</v>
      </c>
      <c r="C1360" s="219">
        <f>_xll.qlCalendarAdvance(Calendar,C1359,A1360,"f",,Trigger)</f>
        <v>48814</v>
      </c>
      <c r="D1360" s="102" t="e">
        <f>EUR1M!AP1359</f>
        <v>#VALUE!</v>
      </c>
      <c r="E1360" s="102">
        <f>EUR1M!AQ1359</f>
        <v>1.5402007478704238E-2</v>
      </c>
      <c r="F1360" s="220" t="e">
        <f t="shared" si="84"/>
        <v>#VALUE!</v>
      </c>
      <c r="G1360" s="102" t="e">
        <f>EUR3M!AX1359</f>
        <v>#VALUE!</v>
      </c>
      <c r="H1360" s="102">
        <f>EUR3M!AY1359</f>
        <v>1.5951209533611756E-2</v>
      </c>
      <c r="I1360" s="220" t="e">
        <f t="shared" si="85"/>
        <v>#VALUE!</v>
      </c>
      <c r="J1360" s="102" t="e">
        <f>EUR6M!AX1359</f>
        <v>#VALUE!</v>
      </c>
      <c r="K1360" s="102">
        <f>EUR6M!AY1359</f>
        <v>1.5956548002649187E-2</v>
      </c>
      <c r="L1360" s="220" t="e">
        <f t="shared" si="86"/>
        <v>#VALUE!</v>
      </c>
      <c r="M1360" s="102" t="e">
        <f>EUR1Y!AX1359</f>
        <v>#VALUE!</v>
      </c>
      <c r="N1360" s="102">
        <f>EUR1Y!AY1359</f>
        <v>1.6355439939979979E-2</v>
      </c>
      <c r="O1360" s="220" t="e">
        <f t="shared" si="87"/>
        <v>#VALUE!</v>
      </c>
    </row>
    <row r="1361" spans="1:15" x14ac:dyDescent="0.2">
      <c r="A1361" s="57" t="s">
        <v>44</v>
      </c>
      <c r="B1361" s="219">
        <f>_xll.qlInterestRateIndexFixingDate(IborIndex&amp;"6M",C1361,Trigger)</f>
        <v>48817</v>
      </c>
      <c r="C1361" s="219">
        <f>_xll.qlCalendarAdvance(Calendar,C1360,A1361,"f",,Trigger)</f>
        <v>48821</v>
      </c>
      <c r="D1361" s="102" t="e">
        <f>EUR1M!AP1360</f>
        <v>#VALUE!</v>
      </c>
      <c r="E1361" s="102">
        <f>EUR1M!AQ1360</f>
        <v>1.5394951620551489E-2</v>
      </c>
      <c r="F1361" s="220" t="e">
        <f t="shared" si="84"/>
        <v>#VALUE!</v>
      </c>
      <c r="G1361" s="102" t="e">
        <f>EUR3M!AX1360</f>
        <v>#VALUE!</v>
      </c>
      <c r="H1361" s="102">
        <f>EUR3M!AY1360</f>
        <v>1.5943377213367211E-2</v>
      </c>
      <c r="I1361" s="220" t="e">
        <f t="shared" si="85"/>
        <v>#VALUE!</v>
      </c>
      <c r="J1361" s="102" t="e">
        <f>EUR6M!AX1360</f>
        <v>#VALUE!</v>
      </c>
      <c r="K1361" s="102">
        <f>EUR6M!AY1360</f>
        <v>1.5949663175122995E-2</v>
      </c>
      <c r="L1361" s="220" t="e">
        <f t="shared" si="86"/>
        <v>#VALUE!</v>
      </c>
      <c r="M1361" s="102" t="e">
        <f>EUR1Y!AX1360</f>
        <v>#VALUE!</v>
      </c>
      <c r="N1361" s="102">
        <f>EUR1Y!AY1360</f>
        <v>1.6347672718447507E-2</v>
      </c>
      <c r="O1361" s="220" t="e">
        <f t="shared" si="87"/>
        <v>#VALUE!</v>
      </c>
    </row>
    <row r="1362" spans="1:15" x14ac:dyDescent="0.2">
      <c r="A1362" s="57" t="s">
        <v>44</v>
      </c>
      <c r="B1362" s="219">
        <f>_xll.qlInterestRateIndexFixingDate(IborIndex&amp;"6M",C1362,Trigger)</f>
        <v>48824</v>
      </c>
      <c r="C1362" s="219">
        <f>_xll.qlCalendarAdvance(Calendar,C1361,A1362,"f",,Trigger)</f>
        <v>48828</v>
      </c>
      <c r="D1362" s="102" t="e">
        <f>EUR1M!AP1361</f>
        <v>#VALUE!</v>
      </c>
      <c r="E1362" s="102">
        <f>EUR1M!AQ1361</f>
        <v>1.5387890212797961E-2</v>
      </c>
      <c r="F1362" s="220" t="e">
        <f t="shared" si="84"/>
        <v>#VALUE!</v>
      </c>
      <c r="G1362" s="102" t="e">
        <f>EUR3M!AX1361</f>
        <v>#VALUE!</v>
      </c>
      <c r="H1362" s="102">
        <f>EUR3M!AY1361</f>
        <v>1.5935744425339675E-2</v>
      </c>
      <c r="I1362" s="220" t="e">
        <f t="shared" si="85"/>
        <v>#VALUE!</v>
      </c>
      <c r="J1362" s="102" t="e">
        <f>EUR6M!AX1361</f>
        <v>#VALUE!</v>
      </c>
      <c r="K1362" s="102">
        <f>EUR6M!AY1361</f>
        <v>1.5941686402239669E-2</v>
      </c>
      <c r="L1362" s="220" t="e">
        <f t="shared" si="86"/>
        <v>#VALUE!</v>
      </c>
      <c r="M1362" s="102" t="e">
        <f>EUR1Y!AX1361</f>
        <v>#VALUE!</v>
      </c>
      <c r="N1362" s="102">
        <f>EUR1Y!AY1361</f>
        <v>1.6339906226290172E-2</v>
      </c>
      <c r="O1362" s="220" t="e">
        <f t="shared" si="87"/>
        <v>#VALUE!</v>
      </c>
    </row>
    <row r="1363" spans="1:15" x14ac:dyDescent="0.2">
      <c r="A1363" s="57" t="s">
        <v>44</v>
      </c>
      <c r="B1363" s="219">
        <f>_xll.qlInterestRateIndexFixingDate(IborIndex&amp;"6M",C1363,Trigger)</f>
        <v>48831</v>
      </c>
      <c r="C1363" s="219">
        <f>_xll.qlCalendarAdvance(Calendar,C1362,A1363,"f",,Trigger)</f>
        <v>48835</v>
      </c>
      <c r="D1363" s="102" t="e">
        <f>EUR1M!AP1362</f>
        <v>#VALUE!</v>
      </c>
      <c r="E1363" s="102">
        <f>EUR1M!AQ1362</f>
        <v>1.5380823431775104E-2</v>
      </c>
      <c r="F1363" s="220" t="e">
        <f t="shared" si="84"/>
        <v>#VALUE!</v>
      </c>
      <c r="G1363" s="102" t="e">
        <f>EUR3M!AX1362</f>
        <v>#VALUE!</v>
      </c>
      <c r="H1363" s="102">
        <f>EUR3M!AY1362</f>
        <v>1.5927892604829855E-2</v>
      </c>
      <c r="I1363" s="220" t="e">
        <f t="shared" si="85"/>
        <v>#VALUE!</v>
      </c>
      <c r="J1363" s="102" t="e">
        <f>EUR6M!AX1362</f>
        <v>#VALUE!</v>
      </c>
      <c r="K1363" s="102">
        <f>EUR6M!AY1362</f>
        <v>1.5933706902126626E-2</v>
      </c>
      <c r="L1363" s="220" t="e">
        <f t="shared" si="86"/>
        <v>#VALUE!</v>
      </c>
      <c r="M1363" s="102" t="e">
        <f>EUR1Y!AX1362</f>
        <v>#VALUE!</v>
      </c>
      <c r="N1363" s="102">
        <f>EUR1Y!AY1362</f>
        <v>1.6332140630459575E-2</v>
      </c>
      <c r="O1363" s="220" t="e">
        <f t="shared" si="87"/>
        <v>#VALUE!</v>
      </c>
    </row>
    <row r="1364" spans="1:15" x14ac:dyDescent="0.2">
      <c r="A1364" s="57" t="s">
        <v>44</v>
      </c>
      <c r="B1364" s="219">
        <f>_xll.qlInterestRateIndexFixingDate(IborIndex&amp;"6M",C1364,Trigger)</f>
        <v>48838</v>
      </c>
      <c r="C1364" s="219">
        <f>_xll.qlCalendarAdvance(Calendar,C1363,A1364,"f",,Trigger)</f>
        <v>48842</v>
      </c>
      <c r="D1364" s="102" t="e">
        <f>EUR1M!AP1363</f>
        <v>#VALUE!</v>
      </c>
      <c r="E1364" s="102">
        <f>EUR1M!AQ1363</f>
        <v>1.5373751453819362E-2</v>
      </c>
      <c r="F1364" s="220" t="e">
        <f t="shared" si="84"/>
        <v>#VALUE!</v>
      </c>
      <c r="G1364" s="102" t="e">
        <f>EUR3M!AX1363</f>
        <v>#VALUE!</v>
      </c>
      <c r="H1364" s="102">
        <f>EUR3M!AY1363</f>
        <v>1.5920030735228807E-2</v>
      </c>
      <c r="I1364" s="220" t="e">
        <f t="shared" si="85"/>
        <v>#VALUE!</v>
      </c>
      <c r="J1364" s="102" t="e">
        <f>EUR6M!AX1363</f>
        <v>#VALUE!</v>
      </c>
      <c r="K1364" s="102">
        <f>EUR6M!AY1363</f>
        <v>1.5925724846084195E-2</v>
      </c>
      <c r="L1364" s="220" t="e">
        <f t="shared" si="86"/>
        <v>#VALUE!</v>
      </c>
      <c r="M1364" s="102" t="e">
        <f>EUR1Y!AX1363</f>
        <v>#VALUE!</v>
      </c>
      <c r="N1364" s="102">
        <f>EUR1Y!AY1363</f>
        <v>1.6324376097902282E-2</v>
      </c>
      <c r="O1364" s="220" t="e">
        <f t="shared" si="87"/>
        <v>#VALUE!</v>
      </c>
    </row>
    <row r="1365" spans="1:15" x14ac:dyDescent="0.2">
      <c r="A1365" s="57" t="s">
        <v>44</v>
      </c>
      <c r="B1365" s="219">
        <f>_xll.qlInterestRateIndexFixingDate(IborIndex&amp;"6M",C1365,Trigger)</f>
        <v>48845</v>
      </c>
      <c r="C1365" s="219">
        <f>_xll.qlCalendarAdvance(Calendar,C1364,A1365,"f",,Trigger)</f>
        <v>48849</v>
      </c>
      <c r="D1365" s="102" t="e">
        <f>EUR1M!AP1364</f>
        <v>#VALUE!</v>
      </c>
      <c r="E1365" s="102">
        <f>EUR1M!AQ1364</f>
        <v>1.5366674455259688E-2</v>
      </c>
      <c r="F1365" s="220" t="e">
        <f t="shared" si="84"/>
        <v>#VALUE!</v>
      </c>
      <c r="G1365" s="102" t="e">
        <f>EUR3M!AX1364</f>
        <v>#VALUE!</v>
      </c>
      <c r="H1365" s="102">
        <f>EUR3M!AY1364</f>
        <v>1.5912158972971394E-2</v>
      </c>
      <c r="I1365" s="220" t="e">
        <f t="shared" si="85"/>
        <v>#VALUE!</v>
      </c>
      <c r="J1365" s="102" t="e">
        <f>EUR6M!AX1364</f>
        <v>#VALUE!</v>
      </c>
      <c r="K1365" s="102">
        <f>EUR6M!AY1364</f>
        <v>1.5917740405412256E-2</v>
      </c>
      <c r="L1365" s="220" t="e">
        <f t="shared" si="86"/>
        <v>#VALUE!</v>
      </c>
      <c r="M1365" s="102" t="e">
        <f>EUR1Y!AX1364</f>
        <v>#VALUE!</v>
      </c>
      <c r="N1365" s="102">
        <f>EUR1Y!AY1364</f>
        <v>1.6316612795560043E-2</v>
      </c>
      <c r="O1365" s="220" t="e">
        <f t="shared" si="87"/>
        <v>#VALUE!</v>
      </c>
    </row>
    <row r="1366" spans="1:15" x14ac:dyDescent="0.2">
      <c r="A1366" s="57" t="s">
        <v>44</v>
      </c>
      <c r="B1366" s="219">
        <f>_xll.qlInterestRateIndexFixingDate(IborIndex&amp;"6M",C1366,Trigger)</f>
        <v>48852</v>
      </c>
      <c r="C1366" s="219">
        <f>_xll.qlCalendarAdvance(Calendar,C1365,A1366,"f",,Trigger)</f>
        <v>48856</v>
      </c>
      <c r="D1366" s="102" t="e">
        <f>EUR1M!AP1365</f>
        <v>#VALUE!</v>
      </c>
      <c r="E1366" s="102">
        <f>EUR1M!AQ1365</f>
        <v>1.5359592612430029E-2</v>
      </c>
      <c r="F1366" s="220" t="e">
        <f t="shared" si="84"/>
        <v>#VALUE!</v>
      </c>
      <c r="G1366" s="102" t="e">
        <f>EUR3M!AX1365</f>
        <v>#VALUE!</v>
      </c>
      <c r="H1366" s="102">
        <f>EUR3M!AY1365</f>
        <v>1.5904063474814791E-2</v>
      </c>
      <c r="I1366" s="220" t="e">
        <f t="shared" si="85"/>
        <v>#VALUE!</v>
      </c>
      <c r="J1366" s="102" t="e">
        <f>EUR6M!AX1365</f>
        <v>#VALUE!</v>
      </c>
      <c r="K1366" s="102">
        <f>EUR6M!AY1365</f>
        <v>1.5909533161866579E-2</v>
      </c>
      <c r="L1366" s="220" t="e">
        <f t="shared" si="86"/>
        <v>#VALUE!</v>
      </c>
      <c r="M1366" s="102" t="e">
        <f>EUR1Y!AX1365</f>
        <v>#VALUE!</v>
      </c>
      <c r="N1366" s="102">
        <f>EUR1Y!AY1365</f>
        <v>1.6308850890370007E-2</v>
      </c>
      <c r="O1366" s="220" t="e">
        <f t="shared" si="87"/>
        <v>#VALUE!</v>
      </c>
    </row>
    <row r="1367" spans="1:15" x14ac:dyDescent="0.2">
      <c r="A1367" s="57" t="s">
        <v>44</v>
      </c>
      <c r="B1367" s="219">
        <f>_xll.qlInterestRateIndexFixingDate(IborIndex&amp;"6M",C1367,Trigger)</f>
        <v>48859</v>
      </c>
      <c r="C1367" s="219">
        <f>_xll.qlCalendarAdvance(Calendar,C1366,A1367,"f",,Trigger)</f>
        <v>48863</v>
      </c>
      <c r="D1367" s="102" t="e">
        <f>EUR1M!AP1366</f>
        <v>#VALUE!</v>
      </c>
      <c r="E1367" s="102">
        <f>EUR1M!AQ1366</f>
        <v>1.5352506101661834E-2</v>
      </c>
      <c r="F1367" s="220" t="e">
        <f t="shared" si="84"/>
        <v>#VALUE!</v>
      </c>
      <c r="G1367" s="102" t="e">
        <f>EUR3M!AX1366</f>
        <v>#VALUE!</v>
      </c>
      <c r="H1367" s="102">
        <f>EUR3M!AY1366</f>
        <v>1.5896171394745331E-2</v>
      </c>
      <c r="I1367" s="220" t="e">
        <f t="shared" si="85"/>
        <v>#VALUE!</v>
      </c>
      <c r="J1367" s="102" t="e">
        <f>EUR6M!AX1366</f>
        <v>#VALUE!</v>
      </c>
      <c r="K1367" s="102">
        <f>EUR6M!AY1366</f>
        <v>1.5901544027825669E-2</v>
      </c>
      <c r="L1367" s="220" t="e">
        <f t="shared" si="86"/>
        <v>#VALUE!</v>
      </c>
      <c r="M1367" s="102" t="e">
        <f>EUR1Y!AX1366</f>
        <v>#VALUE!</v>
      </c>
      <c r="N1367" s="102">
        <f>EUR1Y!AY1366</f>
        <v>1.6301090549262532E-2</v>
      </c>
      <c r="O1367" s="220" t="e">
        <f t="shared" si="87"/>
        <v>#VALUE!</v>
      </c>
    </row>
    <row r="1368" spans="1:15" x14ac:dyDescent="0.2">
      <c r="A1368" s="57" t="s">
        <v>44</v>
      </c>
      <c r="B1368" s="219">
        <f>_xll.qlInterestRateIndexFixingDate(IborIndex&amp;"6M",C1368,Trigger)</f>
        <v>48866</v>
      </c>
      <c r="C1368" s="219">
        <f>_xll.qlCalendarAdvance(Calendar,C1367,A1368,"f",,Trigger)</f>
        <v>48870</v>
      </c>
      <c r="D1368" s="102" t="e">
        <f>EUR1M!AP1367</f>
        <v>#VALUE!</v>
      </c>
      <c r="E1368" s="102">
        <f>EUR1M!AQ1367</f>
        <v>1.5345415099284054E-2</v>
      </c>
      <c r="F1368" s="220" t="e">
        <f t="shared" si="84"/>
        <v>#VALUE!</v>
      </c>
      <c r="G1368" s="102" t="e">
        <f>EUR3M!AX1367</f>
        <v>#VALUE!</v>
      </c>
      <c r="H1368" s="102">
        <f>EUR3M!AY1367</f>
        <v>1.5888269902251988E-2</v>
      </c>
      <c r="I1368" s="220" t="e">
        <f t="shared" si="85"/>
        <v>#VALUE!</v>
      </c>
      <c r="J1368" s="102" t="e">
        <f>EUR6M!AX1367</f>
        <v>#VALUE!</v>
      </c>
      <c r="K1368" s="102">
        <f>EUR6M!AY1367</f>
        <v>1.5893553035362766E-2</v>
      </c>
      <c r="L1368" s="220" t="e">
        <f t="shared" si="86"/>
        <v>#VALUE!</v>
      </c>
      <c r="M1368" s="102" t="e">
        <f>EUR1Y!AX1367</f>
        <v>#VALUE!</v>
      </c>
      <c r="N1368" s="102">
        <f>EUR1Y!AY1367</f>
        <v>1.6293331939164258E-2</v>
      </c>
      <c r="O1368" s="220" t="e">
        <f t="shared" si="87"/>
        <v>#VALUE!</v>
      </c>
    </row>
    <row r="1369" spans="1:15" x14ac:dyDescent="0.2">
      <c r="A1369" s="57" t="s">
        <v>44</v>
      </c>
      <c r="B1369" s="219">
        <f>_xll.qlInterestRateIndexFixingDate(IborIndex&amp;"6M",C1369,Trigger)</f>
        <v>48873</v>
      </c>
      <c r="C1369" s="219">
        <f>_xll.qlCalendarAdvance(Calendar,C1368,A1369,"f",,Trigger)</f>
        <v>48877</v>
      </c>
      <c r="D1369" s="102" t="e">
        <f>EUR1M!AP1368</f>
        <v>#VALUE!</v>
      </c>
      <c r="E1369" s="102">
        <f>EUR1M!AQ1368</f>
        <v>1.533831978162814E-2</v>
      </c>
      <c r="F1369" s="220" t="e">
        <f t="shared" si="84"/>
        <v>#VALUE!</v>
      </c>
      <c r="G1369" s="102" t="e">
        <f>EUR3M!AX1368</f>
        <v>#VALUE!</v>
      </c>
      <c r="H1369" s="102">
        <f>EUR3M!AY1368</f>
        <v>1.5880359153774837E-2</v>
      </c>
      <c r="I1369" s="220" t="e">
        <f t="shared" si="85"/>
        <v>#VALUE!</v>
      </c>
      <c r="J1369" s="102" t="e">
        <f>EUR6M!AX1368</f>
        <v>#VALUE!</v>
      </c>
      <c r="K1369" s="102">
        <f>EUR6M!AY1368</f>
        <v>1.5885560355774261E-2</v>
      </c>
      <c r="L1369" s="220" t="e">
        <f t="shared" si="86"/>
        <v>#VALUE!</v>
      </c>
      <c r="M1369" s="102" t="e">
        <f>EUR1Y!AX1368</f>
        <v>#VALUE!</v>
      </c>
      <c r="N1369" s="102">
        <f>EUR1Y!AY1368</f>
        <v>1.6285575226996342E-2</v>
      </c>
      <c r="O1369" s="220" t="e">
        <f t="shared" si="87"/>
        <v>#VALUE!</v>
      </c>
    </row>
    <row r="1370" spans="1:15" x14ac:dyDescent="0.2">
      <c r="A1370" s="57" t="s">
        <v>44</v>
      </c>
      <c r="B1370" s="219">
        <f>_xll.qlInterestRateIndexFixingDate(IborIndex&amp;"6M",C1370,Trigger)</f>
        <v>48880</v>
      </c>
      <c r="C1370" s="219">
        <f>_xll.qlCalendarAdvance(Calendar,C1369,A1370,"f",,Trigger)</f>
        <v>48884</v>
      </c>
      <c r="D1370" s="102" t="e">
        <f>EUR1M!AP1369</f>
        <v>#VALUE!</v>
      </c>
      <c r="E1370" s="102">
        <f>EUR1M!AQ1369</f>
        <v>1.5331220325025541E-2</v>
      </c>
      <c r="F1370" s="220" t="e">
        <f t="shared" si="84"/>
        <v>#VALUE!</v>
      </c>
      <c r="G1370" s="102" t="e">
        <f>EUR3M!AX1369</f>
        <v>#VALUE!</v>
      </c>
      <c r="H1370" s="102">
        <f>EUR3M!AY1369</f>
        <v>1.5872439305750486E-2</v>
      </c>
      <c r="I1370" s="220" t="e">
        <f t="shared" si="85"/>
        <v>#VALUE!</v>
      </c>
      <c r="J1370" s="102" t="e">
        <f>EUR6M!AX1369</f>
        <v>#VALUE!</v>
      </c>
      <c r="K1370" s="102">
        <f>EUR6M!AY1369</f>
        <v>1.5877788427868102E-2</v>
      </c>
      <c r="L1370" s="220" t="e">
        <f t="shared" si="86"/>
        <v>#VALUE!</v>
      </c>
      <c r="M1370" s="102" t="e">
        <f>EUR1Y!AX1369</f>
        <v>#VALUE!</v>
      </c>
      <c r="N1370" s="102">
        <f>EUR1Y!AY1369</f>
        <v>1.6277820579673818E-2</v>
      </c>
      <c r="O1370" s="220" t="e">
        <f t="shared" si="87"/>
        <v>#VALUE!</v>
      </c>
    </row>
    <row r="1371" spans="1:15" x14ac:dyDescent="0.2">
      <c r="A1371" s="57" t="s">
        <v>44</v>
      </c>
      <c r="B1371" s="219">
        <f>_xll.qlInterestRateIndexFixingDate(IborIndex&amp;"6M",C1371,Trigger)</f>
        <v>48887</v>
      </c>
      <c r="C1371" s="219">
        <f>_xll.qlCalendarAdvance(Calendar,C1370,A1371,"f",,Trigger)</f>
        <v>48891</v>
      </c>
      <c r="D1371" s="102" t="e">
        <f>EUR1M!AP1370</f>
        <v>#VALUE!</v>
      </c>
      <c r="E1371" s="102">
        <f>EUR1M!AQ1370</f>
        <v>1.5324116905802709E-2</v>
      </c>
      <c r="F1371" s="220" t="e">
        <f t="shared" si="84"/>
        <v>#VALUE!</v>
      </c>
      <c r="G1371" s="102" t="e">
        <f>EUR3M!AX1370</f>
        <v>#VALUE!</v>
      </c>
      <c r="H1371" s="102">
        <f>EUR3M!AY1370</f>
        <v>1.5864510514616403E-2</v>
      </c>
      <c r="I1371" s="220" t="e">
        <f t="shared" si="85"/>
        <v>#VALUE!</v>
      </c>
      <c r="J1371" s="102" t="e">
        <f>EUR6M!AX1370</f>
        <v>#VALUE!</v>
      </c>
      <c r="K1371" s="102">
        <f>EUR6M!AY1370</f>
        <v>1.5869793276538608E-2</v>
      </c>
      <c r="L1371" s="220" t="e">
        <f t="shared" si="86"/>
        <v>#VALUE!</v>
      </c>
      <c r="M1371" s="102" t="e">
        <f>EUR1Y!AX1370</f>
        <v>#VALUE!</v>
      </c>
      <c r="N1371" s="102">
        <f>EUR1Y!AY1370</f>
        <v>1.627006816410843E-2</v>
      </c>
      <c r="O1371" s="220" t="e">
        <f t="shared" si="87"/>
        <v>#VALUE!</v>
      </c>
    </row>
    <row r="1372" spans="1:15" x14ac:dyDescent="0.2">
      <c r="A1372" s="57" t="s">
        <v>44</v>
      </c>
      <c r="B1372" s="219">
        <f>_xll.qlInterestRateIndexFixingDate(IborIndex&amp;"6M",C1372,Trigger)</f>
        <v>48894</v>
      </c>
      <c r="C1372" s="219">
        <f>_xll.qlCalendarAdvance(Calendar,C1371,A1372,"f",,Trigger)</f>
        <v>48898</v>
      </c>
      <c r="D1372" s="102" t="e">
        <f>EUR1M!AP1371</f>
        <v>#VALUE!</v>
      </c>
      <c r="E1372" s="102">
        <f>EUR1M!AQ1371</f>
        <v>1.5317009700288597E-2</v>
      </c>
      <c r="F1372" s="220" t="e">
        <f t="shared" si="84"/>
        <v>#VALUE!</v>
      </c>
      <c r="G1372" s="102" t="e">
        <f>EUR3M!AX1371</f>
        <v>#VALUE!</v>
      </c>
      <c r="H1372" s="102">
        <f>EUR3M!AY1371</f>
        <v>1.5856572936807454E-2</v>
      </c>
      <c r="I1372" s="220" t="e">
        <f t="shared" si="85"/>
        <v>#VALUE!</v>
      </c>
      <c r="J1372" s="102" t="e">
        <f>EUR6M!AX1371</f>
        <v>#VALUE!</v>
      </c>
      <c r="K1372" s="102">
        <f>EUR6M!AY1371</f>
        <v>1.5861796939593529E-2</v>
      </c>
      <c r="L1372" s="220" t="e">
        <f t="shared" si="86"/>
        <v>#VALUE!</v>
      </c>
      <c r="M1372" s="102" t="e">
        <f>EUR1Y!AX1371</f>
        <v>#VALUE!</v>
      </c>
      <c r="N1372" s="102">
        <f>EUR1Y!AY1371</f>
        <v>1.6262318147205131E-2</v>
      </c>
      <c r="O1372" s="220" t="e">
        <f t="shared" si="87"/>
        <v>#VALUE!</v>
      </c>
    </row>
    <row r="1373" spans="1:15" x14ac:dyDescent="0.2">
      <c r="A1373" s="57" t="s">
        <v>44</v>
      </c>
      <c r="B1373" s="219">
        <f>_xll.qlInterestRateIndexFixingDate(IborIndex&amp;"6M",C1373,Trigger)</f>
        <v>48901</v>
      </c>
      <c r="C1373" s="219">
        <f>_xll.qlCalendarAdvance(Calendar,C1372,A1373,"f",,Trigger)</f>
        <v>48905</v>
      </c>
      <c r="D1373" s="102" t="e">
        <f>EUR1M!AP1372</f>
        <v>#VALUE!</v>
      </c>
      <c r="E1373" s="102">
        <f>EUR1M!AQ1372</f>
        <v>1.5309716027887403E-2</v>
      </c>
      <c r="F1373" s="220" t="e">
        <f t="shared" si="84"/>
        <v>#VALUE!</v>
      </c>
      <c r="G1373" s="102" t="e">
        <f>EUR3M!AX1372</f>
        <v>#VALUE!</v>
      </c>
      <c r="H1373" s="102">
        <f>EUR3M!AY1372</f>
        <v>1.5848626728757635E-2</v>
      </c>
      <c r="I1373" s="220" t="e">
        <f t="shared" si="85"/>
        <v>#VALUE!</v>
      </c>
      <c r="J1373" s="102" t="e">
        <f>EUR6M!AX1372</f>
        <v>#VALUE!</v>
      </c>
      <c r="K1373" s="102">
        <f>EUR6M!AY1372</f>
        <v>1.5853799588311106E-2</v>
      </c>
      <c r="L1373" s="220" t="e">
        <f t="shared" si="86"/>
        <v>#VALUE!</v>
      </c>
      <c r="M1373" s="102" t="e">
        <f>EUR1Y!AX1372</f>
        <v>#VALUE!</v>
      </c>
      <c r="N1373" s="102">
        <f>EUR1Y!AY1372</f>
        <v>1.625457069586406E-2</v>
      </c>
      <c r="O1373" s="220" t="e">
        <f t="shared" si="87"/>
        <v>#VALUE!</v>
      </c>
    </row>
    <row r="1374" spans="1:15" x14ac:dyDescent="0.2">
      <c r="A1374" s="57" t="s">
        <v>44</v>
      </c>
      <c r="B1374" s="219">
        <f>_xll.qlInterestRateIndexFixingDate(IborIndex&amp;"6M",C1374,Trigger)</f>
        <v>48908</v>
      </c>
      <c r="C1374" s="219">
        <f>_xll.qlCalendarAdvance(Calendar,C1373,A1374,"f",,Trigger)</f>
        <v>48912</v>
      </c>
      <c r="D1374" s="102" t="e">
        <f>EUR1M!AP1373</f>
        <v>#VALUE!</v>
      </c>
      <c r="E1374" s="102">
        <f>EUR1M!AQ1373</f>
        <v>1.5302784635714828E-2</v>
      </c>
      <c r="F1374" s="220" t="e">
        <f t="shared" si="84"/>
        <v>#VALUE!</v>
      </c>
      <c r="G1374" s="102" t="e">
        <f>EUR3M!AX1373</f>
        <v>#VALUE!</v>
      </c>
      <c r="H1374" s="102">
        <f>EUR3M!AY1373</f>
        <v>1.5840893754509991E-2</v>
      </c>
      <c r="I1374" s="220" t="e">
        <f t="shared" si="85"/>
        <v>#VALUE!</v>
      </c>
      <c r="J1374" s="102" t="e">
        <f>EUR6M!AX1373</f>
        <v>#VALUE!</v>
      </c>
      <c r="K1374" s="102">
        <f>EUR6M!AY1373</f>
        <v>1.584557764608964E-2</v>
      </c>
      <c r="L1374" s="220" t="e">
        <f t="shared" si="86"/>
        <v>#VALUE!</v>
      </c>
      <c r="M1374" s="102" t="e">
        <f>EUR1Y!AX1373</f>
        <v>#VALUE!</v>
      </c>
      <c r="N1374" s="102">
        <f>EUR1Y!AY1373</f>
        <v>1.6246825976980978E-2</v>
      </c>
      <c r="O1374" s="220" t="e">
        <f t="shared" si="87"/>
        <v>#VALUE!</v>
      </c>
    </row>
    <row r="1375" spans="1:15" x14ac:dyDescent="0.2">
      <c r="A1375" s="57" t="s">
        <v>44</v>
      </c>
      <c r="B1375" s="219">
        <f>_xll.qlInterestRateIndexFixingDate(IborIndex&amp;"6M",C1375,Trigger)</f>
        <v>48915</v>
      </c>
      <c r="C1375" s="219">
        <f>_xll.qlCalendarAdvance(Calendar,C1374,A1375,"f",,Trigger)</f>
        <v>48919</v>
      </c>
      <c r="D1375" s="102" t="e">
        <f>EUR1M!AP1374</f>
        <v>#VALUE!</v>
      </c>
      <c r="E1375" s="102">
        <f>EUR1M!AQ1374</f>
        <v>1.5295667129305579E-2</v>
      </c>
      <c r="F1375" s="220" t="e">
        <f t="shared" si="84"/>
        <v>#VALUE!</v>
      </c>
      <c r="G1375" s="102" t="e">
        <f>EUR3M!AX1374</f>
        <v>#VALUE!</v>
      </c>
      <c r="H1375" s="102">
        <f>EUR3M!AY1374</f>
        <v>1.5833154199130561E-2</v>
      </c>
      <c r="I1375" s="220" t="e">
        <f t="shared" si="85"/>
        <v>#VALUE!</v>
      </c>
      <c r="J1375" s="102" t="e">
        <f>EUR6M!AX1374</f>
        <v>#VALUE!</v>
      </c>
      <c r="K1375" s="102">
        <f>EUR6M!AY1374</f>
        <v>1.5837578440794566E-2</v>
      </c>
      <c r="L1375" s="220" t="e">
        <f t="shared" si="86"/>
        <v>#VALUE!</v>
      </c>
      <c r="M1375" s="102" t="e">
        <f>EUR1Y!AX1374</f>
        <v>#VALUE!</v>
      </c>
      <c r="N1375" s="102">
        <f>EUR1Y!AY1374</f>
        <v>1.6239084157445724E-2</v>
      </c>
      <c r="O1375" s="220" t="e">
        <f t="shared" si="87"/>
        <v>#VALUE!</v>
      </c>
    </row>
    <row r="1376" spans="1:15" x14ac:dyDescent="0.2">
      <c r="A1376" s="57" t="s">
        <v>44</v>
      </c>
      <c r="B1376" s="219">
        <f>_xll.qlInterestRateIndexFixingDate(IborIndex&amp;"6M",C1376,Trigger)</f>
        <v>48922</v>
      </c>
      <c r="C1376" s="219">
        <f>_xll.qlCalendarAdvance(Calendar,C1375,A1376,"f",,Trigger)</f>
        <v>48926</v>
      </c>
      <c r="D1376" s="102" t="e">
        <f>EUR1M!AP1375</f>
        <v>#VALUE!</v>
      </c>
      <c r="E1376" s="102">
        <f>EUR1M!AQ1375</f>
        <v>1.5288546541918357E-2</v>
      </c>
      <c r="F1376" s="220" t="e">
        <f t="shared" si="84"/>
        <v>#VALUE!</v>
      </c>
      <c r="G1376" s="102" t="e">
        <f>EUR3M!AX1375</f>
        <v>#VALUE!</v>
      </c>
      <c r="H1376" s="102">
        <f>EUR3M!AY1375</f>
        <v>1.5825184846288032E-2</v>
      </c>
      <c r="I1376" s="220" t="e">
        <f t="shared" si="85"/>
        <v>#VALUE!</v>
      </c>
      <c r="J1376" s="102" t="e">
        <f>EUR6M!AX1375</f>
        <v>#VALUE!</v>
      </c>
      <c r="K1376" s="102">
        <f>EUR6M!AY1375</f>
        <v>1.5829578747364684E-2</v>
      </c>
      <c r="L1376" s="220" t="e">
        <f t="shared" si="86"/>
        <v>#VALUE!</v>
      </c>
      <c r="M1376" s="102" t="e">
        <f>EUR1Y!AX1375</f>
        <v>#VALUE!</v>
      </c>
      <c r="N1376" s="102">
        <f>EUR1Y!AY1375</f>
        <v>1.6231345404143109E-2</v>
      </c>
      <c r="O1376" s="220" t="e">
        <f t="shared" si="87"/>
        <v>#VALUE!</v>
      </c>
    </row>
    <row r="1377" spans="1:15" x14ac:dyDescent="0.2">
      <c r="A1377" s="57" t="s">
        <v>44</v>
      </c>
      <c r="B1377" s="219">
        <f>_xll.qlInterestRateIndexFixingDate(IborIndex&amp;"6M",C1377,Trigger)</f>
        <v>48929</v>
      </c>
      <c r="C1377" s="219">
        <f>_xll.qlCalendarAdvance(Calendar,C1376,A1377,"f",,Trigger)</f>
        <v>48933</v>
      </c>
      <c r="D1377" s="102" t="e">
        <f>EUR1M!AP1376</f>
        <v>#VALUE!</v>
      </c>
      <c r="E1377" s="102">
        <f>EUR1M!AQ1376</f>
        <v>1.5281423049882115E-2</v>
      </c>
      <c r="F1377" s="220" t="e">
        <f t="shared" si="84"/>
        <v>#VALUE!</v>
      </c>
      <c r="G1377" s="102" t="e">
        <f>EUR3M!AX1376</f>
        <v>#VALUE!</v>
      </c>
      <c r="H1377" s="102">
        <f>EUR3M!AY1376</f>
        <v>1.5817207466932715E-2</v>
      </c>
      <c r="I1377" s="220" t="e">
        <f t="shared" si="85"/>
        <v>#VALUE!</v>
      </c>
      <c r="J1377" s="102" t="e">
        <f>EUR6M!AX1376</f>
        <v>#VALUE!</v>
      </c>
      <c r="K1377" s="102">
        <f>EUR6M!AY1376</f>
        <v>1.5821578737073103E-2</v>
      </c>
      <c r="L1377" s="220" t="e">
        <f t="shared" si="86"/>
        <v>#VALUE!</v>
      </c>
      <c r="M1377" s="102" t="e">
        <f>EUR1Y!AX1376</f>
        <v>#VALUE!</v>
      </c>
      <c r="N1377" s="102">
        <f>EUR1Y!AY1376</f>
        <v>1.6223609883953556E-2</v>
      </c>
      <c r="O1377" s="220" t="e">
        <f t="shared" si="87"/>
        <v>#VALUE!</v>
      </c>
    </row>
    <row r="1378" spans="1:15" x14ac:dyDescent="0.2">
      <c r="A1378" s="57" t="s">
        <v>44</v>
      </c>
      <c r="B1378" s="219">
        <f>_xll.qlInterestRateIndexFixingDate(IborIndex&amp;"6M",C1378,Trigger)</f>
        <v>48935</v>
      </c>
      <c r="C1378" s="219">
        <f>_xll.qlCalendarAdvance(Calendar,C1377,A1378,"f",,Trigger)</f>
        <v>48940</v>
      </c>
      <c r="D1378" s="102" t="e">
        <f>EUR1M!AP1377</f>
        <v>#VALUE!</v>
      </c>
      <c r="E1378" s="102">
        <f>EUR1M!AQ1377</f>
        <v>1.5274296829525802E-2</v>
      </c>
      <c r="F1378" s="220" t="e">
        <f t="shared" si="84"/>
        <v>#VALUE!</v>
      </c>
      <c r="G1378" s="102" t="e">
        <f>EUR3M!AX1377</f>
        <v>#VALUE!</v>
      </c>
      <c r="H1378" s="102">
        <f>EUR3M!AY1377</f>
        <v>1.5809222217481711E-2</v>
      </c>
      <c r="I1378" s="220" t="e">
        <f t="shared" si="85"/>
        <v>#VALUE!</v>
      </c>
      <c r="J1378" s="102" t="e">
        <f>EUR6M!AX1377</f>
        <v>#VALUE!</v>
      </c>
      <c r="K1378" s="102">
        <f>EUR6M!AY1377</f>
        <v>1.5813578581189848E-2</v>
      </c>
      <c r="L1378" s="220" t="e">
        <f t="shared" si="86"/>
        <v>#VALUE!</v>
      </c>
      <c r="M1378" s="102" t="e">
        <f>EUR1Y!AX1377</f>
        <v>#VALUE!</v>
      </c>
      <c r="N1378" s="102">
        <f>EUR1Y!AY1377</f>
        <v>1.6215877763750931E-2</v>
      </c>
      <c r="O1378" s="220" t="e">
        <f t="shared" si="87"/>
        <v>#VALUE!</v>
      </c>
    </row>
    <row r="1379" spans="1:15" x14ac:dyDescent="0.2">
      <c r="A1379" s="57" t="s">
        <v>44</v>
      </c>
      <c r="B1379" s="219">
        <f>_xll.qlInterestRateIndexFixingDate(IborIndex&amp;"6M",C1379,Trigger)</f>
        <v>48943</v>
      </c>
      <c r="C1379" s="219">
        <f>_xll.qlCalendarAdvance(Calendar,C1378,A1379,"f",,Trigger)</f>
        <v>48947</v>
      </c>
      <c r="D1379" s="102" t="e">
        <f>EUR1M!AP1378</f>
        <v>#VALUE!</v>
      </c>
      <c r="E1379" s="102">
        <f>EUR1M!AQ1378</f>
        <v>1.5267168057168379E-2</v>
      </c>
      <c r="F1379" s="220" t="e">
        <f t="shared" si="84"/>
        <v>#VALUE!</v>
      </c>
      <c r="G1379" s="102" t="e">
        <f>EUR3M!AX1378</f>
        <v>#VALUE!</v>
      </c>
      <c r="H1379" s="102">
        <f>EUR3M!AY1378</f>
        <v>1.5801229254345017E-2</v>
      </c>
      <c r="I1379" s="220" t="e">
        <f t="shared" si="85"/>
        <v>#VALUE!</v>
      </c>
      <c r="J1379" s="102" t="e">
        <f>EUR6M!AX1378</f>
        <v>#VALUE!</v>
      </c>
      <c r="K1379" s="102">
        <f>EUR6M!AY1378</f>
        <v>1.5805803770693374E-2</v>
      </c>
      <c r="L1379" s="220" t="e">
        <f t="shared" si="86"/>
        <v>#VALUE!</v>
      </c>
      <c r="M1379" s="102" t="e">
        <f>EUR1Y!AX1378</f>
        <v>#VALUE!</v>
      </c>
      <c r="N1379" s="102">
        <f>EUR1Y!AY1378</f>
        <v>1.6208149210405576E-2</v>
      </c>
      <c r="O1379" s="220" t="e">
        <f t="shared" si="87"/>
        <v>#VALUE!</v>
      </c>
    </row>
    <row r="1380" spans="1:15" x14ac:dyDescent="0.2">
      <c r="A1380" s="57" t="s">
        <v>44</v>
      </c>
      <c r="B1380" s="219">
        <f>_xll.qlInterestRateIndexFixingDate(IborIndex&amp;"6M",C1380,Trigger)</f>
        <v>48950</v>
      </c>
      <c r="C1380" s="219">
        <f>_xll.qlCalendarAdvance(Calendar,C1379,A1380,"f",,Trigger)</f>
        <v>48954</v>
      </c>
      <c r="D1380" s="102" t="e">
        <f>EUR1M!AP1379</f>
        <v>#VALUE!</v>
      </c>
      <c r="E1380" s="102">
        <f>EUR1M!AQ1379</f>
        <v>1.5260036909138797E-2</v>
      </c>
      <c r="F1380" s="220" t="e">
        <f t="shared" si="84"/>
        <v>#VALUE!</v>
      </c>
      <c r="G1380" s="102" t="e">
        <f>EUR3M!AX1379</f>
        <v>#VALUE!</v>
      </c>
      <c r="H1380" s="102">
        <f>EUR3M!AY1379</f>
        <v>1.5793001793365007E-2</v>
      </c>
      <c r="I1380" s="220" t="e">
        <f t="shared" si="85"/>
        <v>#VALUE!</v>
      </c>
      <c r="J1380" s="102" t="e">
        <f>EUR6M!AX1379</f>
        <v>#VALUE!</v>
      </c>
      <c r="K1380" s="102">
        <f>EUR6M!AY1379</f>
        <v>1.5797804114573526E-2</v>
      </c>
      <c r="L1380" s="220" t="e">
        <f t="shared" si="86"/>
        <v>#VALUE!</v>
      </c>
      <c r="M1380" s="102" t="e">
        <f>EUR1Y!AX1379</f>
        <v>#VALUE!</v>
      </c>
      <c r="N1380" s="102">
        <f>EUR1Y!AY1379</f>
        <v>1.6200424390781499E-2</v>
      </c>
      <c r="O1380" s="220" t="e">
        <f t="shared" si="87"/>
        <v>#VALUE!</v>
      </c>
    </row>
    <row r="1381" spans="1:15" x14ac:dyDescent="0.2">
      <c r="A1381" s="57" t="s">
        <v>44</v>
      </c>
      <c r="B1381" s="219">
        <f>_xll.qlInterestRateIndexFixingDate(IborIndex&amp;"6M",C1381,Trigger)</f>
        <v>48957</v>
      </c>
      <c r="C1381" s="219">
        <f>_xll.qlCalendarAdvance(Calendar,C1380,A1381,"f",,Trigger)</f>
        <v>48961</v>
      </c>
      <c r="D1381" s="102" t="e">
        <f>EUR1M!AP1380</f>
        <v>#VALUE!</v>
      </c>
      <c r="E1381" s="102">
        <f>EUR1M!AQ1380</f>
        <v>1.5252903561763509E-2</v>
      </c>
      <c r="F1381" s="220" t="e">
        <f t="shared" si="84"/>
        <v>#VALUE!</v>
      </c>
      <c r="G1381" s="102" t="e">
        <f>EUR3M!AX1380</f>
        <v>#VALUE!</v>
      </c>
      <c r="H1381" s="102">
        <f>EUR3M!AY1380</f>
        <v>1.5785220812661649E-2</v>
      </c>
      <c r="I1381" s="220" t="e">
        <f t="shared" si="85"/>
        <v>#VALUE!</v>
      </c>
      <c r="J1381" s="102" t="e">
        <f>EUR6M!AX1380</f>
        <v>#VALUE!</v>
      </c>
      <c r="K1381" s="102">
        <f>EUR6M!AY1380</f>
        <v>1.5789804814233172E-2</v>
      </c>
      <c r="L1381" s="220" t="e">
        <f t="shared" si="86"/>
        <v>#VALUE!</v>
      </c>
      <c r="M1381" s="102" t="e">
        <f>EUR1Y!AX1380</f>
        <v>#VALUE!</v>
      </c>
      <c r="N1381" s="102">
        <f>EUR1Y!AY1380</f>
        <v>1.6192703471738543E-2</v>
      </c>
      <c r="O1381" s="220" t="e">
        <f t="shared" si="87"/>
        <v>#VALUE!</v>
      </c>
    </row>
    <row r="1382" spans="1:15" x14ac:dyDescent="0.2">
      <c r="A1382" s="57" t="s">
        <v>44</v>
      </c>
      <c r="B1382" s="219">
        <f>_xll.qlInterestRateIndexFixingDate(IborIndex&amp;"6M",C1382,Trigger)</f>
        <v>48964</v>
      </c>
      <c r="C1382" s="219">
        <f>_xll.qlCalendarAdvance(Calendar,C1381,A1382,"f",,Trigger)</f>
        <v>48968</v>
      </c>
      <c r="D1382" s="102" t="e">
        <f>EUR1M!AP1381</f>
        <v>#VALUE!</v>
      </c>
      <c r="E1382" s="102">
        <f>EUR1M!AQ1381</f>
        <v>1.5245768191366471E-2</v>
      </c>
      <c r="F1382" s="220" t="e">
        <f t="shared" si="84"/>
        <v>#VALUE!</v>
      </c>
      <c r="G1382" s="102" t="e">
        <f>EUR3M!AX1381</f>
        <v>#VALUE!</v>
      </c>
      <c r="H1382" s="102">
        <f>EUR3M!AY1381</f>
        <v>1.577720564693319E-2</v>
      </c>
      <c r="I1382" s="220" t="e">
        <f t="shared" si="85"/>
        <v>#VALUE!</v>
      </c>
      <c r="J1382" s="102" t="e">
        <f>EUR6M!AX1381</f>
        <v>#VALUE!</v>
      </c>
      <c r="K1382" s="102">
        <f>EUR6M!AY1381</f>
        <v>1.5781806040925821E-2</v>
      </c>
      <c r="L1382" s="220" t="e">
        <f t="shared" si="86"/>
        <v>#VALUE!</v>
      </c>
      <c r="M1382" s="102" t="e">
        <f>EUR1Y!AX1381</f>
        <v>#VALUE!</v>
      </c>
      <c r="N1382" s="102">
        <f>EUR1Y!AY1381</f>
        <v>1.6184986620130629E-2</v>
      </c>
      <c r="O1382" s="220" t="e">
        <f t="shared" si="87"/>
        <v>#VALUE!</v>
      </c>
    </row>
    <row r="1383" spans="1:15" x14ac:dyDescent="0.2">
      <c r="A1383" s="57" t="s">
        <v>44</v>
      </c>
      <c r="B1383" s="219">
        <f>_xll.qlInterestRateIndexFixingDate(IborIndex&amp;"6M",C1383,Trigger)</f>
        <v>48971</v>
      </c>
      <c r="C1383" s="219">
        <f>_xll.qlCalendarAdvance(Calendar,C1382,A1383,"f",,Trigger)</f>
        <v>48975</v>
      </c>
      <c r="D1383" s="102" t="e">
        <f>EUR1M!AP1382</f>
        <v>#VALUE!</v>
      </c>
      <c r="E1383" s="102">
        <f>EUR1M!AQ1382</f>
        <v>1.5239380930933053E-2</v>
      </c>
      <c r="F1383" s="220" t="e">
        <f t="shared" si="84"/>
        <v>#VALUE!</v>
      </c>
      <c r="G1383" s="102" t="e">
        <f>EUR3M!AX1382</f>
        <v>#VALUE!</v>
      </c>
      <c r="H1383" s="102">
        <f>EUR3M!AY1382</f>
        <v>1.5769871253698189E-2</v>
      </c>
      <c r="I1383" s="220" t="e">
        <f t="shared" si="85"/>
        <v>#VALUE!</v>
      </c>
      <c r="J1383" s="102" t="e">
        <f>EUR6M!AX1382</f>
        <v>#VALUE!</v>
      </c>
      <c r="K1383" s="102">
        <f>EUR6M!AY1382</f>
        <v>1.577380796589968E-2</v>
      </c>
      <c r="L1383" s="220" t="e">
        <f t="shared" si="86"/>
        <v>#VALUE!</v>
      </c>
      <c r="M1383" s="102" t="e">
        <f>EUR1Y!AX1382</f>
        <v>#VALUE!</v>
      </c>
      <c r="N1383" s="102">
        <f>EUR1Y!AY1382</f>
        <v>1.6177274002806875E-2</v>
      </c>
      <c r="O1383" s="220" t="e">
        <f t="shared" si="87"/>
        <v>#VALUE!</v>
      </c>
    </row>
    <row r="1384" spans="1:15" x14ac:dyDescent="0.2">
      <c r="A1384" s="57" t="s">
        <v>44</v>
      </c>
      <c r="B1384" s="219">
        <f>_xll.qlInterestRateIndexFixingDate(IborIndex&amp;"6M",C1384,Trigger)</f>
        <v>48978</v>
      </c>
      <c r="C1384" s="219">
        <f>_xll.qlCalendarAdvance(Calendar,C1383,A1384,"f",,Trigger)</f>
        <v>48982</v>
      </c>
      <c r="D1384" s="102" t="e">
        <f>EUR1M!AP1383</f>
        <v>#VALUE!</v>
      </c>
      <c r="E1384" s="102">
        <f>EUR1M!AQ1383</f>
        <v>1.5232243674364439E-2</v>
      </c>
      <c r="F1384" s="220" t="e">
        <f t="shared" si="84"/>
        <v>#VALUE!</v>
      </c>
      <c r="G1384" s="102" t="e">
        <f>EUR3M!AX1383</f>
        <v>#VALUE!</v>
      </c>
      <c r="H1384" s="102">
        <f>EUR3M!AY1383</f>
        <v>1.5761154207738493E-2</v>
      </c>
      <c r="I1384" s="220" t="e">
        <f t="shared" si="85"/>
        <v>#VALUE!</v>
      </c>
      <c r="J1384" s="102" t="e">
        <f>EUR6M!AX1383</f>
        <v>#VALUE!</v>
      </c>
      <c r="K1384" s="102">
        <f>EUR6M!AY1383</f>
        <v>1.5765810760403402E-2</v>
      </c>
      <c r="L1384" s="220" t="e">
        <f t="shared" si="86"/>
        <v>#VALUE!</v>
      </c>
      <c r="M1384" s="102" t="e">
        <f>EUR1Y!AX1383</f>
        <v>#VALUE!</v>
      </c>
      <c r="N1384" s="102">
        <f>EUR1Y!AY1383</f>
        <v>1.6169565786611786E-2</v>
      </c>
      <c r="O1384" s="220" t="e">
        <f t="shared" si="87"/>
        <v>#VALUE!</v>
      </c>
    </row>
    <row r="1385" spans="1:15" x14ac:dyDescent="0.2">
      <c r="A1385" s="57" t="s">
        <v>44</v>
      </c>
      <c r="B1385" s="219">
        <f>_xll.qlInterestRateIndexFixingDate(IborIndex&amp;"6M",C1385,Trigger)</f>
        <v>48985</v>
      </c>
      <c r="C1385" s="219">
        <f>_xll.qlCalendarAdvance(Calendar,C1384,A1385,"f",,Trigger)</f>
        <v>48989</v>
      </c>
      <c r="D1385" s="102" t="e">
        <f>EUR1M!AP1384</f>
        <v>#VALUE!</v>
      </c>
      <c r="E1385" s="102">
        <f>EUR1M!AQ1384</f>
        <v>1.5225104873065767E-2</v>
      </c>
      <c r="F1385" s="220" t="e">
        <f t="shared" si="84"/>
        <v>#VALUE!</v>
      </c>
      <c r="G1385" s="102" t="e">
        <f>EUR3M!AX1384</f>
        <v>#VALUE!</v>
      </c>
      <c r="H1385" s="102">
        <f>EUR3M!AY1384</f>
        <v>1.5753118247085141E-2</v>
      </c>
      <c r="I1385" s="220" t="e">
        <f t="shared" si="85"/>
        <v>#VALUE!</v>
      </c>
      <c r="J1385" s="102" t="e">
        <f>EUR6M!AX1384</f>
        <v>#VALUE!</v>
      </c>
      <c r="K1385" s="102">
        <f>EUR6M!AY1384</f>
        <v>1.5757814595679456E-2</v>
      </c>
      <c r="L1385" s="220" t="e">
        <f t="shared" si="86"/>
        <v>#VALUE!</v>
      </c>
      <c r="M1385" s="102" t="e">
        <f>EUR1Y!AX1384</f>
        <v>#VALUE!</v>
      </c>
      <c r="N1385" s="102">
        <f>EUR1Y!AY1384</f>
        <v>1.6161862138384182E-2</v>
      </c>
      <c r="O1385" s="220" t="e">
        <f t="shared" si="87"/>
        <v>#VALUE!</v>
      </c>
    </row>
    <row r="1386" spans="1:15" x14ac:dyDescent="0.2">
      <c r="A1386" s="57" t="s">
        <v>44</v>
      </c>
      <c r="B1386" s="219">
        <f>_xll.qlInterestRateIndexFixingDate(IborIndex&amp;"6M",C1386,Trigger)</f>
        <v>48992</v>
      </c>
      <c r="C1386" s="219">
        <f>_xll.qlCalendarAdvance(Calendar,C1385,A1386,"f",,Trigger)</f>
        <v>48996</v>
      </c>
      <c r="D1386" s="102" t="e">
        <f>EUR1M!AP1385</f>
        <v>#VALUE!</v>
      </c>
      <c r="E1386" s="102">
        <f>EUR1M!AQ1385</f>
        <v>1.5217964703327449E-2</v>
      </c>
      <c r="F1386" s="220" t="e">
        <f t="shared" si="84"/>
        <v>#VALUE!</v>
      </c>
      <c r="G1386" s="102" t="e">
        <f>EUR3M!AX1385</f>
        <v>#VALUE!</v>
      </c>
      <c r="H1386" s="102">
        <f>EUR3M!AY1385</f>
        <v>1.5745075667598307E-2</v>
      </c>
      <c r="I1386" s="220" t="e">
        <f t="shared" si="85"/>
        <v>#VALUE!</v>
      </c>
      <c r="J1386" s="102" t="e">
        <f>EUR6M!AX1385</f>
        <v>#VALUE!</v>
      </c>
      <c r="K1386" s="102">
        <f>EUR6M!AY1385</f>
        <v>1.5749819642970748E-2</v>
      </c>
      <c r="L1386" s="220" t="e">
        <f t="shared" si="86"/>
        <v>#VALUE!</v>
      </c>
      <c r="M1386" s="102" t="e">
        <f>EUR1Y!AX1385</f>
        <v>#VALUE!</v>
      </c>
      <c r="N1386" s="102">
        <f>EUR1Y!AY1385</f>
        <v>1.6154163224957621E-2</v>
      </c>
      <c r="O1386" s="220" t="e">
        <f t="shared" si="87"/>
        <v>#VALUE!</v>
      </c>
    </row>
    <row r="1387" spans="1:15" x14ac:dyDescent="0.2">
      <c r="A1387" s="57" t="s">
        <v>44</v>
      </c>
      <c r="B1387" s="219">
        <f>_xll.qlInterestRateIndexFixingDate(IborIndex&amp;"6M",C1387,Trigger)</f>
        <v>48999</v>
      </c>
      <c r="C1387" s="219">
        <f>_xll.qlCalendarAdvance(Calendar,C1386,A1387,"f",,Trigger)</f>
        <v>49003</v>
      </c>
      <c r="D1387" s="102" t="e">
        <f>EUR1M!AP1386</f>
        <v>#VALUE!</v>
      </c>
      <c r="E1387" s="102">
        <f>EUR1M!AQ1386</f>
        <v>1.5210067165383478E-2</v>
      </c>
      <c r="F1387" s="220" t="e">
        <f t="shared" si="84"/>
        <v>#VALUE!</v>
      </c>
      <c r="G1387" s="102" t="e">
        <f>EUR3M!AX1386</f>
        <v>#VALUE!</v>
      </c>
      <c r="H1387" s="102">
        <f>EUR3M!AY1386</f>
        <v>1.5736561241023714E-2</v>
      </c>
      <c r="I1387" s="220" t="e">
        <f t="shared" si="85"/>
        <v>#VALUE!</v>
      </c>
      <c r="J1387" s="102" t="e">
        <f>EUR6M!AX1386</f>
        <v>#VALUE!</v>
      </c>
      <c r="K1387" s="102">
        <f>EUR6M!AY1386</f>
        <v>1.5740689916506862E-2</v>
      </c>
      <c r="L1387" s="220" t="e">
        <f t="shared" si="86"/>
        <v>#VALUE!</v>
      </c>
      <c r="M1387" s="102" t="e">
        <f>EUR1Y!AX1386</f>
        <v>#VALUE!</v>
      </c>
      <c r="N1387" s="102">
        <f>EUR1Y!AY1386</f>
        <v>1.6146469213161724E-2</v>
      </c>
      <c r="O1387" s="220" t="e">
        <f t="shared" si="87"/>
        <v>#VALUE!</v>
      </c>
    </row>
    <row r="1388" spans="1:15" x14ac:dyDescent="0.2">
      <c r="A1388" s="57" t="s">
        <v>44</v>
      </c>
      <c r="B1388" s="219">
        <f>_xll.qlInterestRateIndexFixingDate(IborIndex&amp;"6M",C1388,Trigger)</f>
        <v>49006</v>
      </c>
      <c r="C1388" s="219">
        <f>_xll.qlCalendarAdvance(Calendar,C1387,A1388,"f",,Trigger)</f>
        <v>49010</v>
      </c>
      <c r="D1388" s="102" t="e">
        <f>EUR1M!AP1387</f>
        <v>#VALUE!</v>
      </c>
      <c r="E1388" s="102">
        <f>EUR1M!AQ1387</f>
        <v>1.5202733863189429E-2</v>
      </c>
      <c r="F1388" s="220" t="e">
        <f t="shared" si="84"/>
        <v>#VALUE!</v>
      </c>
      <c r="G1388" s="102" t="e">
        <f>EUR3M!AX1387</f>
        <v>#VALUE!</v>
      </c>
      <c r="H1388" s="102">
        <f>EUR3M!AY1387</f>
        <v>1.5728504350633214E-2</v>
      </c>
      <c r="I1388" s="220" t="e">
        <f t="shared" si="85"/>
        <v>#VALUE!</v>
      </c>
      <c r="J1388" s="102" t="e">
        <f>EUR6M!AX1387</f>
        <v>#VALUE!</v>
      </c>
      <c r="K1388" s="102">
        <f>EUR6M!AY1387</f>
        <v>1.5732697025706458E-2</v>
      </c>
      <c r="L1388" s="220" t="e">
        <f t="shared" si="86"/>
        <v>#VALUE!</v>
      </c>
      <c r="M1388" s="102" t="e">
        <f>EUR1Y!AX1387</f>
        <v>#VALUE!</v>
      </c>
      <c r="N1388" s="102">
        <f>EUR1Y!AY1387</f>
        <v>1.6138780269819977E-2</v>
      </c>
      <c r="O1388" s="220" t="e">
        <f t="shared" si="87"/>
        <v>#VALUE!</v>
      </c>
    </row>
    <row r="1389" spans="1:15" x14ac:dyDescent="0.2">
      <c r="A1389" s="57" t="s">
        <v>44</v>
      </c>
      <c r="B1389" s="219">
        <f>_xll.qlInterestRateIndexFixingDate(IborIndex&amp;"6M",C1389,Trigger)</f>
        <v>49013</v>
      </c>
      <c r="C1389" s="219">
        <f>_xll.qlCalendarAdvance(Calendar,C1388,A1389,"f",,Trigger)</f>
        <v>49017</v>
      </c>
      <c r="D1389" s="102" t="e">
        <f>EUR1M!AP1388</f>
        <v>#VALUE!</v>
      </c>
      <c r="E1389" s="102">
        <f>EUR1M!AQ1388</f>
        <v>1.5195778765150492E-2</v>
      </c>
      <c r="F1389" s="220" t="e">
        <f t="shared" si="84"/>
        <v>#VALUE!</v>
      </c>
      <c r="G1389" s="102" t="e">
        <f>EUR3M!AX1388</f>
        <v>#VALUE!</v>
      </c>
      <c r="H1389" s="102">
        <f>EUR3M!AY1388</f>
        <v>1.5720441332781561E-2</v>
      </c>
      <c r="I1389" s="220" t="e">
        <f t="shared" si="85"/>
        <v>#VALUE!</v>
      </c>
      <c r="J1389" s="102" t="e">
        <f>EUR6M!AX1388</f>
        <v>#VALUE!</v>
      </c>
      <c r="K1389" s="102">
        <f>EUR6M!AY1388</f>
        <v>1.5724705923049448E-2</v>
      </c>
      <c r="L1389" s="220" t="e">
        <f t="shared" si="86"/>
        <v>#VALUE!</v>
      </c>
      <c r="M1389" s="102" t="e">
        <f>EUR1Y!AX1388</f>
        <v>#VALUE!</v>
      </c>
      <c r="N1389" s="102">
        <f>EUR1Y!AY1388</f>
        <v>1.6131096561751268E-2</v>
      </c>
      <c r="O1389" s="220" t="e">
        <f t="shared" si="87"/>
        <v>#VALUE!</v>
      </c>
    </row>
    <row r="1390" spans="1:15" x14ac:dyDescent="0.2">
      <c r="A1390" s="57" t="s">
        <v>44</v>
      </c>
      <c r="B1390" s="219">
        <f>_xll.qlInterestRateIndexFixingDate(IborIndex&amp;"6M",C1390,Trigger)</f>
        <v>49020</v>
      </c>
      <c r="C1390" s="219">
        <f>_xll.qlCalendarAdvance(Calendar,C1389,A1390,"f",,Trigger)</f>
        <v>49024</v>
      </c>
      <c r="D1390" s="102" t="e">
        <f>EUR1M!AP1389</f>
        <v>#VALUE!</v>
      </c>
      <c r="E1390" s="102">
        <f>EUR1M!AQ1389</f>
        <v>1.5188633558214371E-2</v>
      </c>
      <c r="F1390" s="220" t="e">
        <f t="shared" si="84"/>
        <v>#VALUE!</v>
      </c>
      <c r="G1390" s="102" t="e">
        <f>EUR3M!AX1389</f>
        <v>#VALUE!</v>
      </c>
      <c r="H1390" s="102">
        <f>EUR3M!AY1389</f>
        <v>1.5712372343882779E-2</v>
      </c>
      <c r="I1390" s="220" t="e">
        <f t="shared" si="85"/>
        <v>#VALUE!</v>
      </c>
      <c r="J1390" s="102" t="e">
        <f>EUR6M!AX1389</f>
        <v>#VALUE!</v>
      </c>
      <c r="K1390" s="102">
        <f>EUR6M!AY1389</f>
        <v>1.5716716779801417E-2</v>
      </c>
      <c r="L1390" s="220" t="e">
        <f t="shared" si="86"/>
        <v>#VALUE!</v>
      </c>
      <c r="M1390" s="102" t="e">
        <f>EUR1Y!AX1389</f>
        <v>#VALUE!</v>
      </c>
      <c r="N1390" s="102">
        <f>EUR1Y!AY1389</f>
        <v>1.612267548493242E-2</v>
      </c>
      <c r="O1390" s="220" t="e">
        <f t="shared" si="87"/>
        <v>#VALUE!</v>
      </c>
    </row>
    <row r="1391" spans="1:15" x14ac:dyDescent="0.2">
      <c r="A1391" s="57" t="s">
        <v>44</v>
      </c>
      <c r="B1391" s="219">
        <f>_xll.qlInterestRateIndexFixingDate(IborIndex&amp;"6M",C1391,Trigger)</f>
        <v>49027</v>
      </c>
      <c r="C1391" s="219">
        <f>_xll.qlCalendarAdvance(Calendar,C1390,A1391,"f",,Trigger)</f>
        <v>49031</v>
      </c>
      <c r="D1391" s="102" t="e">
        <f>EUR1M!AP1390</f>
        <v>#VALUE!</v>
      </c>
      <c r="E1391" s="102">
        <f>EUR1M!AQ1390</f>
        <v>1.5182059154589676E-2</v>
      </c>
      <c r="F1391" s="220" t="e">
        <f t="shared" si="84"/>
        <v>#VALUE!</v>
      </c>
      <c r="G1391" s="102" t="e">
        <f>EUR3M!AX1390</f>
        <v>#VALUE!</v>
      </c>
      <c r="H1391" s="102">
        <f>EUR3M!AY1390</f>
        <v>1.5704297540348262E-2</v>
      </c>
      <c r="I1391" s="220" t="e">
        <f t="shared" si="85"/>
        <v>#VALUE!</v>
      </c>
      <c r="J1391" s="102" t="e">
        <f>EUR6M!AX1390</f>
        <v>#VALUE!</v>
      </c>
      <c r="K1391" s="102">
        <f>EUR6M!AY1390</f>
        <v>1.5709413388446423E-2</v>
      </c>
      <c r="L1391" s="220" t="e">
        <f t="shared" si="86"/>
        <v>#VALUE!</v>
      </c>
      <c r="M1391" s="102" t="e">
        <f>EUR1Y!AX1390</f>
        <v>#VALUE!</v>
      </c>
      <c r="N1391" s="102">
        <f>EUR1Y!AY1390</f>
        <v>1.6115745518682664E-2</v>
      </c>
      <c r="O1391" s="220" t="e">
        <f t="shared" si="87"/>
        <v>#VALUE!</v>
      </c>
    </row>
    <row r="1392" spans="1:15" x14ac:dyDescent="0.2">
      <c r="A1392" s="57" t="s">
        <v>44</v>
      </c>
      <c r="B1392" s="219">
        <f>_xll.qlInterestRateIndexFixingDate(IborIndex&amp;"6M",C1392,Trigger)</f>
        <v>49034</v>
      </c>
      <c r="C1392" s="219">
        <f>_xll.qlCalendarAdvance(Calendar,C1391,A1392,"f",,Trigger)</f>
        <v>49038</v>
      </c>
      <c r="D1392" s="102" t="e">
        <f>EUR1M!AP1391</f>
        <v>#VALUE!</v>
      </c>
      <c r="E1392" s="102">
        <f>EUR1M!AQ1391</f>
        <v>1.5174342012302666E-2</v>
      </c>
      <c r="F1392" s="220" t="e">
        <f t="shared" si="84"/>
        <v>#VALUE!</v>
      </c>
      <c r="G1392" s="102" t="e">
        <f>EUR3M!AX1391</f>
        <v>#VALUE!</v>
      </c>
      <c r="H1392" s="102">
        <f>EUR3M!AY1391</f>
        <v>1.5696453553360863E-2</v>
      </c>
      <c r="I1392" s="220" t="e">
        <f t="shared" si="85"/>
        <v>#VALUE!</v>
      </c>
      <c r="J1392" s="102" t="e">
        <f>EUR6M!AX1391</f>
        <v>#VALUE!</v>
      </c>
      <c r="K1392" s="102">
        <f>EUR6M!AY1391</f>
        <v>1.5701429049786469E-2</v>
      </c>
      <c r="L1392" s="220" t="e">
        <f t="shared" si="86"/>
        <v>#VALUE!</v>
      </c>
      <c r="M1392" s="102" t="e">
        <f>EUR1Y!AX1391</f>
        <v>#VALUE!</v>
      </c>
      <c r="N1392" s="102">
        <f>EUR1Y!AY1391</f>
        <v>1.6108078517295142E-2</v>
      </c>
      <c r="O1392" s="220" t="e">
        <f t="shared" si="87"/>
        <v>#VALUE!</v>
      </c>
    </row>
    <row r="1393" spans="1:15" x14ac:dyDescent="0.2">
      <c r="A1393" s="57" t="s">
        <v>44</v>
      </c>
      <c r="B1393" s="219">
        <f>_xll.qlInterestRateIndexFixingDate(IborIndex&amp;"6M",C1393,Trigger)</f>
        <v>49039</v>
      </c>
      <c r="C1393" s="219">
        <f>_xll.qlCalendarAdvance(Calendar,C1392,A1393,"f",,Trigger)</f>
        <v>49045</v>
      </c>
      <c r="D1393" s="102" t="e">
        <f>EUR1M!AP1392</f>
        <v>#VALUE!</v>
      </c>
      <c r="E1393" s="102">
        <f>EUR1M!AQ1392</f>
        <v>1.5167196025965002E-2</v>
      </c>
      <c r="F1393" s="220" t="e">
        <f t="shared" si="84"/>
        <v>#VALUE!</v>
      </c>
      <c r="G1393" s="102" t="e">
        <f>EUR3M!AX1392</f>
        <v>#VALUE!</v>
      </c>
      <c r="H1393" s="102">
        <f>EUR3M!AY1392</f>
        <v>1.5688368304996418E-2</v>
      </c>
      <c r="I1393" s="220" t="e">
        <f t="shared" si="85"/>
        <v>#VALUE!</v>
      </c>
      <c r="J1393" s="102" t="e">
        <f>EUR6M!AX1392</f>
        <v>#VALUE!</v>
      </c>
      <c r="K1393" s="102">
        <f>EUR6M!AY1392</f>
        <v>1.5693447146776011E-2</v>
      </c>
      <c r="L1393" s="220" t="e">
        <f t="shared" si="86"/>
        <v>#VALUE!</v>
      </c>
      <c r="M1393" s="102" t="e">
        <f>EUR1Y!AX1392</f>
        <v>#VALUE!</v>
      </c>
      <c r="N1393" s="102">
        <f>EUR1Y!AY1392</f>
        <v>1.6100417418405618E-2</v>
      </c>
      <c r="O1393" s="220" t="e">
        <f t="shared" si="87"/>
        <v>#VALUE!</v>
      </c>
    </row>
    <row r="1394" spans="1:15" x14ac:dyDescent="0.2">
      <c r="A1394" s="57" t="s">
        <v>44</v>
      </c>
      <c r="B1394" s="219">
        <f>_xll.qlInterestRateIndexFixingDate(IborIndex&amp;"6M",C1394,Trigger)</f>
        <v>49048</v>
      </c>
      <c r="C1394" s="219">
        <f>_xll.qlCalendarAdvance(Calendar,C1393,A1394,"f",,Trigger)</f>
        <v>49052</v>
      </c>
      <c r="D1394" s="102" t="e">
        <f>EUR1M!AP1393</f>
        <v>#VALUE!</v>
      </c>
      <c r="E1394" s="102">
        <f>EUR1M!AQ1393</f>
        <v>1.5160050132470571E-2</v>
      </c>
      <c r="F1394" s="220" t="e">
        <f t="shared" si="84"/>
        <v>#VALUE!</v>
      </c>
      <c r="G1394" s="102" t="e">
        <f>EUR3M!AX1393</f>
        <v>#VALUE!</v>
      </c>
      <c r="H1394" s="102">
        <f>EUR3M!AY1393</f>
        <v>1.568027770010532E-2</v>
      </c>
      <c r="I1394" s="220" t="e">
        <f t="shared" si="85"/>
        <v>#VALUE!</v>
      </c>
      <c r="J1394" s="102" t="e">
        <f>EUR6M!AX1393</f>
        <v>#VALUE!</v>
      </c>
      <c r="K1394" s="102">
        <f>EUR6M!AY1393</f>
        <v>1.5685467850650316E-2</v>
      </c>
      <c r="L1394" s="220" t="e">
        <f t="shared" si="86"/>
        <v>#VALUE!</v>
      </c>
      <c r="M1394" s="102" t="e">
        <f>EUR1Y!AX1393</f>
        <v>#VALUE!</v>
      </c>
      <c r="N1394" s="102">
        <f>EUR1Y!AY1393</f>
        <v>1.6092762388807576E-2</v>
      </c>
      <c r="O1394" s="220" t="e">
        <f t="shared" si="87"/>
        <v>#VALUE!</v>
      </c>
    </row>
    <row r="1395" spans="1:15" x14ac:dyDescent="0.2">
      <c r="A1395" s="57" t="s">
        <v>44</v>
      </c>
      <c r="B1395" s="219">
        <f>_xll.qlInterestRateIndexFixingDate(IborIndex&amp;"6M",C1395,Trigger)</f>
        <v>49055</v>
      </c>
      <c r="C1395" s="219">
        <f>_xll.qlCalendarAdvance(Calendar,C1394,A1395,"f",,Trigger)</f>
        <v>49059</v>
      </c>
      <c r="D1395" s="102" t="e">
        <f>EUR1M!AP1394</f>
        <v>#VALUE!</v>
      </c>
      <c r="E1395" s="102">
        <f>EUR1M!AQ1394</f>
        <v>1.5152904508133336E-2</v>
      </c>
      <c r="F1395" s="220" t="e">
        <f t="shared" si="84"/>
        <v>#VALUE!</v>
      </c>
      <c r="G1395" s="102" t="e">
        <f>EUR3M!AX1394</f>
        <v>#VALUE!</v>
      </c>
      <c r="H1395" s="102">
        <f>EUR3M!AY1394</f>
        <v>1.5672181895088181E-2</v>
      </c>
      <c r="I1395" s="220" t="e">
        <f t="shared" si="85"/>
        <v>#VALUE!</v>
      </c>
      <c r="J1395" s="102" t="e">
        <f>EUR6M!AX1394</f>
        <v>#VALUE!</v>
      </c>
      <c r="K1395" s="102">
        <f>EUR6M!AY1394</f>
        <v>1.5677491332640282E-2</v>
      </c>
      <c r="L1395" s="220" t="e">
        <f t="shared" si="86"/>
        <v>#VALUE!</v>
      </c>
      <c r="M1395" s="102" t="e">
        <f>EUR1Y!AX1394</f>
        <v>#VALUE!</v>
      </c>
      <c r="N1395" s="102">
        <f>EUR1Y!AY1394</f>
        <v>1.6085113595289677E-2</v>
      </c>
      <c r="O1395" s="220" t="e">
        <f t="shared" si="87"/>
        <v>#VALUE!</v>
      </c>
    </row>
    <row r="1396" spans="1:15" x14ac:dyDescent="0.2">
      <c r="A1396" s="57" t="s">
        <v>44</v>
      </c>
      <c r="B1396" s="219">
        <f>_xll.qlInterestRateIndexFixingDate(IborIndex&amp;"6M",C1396,Trigger)</f>
        <v>49061</v>
      </c>
      <c r="C1396" s="219">
        <f>_xll.qlCalendarAdvance(Calendar,C1395,A1396,"f",,Trigger)</f>
        <v>49066</v>
      </c>
      <c r="D1396" s="102" t="e">
        <f>EUR1M!AP1395</f>
        <v>#VALUE!</v>
      </c>
      <c r="E1396" s="102">
        <f>EUR1M!AQ1395</f>
        <v>1.5145759329274755E-2</v>
      </c>
      <c r="F1396" s="220" t="e">
        <f t="shared" si="84"/>
        <v>#VALUE!</v>
      </c>
      <c r="G1396" s="102" t="e">
        <f>EUR3M!AX1395</f>
        <v>#VALUE!</v>
      </c>
      <c r="H1396" s="102">
        <f>EUR3M!AY1395</f>
        <v>1.5663841777472907E-2</v>
      </c>
      <c r="I1396" s="220" t="e">
        <f t="shared" si="85"/>
        <v>#VALUE!</v>
      </c>
      <c r="J1396" s="102" t="e">
        <f>EUR6M!AX1395</f>
        <v>#VALUE!</v>
      </c>
      <c r="K1396" s="102">
        <f>EUR6M!AY1395</f>
        <v>1.5668832658474435E-2</v>
      </c>
      <c r="L1396" s="220" t="e">
        <f t="shared" si="86"/>
        <v>#VALUE!</v>
      </c>
      <c r="M1396" s="102" t="e">
        <f>EUR1Y!AX1395</f>
        <v>#VALUE!</v>
      </c>
      <c r="N1396" s="102">
        <f>EUR1Y!AY1395</f>
        <v>1.6077471204635992E-2</v>
      </c>
      <c r="O1396" s="220" t="e">
        <f t="shared" si="87"/>
        <v>#VALUE!</v>
      </c>
    </row>
    <row r="1397" spans="1:15" x14ac:dyDescent="0.2">
      <c r="A1397" s="57" t="s">
        <v>44</v>
      </c>
      <c r="B1397" s="219">
        <f>_xll.qlInterestRateIndexFixingDate(IborIndex&amp;"6M",C1397,Trigger)</f>
        <v>49069</v>
      </c>
      <c r="C1397" s="219">
        <f>_xll.qlCalendarAdvance(Calendar,C1396,A1397,"f",,Trigger)</f>
        <v>49073</v>
      </c>
      <c r="D1397" s="102" t="e">
        <f>EUR1M!AP1396</f>
        <v>#VALUE!</v>
      </c>
      <c r="E1397" s="102">
        <f>EUR1M!AQ1396</f>
        <v>1.513861477221129E-2</v>
      </c>
      <c r="F1397" s="220" t="e">
        <f t="shared" si="84"/>
        <v>#VALUE!</v>
      </c>
      <c r="G1397" s="102" t="e">
        <f>EUR3M!AX1396</f>
        <v>#VALUE!</v>
      </c>
      <c r="H1397" s="102">
        <f>EUR3M!AY1396</f>
        <v>1.565573537070445E-2</v>
      </c>
      <c r="I1397" s="220" t="e">
        <f t="shared" si="85"/>
        <v>#VALUE!</v>
      </c>
      <c r="J1397" s="102" t="e">
        <f>EUR6M!AX1396</f>
        <v>#VALUE!</v>
      </c>
      <c r="K1397" s="102">
        <f>EUR6M!AY1396</f>
        <v>1.5660862026314122E-2</v>
      </c>
      <c r="L1397" s="220" t="e">
        <f t="shared" si="86"/>
        <v>#VALUE!</v>
      </c>
      <c r="M1397" s="102" t="e">
        <f>EUR1Y!AX1396</f>
        <v>#VALUE!</v>
      </c>
      <c r="N1397" s="102">
        <f>EUR1Y!AY1396</f>
        <v>1.6069835383624886E-2</v>
      </c>
      <c r="O1397" s="220" t="e">
        <f t="shared" si="87"/>
        <v>#VALUE!</v>
      </c>
    </row>
    <row r="1398" spans="1:15" x14ac:dyDescent="0.2">
      <c r="A1398" s="57" t="s">
        <v>44</v>
      </c>
      <c r="B1398" s="219">
        <f>_xll.qlInterestRateIndexFixingDate(IborIndex&amp;"6M",C1398,Trigger)</f>
        <v>49076</v>
      </c>
      <c r="C1398" s="219">
        <f>_xll.qlCalendarAdvance(Calendar,C1397,A1398,"f",,Trigger)</f>
        <v>49080</v>
      </c>
      <c r="D1398" s="102" t="e">
        <f>EUR1M!AP1397</f>
        <v>#VALUE!</v>
      </c>
      <c r="E1398" s="102">
        <f>EUR1M!AQ1397</f>
        <v>1.5131471013259401E-2</v>
      </c>
      <c r="F1398" s="220" t="e">
        <f t="shared" si="84"/>
        <v>#VALUE!</v>
      </c>
      <c r="G1398" s="102" t="e">
        <f>EUR3M!AX1397</f>
        <v>#VALUE!</v>
      </c>
      <c r="H1398" s="102">
        <f>EUR3M!AY1397</f>
        <v>1.5647624244149692E-2</v>
      </c>
      <c r="I1398" s="220" t="e">
        <f t="shared" si="85"/>
        <v>#VALUE!</v>
      </c>
      <c r="J1398" s="102" t="e">
        <f>EUR6M!AX1397</f>
        <v>#VALUE!</v>
      </c>
      <c r="K1398" s="102">
        <f>EUR6M!AY1397</f>
        <v>1.5652894723592468E-2</v>
      </c>
      <c r="L1398" s="220" t="e">
        <f t="shared" si="86"/>
        <v>#VALUE!</v>
      </c>
      <c r="M1398" s="102" t="e">
        <f>EUR1Y!AX1397</f>
        <v>#VALUE!</v>
      </c>
      <c r="N1398" s="102">
        <f>EUR1Y!AY1397</f>
        <v>1.6062206299169643E-2</v>
      </c>
      <c r="O1398" s="220" t="e">
        <f t="shared" si="87"/>
        <v>#VALUE!</v>
      </c>
    </row>
    <row r="1399" spans="1:15" x14ac:dyDescent="0.2">
      <c r="A1399" s="57" t="s">
        <v>44</v>
      </c>
      <c r="B1399" s="219">
        <f>_xll.qlInterestRateIndexFixingDate(IborIndex&amp;"6M",C1399,Trigger)</f>
        <v>49083</v>
      </c>
      <c r="C1399" s="219">
        <f>_xll.qlCalendarAdvance(Calendar,C1398,A1399,"f",,Trigger)</f>
        <v>49087</v>
      </c>
      <c r="D1399" s="102" t="e">
        <f>EUR1M!AP1398</f>
        <v>#VALUE!</v>
      </c>
      <c r="E1399" s="102">
        <f>EUR1M!AQ1398</f>
        <v>1.5124328228738049E-2</v>
      </c>
      <c r="F1399" s="220" t="e">
        <f t="shared" si="84"/>
        <v>#VALUE!</v>
      </c>
      <c r="G1399" s="102" t="e">
        <f>EUR3M!AX1398</f>
        <v>#VALUE!</v>
      </c>
      <c r="H1399" s="102">
        <f>EUR3M!AY1398</f>
        <v>1.5639508554208741E-2</v>
      </c>
      <c r="I1399" s="220" t="e">
        <f t="shared" si="85"/>
        <v>#VALUE!</v>
      </c>
      <c r="J1399" s="102" t="e">
        <f>EUR6M!AX1398</f>
        <v>#VALUE!</v>
      </c>
      <c r="K1399" s="102">
        <f>EUR6M!AY1398</f>
        <v>1.5644930921550559E-2</v>
      </c>
      <c r="L1399" s="220" t="e">
        <f t="shared" si="86"/>
        <v>#VALUE!</v>
      </c>
      <c r="M1399" s="102" t="e">
        <f>EUR1Y!AX1398</f>
        <v>#VALUE!</v>
      </c>
      <c r="N1399" s="102">
        <f>EUR1Y!AY1398</f>
        <v>1.6054584120519425E-2</v>
      </c>
      <c r="O1399" s="220" t="e">
        <f t="shared" si="87"/>
        <v>#VALUE!</v>
      </c>
    </row>
    <row r="1400" spans="1:15" x14ac:dyDescent="0.2">
      <c r="A1400" s="57" t="s">
        <v>44</v>
      </c>
      <c r="B1400" s="219">
        <f>_xll.qlInterestRateIndexFixingDate(IborIndex&amp;"6M",C1400,Trigger)</f>
        <v>49090</v>
      </c>
      <c r="C1400" s="219">
        <f>_xll.qlCalendarAdvance(Calendar,C1399,A1400,"f",,Trigger)</f>
        <v>49094</v>
      </c>
      <c r="D1400" s="102" t="e">
        <f>EUR1M!AP1399</f>
        <v>#VALUE!</v>
      </c>
      <c r="E1400" s="102">
        <f>EUR1M!AQ1399</f>
        <v>1.5117186594963694E-2</v>
      </c>
      <c r="F1400" s="220" t="e">
        <f t="shared" si="84"/>
        <v>#VALUE!</v>
      </c>
      <c r="G1400" s="102" t="e">
        <f>EUR3M!AX1399</f>
        <v>#VALUE!</v>
      </c>
      <c r="H1400" s="102">
        <f>EUR3M!AY1399</f>
        <v>1.5631388457282583E-2</v>
      </c>
      <c r="I1400" s="220" t="e">
        <f t="shared" si="85"/>
        <v>#VALUE!</v>
      </c>
      <c r="J1400" s="102" t="e">
        <f>EUR6M!AX1399</f>
        <v>#VALUE!</v>
      </c>
      <c r="K1400" s="102">
        <f>EUR6M!AY1399</f>
        <v>1.5637656407217329E-2</v>
      </c>
      <c r="L1400" s="220" t="e">
        <f t="shared" si="86"/>
        <v>#VALUE!</v>
      </c>
      <c r="M1400" s="102" t="e">
        <f>EUR1Y!AX1399</f>
        <v>#VALUE!</v>
      </c>
      <c r="N1400" s="102">
        <f>EUR1Y!AY1399</f>
        <v>1.6046969018872519E-2</v>
      </c>
      <c r="O1400" s="220" t="e">
        <f t="shared" si="87"/>
        <v>#VALUE!</v>
      </c>
    </row>
    <row r="1401" spans="1:15" x14ac:dyDescent="0.2">
      <c r="A1401" s="57" t="s">
        <v>44</v>
      </c>
      <c r="B1401" s="219">
        <f>_xll.qlInterestRateIndexFixingDate(IborIndex&amp;"6M",C1401,Trigger)</f>
        <v>49097</v>
      </c>
      <c r="C1401" s="219">
        <f>_xll.qlCalendarAdvance(Calendar,C1400,A1401,"f",,Trigger)</f>
        <v>49101</v>
      </c>
      <c r="D1401" s="102" t="e">
        <f>EUR1M!AP1400</f>
        <v>#VALUE!</v>
      </c>
      <c r="E1401" s="102">
        <f>EUR1M!AQ1400</f>
        <v>1.5110046288252799E-2</v>
      </c>
      <c r="F1401" s="220" t="e">
        <f t="shared" si="84"/>
        <v>#VALUE!</v>
      </c>
      <c r="G1401" s="102" t="e">
        <f>EUR3M!AX1400</f>
        <v>#VALUE!</v>
      </c>
      <c r="H1401" s="102">
        <f>EUR3M!AY1400</f>
        <v>1.562326410977132E-2</v>
      </c>
      <c r="I1401" s="220" t="e">
        <f t="shared" si="85"/>
        <v>#VALUE!</v>
      </c>
      <c r="J1401" s="102" t="e">
        <f>EUR6M!AX1400</f>
        <v>#VALUE!</v>
      </c>
      <c r="K1401" s="102">
        <f>EUR6M!AY1400</f>
        <v>1.5629700153599425E-2</v>
      </c>
      <c r="L1401" s="220" t="e">
        <f t="shared" si="86"/>
        <v>#VALUE!</v>
      </c>
      <c r="M1401" s="102" t="e">
        <f>EUR1Y!AX1400</f>
        <v>#VALUE!</v>
      </c>
      <c r="N1401" s="102">
        <f>EUR1Y!AY1400</f>
        <v>1.6039361165497732E-2</v>
      </c>
      <c r="O1401" s="220" t="e">
        <f t="shared" si="87"/>
        <v>#VALUE!</v>
      </c>
    </row>
    <row r="1402" spans="1:15" x14ac:dyDescent="0.2">
      <c r="A1402" s="57" t="s">
        <v>44</v>
      </c>
      <c r="B1402" s="219">
        <f>_xll.qlInterestRateIndexFixingDate(IborIndex&amp;"6M",C1402,Trigger)</f>
        <v>49104</v>
      </c>
      <c r="C1402" s="219">
        <f>_xll.qlCalendarAdvance(Calendar,C1401,A1402,"f",,Trigger)</f>
        <v>49108</v>
      </c>
      <c r="D1402" s="102" t="e">
        <f>EUR1M!AP1401</f>
        <v>#VALUE!</v>
      </c>
      <c r="E1402" s="102">
        <f>EUR1M!AQ1401</f>
        <v>1.5102907484919326E-2</v>
      </c>
      <c r="F1402" s="220" t="e">
        <f t="shared" si="84"/>
        <v>#VALUE!</v>
      </c>
      <c r="G1402" s="102" t="e">
        <f>EUR3M!AX1401</f>
        <v>#VALUE!</v>
      </c>
      <c r="H1402" s="102">
        <f>EUR3M!AY1401</f>
        <v>1.5615135668071592E-2</v>
      </c>
      <c r="I1402" s="220" t="e">
        <f t="shared" si="85"/>
        <v>#VALUE!</v>
      </c>
      <c r="J1402" s="102" t="e">
        <f>EUR6M!AX1401</f>
        <v>#VALUE!</v>
      </c>
      <c r="K1402" s="102">
        <f>EUR6M!AY1401</f>
        <v>1.5621747876637903E-2</v>
      </c>
      <c r="L1402" s="220" t="e">
        <f t="shared" si="86"/>
        <v>#VALUE!</v>
      </c>
      <c r="M1402" s="102" t="e">
        <f>EUR1Y!AX1401</f>
        <v>#VALUE!</v>
      </c>
      <c r="N1402" s="102">
        <f>EUR1Y!AY1401</f>
        <v>1.6031760731675917E-2</v>
      </c>
      <c r="O1402" s="220" t="e">
        <f t="shared" si="87"/>
        <v>#VALUE!</v>
      </c>
    </row>
    <row r="1403" spans="1:15" x14ac:dyDescent="0.2">
      <c r="A1403" s="57" t="s">
        <v>44</v>
      </c>
      <c r="B1403" s="219">
        <f>_xll.qlInterestRateIndexFixingDate(IborIndex&amp;"6M",C1403,Trigger)</f>
        <v>49111</v>
      </c>
      <c r="C1403" s="219">
        <f>_xll.qlCalendarAdvance(Calendar,C1402,A1403,"f",,Trigger)</f>
        <v>49115</v>
      </c>
      <c r="D1403" s="102" t="e">
        <f>EUR1M!AP1402</f>
        <v>#VALUE!</v>
      </c>
      <c r="E1403" s="102">
        <f>EUR1M!AQ1402</f>
        <v>1.5095770361282235E-2</v>
      </c>
      <c r="F1403" s="220" t="e">
        <f t="shared" si="84"/>
        <v>#VALUE!</v>
      </c>
      <c r="G1403" s="102" t="e">
        <f>EUR3M!AX1402</f>
        <v>#VALUE!</v>
      </c>
      <c r="H1403" s="102">
        <f>EUR3M!AY1402</f>
        <v>1.56070032885809E-2</v>
      </c>
      <c r="I1403" s="220" t="e">
        <f t="shared" si="85"/>
        <v>#VALUE!</v>
      </c>
      <c r="J1403" s="102" t="e">
        <f>EUR6M!AX1402</f>
        <v>#VALUE!</v>
      </c>
      <c r="K1403" s="102">
        <f>EUR6M!AY1402</f>
        <v>1.5613799747541821E-2</v>
      </c>
      <c r="L1403" s="220" t="e">
        <f t="shared" si="86"/>
        <v>#VALUE!</v>
      </c>
      <c r="M1403" s="102" t="e">
        <f>EUR1Y!AX1402</f>
        <v>#VALUE!</v>
      </c>
      <c r="N1403" s="102">
        <f>EUR1Y!AY1402</f>
        <v>1.602416788869997E-2</v>
      </c>
      <c r="O1403" s="220" t="e">
        <f t="shared" si="87"/>
        <v>#VALUE!</v>
      </c>
    </row>
    <row r="1404" spans="1:15" x14ac:dyDescent="0.2">
      <c r="A1404" s="57" t="s">
        <v>44</v>
      </c>
      <c r="B1404" s="219">
        <f>_xll.qlInterestRateIndexFixingDate(IborIndex&amp;"6M",C1404,Trigger)</f>
        <v>49118</v>
      </c>
      <c r="C1404" s="219">
        <f>_xll.qlCalendarAdvance(Calendar,C1403,A1404,"f",,Trigger)</f>
        <v>49122</v>
      </c>
      <c r="D1404" s="102" t="e">
        <f>EUR1M!AP1403</f>
        <v>#VALUE!</v>
      </c>
      <c r="E1404" s="102">
        <f>EUR1M!AQ1403</f>
        <v>1.5088635093650493E-2</v>
      </c>
      <c r="F1404" s="220" t="e">
        <f t="shared" si="84"/>
        <v>#VALUE!</v>
      </c>
      <c r="G1404" s="102" t="e">
        <f>EUR3M!AX1403</f>
        <v>#VALUE!</v>
      </c>
      <c r="H1404" s="102">
        <f>EUR3M!AY1403</f>
        <v>1.5598867127695011E-2</v>
      </c>
      <c r="I1404" s="220" t="e">
        <f t="shared" si="85"/>
        <v>#VALUE!</v>
      </c>
      <c r="J1404" s="102" t="e">
        <f>EUR6M!AX1403</f>
        <v>#VALUE!</v>
      </c>
      <c r="K1404" s="102">
        <f>EUR6M!AY1403</f>
        <v>1.5605855937518051E-2</v>
      </c>
      <c r="L1404" s="220" t="e">
        <f t="shared" si="86"/>
        <v>#VALUE!</v>
      </c>
      <c r="M1404" s="102" t="e">
        <f>EUR1Y!AX1403</f>
        <v>#VALUE!</v>
      </c>
      <c r="N1404" s="102">
        <f>EUR1Y!AY1403</f>
        <v>1.6016582807875494E-2</v>
      </c>
      <c r="O1404" s="220" t="e">
        <f t="shared" si="87"/>
        <v>#VALUE!</v>
      </c>
    </row>
    <row r="1405" spans="1:15" x14ac:dyDescent="0.2">
      <c r="A1405" s="57" t="s">
        <v>44</v>
      </c>
      <c r="B1405" s="219">
        <f>_xll.qlInterestRateIndexFixingDate(IborIndex&amp;"6M",C1405,Trigger)</f>
        <v>49125</v>
      </c>
      <c r="C1405" s="219">
        <f>_xll.qlCalendarAdvance(Calendar,C1404,A1405,"f",,Trigger)</f>
        <v>49129</v>
      </c>
      <c r="D1405" s="102" t="e">
        <f>EUR1M!AP1404</f>
        <v>#VALUE!</v>
      </c>
      <c r="E1405" s="102">
        <f>EUR1M!AQ1404</f>
        <v>1.508150185834306E-2</v>
      </c>
      <c r="F1405" s="220" t="e">
        <f t="shared" si="84"/>
        <v>#VALUE!</v>
      </c>
      <c r="G1405" s="102" t="e">
        <f>EUR3M!AX1404</f>
        <v>#VALUE!</v>
      </c>
      <c r="H1405" s="102">
        <f>EUR3M!AY1404</f>
        <v>1.5590727341807087E-2</v>
      </c>
      <c r="I1405" s="220" t="e">
        <f t="shared" si="85"/>
        <v>#VALUE!</v>
      </c>
      <c r="J1405" s="102" t="e">
        <f>EUR6M!AX1404</f>
        <v>#VALUE!</v>
      </c>
      <c r="K1405" s="102">
        <f>EUR6M!AY1404</f>
        <v>1.5597231212733357E-2</v>
      </c>
      <c r="L1405" s="220" t="e">
        <f t="shared" si="86"/>
        <v>#VALUE!</v>
      </c>
      <c r="M1405" s="102" t="e">
        <f>EUR1Y!AX1404</f>
        <v>#VALUE!</v>
      </c>
      <c r="N1405" s="102">
        <f>EUR1Y!AY1404</f>
        <v>1.6009005660519039E-2</v>
      </c>
      <c r="O1405" s="220" t="e">
        <f t="shared" si="87"/>
        <v>#VALUE!</v>
      </c>
    </row>
    <row r="1406" spans="1:15" x14ac:dyDescent="0.2">
      <c r="A1406" s="57" t="s">
        <v>44</v>
      </c>
      <c r="B1406" s="219">
        <f>_xll.qlInterestRateIndexFixingDate(IborIndex&amp;"6M",C1406,Trigger)</f>
        <v>49132</v>
      </c>
      <c r="C1406" s="219">
        <f>_xll.qlCalendarAdvance(Calendar,C1405,A1406,"f",,Trigger)</f>
        <v>49136</v>
      </c>
      <c r="D1406" s="102" t="e">
        <f>EUR1M!AP1405</f>
        <v>#VALUE!</v>
      </c>
      <c r="E1406" s="102">
        <f>EUR1M!AQ1405</f>
        <v>1.5074370831676398E-2</v>
      </c>
      <c r="F1406" s="220" t="e">
        <f t="shared" si="84"/>
        <v>#VALUE!</v>
      </c>
      <c r="G1406" s="102" t="e">
        <f>EUR3M!AX1405</f>
        <v>#VALUE!</v>
      </c>
      <c r="H1406" s="102">
        <f>EUR3M!AY1405</f>
        <v>1.5582584087310282E-2</v>
      </c>
      <c r="I1406" s="220" t="e">
        <f t="shared" si="85"/>
        <v>#VALUE!</v>
      </c>
      <c r="J1406" s="102" t="e">
        <f>EUR6M!AX1405</f>
        <v>#VALUE!</v>
      </c>
      <c r="K1406" s="102">
        <f>EUR6M!AY1405</f>
        <v>1.5589296709969721E-2</v>
      </c>
      <c r="L1406" s="220" t="e">
        <f t="shared" si="86"/>
        <v>#VALUE!</v>
      </c>
      <c r="M1406" s="102" t="e">
        <f>EUR1Y!AX1405</f>
        <v>#VALUE!</v>
      </c>
      <c r="N1406" s="102">
        <f>EUR1Y!AY1405</f>
        <v>1.6001436617960947E-2</v>
      </c>
      <c r="O1406" s="220" t="e">
        <f t="shared" si="87"/>
        <v>#VALUE!</v>
      </c>
    </row>
    <row r="1407" spans="1:15" x14ac:dyDescent="0.2">
      <c r="A1407" s="57" t="s">
        <v>44</v>
      </c>
      <c r="B1407" s="219">
        <f>_xll.qlInterestRateIndexFixingDate(IborIndex&amp;"6M",C1407,Trigger)</f>
        <v>49139</v>
      </c>
      <c r="C1407" s="219">
        <f>_xll.qlCalendarAdvance(Calendar,C1406,A1407,"f",,Trigger)</f>
        <v>49143</v>
      </c>
      <c r="D1407" s="102" t="e">
        <f>EUR1M!AP1406</f>
        <v>#VALUE!</v>
      </c>
      <c r="E1407" s="102">
        <f>EUR1M!AQ1406</f>
        <v>1.5067242189956975E-2</v>
      </c>
      <c r="F1407" s="220" t="e">
        <f t="shared" si="84"/>
        <v>#VALUE!</v>
      </c>
      <c r="G1407" s="102" t="e">
        <f>EUR3M!AX1406</f>
        <v>#VALUE!</v>
      </c>
      <c r="H1407" s="102">
        <f>EUR3M!AY1406</f>
        <v>1.5574437520596021E-2</v>
      </c>
      <c r="I1407" s="220" t="e">
        <f t="shared" si="85"/>
        <v>#VALUE!</v>
      </c>
      <c r="J1407" s="102" t="e">
        <f>EUR6M!AX1406</f>
        <v>#VALUE!</v>
      </c>
      <c r="K1407" s="102">
        <f>EUR6M!AY1406</f>
        <v>1.5581367077715673E-2</v>
      </c>
      <c r="L1407" s="220" t="e">
        <f t="shared" si="86"/>
        <v>#VALUE!</v>
      </c>
      <c r="M1407" s="102" t="e">
        <f>EUR1Y!AX1406</f>
        <v>#VALUE!</v>
      </c>
      <c r="N1407" s="102">
        <f>EUR1Y!AY1406</f>
        <v>1.5993875851542303E-2</v>
      </c>
      <c r="O1407" s="220" t="e">
        <f t="shared" si="87"/>
        <v>#VALUE!</v>
      </c>
    </row>
    <row r="1408" spans="1:15" x14ac:dyDescent="0.2">
      <c r="A1408" s="57" t="s">
        <v>44</v>
      </c>
      <c r="B1408" s="219">
        <f>_xll.qlInterestRateIndexFixingDate(IborIndex&amp;"6M",C1408,Trigger)</f>
        <v>49146</v>
      </c>
      <c r="C1408" s="219">
        <f>_xll.qlCalendarAdvance(Calendar,C1407,A1408,"f",,Trigger)</f>
        <v>49150</v>
      </c>
      <c r="D1408" s="102" t="e">
        <f>EUR1M!AP1407</f>
        <v>#VALUE!</v>
      </c>
      <c r="E1408" s="102">
        <f>EUR1M!AQ1407</f>
        <v>1.5060116109503752E-2</v>
      </c>
      <c r="F1408" s="220" t="e">
        <f t="shared" si="84"/>
        <v>#VALUE!</v>
      </c>
      <c r="G1408" s="102" t="e">
        <f>EUR3M!AX1407</f>
        <v>#VALUE!</v>
      </c>
      <c r="H1408" s="102">
        <f>EUR3M!AY1407</f>
        <v>1.5566287798055724E-2</v>
      </c>
      <c r="I1408" s="220" t="e">
        <f t="shared" si="85"/>
        <v>#VALUE!</v>
      </c>
      <c r="J1408" s="102" t="e">
        <f>EUR6M!AX1407</f>
        <v>#VALUE!</v>
      </c>
      <c r="K1408" s="102">
        <f>EUR6M!AY1407</f>
        <v>1.5573442487186511E-2</v>
      </c>
      <c r="L1408" s="220" t="e">
        <f t="shared" si="86"/>
        <v>#VALUE!</v>
      </c>
      <c r="M1408" s="102" t="e">
        <f>EUR1Y!AX1407</f>
        <v>#VALUE!</v>
      </c>
      <c r="N1408" s="102">
        <f>EUR1Y!AY1407</f>
        <v>1.5986323532616885E-2</v>
      </c>
      <c r="O1408" s="220" t="e">
        <f t="shared" si="87"/>
        <v>#VALUE!</v>
      </c>
    </row>
    <row r="1409" spans="1:15" x14ac:dyDescent="0.2">
      <c r="A1409" s="57" t="s">
        <v>44</v>
      </c>
      <c r="B1409" s="219">
        <f>_xll.qlInterestRateIndexFixingDate(IborIndex&amp;"6M",C1409,Trigger)</f>
        <v>49153</v>
      </c>
      <c r="C1409" s="219">
        <f>_xll.qlCalendarAdvance(Calendar,C1408,A1409,"f",,Trigger)</f>
        <v>49157</v>
      </c>
      <c r="D1409" s="102" t="e">
        <f>EUR1M!AP1408</f>
        <v>#VALUE!</v>
      </c>
      <c r="E1409" s="102">
        <f>EUR1M!AQ1408</f>
        <v>1.5052992766625695E-2</v>
      </c>
      <c r="F1409" s="220" t="e">
        <f t="shared" si="84"/>
        <v>#VALUE!</v>
      </c>
      <c r="G1409" s="102" t="e">
        <f>EUR3M!AX1408</f>
        <v>#VALUE!</v>
      </c>
      <c r="H1409" s="102">
        <f>EUR3M!AY1408</f>
        <v>1.5558135076077338E-2</v>
      </c>
      <c r="I1409" s="220" t="e">
        <f t="shared" si="85"/>
        <v>#VALUE!</v>
      </c>
      <c r="J1409" s="102" t="e">
        <f>EUR6M!AX1408</f>
        <v>#VALUE!</v>
      </c>
      <c r="K1409" s="102">
        <f>EUR6M!AY1408</f>
        <v>1.5565523109596678E-2</v>
      </c>
      <c r="L1409" s="220" t="e">
        <f t="shared" si="86"/>
        <v>#VALUE!</v>
      </c>
      <c r="M1409" s="102" t="e">
        <f>EUR1Y!AX1408</f>
        <v>#VALUE!</v>
      </c>
      <c r="N1409" s="102">
        <f>EUR1Y!AY1408</f>
        <v>1.5978779832550954E-2</v>
      </c>
      <c r="O1409" s="220" t="e">
        <f t="shared" si="87"/>
        <v>#VALUE!</v>
      </c>
    </row>
    <row r="1410" spans="1:15" x14ac:dyDescent="0.2">
      <c r="A1410" s="57" t="s">
        <v>44</v>
      </c>
      <c r="B1410" s="219">
        <f>_xll.qlInterestRateIndexFixingDate(IborIndex&amp;"6M",C1410,Trigger)</f>
        <v>49160</v>
      </c>
      <c r="C1410" s="219">
        <f>_xll.qlCalendarAdvance(Calendar,C1409,A1410,"f",,Trigger)</f>
        <v>49164</v>
      </c>
      <c r="D1410" s="102" t="e">
        <f>EUR1M!AP1409</f>
        <v>#VALUE!</v>
      </c>
      <c r="E1410" s="102">
        <f>EUR1M!AQ1409</f>
        <v>1.5045872337639266E-2</v>
      </c>
      <c r="F1410" s="220" t="e">
        <f t="shared" si="84"/>
        <v>#VALUE!</v>
      </c>
      <c r="G1410" s="102" t="e">
        <f>EUR3M!AX1409</f>
        <v>#VALUE!</v>
      </c>
      <c r="H1410" s="102">
        <f>EUR3M!AY1409</f>
        <v>1.5549979511048809E-2</v>
      </c>
      <c r="I1410" s="220" t="e">
        <f t="shared" si="85"/>
        <v>#VALUE!</v>
      </c>
      <c r="J1410" s="102" t="e">
        <f>EUR6M!AX1409</f>
        <v>#VALUE!</v>
      </c>
      <c r="K1410" s="102">
        <f>EUR6M!AY1409</f>
        <v>1.5557609116155885E-2</v>
      </c>
      <c r="L1410" s="220" t="e">
        <f t="shared" si="86"/>
        <v>#VALUE!</v>
      </c>
      <c r="M1410" s="102" t="e">
        <f>EUR1Y!AX1409</f>
        <v>#VALUE!</v>
      </c>
      <c r="N1410" s="102">
        <f>EUR1Y!AY1409</f>
        <v>1.5971244922722384E-2</v>
      </c>
      <c r="O1410" s="220" t="e">
        <f t="shared" si="87"/>
        <v>#VALUE!</v>
      </c>
    </row>
    <row r="1411" spans="1:15" x14ac:dyDescent="0.2">
      <c r="A1411" s="57" t="s">
        <v>44</v>
      </c>
      <c r="B1411" s="219">
        <f>_xll.qlInterestRateIndexFixingDate(IborIndex&amp;"6M",C1411,Trigger)</f>
        <v>49167</v>
      </c>
      <c r="C1411" s="219">
        <f>_xll.qlCalendarAdvance(Calendar,C1410,A1411,"f",,Trigger)</f>
        <v>49171</v>
      </c>
      <c r="D1411" s="102" t="e">
        <f>EUR1M!AP1410</f>
        <v>#VALUE!</v>
      </c>
      <c r="E1411" s="102">
        <f>EUR1M!AQ1410</f>
        <v>1.5038754998850934E-2</v>
      </c>
      <c r="F1411" s="220" t="e">
        <f t="shared" si="84"/>
        <v>#VALUE!</v>
      </c>
      <c r="G1411" s="102" t="e">
        <f>EUR3M!AX1410</f>
        <v>#VALUE!</v>
      </c>
      <c r="H1411" s="102">
        <f>EUR3M!AY1410</f>
        <v>1.5541821259354608E-2</v>
      </c>
      <c r="I1411" s="220" t="e">
        <f t="shared" si="85"/>
        <v>#VALUE!</v>
      </c>
      <c r="J1411" s="102" t="e">
        <f>EUR6M!AX1410</f>
        <v>#VALUE!</v>
      </c>
      <c r="K1411" s="102">
        <f>EUR6M!AY1410</f>
        <v>1.5549700678073416E-2</v>
      </c>
      <c r="L1411" s="220" t="e">
        <f t="shared" si="86"/>
        <v>#VALUE!</v>
      </c>
      <c r="M1411" s="102" t="e">
        <f>EUR1Y!AX1410</f>
        <v>#VALUE!</v>
      </c>
      <c r="N1411" s="102">
        <f>EUR1Y!AY1410</f>
        <v>1.5963718974521746E-2</v>
      </c>
      <c r="O1411" s="220" t="e">
        <f t="shared" si="87"/>
        <v>#VALUE!</v>
      </c>
    </row>
    <row r="1412" spans="1:15" x14ac:dyDescent="0.2">
      <c r="A1412" s="57" t="s">
        <v>44</v>
      </c>
      <c r="B1412" s="219">
        <f>_xll.qlInterestRateIndexFixingDate(IborIndex&amp;"6M",C1412,Trigger)</f>
        <v>49174</v>
      </c>
      <c r="C1412" s="219">
        <f>_xll.qlCalendarAdvance(Calendar,C1411,A1412,"f",,Trigger)</f>
        <v>49178</v>
      </c>
      <c r="D1412" s="102" t="e">
        <f>EUR1M!AP1411</f>
        <v>#VALUE!</v>
      </c>
      <c r="E1412" s="102">
        <f>EUR1M!AQ1411</f>
        <v>1.5031640926574663E-2</v>
      </c>
      <c r="F1412" s="220" t="e">
        <f t="shared" ref="F1412:F1475" si="88">(D1412-E1412)*10000</f>
        <v>#VALUE!</v>
      </c>
      <c r="G1412" s="102" t="e">
        <f>EUR3M!AX1411</f>
        <v>#VALUE!</v>
      </c>
      <c r="H1412" s="102">
        <f>EUR3M!AY1411</f>
        <v>1.5533660477383549E-2</v>
      </c>
      <c r="I1412" s="220" t="e">
        <f t="shared" ref="I1412:I1475" si="89">(G1412-H1412)*10000</f>
        <v>#VALUE!</v>
      </c>
      <c r="J1412" s="102" t="e">
        <f>EUR6M!AX1411</f>
        <v>#VALUE!</v>
      </c>
      <c r="K1412" s="102">
        <f>EUR6M!AY1411</f>
        <v>1.5541797966553398E-2</v>
      </c>
      <c r="L1412" s="220" t="e">
        <f t="shared" ref="L1412:L1475" si="90">(J1412-K1412)*10000</f>
        <v>#VALUE!</v>
      </c>
      <c r="M1412" s="102" t="e">
        <f>EUR1Y!AX1411</f>
        <v>#VALUE!</v>
      </c>
      <c r="N1412" s="102">
        <f>EUR1Y!AY1411</f>
        <v>1.5956202159351441E-2</v>
      </c>
      <c r="O1412" s="220" t="e">
        <f t="shared" ref="O1412:O1475" si="91">(M1412-N1412)*10000</f>
        <v>#VALUE!</v>
      </c>
    </row>
    <row r="1413" spans="1:15" x14ac:dyDescent="0.2">
      <c r="A1413" s="57" t="s">
        <v>44</v>
      </c>
      <c r="B1413" s="219">
        <f>_xll.qlInterestRateIndexFixingDate(IborIndex&amp;"6M",C1413,Trigger)</f>
        <v>49181</v>
      </c>
      <c r="C1413" s="219">
        <f>_xll.qlCalendarAdvance(Calendar,C1412,A1413,"f",,Trigger)</f>
        <v>49185</v>
      </c>
      <c r="D1413" s="102" t="e">
        <f>EUR1M!AP1412</f>
        <v>#VALUE!</v>
      </c>
      <c r="E1413" s="102">
        <f>EUR1M!AQ1412</f>
        <v>1.5025112846482737E-2</v>
      </c>
      <c r="F1413" s="220" t="e">
        <f t="shared" si="88"/>
        <v>#VALUE!</v>
      </c>
      <c r="G1413" s="102" t="e">
        <f>EUR3M!AX1412</f>
        <v>#VALUE!</v>
      </c>
      <c r="H1413" s="102">
        <f>EUR3M!AY1412</f>
        <v>1.5525497321515759E-2</v>
      </c>
      <c r="I1413" s="220" t="e">
        <f t="shared" si="89"/>
        <v>#VALUE!</v>
      </c>
      <c r="J1413" s="102" t="e">
        <f>EUR6M!AX1412</f>
        <v>#VALUE!</v>
      </c>
      <c r="K1413" s="102">
        <f>EUR6M!AY1412</f>
        <v>1.5535039703102981E-2</v>
      </c>
      <c r="L1413" s="220" t="e">
        <f t="shared" si="90"/>
        <v>#VALUE!</v>
      </c>
      <c r="M1413" s="102" t="e">
        <f>EUR1Y!AX1412</f>
        <v>#VALUE!</v>
      </c>
      <c r="N1413" s="102">
        <f>EUR1Y!AY1412</f>
        <v>1.5948694648627009E-2</v>
      </c>
      <c r="O1413" s="220" t="e">
        <f t="shared" si="91"/>
        <v>#VALUE!</v>
      </c>
    </row>
    <row r="1414" spans="1:15" x14ac:dyDescent="0.2">
      <c r="A1414" s="57" t="s">
        <v>44</v>
      </c>
      <c r="B1414" s="219">
        <f>_xll.qlInterestRateIndexFixingDate(IborIndex&amp;"6M",C1414,Trigger)</f>
        <v>49188</v>
      </c>
      <c r="C1414" s="219">
        <f>_xll.qlCalendarAdvance(Calendar,C1413,A1414,"f",,Trigger)</f>
        <v>49192</v>
      </c>
      <c r="D1414" s="102" t="e">
        <f>EUR1M!AP1413</f>
        <v>#VALUE!</v>
      </c>
      <c r="E1414" s="102">
        <f>EUR1M!AQ1413</f>
        <v>1.5017423286804166E-2</v>
      </c>
      <c r="F1414" s="220" t="e">
        <f t="shared" si="88"/>
        <v>#VALUE!</v>
      </c>
      <c r="G1414" s="102" t="e">
        <f>EUR3M!AX1413</f>
        <v>#VALUE!</v>
      </c>
      <c r="H1414" s="102">
        <f>EUR3M!AY1413</f>
        <v>1.5517581578077451E-2</v>
      </c>
      <c r="I1414" s="220" t="e">
        <f t="shared" si="89"/>
        <v>#VALUE!</v>
      </c>
      <c r="J1414" s="102" t="e">
        <f>EUR6M!AX1413</f>
        <v>#VALUE!</v>
      </c>
      <c r="K1414" s="102">
        <f>EUR6M!AY1413</f>
        <v>1.5527148199806403E-2</v>
      </c>
      <c r="L1414" s="220" t="e">
        <f t="shared" si="90"/>
        <v>#VALUE!</v>
      </c>
      <c r="M1414" s="102" t="e">
        <f>EUR1Y!AX1413</f>
        <v>#VALUE!</v>
      </c>
      <c r="N1414" s="102">
        <f>EUR1Y!AY1413</f>
        <v>1.5941196613774716E-2</v>
      </c>
      <c r="O1414" s="220" t="e">
        <f t="shared" si="91"/>
        <v>#VALUE!</v>
      </c>
    </row>
    <row r="1415" spans="1:15" x14ac:dyDescent="0.2">
      <c r="A1415" s="57" t="s">
        <v>44</v>
      </c>
      <c r="B1415" s="219">
        <f>_xll.qlInterestRateIndexFixingDate(IborIndex&amp;"6M",C1415,Trigger)</f>
        <v>49195</v>
      </c>
      <c r="C1415" s="219">
        <f>_xll.qlCalendarAdvance(Calendar,C1414,A1415,"f",,Trigger)</f>
        <v>49199</v>
      </c>
      <c r="D1415" s="102" t="e">
        <f>EUR1M!AP1414</f>
        <v>#VALUE!</v>
      </c>
      <c r="E1415" s="102">
        <f>EUR1M!AQ1414</f>
        <v>1.5010320071930372E-2</v>
      </c>
      <c r="F1415" s="220" t="e">
        <f t="shared" si="88"/>
        <v>#VALUE!</v>
      </c>
      <c r="G1415" s="102" t="e">
        <f>EUR3M!AX1414</f>
        <v>#VALUE!</v>
      </c>
      <c r="H1415" s="102">
        <f>EUR3M!AY1414</f>
        <v>1.5509414612529655E-2</v>
      </c>
      <c r="I1415" s="220" t="e">
        <f t="shared" si="89"/>
        <v>#VALUE!</v>
      </c>
      <c r="J1415" s="102" t="e">
        <f>EUR6M!AX1414</f>
        <v>#VALUE!</v>
      </c>
      <c r="K1415" s="102">
        <f>EUR6M!AY1414</f>
        <v>1.5519262873349197E-2</v>
      </c>
      <c r="L1415" s="220" t="e">
        <f t="shared" si="90"/>
        <v>#VALUE!</v>
      </c>
      <c r="M1415" s="102" t="e">
        <f>EUR1Y!AX1414</f>
        <v>#VALUE!</v>
      </c>
      <c r="N1415" s="102">
        <f>EUR1Y!AY1414</f>
        <v>1.5933708226234633E-2</v>
      </c>
      <c r="O1415" s="220" t="e">
        <f t="shared" si="91"/>
        <v>#VALUE!</v>
      </c>
    </row>
    <row r="1416" spans="1:15" x14ac:dyDescent="0.2">
      <c r="A1416" s="57" t="s">
        <v>44</v>
      </c>
      <c r="B1416" s="219">
        <f>_xll.qlInterestRateIndexFixingDate(IborIndex&amp;"6M",C1416,Trigger)</f>
        <v>49202</v>
      </c>
      <c r="C1416" s="219">
        <f>_xll.qlCalendarAdvance(Calendar,C1415,A1416,"f",,Trigger)</f>
        <v>49206</v>
      </c>
      <c r="D1416" s="102" t="e">
        <f>EUR1M!AP1415</f>
        <v>#VALUE!</v>
      </c>
      <c r="E1416" s="102">
        <f>EUR1M!AQ1415</f>
        <v>1.5003220828807007E-2</v>
      </c>
      <c r="F1416" s="220" t="e">
        <f t="shared" si="88"/>
        <v>#VALUE!</v>
      </c>
      <c r="G1416" s="102" t="e">
        <f>EUR3M!AX1415</f>
        <v>#VALUE!</v>
      </c>
      <c r="H1416" s="102">
        <f>EUR3M!AY1415</f>
        <v>1.5501245730958475E-2</v>
      </c>
      <c r="I1416" s="220" t="e">
        <f t="shared" si="89"/>
        <v>#VALUE!</v>
      </c>
      <c r="J1416" s="102" t="e">
        <f>EUR6M!AX1415</f>
        <v>#VALUE!</v>
      </c>
      <c r="K1416" s="102">
        <f>EUR6M!AY1415</f>
        <v>1.5511383894890363E-2</v>
      </c>
      <c r="L1416" s="220" t="e">
        <f t="shared" si="90"/>
        <v>#VALUE!</v>
      </c>
      <c r="M1416" s="102" t="e">
        <f>EUR1Y!AX1415</f>
        <v>#VALUE!</v>
      </c>
      <c r="N1416" s="102">
        <f>EUR1Y!AY1415</f>
        <v>1.5926229657458213E-2</v>
      </c>
      <c r="O1416" s="220" t="e">
        <f t="shared" si="91"/>
        <v>#VALUE!</v>
      </c>
    </row>
    <row r="1417" spans="1:15" x14ac:dyDescent="0.2">
      <c r="A1417" s="57" t="s">
        <v>44</v>
      </c>
      <c r="B1417" s="219">
        <f>_xll.qlInterestRateIndexFixingDate(IborIndex&amp;"6M",C1417,Trigger)</f>
        <v>49209</v>
      </c>
      <c r="C1417" s="219">
        <f>_xll.qlCalendarAdvance(Calendar,C1416,A1417,"f",,Trigger)</f>
        <v>49213</v>
      </c>
      <c r="D1417" s="102" t="e">
        <f>EUR1M!AP1416</f>
        <v>#VALUE!</v>
      </c>
      <c r="E1417" s="102">
        <f>EUR1M!AQ1416</f>
        <v>1.4996125733745536E-2</v>
      </c>
      <c r="F1417" s="220" t="e">
        <f t="shared" si="88"/>
        <v>#VALUE!</v>
      </c>
      <c r="G1417" s="102" t="e">
        <f>EUR3M!AX1416</f>
        <v>#VALUE!</v>
      </c>
      <c r="H1417" s="102">
        <f>EUR3M!AY1416</f>
        <v>1.5492824086729334E-2</v>
      </c>
      <c r="I1417" s="220" t="e">
        <f t="shared" si="89"/>
        <v>#VALUE!</v>
      </c>
      <c r="J1417" s="102" t="e">
        <f>EUR6M!AX1416</f>
        <v>#VALUE!</v>
      </c>
      <c r="K1417" s="102">
        <f>EUR6M!AY1416</f>
        <v>1.5503511435588455E-2</v>
      </c>
      <c r="L1417" s="220" t="e">
        <f t="shared" si="90"/>
        <v>#VALUE!</v>
      </c>
      <c r="M1417" s="102" t="e">
        <f>EUR1Y!AX1416</f>
        <v>#VALUE!</v>
      </c>
      <c r="N1417" s="102">
        <f>EUR1Y!AY1416</f>
        <v>1.59187610789094E-2</v>
      </c>
      <c r="O1417" s="220" t="e">
        <f t="shared" si="91"/>
        <v>#VALUE!</v>
      </c>
    </row>
    <row r="1418" spans="1:15" x14ac:dyDescent="0.2">
      <c r="A1418" s="57" t="s">
        <v>44</v>
      </c>
      <c r="B1418" s="219">
        <f>_xll.qlInterestRateIndexFixingDate(IborIndex&amp;"6M",C1418,Trigger)</f>
        <v>49216</v>
      </c>
      <c r="C1418" s="219">
        <f>_xll.qlCalendarAdvance(Calendar,C1417,A1418,"f",,Trigger)</f>
        <v>49220</v>
      </c>
      <c r="D1418" s="102" t="e">
        <f>EUR1M!AP1417</f>
        <v>#VALUE!</v>
      </c>
      <c r="E1418" s="102">
        <f>EUR1M!AQ1417</f>
        <v>1.4989034963057424E-2</v>
      </c>
      <c r="F1418" s="220" t="e">
        <f t="shared" si="88"/>
        <v>#VALUE!</v>
      </c>
      <c r="G1418" s="102" t="e">
        <f>EUR3M!AX1417</f>
        <v>#VALUE!</v>
      </c>
      <c r="H1418" s="102">
        <f>EUR3M!AY1417</f>
        <v>1.5484651407098897E-2</v>
      </c>
      <c r="I1418" s="220" t="e">
        <f t="shared" si="89"/>
        <v>#VALUE!</v>
      </c>
      <c r="J1418" s="102" t="e">
        <f>EUR6M!AX1417</f>
        <v>#VALUE!</v>
      </c>
      <c r="K1418" s="102">
        <f>EUR6M!AY1417</f>
        <v>1.5495418809857244E-2</v>
      </c>
      <c r="L1418" s="220" t="e">
        <f t="shared" si="90"/>
        <v>#VALUE!</v>
      </c>
      <c r="M1418" s="102" t="e">
        <f>EUR1Y!AX1417</f>
        <v>#VALUE!</v>
      </c>
      <c r="N1418" s="102">
        <f>EUR1Y!AY1417</f>
        <v>1.5911302662065051E-2</v>
      </c>
      <c r="O1418" s="220" t="e">
        <f t="shared" si="91"/>
        <v>#VALUE!</v>
      </c>
    </row>
    <row r="1419" spans="1:15" x14ac:dyDescent="0.2">
      <c r="A1419" s="57" t="s">
        <v>44</v>
      </c>
      <c r="B1419" s="219">
        <f>_xll.qlInterestRateIndexFixingDate(IborIndex&amp;"6M",C1419,Trigger)</f>
        <v>49223</v>
      </c>
      <c r="C1419" s="219">
        <f>_xll.qlCalendarAdvance(Calendar,C1418,A1419,"f",,Trigger)</f>
        <v>49227</v>
      </c>
      <c r="D1419" s="102" t="e">
        <f>EUR1M!AP1418</f>
        <v>#VALUE!</v>
      </c>
      <c r="E1419" s="102">
        <f>EUR1M!AQ1418</f>
        <v>1.4981948693046643E-2</v>
      </c>
      <c r="F1419" s="220" t="e">
        <f t="shared" si="88"/>
        <v>#VALUE!</v>
      </c>
      <c r="G1419" s="102" t="e">
        <f>EUR3M!AX1418</f>
        <v>#VALUE!</v>
      </c>
      <c r="H1419" s="102">
        <f>EUR3M!AY1418</f>
        <v>1.5476477291849007E-2</v>
      </c>
      <c r="I1419" s="220" t="e">
        <f t="shared" si="89"/>
        <v>#VALUE!</v>
      </c>
      <c r="J1419" s="102" t="e">
        <f>EUR6M!AX1418</f>
        <v>#VALUE!</v>
      </c>
      <c r="K1419" s="102">
        <f>EUR6M!AY1418</f>
        <v>1.5487560114982613E-2</v>
      </c>
      <c r="L1419" s="220" t="e">
        <f t="shared" si="90"/>
        <v>#VALUE!</v>
      </c>
      <c r="M1419" s="102" t="e">
        <f>EUR1Y!AX1418</f>
        <v>#VALUE!</v>
      </c>
      <c r="N1419" s="102">
        <f>EUR1Y!AY1418</f>
        <v>1.5903854578412976E-2</v>
      </c>
      <c r="O1419" s="220" t="e">
        <f t="shared" si="91"/>
        <v>#VALUE!</v>
      </c>
    </row>
    <row r="1420" spans="1:15" x14ac:dyDescent="0.2">
      <c r="A1420" s="57" t="s">
        <v>44</v>
      </c>
      <c r="B1420" s="219">
        <f>_xll.qlInterestRateIndexFixingDate(IborIndex&amp;"6M",C1420,Trigger)</f>
        <v>49230</v>
      </c>
      <c r="C1420" s="219">
        <f>_xll.qlCalendarAdvance(Calendar,C1419,A1420,"f",,Trigger)</f>
        <v>49234</v>
      </c>
      <c r="D1420" s="102" t="e">
        <f>EUR1M!AP1419</f>
        <v>#VALUE!</v>
      </c>
      <c r="E1420" s="102">
        <f>EUR1M!AQ1419</f>
        <v>1.497486710002216E-2</v>
      </c>
      <c r="F1420" s="220" t="e">
        <f t="shared" si="88"/>
        <v>#VALUE!</v>
      </c>
      <c r="G1420" s="102" t="e">
        <f>EUR3M!AX1419</f>
        <v>#VALUE!</v>
      </c>
      <c r="H1420" s="102">
        <f>EUR3M!AY1419</f>
        <v>1.5468301897354583E-2</v>
      </c>
      <c r="I1420" s="220" t="e">
        <f t="shared" si="89"/>
        <v>#VALUE!</v>
      </c>
      <c r="J1420" s="102" t="e">
        <f>EUR6M!AX1419</f>
        <v>#VALUE!</v>
      </c>
      <c r="K1420" s="102">
        <f>EUR6M!AY1419</f>
        <v>1.5479708465420006E-2</v>
      </c>
      <c r="L1420" s="220" t="e">
        <f t="shared" si="90"/>
        <v>#VALUE!</v>
      </c>
      <c r="M1420" s="102" t="e">
        <f>EUR1Y!AX1419</f>
        <v>#VALUE!</v>
      </c>
      <c r="N1420" s="102">
        <f>EUR1Y!AY1419</f>
        <v>1.5896416999455001E-2</v>
      </c>
      <c r="O1420" s="220" t="e">
        <f t="shared" si="91"/>
        <v>#VALUE!</v>
      </c>
    </row>
    <row r="1421" spans="1:15" x14ac:dyDescent="0.2">
      <c r="A1421" s="57" t="s">
        <v>44</v>
      </c>
      <c r="B1421" s="219">
        <f>_xll.qlInterestRateIndexFixingDate(IborIndex&amp;"6M",C1421,Trigger)</f>
        <v>49237</v>
      </c>
      <c r="C1421" s="219">
        <f>_xll.qlCalendarAdvance(Calendar,C1420,A1421,"f",,Trigger)</f>
        <v>49241</v>
      </c>
      <c r="D1421" s="102" t="e">
        <f>EUR1M!AP1420</f>
        <v>#VALUE!</v>
      </c>
      <c r="E1421" s="102">
        <f>EUR1M!AQ1420</f>
        <v>1.4967790360295441E-2</v>
      </c>
      <c r="F1421" s="220" t="e">
        <f t="shared" si="88"/>
        <v>#VALUE!</v>
      </c>
      <c r="G1421" s="102" t="e">
        <f>EUR3M!AX1420</f>
        <v>#VALUE!</v>
      </c>
      <c r="H1421" s="102">
        <f>EUR3M!AY1420</f>
        <v>1.5460125379988799E-2</v>
      </c>
      <c r="I1421" s="220" t="e">
        <f t="shared" si="89"/>
        <v>#VALUE!</v>
      </c>
      <c r="J1421" s="102" t="e">
        <f>EUR6M!AX1420</f>
        <v>#VALUE!</v>
      </c>
      <c r="K1421" s="102">
        <f>EUR6M!AY1420</f>
        <v>1.5471864032323068E-2</v>
      </c>
      <c r="L1421" s="220" t="e">
        <f t="shared" si="90"/>
        <v>#VALUE!</v>
      </c>
      <c r="M1421" s="102" t="e">
        <f>EUR1Y!AX1420</f>
        <v>#VALUE!</v>
      </c>
      <c r="N1421" s="102">
        <f>EUR1Y!AY1420</f>
        <v>1.5888990096704345E-2</v>
      </c>
      <c r="O1421" s="220" t="e">
        <f t="shared" si="91"/>
        <v>#VALUE!</v>
      </c>
    </row>
    <row r="1422" spans="1:15" x14ac:dyDescent="0.2">
      <c r="A1422" s="57" t="s">
        <v>44</v>
      </c>
      <c r="B1422" s="219">
        <f>_xll.qlInterestRateIndexFixingDate(IborIndex&amp;"6M",C1422,Trigger)</f>
        <v>49244</v>
      </c>
      <c r="C1422" s="219">
        <f>_xll.qlCalendarAdvance(Calendar,C1421,A1422,"f",,Trigger)</f>
        <v>49248</v>
      </c>
      <c r="D1422" s="102" t="e">
        <f>EUR1M!AP1421</f>
        <v>#VALUE!</v>
      </c>
      <c r="E1422" s="102">
        <f>EUR1M!AQ1421</f>
        <v>1.4960718650165461E-2</v>
      </c>
      <c r="F1422" s="220" t="e">
        <f t="shared" si="88"/>
        <v>#VALUE!</v>
      </c>
      <c r="G1422" s="102" t="e">
        <f>EUR3M!AX1421</f>
        <v>#VALUE!</v>
      </c>
      <c r="H1422" s="102">
        <f>EUR3M!AY1421</f>
        <v>1.5451947896124828E-2</v>
      </c>
      <c r="I1422" s="220" t="e">
        <f t="shared" si="89"/>
        <v>#VALUE!</v>
      </c>
      <c r="J1422" s="102" t="e">
        <f>EUR6M!AX1421</f>
        <v>#VALUE!</v>
      </c>
      <c r="K1422" s="102">
        <f>EUR6M!AY1421</f>
        <v>1.5464252916780042E-2</v>
      </c>
      <c r="L1422" s="220" t="e">
        <f t="shared" si="90"/>
        <v>#VALUE!</v>
      </c>
      <c r="M1422" s="102" t="e">
        <f>EUR1Y!AX1421</f>
        <v>#VALUE!</v>
      </c>
      <c r="N1422" s="102">
        <f>EUR1Y!AY1421</f>
        <v>1.5881574041686698E-2</v>
      </c>
      <c r="O1422" s="220" t="e">
        <f t="shared" si="91"/>
        <v>#VALUE!</v>
      </c>
    </row>
    <row r="1423" spans="1:15" x14ac:dyDescent="0.2">
      <c r="A1423" s="57" t="s">
        <v>44</v>
      </c>
      <c r="B1423" s="219">
        <f>_xll.qlInterestRateIndexFixingDate(IborIndex&amp;"6M",C1423,Trigger)</f>
        <v>49251</v>
      </c>
      <c r="C1423" s="219">
        <f>_xll.qlCalendarAdvance(Calendar,C1422,A1423,"f",,Trigger)</f>
        <v>49255</v>
      </c>
      <c r="D1423" s="102" t="e">
        <f>EUR1M!AP1422</f>
        <v>#VALUE!</v>
      </c>
      <c r="E1423" s="102">
        <f>EUR1M!AQ1422</f>
        <v>1.4953652145946184E-2</v>
      </c>
      <c r="F1423" s="220" t="e">
        <f t="shared" si="88"/>
        <v>#VALUE!</v>
      </c>
      <c r="G1423" s="102" t="e">
        <f>EUR3M!AX1422</f>
        <v>#VALUE!</v>
      </c>
      <c r="H1423" s="102">
        <f>EUR3M!AY1422</f>
        <v>1.5443769602130633E-2</v>
      </c>
      <c r="I1423" s="220" t="e">
        <f t="shared" si="89"/>
        <v>#VALUE!</v>
      </c>
      <c r="J1423" s="102" t="e">
        <f>EUR6M!AX1422</f>
        <v>#VALUE!</v>
      </c>
      <c r="K1423" s="102">
        <f>EUR6M!AY1422</f>
        <v>1.5456423166591286E-2</v>
      </c>
      <c r="L1423" s="220" t="e">
        <f t="shared" si="90"/>
        <v>#VALUE!</v>
      </c>
      <c r="M1423" s="102" t="e">
        <f>EUR1Y!AX1422</f>
        <v>#VALUE!</v>
      </c>
      <c r="N1423" s="102">
        <f>EUR1Y!AY1422</f>
        <v>1.5874169005940686E-2</v>
      </c>
      <c r="O1423" s="220" t="e">
        <f t="shared" si="91"/>
        <v>#VALUE!</v>
      </c>
    </row>
    <row r="1424" spans="1:15" x14ac:dyDescent="0.2">
      <c r="A1424" s="57" t="s">
        <v>44</v>
      </c>
      <c r="B1424" s="219">
        <f>_xll.qlInterestRateIndexFixingDate(IborIndex&amp;"6M",C1424,Trigger)</f>
        <v>49258</v>
      </c>
      <c r="C1424" s="219">
        <f>_xll.qlCalendarAdvance(Calendar,C1423,A1424,"f",,Trigger)</f>
        <v>49262</v>
      </c>
      <c r="D1424" s="102" t="e">
        <f>EUR1M!AP1423</f>
        <v>#VALUE!</v>
      </c>
      <c r="E1424" s="102">
        <f>EUR1M!AQ1423</f>
        <v>1.494659102394158E-2</v>
      </c>
      <c r="F1424" s="220" t="e">
        <f t="shared" si="88"/>
        <v>#VALUE!</v>
      </c>
      <c r="G1424" s="102" t="e">
        <f>EUR3M!AX1423</f>
        <v>#VALUE!</v>
      </c>
      <c r="H1424" s="102">
        <f>EUR3M!AY1423</f>
        <v>1.5435590654378521E-2</v>
      </c>
      <c r="I1424" s="220" t="e">
        <f t="shared" si="89"/>
        <v>#VALUE!</v>
      </c>
      <c r="J1424" s="102" t="e">
        <f>EUR6M!AX1423</f>
        <v>#VALUE!</v>
      </c>
      <c r="K1424" s="102">
        <f>EUR6M!AY1423</f>
        <v>1.544860113428323E-2</v>
      </c>
      <c r="L1424" s="220" t="e">
        <f t="shared" si="90"/>
        <v>#VALUE!</v>
      </c>
      <c r="M1424" s="102" t="e">
        <f>EUR1Y!AX1423</f>
        <v>#VALUE!</v>
      </c>
      <c r="N1424" s="102">
        <f>EUR1Y!AY1423</f>
        <v>1.5866775161016092E-2</v>
      </c>
      <c r="O1424" s="220" t="e">
        <f t="shared" si="91"/>
        <v>#VALUE!</v>
      </c>
    </row>
    <row r="1425" spans="1:15" x14ac:dyDescent="0.2">
      <c r="A1425" s="57" t="s">
        <v>44</v>
      </c>
      <c r="B1425" s="219">
        <f>_xll.qlInterestRateIndexFixingDate(IborIndex&amp;"6M",C1425,Trigger)</f>
        <v>49265</v>
      </c>
      <c r="C1425" s="219">
        <f>_xll.qlCalendarAdvance(Calendar,C1424,A1425,"f",,Trigger)</f>
        <v>49269</v>
      </c>
      <c r="D1425" s="102" t="e">
        <f>EUR1M!AP1424</f>
        <v>#VALUE!</v>
      </c>
      <c r="E1425" s="102">
        <f>EUR1M!AQ1424</f>
        <v>1.493914826370493E-2</v>
      </c>
      <c r="F1425" s="220" t="e">
        <f t="shared" si="88"/>
        <v>#VALUE!</v>
      </c>
      <c r="G1425" s="102" t="e">
        <f>EUR3M!AX1424</f>
        <v>#VALUE!</v>
      </c>
      <c r="H1425" s="102">
        <f>EUR3M!AY1424</f>
        <v>1.5427411209236453E-2</v>
      </c>
      <c r="I1425" s="220" t="e">
        <f t="shared" si="89"/>
        <v>#VALUE!</v>
      </c>
      <c r="J1425" s="102" t="e">
        <f>EUR6M!AX1424</f>
        <v>#VALUE!</v>
      </c>
      <c r="K1425" s="102">
        <f>EUR6M!AY1424</f>
        <v>1.5440787051903181E-2</v>
      </c>
      <c r="L1425" s="220" t="e">
        <f t="shared" si="90"/>
        <v>#VALUE!</v>
      </c>
      <c r="M1425" s="102" t="e">
        <f>EUR1Y!AX1424</f>
        <v>#VALUE!</v>
      </c>
      <c r="N1425" s="102">
        <f>EUR1Y!AY1424</f>
        <v>1.585939267847716E-2</v>
      </c>
      <c r="O1425" s="220" t="e">
        <f t="shared" si="91"/>
        <v>#VALUE!</v>
      </c>
    </row>
    <row r="1426" spans="1:15" x14ac:dyDescent="0.2">
      <c r="A1426" s="57" t="s">
        <v>44</v>
      </c>
      <c r="B1426" s="219">
        <f>_xll.qlInterestRateIndexFixingDate(IborIndex&amp;"6M",C1426,Trigger)</f>
        <v>49272</v>
      </c>
      <c r="C1426" s="219">
        <f>_xll.qlCalendarAdvance(Calendar,C1425,A1426,"f",,Trigger)</f>
        <v>49276</v>
      </c>
      <c r="D1426" s="102" t="e">
        <f>EUR1M!AP1425</f>
        <v>#VALUE!</v>
      </c>
      <c r="E1426" s="102">
        <f>EUR1M!AQ1425</f>
        <v>1.4933066086381846E-2</v>
      </c>
      <c r="F1426" s="220" t="e">
        <f t="shared" si="88"/>
        <v>#VALUE!</v>
      </c>
      <c r="G1426" s="102" t="e">
        <f>EUR3M!AX1425</f>
        <v>#VALUE!</v>
      </c>
      <c r="H1426" s="102">
        <f>EUR3M!AY1425</f>
        <v>1.5419231423069784E-2</v>
      </c>
      <c r="I1426" s="220" t="e">
        <f t="shared" si="89"/>
        <v>#VALUE!</v>
      </c>
      <c r="J1426" s="102" t="e">
        <f>EUR6M!AX1425</f>
        <v>#VALUE!</v>
      </c>
      <c r="K1426" s="102">
        <f>EUR6M!AY1425</f>
        <v>1.5432756526654519E-2</v>
      </c>
      <c r="L1426" s="220" t="e">
        <f t="shared" si="90"/>
        <v>#VALUE!</v>
      </c>
      <c r="M1426" s="102" t="e">
        <f>EUR1Y!AX1425</f>
        <v>#VALUE!</v>
      </c>
      <c r="N1426" s="102">
        <f>EUR1Y!AY1425</f>
        <v>1.5852021729898427E-2</v>
      </c>
      <c r="O1426" s="220" t="e">
        <f t="shared" si="91"/>
        <v>#VALUE!</v>
      </c>
    </row>
    <row r="1427" spans="1:15" x14ac:dyDescent="0.2">
      <c r="A1427" s="57" t="s">
        <v>44</v>
      </c>
      <c r="B1427" s="219">
        <f>_xll.qlInterestRateIndexFixingDate(IborIndex&amp;"6M",C1427,Trigger)</f>
        <v>49279</v>
      </c>
      <c r="C1427" s="219">
        <f>_xll.qlCalendarAdvance(Calendar,C1426,A1427,"f",,Trigger)</f>
        <v>49283</v>
      </c>
      <c r="D1427" s="102" t="e">
        <f>EUR1M!AP1426</f>
        <v>#VALUE!</v>
      </c>
      <c r="E1427" s="102">
        <f>EUR1M!AQ1426</f>
        <v>1.4925441714258025E-2</v>
      </c>
      <c r="F1427" s="220" t="e">
        <f t="shared" si="88"/>
        <v>#VALUE!</v>
      </c>
      <c r="G1427" s="102" t="e">
        <f>EUR3M!AX1426</f>
        <v>#VALUE!</v>
      </c>
      <c r="H1427" s="102">
        <f>EUR3M!AY1426</f>
        <v>1.5411561105494798E-2</v>
      </c>
      <c r="I1427" s="220" t="e">
        <f t="shared" si="89"/>
        <v>#VALUE!</v>
      </c>
      <c r="J1427" s="102" t="e">
        <f>EUR6M!AX1426</f>
        <v>#VALUE!</v>
      </c>
      <c r="K1427" s="102">
        <f>EUR6M!AY1426</f>
        <v>1.5424959754093756E-2</v>
      </c>
      <c r="L1427" s="220" t="e">
        <f t="shared" si="90"/>
        <v>#VALUE!</v>
      </c>
      <c r="M1427" s="102" t="e">
        <f>EUR1Y!AX1426</f>
        <v>#VALUE!</v>
      </c>
      <c r="N1427" s="102">
        <f>EUR1Y!AY1426</f>
        <v>1.5844662486868881E-2</v>
      </c>
      <c r="O1427" s="220" t="e">
        <f t="shared" si="91"/>
        <v>#VALUE!</v>
      </c>
    </row>
    <row r="1428" spans="1:15" x14ac:dyDescent="0.2">
      <c r="A1428" s="57" t="s">
        <v>44</v>
      </c>
      <c r="B1428" s="219">
        <f>_xll.qlInterestRateIndexFixingDate(IborIndex&amp;"6M",C1428,Trigger)</f>
        <v>49286</v>
      </c>
      <c r="C1428" s="219">
        <f>_xll.qlCalendarAdvance(Calendar,C1427,A1428,"f",,Trigger)</f>
        <v>49290</v>
      </c>
      <c r="D1428" s="102" t="e">
        <f>EUR1M!AP1427</f>
        <v>#VALUE!</v>
      </c>
      <c r="E1428" s="102">
        <f>EUR1M!AQ1427</f>
        <v>1.4918403884159326E-2</v>
      </c>
      <c r="F1428" s="220" t="e">
        <f t="shared" si="88"/>
        <v>#VALUE!</v>
      </c>
      <c r="G1428" s="102" t="e">
        <f>EUR3M!AX1427</f>
        <v>#VALUE!</v>
      </c>
      <c r="H1428" s="102">
        <f>EUR3M!AY1427</f>
        <v>1.5403381751261769E-2</v>
      </c>
      <c r="I1428" s="220" t="e">
        <f t="shared" si="89"/>
        <v>#VALUE!</v>
      </c>
      <c r="J1428" s="102" t="e">
        <f>EUR6M!AX1427</f>
        <v>#VALUE!</v>
      </c>
      <c r="K1428" s="102">
        <f>EUR6M!AY1427</f>
        <v>1.5417172005571654E-2</v>
      </c>
      <c r="L1428" s="220" t="e">
        <f t="shared" si="90"/>
        <v>#VALUE!</v>
      </c>
      <c r="M1428" s="102" t="e">
        <f>EUR1Y!AX1427</f>
        <v>#VALUE!</v>
      </c>
      <c r="N1428" s="102">
        <f>EUR1Y!AY1427</f>
        <v>1.5837315120988682E-2</v>
      </c>
      <c r="O1428" s="220" t="e">
        <f t="shared" si="91"/>
        <v>#VALUE!</v>
      </c>
    </row>
    <row r="1429" spans="1:15" x14ac:dyDescent="0.2">
      <c r="A1429" s="57" t="s">
        <v>44</v>
      </c>
      <c r="B1429" s="219">
        <f>_xll.qlInterestRateIndexFixingDate(IborIndex&amp;"6M",C1429,Trigger)</f>
        <v>49293</v>
      </c>
      <c r="C1429" s="219">
        <f>_xll.qlCalendarAdvance(Calendar,C1428,A1429,"f",,Trigger)</f>
        <v>49297</v>
      </c>
      <c r="D1429" s="102" t="e">
        <f>EUR1M!AP1428</f>
        <v>#VALUE!</v>
      </c>
      <c r="E1429" s="102">
        <f>EUR1M!AQ1428</f>
        <v>1.4911372317797655E-2</v>
      </c>
      <c r="F1429" s="220" t="e">
        <f t="shared" si="88"/>
        <v>#VALUE!</v>
      </c>
      <c r="G1429" s="102" t="e">
        <f>EUR3M!AX1428</f>
        <v>#VALUE!</v>
      </c>
      <c r="H1429" s="102">
        <f>EUR3M!AY1428</f>
        <v>1.5395202502380023E-2</v>
      </c>
      <c r="I1429" s="220" t="e">
        <f t="shared" si="89"/>
        <v>#VALUE!</v>
      </c>
      <c r="J1429" s="102" t="e">
        <f>EUR6M!AX1428</f>
        <v>#VALUE!</v>
      </c>
      <c r="K1429" s="102">
        <f>EUR6M!AY1428</f>
        <v>1.5409393631488359E-2</v>
      </c>
      <c r="L1429" s="220" t="e">
        <f t="shared" si="90"/>
        <v>#VALUE!</v>
      </c>
      <c r="M1429" s="102" t="e">
        <f>EUR1Y!AX1428</f>
        <v>#VALUE!</v>
      </c>
      <c r="N1429" s="102">
        <f>EUR1Y!AY1428</f>
        <v>1.5829979803870912E-2</v>
      </c>
      <c r="O1429" s="220" t="e">
        <f t="shared" si="91"/>
        <v>#VALUE!</v>
      </c>
    </row>
    <row r="1430" spans="1:15" x14ac:dyDescent="0.2">
      <c r="A1430" s="57" t="s">
        <v>44</v>
      </c>
      <c r="B1430" s="219">
        <f>_xll.qlInterestRateIndexFixingDate(IborIndex&amp;"6M",C1430,Trigger)</f>
        <v>49299</v>
      </c>
      <c r="C1430" s="219">
        <f>_xll.qlCalendarAdvance(Calendar,C1429,A1430,"f",,Trigger)</f>
        <v>49305</v>
      </c>
      <c r="D1430" s="102" t="e">
        <f>EUR1M!AP1429</f>
        <v>#VALUE!</v>
      </c>
      <c r="E1430" s="102">
        <f>EUR1M!AQ1429</f>
        <v>1.4903151362641866E-2</v>
      </c>
      <c r="F1430" s="220" t="e">
        <f t="shared" si="88"/>
        <v>#VALUE!</v>
      </c>
      <c r="G1430" s="102" t="e">
        <f>EUR3M!AX1429</f>
        <v>#VALUE!</v>
      </c>
      <c r="H1430" s="102">
        <f>EUR3M!AY1429</f>
        <v>1.5385855118939418E-2</v>
      </c>
      <c r="I1430" s="220" t="e">
        <f t="shared" si="89"/>
        <v>#VALUE!</v>
      </c>
      <c r="J1430" s="102" t="e">
        <f>EUR6M!AX1429</f>
        <v>#VALUE!</v>
      </c>
      <c r="K1430" s="102">
        <f>EUR6M!AY1429</f>
        <v>1.5400515990397094E-2</v>
      </c>
      <c r="L1430" s="220" t="e">
        <f t="shared" si="90"/>
        <v>#VALUE!</v>
      </c>
      <c r="M1430" s="102" t="e">
        <f>EUR1Y!AX1429</f>
        <v>#VALUE!</v>
      </c>
      <c r="N1430" s="102">
        <f>EUR1Y!AY1429</f>
        <v>1.582127368426775E-2</v>
      </c>
      <c r="O1430" s="220" t="e">
        <f t="shared" si="91"/>
        <v>#VALUE!</v>
      </c>
    </row>
    <row r="1431" spans="1:15" x14ac:dyDescent="0.2">
      <c r="A1431" s="57" t="s">
        <v>44</v>
      </c>
      <c r="B1431" s="219">
        <f>_xll.qlInterestRateIndexFixingDate(IborIndex&amp;"6M",C1431,Trigger)</f>
        <v>49307</v>
      </c>
      <c r="C1431" s="219">
        <f>_xll.qlCalendarAdvance(Calendar,C1430,A1431,"f",,Trigger)</f>
        <v>49312</v>
      </c>
      <c r="D1431" s="102" t="e">
        <f>EUR1M!AP1430</f>
        <v>#VALUE!</v>
      </c>
      <c r="E1431" s="102">
        <f>EUR1M!AQ1430</f>
        <v>1.4896519177142581E-2</v>
      </c>
      <c r="F1431" s="220" t="e">
        <f t="shared" si="88"/>
        <v>#VALUE!</v>
      </c>
      <c r="G1431" s="102" t="e">
        <f>EUR3M!AX1430</f>
        <v>#VALUE!</v>
      </c>
      <c r="H1431" s="102">
        <f>EUR3M!AY1430</f>
        <v>1.5377676622292391E-2</v>
      </c>
      <c r="I1431" s="220" t="e">
        <f t="shared" si="89"/>
        <v>#VALUE!</v>
      </c>
      <c r="J1431" s="102" t="e">
        <f>EUR6M!AX1430</f>
        <v>#VALUE!</v>
      </c>
      <c r="K1431" s="102">
        <f>EUR6M!AY1430</f>
        <v>1.5392981284451991E-2</v>
      </c>
      <c r="L1431" s="220" t="e">
        <f t="shared" si="90"/>
        <v>#VALUE!</v>
      </c>
      <c r="M1431" s="102" t="e">
        <f>EUR1Y!AX1430</f>
        <v>#VALUE!</v>
      </c>
      <c r="N1431" s="102">
        <f>EUR1Y!AY1430</f>
        <v>1.5813966130768544E-2</v>
      </c>
      <c r="O1431" s="220" t="e">
        <f t="shared" si="91"/>
        <v>#VALUE!</v>
      </c>
    </row>
    <row r="1432" spans="1:15" x14ac:dyDescent="0.2">
      <c r="A1432" s="57" t="s">
        <v>44</v>
      </c>
      <c r="B1432" s="219">
        <f>_xll.qlInterestRateIndexFixingDate(IborIndex&amp;"6M",C1432,Trigger)</f>
        <v>49317</v>
      </c>
      <c r="C1432" s="219">
        <f>_xll.qlCalendarAdvance(Calendar,C1431,A1432,"f",,Trigger)</f>
        <v>49319</v>
      </c>
      <c r="D1432" s="102" t="e">
        <f>EUR1M!AP1431</f>
        <v>#VALUE!</v>
      </c>
      <c r="E1432" s="102">
        <f>EUR1M!AQ1431</f>
        <v>1.4889508232164462E-2</v>
      </c>
      <c r="F1432" s="220" t="e">
        <f t="shared" si="88"/>
        <v>#VALUE!</v>
      </c>
      <c r="G1432" s="102" t="e">
        <f>EUR3M!AX1431</f>
        <v>#VALUE!</v>
      </c>
      <c r="H1432" s="102">
        <f>EUR3M!AY1431</f>
        <v>1.5369498722374253E-2</v>
      </c>
      <c r="I1432" s="220" t="e">
        <f t="shared" si="89"/>
        <v>#VALUE!</v>
      </c>
      <c r="J1432" s="102" t="e">
        <f>EUR6M!AX1431</f>
        <v>#VALUE!</v>
      </c>
      <c r="K1432" s="102">
        <f>EUR6M!AY1431</f>
        <v>1.5385234107358117E-2</v>
      </c>
      <c r="L1432" s="220" t="e">
        <f t="shared" si="90"/>
        <v>#VALUE!</v>
      </c>
      <c r="M1432" s="102" t="e">
        <f>EUR1Y!AX1431</f>
        <v>#VALUE!</v>
      </c>
      <c r="N1432" s="102">
        <f>EUR1Y!AY1431</f>
        <v>1.5806671191218896E-2</v>
      </c>
      <c r="O1432" s="220" t="e">
        <f t="shared" si="91"/>
        <v>#VALUE!</v>
      </c>
    </row>
    <row r="1433" spans="1:15" x14ac:dyDescent="0.2">
      <c r="A1433" s="57" t="s">
        <v>44</v>
      </c>
      <c r="B1433" s="219">
        <f>_xll.qlInterestRateIndexFixingDate(IborIndex&amp;"6M",C1433,Trigger)</f>
        <v>49324</v>
      </c>
      <c r="C1433" s="219">
        <f>_xll.qlCalendarAdvance(Calendar,C1432,A1433,"f",,Trigger)</f>
        <v>49326</v>
      </c>
      <c r="D1433" s="102" t="e">
        <f>EUR1M!AP1432</f>
        <v>#VALUE!</v>
      </c>
      <c r="E1433" s="102">
        <f>EUR1M!AQ1432</f>
        <v>1.4882504268301386E-2</v>
      </c>
      <c r="F1433" s="220" t="e">
        <f t="shared" si="88"/>
        <v>#VALUE!</v>
      </c>
      <c r="G1433" s="102" t="e">
        <f>EUR3M!AX1432</f>
        <v>#VALUE!</v>
      </c>
      <c r="H1433" s="102">
        <f>EUR3M!AY1432</f>
        <v>1.5361321575530162E-2</v>
      </c>
      <c r="I1433" s="220" t="e">
        <f t="shared" si="89"/>
        <v>#VALUE!</v>
      </c>
      <c r="J1433" s="102" t="e">
        <f>EUR6M!AX1432</f>
        <v>#VALUE!</v>
      </c>
      <c r="K1433" s="102">
        <f>EUR6M!AY1432</f>
        <v>1.5377497732975011E-2</v>
      </c>
      <c r="L1433" s="220" t="e">
        <f t="shared" si="90"/>
        <v>#VALUE!</v>
      </c>
      <c r="M1433" s="102" t="e">
        <f>EUR1Y!AX1432</f>
        <v>#VALUE!</v>
      </c>
      <c r="N1433" s="102">
        <f>EUR1Y!AY1432</f>
        <v>1.5799389037273754E-2</v>
      </c>
      <c r="O1433" s="220" t="e">
        <f t="shared" si="91"/>
        <v>#VALUE!</v>
      </c>
    </row>
    <row r="1434" spans="1:15" x14ac:dyDescent="0.2">
      <c r="A1434" s="57" t="s">
        <v>44</v>
      </c>
      <c r="B1434" s="219">
        <f>_xll.qlInterestRateIndexFixingDate(IborIndex&amp;"6M",C1434,Trigger)</f>
        <v>49331</v>
      </c>
      <c r="C1434" s="219">
        <f>_xll.qlCalendarAdvance(Calendar,C1433,A1434,"f",,Trigger)</f>
        <v>49333</v>
      </c>
      <c r="D1434" s="102" t="e">
        <f>EUR1M!AP1433</f>
        <v>#VALUE!</v>
      </c>
      <c r="E1434" s="102">
        <f>EUR1M!AQ1433</f>
        <v>1.4875507461851034E-2</v>
      </c>
      <c r="F1434" s="220" t="e">
        <f t="shared" si="88"/>
        <v>#VALUE!</v>
      </c>
      <c r="G1434" s="102" t="e">
        <f>EUR3M!AX1433</f>
        <v>#VALUE!</v>
      </c>
      <c r="H1434" s="102">
        <f>EUR3M!AY1433</f>
        <v>1.5353145338103502E-2</v>
      </c>
      <c r="I1434" s="220" t="e">
        <f t="shared" si="89"/>
        <v>#VALUE!</v>
      </c>
      <c r="J1434" s="102" t="e">
        <f>EUR6M!AX1433</f>
        <v>#VALUE!</v>
      </c>
      <c r="K1434" s="102">
        <f>EUR6M!AY1433</f>
        <v>1.5369772516054044E-2</v>
      </c>
      <c r="L1434" s="220" t="e">
        <f t="shared" si="90"/>
        <v>#VALUE!</v>
      </c>
      <c r="M1434" s="102" t="e">
        <f>EUR1Y!AX1433</f>
        <v>#VALUE!</v>
      </c>
      <c r="N1434" s="102">
        <f>EUR1Y!AY1433</f>
        <v>1.5792119840601582E-2</v>
      </c>
      <c r="O1434" s="220" t="e">
        <f t="shared" si="91"/>
        <v>#VALUE!</v>
      </c>
    </row>
    <row r="1435" spans="1:15" x14ac:dyDescent="0.2">
      <c r="A1435" s="57" t="s">
        <v>44</v>
      </c>
      <c r="B1435" s="219">
        <f>_xll.qlInterestRateIndexFixingDate(IborIndex&amp;"6M",C1435,Trigger)</f>
        <v>49338</v>
      </c>
      <c r="C1435" s="219">
        <f>_xll.qlCalendarAdvance(Calendar,C1434,A1435,"f",,Trigger)</f>
        <v>49340</v>
      </c>
      <c r="D1435" s="102" t="e">
        <f>EUR1M!AP1434</f>
        <v>#VALUE!</v>
      </c>
      <c r="E1435" s="102">
        <f>EUR1M!AQ1434</f>
        <v>1.4869093091899162E-2</v>
      </c>
      <c r="F1435" s="220" t="e">
        <f t="shared" si="88"/>
        <v>#VALUE!</v>
      </c>
      <c r="G1435" s="102" t="e">
        <f>EUR3M!AX1434</f>
        <v>#VALUE!</v>
      </c>
      <c r="H1435" s="102">
        <f>EUR3M!AY1434</f>
        <v>1.5345227244967653E-2</v>
      </c>
      <c r="I1435" s="220" t="e">
        <f t="shared" si="89"/>
        <v>#VALUE!</v>
      </c>
      <c r="J1435" s="102" t="e">
        <f>EUR6M!AX1434</f>
        <v>#VALUE!</v>
      </c>
      <c r="K1435" s="102">
        <f>EUR6M!AY1434</f>
        <v>1.5362058812023604E-2</v>
      </c>
      <c r="L1435" s="220" t="e">
        <f t="shared" si="90"/>
        <v>#VALUE!</v>
      </c>
      <c r="M1435" s="102" t="e">
        <f>EUR1Y!AX1434</f>
        <v>#VALUE!</v>
      </c>
      <c r="N1435" s="102">
        <f>EUR1Y!AY1434</f>
        <v>1.5784863772882587E-2</v>
      </c>
      <c r="O1435" s="220" t="e">
        <f t="shared" si="91"/>
        <v>#VALUE!</v>
      </c>
    </row>
    <row r="1436" spans="1:15" x14ac:dyDescent="0.2">
      <c r="A1436" s="57" t="s">
        <v>44</v>
      </c>
      <c r="B1436" s="219">
        <f>_xll.qlInterestRateIndexFixingDate(IborIndex&amp;"6M",C1436,Trigger)</f>
        <v>49345</v>
      </c>
      <c r="C1436" s="219">
        <f>_xll.qlCalendarAdvance(Calendar,C1435,A1436,"f",,Trigger)</f>
        <v>49347</v>
      </c>
      <c r="D1436" s="102" t="e">
        <f>EUR1M!AP1435</f>
        <v>#VALUE!</v>
      </c>
      <c r="E1436" s="102">
        <f>EUR1M!AQ1435</f>
        <v>1.4862110343071435E-2</v>
      </c>
      <c r="F1436" s="220" t="e">
        <f t="shared" si="88"/>
        <v>#VALUE!</v>
      </c>
      <c r="G1436" s="102" t="e">
        <f>EUR3M!AX1435</f>
        <v>#VALUE!</v>
      </c>
      <c r="H1436" s="102">
        <f>EUR3M!AY1435</f>
        <v>1.5337053526791648E-2</v>
      </c>
      <c r="I1436" s="220" t="e">
        <f t="shared" si="89"/>
        <v>#VALUE!</v>
      </c>
      <c r="J1436" s="102" t="e">
        <f>EUR6M!AX1435</f>
        <v>#VALUE!</v>
      </c>
      <c r="K1436" s="102">
        <f>EUR6M!AY1435</f>
        <v>1.5354356976986911E-2</v>
      </c>
      <c r="L1436" s="220" t="e">
        <f t="shared" si="90"/>
        <v>#VALUE!</v>
      </c>
      <c r="M1436" s="102" t="e">
        <f>EUR1Y!AX1435</f>
        <v>#VALUE!</v>
      </c>
      <c r="N1436" s="102">
        <f>EUR1Y!AY1435</f>
        <v>1.5777621005809633E-2</v>
      </c>
      <c r="O1436" s="220" t="e">
        <f t="shared" si="91"/>
        <v>#VALUE!</v>
      </c>
    </row>
    <row r="1437" spans="1:15" x14ac:dyDescent="0.2">
      <c r="A1437" s="57" t="s">
        <v>44</v>
      </c>
      <c r="B1437" s="219">
        <f>_xll.qlInterestRateIndexFixingDate(IborIndex&amp;"6M",C1437,Trigger)</f>
        <v>49352</v>
      </c>
      <c r="C1437" s="219">
        <f>_xll.qlCalendarAdvance(Calendar,C1436,A1437,"f",,Trigger)</f>
        <v>49354</v>
      </c>
      <c r="D1437" s="102" t="e">
        <f>EUR1M!AP1436</f>
        <v>#VALUE!</v>
      </c>
      <c r="E1437" s="102">
        <f>EUR1M!AQ1436</f>
        <v>1.4855135241406612E-2</v>
      </c>
      <c r="F1437" s="220" t="e">
        <f t="shared" si="88"/>
        <v>#VALUE!</v>
      </c>
      <c r="G1437" s="102" t="e">
        <f>EUR3M!AX1436</f>
        <v>#VALUE!</v>
      </c>
      <c r="H1437" s="102">
        <f>EUR3M!AY1436</f>
        <v>1.5328881175644382E-2</v>
      </c>
      <c r="I1437" s="220" t="e">
        <f t="shared" si="89"/>
        <v>#VALUE!</v>
      </c>
      <c r="J1437" s="102" t="e">
        <f>EUR6M!AX1436</f>
        <v>#VALUE!</v>
      </c>
      <c r="K1437" s="102">
        <f>EUR6M!AY1436</f>
        <v>1.5346667367722434E-2</v>
      </c>
      <c r="L1437" s="220" t="e">
        <f t="shared" si="90"/>
        <v>#VALUE!</v>
      </c>
      <c r="M1437" s="102" t="e">
        <f>EUR1Y!AX1436</f>
        <v>#VALUE!</v>
      </c>
      <c r="N1437" s="102">
        <f>EUR1Y!AY1436</f>
        <v>1.5770391711088193E-2</v>
      </c>
      <c r="O1437" s="220" t="e">
        <f t="shared" si="91"/>
        <v>#VALUE!</v>
      </c>
    </row>
    <row r="1438" spans="1:15" x14ac:dyDescent="0.2">
      <c r="A1438" s="57" t="s">
        <v>44</v>
      </c>
      <c r="B1438" s="219">
        <f>_xll.qlInterestRateIndexFixingDate(IborIndex&amp;"6M",C1438,Trigger)</f>
        <v>49359</v>
      </c>
      <c r="C1438" s="219">
        <f>_xll.qlCalendarAdvance(Calendar,C1437,A1438,"f",,Trigger)</f>
        <v>49361</v>
      </c>
      <c r="D1438" s="102" t="e">
        <f>EUR1M!AP1437</f>
        <v>#VALUE!</v>
      </c>
      <c r="E1438" s="102">
        <f>EUR1M!AQ1437</f>
        <v>1.484740450707428E-2</v>
      </c>
      <c r="F1438" s="220" t="e">
        <f t="shared" si="88"/>
        <v>#VALUE!</v>
      </c>
      <c r="G1438" s="102" t="e">
        <f>EUR3M!AX1437</f>
        <v>#VALUE!</v>
      </c>
      <c r="H1438" s="102">
        <f>EUR3M!AY1437</f>
        <v>1.5320710501219695E-2</v>
      </c>
      <c r="I1438" s="220" t="e">
        <f t="shared" si="89"/>
        <v>#VALUE!</v>
      </c>
      <c r="J1438" s="102" t="e">
        <f>EUR6M!AX1437</f>
        <v>#VALUE!</v>
      </c>
      <c r="K1438" s="102">
        <f>EUR6M!AY1437</f>
        <v>1.5338990341684351E-2</v>
      </c>
      <c r="L1438" s="220" t="e">
        <f t="shared" si="90"/>
        <v>#VALUE!</v>
      </c>
      <c r="M1438" s="102" t="e">
        <f>EUR1Y!AX1437</f>
        <v>#VALUE!</v>
      </c>
      <c r="N1438" s="102">
        <f>EUR1Y!AY1437</f>
        <v>1.5763176060436389E-2</v>
      </c>
      <c r="O1438" s="220" t="e">
        <f t="shared" si="91"/>
        <v>#VALUE!</v>
      </c>
    </row>
    <row r="1439" spans="1:15" x14ac:dyDescent="0.2">
      <c r="A1439" s="57" t="s">
        <v>44</v>
      </c>
      <c r="B1439" s="219">
        <f>_xll.qlInterestRateIndexFixingDate(IborIndex&amp;"6M",C1439,Trigger)</f>
        <v>49366</v>
      </c>
      <c r="C1439" s="219">
        <f>_xll.qlCalendarAdvance(Calendar,C1438,A1439,"f",,Trigger)</f>
        <v>49368</v>
      </c>
      <c r="D1439" s="102" t="e">
        <f>EUR1M!AP1438</f>
        <v>#VALUE!</v>
      </c>
      <c r="E1439" s="102">
        <f>EUR1M!AQ1438</f>
        <v>1.4840636961069961E-2</v>
      </c>
      <c r="F1439" s="220" t="e">
        <f t="shared" si="88"/>
        <v>#VALUE!</v>
      </c>
      <c r="G1439" s="102" t="e">
        <f>EUR3M!AX1438</f>
        <v>#VALUE!</v>
      </c>
      <c r="H1439" s="102">
        <f>EUR3M!AY1438</f>
        <v>1.5311769448218935E-2</v>
      </c>
      <c r="I1439" s="220" t="e">
        <f t="shared" si="89"/>
        <v>#VALUE!</v>
      </c>
      <c r="J1439" s="102" t="e">
        <f>EUR6M!AX1438</f>
        <v>#VALUE!</v>
      </c>
      <c r="K1439" s="102">
        <f>EUR6M!AY1438</f>
        <v>1.5330458056762761E-2</v>
      </c>
      <c r="L1439" s="220" t="e">
        <f t="shared" si="90"/>
        <v>#VALUE!</v>
      </c>
      <c r="M1439" s="102" t="e">
        <f>EUR1Y!AX1438</f>
        <v>#VALUE!</v>
      </c>
      <c r="N1439" s="102">
        <f>EUR1Y!AY1438</f>
        <v>1.5755974225585185E-2</v>
      </c>
      <c r="O1439" s="220" t="e">
        <f t="shared" si="91"/>
        <v>#VALUE!</v>
      </c>
    </row>
    <row r="1440" spans="1:15" x14ac:dyDescent="0.2">
      <c r="A1440" s="57" t="s">
        <v>44</v>
      </c>
      <c r="B1440" s="219">
        <f>_xll.qlInterestRateIndexFixingDate(IborIndex&amp;"6M",C1440,Trigger)</f>
        <v>49373</v>
      </c>
      <c r="C1440" s="219">
        <f>_xll.qlCalendarAdvance(Calendar,C1439,A1440,"f",,Trigger)</f>
        <v>49375</v>
      </c>
      <c r="D1440" s="102" t="e">
        <f>EUR1M!AP1439</f>
        <v>#VALUE!</v>
      </c>
      <c r="E1440" s="102">
        <f>EUR1M!AQ1439</f>
        <v>1.4833686801262288E-2</v>
      </c>
      <c r="F1440" s="220" t="e">
        <f t="shared" si="88"/>
        <v>#VALUE!</v>
      </c>
      <c r="G1440" s="102" t="e">
        <f>EUR3M!AX1439</f>
        <v>#VALUE!</v>
      </c>
      <c r="H1440" s="102">
        <f>EUR3M!AY1439</f>
        <v>1.5303605448051733E-2</v>
      </c>
      <c r="I1440" s="220" t="e">
        <f t="shared" si="89"/>
        <v>#VALUE!</v>
      </c>
      <c r="J1440" s="102" t="e">
        <f>EUR6M!AX1439</f>
        <v>#VALUE!</v>
      </c>
      <c r="K1440" s="102">
        <f>EUR6M!AY1439</f>
        <v>1.5322810376292455E-2</v>
      </c>
      <c r="L1440" s="220" t="e">
        <f t="shared" si="90"/>
        <v>#VALUE!</v>
      </c>
      <c r="M1440" s="102" t="e">
        <f>EUR1Y!AX1439</f>
        <v>#VALUE!</v>
      </c>
      <c r="N1440" s="102">
        <f>EUR1Y!AY1439</f>
        <v>1.574878637827775E-2</v>
      </c>
      <c r="O1440" s="220" t="e">
        <f t="shared" si="91"/>
        <v>#VALUE!</v>
      </c>
    </row>
    <row r="1441" spans="1:15" x14ac:dyDescent="0.2">
      <c r="A1441" s="57" t="s">
        <v>44</v>
      </c>
      <c r="B1441" s="219">
        <f>_xll.qlInterestRateIndexFixingDate(IborIndex&amp;"6M",C1441,Trigger)</f>
        <v>49380</v>
      </c>
      <c r="C1441" s="219">
        <f>_xll.qlCalendarAdvance(Calendar,C1440,A1441,"f",,Trigger)</f>
        <v>49382</v>
      </c>
      <c r="D1441" s="102" t="e">
        <f>EUR1M!AP1440</f>
        <v>#VALUE!</v>
      </c>
      <c r="E1441" s="102">
        <f>EUR1M!AQ1440</f>
        <v>1.4826745032917624E-2</v>
      </c>
      <c r="F1441" s="220" t="e">
        <f t="shared" si="88"/>
        <v>#VALUE!</v>
      </c>
      <c r="G1441" s="102" t="e">
        <f>EUR3M!AX1440</f>
        <v>#VALUE!</v>
      </c>
      <c r="H1441" s="102">
        <f>EUR3M!AY1440</f>
        <v>1.5295446544254812E-2</v>
      </c>
      <c r="I1441" s="220" t="e">
        <f t="shared" si="89"/>
        <v>#VALUE!</v>
      </c>
      <c r="J1441" s="102" t="e">
        <f>EUR6M!AX1440</f>
        <v>#VALUE!</v>
      </c>
      <c r="K1441" s="102">
        <f>EUR6M!AY1440</f>
        <v>1.5315176447882394E-2</v>
      </c>
      <c r="L1441" s="220" t="e">
        <f t="shared" si="90"/>
        <v>#VALUE!</v>
      </c>
      <c r="M1441" s="102" t="e">
        <f>EUR1Y!AX1440</f>
        <v>#VALUE!</v>
      </c>
      <c r="N1441" s="102">
        <f>EUR1Y!AY1440</f>
        <v>1.5741612690270093E-2</v>
      </c>
      <c r="O1441" s="220" t="e">
        <f t="shared" si="91"/>
        <v>#VALUE!</v>
      </c>
    </row>
    <row r="1442" spans="1:15" x14ac:dyDescent="0.2">
      <c r="A1442" s="57" t="s">
        <v>44</v>
      </c>
      <c r="B1442" s="219">
        <f>_xll.qlInterestRateIndexFixingDate(IborIndex&amp;"6M",C1442,Trigger)</f>
        <v>49387</v>
      </c>
      <c r="C1442" s="219">
        <f>_xll.qlCalendarAdvance(Calendar,C1441,A1442,"f",,Trigger)</f>
        <v>49389</v>
      </c>
      <c r="D1442" s="102" t="e">
        <f>EUR1M!AP1441</f>
        <v>#VALUE!</v>
      </c>
      <c r="E1442" s="102">
        <f>EUR1M!AQ1441</f>
        <v>1.4815853918014786E-2</v>
      </c>
      <c r="F1442" s="220" t="e">
        <f t="shared" si="88"/>
        <v>#VALUE!</v>
      </c>
      <c r="G1442" s="102" t="e">
        <f>EUR3M!AX1441</f>
        <v>#VALUE!</v>
      </c>
      <c r="H1442" s="102">
        <f>EUR3M!AY1441</f>
        <v>1.5287293795955741E-2</v>
      </c>
      <c r="I1442" s="220" t="e">
        <f t="shared" si="89"/>
        <v>#VALUE!</v>
      </c>
      <c r="J1442" s="102" t="e">
        <f>EUR6M!AX1441</f>
        <v>#VALUE!</v>
      </c>
      <c r="K1442" s="102">
        <f>EUR6M!AY1441</f>
        <v>1.5303422973357681E-2</v>
      </c>
      <c r="L1442" s="220" t="e">
        <f t="shared" si="90"/>
        <v>#VALUE!</v>
      </c>
      <c r="M1442" s="102" t="e">
        <f>EUR1Y!AX1441</f>
        <v>#VALUE!</v>
      </c>
      <c r="N1442" s="102">
        <f>EUR1Y!AY1441</f>
        <v>1.5730528142123508E-2</v>
      </c>
      <c r="O1442" s="220" t="e">
        <f t="shared" si="91"/>
        <v>#VALUE!</v>
      </c>
    </row>
    <row r="1443" spans="1:15" x14ac:dyDescent="0.2">
      <c r="A1443" s="57" t="s">
        <v>44</v>
      </c>
      <c r="B1443" s="219">
        <f>_xll.qlInterestRateIndexFixingDate(IborIndex&amp;"6M",C1443,Trigger)</f>
        <v>49390</v>
      </c>
      <c r="C1443" s="219">
        <f>_xll.qlCalendarAdvance(Calendar,C1442,A1443,"f",,Trigger)</f>
        <v>49396</v>
      </c>
      <c r="D1443" s="102" t="e">
        <f>EUR1M!AP1442</f>
        <v>#VALUE!</v>
      </c>
      <c r="E1443" s="102">
        <f>EUR1M!AQ1442</f>
        <v>1.4812887375790014E-2</v>
      </c>
      <c r="F1443" s="220" t="e">
        <f t="shared" si="88"/>
        <v>#VALUE!</v>
      </c>
      <c r="G1443" s="102" t="e">
        <f>EUR3M!AX1442</f>
        <v>#VALUE!</v>
      </c>
      <c r="H1443" s="102">
        <f>EUR3M!AY1442</f>
        <v>1.5279148265681979E-2</v>
      </c>
      <c r="I1443" s="220" t="e">
        <f t="shared" si="89"/>
        <v>#VALUE!</v>
      </c>
      <c r="J1443" s="102" t="e">
        <f>EUR6M!AX1442</f>
        <v>#VALUE!</v>
      </c>
      <c r="K1443" s="102">
        <f>EUR6M!AY1442</f>
        <v>1.5300592587665186E-2</v>
      </c>
      <c r="L1443" s="220" t="e">
        <f t="shared" si="90"/>
        <v>#VALUE!</v>
      </c>
      <c r="M1443" s="102" t="e">
        <f>EUR1Y!AX1442</f>
        <v>#VALUE!</v>
      </c>
      <c r="N1443" s="102">
        <f>EUR1Y!AY1442</f>
        <v>1.5727308479242662E-2</v>
      </c>
      <c r="O1443" s="220" t="e">
        <f t="shared" si="91"/>
        <v>#VALUE!</v>
      </c>
    </row>
    <row r="1444" spans="1:15" x14ac:dyDescent="0.2">
      <c r="A1444" s="57" t="s">
        <v>44</v>
      </c>
      <c r="B1444" s="219">
        <f>_xll.qlInterestRateIndexFixingDate(IborIndex&amp;"6M",C1444,Trigger)</f>
        <v>49401</v>
      </c>
      <c r="C1444" s="219">
        <f>_xll.qlCalendarAdvance(Calendar,C1443,A1444,"f",,Trigger)</f>
        <v>49403</v>
      </c>
      <c r="D1444" s="102" t="e">
        <f>EUR1M!AP1443</f>
        <v>#VALUE!</v>
      </c>
      <c r="E1444" s="102">
        <f>EUR1M!AQ1443</f>
        <v>1.480597183958697E-2</v>
      </c>
      <c r="F1444" s="220" t="e">
        <f t="shared" si="88"/>
        <v>#VALUE!</v>
      </c>
      <c r="G1444" s="102" t="e">
        <f>EUR3M!AX1443</f>
        <v>#VALUE!</v>
      </c>
      <c r="H1444" s="102">
        <f>EUR3M!AY1443</f>
        <v>1.5271266967599699E-2</v>
      </c>
      <c r="I1444" s="220" t="e">
        <f t="shared" si="89"/>
        <v>#VALUE!</v>
      </c>
      <c r="J1444" s="102" t="e">
        <f>EUR6M!AX1443</f>
        <v>#VALUE!</v>
      </c>
      <c r="K1444" s="102">
        <f>EUR6M!AY1443</f>
        <v>1.5292360743354565E-2</v>
      </c>
      <c r="L1444" s="220" t="e">
        <f t="shared" si="90"/>
        <v>#VALUE!</v>
      </c>
      <c r="M1444" s="102" t="e">
        <f>EUR1Y!AX1443</f>
        <v>#VALUE!</v>
      </c>
      <c r="N1444" s="102">
        <f>EUR1Y!AY1443</f>
        <v>1.5720178299798299E-2</v>
      </c>
      <c r="O1444" s="220" t="e">
        <f t="shared" si="91"/>
        <v>#VALUE!</v>
      </c>
    </row>
    <row r="1445" spans="1:15" x14ac:dyDescent="0.2">
      <c r="A1445" s="57" t="s">
        <v>44</v>
      </c>
      <c r="B1445" s="219">
        <f>_xll.qlInterestRateIndexFixingDate(IborIndex&amp;"6M",C1445,Trigger)</f>
        <v>49408</v>
      </c>
      <c r="C1445" s="219">
        <f>_xll.qlCalendarAdvance(Calendar,C1444,A1445,"f",,Trigger)</f>
        <v>49410</v>
      </c>
      <c r="D1445" s="102" t="e">
        <f>EUR1M!AP1444</f>
        <v>#VALUE!</v>
      </c>
      <c r="E1445" s="102">
        <f>EUR1M!AQ1444</f>
        <v>1.4799065400011894E-2</v>
      </c>
      <c r="F1445" s="220" t="e">
        <f t="shared" si="88"/>
        <v>#VALUE!</v>
      </c>
      <c r="G1445" s="102" t="e">
        <f>EUR3M!AX1444</f>
        <v>#VALUE!</v>
      </c>
      <c r="H1445" s="102">
        <f>EUR3M!AY1444</f>
        <v>1.5263138485920301E-2</v>
      </c>
      <c r="I1445" s="220" t="e">
        <f t="shared" si="89"/>
        <v>#VALUE!</v>
      </c>
      <c r="J1445" s="102" t="e">
        <f>EUR6M!AX1444</f>
        <v>#VALUE!</v>
      </c>
      <c r="K1445" s="102">
        <f>EUR6M!AY1444</f>
        <v>1.5284785394828367E-2</v>
      </c>
      <c r="L1445" s="220" t="e">
        <f t="shared" si="90"/>
        <v>#VALUE!</v>
      </c>
      <c r="M1445" s="102" t="e">
        <f>EUR1Y!AX1444</f>
        <v>#VALUE!</v>
      </c>
      <c r="N1445" s="102">
        <f>EUR1Y!AY1444</f>
        <v>1.5712905756946279E-2</v>
      </c>
      <c r="O1445" s="220" t="e">
        <f t="shared" si="91"/>
        <v>#VALUE!</v>
      </c>
    </row>
    <row r="1446" spans="1:15" x14ac:dyDescent="0.2">
      <c r="A1446" s="57" t="s">
        <v>44</v>
      </c>
      <c r="B1446" s="219">
        <f>_xll.qlInterestRateIndexFixingDate(IborIndex&amp;"6M",C1446,Trigger)</f>
        <v>49415</v>
      </c>
      <c r="C1446" s="219">
        <f>_xll.qlCalendarAdvance(Calendar,C1445,A1446,"f",,Trigger)</f>
        <v>49417</v>
      </c>
      <c r="D1446" s="102" t="e">
        <f>EUR1M!AP1445</f>
        <v>#VALUE!</v>
      </c>
      <c r="E1446" s="102">
        <f>EUR1M!AQ1445</f>
        <v>1.4792168296731134E-2</v>
      </c>
      <c r="F1446" s="220" t="e">
        <f t="shared" si="88"/>
        <v>#VALUE!</v>
      </c>
      <c r="G1446" s="102" t="e">
        <f>EUR3M!AX1445</f>
        <v>#VALUE!</v>
      </c>
      <c r="H1446" s="102">
        <f>EUR3M!AY1445</f>
        <v>1.5255020369611884E-2</v>
      </c>
      <c r="I1446" s="220" t="e">
        <f t="shared" si="89"/>
        <v>#VALUE!</v>
      </c>
      <c r="J1446" s="102" t="e">
        <f>EUR6M!AX1445</f>
        <v>#VALUE!</v>
      </c>
      <c r="K1446" s="102">
        <f>EUR6M!AY1445</f>
        <v>1.5277225587488669E-2</v>
      </c>
      <c r="L1446" s="220" t="e">
        <f t="shared" si="90"/>
        <v>#VALUE!</v>
      </c>
      <c r="M1446" s="102" t="e">
        <f>EUR1Y!AX1445</f>
        <v>#VALUE!</v>
      </c>
      <c r="N1446" s="102">
        <f>EUR1Y!AY1445</f>
        <v>1.5705962652083846E-2</v>
      </c>
      <c r="O1446" s="220" t="e">
        <f t="shared" si="91"/>
        <v>#VALUE!</v>
      </c>
    </row>
    <row r="1447" spans="1:15" x14ac:dyDescent="0.2">
      <c r="A1447" s="57" t="s">
        <v>44</v>
      </c>
      <c r="B1447" s="219">
        <f>_xll.qlInterestRateIndexFixingDate(IborIndex&amp;"6M",C1447,Trigger)</f>
        <v>49422</v>
      </c>
      <c r="C1447" s="219">
        <f>_xll.qlCalendarAdvance(Calendar,C1446,A1447,"f",,Trigger)</f>
        <v>49424</v>
      </c>
      <c r="D1447" s="102" t="e">
        <f>EUR1M!AP1446</f>
        <v>#VALUE!</v>
      </c>
      <c r="E1447" s="102">
        <f>EUR1M!AQ1446</f>
        <v>1.4785281023393687E-2</v>
      </c>
      <c r="F1447" s="220" t="e">
        <f t="shared" si="88"/>
        <v>#VALUE!</v>
      </c>
      <c r="G1447" s="102" t="e">
        <f>EUR3M!AX1446</f>
        <v>#VALUE!</v>
      </c>
      <c r="H1447" s="102">
        <f>EUR3M!AY1446</f>
        <v>1.5246913704375645E-2</v>
      </c>
      <c r="I1447" s="220" t="e">
        <f t="shared" si="89"/>
        <v>#VALUE!</v>
      </c>
      <c r="J1447" s="102" t="e">
        <f>EUR6M!AX1446</f>
        <v>#VALUE!</v>
      </c>
      <c r="K1447" s="102">
        <f>EUR6M!AY1446</f>
        <v>1.5269681681141494E-2</v>
      </c>
      <c r="L1447" s="220" t="e">
        <f t="shared" si="90"/>
        <v>#VALUE!</v>
      </c>
      <c r="M1447" s="102" t="e">
        <f>EUR1Y!AX1446</f>
        <v>#VALUE!</v>
      </c>
      <c r="N1447" s="102">
        <f>EUR1Y!AY1446</f>
        <v>1.5698877527466272E-2</v>
      </c>
      <c r="O1447" s="220" t="e">
        <f t="shared" si="91"/>
        <v>#VALUE!</v>
      </c>
    </row>
    <row r="1448" spans="1:15" x14ac:dyDescent="0.2">
      <c r="A1448" s="57" t="s">
        <v>44</v>
      </c>
      <c r="B1448" s="219">
        <f>_xll.qlInterestRateIndexFixingDate(IborIndex&amp;"6M",C1448,Trigger)</f>
        <v>49426</v>
      </c>
      <c r="C1448" s="219">
        <f>_xll.qlCalendarAdvance(Calendar,C1447,A1448,"f",,Trigger)</f>
        <v>49431</v>
      </c>
      <c r="D1448" s="102" t="e">
        <f>EUR1M!AP1447</f>
        <v>#VALUE!</v>
      </c>
      <c r="E1448" s="102">
        <f>EUR1M!AQ1447</f>
        <v>1.4778404138352913E-2</v>
      </c>
      <c r="F1448" s="220" t="e">
        <f t="shared" si="88"/>
        <v>#VALUE!</v>
      </c>
      <c r="G1448" s="102" t="e">
        <f>EUR3M!AX1447</f>
        <v>#VALUE!</v>
      </c>
      <c r="H1448" s="102">
        <f>EUR3M!AY1447</f>
        <v>1.523856631120424E-2</v>
      </c>
      <c r="I1448" s="220" t="e">
        <f t="shared" si="89"/>
        <v>#VALUE!</v>
      </c>
      <c r="J1448" s="102" t="e">
        <f>EUR6M!AX1447</f>
        <v>#VALUE!</v>
      </c>
      <c r="K1448" s="102">
        <f>EUR6M!AY1447</f>
        <v>1.5262154036254822E-2</v>
      </c>
      <c r="L1448" s="220" t="e">
        <f t="shared" si="90"/>
        <v>#VALUE!</v>
      </c>
      <c r="M1448" s="102" t="e">
        <f>EUR1Y!AX1447</f>
        <v>#VALUE!</v>
      </c>
      <c r="N1448" s="102">
        <f>EUR1Y!AY1447</f>
        <v>1.5691807764797797E-2</v>
      </c>
      <c r="O1448" s="220" t="e">
        <f t="shared" si="91"/>
        <v>#VALUE!</v>
      </c>
    </row>
    <row r="1449" spans="1:15" x14ac:dyDescent="0.2">
      <c r="A1449" s="57" t="s">
        <v>44</v>
      </c>
      <c r="B1449" s="219">
        <f>_xll.qlInterestRateIndexFixingDate(IborIndex&amp;"6M",C1449,Trigger)</f>
        <v>49436</v>
      </c>
      <c r="C1449" s="219">
        <f>_xll.qlCalendarAdvance(Calendar,C1448,A1449,"f",,Trigger)</f>
        <v>49438</v>
      </c>
      <c r="D1449" s="102" t="e">
        <f>EUR1M!AP1448</f>
        <v>#VALUE!</v>
      </c>
      <c r="E1449" s="102">
        <f>EUR1M!AQ1448</f>
        <v>1.4771538201424234E-2</v>
      </c>
      <c r="F1449" s="220" t="e">
        <f t="shared" si="88"/>
        <v>#VALUE!</v>
      </c>
      <c r="G1449" s="102" t="e">
        <f>EUR3M!AX1448</f>
        <v>#VALUE!</v>
      </c>
      <c r="H1449" s="102">
        <f>EUR3M!AY1448</f>
        <v>1.5230486592590946E-2</v>
      </c>
      <c r="I1449" s="220" t="e">
        <f t="shared" si="89"/>
        <v>#VALUE!</v>
      </c>
      <c r="J1449" s="102" t="e">
        <f>EUR6M!AX1448</f>
        <v>#VALUE!</v>
      </c>
      <c r="K1449" s="102">
        <f>EUR6M!AY1448</f>
        <v>1.5254643013959021E-2</v>
      </c>
      <c r="L1449" s="220" t="e">
        <f t="shared" si="90"/>
        <v>#VALUE!</v>
      </c>
      <c r="M1449" s="102" t="e">
        <f>EUR1Y!AX1448</f>
        <v>#VALUE!</v>
      </c>
      <c r="N1449" s="102">
        <f>EUR1Y!AY1448</f>
        <v>1.5684753535937238E-2</v>
      </c>
      <c r="O1449" s="220" t="e">
        <f t="shared" si="91"/>
        <v>#VALUE!</v>
      </c>
    </row>
    <row r="1450" spans="1:15" x14ac:dyDescent="0.2">
      <c r="A1450" s="57" t="s">
        <v>44</v>
      </c>
      <c r="B1450" s="219">
        <f>_xll.qlInterestRateIndexFixingDate(IborIndex&amp;"6M",C1450,Trigger)</f>
        <v>49443</v>
      </c>
      <c r="C1450" s="219">
        <f>_xll.qlCalendarAdvance(Calendar,C1449,A1450,"f",,Trigger)</f>
        <v>49445</v>
      </c>
      <c r="D1450" s="102" t="e">
        <f>EUR1M!AP1449</f>
        <v>#VALUE!</v>
      </c>
      <c r="E1450" s="102">
        <f>EUR1M!AQ1449</f>
        <v>1.4764683762046853E-2</v>
      </c>
      <c r="F1450" s="220" t="e">
        <f t="shared" si="88"/>
        <v>#VALUE!</v>
      </c>
      <c r="G1450" s="102" t="e">
        <f>EUR3M!AX1449</f>
        <v>#VALUE!</v>
      </c>
      <c r="H1450" s="102">
        <f>EUR3M!AY1449</f>
        <v>1.522242162145046E-2</v>
      </c>
      <c r="I1450" s="220" t="e">
        <f t="shared" si="89"/>
        <v>#VALUE!</v>
      </c>
      <c r="J1450" s="102" t="e">
        <f>EUR6M!AX1449</f>
        <v>#VALUE!</v>
      </c>
      <c r="K1450" s="102">
        <f>EUR6M!AY1449</f>
        <v>1.5247148970636259E-2</v>
      </c>
      <c r="L1450" s="220" t="e">
        <f t="shared" si="90"/>
        <v>#VALUE!</v>
      </c>
      <c r="M1450" s="102" t="e">
        <f>EUR1Y!AX1449</f>
        <v>#VALUE!</v>
      </c>
      <c r="N1450" s="102">
        <f>EUR1Y!AY1449</f>
        <v>1.5677715012616656E-2</v>
      </c>
      <c r="O1450" s="220" t="e">
        <f t="shared" si="91"/>
        <v>#VALUE!</v>
      </c>
    </row>
    <row r="1451" spans="1:15" x14ac:dyDescent="0.2">
      <c r="A1451" s="57" t="s">
        <v>44</v>
      </c>
      <c r="B1451" s="219">
        <f>_xll.qlInterestRateIndexFixingDate(IborIndex&amp;"6M",C1451,Trigger)</f>
        <v>49450</v>
      </c>
      <c r="C1451" s="219">
        <f>_xll.qlCalendarAdvance(Calendar,C1450,A1451,"f",,Trigger)</f>
        <v>49452</v>
      </c>
      <c r="D1451" s="102" t="e">
        <f>EUR1M!AP1450</f>
        <v>#VALUE!</v>
      </c>
      <c r="E1451" s="102">
        <f>EUR1M!AQ1450</f>
        <v>1.4757841172354576E-2</v>
      </c>
      <c r="F1451" s="220" t="e">
        <f t="shared" si="88"/>
        <v>#VALUE!</v>
      </c>
      <c r="G1451" s="102" t="e">
        <f>EUR3M!AX1450</f>
        <v>#VALUE!</v>
      </c>
      <c r="H1451" s="102">
        <f>EUR3M!AY1450</f>
        <v>1.5214372182450767E-2</v>
      </c>
      <c r="I1451" s="220" t="e">
        <f t="shared" si="89"/>
        <v>#VALUE!</v>
      </c>
      <c r="J1451" s="102" t="e">
        <f>EUR6M!AX1450</f>
        <v>#VALUE!</v>
      </c>
      <c r="K1451" s="102">
        <f>EUR6M!AY1450</f>
        <v>1.5239672172411818E-2</v>
      </c>
      <c r="L1451" s="220" t="e">
        <f t="shared" si="90"/>
        <v>#VALUE!</v>
      </c>
      <c r="M1451" s="102" t="e">
        <f>EUR1Y!AX1450</f>
        <v>#VALUE!</v>
      </c>
      <c r="N1451" s="102">
        <f>EUR1Y!AY1450</f>
        <v>1.5670692364255185E-2</v>
      </c>
      <c r="O1451" s="220" t="e">
        <f t="shared" si="91"/>
        <v>#VALUE!</v>
      </c>
    </row>
    <row r="1452" spans="1:15" x14ac:dyDescent="0.2">
      <c r="A1452" s="57" t="s">
        <v>44</v>
      </c>
      <c r="B1452" s="219">
        <f>_xll.qlInterestRateIndexFixingDate(IborIndex&amp;"6M",C1452,Trigger)</f>
        <v>49457</v>
      </c>
      <c r="C1452" s="219">
        <f>_xll.qlCalendarAdvance(Calendar,C1451,A1452,"f",,Trigger)</f>
        <v>49459</v>
      </c>
      <c r="D1452" s="102" t="e">
        <f>EUR1M!AP1451</f>
        <v>#VALUE!</v>
      </c>
      <c r="E1452" s="102">
        <f>EUR1M!AQ1451</f>
        <v>1.4751010620055316E-2</v>
      </c>
      <c r="F1452" s="220" t="e">
        <f t="shared" si="88"/>
        <v>#VALUE!</v>
      </c>
      <c r="G1452" s="102" t="e">
        <f>EUR3M!AX1451</f>
        <v>#VALUE!</v>
      </c>
      <c r="H1452" s="102">
        <f>EUR3M!AY1451</f>
        <v>1.5206338530642625E-2</v>
      </c>
      <c r="I1452" s="220" t="e">
        <f t="shared" si="89"/>
        <v>#VALUE!</v>
      </c>
      <c r="J1452" s="102" t="e">
        <f>EUR6M!AX1451</f>
        <v>#VALUE!</v>
      </c>
      <c r="K1452" s="102">
        <f>EUR6M!AY1451</f>
        <v>1.5232212810207141E-2</v>
      </c>
      <c r="L1452" s="220" t="e">
        <f t="shared" si="90"/>
        <v>#VALUE!</v>
      </c>
      <c r="M1452" s="102" t="e">
        <f>EUR1Y!AX1451</f>
        <v>#VALUE!</v>
      </c>
      <c r="N1452" s="102">
        <f>EUR1Y!AY1451</f>
        <v>1.5663685758339999E-2</v>
      </c>
      <c r="O1452" s="220" t="e">
        <f t="shared" si="91"/>
        <v>#VALUE!</v>
      </c>
    </row>
    <row r="1453" spans="1:15" x14ac:dyDescent="0.2">
      <c r="A1453" s="57" t="s">
        <v>44</v>
      </c>
      <c r="B1453" s="219">
        <f>_xll.qlInterestRateIndexFixingDate(IborIndex&amp;"6M",C1453,Trigger)</f>
        <v>49464</v>
      </c>
      <c r="C1453" s="219">
        <f>_xll.qlCalendarAdvance(Calendar,C1452,A1453,"f",,Trigger)</f>
        <v>49466</v>
      </c>
      <c r="D1453" s="102" t="e">
        <f>EUR1M!AP1452</f>
        <v>#VALUE!</v>
      </c>
      <c r="E1453" s="102">
        <f>EUR1M!AQ1452</f>
        <v>1.4744192287882905E-2</v>
      </c>
      <c r="F1453" s="220" t="e">
        <f t="shared" si="88"/>
        <v>#VALUE!</v>
      </c>
      <c r="G1453" s="102" t="e">
        <f>EUR3M!AX1452</f>
        <v>#VALUE!</v>
      </c>
      <c r="H1453" s="102">
        <f>EUR3M!AY1452</f>
        <v>1.5198320867085209E-2</v>
      </c>
      <c r="I1453" s="220" t="e">
        <f t="shared" si="89"/>
        <v>#VALUE!</v>
      </c>
      <c r="J1453" s="102" t="e">
        <f>EUR6M!AX1452</f>
        <v>#VALUE!</v>
      </c>
      <c r="K1453" s="102">
        <f>EUR6M!AY1452</f>
        <v>1.5224771072663115E-2</v>
      </c>
      <c r="L1453" s="220" t="e">
        <f t="shared" si="90"/>
        <v>#VALUE!</v>
      </c>
      <c r="M1453" s="102" t="e">
        <f>EUR1Y!AX1452</f>
        <v>#VALUE!</v>
      </c>
      <c r="N1453" s="102">
        <f>EUR1Y!AY1452</f>
        <v>1.5656695362297926E-2</v>
      </c>
      <c r="O1453" s="220" t="e">
        <f t="shared" si="91"/>
        <v>#VALUE!</v>
      </c>
    </row>
    <row r="1454" spans="1:15" x14ac:dyDescent="0.2">
      <c r="A1454" s="57" t="s">
        <v>44</v>
      </c>
      <c r="B1454" s="219">
        <f>_xll.qlInterestRateIndexFixingDate(IborIndex&amp;"6M",C1454,Trigger)</f>
        <v>49471</v>
      </c>
      <c r="C1454" s="219">
        <f>_xll.qlCalendarAdvance(Calendar,C1453,A1454,"f",,Trigger)</f>
        <v>49473</v>
      </c>
      <c r="D1454" s="102" t="e">
        <f>EUR1M!AP1453</f>
        <v>#VALUE!</v>
      </c>
      <c r="E1454" s="102">
        <f>EUR1M!AQ1453</f>
        <v>1.4737386358571166E-2</v>
      </c>
      <c r="F1454" s="220" t="e">
        <f t="shared" si="88"/>
        <v>#VALUE!</v>
      </c>
      <c r="G1454" s="102" t="e">
        <f>EUR3M!AX1453</f>
        <v>#VALUE!</v>
      </c>
      <c r="H1454" s="102">
        <f>EUR3M!AY1453</f>
        <v>1.519031939284116E-2</v>
      </c>
      <c r="I1454" s="220" t="e">
        <f t="shared" si="89"/>
        <v>#VALUE!</v>
      </c>
      <c r="J1454" s="102" t="e">
        <f>EUR6M!AX1453</f>
        <v>#VALUE!</v>
      </c>
      <c r="K1454" s="102">
        <f>EUR6M!AY1453</f>
        <v>1.5217347148417599E-2</v>
      </c>
      <c r="L1454" s="220" t="e">
        <f t="shared" si="90"/>
        <v>#VALUE!</v>
      </c>
      <c r="M1454" s="102" t="e">
        <f>EUR1Y!AX1453</f>
        <v>#VALUE!</v>
      </c>
      <c r="N1454" s="102">
        <f>EUR1Y!AY1453</f>
        <v>1.5649721343551234E-2</v>
      </c>
      <c r="O1454" s="220" t="e">
        <f t="shared" si="91"/>
        <v>#VALUE!</v>
      </c>
    </row>
    <row r="1455" spans="1:15" x14ac:dyDescent="0.2">
      <c r="A1455" s="57" t="s">
        <v>44</v>
      </c>
      <c r="B1455" s="219">
        <f>_xll.qlInterestRateIndexFixingDate(IborIndex&amp;"6M",C1455,Trigger)</f>
        <v>49478</v>
      </c>
      <c r="C1455" s="219">
        <f>_xll.qlCalendarAdvance(Calendar,C1454,A1455,"f",,Trigger)</f>
        <v>49480</v>
      </c>
      <c r="D1455" s="102" t="e">
        <f>EUR1M!AP1454</f>
        <v>#VALUE!</v>
      </c>
      <c r="E1455" s="102">
        <f>EUR1M!AQ1454</f>
        <v>1.4730593014851349E-2</v>
      </c>
      <c r="F1455" s="220" t="e">
        <f t="shared" si="88"/>
        <v>#VALUE!</v>
      </c>
      <c r="G1455" s="102" t="e">
        <f>EUR3M!AX1454</f>
        <v>#VALUE!</v>
      </c>
      <c r="H1455" s="102">
        <f>EUR3M!AY1454</f>
        <v>1.5182334308969649E-2</v>
      </c>
      <c r="I1455" s="220" t="e">
        <f t="shared" si="89"/>
        <v>#VALUE!</v>
      </c>
      <c r="J1455" s="102" t="e">
        <f>EUR6M!AX1454</f>
        <v>#VALUE!</v>
      </c>
      <c r="K1455" s="102">
        <f>EUR6M!AY1454</f>
        <v>1.5209941226105866E-2</v>
      </c>
      <c r="L1455" s="220" t="e">
        <f t="shared" si="90"/>
        <v>#VALUE!</v>
      </c>
      <c r="M1455" s="102" t="e">
        <f>EUR1Y!AX1454</f>
        <v>#VALUE!</v>
      </c>
      <c r="N1455" s="102">
        <f>EUR1Y!AY1454</f>
        <v>1.5642763869517823E-2</v>
      </c>
      <c r="O1455" s="220" t="e">
        <f t="shared" si="91"/>
        <v>#VALUE!</v>
      </c>
    </row>
    <row r="1456" spans="1:15" x14ac:dyDescent="0.2">
      <c r="A1456" s="57" t="s">
        <v>44</v>
      </c>
      <c r="B1456" s="219">
        <f>_xll.qlInterestRateIndexFixingDate(IborIndex&amp;"6M",C1456,Trigger)</f>
        <v>49485</v>
      </c>
      <c r="C1456" s="219">
        <f>_xll.qlCalendarAdvance(Calendar,C1455,A1456,"f",,Trigger)</f>
        <v>49487</v>
      </c>
      <c r="D1456" s="102" t="e">
        <f>EUR1M!AP1455</f>
        <v>#VALUE!</v>
      </c>
      <c r="E1456" s="102">
        <f>EUR1M!AQ1455</f>
        <v>1.4723630255658593E-2</v>
      </c>
      <c r="F1456" s="220" t="e">
        <f t="shared" si="88"/>
        <v>#VALUE!</v>
      </c>
      <c r="G1456" s="102" t="e">
        <f>EUR3M!AX1455</f>
        <v>#VALUE!</v>
      </c>
      <c r="H1456" s="102">
        <f>EUR3M!AY1455</f>
        <v>1.5174365816528106E-2</v>
      </c>
      <c r="I1456" s="220" t="e">
        <f t="shared" si="89"/>
        <v>#VALUE!</v>
      </c>
      <c r="J1456" s="102" t="e">
        <f>EUR6M!AX1455</f>
        <v>#VALUE!</v>
      </c>
      <c r="K1456" s="102">
        <f>EUR6M!AY1455</f>
        <v>1.520255349436059E-2</v>
      </c>
      <c r="L1456" s="220" t="e">
        <f t="shared" si="90"/>
        <v>#VALUE!</v>
      </c>
      <c r="M1456" s="102" t="e">
        <f>EUR1Y!AX1455</f>
        <v>#VALUE!</v>
      </c>
      <c r="N1456" s="102">
        <f>EUR1Y!AY1455</f>
        <v>1.5635823107612551E-2</v>
      </c>
      <c r="O1456" s="220" t="e">
        <f t="shared" si="91"/>
        <v>#VALUE!</v>
      </c>
    </row>
    <row r="1457" spans="1:15" x14ac:dyDescent="0.2">
      <c r="A1457" s="57" t="s">
        <v>44</v>
      </c>
      <c r="B1457" s="219">
        <f>_xll.qlInterestRateIndexFixingDate(IborIndex&amp;"6M",C1457,Trigger)</f>
        <v>49492</v>
      </c>
      <c r="C1457" s="219">
        <f>_xll.qlCalendarAdvance(Calendar,C1456,A1457,"f",,Trigger)</f>
        <v>49494</v>
      </c>
      <c r="D1457" s="102" t="e">
        <f>EUR1M!AP1456</f>
        <v>#VALUE!</v>
      </c>
      <c r="E1457" s="102">
        <f>EUR1M!AQ1456</f>
        <v>1.4717044815112486E-2</v>
      </c>
      <c r="F1457" s="220" t="e">
        <f t="shared" si="88"/>
        <v>#VALUE!</v>
      </c>
      <c r="G1457" s="102" t="e">
        <f>EUR3M!AX1456</f>
        <v>#VALUE!</v>
      </c>
      <c r="H1457" s="102">
        <f>EUR3M!AY1456</f>
        <v>1.5166414116573964E-2</v>
      </c>
      <c r="I1457" s="220" t="e">
        <f t="shared" si="89"/>
        <v>#VALUE!</v>
      </c>
      <c r="J1457" s="102" t="e">
        <f>EUR6M!AX1456</f>
        <v>#VALUE!</v>
      </c>
      <c r="K1457" s="102">
        <f>EUR6M!AY1456</f>
        <v>1.5195184141813586E-2</v>
      </c>
      <c r="L1457" s="220" t="e">
        <f t="shared" si="90"/>
        <v>#VALUE!</v>
      </c>
      <c r="M1457" s="102" t="e">
        <f>EUR1Y!AX1456</f>
        <v>#VALUE!</v>
      </c>
      <c r="N1457" s="102">
        <f>EUR1Y!AY1456</f>
        <v>1.5628899225245921E-2</v>
      </c>
      <c r="O1457" s="220" t="e">
        <f t="shared" si="91"/>
        <v>#VALUE!</v>
      </c>
    </row>
    <row r="1458" spans="1:15" x14ac:dyDescent="0.2">
      <c r="A1458" s="57" t="s">
        <v>44</v>
      </c>
      <c r="B1458" s="219">
        <f>_xll.qlInterestRateIndexFixingDate(IborIndex&amp;"6M",C1458,Trigger)</f>
        <v>49499</v>
      </c>
      <c r="C1458" s="219">
        <f>_xll.qlCalendarAdvance(Calendar,C1457,A1458,"f",,Trigger)</f>
        <v>49501</v>
      </c>
      <c r="D1458" s="102" t="e">
        <f>EUR1M!AP1457</f>
        <v>#VALUE!</v>
      </c>
      <c r="E1458" s="102">
        <f>EUR1M!AQ1457</f>
        <v>1.4710290324553359E-2</v>
      </c>
      <c r="F1458" s="220" t="e">
        <f t="shared" si="88"/>
        <v>#VALUE!</v>
      </c>
      <c r="G1458" s="102" t="e">
        <f>EUR3M!AX1457</f>
        <v>#VALUE!</v>
      </c>
      <c r="H1458" s="102">
        <f>EUR3M!AY1457</f>
        <v>1.5158479410160311E-2</v>
      </c>
      <c r="I1458" s="220" t="e">
        <f t="shared" si="89"/>
        <v>#VALUE!</v>
      </c>
      <c r="J1458" s="102" t="e">
        <f>EUR6M!AX1457</f>
        <v>#VALUE!</v>
      </c>
      <c r="K1458" s="102">
        <f>EUR6M!AY1457</f>
        <v>1.5187833357093642E-2</v>
      </c>
      <c r="L1458" s="220" t="e">
        <f t="shared" si="90"/>
        <v>#VALUE!</v>
      </c>
      <c r="M1458" s="102" t="e">
        <f>EUR1Y!AX1457</f>
        <v>#VALUE!</v>
      </c>
      <c r="N1458" s="102">
        <f>EUR1Y!AY1457</f>
        <v>1.5621992389824941E-2</v>
      </c>
      <c r="O1458" s="220" t="e">
        <f t="shared" si="91"/>
        <v>#VALUE!</v>
      </c>
    </row>
    <row r="1459" spans="1:15" x14ac:dyDescent="0.2">
      <c r="A1459" s="57" t="s">
        <v>44</v>
      </c>
      <c r="B1459" s="219">
        <f>_xll.qlInterestRateIndexFixingDate(IborIndex&amp;"6M",C1459,Trigger)</f>
        <v>49506</v>
      </c>
      <c r="C1459" s="219">
        <f>_xll.qlCalendarAdvance(Calendar,C1458,A1459,"f",,Trigger)</f>
        <v>49508</v>
      </c>
      <c r="D1459" s="102" t="e">
        <f>EUR1M!AP1458</f>
        <v>#VALUE!</v>
      </c>
      <c r="E1459" s="102">
        <f>EUR1M!AQ1458</f>
        <v>1.4703549150513733E-2</v>
      </c>
      <c r="F1459" s="220" t="e">
        <f t="shared" si="88"/>
        <v>#VALUE!</v>
      </c>
      <c r="G1459" s="102" t="e">
        <f>EUR3M!AX1458</f>
        <v>#VALUE!</v>
      </c>
      <c r="H1459" s="102">
        <f>EUR3M!AY1458</f>
        <v>1.5150561898345445E-2</v>
      </c>
      <c r="I1459" s="220" t="e">
        <f t="shared" si="89"/>
        <v>#VALUE!</v>
      </c>
      <c r="J1459" s="102" t="e">
        <f>EUR6M!AX1458</f>
        <v>#VALUE!</v>
      </c>
      <c r="K1459" s="102">
        <f>EUR6M!AY1458</f>
        <v>1.5180501328826089E-2</v>
      </c>
      <c r="L1459" s="220" t="e">
        <f t="shared" si="90"/>
        <v>#VALUE!</v>
      </c>
      <c r="M1459" s="102" t="e">
        <f>EUR1Y!AX1458</f>
        <v>#VALUE!</v>
      </c>
      <c r="N1459" s="102">
        <f>EUR1Y!AY1458</f>
        <v>1.5615102768752057E-2</v>
      </c>
      <c r="O1459" s="220" t="e">
        <f t="shared" si="91"/>
        <v>#VALUE!</v>
      </c>
    </row>
    <row r="1460" spans="1:15" x14ac:dyDescent="0.2">
      <c r="A1460" s="57" t="s">
        <v>44</v>
      </c>
      <c r="B1460" s="219">
        <f>_xll.qlInterestRateIndexFixingDate(IborIndex&amp;"6M",C1460,Trigger)</f>
        <v>49513</v>
      </c>
      <c r="C1460" s="219">
        <f>_xll.qlCalendarAdvance(Calendar,C1459,A1460,"f",,Trigger)</f>
        <v>49515</v>
      </c>
      <c r="D1460" s="102" t="e">
        <f>EUR1M!AP1459</f>
        <v>#VALUE!</v>
      </c>
      <c r="E1460" s="102">
        <f>EUR1M!AQ1459</f>
        <v>1.4696821475717119E-2</v>
      </c>
      <c r="F1460" s="220" t="e">
        <f t="shared" si="88"/>
        <v>#VALUE!</v>
      </c>
      <c r="G1460" s="102" t="e">
        <f>EUR3M!AX1459</f>
        <v>#VALUE!</v>
      </c>
      <c r="H1460" s="102">
        <f>EUR3M!AY1459</f>
        <v>1.5142661782177241E-2</v>
      </c>
      <c r="I1460" s="220" t="e">
        <f t="shared" si="89"/>
        <v>#VALUE!</v>
      </c>
      <c r="J1460" s="102" t="e">
        <f>EUR6M!AX1459</f>
        <v>#VALUE!</v>
      </c>
      <c r="K1460" s="102">
        <f>EUR6M!AY1459</f>
        <v>1.5173188245635827E-2</v>
      </c>
      <c r="L1460" s="220" t="e">
        <f t="shared" si="90"/>
        <v>#VALUE!</v>
      </c>
      <c r="M1460" s="102" t="e">
        <f>EUR1Y!AX1459</f>
        <v>#VALUE!</v>
      </c>
      <c r="N1460" s="102">
        <f>EUR1Y!AY1459</f>
        <v>1.5608230529427312E-2</v>
      </c>
      <c r="O1460" s="220" t="e">
        <f t="shared" si="91"/>
        <v>#VALUE!</v>
      </c>
    </row>
    <row r="1461" spans="1:15" x14ac:dyDescent="0.2">
      <c r="A1461" s="57" t="s">
        <v>44</v>
      </c>
      <c r="B1461" s="219">
        <f>_xll.qlInterestRateIndexFixingDate(IborIndex&amp;"6M",C1461,Trigger)</f>
        <v>49520</v>
      </c>
      <c r="C1461" s="219">
        <f>_xll.qlCalendarAdvance(Calendar,C1460,A1461,"f",,Trigger)</f>
        <v>49522</v>
      </c>
      <c r="D1461" s="102" t="e">
        <f>EUR1M!AP1460</f>
        <v>#VALUE!</v>
      </c>
      <c r="E1461" s="102">
        <f>EUR1M!AQ1460</f>
        <v>1.469010748289477E-2</v>
      </c>
      <c r="F1461" s="220" t="e">
        <f t="shared" si="88"/>
        <v>#VALUE!</v>
      </c>
      <c r="G1461" s="102" t="e">
        <f>EUR3M!AX1460</f>
        <v>#VALUE!</v>
      </c>
      <c r="H1461" s="102">
        <f>EUR3M!AY1460</f>
        <v>1.5134779262708788E-2</v>
      </c>
      <c r="I1461" s="220" t="e">
        <f t="shared" si="89"/>
        <v>#VALUE!</v>
      </c>
      <c r="J1461" s="102" t="e">
        <f>EUR6M!AX1460</f>
        <v>#VALUE!</v>
      </c>
      <c r="K1461" s="102">
        <f>EUR6M!AY1460</f>
        <v>1.5165894296143434E-2</v>
      </c>
      <c r="L1461" s="220" t="e">
        <f t="shared" si="90"/>
        <v>#VALUE!</v>
      </c>
      <c r="M1461" s="102" t="e">
        <f>EUR1Y!AX1460</f>
        <v>#VALUE!</v>
      </c>
      <c r="N1461" s="102">
        <f>EUR1Y!AY1460</f>
        <v>1.560137583924574E-2</v>
      </c>
      <c r="O1461" s="220" t="e">
        <f t="shared" si="91"/>
        <v>#VALUE!</v>
      </c>
    </row>
    <row r="1462" spans="1:15" x14ac:dyDescent="0.2">
      <c r="A1462" s="57" t="s">
        <v>44</v>
      </c>
      <c r="B1462" s="219">
        <f>_xll.qlInterestRateIndexFixingDate(IborIndex&amp;"6M",C1462,Trigger)</f>
        <v>49527</v>
      </c>
      <c r="C1462" s="219">
        <f>_xll.qlCalendarAdvance(Calendar,C1461,A1462,"f",,Trigger)</f>
        <v>49529</v>
      </c>
      <c r="D1462" s="102" t="e">
        <f>EUR1M!AP1461</f>
        <v>#VALUE!</v>
      </c>
      <c r="E1462" s="102">
        <f>EUR1M!AQ1461</f>
        <v>1.4683407354777932E-2</v>
      </c>
      <c r="F1462" s="220" t="e">
        <f t="shared" si="88"/>
        <v>#VALUE!</v>
      </c>
      <c r="G1462" s="102" t="e">
        <f>EUR3M!AX1461</f>
        <v>#VALUE!</v>
      </c>
      <c r="H1462" s="102">
        <f>EUR3M!AY1461</f>
        <v>1.5126914540989694E-2</v>
      </c>
      <c r="I1462" s="220" t="e">
        <f t="shared" si="89"/>
        <v>#VALUE!</v>
      </c>
      <c r="J1462" s="102" t="e">
        <f>EUR6M!AX1461</f>
        <v>#VALUE!</v>
      </c>
      <c r="K1462" s="102">
        <f>EUR6M!AY1461</f>
        <v>1.5158619668969921E-2</v>
      </c>
      <c r="L1462" s="220" t="e">
        <f t="shared" si="90"/>
        <v>#VALUE!</v>
      </c>
      <c r="M1462" s="102" t="e">
        <f>EUR1Y!AX1461</f>
        <v>#VALUE!</v>
      </c>
      <c r="N1462" s="102">
        <f>EUR1Y!AY1461</f>
        <v>1.5594538865599328E-2</v>
      </c>
      <c r="O1462" s="220" t="e">
        <f t="shared" si="91"/>
        <v>#VALUE!</v>
      </c>
    </row>
    <row r="1463" spans="1:15" x14ac:dyDescent="0.2">
      <c r="A1463" s="57" t="s">
        <v>44</v>
      </c>
      <c r="B1463" s="219">
        <f>_xll.qlInterestRateIndexFixingDate(IborIndex&amp;"6M",C1463,Trigger)</f>
        <v>49534</v>
      </c>
      <c r="C1463" s="219">
        <f>_xll.qlCalendarAdvance(Calendar,C1462,A1463,"f",,Trigger)</f>
        <v>49536</v>
      </c>
      <c r="D1463" s="102" t="e">
        <f>EUR1M!AP1462</f>
        <v>#VALUE!</v>
      </c>
      <c r="E1463" s="102">
        <f>EUR1M!AQ1462</f>
        <v>1.467672127409528E-2</v>
      </c>
      <c r="F1463" s="220" t="e">
        <f t="shared" si="88"/>
        <v>#VALUE!</v>
      </c>
      <c r="G1463" s="102" t="e">
        <f>EUR3M!AX1462</f>
        <v>#VALUE!</v>
      </c>
      <c r="H1463" s="102">
        <f>EUR3M!AY1462</f>
        <v>1.5119067818066968E-2</v>
      </c>
      <c r="I1463" s="220" t="e">
        <f t="shared" si="89"/>
        <v>#VALUE!</v>
      </c>
      <c r="J1463" s="102" t="e">
        <f>EUR6M!AX1462</f>
        <v>#VALUE!</v>
      </c>
      <c r="K1463" s="102">
        <f>EUR6M!AY1462</f>
        <v>1.5151364552731545E-2</v>
      </c>
      <c r="L1463" s="220" t="e">
        <f t="shared" si="90"/>
        <v>#VALUE!</v>
      </c>
      <c r="M1463" s="102" t="e">
        <f>EUR1Y!AX1462</f>
        <v>#VALUE!</v>
      </c>
      <c r="N1463" s="102">
        <f>EUR1Y!AY1462</f>
        <v>1.5587719775876578E-2</v>
      </c>
      <c r="O1463" s="220" t="e">
        <f t="shared" si="91"/>
        <v>#VALUE!</v>
      </c>
    </row>
    <row r="1464" spans="1:15" x14ac:dyDescent="0.2">
      <c r="A1464" s="57" t="s">
        <v>44</v>
      </c>
      <c r="B1464" s="219">
        <f>_xll.qlInterestRateIndexFixingDate(IborIndex&amp;"6M",C1464,Trigger)</f>
        <v>49541</v>
      </c>
      <c r="C1464" s="219">
        <f>_xll.qlCalendarAdvance(Calendar,C1463,A1464,"f",,Trigger)</f>
        <v>49543</v>
      </c>
      <c r="D1464" s="102" t="e">
        <f>EUR1M!AP1463</f>
        <v>#VALUE!</v>
      </c>
      <c r="E1464" s="102">
        <f>EUR1M!AQ1463</f>
        <v>1.4670049423570322E-2</v>
      </c>
      <c r="F1464" s="220" t="e">
        <f t="shared" si="88"/>
        <v>#VALUE!</v>
      </c>
      <c r="G1464" s="102" t="e">
        <f>EUR3M!AX1463</f>
        <v>#VALUE!</v>
      </c>
      <c r="H1464" s="102">
        <f>EUR3M!AY1463</f>
        <v>1.5111239294989351E-2</v>
      </c>
      <c r="I1464" s="220" t="e">
        <f t="shared" si="89"/>
        <v>#VALUE!</v>
      </c>
      <c r="J1464" s="102" t="e">
        <f>EUR6M!AX1463</f>
        <v>#VALUE!</v>
      </c>
      <c r="K1464" s="102">
        <f>EUR6M!AY1463</f>
        <v>1.5144129136042838E-2</v>
      </c>
      <c r="L1464" s="220" t="e">
        <f t="shared" si="90"/>
        <v>#VALUE!</v>
      </c>
      <c r="M1464" s="102" t="e">
        <f>EUR1Y!AX1463</f>
        <v>#VALUE!</v>
      </c>
      <c r="N1464" s="102">
        <f>EUR1Y!AY1463</f>
        <v>1.5580918737461849E-2</v>
      </c>
      <c r="O1464" s="220" t="e">
        <f t="shared" si="91"/>
        <v>#VALUE!</v>
      </c>
    </row>
    <row r="1465" spans="1:15" x14ac:dyDescent="0.2">
      <c r="A1465" s="57" t="s">
        <v>44</v>
      </c>
      <c r="B1465" s="219">
        <f>_xll.qlInterestRateIndexFixingDate(IborIndex&amp;"6M",C1465,Trigger)</f>
        <v>49548</v>
      </c>
      <c r="C1465" s="219">
        <f>_xll.qlCalendarAdvance(Calendar,C1464,A1465,"f",,Trigger)</f>
        <v>49550</v>
      </c>
      <c r="D1465" s="102" t="e">
        <f>EUR1M!AP1464</f>
        <v>#VALUE!</v>
      </c>
      <c r="E1465" s="102">
        <f>EUR1M!AQ1464</f>
        <v>1.4663919510309003E-2</v>
      </c>
      <c r="F1465" s="220" t="e">
        <f t="shared" si="88"/>
        <v>#VALUE!</v>
      </c>
      <c r="G1465" s="102" t="e">
        <f>EUR3M!AX1464</f>
        <v>#VALUE!</v>
      </c>
      <c r="H1465" s="102">
        <f>EUR3M!AY1464</f>
        <v>1.5103429172802111E-2</v>
      </c>
      <c r="I1465" s="220" t="e">
        <f t="shared" si="89"/>
        <v>#VALUE!</v>
      </c>
      <c r="J1465" s="102" t="e">
        <f>EUR6M!AX1464</f>
        <v>#VALUE!</v>
      </c>
      <c r="K1465" s="102">
        <f>EUR6M!AY1464</f>
        <v>1.5137486996502234E-2</v>
      </c>
      <c r="L1465" s="220" t="e">
        <f t="shared" si="90"/>
        <v>#VALUE!</v>
      </c>
      <c r="M1465" s="102" t="e">
        <f>EUR1Y!AX1464</f>
        <v>#VALUE!</v>
      </c>
      <c r="N1465" s="102">
        <f>EUR1Y!AY1464</f>
        <v>1.5574548230352184E-2</v>
      </c>
      <c r="O1465" s="220" t="e">
        <f t="shared" si="91"/>
        <v>#VALUE!</v>
      </c>
    </row>
    <row r="1466" spans="1:15" x14ac:dyDescent="0.2">
      <c r="A1466" s="57" t="s">
        <v>44</v>
      </c>
      <c r="B1466" s="219">
        <f>_xll.qlInterestRateIndexFixingDate(IborIndex&amp;"6M",C1466,Trigger)</f>
        <v>49555</v>
      </c>
      <c r="C1466" s="219">
        <f>_xll.qlCalendarAdvance(Calendar,C1465,A1466,"f",,Trigger)</f>
        <v>49557</v>
      </c>
      <c r="D1466" s="102" t="e">
        <f>EUR1M!AP1465</f>
        <v>#VALUE!</v>
      </c>
      <c r="E1466" s="102">
        <f>EUR1M!AQ1465</f>
        <v>1.4656749143923658E-2</v>
      </c>
      <c r="F1466" s="220" t="e">
        <f t="shared" si="88"/>
        <v>#VALUE!</v>
      </c>
      <c r="G1466" s="102" t="e">
        <f>EUR3M!AX1465</f>
        <v>#VALUE!</v>
      </c>
      <c r="H1466" s="102">
        <f>EUR3M!AY1465</f>
        <v>1.5095874537053021E-2</v>
      </c>
      <c r="I1466" s="220" t="e">
        <f t="shared" si="89"/>
        <v>#VALUE!</v>
      </c>
      <c r="J1466" s="102" t="e">
        <f>EUR6M!AX1465</f>
        <v>#VALUE!</v>
      </c>
      <c r="K1466" s="102">
        <f>EUR6M!AY1465</f>
        <v>1.5130287954501904E-2</v>
      </c>
      <c r="L1466" s="220" t="e">
        <f t="shared" si="90"/>
        <v>#VALUE!</v>
      </c>
      <c r="M1466" s="102" t="e">
        <f>EUR1Y!AX1465</f>
        <v>#VALUE!</v>
      </c>
      <c r="N1466" s="102">
        <f>EUR1Y!AY1465</f>
        <v>1.5567371484076489E-2</v>
      </c>
      <c r="O1466" s="220" t="e">
        <f t="shared" si="91"/>
        <v>#VALUE!</v>
      </c>
    </row>
    <row r="1467" spans="1:15" x14ac:dyDescent="0.2">
      <c r="A1467" s="57" t="s">
        <v>44</v>
      </c>
      <c r="B1467" s="219">
        <f>_xll.qlInterestRateIndexFixingDate(IborIndex&amp;"6M",C1467,Trigger)</f>
        <v>49562</v>
      </c>
      <c r="C1467" s="219">
        <f>_xll.qlCalendarAdvance(Calendar,C1466,A1467,"f",,Trigger)</f>
        <v>49564</v>
      </c>
      <c r="D1467" s="102" t="e">
        <f>EUR1M!AP1466</f>
        <v>#VALUE!</v>
      </c>
      <c r="E1467" s="102">
        <f>EUR1M!AQ1466</f>
        <v>1.4650121080254134E-2</v>
      </c>
      <c r="F1467" s="220" t="e">
        <f t="shared" si="88"/>
        <v>#VALUE!</v>
      </c>
      <c r="G1467" s="102" t="e">
        <f>EUR3M!AX1466</f>
        <v>#VALUE!</v>
      </c>
      <c r="H1467" s="102">
        <f>EUR3M!AY1466</f>
        <v>1.5088100764023768E-2</v>
      </c>
      <c r="I1467" s="220" t="e">
        <f t="shared" si="89"/>
        <v>#VALUE!</v>
      </c>
      <c r="J1467" s="102" t="e">
        <f>EUR6M!AX1466</f>
        <v>#VALUE!</v>
      </c>
      <c r="K1467" s="102">
        <f>EUR6M!AY1466</f>
        <v>1.5123109134501912E-2</v>
      </c>
      <c r="L1467" s="220" t="e">
        <f t="shared" si="90"/>
        <v>#VALUE!</v>
      </c>
      <c r="M1467" s="102" t="e">
        <f>EUR1Y!AX1466</f>
        <v>#VALUE!</v>
      </c>
      <c r="N1467" s="102">
        <f>EUR1Y!AY1466</f>
        <v>1.5560625603857375E-2</v>
      </c>
      <c r="O1467" s="220" t="e">
        <f t="shared" si="91"/>
        <v>#VALUE!</v>
      </c>
    </row>
    <row r="1468" spans="1:15" x14ac:dyDescent="0.2">
      <c r="A1468" s="57" t="s">
        <v>44</v>
      </c>
      <c r="B1468" s="219">
        <f>_xll.qlInterestRateIndexFixingDate(IborIndex&amp;"6M",C1468,Trigger)</f>
        <v>49569</v>
      </c>
      <c r="C1468" s="219">
        <f>_xll.qlCalendarAdvance(Calendar,C1467,A1468,"f",,Trigger)</f>
        <v>49571</v>
      </c>
      <c r="D1468" s="102" t="e">
        <f>EUR1M!AP1467</f>
        <v>#VALUE!</v>
      </c>
      <c r="E1468" s="102">
        <f>EUR1M!AQ1467</f>
        <v>1.4643507977654411E-2</v>
      </c>
      <c r="F1468" s="220" t="e">
        <f t="shared" si="88"/>
        <v>#VALUE!</v>
      </c>
      <c r="G1468" s="102" t="e">
        <f>EUR3M!AX1467</f>
        <v>#VALUE!</v>
      </c>
      <c r="H1468" s="102">
        <f>EUR3M!AY1467</f>
        <v>1.5080345979690846E-2</v>
      </c>
      <c r="I1468" s="220" t="e">
        <f t="shared" si="89"/>
        <v>#VALUE!</v>
      </c>
      <c r="J1468" s="102" t="e">
        <f>EUR6M!AX1467</f>
        <v>#VALUE!</v>
      </c>
      <c r="K1468" s="102">
        <f>EUR6M!AY1467</f>
        <v>1.5115950725088109E-2</v>
      </c>
      <c r="L1468" s="220" t="e">
        <f t="shared" si="90"/>
        <v>#VALUE!</v>
      </c>
      <c r="M1468" s="102" t="e">
        <f>EUR1Y!AX1467</f>
        <v>#VALUE!</v>
      </c>
      <c r="N1468" s="102">
        <f>EUR1Y!AY1467</f>
        <v>1.5553898444448667E-2</v>
      </c>
      <c r="O1468" s="220" t="e">
        <f t="shared" si="91"/>
        <v>#VALUE!</v>
      </c>
    </row>
    <row r="1469" spans="1:15" x14ac:dyDescent="0.2">
      <c r="A1469" s="57" t="s">
        <v>44</v>
      </c>
      <c r="B1469" s="219">
        <f>_xll.qlInterestRateIndexFixingDate(IborIndex&amp;"6M",C1469,Trigger)</f>
        <v>49576</v>
      </c>
      <c r="C1469" s="219">
        <f>_xll.qlCalendarAdvance(Calendar,C1468,A1469,"f",,Trigger)</f>
        <v>49578</v>
      </c>
      <c r="D1469" s="102" t="e">
        <f>EUR1M!AP1468</f>
        <v>#VALUE!</v>
      </c>
      <c r="E1469" s="102">
        <f>EUR1M!AQ1468</f>
        <v>1.4636565169417118E-2</v>
      </c>
      <c r="F1469" s="220" t="e">
        <f t="shared" si="88"/>
        <v>#VALUE!</v>
      </c>
      <c r="G1469" s="102" t="e">
        <f>EUR3M!AX1468</f>
        <v>#VALUE!</v>
      </c>
      <c r="H1469" s="102">
        <f>EUR3M!AY1468</f>
        <v>1.5072376713811E-2</v>
      </c>
      <c r="I1469" s="220" t="e">
        <f t="shared" si="89"/>
        <v>#VALUE!</v>
      </c>
      <c r="J1469" s="102" t="e">
        <f>EUR6M!AX1468</f>
        <v>#VALUE!</v>
      </c>
      <c r="K1469" s="102">
        <f>EUR6M!AY1468</f>
        <v>1.5108254147228826E-2</v>
      </c>
      <c r="L1469" s="220" t="e">
        <f t="shared" si="90"/>
        <v>#VALUE!</v>
      </c>
      <c r="M1469" s="102" t="e">
        <f>EUR1Y!AX1468</f>
        <v>#VALUE!</v>
      </c>
      <c r="N1469" s="102">
        <f>EUR1Y!AY1468</f>
        <v>1.5547057567737372E-2</v>
      </c>
      <c r="O1469" s="220" t="e">
        <f t="shared" si="91"/>
        <v>#VALUE!</v>
      </c>
    </row>
    <row r="1470" spans="1:15" x14ac:dyDescent="0.2">
      <c r="A1470" s="57" t="s">
        <v>44</v>
      </c>
      <c r="B1470" s="219">
        <f>_xll.qlInterestRateIndexFixingDate(IborIndex&amp;"6M",C1470,Trigger)</f>
        <v>49583</v>
      </c>
      <c r="C1470" s="219">
        <f>_xll.qlCalendarAdvance(Calendar,C1469,A1470,"f",,Trigger)</f>
        <v>49585</v>
      </c>
      <c r="D1470" s="102" t="e">
        <f>EUR1M!AP1469</f>
        <v>#VALUE!</v>
      </c>
      <c r="E1470" s="102">
        <f>EUR1M!AQ1469</f>
        <v>1.4630327386576479E-2</v>
      </c>
      <c r="F1470" s="220" t="e">
        <f t="shared" si="88"/>
        <v>#VALUE!</v>
      </c>
      <c r="G1470" s="102" t="e">
        <f>EUR3M!AX1469</f>
        <v>#VALUE!</v>
      </c>
      <c r="H1470" s="102">
        <f>EUR3M!AY1469</f>
        <v>1.5064661611708604E-2</v>
      </c>
      <c r="I1470" s="220" t="e">
        <f t="shared" si="89"/>
        <v>#VALUE!</v>
      </c>
      <c r="J1470" s="102" t="e">
        <f>EUR6M!AX1469</f>
        <v>#VALUE!</v>
      </c>
      <c r="K1470" s="102">
        <f>EUR6M!AY1469</f>
        <v>1.510114088863565E-2</v>
      </c>
      <c r="L1470" s="220" t="e">
        <f t="shared" si="90"/>
        <v>#VALUE!</v>
      </c>
      <c r="M1470" s="102" t="e">
        <f>EUR1Y!AX1469</f>
        <v>#VALUE!</v>
      </c>
      <c r="N1470" s="102">
        <f>EUR1Y!AY1469</f>
        <v>1.5540500957526734E-2</v>
      </c>
      <c r="O1470" s="220" t="e">
        <f t="shared" si="91"/>
        <v>#VALUE!</v>
      </c>
    </row>
    <row r="1471" spans="1:15" x14ac:dyDescent="0.2">
      <c r="A1471" s="57" t="s">
        <v>44</v>
      </c>
      <c r="B1471" s="219">
        <f>_xll.qlInterestRateIndexFixingDate(IborIndex&amp;"6M",C1471,Trigger)</f>
        <v>49590</v>
      </c>
      <c r="C1471" s="219">
        <f>_xll.qlCalendarAdvance(Calendar,C1470,A1471,"f",,Trigger)</f>
        <v>49592</v>
      </c>
      <c r="D1471" s="102" t="e">
        <f>EUR1M!AP1470</f>
        <v>#VALUE!</v>
      </c>
      <c r="E1471" s="102">
        <f>EUR1M!AQ1470</f>
        <v>1.4623760263553033E-2</v>
      </c>
      <c r="F1471" s="220" t="e">
        <f t="shared" si="88"/>
        <v>#VALUE!</v>
      </c>
      <c r="G1471" s="102" t="e">
        <f>EUR3M!AX1470</f>
        <v>#VALUE!</v>
      </c>
      <c r="H1471" s="102">
        <f>EUR3M!AY1470</f>
        <v>1.5056966116741254E-2</v>
      </c>
      <c r="I1471" s="220" t="e">
        <f t="shared" si="89"/>
        <v>#VALUE!</v>
      </c>
      <c r="J1471" s="102" t="e">
        <f>EUR6M!AX1470</f>
        <v>#VALUE!</v>
      </c>
      <c r="K1471" s="102">
        <f>EUR6M!AY1470</f>
        <v>1.5093865157132387E-2</v>
      </c>
      <c r="L1471" s="220" t="e">
        <f t="shared" si="90"/>
        <v>#VALUE!</v>
      </c>
      <c r="M1471" s="102" t="e">
        <f>EUR1Y!AX1470</f>
        <v>#VALUE!</v>
      </c>
      <c r="N1471" s="102">
        <f>EUR1Y!AY1470</f>
        <v>1.5533830964737148E-2</v>
      </c>
      <c r="O1471" s="220" t="e">
        <f t="shared" si="91"/>
        <v>#VALUE!</v>
      </c>
    </row>
    <row r="1472" spans="1:15" x14ac:dyDescent="0.2">
      <c r="A1472" s="57" t="s">
        <v>44</v>
      </c>
      <c r="B1472" s="219">
        <f>_xll.qlInterestRateIndexFixingDate(IborIndex&amp;"6M",C1472,Trigger)</f>
        <v>49597</v>
      </c>
      <c r="C1472" s="219">
        <f>_xll.qlCalendarAdvance(Calendar,C1471,A1472,"f",,Trigger)</f>
        <v>49599</v>
      </c>
      <c r="D1472" s="102" t="e">
        <f>EUR1M!AP1471</f>
        <v>#VALUE!</v>
      </c>
      <c r="E1472" s="102">
        <f>EUR1M!AQ1471</f>
        <v>1.4617208832503758E-2</v>
      </c>
      <c r="F1472" s="220" t="e">
        <f t="shared" si="88"/>
        <v>#VALUE!</v>
      </c>
      <c r="G1472" s="102" t="e">
        <f>EUR3M!AX1471</f>
        <v>#VALUE!</v>
      </c>
      <c r="H1472" s="102">
        <f>EUR3M!AY1471</f>
        <v>1.5049290429944658E-2</v>
      </c>
      <c r="I1472" s="220" t="e">
        <f t="shared" si="89"/>
        <v>#VALUE!</v>
      </c>
      <c r="J1472" s="102" t="e">
        <f>EUR6M!AX1471</f>
        <v>#VALUE!</v>
      </c>
      <c r="K1472" s="102">
        <f>EUR6M!AY1471</f>
        <v>1.5086977619433012E-2</v>
      </c>
      <c r="L1472" s="220" t="e">
        <f t="shared" si="90"/>
        <v>#VALUE!</v>
      </c>
      <c r="M1472" s="102" t="e">
        <f>EUR1Y!AX1471</f>
        <v>#VALUE!</v>
      </c>
      <c r="N1472" s="102">
        <f>EUR1Y!AY1471</f>
        <v>1.5527180362205026E-2</v>
      </c>
      <c r="O1472" s="220" t="e">
        <f t="shared" si="91"/>
        <v>#VALUE!</v>
      </c>
    </row>
    <row r="1473" spans="1:15" x14ac:dyDescent="0.2">
      <c r="A1473" s="57" t="s">
        <v>44</v>
      </c>
      <c r="B1473" s="219">
        <f>_xll.qlInterestRateIndexFixingDate(IborIndex&amp;"6M",C1473,Trigger)</f>
        <v>49604</v>
      </c>
      <c r="C1473" s="219">
        <f>_xll.qlCalendarAdvance(Calendar,C1472,A1473,"f",,Trigger)</f>
        <v>49606</v>
      </c>
      <c r="D1473" s="102" t="e">
        <f>EUR1M!AP1472</f>
        <v>#VALUE!</v>
      </c>
      <c r="E1473" s="102">
        <f>EUR1M!AQ1472</f>
        <v>1.4610673276154746E-2</v>
      </c>
      <c r="F1473" s="220" t="e">
        <f t="shared" si="88"/>
        <v>#VALUE!</v>
      </c>
      <c r="G1473" s="102" t="e">
        <f>EUR3M!AX1472</f>
        <v>#VALUE!</v>
      </c>
      <c r="H1473" s="102">
        <f>EUR3M!AY1472</f>
        <v>1.5041634752355398E-2</v>
      </c>
      <c r="I1473" s="220" t="e">
        <f t="shared" si="89"/>
        <v>#VALUE!</v>
      </c>
      <c r="J1473" s="102" t="e">
        <f>EUR6M!AX1472</f>
        <v>#VALUE!</v>
      </c>
      <c r="K1473" s="102">
        <f>EUR6M!AY1472</f>
        <v>1.5079927986017178E-2</v>
      </c>
      <c r="L1473" s="220" t="e">
        <f t="shared" si="90"/>
        <v>#VALUE!</v>
      </c>
      <c r="M1473" s="102" t="e">
        <f>EUR1Y!AX1472</f>
        <v>#VALUE!</v>
      </c>
      <c r="N1473" s="102">
        <f>EUR1Y!AY1472</f>
        <v>1.5520549317283368E-2</v>
      </c>
      <c r="O1473" s="220" t="e">
        <f t="shared" si="91"/>
        <v>#VALUE!</v>
      </c>
    </row>
    <row r="1474" spans="1:15" x14ac:dyDescent="0.2">
      <c r="A1474" s="57" t="s">
        <v>44</v>
      </c>
      <c r="B1474" s="219">
        <f>_xll.qlInterestRateIndexFixingDate(IborIndex&amp;"6M",C1474,Trigger)</f>
        <v>49611</v>
      </c>
      <c r="C1474" s="219">
        <f>_xll.qlCalendarAdvance(Calendar,C1473,A1474,"f",,Trigger)</f>
        <v>49613</v>
      </c>
      <c r="D1474" s="102" t="e">
        <f>EUR1M!AP1473</f>
        <v>#VALUE!</v>
      </c>
      <c r="E1474" s="102">
        <f>EUR1M!AQ1473</f>
        <v>1.4604153777237248E-2</v>
      </c>
      <c r="F1474" s="220" t="e">
        <f t="shared" si="88"/>
        <v>#VALUE!</v>
      </c>
      <c r="G1474" s="102" t="e">
        <f>EUR3M!AX1473</f>
        <v>#VALUE!</v>
      </c>
      <c r="H1474" s="102">
        <f>EUR3M!AY1473</f>
        <v>1.5033999285006577E-2</v>
      </c>
      <c r="I1474" s="220" t="e">
        <f t="shared" si="89"/>
        <v>#VALUE!</v>
      </c>
      <c r="J1474" s="102" t="e">
        <f>EUR6M!AX1473</f>
        <v>#VALUE!</v>
      </c>
      <c r="K1474" s="102">
        <f>EUR6M!AY1473</f>
        <v>1.5073439451519059E-2</v>
      </c>
      <c r="L1474" s="220" t="e">
        <f t="shared" si="90"/>
        <v>#VALUE!</v>
      </c>
      <c r="M1474" s="102" t="e">
        <f>EUR1Y!AX1473</f>
        <v>#VALUE!</v>
      </c>
      <c r="N1474" s="102">
        <f>EUR1Y!AY1473</f>
        <v>1.551393799732234E-2</v>
      </c>
      <c r="O1474" s="220" t="e">
        <f t="shared" si="91"/>
        <v>#VALUE!</v>
      </c>
    </row>
    <row r="1475" spans="1:15" x14ac:dyDescent="0.2">
      <c r="A1475" s="57" t="s">
        <v>44</v>
      </c>
      <c r="B1475" s="219">
        <f>_xll.qlInterestRateIndexFixingDate(IborIndex&amp;"6M",C1475,Trigger)</f>
        <v>49618</v>
      </c>
      <c r="C1475" s="219">
        <f>_xll.qlCalendarAdvance(Calendar,C1474,A1475,"f",,Trigger)</f>
        <v>49620</v>
      </c>
      <c r="D1475" s="102" t="e">
        <f>EUR1M!AP1474</f>
        <v>#VALUE!</v>
      </c>
      <c r="E1475" s="102">
        <f>EUR1M!AQ1474</f>
        <v>1.4597650518467044E-2</v>
      </c>
      <c r="F1475" s="220" t="e">
        <f t="shared" si="88"/>
        <v>#VALUE!</v>
      </c>
      <c r="G1475" s="102" t="e">
        <f>EUR3M!AX1474</f>
        <v>#VALUE!</v>
      </c>
      <c r="H1475" s="102">
        <f>EUR3M!AY1474</f>
        <v>1.5026384228929556E-2</v>
      </c>
      <c r="I1475" s="220" t="e">
        <f t="shared" si="89"/>
        <v>#VALUE!</v>
      </c>
      <c r="J1475" s="102" t="e">
        <f>EUR6M!AX1474</f>
        <v>#VALUE!</v>
      </c>
      <c r="K1475" s="102">
        <f>EUR6M!AY1474</f>
        <v>1.5066429196466563E-2</v>
      </c>
      <c r="L1475" s="220" t="e">
        <f t="shared" si="90"/>
        <v>#VALUE!</v>
      </c>
      <c r="M1475" s="102" t="e">
        <f>EUR1Y!AX1474</f>
        <v>#VALUE!</v>
      </c>
      <c r="N1475" s="102">
        <f>EUR1Y!AY1474</f>
        <v>1.5507346569668621E-2</v>
      </c>
      <c r="O1475" s="220" t="e">
        <f t="shared" si="91"/>
        <v>#VALUE!</v>
      </c>
    </row>
    <row r="1476" spans="1:15" x14ac:dyDescent="0.2">
      <c r="A1476" s="57" t="s">
        <v>44</v>
      </c>
      <c r="B1476" s="219">
        <f>_xll.qlInterestRateIndexFixingDate(IborIndex&amp;"6M",C1476,Trigger)</f>
        <v>49625</v>
      </c>
      <c r="C1476" s="219">
        <f>_xll.qlCalendarAdvance(Calendar,C1475,A1476,"f",,Trigger)</f>
        <v>49627</v>
      </c>
      <c r="D1476" s="102" t="e">
        <f>EUR1M!AP1475</f>
        <v>#VALUE!</v>
      </c>
      <c r="E1476" s="102">
        <f>EUR1M!AQ1475</f>
        <v>1.4591163682570222E-2</v>
      </c>
      <c r="F1476" s="220" t="e">
        <f t="shared" ref="F1476:F1539" si="92">(D1476-E1476)*10000</f>
        <v>#VALUE!</v>
      </c>
      <c r="G1476" s="102" t="e">
        <f>EUR3M!AX1475</f>
        <v>#VALUE!</v>
      </c>
      <c r="H1476" s="102">
        <f>EUR3M!AY1475</f>
        <v>1.5018789785157444E-2</v>
      </c>
      <c r="I1476" s="220" t="e">
        <f t="shared" ref="I1476:I1539" si="93">(G1476-H1476)*10000</f>
        <v>#VALUE!</v>
      </c>
      <c r="J1476" s="102" t="e">
        <f>EUR6M!AX1475</f>
        <v>#VALUE!</v>
      </c>
      <c r="K1476" s="102">
        <f>EUR6M!AY1475</f>
        <v>1.5059440860620296E-2</v>
      </c>
      <c r="L1476" s="220" t="e">
        <f t="shared" ref="L1476:L1539" si="94">(J1476-K1476)*10000</f>
        <v>#VALUE!</v>
      </c>
      <c r="M1476" s="102" t="e">
        <f>EUR1Y!AX1475</f>
        <v>#VALUE!</v>
      </c>
      <c r="N1476" s="102">
        <f>EUR1Y!AY1475</f>
        <v>1.550077520166563E-2</v>
      </c>
      <c r="O1476" s="220" t="e">
        <f t="shared" ref="O1476:O1539" si="95">(M1476-N1476)*10000</f>
        <v>#VALUE!</v>
      </c>
    </row>
    <row r="1477" spans="1:15" x14ac:dyDescent="0.2">
      <c r="A1477" s="57" t="s">
        <v>44</v>
      </c>
      <c r="B1477" s="219">
        <f>_xll.qlInterestRateIndexFixingDate(IborIndex&amp;"6M",C1477,Trigger)</f>
        <v>49632</v>
      </c>
      <c r="C1477" s="219">
        <f>_xll.qlCalendarAdvance(Calendar,C1476,A1477,"f",,Trigger)</f>
        <v>49634</v>
      </c>
      <c r="D1477" s="102" t="e">
        <f>EUR1M!AP1476</f>
        <v>#VALUE!</v>
      </c>
      <c r="E1477" s="102">
        <f>EUR1M!AQ1476</f>
        <v>1.4584693452275454E-2</v>
      </c>
      <c r="F1477" s="220" t="e">
        <f t="shared" si="92"/>
        <v>#VALUE!</v>
      </c>
      <c r="G1477" s="102" t="e">
        <f>EUR3M!AX1476</f>
        <v>#VALUE!</v>
      </c>
      <c r="H1477" s="102">
        <f>EUR3M!AY1476</f>
        <v>1.5011216154720734E-2</v>
      </c>
      <c r="I1477" s="220" t="e">
        <f t="shared" si="93"/>
        <v>#VALUE!</v>
      </c>
      <c r="J1477" s="102" t="e">
        <f>EUR6M!AX1476</f>
        <v>#VALUE!</v>
      </c>
      <c r="K1477" s="102">
        <f>EUR6M!AY1476</f>
        <v>1.5052474632549419E-2</v>
      </c>
      <c r="L1477" s="220" t="e">
        <f t="shared" si="94"/>
        <v>#VALUE!</v>
      </c>
      <c r="M1477" s="102" t="e">
        <f>EUR1Y!AX1476</f>
        <v>#VALUE!</v>
      </c>
      <c r="N1477" s="102">
        <f>EUR1Y!AY1476</f>
        <v>1.5494224060653074E-2</v>
      </c>
      <c r="O1477" s="220" t="e">
        <f t="shared" si="95"/>
        <v>#VALUE!</v>
      </c>
    </row>
    <row r="1478" spans="1:15" x14ac:dyDescent="0.2">
      <c r="A1478" s="57" t="s">
        <v>44</v>
      </c>
      <c r="B1478" s="219">
        <f>_xll.qlInterestRateIndexFixingDate(IborIndex&amp;"6M",C1478,Trigger)</f>
        <v>49639</v>
      </c>
      <c r="C1478" s="219">
        <f>_xll.qlCalendarAdvance(Calendar,C1477,A1478,"f",,Trigger)</f>
        <v>49641</v>
      </c>
      <c r="D1478" s="102" t="e">
        <f>EUR1M!AP1477</f>
        <v>#VALUE!</v>
      </c>
      <c r="E1478" s="102">
        <f>EUR1M!AQ1477</f>
        <v>1.4578240010303676E-2</v>
      </c>
      <c r="F1478" s="220" t="e">
        <f t="shared" si="92"/>
        <v>#VALUE!</v>
      </c>
      <c r="G1478" s="102" t="e">
        <f>EUR3M!AX1477</f>
        <v>#VALUE!</v>
      </c>
      <c r="H1478" s="102">
        <f>EUR3M!AY1477</f>
        <v>1.5003663538645578E-2</v>
      </c>
      <c r="I1478" s="220" t="e">
        <f t="shared" si="93"/>
        <v>#VALUE!</v>
      </c>
      <c r="J1478" s="102" t="e">
        <f>EUR6M!AX1477</f>
        <v>#VALUE!</v>
      </c>
      <c r="K1478" s="102">
        <f>EUR6M!AY1477</f>
        <v>1.5045530700821338E-2</v>
      </c>
      <c r="L1478" s="220" t="e">
        <f t="shared" si="94"/>
        <v>#VALUE!</v>
      </c>
      <c r="M1478" s="102" t="e">
        <f>EUR1Y!AX1477</f>
        <v>#VALUE!</v>
      </c>
      <c r="N1478" s="102">
        <f>EUR1Y!AY1477</f>
        <v>1.5488058472322623E-2</v>
      </c>
      <c r="O1478" s="220" t="e">
        <f t="shared" si="95"/>
        <v>#VALUE!</v>
      </c>
    </row>
    <row r="1479" spans="1:15" x14ac:dyDescent="0.2">
      <c r="A1479" s="57" t="s">
        <v>44</v>
      </c>
      <c r="B1479" s="219">
        <f>_xll.qlInterestRateIndexFixingDate(IborIndex&amp;"6M",C1479,Trigger)</f>
        <v>49646</v>
      </c>
      <c r="C1479" s="219">
        <f>_xll.qlCalendarAdvance(Calendar,C1478,A1479,"f",,Trigger)</f>
        <v>49648</v>
      </c>
      <c r="D1479" s="102" t="e">
        <f>EUR1M!AP1478</f>
        <v>#VALUE!</v>
      </c>
      <c r="E1479" s="102">
        <f>EUR1M!AQ1478</f>
        <v>1.4571803539378403E-2</v>
      </c>
      <c r="F1479" s="220" t="e">
        <f t="shared" si="92"/>
        <v>#VALUE!</v>
      </c>
      <c r="G1479" s="102" t="e">
        <f>EUR3M!AX1478</f>
        <v>#VALUE!</v>
      </c>
      <c r="H1479" s="102">
        <f>EUR3M!AY1478</f>
        <v>1.499635410061617E-2</v>
      </c>
      <c r="I1479" s="220" t="e">
        <f t="shared" si="93"/>
        <v>#VALUE!</v>
      </c>
      <c r="J1479" s="102" t="e">
        <f>EUR6M!AX1478</f>
        <v>#VALUE!</v>
      </c>
      <c r="K1479" s="102">
        <f>EUR6M!AY1478</f>
        <v>1.5038090083408865E-2</v>
      </c>
      <c r="L1479" s="220" t="e">
        <f t="shared" si="94"/>
        <v>#VALUE!</v>
      </c>
      <c r="M1479" s="102" t="e">
        <f>EUR1Y!AX1478</f>
        <v>#VALUE!</v>
      </c>
      <c r="N1479" s="102">
        <f>EUR1Y!AY1478</f>
        <v>1.5481183128945704E-2</v>
      </c>
      <c r="O1479" s="220" t="e">
        <f t="shared" si="95"/>
        <v>#VALUE!</v>
      </c>
    </row>
    <row r="1480" spans="1:15" x14ac:dyDescent="0.2">
      <c r="A1480" s="57" t="s">
        <v>44</v>
      </c>
      <c r="B1480" s="219">
        <f>_xll.qlInterestRateIndexFixingDate(IborIndex&amp;"6M",C1480,Trigger)</f>
        <v>49653</v>
      </c>
      <c r="C1480" s="219">
        <f>_xll.qlCalendarAdvance(Calendar,C1479,A1480,"f",,Trigger)</f>
        <v>49655</v>
      </c>
      <c r="D1480" s="102" t="e">
        <f>EUR1M!AP1479</f>
        <v>#VALUE!</v>
      </c>
      <c r="E1480" s="102">
        <f>EUR1M!AQ1479</f>
        <v>1.4565384222217988E-2</v>
      </c>
      <c r="F1480" s="220" t="e">
        <f t="shared" si="92"/>
        <v>#VALUE!</v>
      </c>
      <c r="G1480" s="102" t="e">
        <f>EUR3M!AX1479</f>
        <v>#VALUE!</v>
      </c>
      <c r="H1480" s="102">
        <f>EUR3M!AY1479</f>
        <v>1.4988842860872579E-2</v>
      </c>
      <c r="I1480" s="220" t="e">
        <f t="shared" si="93"/>
        <v>#VALUE!</v>
      </c>
      <c r="J1480" s="102" t="e">
        <f>EUR6M!AX1479</f>
        <v>#VALUE!</v>
      </c>
      <c r="K1480" s="102">
        <f>EUR6M!AY1479</f>
        <v>1.5031195509434209E-2</v>
      </c>
      <c r="L1480" s="220" t="e">
        <f t="shared" si="94"/>
        <v>#VALUE!</v>
      </c>
      <c r="M1480" s="102" t="e">
        <f>EUR1Y!AX1479</f>
        <v>#VALUE!</v>
      </c>
      <c r="N1480" s="102">
        <f>EUR1Y!AY1479</f>
        <v>1.5474693672915067E-2</v>
      </c>
      <c r="O1480" s="220" t="e">
        <f t="shared" si="95"/>
        <v>#VALUE!</v>
      </c>
    </row>
    <row r="1481" spans="1:15" x14ac:dyDescent="0.2">
      <c r="A1481" s="57" t="s">
        <v>44</v>
      </c>
      <c r="B1481" s="219">
        <f>_xll.qlInterestRateIndexFixingDate(IborIndex&amp;"6M",C1481,Trigger)</f>
        <v>49660</v>
      </c>
      <c r="C1481" s="219">
        <f>_xll.qlCalendarAdvance(Calendar,C1480,A1481,"f",,Trigger)</f>
        <v>49662</v>
      </c>
      <c r="D1481" s="102" t="e">
        <f>EUR1M!AP1480</f>
        <v>#VALUE!</v>
      </c>
      <c r="E1481" s="102">
        <f>EUR1M!AQ1480</f>
        <v>1.4558982241551105E-2</v>
      </c>
      <c r="F1481" s="220" t="e">
        <f t="shared" si="92"/>
        <v>#VALUE!</v>
      </c>
      <c r="G1481" s="102" t="e">
        <f>EUR3M!AX1480</f>
        <v>#VALUE!</v>
      </c>
      <c r="H1481" s="102">
        <f>EUR3M!AY1480</f>
        <v>1.498135322315992E-2</v>
      </c>
      <c r="I1481" s="220" t="e">
        <f t="shared" si="93"/>
        <v>#VALUE!</v>
      </c>
      <c r="J1481" s="102" t="e">
        <f>EUR6M!AX1480</f>
        <v>#VALUE!</v>
      </c>
      <c r="K1481" s="102">
        <f>EUR6M!AY1480</f>
        <v>1.5024323841145984E-2</v>
      </c>
      <c r="L1481" s="220" t="e">
        <f t="shared" si="94"/>
        <v>#VALUE!</v>
      </c>
      <c r="M1481" s="102" t="e">
        <f>EUR1Y!AX1480</f>
        <v>#VALUE!</v>
      </c>
      <c r="N1481" s="102">
        <f>EUR1Y!AY1480</f>
        <v>1.5468225113204526E-2</v>
      </c>
      <c r="O1481" s="220" t="e">
        <f t="shared" si="95"/>
        <v>#VALUE!</v>
      </c>
    </row>
    <row r="1482" spans="1:15" x14ac:dyDescent="0.2">
      <c r="A1482" s="57" t="s">
        <v>44</v>
      </c>
      <c r="B1482" s="219">
        <f>_xll.qlInterestRateIndexFixingDate(IborIndex&amp;"6M",C1482,Trigger)</f>
        <v>49664</v>
      </c>
      <c r="C1482" s="219">
        <f>_xll.qlCalendarAdvance(Calendar,C1481,A1482,"f",,Trigger)</f>
        <v>49670</v>
      </c>
      <c r="D1482" s="102" t="e">
        <f>EUR1M!AP1481</f>
        <v>#VALUE!</v>
      </c>
      <c r="E1482" s="102">
        <f>EUR1M!AQ1481</f>
        <v>1.4549866990638323E-2</v>
      </c>
      <c r="F1482" s="220" t="e">
        <f t="shared" si="92"/>
        <v>#VALUE!</v>
      </c>
      <c r="G1482" s="102" t="e">
        <f>EUR3M!AX1481</f>
        <v>#VALUE!</v>
      </c>
      <c r="H1482" s="102">
        <f>EUR3M!AY1481</f>
        <v>1.4972820346533983E-2</v>
      </c>
      <c r="I1482" s="220" t="e">
        <f t="shared" si="93"/>
        <v>#VALUE!</v>
      </c>
      <c r="J1482" s="102" t="e">
        <f>EUR6M!AX1481</f>
        <v>#VALUE!</v>
      </c>
      <c r="K1482" s="102">
        <f>EUR6M!AY1481</f>
        <v>1.5015051871314942E-2</v>
      </c>
      <c r="L1482" s="220" t="e">
        <f t="shared" si="94"/>
        <v>#VALUE!</v>
      </c>
      <c r="M1482" s="102" t="e">
        <f>EUR1Y!AX1481</f>
        <v>#VALUE!</v>
      </c>
      <c r="N1482" s="102">
        <f>EUR1Y!AY1481</f>
        <v>1.5459136629118183E-2</v>
      </c>
      <c r="O1482" s="220" t="e">
        <f t="shared" si="95"/>
        <v>#VALUE!</v>
      </c>
    </row>
    <row r="1483" spans="1:15" x14ac:dyDescent="0.2">
      <c r="A1483" s="57" t="s">
        <v>44</v>
      </c>
      <c r="B1483" s="219">
        <f>_xll.qlInterestRateIndexFixingDate(IborIndex&amp;"6M",C1483,Trigger)</f>
        <v>49674</v>
      </c>
      <c r="C1483" s="219">
        <f>_xll.qlCalendarAdvance(Calendar,C1482,A1483,"f",,Trigger)</f>
        <v>49677</v>
      </c>
      <c r="D1483" s="102" t="e">
        <f>EUR1M!AP1482</f>
        <v>#VALUE!</v>
      </c>
      <c r="E1483" s="102">
        <f>EUR1M!AQ1482</f>
        <v>1.4543507873598926E-2</v>
      </c>
      <c r="F1483" s="220" t="e">
        <f t="shared" si="92"/>
        <v>#VALUE!</v>
      </c>
      <c r="G1483" s="102" t="e">
        <f>EUR3M!AX1482</f>
        <v>#VALUE!</v>
      </c>
      <c r="H1483" s="102">
        <f>EUR3M!AY1482</f>
        <v>1.496537767577912E-2</v>
      </c>
      <c r="I1483" s="220" t="e">
        <f t="shared" si="93"/>
        <v>#VALUE!</v>
      </c>
      <c r="J1483" s="102" t="e">
        <f>EUR6M!AX1482</f>
        <v>#VALUE!</v>
      </c>
      <c r="K1483" s="102">
        <f>EUR6M!AY1482</f>
        <v>1.5008232267089439E-2</v>
      </c>
      <c r="L1483" s="220" t="e">
        <f t="shared" si="94"/>
        <v>#VALUE!</v>
      </c>
      <c r="M1483" s="102" t="e">
        <f>EUR1Y!AX1482</f>
        <v>#VALUE!</v>
      </c>
      <c r="N1483" s="102">
        <f>EUR1Y!AY1482</f>
        <v>1.545271815602331E-2</v>
      </c>
      <c r="O1483" s="220" t="e">
        <f t="shared" si="95"/>
        <v>#VALUE!</v>
      </c>
    </row>
    <row r="1484" spans="1:15" x14ac:dyDescent="0.2">
      <c r="A1484" s="57" t="s">
        <v>44</v>
      </c>
      <c r="B1484" s="219">
        <f>_xll.qlInterestRateIndexFixingDate(IborIndex&amp;"6M",C1484,Trigger)</f>
        <v>49682</v>
      </c>
      <c r="C1484" s="219">
        <f>_xll.qlCalendarAdvance(Calendar,C1483,A1484,"f",,Trigger)</f>
        <v>49684</v>
      </c>
      <c r="D1484" s="102" t="e">
        <f>EUR1M!AP1483</f>
        <v>#VALUE!</v>
      </c>
      <c r="E1484" s="102">
        <f>EUR1M!AQ1483</f>
        <v>1.4537166719527417E-2</v>
      </c>
      <c r="F1484" s="220" t="e">
        <f t="shared" si="92"/>
        <v>#VALUE!</v>
      </c>
      <c r="G1484" s="102" t="e">
        <f>EUR3M!AX1483</f>
        <v>#VALUE!</v>
      </c>
      <c r="H1484" s="102">
        <f>EUR3M!AY1483</f>
        <v>1.4957957238818842E-2</v>
      </c>
      <c r="I1484" s="220" t="e">
        <f t="shared" si="93"/>
        <v>#VALUE!</v>
      </c>
      <c r="J1484" s="102" t="e">
        <f>EUR6M!AX1483</f>
        <v>#VALUE!</v>
      </c>
      <c r="K1484" s="102">
        <f>EUR6M!AY1483</f>
        <v>1.5001436171375995E-2</v>
      </c>
      <c r="L1484" s="220" t="e">
        <f t="shared" si="94"/>
        <v>#VALUE!</v>
      </c>
      <c r="M1484" s="102" t="e">
        <f>EUR1Y!AX1483</f>
        <v>#VALUE!</v>
      </c>
      <c r="N1484" s="102">
        <f>EUR1Y!AY1483</f>
        <v>1.5446321139943835E-2</v>
      </c>
      <c r="O1484" s="220" t="e">
        <f t="shared" si="95"/>
        <v>#VALUE!</v>
      </c>
    </row>
    <row r="1485" spans="1:15" x14ac:dyDescent="0.2">
      <c r="A1485" s="57" t="s">
        <v>44</v>
      </c>
      <c r="B1485" s="219">
        <f>_xll.qlInterestRateIndexFixingDate(IborIndex&amp;"6M",C1485,Trigger)</f>
        <v>49689</v>
      </c>
      <c r="C1485" s="219">
        <f>_xll.qlCalendarAdvance(Calendar,C1484,A1485,"f",,Trigger)</f>
        <v>49691</v>
      </c>
      <c r="D1485" s="102" t="e">
        <f>EUR1M!AP1484</f>
        <v>#VALUE!</v>
      </c>
      <c r="E1485" s="102">
        <f>EUR1M!AQ1484</f>
        <v>1.4530843711139572E-2</v>
      </c>
      <c r="F1485" s="220" t="e">
        <f t="shared" si="92"/>
        <v>#VALUE!</v>
      </c>
      <c r="G1485" s="102" t="e">
        <f>EUR3M!AX1484</f>
        <v>#VALUE!</v>
      </c>
      <c r="H1485" s="102">
        <f>EUR3M!AY1484</f>
        <v>1.4950559236666862E-2</v>
      </c>
      <c r="I1485" s="220" t="e">
        <f t="shared" si="93"/>
        <v>#VALUE!</v>
      </c>
      <c r="J1485" s="102" t="e">
        <f>EUR6M!AX1484</f>
        <v>#VALUE!</v>
      </c>
      <c r="K1485" s="102">
        <f>EUR6M!AY1484</f>
        <v>1.499466377272796E-2</v>
      </c>
      <c r="L1485" s="220" t="e">
        <f t="shared" si="94"/>
        <v>#VALUE!</v>
      </c>
      <c r="M1485" s="102" t="e">
        <f>EUR1Y!AX1484</f>
        <v>#VALUE!</v>
      </c>
      <c r="N1485" s="102">
        <f>EUR1Y!AY1484</f>
        <v>1.5439945748188549E-2</v>
      </c>
      <c r="O1485" s="220" t="e">
        <f t="shared" si="95"/>
        <v>#VALUE!</v>
      </c>
    </row>
    <row r="1486" spans="1:15" x14ac:dyDescent="0.2">
      <c r="A1486" s="57" t="s">
        <v>44</v>
      </c>
      <c r="B1486" s="219">
        <f>_xll.qlInterestRateIndexFixingDate(IborIndex&amp;"6M",C1486,Trigger)</f>
        <v>49696</v>
      </c>
      <c r="C1486" s="219">
        <f>_xll.qlCalendarAdvance(Calendar,C1485,A1486,"f",,Trigger)</f>
        <v>49698</v>
      </c>
      <c r="D1486" s="102" t="e">
        <f>EUR1M!AP1485</f>
        <v>#VALUE!</v>
      </c>
      <c r="E1486" s="102">
        <f>EUR1M!AQ1485</f>
        <v>1.4524539031161486E-2</v>
      </c>
      <c r="F1486" s="220" t="e">
        <f t="shared" si="92"/>
        <v>#VALUE!</v>
      </c>
      <c r="G1486" s="102" t="e">
        <f>EUR3M!AX1485</f>
        <v>#VALUE!</v>
      </c>
      <c r="H1486" s="102">
        <f>EUR3M!AY1485</f>
        <v>1.4943183870335133E-2</v>
      </c>
      <c r="I1486" s="220" t="e">
        <f t="shared" si="93"/>
        <v>#VALUE!</v>
      </c>
      <c r="J1486" s="102" t="e">
        <f>EUR6M!AX1485</f>
        <v>#VALUE!</v>
      </c>
      <c r="K1486" s="102">
        <f>EUR6M!AY1485</f>
        <v>1.4987915259698245E-2</v>
      </c>
      <c r="L1486" s="220" t="e">
        <f t="shared" si="94"/>
        <v>#VALUE!</v>
      </c>
      <c r="M1486" s="102" t="e">
        <f>EUR1Y!AX1485</f>
        <v>#VALUE!</v>
      </c>
      <c r="N1486" s="102">
        <f>EUR1Y!AY1485</f>
        <v>1.5433592148063405E-2</v>
      </c>
      <c r="O1486" s="220" t="e">
        <f t="shared" si="95"/>
        <v>#VALUE!</v>
      </c>
    </row>
    <row r="1487" spans="1:15" x14ac:dyDescent="0.2">
      <c r="A1487" s="57" t="s">
        <v>44</v>
      </c>
      <c r="B1487" s="219">
        <f>_xll.qlInterestRateIndexFixingDate(IborIndex&amp;"6M",C1487,Trigger)</f>
        <v>49703</v>
      </c>
      <c r="C1487" s="219">
        <f>_xll.qlCalendarAdvance(Calendar,C1486,A1487,"f",,Trigger)</f>
        <v>49705</v>
      </c>
      <c r="D1487" s="102" t="e">
        <f>EUR1M!AP1486</f>
        <v>#VALUE!</v>
      </c>
      <c r="E1487" s="102">
        <f>EUR1M!AQ1486</f>
        <v>1.4518562530006782E-2</v>
      </c>
      <c r="F1487" s="220" t="e">
        <f t="shared" si="92"/>
        <v>#VALUE!</v>
      </c>
      <c r="G1487" s="102" t="e">
        <f>EUR3M!AX1486</f>
        <v>#VALUE!</v>
      </c>
      <c r="H1487" s="102">
        <f>EUR3M!AY1486</f>
        <v>1.4936042758256107E-2</v>
      </c>
      <c r="I1487" s="220" t="e">
        <f t="shared" si="93"/>
        <v>#VALUE!</v>
      </c>
      <c r="J1487" s="102" t="e">
        <f>EUR6M!AX1486</f>
        <v>#VALUE!</v>
      </c>
      <c r="K1487" s="102">
        <f>EUR6M!AY1486</f>
        <v>1.4981190820835365E-2</v>
      </c>
      <c r="L1487" s="220" t="e">
        <f t="shared" si="94"/>
        <v>#VALUE!</v>
      </c>
      <c r="M1487" s="102" t="e">
        <f>EUR1Y!AX1486</f>
        <v>#VALUE!</v>
      </c>
      <c r="N1487" s="102">
        <f>EUR1Y!AY1486</f>
        <v>1.5427260506870637E-2</v>
      </c>
      <c r="O1487" s="220" t="e">
        <f t="shared" si="95"/>
        <v>#VALUE!</v>
      </c>
    </row>
    <row r="1488" spans="1:15" x14ac:dyDescent="0.2">
      <c r="A1488" s="57" t="s">
        <v>44</v>
      </c>
      <c r="B1488" s="219">
        <f>_xll.qlInterestRateIndexFixingDate(IborIndex&amp;"6M",C1488,Trigger)</f>
        <v>49710</v>
      </c>
      <c r="C1488" s="219">
        <f>_xll.qlCalendarAdvance(Calendar,C1487,A1488,"f",,Trigger)</f>
        <v>49712</v>
      </c>
      <c r="D1488" s="102" t="e">
        <f>EUR1M!AP1487</f>
        <v>#VALUE!</v>
      </c>
      <c r="E1488" s="102">
        <f>EUR1M!AQ1487</f>
        <v>1.4512292859940906E-2</v>
      </c>
      <c r="F1488" s="220" t="e">
        <f t="shared" si="92"/>
        <v>#VALUE!</v>
      </c>
      <c r="G1488" s="102" t="e">
        <f>EUR3M!AX1487</f>
        <v>#VALUE!</v>
      </c>
      <c r="H1488" s="102">
        <f>EUR3M!AY1487</f>
        <v>1.4928711886939006E-2</v>
      </c>
      <c r="I1488" s="220" t="e">
        <f t="shared" si="93"/>
        <v>#VALUE!</v>
      </c>
      <c r="J1488" s="102" t="e">
        <f>EUR6M!AX1487</f>
        <v>#VALUE!</v>
      </c>
      <c r="K1488" s="102">
        <f>EUR6M!AY1487</f>
        <v>1.4974490644687838E-2</v>
      </c>
      <c r="L1488" s="220" t="e">
        <f t="shared" si="94"/>
        <v>#VALUE!</v>
      </c>
      <c r="M1488" s="102" t="e">
        <f>EUR1Y!AX1487</f>
        <v>#VALUE!</v>
      </c>
      <c r="N1488" s="102">
        <f>EUR1Y!AY1487</f>
        <v>1.5420950991910737E-2</v>
      </c>
      <c r="O1488" s="220" t="e">
        <f t="shared" si="95"/>
        <v>#VALUE!</v>
      </c>
    </row>
    <row r="1489" spans="1:15" x14ac:dyDescent="0.2">
      <c r="A1489" s="57" t="s">
        <v>44</v>
      </c>
      <c r="B1489" s="219">
        <f>_xll.qlInterestRateIndexFixingDate(IborIndex&amp;"6M",C1489,Trigger)</f>
        <v>49717</v>
      </c>
      <c r="C1489" s="219">
        <f>_xll.qlCalendarAdvance(Calendar,C1488,A1489,"f",,Trigger)</f>
        <v>49719</v>
      </c>
      <c r="D1489" s="102" t="e">
        <f>EUR1M!AP1488</f>
        <v>#VALUE!</v>
      </c>
      <c r="E1489" s="102">
        <f>EUR1M!AQ1488</f>
        <v>1.450604203860726E-2</v>
      </c>
      <c r="F1489" s="220" t="e">
        <f t="shared" si="92"/>
        <v>#VALUE!</v>
      </c>
      <c r="G1489" s="102" t="e">
        <f>EUR3M!AX1488</f>
        <v>#VALUE!</v>
      </c>
      <c r="H1489" s="102">
        <f>EUR3M!AY1488</f>
        <v>1.4921404239004232E-2</v>
      </c>
      <c r="I1489" s="220" t="e">
        <f t="shared" si="93"/>
        <v>#VALUE!</v>
      </c>
      <c r="J1489" s="102" t="e">
        <f>EUR6M!AX1488</f>
        <v>#VALUE!</v>
      </c>
      <c r="K1489" s="102">
        <f>EUR6M!AY1488</f>
        <v>1.4967814919801986E-2</v>
      </c>
      <c r="L1489" s="220" t="e">
        <f t="shared" si="94"/>
        <v>#VALUE!</v>
      </c>
      <c r="M1489" s="102" t="e">
        <f>EUR1Y!AX1488</f>
        <v>#VALUE!</v>
      </c>
      <c r="N1489" s="102">
        <f>EUR1Y!AY1488</f>
        <v>1.5414663770480919E-2</v>
      </c>
      <c r="O1489" s="220" t="e">
        <f t="shared" si="95"/>
        <v>#VALUE!</v>
      </c>
    </row>
    <row r="1490" spans="1:15" x14ac:dyDescent="0.2">
      <c r="A1490" s="57" t="s">
        <v>44</v>
      </c>
      <c r="B1490" s="219">
        <f>_xll.qlInterestRateIndexFixingDate(IborIndex&amp;"6M",C1490,Trigger)</f>
        <v>49724</v>
      </c>
      <c r="C1490" s="219">
        <f>_xll.qlCalendarAdvance(Calendar,C1489,A1490,"f",,Trigger)</f>
        <v>49726</v>
      </c>
      <c r="D1490" s="102" t="e">
        <f>EUR1M!AP1489</f>
        <v>#VALUE!</v>
      </c>
      <c r="E1490" s="102">
        <f>EUR1M!AQ1489</f>
        <v>1.4499810248706597E-2</v>
      </c>
      <c r="F1490" s="220" t="e">
        <f t="shared" si="92"/>
        <v>#VALUE!</v>
      </c>
      <c r="G1490" s="102" t="e">
        <f>EUR3M!AX1489</f>
        <v>#VALUE!</v>
      </c>
      <c r="H1490" s="102">
        <f>EUR3M!AY1489</f>
        <v>1.4914120015454557E-2</v>
      </c>
      <c r="I1490" s="220" t="e">
        <f t="shared" si="93"/>
        <v>#VALUE!</v>
      </c>
      <c r="J1490" s="102" t="e">
        <f>EUR6M!AX1489</f>
        <v>#VALUE!</v>
      </c>
      <c r="K1490" s="102">
        <f>EUR6M!AY1489</f>
        <v>1.4961163834722811E-2</v>
      </c>
      <c r="L1490" s="220" t="e">
        <f t="shared" si="94"/>
        <v>#VALUE!</v>
      </c>
      <c r="M1490" s="102" t="e">
        <f>EUR1Y!AX1489</f>
        <v>#VALUE!</v>
      </c>
      <c r="N1490" s="102">
        <f>EUR1Y!AY1489</f>
        <v>1.5408399009875775E-2</v>
      </c>
      <c r="O1490" s="220" t="e">
        <f t="shared" si="95"/>
        <v>#VALUE!</v>
      </c>
    </row>
    <row r="1491" spans="1:15" x14ac:dyDescent="0.2">
      <c r="A1491" s="57" t="s">
        <v>44</v>
      </c>
      <c r="B1491" s="219">
        <f>_xll.qlInterestRateIndexFixingDate(IborIndex&amp;"6M",C1491,Trigger)</f>
        <v>49731</v>
      </c>
      <c r="C1491" s="219">
        <f>_xll.qlCalendarAdvance(Calendar,C1490,A1491,"f",,Trigger)</f>
        <v>49733</v>
      </c>
      <c r="D1491" s="102" t="e">
        <f>EUR1M!AP1490</f>
        <v>#VALUE!</v>
      </c>
      <c r="E1491" s="102">
        <f>EUR1M!AQ1490</f>
        <v>1.4493296952606314E-2</v>
      </c>
      <c r="F1491" s="220" t="e">
        <f t="shared" si="92"/>
        <v>#VALUE!</v>
      </c>
      <c r="G1491" s="102" t="e">
        <f>EUR3M!AX1490</f>
        <v>#VALUE!</v>
      </c>
      <c r="H1491" s="102">
        <f>EUR3M!AY1490</f>
        <v>1.4906859417291862E-2</v>
      </c>
      <c r="I1491" s="220" t="e">
        <f t="shared" si="93"/>
        <v>#VALUE!</v>
      </c>
      <c r="J1491" s="102" t="e">
        <f>EUR6M!AX1490</f>
        <v>#VALUE!</v>
      </c>
      <c r="K1491" s="102">
        <f>EUR6M!AY1490</f>
        <v>1.4954228180316496E-2</v>
      </c>
      <c r="L1491" s="220" t="e">
        <f t="shared" si="94"/>
        <v>#VALUE!</v>
      </c>
      <c r="M1491" s="102" t="e">
        <f>EUR1Y!AX1490</f>
        <v>#VALUE!</v>
      </c>
      <c r="N1491" s="102">
        <f>EUR1Y!AY1490</f>
        <v>1.5402260063620892E-2</v>
      </c>
      <c r="O1491" s="220" t="e">
        <f t="shared" si="95"/>
        <v>#VALUE!</v>
      </c>
    </row>
    <row r="1492" spans="1:15" x14ac:dyDescent="0.2">
      <c r="A1492" s="57" t="s">
        <v>44</v>
      </c>
      <c r="B1492" s="219">
        <f>_xll.qlInterestRateIndexFixingDate(IborIndex&amp;"6M",C1492,Trigger)</f>
        <v>49738</v>
      </c>
      <c r="C1492" s="219">
        <f>_xll.qlCalendarAdvance(Calendar,C1491,A1492,"f",,Trigger)</f>
        <v>49740</v>
      </c>
      <c r="D1492" s="102" t="e">
        <f>EUR1M!AP1491</f>
        <v>#VALUE!</v>
      </c>
      <c r="E1492" s="102">
        <f>EUR1M!AQ1491</f>
        <v>1.4487106080198047E-2</v>
      </c>
      <c r="F1492" s="220" t="e">
        <f t="shared" si="92"/>
        <v>#VALUE!</v>
      </c>
      <c r="G1492" s="102" t="e">
        <f>EUR3M!AX1491</f>
        <v>#VALUE!</v>
      </c>
      <c r="H1492" s="102">
        <f>EUR3M!AY1491</f>
        <v>1.489921405090493E-2</v>
      </c>
      <c r="I1492" s="220" t="e">
        <f t="shared" si="93"/>
        <v>#VALUE!</v>
      </c>
      <c r="J1492" s="102" t="e">
        <f>EUR6M!AX1491</f>
        <v>#VALUE!</v>
      </c>
      <c r="K1492" s="102">
        <f>EUR6M!AY1491</f>
        <v>1.4947630101236006E-2</v>
      </c>
      <c r="L1492" s="220" t="e">
        <f t="shared" si="94"/>
        <v>#VALUE!</v>
      </c>
      <c r="M1492" s="102" t="e">
        <f>EUR1Y!AX1491</f>
        <v>#VALUE!</v>
      </c>
      <c r="N1492" s="102">
        <f>EUR1Y!AY1491</f>
        <v>1.5396039252632368E-2</v>
      </c>
      <c r="O1492" s="220" t="e">
        <f t="shared" si="95"/>
        <v>#VALUE!</v>
      </c>
    </row>
    <row r="1493" spans="1:15" x14ac:dyDescent="0.2">
      <c r="A1493" s="57" t="s">
        <v>44</v>
      </c>
      <c r="B1493" s="219">
        <f>_xll.qlInterestRateIndexFixingDate(IborIndex&amp;"6M",C1493,Trigger)</f>
        <v>49745</v>
      </c>
      <c r="C1493" s="219">
        <f>_xll.qlCalendarAdvance(Calendar,C1492,A1493,"f",,Trigger)</f>
        <v>49747</v>
      </c>
      <c r="D1493" s="102" t="e">
        <f>EUR1M!AP1492</f>
        <v>#VALUE!</v>
      </c>
      <c r="E1493" s="102">
        <f>EUR1M!AQ1492</f>
        <v>1.4480934815233193E-2</v>
      </c>
      <c r="F1493" s="220" t="e">
        <f t="shared" si="92"/>
        <v>#VALUE!</v>
      </c>
      <c r="G1493" s="102" t="e">
        <f>EUR3M!AX1492</f>
        <v>#VALUE!</v>
      </c>
      <c r="H1493" s="102">
        <f>EUR3M!AY1492</f>
        <v>1.4892004222161338E-2</v>
      </c>
      <c r="I1493" s="220" t="e">
        <f t="shared" si="93"/>
        <v>#VALUE!</v>
      </c>
      <c r="J1493" s="102" t="e">
        <f>EUR6M!AX1492</f>
        <v>#VALUE!</v>
      </c>
      <c r="K1493" s="102">
        <f>EUR6M!AY1492</f>
        <v>1.4941057256847676E-2</v>
      </c>
      <c r="L1493" s="220" t="e">
        <f t="shared" si="94"/>
        <v>#VALUE!</v>
      </c>
      <c r="M1493" s="102" t="e">
        <f>EUR1Y!AX1492</f>
        <v>#VALUE!</v>
      </c>
      <c r="N1493" s="102">
        <f>EUR1Y!AY1492</f>
        <v>1.5389841391308367E-2</v>
      </c>
      <c r="O1493" s="220" t="e">
        <f t="shared" si="95"/>
        <v>#VALUE!</v>
      </c>
    </row>
    <row r="1494" spans="1:15" x14ac:dyDescent="0.2">
      <c r="A1494" s="57" t="s">
        <v>44</v>
      </c>
      <c r="B1494" s="219">
        <f>_xll.qlInterestRateIndexFixingDate(IborIndex&amp;"6M",C1494,Trigger)</f>
        <v>49752</v>
      </c>
      <c r="C1494" s="219">
        <f>_xll.qlCalendarAdvance(Calendar,C1493,A1494,"f",,Trigger)</f>
        <v>49754</v>
      </c>
      <c r="D1494" s="102" t="e">
        <f>EUR1M!AP1493</f>
        <v>#VALUE!</v>
      </c>
      <c r="E1494" s="102">
        <f>EUR1M!AQ1493</f>
        <v>1.4474783340435261E-2</v>
      </c>
      <c r="F1494" s="220" t="e">
        <f t="shared" si="92"/>
        <v>#VALUE!</v>
      </c>
      <c r="G1494" s="102" t="e">
        <f>EUR3M!AX1493</f>
        <v>#VALUE!</v>
      </c>
      <c r="H1494" s="102">
        <f>EUR3M!AY1493</f>
        <v>1.4884818652799208E-2</v>
      </c>
      <c r="I1494" s="220" t="e">
        <f t="shared" si="93"/>
        <v>#VALUE!</v>
      </c>
      <c r="J1494" s="102" t="e">
        <f>EUR6M!AX1493</f>
        <v>#VALUE!</v>
      </c>
      <c r="K1494" s="102">
        <f>EUR6M!AY1493</f>
        <v>1.4934509835701553E-2</v>
      </c>
      <c r="L1494" s="220" t="e">
        <f t="shared" si="94"/>
        <v>#VALUE!</v>
      </c>
      <c r="M1494" s="102" t="e">
        <f>EUR1Y!AX1493</f>
        <v>#VALUE!</v>
      </c>
      <c r="N1494" s="102">
        <f>EUR1Y!AY1493</f>
        <v>1.5383666646927467E-2</v>
      </c>
      <c r="O1494" s="220" t="e">
        <f t="shared" si="95"/>
        <v>#VALUE!</v>
      </c>
    </row>
    <row r="1495" spans="1:15" x14ac:dyDescent="0.2">
      <c r="A1495" s="57" t="s">
        <v>44</v>
      </c>
      <c r="B1495" s="219">
        <f>_xll.qlInterestRateIndexFixingDate(IborIndex&amp;"6M",C1495,Trigger)</f>
        <v>49759</v>
      </c>
      <c r="C1495" s="219">
        <f>_xll.qlCalendarAdvance(Calendar,C1494,A1495,"f",,Trigger)</f>
        <v>49761</v>
      </c>
      <c r="D1495" s="102" t="e">
        <f>EUR1M!AP1494</f>
        <v>#VALUE!</v>
      </c>
      <c r="E1495" s="102">
        <f>EUR1M!AQ1494</f>
        <v>1.4468797446458126E-2</v>
      </c>
      <c r="F1495" s="220" t="e">
        <f t="shared" si="92"/>
        <v>#VALUE!</v>
      </c>
      <c r="G1495" s="102" t="e">
        <f>EUR3M!AX1494</f>
        <v>#VALUE!</v>
      </c>
      <c r="H1495" s="102">
        <f>EUR3M!AY1494</f>
        <v>1.4877657543830787E-2</v>
      </c>
      <c r="I1495" s="220" t="e">
        <f t="shared" si="93"/>
        <v>#VALUE!</v>
      </c>
      <c r="J1495" s="102" t="e">
        <f>EUR6M!AX1494</f>
        <v>#VALUE!</v>
      </c>
      <c r="K1495" s="102">
        <f>EUR6M!AY1494</f>
        <v>1.4928136238608036E-2</v>
      </c>
      <c r="L1495" s="220" t="e">
        <f t="shared" si="94"/>
        <v>#VALUE!</v>
      </c>
      <c r="M1495" s="102" t="e">
        <f>EUR1Y!AX1494</f>
        <v>#VALUE!</v>
      </c>
      <c r="N1495" s="102">
        <f>EUR1Y!AY1494</f>
        <v>1.5377515186765613E-2</v>
      </c>
      <c r="O1495" s="220" t="e">
        <f t="shared" si="95"/>
        <v>#VALUE!</v>
      </c>
    </row>
    <row r="1496" spans="1:15" x14ac:dyDescent="0.2">
      <c r="A1496" s="57" t="s">
        <v>44</v>
      </c>
      <c r="B1496" s="219">
        <f>_xll.qlInterestRateIndexFixingDate(IborIndex&amp;"6M",C1496,Trigger)</f>
        <v>49766</v>
      </c>
      <c r="C1496" s="219">
        <f>_xll.qlCalendarAdvance(Calendar,C1495,A1496,"f",,Trigger)</f>
        <v>49768</v>
      </c>
      <c r="D1496" s="102" t="e">
        <f>EUR1M!AP1495</f>
        <v>#VALUE!</v>
      </c>
      <c r="E1496" s="102">
        <f>EUR1M!AQ1495</f>
        <v>1.4462684890394151E-2</v>
      </c>
      <c r="F1496" s="220" t="e">
        <f t="shared" si="92"/>
        <v>#VALUE!</v>
      </c>
      <c r="G1496" s="102" t="e">
        <f>EUR3M!AX1495</f>
        <v>#VALUE!</v>
      </c>
      <c r="H1496" s="102">
        <f>EUR3M!AY1495</f>
        <v>1.48707193991107E-2</v>
      </c>
      <c r="I1496" s="220" t="e">
        <f t="shared" si="93"/>
        <v>#VALUE!</v>
      </c>
      <c r="J1496" s="102" t="e">
        <f>EUR6M!AX1495</f>
        <v>#VALUE!</v>
      </c>
      <c r="K1496" s="102">
        <f>EUR6M!AY1495</f>
        <v>1.4921638589935811E-2</v>
      </c>
      <c r="L1496" s="220" t="e">
        <f t="shared" si="94"/>
        <v>#VALUE!</v>
      </c>
      <c r="M1496" s="102" t="e">
        <f>EUR1Y!AX1495</f>
        <v>#VALUE!</v>
      </c>
      <c r="N1496" s="102">
        <f>EUR1Y!AY1495</f>
        <v>1.5371387178095466E-2</v>
      </c>
      <c r="O1496" s="220" t="e">
        <f t="shared" si="95"/>
        <v>#VALUE!</v>
      </c>
    </row>
    <row r="1497" spans="1:15" x14ac:dyDescent="0.2">
      <c r="A1497" s="57" t="s">
        <v>44</v>
      </c>
      <c r="B1497" s="219">
        <f>_xll.qlInterestRateIndexFixingDate(IborIndex&amp;"6M",C1497,Trigger)</f>
        <v>49773</v>
      </c>
      <c r="C1497" s="219">
        <f>_xll.qlCalendarAdvance(Calendar,C1496,A1497,"f",,Trigger)</f>
        <v>49775</v>
      </c>
      <c r="D1497" s="102" t="e">
        <f>EUR1M!AP1496</f>
        <v>#VALUE!</v>
      </c>
      <c r="E1497" s="102">
        <f>EUR1M!AQ1496</f>
        <v>1.4454855779650444E-2</v>
      </c>
      <c r="F1497" s="220" t="e">
        <f t="shared" si="92"/>
        <v>#VALUE!</v>
      </c>
      <c r="G1497" s="102" t="e">
        <f>EUR3M!AX1496</f>
        <v>#VALUE!</v>
      </c>
      <c r="H1497" s="102">
        <f>EUR3M!AY1496</f>
        <v>1.4863606293318411E-2</v>
      </c>
      <c r="I1497" s="220" t="e">
        <f t="shared" si="93"/>
        <v>#VALUE!</v>
      </c>
      <c r="J1497" s="102" t="e">
        <f>EUR6M!AX1496</f>
        <v>#VALUE!</v>
      </c>
      <c r="K1497" s="102">
        <f>EUR6M!AY1496</f>
        <v>1.4913322662815561E-2</v>
      </c>
      <c r="L1497" s="220" t="e">
        <f t="shared" si="94"/>
        <v>#VALUE!</v>
      </c>
      <c r="M1497" s="102" t="e">
        <f>EUR1Y!AX1496</f>
        <v>#VALUE!</v>
      </c>
      <c r="N1497" s="102">
        <f>EUR1Y!AY1496</f>
        <v>1.5363543038334057E-2</v>
      </c>
      <c r="O1497" s="220" t="e">
        <f t="shared" si="95"/>
        <v>#VALUE!</v>
      </c>
    </row>
    <row r="1498" spans="1:15" x14ac:dyDescent="0.2">
      <c r="A1498" s="57" t="s">
        <v>44</v>
      </c>
      <c r="B1498" s="219">
        <f>_xll.qlInterestRateIndexFixingDate(IborIndex&amp;"6M",C1498,Trigger)</f>
        <v>49780</v>
      </c>
      <c r="C1498" s="219">
        <f>_xll.qlCalendarAdvance(Calendar,C1497,A1498,"f",,Trigger)</f>
        <v>49782</v>
      </c>
      <c r="D1498" s="102" t="e">
        <f>EUR1M!AP1497</f>
        <v>#VALUE!</v>
      </c>
      <c r="E1498" s="102">
        <f>EUR1M!AQ1497</f>
        <v>1.4450520934010669E-2</v>
      </c>
      <c r="F1498" s="220" t="e">
        <f t="shared" si="92"/>
        <v>#VALUE!</v>
      </c>
      <c r="G1498" s="102" t="e">
        <f>EUR3M!AX1497</f>
        <v>#VALUE!</v>
      </c>
      <c r="H1498" s="102">
        <f>EUR3M!AY1497</f>
        <v>1.4856518235412522E-2</v>
      </c>
      <c r="I1498" s="220" t="e">
        <f t="shared" si="93"/>
        <v>#VALUE!</v>
      </c>
      <c r="J1498" s="102" t="e">
        <f>EUR6M!AX1497</f>
        <v>#VALUE!</v>
      </c>
      <c r="K1498" s="102">
        <f>EUR6M!AY1497</f>
        <v>1.4908721403822944E-2</v>
      </c>
      <c r="L1498" s="220" t="e">
        <f t="shared" si="94"/>
        <v>#VALUE!</v>
      </c>
      <c r="M1498" s="102" t="e">
        <f>EUR1Y!AX1497</f>
        <v>#VALUE!</v>
      </c>
      <c r="N1498" s="102">
        <f>EUR1Y!AY1497</f>
        <v>1.5359202184311742E-2</v>
      </c>
      <c r="O1498" s="220" t="e">
        <f t="shared" si="95"/>
        <v>#VALUE!</v>
      </c>
    </row>
    <row r="1499" spans="1:15" x14ac:dyDescent="0.2">
      <c r="A1499" s="57" t="s">
        <v>44</v>
      </c>
      <c r="B1499" s="219">
        <f>_xll.qlInterestRateIndexFixingDate(IborIndex&amp;"6M",C1499,Trigger)</f>
        <v>49787</v>
      </c>
      <c r="C1499" s="219">
        <f>_xll.qlCalendarAdvance(Calendar,C1498,A1499,"f",,Trigger)</f>
        <v>49789</v>
      </c>
      <c r="D1499" s="102" t="e">
        <f>EUR1M!AP1498</f>
        <v>#VALUE!</v>
      </c>
      <c r="E1499" s="102">
        <f>EUR1M!AQ1498</f>
        <v>1.4444469899116186E-2</v>
      </c>
      <c r="F1499" s="220" t="e">
        <f t="shared" si="92"/>
        <v>#VALUE!</v>
      </c>
      <c r="G1499" s="102" t="e">
        <f>EUR3M!AX1498</f>
        <v>#VALUE!</v>
      </c>
      <c r="H1499" s="102">
        <f>EUR3M!AY1498</f>
        <v>1.4849455426390937E-2</v>
      </c>
      <c r="I1499" s="220" t="e">
        <f t="shared" si="93"/>
        <v>#VALUE!</v>
      </c>
      <c r="J1499" s="102" t="e">
        <f>EUR6M!AX1498</f>
        <v>#VALUE!</v>
      </c>
      <c r="K1499" s="102">
        <f>EUR6M!AY1498</f>
        <v>1.490230224346034E-2</v>
      </c>
      <c r="L1499" s="220" t="e">
        <f t="shared" si="94"/>
        <v>#VALUE!</v>
      </c>
      <c r="M1499" s="102" t="e">
        <f>EUR1Y!AX1498</f>
        <v>#VALUE!</v>
      </c>
      <c r="N1499" s="102">
        <f>EUR1Y!AY1498</f>
        <v>1.5353145533732319E-2</v>
      </c>
      <c r="O1499" s="220" t="e">
        <f t="shared" si="95"/>
        <v>#VALUE!</v>
      </c>
    </row>
    <row r="1500" spans="1:15" x14ac:dyDescent="0.2">
      <c r="A1500" s="57" t="s">
        <v>44</v>
      </c>
      <c r="B1500" s="219">
        <f>_xll.qlInterestRateIndexFixingDate(IborIndex&amp;"6M",C1500,Trigger)</f>
        <v>49794</v>
      </c>
      <c r="C1500" s="219">
        <f>_xll.qlCalendarAdvance(Calendar,C1499,A1500,"f",,Trigger)</f>
        <v>49797</v>
      </c>
      <c r="D1500" s="102" t="e">
        <f>EUR1M!AP1499</f>
        <v>#VALUE!</v>
      </c>
      <c r="E1500" s="102">
        <f>EUR1M!AQ1499</f>
        <v>1.4437440761973562E-2</v>
      </c>
      <c r="F1500" s="220" t="e">
        <f t="shared" si="92"/>
        <v>#VALUE!</v>
      </c>
      <c r="G1500" s="102" t="e">
        <f>EUR3M!AX1499</f>
        <v>#VALUE!</v>
      </c>
      <c r="H1500" s="102">
        <f>EUR3M!AY1499</f>
        <v>1.4840839554007525E-2</v>
      </c>
      <c r="I1500" s="220" t="e">
        <f t="shared" si="93"/>
        <v>#VALUE!</v>
      </c>
      <c r="J1500" s="102" t="e">
        <f>EUR6M!AX1499</f>
        <v>#VALUE!</v>
      </c>
      <c r="K1500" s="102">
        <f>EUR6M!AY1499</f>
        <v>1.4894858945424335E-2</v>
      </c>
      <c r="L1500" s="220" t="e">
        <f t="shared" si="94"/>
        <v>#VALUE!</v>
      </c>
      <c r="M1500" s="102" t="e">
        <f>EUR1Y!AX1499</f>
        <v>#VALUE!</v>
      </c>
      <c r="N1500" s="102">
        <f>EUR1Y!AY1499</f>
        <v>1.5346253192488611E-2</v>
      </c>
      <c r="O1500" s="220" t="e">
        <f t="shared" si="95"/>
        <v>#VALUE!</v>
      </c>
    </row>
    <row r="1501" spans="1:15" x14ac:dyDescent="0.2">
      <c r="A1501" s="57" t="s">
        <v>44</v>
      </c>
      <c r="B1501" s="219">
        <f>_xll.qlInterestRateIndexFixingDate(IborIndex&amp;"6M",C1501,Trigger)</f>
        <v>49802</v>
      </c>
      <c r="C1501" s="219">
        <f>_xll.qlCalendarAdvance(Calendar,C1500,A1501,"f",,Trigger)</f>
        <v>49804</v>
      </c>
      <c r="D1501" s="102" t="e">
        <f>EUR1M!AP1500</f>
        <v>#VALUE!</v>
      </c>
      <c r="E1501" s="102">
        <f>EUR1M!AQ1500</f>
        <v>1.4431435959212728E-2</v>
      </c>
      <c r="F1501" s="220" t="e">
        <f t="shared" si="92"/>
        <v>#VALUE!</v>
      </c>
      <c r="G1501" s="102" t="e">
        <f>EUR3M!AX1500</f>
        <v>#VALUE!</v>
      </c>
      <c r="H1501" s="102">
        <f>EUR3M!AY1500</f>
        <v>1.4833836286201853E-2</v>
      </c>
      <c r="I1501" s="220" t="e">
        <f t="shared" si="93"/>
        <v>#VALUE!</v>
      </c>
      <c r="J1501" s="102" t="e">
        <f>EUR6M!AX1500</f>
        <v>#VALUE!</v>
      </c>
      <c r="K1501" s="102">
        <f>EUR6M!AY1500</f>
        <v>1.4888498602113175E-2</v>
      </c>
      <c r="L1501" s="220" t="e">
        <f t="shared" si="94"/>
        <v>#VALUE!</v>
      </c>
      <c r="M1501" s="102" t="e">
        <f>EUR1Y!AX1500</f>
        <v>#VALUE!</v>
      </c>
      <c r="N1501" s="102">
        <f>EUR1Y!AY1500</f>
        <v>1.5340248433634077E-2</v>
      </c>
      <c r="O1501" s="220" t="e">
        <f t="shared" si="95"/>
        <v>#VALUE!</v>
      </c>
    </row>
    <row r="1502" spans="1:15" x14ac:dyDescent="0.2">
      <c r="A1502" s="57" t="s">
        <v>44</v>
      </c>
      <c r="B1502" s="219">
        <f>_xll.qlInterestRateIndexFixingDate(IborIndex&amp;"6M",C1502,Trigger)</f>
        <v>49809</v>
      </c>
      <c r="C1502" s="219">
        <f>_xll.qlCalendarAdvance(Calendar,C1501,A1502,"f",,Trigger)</f>
        <v>49811</v>
      </c>
      <c r="D1502" s="102" t="e">
        <f>EUR1M!AP1501</f>
        <v>#VALUE!</v>
      </c>
      <c r="E1502" s="102">
        <f>EUR1M!AQ1501</f>
        <v>1.4425452434455767E-2</v>
      </c>
      <c r="F1502" s="220" t="e">
        <f t="shared" si="92"/>
        <v>#VALUE!</v>
      </c>
      <c r="G1502" s="102" t="e">
        <f>EUR3M!AX1501</f>
        <v>#VALUE!</v>
      </c>
      <c r="H1502" s="102">
        <f>EUR3M!AY1501</f>
        <v>1.4826858945660774E-2</v>
      </c>
      <c r="I1502" s="220" t="e">
        <f t="shared" si="93"/>
        <v>#VALUE!</v>
      </c>
      <c r="J1502" s="102" t="e">
        <f>EUR6M!AX1501</f>
        <v>#VALUE!</v>
      </c>
      <c r="K1502" s="102">
        <f>EUR6M!AY1501</f>
        <v>1.4882165217334813E-2</v>
      </c>
      <c r="L1502" s="220" t="e">
        <f t="shared" si="94"/>
        <v>#VALUE!</v>
      </c>
      <c r="M1502" s="102" t="e">
        <f>EUR1Y!AX1501</f>
        <v>#VALUE!</v>
      </c>
      <c r="N1502" s="102">
        <f>EUR1Y!AY1501</f>
        <v>1.5334268153753789E-2</v>
      </c>
      <c r="O1502" s="220" t="e">
        <f t="shared" si="95"/>
        <v>#VALUE!</v>
      </c>
    </row>
    <row r="1503" spans="1:15" x14ac:dyDescent="0.2">
      <c r="A1503" s="57" t="s">
        <v>44</v>
      </c>
      <c r="B1503" s="219">
        <f>_xll.qlInterestRateIndexFixingDate(IborIndex&amp;"6M",C1503,Trigger)</f>
        <v>49816</v>
      </c>
      <c r="C1503" s="219">
        <f>_xll.qlCalendarAdvance(Calendar,C1502,A1503,"f",,Trigger)</f>
        <v>49818</v>
      </c>
      <c r="D1503" s="102" t="e">
        <f>EUR1M!AP1502</f>
        <v>#VALUE!</v>
      </c>
      <c r="E1503" s="102">
        <f>EUR1M!AQ1502</f>
        <v>1.4419490370413303E-2</v>
      </c>
      <c r="F1503" s="220" t="e">
        <f t="shared" si="92"/>
        <v>#VALUE!</v>
      </c>
      <c r="G1503" s="102" t="e">
        <f>EUR3M!AX1502</f>
        <v>#VALUE!</v>
      </c>
      <c r="H1503" s="102">
        <f>EUR3M!AY1502</f>
        <v>1.4819907733400507E-2</v>
      </c>
      <c r="I1503" s="220" t="e">
        <f t="shared" si="93"/>
        <v>#VALUE!</v>
      </c>
      <c r="J1503" s="102" t="e">
        <f>EUR6M!AX1502</f>
        <v>#VALUE!</v>
      </c>
      <c r="K1503" s="102">
        <f>EUR6M!AY1502</f>
        <v>1.4875858979627999E-2</v>
      </c>
      <c r="L1503" s="220" t="e">
        <f t="shared" si="94"/>
        <v>#VALUE!</v>
      </c>
      <c r="M1503" s="102" t="e">
        <f>EUR1Y!AX1502</f>
        <v>#VALUE!</v>
      </c>
      <c r="N1503" s="102">
        <f>EUR1Y!AY1502</f>
        <v>1.5328312520104857E-2</v>
      </c>
      <c r="O1503" s="220" t="e">
        <f t="shared" si="95"/>
        <v>#VALUE!</v>
      </c>
    </row>
    <row r="1504" spans="1:15" x14ac:dyDescent="0.2">
      <c r="A1504" s="57" t="s">
        <v>44</v>
      </c>
      <c r="B1504" s="219">
        <f>_xll.qlInterestRateIndexFixingDate(IborIndex&amp;"6M",C1504,Trigger)</f>
        <v>49823</v>
      </c>
      <c r="C1504" s="219">
        <f>_xll.qlCalendarAdvance(Calendar,C1503,A1504,"f",,Trigger)</f>
        <v>49825</v>
      </c>
      <c r="D1504" s="102" t="e">
        <f>EUR1M!AP1503</f>
        <v>#VALUE!</v>
      </c>
      <c r="E1504" s="102">
        <f>EUR1M!AQ1503</f>
        <v>1.4413683976590264E-2</v>
      </c>
      <c r="F1504" s="220" t="e">
        <f t="shared" si="92"/>
        <v>#VALUE!</v>
      </c>
      <c r="G1504" s="102" t="e">
        <f>EUR3M!AX1503</f>
        <v>#VALUE!</v>
      </c>
      <c r="H1504" s="102">
        <f>EUR3M!AY1503</f>
        <v>1.4813538797266039E-2</v>
      </c>
      <c r="I1504" s="220" t="e">
        <f t="shared" si="93"/>
        <v>#VALUE!</v>
      </c>
      <c r="J1504" s="102" t="e">
        <f>EUR6M!AX1503</f>
        <v>#VALUE!</v>
      </c>
      <c r="K1504" s="102">
        <f>EUR6M!AY1503</f>
        <v>1.486971275250399E-2</v>
      </c>
      <c r="L1504" s="220" t="e">
        <f t="shared" si="94"/>
        <v>#VALUE!</v>
      </c>
      <c r="M1504" s="102" t="e">
        <f>EUR1Y!AX1503</f>
        <v>#VALUE!</v>
      </c>
      <c r="N1504" s="102">
        <f>EUR1Y!AY1503</f>
        <v>1.5322381699941328E-2</v>
      </c>
      <c r="O1504" s="220" t="e">
        <f t="shared" si="95"/>
        <v>#VALUE!</v>
      </c>
    </row>
    <row r="1505" spans="1:15" x14ac:dyDescent="0.2">
      <c r="A1505" s="57" t="s">
        <v>44</v>
      </c>
      <c r="B1505" s="219">
        <f>_xll.qlInterestRateIndexFixingDate(IborIndex&amp;"6M",C1505,Trigger)</f>
        <v>49830</v>
      </c>
      <c r="C1505" s="219">
        <f>_xll.qlCalendarAdvance(Calendar,C1504,A1505,"f",,Trigger)</f>
        <v>49832</v>
      </c>
      <c r="D1505" s="102" t="e">
        <f>EUR1M!AP1504</f>
        <v>#VALUE!</v>
      </c>
      <c r="E1505" s="102">
        <f>EUR1M!AQ1504</f>
        <v>1.4407764044424454E-2</v>
      </c>
      <c r="F1505" s="220" t="e">
        <f t="shared" si="92"/>
        <v>#VALUE!</v>
      </c>
      <c r="G1505" s="102" t="e">
        <f>EUR3M!AX1504</f>
        <v>#VALUE!</v>
      </c>
      <c r="H1505" s="102">
        <f>EUR3M!AY1504</f>
        <v>1.4806084497774565E-2</v>
      </c>
      <c r="I1505" s="220" t="e">
        <f t="shared" si="93"/>
        <v>#VALUE!</v>
      </c>
      <c r="J1505" s="102" t="e">
        <f>EUR6M!AX1504</f>
        <v>#VALUE!</v>
      </c>
      <c r="K1505" s="102">
        <f>EUR6M!AY1504</f>
        <v>1.4863459600660232E-2</v>
      </c>
      <c r="L1505" s="220" t="e">
        <f t="shared" si="94"/>
        <v>#VALUE!</v>
      </c>
      <c r="M1505" s="102" t="e">
        <f>EUR1Y!AX1504</f>
        <v>#VALUE!</v>
      </c>
      <c r="N1505" s="102">
        <f>EUR1Y!AY1504</f>
        <v>1.531647586051528E-2</v>
      </c>
      <c r="O1505" s="220" t="e">
        <f t="shared" si="95"/>
        <v>#VALUE!</v>
      </c>
    </row>
    <row r="1506" spans="1:15" x14ac:dyDescent="0.2">
      <c r="A1506" s="57" t="s">
        <v>44</v>
      </c>
      <c r="B1506" s="219">
        <f>_xll.qlInterestRateIndexFixingDate(IborIndex&amp;"6M",C1506,Trigger)</f>
        <v>49837</v>
      </c>
      <c r="C1506" s="219">
        <f>_xll.qlCalendarAdvance(Calendar,C1505,A1506,"f",,Trigger)</f>
        <v>49839</v>
      </c>
      <c r="D1506" s="102" t="e">
        <f>EUR1M!AP1505</f>
        <v>#VALUE!</v>
      </c>
      <c r="E1506" s="102">
        <f>EUR1M!AQ1505</f>
        <v>1.440186610709393E-2</v>
      </c>
      <c r="F1506" s="220" t="e">
        <f t="shared" si="92"/>
        <v>#VALUE!</v>
      </c>
      <c r="G1506" s="102" t="e">
        <f>EUR3M!AX1505</f>
        <v>#VALUE!</v>
      </c>
      <c r="H1506" s="102">
        <f>EUR3M!AY1505</f>
        <v>1.4799212876434537E-2</v>
      </c>
      <c r="I1506" s="220" t="e">
        <f t="shared" si="93"/>
        <v>#VALUE!</v>
      </c>
      <c r="J1506" s="102" t="e">
        <f>EUR6M!AX1505</f>
        <v>#VALUE!</v>
      </c>
      <c r="K1506" s="102">
        <f>EUR6M!AY1505</f>
        <v>1.4857234146780614E-2</v>
      </c>
      <c r="L1506" s="220" t="e">
        <f t="shared" si="94"/>
        <v>#VALUE!</v>
      </c>
      <c r="M1506" s="102" t="e">
        <f>EUR1Y!AX1505</f>
        <v>#VALUE!</v>
      </c>
      <c r="N1506" s="102">
        <f>EUR1Y!AY1505</f>
        <v>1.5310595169076813E-2</v>
      </c>
      <c r="O1506" s="220" t="e">
        <f t="shared" si="95"/>
        <v>#VALUE!</v>
      </c>
    </row>
    <row r="1507" spans="1:15" x14ac:dyDescent="0.2">
      <c r="A1507" s="57" t="s">
        <v>44</v>
      </c>
      <c r="B1507" s="219">
        <f>_xll.qlInterestRateIndexFixingDate(IborIndex&amp;"6M",C1507,Trigger)</f>
        <v>49844</v>
      </c>
      <c r="C1507" s="219">
        <f>_xll.qlCalendarAdvance(Calendar,C1506,A1507,"f",,Trigger)</f>
        <v>49846</v>
      </c>
      <c r="D1507" s="102" t="e">
        <f>EUR1M!AP1506</f>
        <v>#VALUE!</v>
      </c>
      <c r="E1507" s="102">
        <f>EUR1M!AQ1506</f>
        <v>1.4395990347311205E-2</v>
      </c>
      <c r="F1507" s="220" t="e">
        <f t="shared" si="92"/>
        <v>#VALUE!</v>
      </c>
      <c r="G1507" s="102" t="e">
        <f>EUR3M!AX1506</f>
        <v>#VALUE!</v>
      </c>
      <c r="H1507" s="102">
        <f>EUR3M!AY1506</f>
        <v>1.4792368187426618E-2</v>
      </c>
      <c r="I1507" s="220" t="e">
        <f t="shared" si="93"/>
        <v>#VALUE!</v>
      </c>
      <c r="J1507" s="102" t="e">
        <f>EUR6M!AX1506</f>
        <v>#VALUE!</v>
      </c>
      <c r="K1507" s="102">
        <f>EUR6M!AY1506</f>
        <v>1.4851036579392801E-2</v>
      </c>
      <c r="L1507" s="220" t="e">
        <f t="shared" si="94"/>
        <v>#VALUE!</v>
      </c>
      <c r="M1507" s="102" t="e">
        <f>EUR1Y!AX1506</f>
        <v>#VALUE!</v>
      </c>
      <c r="N1507" s="102">
        <f>EUR1Y!AY1506</f>
        <v>1.5304739792874063E-2</v>
      </c>
      <c r="O1507" s="220" t="e">
        <f t="shared" si="95"/>
        <v>#VALUE!</v>
      </c>
    </row>
    <row r="1508" spans="1:15" x14ac:dyDescent="0.2">
      <c r="A1508" s="57" t="s">
        <v>44</v>
      </c>
      <c r="B1508" s="219">
        <f>_xll.qlInterestRateIndexFixingDate(IborIndex&amp;"6M",C1508,Trigger)</f>
        <v>49851</v>
      </c>
      <c r="C1508" s="219">
        <f>_xll.qlCalendarAdvance(Calendar,C1507,A1508,"f",,Trigger)</f>
        <v>49853</v>
      </c>
      <c r="D1508" s="102" t="e">
        <f>EUR1M!AP1507</f>
        <v>#VALUE!</v>
      </c>
      <c r="E1508" s="102">
        <f>EUR1M!AQ1507</f>
        <v>1.4390008356040271E-2</v>
      </c>
      <c r="F1508" s="220" t="e">
        <f t="shared" si="92"/>
        <v>#VALUE!</v>
      </c>
      <c r="G1508" s="102" t="e">
        <f>EUR3M!AX1507</f>
        <v>#VALUE!</v>
      </c>
      <c r="H1508" s="102">
        <f>EUR3M!AY1507</f>
        <v>1.4785550631761081E-2</v>
      </c>
      <c r="I1508" s="220" t="e">
        <f t="shared" si="93"/>
        <v>#VALUE!</v>
      </c>
      <c r="J1508" s="102" t="e">
        <f>EUR6M!AX1507</f>
        <v>#VALUE!</v>
      </c>
      <c r="K1508" s="102">
        <f>EUR6M!AY1507</f>
        <v>1.4844616278545586E-2</v>
      </c>
      <c r="L1508" s="220" t="e">
        <f t="shared" si="94"/>
        <v>#VALUE!</v>
      </c>
      <c r="M1508" s="102" t="e">
        <f>EUR1Y!AX1507</f>
        <v>#VALUE!</v>
      </c>
      <c r="N1508" s="102">
        <f>EUR1Y!AY1507</f>
        <v>1.5298909899152533E-2</v>
      </c>
      <c r="O1508" s="220" t="e">
        <f t="shared" si="95"/>
        <v>#VALUE!</v>
      </c>
    </row>
    <row r="1509" spans="1:15" x14ac:dyDescent="0.2">
      <c r="A1509" s="57" t="s">
        <v>44</v>
      </c>
      <c r="B1509" s="219">
        <f>_xll.qlInterestRateIndexFixingDate(IborIndex&amp;"6M",C1509,Trigger)</f>
        <v>49858</v>
      </c>
      <c r="C1509" s="219">
        <f>_xll.qlCalendarAdvance(Calendar,C1508,A1509,"f",,Trigger)</f>
        <v>49860</v>
      </c>
      <c r="D1509" s="102" t="e">
        <f>EUR1M!AP1508</f>
        <v>#VALUE!</v>
      </c>
      <c r="E1509" s="102">
        <f>EUR1M!AQ1508</f>
        <v>1.438417889333417E-2</v>
      </c>
      <c r="F1509" s="220" t="e">
        <f t="shared" si="92"/>
        <v>#VALUE!</v>
      </c>
      <c r="G1509" s="102" t="e">
        <f>EUR3M!AX1508</f>
        <v>#VALUE!</v>
      </c>
      <c r="H1509" s="102">
        <f>EUR3M!AY1508</f>
        <v>1.4778760410447346E-2</v>
      </c>
      <c r="I1509" s="220" t="e">
        <f t="shared" si="93"/>
        <v>#VALUE!</v>
      </c>
      <c r="J1509" s="102" t="e">
        <f>EUR6M!AX1508</f>
        <v>#VALUE!</v>
      </c>
      <c r="K1509" s="102">
        <f>EUR6M!AY1508</f>
        <v>1.4838602199857579E-2</v>
      </c>
      <c r="L1509" s="220" t="e">
        <f t="shared" si="94"/>
        <v>#VALUE!</v>
      </c>
      <c r="M1509" s="102" t="e">
        <f>EUR1Y!AX1508</f>
        <v>#VALUE!</v>
      </c>
      <c r="N1509" s="102">
        <f>EUR1Y!AY1508</f>
        <v>1.5293105655156854E-2</v>
      </c>
      <c r="O1509" s="220" t="e">
        <f t="shared" si="95"/>
        <v>#VALUE!</v>
      </c>
    </row>
    <row r="1510" spans="1:15" x14ac:dyDescent="0.2">
      <c r="A1510" s="57" t="s">
        <v>44</v>
      </c>
      <c r="B1510" s="219">
        <f>_xll.qlInterestRateIndexFixingDate(IborIndex&amp;"6M",C1510,Trigger)</f>
        <v>49865</v>
      </c>
      <c r="C1510" s="219">
        <f>_xll.qlCalendarAdvance(Calendar,C1509,A1510,"f",,Trigger)</f>
        <v>49867</v>
      </c>
      <c r="D1510" s="102" t="e">
        <f>EUR1M!AP1509</f>
        <v>#VALUE!</v>
      </c>
      <c r="E1510" s="102">
        <f>EUR1M!AQ1509</f>
        <v>1.4378372170355589E-2</v>
      </c>
      <c r="F1510" s="220" t="e">
        <f t="shared" si="92"/>
        <v>#VALUE!</v>
      </c>
      <c r="G1510" s="102" t="e">
        <f>EUR3M!AX1509</f>
        <v>#VALUE!</v>
      </c>
      <c r="H1510" s="102">
        <f>EUR3M!AY1509</f>
        <v>1.4771997724494838E-2</v>
      </c>
      <c r="I1510" s="220" t="e">
        <f t="shared" si="93"/>
        <v>#VALUE!</v>
      </c>
      <c r="J1510" s="102" t="e">
        <f>EUR6M!AX1509</f>
        <v>#VALUE!</v>
      </c>
      <c r="K1510" s="102">
        <f>EUR6M!AY1509</f>
        <v>1.4832491270610603E-2</v>
      </c>
      <c r="L1510" s="220" t="e">
        <f t="shared" si="94"/>
        <v>#VALUE!</v>
      </c>
      <c r="M1510" s="102" t="e">
        <f>EUR1Y!AX1509</f>
        <v>#VALUE!</v>
      </c>
      <c r="N1510" s="102">
        <f>EUR1Y!AY1509</f>
        <v>1.5287327228128587E-2</v>
      </c>
      <c r="O1510" s="220" t="e">
        <f t="shared" si="95"/>
        <v>#VALUE!</v>
      </c>
    </row>
    <row r="1511" spans="1:15" x14ac:dyDescent="0.2">
      <c r="A1511" s="57" t="s">
        <v>44</v>
      </c>
      <c r="B1511" s="219">
        <f>_xll.qlInterestRateIndexFixingDate(IborIndex&amp;"6M",C1511,Trigger)</f>
        <v>49872</v>
      </c>
      <c r="C1511" s="219">
        <f>_xll.qlCalendarAdvance(Calendar,C1510,A1511,"f",,Trigger)</f>
        <v>49874</v>
      </c>
      <c r="D1511" s="102" t="e">
        <f>EUR1M!AP1510</f>
        <v>#VALUE!</v>
      </c>
      <c r="E1511" s="102">
        <f>EUR1M!AQ1510</f>
        <v>1.4372588369812572E-2</v>
      </c>
      <c r="F1511" s="220" t="e">
        <f t="shared" si="92"/>
        <v>#VALUE!</v>
      </c>
      <c r="G1511" s="102" t="e">
        <f>EUR3M!AX1510</f>
        <v>#VALUE!</v>
      </c>
      <c r="H1511" s="102">
        <f>EUR3M!AY1510</f>
        <v>1.4765262774909573E-2</v>
      </c>
      <c r="I1511" s="220" t="e">
        <f t="shared" si="93"/>
        <v>#VALUE!</v>
      </c>
      <c r="J1511" s="102" t="e">
        <f>EUR6M!AX1510</f>
        <v>#VALUE!</v>
      </c>
      <c r="K1511" s="102">
        <f>EUR6M!AY1510</f>
        <v>1.4826408996695213E-2</v>
      </c>
      <c r="L1511" s="220" t="e">
        <f t="shared" si="94"/>
        <v>#VALUE!</v>
      </c>
      <c r="M1511" s="102" t="e">
        <f>EUR1Y!AX1510</f>
        <v>#VALUE!</v>
      </c>
      <c r="N1511" s="102">
        <f>EUR1Y!AY1510</f>
        <v>1.5281574785308422E-2</v>
      </c>
      <c r="O1511" s="220" t="e">
        <f t="shared" si="95"/>
        <v>#VALUE!</v>
      </c>
    </row>
    <row r="1512" spans="1:15" x14ac:dyDescent="0.2">
      <c r="A1512" s="57" t="s">
        <v>44</v>
      </c>
      <c r="B1512" s="219">
        <f>_xll.qlInterestRateIndexFixingDate(IborIndex&amp;"6M",C1512,Trigger)</f>
        <v>49879</v>
      </c>
      <c r="C1512" s="219">
        <f>_xll.qlCalendarAdvance(Calendar,C1511,A1512,"f",,Trigger)</f>
        <v>49881</v>
      </c>
      <c r="D1512" s="102" t="e">
        <f>EUR1M!AP1511</f>
        <v>#VALUE!</v>
      </c>
      <c r="E1512" s="102">
        <f>EUR1M!AQ1511</f>
        <v>1.4366827674420893E-2</v>
      </c>
      <c r="F1512" s="220" t="e">
        <f t="shared" si="92"/>
        <v>#VALUE!</v>
      </c>
      <c r="G1512" s="102" t="e">
        <f>EUR3M!AX1511</f>
        <v>#VALUE!</v>
      </c>
      <c r="H1512" s="102">
        <f>EUR3M!AY1511</f>
        <v>1.4758555762703528E-2</v>
      </c>
      <c r="I1512" s="220" t="e">
        <f t="shared" si="93"/>
        <v>#VALUE!</v>
      </c>
      <c r="J1512" s="102" t="e">
        <f>EUR6M!AX1511</f>
        <v>#VALUE!</v>
      </c>
      <c r="K1512" s="102">
        <f>EUR6M!AY1511</f>
        <v>1.4820355566638431E-2</v>
      </c>
      <c r="L1512" s="220" t="e">
        <f t="shared" si="94"/>
        <v>#VALUE!</v>
      </c>
      <c r="M1512" s="102" t="e">
        <f>EUR1Y!AX1511</f>
        <v>#VALUE!</v>
      </c>
      <c r="N1512" s="102">
        <f>EUR1Y!AY1511</f>
        <v>1.5275848493934414E-2</v>
      </c>
      <c r="O1512" s="220" t="e">
        <f t="shared" si="95"/>
        <v>#VALUE!</v>
      </c>
    </row>
    <row r="1513" spans="1:15" x14ac:dyDescent="0.2">
      <c r="A1513" s="57" t="s">
        <v>44</v>
      </c>
      <c r="B1513" s="219">
        <f>_xll.qlInterestRateIndexFixingDate(IborIndex&amp;"6M",C1513,Trigger)</f>
        <v>49886</v>
      </c>
      <c r="C1513" s="219">
        <f>_xll.qlCalendarAdvance(Calendar,C1512,A1513,"f",,Trigger)</f>
        <v>49888</v>
      </c>
      <c r="D1513" s="102" t="e">
        <f>EUR1M!AP1512</f>
        <v>#VALUE!</v>
      </c>
      <c r="E1513" s="102">
        <f>EUR1M!AQ1512</f>
        <v>1.4361090266893755E-2</v>
      </c>
      <c r="F1513" s="220" t="e">
        <f t="shared" si="92"/>
        <v>#VALUE!</v>
      </c>
      <c r="G1513" s="102" t="e">
        <f>EUR3M!AX1512</f>
        <v>#VALUE!</v>
      </c>
      <c r="H1513" s="102">
        <f>EUR3M!AY1512</f>
        <v>1.475187688887847E-2</v>
      </c>
      <c r="I1513" s="220" t="e">
        <f t="shared" si="93"/>
        <v>#VALUE!</v>
      </c>
      <c r="J1513" s="102" t="e">
        <f>EUR6M!AX1512</f>
        <v>#VALUE!</v>
      </c>
      <c r="K1513" s="102">
        <f>EUR6M!AY1512</f>
        <v>1.4814331168966403E-2</v>
      </c>
      <c r="L1513" s="220" t="e">
        <f t="shared" si="94"/>
        <v>#VALUE!</v>
      </c>
      <c r="M1513" s="102" t="e">
        <f>EUR1Y!AX1512</f>
        <v>#VALUE!</v>
      </c>
      <c r="N1513" s="102">
        <f>EUR1Y!AY1512</f>
        <v>1.5270148521243093E-2</v>
      </c>
      <c r="O1513" s="220" t="e">
        <f t="shared" si="95"/>
        <v>#VALUE!</v>
      </c>
    </row>
    <row r="1514" spans="1:15" x14ac:dyDescent="0.2">
      <c r="A1514" s="57" t="s">
        <v>44</v>
      </c>
      <c r="B1514" s="219">
        <f>_xll.qlInterestRateIndexFixingDate(IborIndex&amp;"6M",C1514,Trigger)</f>
        <v>49893</v>
      </c>
      <c r="C1514" s="219">
        <f>_xll.qlCalendarAdvance(Calendar,C1513,A1514,"f",,Trigger)</f>
        <v>49895</v>
      </c>
      <c r="D1514" s="102" t="e">
        <f>EUR1M!AP1513</f>
        <v>#VALUE!</v>
      </c>
      <c r="E1514" s="102">
        <f>EUR1M!AQ1513</f>
        <v>1.4355376329944358E-2</v>
      </c>
      <c r="F1514" s="220" t="e">
        <f t="shared" si="92"/>
        <v>#VALUE!</v>
      </c>
      <c r="G1514" s="102" t="e">
        <f>EUR3M!AX1513</f>
        <v>#VALUE!</v>
      </c>
      <c r="H1514" s="102">
        <f>EUR3M!AY1513</f>
        <v>1.474522635444382E-2</v>
      </c>
      <c r="I1514" s="220" t="e">
        <f t="shared" si="93"/>
        <v>#VALUE!</v>
      </c>
      <c r="J1514" s="102" t="e">
        <f>EUR6M!AX1513</f>
        <v>#VALUE!</v>
      </c>
      <c r="K1514" s="102">
        <f>EUR6M!AY1513</f>
        <v>1.4808335992205286E-2</v>
      </c>
      <c r="L1514" s="220" t="e">
        <f t="shared" si="94"/>
        <v>#VALUE!</v>
      </c>
      <c r="M1514" s="102" t="e">
        <f>EUR1Y!AX1513</f>
        <v>#VALUE!</v>
      </c>
      <c r="N1514" s="102">
        <f>EUR1Y!AY1513</f>
        <v>1.5264475034469449E-2</v>
      </c>
      <c r="O1514" s="220" t="e">
        <f t="shared" si="95"/>
        <v>#VALUE!</v>
      </c>
    </row>
    <row r="1515" spans="1:15" x14ac:dyDescent="0.2">
      <c r="A1515" s="57" t="s">
        <v>44</v>
      </c>
      <c r="B1515" s="219">
        <f>_xll.qlInterestRateIndexFixingDate(IborIndex&amp;"6M",C1515,Trigger)</f>
        <v>49900</v>
      </c>
      <c r="C1515" s="219">
        <f>_xll.qlCalendarAdvance(Calendar,C1514,A1515,"f",,Trigger)</f>
        <v>49902</v>
      </c>
      <c r="D1515" s="102" t="e">
        <f>EUR1M!AP1514</f>
        <v>#VALUE!</v>
      </c>
      <c r="E1515" s="102">
        <f>EUR1M!AQ1514</f>
        <v>1.4349686046285897E-2</v>
      </c>
      <c r="F1515" s="220" t="e">
        <f t="shared" si="92"/>
        <v>#VALUE!</v>
      </c>
      <c r="G1515" s="102" t="e">
        <f>EUR3M!AX1514</f>
        <v>#VALUE!</v>
      </c>
      <c r="H1515" s="102">
        <f>EUR3M!AY1514</f>
        <v>1.4738604360401348E-2</v>
      </c>
      <c r="I1515" s="220" t="e">
        <f t="shared" si="93"/>
        <v>#VALUE!</v>
      </c>
      <c r="J1515" s="102" t="e">
        <f>EUR6M!AX1514</f>
        <v>#VALUE!</v>
      </c>
      <c r="K1515" s="102">
        <f>EUR6M!AY1514</f>
        <v>1.4802370224878621E-2</v>
      </c>
      <c r="L1515" s="220" t="e">
        <f t="shared" si="94"/>
        <v>#VALUE!</v>
      </c>
      <c r="M1515" s="102" t="e">
        <f>EUR1Y!AX1514</f>
        <v>#VALUE!</v>
      </c>
      <c r="N1515" s="102">
        <f>EUR1Y!AY1514</f>
        <v>1.5258828200846725E-2</v>
      </c>
      <c r="O1515" s="220" t="e">
        <f t="shared" si="95"/>
        <v>#VALUE!</v>
      </c>
    </row>
    <row r="1516" spans="1:15" x14ac:dyDescent="0.2">
      <c r="A1516" s="57" t="s">
        <v>44</v>
      </c>
      <c r="B1516" s="219">
        <f>_xll.qlInterestRateIndexFixingDate(IborIndex&amp;"6M",C1516,Trigger)</f>
        <v>49907</v>
      </c>
      <c r="C1516" s="219">
        <f>_xll.qlCalendarAdvance(Calendar,C1515,A1516,"f",,Trigger)</f>
        <v>49909</v>
      </c>
      <c r="D1516" s="102" t="e">
        <f>EUR1M!AP1515</f>
        <v>#VALUE!</v>
      </c>
      <c r="E1516" s="102">
        <f>EUR1M!AQ1515</f>
        <v>1.4344019598631576E-2</v>
      </c>
      <c r="F1516" s="220" t="e">
        <f t="shared" si="92"/>
        <v>#VALUE!</v>
      </c>
      <c r="G1516" s="102" t="e">
        <f>EUR3M!AX1515</f>
        <v>#VALUE!</v>
      </c>
      <c r="H1516" s="102">
        <f>EUR3M!AY1515</f>
        <v>1.4732011107757074E-2</v>
      </c>
      <c r="I1516" s="220" t="e">
        <f t="shared" si="93"/>
        <v>#VALUE!</v>
      </c>
      <c r="J1516" s="102" t="e">
        <f>EUR6M!AX1515</f>
        <v>#VALUE!</v>
      </c>
      <c r="K1516" s="102">
        <f>EUR6M!AY1515</f>
        <v>1.479643405550952E-2</v>
      </c>
      <c r="L1516" s="220" t="e">
        <f t="shared" si="94"/>
        <v>#VALUE!</v>
      </c>
      <c r="M1516" s="102" t="e">
        <f>EUR1Y!AX1515</f>
        <v>#VALUE!</v>
      </c>
      <c r="N1516" s="102">
        <f>EUR1Y!AY1515</f>
        <v>1.5253208187605971E-2</v>
      </c>
      <c r="O1516" s="220" t="e">
        <f t="shared" si="95"/>
        <v>#VALUE!</v>
      </c>
    </row>
    <row r="1517" spans="1:15" x14ac:dyDescent="0.2">
      <c r="A1517" s="57" t="s">
        <v>44</v>
      </c>
      <c r="B1517" s="219">
        <f>_xll.qlInterestRateIndexFixingDate(IborIndex&amp;"6M",C1517,Trigger)</f>
        <v>49914</v>
      </c>
      <c r="C1517" s="219">
        <f>_xll.qlCalendarAdvance(Calendar,C1516,A1517,"f",,Trigger)</f>
        <v>49916</v>
      </c>
      <c r="D1517" s="102" t="e">
        <f>EUR1M!AP1516</f>
        <v>#VALUE!</v>
      </c>
      <c r="E1517" s="102">
        <f>EUR1M!AQ1516</f>
        <v>1.4338492710283646E-2</v>
      </c>
      <c r="F1517" s="220" t="e">
        <f t="shared" si="92"/>
        <v>#VALUE!</v>
      </c>
      <c r="G1517" s="102" t="e">
        <f>EUR3M!AX1516</f>
        <v>#VALUE!</v>
      </c>
      <c r="H1517" s="102">
        <f>EUR3M!AY1516</f>
        <v>1.4725934787948097E-2</v>
      </c>
      <c r="I1517" s="220" t="e">
        <f t="shared" si="93"/>
        <v>#VALUE!</v>
      </c>
      <c r="J1517" s="102" t="e">
        <f>EUR6M!AX1516</f>
        <v>#VALUE!</v>
      </c>
      <c r="K1517" s="102">
        <f>EUR6M!AY1516</f>
        <v>1.4790853627748839E-2</v>
      </c>
      <c r="L1517" s="220" t="e">
        <f t="shared" si="94"/>
        <v>#VALUE!</v>
      </c>
      <c r="M1517" s="102" t="e">
        <f>EUR1Y!AX1516</f>
        <v>#VALUE!</v>
      </c>
      <c r="N1517" s="102">
        <f>EUR1Y!AY1516</f>
        <v>1.5247615161977363E-2</v>
      </c>
      <c r="O1517" s="220" t="e">
        <f t="shared" si="95"/>
        <v>#VALUE!</v>
      </c>
    </row>
    <row r="1518" spans="1:15" x14ac:dyDescent="0.2">
      <c r="A1518" s="57" t="s">
        <v>44</v>
      </c>
      <c r="B1518" s="219">
        <f>_xll.qlInterestRateIndexFixingDate(IborIndex&amp;"6M",C1518,Trigger)</f>
        <v>49921</v>
      </c>
      <c r="C1518" s="219">
        <f>_xll.qlCalendarAdvance(Calendar,C1517,A1518,"f",,Trigger)</f>
        <v>49923</v>
      </c>
      <c r="D1518" s="102" t="e">
        <f>EUR1M!AP1517</f>
        <v>#VALUE!</v>
      </c>
      <c r="E1518" s="102">
        <f>EUR1M!AQ1517</f>
        <v>1.4332872962222076E-2</v>
      </c>
      <c r="F1518" s="220" t="e">
        <f t="shared" si="92"/>
        <v>#VALUE!</v>
      </c>
      <c r="G1518" s="102" t="e">
        <f>EUR3M!AX1517</f>
        <v>#VALUE!</v>
      </c>
      <c r="H1518" s="102">
        <f>EUR3M!AY1517</f>
        <v>1.4719394065298888E-2</v>
      </c>
      <c r="I1518" s="220" t="e">
        <f t="shared" si="93"/>
        <v>#VALUE!</v>
      </c>
      <c r="J1518" s="102" t="e">
        <f>EUR6M!AX1517</f>
        <v>#VALUE!</v>
      </c>
      <c r="K1518" s="102">
        <f>EUR6M!AY1517</f>
        <v>1.4784971327328381E-2</v>
      </c>
      <c r="L1518" s="220" t="e">
        <f t="shared" si="94"/>
        <v>#VALUE!</v>
      </c>
      <c r="M1518" s="102" t="e">
        <f>EUR1Y!AX1517</f>
        <v>#VALUE!</v>
      </c>
      <c r="N1518" s="102">
        <f>EUR1Y!AY1517</f>
        <v>1.5242049291189103E-2</v>
      </c>
      <c r="O1518" s="220" t="e">
        <f t="shared" si="95"/>
        <v>#VALUE!</v>
      </c>
    </row>
    <row r="1519" spans="1:15" x14ac:dyDescent="0.2">
      <c r="A1519" s="57" t="s">
        <v>44</v>
      </c>
      <c r="B1519" s="219">
        <f>_xll.qlInterestRateIndexFixingDate(IborIndex&amp;"6M",C1519,Trigger)</f>
        <v>49928</v>
      </c>
      <c r="C1519" s="219">
        <f>_xll.qlCalendarAdvance(Calendar,C1518,A1519,"f",,Trigger)</f>
        <v>49930</v>
      </c>
      <c r="D1519" s="102" t="e">
        <f>EUR1M!AP1518</f>
        <v>#VALUE!</v>
      </c>
      <c r="E1519" s="102">
        <f>EUR1M!AQ1518</f>
        <v>1.4327277584194498E-2</v>
      </c>
      <c r="F1519" s="220" t="e">
        <f t="shared" si="92"/>
        <v>#VALUE!</v>
      </c>
      <c r="G1519" s="102" t="e">
        <f>EUR3M!AX1518</f>
        <v>#VALUE!</v>
      </c>
      <c r="H1519" s="102">
        <f>EUR3M!AY1518</f>
        <v>1.4712882640044079E-2</v>
      </c>
      <c r="I1519" s="220" t="e">
        <f t="shared" si="93"/>
        <v>#VALUE!</v>
      </c>
      <c r="J1519" s="102" t="e">
        <f>EUR6M!AX1518</f>
        <v>#VALUE!</v>
      </c>
      <c r="K1519" s="102">
        <f>EUR6M!AY1518</f>
        <v>1.4779119146051343E-2</v>
      </c>
      <c r="L1519" s="220" t="e">
        <f t="shared" si="94"/>
        <v>#VALUE!</v>
      </c>
      <c r="M1519" s="102" t="e">
        <f>EUR1Y!AX1518</f>
        <v>#VALUE!</v>
      </c>
      <c r="N1519" s="102">
        <f>EUR1Y!AY1518</f>
        <v>1.5236510742467643E-2</v>
      </c>
      <c r="O1519" s="220" t="e">
        <f t="shared" si="95"/>
        <v>#VALUE!</v>
      </c>
    </row>
    <row r="1520" spans="1:15" x14ac:dyDescent="0.2">
      <c r="A1520" s="57" t="s">
        <v>44</v>
      </c>
      <c r="B1520" s="219">
        <f>_xll.qlInterestRateIndexFixingDate(IborIndex&amp;"6M",C1520,Trigger)</f>
        <v>49935</v>
      </c>
      <c r="C1520" s="219">
        <f>_xll.qlCalendarAdvance(Calendar,C1519,A1520,"f",,Trigger)</f>
        <v>49937</v>
      </c>
      <c r="D1520" s="102" t="e">
        <f>EUR1M!AP1519</f>
        <v>#VALUE!</v>
      </c>
      <c r="E1520" s="102">
        <f>EUR1M!AQ1519</f>
        <v>1.4321706758902764E-2</v>
      </c>
      <c r="F1520" s="220" t="e">
        <f t="shared" si="92"/>
        <v>#VALUE!</v>
      </c>
      <c r="G1520" s="102" t="e">
        <f>EUR3M!AX1519</f>
        <v>#VALUE!</v>
      </c>
      <c r="H1520" s="102">
        <f>EUR3M!AY1519</f>
        <v>1.4706400713164881E-2</v>
      </c>
      <c r="I1520" s="220" t="e">
        <f t="shared" si="93"/>
        <v>#VALUE!</v>
      </c>
      <c r="J1520" s="102" t="e">
        <f>EUR6M!AX1519</f>
        <v>#VALUE!</v>
      </c>
      <c r="K1520" s="102">
        <f>EUR6M!AY1519</f>
        <v>1.4773297272418438E-2</v>
      </c>
      <c r="L1520" s="220" t="e">
        <f t="shared" si="94"/>
        <v>#VALUE!</v>
      </c>
      <c r="M1520" s="102" t="e">
        <f>EUR1Y!AX1519</f>
        <v>#VALUE!</v>
      </c>
      <c r="N1520" s="102">
        <f>EUR1Y!AY1519</f>
        <v>1.5230999683038562E-2</v>
      </c>
      <c r="O1520" s="220" t="e">
        <f t="shared" si="95"/>
        <v>#VALUE!</v>
      </c>
    </row>
    <row r="1521" spans="1:15" x14ac:dyDescent="0.2">
      <c r="A1521" s="57" t="s">
        <v>44</v>
      </c>
      <c r="B1521" s="219">
        <f>_xll.qlInterestRateIndexFixingDate(IborIndex&amp;"6M",C1521,Trigger)</f>
        <v>49942</v>
      </c>
      <c r="C1521" s="219">
        <f>_xll.qlCalendarAdvance(Calendar,C1520,A1521,"f",,Trigger)</f>
        <v>49944</v>
      </c>
      <c r="D1521" s="102" t="e">
        <f>EUR1M!AP1520</f>
        <v>#VALUE!</v>
      </c>
      <c r="E1521" s="102">
        <f>EUR1M!AQ1520</f>
        <v>1.4316051295360815E-2</v>
      </c>
      <c r="F1521" s="220" t="e">
        <f t="shared" si="92"/>
        <v>#VALUE!</v>
      </c>
      <c r="G1521" s="102" t="e">
        <f>EUR3M!AX1520</f>
        <v>#VALUE!</v>
      </c>
      <c r="H1521" s="102">
        <f>EUR3M!AY1520</f>
        <v>1.4699483000603723E-2</v>
      </c>
      <c r="I1521" s="220" t="e">
        <f t="shared" si="93"/>
        <v>#VALUE!</v>
      </c>
      <c r="J1521" s="102" t="e">
        <f>EUR6M!AX1520</f>
        <v>#VALUE!</v>
      </c>
      <c r="K1521" s="102">
        <f>EUR6M!AY1520</f>
        <v>1.476740499620363E-2</v>
      </c>
      <c r="L1521" s="220" t="e">
        <f t="shared" si="94"/>
        <v>#VALUE!</v>
      </c>
      <c r="M1521" s="102" t="e">
        <f>EUR1Y!AX1520</f>
        <v>#VALUE!</v>
      </c>
      <c r="N1521" s="102">
        <f>EUR1Y!AY1520</f>
        <v>1.5225516280125679E-2</v>
      </c>
      <c r="O1521" s="220" t="e">
        <f t="shared" si="95"/>
        <v>#VALUE!</v>
      </c>
    </row>
    <row r="1522" spans="1:15" x14ac:dyDescent="0.2">
      <c r="A1522" s="57" t="s">
        <v>44</v>
      </c>
      <c r="B1522" s="219">
        <f>_xll.qlInterestRateIndexFixingDate(IborIndex&amp;"6M",C1522,Trigger)</f>
        <v>49949</v>
      </c>
      <c r="C1522" s="219">
        <f>_xll.qlCalendarAdvance(Calendar,C1521,A1522,"f",,Trigger)</f>
        <v>49951</v>
      </c>
      <c r="D1522" s="102" t="e">
        <f>EUR1M!AP1521</f>
        <v>#VALUE!</v>
      </c>
      <c r="E1522" s="102">
        <f>EUR1M!AQ1521</f>
        <v>1.431053170069046E-2</v>
      </c>
      <c r="F1522" s="220" t="e">
        <f t="shared" si="92"/>
        <v>#VALUE!</v>
      </c>
      <c r="G1522" s="102" t="e">
        <f>EUR3M!AX1521</f>
        <v>#VALUE!</v>
      </c>
      <c r="H1522" s="102">
        <f>EUR3M!AY1521</f>
        <v>1.4693066417395975E-2</v>
      </c>
      <c r="I1522" s="220" t="e">
        <f t="shared" si="93"/>
        <v>#VALUE!</v>
      </c>
      <c r="J1522" s="102" t="e">
        <f>EUR6M!AX1521</f>
        <v>#VALUE!</v>
      </c>
      <c r="K1522" s="102">
        <f>EUR6M!AY1521</f>
        <v>1.4761646325276264E-2</v>
      </c>
      <c r="L1522" s="220" t="e">
        <f t="shared" si="94"/>
        <v>#VALUE!</v>
      </c>
      <c r="M1522" s="102" t="e">
        <f>EUR1Y!AX1521</f>
        <v>#VALUE!</v>
      </c>
      <c r="N1522" s="102">
        <f>EUR1Y!AY1521</f>
        <v>1.5220060700951289E-2</v>
      </c>
      <c r="O1522" s="220" t="e">
        <f t="shared" si="95"/>
        <v>#VALUE!</v>
      </c>
    </row>
    <row r="1523" spans="1:15" x14ac:dyDescent="0.2">
      <c r="A1523" s="57" t="s">
        <v>44</v>
      </c>
      <c r="B1523" s="219">
        <f>_xll.qlInterestRateIndexFixingDate(IborIndex&amp;"6M",C1523,Trigger)</f>
        <v>49956</v>
      </c>
      <c r="C1523" s="219">
        <f>_xll.qlCalendarAdvance(Calendar,C1522,A1523,"f",,Trigger)</f>
        <v>49958</v>
      </c>
      <c r="D1523" s="102" t="e">
        <f>EUR1M!AP1522</f>
        <v>#VALUE!</v>
      </c>
      <c r="E1523" s="102">
        <f>EUR1M!AQ1522</f>
        <v>1.4305037221006326E-2</v>
      </c>
      <c r="F1523" s="220" t="e">
        <f t="shared" si="92"/>
        <v>#VALUE!</v>
      </c>
      <c r="G1523" s="102" t="e">
        <f>EUR3M!AX1522</f>
        <v>#VALUE!</v>
      </c>
      <c r="H1523" s="102">
        <f>EUR3M!AY1522</f>
        <v>1.4686679982596254E-2</v>
      </c>
      <c r="I1523" s="220" t="e">
        <f t="shared" si="93"/>
        <v>#VALUE!</v>
      </c>
      <c r="J1523" s="102" t="e">
        <f>EUR6M!AX1522</f>
        <v>#VALUE!</v>
      </c>
      <c r="K1523" s="102">
        <f>EUR6M!AY1522</f>
        <v>1.4755918542308779E-2</v>
      </c>
      <c r="L1523" s="220" t="e">
        <f t="shared" si="94"/>
        <v>#VALUE!</v>
      </c>
      <c r="M1523" s="102" t="e">
        <f>EUR1Y!AX1522</f>
        <v>#VALUE!</v>
      </c>
      <c r="N1523" s="102">
        <f>EUR1Y!AY1522</f>
        <v>1.5214633112736584E-2</v>
      </c>
      <c r="O1523" s="220" t="e">
        <f t="shared" si="95"/>
        <v>#VALUE!</v>
      </c>
    </row>
    <row r="1524" spans="1:15" x14ac:dyDescent="0.2">
      <c r="A1524" s="57" t="s">
        <v>44</v>
      </c>
      <c r="B1524" s="219">
        <f>_xll.qlInterestRateIndexFixingDate(IborIndex&amp;"6M",C1524,Trigger)</f>
        <v>49963</v>
      </c>
      <c r="C1524" s="219">
        <f>_xll.qlCalendarAdvance(Calendar,C1523,A1524,"f",,Trigger)</f>
        <v>49965</v>
      </c>
      <c r="D1524" s="102" t="e">
        <f>EUR1M!AP1523</f>
        <v>#VALUE!</v>
      </c>
      <c r="E1524" s="102">
        <f>EUR1M!AQ1523</f>
        <v>1.4299568039024189E-2</v>
      </c>
      <c r="F1524" s="220" t="e">
        <f t="shared" si="92"/>
        <v>#VALUE!</v>
      </c>
      <c r="G1524" s="102" t="e">
        <f>EUR3M!AX1523</f>
        <v>#VALUE!</v>
      </c>
      <c r="H1524" s="102">
        <f>EUR3M!AY1523</f>
        <v>1.4680323897202073E-2</v>
      </c>
      <c r="I1524" s="220" t="e">
        <f t="shared" si="93"/>
        <v>#VALUE!</v>
      </c>
      <c r="J1524" s="102" t="e">
        <f>EUR6M!AX1523</f>
        <v>#VALUE!</v>
      </c>
      <c r="K1524" s="102">
        <f>EUR6M!AY1523</f>
        <v>1.4750221835805334E-2</v>
      </c>
      <c r="L1524" s="220" t="e">
        <f t="shared" si="94"/>
        <v>#VALUE!</v>
      </c>
      <c r="M1524" s="102" t="e">
        <f>EUR1Y!AX1523</f>
        <v>#VALUE!</v>
      </c>
      <c r="N1524" s="102">
        <f>EUR1Y!AY1523</f>
        <v>1.520923368270123E-2</v>
      </c>
      <c r="O1524" s="220" t="e">
        <f t="shared" si="95"/>
        <v>#VALUE!</v>
      </c>
    </row>
    <row r="1525" spans="1:15" x14ac:dyDescent="0.2">
      <c r="A1525" s="57" t="s">
        <v>44</v>
      </c>
      <c r="B1525" s="219">
        <f>_xll.qlInterestRateIndexFixingDate(IborIndex&amp;"6M",C1525,Trigger)</f>
        <v>49970</v>
      </c>
      <c r="C1525" s="219">
        <f>_xll.qlCalendarAdvance(Calendar,C1524,A1525,"f",,Trigger)</f>
        <v>49972</v>
      </c>
      <c r="D1525" s="102" t="e">
        <f>EUR1M!AP1524</f>
        <v>#VALUE!</v>
      </c>
      <c r="E1525" s="102">
        <f>EUR1M!AQ1524</f>
        <v>1.4294124337449513E-2</v>
      </c>
      <c r="F1525" s="220" t="e">
        <f t="shared" si="92"/>
        <v>#VALUE!</v>
      </c>
      <c r="G1525" s="102" t="e">
        <f>EUR3M!AX1524</f>
        <v>#VALUE!</v>
      </c>
      <c r="H1525" s="102">
        <f>EUR3M!AY1524</f>
        <v>1.4673998362214353E-2</v>
      </c>
      <c r="I1525" s="220" t="e">
        <f t="shared" si="93"/>
        <v>#VALUE!</v>
      </c>
      <c r="J1525" s="102" t="e">
        <f>EUR6M!AX1524</f>
        <v>#VALUE!</v>
      </c>
      <c r="K1525" s="102">
        <f>EUR6M!AY1524</f>
        <v>1.4744556394268769E-2</v>
      </c>
      <c r="L1525" s="220" t="e">
        <f t="shared" si="94"/>
        <v>#VALUE!</v>
      </c>
      <c r="M1525" s="102" t="e">
        <f>EUR1Y!AX1524</f>
        <v>#VALUE!</v>
      </c>
      <c r="N1525" s="102">
        <f>EUR1Y!AY1524</f>
        <v>1.5203862578063795E-2</v>
      </c>
      <c r="O1525" s="220" t="e">
        <f t="shared" si="95"/>
        <v>#VALUE!</v>
      </c>
    </row>
    <row r="1526" spans="1:15" x14ac:dyDescent="0.2">
      <c r="A1526" s="57" t="s">
        <v>44</v>
      </c>
      <c r="B1526" s="219">
        <f>_xll.qlInterestRateIndexFixingDate(IborIndex&amp;"6M",C1526,Trigger)</f>
        <v>49977</v>
      </c>
      <c r="C1526" s="219">
        <f>_xll.qlCalendarAdvance(Calendar,C1525,A1526,"f",,Trigger)</f>
        <v>49979</v>
      </c>
      <c r="D1526" s="102" t="e">
        <f>EUR1M!AP1525</f>
        <v>#VALUE!</v>
      </c>
      <c r="E1526" s="102">
        <f>EUR1M!AQ1525</f>
        <v>1.4288807646201995E-2</v>
      </c>
      <c r="F1526" s="220" t="e">
        <f t="shared" si="92"/>
        <v>#VALUE!</v>
      </c>
      <c r="G1526" s="102" t="e">
        <f>EUR3M!AX1525</f>
        <v>#VALUE!</v>
      </c>
      <c r="H1526" s="102">
        <f>EUR3M!AY1525</f>
        <v>1.4668139872665515E-2</v>
      </c>
      <c r="I1526" s="220" t="e">
        <f t="shared" si="93"/>
        <v>#VALUE!</v>
      </c>
      <c r="J1526" s="102" t="e">
        <f>EUR6M!AX1525</f>
        <v>#VALUE!</v>
      </c>
      <c r="K1526" s="102">
        <f>EUR6M!AY1525</f>
        <v>1.4739013047117951E-2</v>
      </c>
      <c r="L1526" s="220" t="e">
        <f t="shared" si="94"/>
        <v>#VALUE!</v>
      </c>
      <c r="M1526" s="102" t="e">
        <f>EUR1Y!AX1525</f>
        <v>#VALUE!</v>
      </c>
      <c r="N1526" s="102">
        <f>EUR1Y!AY1525</f>
        <v>1.5198519966041529E-2</v>
      </c>
      <c r="O1526" s="220" t="e">
        <f t="shared" si="95"/>
        <v>#VALUE!</v>
      </c>
    </row>
    <row r="1527" spans="1:15" x14ac:dyDescent="0.2">
      <c r="A1527" s="57" t="s">
        <v>44</v>
      </c>
      <c r="B1527" s="219">
        <f>_xll.qlInterestRateIndexFixingDate(IborIndex&amp;"6M",C1527,Trigger)</f>
        <v>49984</v>
      </c>
      <c r="C1527" s="219">
        <f>_xll.qlCalendarAdvance(Calendar,C1526,A1527,"f",,Trigger)</f>
        <v>49986</v>
      </c>
      <c r="D1527" s="102" t="e">
        <f>EUR1M!AP1526</f>
        <v>#VALUE!</v>
      </c>
      <c r="E1527" s="102">
        <f>EUR1M!AQ1526</f>
        <v>1.4283413805838308E-2</v>
      </c>
      <c r="F1527" s="220" t="e">
        <f t="shared" si="92"/>
        <v>#VALUE!</v>
      </c>
      <c r="G1527" s="102" t="e">
        <f>EUR3M!AX1526</f>
        <v>#VALUE!</v>
      </c>
      <c r="H1527" s="102">
        <f>EUR3M!AY1526</f>
        <v>1.4661439747440703E-2</v>
      </c>
      <c r="I1527" s="220" t="e">
        <f t="shared" si="93"/>
        <v>#VALUE!</v>
      </c>
      <c r="J1527" s="102" t="e">
        <f>EUR6M!AX1526</f>
        <v>#VALUE!</v>
      </c>
      <c r="K1527" s="102">
        <f>EUR6M!AY1526</f>
        <v>1.4733408604962066E-2</v>
      </c>
      <c r="L1527" s="220" t="e">
        <f t="shared" si="94"/>
        <v>#VALUE!</v>
      </c>
      <c r="M1527" s="102" t="e">
        <f>EUR1Y!AX1526</f>
        <v>#VALUE!</v>
      </c>
      <c r="N1527" s="102">
        <f>EUR1Y!AY1526</f>
        <v>1.5193206013850814E-2</v>
      </c>
      <c r="O1527" s="220" t="e">
        <f t="shared" si="95"/>
        <v>#VALUE!</v>
      </c>
    </row>
    <row r="1528" spans="1:15" x14ac:dyDescent="0.2">
      <c r="A1528" s="57" t="s">
        <v>44</v>
      </c>
      <c r="B1528" s="219">
        <f>_xll.qlInterestRateIndexFixingDate(IborIndex&amp;"6M",C1528,Trigger)</f>
        <v>49991</v>
      </c>
      <c r="C1528" s="219">
        <f>_xll.qlCalendarAdvance(Calendar,C1527,A1528,"f",,Trigger)</f>
        <v>49993</v>
      </c>
      <c r="D1528" s="102" t="e">
        <f>EUR1M!AP1527</f>
        <v>#VALUE!</v>
      </c>
      <c r="E1528" s="102">
        <f>EUR1M!AQ1527</f>
        <v>1.4278045979859932E-2</v>
      </c>
      <c r="F1528" s="220" t="e">
        <f t="shared" si="92"/>
        <v>#VALUE!</v>
      </c>
      <c r="G1528" s="102" t="e">
        <f>EUR3M!AX1527</f>
        <v>#VALUE!</v>
      </c>
      <c r="H1528" s="102">
        <f>EUR3M!AY1527</f>
        <v>1.4655207069648108E-2</v>
      </c>
      <c r="I1528" s="220" t="e">
        <f t="shared" si="93"/>
        <v>#VALUE!</v>
      </c>
      <c r="J1528" s="102" t="e">
        <f>EUR6M!AX1527</f>
        <v>#VALUE!</v>
      </c>
      <c r="K1528" s="102">
        <f>EUR6M!AY1527</f>
        <v>1.4727835978432116E-2</v>
      </c>
      <c r="L1528" s="220" t="e">
        <f t="shared" si="94"/>
        <v>#VALUE!</v>
      </c>
      <c r="M1528" s="102" t="e">
        <f>EUR1Y!AX1527</f>
        <v>#VALUE!</v>
      </c>
      <c r="N1528" s="102">
        <f>EUR1Y!AY1527</f>
        <v>1.518792088870671E-2</v>
      </c>
      <c r="O1528" s="220" t="e">
        <f t="shared" si="95"/>
        <v>#VALUE!</v>
      </c>
    </row>
    <row r="1529" spans="1:15" x14ac:dyDescent="0.2">
      <c r="A1529" s="57" t="s">
        <v>44</v>
      </c>
      <c r="B1529" s="219">
        <f>_xll.qlInterestRateIndexFixingDate(IborIndex&amp;"6M",C1529,Trigger)</f>
        <v>49998</v>
      </c>
      <c r="C1529" s="219">
        <f>_xll.qlCalendarAdvance(Calendar,C1528,A1529,"f",,Trigger)</f>
        <v>50000</v>
      </c>
      <c r="D1529" s="102" t="e">
        <f>EUR1M!AP1528</f>
        <v>#VALUE!</v>
      </c>
      <c r="E1529" s="102">
        <f>EUR1M!AQ1528</f>
        <v>1.4272319855801725E-2</v>
      </c>
      <c r="F1529" s="220" t="e">
        <f t="shared" si="92"/>
        <v>#VALUE!</v>
      </c>
      <c r="G1529" s="102" t="e">
        <f>EUR3M!AX1528</f>
        <v>#VALUE!</v>
      </c>
      <c r="H1529" s="102">
        <f>EUR3M!AY1528</f>
        <v>1.4649005746248635E-2</v>
      </c>
      <c r="I1529" s="220" t="e">
        <f t="shared" si="93"/>
        <v>#VALUE!</v>
      </c>
      <c r="J1529" s="102" t="e">
        <f>EUR6M!AX1528</f>
        <v>#VALUE!</v>
      </c>
      <c r="K1529" s="102">
        <f>EUR6M!AY1528</f>
        <v>1.4722295356023067E-2</v>
      </c>
      <c r="L1529" s="220" t="e">
        <f t="shared" si="94"/>
        <v>#VALUE!</v>
      </c>
      <c r="M1529" s="102" t="e">
        <f>EUR1Y!AX1528</f>
        <v>#VALUE!</v>
      </c>
      <c r="N1529" s="102">
        <f>EUR1Y!AY1528</f>
        <v>1.5182664757822751E-2</v>
      </c>
      <c r="O1529" s="220" t="e">
        <f t="shared" si="95"/>
        <v>#VALUE!</v>
      </c>
    </row>
    <row r="1530" spans="1:15" x14ac:dyDescent="0.2">
      <c r="A1530" s="57" t="s">
        <v>44</v>
      </c>
      <c r="B1530" s="219">
        <f>_xll.qlInterestRateIndexFixingDate(IborIndex&amp;"6M",C1530,Trigger)</f>
        <v>50005</v>
      </c>
      <c r="C1530" s="219">
        <f>_xll.qlCalendarAdvance(Calendar,C1529,A1530,"f",,Trigger)</f>
        <v>50007</v>
      </c>
      <c r="D1530" s="102" t="e">
        <f>EUR1M!AP1529</f>
        <v>#VALUE!</v>
      </c>
      <c r="E1530" s="102">
        <f>EUR1M!AQ1529</f>
        <v>1.4267294430626827E-2</v>
      </c>
      <c r="F1530" s="220" t="e">
        <f t="shared" si="92"/>
        <v>#VALUE!</v>
      </c>
      <c r="G1530" s="102" t="e">
        <f>EUR3M!AX1529</f>
        <v>#VALUE!</v>
      </c>
      <c r="H1530" s="102">
        <f>EUR3M!AY1529</f>
        <v>1.4643248070540956E-2</v>
      </c>
      <c r="I1530" s="220" t="e">
        <f t="shared" si="93"/>
        <v>#VALUE!</v>
      </c>
      <c r="J1530" s="102" t="e">
        <f>EUR6M!AX1529</f>
        <v>#VALUE!</v>
      </c>
      <c r="K1530" s="102">
        <f>EUR6M!AY1529</f>
        <v>1.471670475867095E-2</v>
      </c>
      <c r="L1530" s="220" t="e">
        <f t="shared" si="94"/>
        <v>#VALUE!</v>
      </c>
      <c r="M1530" s="102" t="e">
        <f>EUR1Y!AX1529</f>
        <v>#VALUE!</v>
      </c>
      <c r="N1530" s="102">
        <f>EUR1Y!AY1529</f>
        <v>1.5177437788412684E-2</v>
      </c>
      <c r="O1530" s="220" t="e">
        <f t="shared" si="95"/>
        <v>#VALUE!</v>
      </c>
    </row>
    <row r="1531" spans="1:15" x14ac:dyDescent="0.2">
      <c r="A1531" s="57" t="s">
        <v>44</v>
      </c>
      <c r="B1531" s="219">
        <f>_xll.qlInterestRateIndexFixingDate(IborIndex&amp;"6M",C1531,Trigger)</f>
        <v>50012</v>
      </c>
      <c r="C1531" s="219">
        <f>_xll.qlCalendarAdvance(Calendar,C1530,A1531,"f",,Trigger)</f>
        <v>50014</v>
      </c>
      <c r="D1531" s="102" t="e">
        <f>EUR1M!AP1530</f>
        <v>#VALUE!</v>
      </c>
      <c r="E1531" s="102">
        <f>EUR1M!AQ1530</f>
        <v>1.4262007448445743E-2</v>
      </c>
      <c r="F1531" s="220" t="e">
        <f t="shared" si="92"/>
        <v>#VALUE!</v>
      </c>
      <c r="G1531" s="102" t="e">
        <f>EUR3M!AX1530</f>
        <v>#VALUE!</v>
      </c>
      <c r="H1531" s="102">
        <f>EUR3M!AY1530</f>
        <v>1.4637239587409923E-2</v>
      </c>
      <c r="I1531" s="220" t="e">
        <f t="shared" si="93"/>
        <v>#VALUE!</v>
      </c>
      <c r="J1531" s="102" t="e">
        <f>EUR6M!AX1530</f>
        <v>#VALUE!</v>
      </c>
      <c r="K1531" s="102">
        <f>EUR6M!AY1530</f>
        <v>1.471123086547421E-2</v>
      </c>
      <c r="L1531" s="220" t="e">
        <f t="shared" si="94"/>
        <v>#VALUE!</v>
      </c>
      <c r="M1531" s="102" t="e">
        <f>EUR1Y!AX1530</f>
        <v>#VALUE!</v>
      </c>
      <c r="N1531" s="102">
        <f>EUR1Y!AY1530</f>
        <v>1.517224014768807E-2</v>
      </c>
      <c r="O1531" s="220" t="e">
        <f t="shared" si="95"/>
        <v>#VALUE!</v>
      </c>
    </row>
    <row r="1532" spans="1:15" x14ac:dyDescent="0.2">
      <c r="A1532" s="57" t="s">
        <v>44</v>
      </c>
      <c r="B1532" s="219">
        <f>_xll.qlInterestRateIndexFixingDate(IborIndex&amp;"6M",C1532,Trigger)</f>
        <v>50019</v>
      </c>
      <c r="C1532" s="219">
        <f>_xll.qlCalendarAdvance(Calendar,C1531,A1532,"f",,Trigger)</f>
        <v>50021</v>
      </c>
      <c r="D1532" s="102" t="e">
        <f>EUR1M!AP1531</f>
        <v>#VALUE!</v>
      </c>
      <c r="E1532" s="102">
        <f>EUR1M!AQ1531</f>
        <v>1.4256747225643887E-2</v>
      </c>
      <c r="F1532" s="220" t="e">
        <f t="shared" si="92"/>
        <v>#VALUE!</v>
      </c>
      <c r="G1532" s="102" t="e">
        <f>EUR3M!AX1531</f>
        <v>#VALUE!</v>
      </c>
      <c r="H1532" s="102">
        <f>EUR3M!AY1531</f>
        <v>1.4631125248580013E-2</v>
      </c>
      <c r="I1532" s="220" t="e">
        <f t="shared" si="93"/>
        <v>#VALUE!</v>
      </c>
      <c r="J1532" s="102" t="e">
        <f>EUR6M!AX1531</f>
        <v>#VALUE!</v>
      </c>
      <c r="K1532" s="102">
        <f>EUR6M!AY1531</f>
        <v>1.470578955675193E-2</v>
      </c>
      <c r="L1532" s="220" t="e">
        <f t="shared" si="94"/>
        <v>#VALUE!</v>
      </c>
      <c r="M1532" s="102" t="e">
        <f>EUR1Y!AX1531</f>
        <v>#VALUE!</v>
      </c>
      <c r="N1532" s="102">
        <f>EUR1Y!AY1531</f>
        <v>1.5167072002860032E-2</v>
      </c>
      <c r="O1532" s="220" t="e">
        <f t="shared" si="95"/>
        <v>#VALUE!</v>
      </c>
    </row>
    <row r="1533" spans="1:15" x14ac:dyDescent="0.2">
      <c r="A1533" s="57" t="s">
        <v>44</v>
      </c>
      <c r="B1533" s="219">
        <f>_xll.qlInterestRateIndexFixingDate(IborIndex&amp;"6M",C1533,Trigger)</f>
        <v>50026</v>
      </c>
      <c r="C1533" s="219">
        <f>_xll.qlCalendarAdvance(Calendar,C1532,A1533,"f",,Trigger)</f>
        <v>50028</v>
      </c>
      <c r="D1533" s="102" t="e">
        <f>EUR1M!AP1532</f>
        <v>#VALUE!</v>
      </c>
      <c r="E1533" s="102">
        <f>EUR1M!AQ1532</f>
        <v>1.4251513944937039E-2</v>
      </c>
      <c r="F1533" s="220" t="e">
        <f t="shared" si="92"/>
        <v>#VALUE!</v>
      </c>
      <c r="G1533" s="102" t="e">
        <f>EUR3M!AX1532</f>
        <v>#VALUE!</v>
      </c>
      <c r="H1533" s="102">
        <f>EUR3M!AY1532</f>
        <v>1.4625043005072946E-2</v>
      </c>
      <c r="I1533" s="220" t="e">
        <f t="shared" si="93"/>
        <v>#VALUE!</v>
      </c>
      <c r="J1533" s="102" t="e">
        <f>EUR6M!AX1532</f>
        <v>#VALUE!</v>
      </c>
      <c r="K1533" s="102">
        <f>EUR6M!AY1532</f>
        <v>1.4700381021002558E-2</v>
      </c>
      <c r="L1533" s="220" t="e">
        <f t="shared" si="94"/>
        <v>#VALUE!</v>
      </c>
      <c r="M1533" s="102" t="e">
        <f>EUR1Y!AX1532</f>
        <v>#VALUE!</v>
      </c>
      <c r="N1533" s="102">
        <f>EUR1Y!AY1532</f>
        <v>1.5161933521139032E-2</v>
      </c>
      <c r="O1533" s="220" t="e">
        <f t="shared" si="95"/>
        <v>#VALUE!</v>
      </c>
    </row>
    <row r="1534" spans="1:15" x14ac:dyDescent="0.2">
      <c r="A1534" s="57" t="s">
        <v>44</v>
      </c>
      <c r="B1534" s="219">
        <f>_xll.qlInterestRateIndexFixingDate(IborIndex&amp;"6M",C1534,Trigger)</f>
        <v>50032</v>
      </c>
      <c r="C1534" s="219">
        <f>_xll.qlCalendarAdvance(Calendar,C1533,A1534,"f",,Trigger)</f>
        <v>50038</v>
      </c>
      <c r="D1534" s="102" t="e">
        <f>EUR1M!AP1533</f>
        <v>#VALUE!</v>
      </c>
      <c r="E1534" s="102">
        <f>EUR1M!AQ1533</f>
        <v>1.4245653795018853E-2</v>
      </c>
      <c r="F1534" s="220" t="e">
        <f t="shared" si="92"/>
        <v>#VALUE!</v>
      </c>
      <c r="G1534" s="102" t="e">
        <f>EUR3M!AX1533</f>
        <v>#VALUE!</v>
      </c>
      <c r="H1534" s="102">
        <f>EUR3M!AY1533</f>
        <v>1.4616281621418903E-2</v>
      </c>
      <c r="I1534" s="220" t="e">
        <f t="shared" si="93"/>
        <v>#VALUE!</v>
      </c>
      <c r="J1534" s="102" t="e">
        <f>EUR6M!AX1533</f>
        <v>#VALUE!</v>
      </c>
      <c r="K1534" s="102">
        <f>EUR6M!AY1533</f>
        <v>1.4694313350085971E-2</v>
      </c>
      <c r="L1534" s="220" t="e">
        <f t="shared" si="94"/>
        <v>#VALUE!</v>
      </c>
      <c r="M1534" s="102" t="e">
        <f>EUR1Y!AX1533</f>
        <v>#VALUE!</v>
      </c>
      <c r="N1534" s="102">
        <f>EUR1Y!AY1533</f>
        <v>1.5156097507268294E-2</v>
      </c>
      <c r="O1534" s="220" t="e">
        <f t="shared" si="95"/>
        <v>#VALUE!</v>
      </c>
    </row>
    <row r="1535" spans="1:15" x14ac:dyDescent="0.2">
      <c r="A1535" s="57" t="s">
        <v>44</v>
      </c>
      <c r="B1535" s="219">
        <f>_xll.qlInterestRateIndexFixingDate(IborIndex&amp;"6M",C1535,Trigger)</f>
        <v>50040</v>
      </c>
      <c r="C1535" s="219">
        <f>_xll.qlCalendarAdvance(Calendar,C1534,A1535,"f",,Trigger)</f>
        <v>50045</v>
      </c>
      <c r="D1535" s="102" t="e">
        <f>EUR1M!AP1534</f>
        <v>#VALUE!</v>
      </c>
      <c r="E1535" s="102">
        <f>EUR1M!AQ1534</f>
        <v>1.4240220337238667E-2</v>
      </c>
      <c r="F1535" s="220" t="e">
        <f t="shared" si="92"/>
        <v>#VALUE!</v>
      </c>
      <c r="G1535" s="102" t="e">
        <f>EUR3M!AX1534</f>
        <v>#VALUE!</v>
      </c>
      <c r="H1535" s="102">
        <f>EUR3M!AY1534</f>
        <v>1.4610154069104743E-2</v>
      </c>
      <c r="I1535" s="220" t="e">
        <f t="shared" si="93"/>
        <v>#VALUE!</v>
      </c>
      <c r="J1535" s="102" t="e">
        <f>EUR6M!AX1534</f>
        <v>#VALUE!</v>
      </c>
      <c r="K1535" s="102">
        <f>EUR6M!AY1534</f>
        <v>1.4688973459730664E-2</v>
      </c>
      <c r="L1535" s="220" t="e">
        <f t="shared" si="94"/>
        <v>#VALUE!</v>
      </c>
      <c r="M1535" s="102" t="e">
        <f>EUR1Y!AX1534</f>
        <v>#VALUE!</v>
      </c>
      <c r="N1535" s="102">
        <f>EUR1Y!AY1534</f>
        <v>1.5151023152399067E-2</v>
      </c>
      <c r="O1535" s="220" t="e">
        <f t="shared" si="95"/>
        <v>#VALUE!</v>
      </c>
    </row>
    <row r="1536" spans="1:15" x14ac:dyDescent="0.2">
      <c r="A1536" s="57" t="s">
        <v>44</v>
      </c>
      <c r="B1536" s="219">
        <f>_xll.qlInterestRateIndexFixingDate(IborIndex&amp;"6M",C1536,Trigger)</f>
        <v>50048</v>
      </c>
      <c r="C1536" s="219">
        <f>_xll.qlCalendarAdvance(Calendar,C1535,A1536,"f",,Trigger)</f>
        <v>50052</v>
      </c>
      <c r="D1536" s="102" t="e">
        <f>EUR1M!AP1535</f>
        <v>#VALUE!</v>
      </c>
      <c r="E1536" s="102">
        <f>EUR1M!AQ1535</f>
        <v>1.4235076480281319E-2</v>
      </c>
      <c r="F1536" s="220" t="e">
        <f t="shared" si="92"/>
        <v>#VALUE!</v>
      </c>
      <c r="G1536" s="102" t="e">
        <f>EUR3M!AX1535</f>
        <v>#VALUE!</v>
      </c>
      <c r="H1536" s="102">
        <f>EUR3M!AY1535</f>
        <v>1.4604311745196389E-2</v>
      </c>
      <c r="I1536" s="220" t="e">
        <f t="shared" si="93"/>
        <v>#VALUE!</v>
      </c>
      <c r="J1536" s="102" t="e">
        <f>EUR6M!AX1535</f>
        <v>#VALUE!</v>
      </c>
      <c r="K1536" s="102">
        <f>EUR6M!AY1535</f>
        <v>1.4683666919872084E-2</v>
      </c>
      <c r="L1536" s="220" t="e">
        <f t="shared" si="94"/>
        <v>#VALUE!</v>
      </c>
      <c r="M1536" s="102" t="e">
        <f>EUR1Y!AX1535</f>
        <v>#VALUE!</v>
      </c>
      <c r="N1536" s="102">
        <f>EUR1Y!AY1535</f>
        <v>1.5145978986149444E-2</v>
      </c>
      <c r="O1536" s="220" t="e">
        <f t="shared" si="95"/>
        <v>#VALUE!</v>
      </c>
    </row>
    <row r="1537" spans="1:15" x14ac:dyDescent="0.2">
      <c r="A1537" s="57" t="s">
        <v>44</v>
      </c>
      <c r="B1537" s="219">
        <f>_xll.qlInterestRateIndexFixingDate(IborIndex&amp;"6M",C1537,Trigger)</f>
        <v>50055</v>
      </c>
      <c r="C1537" s="219">
        <f>_xll.qlCalendarAdvance(Calendar,C1536,A1537,"f",,Trigger)</f>
        <v>50059</v>
      </c>
      <c r="D1537" s="102" t="e">
        <f>EUR1M!AP1536</f>
        <v>#VALUE!</v>
      </c>
      <c r="E1537" s="102">
        <f>EUR1M!AQ1536</f>
        <v>1.4229960350792775E-2</v>
      </c>
      <c r="F1537" s="220" t="e">
        <f t="shared" si="92"/>
        <v>#VALUE!</v>
      </c>
      <c r="G1537" s="102" t="e">
        <f>EUR3M!AX1536</f>
        <v>#VALUE!</v>
      </c>
      <c r="H1537" s="102">
        <f>EUR3M!AY1536</f>
        <v>1.4598376208259711E-2</v>
      </c>
      <c r="I1537" s="220" t="e">
        <f t="shared" si="93"/>
        <v>#VALUE!</v>
      </c>
      <c r="J1537" s="102" t="e">
        <f>EUR6M!AX1536</f>
        <v>#VALUE!</v>
      </c>
      <c r="K1537" s="102">
        <f>EUR6M!AY1536</f>
        <v>1.4678393919002108E-2</v>
      </c>
      <c r="L1537" s="220" t="e">
        <f t="shared" si="94"/>
        <v>#VALUE!</v>
      </c>
      <c r="M1537" s="102" t="e">
        <f>EUR1Y!AX1536</f>
        <v>#VALUE!</v>
      </c>
      <c r="N1537" s="102">
        <f>EUR1Y!AY1536</f>
        <v>1.5140965175727045E-2</v>
      </c>
      <c r="O1537" s="220" t="e">
        <f t="shared" si="95"/>
        <v>#VALUE!</v>
      </c>
    </row>
    <row r="1538" spans="1:15" x14ac:dyDescent="0.2">
      <c r="A1538" s="57" t="s">
        <v>44</v>
      </c>
      <c r="B1538" s="219">
        <f>_xll.qlInterestRateIndexFixingDate(IborIndex&amp;"6M",C1538,Trigger)</f>
        <v>50062</v>
      </c>
      <c r="C1538" s="219">
        <f>_xll.qlCalendarAdvance(Calendar,C1537,A1538,"f",,Trigger)</f>
        <v>50066</v>
      </c>
      <c r="D1538" s="102" t="e">
        <f>EUR1M!AP1537</f>
        <v>#VALUE!</v>
      </c>
      <c r="E1538" s="102">
        <f>EUR1M!AQ1537</f>
        <v>1.4225112755909208E-2</v>
      </c>
      <c r="F1538" s="220" t="e">
        <f t="shared" si="92"/>
        <v>#VALUE!</v>
      </c>
      <c r="G1538" s="102" t="e">
        <f>EUR3M!AX1537</f>
        <v>#VALUE!</v>
      </c>
      <c r="H1538" s="102">
        <f>EUR3M!AY1537</f>
        <v>1.4592473873402361E-2</v>
      </c>
      <c r="I1538" s="220" t="e">
        <f t="shared" si="93"/>
        <v>#VALUE!</v>
      </c>
      <c r="J1538" s="102" t="e">
        <f>EUR6M!AX1537</f>
        <v>#VALUE!</v>
      </c>
      <c r="K1538" s="102">
        <f>EUR6M!AY1537</f>
        <v>1.4673154645610843E-2</v>
      </c>
      <c r="L1538" s="220" t="e">
        <f t="shared" si="94"/>
        <v>#VALUE!</v>
      </c>
      <c r="M1538" s="102" t="e">
        <f>EUR1Y!AX1537</f>
        <v>#VALUE!</v>
      </c>
      <c r="N1538" s="102">
        <f>EUR1Y!AY1537</f>
        <v>1.513598188833817E-2</v>
      </c>
      <c r="O1538" s="220" t="e">
        <f t="shared" si="95"/>
        <v>#VALUE!</v>
      </c>
    </row>
    <row r="1539" spans="1:15" x14ac:dyDescent="0.2">
      <c r="A1539" s="57" t="s">
        <v>44</v>
      </c>
      <c r="B1539" s="219">
        <f>_xll.qlInterestRateIndexFixingDate(IborIndex&amp;"6M",C1539,Trigger)</f>
        <v>50069</v>
      </c>
      <c r="C1539" s="219">
        <f>_xll.qlCalendarAdvance(Calendar,C1538,A1539,"f",,Trigger)</f>
        <v>50073</v>
      </c>
      <c r="D1539" s="102" t="e">
        <f>EUR1M!AP1538</f>
        <v>#VALUE!</v>
      </c>
      <c r="E1539" s="102">
        <f>EUR1M!AQ1538</f>
        <v>1.4220204800414431E-2</v>
      </c>
      <c r="F1539" s="220" t="e">
        <f t="shared" si="92"/>
        <v>#VALUE!</v>
      </c>
      <c r="G1539" s="102" t="e">
        <f>EUR3M!AX1538</f>
        <v>#VALUE!</v>
      </c>
      <c r="H1539" s="102">
        <f>EUR3M!AY1538</f>
        <v>1.4586604941595008E-2</v>
      </c>
      <c r="I1539" s="220" t="e">
        <f t="shared" si="93"/>
        <v>#VALUE!</v>
      </c>
      <c r="J1539" s="102" t="e">
        <f>EUR6M!AX1538</f>
        <v>#VALUE!</v>
      </c>
      <c r="K1539" s="102">
        <f>EUR6M!AY1538</f>
        <v>1.4667949288188837E-2</v>
      </c>
      <c r="L1539" s="220" t="e">
        <f t="shared" si="94"/>
        <v>#VALUE!</v>
      </c>
      <c r="M1539" s="102" t="e">
        <f>EUR1Y!AX1538</f>
        <v>#VALUE!</v>
      </c>
      <c r="N1539" s="102">
        <f>EUR1Y!AY1538</f>
        <v>1.5131029291188905E-2</v>
      </c>
      <c r="O1539" s="220" t="e">
        <f t="shared" si="95"/>
        <v>#VALUE!</v>
      </c>
    </row>
    <row r="1540" spans="1:15" x14ac:dyDescent="0.2">
      <c r="A1540" s="57" t="s">
        <v>44</v>
      </c>
      <c r="B1540" s="219">
        <f>_xll.qlInterestRateIndexFixingDate(IborIndex&amp;"6M",C1540,Trigger)</f>
        <v>50076</v>
      </c>
      <c r="C1540" s="219">
        <f>_xll.qlCalendarAdvance(Calendar,C1539,A1540,"f",,Trigger)</f>
        <v>50080</v>
      </c>
      <c r="D1540" s="102" t="e">
        <f>EUR1M!AP1539</f>
        <v>#VALUE!</v>
      </c>
      <c r="E1540" s="102">
        <f>EUR1M!AQ1539</f>
        <v>1.4215163777840774E-2</v>
      </c>
      <c r="F1540" s="220" t="e">
        <f t="shared" ref="F1540:F1603" si="96">(D1540-E1540)*10000</f>
        <v>#VALUE!</v>
      </c>
      <c r="G1540" s="102" t="e">
        <f>EUR3M!AX1539</f>
        <v>#VALUE!</v>
      </c>
      <c r="H1540" s="102">
        <f>EUR3M!AY1539</f>
        <v>1.4580769613809198E-2</v>
      </c>
      <c r="I1540" s="220" t="e">
        <f t="shared" ref="I1540:I1603" si="97">(G1540-H1540)*10000</f>
        <v>#VALUE!</v>
      </c>
      <c r="J1540" s="102" t="e">
        <f>EUR6M!AX1539</f>
        <v>#VALUE!</v>
      </c>
      <c r="K1540" s="102">
        <f>EUR6M!AY1539</f>
        <v>1.4662778035226197E-2</v>
      </c>
      <c r="L1540" s="220" t="e">
        <f t="shared" ref="L1540:L1603" si="98">(J1540-K1540)*10000</f>
        <v>#VALUE!</v>
      </c>
      <c r="M1540" s="102" t="e">
        <f>EUR1Y!AX1539</f>
        <v>#VALUE!</v>
      </c>
      <c r="N1540" s="102">
        <f>EUR1Y!AY1539</f>
        <v>1.5126107551484679E-2</v>
      </c>
      <c r="O1540" s="220" t="e">
        <f t="shared" ref="O1540:O1603" si="99">(M1540-N1540)*10000</f>
        <v>#VALUE!</v>
      </c>
    </row>
    <row r="1541" spans="1:15" x14ac:dyDescent="0.2">
      <c r="A1541" s="57" t="s">
        <v>44</v>
      </c>
      <c r="B1541" s="219">
        <f>_xll.qlInterestRateIndexFixingDate(IborIndex&amp;"6M",C1541,Trigger)</f>
        <v>50083</v>
      </c>
      <c r="C1541" s="219">
        <f>_xll.qlCalendarAdvance(Calendar,C1540,A1541,"f",,Trigger)</f>
        <v>50087</v>
      </c>
      <c r="D1541" s="102" t="e">
        <f>EUR1M!AP1540</f>
        <v>#VALUE!</v>
      </c>
      <c r="E1541" s="102">
        <f>EUR1M!AQ1540</f>
        <v>1.4210151142414036E-2</v>
      </c>
      <c r="F1541" s="220" t="e">
        <f t="shared" si="96"/>
        <v>#VALUE!</v>
      </c>
      <c r="G1541" s="102" t="e">
        <f>EUR3M!AX1540</f>
        <v>#VALUE!</v>
      </c>
      <c r="H1541" s="102">
        <f>EUR3M!AY1540</f>
        <v>1.4574968091017357E-2</v>
      </c>
      <c r="I1541" s="220" t="e">
        <f t="shared" si="97"/>
        <v>#VALUE!</v>
      </c>
      <c r="J1541" s="102" t="e">
        <f>EUR6M!AX1540</f>
        <v>#VALUE!</v>
      </c>
      <c r="K1541" s="102">
        <f>EUR6M!AY1540</f>
        <v>1.4657641075213916E-2</v>
      </c>
      <c r="L1541" s="220" t="e">
        <f t="shared" si="98"/>
        <v>#VALUE!</v>
      </c>
      <c r="M1541" s="102" t="e">
        <f>EUR1Y!AX1540</f>
        <v>#VALUE!</v>
      </c>
      <c r="N1541" s="102">
        <f>EUR1Y!AY1540</f>
        <v>1.5121216836430916E-2</v>
      </c>
      <c r="O1541" s="220" t="e">
        <f t="shared" si="99"/>
        <v>#VALUE!</v>
      </c>
    </row>
    <row r="1542" spans="1:15" x14ac:dyDescent="0.2">
      <c r="A1542" s="57" t="s">
        <v>44</v>
      </c>
      <c r="B1542" s="219">
        <f>_xll.qlInterestRateIndexFixingDate(IborIndex&amp;"6M",C1542,Trigger)</f>
        <v>50090</v>
      </c>
      <c r="C1542" s="219">
        <f>_xll.qlCalendarAdvance(Calendar,C1541,A1542,"f",,Trigger)</f>
        <v>50094</v>
      </c>
      <c r="D1542" s="102" t="e">
        <f>EUR1M!AP1541</f>
        <v>#VALUE!</v>
      </c>
      <c r="E1542" s="102">
        <f>EUR1M!AQ1541</f>
        <v>1.4205167076822369E-2</v>
      </c>
      <c r="F1542" s="220" t="e">
        <f t="shared" si="96"/>
        <v>#VALUE!</v>
      </c>
      <c r="G1542" s="102" t="e">
        <f>EUR3M!AX1541</f>
        <v>#VALUE!</v>
      </c>
      <c r="H1542" s="102">
        <f>EUR3M!AY1541</f>
        <v>1.4569200574188397E-2</v>
      </c>
      <c r="I1542" s="220" t="e">
        <f t="shared" si="97"/>
        <v>#VALUE!</v>
      </c>
      <c r="J1542" s="102" t="e">
        <f>EUR6M!AX1541</f>
        <v>#VALUE!</v>
      </c>
      <c r="K1542" s="102">
        <f>EUR6M!AY1541</f>
        <v>1.4652538596640775E-2</v>
      </c>
      <c r="L1542" s="220" t="e">
        <f t="shared" si="98"/>
        <v>#VALUE!</v>
      </c>
      <c r="M1542" s="102" t="e">
        <f>EUR1Y!AX1541</f>
        <v>#VALUE!</v>
      </c>
      <c r="N1542" s="102">
        <f>EUR1Y!AY1541</f>
        <v>1.5116357313231951E-2</v>
      </c>
      <c r="O1542" s="220" t="e">
        <f t="shared" si="99"/>
        <v>#VALUE!</v>
      </c>
    </row>
    <row r="1543" spans="1:15" x14ac:dyDescent="0.2">
      <c r="A1543" s="57" t="s">
        <v>44</v>
      </c>
      <c r="B1543" s="219">
        <f>_xll.qlInterestRateIndexFixingDate(IborIndex&amp;"6M",C1543,Trigger)</f>
        <v>50097</v>
      </c>
      <c r="C1543" s="219">
        <f>_xll.qlCalendarAdvance(Calendar,C1542,A1543,"f",,Trigger)</f>
        <v>50101</v>
      </c>
      <c r="D1543" s="102" t="e">
        <f>EUR1M!AP1542</f>
        <v>#VALUE!</v>
      </c>
      <c r="E1543" s="102">
        <f>EUR1M!AQ1542</f>
        <v>1.4199785481892178E-2</v>
      </c>
      <c r="F1543" s="220" t="e">
        <f t="shared" si="96"/>
        <v>#VALUE!</v>
      </c>
      <c r="G1543" s="102" t="e">
        <f>EUR3M!AX1542</f>
        <v>#VALUE!</v>
      </c>
      <c r="H1543" s="102">
        <f>EUR3M!AY1542</f>
        <v>1.4563358614337933E-2</v>
      </c>
      <c r="I1543" s="220" t="e">
        <f t="shared" si="97"/>
        <v>#VALUE!</v>
      </c>
      <c r="J1543" s="102" t="e">
        <f>EUR6M!AX1542</f>
        <v>#VALUE!</v>
      </c>
      <c r="K1543" s="102">
        <f>EUR6M!AY1542</f>
        <v>1.4647313514813482E-2</v>
      </c>
      <c r="L1543" s="220" t="e">
        <f t="shared" si="98"/>
        <v>#VALUE!</v>
      </c>
      <c r="M1543" s="102" t="e">
        <f>EUR1Y!AX1542</f>
        <v>#VALUE!</v>
      </c>
      <c r="N1543" s="102">
        <f>EUR1Y!AY1542</f>
        <v>1.5111529149092117E-2</v>
      </c>
      <c r="O1543" s="220" t="e">
        <f t="shared" si="99"/>
        <v>#VALUE!</v>
      </c>
    </row>
    <row r="1544" spans="1:15" x14ac:dyDescent="0.2">
      <c r="A1544" s="57" t="s">
        <v>44</v>
      </c>
      <c r="B1544" s="219">
        <f>_xll.qlInterestRateIndexFixingDate(IborIndex&amp;"6M",C1544,Trigger)</f>
        <v>50104</v>
      </c>
      <c r="C1544" s="219">
        <f>_xll.qlCalendarAdvance(Calendar,C1543,A1544,"f",,Trigger)</f>
        <v>50108</v>
      </c>
      <c r="D1544" s="102" t="e">
        <f>EUR1M!AP1543</f>
        <v>#VALUE!</v>
      </c>
      <c r="E1544" s="102">
        <f>EUR1M!AQ1543</f>
        <v>1.4194939162138261E-2</v>
      </c>
      <c r="F1544" s="220" t="e">
        <f t="shared" si="96"/>
        <v>#VALUE!</v>
      </c>
      <c r="G1544" s="102" t="e">
        <f>EUR3M!AX1543</f>
        <v>#VALUE!</v>
      </c>
      <c r="H1544" s="102">
        <f>EUR3M!AY1543</f>
        <v>1.4557661979060525E-2</v>
      </c>
      <c r="I1544" s="220" t="e">
        <f t="shared" si="97"/>
        <v>#VALUE!</v>
      </c>
      <c r="J1544" s="102" t="e">
        <f>EUR6M!AX1543</f>
        <v>#VALUE!</v>
      </c>
      <c r="K1544" s="102">
        <f>EUR6M!AY1543</f>
        <v>1.4642287623403477E-2</v>
      </c>
      <c r="L1544" s="220" t="e">
        <f t="shared" si="98"/>
        <v>#VALUE!</v>
      </c>
      <c r="M1544" s="102" t="e">
        <f>EUR1Y!AX1543</f>
        <v>#VALUE!</v>
      </c>
      <c r="N1544" s="102">
        <f>EUR1Y!AY1543</f>
        <v>1.5106732511215965E-2</v>
      </c>
      <c r="O1544" s="220" t="e">
        <f t="shared" si="99"/>
        <v>#VALUE!</v>
      </c>
    </row>
    <row r="1545" spans="1:15" x14ac:dyDescent="0.2">
      <c r="A1545" s="57" t="s">
        <v>44</v>
      </c>
      <c r="B1545" s="219">
        <f>_xll.qlInterestRateIndexFixingDate(IborIndex&amp;"6M",C1545,Trigger)</f>
        <v>50111</v>
      </c>
      <c r="C1545" s="219">
        <f>_xll.qlCalendarAdvance(Calendar,C1544,A1545,"f",,Trigger)</f>
        <v>50115</v>
      </c>
      <c r="D1545" s="102" t="e">
        <f>EUR1M!AP1544</f>
        <v>#VALUE!</v>
      </c>
      <c r="E1545" s="102">
        <f>EUR1M!AQ1544</f>
        <v>1.4190051430372271E-2</v>
      </c>
      <c r="F1545" s="220" t="e">
        <f t="shared" si="96"/>
        <v>#VALUE!</v>
      </c>
      <c r="G1545" s="102" t="e">
        <f>EUR3M!AX1544</f>
        <v>#VALUE!</v>
      </c>
      <c r="H1545" s="102">
        <f>EUR3M!AY1544</f>
        <v>1.4551999968499253E-2</v>
      </c>
      <c r="I1545" s="220" t="e">
        <f t="shared" si="97"/>
        <v>#VALUE!</v>
      </c>
      <c r="J1545" s="102" t="e">
        <f>EUR6M!AX1544</f>
        <v>#VALUE!</v>
      </c>
      <c r="K1545" s="102">
        <f>EUR6M!AY1544</f>
        <v>1.4637296823764266E-2</v>
      </c>
      <c r="L1545" s="220" t="e">
        <f t="shared" si="98"/>
        <v>#VALUE!</v>
      </c>
      <c r="M1545" s="102" t="e">
        <f>EUR1Y!AX1544</f>
        <v>#VALUE!</v>
      </c>
      <c r="N1545" s="102">
        <f>EUR1Y!AY1544</f>
        <v>1.5101967566806512E-2</v>
      </c>
      <c r="O1545" s="220" t="e">
        <f t="shared" si="99"/>
        <v>#VALUE!</v>
      </c>
    </row>
    <row r="1546" spans="1:15" x14ac:dyDescent="0.2">
      <c r="A1546" s="57" t="s">
        <v>44</v>
      </c>
      <c r="B1546" s="219">
        <f>_xll.qlInterestRateIndexFixingDate(IborIndex&amp;"6M",C1546,Trigger)</f>
        <v>50118</v>
      </c>
      <c r="C1546" s="219">
        <f>_xll.qlCalendarAdvance(Calendar,C1545,A1546,"f",,Trigger)</f>
        <v>50122</v>
      </c>
      <c r="D1546" s="102" t="e">
        <f>EUR1M!AP1545</f>
        <v>#VALUE!</v>
      </c>
      <c r="E1546" s="102">
        <f>EUR1M!AQ1545</f>
        <v>1.4185193070565691E-2</v>
      </c>
      <c r="F1546" s="220" t="e">
        <f t="shared" si="96"/>
        <v>#VALUE!</v>
      </c>
      <c r="G1546" s="102" t="e">
        <f>EUR3M!AX1545</f>
        <v>#VALUE!</v>
      </c>
      <c r="H1546" s="102">
        <f>EUR3M!AY1545</f>
        <v>1.4546372783628138E-2</v>
      </c>
      <c r="I1546" s="220" t="e">
        <f t="shared" si="97"/>
        <v>#VALUE!</v>
      </c>
      <c r="J1546" s="102" t="e">
        <f>EUR6M!AX1545</f>
        <v>#VALUE!</v>
      </c>
      <c r="K1546" s="102">
        <f>EUR6M!AY1545</f>
        <v>1.463234130440549E-2</v>
      </c>
      <c r="L1546" s="220" t="e">
        <f t="shared" si="98"/>
        <v>#VALUE!</v>
      </c>
      <c r="M1546" s="102" t="e">
        <f>EUR1Y!AX1545</f>
        <v>#VALUE!</v>
      </c>
      <c r="N1546" s="102">
        <f>EUR1Y!AY1545</f>
        <v>1.5097234483067875E-2</v>
      </c>
      <c r="O1546" s="220" t="e">
        <f t="shared" si="99"/>
        <v>#VALUE!</v>
      </c>
    </row>
    <row r="1547" spans="1:15" x14ac:dyDescent="0.2">
      <c r="A1547" s="57" t="s">
        <v>44</v>
      </c>
      <c r="B1547" s="219">
        <f>_xll.qlInterestRateIndexFixingDate(IborIndex&amp;"6M",C1547,Trigger)</f>
        <v>50125</v>
      </c>
      <c r="C1547" s="219">
        <f>_xll.qlCalendarAdvance(Calendar,C1546,A1547,"f",,Trigger)</f>
        <v>50129</v>
      </c>
      <c r="D1547" s="102" t="e">
        <f>EUR1M!AP1546</f>
        <v>#VALUE!</v>
      </c>
      <c r="E1547" s="102">
        <f>EUR1M!AQ1546</f>
        <v>1.4180364265435393E-2</v>
      </c>
      <c r="F1547" s="220" t="e">
        <f t="shared" si="96"/>
        <v>#VALUE!</v>
      </c>
      <c r="G1547" s="102" t="e">
        <f>EUR3M!AX1546</f>
        <v>#VALUE!</v>
      </c>
      <c r="H1547" s="102">
        <f>EUR3M!AY1546</f>
        <v>1.4540780625425546E-2</v>
      </c>
      <c r="I1547" s="220" t="e">
        <f t="shared" si="97"/>
        <v>#VALUE!</v>
      </c>
      <c r="J1547" s="102" t="e">
        <f>EUR6M!AX1546</f>
        <v>#VALUE!</v>
      </c>
      <c r="K1547" s="102">
        <f>EUR6M!AY1546</f>
        <v>1.4627463945405945E-2</v>
      </c>
      <c r="L1547" s="220" t="e">
        <f t="shared" si="98"/>
        <v>#VALUE!</v>
      </c>
      <c r="M1547" s="102" t="e">
        <f>EUR1Y!AX1546</f>
        <v>#VALUE!</v>
      </c>
      <c r="N1547" s="102">
        <f>EUR1Y!AY1546</f>
        <v>1.5092533427203507E-2</v>
      </c>
      <c r="O1547" s="220" t="e">
        <f t="shared" si="99"/>
        <v>#VALUE!</v>
      </c>
    </row>
    <row r="1548" spans="1:15" x14ac:dyDescent="0.2">
      <c r="A1548" s="57" t="s">
        <v>44</v>
      </c>
      <c r="B1548" s="219">
        <f>_xll.qlInterestRateIndexFixingDate(IborIndex&amp;"6M",C1548,Trigger)</f>
        <v>50131</v>
      </c>
      <c r="C1548" s="219">
        <f>_xll.qlCalendarAdvance(Calendar,C1547,A1548,"f",,Trigger)</f>
        <v>50137</v>
      </c>
      <c r="D1548" s="102" t="e">
        <f>EUR1M!AP1547</f>
        <v>#VALUE!</v>
      </c>
      <c r="E1548" s="102">
        <f>EUR1M!AQ1547</f>
        <v>1.4174942940945456E-2</v>
      </c>
      <c r="F1548" s="220" t="e">
        <f t="shared" si="96"/>
        <v>#VALUE!</v>
      </c>
      <c r="G1548" s="102" t="e">
        <f>EUR3M!AX1547</f>
        <v>#VALUE!</v>
      </c>
      <c r="H1548" s="102">
        <f>EUR3M!AY1547</f>
        <v>1.4534529558824207E-2</v>
      </c>
      <c r="I1548" s="220" t="e">
        <f t="shared" si="97"/>
        <v>#VALUE!</v>
      </c>
      <c r="J1548" s="102" t="e">
        <f>EUR6M!AX1547</f>
        <v>#VALUE!</v>
      </c>
      <c r="K1548" s="102">
        <f>EUR6M!AY1547</f>
        <v>1.4621881943043095E-2</v>
      </c>
      <c r="L1548" s="220" t="e">
        <f t="shared" si="98"/>
        <v>#VALUE!</v>
      </c>
      <c r="M1548" s="102" t="e">
        <f>EUR1Y!AX1547</f>
        <v>#VALUE!</v>
      </c>
      <c r="N1548" s="102">
        <f>EUR1Y!AY1547</f>
        <v>1.5087200224222897E-2</v>
      </c>
      <c r="O1548" s="220" t="e">
        <f t="shared" si="99"/>
        <v>#VALUE!</v>
      </c>
    </row>
    <row r="1549" spans="1:15" x14ac:dyDescent="0.2">
      <c r="A1549" s="57" t="s">
        <v>44</v>
      </c>
      <c r="B1549" s="219">
        <f>_xll.qlInterestRateIndexFixingDate(IborIndex&amp;"6M",C1549,Trigger)</f>
        <v>50140</v>
      </c>
      <c r="C1549" s="219">
        <f>_xll.qlCalendarAdvance(Calendar,C1548,A1549,"f",,Trigger)</f>
        <v>50144</v>
      </c>
      <c r="D1549" s="102" t="e">
        <f>EUR1M!AP1548</f>
        <v>#VALUE!</v>
      </c>
      <c r="E1549" s="102">
        <f>EUR1M!AQ1548</f>
        <v>1.4170176114921551E-2</v>
      </c>
      <c r="F1549" s="220" t="e">
        <f t="shared" si="96"/>
        <v>#VALUE!</v>
      </c>
      <c r="G1549" s="102" t="e">
        <f>EUR3M!AX1548</f>
        <v>#VALUE!</v>
      </c>
      <c r="H1549" s="102">
        <f>EUR3M!AY1548</f>
        <v>1.452901078626702E-2</v>
      </c>
      <c r="I1549" s="220" t="e">
        <f t="shared" si="97"/>
        <v>#VALUE!</v>
      </c>
      <c r="J1549" s="102" t="e">
        <f>EUR6M!AX1548</f>
        <v>#VALUE!</v>
      </c>
      <c r="K1549" s="102">
        <f>EUR6M!AY1548</f>
        <v>1.4617036100378691E-2</v>
      </c>
      <c r="L1549" s="220" t="e">
        <f t="shared" si="98"/>
        <v>#VALUE!</v>
      </c>
      <c r="M1549" s="102" t="e">
        <f>EUR1Y!AX1548</f>
        <v>#VALUE!</v>
      </c>
      <c r="N1549" s="102">
        <f>EUR1Y!AY1548</f>
        <v>1.5082568362548853E-2</v>
      </c>
      <c r="O1549" s="220" t="e">
        <f t="shared" si="99"/>
        <v>#VALUE!</v>
      </c>
    </row>
    <row r="1550" spans="1:15" x14ac:dyDescent="0.2">
      <c r="A1550" s="57" t="s">
        <v>44</v>
      </c>
      <c r="B1550" s="219">
        <f>_xll.qlInterestRateIndexFixingDate(IborIndex&amp;"6M",C1550,Trigger)</f>
        <v>50147</v>
      </c>
      <c r="C1550" s="219">
        <f>_xll.qlCalendarAdvance(Calendar,C1549,A1550,"f",,Trigger)</f>
        <v>50151</v>
      </c>
      <c r="D1550" s="102" t="e">
        <f>EUR1M!AP1549</f>
        <v>#VALUE!</v>
      </c>
      <c r="E1550" s="102">
        <f>EUR1M!AQ1549</f>
        <v>1.4165439403538427E-2</v>
      </c>
      <c r="F1550" s="220" t="e">
        <f t="shared" si="96"/>
        <v>#VALUE!</v>
      </c>
      <c r="G1550" s="102" t="e">
        <f>EUR3M!AX1549</f>
        <v>#VALUE!</v>
      </c>
      <c r="H1550" s="102">
        <f>EUR3M!AY1549</f>
        <v>1.4523527656137744E-2</v>
      </c>
      <c r="I1550" s="220" t="e">
        <f t="shared" si="97"/>
        <v>#VALUE!</v>
      </c>
      <c r="J1550" s="102" t="e">
        <f>EUR6M!AX1549</f>
        <v>#VALUE!</v>
      </c>
      <c r="K1550" s="102">
        <f>EUR6M!AY1549</f>
        <v>1.4612226303968356E-2</v>
      </c>
      <c r="L1550" s="220" t="e">
        <f t="shared" si="98"/>
        <v>#VALUE!</v>
      </c>
      <c r="M1550" s="102" t="e">
        <f>EUR1Y!AX1549</f>
        <v>#VALUE!</v>
      </c>
      <c r="N1550" s="102">
        <f>EUR1Y!AY1549</f>
        <v>1.507799923306906E-2</v>
      </c>
      <c r="O1550" s="220" t="e">
        <f t="shared" si="99"/>
        <v>#VALUE!</v>
      </c>
    </row>
    <row r="1551" spans="1:15" x14ac:dyDescent="0.2">
      <c r="A1551" s="57" t="s">
        <v>44</v>
      </c>
      <c r="B1551" s="219">
        <f>_xll.qlInterestRateIndexFixingDate(IborIndex&amp;"6M",C1551,Trigger)</f>
        <v>50154</v>
      </c>
      <c r="C1551" s="219">
        <f>_xll.qlCalendarAdvance(Calendar,C1550,A1551,"f",,Trigger)</f>
        <v>50158</v>
      </c>
      <c r="D1551" s="102" t="e">
        <f>EUR1M!AP1550</f>
        <v>#VALUE!</v>
      </c>
      <c r="E1551" s="102">
        <f>EUR1M!AQ1550</f>
        <v>1.4160898949042251E-2</v>
      </c>
      <c r="F1551" s="220" t="e">
        <f t="shared" si="96"/>
        <v>#VALUE!</v>
      </c>
      <c r="G1551" s="102" t="e">
        <f>EUR3M!AX1550</f>
        <v>#VALUE!</v>
      </c>
      <c r="H1551" s="102">
        <f>EUR3M!AY1550</f>
        <v>1.4518080369408803E-2</v>
      </c>
      <c r="I1551" s="220" t="e">
        <f t="shared" si="97"/>
        <v>#VALUE!</v>
      </c>
      <c r="J1551" s="102" t="e">
        <f>EUR6M!AX1550</f>
        <v>#VALUE!</v>
      </c>
      <c r="K1551" s="102">
        <f>EUR6M!AY1550</f>
        <v>1.460745274231442E-2</v>
      </c>
      <c r="L1551" s="220" t="e">
        <f t="shared" si="98"/>
        <v>#VALUE!</v>
      </c>
      <c r="M1551" s="102" t="e">
        <f>EUR1Y!AX1550</f>
        <v>#VALUE!</v>
      </c>
      <c r="N1551" s="102">
        <f>EUR1Y!AY1550</f>
        <v>1.5073402466515451E-2</v>
      </c>
      <c r="O1551" s="220" t="e">
        <f t="shared" si="99"/>
        <v>#VALUE!</v>
      </c>
    </row>
    <row r="1552" spans="1:15" x14ac:dyDescent="0.2">
      <c r="A1552" s="57" t="s">
        <v>44</v>
      </c>
      <c r="B1552" s="219">
        <f>_xll.qlInterestRateIndexFixingDate(IborIndex&amp;"6M",C1552,Trigger)</f>
        <v>50160</v>
      </c>
      <c r="C1552" s="219">
        <f>_xll.qlCalendarAdvance(Calendar,C1551,A1552,"f",,Trigger)</f>
        <v>50165</v>
      </c>
      <c r="D1552" s="102" t="e">
        <f>EUR1M!AP1551</f>
        <v>#VALUE!</v>
      </c>
      <c r="E1552" s="102">
        <f>EUR1M!AQ1551</f>
        <v>1.4156057055557392E-2</v>
      </c>
      <c r="F1552" s="220" t="e">
        <f t="shared" si="96"/>
        <v>#VALUE!</v>
      </c>
      <c r="G1552" s="102" t="e">
        <f>EUR3M!AX1551</f>
        <v>#VALUE!</v>
      </c>
      <c r="H1552" s="102">
        <f>EUR3M!AY1551</f>
        <v>1.4512581791598428E-2</v>
      </c>
      <c r="I1552" s="220" t="e">
        <f t="shared" si="97"/>
        <v>#VALUE!</v>
      </c>
      <c r="J1552" s="102" t="e">
        <f>EUR6M!AX1551</f>
        <v>#VALUE!</v>
      </c>
      <c r="K1552" s="102">
        <f>EUR6M!AY1551</f>
        <v>1.4602625975072468E-2</v>
      </c>
      <c r="L1552" s="220" t="e">
        <f t="shared" si="98"/>
        <v>#VALUE!</v>
      </c>
      <c r="M1552" s="102" t="e">
        <f>EUR1Y!AX1551</f>
        <v>#VALUE!</v>
      </c>
      <c r="N1552" s="102">
        <f>EUR1Y!AY1551</f>
        <v>1.5068868766563225E-2</v>
      </c>
      <c r="O1552" s="220" t="e">
        <f t="shared" si="99"/>
        <v>#VALUE!</v>
      </c>
    </row>
    <row r="1553" spans="1:15" x14ac:dyDescent="0.2">
      <c r="A1553" s="57" t="s">
        <v>44</v>
      </c>
      <c r="B1553" s="219">
        <f>_xll.qlInterestRateIndexFixingDate(IborIndex&amp;"6M",C1553,Trigger)</f>
        <v>50168</v>
      </c>
      <c r="C1553" s="219">
        <f>_xll.qlCalendarAdvance(Calendar,C1552,A1553,"f",,Trigger)</f>
        <v>50172</v>
      </c>
      <c r="D1553" s="102" t="e">
        <f>EUR1M!AP1552</f>
        <v>#VALUE!</v>
      </c>
      <c r="E1553" s="102">
        <f>EUR1M!AQ1552</f>
        <v>1.4151411784382173E-2</v>
      </c>
      <c r="F1553" s="220" t="e">
        <f t="shared" si="96"/>
        <v>#VALUE!</v>
      </c>
      <c r="G1553" s="102" t="e">
        <f>EUR3M!AX1552</f>
        <v>#VALUE!</v>
      </c>
      <c r="H1553" s="102">
        <f>EUR3M!AY1552</f>
        <v>1.4507209206361732E-2</v>
      </c>
      <c r="I1553" s="220" t="e">
        <f t="shared" si="97"/>
        <v>#VALUE!</v>
      </c>
      <c r="J1553" s="102" t="e">
        <f>EUR6M!AX1552</f>
        <v>#VALUE!</v>
      </c>
      <c r="K1553" s="102">
        <f>EUR6M!AY1552</f>
        <v>1.4597932927124791E-2</v>
      </c>
      <c r="L1553" s="220" t="e">
        <f t="shared" si="98"/>
        <v>#VALUE!</v>
      </c>
      <c r="M1553" s="102" t="e">
        <f>EUR1Y!AX1552</f>
        <v>#VALUE!</v>
      </c>
      <c r="N1553" s="102">
        <f>EUR1Y!AY1552</f>
        <v>1.5064368121591998E-2</v>
      </c>
      <c r="O1553" s="220" t="e">
        <f t="shared" si="99"/>
        <v>#VALUE!</v>
      </c>
    </row>
    <row r="1554" spans="1:15" x14ac:dyDescent="0.2">
      <c r="A1554" s="57" t="s">
        <v>44</v>
      </c>
      <c r="B1554" s="219">
        <f>_xll.qlInterestRateIndexFixingDate(IborIndex&amp;"6M",C1554,Trigger)</f>
        <v>50175</v>
      </c>
      <c r="C1554" s="219">
        <f>_xll.qlCalendarAdvance(Calendar,C1553,A1554,"f",,Trigger)</f>
        <v>50179</v>
      </c>
      <c r="D1554" s="102" t="e">
        <f>EUR1M!AP1553</f>
        <v>#VALUE!</v>
      </c>
      <c r="E1554" s="102">
        <f>EUR1M!AQ1553</f>
        <v>1.4146797358708108E-2</v>
      </c>
      <c r="F1554" s="220" t="e">
        <f t="shared" si="96"/>
        <v>#VALUE!</v>
      </c>
      <c r="G1554" s="102" t="e">
        <f>EUR3M!AX1553</f>
        <v>#VALUE!</v>
      </c>
      <c r="H1554" s="102">
        <f>EUR3M!AY1553</f>
        <v>1.4501873083330466E-2</v>
      </c>
      <c r="I1554" s="220" t="e">
        <f t="shared" si="97"/>
        <v>#VALUE!</v>
      </c>
      <c r="J1554" s="102" t="e">
        <f>EUR6M!AX1553</f>
        <v>#VALUE!</v>
      </c>
      <c r="K1554" s="102">
        <f>EUR6M!AY1553</f>
        <v>1.4593276724479838E-2</v>
      </c>
      <c r="L1554" s="220" t="e">
        <f t="shared" si="98"/>
        <v>#VALUE!</v>
      </c>
      <c r="M1554" s="102" t="e">
        <f>EUR1Y!AX1553</f>
        <v>#VALUE!</v>
      </c>
      <c r="N1554" s="102">
        <f>EUR1Y!AY1553</f>
        <v>1.5059900698805884E-2</v>
      </c>
      <c r="O1554" s="220" t="e">
        <f t="shared" si="99"/>
        <v>#VALUE!</v>
      </c>
    </row>
    <row r="1555" spans="1:15" x14ac:dyDescent="0.2">
      <c r="A1555" s="57" t="s">
        <v>44</v>
      </c>
      <c r="B1555" s="219">
        <f>_xll.qlInterestRateIndexFixingDate(IborIndex&amp;"6M",C1555,Trigger)</f>
        <v>50182</v>
      </c>
      <c r="C1555" s="219">
        <f>_xll.qlCalendarAdvance(Calendar,C1554,A1555,"f",,Trigger)</f>
        <v>50186</v>
      </c>
      <c r="D1555" s="102" t="e">
        <f>EUR1M!AP1554</f>
        <v>#VALUE!</v>
      </c>
      <c r="E1555" s="102">
        <f>EUR1M!AQ1554</f>
        <v>1.4142213961244043E-2</v>
      </c>
      <c r="F1555" s="220" t="e">
        <f t="shared" si="96"/>
        <v>#VALUE!</v>
      </c>
      <c r="G1555" s="102" t="e">
        <f>EUR3M!AX1554</f>
        <v>#VALUE!</v>
      </c>
      <c r="H1555" s="102">
        <f>EUR3M!AY1554</f>
        <v>1.449657362347604E-2</v>
      </c>
      <c r="I1555" s="220" t="e">
        <f t="shared" si="97"/>
        <v>#VALUE!</v>
      </c>
      <c r="J1555" s="102" t="e">
        <f>EUR6M!AX1554</f>
        <v>#VALUE!</v>
      </c>
      <c r="K1555" s="102">
        <f>EUR6M!AY1554</f>
        <v>1.4588657555659064E-2</v>
      </c>
      <c r="L1555" s="220" t="e">
        <f t="shared" si="98"/>
        <v>#VALUE!</v>
      </c>
      <c r="M1555" s="102" t="e">
        <f>EUR1Y!AX1554</f>
        <v>#VALUE!</v>
      </c>
      <c r="N1555" s="102">
        <f>EUR1Y!AY1554</f>
        <v>1.5055466665409653E-2</v>
      </c>
      <c r="O1555" s="220" t="e">
        <f t="shared" si="99"/>
        <v>#VALUE!</v>
      </c>
    </row>
    <row r="1556" spans="1:15" x14ac:dyDescent="0.2">
      <c r="A1556" s="57" t="s">
        <v>44</v>
      </c>
      <c r="B1556" s="219">
        <f>_xll.qlInterestRateIndexFixingDate(IborIndex&amp;"6M",C1556,Trigger)</f>
        <v>50189</v>
      </c>
      <c r="C1556" s="219">
        <f>_xll.qlCalendarAdvance(Calendar,C1555,A1556,"f",,Trigger)</f>
        <v>50193</v>
      </c>
      <c r="D1556" s="102" t="e">
        <f>EUR1M!AP1555</f>
        <v>#VALUE!</v>
      </c>
      <c r="E1556" s="102">
        <f>EUR1M!AQ1555</f>
        <v>1.4137661774701327E-2</v>
      </c>
      <c r="F1556" s="220" t="e">
        <f t="shared" si="96"/>
        <v>#VALUE!</v>
      </c>
      <c r="G1556" s="102" t="e">
        <f>EUR3M!AX1555</f>
        <v>#VALUE!</v>
      </c>
      <c r="H1556" s="102">
        <f>EUR3M!AY1555</f>
        <v>1.4491311027775084E-2</v>
      </c>
      <c r="I1556" s="220" t="e">
        <f t="shared" si="97"/>
        <v>#VALUE!</v>
      </c>
      <c r="J1556" s="102" t="e">
        <f>EUR6M!AX1555</f>
        <v>#VALUE!</v>
      </c>
      <c r="K1556" s="102">
        <f>EUR6M!AY1555</f>
        <v>1.458413505297132E-2</v>
      </c>
      <c r="L1556" s="220" t="e">
        <f t="shared" si="98"/>
        <v>#VALUE!</v>
      </c>
      <c r="M1556" s="102" t="e">
        <f>EUR1Y!AX1555</f>
        <v>#VALUE!</v>
      </c>
      <c r="N1556" s="102">
        <f>EUR1Y!AY1555</f>
        <v>1.5051066188607638E-2</v>
      </c>
      <c r="O1556" s="220" t="e">
        <f t="shared" si="99"/>
        <v>#VALUE!</v>
      </c>
    </row>
    <row r="1557" spans="1:15" x14ac:dyDescent="0.2">
      <c r="A1557" s="57" t="s">
        <v>44</v>
      </c>
      <c r="B1557" s="219">
        <f>_xll.qlInterestRateIndexFixingDate(IborIndex&amp;"6M",C1557,Trigger)</f>
        <v>50196</v>
      </c>
      <c r="C1557" s="219">
        <f>_xll.qlCalendarAdvance(Calendar,C1556,A1557,"f",,Trigger)</f>
        <v>50200</v>
      </c>
      <c r="D1557" s="102" t="e">
        <f>EUR1M!AP1556</f>
        <v>#VALUE!</v>
      </c>
      <c r="E1557" s="102">
        <f>EUR1M!AQ1556</f>
        <v>1.4133140981801295E-2</v>
      </c>
      <c r="F1557" s="220" t="e">
        <f t="shared" si="96"/>
        <v>#VALUE!</v>
      </c>
      <c r="G1557" s="102" t="e">
        <f>EUR3M!AX1556</f>
        <v>#VALUE!</v>
      </c>
      <c r="H1557" s="102">
        <f>EUR3M!AY1556</f>
        <v>1.4486085497202487E-2</v>
      </c>
      <c r="I1557" s="220" t="e">
        <f t="shared" si="97"/>
        <v>#VALUE!</v>
      </c>
      <c r="J1557" s="102" t="e">
        <f>EUR6M!AX1556</f>
        <v>#VALUE!</v>
      </c>
      <c r="K1557" s="102">
        <f>EUR6M!AY1556</f>
        <v>1.4579582858409471E-2</v>
      </c>
      <c r="L1557" s="220" t="e">
        <f t="shared" si="98"/>
        <v>#VALUE!</v>
      </c>
      <c r="M1557" s="102" t="e">
        <f>EUR1Y!AX1556</f>
        <v>#VALUE!</v>
      </c>
      <c r="N1557" s="102">
        <f>EUR1Y!AY1556</f>
        <v>1.504669943560461E-2</v>
      </c>
      <c r="O1557" s="220" t="e">
        <f t="shared" si="99"/>
        <v>#VALUE!</v>
      </c>
    </row>
    <row r="1558" spans="1:15" x14ac:dyDescent="0.2">
      <c r="A1558" s="57" t="s">
        <v>44</v>
      </c>
      <c r="B1558" s="219">
        <f>_xll.qlInterestRateIndexFixingDate(IborIndex&amp;"6M",C1558,Trigger)</f>
        <v>50203</v>
      </c>
      <c r="C1558" s="219">
        <f>_xll.qlCalendarAdvance(Calendar,C1557,A1558,"f",,Trigger)</f>
        <v>50207</v>
      </c>
      <c r="D1558" s="102" t="e">
        <f>EUR1M!AP1557</f>
        <v>#VALUE!</v>
      </c>
      <c r="E1558" s="102">
        <f>EUR1M!AQ1557</f>
        <v>1.41286517652503E-2</v>
      </c>
      <c r="F1558" s="220" t="e">
        <f t="shared" si="96"/>
        <v>#VALUE!</v>
      </c>
      <c r="G1558" s="102" t="e">
        <f>EUR3M!AX1557</f>
        <v>#VALUE!</v>
      </c>
      <c r="H1558" s="102">
        <f>EUR3M!AY1557</f>
        <v>1.4480897232731398E-2</v>
      </c>
      <c r="I1558" s="220" t="e">
        <f t="shared" si="97"/>
        <v>#VALUE!</v>
      </c>
      <c r="J1558" s="102" t="e">
        <f>EUR6M!AX1557</f>
        <v>#VALUE!</v>
      </c>
      <c r="K1558" s="102">
        <f>EUR6M!AY1557</f>
        <v>1.4575068218125126E-2</v>
      </c>
      <c r="L1558" s="220" t="e">
        <f t="shared" si="98"/>
        <v>#VALUE!</v>
      </c>
      <c r="M1558" s="102" t="e">
        <f>EUR1Y!AX1557</f>
        <v>#VALUE!</v>
      </c>
      <c r="N1558" s="102">
        <f>EUR1Y!AY1557</f>
        <v>1.5042366573606651E-2</v>
      </c>
      <c r="O1558" s="220" t="e">
        <f t="shared" si="99"/>
        <v>#VALUE!</v>
      </c>
    </row>
    <row r="1559" spans="1:15" x14ac:dyDescent="0.2">
      <c r="A1559" s="57" t="s">
        <v>44</v>
      </c>
      <c r="B1559" s="219">
        <f>_xll.qlInterestRateIndexFixingDate(IborIndex&amp;"6M",C1559,Trigger)</f>
        <v>50210</v>
      </c>
      <c r="C1559" s="219">
        <f>_xll.qlCalendarAdvance(Calendar,C1558,A1559,"f",,Trigger)</f>
        <v>50214</v>
      </c>
      <c r="D1559" s="102" t="e">
        <f>EUR1M!AP1558</f>
        <v>#VALUE!</v>
      </c>
      <c r="E1559" s="102">
        <f>EUR1M!AQ1558</f>
        <v>1.4124194307767179E-2</v>
      </c>
      <c r="F1559" s="220" t="e">
        <f t="shared" si="96"/>
        <v>#VALUE!</v>
      </c>
      <c r="G1559" s="102" t="e">
        <f>EUR3M!AX1558</f>
        <v>#VALUE!</v>
      </c>
      <c r="H1559" s="102">
        <f>EUR3M!AY1558</f>
        <v>1.4475746435337576E-2</v>
      </c>
      <c r="I1559" s="220" t="e">
        <f t="shared" si="97"/>
        <v>#VALUE!</v>
      </c>
      <c r="J1559" s="102" t="e">
        <f>EUR6M!AX1558</f>
        <v>#VALUE!</v>
      </c>
      <c r="K1559" s="102">
        <f>EUR6M!AY1558</f>
        <v>1.4570554989061502E-2</v>
      </c>
      <c r="L1559" s="220" t="e">
        <f t="shared" si="98"/>
        <v>#VALUE!</v>
      </c>
      <c r="M1559" s="102" t="e">
        <f>EUR1Y!AX1558</f>
        <v>#VALUE!</v>
      </c>
      <c r="N1559" s="102">
        <f>EUR1Y!AY1558</f>
        <v>1.5038067769819849E-2</v>
      </c>
      <c r="O1559" s="220" t="e">
        <f t="shared" si="99"/>
        <v>#VALUE!</v>
      </c>
    </row>
    <row r="1560" spans="1:15" x14ac:dyDescent="0.2">
      <c r="A1560" s="57" t="s">
        <v>44</v>
      </c>
      <c r="B1560" s="219">
        <f>_xll.qlInterestRateIndexFixingDate(IborIndex&amp;"6M",C1560,Trigger)</f>
        <v>50217</v>
      </c>
      <c r="C1560" s="219">
        <f>_xll.qlCalendarAdvance(Calendar,C1559,A1560,"f",,Trigger)</f>
        <v>50221</v>
      </c>
      <c r="D1560" s="102" t="e">
        <f>EUR1M!AP1559</f>
        <v>#VALUE!</v>
      </c>
      <c r="E1560" s="102">
        <f>EUR1M!AQ1559</f>
        <v>1.4119768792058285E-2</v>
      </c>
      <c r="F1560" s="220" t="e">
        <f t="shared" si="96"/>
        <v>#VALUE!</v>
      </c>
      <c r="G1560" s="102" t="e">
        <f>EUR3M!AX1559</f>
        <v>#VALUE!</v>
      </c>
      <c r="H1560" s="102">
        <f>EUR3M!AY1559</f>
        <v>1.4470633305994171E-2</v>
      </c>
      <c r="I1560" s="220" t="e">
        <f t="shared" si="97"/>
        <v>#VALUE!</v>
      </c>
      <c r="J1560" s="102" t="e">
        <f>EUR6M!AX1559</f>
        <v>#VALUE!</v>
      </c>
      <c r="K1560" s="102">
        <f>EUR6M!AY1559</f>
        <v>1.4566123817198084E-2</v>
      </c>
      <c r="L1560" s="220" t="e">
        <f t="shared" si="98"/>
        <v>#VALUE!</v>
      </c>
      <c r="M1560" s="102" t="e">
        <f>EUR1Y!AX1559</f>
        <v>#VALUE!</v>
      </c>
      <c r="N1560" s="102">
        <f>EUR1Y!AY1559</f>
        <v>1.5033803191450723E-2</v>
      </c>
      <c r="O1560" s="220" t="e">
        <f t="shared" si="99"/>
        <v>#VALUE!</v>
      </c>
    </row>
    <row r="1561" spans="1:15" x14ac:dyDescent="0.2">
      <c r="A1561" s="57" t="s">
        <v>44</v>
      </c>
      <c r="B1561" s="219">
        <f>_xll.qlInterestRateIndexFixingDate(IborIndex&amp;"6M",C1561,Trigger)</f>
        <v>50224</v>
      </c>
      <c r="C1561" s="219">
        <f>_xll.qlCalendarAdvance(Calendar,C1560,A1561,"f",,Trigger)</f>
        <v>50228</v>
      </c>
      <c r="D1561" s="102" t="e">
        <f>EUR1M!AP1560</f>
        <v>#VALUE!</v>
      </c>
      <c r="E1561" s="102">
        <f>EUR1M!AQ1560</f>
        <v>1.4115375400844954E-2</v>
      </c>
      <c r="F1561" s="220" t="e">
        <f t="shared" si="96"/>
        <v>#VALUE!</v>
      </c>
      <c r="G1561" s="102" t="e">
        <f>EUR3M!AX1560</f>
        <v>#VALUE!</v>
      </c>
      <c r="H1561" s="102">
        <f>EUR3M!AY1560</f>
        <v>1.4465558045677812E-2</v>
      </c>
      <c r="I1561" s="220" t="e">
        <f t="shared" si="97"/>
        <v>#VALUE!</v>
      </c>
      <c r="J1561" s="102" t="e">
        <f>EUR6M!AX1560</f>
        <v>#VALUE!</v>
      </c>
      <c r="K1561" s="102">
        <f>EUR6M!AY1560</f>
        <v>1.4561730810296181E-2</v>
      </c>
      <c r="L1561" s="220" t="e">
        <f t="shared" si="98"/>
        <v>#VALUE!</v>
      </c>
      <c r="M1561" s="102" t="e">
        <f>EUR1Y!AX1560</f>
        <v>#VALUE!</v>
      </c>
      <c r="N1561" s="102">
        <f>EUR1Y!AY1560</f>
        <v>1.5029573005706676E-2</v>
      </c>
      <c r="O1561" s="220" t="e">
        <f t="shared" si="99"/>
        <v>#VALUE!</v>
      </c>
    </row>
    <row r="1562" spans="1:15" x14ac:dyDescent="0.2">
      <c r="A1562" s="57" t="s">
        <v>44</v>
      </c>
      <c r="B1562" s="219">
        <f>_xll.qlInterestRateIndexFixingDate(IborIndex&amp;"6M",C1562,Trigger)</f>
        <v>50231</v>
      </c>
      <c r="C1562" s="219">
        <f>_xll.qlCalendarAdvance(Calendar,C1561,A1562,"f",,Trigger)</f>
        <v>50235</v>
      </c>
      <c r="D1562" s="102" t="e">
        <f>EUR1M!AP1561</f>
        <v>#VALUE!</v>
      </c>
      <c r="E1562" s="102">
        <f>EUR1M!AQ1561</f>
        <v>1.4111014316838533E-2</v>
      </c>
      <c r="F1562" s="220" t="e">
        <f t="shared" si="96"/>
        <v>#VALUE!</v>
      </c>
      <c r="G1562" s="102" t="e">
        <f>EUR3M!AX1561</f>
        <v>#VALUE!</v>
      </c>
      <c r="H1562" s="102">
        <f>EUR3M!AY1561</f>
        <v>1.4460520855359911E-2</v>
      </c>
      <c r="I1562" s="220" t="e">
        <f t="shared" si="97"/>
        <v>#VALUE!</v>
      </c>
      <c r="J1562" s="102" t="e">
        <f>EUR6M!AX1561</f>
        <v>#VALUE!</v>
      </c>
      <c r="K1562" s="102">
        <f>EUR6M!AY1561</f>
        <v>1.4557376156880684E-2</v>
      </c>
      <c r="L1562" s="220" t="e">
        <f t="shared" si="98"/>
        <v>#VALUE!</v>
      </c>
      <c r="M1562" s="102" t="e">
        <f>EUR1Y!AX1561</f>
        <v>#VALUE!</v>
      </c>
      <c r="N1562" s="102">
        <f>EUR1Y!AY1561</f>
        <v>1.502537737979576E-2</v>
      </c>
      <c r="O1562" s="220" t="e">
        <f t="shared" si="99"/>
        <v>#VALUE!</v>
      </c>
    </row>
    <row r="1563" spans="1:15" x14ac:dyDescent="0.2">
      <c r="A1563" s="57" t="s">
        <v>44</v>
      </c>
      <c r="B1563" s="219">
        <f>_xll.qlInterestRateIndexFixingDate(IborIndex&amp;"6M",C1563,Trigger)</f>
        <v>50238</v>
      </c>
      <c r="C1563" s="219">
        <f>_xll.qlCalendarAdvance(Calendar,C1562,A1563,"f",,Trigger)</f>
        <v>50242</v>
      </c>
      <c r="D1563" s="102" t="e">
        <f>EUR1M!AP1562</f>
        <v>#VALUE!</v>
      </c>
      <c r="E1563" s="102">
        <f>EUR1M!AQ1562</f>
        <v>1.4106685722750367E-2</v>
      </c>
      <c r="F1563" s="220" t="e">
        <f t="shared" si="96"/>
        <v>#VALUE!</v>
      </c>
      <c r="G1563" s="102" t="e">
        <f>EUR3M!AX1562</f>
        <v>#VALUE!</v>
      </c>
      <c r="H1563" s="102">
        <f>EUR3M!AY1562</f>
        <v>1.4455521936018831E-2</v>
      </c>
      <c r="I1563" s="220" t="e">
        <f t="shared" si="97"/>
        <v>#VALUE!</v>
      </c>
      <c r="J1563" s="102" t="e">
        <f>EUR6M!AX1562</f>
        <v>#VALUE!</v>
      </c>
      <c r="K1563" s="102">
        <f>EUR6M!AY1562</f>
        <v>1.455306004547692E-2</v>
      </c>
      <c r="L1563" s="220" t="e">
        <f t="shared" si="98"/>
        <v>#VALUE!</v>
      </c>
      <c r="M1563" s="102" t="e">
        <f>EUR1Y!AX1562</f>
        <v>#VALUE!</v>
      </c>
      <c r="N1563" s="102">
        <f>EUR1Y!AY1562</f>
        <v>1.502121648092669E-2</v>
      </c>
      <c r="O1563" s="220" t="e">
        <f t="shared" si="99"/>
        <v>#VALUE!</v>
      </c>
    </row>
    <row r="1564" spans="1:15" x14ac:dyDescent="0.2">
      <c r="A1564" s="57" t="s">
        <v>44</v>
      </c>
      <c r="B1564" s="219">
        <f>_xll.qlInterestRateIndexFixingDate(IborIndex&amp;"6M",C1564,Trigger)</f>
        <v>50245</v>
      </c>
      <c r="C1564" s="219">
        <f>_xll.qlCalendarAdvance(Calendar,C1563,A1564,"f",,Trigger)</f>
        <v>50249</v>
      </c>
      <c r="D1564" s="102" t="e">
        <f>EUR1M!AP1563</f>
        <v>#VALUE!</v>
      </c>
      <c r="E1564" s="102">
        <f>EUR1M!AQ1563</f>
        <v>1.4102389801294302E-2</v>
      </c>
      <c r="F1564" s="220" t="e">
        <f t="shared" si="96"/>
        <v>#VALUE!</v>
      </c>
      <c r="G1564" s="102" t="e">
        <f>EUR3M!AX1563</f>
        <v>#VALUE!</v>
      </c>
      <c r="H1564" s="102">
        <f>EUR3M!AY1563</f>
        <v>1.4450561488625118E-2</v>
      </c>
      <c r="I1564" s="220" t="e">
        <f t="shared" si="97"/>
        <v>#VALUE!</v>
      </c>
      <c r="J1564" s="102" t="e">
        <f>EUR6M!AX1563</f>
        <v>#VALUE!</v>
      </c>
      <c r="K1564" s="102">
        <f>EUR6M!AY1563</f>
        <v>1.4548779572516761E-2</v>
      </c>
      <c r="L1564" s="220" t="e">
        <f t="shared" si="98"/>
        <v>#VALUE!</v>
      </c>
      <c r="M1564" s="102" t="e">
        <f>EUR1Y!AX1563</f>
        <v>#VALUE!</v>
      </c>
      <c r="N1564" s="102">
        <f>EUR1Y!AY1563</f>
        <v>1.501709047630927E-2</v>
      </c>
      <c r="O1564" s="220" t="e">
        <f t="shared" si="99"/>
        <v>#VALUE!</v>
      </c>
    </row>
    <row r="1565" spans="1:15" x14ac:dyDescent="0.2">
      <c r="A1565" s="57" t="s">
        <v>44</v>
      </c>
      <c r="B1565" s="219">
        <f>_xll.qlInterestRateIndexFixingDate(IborIndex&amp;"6M",C1565,Trigger)</f>
        <v>50252</v>
      </c>
      <c r="C1565" s="219">
        <f>_xll.qlCalendarAdvance(Calendar,C1564,A1565,"f",,Trigger)</f>
        <v>50256</v>
      </c>
      <c r="D1565" s="102" t="e">
        <f>EUR1M!AP1564</f>
        <v>#VALUE!</v>
      </c>
      <c r="E1565" s="102">
        <f>EUR1M!AQ1564</f>
        <v>1.409812673518418E-2</v>
      </c>
      <c r="F1565" s="220" t="e">
        <f t="shared" si="96"/>
        <v>#VALUE!</v>
      </c>
      <c r="G1565" s="102" t="e">
        <f>EUR3M!AX1564</f>
        <v>#VALUE!</v>
      </c>
      <c r="H1565" s="102">
        <f>EUR3M!AY1564</f>
        <v>1.4445639714158007E-2</v>
      </c>
      <c r="I1565" s="220" t="e">
        <f t="shared" si="97"/>
        <v>#VALUE!</v>
      </c>
      <c r="J1565" s="102" t="e">
        <f>EUR6M!AX1564</f>
        <v>#VALUE!</v>
      </c>
      <c r="K1565" s="102">
        <f>EUR6M!AY1564</f>
        <v>1.454454420280589E-2</v>
      </c>
      <c r="L1565" s="220" t="e">
        <f t="shared" si="98"/>
        <v>#VALUE!</v>
      </c>
      <c r="M1565" s="102" t="e">
        <f>EUR1Y!AX1564</f>
        <v>#VALUE!</v>
      </c>
      <c r="N1565" s="102">
        <f>EUR1Y!AY1564</f>
        <v>1.5012999533153531E-2</v>
      </c>
      <c r="O1565" s="220" t="e">
        <f t="shared" si="99"/>
        <v>#VALUE!</v>
      </c>
    </row>
    <row r="1566" spans="1:15" x14ac:dyDescent="0.2">
      <c r="A1566" s="57" t="s">
        <v>44</v>
      </c>
      <c r="B1566" s="219">
        <f>_xll.qlInterestRateIndexFixingDate(IborIndex&amp;"6M",C1566,Trigger)</f>
        <v>50259</v>
      </c>
      <c r="C1566" s="219">
        <f>_xll.qlCalendarAdvance(Calendar,C1565,A1566,"f",,Trigger)</f>
        <v>50263</v>
      </c>
      <c r="D1566" s="102" t="e">
        <f>EUR1M!AP1565</f>
        <v>#VALUE!</v>
      </c>
      <c r="E1566" s="102">
        <f>EUR1M!AQ1565</f>
        <v>1.4093896707133846E-2</v>
      </c>
      <c r="F1566" s="220" t="e">
        <f t="shared" si="96"/>
        <v>#VALUE!</v>
      </c>
      <c r="G1566" s="102" t="e">
        <f>EUR3M!AX1565</f>
        <v>#VALUE!</v>
      </c>
      <c r="H1566" s="102">
        <f>EUR3M!AY1565</f>
        <v>1.444075681358804E-2</v>
      </c>
      <c r="I1566" s="220" t="e">
        <f t="shared" si="97"/>
        <v>#VALUE!</v>
      </c>
      <c r="J1566" s="102" t="e">
        <f>EUR6M!AX1565</f>
        <v>#VALUE!</v>
      </c>
      <c r="K1566" s="102">
        <f>EUR6M!AY1565</f>
        <v>1.454034484859271E-2</v>
      </c>
      <c r="L1566" s="220" t="e">
        <f t="shared" si="98"/>
        <v>#VALUE!</v>
      </c>
      <c r="M1566" s="102" t="e">
        <f>EUR1Y!AX1565</f>
        <v>#VALUE!</v>
      </c>
      <c r="N1566" s="102">
        <f>EUR1Y!AY1565</f>
        <v>1.5008943818671469E-2</v>
      </c>
      <c r="O1566" s="220" t="e">
        <f t="shared" si="99"/>
        <v>#VALUE!</v>
      </c>
    </row>
    <row r="1567" spans="1:15" x14ac:dyDescent="0.2">
      <c r="A1567" s="57" t="s">
        <v>44</v>
      </c>
      <c r="B1567" s="219">
        <f>_xll.qlInterestRateIndexFixingDate(IborIndex&amp;"6M",C1567,Trigger)</f>
        <v>50266</v>
      </c>
      <c r="C1567" s="219">
        <f>_xll.qlCalendarAdvance(Calendar,C1566,A1567,"f",,Trigger)</f>
        <v>50270</v>
      </c>
      <c r="D1567" s="102" t="e">
        <f>EUR1M!AP1566</f>
        <v>#VALUE!</v>
      </c>
      <c r="E1567" s="102">
        <f>EUR1M!AQ1566</f>
        <v>1.4089699899854646E-2</v>
      </c>
      <c r="F1567" s="220" t="e">
        <f t="shared" si="96"/>
        <v>#VALUE!</v>
      </c>
      <c r="G1567" s="102" t="e">
        <f>EUR3M!AX1566</f>
        <v>#VALUE!</v>
      </c>
      <c r="H1567" s="102">
        <f>EUR3M!AY1566</f>
        <v>1.4435912987894451E-2</v>
      </c>
      <c r="I1567" s="220" t="e">
        <f t="shared" si="97"/>
        <v>#VALUE!</v>
      </c>
      <c r="J1567" s="102" t="e">
        <f>EUR6M!AX1566</f>
        <v>#VALUE!</v>
      </c>
      <c r="K1567" s="102">
        <f>EUR6M!AY1566</f>
        <v>1.4536184790498147E-2</v>
      </c>
      <c r="L1567" s="220" t="e">
        <f t="shared" si="98"/>
        <v>#VALUE!</v>
      </c>
      <c r="M1567" s="102" t="e">
        <f>EUR1Y!AX1566</f>
        <v>#VALUE!</v>
      </c>
      <c r="N1567" s="102">
        <f>EUR1Y!AY1566</f>
        <v>1.5004923500074862E-2</v>
      </c>
      <c r="O1567" s="220" t="e">
        <f t="shared" si="99"/>
        <v>#VALUE!</v>
      </c>
    </row>
    <row r="1568" spans="1:15" x14ac:dyDescent="0.2">
      <c r="A1568" s="57" t="s">
        <v>44</v>
      </c>
      <c r="B1568" s="219">
        <f>_xll.qlInterestRateIndexFixingDate(IborIndex&amp;"6M",C1568,Trigger)</f>
        <v>50273</v>
      </c>
      <c r="C1568" s="219">
        <f>_xll.qlCalendarAdvance(Calendar,C1567,A1568,"f",,Trigger)</f>
        <v>50277</v>
      </c>
      <c r="D1568" s="102" t="e">
        <f>EUR1M!AP1567</f>
        <v>#VALUE!</v>
      </c>
      <c r="E1568" s="102">
        <f>EUR1M!AQ1567</f>
        <v>1.4085536496067919E-2</v>
      </c>
      <c r="F1568" s="220" t="e">
        <f t="shared" si="96"/>
        <v>#VALUE!</v>
      </c>
      <c r="G1568" s="102" t="e">
        <f>EUR3M!AX1567</f>
        <v>#VALUE!</v>
      </c>
      <c r="H1568" s="102">
        <f>EUR3M!AY1567</f>
        <v>1.4431108438050391E-2</v>
      </c>
      <c r="I1568" s="220" t="e">
        <f t="shared" si="97"/>
        <v>#VALUE!</v>
      </c>
      <c r="J1568" s="102" t="e">
        <f>EUR6M!AX1567</f>
        <v>#VALUE!</v>
      </c>
      <c r="K1568" s="102">
        <f>EUR6M!AY1567</f>
        <v>1.4532028771735775E-2</v>
      </c>
      <c r="L1568" s="220" t="e">
        <f t="shared" si="98"/>
        <v>#VALUE!</v>
      </c>
      <c r="M1568" s="102" t="e">
        <f>EUR1Y!AX1567</f>
        <v>#VALUE!</v>
      </c>
      <c r="N1568" s="102">
        <f>EUR1Y!AY1567</f>
        <v>1.5000938744577679E-2</v>
      </c>
      <c r="O1568" s="220" t="e">
        <f t="shared" si="99"/>
        <v>#VALUE!</v>
      </c>
    </row>
    <row r="1569" spans="1:15" x14ac:dyDescent="0.2">
      <c r="A1569" s="57" t="s">
        <v>44</v>
      </c>
      <c r="B1569" s="219">
        <f>_xll.qlInterestRateIndexFixingDate(IborIndex&amp;"6M",C1569,Trigger)</f>
        <v>50280</v>
      </c>
      <c r="C1569" s="219">
        <f>_xll.qlCalendarAdvance(Calendar,C1568,A1569,"f",,Trigger)</f>
        <v>50284</v>
      </c>
      <c r="D1569" s="102" t="e">
        <f>EUR1M!AP1568</f>
        <v>#VALUE!</v>
      </c>
      <c r="E1569" s="102">
        <f>EUR1M!AQ1568</f>
        <v>1.4081406678477515E-2</v>
      </c>
      <c r="F1569" s="220" t="e">
        <f t="shared" si="96"/>
        <v>#VALUE!</v>
      </c>
      <c r="G1569" s="102" t="e">
        <f>EUR3M!AX1568</f>
        <v>#VALUE!</v>
      </c>
      <c r="H1569" s="102">
        <f>EUR3M!AY1568</f>
        <v>1.4426387533106615E-2</v>
      </c>
      <c r="I1569" s="220" t="e">
        <f t="shared" si="97"/>
        <v>#VALUE!</v>
      </c>
      <c r="J1569" s="102" t="e">
        <f>EUR6M!AX1568</f>
        <v>#VALUE!</v>
      </c>
      <c r="K1569" s="102">
        <f>EUR6M!AY1568</f>
        <v>1.4527911895776145E-2</v>
      </c>
      <c r="L1569" s="220" t="e">
        <f t="shared" si="98"/>
        <v>#VALUE!</v>
      </c>
      <c r="M1569" s="102" t="e">
        <f>EUR1Y!AX1568</f>
        <v>#VALUE!</v>
      </c>
      <c r="N1569" s="102">
        <f>EUR1Y!AY1568</f>
        <v>1.4996989719394328E-2</v>
      </c>
      <c r="O1569" s="220" t="e">
        <f t="shared" si="99"/>
        <v>#VALUE!</v>
      </c>
    </row>
    <row r="1570" spans="1:15" x14ac:dyDescent="0.2">
      <c r="A1570" s="57" t="s">
        <v>44</v>
      </c>
      <c r="B1570" s="219">
        <f>_xll.qlInterestRateIndexFixingDate(IborIndex&amp;"6M",C1570,Trigger)</f>
        <v>50287</v>
      </c>
      <c r="C1570" s="219">
        <f>_xll.qlCalendarAdvance(Calendar,C1569,A1570,"f",,Trigger)</f>
        <v>50291</v>
      </c>
      <c r="D1570" s="102" t="e">
        <f>EUR1M!AP1569</f>
        <v>#VALUE!</v>
      </c>
      <c r="E1570" s="102">
        <f>EUR1M!AQ1569</f>
        <v>1.4077310629802275E-2</v>
      </c>
      <c r="F1570" s="220" t="e">
        <f t="shared" si="96"/>
        <v>#VALUE!</v>
      </c>
      <c r="G1570" s="102" t="e">
        <f>EUR3M!AX1569</f>
        <v>#VALUE!</v>
      </c>
      <c r="H1570" s="102">
        <f>EUR3M!AY1569</f>
        <v>1.4421659454904255E-2</v>
      </c>
      <c r="I1570" s="220" t="e">
        <f t="shared" si="97"/>
        <v>#VALUE!</v>
      </c>
      <c r="J1570" s="102" t="e">
        <f>EUR6M!AX1569</f>
        <v>#VALUE!</v>
      </c>
      <c r="K1570" s="102">
        <f>EUR6M!AY1569</f>
        <v>1.4523857119960704E-2</v>
      </c>
      <c r="L1570" s="220" t="e">
        <f t="shared" si="98"/>
        <v>#VALUE!</v>
      </c>
      <c r="M1570" s="102" t="e">
        <f>EUR1Y!AX1569</f>
        <v>#VALUE!</v>
      </c>
      <c r="N1570" s="102">
        <f>EUR1Y!AY1569</f>
        <v>1.4993076591740527E-2</v>
      </c>
      <c r="O1570" s="220" t="e">
        <f t="shared" si="99"/>
        <v>#VALUE!</v>
      </c>
    </row>
    <row r="1571" spans="1:15" x14ac:dyDescent="0.2">
      <c r="A1571" s="57" t="s">
        <v>44</v>
      </c>
      <c r="B1571" s="219">
        <f>_xll.qlInterestRateIndexFixingDate(IborIndex&amp;"6M",C1571,Trigger)</f>
        <v>50294</v>
      </c>
      <c r="C1571" s="219">
        <f>_xll.qlCalendarAdvance(Calendar,C1570,A1571,"f",,Trigger)</f>
        <v>50298</v>
      </c>
      <c r="D1571" s="102" t="e">
        <f>EUR1M!AP1570</f>
        <v>#VALUE!</v>
      </c>
      <c r="E1571" s="102">
        <f>EUR1M!AQ1570</f>
        <v>1.4073248532753546E-2</v>
      </c>
      <c r="F1571" s="220" t="e">
        <f t="shared" si="96"/>
        <v>#VALUE!</v>
      </c>
      <c r="G1571" s="102" t="e">
        <f>EUR3M!AX1570</f>
        <v>#VALUE!</v>
      </c>
      <c r="H1571" s="102">
        <f>EUR3M!AY1570</f>
        <v>1.4416971239468168E-2</v>
      </c>
      <c r="I1571" s="220" t="e">
        <f t="shared" si="97"/>
        <v>#VALUE!</v>
      </c>
      <c r="J1571" s="102" t="e">
        <f>EUR6M!AX1570</f>
        <v>#VALUE!</v>
      </c>
      <c r="K1571" s="102">
        <f>EUR6M!AY1570</f>
        <v>1.4519842318789852E-2</v>
      </c>
      <c r="L1571" s="220" t="e">
        <f t="shared" si="98"/>
        <v>#VALUE!</v>
      </c>
      <c r="M1571" s="102" t="e">
        <f>EUR1Y!AX1570</f>
        <v>#VALUE!</v>
      </c>
      <c r="N1571" s="102">
        <f>EUR1Y!AY1570</f>
        <v>1.4989199528833095E-2</v>
      </c>
      <c r="O1571" s="220" t="e">
        <f t="shared" si="99"/>
        <v>#VALUE!</v>
      </c>
    </row>
    <row r="1572" spans="1:15" x14ac:dyDescent="0.2">
      <c r="A1572" s="57" t="s">
        <v>44</v>
      </c>
      <c r="B1572" s="219">
        <f>_xll.qlInterestRateIndexFixingDate(IborIndex&amp;"6M",C1572,Trigger)</f>
        <v>50301</v>
      </c>
      <c r="C1572" s="219">
        <f>_xll.qlCalendarAdvance(Calendar,C1571,A1572,"f",,Trigger)</f>
        <v>50305</v>
      </c>
      <c r="D1572" s="102" t="e">
        <f>EUR1M!AP1571</f>
        <v>#VALUE!</v>
      </c>
      <c r="E1572" s="102">
        <f>EUR1M!AQ1571</f>
        <v>1.4069220570045171E-2</v>
      </c>
      <c r="F1572" s="220" t="e">
        <f t="shared" si="96"/>
        <v>#VALUE!</v>
      </c>
      <c r="G1572" s="102" t="e">
        <f>EUR3M!AX1571</f>
        <v>#VALUE!</v>
      </c>
      <c r="H1572" s="102">
        <f>EUR3M!AY1571</f>
        <v>1.4412323087767269E-2</v>
      </c>
      <c r="I1572" s="220" t="e">
        <f t="shared" si="97"/>
        <v>#VALUE!</v>
      </c>
      <c r="J1572" s="102" t="e">
        <f>EUR6M!AX1571</f>
        <v>#VALUE!</v>
      </c>
      <c r="K1572" s="102">
        <f>EUR6M!AY1571</f>
        <v>1.4515867680764296E-2</v>
      </c>
      <c r="L1572" s="220" t="e">
        <f t="shared" si="98"/>
        <v>#VALUE!</v>
      </c>
      <c r="M1572" s="102" t="e">
        <f>EUR1Y!AX1571</f>
        <v>#VALUE!</v>
      </c>
      <c r="N1572" s="102">
        <f>EUR1Y!AY1571</f>
        <v>1.498535869789038E-2</v>
      </c>
      <c r="O1572" s="220" t="e">
        <f t="shared" si="99"/>
        <v>#VALUE!</v>
      </c>
    </row>
    <row r="1573" spans="1:15" x14ac:dyDescent="0.2">
      <c r="A1573" s="57" t="s">
        <v>44</v>
      </c>
      <c r="B1573" s="219">
        <f>_xll.qlInterestRateIndexFixingDate(IborIndex&amp;"6M",C1573,Trigger)</f>
        <v>50308</v>
      </c>
      <c r="C1573" s="219">
        <f>_xll.qlCalendarAdvance(Calendar,C1572,A1573,"f",,Trigger)</f>
        <v>50312</v>
      </c>
      <c r="D1573" s="102" t="e">
        <f>EUR1M!AP1572</f>
        <v>#VALUE!</v>
      </c>
      <c r="E1573" s="102">
        <f>EUR1M!AQ1572</f>
        <v>1.4065226924393492E-2</v>
      </c>
      <c r="F1573" s="220" t="e">
        <f t="shared" si="96"/>
        <v>#VALUE!</v>
      </c>
      <c r="G1573" s="102" t="e">
        <f>EUR3M!AX1572</f>
        <v>#VALUE!</v>
      </c>
      <c r="H1573" s="102">
        <f>EUR3M!AY1572</f>
        <v>1.4407715200773104E-2</v>
      </c>
      <c r="I1573" s="220" t="e">
        <f t="shared" si="97"/>
        <v>#VALUE!</v>
      </c>
      <c r="J1573" s="102" t="e">
        <f>EUR6M!AX1572</f>
        <v>#VALUE!</v>
      </c>
      <c r="K1573" s="102">
        <f>EUR6M!AY1572</f>
        <v>1.4511958217580235E-2</v>
      </c>
      <c r="L1573" s="220" t="e">
        <f t="shared" si="98"/>
        <v>#VALUE!</v>
      </c>
      <c r="M1573" s="102" t="e">
        <f>EUR1Y!AX1572</f>
        <v>#VALUE!</v>
      </c>
      <c r="N1573" s="102">
        <f>EUR1Y!AY1572</f>
        <v>1.4981554266132041E-2</v>
      </c>
      <c r="O1573" s="220" t="e">
        <f t="shared" si="99"/>
        <v>#VALUE!</v>
      </c>
    </row>
    <row r="1574" spans="1:15" x14ac:dyDescent="0.2">
      <c r="A1574" s="57" t="s">
        <v>44</v>
      </c>
      <c r="B1574" s="219">
        <f>_xll.qlInterestRateIndexFixingDate(IborIndex&amp;"6M",C1574,Trigger)</f>
        <v>50315</v>
      </c>
      <c r="C1574" s="219">
        <f>_xll.qlCalendarAdvance(Calendar,C1573,A1574,"f",,Trigger)</f>
        <v>50319</v>
      </c>
      <c r="D1574" s="102" t="e">
        <f>EUR1M!AP1573</f>
        <v>#VALUE!</v>
      </c>
      <c r="E1574" s="102">
        <f>EUR1M!AQ1573</f>
        <v>1.4061267778507358E-2</v>
      </c>
      <c r="F1574" s="220" t="e">
        <f t="shared" si="96"/>
        <v>#VALUE!</v>
      </c>
      <c r="G1574" s="102" t="e">
        <f>EUR3M!AX1573</f>
        <v>#VALUE!</v>
      </c>
      <c r="H1574" s="102">
        <f>EUR3M!AY1573</f>
        <v>1.4403117186478137E-2</v>
      </c>
      <c r="I1574" s="220" t="e">
        <f t="shared" si="97"/>
        <v>#VALUE!</v>
      </c>
      <c r="J1574" s="102" t="e">
        <f>EUR6M!AX1573</f>
        <v>#VALUE!</v>
      </c>
      <c r="K1574" s="102">
        <f>EUR6M!AY1573</f>
        <v>1.4508067276271306E-2</v>
      </c>
      <c r="L1574" s="220" t="e">
        <f t="shared" si="98"/>
        <v>#VALUE!</v>
      </c>
      <c r="M1574" s="102" t="e">
        <f>EUR1Y!AX1573</f>
        <v>#VALUE!</v>
      </c>
      <c r="N1574" s="102">
        <f>EUR1Y!AY1573</f>
        <v>1.4977786400778841E-2</v>
      </c>
      <c r="O1574" s="220" t="e">
        <f t="shared" si="99"/>
        <v>#VALUE!</v>
      </c>
    </row>
    <row r="1575" spans="1:15" x14ac:dyDescent="0.2">
      <c r="A1575" s="57" t="s">
        <v>44</v>
      </c>
      <c r="B1575" s="219">
        <f>_xll.qlInterestRateIndexFixingDate(IborIndex&amp;"6M",C1575,Trigger)</f>
        <v>50322</v>
      </c>
      <c r="C1575" s="219">
        <f>_xll.qlCalendarAdvance(Calendar,C1574,A1575,"f",,Trigger)</f>
        <v>50326</v>
      </c>
      <c r="D1575" s="102" t="e">
        <f>EUR1M!AP1574</f>
        <v>#VALUE!</v>
      </c>
      <c r="E1575" s="102">
        <f>EUR1M!AQ1574</f>
        <v>1.4057343315108106E-2</v>
      </c>
      <c r="F1575" s="220" t="e">
        <f t="shared" si="96"/>
        <v>#VALUE!</v>
      </c>
      <c r="G1575" s="102" t="e">
        <f>EUR3M!AX1574</f>
        <v>#VALUE!</v>
      </c>
      <c r="H1575" s="102">
        <f>EUR3M!AY1574</f>
        <v>1.4398593194909819E-2</v>
      </c>
      <c r="I1575" s="220" t="e">
        <f t="shared" si="97"/>
        <v>#VALUE!</v>
      </c>
      <c r="J1575" s="102" t="e">
        <f>EUR6M!AX1574</f>
        <v>#VALUE!</v>
      </c>
      <c r="K1575" s="102">
        <f>EUR6M!AY1574</f>
        <v>1.4504217078757089E-2</v>
      </c>
      <c r="L1575" s="220" t="e">
        <f t="shared" si="98"/>
        <v>#VALUE!</v>
      </c>
      <c r="M1575" s="102" t="e">
        <f>EUR1Y!AX1574</f>
        <v>#VALUE!</v>
      </c>
      <c r="N1575" s="102">
        <f>EUR1Y!AY1574</f>
        <v>1.4974055269053505E-2</v>
      </c>
      <c r="O1575" s="220" t="e">
        <f t="shared" si="99"/>
        <v>#VALUE!</v>
      </c>
    </row>
    <row r="1576" spans="1:15" x14ac:dyDescent="0.2">
      <c r="A1576" s="57" t="s">
        <v>44</v>
      </c>
      <c r="B1576" s="219">
        <f>_xll.qlInterestRateIndexFixingDate(IborIndex&amp;"6M",C1576,Trigger)</f>
        <v>50329</v>
      </c>
      <c r="C1576" s="219">
        <f>_xll.qlCalendarAdvance(Calendar,C1575,A1576,"f",,Trigger)</f>
        <v>50333</v>
      </c>
      <c r="D1576" s="102" t="e">
        <f>EUR1M!AP1575</f>
        <v>#VALUE!</v>
      </c>
      <c r="E1576" s="102">
        <f>EUR1M!AQ1575</f>
        <v>1.4053453716902087E-2</v>
      </c>
      <c r="F1576" s="220" t="e">
        <f t="shared" si="96"/>
        <v>#VALUE!</v>
      </c>
      <c r="G1576" s="102" t="e">
        <f>EUR3M!AX1575</f>
        <v>#VALUE!</v>
      </c>
      <c r="H1576" s="102">
        <f>EUR3M!AY1575</f>
        <v>1.4394110087004044E-2</v>
      </c>
      <c r="I1576" s="220" t="e">
        <f t="shared" si="97"/>
        <v>#VALUE!</v>
      </c>
      <c r="J1576" s="102" t="e">
        <f>EUR6M!AX1575</f>
        <v>#VALUE!</v>
      </c>
      <c r="K1576" s="102">
        <f>EUR6M!AY1575</f>
        <v>1.4500407813546572E-2</v>
      </c>
      <c r="L1576" s="220" t="e">
        <f t="shared" si="98"/>
        <v>#VALUE!</v>
      </c>
      <c r="M1576" s="102" t="e">
        <f>EUR1Y!AX1575</f>
        <v>#VALUE!</v>
      </c>
      <c r="N1576" s="102">
        <f>EUR1Y!AY1575</f>
        <v>1.4970361038180079E-2</v>
      </c>
      <c r="O1576" s="220" t="e">
        <f t="shared" si="99"/>
        <v>#VALUE!</v>
      </c>
    </row>
    <row r="1577" spans="1:15" x14ac:dyDescent="0.2">
      <c r="A1577" s="57" t="s">
        <v>44</v>
      </c>
      <c r="B1577" s="219">
        <f>_xll.qlInterestRateIndexFixingDate(IborIndex&amp;"6M",C1577,Trigger)</f>
        <v>50336</v>
      </c>
      <c r="C1577" s="219">
        <f>_xll.qlCalendarAdvance(Calendar,C1576,A1577,"f",,Trigger)</f>
        <v>50340</v>
      </c>
      <c r="D1577" s="102" t="e">
        <f>EUR1M!AP1576</f>
        <v>#VALUE!</v>
      </c>
      <c r="E1577" s="102">
        <f>EUR1M!AQ1576</f>
        <v>1.404959916660814E-2</v>
      </c>
      <c r="F1577" s="220" t="e">
        <f t="shared" si="96"/>
        <v>#VALUE!</v>
      </c>
      <c r="G1577" s="102" t="e">
        <f>EUR3M!AX1576</f>
        <v>#VALUE!</v>
      </c>
      <c r="H1577" s="102">
        <f>EUR3M!AY1576</f>
        <v>1.4389668063735699E-2</v>
      </c>
      <c r="I1577" s="220" t="e">
        <f t="shared" si="97"/>
        <v>#VALUE!</v>
      </c>
      <c r="J1577" s="102" t="e">
        <f>EUR6M!AX1576</f>
        <v>#VALUE!</v>
      </c>
      <c r="K1577" s="102">
        <f>EUR6M!AY1576</f>
        <v>1.4496639669152699E-2</v>
      </c>
      <c r="L1577" s="220" t="e">
        <f t="shared" si="98"/>
        <v>#VALUE!</v>
      </c>
      <c r="M1577" s="102" t="e">
        <f>EUR1Y!AX1576</f>
        <v>#VALUE!</v>
      </c>
      <c r="N1577" s="102">
        <f>EUR1Y!AY1576</f>
        <v>1.4966703875383916E-2</v>
      </c>
      <c r="O1577" s="220" t="e">
        <f t="shared" si="99"/>
        <v>#VALUE!</v>
      </c>
    </row>
    <row r="1578" spans="1:15" x14ac:dyDescent="0.2">
      <c r="A1578" s="57" t="s">
        <v>44</v>
      </c>
      <c r="B1578" s="219">
        <f>_xll.qlInterestRateIndexFixingDate(IborIndex&amp;"6M",C1578,Trigger)</f>
        <v>50343</v>
      </c>
      <c r="C1578" s="219">
        <f>_xll.qlCalendarAdvance(Calendar,C1577,A1578,"f",,Trigger)</f>
        <v>50347</v>
      </c>
      <c r="D1578" s="102" t="e">
        <f>EUR1M!AP1577</f>
        <v>#VALUE!</v>
      </c>
      <c r="E1578" s="102">
        <f>EUR1M!AQ1577</f>
        <v>1.4045779846937612E-2</v>
      </c>
      <c r="F1578" s="220" t="e">
        <f t="shared" si="96"/>
        <v>#VALUE!</v>
      </c>
      <c r="G1578" s="102" t="e">
        <f>EUR3M!AX1577</f>
        <v>#VALUE!</v>
      </c>
      <c r="H1578" s="102">
        <f>EUR3M!AY1577</f>
        <v>1.4385267326084888E-2</v>
      </c>
      <c r="I1578" s="220" t="e">
        <f t="shared" si="97"/>
        <v>#VALUE!</v>
      </c>
      <c r="J1578" s="102" t="e">
        <f>EUR6M!AX1577</f>
        <v>#VALUE!</v>
      </c>
      <c r="K1578" s="102">
        <f>EUR6M!AY1577</f>
        <v>1.449287383480332E-2</v>
      </c>
      <c r="L1578" s="220" t="e">
        <f t="shared" si="98"/>
        <v>#VALUE!</v>
      </c>
      <c r="M1578" s="102" t="e">
        <f>EUR1Y!AX1577</f>
        <v>#VALUE!</v>
      </c>
      <c r="N1578" s="102">
        <f>EUR1Y!AY1577</f>
        <v>1.4963083947892785E-2</v>
      </c>
      <c r="O1578" s="220" t="e">
        <f t="shared" si="99"/>
        <v>#VALUE!</v>
      </c>
    </row>
    <row r="1579" spans="1:15" x14ac:dyDescent="0.2">
      <c r="A1579" s="57" t="s">
        <v>44</v>
      </c>
      <c r="B1579" s="219">
        <f>_xll.qlInterestRateIndexFixingDate(IborIndex&amp;"6M",C1579,Trigger)</f>
        <v>50350</v>
      </c>
      <c r="C1579" s="219">
        <f>_xll.qlCalendarAdvance(Calendar,C1578,A1579,"f",,Trigger)</f>
        <v>50354</v>
      </c>
      <c r="D1579" s="102" t="e">
        <f>EUR1M!AP1578</f>
        <v>#VALUE!</v>
      </c>
      <c r="E1579" s="102">
        <f>EUR1M!AQ1578</f>
        <v>1.4041995940606844E-2</v>
      </c>
      <c r="F1579" s="220" t="e">
        <f t="shared" si="96"/>
        <v>#VALUE!</v>
      </c>
      <c r="G1579" s="102" t="e">
        <f>EUR3M!AX1578</f>
        <v>#VALUE!</v>
      </c>
      <c r="H1579" s="102">
        <f>EUR3M!AY1578</f>
        <v>1.4380908075029106E-2</v>
      </c>
      <c r="I1579" s="220" t="e">
        <f t="shared" si="97"/>
        <v>#VALUE!</v>
      </c>
      <c r="J1579" s="102" t="e">
        <f>EUR6M!AX1578</f>
        <v>#VALUE!</v>
      </c>
      <c r="K1579" s="102">
        <f>EUR6M!AY1578</f>
        <v>1.4489185616886169E-2</v>
      </c>
      <c r="L1579" s="220" t="e">
        <f t="shared" si="98"/>
        <v>#VALUE!</v>
      </c>
      <c r="M1579" s="102" t="e">
        <f>EUR1Y!AX1578</f>
        <v>#VALUE!</v>
      </c>
      <c r="N1579" s="102">
        <f>EUR1Y!AY1578</f>
        <v>1.4959501422934672E-2</v>
      </c>
      <c r="O1579" s="220" t="e">
        <f t="shared" si="99"/>
        <v>#VALUE!</v>
      </c>
    </row>
    <row r="1580" spans="1:15" x14ac:dyDescent="0.2">
      <c r="A1580" s="57" t="s">
        <v>44</v>
      </c>
      <c r="B1580" s="219">
        <f>_xll.qlInterestRateIndexFixingDate(IborIndex&amp;"6M",C1580,Trigger)</f>
        <v>50357</v>
      </c>
      <c r="C1580" s="219">
        <f>_xll.qlCalendarAdvance(Calendar,C1579,A1580,"f",,Trigger)</f>
        <v>50361</v>
      </c>
      <c r="D1580" s="102" t="e">
        <f>EUR1M!AP1579</f>
        <v>#VALUE!</v>
      </c>
      <c r="E1580" s="102">
        <f>EUR1M!AQ1579</f>
        <v>1.4038247630324685E-2</v>
      </c>
      <c r="F1580" s="220" t="e">
        <f t="shared" si="96"/>
        <v>#VALUE!</v>
      </c>
      <c r="G1580" s="102" t="e">
        <f>EUR3M!AX1579</f>
        <v>#VALUE!</v>
      </c>
      <c r="H1580" s="102">
        <f>EUR3M!AY1579</f>
        <v>1.4376590511548454E-2</v>
      </c>
      <c r="I1580" s="220" t="e">
        <f t="shared" si="97"/>
        <v>#VALUE!</v>
      </c>
      <c r="J1580" s="102" t="e">
        <f>EUR6M!AX1579</f>
        <v>#VALUE!</v>
      </c>
      <c r="K1580" s="102">
        <f>EUR6M!AY1579</f>
        <v>1.4485539070153531E-2</v>
      </c>
      <c r="L1580" s="220" t="e">
        <f t="shared" si="98"/>
        <v>#VALUE!</v>
      </c>
      <c r="M1580" s="102" t="e">
        <f>EUR1Y!AX1579</f>
        <v>#VALUE!</v>
      </c>
      <c r="N1580" s="102">
        <f>EUR1Y!AY1579</f>
        <v>1.4955956467741499E-2</v>
      </c>
      <c r="O1580" s="220" t="e">
        <f t="shared" si="99"/>
        <v>#VALUE!</v>
      </c>
    </row>
    <row r="1581" spans="1:15" x14ac:dyDescent="0.2">
      <c r="A1581" s="57" t="s">
        <v>44</v>
      </c>
      <c r="B1581" s="219">
        <f>_xll.qlInterestRateIndexFixingDate(IborIndex&amp;"6M",C1581,Trigger)</f>
        <v>50364</v>
      </c>
      <c r="C1581" s="219">
        <f>_xll.qlCalendarAdvance(Calendar,C1580,A1581,"f",,Trigger)</f>
        <v>50368</v>
      </c>
      <c r="D1581" s="102" t="e">
        <f>EUR1M!AP1580</f>
        <v>#VALUE!</v>
      </c>
      <c r="E1581" s="102">
        <f>EUR1M!AQ1580</f>
        <v>1.4034535098812473E-2</v>
      </c>
      <c r="F1581" s="220" t="e">
        <f t="shared" si="96"/>
        <v>#VALUE!</v>
      </c>
      <c r="G1581" s="102" t="e">
        <f>EUR3M!AX1580</f>
        <v>#VALUE!</v>
      </c>
      <c r="H1581" s="102">
        <f>EUR3M!AY1580</f>
        <v>1.437231483662043E-2</v>
      </c>
      <c r="I1581" s="220" t="e">
        <f t="shared" si="97"/>
        <v>#VALUE!</v>
      </c>
      <c r="J1581" s="102" t="e">
        <f>EUR6M!AX1580</f>
        <v>#VALUE!</v>
      </c>
      <c r="K1581" s="102">
        <f>EUR6M!AY1580</f>
        <v>1.4481934383114504E-2</v>
      </c>
      <c r="L1581" s="220" t="e">
        <f t="shared" si="98"/>
        <v>#VALUE!</v>
      </c>
      <c r="M1581" s="102" t="e">
        <f>EUR1Y!AX1580</f>
        <v>#VALUE!</v>
      </c>
      <c r="N1581" s="102">
        <f>EUR1Y!AY1580</f>
        <v>1.4952449249544978E-2</v>
      </c>
      <c r="O1581" s="220" t="e">
        <f t="shared" si="99"/>
        <v>#VALUE!</v>
      </c>
    </row>
    <row r="1582" spans="1:15" x14ac:dyDescent="0.2">
      <c r="A1582" s="57" t="s">
        <v>44</v>
      </c>
      <c r="B1582" s="219">
        <f>_xll.qlInterestRateIndexFixingDate(IborIndex&amp;"6M",C1582,Trigger)</f>
        <v>50371</v>
      </c>
      <c r="C1582" s="219">
        <f>_xll.qlCalendarAdvance(Calendar,C1581,A1582,"f",,Trigger)</f>
        <v>50375</v>
      </c>
      <c r="D1582" s="102" t="e">
        <f>EUR1M!AP1581</f>
        <v>#VALUE!</v>
      </c>
      <c r="E1582" s="102">
        <f>EUR1M!AQ1581</f>
        <v>1.4030858528781553E-2</v>
      </c>
      <c r="F1582" s="220" t="e">
        <f t="shared" si="96"/>
        <v>#VALUE!</v>
      </c>
      <c r="G1582" s="102" t="e">
        <f>EUR3M!AX1581</f>
        <v>#VALUE!</v>
      </c>
      <c r="H1582" s="102">
        <f>EUR3M!AY1581</f>
        <v>1.4368097604513075E-2</v>
      </c>
      <c r="I1582" s="220" t="e">
        <f t="shared" si="97"/>
        <v>#VALUE!</v>
      </c>
      <c r="J1582" s="102" t="e">
        <f>EUR6M!AX1581</f>
        <v>#VALUE!</v>
      </c>
      <c r="K1582" s="102">
        <f>EUR6M!AY1581</f>
        <v>1.4478422357410063E-2</v>
      </c>
      <c r="L1582" s="220" t="e">
        <f t="shared" si="98"/>
        <v>#VALUE!</v>
      </c>
      <c r="M1582" s="102" t="e">
        <f>EUR1Y!AX1581</f>
        <v>#VALUE!</v>
      </c>
      <c r="N1582" s="102">
        <f>EUR1Y!AY1581</f>
        <v>1.4948979935580101E-2</v>
      </c>
      <c r="O1582" s="220" t="e">
        <f t="shared" si="99"/>
        <v>#VALUE!</v>
      </c>
    </row>
    <row r="1583" spans="1:15" x14ac:dyDescent="0.2">
      <c r="A1583" s="57" t="s">
        <v>44</v>
      </c>
      <c r="B1583" s="219">
        <f>_xll.qlInterestRateIndexFixingDate(IborIndex&amp;"6M",C1583,Trigger)</f>
        <v>50378</v>
      </c>
      <c r="C1583" s="219">
        <f>_xll.qlCalendarAdvance(Calendar,C1582,A1583,"f",,Trigger)</f>
        <v>50382</v>
      </c>
      <c r="D1583" s="102" t="e">
        <f>EUR1M!AP1582</f>
        <v>#VALUE!</v>
      </c>
      <c r="E1583" s="102">
        <f>EUR1M!AQ1582</f>
        <v>1.4027218102948269E-2</v>
      </c>
      <c r="F1583" s="220" t="e">
        <f t="shared" si="96"/>
        <v>#VALUE!</v>
      </c>
      <c r="G1583" s="102" t="e">
        <f>EUR3M!AX1582</f>
        <v>#VALUE!</v>
      </c>
      <c r="H1583" s="102">
        <f>EUR3M!AY1582</f>
        <v>1.4363900527976092E-2</v>
      </c>
      <c r="I1583" s="220" t="e">
        <f t="shared" si="97"/>
        <v>#VALUE!</v>
      </c>
      <c r="J1583" s="102" t="e">
        <f>EUR6M!AX1582</f>
        <v>#VALUE!</v>
      </c>
      <c r="K1583" s="102">
        <f>EUR6M!AY1582</f>
        <v>1.4474904896721191E-2</v>
      </c>
      <c r="L1583" s="220" t="e">
        <f t="shared" si="98"/>
        <v>#VALUE!</v>
      </c>
      <c r="M1583" s="102" t="e">
        <f>EUR1Y!AX1582</f>
        <v>#VALUE!</v>
      </c>
      <c r="N1583" s="102">
        <f>EUR1Y!AY1582</f>
        <v>1.4945548693082955E-2</v>
      </c>
      <c r="O1583" s="220" t="e">
        <f t="shared" si="99"/>
        <v>#VALUE!</v>
      </c>
    </row>
    <row r="1584" spans="1:15" x14ac:dyDescent="0.2">
      <c r="A1584" s="57" t="s">
        <v>44</v>
      </c>
      <c r="B1584" s="219">
        <f>_xll.qlInterestRateIndexFixingDate(IborIndex&amp;"6M",C1584,Trigger)</f>
        <v>50385</v>
      </c>
      <c r="C1584" s="219">
        <f>_xll.qlCalendarAdvance(Calendar,C1583,A1584,"f",,Trigger)</f>
        <v>50389</v>
      </c>
      <c r="D1584" s="102" t="e">
        <f>EUR1M!AP1583</f>
        <v>#VALUE!</v>
      </c>
      <c r="E1584" s="102">
        <f>EUR1M!AQ1583</f>
        <v>1.4023614004023965E-2</v>
      </c>
      <c r="F1584" s="220" t="e">
        <f t="shared" si="96"/>
        <v>#VALUE!</v>
      </c>
      <c r="G1584" s="102" t="e">
        <f>EUR3M!AX1583</f>
        <v>#VALUE!</v>
      </c>
      <c r="H1584" s="102">
        <f>EUR3M!AY1583</f>
        <v>1.435974591074185E-2</v>
      </c>
      <c r="I1584" s="220" t="e">
        <f t="shared" si="97"/>
        <v>#VALUE!</v>
      </c>
      <c r="J1584" s="102" t="e">
        <f>EUR6M!AX1583</f>
        <v>#VALUE!</v>
      </c>
      <c r="K1584" s="102">
        <f>EUR6M!AY1583</f>
        <v>1.4471429876463708E-2</v>
      </c>
      <c r="L1584" s="220" t="e">
        <f t="shared" si="98"/>
        <v>#VALUE!</v>
      </c>
      <c r="M1584" s="102" t="e">
        <f>EUR1Y!AX1583</f>
        <v>#VALUE!</v>
      </c>
      <c r="N1584" s="102">
        <f>EUR1Y!AY1583</f>
        <v>1.4942155689292039E-2</v>
      </c>
      <c r="O1584" s="220" t="e">
        <f t="shared" si="99"/>
        <v>#VALUE!</v>
      </c>
    </row>
    <row r="1585" spans="1:15" x14ac:dyDescent="0.2">
      <c r="A1585" s="57" t="s">
        <v>44</v>
      </c>
      <c r="B1585" s="219">
        <f>_xll.qlInterestRateIndexFixingDate(IborIndex&amp;"6M",C1585,Trigger)</f>
        <v>50392</v>
      </c>
      <c r="C1585" s="219">
        <f>_xll.qlCalendarAdvance(Calendar,C1584,A1585,"f",,Trigger)</f>
        <v>50396</v>
      </c>
      <c r="D1585" s="102" t="e">
        <f>EUR1M!AP1584</f>
        <v>#VALUE!</v>
      </c>
      <c r="E1585" s="102">
        <f>EUR1M!AQ1584</f>
        <v>1.4020046414722487E-2</v>
      </c>
      <c r="F1585" s="220" t="e">
        <f t="shared" si="96"/>
        <v>#VALUE!</v>
      </c>
      <c r="G1585" s="102" t="e">
        <f>EUR3M!AX1584</f>
        <v>#VALUE!</v>
      </c>
      <c r="H1585" s="102">
        <f>EUR3M!AY1584</f>
        <v>1.435563395378292E-2</v>
      </c>
      <c r="I1585" s="220" t="e">
        <f t="shared" si="97"/>
        <v>#VALUE!</v>
      </c>
      <c r="J1585" s="102" t="e">
        <f>EUR6M!AX1584</f>
        <v>#VALUE!</v>
      </c>
      <c r="K1585" s="102">
        <f>EUR6M!AY1584</f>
        <v>1.4467997485158902E-2</v>
      </c>
      <c r="L1585" s="220" t="e">
        <f t="shared" si="98"/>
        <v>#VALUE!</v>
      </c>
      <c r="M1585" s="102" t="e">
        <f>EUR1Y!AX1584</f>
        <v>#VALUE!</v>
      </c>
      <c r="N1585" s="102">
        <f>EUR1Y!AY1584</f>
        <v>1.4938801091448696E-2</v>
      </c>
      <c r="O1585" s="220" t="e">
        <f t="shared" si="99"/>
        <v>#VALUE!</v>
      </c>
    </row>
    <row r="1586" spans="1:15" x14ac:dyDescent="0.2">
      <c r="A1586" s="57" t="s">
        <v>44</v>
      </c>
      <c r="B1586" s="219">
        <f>_xll.qlInterestRateIndexFixingDate(IborIndex&amp;"6M",C1586,Trigger)</f>
        <v>50398</v>
      </c>
      <c r="C1586" s="219">
        <f>_xll.qlCalendarAdvance(Calendar,C1585,A1586,"f",,Trigger)</f>
        <v>50403</v>
      </c>
      <c r="D1586" s="102" t="e">
        <f>EUR1M!AP1585</f>
        <v>#VALUE!</v>
      </c>
      <c r="E1586" s="102">
        <f>EUR1M!AQ1585</f>
        <v>1.4016444998232888E-2</v>
      </c>
      <c r="F1586" s="220" t="e">
        <f t="shared" si="96"/>
        <v>#VALUE!</v>
      </c>
      <c r="G1586" s="102" t="e">
        <f>EUR3M!AX1585</f>
        <v>#VALUE!</v>
      </c>
      <c r="H1586" s="102">
        <f>EUR3M!AY1585</f>
        <v>1.4351564858062993E-2</v>
      </c>
      <c r="I1586" s="220" t="e">
        <f t="shared" si="97"/>
        <v>#VALUE!</v>
      </c>
      <c r="J1586" s="102" t="e">
        <f>EUR6M!AX1585</f>
        <v>#VALUE!</v>
      </c>
      <c r="K1586" s="102">
        <f>EUR6M!AY1585</f>
        <v>1.4464545441267842E-2</v>
      </c>
      <c r="L1586" s="220" t="e">
        <f t="shared" si="98"/>
        <v>#VALUE!</v>
      </c>
      <c r="M1586" s="102" t="e">
        <f>EUR1Y!AX1585</f>
        <v>#VALUE!</v>
      </c>
      <c r="N1586" s="102">
        <f>EUR1Y!AY1585</f>
        <v>1.4935485066794707E-2</v>
      </c>
      <c r="O1586" s="220" t="e">
        <f t="shared" si="99"/>
        <v>#VALUE!</v>
      </c>
    </row>
    <row r="1587" spans="1:15" x14ac:dyDescent="0.2">
      <c r="A1587" s="57" t="s">
        <v>44</v>
      </c>
      <c r="B1587" s="219">
        <f>_xll.qlInterestRateIndexFixingDate(IborIndex&amp;"6M",C1587,Trigger)</f>
        <v>50405</v>
      </c>
      <c r="C1587" s="219">
        <f>_xll.qlCalendarAdvance(Calendar,C1586,A1587,"f",,Trigger)</f>
        <v>50410</v>
      </c>
      <c r="D1587" s="102" t="e">
        <f>EUR1M!AP1586</f>
        <v>#VALUE!</v>
      </c>
      <c r="E1587" s="102">
        <f>EUR1M!AQ1586</f>
        <v>1.4013021495855871E-2</v>
      </c>
      <c r="F1587" s="220" t="e">
        <f t="shared" si="96"/>
        <v>#VALUE!</v>
      </c>
      <c r="G1587" s="102" t="e">
        <f>EUR3M!AX1586</f>
        <v>#VALUE!</v>
      </c>
      <c r="H1587" s="102">
        <f>EUR3M!AY1586</f>
        <v>1.434753882455464E-2</v>
      </c>
      <c r="I1587" s="220" t="e">
        <f t="shared" si="97"/>
        <v>#VALUE!</v>
      </c>
      <c r="J1587" s="102" t="e">
        <f>EUR6M!AX1586</f>
        <v>#VALUE!</v>
      </c>
      <c r="K1587" s="102">
        <f>EUR6M!AY1586</f>
        <v>1.4461195871175168E-2</v>
      </c>
      <c r="L1587" s="220" t="e">
        <f t="shared" si="98"/>
        <v>#VALUE!</v>
      </c>
      <c r="M1587" s="102" t="e">
        <f>EUR1Y!AX1586</f>
        <v>#VALUE!</v>
      </c>
      <c r="N1587" s="102">
        <f>EUR1Y!AY1586</f>
        <v>1.4932207782575797E-2</v>
      </c>
      <c r="O1587" s="220" t="e">
        <f t="shared" si="99"/>
        <v>#VALUE!</v>
      </c>
    </row>
    <row r="1588" spans="1:15" x14ac:dyDescent="0.2">
      <c r="A1588" s="57" t="s">
        <v>44</v>
      </c>
      <c r="B1588" s="219">
        <f>_xll.qlInterestRateIndexFixingDate(IborIndex&amp;"6M",C1588,Trigger)</f>
        <v>50413</v>
      </c>
      <c r="C1588" s="219">
        <f>_xll.qlCalendarAdvance(Calendar,C1587,A1588,"f",,Trigger)</f>
        <v>50417</v>
      </c>
      <c r="D1588" s="102" t="e">
        <f>EUR1M!AP1587</f>
        <v>#VALUE!</v>
      </c>
      <c r="E1588" s="102">
        <f>EUR1M!AQ1587</f>
        <v>1.4009564531723417E-2</v>
      </c>
      <c r="F1588" s="220" t="e">
        <f t="shared" si="96"/>
        <v>#VALUE!</v>
      </c>
      <c r="G1588" s="102" t="e">
        <f>EUR3M!AX1587</f>
        <v>#VALUE!</v>
      </c>
      <c r="H1588" s="102">
        <f>EUR3M!AY1587</f>
        <v>1.4343556054225104E-2</v>
      </c>
      <c r="I1588" s="220" t="e">
        <f t="shared" si="97"/>
        <v>#VALUE!</v>
      </c>
      <c r="J1588" s="102" t="e">
        <f>EUR6M!AX1587</f>
        <v>#VALUE!</v>
      </c>
      <c r="K1588" s="102">
        <f>EUR6M!AY1587</f>
        <v>1.4457889480383072E-2</v>
      </c>
      <c r="L1588" s="220" t="e">
        <f t="shared" si="98"/>
        <v>#VALUE!</v>
      </c>
      <c r="M1588" s="102" t="e">
        <f>EUR1Y!AX1587</f>
        <v>#VALUE!</v>
      </c>
      <c r="N1588" s="102">
        <f>EUR1Y!AY1587</f>
        <v>1.4928969406039005E-2</v>
      </c>
      <c r="O1588" s="220" t="e">
        <f t="shared" si="99"/>
        <v>#VALUE!</v>
      </c>
    </row>
    <row r="1589" spans="1:15" x14ac:dyDescent="0.2">
      <c r="A1589" s="57" t="s">
        <v>44</v>
      </c>
      <c r="B1589" s="219">
        <f>_xll.qlInterestRateIndexFixingDate(IborIndex&amp;"6M",C1589,Trigger)</f>
        <v>50420</v>
      </c>
      <c r="C1589" s="219">
        <f>_xll.qlCalendarAdvance(Calendar,C1588,A1589,"f",,Trigger)</f>
        <v>50424</v>
      </c>
      <c r="D1589" s="102" t="e">
        <f>EUR1M!AP1588</f>
        <v>#VALUE!</v>
      </c>
      <c r="E1589" s="102">
        <f>EUR1M!AQ1588</f>
        <v>1.4006144808074161E-2</v>
      </c>
      <c r="F1589" s="220" t="e">
        <f t="shared" si="96"/>
        <v>#VALUE!</v>
      </c>
      <c r="G1589" s="102" t="e">
        <f>EUR3M!AX1588</f>
        <v>#VALUE!</v>
      </c>
      <c r="H1589" s="102">
        <f>EUR3M!AY1588</f>
        <v>1.4339616748046957E-2</v>
      </c>
      <c r="I1589" s="220" t="e">
        <f t="shared" si="97"/>
        <v>#VALUE!</v>
      </c>
      <c r="J1589" s="102" t="e">
        <f>EUR6M!AX1588</f>
        <v>#VALUE!</v>
      </c>
      <c r="K1589" s="102">
        <f>EUR6M!AY1588</f>
        <v>1.4454626457413017E-2</v>
      </c>
      <c r="L1589" s="220" t="e">
        <f t="shared" si="98"/>
        <v>#VALUE!</v>
      </c>
      <c r="M1589" s="102" t="e">
        <f>EUR1Y!AX1588</f>
        <v>#VALUE!</v>
      </c>
      <c r="N1589" s="102">
        <f>EUR1Y!AY1588</f>
        <v>1.4925770104433559E-2</v>
      </c>
      <c r="O1589" s="220" t="e">
        <f t="shared" si="99"/>
        <v>#VALUE!</v>
      </c>
    </row>
    <row r="1590" spans="1:15" x14ac:dyDescent="0.2">
      <c r="A1590" s="57" t="s">
        <v>44</v>
      </c>
      <c r="B1590" s="219">
        <f>_xll.qlInterestRateIndexFixingDate(IborIndex&amp;"6M",C1590,Trigger)</f>
        <v>50427</v>
      </c>
      <c r="C1590" s="219">
        <f>_xll.qlCalendarAdvance(Calendar,C1589,A1590,"f",,Trigger)</f>
        <v>50431</v>
      </c>
      <c r="D1590" s="102" t="e">
        <f>EUR1M!AP1589</f>
        <v>#VALUE!</v>
      </c>
      <c r="E1590" s="102">
        <f>EUR1M!AQ1589</f>
        <v>1.4002661579065484E-2</v>
      </c>
      <c r="F1590" s="220" t="e">
        <f t="shared" si="96"/>
        <v>#VALUE!</v>
      </c>
      <c r="G1590" s="102" t="e">
        <f>EUR3M!AX1589</f>
        <v>#VALUE!</v>
      </c>
      <c r="H1590" s="102">
        <f>EUR3M!AY1589</f>
        <v>1.4335736363472953E-2</v>
      </c>
      <c r="I1590" s="220" t="e">
        <f t="shared" si="97"/>
        <v>#VALUE!</v>
      </c>
      <c r="J1590" s="102" t="e">
        <f>EUR6M!AX1589</f>
        <v>#VALUE!</v>
      </c>
      <c r="K1590" s="102">
        <f>EUR6M!AY1589</f>
        <v>1.4451406990787348E-2</v>
      </c>
      <c r="L1590" s="220" t="e">
        <f t="shared" si="98"/>
        <v>#VALUE!</v>
      </c>
      <c r="M1590" s="102" t="e">
        <f>EUR1Y!AX1589</f>
        <v>#VALUE!</v>
      </c>
      <c r="N1590" s="102">
        <f>EUR1Y!AY1589</f>
        <v>1.4922610045011969E-2</v>
      </c>
      <c r="O1590" s="220" t="e">
        <f t="shared" si="99"/>
        <v>#VALUE!</v>
      </c>
    </row>
    <row r="1591" spans="1:15" x14ac:dyDescent="0.2">
      <c r="A1591" s="57" t="s">
        <v>44</v>
      </c>
      <c r="B1591" s="219">
        <f>_xll.qlInterestRateIndexFixingDate(IborIndex&amp;"6M",C1591,Trigger)</f>
        <v>50434</v>
      </c>
      <c r="C1591" s="219">
        <f>_xll.qlCalendarAdvance(Calendar,C1590,A1591,"f",,Trigger)</f>
        <v>50438</v>
      </c>
      <c r="D1591" s="102" t="e">
        <f>EUR1M!AP1590</f>
        <v>#VALUE!</v>
      </c>
      <c r="E1591" s="102">
        <f>EUR1M!AQ1590</f>
        <v>1.3999273453668692E-2</v>
      </c>
      <c r="F1591" s="220" t="e">
        <f t="shared" si="96"/>
        <v>#VALUE!</v>
      </c>
      <c r="G1591" s="102" t="e">
        <f>EUR3M!AX1590</f>
        <v>#VALUE!</v>
      </c>
      <c r="H1591" s="102">
        <f>EUR3M!AY1590</f>
        <v>1.4331869332028901E-2</v>
      </c>
      <c r="I1591" s="220" t="e">
        <f t="shared" si="97"/>
        <v>#VALUE!</v>
      </c>
      <c r="J1591" s="102" t="e">
        <f>EUR6M!AX1590</f>
        <v>#VALUE!</v>
      </c>
      <c r="K1591" s="102">
        <f>EUR6M!AY1590</f>
        <v>1.4448231269031948E-2</v>
      </c>
      <c r="L1591" s="220" t="e">
        <f t="shared" si="98"/>
        <v>#VALUE!</v>
      </c>
      <c r="M1591" s="102" t="e">
        <f>EUR1Y!AX1590</f>
        <v>#VALUE!</v>
      </c>
      <c r="N1591" s="102">
        <f>EUR1Y!AY1590</f>
        <v>1.4919489395028724E-2</v>
      </c>
      <c r="O1591" s="220" t="e">
        <f t="shared" si="99"/>
        <v>#VALUE!</v>
      </c>
    </row>
    <row r="1592" spans="1:15" x14ac:dyDescent="0.2">
      <c r="A1592" s="57" t="s">
        <v>44</v>
      </c>
      <c r="B1592" s="219">
        <f>_xll.qlInterestRateIndexFixingDate(IborIndex&amp;"6M",C1592,Trigger)</f>
        <v>50441</v>
      </c>
      <c r="C1592" s="219">
        <f>_xll.qlCalendarAdvance(Calendar,C1591,A1592,"f",,Trigger)</f>
        <v>50445</v>
      </c>
      <c r="D1592" s="102" t="e">
        <f>EUR1M!AP1591</f>
        <v>#VALUE!</v>
      </c>
      <c r="E1592" s="102">
        <f>EUR1M!AQ1591</f>
        <v>1.3995956210765468E-2</v>
      </c>
      <c r="F1592" s="220" t="e">
        <f t="shared" si="96"/>
        <v>#VALUE!</v>
      </c>
      <c r="G1592" s="102" t="e">
        <f>EUR3M!AX1591</f>
        <v>#VALUE!</v>
      </c>
      <c r="H1592" s="102">
        <f>EUR3M!AY1591</f>
        <v>1.432806162413236E-2</v>
      </c>
      <c r="I1592" s="220" t="e">
        <f t="shared" si="97"/>
        <v>#VALUE!</v>
      </c>
      <c r="J1592" s="102" t="e">
        <f>EUR6M!AX1591</f>
        <v>#VALUE!</v>
      </c>
      <c r="K1592" s="102">
        <f>EUR6M!AY1591</f>
        <v>1.4445099480670045E-2</v>
      </c>
      <c r="L1592" s="220" t="e">
        <f t="shared" si="98"/>
        <v>#VALUE!</v>
      </c>
      <c r="M1592" s="102" t="e">
        <f>EUR1Y!AX1591</f>
        <v>#VALUE!</v>
      </c>
      <c r="N1592" s="102">
        <f>EUR1Y!AY1591</f>
        <v>1.4916408321740715E-2</v>
      </c>
      <c r="O1592" s="220" t="e">
        <f t="shared" si="99"/>
        <v>#VALUE!</v>
      </c>
    </row>
    <row r="1593" spans="1:15" x14ac:dyDescent="0.2">
      <c r="A1593" s="57" t="s">
        <v>44</v>
      </c>
      <c r="B1593" s="219">
        <f>_xll.qlInterestRateIndexFixingDate(IborIndex&amp;"6M",C1593,Trigger)</f>
        <v>50448</v>
      </c>
      <c r="C1593" s="219">
        <f>_xll.qlCalendarAdvance(Calendar,C1592,A1593,"f",,Trigger)</f>
        <v>50452</v>
      </c>
      <c r="D1593" s="102" t="e">
        <f>EUR1M!AP1592</f>
        <v>#VALUE!</v>
      </c>
      <c r="E1593" s="102">
        <f>EUR1M!AQ1592</f>
        <v>1.3992676880992023E-2</v>
      </c>
      <c r="F1593" s="220" t="e">
        <f t="shared" si="96"/>
        <v>#VALUE!</v>
      </c>
      <c r="G1593" s="102" t="e">
        <f>EUR3M!AX1592</f>
        <v>#VALUE!</v>
      </c>
      <c r="H1593" s="102">
        <f>EUR3M!AY1592</f>
        <v>1.4324298184274831E-2</v>
      </c>
      <c r="I1593" s="220" t="e">
        <f t="shared" si="97"/>
        <v>#VALUE!</v>
      </c>
      <c r="J1593" s="102" t="e">
        <f>EUR6M!AX1592</f>
        <v>#VALUE!</v>
      </c>
      <c r="K1593" s="102">
        <f>EUR6M!AY1592</f>
        <v>1.4442011814231936E-2</v>
      </c>
      <c r="L1593" s="220" t="e">
        <f t="shared" si="98"/>
        <v>#VALUE!</v>
      </c>
      <c r="M1593" s="102" t="e">
        <f>EUR1Y!AX1592</f>
        <v>#VALUE!</v>
      </c>
      <c r="N1593" s="102">
        <f>EUR1Y!AY1592</f>
        <v>1.4913366992407681E-2</v>
      </c>
      <c r="O1593" s="220" t="e">
        <f t="shared" si="99"/>
        <v>#VALUE!</v>
      </c>
    </row>
    <row r="1594" spans="1:15" x14ac:dyDescent="0.2">
      <c r="A1594" s="57" t="s">
        <v>44</v>
      </c>
      <c r="B1594" s="219">
        <f>_xll.qlInterestRateIndexFixingDate(IborIndex&amp;"6M",C1594,Trigger)</f>
        <v>50455</v>
      </c>
      <c r="C1594" s="219">
        <f>_xll.qlCalendarAdvance(Calendar,C1593,A1594,"f",,Trigger)</f>
        <v>50459</v>
      </c>
      <c r="D1594" s="102" t="e">
        <f>EUR1M!AP1593</f>
        <v>#VALUE!</v>
      </c>
      <c r="E1594" s="102">
        <f>EUR1M!AQ1593</f>
        <v>1.3989435647039361E-2</v>
      </c>
      <c r="F1594" s="220" t="e">
        <f t="shared" si="96"/>
        <v>#VALUE!</v>
      </c>
      <c r="G1594" s="102" t="e">
        <f>EUR3M!AX1593</f>
        <v>#VALUE!</v>
      </c>
      <c r="H1594" s="102">
        <f>EUR3M!AY1593</f>
        <v>1.4320579213430662E-2</v>
      </c>
      <c r="I1594" s="220" t="e">
        <f t="shared" si="97"/>
        <v>#VALUE!</v>
      </c>
      <c r="J1594" s="102" t="e">
        <f>EUR6M!AX1593</f>
        <v>#VALUE!</v>
      </c>
      <c r="K1594" s="102">
        <f>EUR6M!AY1593</f>
        <v>1.4438968458245268E-2</v>
      </c>
      <c r="L1594" s="220" t="e">
        <f t="shared" si="98"/>
        <v>#VALUE!</v>
      </c>
      <c r="M1594" s="102" t="e">
        <f>EUR1Y!AX1593</f>
        <v>#VALUE!</v>
      </c>
      <c r="N1594" s="102">
        <f>EUR1Y!AY1593</f>
        <v>1.4910365574292211E-2</v>
      </c>
      <c r="O1594" s="220" t="e">
        <f t="shared" si="99"/>
        <v>#VALUE!</v>
      </c>
    </row>
    <row r="1595" spans="1:15" x14ac:dyDescent="0.2">
      <c r="A1595" s="57" t="s">
        <v>44</v>
      </c>
      <c r="B1595" s="219">
        <f>_xll.qlInterestRateIndexFixingDate(IborIndex&amp;"6M",C1595,Trigger)</f>
        <v>50462</v>
      </c>
      <c r="C1595" s="219">
        <f>_xll.qlCalendarAdvance(Calendar,C1594,A1595,"f",,Trigger)</f>
        <v>50466</v>
      </c>
      <c r="D1595" s="102" t="e">
        <f>EUR1M!AP1594</f>
        <v>#VALUE!</v>
      </c>
      <c r="E1595" s="102">
        <f>EUR1M!AQ1594</f>
        <v>1.3986418748445917E-2</v>
      </c>
      <c r="F1595" s="220" t="e">
        <f t="shared" si="96"/>
        <v>#VALUE!</v>
      </c>
      <c r="G1595" s="102" t="e">
        <f>EUR3M!AX1594</f>
        <v>#VALUE!</v>
      </c>
      <c r="H1595" s="102">
        <f>EUR3M!AY1594</f>
        <v>1.4316966235447707E-2</v>
      </c>
      <c r="I1595" s="220" t="e">
        <f t="shared" si="97"/>
        <v>#VALUE!</v>
      </c>
      <c r="J1595" s="102" t="e">
        <f>EUR6M!AX1594</f>
        <v>#VALUE!</v>
      </c>
      <c r="K1595" s="102">
        <f>EUR6M!AY1594</f>
        <v>1.4436422841047515E-2</v>
      </c>
      <c r="L1595" s="220" t="e">
        <f t="shared" si="98"/>
        <v>#VALUE!</v>
      </c>
      <c r="M1595" s="102" t="e">
        <f>EUR1Y!AX1594</f>
        <v>#VALUE!</v>
      </c>
      <c r="N1595" s="102">
        <f>EUR1Y!AY1594</f>
        <v>1.4907404234659083E-2</v>
      </c>
      <c r="O1595" s="220" t="e">
        <f t="shared" si="99"/>
        <v>#VALUE!</v>
      </c>
    </row>
    <row r="1596" spans="1:15" x14ac:dyDescent="0.2">
      <c r="A1596" s="57" t="s">
        <v>44</v>
      </c>
      <c r="B1596" s="219">
        <f>_xll.qlInterestRateIndexFixingDate(IborIndex&amp;"6M",C1596,Trigger)</f>
        <v>50469</v>
      </c>
      <c r="C1596" s="219">
        <f>_xll.qlCalendarAdvance(Calendar,C1595,A1596,"f",,Trigger)</f>
        <v>50473</v>
      </c>
      <c r="D1596" s="102" t="e">
        <f>EUR1M!AP1595</f>
        <v>#VALUE!</v>
      </c>
      <c r="E1596" s="102">
        <f>EUR1M!AQ1595</f>
        <v>1.3983264824234121E-2</v>
      </c>
      <c r="F1596" s="220" t="e">
        <f t="shared" si="96"/>
        <v>#VALUE!</v>
      </c>
      <c r="G1596" s="102" t="e">
        <f>EUR3M!AX1595</f>
        <v>#VALUE!</v>
      </c>
      <c r="H1596" s="102">
        <f>EUR3M!AY1595</f>
        <v>1.4313343006715013E-2</v>
      </c>
      <c r="I1596" s="220" t="e">
        <f t="shared" si="97"/>
        <v>#VALUE!</v>
      </c>
      <c r="J1596" s="102" t="e">
        <f>EUR6M!AX1595</f>
        <v>#VALUE!</v>
      </c>
      <c r="K1596" s="102">
        <f>EUR6M!AY1595</f>
        <v>1.443348438459688E-2</v>
      </c>
      <c r="L1596" s="220" t="e">
        <f t="shared" si="98"/>
        <v>#VALUE!</v>
      </c>
      <c r="M1596" s="102" t="e">
        <f>EUR1Y!AX1595</f>
        <v>#VALUE!</v>
      </c>
      <c r="N1596" s="102">
        <f>EUR1Y!AY1595</f>
        <v>1.4904483140776578E-2</v>
      </c>
      <c r="O1596" s="220" t="e">
        <f t="shared" si="99"/>
        <v>#VALUE!</v>
      </c>
    </row>
    <row r="1597" spans="1:15" x14ac:dyDescent="0.2">
      <c r="A1597" s="57" t="s">
        <v>44</v>
      </c>
      <c r="B1597" s="219">
        <f>_xll.qlInterestRateIndexFixingDate(IborIndex&amp;"6M",C1597,Trigger)</f>
        <v>50476</v>
      </c>
      <c r="C1597" s="219">
        <f>_xll.qlCalendarAdvance(Calendar,C1596,A1597,"f",,Trigger)</f>
        <v>50480</v>
      </c>
      <c r="D1597" s="102" t="e">
        <f>EUR1M!AP1596</f>
        <v>#VALUE!</v>
      </c>
      <c r="E1597" s="102">
        <f>EUR1M!AQ1596</f>
        <v>1.3980149602236258E-2</v>
      </c>
      <c r="F1597" s="220" t="e">
        <f t="shared" si="96"/>
        <v>#VALUE!</v>
      </c>
      <c r="G1597" s="102" t="e">
        <f>EUR3M!AX1596</f>
        <v>#VALUE!</v>
      </c>
      <c r="H1597" s="102">
        <f>EUR3M!AY1596</f>
        <v>1.4309764882283485E-2</v>
      </c>
      <c r="I1597" s="220" t="e">
        <f t="shared" si="97"/>
        <v>#VALUE!</v>
      </c>
      <c r="J1597" s="102" t="e">
        <f>EUR6M!AX1596</f>
        <v>#VALUE!</v>
      </c>
      <c r="K1597" s="102">
        <f>EUR6M!AY1596</f>
        <v>1.4430590880626691E-2</v>
      </c>
      <c r="L1597" s="220" t="e">
        <f t="shared" si="98"/>
        <v>#VALUE!</v>
      </c>
      <c r="M1597" s="102" t="e">
        <f>EUR1Y!AX1596</f>
        <v>#VALUE!</v>
      </c>
      <c r="N1597" s="102">
        <f>EUR1Y!AY1596</f>
        <v>1.4901602459915167E-2</v>
      </c>
      <c r="O1597" s="220" t="e">
        <f t="shared" si="99"/>
        <v>#VALUE!</v>
      </c>
    </row>
    <row r="1598" spans="1:15" x14ac:dyDescent="0.2">
      <c r="A1598" s="57" t="s">
        <v>44</v>
      </c>
      <c r="B1598" s="219">
        <f>_xll.qlInterestRateIndexFixingDate(IborIndex&amp;"6M",C1598,Trigger)</f>
        <v>50483</v>
      </c>
      <c r="C1598" s="219">
        <f>_xll.qlCalendarAdvance(Calendar,C1597,A1598,"f",,Trigger)</f>
        <v>50487</v>
      </c>
      <c r="D1598" s="102" t="e">
        <f>EUR1M!AP1597</f>
        <v>#VALUE!</v>
      </c>
      <c r="E1598" s="102">
        <f>EUR1M!AQ1597</f>
        <v>1.3977128393783452E-2</v>
      </c>
      <c r="F1598" s="220" t="e">
        <f t="shared" si="96"/>
        <v>#VALUE!</v>
      </c>
      <c r="G1598" s="102" t="e">
        <f>EUR3M!AX1597</f>
        <v>#VALUE!</v>
      </c>
      <c r="H1598" s="102">
        <f>EUR3M!AY1597</f>
        <v>1.4306232063143647E-2</v>
      </c>
      <c r="I1598" s="220" t="e">
        <f t="shared" si="97"/>
        <v>#VALUE!</v>
      </c>
      <c r="J1598" s="102" t="e">
        <f>EUR6M!AX1597</f>
        <v>#VALUE!</v>
      </c>
      <c r="K1598" s="102">
        <f>EUR6M!AY1597</f>
        <v>1.442774251770697E-2</v>
      </c>
      <c r="L1598" s="220" t="e">
        <f t="shared" si="98"/>
        <v>#VALUE!</v>
      </c>
      <c r="M1598" s="102" t="e">
        <f>EUR1Y!AX1597</f>
        <v>#VALUE!</v>
      </c>
      <c r="N1598" s="102">
        <f>EUR1Y!AY1597</f>
        <v>1.4898762359349043E-2</v>
      </c>
      <c r="O1598" s="220" t="e">
        <f t="shared" si="99"/>
        <v>#VALUE!</v>
      </c>
    </row>
    <row r="1599" spans="1:15" x14ac:dyDescent="0.2">
      <c r="A1599" s="57" t="s">
        <v>44</v>
      </c>
      <c r="B1599" s="219">
        <f>_xll.qlInterestRateIndexFixingDate(IborIndex&amp;"6M",C1599,Trigger)</f>
        <v>50490</v>
      </c>
      <c r="C1599" s="219">
        <f>_xll.qlCalendarAdvance(Calendar,C1598,A1599,"f",,Trigger)</f>
        <v>50494</v>
      </c>
      <c r="D1599" s="102" t="e">
        <f>EUR1M!AP1598</f>
        <v>#VALUE!</v>
      </c>
      <c r="E1599" s="102">
        <f>EUR1M!AQ1598</f>
        <v>1.3974035995742706E-2</v>
      </c>
      <c r="F1599" s="220" t="e">
        <f t="shared" si="96"/>
        <v>#VALUE!</v>
      </c>
      <c r="G1599" s="102" t="e">
        <f>EUR3M!AX1598</f>
        <v>#VALUE!</v>
      </c>
      <c r="H1599" s="102">
        <f>EUR3M!AY1598</f>
        <v>1.430274475028603E-2</v>
      </c>
      <c r="I1599" s="220" t="e">
        <f t="shared" si="97"/>
        <v>#VALUE!</v>
      </c>
      <c r="J1599" s="102" t="e">
        <f>EUR6M!AX1598</f>
        <v>#VALUE!</v>
      </c>
      <c r="K1599" s="102">
        <f>EUR6M!AY1598</f>
        <v>1.442462862199863E-2</v>
      </c>
      <c r="L1599" s="220" t="e">
        <f t="shared" si="98"/>
        <v>#VALUE!</v>
      </c>
      <c r="M1599" s="102" t="e">
        <f>EUR1Y!AX1598</f>
        <v>#VALUE!</v>
      </c>
      <c r="N1599" s="102">
        <f>EUR1Y!AY1598</f>
        <v>1.4895963006354592E-2</v>
      </c>
      <c r="O1599" s="220" t="e">
        <f t="shared" si="99"/>
        <v>#VALUE!</v>
      </c>
    </row>
    <row r="1600" spans="1:15" x14ac:dyDescent="0.2">
      <c r="A1600" s="57" t="s">
        <v>44</v>
      </c>
      <c r="B1600" s="219">
        <f>_xll.qlInterestRateIndexFixingDate(IborIndex&amp;"6M",C1600,Trigger)</f>
        <v>50497</v>
      </c>
      <c r="C1600" s="219">
        <f>_xll.qlCalendarAdvance(Calendar,C1599,A1600,"f",,Trigger)</f>
        <v>50501</v>
      </c>
      <c r="D1600" s="102" t="e">
        <f>EUR1M!AP1599</f>
        <v>#VALUE!</v>
      </c>
      <c r="E1600" s="102">
        <f>EUR1M!AQ1599</f>
        <v>1.3971037976687195E-2</v>
      </c>
      <c r="F1600" s="220" t="e">
        <f t="shared" si="96"/>
        <v>#VALUE!</v>
      </c>
      <c r="G1600" s="102" t="e">
        <f>EUR3M!AX1599</f>
        <v>#VALUE!</v>
      </c>
      <c r="H1600" s="102">
        <f>EUR3M!AY1599</f>
        <v>1.4299256665822624E-2</v>
      </c>
      <c r="I1600" s="220" t="e">
        <f t="shared" si="97"/>
        <v>#VALUE!</v>
      </c>
      <c r="J1600" s="102" t="e">
        <f>EUR6M!AX1599</f>
        <v>#VALUE!</v>
      </c>
      <c r="K1600" s="102">
        <f>EUR6M!AY1599</f>
        <v>1.442186149088859E-2</v>
      </c>
      <c r="L1600" s="220" t="e">
        <f t="shared" si="98"/>
        <v>#VALUE!</v>
      </c>
      <c r="M1600" s="102" t="e">
        <f>EUR1Y!AX1599</f>
        <v>#VALUE!</v>
      </c>
      <c r="N1600" s="102">
        <f>EUR1Y!AY1599</f>
        <v>1.4893752711788289E-2</v>
      </c>
      <c r="O1600" s="220" t="e">
        <f t="shared" si="99"/>
        <v>#VALUE!</v>
      </c>
    </row>
    <row r="1601" spans="1:15" x14ac:dyDescent="0.2">
      <c r="A1601" s="57" t="s">
        <v>44</v>
      </c>
      <c r="B1601" s="219">
        <f>_xll.qlInterestRateIndexFixingDate(IborIndex&amp;"6M",C1601,Trigger)</f>
        <v>50504</v>
      </c>
      <c r="C1601" s="219">
        <f>_xll.qlCalendarAdvance(Calendar,C1600,A1601,"f",,Trigger)</f>
        <v>50508</v>
      </c>
      <c r="D1601" s="102" t="e">
        <f>EUR1M!AP1600</f>
        <v>#VALUE!</v>
      </c>
      <c r="E1601" s="102">
        <f>EUR1M!AQ1600</f>
        <v>1.3968079390708488E-2</v>
      </c>
      <c r="F1601" s="220" t="e">
        <f t="shared" si="96"/>
        <v>#VALUE!</v>
      </c>
      <c r="G1601" s="102" t="e">
        <f>EUR3M!AX1600</f>
        <v>#VALUE!</v>
      </c>
      <c r="H1601" s="102">
        <f>EUR3M!AY1600</f>
        <v>1.4295857786136791E-2</v>
      </c>
      <c r="I1601" s="220" t="e">
        <f t="shared" si="97"/>
        <v>#VALUE!</v>
      </c>
      <c r="J1601" s="102" t="e">
        <f>EUR6M!AX1600</f>
        <v>#VALUE!</v>
      </c>
      <c r="K1601" s="102">
        <f>EUR6M!AY1600</f>
        <v>1.441914002060973E-2</v>
      </c>
      <c r="L1601" s="220" t="e">
        <f t="shared" si="98"/>
        <v>#VALUE!</v>
      </c>
      <c r="M1601" s="102" t="e">
        <f>EUR1Y!AX1600</f>
        <v>#VALUE!</v>
      </c>
      <c r="N1601" s="102">
        <f>EUR1Y!AY1600</f>
        <v>1.4890487212204427E-2</v>
      </c>
      <c r="O1601" s="220" t="e">
        <f t="shared" si="99"/>
        <v>#VALUE!</v>
      </c>
    </row>
    <row r="1602" spans="1:15" x14ac:dyDescent="0.2">
      <c r="A1602" s="57" t="s">
        <v>44</v>
      </c>
      <c r="B1602" s="219">
        <f>_xll.qlInterestRateIndexFixingDate(IborIndex&amp;"6M",C1602,Trigger)</f>
        <v>50511</v>
      </c>
      <c r="C1602" s="219">
        <f>_xll.qlCalendarAdvance(Calendar,C1601,A1602,"f",,Trigger)</f>
        <v>50515</v>
      </c>
      <c r="D1602" s="102" t="e">
        <f>EUR1M!AP1601</f>
        <v>#VALUE!</v>
      </c>
      <c r="E1602" s="102">
        <f>EUR1M!AQ1601</f>
        <v>1.3965160420532918E-2</v>
      </c>
      <c r="F1602" s="220" t="e">
        <f t="shared" si="96"/>
        <v>#VALUE!</v>
      </c>
      <c r="G1602" s="102" t="e">
        <f>EUR3M!AX1601</f>
        <v>#VALUE!</v>
      </c>
      <c r="H1602" s="102">
        <f>EUR3M!AY1601</f>
        <v>1.4292504999496821E-2</v>
      </c>
      <c r="I1602" s="220" t="e">
        <f t="shared" si="97"/>
        <v>#VALUE!</v>
      </c>
      <c r="J1602" s="102" t="e">
        <f>EUR6M!AX1601</f>
        <v>#VALUE!</v>
      </c>
      <c r="K1602" s="102">
        <f>EUR6M!AY1601</f>
        <v>1.4416464399721166E-2</v>
      </c>
      <c r="L1602" s="220" t="e">
        <f t="shared" si="98"/>
        <v>#VALUE!</v>
      </c>
      <c r="M1602" s="102" t="e">
        <f>EUR1Y!AX1601</f>
        <v>#VALUE!</v>
      </c>
      <c r="N1602" s="102">
        <f>EUR1Y!AY1601</f>
        <v>1.4887811105617904E-2</v>
      </c>
      <c r="O1602" s="220" t="e">
        <f t="shared" si="99"/>
        <v>#VALUE!</v>
      </c>
    </row>
    <row r="1603" spans="1:15" x14ac:dyDescent="0.2">
      <c r="A1603" s="57" t="s">
        <v>44</v>
      </c>
      <c r="B1603" s="219">
        <f>_xll.qlInterestRateIndexFixingDate(IborIndex&amp;"6M",C1603,Trigger)</f>
        <v>50516</v>
      </c>
      <c r="C1603" s="219">
        <f>_xll.qlCalendarAdvance(Calendar,C1602,A1603,"f",,Trigger)</f>
        <v>50522</v>
      </c>
      <c r="D1603" s="102" t="e">
        <f>EUR1M!AP1602</f>
        <v>#VALUE!</v>
      </c>
      <c r="E1603" s="102">
        <f>EUR1M!AQ1602</f>
        <v>1.3962281248871833E-2</v>
      </c>
      <c r="F1603" s="220" t="e">
        <f t="shared" si="96"/>
        <v>#VALUE!</v>
      </c>
      <c r="G1603" s="102" t="e">
        <f>EUR3M!AX1602</f>
        <v>#VALUE!</v>
      </c>
      <c r="H1603" s="102">
        <f>EUR3M!AY1602</f>
        <v>1.4289198506890075E-2</v>
      </c>
      <c r="I1603" s="220" t="e">
        <f t="shared" si="97"/>
        <v>#VALUE!</v>
      </c>
      <c r="J1603" s="102" t="e">
        <f>EUR6M!AX1602</f>
        <v>#VALUE!</v>
      </c>
      <c r="K1603" s="102">
        <f>EUR6M!AY1602</f>
        <v>1.4413834816783322E-2</v>
      </c>
      <c r="L1603" s="220" t="e">
        <f t="shared" si="98"/>
        <v>#VALUE!</v>
      </c>
      <c r="M1603" s="102" t="e">
        <f>EUR1Y!AX1602</f>
        <v>#VALUE!</v>
      </c>
      <c r="N1603" s="102">
        <f>EUR1Y!AY1602</f>
        <v>1.4885176415741882E-2</v>
      </c>
      <c r="O1603" s="220" t="e">
        <f t="shared" si="99"/>
        <v>#VALUE!</v>
      </c>
    </row>
    <row r="1604" spans="1:15" x14ac:dyDescent="0.2">
      <c r="A1604" s="57" t="s">
        <v>44</v>
      </c>
      <c r="B1604" s="219">
        <f>_xll.qlInterestRateIndexFixingDate(IborIndex&amp;"6M",C1604,Trigger)</f>
        <v>50525</v>
      </c>
      <c r="C1604" s="219">
        <f>_xll.qlCalendarAdvance(Calendar,C1603,A1604,"f",,Trigger)</f>
        <v>50529</v>
      </c>
      <c r="D1604" s="102" t="e">
        <f>EUR1M!AP1603</f>
        <v>#VALUE!</v>
      </c>
      <c r="E1604" s="102">
        <f>EUR1M!AQ1603</f>
        <v>1.3959442058449067E-2</v>
      </c>
      <c r="F1604" s="220" t="e">
        <f t="shared" ref="F1604:F1667" si="100">(D1604-E1604)*10000</f>
        <v>#VALUE!</v>
      </c>
      <c r="G1604" s="102" t="e">
        <f>EUR3M!AX1603</f>
        <v>#VALUE!</v>
      </c>
      <c r="H1604" s="102">
        <f>EUR3M!AY1603</f>
        <v>1.4285997814984037E-2</v>
      </c>
      <c r="I1604" s="220" t="e">
        <f t="shared" ref="I1604:I1667" si="101">(G1604-H1604)*10000</f>
        <v>#VALUE!</v>
      </c>
      <c r="J1604" s="102" t="e">
        <f>EUR6M!AX1603</f>
        <v>#VALUE!</v>
      </c>
      <c r="K1604" s="102">
        <f>EUR6M!AY1603</f>
        <v>1.441161086241196E-2</v>
      </c>
      <c r="L1604" s="220" t="e">
        <f t="shared" ref="L1604:L1667" si="102">(J1604-K1604)*10000</f>
        <v>#VALUE!</v>
      </c>
      <c r="M1604" s="102" t="e">
        <f>EUR1Y!AX1603</f>
        <v>#VALUE!</v>
      </c>
      <c r="N1604" s="102">
        <f>EUR1Y!AY1603</f>
        <v>1.488258330986917E-2</v>
      </c>
      <c r="O1604" s="220" t="e">
        <f t="shared" ref="O1604:O1667" si="103">(M1604-N1604)*10000</f>
        <v>#VALUE!</v>
      </c>
    </row>
    <row r="1605" spans="1:15" x14ac:dyDescent="0.2">
      <c r="A1605" s="57" t="s">
        <v>44</v>
      </c>
      <c r="B1605" s="219">
        <f>_xll.qlInterestRateIndexFixingDate(IborIndex&amp;"6M",C1605,Trigger)</f>
        <v>50532</v>
      </c>
      <c r="C1605" s="219">
        <f>_xll.qlCalendarAdvance(Calendar,C1604,A1605,"f",,Trigger)</f>
        <v>50536</v>
      </c>
      <c r="D1605" s="102" t="e">
        <f>EUR1M!AP1604</f>
        <v>#VALUE!</v>
      </c>
      <c r="E1605" s="102">
        <f>EUR1M!AQ1604</f>
        <v>1.3956643031975968E-2</v>
      </c>
      <c r="F1605" s="220" t="e">
        <f t="shared" si="100"/>
        <v>#VALUE!</v>
      </c>
      <c r="G1605" s="102" t="e">
        <f>EUR3M!AX1604</f>
        <v>#VALUE!</v>
      </c>
      <c r="H1605" s="102">
        <f>EUR3M!AY1604</f>
        <v>1.4282787760682534E-2</v>
      </c>
      <c r="I1605" s="220" t="e">
        <f t="shared" si="101"/>
        <v>#VALUE!</v>
      </c>
      <c r="J1605" s="102" t="e">
        <f>EUR6M!AX1604</f>
        <v>#VALUE!</v>
      </c>
      <c r="K1605" s="102">
        <f>EUR6M!AY1604</f>
        <v>1.4409083766974104E-2</v>
      </c>
      <c r="L1605" s="220" t="e">
        <f t="shared" si="102"/>
        <v>#VALUE!</v>
      </c>
      <c r="M1605" s="102" t="e">
        <f>EUR1Y!AX1604</f>
        <v>#VALUE!</v>
      </c>
      <c r="N1605" s="102">
        <f>EUR1Y!AY1604</f>
        <v>1.4880031955296956E-2</v>
      </c>
      <c r="O1605" s="220" t="e">
        <f t="shared" si="103"/>
        <v>#VALUE!</v>
      </c>
    </row>
    <row r="1606" spans="1:15" x14ac:dyDescent="0.2">
      <c r="A1606" s="57" t="s">
        <v>44</v>
      </c>
      <c r="B1606" s="219">
        <f>_xll.qlInterestRateIndexFixingDate(IborIndex&amp;"6M",C1606,Trigger)</f>
        <v>50539</v>
      </c>
      <c r="C1606" s="219">
        <f>_xll.qlCalendarAdvance(Calendar,C1605,A1606,"f",,Trigger)</f>
        <v>50543</v>
      </c>
      <c r="D1606" s="102" t="e">
        <f>EUR1M!AP1605</f>
        <v>#VALUE!</v>
      </c>
      <c r="E1606" s="102">
        <f>EUR1M!AQ1605</f>
        <v>1.3953884352176371E-2</v>
      </c>
      <c r="F1606" s="220" t="e">
        <f t="shared" si="100"/>
        <v>#VALUE!</v>
      </c>
      <c r="G1606" s="102" t="e">
        <f>EUR3M!AX1605</f>
        <v>#VALUE!</v>
      </c>
      <c r="H1606" s="102">
        <f>EUR3M!AY1605</f>
        <v>1.4279624619626494E-2</v>
      </c>
      <c r="I1606" s="220" t="e">
        <f t="shared" si="101"/>
        <v>#VALUE!</v>
      </c>
      <c r="J1606" s="102" t="e">
        <f>EUR6M!AX1605</f>
        <v>#VALUE!</v>
      </c>
      <c r="K1606" s="102">
        <f>EUR6M!AY1605</f>
        <v>1.4406603321220792E-2</v>
      </c>
      <c r="L1606" s="220" t="e">
        <f t="shared" si="102"/>
        <v>#VALUE!</v>
      </c>
      <c r="M1606" s="102" t="e">
        <f>EUR1Y!AX1605</f>
        <v>#VALUE!</v>
      </c>
      <c r="N1606" s="102">
        <f>EUR1Y!AY1605</f>
        <v>1.4877522519324183E-2</v>
      </c>
      <c r="O1606" s="220" t="e">
        <f t="shared" si="103"/>
        <v>#VALUE!</v>
      </c>
    </row>
    <row r="1607" spans="1:15" x14ac:dyDescent="0.2">
      <c r="A1607" s="57" t="s">
        <v>44</v>
      </c>
      <c r="B1607" s="219">
        <f>_xll.qlInterestRateIndexFixingDate(IborIndex&amp;"6M",C1607,Trigger)</f>
        <v>50546</v>
      </c>
      <c r="C1607" s="219">
        <f>_xll.qlCalendarAdvance(Calendar,C1606,A1607,"f",,Trigger)</f>
        <v>50550</v>
      </c>
      <c r="D1607" s="102" t="e">
        <f>EUR1M!AP1606</f>
        <v>#VALUE!</v>
      </c>
      <c r="E1607" s="102">
        <f>EUR1M!AQ1606</f>
        <v>1.3951166201769116E-2</v>
      </c>
      <c r="F1607" s="220" t="e">
        <f t="shared" si="100"/>
        <v>#VALUE!</v>
      </c>
      <c r="G1607" s="102" t="e">
        <f>EUR3M!AX1606</f>
        <v>#VALUE!</v>
      </c>
      <c r="H1607" s="102">
        <f>EUR3M!AY1606</f>
        <v>1.4276508592814265E-2</v>
      </c>
      <c r="I1607" s="220" t="e">
        <f t="shared" si="101"/>
        <v>#VALUE!</v>
      </c>
      <c r="J1607" s="102" t="e">
        <f>EUR6M!AX1606</f>
        <v>#VALUE!</v>
      </c>
      <c r="K1607" s="102">
        <f>EUR6M!AY1606</f>
        <v>1.4404169713742676E-2</v>
      </c>
      <c r="L1607" s="220" t="e">
        <f t="shared" si="102"/>
        <v>#VALUE!</v>
      </c>
      <c r="M1607" s="102" t="e">
        <f>EUR1Y!AX1606</f>
        <v>#VALUE!</v>
      </c>
      <c r="N1607" s="102">
        <f>EUR1Y!AY1606</f>
        <v>1.4875055169254392E-2</v>
      </c>
      <c r="O1607" s="220" t="e">
        <f t="shared" si="103"/>
        <v>#VALUE!</v>
      </c>
    </row>
    <row r="1608" spans="1:15" x14ac:dyDescent="0.2">
      <c r="A1608" s="57" t="s">
        <v>44</v>
      </c>
      <c r="B1608" s="219">
        <f>_xll.qlInterestRateIndexFixingDate(IborIndex&amp;"6M",C1608,Trigger)</f>
        <v>50553</v>
      </c>
      <c r="C1608" s="219">
        <f>_xll.qlCalendarAdvance(Calendar,C1607,A1608,"f",,Trigger)</f>
        <v>50557</v>
      </c>
      <c r="D1608" s="102" t="e">
        <f>EUR1M!AP1607</f>
        <v>#VALUE!</v>
      </c>
      <c r="E1608" s="102">
        <f>EUR1M!AQ1607</f>
        <v>1.3948488763470546E-2</v>
      </c>
      <c r="F1608" s="220" t="e">
        <f t="shared" si="100"/>
        <v>#VALUE!</v>
      </c>
      <c r="G1608" s="102" t="e">
        <f>EUR3M!AX1607</f>
        <v>#VALUE!</v>
      </c>
      <c r="H1608" s="102">
        <f>EUR3M!AY1607</f>
        <v>1.4273439881245062E-2</v>
      </c>
      <c r="I1608" s="220" t="e">
        <f t="shared" si="101"/>
        <v>#VALUE!</v>
      </c>
      <c r="J1608" s="102" t="e">
        <f>EUR6M!AX1607</f>
        <v>#VALUE!</v>
      </c>
      <c r="K1608" s="102">
        <f>EUR6M!AY1607</f>
        <v>1.4401384071116503E-2</v>
      </c>
      <c r="L1608" s="220" t="e">
        <f t="shared" si="102"/>
        <v>#VALUE!</v>
      </c>
      <c r="M1608" s="102" t="e">
        <f>EUR1Y!AX1607</f>
        <v>#VALUE!</v>
      </c>
      <c r="N1608" s="102">
        <f>EUR1Y!AY1607</f>
        <v>1.4872630072394847E-2</v>
      </c>
      <c r="O1608" s="220" t="e">
        <f t="shared" si="103"/>
        <v>#VALUE!</v>
      </c>
    </row>
    <row r="1609" spans="1:15" x14ac:dyDescent="0.2">
      <c r="A1609" s="57" t="s">
        <v>44</v>
      </c>
      <c r="B1609" s="219">
        <f>_xll.qlInterestRateIndexFixingDate(IborIndex&amp;"6M",C1609,Trigger)</f>
        <v>50560</v>
      </c>
      <c r="C1609" s="219">
        <f>_xll.qlCalendarAdvance(Calendar,C1608,A1609,"f",,Trigger)</f>
        <v>50564</v>
      </c>
      <c r="D1609" s="102" t="e">
        <f>EUR1M!AP1608</f>
        <v>#VALUE!</v>
      </c>
      <c r="E1609" s="102">
        <f>EUR1M!AQ1608</f>
        <v>1.3945852220001997E-2</v>
      </c>
      <c r="F1609" s="220" t="e">
        <f t="shared" si="100"/>
        <v>#VALUE!</v>
      </c>
      <c r="G1609" s="102" t="e">
        <f>EUR3M!AX1608</f>
        <v>#VALUE!</v>
      </c>
      <c r="H1609" s="102">
        <f>EUR3M!AY1608</f>
        <v>1.4270418685920713E-2</v>
      </c>
      <c r="I1609" s="220" t="e">
        <f t="shared" si="101"/>
        <v>#VALUE!</v>
      </c>
      <c r="J1609" s="102" t="e">
        <f>EUR6M!AX1608</f>
        <v>#VALUE!</v>
      </c>
      <c r="K1609" s="102">
        <f>EUR6M!AY1608</f>
        <v>1.4399034675774624E-2</v>
      </c>
      <c r="L1609" s="220" t="e">
        <f t="shared" si="102"/>
        <v>#VALUE!</v>
      </c>
      <c r="M1609" s="102" t="e">
        <f>EUR1Y!AX1608</f>
        <v>#VALUE!</v>
      </c>
      <c r="N1609" s="102">
        <f>EUR1Y!AY1608</f>
        <v>1.4870247396056751E-2</v>
      </c>
      <c r="O1609" s="220" t="e">
        <f t="shared" si="103"/>
        <v>#VALUE!</v>
      </c>
    </row>
    <row r="1610" spans="1:15" x14ac:dyDescent="0.2">
      <c r="A1610" s="57" t="s">
        <v>44</v>
      </c>
      <c r="B1610" s="219">
        <f>_xll.qlInterestRateIndexFixingDate(IborIndex&amp;"6M",C1610,Trigger)</f>
        <v>50567</v>
      </c>
      <c r="C1610" s="219">
        <f>_xll.qlCalendarAdvance(Calendar,C1609,A1610,"f",,Trigger)</f>
        <v>50571</v>
      </c>
      <c r="D1610" s="102" t="e">
        <f>EUR1M!AP1609</f>
        <v>#VALUE!</v>
      </c>
      <c r="E1610" s="102">
        <f>EUR1M!AQ1609</f>
        <v>1.3943256754079814E-2</v>
      </c>
      <c r="F1610" s="220" t="e">
        <f t="shared" si="100"/>
        <v>#VALUE!</v>
      </c>
      <c r="G1610" s="102" t="e">
        <f>EUR3M!AX1609</f>
        <v>#VALUE!</v>
      </c>
      <c r="H1610" s="102">
        <f>EUR3M!AY1609</f>
        <v>1.4267445207842169E-2</v>
      </c>
      <c r="I1610" s="220" t="e">
        <f t="shared" si="101"/>
        <v>#VALUE!</v>
      </c>
      <c r="J1610" s="102" t="e">
        <f>EUR6M!AX1609</f>
        <v>#VALUE!</v>
      </c>
      <c r="K1610" s="102">
        <f>EUR6M!AY1609</f>
        <v>1.4396732638368024E-2</v>
      </c>
      <c r="L1610" s="220" t="e">
        <f t="shared" si="102"/>
        <v>#VALUE!</v>
      </c>
      <c r="M1610" s="102" t="e">
        <f>EUR1Y!AX1609</f>
        <v>#VALUE!</v>
      </c>
      <c r="N1610" s="102">
        <f>EUR1Y!AY1609</f>
        <v>1.4867907307553725E-2</v>
      </c>
      <c r="O1610" s="220" t="e">
        <f t="shared" si="103"/>
        <v>#VALUE!</v>
      </c>
    </row>
    <row r="1611" spans="1:15" x14ac:dyDescent="0.2">
      <c r="A1611" s="57" t="s">
        <v>44</v>
      </c>
      <c r="B1611" s="219">
        <f>_xll.qlInterestRateIndexFixingDate(IborIndex&amp;"6M",C1611,Trigger)</f>
        <v>50574</v>
      </c>
      <c r="C1611" s="219">
        <f>_xll.qlCalendarAdvance(Calendar,C1610,A1611,"f",,Trigger)</f>
        <v>50578</v>
      </c>
      <c r="D1611" s="102" t="e">
        <f>EUR1M!AP1610</f>
        <v>#VALUE!</v>
      </c>
      <c r="E1611" s="102">
        <f>EUR1M!AQ1610</f>
        <v>1.3940702548430328E-2</v>
      </c>
      <c r="F1611" s="220" t="e">
        <f t="shared" si="100"/>
        <v>#VALUE!</v>
      </c>
      <c r="G1611" s="102" t="e">
        <f>EUR3M!AX1610</f>
        <v>#VALUE!</v>
      </c>
      <c r="H1611" s="102">
        <f>EUR3M!AY1610</f>
        <v>1.4264519648012125E-2</v>
      </c>
      <c r="I1611" s="220" t="e">
        <f t="shared" si="101"/>
        <v>#VALUE!</v>
      </c>
      <c r="J1611" s="102" t="e">
        <f>EUR6M!AX1610</f>
        <v>#VALUE!</v>
      </c>
      <c r="K1611" s="102">
        <f>EUR6M!AY1610</f>
        <v>1.4394478147478093E-2</v>
      </c>
      <c r="L1611" s="220" t="e">
        <f t="shared" si="102"/>
        <v>#VALUE!</v>
      </c>
      <c r="M1611" s="102" t="e">
        <f>EUR1Y!AX1610</f>
        <v>#VALUE!</v>
      </c>
      <c r="N1611" s="102">
        <f>EUR1Y!AY1610</f>
        <v>1.4865609974205074E-2</v>
      </c>
      <c r="O1611" s="220" t="e">
        <f t="shared" si="103"/>
        <v>#VALUE!</v>
      </c>
    </row>
    <row r="1612" spans="1:15" x14ac:dyDescent="0.2">
      <c r="A1612" s="57" t="s">
        <v>44</v>
      </c>
      <c r="B1612" s="219">
        <f>_xll.qlInterestRateIndexFixingDate(IborIndex&amp;"6M",C1612,Trigger)</f>
        <v>50581</v>
      </c>
      <c r="C1612" s="219">
        <f>_xll.qlCalendarAdvance(Calendar,C1611,A1612,"f",,Trigger)</f>
        <v>50585</v>
      </c>
      <c r="D1612" s="102" t="e">
        <f>EUR1M!AP1611</f>
        <v>#VALUE!</v>
      </c>
      <c r="E1612" s="102">
        <f>EUR1M!AQ1611</f>
        <v>1.3938189785767385E-2</v>
      </c>
      <c r="F1612" s="220" t="e">
        <f t="shared" si="100"/>
        <v>#VALUE!</v>
      </c>
      <c r="G1612" s="102" t="e">
        <f>EUR3M!AX1611</f>
        <v>#VALUE!</v>
      </c>
      <c r="H1612" s="102">
        <f>EUR3M!AY1611</f>
        <v>1.4261642207435012E-2</v>
      </c>
      <c r="I1612" s="220" t="e">
        <f t="shared" si="101"/>
        <v>#VALUE!</v>
      </c>
      <c r="J1612" s="102" t="e">
        <f>EUR6M!AX1611</f>
        <v>#VALUE!</v>
      </c>
      <c r="K1612" s="102">
        <f>EUR6M!AY1611</f>
        <v>1.4392710851278617E-2</v>
      </c>
      <c r="L1612" s="220" t="e">
        <f t="shared" si="102"/>
        <v>#VALUE!</v>
      </c>
      <c r="M1612" s="102" t="e">
        <f>EUR1Y!AX1611</f>
        <v>#VALUE!</v>
      </c>
      <c r="N1612" s="102">
        <f>EUR1Y!AY1611</f>
        <v>1.4863355563332516E-2</v>
      </c>
      <c r="O1612" s="220" t="e">
        <f t="shared" si="103"/>
        <v>#VALUE!</v>
      </c>
    </row>
    <row r="1613" spans="1:15" x14ac:dyDescent="0.2">
      <c r="A1613" s="57" t="s">
        <v>44</v>
      </c>
      <c r="B1613" s="219">
        <f>_xll.qlInterestRateIndexFixingDate(IborIndex&amp;"6M",C1613,Trigger)</f>
        <v>50588</v>
      </c>
      <c r="C1613" s="219">
        <f>_xll.qlCalendarAdvance(Calendar,C1612,A1613,"f",,Trigger)</f>
        <v>50592</v>
      </c>
      <c r="D1613" s="102" t="e">
        <f>EUR1M!AP1612</f>
        <v>#VALUE!</v>
      </c>
      <c r="E1613" s="102">
        <f>EUR1M!AQ1612</f>
        <v>1.3935718648812323E-2</v>
      </c>
      <c r="F1613" s="220" t="e">
        <f t="shared" si="100"/>
        <v>#VALUE!</v>
      </c>
      <c r="G1613" s="102" t="e">
        <f>EUR3M!AX1612</f>
        <v>#VALUE!</v>
      </c>
      <c r="H1613" s="102">
        <f>EUR3M!AY1612</f>
        <v>1.4258813087116996E-2</v>
      </c>
      <c r="I1613" s="220" t="e">
        <f t="shared" si="101"/>
        <v>#VALUE!</v>
      </c>
      <c r="J1613" s="102" t="e">
        <f>EUR6M!AX1612</f>
        <v>#VALUE!</v>
      </c>
      <c r="K1613" s="102">
        <f>EUR6M!AY1612</f>
        <v>1.4390562233968738E-2</v>
      </c>
      <c r="L1613" s="220" t="e">
        <f t="shared" si="102"/>
        <v>#VALUE!</v>
      </c>
      <c r="M1613" s="102" t="e">
        <f>EUR1Y!AX1612</f>
        <v>#VALUE!</v>
      </c>
      <c r="N1613" s="102">
        <f>EUR1Y!AY1612</f>
        <v>1.486114424226259E-2</v>
      </c>
      <c r="O1613" s="220" t="e">
        <f t="shared" si="103"/>
        <v>#VALUE!</v>
      </c>
    </row>
    <row r="1614" spans="1:15" x14ac:dyDescent="0.2">
      <c r="A1614" s="57" t="s">
        <v>44</v>
      </c>
      <c r="B1614" s="219">
        <f>_xll.qlInterestRateIndexFixingDate(IborIndex&amp;"6M",C1614,Trigger)</f>
        <v>50595</v>
      </c>
      <c r="C1614" s="219">
        <f>_xll.qlCalendarAdvance(Calendar,C1613,A1614,"f",,Trigger)</f>
        <v>50599</v>
      </c>
      <c r="D1614" s="102" t="e">
        <f>EUR1M!AP1613</f>
        <v>#VALUE!</v>
      </c>
      <c r="E1614" s="102">
        <f>EUR1M!AQ1613</f>
        <v>1.3933289320288977E-2</v>
      </c>
      <c r="F1614" s="220" t="e">
        <f t="shared" si="100"/>
        <v>#VALUE!</v>
      </c>
      <c r="G1614" s="102" t="e">
        <f>EUR3M!AX1613</f>
        <v>#VALUE!</v>
      </c>
      <c r="H1614" s="102">
        <f>EUR3M!AY1613</f>
        <v>1.425603248806338E-2</v>
      </c>
      <c r="I1614" s="220" t="e">
        <f t="shared" si="101"/>
        <v>#VALUE!</v>
      </c>
      <c r="J1614" s="102" t="e">
        <f>EUR6M!AX1613</f>
        <v>#VALUE!</v>
      </c>
      <c r="K1614" s="102">
        <f>EUR6M!AY1613</f>
        <v>1.4388461775131339E-2</v>
      </c>
      <c r="L1614" s="220" t="e">
        <f t="shared" si="102"/>
        <v>#VALUE!</v>
      </c>
      <c r="M1614" s="102" t="e">
        <f>EUR1Y!AX1613</f>
        <v>#VALUE!</v>
      </c>
      <c r="N1614" s="102">
        <f>EUR1Y!AY1613</f>
        <v>1.4858976178325989E-2</v>
      </c>
      <c r="O1614" s="220" t="e">
        <f t="shared" si="103"/>
        <v>#VALUE!</v>
      </c>
    </row>
    <row r="1615" spans="1:15" x14ac:dyDescent="0.2">
      <c r="A1615" s="57" t="s">
        <v>44</v>
      </c>
      <c r="B1615" s="219">
        <f>_xll.qlInterestRateIndexFixingDate(IborIndex&amp;"6M",C1615,Trigger)</f>
        <v>50602</v>
      </c>
      <c r="C1615" s="219">
        <f>_xll.qlCalendarAdvance(Calendar,C1614,A1615,"f",,Trigger)</f>
        <v>50606</v>
      </c>
      <c r="D1615" s="102" t="e">
        <f>EUR1M!AP1614</f>
        <v>#VALUE!</v>
      </c>
      <c r="E1615" s="102">
        <f>EUR1M!AQ1614</f>
        <v>1.3930901982921184E-2</v>
      </c>
      <c r="F1615" s="220" t="e">
        <f t="shared" si="100"/>
        <v>#VALUE!</v>
      </c>
      <c r="G1615" s="102" t="e">
        <f>EUR3M!AX1614</f>
        <v>#VALUE!</v>
      </c>
      <c r="H1615" s="102">
        <f>EUR3M!AY1614</f>
        <v>1.4253300611282065E-2</v>
      </c>
      <c r="I1615" s="220" t="e">
        <f t="shared" si="101"/>
        <v>#VALUE!</v>
      </c>
      <c r="J1615" s="102" t="e">
        <f>EUR6M!AX1614</f>
        <v>#VALUE!</v>
      </c>
      <c r="K1615" s="102">
        <f>EUR6M!AY1614</f>
        <v>1.4386409663376405E-2</v>
      </c>
      <c r="L1615" s="220" t="e">
        <f t="shared" si="102"/>
        <v>#VALUE!</v>
      </c>
      <c r="M1615" s="102" t="e">
        <f>EUR1Y!AX1614</f>
        <v>#VALUE!</v>
      </c>
      <c r="N1615" s="102">
        <f>EUR1Y!AY1614</f>
        <v>1.48568515388567E-2</v>
      </c>
      <c r="O1615" s="220" t="e">
        <f t="shared" si="103"/>
        <v>#VALUE!</v>
      </c>
    </row>
    <row r="1616" spans="1:15" x14ac:dyDescent="0.2">
      <c r="A1616" s="57" t="s">
        <v>44</v>
      </c>
      <c r="B1616" s="219">
        <f>_xll.qlInterestRateIndexFixingDate(IborIndex&amp;"6M",C1616,Trigger)</f>
        <v>50609</v>
      </c>
      <c r="C1616" s="219">
        <f>_xll.qlCalendarAdvance(Calendar,C1615,A1616,"f",,Trigger)</f>
        <v>50613</v>
      </c>
      <c r="D1616" s="102" t="e">
        <f>EUR1M!AP1615</f>
        <v>#VALUE!</v>
      </c>
      <c r="E1616" s="102">
        <f>EUR1M!AQ1615</f>
        <v>1.392855681942029E-2</v>
      </c>
      <c r="F1616" s="220" t="e">
        <f t="shared" si="100"/>
        <v>#VALUE!</v>
      </c>
      <c r="G1616" s="102" t="e">
        <f>EUR3M!AX1615</f>
        <v>#VALUE!</v>
      </c>
      <c r="H1616" s="102">
        <f>EUR3M!AY1615</f>
        <v>1.4250617657781829E-2</v>
      </c>
      <c r="I1616" s="220" t="e">
        <f t="shared" si="101"/>
        <v>#VALUE!</v>
      </c>
      <c r="J1616" s="102" t="e">
        <f>EUR6M!AX1615</f>
        <v>#VALUE!</v>
      </c>
      <c r="K1616" s="102">
        <f>EUR6M!AY1615</f>
        <v>1.4384406087316936E-2</v>
      </c>
      <c r="L1616" s="220" t="e">
        <f t="shared" si="102"/>
        <v>#VALUE!</v>
      </c>
      <c r="M1616" s="102" t="e">
        <f>EUR1Y!AX1615</f>
        <v>#VALUE!</v>
      </c>
      <c r="N1616" s="102">
        <f>EUR1Y!AY1615</f>
        <v>1.4854770491193738E-2</v>
      </c>
      <c r="O1616" s="220" t="e">
        <f t="shared" si="103"/>
        <v>#VALUE!</v>
      </c>
    </row>
    <row r="1617" spans="1:15" x14ac:dyDescent="0.2">
      <c r="A1617" s="57" t="s">
        <v>44</v>
      </c>
      <c r="B1617" s="219">
        <f>_xll.qlInterestRateIndexFixingDate(IborIndex&amp;"6M",C1617,Trigger)</f>
        <v>50616</v>
      </c>
      <c r="C1617" s="219">
        <f>_xll.qlCalendarAdvance(Calendar,C1616,A1617,"f",,Trigger)</f>
        <v>50620</v>
      </c>
      <c r="D1617" s="102" t="e">
        <f>EUR1M!AP1616</f>
        <v>#VALUE!</v>
      </c>
      <c r="E1617" s="102">
        <f>EUR1M!AQ1616</f>
        <v>1.3926254012517625E-2</v>
      </c>
      <c r="F1617" s="220" t="e">
        <f t="shared" si="100"/>
        <v>#VALUE!</v>
      </c>
      <c r="G1617" s="102" t="e">
        <f>EUR3M!AX1616</f>
        <v>#VALUE!</v>
      </c>
      <c r="H1617" s="102">
        <f>EUR3M!AY1616</f>
        <v>1.4247983828574923E-2</v>
      </c>
      <c r="I1617" s="220" t="e">
        <f t="shared" si="101"/>
        <v>#VALUE!</v>
      </c>
      <c r="J1617" s="102" t="e">
        <f>EUR6M!AX1616</f>
        <v>#VALUE!</v>
      </c>
      <c r="K1617" s="102">
        <f>EUR6M!AY1616</f>
        <v>1.4382451235568503E-2</v>
      </c>
      <c r="L1617" s="220" t="e">
        <f t="shared" si="102"/>
        <v>#VALUE!</v>
      </c>
      <c r="M1617" s="102" t="e">
        <f>EUR1Y!AX1616</f>
        <v>#VALUE!</v>
      </c>
      <c r="N1617" s="102">
        <f>EUR1Y!AY1616</f>
        <v>1.4852733202680067E-2</v>
      </c>
      <c r="O1617" s="220" t="e">
        <f t="shared" si="103"/>
        <v>#VALUE!</v>
      </c>
    </row>
    <row r="1618" spans="1:15" x14ac:dyDescent="0.2">
      <c r="A1618" s="57" t="s">
        <v>44</v>
      </c>
      <c r="B1618" s="219">
        <f>_xll.qlInterestRateIndexFixingDate(IborIndex&amp;"6M",C1618,Trigger)</f>
        <v>50623</v>
      </c>
      <c r="C1618" s="219">
        <f>_xll.qlCalendarAdvance(Calendar,C1617,A1618,"f",,Trigger)</f>
        <v>50627</v>
      </c>
      <c r="D1618" s="102" t="e">
        <f>EUR1M!AP1617</f>
        <v>#VALUE!</v>
      </c>
      <c r="E1618" s="102">
        <f>EUR1M!AQ1617</f>
        <v>1.392399374492953E-2</v>
      </c>
      <c r="F1618" s="220" t="e">
        <f t="shared" si="100"/>
        <v>#VALUE!</v>
      </c>
      <c r="G1618" s="102" t="e">
        <f>EUR3M!AX1617</f>
        <v>#VALUE!</v>
      </c>
      <c r="H1618" s="102">
        <f>EUR3M!AY1617</f>
        <v>1.424539932466925E-2</v>
      </c>
      <c r="I1618" s="220" t="e">
        <f t="shared" si="101"/>
        <v>#VALUE!</v>
      </c>
      <c r="J1618" s="102" t="e">
        <f>EUR6M!AX1617</f>
        <v>#VALUE!</v>
      </c>
      <c r="K1618" s="102">
        <f>EUR6M!AY1617</f>
        <v>1.4380545296750549E-2</v>
      </c>
      <c r="L1618" s="220" t="e">
        <f t="shared" si="102"/>
        <v>#VALUE!</v>
      </c>
      <c r="M1618" s="102" t="e">
        <f>EUR1Y!AX1617</f>
        <v>#VALUE!</v>
      </c>
      <c r="N1618" s="102">
        <f>EUR1Y!AY1617</f>
        <v>1.4850739840663466E-2</v>
      </c>
      <c r="O1618" s="220" t="e">
        <f t="shared" si="103"/>
        <v>#VALUE!</v>
      </c>
    </row>
    <row r="1619" spans="1:15" x14ac:dyDescent="0.2">
      <c r="A1619" s="57" t="s">
        <v>44</v>
      </c>
      <c r="B1619" s="219">
        <f>_xll.qlInterestRateIndexFixingDate(IborIndex&amp;"6M",C1619,Trigger)</f>
        <v>50630</v>
      </c>
      <c r="C1619" s="219">
        <f>_xll.qlCalendarAdvance(Calendar,C1618,A1619,"f",,Trigger)</f>
        <v>50634</v>
      </c>
      <c r="D1619" s="102" t="e">
        <f>EUR1M!AP1618</f>
        <v>#VALUE!</v>
      </c>
      <c r="E1619" s="102">
        <f>EUR1M!AQ1618</f>
        <v>1.3921776199382341E-2</v>
      </c>
      <c r="F1619" s="220" t="e">
        <f t="shared" si="100"/>
        <v>#VALUE!</v>
      </c>
      <c r="G1619" s="102" t="e">
        <f>EUR3M!AX1618</f>
        <v>#VALUE!</v>
      </c>
      <c r="H1619" s="102">
        <f>EUR3M!AY1618</f>
        <v>1.4242864347081408E-2</v>
      </c>
      <c r="I1619" s="220" t="e">
        <f t="shared" si="101"/>
        <v>#VALUE!</v>
      </c>
      <c r="J1619" s="102" t="e">
        <f>EUR6M!AX1618</f>
        <v>#VALUE!</v>
      </c>
      <c r="K1619" s="102">
        <f>EUR6M!AY1618</f>
        <v>1.4378688459484239E-2</v>
      </c>
      <c r="L1619" s="220" t="e">
        <f t="shared" si="102"/>
        <v>#VALUE!</v>
      </c>
      <c r="M1619" s="102" t="e">
        <f>EUR1Y!AX1618</f>
        <v>#VALUE!</v>
      </c>
      <c r="N1619" s="102">
        <f>EUR1Y!AY1618</f>
        <v>1.4848790572495439E-2</v>
      </c>
      <c r="O1619" s="220" t="e">
        <f t="shared" si="103"/>
        <v>#VALUE!</v>
      </c>
    </row>
    <row r="1620" spans="1:15" x14ac:dyDescent="0.2">
      <c r="A1620" s="57" t="s">
        <v>44</v>
      </c>
      <c r="B1620" s="219">
        <f>_xll.qlInterestRateIndexFixingDate(IborIndex&amp;"6M",C1620,Trigger)</f>
        <v>50637</v>
      </c>
      <c r="C1620" s="219">
        <f>_xll.qlCalendarAdvance(Calendar,C1619,A1620,"f",,Trigger)</f>
        <v>50641</v>
      </c>
      <c r="D1620" s="102" t="e">
        <f>EUR1M!AP1619</f>
        <v>#VALUE!</v>
      </c>
      <c r="E1620" s="102">
        <f>EUR1M!AQ1619</f>
        <v>1.3919601558594896E-2</v>
      </c>
      <c r="F1620" s="220" t="e">
        <f t="shared" si="100"/>
        <v>#VALUE!</v>
      </c>
      <c r="G1620" s="102" t="e">
        <f>EUR3M!AX1619</f>
        <v>#VALUE!</v>
      </c>
      <c r="H1620" s="102">
        <f>EUR3M!AY1619</f>
        <v>1.4240379096822776E-2</v>
      </c>
      <c r="I1620" s="220" t="e">
        <f t="shared" si="101"/>
        <v>#VALUE!</v>
      </c>
      <c r="J1620" s="102" t="e">
        <f>EUR6M!AX1619</f>
        <v>#VALUE!</v>
      </c>
      <c r="K1620" s="102">
        <f>EUR6M!AY1619</f>
        <v>1.4376880912394599E-2</v>
      </c>
      <c r="L1620" s="220" t="e">
        <f t="shared" si="102"/>
        <v>#VALUE!</v>
      </c>
      <c r="M1620" s="102" t="e">
        <f>EUR1Y!AX1619</f>
        <v>#VALUE!</v>
      </c>
      <c r="N1620" s="102">
        <f>EUR1Y!AY1619</f>
        <v>1.4846885565532302E-2</v>
      </c>
      <c r="O1620" s="220" t="e">
        <f t="shared" si="103"/>
        <v>#VALUE!</v>
      </c>
    </row>
    <row r="1621" spans="1:15" x14ac:dyDescent="0.2">
      <c r="A1621" s="57" t="s">
        <v>44</v>
      </c>
      <c r="B1621" s="219">
        <f>_xll.qlInterestRateIndexFixingDate(IborIndex&amp;"6M",C1621,Trigger)</f>
        <v>50644</v>
      </c>
      <c r="C1621" s="219">
        <f>_xll.qlCalendarAdvance(Calendar,C1620,A1621,"f",,Trigger)</f>
        <v>50648</v>
      </c>
      <c r="D1621" s="102" t="e">
        <f>EUR1M!AP1620</f>
        <v>#VALUE!</v>
      </c>
      <c r="E1621" s="102">
        <f>EUR1M!AQ1620</f>
        <v>1.3917470005293531E-2</v>
      </c>
      <c r="F1621" s="220" t="e">
        <f t="shared" si="100"/>
        <v>#VALUE!</v>
      </c>
      <c r="G1621" s="102" t="e">
        <f>EUR3M!AX1620</f>
        <v>#VALUE!</v>
      </c>
      <c r="H1621" s="102">
        <f>EUR3M!AY1620</f>
        <v>1.423782705197418E-2</v>
      </c>
      <c r="I1621" s="220" t="e">
        <f t="shared" si="101"/>
        <v>#VALUE!</v>
      </c>
      <c r="J1621" s="102" t="e">
        <f>EUR6M!AX1620</f>
        <v>#VALUE!</v>
      </c>
      <c r="K1621" s="102">
        <f>EUR6M!AY1620</f>
        <v>1.4374236138941997E-2</v>
      </c>
      <c r="L1621" s="220" t="e">
        <f t="shared" si="102"/>
        <v>#VALUE!</v>
      </c>
      <c r="M1621" s="102" t="e">
        <f>EUR1Y!AX1620</f>
        <v>#VALUE!</v>
      </c>
      <c r="N1621" s="102">
        <f>EUR1Y!AY1620</f>
        <v>1.4845024987134761E-2</v>
      </c>
      <c r="O1621" s="220" t="e">
        <f t="shared" si="103"/>
        <v>#VALUE!</v>
      </c>
    </row>
    <row r="1622" spans="1:15" x14ac:dyDescent="0.2">
      <c r="A1622" s="57" t="s">
        <v>44</v>
      </c>
      <c r="B1622" s="219">
        <f>_xll.qlInterestRateIndexFixingDate(IborIndex&amp;"6M",C1622,Trigger)</f>
        <v>50651</v>
      </c>
      <c r="C1622" s="219">
        <f>_xll.qlCalendarAdvance(Calendar,C1621,A1622,"f",,Trigger)</f>
        <v>50655</v>
      </c>
      <c r="D1622" s="102" t="e">
        <f>EUR1M!AP1621</f>
        <v>#VALUE!</v>
      </c>
      <c r="E1622" s="102">
        <f>EUR1M!AQ1621</f>
        <v>1.3915381722199582E-2</v>
      </c>
      <c r="F1622" s="220" t="e">
        <f t="shared" si="100"/>
        <v>#VALUE!</v>
      </c>
      <c r="G1622" s="102" t="e">
        <f>EUR3M!AX1621</f>
        <v>#VALUE!</v>
      </c>
      <c r="H1622" s="102">
        <f>EUR3M!AY1621</f>
        <v>1.4235438335094499E-2</v>
      </c>
      <c r="I1622" s="220" t="e">
        <f t="shared" si="101"/>
        <v>#VALUE!</v>
      </c>
      <c r="J1622" s="102" t="e">
        <f>EUR6M!AX1621</f>
        <v>#VALUE!</v>
      </c>
      <c r="K1622" s="102">
        <f>EUR6M!AY1621</f>
        <v>1.4372510026972176E-2</v>
      </c>
      <c r="L1622" s="220" t="e">
        <f t="shared" si="102"/>
        <v>#VALUE!</v>
      </c>
      <c r="M1622" s="102" t="e">
        <f>EUR1Y!AX1621</f>
        <v>#VALUE!</v>
      </c>
      <c r="N1622" s="102">
        <f>EUR1Y!AY1621</f>
        <v>1.4843209004668989E-2</v>
      </c>
      <c r="O1622" s="220" t="e">
        <f t="shared" si="103"/>
        <v>#VALUE!</v>
      </c>
    </row>
    <row r="1623" spans="1:15" x14ac:dyDescent="0.2">
      <c r="A1623" s="57" t="s">
        <v>44</v>
      </c>
      <c r="B1623" s="219">
        <f>_xll.qlInterestRateIndexFixingDate(IborIndex&amp;"6M",C1623,Trigger)</f>
        <v>50658</v>
      </c>
      <c r="C1623" s="219">
        <f>_xll.qlCalendarAdvance(Calendar,C1622,A1623,"f",,Trigger)</f>
        <v>50662</v>
      </c>
      <c r="D1623" s="102" t="e">
        <f>EUR1M!AP1622</f>
        <v>#VALUE!</v>
      </c>
      <c r="E1623" s="102">
        <f>EUR1M!AQ1622</f>
        <v>1.3913336892036887E-2</v>
      </c>
      <c r="F1623" s="220" t="e">
        <f t="shared" si="100"/>
        <v>#VALUE!</v>
      </c>
      <c r="G1623" s="102" t="e">
        <f>EUR3M!AX1622</f>
        <v>#VALUE!</v>
      </c>
      <c r="H1623" s="102">
        <f>EUR3M!AY1622</f>
        <v>1.4233099932236775E-2</v>
      </c>
      <c r="I1623" s="220" t="e">
        <f t="shared" si="101"/>
        <v>#VALUE!</v>
      </c>
      <c r="J1623" s="102" t="e">
        <f>EUR6M!AX1622</f>
        <v>#VALUE!</v>
      </c>
      <c r="K1623" s="102">
        <f>EUR6M!AY1622</f>
        <v>1.4370833693758057E-2</v>
      </c>
      <c r="L1623" s="220" t="e">
        <f t="shared" si="102"/>
        <v>#VALUE!</v>
      </c>
      <c r="M1623" s="102" t="e">
        <f>EUR1Y!AX1622</f>
        <v>#VALUE!</v>
      </c>
      <c r="N1623" s="102">
        <f>EUR1Y!AY1622</f>
        <v>1.4841437785504884E-2</v>
      </c>
      <c r="O1623" s="220" t="e">
        <f t="shared" si="103"/>
        <v>#VALUE!</v>
      </c>
    </row>
    <row r="1624" spans="1:15" x14ac:dyDescent="0.2">
      <c r="A1624" s="57" t="s">
        <v>44</v>
      </c>
      <c r="B1624" s="219">
        <f>_xll.qlInterestRateIndexFixingDate(IborIndex&amp;"6M",C1624,Trigger)</f>
        <v>50665</v>
      </c>
      <c r="C1624" s="219">
        <f>_xll.qlCalendarAdvance(Calendar,C1623,A1624,"f",,Trigger)</f>
        <v>50669</v>
      </c>
      <c r="D1624" s="102" t="e">
        <f>EUR1M!AP1623</f>
        <v>#VALUE!</v>
      </c>
      <c r="E1624" s="102">
        <f>EUR1M!AQ1623</f>
        <v>1.3911335697534277E-2</v>
      </c>
      <c r="F1624" s="220" t="e">
        <f t="shared" si="100"/>
        <v>#VALUE!</v>
      </c>
      <c r="G1624" s="102" t="e">
        <f>EUR3M!AX1623</f>
        <v>#VALUE!</v>
      </c>
      <c r="H1624" s="102">
        <f>EUR3M!AY1623</f>
        <v>1.4230812044414724E-2</v>
      </c>
      <c r="I1624" s="220" t="e">
        <f t="shared" si="101"/>
        <v>#VALUE!</v>
      </c>
      <c r="J1624" s="102" t="e">
        <f>EUR6M!AX1623</f>
        <v>#VALUE!</v>
      </c>
      <c r="K1624" s="102">
        <f>EUR6M!AY1623</f>
        <v>1.4369207327901925E-2</v>
      </c>
      <c r="L1624" s="220" t="e">
        <f t="shared" si="102"/>
        <v>#VALUE!</v>
      </c>
      <c r="M1624" s="102" t="e">
        <f>EUR1Y!AX1623</f>
        <v>#VALUE!</v>
      </c>
      <c r="N1624" s="102">
        <f>EUR1Y!AY1623</f>
        <v>1.4839711497017384E-2</v>
      </c>
      <c r="O1624" s="220" t="e">
        <f t="shared" si="103"/>
        <v>#VALUE!</v>
      </c>
    </row>
    <row r="1625" spans="1:15" x14ac:dyDescent="0.2">
      <c r="A1625" s="57" t="s">
        <v>44</v>
      </c>
      <c r="B1625" s="219">
        <f>_xll.qlInterestRateIndexFixingDate(IborIndex&amp;"6M",C1625,Trigger)</f>
        <v>50672</v>
      </c>
      <c r="C1625" s="219">
        <f>_xll.qlCalendarAdvance(Calendar,C1624,A1625,"f",,Trigger)</f>
        <v>50676</v>
      </c>
      <c r="D1625" s="102" t="e">
        <f>EUR1M!AP1624</f>
        <v>#VALUE!</v>
      </c>
      <c r="E1625" s="102">
        <f>EUR1M!AQ1624</f>
        <v>1.3908981407657693E-2</v>
      </c>
      <c r="F1625" s="220" t="e">
        <f t="shared" si="100"/>
        <v>#VALUE!</v>
      </c>
      <c r="G1625" s="102" t="e">
        <f>EUR3M!AX1624</f>
        <v>#VALUE!</v>
      </c>
      <c r="H1625" s="102">
        <f>EUR3M!AY1624</f>
        <v>1.422857487263854E-2</v>
      </c>
      <c r="I1625" s="220" t="e">
        <f t="shared" si="101"/>
        <v>#VALUE!</v>
      </c>
      <c r="J1625" s="102" t="e">
        <f>EUR6M!AX1624</f>
        <v>#VALUE!</v>
      </c>
      <c r="K1625" s="102">
        <f>EUR6M!AY1624</f>
        <v>1.4367822018457736E-2</v>
      </c>
      <c r="L1625" s="220" t="e">
        <f t="shared" si="102"/>
        <v>#VALUE!</v>
      </c>
      <c r="M1625" s="102" t="e">
        <f>EUR1Y!AX1624</f>
        <v>#VALUE!</v>
      </c>
      <c r="N1625" s="102">
        <f>EUR1Y!AY1624</f>
        <v>1.4838030306587117E-2</v>
      </c>
      <c r="O1625" s="220" t="e">
        <f t="shared" si="103"/>
        <v>#VALUE!</v>
      </c>
    </row>
    <row r="1626" spans="1:15" x14ac:dyDescent="0.2">
      <c r="A1626" s="57" t="s">
        <v>44</v>
      </c>
      <c r="B1626" s="219">
        <f>_xll.qlInterestRateIndexFixingDate(IborIndex&amp;"6M",C1626,Trigger)</f>
        <v>50679</v>
      </c>
      <c r="C1626" s="219">
        <f>_xll.qlCalendarAdvance(Calendar,C1625,A1626,"f",,Trigger)</f>
        <v>50683</v>
      </c>
      <c r="D1626" s="102" t="e">
        <f>EUR1M!AP1625</f>
        <v>#VALUE!</v>
      </c>
      <c r="E1626" s="102">
        <f>EUR1M!AQ1625</f>
        <v>1.3907464946389669E-2</v>
      </c>
      <c r="F1626" s="220" t="e">
        <f t="shared" si="100"/>
        <v>#VALUE!</v>
      </c>
      <c r="G1626" s="102" t="e">
        <f>EUR3M!AX1625</f>
        <v>#VALUE!</v>
      </c>
      <c r="H1626" s="102">
        <f>EUR3M!AY1625</f>
        <v>1.4226523126178883E-2</v>
      </c>
      <c r="I1626" s="220" t="e">
        <f t="shared" si="101"/>
        <v>#VALUE!</v>
      </c>
      <c r="J1626" s="102" t="e">
        <f>EUR6M!AX1625</f>
        <v>#VALUE!</v>
      </c>
      <c r="K1626" s="102">
        <f>EUR6M!AY1625</f>
        <v>1.4366299754105803E-2</v>
      </c>
      <c r="L1626" s="220" t="e">
        <f t="shared" si="102"/>
        <v>#VALUE!</v>
      </c>
      <c r="M1626" s="102" t="e">
        <f>EUR1Y!AX1625</f>
        <v>#VALUE!</v>
      </c>
      <c r="N1626" s="102">
        <f>EUR1Y!AY1625</f>
        <v>1.4836394381598218E-2</v>
      </c>
      <c r="O1626" s="220" t="e">
        <f t="shared" si="103"/>
        <v>#VALUE!</v>
      </c>
    </row>
    <row r="1627" spans="1:15" x14ac:dyDescent="0.2">
      <c r="A1627" s="57" t="s">
        <v>44</v>
      </c>
      <c r="B1627" s="219">
        <f>_xll.qlInterestRateIndexFixingDate(IborIndex&amp;"6M",C1627,Trigger)</f>
        <v>50686</v>
      </c>
      <c r="C1627" s="219">
        <f>_xll.qlCalendarAdvance(Calendar,C1626,A1627,"f",,Trigger)</f>
        <v>50690</v>
      </c>
      <c r="D1627" s="102" t="e">
        <f>EUR1M!AP1626</f>
        <v>#VALUE!</v>
      </c>
      <c r="E1627" s="102">
        <f>EUR1M!AQ1626</f>
        <v>1.3905595755202838E-2</v>
      </c>
      <c r="F1627" s="220" t="e">
        <f t="shared" si="100"/>
        <v>#VALUE!</v>
      </c>
      <c r="G1627" s="102" t="e">
        <f>EUR3M!AX1626</f>
        <v>#VALUE!</v>
      </c>
      <c r="H1627" s="102">
        <f>EUR3M!AY1626</f>
        <v>1.4224391595748462E-2</v>
      </c>
      <c r="I1627" s="220" t="e">
        <f t="shared" si="101"/>
        <v>#VALUE!</v>
      </c>
      <c r="J1627" s="102" t="e">
        <f>EUR6M!AX1626</f>
        <v>#VALUE!</v>
      </c>
      <c r="K1627" s="102">
        <f>EUR6M!AY1626</f>
        <v>1.4364828038425929E-2</v>
      </c>
      <c r="L1627" s="220" t="e">
        <f t="shared" si="102"/>
        <v>#VALUE!</v>
      </c>
      <c r="M1627" s="102" t="e">
        <f>EUR1Y!AX1626</f>
        <v>#VALUE!</v>
      </c>
      <c r="N1627" s="102">
        <f>EUR1Y!AY1626</f>
        <v>1.4834803889440954E-2</v>
      </c>
      <c r="O1627" s="220" t="e">
        <f t="shared" si="103"/>
        <v>#VALUE!</v>
      </c>
    </row>
    <row r="1628" spans="1:15" x14ac:dyDescent="0.2">
      <c r="A1628" s="57" t="s">
        <v>44</v>
      </c>
      <c r="B1628" s="219">
        <f>_xll.qlInterestRateIndexFixingDate(IborIndex&amp;"6M",C1628,Trigger)</f>
        <v>50693</v>
      </c>
      <c r="C1628" s="219">
        <f>_xll.qlCalendarAdvance(Calendar,C1627,A1628,"f",,Trigger)</f>
        <v>50697</v>
      </c>
      <c r="D1628" s="102" t="e">
        <f>EUR1M!AP1627</f>
        <v>#VALUE!</v>
      </c>
      <c r="E1628" s="102">
        <f>EUR1M!AQ1627</f>
        <v>1.3903770930573933E-2</v>
      </c>
      <c r="F1628" s="220" t="e">
        <f t="shared" si="100"/>
        <v>#VALUE!</v>
      </c>
      <c r="G1628" s="102" t="e">
        <f>EUR3M!AX1627</f>
        <v>#VALUE!</v>
      </c>
      <c r="H1628" s="102">
        <f>EUR3M!AY1627</f>
        <v>1.4222311400813026E-2</v>
      </c>
      <c r="I1628" s="220" t="e">
        <f t="shared" si="101"/>
        <v>#VALUE!</v>
      </c>
      <c r="J1628" s="102" t="e">
        <f>EUR6M!AX1627</f>
        <v>#VALUE!</v>
      </c>
      <c r="K1628" s="102">
        <f>EUR6M!AY1627</f>
        <v>1.4363407060038226E-2</v>
      </c>
      <c r="L1628" s="220" t="e">
        <f t="shared" si="102"/>
        <v>#VALUE!</v>
      </c>
      <c r="M1628" s="102" t="e">
        <f>EUR1Y!AX1627</f>
        <v>#VALUE!</v>
      </c>
      <c r="N1628" s="102">
        <f>EUR1Y!AY1627</f>
        <v>1.4833258997510843E-2</v>
      </c>
      <c r="O1628" s="220" t="e">
        <f t="shared" si="103"/>
        <v>#VALUE!</v>
      </c>
    </row>
    <row r="1629" spans="1:15" x14ac:dyDescent="0.2">
      <c r="A1629" s="57" t="s">
        <v>44</v>
      </c>
      <c r="B1629" s="219">
        <f>_xll.qlInterestRateIndexFixingDate(IborIndex&amp;"6M",C1629,Trigger)</f>
        <v>50700</v>
      </c>
      <c r="C1629" s="219">
        <f>_xll.qlCalendarAdvance(Calendar,C1628,A1629,"f",,Trigger)</f>
        <v>50704</v>
      </c>
      <c r="D1629" s="102" t="e">
        <f>EUR1M!AP1628</f>
        <v>#VALUE!</v>
      </c>
      <c r="E1629" s="102">
        <f>EUR1M!AQ1628</f>
        <v>1.3901990655224294E-2</v>
      </c>
      <c r="F1629" s="220" t="e">
        <f t="shared" si="100"/>
        <v>#VALUE!</v>
      </c>
      <c r="G1629" s="102" t="e">
        <f>EUR3M!AX1628</f>
        <v>#VALUE!</v>
      </c>
      <c r="H1629" s="102">
        <f>EUR3M!AY1628</f>
        <v>1.4220282742401334E-2</v>
      </c>
      <c r="I1629" s="220" t="e">
        <f t="shared" si="101"/>
        <v>#VALUE!</v>
      </c>
      <c r="J1629" s="102" t="e">
        <f>EUR6M!AX1628</f>
        <v>#VALUE!</v>
      </c>
      <c r="K1629" s="102">
        <f>EUR6M!AY1628</f>
        <v>1.436203700756895E-2</v>
      </c>
      <c r="L1629" s="220" t="e">
        <f t="shared" si="102"/>
        <v>#VALUE!</v>
      </c>
      <c r="M1629" s="102" t="e">
        <f>EUR1Y!AX1628</f>
        <v>#VALUE!</v>
      </c>
      <c r="N1629" s="102">
        <f>EUR1Y!AY1628</f>
        <v>1.4831759873207355E-2</v>
      </c>
      <c r="O1629" s="220" t="e">
        <f t="shared" si="103"/>
        <v>#VALUE!</v>
      </c>
    </row>
    <row r="1630" spans="1:15" x14ac:dyDescent="0.2">
      <c r="A1630" s="57" t="s">
        <v>44</v>
      </c>
      <c r="B1630" s="219">
        <f>_xll.qlInterestRateIndexFixingDate(IborIndex&amp;"6M",C1630,Trigger)</f>
        <v>50707</v>
      </c>
      <c r="C1630" s="219">
        <f>_xll.qlCalendarAdvance(Calendar,C1629,A1630,"f",,Trigger)</f>
        <v>50711</v>
      </c>
      <c r="D1630" s="102" t="e">
        <f>EUR1M!AP1629</f>
        <v>#VALUE!</v>
      </c>
      <c r="E1630" s="102">
        <f>EUR1M!AQ1629</f>
        <v>1.3900255111885251E-2</v>
      </c>
      <c r="F1630" s="220" t="e">
        <f t="shared" si="100"/>
        <v>#VALUE!</v>
      </c>
      <c r="G1630" s="102" t="e">
        <f>EUR3M!AX1629</f>
        <v>#VALUE!</v>
      </c>
      <c r="H1630" s="102">
        <f>EUR3M!AY1629</f>
        <v>1.4218305821540407E-2</v>
      </c>
      <c r="I1630" s="220" t="e">
        <f t="shared" si="101"/>
        <v>#VALUE!</v>
      </c>
      <c r="J1630" s="102" t="e">
        <f>EUR6M!AX1629</f>
        <v>#VALUE!</v>
      </c>
      <c r="K1630" s="102">
        <f>EUR6M!AY1629</f>
        <v>1.4360509009385189E-2</v>
      </c>
      <c r="L1630" s="220" t="e">
        <f t="shared" si="102"/>
        <v>#VALUE!</v>
      </c>
      <c r="M1630" s="102" t="e">
        <f>EUR1Y!AX1629</f>
        <v>#VALUE!</v>
      </c>
      <c r="N1630" s="102">
        <f>EUR1Y!AY1629</f>
        <v>1.4830306683936959E-2</v>
      </c>
      <c r="O1630" s="220" t="e">
        <f t="shared" si="103"/>
        <v>#VALUE!</v>
      </c>
    </row>
    <row r="1631" spans="1:15" x14ac:dyDescent="0.2">
      <c r="A1631" s="57" t="s">
        <v>44</v>
      </c>
      <c r="B1631" s="219">
        <f>_xll.qlInterestRateIndexFixingDate(IborIndex&amp;"6M",C1631,Trigger)</f>
        <v>50714</v>
      </c>
      <c r="C1631" s="219">
        <f>_xll.qlCalendarAdvance(Calendar,C1630,A1631,"f",,Trigger)</f>
        <v>50718</v>
      </c>
      <c r="D1631" s="102" t="e">
        <f>EUR1M!AP1630</f>
        <v>#VALUE!</v>
      </c>
      <c r="E1631" s="102">
        <f>EUR1M!AQ1630</f>
        <v>1.3898564483283138E-2</v>
      </c>
      <c r="F1631" s="220" t="e">
        <f t="shared" si="100"/>
        <v>#VALUE!</v>
      </c>
      <c r="G1631" s="102" t="e">
        <f>EUR3M!AX1630</f>
        <v>#VALUE!</v>
      </c>
      <c r="H1631" s="102">
        <f>EUR3M!AY1630</f>
        <v>1.421638083926335E-2</v>
      </c>
      <c r="I1631" s="220" t="e">
        <f t="shared" si="101"/>
        <v>#VALUE!</v>
      </c>
      <c r="J1631" s="102" t="e">
        <f>EUR6M!AX1630</f>
        <v>#VALUE!</v>
      </c>
      <c r="K1631" s="102">
        <f>EUR6M!AY1630</f>
        <v>1.4359237696154589E-2</v>
      </c>
      <c r="L1631" s="220" t="e">
        <f t="shared" si="102"/>
        <v>#VALUE!</v>
      </c>
      <c r="M1631" s="102" t="e">
        <f>EUR1Y!AX1630</f>
        <v>#VALUE!</v>
      </c>
      <c r="N1631" s="102">
        <f>EUR1Y!AY1630</f>
        <v>1.4828899597109412E-2</v>
      </c>
      <c r="O1631" s="220" t="e">
        <f t="shared" si="103"/>
        <v>#VALUE!</v>
      </c>
    </row>
    <row r="1632" spans="1:15" x14ac:dyDescent="0.2">
      <c r="A1632" s="57" t="s">
        <v>44</v>
      </c>
      <c r="B1632" s="219">
        <f>_xll.qlInterestRateIndexFixingDate(IborIndex&amp;"6M",C1632,Trigger)</f>
        <v>50721</v>
      </c>
      <c r="C1632" s="219">
        <f>_xll.qlCalendarAdvance(Calendar,C1631,A1632,"f",,Trigger)</f>
        <v>50725</v>
      </c>
      <c r="D1632" s="102" t="e">
        <f>EUR1M!AP1631</f>
        <v>#VALUE!</v>
      </c>
      <c r="E1632" s="102">
        <f>EUR1M!AQ1631</f>
        <v>1.3896918952144288E-2</v>
      </c>
      <c r="F1632" s="220" t="e">
        <f t="shared" si="100"/>
        <v>#VALUE!</v>
      </c>
      <c r="G1632" s="102" t="e">
        <f>EUR3M!AX1631</f>
        <v>#VALUE!</v>
      </c>
      <c r="H1632" s="102">
        <f>EUR3M!AY1631</f>
        <v>1.4214507996601526E-2</v>
      </c>
      <c r="I1632" s="220" t="e">
        <f t="shared" si="101"/>
        <v>#VALUE!</v>
      </c>
      <c r="J1632" s="102" t="e">
        <f>EUR6M!AX1631</f>
        <v>#VALUE!</v>
      </c>
      <c r="K1632" s="102">
        <f>EUR6M!AY1631</f>
        <v>1.4358017859212856E-2</v>
      </c>
      <c r="L1632" s="220" t="e">
        <f t="shared" si="102"/>
        <v>#VALUE!</v>
      </c>
      <c r="M1632" s="102" t="e">
        <f>EUR1Y!AX1631</f>
        <v>#VALUE!</v>
      </c>
      <c r="N1632" s="102">
        <f>EUR1Y!AY1631</f>
        <v>1.4827538780141697E-2</v>
      </c>
      <c r="O1632" s="220" t="e">
        <f t="shared" si="103"/>
        <v>#VALUE!</v>
      </c>
    </row>
    <row r="1633" spans="1:15" x14ac:dyDescent="0.2">
      <c r="A1633" s="57" t="s">
        <v>44</v>
      </c>
      <c r="B1633" s="219">
        <f>_xll.qlInterestRateIndexFixingDate(IborIndex&amp;"6M",C1633,Trigger)</f>
        <v>50728</v>
      </c>
      <c r="C1633" s="219">
        <f>_xll.qlCalendarAdvance(Calendar,C1632,A1633,"f",,Trigger)</f>
        <v>50732</v>
      </c>
      <c r="D1633" s="102" t="e">
        <f>EUR1M!AP1632</f>
        <v>#VALUE!</v>
      </c>
      <c r="E1633" s="102">
        <f>EUR1M!AQ1632</f>
        <v>1.3895318701197534E-2</v>
      </c>
      <c r="F1633" s="220" t="e">
        <f t="shared" si="100"/>
        <v>#VALUE!</v>
      </c>
      <c r="G1633" s="102" t="e">
        <f>EUR3M!AX1632</f>
        <v>#VALUE!</v>
      </c>
      <c r="H1633" s="102">
        <f>EUR3M!AY1632</f>
        <v>1.421268749458891E-2</v>
      </c>
      <c r="I1633" s="220" t="e">
        <f t="shared" si="101"/>
        <v>#VALUE!</v>
      </c>
      <c r="J1633" s="102" t="e">
        <f>EUR6M!AX1632</f>
        <v>#VALUE!</v>
      </c>
      <c r="K1633" s="102">
        <f>EUR6M!AY1632</f>
        <v>1.4356849687191421E-2</v>
      </c>
      <c r="L1633" s="220" t="e">
        <f t="shared" si="102"/>
        <v>#VALUE!</v>
      </c>
      <c r="M1633" s="102" t="e">
        <f>EUR1Y!AX1632</f>
        <v>#VALUE!</v>
      </c>
      <c r="N1633" s="102">
        <f>EUR1Y!AY1632</f>
        <v>1.4826224400455402E-2</v>
      </c>
      <c r="O1633" s="220" t="e">
        <f t="shared" si="103"/>
        <v>#VALUE!</v>
      </c>
    </row>
    <row r="1634" spans="1:15" x14ac:dyDescent="0.2">
      <c r="A1634" s="57" t="s">
        <v>44</v>
      </c>
      <c r="B1634" s="219">
        <f>_xll.qlInterestRateIndexFixingDate(IborIndex&amp;"6M",C1634,Trigger)</f>
        <v>50735</v>
      </c>
      <c r="C1634" s="219">
        <f>_xll.qlCalendarAdvance(Calendar,C1633,A1634,"f",,Trigger)</f>
        <v>50739</v>
      </c>
      <c r="D1634" s="102" t="e">
        <f>EUR1M!AP1633</f>
        <v>#VALUE!</v>
      </c>
      <c r="E1634" s="102">
        <f>EUR1M!AQ1633</f>
        <v>1.389376391316921E-2</v>
      </c>
      <c r="F1634" s="220" t="e">
        <f t="shared" si="100"/>
        <v>#VALUE!</v>
      </c>
      <c r="G1634" s="102" t="e">
        <f>EUR3M!AX1633</f>
        <v>#VALUE!</v>
      </c>
      <c r="H1634" s="102">
        <f>EUR3M!AY1633</f>
        <v>1.4210592260914368E-2</v>
      </c>
      <c r="I1634" s="220" t="e">
        <f t="shared" si="101"/>
        <v>#VALUE!</v>
      </c>
      <c r="J1634" s="102" t="e">
        <f>EUR6M!AX1633</f>
        <v>#VALUE!</v>
      </c>
      <c r="K1634" s="102">
        <f>EUR6M!AY1633</f>
        <v>1.4355957236106411E-2</v>
      </c>
      <c r="L1634" s="220" t="e">
        <f t="shared" si="102"/>
        <v>#VALUE!</v>
      </c>
      <c r="M1634" s="102" t="e">
        <f>EUR1Y!AX1633</f>
        <v>#VALUE!</v>
      </c>
      <c r="N1634" s="102">
        <f>EUR1Y!AY1633</f>
        <v>1.4824956625477583E-2</v>
      </c>
      <c r="O1634" s="220" t="e">
        <f t="shared" si="103"/>
        <v>#VALUE!</v>
      </c>
    </row>
    <row r="1635" spans="1:15" x14ac:dyDescent="0.2">
      <c r="A1635" s="57" t="s">
        <v>44</v>
      </c>
      <c r="B1635" s="219">
        <f>_xll.qlInterestRateIndexFixingDate(IborIndex&amp;"6M",C1635,Trigger)</f>
        <v>50742</v>
      </c>
      <c r="C1635" s="219">
        <f>_xll.qlCalendarAdvance(Calendar,C1634,A1635,"f",,Trigger)</f>
        <v>50746</v>
      </c>
      <c r="D1635" s="102" t="e">
        <f>EUR1M!AP1634</f>
        <v>#VALUE!</v>
      </c>
      <c r="E1635" s="102">
        <f>EUR1M!AQ1634</f>
        <v>1.3892254770793144E-2</v>
      </c>
      <c r="F1635" s="220" t="e">
        <f t="shared" si="100"/>
        <v>#VALUE!</v>
      </c>
      <c r="G1635" s="102" t="e">
        <f>EUR3M!AX1634</f>
        <v>#VALUE!</v>
      </c>
      <c r="H1635" s="102">
        <f>EUR3M!AY1634</f>
        <v>1.4208869569845461E-2</v>
      </c>
      <c r="I1635" s="220" t="e">
        <f t="shared" si="101"/>
        <v>#VALUE!</v>
      </c>
      <c r="J1635" s="102" t="e">
        <f>EUR6M!AX1634</f>
        <v>#VALUE!</v>
      </c>
      <c r="K1635" s="102">
        <f>EUR6M!AY1634</f>
        <v>1.435489670046293E-2</v>
      </c>
      <c r="L1635" s="220" t="e">
        <f t="shared" si="102"/>
        <v>#VALUE!</v>
      </c>
      <c r="M1635" s="102" t="e">
        <f>EUR1Y!AX1634</f>
        <v>#VALUE!</v>
      </c>
      <c r="N1635" s="102">
        <f>EUR1Y!AY1634</f>
        <v>1.4823735622641648E-2</v>
      </c>
      <c r="O1635" s="220" t="e">
        <f t="shared" si="103"/>
        <v>#VALUE!</v>
      </c>
    </row>
    <row r="1636" spans="1:15" x14ac:dyDescent="0.2">
      <c r="A1636" s="57" t="s">
        <v>44</v>
      </c>
      <c r="B1636" s="219">
        <f>_xll.qlInterestRateIndexFixingDate(IborIndex&amp;"6M",C1636,Trigger)</f>
        <v>50749</v>
      </c>
      <c r="C1636" s="219">
        <f>_xll.qlCalendarAdvance(Calendar,C1635,A1636,"f",,Trigger)</f>
        <v>50753</v>
      </c>
      <c r="D1636" s="102" t="e">
        <f>EUR1M!AP1635</f>
        <v>#VALUE!</v>
      </c>
      <c r="E1636" s="102">
        <f>EUR1M!AQ1635</f>
        <v>1.3890791456793172E-2</v>
      </c>
      <c r="F1636" s="220" t="e">
        <f t="shared" si="100"/>
        <v>#VALUE!</v>
      </c>
      <c r="G1636" s="102" t="e">
        <f>EUR3M!AX1635</f>
        <v>#VALUE!</v>
      </c>
      <c r="H1636" s="102">
        <f>EUR3M!AY1635</f>
        <v>1.4207199789631808E-2</v>
      </c>
      <c r="I1636" s="220" t="e">
        <f t="shared" si="101"/>
        <v>#VALUE!</v>
      </c>
      <c r="J1636" s="102" t="e">
        <f>EUR6M!AX1635</f>
        <v>#VALUE!</v>
      </c>
      <c r="K1636" s="102">
        <f>EUR6M!AY1635</f>
        <v>1.4353888411210399E-2</v>
      </c>
      <c r="L1636" s="220" t="e">
        <f t="shared" si="102"/>
        <v>#VALUE!</v>
      </c>
      <c r="M1636" s="102" t="e">
        <f>EUR1Y!AX1635</f>
        <v>#VALUE!</v>
      </c>
      <c r="N1636" s="102">
        <f>EUR1Y!AY1635</f>
        <v>1.4822561559385827E-2</v>
      </c>
      <c r="O1636" s="220" t="e">
        <f t="shared" si="103"/>
        <v>#VALUE!</v>
      </c>
    </row>
    <row r="1637" spans="1:15" x14ac:dyDescent="0.2">
      <c r="A1637" s="57" t="s">
        <v>44</v>
      </c>
      <c r="B1637" s="219">
        <f>_xll.qlInterestRateIndexFixingDate(IborIndex&amp;"6M",C1637,Trigger)</f>
        <v>50756</v>
      </c>
      <c r="C1637" s="219">
        <f>_xll.qlCalendarAdvance(Calendar,C1636,A1637,"f",,Trigger)</f>
        <v>50760</v>
      </c>
      <c r="D1637" s="102" t="e">
        <f>EUR1M!AP1636</f>
        <v>#VALUE!</v>
      </c>
      <c r="E1637" s="102">
        <f>EUR1M!AQ1636</f>
        <v>1.3889374153898126E-2</v>
      </c>
      <c r="F1637" s="220" t="e">
        <f t="shared" si="100"/>
        <v>#VALUE!</v>
      </c>
      <c r="G1637" s="102" t="e">
        <f>EUR3M!AX1636</f>
        <v>#VALUE!</v>
      </c>
      <c r="H1637" s="102">
        <f>EUR3M!AY1636</f>
        <v>1.4205583121300158E-2</v>
      </c>
      <c r="I1637" s="220" t="e">
        <f t="shared" si="101"/>
        <v>#VALUE!</v>
      </c>
      <c r="J1637" s="102" t="e">
        <f>EUR6M!AX1636</f>
        <v>#VALUE!</v>
      </c>
      <c r="K1637" s="102">
        <f>EUR6M!AY1636</f>
        <v>1.4352932557001869E-2</v>
      </c>
      <c r="L1637" s="220" t="e">
        <f t="shared" si="102"/>
        <v>#VALUE!</v>
      </c>
      <c r="M1637" s="102" t="e">
        <f>EUR1Y!AX1636</f>
        <v>#VALUE!</v>
      </c>
      <c r="N1637" s="102">
        <f>EUR1Y!AY1636</f>
        <v>1.4821434603154918E-2</v>
      </c>
      <c r="O1637" s="220" t="e">
        <f t="shared" si="103"/>
        <v>#VALUE!</v>
      </c>
    </row>
    <row r="1638" spans="1:15" x14ac:dyDescent="0.2">
      <c r="A1638" s="57" t="s">
        <v>44</v>
      </c>
      <c r="B1638" s="219">
        <f>_xll.qlInterestRateIndexFixingDate(IborIndex&amp;"6M",C1638,Trigger)</f>
        <v>50763</v>
      </c>
      <c r="C1638" s="219">
        <f>_xll.qlCalendarAdvance(Calendar,C1637,A1638,"f",,Trigger)</f>
        <v>50767</v>
      </c>
      <c r="D1638" s="102" t="e">
        <f>EUR1M!AP1637</f>
        <v>#VALUE!</v>
      </c>
      <c r="E1638" s="102">
        <f>EUR1M!AQ1637</f>
        <v>1.3888003044839337E-2</v>
      </c>
      <c r="F1638" s="220" t="e">
        <f t="shared" si="100"/>
        <v>#VALUE!</v>
      </c>
      <c r="G1638" s="102" t="e">
        <f>EUR3M!AX1637</f>
        <v>#VALUE!</v>
      </c>
      <c r="H1638" s="102">
        <f>EUR3M!AY1637</f>
        <v>1.4204019765880815E-2</v>
      </c>
      <c r="I1638" s="220" t="e">
        <f t="shared" si="101"/>
        <v>#VALUE!</v>
      </c>
      <c r="J1638" s="102" t="e">
        <f>EUR6M!AX1637</f>
        <v>#VALUE!</v>
      </c>
      <c r="K1638" s="102">
        <f>EUR6M!AY1637</f>
        <v>1.4352029326494778E-2</v>
      </c>
      <c r="L1638" s="220" t="e">
        <f t="shared" si="102"/>
        <v>#VALUE!</v>
      </c>
      <c r="M1638" s="102" t="e">
        <f>EUR1Y!AX1637</f>
        <v>#VALUE!</v>
      </c>
      <c r="N1638" s="102">
        <f>EUR1Y!AY1637</f>
        <v>1.482035492139919E-2</v>
      </c>
      <c r="O1638" s="220" t="e">
        <f t="shared" si="103"/>
        <v>#VALUE!</v>
      </c>
    </row>
    <row r="1639" spans="1:15" x14ac:dyDescent="0.2">
      <c r="A1639" s="57" t="s">
        <v>44</v>
      </c>
      <c r="B1639" s="219">
        <f>_xll.qlInterestRateIndexFixingDate(IborIndex&amp;"6M",C1639,Trigger)</f>
        <v>50770</v>
      </c>
      <c r="C1639" s="219">
        <f>_xll.qlCalendarAdvance(Calendar,C1638,A1639,"f",,Trigger)</f>
        <v>50774</v>
      </c>
      <c r="D1639" s="102" t="e">
        <f>EUR1M!AP1638</f>
        <v>#VALUE!</v>
      </c>
      <c r="E1639" s="102">
        <f>EUR1M!AQ1638</f>
        <v>1.3886678312350631E-2</v>
      </c>
      <c r="F1639" s="220" t="e">
        <f t="shared" si="100"/>
        <v>#VALUE!</v>
      </c>
      <c r="G1639" s="102" t="e">
        <f>EUR3M!AX1638</f>
        <v>#VALUE!</v>
      </c>
      <c r="H1639" s="102">
        <f>EUR3M!AY1638</f>
        <v>1.4202509924402307E-2</v>
      </c>
      <c r="I1639" s="220" t="e">
        <f t="shared" si="101"/>
        <v>#VALUE!</v>
      </c>
      <c r="J1639" s="102" t="e">
        <f>EUR6M!AX1638</f>
        <v>#VALUE!</v>
      </c>
      <c r="K1639" s="102">
        <f>EUR6M!AY1638</f>
        <v>1.4350936182223066E-2</v>
      </c>
      <c r="L1639" s="220" t="e">
        <f t="shared" si="102"/>
        <v>#VALUE!</v>
      </c>
      <c r="M1639" s="102" t="e">
        <f>EUR1Y!AX1638</f>
        <v>#VALUE!</v>
      </c>
      <c r="N1639" s="102">
        <f>EUR1Y!AY1638</f>
        <v>1.4819322681574616E-2</v>
      </c>
      <c r="O1639" s="220" t="e">
        <f t="shared" si="103"/>
        <v>#VALUE!</v>
      </c>
    </row>
    <row r="1640" spans="1:15" x14ac:dyDescent="0.2">
      <c r="A1640" s="57" t="s">
        <v>44</v>
      </c>
      <c r="B1640" s="219">
        <f>_xll.qlInterestRateIndexFixingDate(IborIndex&amp;"6M",C1640,Trigger)</f>
        <v>50777</v>
      </c>
      <c r="C1640" s="219">
        <f>_xll.qlCalendarAdvance(Calendar,C1639,A1640,"f",,Trigger)</f>
        <v>50781</v>
      </c>
      <c r="D1640" s="102" t="e">
        <f>EUR1M!AP1639</f>
        <v>#VALUE!</v>
      </c>
      <c r="E1640" s="102">
        <f>EUR1M!AQ1639</f>
        <v>1.3885400139160842E-2</v>
      </c>
      <c r="F1640" s="220" t="e">
        <f t="shared" si="100"/>
        <v>#VALUE!</v>
      </c>
      <c r="G1640" s="102" t="e">
        <f>EUR3M!AX1639</f>
        <v>#VALUE!</v>
      </c>
      <c r="H1640" s="102">
        <f>EUR3M!AY1639</f>
        <v>1.4201239916245197E-2</v>
      </c>
      <c r="I1640" s="220" t="e">
        <f t="shared" si="101"/>
        <v>#VALUE!</v>
      </c>
      <c r="J1640" s="102" t="e">
        <f>EUR6M!AX1639</f>
        <v>#VALUE!</v>
      </c>
      <c r="K1640" s="102">
        <f>EUR6M!AY1639</f>
        <v>1.4350134946636459E-2</v>
      </c>
      <c r="L1640" s="220" t="e">
        <f t="shared" si="102"/>
        <v>#VALUE!</v>
      </c>
      <c r="M1640" s="102" t="e">
        <f>EUR1Y!AX1639</f>
        <v>#VALUE!</v>
      </c>
      <c r="N1640" s="102">
        <f>EUR1Y!AY1639</f>
        <v>1.4818338051144166E-2</v>
      </c>
      <c r="O1640" s="220" t="e">
        <f t="shared" si="103"/>
        <v>#VALUE!</v>
      </c>
    </row>
    <row r="1641" spans="1:15" x14ac:dyDescent="0.2">
      <c r="A1641" s="57" t="s">
        <v>44</v>
      </c>
      <c r="B1641" s="219">
        <f>_xll.qlInterestRateIndexFixingDate(IborIndex&amp;"6M",C1641,Trigger)</f>
        <v>50784</v>
      </c>
      <c r="C1641" s="219">
        <f>_xll.qlCalendarAdvance(Calendar,C1640,A1641,"f",,Trigger)</f>
        <v>50788</v>
      </c>
      <c r="D1641" s="102" t="e">
        <f>EUR1M!AP1640</f>
        <v>#VALUE!</v>
      </c>
      <c r="E1641" s="102">
        <f>EUR1M!AQ1640</f>
        <v>1.3884168708001299E-2</v>
      </c>
      <c r="F1641" s="220" t="e">
        <f t="shared" si="100"/>
        <v>#VALUE!</v>
      </c>
      <c r="G1641" s="102" t="e">
        <f>EUR3M!AX1640</f>
        <v>#VALUE!</v>
      </c>
      <c r="H1641" s="102">
        <f>EUR3M!AY1640</f>
        <v>1.4199651587398776E-2</v>
      </c>
      <c r="I1641" s="220" t="e">
        <f t="shared" si="101"/>
        <v>#VALUE!</v>
      </c>
      <c r="J1641" s="102" t="e">
        <f>EUR6M!AX1640</f>
        <v>#VALUE!</v>
      </c>
      <c r="K1641" s="102">
        <f>EUR6M!AY1640</f>
        <v>1.4349386885154971E-2</v>
      </c>
      <c r="L1641" s="220" t="e">
        <f t="shared" si="102"/>
        <v>#VALUE!</v>
      </c>
      <c r="M1641" s="102" t="e">
        <f>EUR1Y!AX1640</f>
        <v>#VALUE!</v>
      </c>
      <c r="N1641" s="102">
        <f>EUR1Y!AY1640</f>
        <v>1.4817401197575854E-2</v>
      </c>
      <c r="O1641" s="220" t="e">
        <f t="shared" si="103"/>
        <v>#VALUE!</v>
      </c>
    </row>
    <row r="1642" spans="1:15" x14ac:dyDescent="0.2">
      <c r="A1642" s="57" t="s">
        <v>44</v>
      </c>
      <c r="B1642" s="219">
        <f>_xll.qlInterestRateIndexFixingDate(IborIndex&amp;"6M",C1642,Trigger)</f>
        <v>50791</v>
      </c>
      <c r="C1642" s="219">
        <f>_xll.qlCalendarAdvance(Calendar,C1641,A1642,"f",,Trigger)</f>
        <v>50795</v>
      </c>
      <c r="D1642" s="102" t="e">
        <f>EUR1M!AP1641</f>
        <v>#VALUE!</v>
      </c>
      <c r="E1642" s="102">
        <f>EUR1M!AQ1641</f>
        <v>1.388298420160583E-2</v>
      </c>
      <c r="F1642" s="220" t="e">
        <f t="shared" si="100"/>
        <v>#VALUE!</v>
      </c>
      <c r="G1642" s="102" t="e">
        <f>EUR3M!AX1641</f>
        <v>#VALUE!</v>
      </c>
      <c r="H1642" s="102">
        <f>EUR3M!AY1641</f>
        <v>1.4198303493943243E-2</v>
      </c>
      <c r="I1642" s="220" t="e">
        <f t="shared" si="101"/>
        <v>#VALUE!</v>
      </c>
      <c r="J1642" s="102" t="e">
        <f>EUR6M!AX1641</f>
        <v>#VALUE!</v>
      </c>
      <c r="K1642" s="102">
        <f>EUR6M!AY1641</f>
        <v>1.4348692186444479E-2</v>
      </c>
      <c r="L1642" s="220" t="e">
        <f t="shared" si="102"/>
        <v>#VALUE!</v>
      </c>
      <c r="M1642" s="102" t="e">
        <f>EUR1Y!AX1641</f>
        <v>#VALUE!</v>
      </c>
      <c r="N1642" s="102">
        <f>EUR1Y!AY1641</f>
        <v>1.4816512288344481E-2</v>
      </c>
      <c r="O1642" s="220" t="e">
        <f t="shared" si="103"/>
        <v>#VALUE!</v>
      </c>
    </row>
    <row r="1643" spans="1:15" x14ac:dyDescent="0.2">
      <c r="A1643" s="57" t="s">
        <v>44</v>
      </c>
      <c r="B1643" s="219">
        <f>_xll.qlInterestRateIndexFixingDate(IborIndex&amp;"6M",C1643,Trigger)</f>
        <v>50798</v>
      </c>
      <c r="C1643" s="219">
        <f>_xll.qlCalendarAdvance(Calendar,C1642,A1643,"f",,Trigger)</f>
        <v>50802</v>
      </c>
      <c r="D1643" s="102" t="e">
        <f>EUR1M!AP1642</f>
        <v>#VALUE!</v>
      </c>
      <c r="E1643" s="102">
        <f>EUR1M!AQ1642</f>
        <v>1.3881087176029918E-2</v>
      </c>
      <c r="F1643" s="220" t="e">
        <f t="shared" si="100"/>
        <v>#VALUE!</v>
      </c>
      <c r="G1643" s="102" t="e">
        <f>EUR3M!AX1642</f>
        <v>#VALUE!</v>
      </c>
      <c r="H1643" s="102">
        <f>EUR3M!AY1642</f>
        <v>1.4197009718567521E-2</v>
      </c>
      <c r="I1643" s="220" t="e">
        <f t="shared" si="101"/>
        <v>#VALUE!</v>
      </c>
      <c r="J1643" s="102" t="e">
        <f>EUR6M!AX1642</f>
        <v>#VALUE!</v>
      </c>
      <c r="K1643" s="102">
        <f>EUR6M!AY1642</f>
        <v>1.4348051039173956E-2</v>
      </c>
      <c r="L1643" s="220" t="e">
        <f t="shared" si="102"/>
        <v>#VALUE!</v>
      </c>
      <c r="M1643" s="102" t="e">
        <f>EUR1Y!AX1642</f>
        <v>#VALUE!</v>
      </c>
      <c r="N1643" s="102">
        <f>EUR1Y!AY1642</f>
        <v>1.481567149093076E-2</v>
      </c>
      <c r="O1643" s="220" t="e">
        <f t="shared" si="103"/>
        <v>#VALUE!</v>
      </c>
    </row>
    <row r="1644" spans="1:15" x14ac:dyDescent="0.2">
      <c r="A1644" s="57" t="s">
        <v>44</v>
      </c>
      <c r="B1644" s="219">
        <f>_xll.qlInterestRateIndexFixingDate(IborIndex&amp;"6M",C1644,Trigger)</f>
        <v>50805</v>
      </c>
      <c r="C1644" s="219">
        <f>_xll.qlCalendarAdvance(Calendar,C1643,A1644,"f",,Trigger)</f>
        <v>50809</v>
      </c>
      <c r="D1644" s="102" t="e">
        <f>EUR1M!AP1643</f>
        <v>#VALUE!</v>
      </c>
      <c r="E1644" s="102">
        <f>EUR1M!AQ1643</f>
        <v>1.3879983670037621E-2</v>
      </c>
      <c r="F1644" s="220" t="e">
        <f t="shared" si="100"/>
        <v>#VALUE!</v>
      </c>
      <c r="G1644" s="102" t="e">
        <f>EUR3M!AX1643</f>
        <v>#VALUE!</v>
      </c>
      <c r="H1644" s="102">
        <f>EUR3M!AY1643</f>
        <v>1.4195770462310797E-2</v>
      </c>
      <c r="I1644" s="220" t="e">
        <f t="shared" si="101"/>
        <v>#VALUE!</v>
      </c>
      <c r="J1644" s="102" t="e">
        <f>EUR6M!AX1643</f>
        <v>#VALUE!</v>
      </c>
      <c r="K1644" s="102">
        <f>EUR6M!AY1643</f>
        <v>1.4347463632017228E-2</v>
      </c>
      <c r="L1644" s="220" t="e">
        <f t="shared" si="102"/>
        <v>#VALUE!</v>
      </c>
      <c r="M1644" s="102" t="e">
        <f>EUR1Y!AX1643</f>
        <v>#VALUE!</v>
      </c>
      <c r="N1644" s="102">
        <f>EUR1Y!AY1643</f>
        <v>1.4814878972822635E-2</v>
      </c>
      <c r="O1644" s="220" t="e">
        <f t="shared" si="103"/>
        <v>#VALUE!</v>
      </c>
    </row>
    <row r="1645" spans="1:15" x14ac:dyDescent="0.2">
      <c r="A1645" s="57" t="s">
        <v>44</v>
      </c>
      <c r="B1645" s="219">
        <f>_xll.qlInterestRateIndexFixingDate(IborIndex&amp;"6M",C1645,Trigger)</f>
        <v>50812</v>
      </c>
      <c r="C1645" s="219">
        <f>_xll.qlCalendarAdvance(Calendar,C1644,A1645,"f",,Trigger)</f>
        <v>50816</v>
      </c>
      <c r="D1645" s="102" t="e">
        <f>EUR1M!AP1644</f>
        <v>#VALUE!</v>
      </c>
      <c r="E1645" s="102">
        <f>EUR1M!AQ1644</f>
        <v>1.3878927577469937E-2</v>
      </c>
      <c r="F1645" s="220" t="e">
        <f t="shared" si="100"/>
        <v>#VALUE!</v>
      </c>
      <c r="G1645" s="102" t="e">
        <f>EUR3M!AX1644</f>
        <v>#VALUE!</v>
      </c>
      <c r="H1645" s="102">
        <f>EUR3M!AY1644</f>
        <v>1.419458592621492E-2</v>
      </c>
      <c r="I1645" s="220" t="e">
        <f t="shared" si="101"/>
        <v>#VALUE!</v>
      </c>
      <c r="J1645" s="102" t="e">
        <f>EUR6M!AX1644</f>
        <v>#VALUE!</v>
      </c>
      <c r="K1645" s="102">
        <f>EUR6M!AY1644</f>
        <v>1.4346930153651216E-2</v>
      </c>
      <c r="L1645" s="220" t="e">
        <f t="shared" si="102"/>
        <v>#VALUE!</v>
      </c>
      <c r="M1645" s="102" t="e">
        <f>EUR1Y!AX1644</f>
        <v>#VALUE!</v>
      </c>
      <c r="N1645" s="102">
        <f>EUR1Y!AY1644</f>
        <v>1.4814134901513301E-2</v>
      </c>
      <c r="O1645" s="220" t="e">
        <f t="shared" si="103"/>
        <v>#VALUE!</v>
      </c>
    </row>
    <row r="1646" spans="1:15" x14ac:dyDescent="0.2">
      <c r="A1646" s="57" t="s">
        <v>44</v>
      </c>
      <c r="B1646" s="219">
        <f>_xll.qlInterestRateIndexFixingDate(IborIndex&amp;"6M",C1646,Trigger)</f>
        <v>50819</v>
      </c>
      <c r="C1646" s="219">
        <f>_xll.qlCalendarAdvance(Calendar,C1645,A1646,"f",,Trigger)</f>
        <v>50823</v>
      </c>
      <c r="D1646" s="102" t="e">
        <f>EUR1M!AP1645</f>
        <v>#VALUE!</v>
      </c>
      <c r="E1646" s="102">
        <f>EUR1M!AQ1645</f>
        <v>1.3877919081043568E-2</v>
      </c>
      <c r="F1646" s="220" t="e">
        <f t="shared" si="100"/>
        <v>#VALUE!</v>
      </c>
      <c r="G1646" s="102" t="e">
        <f>EUR3M!AX1645</f>
        <v>#VALUE!</v>
      </c>
      <c r="H1646" s="102">
        <f>EUR3M!AY1645</f>
        <v>1.4193456311324404E-2</v>
      </c>
      <c r="I1646" s="220" t="e">
        <f t="shared" si="101"/>
        <v>#VALUE!</v>
      </c>
      <c r="J1646" s="102" t="e">
        <f>EUR6M!AX1645</f>
        <v>#VALUE!</v>
      </c>
      <c r="K1646" s="102">
        <f>EUR6M!AY1645</f>
        <v>1.4346450792757695E-2</v>
      </c>
      <c r="L1646" s="220" t="e">
        <f t="shared" si="102"/>
        <v>#VALUE!</v>
      </c>
      <c r="M1646" s="102" t="e">
        <f>EUR1Y!AX1645</f>
        <v>#VALUE!</v>
      </c>
      <c r="N1646" s="102">
        <f>EUR1Y!AY1645</f>
        <v>1.4813439444502747E-2</v>
      </c>
      <c r="O1646" s="220" t="e">
        <f t="shared" si="103"/>
        <v>#VALUE!</v>
      </c>
    </row>
    <row r="1647" spans="1:15" x14ac:dyDescent="0.2">
      <c r="A1647" s="57" t="s">
        <v>44</v>
      </c>
      <c r="B1647" s="219">
        <f>_xll.qlInterestRateIndexFixingDate(IborIndex&amp;"6M",C1647,Trigger)</f>
        <v>50826</v>
      </c>
      <c r="C1647" s="219">
        <f>_xll.qlCalendarAdvance(Calendar,C1646,A1647,"f",,Trigger)</f>
        <v>50830</v>
      </c>
      <c r="D1647" s="102" t="e">
        <f>EUR1M!AP1646</f>
        <v>#VALUE!</v>
      </c>
      <c r="E1647" s="102">
        <f>EUR1M!AQ1646</f>
        <v>1.3877771936713634E-2</v>
      </c>
      <c r="F1647" s="220" t="e">
        <f t="shared" si="100"/>
        <v>#VALUE!</v>
      </c>
      <c r="G1647" s="102" t="e">
        <f>EUR3M!AX1646</f>
        <v>#VALUE!</v>
      </c>
      <c r="H1647" s="102">
        <f>EUR3M!AY1646</f>
        <v>1.4192808817926762E-2</v>
      </c>
      <c r="I1647" s="220" t="e">
        <f t="shared" si="101"/>
        <v>#VALUE!</v>
      </c>
      <c r="J1647" s="102" t="e">
        <f>EUR6M!AX1646</f>
        <v>#VALUE!</v>
      </c>
      <c r="K1647" s="102">
        <f>EUR6M!AY1646</f>
        <v>1.4347398152267573E-2</v>
      </c>
      <c r="L1647" s="220" t="e">
        <f t="shared" si="102"/>
        <v>#VALUE!</v>
      </c>
      <c r="M1647" s="102" t="e">
        <f>EUR1Y!AX1646</f>
        <v>#VALUE!</v>
      </c>
      <c r="N1647" s="102">
        <f>EUR1Y!AY1646</f>
        <v>1.4813661889936816E-2</v>
      </c>
      <c r="O1647" s="220" t="e">
        <f t="shared" si="103"/>
        <v>#VALUE!</v>
      </c>
    </row>
    <row r="1648" spans="1:15" x14ac:dyDescent="0.2">
      <c r="A1648" s="57" t="s">
        <v>44</v>
      </c>
      <c r="B1648" s="219">
        <f>_xll.qlInterestRateIndexFixingDate(IborIndex&amp;"6M",C1648,Trigger)</f>
        <v>50833</v>
      </c>
      <c r="C1648" s="219">
        <f>_xll.qlCalendarAdvance(Calendar,C1647,A1648,"f",,Trigger)</f>
        <v>50837</v>
      </c>
      <c r="D1648" s="102" t="e">
        <f>EUR1M!AP1647</f>
        <v>#VALUE!</v>
      </c>
      <c r="E1648" s="102">
        <f>EUR1M!AQ1647</f>
        <v>1.387708044705863E-2</v>
      </c>
      <c r="F1648" s="220" t="e">
        <f t="shared" si="100"/>
        <v>#VALUE!</v>
      </c>
      <c r="G1648" s="102" t="e">
        <f>EUR3M!AX1647</f>
        <v>#VALUE!</v>
      </c>
      <c r="H1648" s="102">
        <f>EUR3M!AY1647</f>
        <v>1.4191797550974845E-2</v>
      </c>
      <c r="I1648" s="220" t="e">
        <f t="shared" si="101"/>
        <v>#VALUE!</v>
      </c>
      <c r="J1648" s="102" t="e">
        <f>EUR6M!AX1647</f>
        <v>#VALUE!</v>
      </c>
      <c r="K1648" s="102">
        <f>EUR6M!AY1647</f>
        <v>1.4347047325378741E-2</v>
      </c>
      <c r="L1648" s="220" t="e">
        <f t="shared" si="102"/>
        <v>#VALUE!</v>
      </c>
      <c r="M1648" s="102" t="e">
        <f>EUR1Y!AX1647</f>
        <v>#VALUE!</v>
      </c>
      <c r="N1648" s="102">
        <f>EUR1Y!AY1647</f>
        <v>1.4813074916431581E-2</v>
      </c>
      <c r="O1648" s="220" t="e">
        <f t="shared" si="103"/>
        <v>#VALUE!</v>
      </c>
    </row>
    <row r="1649" spans="1:15" x14ac:dyDescent="0.2">
      <c r="A1649" s="57" t="s">
        <v>44</v>
      </c>
      <c r="B1649" s="219">
        <f>_xll.qlInterestRateIndexFixingDate(IborIndex&amp;"6M",C1649,Trigger)</f>
        <v>50840</v>
      </c>
      <c r="C1649" s="219">
        <f>_xll.qlCalendarAdvance(Calendar,C1648,A1649,"f",,Trigger)</f>
        <v>50844</v>
      </c>
      <c r="D1649" s="102" t="e">
        <f>EUR1M!AP1648</f>
        <v>#VALUE!</v>
      </c>
      <c r="E1649" s="102">
        <f>EUR1M!AQ1648</f>
        <v>1.387602189977577E-2</v>
      </c>
      <c r="F1649" s="220" t="e">
        <f t="shared" si="100"/>
        <v>#VALUE!</v>
      </c>
      <c r="G1649" s="102" t="e">
        <f>EUR3M!AX1648</f>
        <v>#VALUE!</v>
      </c>
      <c r="H1649" s="102">
        <f>EUR3M!AY1648</f>
        <v>1.4190841841469397E-2</v>
      </c>
      <c r="I1649" s="220" t="e">
        <f t="shared" si="101"/>
        <v>#VALUE!</v>
      </c>
      <c r="J1649" s="102" t="e">
        <f>EUR6M!AX1648</f>
        <v>#VALUE!</v>
      </c>
      <c r="K1649" s="102">
        <f>EUR6M!AY1648</f>
        <v>1.4346751260298763E-2</v>
      </c>
      <c r="L1649" s="220" t="e">
        <f t="shared" si="102"/>
        <v>#VALUE!</v>
      </c>
      <c r="M1649" s="102" t="e">
        <f>EUR1Y!AX1648</f>
        <v>#VALUE!</v>
      </c>
      <c r="N1649" s="102">
        <f>EUR1Y!AY1648</f>
        <v>1.4812537101693401E-2</v>
      </c>
      <c r="O1649" s="220" t="e">
        <f t="shared" si="103"/>
        <v>#VALUE!</v>
      </c>
    </row>
    <row r="1650" spans="1:15" x14ac:dyDescent="0.2">
      <c r="A1650" s="57" t="s">
        <v>44</v>
      </c>
      <c r="B1650" s="219">
        <f>_xll.qlInterestRateIndexFixingDate(IborIndex&amp;"6M",C1650,Trigger)</f>
        <v>50847</v>
      </c>
      <c r="C1650" s="219">
        <f>_xll.qlCalendarAdvance(Calendar,C1649,A1650,"f",,Trigger)</f>
        <v>50851</v>
      </c>
      <c r="D1650" s="102" t="e">
        <f>EUR1M!AP1649</f>
        <v>#VALUE!</v>
      </c>
      <c r="E1650" s="102">
        <f>EUR1M!AQ1649</f>
        <v>1.3875219369893221E-2</v>
      </c>
      <c r="F1650" s="220" t="e">
        <f t="shared" si="100"/>
        <v>#VALUE!</v>
      </c>
      <c r="G1650" s="102" t="e">
        <f>EUR3M!AX1649</f>
        <v>#VALUE!</v>
      </c>
      <c r="H1650" s="102">
        <f>EUR3M!AY1649</f>
        <v>1.4189941890478277E-2</v>
      </c>
      <c r="I1650" s="220" t="e">
        <f t="shared" si="101"/>
        <v>#VALUE!</v>
      </c>
      <c r="J1650" s="102" t="e">
        <f>EUR6M!AX1649</f>
        <v>#VALUE!</v>
      </c>
      <c r="K1650" s="102">
        <f>EUR6M!AY1649</f>
        <v>1.4346510145765263E-2</v>
      </c>
      <c r="L1650" s="220" t="e">
        <f t="shared" si="102"/>
        <v>#VALUE!</v>
      </c>
      <c r="M1650" s="102" t="e">
        <f>EUR1Y!AX1649</f>
        <v>#VALUE!</v>
      </c>
      <c r="N1650" s="102">
        <f>EUR1Y!AY1649</f>
        <v>1.4812048613270646E-2</v>
      </c>
      <c r="O1650" s="220" t="e">
        <f t="shared" si="103"/>
        <v>#VALUE!</v>
      </c>
    </row>
    <row r="1651" spans="1:15" x14ac:dyDescent="0.2">
      <c r="A1651" s="57" t="s">
        <v>44</v>
      </c>
      <c r="B1651" s="219">
        <f>_xll.qlInterestRateIndexFixingDate(IborIndex&amp;"6M",C1651,Trigger)</f>
        <v>50854</v>
      </c>
      <c r="C1651" s="219">
        <f>_xll.qlCalendarAdvance(Calendar,C1650,A1651,"f",,Trigger)</f>
        <v>50858</v>
      </c>
      <c r="D1651" s="102" t="e">
        <f>EUR1M!AP1650</f>
        <v>#VALUE!</v>
      </c>
      <c r="E1651" s="102">
        <f>EUR1M!AQ1650</f>
        <v>1.3873813550592595E-2</v>
      </c>
      <c r="F1651" s="220" t="e">
        <f t="shared" si="100"/>
        <v>#VALUE!</v>
      </c>
      <c r="G1651" s="102" t="e">
        <f>EUR3M!AX1650</f>
        <v>#VALUE!</v>
      </c>
      <c r="H1651" s="102">
        <f>EUR3M!AY1650</f>
        <v>1.4189097899067605E-2</v>
      </c>
      <c r="I1651" s="220" t="e">
        <f t="shared" si="101"/>
        <v>#VALUE!</v>
      </c>
      <c r="J1651" s="102" t="e">
        <f>EUR6M!AX1650</f>
        <v>#VALUE!</v>
      </c>
      <c r="K1651" s="102">
        <f>EUR6M!AY1650</f>
        <v>1.434545190353006E-2</v>
      </c>
      <c r="L1651" s="220" t="e">
        <f t="shared" si="102"/>
        <v>#VALUE!</v>
      </c>
      <c r="M1651" s="102" t="e">
        <f>EUR1Y!AX1650</f>
        <v>#VALUE!</v>
      </c>
      <c r="N1651" s="102">
        <f>EUR1Y!AY1650</f>
        <v>1.4810393831282138E-2</v>
      </c>
      <c r="O1651" s="220" t="e">
        <f t="shared" si="103"/>
        <v>#VALUE!</v>
      </c>
    </row>
    <row r="1652" spans="1:15" x14ac:dyDescent="0.2">
      <c r="A1652" s="57" t="s">
        <v>44</v>
      </c>
      <c r="B1652" s="219">
        <f>_xll.qlInterestRateIndexFixingDate(IborIndex&amp;"6M",C1652,Trigger)</f>
        <v>50861</v>
      </c>
      <c r="C1652" s="219">
        <f>_xll.qlCalendarAdvance(Calendar,C1651,A1652,"f",,Trigger)</f>
        <v>50865</v>
      </c>
      <c r="D1652" s="102" t="e">
        <f>EUR1M!AP1651</f>
        <v>#VALUE!</v>
      </c>
      <c r="E1652" s="102">
        <f>EUR1M!AQ1651</f>
        <v>1.3873760200992513E-2</v>
      </c>
      <c r="F1652" s="220" t="e">
        <f t="shared" si="100"/>
        <v>#VALUE!</v>
      </c>
      <c r="G1652" s="102" t="e">
        <f>EUR3M!AX1651</f>
        <v>#VALUE!</v>
      </c>
      <c r="H1652" s="102">
        <f>EUR3M!AY1651</f>
        <v>1.4188076451403972E-2</v>
      </c>
      <c r="I1652" s="220" t="e">
        <f t="shared" si="101"/>
        <v>#VALUE!</v>
      </c>
      <c r="J1652" s="102" t="e">
        <f>EUR6M!AX1651</f>
        <v>#VALUE!</v>
      </c>
      <c r="K1652" s="102">
        <f>EUR6M!AY1651</f>
        <v>1.4345309223734649E-2</v>
      </c>
      <c r="L1652" s="220" t="e">
        <f t="shared" si="102"/>
        <v>#VALUE!</v>
      </c>
      <c r="M1652" s="102" t="e">
        <f>EUR1Y!AX1651</f>
        <v>#VALUE!</v>
      </c>
      <c r="N1652" s="102">
        <f>EUR1Y!AY1651</f>
        <v>1.4811220285602016E-2</v>
      </c>
      <c r="O1652" s="220" t="e">
        <f t="shared" si="103"/>
        <v>#VALUE!</v>
      </c>
    </row>
    <row r="1653" spans="1:15" x14ac:dyDescent="0.2">
      <c r="A1653" s="57" t="s">
        <v>44</v>
      </c>
      <c r="B1653" s="219">
        <f>_xll.qlInterestRateIndexFixingDate(IborIndex&amp;"6M",C1653,Trigger)</f>
        <v>50866</v>
      </c>
      <c r="C1653" s="219">
        <f>_xll.qlCalendarAdvance(Calendar,C1652,A1653,"f",,Trigger)</f>
        <v>50872</v>
      </c>
      <c r="D1653" s="102" t="e">
        <f>EUR1M!AP1652</f>
        <v>#VALUE!</v>
      </c>
      <c r="E1653" s="102">
        <f>EUR1M!AQ1652</f>
        <v>1.3873103927449504E-2</v>
      </c>
      <c r="F1653" s="220" t="e">
        <f t="shared" si="100"/>
        <v>#VALUE!</v>
      </c>
      <c r="G1653" s="102" t="e">
        <f>EUR3M!AX1652</f>
        <v>#VALUE!</v>
      </c>
      <c r="H1653" s="102">
        <f>EUR3M!AY1652</f>
        <v>1.4187340947512334E-2</v>
      </c>
      <c r="I1653" s="220" t="e">
        <f t="shared" si="101"/>
        <v>#VALUE!</v>
      </c>
      <c r="J1653" s="102" t="e">
        <f>EUR6M!AX1652</f>
        <v>#VALUE!</v>
      </c>
      <c r="K1653" s="102">
        <f>EUR6M!AY1652</f>
        <v>1.4345222013666848E-2</v>
      </c>
      <c r="L1653" s="220" t="e">
        <f t="shared" si="102"/>
        <v>#VALUE!</v>
      </c>
      <c r="M1653" s="102" t="e">
        <f>EUR1Y!AX1652</f>
        <v>#VALUE!</v>
      </c>
      <c r="N1653" s="102">
        <f>EUR1Y!AY1652</f>
        <v>1.4810880781488497E-2</v>
      </c>
      <c r="O1653" s="220" t="e">
        <f t="shared" si="103"/>
        <v>#VALUE!</v>
      </c>
    </row>
    <row r="1654" spans="1:15" x14ac:dyDescent="0.2">
      <c r="A1654" s="57" t="s">
        <v>44</v>
      </c>
      <c r="B1654" s="219">
        <f>_xll.qlInterestRateIndexFixingDate(IborIndex&amp;"6M",C1654,Trigger)</f>
        <v>50875</v>
      </c>
      <c r="C1654" s="219">
        <f>_xll.qlCalendarAdvance(Calendar,C1653,A1654,"f",,Trigger)</f>
        <v>50879</v>
      </c>
      <c r="D1654" s="102" t="e">
        <f>EUR1M!AP1653</f>
        <v>#VALUE!</v>
      </c>
      <c r="E1654" s="102">
        <f>EUR1M!AQ1653</f>
        <v>1.3872496771491494E-2</v>
      </c>
      <c r="F1654" s="220" t="e">
        <f t="shared" si="100"/>
        <v>#VALUE!</v>
      </c>
      <c r="G1654" s="102" t="e">
        <f>EUR3M!AX1653</f>
        <v>#VALUE!</v>
      </c>
      <c r="H1654" s="102">
        <f>EUR3M!AY1653</f>
        <v>1.4186661989835441E-2</v>
      </c>
      <c r="I1654" s="220" t="e">
        <f t="shared" si="101"/>
        <v>#VALUE!</v>
      </c>
      <c r="J1654" s="102" t="e">
        <f>EUR6M!AX1653</f>
        <v>#VALUE!</v>
      </c>
      <c r="K1654" s="102">
        <f>EUR6M!AY1653</f>
        <v>1.434519046206093E-2</v>
      </c>
      <c r="L1654" s="220" t="e">
        <f t="shared" si="102"/>
        <v>#VALUE!</v>
      </c>
      <c r="M1654" s="102" t="e">
        <f>EUR1Y!AX1653</f>
        <v>#VALUE!</v>
      </c>
      <c r="N1654" s="102">
        <f>EUR1Y!AY1653</f>
        <v>1.4810591273955551E-2</v>
      </c>
      <c r="O1654" s="220" t="e">
        <f t="shared" si="103"/>
        <v>#VALUE!</v>
      </c>
    </row>
    <row r="1655" spans="1:15" x14ac:dyDescent="0.2">
      <c r="A1655" s="57" t="s">
        <v>44</v>
      </c>
      <c r="B1655" s="219">
        <f>_xll.qlInterestRateIndexFixingDate(IborIndex&amp;"6M",C1655,Trigger)</f>
        <v>50882</v>
      </c>
      <c r="C1655" s="219">
        <f>_xll.qlCalendarAdvance(Calendar,C1654,A1655,"f",,Trigger)</f>
        <v>50886</v>
      </c>
      <c r="D1655" s="102" t="e">
        <f>EUR1M!AP1654</f>
        <v>#VALUE!</v>
      </c>
      <c r="E1655" s="102">
        <f>EUR1M!AQ1654</f>
        <v>1.3871938915864801E-2</v>
      </c>
      <c r="F1655" s="220" t="e">
        <f t="shared" si="100"/>
        <v>#VALUE!</v>
      </c>
      <c r="G1655" s="102" t="e">
        <f>EUR3M!AX1654</f>
        <v>#VALUE!</v>
      </c>
      <c r="H1655" s="102">
        <f>EUR3M!AY1654</f>
        <v>1.4186039779442342E-2</v>
      </c>
      <c r="I1655" s="220" t="e">
        <f t="shared" si="101"/>
        <v>#VALUE!</v>
      </c>
      <c r="J1655" s="102" t="e">
        <f>EUR6M!AX1654</f>
        <v>#VALUE!</v>
      </c>
      <c r="K1655" s="102">
        <f>EUR6M!AY1654</f>
        <v>1.4345214757652479E-2</v>
      </c>
      <c r="L1655" s="220" t="e">
        <f t="shared" si="102"/>
        <v>#VALUE!</v>
      </c>
      <c r="M1655" s="102" t="e">
        <f>EUR1Y!AX1654</f>
        <v>#VALUE!</v>
      </c>
      <c r="N1655" s="102">
        <f>EUR1Y!AY1654</f>
        <v>1.4810351930587818E-2</v>
      </c>
      <c r="O1655" s="220" t="e">
        <f t="shared" si="103"/>
        <v>#VALUE!</v>
      </c>
    </row>
    <row r="1656" spans="1:15" x14ac:dyDescent="0.2">
      <c r="A1656" s="57" t="s">
        <v>44</v>
      </c>
      <c r="B1656" s="219">
        <f>_xll.qlInterestRateIndexFixingDate(IborIndex&amp;"6M",C1656,Trigger)</f>
        <v>50889</v>
      </c>
      <c r="C1656" s="219">
        <f>_xll.qlCalendarAdvance(Calendar,C1655,A1656,"f",,Trigger)</f>
        <v>50893</v>
      </c>
      <c r="D1656" s="102" t="e">
        <f>EUR1M!AP1655</f>
        <v>#VALUE!</v>
      </c>
      <c r="E1656" s="102">
        <f>EUR1M!AQ1655</f>
        <v>1.3871430543305752E-2</v>
      </c>
      <c r="F1656" s="220" t="e">
        <f t="shared" si="100"/>
        <v>#VALUE!</v>
      </c>
      <c r="G1656" s="102" t="e">
        <f>EUR3M!AX1655</f>
        <v>#VALUE!</v>
      </c>
      <c r="H1656" s="102">
        <f>EUR3M!AY1655</f>
        <v>1.4185724373333191E-2</v>
      </c>
      <c r="I1656" s="220" t="e">
        <f t="shared" si="101"/>
        <v>#VALUE!</v>
      </c>
      <c r="J1656" s="102" t="e">
        <f>EUR6M!AX1655</f>
        <v>#VALUE!</v>
      </c>
      <c r="K1656" s="102">
        <f>EUR6M!AY1655</f>
        <v>1.4346227989887246E-2</v>
      </c>
      <c r="L1656" s="220" t="e">
        <f t="shared" si="102"/>
        <v>#VALUE!</v>
      </c>
      <c r="M1656" s="102" t="e">
        <f>EUR1Y!AX1655</f>
        <v>#VALUE!</v>
      </c>
      <c r="N1656" s="102">
        <f>EUR1Y!AY1655</f>
        <v>1.4810162918977106E-2</v>
      </c>
      <c r="O1656" s="220" t="e">
        <f t="shared" si="103"/>
        <v>#VALUE!</v>
      </c>
    </row>
    <row r="1657" spans="1:15" x14ac:dyDescent="0.2">
      <c r="A1657" s="57" t="s">
        <v>44</v>
      </c>
      <c r="B1657" s="219">
        <f>_xll.qlInterestRateIndexFixingDate(IborIndex&amp;"6M",C1657,Trigger)</f>
        <v>50896</v>
      </c>
      <c r="C1657" s="219">
        <f>_xll.qlCalendarAdvance(Calendar,C1656,A1657,"f",,Trigger)</f>
        <v>50900</v>
      </c>
      <c r="D1657" s="102" t="e">
        <f>EUR1M!AP1656</f>
        <v>#VALUE!</v>
      </c>
      <c r="E1657" s="102">
        <f>EUR1M!AQ1656</f>
        <v>1.3870971836555668E-2</v>
      </c>
      <c r="F1657" s="220" t="e">
        <f t="shared" si="100"/>
        <v>#VALUE!</v>
      </c>
      <c r="G1657" s="102" t="e">
        <f>EUR3M!AX1656</f>
        <v>#VALUE!</v>
      </c>
      <c r="H1657" s="102">
        <f>EUR3M!AY1656</f>
        <v>1.4185220361996176E-2</v>
      </c>
      <c r="I1657" s="220" t="e">
        <f t="shared" si="101"/>
        <v>#VALUE!</v>
      </c>
      <c r="J1657" s="102" t="e">
        <f>EUR6M!AX1656</f>
        <v>#VALUE!</v>
      </c>
      <c r="K1657" s="102">
        <f>EUR6M!AY1656</f>
        <v>1.4346376814203128E-2</v>
      </c>
      <c r="L1657" s="220" t="e">
        <f t="shared" si="102"/>
        <v>#VALUE!</v>
      </c>
      <c r="M1657" s="102" t="e">
        <f>EUR1Y!AX1656</f>
        <v>#VALUE!</v>
      </c>
      <c r="N1657" s="102">
        <f>EUR1Y!AY1656</f>
        <v>1.4810024406723049E-2</v>
      </c>
      <c r="O1657" s="220" t="e">
        <f t="shared" si="103"/>
        <v>#VALUE!</v>
      </c>
    </row>
    <row r="1658" spans="1:15" x14ac:dyDescent="0.2">
      <c r="A1658" s="57" t="s">
        <v>44</v>
      </c>
      <c r="B1658" s="219">
        <f>_xll.qlInterestRateIndexFixingDate(IborIndex&amp;"6M",C1658,Trigger)</f>
        <v>50903</v>
      </c>
      <c r="C1658" s="219">
        <f>_xll.qlCalendarAdvance(Calendar,C1657,A1658,"f",,Trigger)</f>
        <v>50907</v>
      </c>
      <c r="D1658" s="102" t="e">
        <f>EUR1M!AP1657</f>
        <v>#VALUE!</v>
      </c>
      <c r="E1658" s="102">
        <f>EUR1M!AQ1657</f>
        <v>1.3870562978353373E-2</v>
      </c>
      <c r="F1658" s="220" t="e">
        <f t="shared" si="100"/>
        <v>#VALUE!</v>
      </c>
      <c r="G1658" s="102" t="e">
        <f>EUR3M!AX1657</f>
        <v>#VALUE!</v>
      </c>
      <c r="H1658" s="102">
        <f>EUR3M!AY1657</f>
        <v>1.4184773717790209E-2</v>
      </c>
      <c r="I1658" s="220" t="e">
        <f t="shared" si="101"/>
        <v>#VALUE!</v>
      </c>
      <c r="J1658" s="102" t="e">
        <f>EUR6M!AX1657</f>
        <v>#VALUE!</v>
      </c>
      <c r="K1658" s="102">
        <f>EUR6M!AY1657</f>
        <v>1.4346582099129819E-2</v>
      </c>
      <c r="L1658" s="220" t="e">
        <f t="shared" si="102"/>
        <v>#VALUE!</v>
      </c>
      <c r="M1658" s="102" t="e">
        <f>EUR1Y!AX1657</f>
        <v>#VALUE!</v>
      </c>
      <c r="N1658" s="102">
        <f>EUR1Y!AY1657</f>
        <v>1.4809936370548829E-2</v>
      </c>
      <c r="O1658" s="220" t="e">
        <f t="shared" si="103"/>
        <v>#VALUE!</v>
      </c>
    </row>
    <row r="1659" spans="1:15" x14ac:dyDescent="0.2">
      <c r="A1659" s="57" t="s">
        <v>44</v>
      </c>
      <c r="B1659" s="219">
        <f>_xll.qlInterestRateIndexFixingDate(IborIndex&amp;"6M",C1659,Trigger)</f>
        <v>50910</v>
      </c>
      <c r="C1659" s="219">
        <f>_xll.qlCalendarAdvance(Calendar,C1658,A1659,"f",,Trigger)</f>
        <v>50914</v>
      </c>
      <c r="D1659" s="102" t="e">
        <f>EUR1M!AP1658</f>
        <v>#VALUE!</v>
      </c>
      <c r="E1659" s="102">
        <f>EUR1M!AQ1658</f>
        <v>1.3870204151442689E-2</v>
      </c>
      <c r="F1659" s="220" t="e">
        <f t="shared" si="100"/>
        <v>#VALUE!</v>
      </c>
      <c r="G1659" s="102" t="e">
        <f>EUR3M!AX1658</f>
        <v>#VALUE!</v>
      </c>
      <c r="H1659" s="102">
        <f>EUR3M!AY1658</f>
        <v>1.4184384641800522E-2</v>
      </c>
      <c r="I1659" s="220" t="e">
        <f t="shared" si="101"/>
        <v>#VALUE!</v>
      </c>
      <c r="J1659" s="102" t="e">
        <f>EUR6M!AX1658</f>
        <v>#VALUE!</v>
      </c>
      <c r="K1659" s="102">
        <f>EUR6M!AY1658</f>
        <v>1.4346844033446637E-2</v>
      </c>
      <c r="L1659" s="220" t="e">
        <f t="shared" si="102"/>
        <v>#VALUE!</v>
      </c>
      <c r="M1659" s="102" t="e">
        <f>EUR1Y!AX1658</f>
        <v>#VALUE!</v>
      </c>
      <c r="N1659" s="102">
        <f>EUR1Y!AY1658</f>
        <v>1.4809898022484105E-2</v>
      </c>
      <c r="O1659" s="220" t="e">
        <f t="shared" si="103"/>
        <v>#VALUE!</v>
      </c>
    </row>
    <row r="1660" spans="1:15" x14ac:dyDescent="0.2">
      <c r="A1660" s="57" t="s">
        <v>44</v>
      </c>
      <c r="B1660" s="219">
        <f>_xll.qlInterestRateIndexFixingDate(IborIndex&amp;"6M",C1660,Trigger)</f>
        <v>50917</v>
      </c>
      <c r="C1660" s="219">
        <f>_xll.qlCalendarAdvance(Calendar,C1659,A1660,"f",,Trigger)</f>
        <v>50921</v>
      </c>
      <c r="D1660" s="102" t="e">
        <f>EUR1M!AP1659</f>
        <v>#VALUE!</v>
      </c>
      <c r="E1660" s="102">
        <f>EUR1M!AQ1659</f>
        <v>1.3869895538564936E-2</v>
      </c>
      <c r="F1660" s="220" t="e">
        <f t="shared" si="100"/>
        <v>#VALUE!</v>
      </c>
      <c r="G1660" s="102" t="e">
        <f>EUR3M!AX1659</f>
        <v>#VALUE!</v>
      </c>
      <c r="H1660" s="102">
        <f>EUR3M!AY1659</f>
        <v>1.418405333512017E-2</v>
      </c>
      <c r="I1660" s="220" t="e">
        <f t="shared" si="101"/>
        <v>#VALUE!</v>
      </c>
      <c r="J1660" s="102" t="e">
        <f>EUR6M!AX1659</f>
        <v>#VALUE!</v>
      </c>
      <c r="K1660" s="102">
        <f>EUR6M!AY1659</f>
        <v>1.4346180549701656E-2</v>
      </c>
      <c r="L1660" s="220" t="e">
        <f t="shared" si="102"/>
        <v>#VALUE!</v>
      </c>
      <c r="M1660" s="102" t="e">
        <f>EUR1Y!AX1659</f>
        <v>#VALUE!</v>
      </c>
      <c r="N1660" s="102">
        <f>EUR1Y!AY1659</f>
        <v>1.4809908380466186E-2</v>
      </c>
      <c r="O1660" s="220" t="e">
        <f t="shared" si="103"/>
        <v>#VALUE!</v>
      </c>
    </row>
    <row r="1661" spans="1:15" x14ac:dyDescent="0.2">
      <c r="A1661" s="57" t="s">
        <v>44</v>
      </c>
      <c r="B1661" s="219">
        <f>_xll.qlInterestRateIndexFixingDate(IborIndex&amp;"6M",C1661,Trigger)</f>
        <v>50924</v>
      </c>
      <c r="C1661" s="219">
        <f>_xll.qlCalendarAdvance(Calendar,C1660,A1661,"f",,Trigger)</f>
        <v>50928</v>
      </c>
      <c r="D1661" s="102" t="e">
        <f>EUR1M!AP1660</f>
        <v>#VALUE!</v>
      </c>
      <c r="E1661" s="102">
        <f>EUR1M!AQ1660</f>
        <v>1.3869637322466433E-2</v>
      </c>
      <c r="F1661" s="220" t="e">
        <f t="shared" si="100"/>
        <v>#VALUE!</v>
      </c>
      <c r="G1661" s="102" t="e">
        <f>EUR3M!AX1660</f>
        <v>#VALUE!</v>
      </c>
      <c r="H1661" s="102">
        <f>EUR3M!AY1660</f>
        <v>1.4183779998839604E-2</v>
      </c>
      <c r="I1661" s="220" t="e">
        <f t="shared" si="101"/>
        <v>#VALUE!</v>
      </c>
      <c r="J1661" s="102" t="e">
        <f>EUR6M!AX1660</f>
        <v>#VALUE!</v>
      </c>
      <c r="K1661" s="102">
        <f>EUR6M!AY1660</f>
        <v>1.434654389222188E-2</v>
      </c>
      <c r="L1661" s="220" t="e">
        <f t="shared" si="102"/>
        <v>#VALUE!</v>
      </c>
      <c r="M1661" s="102" t="e">
        <f>EUR1Y!AX1660</f>
        <v>#VALUE!</v>
      </c>
      <c r="N1661" s="102">
        <f>EUR1Y!AY1660</f>
        <v>1.4809966458929963E-2</v>
      </c>
      <c r="O1661" s="220" t="e">
        <f t="shared" si="103"/>
        <v>#VALUE!</v>
      </c>
    </row>
    <row r="1662" spans="1:15" x14ac:dyDescent="0.2">
      <c r="A1662" s="57" t="s">
        <v>44</v>
      </c>
      <c r="B1662" s="219">
        <f>_xll.qlInterestRateIndexFixingDate(IborIndex&amp;"6M",C1662,Trigger)</f>
        <v>50931</v>
      </c>
      <c r="C1662" s="219">
        <f>_xll.qlCalendarAdvance(Calendar,C1661,A1662,"f",,Trigger)</f>
        <v>50935</v>
      </c>
      <c r="D1662" s="102" t="e">
        <f>EUR1M!AP1661</f>
        <v>#VALUE!</v>
      </c>
      <c r="E1662" s="102">
        <f>EUR1M!AQ1661</f>
        <v>1.3869429685886003E-2</v>
      </c>
      <c r="F1662" s="220" t="e">
        <f t="shared" si="100"/>
        <v>#VALUE!</v>
      </c>
      <c r="G1662" s="102" t="e">
        <f>EUR3M!AX1661</f>
        <v>#VALUE!</v>
      </c>
      <c r="H1662" s="102">
        <f>EUR3M!AY1661</f>
        <v>1.4183564834054484E-2</v>
      </c>
      <c r="I1662" s="220" t="e">
        <f t="shared" si="101"/>
        <v>#VALUE!</v>
      </c>
      <c r="J1662" s="102" t="e">
        <f>EUR6M!AX1661</f>
        <v>#VALUE!</v>
      </c>
      <c r="K1662" s="102">
        <f>EUR6M!AY1661</f>
        <v>1.4346964403233683E-2</v>
      </c>
      <c r="L1662" s="220" t="e">
        <f t="shared" si="102"/>
        <v>#VALUE!</v>
      </c>
      <c r="M1662" s="102" t="e">
        <f>EUR1Y!AX1661</f>
        <v>#VALUE!</v>
      </c>
      <c r="N1662" s="102">
        <f>EUR1Y!AY1661</f>
        <v>1.4810071268809217E-2</v>
      </c>
      <c r="O1662" s="220" t="e">
        <f t="shared" si="103"/>
        <v>#VALUE!</v>
      </c>
    </row>
    <row r="1663" spans="1:15" x14ac:dyDescent="0.2">
      <c r="A1663" s="57" t="s">
        <v>44</v>
      </c>
      <c r="B1663" s="219">
        <f>_xll.qlInterestRateIndexFixingDate(IborIndex&amp;"6M",C1663,Trigger)</f>
        <v>50938</v>
      </c>
      <c r="C1663" s="219">
        <f>_xll.qlCalendarAdvance(Calendar,C1662,A1663,"f",,Trigger)</f>
        <v>50942</v>
      </c>
      <c r="D1663" s="102" t="e">
        <f>EUR1M!AP1662</f>
        <v>#VALUE!</v>
      </c>
      <c r="E1663" s="102">
        <f>EUR1M!AQ1662</f>
        <v>1.3869272811569966E-2</v>
      </c>
      <c r="F1663" s="220" t="e">
        <f t="shared" si="100"/>
        <v>#VALUE!</v>
      </c>
      <c r="G1663" s="102" t="e">
        <f>EUR3M!AX1662</f>
        <v>#VALUE!</v>
      </c>
      <c r="H1663" s="102">
        <f>EUR3M!AY1662</f>
        <v>1.4183408041861342E-2</v>
      </c>
      <c r="I1663" s="220" t="e">
        <f t="shared" si="101"/>
        <v>#VALUE!</v>
      </c>
      <c r="J1663" s="102" t="e">
        <f>EUR6M!AX1662</f>
        <v>#VALUE!</v>
      </c>
      <c r="K1663" s="102">
        <f>EUR6M!AY1662</f>
        <v>1.4347442271511964E-2</v>
      </c>
      <c r="L1663" s="220" t="e">
        <f t="shared" si="102"/>
        <v>#VALUE!</v>
      </c>
      <c r="M1663" s="102" t="e">
        <f>EUR1Y!AX1662</f>
        <v>#VALUE!</v>
      </c>
      <c r="N1663" s="102">
        <f>EUR1Y!AY1662</f>
        <v>1.4810221817534224E-2</v>
      </c>
      <c r="O1663" s="220" t="e">
        <f t="shared" si="103"/>
        <v>#VALUE!</v>
      </c>
    </row>
    <row r="1664" spans="1:15" x14ac:dyDescent="0.2">
      <c r="A1664" s="57" t="s">
        <v>44</v>
      </c>
      <c r="B1664" s="219">
        <f>_xll.qlInterestRateIndexFixingDate(IborIndex&amp;"6M",C1664,Trigger)</f>
        <v>50945</v>
      </c>
      <c r="C1664" s="219">
        <f>_xll.qlCalendarAdvance(Calendar,C1663,A1664,"f",,Trigger)</f>
        <v>50949</v>
      </c>
      <c r="D1664" s="102" t="e">
        <f>EUR1M!AP1663</f>
        <v>#VALUE!</v>
      </c>
      <c r="E1664" s="102">
        <f>EUR1M!AQ1663</f>
        <v>1.3868376218165531E-2</v>
      </c>
      <c r="F1664" s="220" t="e">
        <f t="shared" si="100"/>
        <v>#VALUE!</v>
      </c>
      <c r="G1664" s="102" t="e">
        <f>EUR3M!AX1663</f>
        <v>#VALUE!</v>
      </c>
      <c r="H1664" s="102">
        <f>EUR3M!AY1663</f>
        <v>1.418330982336366E-2</v>
      </c>
      <c r="I1664" s="220" t="e">
        <f t="shared" si="101"/>
        <v>#VALUE!</v>
      </c>
      <c r="J1664" s="102" t="e">
        <f>EUR6M!AX1663</f>
        <v>#VALUE!</v>
      </c>
      <c r="K1664" s="102">
        <f>EUR6M!AY1663</f>
        <v>1.4347977685838609E-2</v>
      </c>
      <c r="L1664" s="220" t="e">
        <f t="shared" si="102"/>
        <v>#VALUE!</v>
      </c>
      <c r="M1664" s="102" t="e">
        <f>EUR1Y!AX1663</f>
        <v>#VALUE!</v>
      </c>
      <c r="N1664" s="102">
        <f>EUR1Y!AY1663</f>
        <v>1.4809370414834142E-2</v>
      </c>
      <c r="O1664" s="220" t="e">
        <f t="shared" si="103"/>
        <v>#VALUE!</v>
      </c>
    </row>
    <row r="1665" spans="1:15" x14ac:dyDescent="0.2">
      <c r="A1665" s="57" t="s">
        <v>44</v>
      </c>
      <c r="B1665" s="219">
        <f>_xll.qlInterestRateIndexFixingDate(IborIndex&amp;"6M",C1665,Trigger)</f>
        <v>50952</v>
      </c>
      <c r="C1665" s="219">
        <f>_xll.qlCalendarAdvance(Calendar,C1664,A1665,"f",,Trigger)</f>
        <v>50956</v>
      </c>
      <c r="D1665" s="102" t="e">
        <f>EUR1M!AP1664</f>
        <v>#VALUE!</v>
      </c>
      <c r="E1665" s="102">
        <f>EUR1M!AQ1664</f>
        <v>1.3869112080713841E-2</v>
      </c>
      <c r="F1665" s="220" t="e">
        <f t="shared" si="100"/>
        <v>#VALUE!</v>
      </c>
      <c r="G1665" s="102" t="e">
        <f>EUR3M!AX1664</f>
        <v>#VALUE!</v>
      </c>
      <c r="H1665" s="102">
        <f>EUR3M!AY1664</f>
        <v>1.4183270379661442E-2</v>
      </c>
      <c r="I1665" s="220" t="e">
        <f t="shared" si="101"/>
        <v>#VALUE!</v>
      </c>
      <c r="J1665" s="102" t="e">
        <f>EUR6M!AX1664</f>
        <v>#VALUE!</v>
      </c>
      <c r="K1665" s="102">
        <f>EUR6M!AY1664</f>
        <v>1.4349615848867266E-2</v>
      </c>
      <c r="L1665" s="220" t="e">
        <f t="shared" si="102"/>
        <v>#VALUE!</v>
      </c>
      <c r="M1665" s="102" t="e">
        <f>EUR1Y!AX1664</f>
        <v>#VALUE!</v>
      </c>
      <c r="N1665" s="102">
        <f>EUR1Y!AY1664</f>
        <v>1.4810656143727931E-2</v>
      </c>
      <c r="O1665" s="220" t="e">
        <f t="shared" si="103"/>
        <v>#VALUE!</v>
      </c>
    </row>
    <row r="1666" spans="1:15" x14ac:dyDescent="0.2">
      <c r="A1666" s="57" t="s">
        <v>44</v>
      </c>
      <c r="B1666" s="219">
        <f>_xll.qlInterestRateIndexFixingDate(IborIndex&amp;"6M",C1666,Trigger)</f>
        <v>50959</v>
      </c>
      <c r="C1666" s="219">
        <f>_xll.qlCalendarAdvance(Calendar,C1665,A1666,"f",,Trigger)</f>
        <v>50963</v>
      </c>
      <c r="D1666" s="102" t="e">
        <f>EUR1M!AP1665</f>
        <v>#VALUE!</v>
      </c>
      <c r="E1666" s="102">
        <f>EUR1M!AQ1665</f>
        <v>1.386910858966639E-2</v>
      </c>
      <c r="F1666" s="220" t="e">
        <f t="shared" si="100"/>
        <v>#VALUE!</v>
      </c>
      <c r="G1666" s="102" t="e">
        <f>EUR3M!AX1665</f>
        <v>#VALUE!</v>
      </c>
      <c r="H1666" s="102">
        <f>EUR3M!AY1665</f>
        <v>1.418328991185991E-2</v>
      </c>
      <c r="I1666" s="220" t="e">
        <f t="shared" si="101"/>
        <v>#VALUE!</v>
      </c>
      <c r="J1666" s="102" t="e">
        <f>EUR6M!AX1665</f>
        <v>#VALUE!</v>
      </c>
      <c r="K1666" s="102">
        <f>EUR6M!AY1665</f>
        <v>1.4350279615184874E-2</v>
      </c>
      <c r="L1666" s="220" t="e">
        <f t="shared" si="102"/>
        <v>#VALUE!</v>
      </c>
      <c r="M1666" s="102" t="e">
        <f>EUR1Y!AX1665</f>
        <v>#VALUE!</v>
      </c>
      <c r="N1666" s="102">
        <f>EUR1Y!AY1665</f>
        <v>1.4810937918539675E-2</v>
      </c>
      <c r="O1666" s="220" t="e">
        <f t="shared" si="103"/>
        <v>#VALUE!</v>
      </c>
    </row>
    <row r="1667" spans="1:15" x14ac:dyDescent="0.2">
      <c r="A1667" s="57" t="s">
        <v>44</v>
      </c>
      <c r="B1667" s="219">
        <f>_xll.qlInterestRateIndexFixingDate(IborIndex&amp;"6M",C1667,Trigger)</f>
        <v>50966</v>
      </c>
      <c r="C1667" s="219">
        <f>_xll.qlCalendarAdvance(Calendar,C1666,A1667,"f",,Trigger)</f>
        <v>50970</v>
      </c>
      <c r="D1667" s="102" t="e">
        <f>EUR1M!AP1666</f>
        <v>#VALUE!</v>
      </c>
      <c r="E1667" s="102">
        <f>EUR1M!AQ1666</f>
        <v>1.3869156591868603E-2</v>
      </c>
      <c r="F1667" s="220" t="e">
        <f t="shared" si="100"/>
        <v>#VALUE!</v>
      </c>
      <c r="G1667" s="102" t="e">
        <f>EUR3M!AX1666</f>
        <v>#VALUE!</v>
      </c>
      <c r="H1667" s="102">
        <f>EUR3M!AY1666</f>
        <v>1.4183368621068625E-2</v>
      </c>
      <c r="I1667" s="220" t="e">
        <f t="shared" si="101"/>
        <v>#VALUE!</v>
      </c>
      <c r="J1667" s="102" t="e">
        <f>EUR6M!AX1666</f>
        <v>#VALUE!</v>
      </c>
      <c r="K1667" s="102">
        <f>EUR6M!AY1666</f>
        <v>1.4351001541318372E-2</v>
      </c>
      <c r="L1667" s="220" t="e">
        <f t="shared" si="102"/>
        <v>#VALUE!</v>
      </c>
      <c r="M1667" s="102" t="e">
        <f>EUR1Y!AX1666</f>
        <v>#VALUE!</v>
      </c>
      <c r="N1667" s="102">
        <f>EUR1Y!AY1666</f>
        <v>1.4811261426883701E-2</v>
      </c>
      <c r="O1667" s="220" t="e">
        <f t="shared" si="103"/>
        <v>#VALUE!</v>
      </c>
    </row>
    <row r="1668" spans="1:15" x14ac:dyDescent="0.2">
      <c r="A1668" s="57" t="s">
        <v>44</v>
      </c>
      <c r="B1668" s="219">
        <f>_xll.qlInterestRateIndexFixingDate(IborIndex&amp;"6M",C1668,Trigger)</f>
        <v>50973</v>
      </c>
      <c r="C1668" s="219">
        <f>_xll.qlCalendarAdvance(Calendar,C1667,A1668,"f",,Trigger)</f>
        <v>50977</v>
      </c>
      <c r="D1668" s="102" t="e">
        <f>EUR1M!AP1667</f>
        <v>#VALUE!</v>
      </c>
      <c r="E1668" s="102">
        <f>EUR1M!AQ1667</f>
        <v>1.3869256270064301E-2</v>
      </c>
      <c r="F1668" s="220" t="e">
        <f t="shared" ref="F1668:F1731" si="104">(D1668-E1668)*10000</f>
        <v>#VALUE!</v>
      </c>
      <c r="G1668" s="102" t="e">
        <f>EUR3M!AX1667</f>
        <v>#VALUE!</v>
      </c>
      <c r="H1668" s="102">
        <f>EUR3M!AY1667</f>
        <v>1.4183506708397154E-2</v>
      </c>
      <c r="I1668" s="220" t="e">
        <f t="shared" ref="I1668:I1731" si="105">(G1668-H1668)*10000</f>
        <v>#VALUE!</v>
      </c>
      <c r="J1668" s="102" t="e">
        <f>EUR6M!AX1667</f>
        <v>#VALUE!</v>
      </c>
      <c r="K1668" s="102">
        <f>EUR6M!AY1667</f>
        <v>1.4351781816093916E-2</v>
      </c>
      <c r="L1668" s="220" t="e">
        <f t="shared" ref="L1668:L1731" si="106">(J1668-K1668)*10000</f>
        <v>#VALUE!</v>
      </c>
      <c r="M1668" s="102" t="e">
        <f>EUR1Y!AX1667</f>
        <v>#VALUE!</v>
      </c>
      <c r="N1668" s="102">
        <f>EUR1Y!AY1667</f>
        <v>1.4811625658669739E-2</v>
      </c>
      <c r="O1668" s="220" t="e">
        <f t="shared" ref="O1668:O1731" si="107">(M1668-N1668)*10000</f>
        <v>#VALUE!</v>
      </c>
    </row>
    <row r="1669" spans="1:15" x14ac:dyDescent="0.2">
      <c r="A1669" s="57" t="s">
        <v>44</v>
      </c>
      <c r="B1669" s="219">
        <f>_xll.qlInterestRateIndexFixingDate(IborIndex&amp;"6M",C1669,Trigger)</f>
        <v>50980</v>
      </c>
      <c r="C1669" s="219">
        <f>_xll.qlCalendarAdvance(Calendar,C1668,A1669,"f",,Trigger)</f>
        <v>50984</v>
      </c>
      <c r="D1669" s="102" t="e">
        <f>EUR1M!AP1668</f>
        <v>#VALUE!</v>
      </c>
      <c r="E1669" s="102">
        <f>EUR1M!AQ1668</f>
        <v>1.3869407807007295E-2</v>
      </c>
      <c r="F1669" s="220" t="e">
        <f t="shared" si="104"/>
        <v>#VALUE!</v>
      </c>
      <c r="G1669" s="102" t="e">
        <f>EUR3M!AX1668</f>
        <v>#VALUE!</v>
      </c>
      <c r="H1669" s="102">
        <f>EUR3M!AY1668</f>
        <v>1.4183704374960271E-2</v>
      </c>
      <c r="I1669" s="220" t="e">
        <f t="shared" si="105"/>
        <v>#VALUE!</v>
      </c>
      <c r="J1669" s="102" t="e">
        <f>EUR6M!AX1668</f>
        <v>#VALUE!</v>
      </c>
      <c r="K1669" s="102">
        <f>EUR6M!AY1668</f>
        <v>1.4352620628344972E-2</v>
      </c>
      <c r="L1669" s="220" t="e">
        <f t="shared" si="106"/>
        <v>#VALUE!</v>
      </c>
      <c r="M1669" s="102" t="e">
        <f>EUR1Y!AX1668</f>
        <v>#VALUE!</v>
      </c>
      <c r="N1669" s="102">
        <f>EUR1Y!AY1668</f>
        <v>1.4812029600303358E-2</v>
      </c>
      <c r="O1669" s="220" t="e">
        <f t="shared" si="107"/>
        <v>#VALUE!</v>
      </c>
    </row>
    <row r="1670" spans="1:15" x14ac:dyDescent="0.2">
      <c r="A1670" s="57" t="s">
        <v>44</v>
      </c>
      <c r="B1670" s="219">
        <f>_xll.qlInterestRateIndexFixingDate(IborIndex&amp;"6M",C1670,Trigger)</f>
        <v>50987</v>
      </c>
      <c r="C1670" s="219">
        <f>_xll.qlCalendarAdvance(Calendar,C1669,A1670,"f",,Trigger)</f>
        <v>50991</v>
      </c>
      <c r="D1670" s="102" t="e">
        <f>EUR1M!AP1669</f>
        <v>#VALUE!</v>
      </c>
      <c r="E1670" s="102">
        <f>EUR1M!AQ1669</f>
        <v>1.3869611385446401E-2</v>
      </c>
      <c r="F1670" s="220" t="e">
        <f t="shared" si="104"/>
        <v>#VALUE!</v>
      </c>
      <c r="G1670" s="102" t="e">
        <f>EUR3M!AX1669</f>
        <v>#VALUE!</v>
      </c>
      <c r="H1670" s="102">
        <f>EUR3M!AY1669</f>
        <v>1.4183961821873625E-2</v>
      </c>
      <c r="I1670" s="220" t="e">
        <f t="shared" si="105"/>
        <v>#VALUE!</v>
      </c>
      <c r="J1670" s="102" t="e">
        <f>EUR6M!AX1669</f>
        <v>#VALUE!</v>
      </c>
      <c r="K1670" s="102">
        <f>EUR6M!AY1669</f>
        <v>1.4353518166909732E-2</v>
      </c>
      <c r="L1670" s="220" t="e">
        <f t="shared" si="106"/>
        <v>#VALUE!</v>
      </c>
      <c r="M1670" s="102" t="e">
        <f>EUR1Y!AX1669</f>
        <v>#VALUE!</v>
      </c>
      <c r="N1670" s="102">
        <f>EUR1Y!AY1669</f>
        <v>1.4812472234683377E-2</v>
      </c>
      <c r="O1670" s="220" t="e">
        <f t="shared" si="107"/>
        <v>#VALUE!</v>
      </c>
    </row>
    <row r="1671" spans="1:15" x14ac:dyDescent="0.2">
      <c r="A1671" s="57" t="s">
        <v>44</v>
      </c>
      <c r="B1671" s="219">
        <f>_xll.qlInterestRateIndexFixingDate(IborIndex&amp;"6M",C1671,Trigger)</f>
        <v>50994</v>
      </c>
      <c r="C1671" s="219">
        <f>_xll.qlCalendarAdvance(Calendar,C1670,A1671,"f",,Trigger)</f>
        <v>50998</v>
      </c>
      <c r="D1671" s="102" t="e">
        <f>EUR1M!AP1670</f>
        <v>#VALUE!</v>
      </c>
      <c r="E1671" s="102">
        <f>EUR1M!AQ1670</f>
        <v>1.386986718812544E-2</v>
      </c>
      <c r="F1671" s="220" t="e">
        <f t="shared" si="104"/>
        <v>#VALUE!</v>
      </c>
      <c r="G1671" s="102" t="e">
        <f>EUR3M!AX1670</f>
        <v>#VALUE!</v>
      </c>
      <c r="H1671" s="102">
        <f>EUR3M!AY1670</f>
        <v>1.4184279250255465E-2</v>
      </c>
      <c r="I1671" s="220" t="e">
        <f t="shared" si="105"/>
        <v>#VALUE!</v>
      </c>
      <c r="J1671" s="102" t="e">
        <f>EUR6M!AX1670</f>
        <v>#VALUE!</v>
      </c>
      <c r="K1671" s="102">
        <f>EUR6M!AY1670</f>
        <v>1.4354474620631547E-2</v>
      </c>
      <c r="L1671" s="220" t="e">
        <f t="shared" si="106"/>
        <v>#VALUE!</v>
      </c>
      <c r="M1671" s="102" t="e">
        <f>EUR1Y!AX1670</f>
        <v>#VALUE!</v>
      </c>
      <c r="N1671" s="102">
        <f>EUR1Y!AY1670</f>
        <v>1.4812952541202717E-2</v>
      </c>
      <c r="O1671" s="220" t="e">
        <f t="shared" si="107"/>
        <v>#VALUE!</v>
      </c>
    </row>
    <row r="1672" spans="1:15" x14ac:dyDescent="0.2">
      <c r="A1672" s="57" t="s">
        <v>44</v>
      </c>
      <c r="B1672" s="219">
        <f>_xll.qlInterestRateIndexFixingDate(IborIndex&amp;"6M",C1672,Trigger)</f>
        <v>51001</v>
      </c>
      <c r="C1672" s="219">
        <f>_xll.qlCalendarAdvance(Calendar,C1671,A1672,"f",,Trigger)</f>
        <v>51005</v>
      </c>
      <c r="D1672" s="102" t="e">
        <f>EUR1M!AP1671</f>
        <v>#VALUE!</v>
      </c>
      <c r="E1672" s="102">
        <f>EUR1M!AQ1671</f>
        <v>1.3870175397803219E-2</v>
      </c>
      <c r="F1672" s="220" t="e">
        <f t="shared" si="104"/>
        <v>#VALUE!</v>
      </c>
      <c r="G1672" s="102" t="e">
        <f>EUR3M!AX1671</f>
        <v>#VALUE!</v>
      </c>
      <c r="H1672" s="102">
        <f>EUR3M!AY1671</f>
        <v>1.4184656861226653E-2</v>
      </c>
      <c r="I1672" s="220" t="e">
        <f t="shared" si="105"/>
        <v>#VALUE!</v>
      </c>
      <c r="J1672" s="102" t="e">
        <f>EUR6M!AX1671</f>
        <v>#VALUE!</v>
      </c>
      <c r="K1672" s="102">
        <f>EUR6M!AY1671</f>
        <v>1.4355490178360212E-2</v>
      </c>
      <c r="L1672" s="220" t="e">
        <f t="shared" si="106"/>
        <v>#VALUE!</v>
      </c>
      <c r="M1672" s="102" t="e">
        <f>EUR1Y!AX1671</f>
        <v>#VALUE!</v>
      </c>
      <c r="N1672" s="102">
        <f>EUR1Y!AY1671</f>
        <v>1.4813469495748192E-2</v>
      </c>
      <c r="O1672" s="220" t="e">
        <f t="shared" si="107"/>
        <v>#VALUE!</v>
      </c>
    </row>
    <row r="1673" spans="1:15" x14ac:dyDescent="0.2">
      <c r="A1673" s="57" t="s">
        <v>44</v>
      </c>
      <c r="B1673" s="219">
        <f>_xll.qlInterestRateIndexFixingDate(IborIndex&amp;"6M",C1673,Trigger)</f>
        <v>51008</v>
      </c>
      <c r="C1673" s="219">
        <f>_xll.qlCalendarAdvance(Calendar,C1672,A1673,"f",,Trigger)</f>
        <v>51012</v>
      </c>
      <c r="D1673" s="102" t="e">
        <f>EUR1M!AP1672</f>
        <v>#VALUE!</v>
      </c>
      <c r="E1673" s="102">
        <f>EUR1M!AQ1672</f>
        <v>1.3870536197226058E-2</v>
      </c>
      <c r="F1673" s="220" t="e">
        <f t="shared" si="104"/>
        <v>#VALUE!</v>
      </c>
      <c r="G1673" s="102" t="e">
        <f>EUR3M!AX1672</f>
        <v>#VALUE!</v>
      </c>
      <c r="H1673" s="102">
        <f>EUR3M!AY1672</f>
        <v>1.4185094855914997E-2</v>
      </c>
      <c r="I1673" s="220" t="e">
        <f t="shared" si="105"/>
        <v>#VALUE!</v>
      </c>
      <c r="J1673" s="102" t="e">
        <f>EUR6M!AX1672</f>
        <v>#VALUE!</v>
      </c>
      <c r="K1673" s="102">
        <f>EUR6M!AY1672</f>
        <v>1.435503536444784E-2</v>
      </c>
      <c r="L1673" s="220" t="e">
        <f t="shared" si="106"/>
        <v>#VALUE!</v>
      </c>
      <c r="M1673" s="102" t="e">
        <f>EUR1Y!AX1672</f>
        <v>#VALUE!</v>
      </c>
      <c r="N1673" s="102">
        <f>EUR1Y!AY1672</f>
        <v>1.4814022070698771E-2</v>
      </c>
      <c r="O1673" s="220" t="e">
        <f t="shared" si="107"/>
        <v>#VALUE!</v>
      </c>
    </row>
    <row r="1674" spans="1:15" x14ac:dyDescent="0.2">
      <c r="A1674" s="57" t="s">
        <v>44</v>
      </c>
      <c r="B1674" s="219">
        <f>_xll.qlInterestRateIndexFixingDate(IborIndex&amp;"6M",C1674,Trigger)</f>
        <v>51015</v>
      </c>
      <c r="C1674" s="219">
        <f>_xll.qlCalendarAdvance(Calendar,C1673,A1674,"f",,Trigger)</f>
        <v>51019</v>
      </c>
      <c r="D1674" s="102" t="e">
        <f>EUR1M!AP1673</f>
        <v>#VALUE!</v>
      </c>
      <c r="E1674" s="102">
        <f>EUR1M!AQ1673</f>
        <v>1.3870949769150265E-2</v>
      </c>
      <c r="F1674" s="220" t="e">
        <f t="shared" si="104"/>
        <v>#VALUE!</v>
      </c>
      <c r="G1674" s="102" t="e">
        <f>EUR3M!AX1673</f>
        <v>#VALUE!</v>
      </c>
      <c r="H1674" s="102">
        <f>EUR3M!AY1673</f>
        <v>1.4185267207398201E-2</v>
      </c>
      <c r="I1674" s="220" t="e">
        <f t="shared" si="105"/>
        <v>#VALUE!</v>
      </c>
      <c r="J1674" s="102" t="e">
        <f>EUR6M!AX1673</f>
        <v>#VALUE!</v>
      </c>
      <c r="K1674" s="102">
        <f>EUR6M!AY1673</f>
        <v>1.4356152268870416E-2</v>
      </c>
      <c r="L1674" s="220" t="e">
        <f t="shared" si="106"/>
        <v>#VALUE!</v>
      </c>
      <c r="M1674" s="102" t="e">
        <f>EUR1Y!AX1673</f>
        <v>#VALUE!</v>
      </c>
      <c r="N1674" s="102">
        <f>EUR1Y!AY1673</f>
        <v>1.4814609234927096E-2</v>
      </c>
      <c r="O1674" s="220" t="e">
        <f t="shared" si="107"/>
        <v>#VALUE!</v>
      </c>
    </row>
    <row r="1675" spans="1:15" x14ac:dyDescent="0.2">
      <c r="A1675" s="57" t="s">
        <v>44</v>
      </c>
      <c r="B1675" s="219">
        <f>_xll.qlInterestRateIndexFixingDate(IborIndex&amp;"6M",C1675,Trigger)</f>
        <v>51022</v>
      </c>
      <c r="C1675" s="219">
        <f>_xll.qlCalendarAdvance(Calendar,C1674,A1675,"f",,Trigger)</f>
        <v>51026</v>
      </c>
      <c r="D1675" s="102" t="e">
        <f>EUR1M!AP1674</f>
        <v>#VALUE!</v>
      </c>
      <c r="E1675" s="102">
        <f>EUR1M!AQ1674</f>
        <v>1.3871416296322159E-2</v>
      </c>
      <c r="F1675" s="220" t="e">
        <f t="shared" si="104"/>
        <v>#VALUE!</v>
      </c>
      <c r="G1675" s="102" t="e">
        <f>EUR3M!AX1674</f>
        <v>#VALUE!</v>
      </c>
      <c r="H1675" s="102">
        <f>EUR3M!AY1674</f>
        <v>1.4185822171251534E-2</v>
      </c>
      <c r="I1675" s="220" t="e">
        <f t="shared" si="105"/>
        <v>#VALUE!</v>
      </c>
      <c r="J1675" s="102" t="e">
        <f>EUR6M!AX1674</f>
        <v>#VALUE!</v>
      </c>
      <c r="K1675" s="102">
        <f>EUR6M!AY1674</f>
        <v>1.4357328780429361E-2</v>
      </c>
      <c r="L1675" s="220" t="e">
        <f t="shared" si="106"/>
        <v>#VALUE!</v>
      </c>
      <c r="M1675" s="102" t="e">
        <f>EUR1Y!AX1674</f>
        <v>#VALUE!</v>
      </c>
      <c r="N1675" s="102">
        <f>EUR1Y!AY1674</f>
        <v>1.4815229953797096E-2</v>
      </c>
      <c r="O1675" s="220" t="e">
        <f t="shared" si="107"/>
        <v>#VALUE!</v>
      </c>
    </row>
    <row r="1676" spans="1:15" x14ac:dyDescent="0.2">
      <c r="A1676" s="57" t="s">
        <v>44</v>
      </c>
      <c r="B1676" s="219">
        <f>_xll.qlInterestRateIndexFixingDate(IborIndex&amp;"6M",C1676,Trigger)</f>
        <v>51029</v>
      </c>
      <c r="C1676" s="219">
        <f>_xll.qlCalendarAdvance(Calendar,C1675,A1676,"f",,Trigger)</f>
        <v>51033</v>
      </c>
      <c r="D1676" s="102" t="e">
        <f>EUR1M!AP1675</f>
        <v>#VALUE!</v>
      </c>
      <c r="E1676" s="102">
        <f>EUR1M!AQ1675</f>
        <v>1.3871935961503046E-2</v>
      </c>
      <c r="F1676" s="220" t="e">
        <f t="shared" si="104"/>
        <v>#VALUE!</v>
      </c>
      <c r="G1676" s="102" t="e">
        <f>EUR3M!AX1675</f>
        <v>#VALUE!</v>
      </c>
      <c r="H1676" s="102">
        <f>EUR3M!AY1675</f>
        <v>1.4186438105444853E-2</v>
      </c>
      <c r="I1676" s="220" t="e">
        <f t="shared" si="105"/>
        <v>#VALUE!</v>
      </c>
      <c r="J1676" s="102" t="e">
        <f>EUR6M!AX1675</f>
        <v>#VALUE!</v>
      </c>
      <c r="K1676" s="102">
        <f>EUR6M!AY1675</f>
        <v>1.435856508796351E-2</v>
      </c>
      <c r="L1676" s="220" t="e">
        <f t="shared" si="106"/>
        <v>#VALUE!</v>
      </c>
      <c r="M1676" s="102" t="e">
        <f>EUR1Y!AX1675</f>
        <v>#VALUE!</v>
      </c>
      <c r="N1676" s="102">
        <f>EUR1Y!AY1675</f>
        <v>1.4815883189165284E-2</v>
      </c>
      <c r="O1676" s="220" t="e">
        <f t="shared" si="107"/>
        <v>#VALUE!</v>
      </c>
    </row>
    <row r="1677" spans="1:15" x14ac:dyDescent="0.2">
      <c r="A1677" s="57" t="s">
        <v>44</v>
      </c>
      <c r="B1677" s="219">
        <f>_xll.qlInterestRateIndexFixingDate(IborIndex&amp;"6M",C1677,Trigger)</f>
        <v>51036</v>
      </c>
      <c r="C1677" s="219">
        <f>_xll.qlCalendarAdvance(Calendar,C1676,A1677,"f",,Trigger)</f>
        <v>51040</v>
      </c>
      <c r="D1677" s="102" t="e">
        <f>EUR1M!AP1676</f>
        <v>#VALUE!</v>
      </c>
      <c r="E1677" s="102">
        <f>EUR1M!AQ1676</f>
        <v>1.3872508947441742E-2</v>
      </c>
      <c r="F1677" s="220" t="e">
        <f t="shared" si="104"/>
        <v>#VALUE!</v>
      </c>
      <c r="G1677" s="102" t="e">
        <f>EUR3M!AX1676</f>
        <v>#VALUE!</v>
      </c>
      <c r="H1677" s="102">
        <f>EUR3M!AY1676</f>
        <v>1.4187115211106941E-2</v>
      </c>
      <c r="I1677" s="220" t="e">
        <f t="shared" si="105"/>
        <v>#VALUE!</v>
      </c>
      <c r="J1677" s="102" t="e">
        <f>EUR6M!AX1676</f>
        <v>#VALUE!</v>
      </c>
      <c r="K1677" s="102">
        <f>EUR6M!AY1676</f>
        <v>1.4359861380317408E-2</v>
      </c>
      <c r="L1677" s="220" t="e">
        <f t="shared" si="106"/>
        <v>#VALUE!</v>
      </c>
      <c r="M1677" s="102" t="e">
        <f>EUR1Y!AX1676</f>
        <v>#VALUE!</v>
      </c>
      <c r="N1677" s="102">
        <f>EUR1Y!AY1676</f>
        <v>1.4815444079266247E-2</v>
      </c>
      <c r="O1677" s="220" t="e">
        <f t="shared" si="107"/>
        <v>#VALUE!</v>
      </c>
    </row>
    <row r="1678" spans="1:15" x14ac:dyDescent="0.2">
      <c r="A1678" s="57" t="s">
        <v>44</v>
      </c>
      <c r="B1678" s="219">
        <f>_xll.qlInterestRateIndexFixingDate(IborIndex&amp;"6M",C1678,Trigger)</f>
        <v>51043</v>
      </c>
      <c r="C1678" s="219">
        <f>_xll.qlCalendarAdvance(Calendar,C1677,A1678,"f",,Trigger)</f>
        <v>51047</v>
      </c>
      <c r="D1678" s="102" t="e">
        <f>EUR1M!AP1677</f>
        <v>#VALUE!</v>
      </c>
      <c r="E1678" s="102">
        <f>EUR1M!AQ1677</f>
        <v>1.3873135436897055E-2</v>
      </c>
      <c r="F1678" s="220" t="e">
        <f t="shared" si="104"/>
        <v>#VALUE!</v>
      </c>
      <c r="G1678" s="102" t="e">
        <f>EUR3M!AX1677</f>
        <v>#VALUE!</v>
      </c>
      <c r="H1678" s="102">
        <f>EUR3M!AY1677</f>
        <v>1.4188197624649113E-2</v>
      </c>
      <c r="I1678" s="220" t="e">
        <f t="shared" si="105"/>
        <v>#VALUE!</v>
      </c>
      <c r="J1678" s="102" t="e">
        <f>EUR6M!AX1677</f>
        <v>#VALUE!</v>
      </c>
      <c r="K1678" s="102">
        <f>EUR6M!AY1677</f>
        <v>1.4361621551715709E-2</v>
      </c>
      <c r="L1678" s="220" t="e">
        <f t="shared" si="106"/>
        <v>#VALUE!</v>
      </c>
      <c r="M1678" s="102" t="e">
        <f>EUR1Y!AX1677</f>
        <v>#VALUE!</v>
      </c>
      <c r="N1678" s="102">
        <f>EUR1Y!AY1677</f>
        <v>1.4817283039278067E-2</v>
      </c>
      <c r="O1678" s="220" t="e">
        <f t="shared" si="107"/>
        <v>#VALUE!</v>
      </c>
    </row>
    <row r="1679" spans="1:15" x14ac:dyDescent="0.2">
      <c r="A1679" s="57" t="s">
        <v>44</v>
      </c>
      <c r="B1679" s="219">
        <f>_xll.qlInterestRateIndexFixingDate(IborIndex&amp;"6M",C1679,Trigger)</f>
        <v>51050</v>
      </c>
      <c r="C1679" s="219">
        <f>_xll.qlCalendarAdvance(Calendar,C1678,A1679,"f",,Trigger)</f>
        <v>51054</v>
      </c>
      <c r="D1679" s="102" t="e">
        <f>EUR1M!AP1678</f>
        <v>#VALUE!</v>
      </c>
      <c r="E1679" s="102">
        <f>EUR1M!AQ1678</f>
        <v>1.3873815612625295E-2</v>
      </c>
      <c r="F1679" s="220" t="e">
        <f t="shared" si="104"/>
        <v>#VALUE!</v>
      </c>
      <c r="G1679" s="102" t="e">
        <f>EUR3M!AX1678</f>
        <v>#VALUE!</v>
      </c>
      <c r="H1679" s="102">
        <f>EUR3M!AY1678</f>
        <v>1.4189002145409559E-2</v>
      </c>
      <c r="I1679" s="220" t="e">
        <f t="shared" si="105"/>
        <v>#VALUE!</v>
      </c>
      <c r="J1679" s="102" t="e">
        <f>EUR6M!AX1678</f>
        <v>#VALUE!</v>
      </c>
      <c r="K1679" s="102">
        <f>EUR6M!AY1678</f>
        <v>1.436304281418954E-2</v>
      </c>
      <c r="L1679" s="220" t="e">
        <f t="shared" si="106"/>
        <v>#VALUE!</v>
      </c>
      <c r="M1679" s="102" t="e">
        <f>EUR1Y!AX1678</f>
        <v>#VALUE!</v>
      </c>
      <c r="N1679" s="102">
        <f>EUR1Y!AY1678</f>
        <v>1.4818027560192118E-2</v>
      </c>
      <c r="O1679" s="220" t="e">
        <f t="shared" si="107"/>
        <v>#VALUE!</v>
      </c>
    </row>
    <row r="1680" spans="1:15" x14ac:dyDescent="0.2">
      <c r="A1680" s="57" t="s">
        <v>44</v>
      </c>
      <c r="B1680" s="219">
        <f>_xll.qlInterestRateIndexFixingDate(IborIndex&amp;"6M",C1680,Trigger)</f>
        <v>51057</v>
      </c>
      <c r="C1680" s="219">
        <f>_xll.qlCalendarAdvance(Calendar,C1679,A1680,"f",,Trigger)</f>
        <v>51061</v>
      </c>
      <c r="D1680" s="102" t="e">
        <f>EUR1M!AP1679</f>
        <v>#VALUE!</v>
      </c>
      <c r="E1680" s="102">
        <f>EUR1M!AQ1679</f>
        <v>1.3874549657382773E-2</v>
      </c>
      <c r="F1680" s="220" t="e">
        <f t="shared" si="104"/>
        <v>#VALUE!</v>
      </c>
      <c r="G1680" s="102" t="e">
        <f>EUR3M!AX1679</f>
        <v>#VALUE!</v>
      </c>
      <c r="H1680" s="102">
        <f>EUR3M!AY1679</f>
        <v>1.4189868457840047E-2</v>
      </c>
      <c r="I1680" s="220" t="e">
        <f t="shared" si="105"/>
        <v>#VALUE!</v>
      </c>
      <c r="J1680" s="102" t="e">
        <f>EUR6M!AX1679</f>
        <v>#VALUE!</v>
      </c>
      <c r="K1680" s="102">
        <f>EUR6M!AY1679</f>
        <v>1.4364524643957502E-2</v>
      </c>
      <c r="L1680" s="220" t="e">
        <f t="shared" si="106"/>
        <v>#VALUE!</v>
      </c>
      <c r="M1680" s="102" t="e">
        <f>EUR1Y!AX1679</f>
        <v>#VALUE!</v>
      </c>
      <c r="N1680" s="102">
        <f>EUR1Y!AY1679</f>
        <v>1.4818800409941098E-2</v>
      </c>
      <c r="O1680" s="220" t="e">
        <f t="shared" si="107"/>
        <v>#VALUE!</v>
      </c>
    </row>
    <row r="1681" spans="1:15" x14ac:dyDescent="0.2">
      <c r="A1681" s="57" t="s">
        <v>44</v>
      </c>
      <c r="B1681" s="219">
        <f>_xll.qlInterestRateIndexFixingDate(IborIndex&amp;"6M",C1681,Trigger)</f>
        <v>51064</v>
      </c>
      <c r="C1681" s="219">
        <f>_xll.qlCalendarAdvance(Calendar,C1680,A1681,"f",,Trigger)</f>
        <v>51068</v>
      </c>
      <c r="D1681" s="102" t="e">
        <f>EUR1M!AP1680</f>
        <v>#VALUE!</v>
      </c>
      <c r="E1681" s="102">
        <f>EUR1M!AQ1680</f>
        <v>1.38753377539233E-2</v>
      </c>
      <c r="F1681" s="220" t="e">
        <f t="shared" si="104"/>
        <v>#VALUE!</v>
      </c>
      <c r="G1681" s="102" t="e">
        <f>EUR3M!AX1680</f>
        <v>#VALUE!</v>
      </c>
      <c r="H1681" s="102">
        <f>EUR3M!AY1680</f>
        <v>1.4190796763087501E-2</v>
      </c>
      <c r="I1681" s="220" t="e">
        <f t="shared" si="105"/>
        <v>#VALUE!</v>
      </c>
      <c r="J1681" s="102" t="e">
        <f>EUR6M!AX1680</f>
        <v>#VALUE!</v>
      </c>
      <c r="K1681" s="102">
        <f>EUR6M!AY1680</f>
        <v>1.4366067229897143E-2</v>
      </c>
      <c r="L1681" s="220" t="e">
        <f t="shared" si="106"/>
        <v>#VALUE!</v>
      </c>
      <c r="M1681" s="102" t="e">
        <f>EUR1Y!AX1680</f>
        <v>#VALUE!</v>
      </c>
      <c r="N1681" s="102">
        <f>EUR1Y!AY1680</f>
        <v>1.4819600532836428E-2</v>
      </c>
      <c r="O1681" s="220" t="e">
        <f t="shared" si="107"/>
        <v>#VALUE!</v>
      </c>
    </row>
    <row r="1682" spans="1:15" x14ac:dyDescent="0.2">
      <c r="A1682" s="57" t="s">
        <v>44</v>
      </c>
      <c r="B1682" s="219">
        <f>_xll.qlInterestRateIndexFixingDate(IborIndex&amp;"6M",C1682,Trigger)</f>
        <v>51071</v>
      </c>
      <c r="C1682" s="219">
        <f>_xll.qlCalendarAdvance(Calendar,C1681,A1682,"f",,Trigger)</f>
        <v>51075</v>
      </c>
      <c r="D1682" s="102" t="e">
        <f>EUR1M!AP1681</f>
        <v>#VALUE!</v>
      </c>
      <c r="E1682" s="102">
        <f>EUR1M!AQ1681</f>
        <v>1.3876180085013179E-2</v>
      </c>
      <c r="F1682" s="220" t="e">
        <f t="shared" si="104"/>
        <v>#VALUE!</v>
      </c>
      <c r="G1682" s="102" t="e">
        <f>EUR3M!AX1681</f>
        <v>#VALUE!</v>
      </c>
      <c r="H1682" s="102">
        <f>EUR3M!AY1681</f>
        <v>1.4191787262305798E-2</v>
      </c>
      <c r="I1682" s="220" t="e">
        <f t="shared" si="105"/>
        <v>#VALUE!</v>
      </c>
      <c r="J1682" s="102" t="e">
        <f>EUR6M!AX1681</f>
        <v>#VALUE!</v>
      </c>
      <c r="K1682" s="102">
        <f>EUR6M!AY1681</f>
        <v>1.4367249224368215E-2</v>
      </c>
      <c r="L1682" s="220" t="e">
        <f t="shared" si="106"/>
        <v>#VALUE!</v>
      </c>
      <c r="M1682" s="102" t="e">
        <f>EUR1Y!AX1681</f>
        <v>#VALUE!</v>
      </c>
      <c r="N1682" s="102">
        <f>EUR1Y!AY1681</f>
        <v>1.482042686967799E-2</v>
      </c>
      <c r="O1682" s="220" t="e">
        <f t="shared" si="107"/>
        <v>#VALUE!</v>
      </c>
    </row>
    <row r="1683" spans="1:15" x14ac:dyDescent="0.2">
      <c r="A1683" s="57" t="s">
        <v>44</v>
      </c>
      <c r="B1683" s="219">
        <f>_xll.qlInterestRateIndexFixingDate(IborIndex&amp;"6M",C1683,Trigger)</f>
        <v>51078</v>
      </c>
      <c r="C1683" s="219">
        <f>_xll.qlCalendarAdvance(Calendar,C1682,A1683,"f",,Trigger)</f>
        <v>51082</v>
      </c>
      <c r="D1683" s="102" t="e">
        <f>EUR1M!AP1682</f>
        <v>#VALUE!</v>
      </c>
      <c r="E1683" s="102">
        <f>EUR1M!AQ1682</f>
        <v>1.3877076833403723E-2</v>
      </c>
      <c r="F1683" s="220" t="e">
        <f t="shared" si="104"/>
        <v>#VALUE!</v>
      </c>
      <c r="G1683" s="102" t="e">
        <f>EUR3M!AX1682</f>
        <v>#VALUE!</v>
      </c>
      <c r="H1683" s="102">
        <f>EUR3M!AY1682</f>
        <v>1.4192840156647946E-2</v>
      </c>
      <c r="I1683" s="220" t="e">
        <f t="shared" si="105"/>
        <v>#VALUE!</v>
      </c>
      <c r="J1683" s="102" t="e">
        <f>EUR6M!AX1682</f>
        <v>#VALUE!</v>
      </c>
      <c r="K1683" s="102">
        <f>EUR6M!AY1682</f>
        <v>1.4368909391715546E-2</v>
      </c>
      <c r="L1683" s="220" t="e">
        <f t="shared" si="106"/>
        <v>#VALUE!</v>
      </c>
      <c r="M1683" s="102" t="e">
        <f>EUR1Y!AX1682</f>
        <v>#VALUE!</v>
      </c>
      <c r="N1683" s="102">
        <f>EUR1Y!AY1682</f>
        <v>1.4821278357756514E-2</v>
      </c>
      <c r="O1683" s="220" t="e">
        <f t="shared" si="107"/>
        <v>#VALUE!</v>
      </c>
    </row>
    <row r="1684" spans="1:15" x14ac:dyDescent="0.2">
      <c r="A1684" s="57" t="s">
        <v>44</v>
      </c>
      <c r="B1684" s="219">
        <f>_xll.qlInterestRateIndexFixingDate(IborIndex&amp;"6M",C1684,Trigger)</f>
        <v>51085</v>
      </c>
      <c r="C1684" s="219">
        <f>_xll.qlCalendarAdvance(Calendar,C1683,A1684,"f",,Trigger)</f>
        <v>51089</v>
      </c>
      <c r="D1684" s="102" t="e">
        <f>EUR1M!AP1683</f>
        <v>#VALUE!</v>
      </c>
      <c r="E1684" s="102">
        <f>EUR1M!AQ1683</f>
        <v>1.3878028181861235E-2</v>
      </c>
      <c r="F1684" s="220" t="e">
        <f t="shared" si="104"/>
        <v>#VALUE!</v>
      </c>
      <c r="G1684" s="102" t="e">
        <f>EUR3M!AX1683</f>
        <v>#VALUE!</v>
      </c>
      <c r="H1684" s="102">
        <f>EUR3M!AY1683</f>
        <v>1.4193955647274771E-2</v>
      </c>
      <c r="I1684" s="220" t="e">
        <f t="shared" si="105"/>
        <v>#VALUE!</v>
      </c>
      <c r="J1684" s="102" t="e">
        <f>EUR6M!AX1683</f>
        <v>#VALUE!</v>
      </c>
      <c r="K1684" s="102">
        <f>EUR6M!AY1683</f>
        <v>1.4370630826484782E-2</v>
      </c>
      <c r="L1684" s="220" t="e">
        <f t="shared" si="106"/>
        <v>#VALUE!</v>
      </c>
      <c r="M1684" s="102" t="e">
        <f>EUR1Y!AX1683</f>
        <v>#VALUE!</v>
      </c>
      <c r="N1684" s="102">
        <f>EUR1Y!AY1683</f>
        <v>1.4822153930850977E-2</v>
      </c>
      <c r="O1684" s="220" t="e">
        <f t="shared" si="107"/>
        <v>#VALUE!</v>
      </c>
    </row>
    <row r="1685" spans="1:15" x14ac:dyDescent="0.2">
      <c r="A1685" s="57" t="s">
        <v>44</v>
      </c>
      <c r="B1685" s="219">
        <f>_xll.qlInterestRateIndexFixingDate(IborIndex&amp;"6M",C1685,Trigger)</f>
        <v>51092</v>
      </c>
      <c r="C1685" s="219">
        <f>_xll.qlCalendarAdvance(Calendar,C1684,A1685,"f",,Trigger)</f>
        <v>51096</v>
      </c>
      <c r="D1685" s="102" t="e">
        <f>EUR1M!AP1684</f>
        <v>#VALUE!</v>
      </c>
      <c r="E1685" s="102">
        <f>EUR1M!AQ1684</f>
        <v>1.3879378754329189E-2</v>
      </c>
      <c r="F1685" s="220" t="e">
        <f t="shared" si="104"/>
        <v>#VALUE!</v>
      </c>
      <c r="G1685" s="102" t="e">
        <f>EUR3M!AX1684</f>
        <v>#VALUE!</v>
      </c>
      <c r="H1685" s="102">
        <f>EUR3M!AY1684</f>
        <v>1.4195133935341888E-2</v>
      </c>
      <c r="I1685" s="220" t="e">
        <f t="shared" si="105"/>
        <v>#VALUE!</v>
      </c>
      <c r="J1685" s="102" t="e">
        <f>EUR6M!AX1684</f>
        <v>#VALUE!</v>
      </c>
      <c r="K1685" s="102">
        <f>EUR6M!AY1684</f>
        <v>1.4372412372712248E-2</v>
      </c>
      <c r="L1685" s="220" t="e">
        <f t="shared" si="106"/>
        <v>#VALUE!</v>
      </c>
      <c r="M1685" s="102" t="e">
        <f>EUR1Y!AX1684</f>
        <v>#VALUE!</v>
      </c>
      <c r="N1685" s="102">
        <f>EUR1Y!AY1684</f>
        <v>1.4823052519230334E-2</v>
      </c>
      <c r="O1685" s="220" t="e">
        <f t="shared" si="107"/>
        <v>#VALUE!</v>
      </c>
    </row>
    <row r="1686" spans="1:15" x14ac:dyDescent="0.2">
      <c r="A1686" s="57" t="s">
        <v>44</v>
      </c>
      <c r="B1686" s="219">
        <f>_xll.qlInterestRateIndexFixingDate(IborIndex&amp;"6M",C1686,Trigger)</f>
        <v>51099</v>
      </c>
      <c r="C1686" s="219">
        <f>_xll.qlCalendarAdvance(Calendar,C1685,A1686,"f",,Trigger)</f>
        <v>51103</v>
      </c>
      <c r="D1686" s="102" t="e">
        <f>EUR1M!AP1685</f>
        <v>#VALUE!</v>
      </c>
      <c r="E1686" s="102">
        <f>EUR1M!AQ1685</f>
        <v>1.3880095410012394E-2</v>
      </c>
      <c r="F1686" s="220" t="e">
        <f t="shared" si="104"/>
        <v>#VALUE!</v>
      </c>
      <c r="G1686" s="102" t="e">
        <f>EUR3M!AX1685</f>
        <v>#VALUE!</v>
      </c>
      <c r="H1686" s="102">
        <f>EUR3M!AY1685</f>
        <v>1.4196375222019679E-2</v>
      </c>
      <c r="I1686" s="220" t="e">
        <f t="shared" si="105"/>
        <v>#VALUE!</v>
      </c>
      <c r="J1686" s="102" t="e">
        <f>EUR6M!AX1685</f>
        <v>#VALUE!</v>
      </c>
      <c r="K1686" s="102">
        <f>EUR6M!AY1685</f>
        <v>1.4374689618237946E-2</v>
      </c>
      <c r="L1686" s="220" t="e">
        <f t="shared" si="106"/>
        <v>#VALUE!</v>
      </c>
      <c r="M1686" s="102" t="e">
        <f>EUR1Y!AX1685</f>
        <v>#VALUE!</v>
      </c>
      <c r="N1686" s="102">
        <f>EUR1Y!AY1685</f>
        <v>1.4823973049651572E-2</v>
      </c>
      <c r="O1686" s="220" t="e">
        <f t="shared" si="107"/>
        <v>#VALUE!</v>
      </c>
    </row>
    <row r="1687" spans="1:15" x14ac:dyDescent="0.2">
      <c r="A1687" s="57" t="s">
        <v>44</v>
      </c>
      <c r="B1687" s="219">
        <f>_xll.qlInterestRateIndexFixingDate(IborIndex&amp;"6M",C1687,Trigger)</f>
        <v>51106</v>
      </c>
      <c r="C1687" s="219">
        <f>_xll.qlCalendarAdvance(Calendar,C1686,A1687,"f",,Trigger)</f>
        <v>51110</v>
      </c>
      <c r="D1687" s="102" t="e">
        <f>EUR1M!AP1686</f>
        <v>#VALUE!</v>
      </c>
      <c r="E1687" s="102">
        <f>EUR1M!AQ1686</f>
        <v>1.3881211655236148E-2</v>
      </c>
      <c r="F1687" s="220" t="e">
        <f t="shared" si="104"/>
        <v>#VALUE!</v>
      </c>
      <c r="G1687" s="102" t="e">
        <f>EUR3M!AX1686</f>
        <v>#VALUE!</v>
      </c>
      <c r="H1687" s="102">
        <f>EUR3M!AY1686</f>
        <v>1.4197294948765479E-2</v>
      </c>
      <c r="I1687" s="220" t="e">
        <f t="shared" si="105"/>
        <v>#VALUE!</v>
      </c>
      <c r="J1687" s="102" t="e">
        <f>EUR6M!AX1686</f>
        <v>#VALUE!</v>
      </c>
      <c r="K1687" s="102">
        <f>EUR6M!AY1686</f>
        <v>1.4376586425758179E-2</v>
      </c>
      <c r="L1687" s="220" t="e">
        <f t="shared" si="106"/>
        <v>#VALUE!</v>
      </c>
      <c r="M1687" s="102" t="e">
        <f>EUR1Y!AX1686</f>
        <v>#VALUE!</v>
      </c>
      <c r="N1687" s="102">
        <f>EUR1Y!AY1686</f>
        <v>1.4824914445360785E-2</v>
      </c>
      <c r="O1687" s="220" t="e">
        <f t="shared" si="107"/>
        <v>#VALUE!</v>
      </c>
    </row>
    <row r="1688" spans="1:15" x14ac:dyDescent="0.2">
      <c r="A1688" s="57" t="s">
        <v>44</v>
      </c>
      <c r="B1688" s="219">
        <f>_xll.qlInterestRateIndexFixingDate(IborIndex&amp;"6M",C1688,Trigger)</f>
        <v>51113</v>
      </c>
      <c r="C1688" s="219">
        <f>_xll.qlCalendarAdvance(Calendar,C1687,A1688,"f",,Trigger)</f>
        <v>51117</v>
      </c>
      <c r="D1688" s="102" t="e">
        <f>EUR1M!AP1687</f>
        <v>#VALUE!</v>
      </c>
      <c r="E1688" s="102">
        <f>EUR1M!AQ1687</f>
        <v>1.3882383231569595E-2</v>
      </c>
      <c r="F1688" s="220" t="e">
        <f t="shared" si="104"/>
        <v>#VALUE!</v>
      </c>
      <c r="G1688" s="102" t="e">
        <f>EUR3M!AX1687</f>
        <v>#VALUE!</v>
      </c>
      <c r="H1688" s="102">
        <f>EUR3M!AY1687</f>
        <v>1.4198658215884011E-2</v>
      </c>
      <c r="I1688" s="220" t="e">
        <f t="shared" si="105"/>
        <v>#VALUE!</v>
      </c>
      <c r="J1688" s="102" t="e">
        <f>EUR6M!AX1687</f>
        <v>#VALUE!</v>
      </c>
      <c r="K1688" s="102">
        <f>EUR6M!AY1687</f>
        <v>1.4378534567271643E-2</v>
      </c>
      <c r="L1688" s="220" t="e">
        <f t="shared" si="106"/>
        <v>#VALUE!</v>
      </c>
      <c r="M1688" s="102" t="e">
        <f>EUR1Y!AX1687</f>
        <v>#VALUE!</v>
      </c>
      <c r="N1688" s="102">
        <f>EUR1Y!AY1687</f>
        <v>1.4825875626091879E-2</v>
      </c>
      <c r="O1688" s="220" t="e">
        <f t="shared" si="107"/>
        <v>#VALUE!</v>
      </c>
    </row>
    <row r="1689" spans="1:15" x14ac:dyDescent="0.2">
      <c r="A1689" s="57" t="s">
        <v>44</v>
      </c>
      <c r="B1689" s="219">
        <f>_xll.qlInterestRateIndexFixingDate(IborIndex&amp;"6M",C1689,Trigger)</f>
        <v>51120</v>
      </c>
      <c r="C1689" s="219">
        <f>_xll.qlCalendarAdvance(Calendar,C1688,A1689,"f",,Trigger)</f>
        <v>51124</v>
      </c>
      <c r="D1689" s="102" t="e">
        <f>EUR1M!AP1688</f>
        <v>#VALUE!</v>
      </c>
      <c r="E1689" s="102">
        <f>EUR1M!AQ1688</f>
        <v>1.3883610321786533E-2</v>
      </c>
      <c r="F1689" s="220" t="e">
        <f t="shared" si="104"/>
        <v>#VALUE!</v>
      </c>
      <c r="G1689" s="102" t="e">
        <f>EUR3M!AX1688</f>
        <v>#VALUE!</v>
      </c>
      <c r="H1689" s="102">
        <f>EUR3M!AY1688</f>
        <v>1.4200085068246868E-2</v>
      </c>
      <c r="I1689" s="220" t="e">
        <f t="shared" si="105"/>
        <v>#VALUE!</v>
      </c>
      <c r="J1689" s="102" t="e">
        <f>EUR6M!AX1688</f>
        <v>#VALUE!</v>
      </c>
      <c r="K1689" s="102">
        <f>EUR6M!AY1688</f>
        <v>1.4380531202464996E-2</v>
      </c>
      <c r="L1689" s="220" t="e">
        <f t="shared" si="106"/>
        <v>#VALUE!</v>
      </c>
      <c r="M1689" s="102" t="e">
        <f>EUR1Y!AX1688</f>
        <v>#VALUE!</v>
      </c>
      <c r="N1689" s="102">
        <f>EUR1Y!AY1688</f>
        <v>1.4826855508066786E-2</v>
      </c>
      <c r="O1689" s="220" t="e">
        <f t="shared" si="107"/>
        <v>#VALUE!</v>
      </c>
    </row>
    <row r="1690" spans="1:15" x14ac:dyDescent="0.2">
      <c r="A1690" s="57" t="s">
        <v>44</v>
      </c>
      <c r="B1690" s="219">
        <f>_xll.qlInterestRateIndexFixingDate(IborIndex&amp;"6M",C1690,Trigger)</f>
        <v>51126</v>
      </c>
      <c r="C1690" s="219">
        <f>_xll.qlCalendarAdvance(Calendar,C1689,A1690,"f",,Trigger)</f>
        <v>51131</v>
      </c>
      <c r="D1690" s="102" t="e">
        <f>EUR1M!AP1689</f>
        <v>#VALUE!</v>
      </c>
      <c r="E1690" s="102">
        <f>EUR1M!AQ1689</f>
        <v>1.3884893108648266E-2</v>
      </c>
      <c r="F1690" s="220" t="e">
        <f t="shared" si="104"/>
        <v>#VALUE!</v>
      </c>
      <c r="G1690" s="102" t="e">
        <f>EUR3M!AX1689</f>
        <v>#VALUE!</v>
      </c>
      <c r="H1690" s="102">
        <f>EUR3M!AY1689</f>
        <v>1.4201575707020601E-2</v>
      </c>
      <c r="I1690" s="220" t="e">
        <f t="shared" si="105"/>
        <v>#VALUE!</v>
      </c>
      <c r="J1690" s="102" t="e">
        <f>EUR6M!AX1689</f>
        <v>#VALUE!</v>
      </c>
      <c r="K1690" s="102">
        <f>EUR6M!AY1689</f>
        <v>1.438257348184405E-2</v>
      </c>
      <c r="L1690" s="220" t="e">
        <f t="shared" si="106"/>
        <v>#VALUE!</v>
      </c>
      <c r="M1690" s="102" t="e">
        <f>EUR1Y!AX1689</f>
        <v>#VALUE!</v>
      </c>
      <c r="N1690" s="102">
        <f>EUR1Y!AY1689</f>
        <v>1.4827853003995686E-2</v>
      </c>
      <c r="O1690" s="220" t="e">
        <f t="shared" si="107"/>
        <v>#VALUE!</v>
      </c>
    </row>
    <row r="1691" spans="1:15" x14ac:dyDescent="0.2">
      <c r="A1691" s="57" t="s">
        <v>44</v>
      </c>
      <c r="B1691" s="219">
        <f>_xll.qlInterestRateIndexFixingDate(IborIndex&amp;"6M",C1691,Trigger)</f>
        <v>51134</v>
      </c>
      <c r="C1691" s="219">
        <f>_xll.qlCalendarAdvance(Calendar,C1690,A1691,"f",,Trigger)</f>
        <v>51138</v>
      </c>
      <c r="D1691" s="102" t="e">
        <f>EUR1M!AP1690</f>
        <v>#VALUE!</v>
      </c>
      <c r="E1691" s="102">
        <f>EUR1M!AQ1690</f>
        <v>1.3886231774916102E-2</v>
      </c>
      <c r="F1691" s="220" t="e">
        <f t="shared" si="104"/>
        <v>#VALUE!</v>
      </c>
      <c r="G1691" s="102" t="e">
        <f>EUR3M!AX1690</f>
        <v>#VALUE!</v>
      </c>
      <c r="H1691" s="102">
        <f>EUR3M!AY1690</f>
        <v>1.4203130333376163E-2</v>
      </c>
      <c r="I1691" s="220" t="e">
        <f t="shared" si="105"/>
        <v>#VALUE!</v>
      </c>
      <c r="J1691" s="102" t="e">
        <f>EUR6M!AX1690</f>
        <v>#VALUE!</v>
      </c>
      <c r="K1691" s="102">
        <f>EUR6M!AY1690</f>
        <v>1.4384206949413489E-2</v>
      </c>
      <c r="L1691" s="220" t="e">
        <f t="shared" si="106"/>
        <v>#VALUE!</v>
      </c>
      <c r="M1691" s="102" t="e">
        <f>EUR1Y!AX1690</f>
        <v>#VALUE!</v>
      </c>
      <c r="N1691" s="102">
        <f>EUR1Y!AY1690</f>
        <v>1.4828867023076129E-2</v>
      </c>
      <c r="O1691" s="220" t="e">
        <f t="shared" si="107"/>
        <v>#VALUE!</v>
      </c>
    </row>
    <row r="1692" spans="1:15" x14ac:dyDescent="0.2">
      <c r="A1692" s="57" t="s">
        <v>44</v>
      </c>
      <c r="B1692" s="219">
        <f>_xll.qlInterestRateIndexFixingDate(IborIndex&amp;"6M",C1692,Trigger)</f>
        <v>51141</v>
      </c>
      <c r="C1692" s="219">
        <f>_xll.qlCalendarAdvance(Calendar,C1691,A1692,"f",,Trigger)</f>
        <v>51145</v>
      </c>
      <c r="D1692" s="102" t="e">
        <f>EUR1M!AP1691</f>
        <v>#VALUE!</v>
      </c>
      <c r="E1692" s="102">
        <f>EUR1M!AQ1691</f>
        <v>1.3887626503368833E-2</v>
      </c>
      <c r="F1692" s="220" t="e">
        <f t="shared" si="104"/>
        <v>#VALUE!</v>
      </c>
      <c r="G1692" s="102" t="e">
        <f>EUR3M!AX1691</f>
        <v>#VALUE!</v>
      </c>
      <c r="H1692" s="102">
        <f>EUR3M!AY1691</f>
        <v>1.4204749148490648E-2</v>
      </c>
      <c r="I1692" s="220" t="e">
        <f t="shared" si="105"/>
        <v>#VALUE!</v>
      </c>
      <c r="J1692" s="102" t="e">
        <f>EUR6M!AX1691</f>
        <v>#VALUE!</v>
      </c>
      <c r="K1692" s="102">
        <f>EUR6M!AY1691</f>
        <v>1.4386330234092994E-2</v>
      </c>
      <c r="L1692" s="220" t="e">
        <f t="shared" si="106"/>
        <v>#VALUE!</v>
      </c>
      <c r="M1692" s="102" t="e">
        <f>EUR1Y!AX1691</f>
        <v>#VALUE!</v>
      </c>
      <c r="N1692" s="102">
        <f>EUR1Y!AY1691</f>
        <v>1.4829896470992605E-2</v>
      </c>
      <c r="O1692" s="220" t="e">
        <f t="shared" si="107"/>
        <v>#VALUE!</v>
      </c>
    </row>
    <row r="1693" spans="1:15" x14ac:dyDescent="0.2">
      <c r="A1693" s="57" t="s">
        <v>44</v>
      </c>
      <c r="B1693" s="219">
        <f>_xll.qlInterestRateIndexFixingDate(IborIndex&amp;"6M",C1693,Trigger)</f>
        <v>51148</v>
      </c>
      <c r="C1693" s="219">
        <f>_xll.qlCalendarAdvance(Calendar,C1692,A1693,"f",,Trigger)</f>
        <v>51152</v>
      </c>
      <c r="D1693" s="102" t="e">
        <f>EUR1M!AP1692</f>
        <v>#VALUE!</v>
      </c>
      <c r="E1693" s="102">
        <f>EUR1M!AQ1692</f>
        <v>1.3889077476762768E-2</v>
      </c>
      <c r="F1693" s="220" t="e">
        <f t="shared" si="104"/>
        <v>#VALUE!</v>
      </c>
      <c r="G1693" s="102" t="e">
        <f>EUR3M!AX1692</f>
        <v>#VALUE!</v>
      </c>
      <c r="H1693" s="102">
        <f>EUR3M!AY1692</f>
        <v>1.4206432353544666E-2</v>
      </c>
      <c r="I1693" s="220" t="e">
        <f t="shared" si="105"/>
        <v>#VALUE!</v>
      </c>
      <c r="J1693" s="102" t="e">
        <f>EUR6M!AX1692</f>
        <v>#VALUE!</v>
      </c>
      <c r="K1693" s="102">
        <f>EUR6M!AY1692</f>
        <v>1.4388490842591263E-2</v>
      </c>
      <c r="L1693" s="220" t="e">
        <f t="shared" si="106"/>
        <v>#VALUE!</v>
      </c>
      <c r="M1693" s="102" t="e">
        <f>EUR1Y!AX1692</f>
        <v>#VALUE!</v>
      </c>
      <c r="N1693" s="102">
        <f>EUR1Y!AY1692</f>
        <v>1.4830940249917419E-2</v>
      </c>
      <c r="O1693" s="220" t="e">
        <f t="shared" si="107"/>
        <v>#VALUE!</v>
      </c>
    </row>
    <row r="1694" spans="1:15" x14ac:dyDescent="0.2">
      <c r="A1694" s="57" t="s">
        <v>44</v>
      </c>
      <c r="B1694" s="219">
        <f>_xll.qlInterestRateIndexFixingDate(IborIndex&amp;"6M",C1694,Trigger)</f>
        <v>51155</v>
      </c>
      <c r="C1694" s="219">
        <f>_xll.qlCalendarAdvance(Calendar,C1693,A1694,"f",,Trigger)</f>
        <v>51159</v>
      </c>
      <c r="D1694" s="102" t="e">
        <f>EUR1M!AP1693</f>
        <v>#VALUE!</v>
      </c>
      <c r="E1694" s="102">
        <f>EUR1M!AQ1693</f>
        <v>1.3890584877876699E-2</v>
      </c>
      <c r="F1694" s="220" t="e">
        <f t="shared" si="104"/>
        <v>#VALUE!</v>
      </c>
      <c r="G1694" s="102" t="e">
        <f>EUR3M!AX1693</f>
        <v>#VALUE!</v>
      </c>
      <c r="H1694" s="102">
        <f>EUR3M!AY1693</f>
        <v>1.4208180149716193E-2</v>
      </c>
      <c r="I1694" s="220" t="e">
        <f t="shared" si="105"/>
        <v>#VALUE!</v>
      </c>
      <c r="J1694" s="102" t="e">
        <f>EUR6M!AX1693</f>
        <v>#VALUE!</v>
      </c>
      <c r="K1694" s="102">
        <f>EUR6M!AY1693</f>
        <v>1.4390685873219292E-2</v>
      </c>
      <c r="L1694" s="220" t="e">
        <f t="shared" si="106"/>
        <v>#VALUE!</v>
      </c>
      <c r="M1694" s="102" t="e">
        <f>EUR1Y!AX1693</f>
        <v>#VALUE!</v>
      </c>
      <c r="N1694" s="102">
        <f>EUR1Y!AY1693</f>
        <v>1.4831997258509593E-2</v>
      </c>
      <c r="O1694" s="220" t="e">
        <f t="shared" si="107"/>
        <v>#VALUE!</v>
      </c>
    </row>
    <row r="1695" spans="1:15" x14ac:dyDescent="0.2">
      <c r="A1695" s="57" t="s">
        <v>44</v>
      </c>
      <c r="B1695" s="219">
        <f>_xll.qlInterestRateIndexFixingDate(IborIndex&amp;"6M",C1695,Trigger)</f>
        <v>51162</v>
      </c>
      <c r="C1695" s="219">
        <f>_xll.qlCalendarAdvance(Calendar,C1694,A1695,"f",,Trigger)</f>
        <v>51166</v>
      </c>
      <c r="D1695" s="102" t="e">
        <f>EUR1M!AP1694</f>
        <v>#VALUE!</v>
      </c>
      <c r="E1695" s="102">
        <f>EUR1M!AQ1694</f>
        <v>1.3890996407335571E-2</v>
      </c>
      <c r="F1695" s="220" t="e">
        <f t="shared" si="104"/>
        <v>#VALUE!</v>
      </c>
      <c r="G1695" s="102" t="e">
        <f>EUR3M!AX1694</f>
        <v>#VALUE!</v>
      </c>
      <c r="H1695" s="102">
        <f>EUR3M!AY1694</f>
        <v>1.4209571008263033E-2</v>
      </c>
      <c r="I1695" s="220" t="e">
        <f t="shared" si="105"/>
        <v>#VALUE!</v>
      </c>
      <c r="J1695" s="102" t="e">
        <f>EUR6M!AX1694</f>
        <v>#VALUE!</v>
      </c>
      <c r="K1695" s="102">
        <f>EUR6M!AY1694</f>
        <v>1.4392912415055031E-2</v>
      </c>
      <c r="L1695" s="220" t="e">
        <f t="shared" si="106"/>
        <v>#VALUE!</v>
      </c>
      <c r="M1695" s="102" t="e">
        <f>EUR1Y!AX1694</f>
        <v>#VALUE!</v>
      </c>
      <c r="N1695" s="102">
        <f>EUR1Y!AY1694</f>
        <v>1.483306639191488E-2</v>
      </c>
      <c r="O1695" s="220" t="e">
        <f t="shared" si="107"/>
        <v>#VALUE!</v>
      </c>
    </row>
    <row r="1696" spans="1:15" x14ac:dyDescent="0.2">
      <c r="A1696" s="57" t="s">
        <v>44</v>
      </c>
      <c r="B1696" s="219">
        <f>_xll.qlInterestRateIndexFixingDate(IborIndex&amp;"6M",C1696,Trigger)</f>
        <v>51169</v>
      </c>
      <c r="C1696" s="219">
        <f>_xll.qlCalendarAdvance(Calendar,C1695,A1696,"f",,Trigger)</f>
        <v>51173</v>
      </c>
      <c r="D1696" s="102" t="e">
        <f>EUR1M!AP1695</f>
        <v>#VALUE!</v>
      </c>
      <c r="E1696" s="102">
        <f>EUR1M!AQ1695</f>
        <v>1.3892604812281353E-2</v>
      </c>
      <c r="F1696" s="220" t="e">
        <f t="shared" si="104"/>
        <v>#VALUE!</v>
      </c>
      <c r="G1696" s="102" t="e">
        <f>EUR3M!AX1695</f>
        <v>#VALUE!</v>
      </c>
      <c r="H1696" s="102">
        <f>EUR3M!AY1695</f>
        <v>1.4211443836418702E-2</v>
      </c>
      <c r="I1696" s="220" t="e">
        <f t="shared" si="105"/>
        <v>#VALUE!</v>
      </c>
      <c r="J1696" s="102" t="e">
        <f>EUR6M!AX1695</f>
        <v>#VALUE!</v>
      </c>
      <c r="K1696" s="102">
        <f>EUR6M!AY1695</f>
        <v>1.439516754793942E-2</v>
      </c>
      <c r="L1696" s="220" t="e">
        <f t="shared" si="106"/>
        <v>#VALUE!</v>
      </c>
      <c r="M1696" s="102" t="e">
        <f>EUR1Y!AX1695</f>
        <v>#VALUE!</v>
      </c>
      <c r="N1696" s="102">
        <f>EUR1Y!AY1695</f>
        <v>1.4834146541765963E-2</v>
      </c>
      <c r="O1696" s="220" t="e">
        <f t="shared" si="107"/>
        <v>#VALUE!</v>
      </c>
    </row>
    <row r="1697" spans="1:15" x14ac:dyDescent="0.2">
      <c r="A1697" s="57" t="s">
        <v>44</v>
      </c>
      <c r="B1697" s="219">
        <f>_xll.qlInterestRateIndexFixingDate(IborIndex&amp;"6M",C1697,Trigger)</f>
        <v>51176</v>
      </c>
      <c r="C1697" s="219">
        <f>_xll.qlCalendarAdvance(Calendar,C1696,A1697,"f",,Trigger)</f>
        <v>51180</v>
      </c>
      <c r="D1697" s="102" t="e">
        <f>EUR1M!AP1696</f>
        <v>#VALUE!</v>
      </c>
      <c r="E1697" s="102">
        <f>EUR1M!AQ1696</f>
        <v>1.3894270147477992E-2</v>
      </c>
      <c r="F1697" s="220" t="e">
        <f t="shared" si="104"/>
        <v>#VALUE!</v>
      </c>
      <c r="G1697" s="102" t="e">
        <f>EUR3M!AX1696</f>
        <v>#VALUE!</v>
      </c>
      <c r="H1697" s="102">
        <f>EUR3M!AY1696</f>
        <v>1.4213381842313133E-2</v>
      </c>
      <c r="I1697" s="220" t="e">
        <f t="shared" si="105"/>
        <v>#VALUE!</v>
      </c>
      <c r="J1697" s="102" t="e">
        <f>EUR6M!AX1696</f>
        <v>#VALUE!</v>
      </c>
      <c r="K1697" s="102">
        <f>EUR6M!AY1696</f>
        <v>1.4397448342478587E-2</v>
      </c>
      <c r="L1697" s="220" t="e">
        <f t="shared" si="106"/>
        <v>#VALUE!</v>
      </c>
      <c r="M1697" s="102" t="e">
        <f>EUR1Y!AX1696</f>
        <v>#VALUE!</v>
      </c>
      <c r="N1697" s="102">
        <f>EUR1Y!AY1696</f>
        <v>1.4835236596182043E-2</v>
      </c>
      <c r="O1697" s="220" t="e">
        <f t="shared" si="107"/>
        <v>#VALUE!</v>
      </c>
    </row>
    <row r="1698" spans="1:15" x14ac:dyDescent="0.2">
      <c r="A1698" s="57" t="s">
        <v>44</v>
      </c>
      <c r="B1698" s="219">
        <f>_xll.qlInterestRateIndexFixingDate(IborIndex&amp;"6M",C1698,Trigger)</f>
        <v>51183</v>
      </c>
      <c r="C1698" s="219">
        <f>_xll.qlCalendarAdvance(Calendar,C1697,A1698,"f",,Trigger)</f>
        <v>51187</v>
      </c>
      <c r="D1698" s="102" t="e">
        <f>EUR1M!AP1697</f>
        <v>#VALUE!</v>
      </c>
      <c r="E1698" s="102">
        <f>EUR1M!AQ1697</f>
        <v>1.3895992595675857E-2</v>
      </c>
      <c r="F1698" s="220" t="e">
        <f t="shared" si="104"/>
        <v>#VALUE!</v>
      </c>
      <c r="G1698" s="102" t="e">
        <f>EUR3M!AX1697</f>
        <v>#VALUE!</v>
      </c>
      <c r="H1698" s="102">
        <f>EUR3M!AY1697</f>
        <v>1.4215384255431118E-2</v>
      </c>
      <c r="I1698" s="220" t="e">
        <f t="shared" si="105"/>
        <v>#VALUE!</v>
      </c>
      <c r="J1698" s="102" t="e">
        <f>EUR6M!AX1697</f>
        <v>#VALUE!</v>
      </c>
      <c r="K1698" s="102">
        <f>EUR6M!AY1697</f>
        <v>1.4399751860043853E-2</v>
      </c>
      <c r="L1698" s="220" t="e">
        <f t="shared" si="106"/>
        <v>#VALUE!</v>
      </c>
      <c r="M1698" s="102" t="e">
        <f>EUR1Y!AX1697</f>
        <v>#VALUE!</v>
      </c>
      <c r="N1698" s="102">
        <f>EUR1Y!AY1697</f>
        <v>1.4836335439768165E-2</v>
      </c>
      <c r="O1698" s="220" t="e">
        <f t="shared" si="107"/>
        <v>#VALUE!</v>
      </c>
    </row>
    <row r="1699" spans="1:15" x14ac:dyDescent="0.2">
      <c r="A1699" s="57" t="s">
        <v>44</v>
      </c>
      <c r="B1699" s="219">
        <f>_xll.qlInterestRateIndexFixingDate(IborIndex&amp;"6M",C1699,Trigger)</f>
        <v>51190</v>
      </c>
      <c r="C1699" s="219">
        <f>_xll.qlCalendarAdvance(Calendar,C1698,A1699,"f",,Trigger)</f>
        <v>51194</v>
      </c>
      <c r="D1699" s="102" t="e">
        <f>EUR1M!AP1698</f>
        <v>#VALUE!</v>
      </c>
      <c r="E1699" s="102">
        <f>EUR1M!AQ1698</f>
        <v>1.3899376301285734E-2</v>
      </c>
      <c r="F1699" s="220" t="e">
        <f t="shared" si="104"/>
        <v>#VALUE!</v>
      </c>
      <c r="G1699" s="102" t="e">
        <f>EUR3M!AX1698</f>
        <v>#VALUE!</v>
      </c>
      <c r="H1699" s="102">
        <f>EUR3M!AY1698</f>
        <v>1.4217446412498447E-2</v>
      </c>
      <c r="I1699" s="220" t="e">
        <f t="shared" si="105"/>
        <v>#VALUE!</v>
      </c>
      <c r="J1699" s="102" t="e">
        <f>EUR6M!AX1698</f>
        <v>#VALUE!</v>
      </c>
      <c r="K1699" s="102">
        <f>EUR6M!AY1698</f>
        <v>1.4403907361519289E-2</v>
      </c>
      <c r="L1699" s="220" t="e">
        <f t="shared" si="106"/>
        <v>#VALUE!</v>
      </c>
      <c r="M1699" s="102" t="e">
        <f>EUR1Y!AX1698</f>
        <v>#VALUE!</v>
      </c>
      <c r="N1699" s="102">
        <f>EUR1Y!AY1698</f>
        <v>1.483628964740364E-2</v>
      </c>
      <c r="O1699" s="220" t="e">
        <f t="shared" si="107"/>
        <v>#VALUE!</v>
      </c>
    </row>
    <row r="1700" spans="1:15" x14ac:dyDescent="0.2">
      <c r="A1700" s="57" t="s">
        <v>44</v>
      </c>
      <c r="B1700" s="219">
        <f>_xll.qlInterestRateIndexFixingDate(IborIndex&amp;"6M",C1700,Trigger)</f>
        <v>51197</v>
      </c>
      <c r="C1700" s="219">
        <f>_xll.qlCalendarAdvance(Calendar,C1699,A1700,"f",,Trigger)</f>
        <v>51201</v>
      </c>
      <c r="D1700" s="102" t="e">
        <f>EUR1M!AP1699</f>
        <v>#VALUE!</v>
      </c>
      <c r="E1700" s="102">
        <f>EUR1M!AQ1699</f>
        <v>1.3900824501787978E-2</v>
      </c>
      <c r="F1700" s="220" t="e">
        <f t="shared" si="104"/>
        <v>#VALUE!</v>
      </c>
      <c r="G1700" s="102" t="e">
        <f>EUR3M!AX1699</f>
        <v>#VALUE!</v>
      </c>
      <c r="H1700" s="102">
        <f>EUR3M!AY1699</f>
        <v>1.4220446968475813E-2</v>
      </c>
      <c r="I1700" s="220" t="e">
        <f t="shared" si="105"/>
        <v>#VALUE!</v>
      </c>
      <c r="J1700" s="102" t="e">
        <f>EUR6M!AX1699</f>
        <v>#VALUE!</v>
      </c>
      <c r="K1700" s="102">
        <f>EUR6M!AY1699</f>
        <v>1.4406246888506481E-2</v>
      </c>
      <c r="L1700" s="220" t="e">
        <f t="shared" si="106"/>
        <v>#VALUE!</v>
      </c>
      <c r="M1700" s="102" t="e">
        <f>EUR1Y!AX1699</f>
        <v>#VALUE!</v>
      </c>
      <c r="N1700" s="102">
        <f>EUR1Y!AY1699</f>
        <v>1.4837403280143857E-2</v>
      </c>
      <c r="O1700" s="220" t="e">
        <f t="shared" si="107"/>
        <v>#VALUE!</v>
      </c>
    </row>
    <row r="1701" spans="1:15" x14ac:dyDescent="0.2">
      <c r="A1701" s="57" t="s">
        <v>44</v>
      </c>
      <c r="B1701" s="219">
        <f>_xll.qlInterestRateIndexFixingDate(IborIndex&amp;"6M",C1701,Trigger)</f>
        <v>51204</v>
      </c>
      <c r="C1701" s="219">
        <f>_xll.qlCalendarAdvance(Calendar,C1700,A1701,"f",,Trigger)</f>
        <v>51208</v>
      </c>
      <c r="D1701" s="102" t="e">
        <f>EUR1M!AP1700</f>
        <v>#VALUE!</v>
      </c>
      <c r="E1701" s="102">
        <f>EUR1M!AQ1700</f>
        <v>1.3902732014530739E-2</v>
      </c>
      <c r="F1701" s="220" t="e">
        <f t="shared" si="104"/>
        <v>#VALUE!</v>
      </c>
      <c r="G1701" s="102" t="e">
        <f>EUR3M!AX1700</f>
        <v>#VALUE!</v>
      </c>
      <c r="H1701" s="102">
        <f>EUR3M!AY1700</f>
        <v>1.4222616136047464E-2</v>
      </c>
      <c r="I1701" s="220" t="e">
        <f t="shared" si="105"/>
        <v>#VALUE!</v>
      </c>
      <c r="J1701" s="102" t="e">
        <f>EUR6M!AX1700</f>
        <v>#VALUE!</v>
      </c>
      <c r="K1701" s="102">
        <f>EUR6M!AY1700</f>
        <v>1.4408599644690335E-2</v>
      </c>
      <c r="L1701" s="220" t="e">
        <f t="shared" si="106"/>
        <v>#VALUE!</v>
      </c>
      <c r="M1701" s="102" t="e">
        <f>EUR1Y!AX1700</f>
        <v>#VALUE!</v>
      </c>
      <c r="N1701" s="102">
        <f>EUR1Y!AY1700</f>
        <v>1.4838522426420659E-2</v>
      </c>
      <c r="O1701" s="220" t="e">
        <f t="shared" si="107"/>
        <v>#VALUE!</v>
      </c>
    </row>
    <row r="1702" spans="1:15" x14ac:dyDescent="0.2">
      <c r="A1702" s="57" t="s">
        <v>44</v>
      </c>
      <c r="B1702" s="219">
        <f>_xll.qlInterestRateIndexFixingDate(IborIndex&amp;"6M",C1702,Trigger)</f>
        <v>51211</v>
      </c>
      <c r="C1702" s="219">
        <f>_xll.qlCalendarAdvance(Calendar,C1701,A1702,"f",,Trigger)</f>
        <v>51215</v>
      </c>
      <c r="D1702" s="102" t="e">
        <f>EUR1M!AP1701</f>
        <v>#VALUE!</v>
      </c>
      <c r="E1702" s="102">
        <f>EUR1M!AQ1701</f>
        <v>1.3904697417181366E-2</v>
      </c>
      <c r="F1702" s="220" t="e">
        <f t="shared" si="104"/>
        <v>#VALUE!</v>
      </c>
      <c r="G1702" s="102" t="e">
        <f>EUR3M!AX1701</f>
        <v>#VALUE!</v>
      </c>
      <c r="H1702" s="102">
        <f>EUR3M!AY1701</f>
        <v>1.4224826932646296E-2</v>
      </c>
      <c r="I1702" s="220" t="e">
        <f t="shared" si="105"/>
        <v>#VALUE!</v>
      </c>
      <c r="J1702" s="102" t="e">
        <f>EUR6M!AX1701</f>
        <v>#VALUE!</v>
      </c>
      <c r="K1702" s="102">
        <f>EUR6M!AY1701</f>
        <v>1.4410962716920273E-2</v>
      </c>
      <c r="L1702" s="220" t="e">
        <f t="shared" si="106"/>
        <v>#VALUE!</v>
      </c>
      <c r="M1702" s="102" t="e">
        <f>EUR1Y!AX1701</f>
        <v>#VALUE!</v>
      </c>
      <c r="N1702" s="102">
        <f>EUR1Y!AY1701</f>
        <v>1.4839645947778798E-2</v>
      </c>
      <c r="O1702" s="220" t="e">
        <f t="shared" si="107"/>
        <v>#VALUE!</v>
      </c>
    </row>
    <row r="1703" spans="1:15" x14ac:dyDescent="0.2">
      <c r="A1703" s="57" t="s">
        <v>44</v>
      </c>
      <c r="B1703" s="219">
        <f>_xll.qlInterestRateIndexFixingDate(IborIndex&amp;"6M",C1703,Trigger)</f>
        <v>51218</v>
      </c>
      <c r="C1703" s="219">
        <f>_xll.qlCalendarAdvance(Calendar,C1702,A1703,"f",,Trigger)</f>
        <v>51222</v>
      </c>
      <c r="D1703" s="102" t="e">
        <f>EUR1M!AP1702</f>
        <v>#VALUE!</v>
      </c>
      <c r="E1703" s="102">
        <f>EUR1M!AQ1702</f>
        <v>1.3906720892513658E-2</v>
      </c>
      <c r="F1703" s="220" t="e">
        <f t="shared" si="104"/>
        <v>#VALUE!</v>
      </c>
      <c r="G1703" s="102" t="e">
        <f>EUR3M!AX1702</f>
        <v>#VALUE!</v>
      </c>
      <c r="H1703" s="102">
        <f>EUR3M!AY1702</f>
        <v>1.4227073776253117E-2</v>
      </c>
      <c r="I1703" s="220" t="e">
        <f t="shared" si="105"/>
        <v>#VALUE!</v>
      </c>
      <c r="J1703" s="102" t="e">
        <f>EUR6M!AX1702</f>
        <v>#VALUE!</v>
      </c>
      <c r="K1703" s="102">
        <f>EUR6M!AY1702</f>
        <v>1.441196350078062E-2</v>
      </c>
      <c r="L1703" s="220" t="e">
        <f t="shared" si="106"/>
        <v>#VALUE!</v>
      </c>
      <c r="M1703" s="102" t="e">
        <f>EUR1Y!AX1702</f>
        <v>#VALUE!</v>
      </c>
      <c r="N1703" s="102">
        <f>EUR1Y!AY1702</f>
        <v>1.4840772702221752E-2</v>
      </c>
      <c r="O1703" s="220" t="e">
        <f t="shared" si="107"/>
        <v>#VALUE!</v>
      </c>
    </row>
    <row r="1704" spans="1:15" x14ac:dyDescent="0.2">
      <c r="A1704" s="57" t="s">
        <v>44</v>
      </c>
      <c r="B1704" s="219">
        <f>_xll.qlInterestRateIndexFixingDate(IborIndex&amp;"6M",C1704,Trigger)</f>
        <v>51223</v>
      </c>
      <c r="C1704" s="219">
        <f>_xll.qlCalendarAdvance(Calendar,C1703,A1704,"f",,Trigger)</f>
        <v>51229</v>
      </c>
      <c r="D1704" s="102" t="e">
        <f>EUR1M!AP1703</f>
        <v>#VALUE!</v>
      </c>
      <c r="E1704" s="102">
        <f>EUR1M!AQ1703</f>
        <v>1.3908802623306404E-2</v>
      </c>
      <c r="F1704" s="220" t="e">
        <f t="shared" si="104"/>
        <v>#VALUE!</v>
      </c>
      <c r="G1704" s="102" t="e">
        <f>EUR3M!AX1703</f>
        <v>#VALUE!</v>
      </c>
      <c r="H1704" s="102">
        <f>EUR3M!AY1703</f>
        <v>1.4228902995553752E-2</v>
      </c>
      <c r="I1704" s="220" t="e">
        <f t="shared" si="105"/>
        <v>#VALUE!</v>
      </c>
      <c r="J1704" s="102" t="e">
        <f>EUR6M!AX1703</f>
        <v>#VALUE!</v>
      </c>
      <c r="K1704" s="102">
        <f>EUR6M!AY1703</f>
        <v>1.4414340458859727E-2</v>
      </c>
      <c r="L1704" s="220" t="e">
        <f t="shared" si="106"/>
        <v>#VALUE!</v>
      </c>
      <c r="M1704" s="102" t="e">
        <f>EUR1Y!AX1703</f>
        <v>#VALUE!</v>
      </c>
      <c r="N1704" s="102">
        <f>EUR1Y!AY1703</f>
        <v>1.4841901544208872E-2</v>
      </c>
      <c r="O1704" s="220" t="e">
        <f t="shared" si="107"/>
        <v>#VALUE!</v>
      </c>
    </row>
    <row r="1705" spans="1:15" x14ac:dyDescent="0.2">
      <c r="A1705" s="57" t="s">
        <v>44</v>
      </c>
      <c r="B1705" s="219">
        <f>_xll.qlInterestRateIndexFixingDate(IborIndex&amp;"6M",C1705,Trigger)</f>
        <v>51232</v>
      </c>
      <c r="C1705" s="219">
        <f>_xll.qlCalendarAdvance(Calendar,C1704,A1705,"f",,Trigger)</f>
        <v>51236</v>
      </c>
      <c r="D1705" s="102" t="e">
        <f>EUR1M!AP1704</f>
        <v>#VALUE!</v>
      </c>
      <c r="E1705" s="102">
        <f>EUR1M!AQ1704</f>
        <v>1.3910942792343395E-2</v>
      </c>
      <c r="F1705" s="220" t="e">
        <f t="shared" si="104"/>
        <v>#VALUE!</v>
      </c>
      <c r="G1705" s="102" t="e">
        <f>EUR3M!AX1704</f>
        <v>#VALUE!</v>
      </c>
      <c r="H1705" s="102">
        <f>EUR3M!AY1704</f>
        <v>1.4231204724747809E-2</v>
      </c>
      <c r="I1705" s="220" t="e">
        <f t="shared" si="105"/>
        <v>#VALUE!</v>
      </c>
      <c r="J1705" s="102" t="e">
        <f>EUR6M!AX1704</f>
        <v>#VALUE!</v>
      </c>
      <c r="K1705" s="102">
        <f>EUR6M!AY1704</f>
        <v>1.4416719216560708E-2</v>
      </c>
      <c r="L1705" s="220" t="e">
        <f t="shared" si="106"/>
        <v>#VALUE!</v>
      </c>
      <c r="M1705" s="102" t="e">
        <f>EUR1Y!AX1704</f>
        <v>#VALUE!</v>
      </c>
      <c r="N1705" s="102">
        <f>EUR1Y!AY1704</f>
        <v>1.4843031324657792E-2</v>
      </c>
      <c r="O1705" s="220" t="e">
        <f t="shared" si="107"/>
        <v>#VALUE!</v>
      </c>
    </row>
    <row r="1706" spans="1:15" x14ac:dyDescent="0.2">
      <c r="A1706" s="57" t="s">
        <v>44</v>
      </c>
      <c r="B1706" s="219">
        <f>_xll.qlInterestRateIndexFixingDate(IborIndex&amp;"6M",C1706,Trigger)</f>
        <v>51239</v>
      </c>
      <c r="C1706" s="219">
        <f>_xll.qlCalendarAdvance(Calendar,C1705,A1706,"f",,Trigger)</f>
        <v>51243</v>
      </c>
      <c r="D1706" s="102" t="e">
        <f>EUR1M!AP1705</f>
        <v>#VALUE!</v>
      </c>
      <c r="E1706" s="102">
        <f>EUR1M!AQ1705</f>
        <v>1.3913139110368344E-2</v>
      </c>
      <c r="F1706" s="220" t="e">
        <f t="shared" si="104"/>
        <v>#VALUE!</v>
      </c>
      <c r="G1706" s="102" t="e">
        <f>EUR3M!AX1705</f>
        <v>#VALUE!</v>
      </c>
      <c r="H1706" s="102">
        <f>EUR3M!AY1705</f>
        <v>1.4233525953164322E-2</v>
      </c>
      <c r="I1706" s="220" t="e">
        <f t="shared" si="105"/>
        <v>#VALUE!</v>
      </c>
      <c r="J1706" s="102" t="e">
        <f>EUR6M!AX1705</f>
        <v>#VALUE!</v>
      </c>
      <c r="K1706" s="102">
        <f>EUR6M!AY1705</f>
        <v>1.4419096777417971E-2</v>
      </c>
      <c r="L1706" s="220" t="e">
        <f t="shared" si="106"/>
        <v>#VALUE!</v>
      </c>
      <c r="M1706" s="102" t="e">
        <f>EUR1Y!AX1705</f>
        <v>#VALUE!</v>
      </c>
      <c r="N1706" s="102">
        <f>EUR1Y!AY1705</f>
        <v>1.4845689777398368E-2</v>
      </c>
      <c r="O1706" s="220" t="e">
        <f t="shared" si="107"/>
        <v>#VALUE!</v>
      </c>
    </row>
    <row r="1707" spans="1:15" x14ac:dyDescent="0.2">
      <c r="A1707" s="57" t="s">
        <v>44</v>
      </c>
      <c r="B1707" s="219">
        <f>_xll.qlInterestRateIndexFixingDate(IborIndex&amp;"6M",C1707,Trigger)</f>
        <v>51246</v>
      </c>
      <c r="C1707" s="219">
        <f>_xll.qlCalendarAdvance(Calendar,C1706,A1707,"f",,Trigger)</f>
        <v>51250</v>
      </c>
      <c r="D1707" s="102" t="e">
        <f>EUR1M!AP1706</f>
        <v>#VALUE!</v>
      </c>
      <c r="E1707" s="102">
        <f>EUR1M!AQ1706</f>
        <v>1.3915379384849269E-2</v>
      </c>
      <c r="F1707" s="220" t="e">
        <f t="shared" si="104"/>
        <v>#VALUE!</v>
      </c>
      <c r="G1707" s="102" t="e">
        <f>EUR3M!AX1706</f>
        <v>#VALUE!</v>
      </c>
      <c r="H1707" s="102">
        <f>EUR3M!AY1706</f>
        <v>1.4235860967264638E-2</v>
      </c>
      <c r="I1707" s="220" t="e">
        <f t="shared" si="105"/>
        <v>#VALUE!</v>
      </c>
      <c r="J1707" s="102" t="e">
        <f>EUR6M!AX1706</f>
        <v>#VALUE!</v>
      </c>
      <c r="K1707" s="102">
        <f>EUR6M!AY1706</f>
        <v>1.4421470135778523E-2</v>
      </c>
      <c r="L1707" s="220" t="e">
        <f t="shared" si="106"/>
        <v>#VALUE!</v>
      </c>
      <c r="M1707" s="102" t="e">
        <f>EUR1Y!AX1706</f>
        <v>#VALUE!</v>
      </c>
      <c r="N1707" s="102">
        <f>EUR1Y!AY1706</f>
        <v>1.4845289086897971E-2</v>
      </c>
      <c r="O1707" s="220" t="e">
        <f t="shared" si="107"/>
        <v>#VALUE!</v>
      </c>
    </row>
    <row r="1708" spans="1:15" x14ac:dyDescent="0.2">
      <c r="A1708" s="57" t="s">
        <v>44</v>
      </c>
      <c r="B1708" s="219">
        <f>_xll.qlInterestRateIndexFixingDate(IborIndex&amp;"6M",C1708,Trigger)</f>
        <v>51253</v>
      </c>
      <c r="C1708" s="219">
        <f>_xll.qlCalendarAdvance(Calendar,C1707,A1708,"f",,Trigger)</f>
        <v>51258</v>
      </c>
      <c r="D1708" s="102" t="e">
        <f>EUR1M!AP1707</f>
        <v>#VALUE!</v>
      </c>
      <c r="E1708" s="102">
        <f>EUR1M!AQ1707</f>
        <v>1.3917542393694611E-2</v>
      </c>
      <c r="F1708" s="220" t="e">
        <f t="shared" si="104"/>
        <v>#VALUE!</v>
      </c>
      <c r="G1708" s="102" t="e">
        <f>EUR3M!AX1707</f>
        <v>#VALUE!</v>
      </c>
      <c r="H1708" s="102">
        <f>EUR3M!AY1707</f>
        <v>1.4238987092770751E-2</v>
      </c>
      <c r="I1708" s="220" t="e">
        <f t="shared" si="105"/>
        <v>#VALUE!</v>
      </c>
      <c r="J1708" s="102" t="e">
        <f>EUR6M!AX1707</f>
        <v>#VALUE!</v>
      </c>
      <c r="K1708" s="102">
        <f>EUR6M!AY1707</f>
        <v>1.4425078160525224E-2</v>
      </c>
      <c r="L1708" s="220" t="e">
        <f t="shared" si="106"/>
        <v>#VALUE!</v>
      </c>
      <c r="M1708" s="102" t="e">
        <f>EUR1Y!AX1707</f>
        <v>#VALUE!</v>
      </c>
      <c r="N1708" s="102">
        <f>EUR1Y!AY1707</f>
        <v>1.4847338296336401E-2</v>
      </c>
      <c r="O1708" s="220" t="e">
        <f t="shared" si="107"/>
        <v>#VALUE!</v>
      </c>
    </row>
    <row r="1709" spans="1:15" x14ac:dyDescent="0.2">
      <c r="A1709" s="57" t="s">
        <v>44</v>
      </c>
      <c r="B1709" s="219">
        <f>_xll.qlInterestRateIndexFixingDate(IborIndex&amp;"6M",C1709,Trigger)</f>
        <v>51263</v>
      </c>
      <c r="C1709" s="219">
        <f>_xll.qlCalendarAdvance(Calendar,C1708,A1709,"f",,Trigger)</f>
        <v>51265</v>
      </c>
      <c r="D1709" s="102" t="e">
        <f>EUR1M!AP1708</f>
        <v>#VALUE!</v>
      </c>
      <c r="E1709" s="102">
        <f>EUR1M!AQ1708</f>
        <v>1.3919827593293193E-2</v>
      </c>
      <c r="F1709" s="220" t="e">
        <f t="shared" si="104"/>
        <v>#VALUE!</v>
      </c>
      <c r="G1709" s="102" t="e">
        <f>EUR3M!AX1708</f>
        <v>#VALUE!</v>
      </c>
      <c r="H1709" s="102">
        <f>EUR3M!AY1708</f>
        <v>1.4241331864022695E-2</v>
      </c>
      <c r="I1709" s="220" t="e">
        <f t="shared" si="105"/>
        <v>#VALUE!</v>
      </c>
      <c r="J1709" s="102" t="e">
        <f>EUR6M!AX1708</f>
        <v>#VALUE!</v>
      </c>
      <c r="K1709" s="102">
        <f>EUR6M!AY1708</f>
        <v>1.4427430382647819E-2</v>
      </c>
      <c r="L1709" s="220" t="e">
        <f t="shared" si="106"/>
        <v>#VALUE!</v>
      </c>
      <c r="M1709" s="102" t="e">
        <f>EUR1Y!AX1708</f>
        <v>#VALUE!</v>
      </c>
      <c r="N1709" s="102">
        <f>EUR1Y!AY1708</f>
        <v>1.4848458932245047E-2</v>
      </c>
      <c r="O1709" s="220" t="e">
        <f t="shared" si="107"/>
        <v>#VALUE!</v>
      </c>
    </row>
    <row r="1710" spans="1:15" x14ac:dyDescent="0.2">
      <c r="A1710" s="57" t="s">
        <v>44</v>
      </c>
      <c r="B1710" s="219">
        <f>_xll.qlInterestRateIndexFixingDate(IborIndex&amp;"6M",C1710,Trigger)</f>
        <v>51270</v>
      </c>
      <c r="C1710" s="219">
        <f>_xll.qlCalendarAdvance(Calendar,C1709,A1710,"f",,Trigger)</f>
        <v>51272</v>
      </c>
      <c r="D1710" s="102" t="e">
        <f>EUR1M!AP1709</f>
        <v>#VALUE!</v>
      </c>
      <c r="E1710" s="102">
        <f>EUR1M!AQ1709</f>
        <v>1.3922111059153463E-2</v>
      </c>
      <c r="F1710" s="220" t="e">
        <f t="shared" si="104"/>
        <v>#VALUE!</v>
      </c>
      <c r="G1710" s="102" t="e">
        <f>EUR3M!AX1709</f>
        <v>#VALUE!</v>
      </c>
      <c r="H1710" s="102">
        <f>EUR3M!AY1709</f>
        <v>1.4243672324311746E-2</v>
      </c>
      <c r="I1710" s="220" t="e">
        <f t="shared" si="105"/>
        <v>#VALUE!</v>
      </c>
      <c r="J1710" s="102" t="e">
        <f>EUR6M!AX1709</f>
        <v>#VALUE!</v>
      </c>
      <c r="K1710" s="102">
        <f>EUR6M!AY1709</f>
        <v>1.4429768965988203E-2</v>
      </c>
      <c r="L1710" s="220" t="e">
        <f t="shared" si="106"/>
        <v>#VALUE!</v>
      </c>
      <c r="M1710" s="102" t="e">
        <f>EUR1Y!AX1709</f>
        <v>#VALUE!</v>
      </c>
      <c r="N1710" s="102">
        <f>EUR1Y!AY1709</f>
        <v>1.4849574571285598E-2</v>
      </c>
      <c r="O1710" s="220" t="e">
        <f t="shared" si="107"/>
        <v>#VALUE!</v>
      </c>
    </row>
    <row r="1711" spans="1:15" x14ac:dyDescent="0.2">
      <c r="A1711" s="57" t="s">
        <v>44</v>
      </c>
      <c r="B1711" s="219">
        <f>_xll.qlInterestRateIndexFixingDate(IborIndex&amp;"6M",C1711,Trigger)</f>
        <v>51277</v>
      </c>
      <c r="C1711" s="219">
        <f>_xll.qlCalendarAdvance(Calendar,C1710,A1711,"f",,Trigger)</f>
        <v>51279</v>
      </c>
      <c r="D1711" s="102" t="e">
        <f>EUR1M!AP1710</f>
        <v>#VALUE!</v>
      </c>
      <c r="E1711" s="102">
        <f>EUR1M!AQ1710</f>
        <v>1.3924385942740774E-2</v>
      </c>
      <c r="F1711" s="220" t="e">
        <f t="shared" si="104"/>
        <v>#VALUE!</v>
      </c>
      <c r="G1711" s="102" t="e">
        <f>EUR3M!AX1710</f>
        <v>#VALUE!</v>
      </c>
      <c r="H1711" s="102">
        <f>EUR3M!AY1710</f>
        <v>1.4246004703669223E-2</v>
      </c>
      <c r="I1711" s="220" t="e">
        <f t="shared" si="105"/>
        <v>#VALUE!</v>
      </c>
      <c r="J1711" s="102" t="e">
        <f>EUR6M!AX1710</f>
        <v>#VALUE!</v>
      </c>
      <c r="K1711" s="102">
        <f>EUR6M!AY1710</f>
        <v>1.4432092539240278E-2</v>
      </c>
      <c r="L1711" s="220" t="e">
        <f t="shared" si="106"/>
        <v>#VALUE!</v>
      </c>
      <c r="M1711" s="102" t="e">
        <f>EUR1Y!AX1710</f>
        <v>#VALUE!</v>
      </c>
      <c r="N1711" s="102">
        <f>EUR1Y!AY1710</f>
        <v>1.4850684684759223E-2</v>
      </c>
      <c r="O1711" s="220" t="e">
        <f t="shared" si="107"/>
        <v>#VALUE!</v>
      </c>
    </row>
    <row r="1712" spans="1:15" x14ac:dyDescent="0.2">
      <c r="A1712" s="57" t="s">
        <v>44</v>
      </c>
      <c r="B1712" s="219">
        <f>_xll.qlInterestRateIndexFixingDate(IborIndex&amp;"6M",C1712,Trigger)</f>
        <v>51284</v>
      </c>
      <c r="C1712" s="219">
        <f>_xll.qlCalendarAdvance(Calendar,C1711,A1712,"f",,Trigger)</f>
        <v>51286</v>
      </c>
      <c r="D1712" s="102" t="e">
        <f>EUR1M!AP1711</f>
        <v>#VALUE!</v>
      </c>
      <c r="E1712" s="102">
        <f>EUR1M!AQ1711</f>
        <v>1.3926652018421424E-2</v>
      </c>
      <c r="F1712" s="220" t="e">
        <f t="shared" si="104"/>
        <v>#VALUE!</v>
      </c>
      <c r="G1712" s="102" t="e">
        <f>EUR3M!AX1711</f>
        <v>#VALUE!</v>
      </c>
      <c r="H1712" s="102">
        <f>EUR3M!AY1711</f>
        <v>1.4248328627518233E-2</v>
      </c>
      <c r="I1712" s="220" t="e">
        <f t="shared" si="105"/>
        <v>#VALUE!</v>
      </c>
      <c r="J1712" s="102" t="e">
        <f>EUR6M!AX1711</f>
        <v>#VALUE!</v>
      </c>
      <c r="K1712" s="102">
        <f>EUR6M!AY1711</f>
        <v>1.4434401012449192E-2</v>
      </c>
      <c r="L1712" s="220" t="e">
        <f t="shared" si="106"/>
        <v>#VALUE!</v>
      </c>
      <c r="M1712" s="102" t="e">
        <f>EUR1Y!AX1711</f>
        <v>#VALUE!</v>
      </c>
      <c r="N1712" s="102">
        <f>EUR1Y!AY1711</f>
        <v>1.4851789240754884E-2</v>
      </c>
      <c r="O1712" s="220" t="e">
        <f t="shared" si="107"/>
        <v>#VALUE!</v>
      </c>
    </row>
    <row r="1713" spans="1:15" x14ac:dyDescent="0.2">
      <c r="A1713" s="57" t="s">
        <v>44</v>
      </c>
      <c r="B1713" s="219">
        <f>_xll.qlInterestRateIndexFixingDate(IborIndex&amp;"6M",C1713,Trigger)</f>
        <v>51291</v>
      </c>
      <c r="C1713" s="219">
        <f>_xll.qlCalendarAdvance(Calendar,C1712,A1713,"f",,Trigger)</f>
        <v>51293</v>
      </c>
      <c r="D1713" s="102" t="e">
        <f>EUR1M!AP1712</f>
        <v>#VALUE!</v>
      </c>
      <c r="E1713" s="102">
        <f>EUR1M!AQ1712</f>
        <v>1.3928909261203789E-2</v>
      </c>
      <c r="F1713" s="220" t="e">
        <f t="shared" si="104"/>
        <v>#VALUE!</v>
      </c>
      <c r="G1713" s="102" t="e">
        <f>EUR3M!AX1712</f>
        <v>#VALUE!</v>
      </c>
      <c r="H1713" s="102">
        <f>EUR3M!AY1712</f>
        <v>1.4250644067269469E-2</v>
      </c>
      <c r="I1713" s="220" t="e">
        <f t="shared" si="105"/>
        <v>#VALUE!</v>
      </c>
      <c r="J1713" s="102" t="e">
        <f>EUR6M!AX1712</f>
        <v>#VALUE!</v>
      </c>
      <c r="K1713" s="102">
        <f>EUR6M!AY1712</f>
        <v>1.4436694334477904E-2</v>
      </c>
      <c r="L1713" s="220" t="e">
        <f t="shared" si="106"/>
        <v>#VALUE!</v>
      </c>
      <c r="M1713" s="102" t="e">
        <f>EUR1Y!AX1712</f>
        <v>#VALUE!</v>
      </c>
      <c r="N1713" s="102">
        <f>EUR1Y!AY1712</f>
        <v>1.485288822241086E-2</v>
      </c>
      <c r="O1713" s="220" t="e">
        <f t="shared" si="107"/>
        <v>#VALUE!</v>
      </c>
    </row>
    <row r="1714" spans="1:15" x14ac:dyDescent="0.2">
      <c r="A1714" s="57" t="s">
        <v>44</v>
      </c>
      <c r="B1714" s="219">
        <f>_xll.qlInterestRateIndexFixingDate(IborIndex&amp;"6M",C1714,Trigger)</f>
        <v>51298</v>
      </c>
      <c r="C1714" s="219">
        <f>_xll.qlCalendarAdvance(Calendar,C1713,A1714,"f",,Trigger)</f>
        <v>51300</v>
      </c>
      <c r="D1714" s="102" t="e">
        <f>EUR1M!AP1713</f>
        <v>#VALUE!</v>
      </c>
      <c r="E1714" s="102">
        <f>EUR1M!AQ1713</f>
        <v>1.3931157646088516E-2</v>
      </c>
      <c r="F1714" s="220" t="e">
        <f t="shared" si="104"/>
        <v>#VALUE!</v>
      </c>
      <c r="G1714" s="102" t="e">
        <f>EUR3M!AX1713</f>
        <v>#VALUE!</v>
      </c>
      <c r="H1714" s="102">
        <f>EUR3M!AY1713</f>
        <v>1.4252950994338843E-2</v>
      </c>
      <c r="I1714" s="220" t="e">
        <f t="shared" si="105"/>
        <v>#VALUE!</v>
      </c>
      <c r="J1714" s="102" t="e">
        <f>EUR6M!AX1713</f>
        <v>#VALUE!</v>
      </c>
      <c r="K1714" s="102">
        <f>EUR6M!AY1713</f>
        <v>1.4438972454190237E-2</v>
      </c>
      <c r="L1714" s="220" t="e">
        <f t="shared" si="106"/>
        <v>#VALUE!</v>
      </c>
      <c r="M1714" s="102" t="e">
        <f>EUR1Y!AX1713</f>
        <v>#VALUE!</v>
      </c>
      <c r="N1714" s="102">
        <f>EUR1Y!AY1713</f>
        <v>1.4853981612865877E-2</v>
      </c>
      <c r="O1714" s="220" t="e">
        <f t="shared" si="107"/>
        <v>#VALUE!</v>
      </c>
    </row>
    <row r="1715" spans="1:15" x14ac:dyDescent="0.2">
      <c r="A1715" s="57" t="s">
        <v>44</v>
      </c>
      <c r="B1715" s="219">
        <f>_xll.qlInterestRateIndexFixingDate(IborIndex&amp;"6M",C1715,Trigger)</f>
        <v>51305</v>
      </c>
      <c r="C1715" s="219">
        <f>_xll.qlCalendarAdvance(Calendar,C1714,A1715,"f",,Trigger)</f>
        <v>51307</v>
      </c>
      <c r="D1715" s="102" t="e">
        <f>EUR1M!AP1714</f>
        <v>#VALUE!</v>
      </c>
      <c r="E1715" s="102">
        <f>EUR1M!AQ1714</f>
        <v>1.3933397148083978E-2</v>
      </c>
      <c r="F1715" s="220" t="e">
        <f t="shared" si="104"/>
        <v>#VALUE!</v>
      </c>
      <c r="G1715" s="102" t="e">
        <f>EUR3M!AX1714</f>
        <v>#VALUE!</v>
      </c>
      <c r="H1715" s="102">
        <f>EUR3M!AY1714</f>
        <v>1.4255249380139653E-2</v>
      </c>
      <c r="I1715" s="220" t="e">
        <f t="shared" si="105"/>
        <v>#VALUE!</v>
      </c>
      <c r="J1715" s="102" t="e">
        <f>EUR6M!AX1714</f>
        <v>#VALUE!</v>
      </c>
      <c r="K1715" s="102">
        <f>EUR6M!AY1714</f>
        <v>1.4441235320449582E-2</v>
      </c>
      <c r="L1715" s="220" t="e">
        <f t="shared" si="106"/>
        <v>#VALUE!</v>
      </c>
      <c r="M1715" s="102" t="e">
        <f>EUR1Y!AX1714</f>
        <v>#VALUE!</v>
      </c>
      <c r="N1715" s="102">
        <f>EUR1Y!AY1714</f>
        <v>1.485506939525843E-2</v>
      </c>
      <c r="O1715" s="220" t="e">
        <f t="shared" si="107"/>
        <v>#VALUE!</v>
      </c>
    </row>
    <row r="1716" spans="1:15" x14ac:dyDescent="0.2">
      <c r="A1716" s="57" t="s">
        <v>44</v>
      </c>
      <c r="B1716" s="219">
        <f>_xll.qlInterestRateIndexFixingDate(IborIndex&amp;"6M",C1716,Trigger)</f>
        <v>51312</v>
      </c>
      <c r="C1716" s="219">
        <f>_xll.qlCalendarAdvance(Calendar,C1715,A1716,"f",,Trigger)</f>
        <v>51314</v>
      </c>
      <c r="D1716" s="102" t="e">
        <f>EUR1M!AP1715</f>
        <v>#VALUE!</v>
      </c>
      <c r="E1716" s="102">
        <f>EUR1M!AQ1715</f>
        <v>1.3936055876548059E-2</v>
      </c>
      <c r="F1716" s="220" t="e">
        <f t="shared" si="104"/>
        <v>#VALUE!</v>
      </c>
      <c r="G1716" s="102" t="e">
        <f>EUR3M!AX1715</f>
        <v>#VALUE!</v>
      </c>
      <c r="H1716" s="102">
        <f>EUR3M!AY1715</f>
        <v>1.4257539196087812E-2</v>
      </c>
      <c r="I1716" s="220" t="e">
        <f t="shared" si="105"/>
        <v>#VALUE!</v>
      </c>
      <c r="J1716" s="102" t="e">
        <f>EUR6M!AX1715</f>
        <v>#VALUE!</v>
      </c>
      <c r="K1716" s="102">
        <f>EUR6M!AY1715</f>
        <v>1.4443482882120197E-2</v>
      </c>
      <c r="L1716" s="220" t="e">
        <f t="shared" si="106"/>
        <v>#VALUE!</v>
      </c>
      <c r="M1716" s="102" t="e">
        <f>EUR1Y!AX1715</f>
        <v>#VALUE!</v>
      </c>
      <c r="N1716" s="102">
        <f>EUR1Y!AY1715</f>
        <v>1.4855015719580769E-2</v>
      </c>
      <c r="O1716" s="220" t="e">
        <f t="shared" si="107"/>
        <v>#VALUE!</v>
      </c>
    </row>
    <row r="1717" spans="1:15" x14ac:dyDescent="0.2">
      <c r="A1717" s="57" t="s">
        <v>44</v>
      </c>
      <c r="B1717" s="219">
        <f>_xll.qlInterestRateIndexFixingDate(IborIndex&amp;"6M",C1717,Trigger)</f>
        <v>51319</v>
      </c>
      <c r="C1717" s="219">
        <f>_xll.qlCalendarAdvance(Calendar,C1716,A1717,"f",,Trigger)</f>
        <v>51321</v>
      </c>
      <c r="D1717" s="102" t="e">
        <f>EUR1M!AP1716</f>
        <v>#VALUE!</v>
      </c>
      <c r="E1717" s="102">
        <f>EUR1M!AQ1716</f>
        <v>1.3937849403419997E-2</v>
      </c>
      <c r="F1717" s="220" t="e">
        <f t="shared" si="104"/>
        <v>#VALUE!</v>
      </c>
      <c r="G1717" s="102" t="e">
        <f>EUR3M!AX1716</f>
        <v>#VALUE!</v>
      </c>
      <c r="H1717" s="102">
        <f>EUR3M!AY1716</f>
        <v>1.425982041359488E-2</v>
      </c>
      <c r="I1717" s="220" t="e">
        <f t="shared" si="105"/>
        <v>#VALUE!</v>
      </c>
      <c r="J1717" s="102" t="e">
        <f>EUR6M!AX1716</f>
        <v>#VALUE!</v>
      </c>
      <c r="K1717" s="102">
        <f>EUR6M!AY1716</f>
        <v>1.4445715088066767E-2</v>
      </c>
      <c r="L1717" s="220" t="e">
        <f t="shared" si="106"/>
        <v>#VALUE!</v>
      </c>
      <c r="M1717" s="102" t="e">
        <f>EUR1Y!AX1716</f>
        <v>#VALUE!</v>
      </c>
      <c r="N1717" s="102">
        <f>EUR1Y!AY1716</f>
        <v>1.485722806841103E-2</v>
      </c>
      <c r="O1717" s="220" t="e">
        <f t="shared" si="107"/>
        <v>#VALUE!</v>
      </c>
    </row>
    <row r="1718" spans="1:15" x14ac:dyDescent="0.2">
      <c r="A1718" s="57" t="s">
        <v>44</v>
      </c>
      <c r="B1718" s="219">
        <f>_xll.qlInterestRateIndexFixingDate(IborIndex&amp;"6M",C1718,Trigger)</f>
        <v>51326</v>
      </c>
      <c r="C1718" s="219">
        <f>_xll.qlCalendarAdvance(Calendar,C1717,A1718,"f",,Trigger)</f>
        <v>51328</v>
      </c>
      <c r="D1718" s="102" t="e">
        <f>EUR1M!AP1717</f>
        <v>#VALUE!</v>
      </c>
      <c r="E1718" s="102">
        <f>EUR1M!AQ1717</f>
        <v>1.3940062106772155E-2</v>
      </c>
      <c r="F1718" s="220" t="e">
        <f t="shared" si="104"/>
        <v>#VALUE!</v>
      </c>
      <c r="G1718" s="102" t="e">
        <f>EUR3M!AX1717</f>
        <v>#VALUE!</v>
      </c>
      <c r="H1718" s="102">
        <f>EUR3M!AY1717</f>
        <v>1.4262093004075898E-2</v>
      </c>
      <c r="I1718" s="220" t="e">
        <f t="shared" si="105"/>
        <v>#VALUE!</v>
      </c>
      <c r="J1718" s="102" t="e">
        <f>EUR6M!AX1717</f>
        <v>#VALUE!</v>
      </c>
      <c r="K1718" s="102">
        <f>EUR6M!AY1717</f>
        <v>1.4447931887152685E-2</v>
      </c>
      <c r="L1718" s="220" t="e">
        <f t="shared" si="106"/>
        <v>#VALUE!</v>
      </c>
      <c r="M1718" s="102" t="e">
        <f>EUR1Y!AX1717</f>
        <v>#VALUE!</v>
      </c>
      <c r="N1718" s="102">
        <f>EUR1Y!AY1717</f>
        <v>1.4858298925448299E-2</v>
      </c>
      <c r="O1718" s="220" t="e">
        <f t="shared" si="107"/>
        <v>#VALUE!</v>
      </c>
    </row>
    <row r="1719" spans="1:15" x14ac:dyDescent="0.2">
      <c r="A1719" s="57" t="s">
        <v>44</v>
      </c>
      <c r="B1719" s="219">
        <f>_xll.qlInterestRateIndexFixingDate(IborIndex&amp;"6M",C1719,Trigger)</f>
        <v>51333</v>
      </c>
      <c r="C1719" s="219">
        <f>_xll.qlCalendarAdvance(Calendar,C1718,A1719,"f",,Trigger)</f>
        <v>51335</v>
      </c>
      <c r="D1719" s="102" t="e">
        <f>EUR1M!AP1718</f>
        <v>#VALUE!</v>
      </c>
      <c r="E1719" s="102">
        <f>EUR1M!AQ1718</f>
        <v>1.3942265827258249E-2</v>
      </c>
      <c r="F1719" s="220" t="e">
        <f t="shared" si="104"/>
        <v>#VALUE!</v>
      </c>
      <c r="G1719" s="102" t="e">
        <f>EUR3M!AX1718</f>
        <v>#VALUE!</v>
      </c>
      <c r="H1719" s="102">
        <f>EUR3M!AY1718</f>
        <v>1.4264356938944168E-2</v>
      </c>
      <c r="I1719" s="220" t="e">
        <f t="shared" si="105"/>
        <v>#VALUE!</v>
      </c>
      <c r="J1719" s="102" t="e">
        <f>EUR6M!AX1718</f>
        <v>#VALUE!</v>
      </c>
      <c r="K1719" s="102">
        <f>EUR6M!AY1718</f>
        <v>1.4450133228242207E-2</v>
      </c>
      <c r="L1719" s="220" t="e">
        <f t="shared" si="106"/>
        <v>#VALUE!</v>
      </c>
      <c r="M1719" s="102" t="e">
        <f>EUR1Y!AX1718</f>
        <v>#VALUE!</v>
      </c>
      <c r="N1719" s="102">
        <f>EUR1Y!AY1718</f>
        <v>1.4859364106977982E-2</v>
      </c>
      <c r="O1719" s="220" t="e">
        <f t="shared" si="107"/>
        <v>#VALUE!</v>
      </c>
    </row>
    <row r="1720" spans="1:15" x14ac:dyDescent="0.2">
      <c r="A1720" s="57" t="s">
        <v>44</v>
      </c>
      <c r="B1720" s="219">
        <f>_xll.qlInterestRateIndexFixingDate(IborIndex&amp;"6M",C1720,Trigger)</f>
        <v>51340</v>
      </c>
      <c r="C1720" s="219">
        <f>_xll.qlCalendarAdvance(Calendar,C1719,A1720,"f",,Trigger)</f>
        <v>51342</v>
      </c>
      <c r="D1720" s="102" t="e">
        <f>EUR1M!AP1719</f>
        <v>#VALUE!</v>
      </c>
      <c r="E1720" s="102">
        <f>EUR1M!AQ1719</f>
        <v>1.3944460539876342E-2</v>
      </c>
      <c r="F1720" s="220" t="e">
        <f t="shared" si="104"/>
        <v>#VALUE!</v>
      </c>
      <c r="G1720" s="102" t="e">
        <f>EUR3M!AX1719</f>
        <v>#VALUE!</v>
      </c>
      <c r="H1720" s="102">
        <f>EUR3M!AY1719</f>
        <v>1.4266612189615597E-2</v>
      </c>
      <c r="I1720" s="220" t="e">
        <f t="shared" si="105"/>
        <v>#VALUE!</v>
      </c>
      <c r="J1720" s="102" t="e">
        <f>EUR6M!AX1719</f>
        <v>#VALUE!</v>
      </c>
      <c r="K1720" s="102">
        <f>EUR6M!AY1719</f>
        <v>1.4452319060199588E-2</v>
      </c>
      <c r="L1720" s="220" t="e">
        <f t="shared" si="106"/>
        <v>#VALUE!</v>
      </c>
      <c r="M1720" s="102" t="e">
        <f>EUR1Y!AX1719</f>
        <v>#VALUE!</v>
      </c>
      <c r="N1720" s="102">
        <f>EUR1Y!AY1719</f>
        <v>1.4860423596138364E-2</v>
      </c>
      <c r="O1720" s="220" t="e">
        <f t="shared" si="107"/>
        <v>#VALUE!</v>
      </c>
    </row>
    <row r="1721" spans="1:15" x14ac:dyDescent="0.2">
      <c r="A1721" s="57" t="s">
        <v>44</v>
      </c>
      <c r="B1721" s="219">
        <f>_xll.qlInterestRateIndexFixingDate(IborIndex&amp;"6M",C1721,Trigger)</f>
        <v>51347</v>
      </c>
      <c r="C1721" s="219">
        <f>_xll.qlCalendarAdvance(Calendar,C1720,A1721,"f",,Trigger)</f>
        <v>51349</v>
      </c>
      <c r="D1721" s="102" t="e">
        <f>EUR1M!AP1720</f>
        <v>#VALUE!</v>
      </c>
      <c r="E1721" s="102">
        <f>EUR1M!AQ1720</f>
        <v>1.3946646219637392E-2</v>
      </c>
      <c r="F1721" s="220" t="e">
        <f t="shared" si="104"/>
        <v>#VALUE!</v>
      </c>
      <c r="G1721" s="102" t="e">
        <f>EUR3M!AX1720</f>
        <v>#VALUE!</v>
      </c>
      <c r="H1721" s="102">
        <f>EUR3M!AY1720</f>
        <v>1.426885872750175E-2</v>
      </c>
      <c r="I1721" s="220" t="e">
        <f t="shared" si="105"/>
        <v>#VALUE!</v>
      </c>
      <c r="J1721" s="102" t="e">
        <f>EUR6M!AX1720</f>
        <v>#VALUE!</v>
      </c>
      <c r="K1721" s="102">
        <f>EUR6M!AY1720</f>
        <v>1.4454489331889949E-2</v>
      </c>
      <c r="L1721" s="220" t="e">
        <f t="shared" si="106"/>
        <v>#VALUE!</v>
      </c>
      <c r="M1721" s="102" t="e">
        <f>EUR1Y!AX1720</f>
        <v>#VALUE!</v>
      </c>
      <c r="N1721" s="102">
        <f>EUR1Y!AY1720</f>
        <v>1.4861477376068601E-2</v>
      </c>
      <c r="O1721" s="220" t="e">
        <f t="shared" si="107"/>
        <v>#VALUE!</v>
      </c>
    </row>
    <row r="1722" spans="1:15" x14ac:dyDescent="0.2">
      <c r="A1722" s="57" t="s">
        <v>44</v>
      </c>
      <c r="B1722" s="219">
        <f>_xll.qlInterestRateIndexFixingDate(IborIndex&amp;"6M",C1722,Trigger)</f>
        <v>51354</v>
      </c>
      <c r="C1722" s="219">
        <f>_xll.qlCalendarAdvance(Calendar,C1721,A1722,"f",,Trigger)</f>
        <v>51356</v>
      </c>
      <c r="D1722" s="102" t="e">
        <f>EUR1M!AP1721</f>
        <v>#VALUE!</v>
      </c>
      <c r="E1722" s="102">
        <f>EUR1M!AQ1721</f>
        <v>1.3948822841544622E-2</v>
      </c>
      <c r="F1722" s="220" t="e">
        <f t="shared" si="104"/>
        <v>#VALUE!</v>
      </c>
      <c r="G1722" s="102" t="e">
        <f>EUR3M!AX1721</f>
        <v>#VALUE!</v>
      </c>
      <c r="H1722" s="102">
        <f>EUR3M!AY1721</f>
        <v>1.4271096524017668E-2</v>
      </c>
      <c r="I1722" s="220" t="e">
        <f t="shared" si="105"/>
        <v>#VALUE!</v>
      </c>
      <c r="J1722" s="102" t="e">
        <f>EUR6M!AX1721</f>
        <v>#VALUE!</v>
      </c>
      <c r="K1722" s="102">
        <f>EUR6M!AY1721</f>
        <v>1.4456643992177113E-2</v>
      </c>
      <c r="L1722" s="220" t="e">
        <f t="shared" si="106"/>
        <v>#VALUE!</v>
      </c>
      <c r="M1722" s="102" t="e">
        <f>EUR1Y!AX1721</f>
        <v>#VALUE!</v>
      </c>
      <c r="N1722" s="102">
        <f>EUR1Y!AY1721</f>
        <v>1.4862525429907628E-2</v>
      </c>
      <c r="O1722" s="220" t="e">
        <f t="shared" si="107"/>
        <v>#VALUE!</v>
      </c>
    </row>
    <row r="1723" spans="1:15" x14ac:dyDescent="0.2">
      <c r="A1723" s="57" t="s">
        <v>44</v>
      </c>
      <c r="B1723" s="219">
        <f>_xll.qlInterestRateIndexFixingDate(IborIndex&amp;"6M",C1723,Trigger)</f>
        <v>51361</v>
      </c>
      <c r="C1723" s="219">
        <f>_xll.qlCalendarAdvance(Calendar,C1722,A1723,"f",,Trigger)</f>
        <v>51363</v>
      </c>
      <c r="D1723" s="102" t="e">
        <f>EUR1M!AP1722</f>
        <v>#VALUE!</v>
      </c>
      <c r="E1723" s="102">
        <f>EUR1M!AQ1722</f>
        <v>1.395099038060125E-2</v>
      </c>
      <c r="F1723" s="220" t="e">
        <f t="shared" si="104"/>
        <v>#VALUE!</v>
      </c>
      <c r="G1723" s="102" t="e">
        <f>EUR3M!AX1722</f>
        <v>#VALUE!</v>
      </c>
      <c r="H1723" s="102">
        <f>EUR3M!AY1722</f>
        <v>1.4273325550579257E-2</v>
      </c>
      <c r="I1723" s="220" t="e">
        <f t="shared" si="105"/>
        <v>#VALUE!</v>
      </c>
      <c r="J1723" s="102" t="e">
        <f>EUR6M!AX1722</f>
        <v>#VALUE!</v>
      </c>
      <c r="K1723" s="102">
        <f>EUR6M!AY1722</f>
        <v>1.4458782989927062E-2</v>
      </c>
      <c r="L1723" s="220" t="e">
        <f t="shared" si="106"/>
        <v>#VALUE!</v>
      </c>
      <c r="M1723" s="102" t="e">
        <f>EUR1Y!AX1722</f>
        <v>#VALUE!</v>
      </c>
      <c r="N1723" s="102">
        <f>EUR1Y!AY1722</f>
        <v>1.4863567740793731E-2</v>
      </c>
      <c r="O1723" s="220" t="e">
        <f t="shared" si="107"/>
        <v>#VALUE!</v>
      </c>
    </row>
    <row r="1724" spans="1:15" x14ac:dyDescent="0.2">
      <c r="A1724" s="57" t="s">
        <v>44</v>
      </c>
      <c r="B1724" s="219">
        <f>_xll.qlInterestRateIndexFixingDate(IborIndex&amp;"6M",C1724,Trigger)</f>
        <v>51368</v>
      </c>
      <c r="C1724" s="219">
        <f>_xll.qlCalendarAdvance(Calendar,C1723,A1724,"f",,Trigger)</f>
        <v>51370</v>
      </c>
      <c r="D1724" s="102" t="e">
        <f>EUR1M!AP1723</f>
        <v>#VALUE!</v>
      </c>
      <c r="E1724" s="102">
        <f>EUR1M!AQ1723</f>
        <v>1.3953148811818234E-2</v>
      </c>
      <c r="F1724" s="220" t="e">
        <f t="shared" si="104"/>
        <v>#VALUE!</v>
      </c>
      <c r="G1724" s="102" t="e">
        <f>EUR3M!AX1723</f>
        <v>#VALUE!</v>
      </c>
      <c r="H1724" s="102">
        <f>EUR3M!AY1723</f>
        <v>1.4275545778597215E-2</v>
      </c>
      <c r="I1724" s="220" t="e">
        <f t="shared" si="105"/>
        <v>#VALUE!</v>
      </c>
      <c r="J1724" s="102" t="e">
        <f>EUR6M!AX1723</f>
        <v>#VALUE!</v>
      </c>
      <c r="K1724" s="102">
        <f>EUR6M!AY1723</f>
        <v>1.4460906274003623E-2</v>
      </c>
      <c r="L1724" s="220" t="e">
        <f t="shared" si="106"/>
        <v>#VALUE!</v>
      </c>
      <c r="M1724" s="102" t="e">
        <f>EUR1Y!AX1723</f>
        <v>#VALUE!</v>
      </c>
      <c r="N1724" s="102">
        <f>EUR1Y!AY1723</f>
        <v>1.4864604291866281E-2</v>
      </c>
      <c r="O1724" s="220" t="e">
        <f t="shared" si="107"/>
        <v>#VALUE!</v>
      </c>
    </row>
    <row r="1725" spans="1:15" x14ac:dyDescent="0.2">
      <c r="A1725" s="57" t="s">
        <v>44</v>
      </c>
      <c r="B1725" s="219">
        <f>_xll.qlInterestRateIndexFixingDate(IborIndex&amp;"6M",C1725,Trigger)</f>
        <v>51375</v>
      </c>
      <c r="C1725" s="219">
        <f>_xll.qlCalendarAdvance(Calendar,C1724,A1725,"f",,Trigger)</f>
        <v>51377</v>
      </c>
      <c r="D1725" s="102" t="e">
        <f>EUR1M!AP1724</f>
        <v>#VALUE!</v>
      </c>
      <c r="E1725" s="102">
        <f>EUR1M!AQ1724</f>
        <v>1.3954028643721512E-2</v>
      </c>
      <c r="F1725" s="220" t="e">
        <f t="shared" si="104"/>
        <v>#VALUE!</v>
      </c>
      <c r="G1725" s="102" t="e">
        <f>EUR3M!AX1724</f>
        <v>#VALUE!</v>
      </c>
      <c r="H1725" s="102">
        <f>EUR3M!AY1724</f>
        <v>1.4277757179488317E-2</v>
      </c>
      <c r="I1725" s="220" t="e">
        <f t="shared" si="105"/>
        <v>#VALUE!</v>
      </c>
      <c r="J1725" s="102" t="e">
        <f>EUR6M!AX1724</f>
        <v>#VALUE!</v>
      </c>
      <c r="K1725" s="102">
        <f>EUR6M!AY1724</f>
        <v>1.4461273849445639E-2</v>
      </c>
      <c r="L1725" s="220" t="e">
        <f t="shared" si="106"/>
        <v>#VALUE!</v>
      </c>
      <c r="M1725" s="102" t="e">
        <f>EUR1Y!AX1724</f>
        <v>#VALUE!</v>
      </c>
      <c r="N1725" s="102">
        <f>EUR1Y!AY1724</f>
        <v>1.4864509372392349E-2</v>
      </c>
      <c r="O1725" s="220" t="e">
        <f t="shared" si="107"/>
        <v>#VALUE!</v>
      </c>
    </row>
    <row r="1726" spans="1:15" x14ac:dyDescent="0.2">
      <c r="A1726" s="57" t="s">
        <v>44</v>
      </c>
      <c r="B1726" s="219">
        <f>_xll.qlInterestRateIndexFixingDate(IborIndex&amp;"6M",C1726,Trigger)</f>
        <v>51382</v>
      </c>
      <c r="C1726" s="219">
        <f>_xll.qlCalendarAdvance(Calendar,C1725,A1726,"f",,Trigger)</f>
        <v>51384</v>
      </c>
      <c r="D1726" s="102" t="e">
        <f>EUR1M!AP1725</f>
        <v>#VALUE!</v>
      </c>
      <c r="E1726" s="102">
        <f>EUR1M!AQ1725</f>
        <v>1.3957438250735843E-2</v>
      </c>
      <c r="F1726" s="220" t="e">
        <f t="shared" si="104"/>
        <v>#VALUE!</v>
      </c>
      <c r="G1726" s="102" t="e">
        <f>EUR3M!AX1725</f>
        <v>#VALUE!</v>
      </c>
      <c r="H1726" s="102">
        <f>EUR3M!AY1725</f>
        <v>1.4279521212067886E-2</v>
      </c>
      <c r="I1726" s="220" t="e">
        <f t="shared" si="105"/>
        <v>#VALUE!</v>
      </c>
      <c r="J1726" s="102" t="e">
        <f>EUR6M!AX1725</f>
        <v>#VALUE!</v>
      </c>
      <c r="K1726" s="102">
        <f>EUR6M!AY1725</f>
        <v>1.4463369804834115E-2</v>
      </c>
      <c r="L1726" s="220" t="e">
        <f t="shared" si="106"/>
        <v>#VALUE!</v>
      </c>
      <c r="M1726" s="102" t="e">
        <f>EUR1Y!AX1725</f>
        <v>#VALUE!</v>
      </c>
      <c r="N1726" s="102">
        <f>EUR1Y!AY1725</f>
        <v>1.4866660047124947E-2</v>
      </c>
      <c r="O1726" s="220" t="e">
        <f t="shared" si="107"/>
        <v>#VALUE!</v>
      </c>
    </row>
    <row r="1727" spans="1:15" x14ac:dyDescent="0.2">
      <c r="A1727" s="57" t="s">
        <v>44</v>
      </c>
      <c r="B1727" s="219">
        <f>_xll.qlInterestRateIndexFixingDate(IborIndex&amp;"6M",C1727,Trigger)</f>
        <v>51389</v>
      </c>
      <c r="C1727" s="219">
        <f>_xll.qlCalendarAdvance(Calendar,C1726,A1727,"f",,Trigger)</f>
        <v>51391</v>
      </c>
      <c r="D1727" s="102" t="e">
        <f>EUR1M!AP1726</f>
        <v>#VALUE!</v>
      </c>
      <c r="E1727" s="102">
        <f>EUR1M!AQ1726</f>
        <v>1.3959569208448064E-2</v>
      </c>
      <c r="F1727" s="220" t="e">
        <f t="shared" si="104"/>
        <v>#VALUE!</v>
      </c>
      <c r="G1727" s="102" t="e">
        <f>EUR3M!AX1726</f>
        <v>#VALUE!</v>
      </c>
      <c r="H1727" s="102">
        <f>EUR3M!AY1726</f>
        <v>1.4281715426044993E-2</v>
      </c>
      <c r="I1727" s="220" t="e">
        <f t="shared" si="105"/>
        <v>#VALUE!</v>
      </c>
      <c r="J1727" s="102" t="e">
        <f>EUR6M!AX1726</f>
        <v>#VALUE!</v>
      </c>
      <c r="K1727" s="102">
        <f>EUR6M!AY1726</f>
        <v>1.4465449910244463E-2</v>
      </c>
      <c r="L1727" s="220" t="e">
        <f t="shared" si="106"/>
        <v>#VALUE!</v>
      </c>
      <c r="M1727" s="102" t="e">
        <f>EUR1Y!AX1726</f>
        <v>#VALUE!</v>
      </c>
      <c r="N1727" s="102">
        <f>EUR1Y!AY1726</f>
        <v>1.4867679217589155E-2</v>
      </c>
      <c r="O1727" s="220" t="e">
        <f t="shared" si="107"/>
        <v>#VALUE!</v>
      </c>
    </row>
    <row r="1728" spans="1:15" x14ac:dyDescent="0.2">
      <c r="A1728" s="57" t="s">
        <v>44</v>
      </c>
      <c r="B1728" s="219">
        <f>_xll.qlInterestRateIndexFixingDate(IborIndex&amp;"6M",C1728,Trigger)</f>
        <v>51396</v>
      </c>
      <c r="C1728" s="219">
        <f>_xll.qlCalendarAdvance(Calendar,C1727,A1728,"f",,Trigger)</f>
        <v>51398</v>
      </c>
      <c r="D1728" s="102" t="e">
        <f>EUR1M!AP1727</f>
        <v>#VALUE!</v>
      </c>
      <c r="E1728" s="102">
        <f>EUR1M!AQ1727</f>
        <v>1.3961690958341265E-2</v>
      </c>
      <c r="F1728" s="220" t="e">
        <f t="shared" si="104"/>
        <v>#VALUE!</v>
      </c>
      <c r="G1728" s="102" t="e">
        <f>EUR3M!AX1727</f>
        <v>#VALUE!</v>
      </c>
      <c r="H1728" s="102">
        <f>EUR3M!AY1727</f>
        <v>1.4283900729517239E-2</v>
      </c>
      <c r="I1728" s="220" t="e">
        <f t="shared" si="105"/>
        <v>#VALUE!</v>
      </c>
      <c r="J1728" s="102" t="e">
        <f>EUR6M!AX1727</f>
        <v>#VALUE!</v>
      </c>
      <c r="K1728" s="102">
        <f>EUR6M!AY1727</f>
        <v>1.4467514114552941E-2</v>
      </c>
      <c r="L1728" s="220" t="e">
        <f t="shared" si="106"/>
        <v>#VALUE!</v>
      </c>
      <c r="M1728" s="102" t="e">
        <f>EUR1Y!AX1727</f>
        <v>#VALUE!</v>
      </c>
      <c r="N1728" s="102">
        <f>EUR1Y!AY1727</f>
        <v>1.4868692560795123E-2</v>
      </c>
      <c r="O1728" s="220" t="e">
        <f t="shared" si="107"/>
        <v>#VALUE!</v>
      </c>
    </row>
    <row r="1729" spans="1:15" x14ac:dyDescent="0.2">
      <c r="A1729" s="57" t="s">
        <v>44</v>
      </c>
      <c r="B1729" s="219">
        <f>_xll.qlInterestRateIndexFixingDate(IborIndex&amp;"6M",C1729,Trigger)</f>
        <v>51403</v>
      </c>
      <c r="C1729" s="219">
        <f>_xll.qlCalendarAdvance(Calendar,C1728,A1729,"f",,Trigger)</f>
        <v>51405</v>
      </c>
      <c r="D1729" s="102" t="e">
        <f>EUR1M!AP1728</f>
        <v>#VALUE!</v>
      </c>
      <c r="E1729" s="102">
        <f>EUR1M!AQ1728</f>
        <v>1.3964644953422031E-2</v>
      </c>
      <c r="F1729" s="220" t="e">
        <f t="shared" si="104"/>
        <v>#VALUE!</v>
      </c>
      <c r="G1729" s="102" t="e">
        <f>EUR3M!AX1728</f>
        <v>#VALUE!</v>
      </c>
      <c r="H1729" s="102">
        <f>EUR3M!AY1728</f>
        <v>1.4286513940045858E-2</v>
      </c>
      <c r="I1729" s="220" t="e">
        <f t="shared" si="105"/>
        <v>#VALUE!</v>
      </c>
      <c r="J1729" s="102" t="e">
        <f>EUR6M!AX1728</f>
        <v>#VALUE!</v>
      </c>
      <c r="K1729" s="102">
        <f>EUR6M!AY1728</f>
        <v>1.446999321312816E-2</v>
      </c>
      <c r="L1729" s="220" t="e">
        <f t="shared" si="106"/>
        <v>#VALUE!</v>
      </c>
      <c r="M1729" s="102" t="e">
        <f>EUR1Y!AX1728</f>
        <v>#VALUE!</v>
      </c>
      <c r="N1729" s="102">
        <f>EUR1Y!AY1728</f>
        <v>1.4869700059882007E-2</v>
      </c>
      <c r="O1729" s="220" t="e">
        <f t="shared" si="107"/>
        <v>#VALUE!</v>
      </c>
    </row>
    <row r="1730" spans="1:15" x14ac:dyDescent="0.2">
      <c r="A1730" s="57" t="s">
        <v>44</v>
      </c>
      <c r="B1730" s="219">
        <f>_xll.qlInterestRateIndexFixingDate(IborIndex&amp;"6M",C1730,Trigger)</f>
        <v>51410</v>
      </c>
      <c r="C1730" s="219">
        <f>_xll.qlCalendarAdvance(Calendar,C1729,A1730,"f",,Trigger)</f>
        <v>51412</v>
      </c>
      <c r="D1730" s="102" t="e">
        <f>EUR1M!AP1729</f>
        <v>#VALUE!</v>
      </c>
      <c r="E1730" s="102">
        <f>EUR1M!AQ1729</f>
        <v>1.39659067346809E-2</v>
      </c>
      <c r="F1730" s="220" t="e">
        <f t="shared" si="104"/>
        <v>#VALUE!</v>
      </c>
      <c r="G1730" s="102" t="e">
        <f>EUR3M!AX1729</f>
        <v>#VALUE!</v>
      </c>
      <c r="H1730" s="102">
        <f>EUR3M!AY1729</f>
        <v>1.4288680776504813E-2</v>
      </c>
      <c r="I1730" s="220" t="e">
        <f t="shared" si="105"/>
        <v>#VALUE!</v>
      </c>
      <c r="J1730" s="102" t="e">
        <f>EUR6M!AX1729</f>
        <v>#VALUE!</v>
      </c>
      <c r="K1730" s="102">
        <f>EUR6M!AY1729</f>
        <v>1.447202438238205E-2</v>
      </c>
      <c r="L1730" s="220" t="e">
        <f t="shared" si="106"/>
        <v>#VALUE!</v>
      </c>
      <c r="M1730" s="102" t="e">
        <f>EUR1Y!AX1729</f>
        <v>#VALUE!</v>
      </c>
      <c r="N1730" s="102">
        <f>EUR1Y!AY1729</f>
        <v>1.4870701697988742E-2</v>
      </c>
      <c r="O1730" s="220" t="e">
        <f t="shared" si="107"/>
        <v>#VALUE!</v>
      </c>
    </row>
    <row r="1731" spans="1:15" x14ac:dyDescent="0.2">
      <c r="A1731" s="57" t="s">
        <v>44</v>
      </c>
      <c r="B1731" s="219">
        <f>_xll.qlInterestRateIndexFixingDate(IborIndex&amp;"6M",C1731,Trigger)</f>
        <v>51417</v>
      </c>
      <c r="C1731" s="219">
        <f>_xll.qlCalendarAdvance(Calendar,C1730,A1731,"f",,Trigger)</f>
        <v>51419</v>
      </c>
      <c r="D1731" s="102" t="e">
        <f>EUR1M!AP1730</f>
        <v>#VALUE!</v>
      </c>
      <c r="E1731" s="102">
        <f>EUR1M!AQ1730</f>
        <v>1.3968000711138935E-2</v>
      </c>
      <c r="F1731" s="220" t="e">
        <f t="shared" si="104"/>
        <v>#VALUE!</v>
      </c>
      <c r="G1731" s="102" t="e">
        <f>EUR3M!AX1730</f>
        <v>#VALUE!</v>
      </c>
      <c r="H1731" s="102">
        <f>EUR3M!AY1730</f>
        <v>1.4290838614317595E-2</v>
      </c>
      <c r="I1731" s="220" t="e">
        <f t="shared" si="105"/>
        <v>#VALUE!</v>
      </c>
      <c r="J1731" s="102" t="e">
        <f>EUR6M!AX1730</f>
        <v>#VALUE!</v>
      </c>
      <c r="K1731" s="102">
        <f>EUR6M!AY1730</f>
        <v>1.4474039492875903E-2</v>
      </c>
      <c r="L1731" s="220" t="e">
        <f t="shared" si="106"/>
        <v>#VALUE!</v>
      </c>
      <c r="M1731" s="102" t="e">
        <f>EUR1Y!AX1730</f>
        <v>#VALUE!</v>
      </c>
      <c r="N1731" s="102">
        <f>EUR1Y!AY1730</f>
        <v>1.4871697458254483E-2</v>
      </c>
      <c r="O1731" s="220" t="e">
        <f t="shared" si="107"/>
        <v>#VALUE!</v>
      </c>
    </row>
    <row r="1732" spans="1:15" x14ac:dyDescent="0.2">
      <c r="A1732" s="57" t="s">
        <v>44</v>
      </c>
      <c r="B1732" s="219">
        <f>_xll.qlInterestRateIndexFixingDate(IborIndex&amp;"6M",C1732,Trigger)</f>
        <v>51424</v>
      </c>
      <c r="C1732" s="219">
        <f>_xll.qlCalendarAdvance(Calendar,C1731,A1732,"f",,Trigger)</f>
        <v>51426</v>
      </c>
      <c r="D1732" s="102" t="e">
        <f>EUR1M!AP1731</f>
        <v>#VALUE!</v>
      </c>
      <c r="E1732" s="102">
        <f>EUR1M!AQ1731</f>
        <v>1.3970085379790831E-2</v>
      </c>
      <c r="F1732" s="220" t="e">
        <f t="shared" ref="F1732:F1795" si="108">(D1732-E1732)*10000</f>
        <v>#VALUE!</v>
      </c>
      <c r="G1732" s="102" t="e">
        <f>EUR3M!AX1731</f>
        <v>#VALUE!</v>
      </c>
      <c r="H1732" s="102">
        <f>EUR3M!AY1731</f>
        <v>1.4292987424902714E-2</v>
      </c>
      <c r="I1732" s="220" t="e">
        <f t="shared" ref="I1732:I1795" si="109">(G1732-H1732)*10000</f>
        <v>#VALUE!</v>
      </c>
      <c r="J1732" s="102" t="e">
        <f>EUR6M!AX1731</f>
        <v>#VALUE!</v>
      </c>
      <c r="K1732" s="102">
        <f>EUR6M!AY1731</f>
        <v>1.447774793937235E-2</v>
      </c>
      <c r="L1732" s="220" t="e">
        <f t="shared" ref="L1732:L1795" si="110">(J1732-K1732)*10000</f>
        <v>#VALUE!</v>
      </c>
      <c r="M1732" s="102" t="e">
        <f>EUR1Y!AX1731</f>
        <v>#VALUE!</v>
      </c>
      <c r="N1732" s="102">
        <f>EUR1Y!AY1731</f>
        <v>1.4872687323817951E-2</v>
      </c>
      <c r="O1732" s="220" t="e">
        <f t="shared" ref="O1732:O1795" si="111">(M1732-N1732)*10000</f>
        <v>#VALUE!</v>
      </c>
    </row>
    <row r="1733" spans="1:15" x14ac:dyDescent="0.2">
      <c r="A1733" s="57" t="s">
        <v>44</v>
      </c>
      <c r="B1733" s="219">
        <f>_xll.qlInterestRateIndexFixingDate(IborIndex&amp;"6M",C1733,Trigger)</f>
        <v>51431</v>
      </c>
      <c r="C1733" s="219">
        <f>_xll.qlCalendarAdvance(Calendar,C1732,A1733,"f",,Trigger)</f>
        <v>51433</v>
      </c>
      <c r="D1733" s="102" t="e">
        <f>EUR1M!AP1732</f>
        <v>#VALUE!</v>
      </c>
      <c r="E1733" s="102">
        <f>EUR1M!AQ1732</f>
        <v>1.3972160715652703E-2</v>
      </c>
      <c r="F1733" s="220" t="e">
        <f t="shared" si="108"/>
        <v>#VALUE!</v>
      </c>
      <c r="G1733" s="102" t="e">
        <f>EUR3M!AX1732</f>
        <v>#VALUE!</v>
      </c>
      <c r="H1733" s="102">
        <f>EUR3M!AY1732</f>
        <v>1.4295127179669999E-2</v>
      </c>
      <c r="I1733" s="220" t="e">
        <f t="shared" si="109"/>
        <v>#VALUE!</v>
      </c>
      <c r="J1733" s="102" t="e">
        <f>EUR6M!AX1732</f>
        <v>#VALUE!</v>
      </c>
      <c r="K1733" s="102">
        <f>EUR6M!AY1732</f>
        <v>1.4478021333075445E-2</v>
      </c>
      <c r="L1733" s="220" t="e">
        <f t="shared" si="110"/>
        <v>#VALUE!</v>
      </c>
      <c r="M1733" s="102" t="e">
        <f>EUR1Y!AX1732</f>
        <v>#VALUE!</v>
      </c>
      <c r="N1733" s="102">
        <f>EUR1Y!AY1732</f>
        <v>1.4873671277818735E-2</v>
      </c>
      <c r="O1733" s="220" t="e">
        <f t="shared" si="111"/>
        <v>#VALUE!</v>
      </c>
    </row>
    <row r="1734" spans="1:15" x14ac:dyDescent="0.2">
      <c r="A1734" s="57" t="s">
        <v>44</v>
      </c>
      <c r="B1734" s="219">
        <f>_xll.qlInterestRateIndexFixingDate(IborIndex&amp;"6M",C1734,Trigger)</f>
        <v>51438</v>
      </c>
      <c r="C1734" s="219">
        <f>_xll.qlCalendarAdvance(Calendar,C1733,A1734,"f",,Trigger)</f>
        <v>51440</v>
      </c>
      <c r="D1734" s="102" t="e">
        <f>EUR1M!AP1733</f>
        <v>#VALUE!</v>
      </c>
      <c r="E1734" s="102">
        <f>EUR1M!AQ1733</f>
        <v>1.3974226693720036E-2</v>
      </c>
      <c r="F1734" s="220" t="e">
        <f t="shared" si="108"/>
        <v>#VALUE!</v>
      </c>
      <c r="G1734" s="102" t="e">
        <f>EUR3M!AX1733</f>
        <v>#VALUE!</v>
      </c>
      <c r="H1734" s="102">
        <f>EUR3M!AY1733</f>
        <v>1.4297257850034488E-2</v>
      </c>
      <c r="I1734" s="220" t="e">
        <f t="shared" si="109"/>
        <v>#VALUE!</v>
      </c>
      <c r="J1734" s="102" t="e">
        <f>EUR6M!AX1733</f>
        <v>#VALUE!</v>
      </c>
      <c r="K1734" s="102">
        <f>EUR6M!AY1733</f>
        <v>1.4479562554269354E-2</v>
      </c>
      <c r="L1734" s="220" t="e">
        <f t="shared" si="110"/>
        <v>#VALUE!</v>
      </c>
      <c r="M1734" s="102" t="e">
        <f>EUR1Y!AX1733</f>
        <v>#VALUE!</v>
      </c>
      <c r="N1734" s="102">
        <f>EUR1Y!AY1733</f>
        <v>1.4874649303395989E-2</v>
      </c>
      <c r="O1734" s="220" t="e">
        <f t="shared" si="111"/>
        <v>#VALUE!</v>
      </c>
    </row>
    <row r="1735" spans="1:15" x14ac:dyDescent="0.2">
      <c r="A1735" s="57" t="s">
        <v>44</v>
      </c>
      <c r="B1735" s="219">
        <f>_xll.qlInterestRateIndexFixingDate(IborIndex&amp;"6M",C1735,Trigger)</f>
        <v>51445</v>
      </c>
      <c r="C1735" s="219">
        <f>_xll.qlCalendarAdvance(Calendar,C1734,A1735,"f",,Trigger)</f>
        <v>51447</v>
      </c>
      <c r="D1735" s="102" t="e">
        <f>EUR1M!AP1734</f>
        <v>#VALUE!</v>
      </c>
      <c r="E1735" s="102">
        <f>EUR1M!AQ1734</f>
        <v>1.3976283289001206E-2</v>
      </c>
      <c r="F1735" s="220" t="e">
        <f t="shared" si="108"/>
        <v>#VALUE!</v>
      </c>
      <c r="G1735" s="102" t="e">
        <f>EUR3M!AX1734</f>
        <v>#VALUE!</v>
      </c>
      <c r="H1735" s="102">
        <f>EUR3M!AY1734</f>
        <v>1.4299379407410355E-2</v>
      </c>
      <c r="I1735" s="220" t="e">
        <f t="shared" si="109"/>
        <v>#VALUE!</v>
      </c>
      <c r="J1735" s="102" t="e">
        <f>EUR6M!AX1734</f>
        <v>#VALUE!</v>
      </c>
      <c r="K1735" s="102">
        <f>EUR6M!AY1734</f>
        <v>1.4481514019372898E-2</v>
      </c>
      <c r="L1735" s="220" t="e">
        <f t="shared" si="110"/>
        <v>#VALUE!</v>
      </c>
      <c r="M1735" s="102" t="e">
        <f>EUR1Y!AX1734</f>
        <v>#VALUE!</v>
      </c>
      <c r="N1735" s="102">
        <f>EUR1Y!AY1734</f>
        <v>1.4875621383688652E-2</v>
      </c>
      <c r="O1735" s="220" t="e">
        <f t="shared" si="111"/>
        <v>#VALUE!</v>
      </c>
    </row>
    <row r="1736" spans="1:15" x14ac:dyDescent="0.2">
      <c r="A1736" s="57" t="s">
        <v>44</v>
      </c>
      <c r="B1736" s="219">
        <f>_xll.qlInterestRateIndexFixingDate(IborIndex&amp;"6M",C1736,Trigger)</f>
        <v>51452</v>
      </c>
      <c r="C1736" s="219">
        <f>_xll.qlCalendarAdvance(Calendar,C1735,A1736,"f",,Trigger)</f>
        <v>51454</v>
      </c>
      <c r="D1736" s="102" t="e">
        <f>EUR1M!AP1735</f>
        <v>#VALUE!</v>
      </c>
      <c r="E1736" s="102">
        <f>EUR1M!AQ1735</f>
        <v>1.3978330476504595E-2</v>
      </c>
      <c r="F1736" s="220" t="e">
        <f t="shared" si="108"/>
        <v>#VALUE!</v>
      </c>
      <c r="G1736" s="102" t="e">
        <f>EUR3M!AX1735</f>
        <v>#VALUE!</v>
      </c>
      <c r="H1736" s="102">
        <f>EUR3M!AY1735</f>
        <v>1.4301491823212635E-2</v>
      </c>
      <c r="I1736" s="220" t="e">
        <f t="shared" si="109"/>
        <v>#VALUE!</v>
      </c>
      <c r="J1736" s="102" t="e">
        <f>EUR6M!AX1735</f>
        <v>#VALUE!</v>
      </c>
      <c r="K1736" s="102">
        <f>EUR6M!AY1735</f>
        <v>1.4483449174378861E-2</v>
      </c>
      <c r="L1736" s="220" t="e">
        <f t="shared" si="110"/>
        <v>#VALUE!</v>
      </c>
      <c r="M1736" s="102" t="e">
        <f>EUR1Y!AX1735</f>
        <v>#VALUE!</v>
      </c>
      <c r="N1736" s="102">
        <f>EUR1Y!AY1735</f>
        <v>1.4876587501836097E-2</v>
      </c>
      <c r="O1736" s="220" t="e">
        <f t="shared" si="111"/>
        <v>#VALUE!</v>
      </c>
    </row>
    <row r="1737" spans="1:15" x14ac:dyDescent="0.2">
      <c r="A1737" s="57" t="s">
        <v>44</v>
      </c>
      <c r="B1737" s="219">
        <f>_xll.qlInterestRateIndexFixingDate(IborIndex&amp;"6M",C1737,Trigger)</f>
        <v>51459</v>
      </c>
      <c r="C1737" s="219">
        <f>_xll.qlCalendarAdvance(Calendar,C1736,A1737,"f",,Trigger)</f>
        <v>51461</v>
      </c>
      <c r="D1737" s="102" t="e">
        <f>EUR1M!AP1736</f>
        <v>#VALUE!</v>
      </c>
      <c r="E1737" s="102">
        <f>EUR1M!AQ1736</f>
        <v>1.3980368231233423E-2</v>
      </c>
      <c r="F1737" s="220" t="e">
        <f t="shared" si="108"/>
        <v>#VALUE!</v>
      </c>
      <c r="G1737" s="102" t="e">
        <f>EUR3M!AX1736</f>
        <v>#VALUE!</v>
      </c>
      <c r="H1737" s="102">
        <f>EUR3M!AY1736</f>
        <v>1.4303595068852893E-2</v>
      </c>
      <c r="I1737" s="220" t="e">
        <f t="shared" si="109"/>
        <v>#VALUE!</v>
      </c>
      <c r="J1737" s="102" t="e">
        <f>EUR6M!AX1736</f>
        <v>#VALUE!</v>
      </c>
      <c r="K1737" s="102">
        <f>EUR6M!AY1736</f>
        <v>1.4485367968164379E-2</v>
      </c>
      <c r="L1737" s="220" t="e">
        <f t="shared" si="110"/>
        <v>#VALUE!</v>
      </c>
      <c r="M1737" s="102" t="e">
        <f>EUR1Y!AX1736</f>
        <v>#VALUE!</v>
      </c>
      <c r="N1737" s="102">
        <f>EUR1Y!AY1736</f>
        <v>1.4877547640977696E-2</v>
      </c>
      <c r="O1737" s="220" t="e">
        <f t="shared" si="111"/>
        <v>#VALUE!</v>
      </c>
    </row>
    <row r="1738" spans="1:15" x14ac:dyDescent="0.2">
      <c r="A1738" s="57" t="s">
        <v>44</v>
      </c>
      <c r="B1738" s="219">
        <f>_xll.qlInterestRateIndexFixingDate(IborIndex&amp;"6M",C1738,Trigger)</f>
        <v>51466</v>
      </c>
      <c r="C1738" s="219">
        <f>_xll.qlCalendarAdvance(Calendar,C1737,A1738,"f",,Trigger)</f>
        <v>51468</v>
      </c>
      <c r="D1738" s="102" t="e">
        <f>EUR1M!AP1737</f>
        <v>#VALUE!</v>
      </c>
      <c r="E1738" s="102">
        <f>EUR1M!AQ1737</f>
        <v>1.3982396528188331E-2</v>
      </c>
      <c r="F1738" s="220" t="e">
        <f t="shared" si="108"/>
        <v>#VALUE!</v>
      </c>
      <c r="G1738" s="102" t="e">
        <f>EUR3M!AX1737</f>
        <v>#VALUE!</v>
      </c>
      <c r="H1738" s="102">
        <f>EUR3M!AY1737</f>
        <v>1.4305689115746171E-2</v>
      </c>
      <c r="I1738" s="220" t="e">
        <f t="shared" si="109"/>
        <v>#VALUE!</v>
      </c>
      <c r="J1738" s="102" t="e">
        <f>EUR6M!AX1737</f>
        <v>#VALUE!</v>
      </c>
      <c r="K1738" s="102">
        <f>EUR6M!AY1737</f>
        <v>1.448769132641909E-2</v>
      </c>
      <c r="L1738" s="220" t="e">
        <f t="shared" si="110"/>
        <v>#VALUE!</v>
      </c>
      <c r="M1738" s="102" t="e">
        <f>EUR1Y!AX1737</f>
        <v>#VALUE!</v>
      </c>
      <c r="N1738" s="102">
        <f>EUR1Y!AY1737</f>
        <v>1.4877391353642194E-2</v>
      </c>
      <c r="O1738" s="220" t="e">
        <f t="shared" si="111"/>
        <v>#VALUE!</v>
      </c>
    </row>
    <row r="1739" spans="1:15" x14ac:dyDescent="0.2">
      <c r="A1739" s="57" t="s">
        <v>44</v>
      </c>
      <c r="B1739" s="219">
        <f>_xll.qlInterestRateIndexFixingDate(IborIndex&amp;"6M",C1739,Trigger)</f>
        <v>51473</v>
      </c>
      <c r="C1739" s="219">
        <f>_xll.qlCalendarAdvance(Calendar,C1738,A1739,"f",,Trigger)</f>
        <v>51475</v>
      </c>
      <c r="D1739" s="102" t="e">
        <f>EUR1M!AP1738</f>
        <v>#VALUE!</v>
      </c>
      <c r="E1739" s="102">
        <f>EUR1M!AQ1738</f>
        <v>1.3984415342382856E-2</v>
      </c>
      <c r="F1739" s="220" t="e">
        <f t="shared" si="108"/>
        <v>#VALUE!</v>
      </c>
      <c r="G1739" s="102" t="e">
        <f>EUR3M!AX1738</f>
        <v>#VALUE!</v>
      </c>
      <c r="H1739" s="102">
        <f>EUR3M!AY1738</f>
        <v>1.4306911618615636E-2</v>
      </c>
      <c r="I1739" s="220" t="e">
        <f t="shared" si="109"/>
        <v>#VALUE!</v>
      </c>
      <c r="J1739" s="102" t="e">
        <f>EUR6M!AX1738</f>
        <v>#VALUE!</v>
      </c>
      <c r="K1739" s="102">
        <f>EUR6M!AY1738</f>
        <v>1.4489576126283843E-2</v>
      </c>
      <c r="L1739" s="220" t="e">
        <f t="shared" si="110"/>
        <v>#VALUE!</v>
      </c>
      <c r="M1739" s="102" t="e">
        <f>EUR1Y!AX1738</f>
        <v>#VALUE!</v>
      </c>
      <c r="N1739" s="102">
        <f>EUR1Y!AY1738</f>
        <v>1.4879449914800627E-2</v>
      </c>
      <c r="O1739" s="220" t="e">
        <f t="shared" si="111"/>
        <v>#VALUE!</v>
      </c>
    </row>
    <row r="1740" spans="1:15" x14ac:dyDescent="0.2">
      <c r="A1740" s="57" t="s">
        <v>44</v>
      </c>
      <c r="B1740" s="219">
        <f>_xll.qlInterestRateIndexFixingDate(IborIndex&amp;"6M",C1740,Trigger)</f>
        <v>51480</v>
      </c>
      <c r="C1740" s="219">
        <f>_xll.qlCalendarAdvance(Calendar,C1739,A1740,"f",,Trigger)</f>
        <v>51482</v>
      </c>
      <c r="D1740" s="102" t="e">
        <f>EUR1M!AP1739</f>
        <v>#VALUE!</v>
      </c>
      <c r="E1740" s="102">
        <f>EUR1M!AQ1739</f>
        <v>1.3986424648817641E-2</v>
      </c>
      <c r="F1740" s="220" t="e">
        <f t="shared" si="108"/>
        <v>#VALUE!</v>
      </c>
      <c r="G1740" s="102" t="e">
        <f>EUR3M!AX1739</f>
        <v>#VALUE!</v>
      </c>
      <c r="H1740" s="102">
        <f>EUR3M!AY1739</f>
        <v>1.4308988350339114E-2</v>
      </c>
      <c r="I1740" s="220" t="e">
        <f t="shared" si="109"/>
        <v>#VALUE!</v>
      </c>
      <c r="J1740" s="102" t="e">
        <f>EUR6M!AX1739</f>
        <v>#VALUE!</v>
      </c>
      <c r="K1740" s="102">
        <f>EUR6M!AY1739</f>
        <v>1.4491444407253773E-2</v>
      </c>
      <c r="L1740" s="220" t="e">
        <f t="shared" si="110"/>
        <v>#VALUE!</v>
      </c>
      <c r="M1740" s="102" t="e">
        <f>EUR1Y!AX1739</f>
        <v>#VALUE!</v>
      </c>
      <c r="N1740" s="102">
        <f>EUR1Y!AY1739</f>
        <v>1.4880392015760706E-2</v>
      </c>
      <c r="O1740" s="220" t="e">
        <f t="shared" si="111"/>
        <v>#VALUE!</v>
      </c>
    </row>
    <row r="1741" spans="1:15" x14ac:dyDescent="0.2">
      <c r="A1741" s="57" t="s">
        <v>44</v>
      </c>
      <c r="B1741" s="219">
        <f>_xll.qlInterestRateIndexFixingDate(IborIndex&amp;"6M",C1741,Trigger)</f>
        <v>51487</v>
      </c>
      <c r="C1741" s="219">
        <f>_xll.qlCalendarAdvance(Calendar,C1740,A1741,"f",,Trigger)</f>
        <v>51489</v>
      </c>
      <c r="D1741" s="102" t="e">
        <f>EUR1M!AP1740</f>
        <v>#VALUE!</v>
      </c>
      <c r="E1741" s="102">
        <f>EUR1M!AQ1740</f>
        <v>1.3988424422495906E-2</v>
      </c>
      <c r="F1741" s="220" t="e">
        <f t="shared" si="108"/>
        <v>#VALUE!</v>
      </c>
      <c r="G1741" s="102" t="e">
        <f>EUR3M!AX1740</f>
        <v>#VALUE!</v>
      </c>
      <c r="H1741" s="102">
        <f>EUR3M!AY1740</f>
        <v>1.4311055802353145E-2</v>
      </c>
      <c r="I1741" s="220" t="e">
        <f t="shared" si="109"/>
        <v>#VALUE!</v>
      </c>
      <c r="J1741" s="102" t="e">
        <f>EUR6M!AX1740</f>
        <v>#VALUE!</v>
      </c>
      <c r="K1741" s="102">
        <f>EUR6M!AY1740</f>
        <v>1.4493296118204501E-2</v>
      </c>
      <c r="L1741" s="220" t="e">
        <f t="shared" si="110"/>
        <v>#VALUE!</v>
      </c>
      <c r="M1741" s="102" t="e">
        <f>EUR1Y!AX1740</f>
        <v>#VALUE!</v>
      </c>
      <c r="N1741" s="102">
        <f>EUR1Y!AY1740</f>
        <v>1.4881328070272428E-2</v>
      </c>
      <c r="O1741" s="220" t="e">
        <f t="shared" si="111"/>
        <v>#VALUE!</v>
      </c>
    </row>
    <row r="1742" spans="1:15" x14ac:dyDescent="0.2">
      <c r="A1742" s="57" t="s">
        <v>44</v>
      </c>
      <c r="B1742" s="219">
        <f>_xll.qlInterestRateIndexFixingDate(IborIndex&amp;"6M",C1742,Trigger)</f>
        <v>51491</v>
      </c>
      <c r="C1742" s="219">
        <f>_xll.qlCalendarAdvance(Calendar,C1741,A1742,"f",,Trigger)</f>
        <v>51497</v>
      </c>
      <c r="D1742" s="102" t="e">
        <f>EUR1M!AP1741</f>
        <v>#VALUE!</v>
      </c>
      <c r="E1742" s="102">
        <f>EUR1M!AQ1741</f>
        <v>1.3991264656079711E-2</v>
      </c>
      <c r="F1742" s="220" t="e">
        <f t="shared" si="108"/>
        <v>#VALUE!</v>
      </c>
      <c r="G1742" s="102" t="e">
        <f>EUR3M!AX1741</f>
        <v>#VALUE!</v>
      </c>
      <c r="H1742" s="102">
        <f>EUR3M!AY1741</f>
        <v>1.4313407205081674E-2</v>
      </c>
      <c r="I1742" s="220" t="e">
        <f t="shared" si="109"/>
        <v>#VALUE!</v>
      </c>
      <c r="J1742" s="102" t="e">
        <f>EUR6M!AX1741</f>
        <v>#VALUE!</v>
      </c>
      <c r="K1742" s="102">
        <f>EUR6M!AY1741</f>
        <v>1.4494664302969074E-2</v>
      </c>
      <c r="L1742" s="220" t="e">
        <f t="shared" si="110"/>
        <v>#VALUE!</v>
      </c>
      <c r="M1742" s="102" t="e">
        <f>EUR1Y!AX1741</f>
        <v>#VALUE!</v>
      </c>
      <c r="N1742" s="102">
        <f>EUR1Y!AY1741</f>
        <v>1.4881918089169603E-2</v>
      </c>
      <c r="O1742" s="220" t="e">
        <f t="shared" si="111"/>
        <v>#VALUE!</v>
      </c>
    </row>
    <row r="1743" spans="1:15" x14ac:dyDescent="0.2">
      <c r="A1743" s="57" t="s">
        <v>44</v>
      </c>
      <c r="B1743" s="219">
        <f>_xll.qlInterestRateIndexFixingDate(IborIndex&amp;"6M",C1743,Trigger)</f>
        <v>51501</v>
      </c>
      <c r="C1743" s="219">
        <f>_xll.qlCalendarAdvance(Calendar,C1742,A1743,"f",,Trigger)</f>
        <v>51504</v>
      </c>
      <c r="D1743" s="102" t="e">
        <f>EUR1M!AP1742</f>
        <v>#VALUE!</v>
      </c>
      <c r="E1743" s="102">
        <f>EUR1M!AQ1742</f>
        <v>1.3993241174726528E-2</v>
      </c>
      <c r="F1743" s="220" t="e">
        <f t="shared" si="108"/>
        <v>#VALUE!</v>
      </c>
      <c r="G1743" s="102" t="e">
        <f>EUR3M!AX1742</f>
        <v>#VALUE!</v>
      </c>
      <c r="H1743" s="102">
        <f>EUR3M!AY1742</f>
        <v>1.431545467575468E-2</v>
      </c>
      <c r="I1743" s="220" t="e">
        <f t="shared" si="109"/>
        <v>#VALUE!</v>
      </c>
      <c r="J1743" s="102" t="e">
        <f>EUR6M!AX1742</f>
        <v>#VALUE!</v>
      </c>
      <c r="K1743" s="102">
        <f>EUR6M!AY1742</f>
        <v>1.4497723830929317E-2</v>
      </c>
      <c r="L1743" s="220" t="e">
        <f t="shared" si="110"/>
        <v>#VALUE!</v>
      </c>
      <c r="M1743" s="102" t="e">
        <f>EUR1Y!AX1742</f>
        <v>#VALUE!</v>
      </c>
      <c r="N1743" s="102">
        <f>EUR1Y!AY1742</f>
        <v>1.4882840205216904E-2</v>
      </c>
      <c r="O1743" s="220" t="e">
        <f t="shared" si="111"/>
        <v>#VALUE!</v>
      </c>
    </row>
    <row r="1744" spans="1:15" x14ac:dyDescent="0.2">
      <c r="A1744" s="57" t="s">
        <v>44</v>
      </c>
      <c r="B1744" s="219">
        <f>_xll.qlInterestRateIndexFixingDate(IborIndex&amp;"6M",C1744,Trigger)</f>
        <v>51509</v>
      </c>
      <c r="C1744" s="219">
        <f>_xll.qlCalendarAdvance(Calendar,C1743,A1744,"f",,Trigger)</f>
        <v>51511</v>
      </c>
      <c r="D1744" s="102" t="e">
        <f>EUR1M!AP1743</f>
        <v>#VALUE!</v>
      </c>
      <c r="E1744" s="102">
        <f>EUR1M!AQ1743</f>
        <v>1.399520807492537E-2</v>
      </c>
      <c r="F1744" s="220" t="e">
        <f t="shared" si="108"/>
        <v>#VALUE!</v>
      </c>
      <c r="G1744" s="102" t="e">
        <f>EUR3M!AX1743</f>
        <v>#VALUE!</v>
      </c>
      <c r="H1744" s="102">
        <f>EUR3M!AY1743</f>
        <v>1.4317492776887875E-2</v>
      </c>
      <c r="I1744" s="220" t="e">
        <f t="shared" si="109"/>
        <v>#VALUE!</v>
      </c>
      <c r="J1744" s="102" t="e">
        <f>EUR6M!AX1743</f>
        <v>#VALUE!</v>
      </c>
      <c r="K1744" s="102">
        <f>EUR6M!AY1743</f>
        <v>1.4499518342256983E-2</v>
      </c>
      <c r="L1744" s="220" t="e">
        <f t="shared" si="110"/>
        <v>#VALUE!</v>
      </c>
      <c r="M1744" s="102" t="e">
        <f>EUR1Y!AX1743</f>
        <v>#VALUE!</v>
      </c>
      <c r="N1744" s="102">
        <f>EUR1Y!AY1743</f>
        <v>1.4883756219913327E-2</v>
      </c>
      <c r="O1744" s="220" t="e">
        <f t="shared" si="111"/>
        <v>#VALUE!</v>
      </c>
    </row>
    <row r="1745" spans="1:15" x14ac:dyDescent="0.2">
      <c r="A1745" s="57" t="s">
        <v>44</v>
      </c>
      <c r="B1745" s="219">
        <f>_xll.qlInterestRateIndexFixingDate(IborIndex&amp;"6M",C1745,Trigger)</f>
        <v>51516</v>
      </c>
      <c r="C1745" s="219">
        <f>_xll.qlCalendarAdvance(Calendar,C1744,A1745,"f",,Trigger)</f>
        <v>51518</v>
      </c>
      <c r="D1745" s="102" t="e">
        <f>EUR1M!AP1744</f>
        <v>#VALUE!</v>
      </c>
      <c r="E1745" s="102">
        <f>EUR1M!AQ1744</f>
        <v>1.3997165331679459E-2</v>
      </c>
      <c r="F1745" s="220" t="e">
        <f t="shared" si="108"/>
        <v>#VALUE!</v>
      </c>
      <c r="G1745" s="102" t="e">
        <f>EUR3M!AX1744</f>
        <v>#VALUE!</v>
      </c>
      <c r="H1745" s="102">
        <f>EUR3M!AY1744</f>
        <v>1.4319521479895236E-2</v>
      </c>
      <c r="I1745" s="220" t="e">
        <f t="shared" si="109"/>
        <v>#VALUE!</v>
      </c>
      <c r="J1745" s="102" t="e">
        <f>EUR6M!AX1744</f>
        <v>#VALUE!</v>
      </c>
      <c r="K1745" s="102">
        <f>EUR6M!AY1744</f>
        <v>1.4501296057158861E-2</v>
      </c>
      <c r="L1745" s="220" t="e">
        <f t="shared" si="110"/>
        <v>#VALUE!</v>
      </c>
      <c r="M1745" s="102" t="e">
        <f>EUR1Y!AX1744</f>
        <v>#VALUE!</v>
      </c>
      <c r="N1745" s="102">
        <f>EUR1Y!AY1744</f>
        <v>1.488466611640025E-2</v>
      </c>
      <c r="O1745" s="220" t="e">
        <f t="shared" si="111"/>
        <v>#VALUE!</v>
      </c>
    </row>
    <row r="1746" spans="1:15" x14ac:dyDescent="0.2">
      <c r="A1746" s="57" t="s">
        <v>44</v>
      </c>
      <c r="B1746" s="219">
        <f>_xll.qlInterestRateIndexFixingDate(IborIndex&amp;"6M",C1746,Trigger)</f>
        <v>51523</v>
      </c>
      <c r="C1746" s="219">
        <f>_xll.qlCalendarAdvance(Calendar,C1745,A1746,"f",,Trigger)</f>
        <v>51525</v>
      </c>
      <c r="D1746" s="102" t="e">
        <f>EUR1M!AP1745</f>
        <v>#VALUE!</v>
      </c>
      <c r="E1746" s="102">
        <f>EUR1M!AQ1745</f>
        <v>1.3999112919992018E-2</v>
      </c>
      <c r="F1746" s="220" t="e">
        <f t="shared" si="108"/>
        <v>#VALUE!</v>
      </c>
      <c r="G1746" s="102" t="e">
        <f>EUR3M!AX1745</f>
        <v>#VALUE!</v>
      </c>
      <c r="H1746" s="102">
        <f>EUR3M!AY1745</f>
        <v>1.4321540756191631E-2</v>
      </c>
      <c r="I1746" s="220" t="e">
        <f t="shared" si="109"/>
        <v>#VALUE!</v>
      </c>
      <c r="J1746" s="102" t="e">
        <f>EUR6M!AX1745</f>
        <v>#VALUE!</v>
      </c>
      <c r="K1746" s="102">
        <f>EUR6M!AY1745</f>
        <v>1.4503056924510132E-2</v>
      </c>
      <c r="L1746" s="220" t="e">
        <f t="shared" si="110"/>
        <v>#VALUE!</v>
      </c>
      <c r="M1746" s="102" t="e">
        <f>EUR1Y!AX1745</f>
        <v>#VALUE!</v>
      </c>
      <c r="N1746" s="102">
        <f>EUR1Y!AY1745</f>
        <v>1.4885569877818611E-2</v>
      </c>
      <c r="O1746" s="220" t="e">
        <f t="shared" si="111"/>
        <v>#VALUE!</v>
      </c>
    </row>
    <row r="1747" spans="1:15" x14ac:dyDescent="0.2">
      <c r="A1747" s="57" t="s">
        <v>44</v>
      </c>
      <c r="B1747" s="219">
        <f>_xll.qlInterestRateIndexFixingDate(IborIndex&amp;"6M",C1747,Trigger)</f>
        <v>51530</v>
      </c>
      <c r="C1747" s="219">
        <f>_xll.qlCalendarAdvance(Calendar,C1746,A1747,"f",,Trigger)</f>
        <v>51532</v>
      </c>
      <c r="D1747" s="102" t="e">
        <f>EUR1M!AP1746</f>
        <v>#VALUE!</v>
      </c>
      <c r="E1747" s="102">
        <f>EUR1M!AQ1746</f>
        <v>1.3999821449608747E-2</v>
      </c>
      <c r="F1747" s="220" t="e">
        <f t="shared" si="108"/>
        <v>#VALUE!</v>
      </c>
      <c r="G1747" s="102" t="e">
        <f>EUR3M!AX1746</f>
        <v>#VALUE!</v>
      </c>
      <c r="H1747" s="102">
        <f>EUR3M!AY1746</f>
        <v>1.432312417490013E-2</v>
      </c>
      <c r="I1747" s="220" t="e">
        <f t="shared" si="109"/>
        <v>#VALUE!</v>
      </c>
      <c r="J1747" s="102" t="e">
        <f>EUR6M!AX1746</f>
        <v>#VALUE!</v>
      </c>
      <c r="K1747" s="102">
        <f>EUR6M!AY1746</f>
        <v>1.4504800893186856E-2</v>
      </c>
      <c r="L1747" s="220" t="e">
        <f t="shared" si="110"/>
        <v>#VALUE!</v>
      </c>
      <c r="M1747" s="102" t="e">
        <f>EUR1Y!AX1746</f>
        <v>#VALUE!</v>
      </c>
      <c r="N1747" s="102">
        <f>EUR1Y!AY1746</f>
        <v>1.4886467487310222E-2</v>
      </c>
      <c r="O1747" s="220" t="e">
        <f t="shared" si="111"/>
        <v>#VALUE!</v>
      </c>
    </row>
    <row r="1748" spans="1:15" x14ac:dyDescent="0.2">
      <c r="A1748" s="57" t="s">
        <v>44</v>
      </c>
      <c r="B1748" s="219">
        <f>_xll.qlInterestRateIndexFixingDate(IborIndex&amp;"6M",C1748,Trigger)</f>
        <v>51537</v>
      </c>
      <c r="C1748" s="219">
        <f>_xll.qlCalendarAdvance(Calendar,C1747,A1748,"f",,Trigger)</f>
        <v>51539</v>
      </c>
      <c r="D1748" s="102" t="e">
        <f>EUR1M!AP1747</f>
        <v>#VALUE!</v>
      </c>
      <c r="E1748" s="102">
        <f>EUR1M!AQ1747</f>
        <v>1.4001751489373897E-2</v>
      </c>
      <c r="F1748" s="220" t="e">
        <f t="shared" si="108"/>
        <v>#VALUE!</v>
      </c>
      <c r="G1748" s="102" t="e">
        <f>EUR3M!AX1747</f>
        <v>#VALUE!</v>
      </c>
      <c r="H1748" s="102">
        <f>EUR3M!AY1747</f>
        <v>1.4325125115269031E-2</v>
      </c>
      <c r="I1748" s="220" t="e">
        <f t="shared" si="109"/>
        <v>#VALUE!</v>
      </c>
      <c r="J1748" s="102" t="e">
        <f>EUR6M!AX1747</f>
        <v>#VALUE!</v>
      </c>
      <c r="K1748" s="102">
        <f>EUR6M!AY1747</f>
        <v>1.4506527912067727E-2</v>
      </c>
      <c r="L1748" s="220" t="e">
        <f t="shared" si="110"/>
        <v>#VALUE!</v>
      </c>
      <c r="M1748" s="102" t="e">
        <f>EUR1Y!AX1747</f>
        <v>#VALUE!</v>
      </c>
      <c r="N1748" s="102">
        <f>EUR1Y!AY1747</f>
        <v>1.4887358928015803E-2</v>
      </c>
      <c r="O1748" s="220" t="e">
        <f t="shared" si="111"/>
        <v>#VALUE!</v>
      </c>
    </row>
    <row r="1749" spans="1:15" x14ac:dyDescent="0.2">
      <c r="A1749" s="57" t="s">
        <v>44</v>
      </c>
      <c r="B1749" s="219">
        <f>_xll.qlInterestRateIndexFixingDate(IborIndex&amp;"6M",C1749,Trigger)</f>
        <v>51544</v>
      </c>
      <c r="C1749" s="219">
        <f>_xll.qlCalendarAdvance(Calendar,C1748,A1749,"f",,Trigger)</f>
        <v>51546</v>
      </c>
      <c r="D1749" s="102" t="e">
        <f>EUR1M!AP1748</f>
        <v>#VALUE!</v>
      </c>
      <c r="E1749" s="102">
        <f>EUR1M!AQ1748</f>
        <v>1.4003671792176382E-2</v>
      </c>
      <c r="F1749" s="220" t="e">
        <f t="shared" si="108"/>
        <v>#VALUE!</v>
      </c>
      <c r="G1749" s="102" t="e">
        <f>EUR3M!AX1748</f>
        <v>#VALUE!</v>
      </c>
      <c r="H1749" s="102">
        <f>EUR3M!AY1748</f>
        <v>1.4327116545588556E-2</v>
      </c>
      <c r="I1749" s="220" t="e">
        <f t="shared" si="109"/>
        <v>#VALUE!</v>
      </c>
      <c r="J1749" s="102" t="e">
        <f>EUR6M!AX1748</f>
        <v>#VALUE!</v>
      </c>
      <c r="K1749" s="102">
        <f>EUR6M!AY1748</f>
        <v>1.4508237930027488E-2</v>
      </c>
      <c r="L1749" s="220" t="e">
        <f t="shared" si="110"/>
        <v>#VALUE!</v>
      </c>
      <c r="M1749" s="102" t="e">
        <f>EUR1Y!AX1748</f>
        <v>#VALUE!</v>
      </c>
      <c r="N1749" s="102">
        <f>EUR1Y!AY1748</f>
        <v>1.4888244183077387E-2</v>
      </c>
      <c r="O1749" s="220" t="e">
        <f t="shared" si="111"/>
        <v>#VALUE!</v>
      </c>
    </row>
    <row r="1750" spans="1:15" x14ac:dyDescent="0.2">
      <c r="A1750" s="57" t="s">
        <v>44</v>
      </c>
      <c r="B1750" s="219">
        <f>_xll.qlInterestRateIndexFixingDate(IborIndex&amp;"6M",C1750,Trigger)</f>
        <v>51551</v>
      </c>
      <c r="C1750" s="219">
        <f>_xll.qlCalendarAdvance(Calendar,C1749,A1750,"f",,Trigger)</f>
        <v>51553</v>
      </c>
      <c r="D1750" s="102" t="e">
        <f>EUR1M!AP1749</f>
        <v>#VALUE!</v>
      </c>
      <c r="E1750" s="102">
        <f>EUR1M!AQ1749</f>
        <v>1.4005582333021911E-2</v>
      </c>
      <c r="F1750" s="220" t="e">
        <f t="shared" si="108"/>
        <v>#VALUE!</v>
      </c>
      <c r="G1750" s="102" t="e">
        <f>EUR3M!AX1749</f>
        <v>#VALUE!</v>
      </c>
      <c r="H1750" s="102">
        <f>EUR3M!AY1749</f>
        <v>1.4329098437274826E-2</v>
      </c>
      <c r="I1750" s="220" t="e">
        <f t="shared" si="109"/>
        <v>#VALUE!</v>
      </c>
      <c r="J1750" s="102" t="e">
        <f>EUR6M!AX1749</f>
        <v>#VALUE!</v>
      </c>
      <c r="K1750" s="102">
        <f>EUR6M!AY1749</f>
        <v>1.4509930895945711E-2</v>
      </c>
      <c r="L1750" s="220" t="e">
        <f t="shared" si="110"/>
        <v>#VALUE!</v>
      </c>
      <c r="M1750" s="102" t="e">
        <f>EUR1Y!AX1749</f>
        <v>#VALUE!</v>
      </c>
      <c r="N1750" s="102">
        <f>EUR1Y!AY1749</f>
        <v>1.4889123235635694E-2</v>
      </c>
      <c r="O1750" s="220" t="e">
        <f t="shared" si="111"/>
        <v>#VALUE!</v>
      </c>
    </row>
    <row r="1751" spans="1:15" x14ac:dyDescent="0.2">
      <c r="A1751" s="57" t="s">
        <v>44</v>
      </c>
      <c r="B1751" s="219">
        <f>_xll.qlInterestRateIndexFixingDate(IborIndex&amp;"6M",C1751,Trigger)</f>
        <v>51558</v>
      </c>
      <c r="C1751" s="219">
        <f>_xll.qlCalendarAdvance(Calendar,C1750,A1751,"f",,Trigger)</f>
        <v>51560</v>
      </c>
      <c r="D1751" s="102" t="e">
        <f>EUR1M!AP1750</f>
        <v>#VALUE!</v>
      </c>
      <c r="E1751" s="102">
        <f>EUR1M!AQ1750</f>
        <v>1.4008704960165775E-2</v>
      </c>
      <c r="F1751" s="220" t="e">
        <f t="shared" si="108"/>
        <v>#VALUE!</v>
      </c>
      <c r="G1751" s="102" t="e">
        <f>EUR3M!AX1750</f>
        <v>#VALUE!</v>
      </c>
      <c r="H1751" s="102">
        <f>EUR3M!AY1750</f>
        <v>1.433234254440076E-2</v>
      </c>
      <c r="I1751" s="220" t="e">
        <f t="shared" si="109"/>
        <v>#VALUE!</v>
      </c>
      <c r="J1751" s="102" t="e">
        <f>EUR6M!AX1750</f>
        <v>#VALUE!</v>
      </c>
      <c r="K1751" s="102">
        <f>EUR6M!AY1750</f>
        <v>1.4512417657173681E-2</v>
      </c>
      <c r="L1751" s="220" t="e">
        <f t="shared" si="110"/>
        <v>#VALUE!</v>
      </c>
      <c r="M1751" s="102" t="e">
        <f>EUR1Y!AX1750</f>
        <v>#VALUE!</v>
      </c>
      <c r="N1751" s="102">
        <f>EUR1Y!AY1750</f>
        <v>1.4889996068832317E-2</v>
      </c>
      <c r="O1751" s="220" t="e">
        <f t="shared" si="111"/>
        <v>#VALUE!</v>
      </c>
    </row>
    <row r="1752" spans="1:15" x14ac:dyDescent="0.2">
      <c r="A1752" s="57" t="s">
        <v>44</v>
      </c>
      <c r="B1752" s="219">
        <f>_xll.qlInterestRateIndexFixingDate(IborIndex&amp;"6M",C1752,Trigger)</f>
        <v>51565</v>
      </c>
      <c r="C1752" s="219">
        <f>_xll.qlCalendarAdvance(Calendar,C1751,A1752,"f",,Trigger)</f>
        <v>51567</v>
      </c>
      <c r="D1752" s="102" t="e">
        <f>EUR1M!AP1751</f>
        <v>#VALUE!</v>
      </c>
      <c r="E1752" s="102">
        <f>EUR1M!AQ1751</f>
        <v>1.4010594012958677E-2</v>
      </c>
      <c r="F1752" s="220" t="e">
        <f t="shared" si="108"/>
        <v>#VALUE!</v>
      </c>
      <c r="G1752" s="102" t="e">
        <f>EUR3M!AX1751</f>
        <v>#VALUE!</v>
      </c>
      <c r="H1752" s="102">
        <f>EUR3M!AY1751</f>
        <v>1.4334303433696046E-2</v>
      </c>
      <c r="I1752" s="220" t="e">
        <f t="shared" si="109"/>
        <v>#VALUE!</v>
      </c>
      <c r="J1752" s="102" t="e">
        <f>EUR6M!AX1751</f>
        <v>#VALUE!</v>
      </c>
      <c r="K1752" s="102">
        <f>EUR6M!AY1751</f>
        <v>1.4514074012102546E-2</v>
      </c>
      <c r="L1752" s="220" t="e">
        <f t="shared" si="110"/>
        <v>#VALUE!</v>
      </c>
      <c r="M1752" s="102" t="e">
        <f>EUR1Y!AX1751</f>
        <v>#VALUE!</v>
      </c>
      <c r="N1752" s="102">
        <f>EUR1Y!AY1751</f>
        <v>1.4890862665809289E-2</v>
      </c>
      <c r="O1752" s="220" t="e">
        <f t="shared" si="111"/>
        <v>#VALUE!</v>
      </c>
    </row>
    <row r="1753" spans="1:15" x14ac:dyDescent="0.2">
      <c r="A1753" s="57" t="s">
        <v>44</v>
      </c>
      <c r="B1753" s="219">
        <f>_xll.qlInterestRateIndexFixingDate(IborIndex&amp;"6M",C1753,Trigger)</f>
        <v>51572</v>
      </c>
      <c r="C1753" s="219">
        <f>_xll.qlCalendarAdvance(Calendar,C1752,A1753,"f",,Trigger)</f>
        <v>51574</v>
      </c>
      <c r="D1753" s="102" t="e">
        <f>EUR1M!AP1752</f>
        <v>#VALUE!</v>
      </c>
      <c r="E1753" s="102">
        <f>EUR1M!AQ1752</f>
        <v>1.4012473222353224E-2</v>
      </c>
      <c r="F1753" s="220" t="e">
        <f t="shared" si="108"/>
        <v>#VALUE!</v>
      </c>
      <c r="G1753" s="102" t="e">
        <f>EUR3M!AX1752</f>
        <v>#VALUE!</v>
      </c>
      <c r="H1753" s="102">
        <f>EUR3M!AY1752</f>
        <v>1.4336254691371482E-2</v>
      </c>
      <c r="I1753" s="220" t="e">
        <f t="shared" si="109"/>
        <v>#VALUE!</v>
      </c>
      <c r="J1753" s="102" t="e">
        <f>EUR6M!AX1752</f>
        <v>#VALUE!</v>
      </c>
      <c r="K1753" s="102">
        <f>EUR6M!AY1752</f>
        <v>1.4515713152952121E-2</v>
      </c>
      <c r="L1753" s="220" t="e">
        <f t="shared" si="110"/>
        <v>#VALUE!</v>
      </c>
      <c r="M1753" s="102" t="e">
        <f>EUR1Y!AX1752</f>
        <v>#VALUE!</v>
      </c>
      <c r="N1753" s="102">
        <f>EUR1Y!AY1752</f>
        <v>1.489172300970755E-2</v>
      </c>
      <c r="O1753" s="220" t="e">
        <f t="shared" si="111"/>
        <v>#VALUE!</v>
      </c>
    </row>
    <row r="1754" spans="1:15" x14ac:dyDescent="0.2">
      <c r="A1754" s="57" t="s">
        <v>44</v>
      </c>
      <c r="B1754" s="219">
        <f>_xll.qlInterestRateIndexFixingDate(IborIndex&amp;"6M",C1754,Trigger)</f>
        <v>51579</v>
      </c>
      <c r="C1754" s="219">
        <f>_xll.qlCalendarAdvance(Calendar,C1753,A1754,"f",,Trigger)</f>
        <v>51581</v>
      </c>
      <c r="D1754" s="102" t="e">
        <f>EUR1M!AP1753</f>
        <v>#VALUE!</v>
      </c>
      <c r="E1754" s="102">
        <f>EUR1M!AQ1753</f>
        <v>1.4014342563347481E-2</v>
      </c>
      <c r="F1754" s="220" t="e">
        <f t="shared" si="108"/>
        <v>#VALUE!</v>
      </c>
      <c r="G1754" s="102" t="e">
        <f>EUR3M!AX1753</f>
        <v>#VALUE!</v>
      </c>
      <c r="H1754" s="102">
        <f>EUR3M!AY1753</f>
        <v>1.4338196288839504E-2</v>
      </c>
      <c r="I1754" s="220" t="e">
        <f t="shared" si="109"/>
        <v>#VALUE!</v>
      </c>
      <c r="J1754" s="102" t="e">
        <f>EUR6M!AX1753</f>
        <v>#VALUE!</v>
      </c>
      <c r="K1754" s="102">
        <f>EUR6M!AY1753</f>
        <v>1.4517335028595472E-2</v>
      </c>
      <c r="L1754" s="220" t="e">
        <f t="shared" si="110"/>
        <v>#VALUE!</v>
      </c>
      <c r="M1754" s="102" t="e">
        <f>EUR1Y!AX1753</f>
        <v>#VALUE!</v>
      </c>
      <c r="N1754" s="102">
        <f>EUR1Y!AY1753</f>
        <v>1.4892577083669131E-2</v>
      </c>
      <c r="O1754" s="220" t="e">
        <f t="shared" si="111"/>
        <v>#VALUE!</v>
      </c>
    </row>
    <row r="1755" spans="1:15" x14ac:dyDescent="0.2">
      <c r="A1755" s="57" t="s">
        <v>44</v>
      </c>
      <c r="B1755" s="219">
        <f>_xll.qlInterestRateIndexFixingDate(IborIndex&amp;"6M",C1755,Trigger)</f>
        <v>51586</v>
      </c>
      <c r="C1755" s="219">
        <f>_xll.qlCalendarAdvance(Calendar,C1754,A1755,"f",,Trigger)</f>
        <v>51588</v>
      </c>
      <c r="D1755" s="102" t="e">
        <f>EUR1M!AP1754</f>
        <v>#VALUE!</v>
      </c>
      <c r="E1755" s="102">
        <f>EUR1M!AQ1754</f>
        <v>1.4016202010952402E-2</v>
      </c>
      <c r="F1755" s="220" t="e">
        <f t="shared" si="108"/>
        <v>#VALUE!</v>
      </c>
      <c r="G1755" s="102" t="e">
        <f>EUR3M!AX1754</f>
        <v>#VALUE!</v>
      </c>
      <c r="H1755" s="102">
        <f>EUR3M!AY1754</f>
        <v>1.4340128197517753E-2</v>
      </c>
      <c r="I1755" s="220" t="e">
        <f t="shared" si="109"/>
        <v>#VALUE!</v>
      </c>
      <c r="J1755" s="102" t="e">
        <f>EUR6M!AX1754</f>
        <v>#VALUE!</v>
      </c>
      <c r="K1755" s="102">
        <f>EUR6M!AY1754</f>
        <v>1.4518538923678811E-2</v>
      </c>
      <c r="L1755" s="220" t="e">
        <f t="shared" si="110"/>
        <v>#VALUE!</v>
      </c>
      <c r="M1755" s="102" t="e">
        <f>EUR1Y!AX1754</f>
        <v>#VALUE!</v>
      </c>
      <c r="N1755" s="102">
        <f>EUR1Y!AY1754</f>
        <v>1.4893424870835847E-2</v>
      </c>
      <c r="O1755" s="220" t="e">
        <f t="shared" si="111"/>
        <v>#VALUE!</v>
      </c>
    </row>
    <row r="1756" spans="1:15" x14ac:dyDescent="0.2">
      <c r="A1756" s="57" t="s">
        <v>44</v>
      </c>
      <c r="B1756" s="219">
        <f>_xll.qlInterestRateIndexFixingDate(IborIndex&amp;"6M",C1756,Trigger)</f>
        <v>51593</v>
      </c>
      <c r="C1756" s="219">
        <f>_xll.qlCalendarAdvance(Calendar,C1755,A1756,"f",,Trigger)</f>
        <v>51595</v>
      </c>
      <c r="D1756" s="102" t="e">
        <f>EUR1M!AP1755</f>
        <v>#VALUE!</v>
      </c>
      <c r="E1756" s="102">
        <f>EUR1M!AQ1755</f>
        <v>1.4017647469811934E-2</v>
      </c>
      <c r="F1756" s="220" t="e">
        <f t="shared" si="108"/>
        <v>#VALUE!</v>
      </c>
      <c r="G1756" s="102" t="e">
        <f>EUR3M!AX1755</f>
        <v>#VALUE!</v>
      </c>
      <c r="H1756" s="102">
        <f>EUR3M!AY1755</f>
        <v>1.4341629599609405E-2</v>
      </c>
      <c r="I1756" s="220" t="e">
        <f t="shared" si="109"/>
        <v>#VALUE!</v>
      </c>
      <c r="J1756" s="102" t="e">
        <f>EUR6M!AX1755</f>
        <v>#VALUE!</v>
      </c>
      <c r="K1756" s="102">
        <f>EUR6M!AY1755</f>
        <v>1.4520127309878648E-2</v>
      </c>
      <c r="L1756" s="220" t="e">
        <f t="shared" si="110"/>
        <v>#VALUE!</v>
      </c>
      <c r="M1756" s="102" t="e">
        <f>EUR1Y!AX1755</f>
        <v>#VALUE!</v>
      </c>
      <c r="N1756" s="102">
        <f>EUR1Y!AY1755</f>
        <v>1.4894266354349293E-2</v>
      </c>
      <c r="O1756" s="220" t="e">
        <f t="shared" si="111"/>
        <v>#VALUE!</v>
      </c>
    </row>
    <row r="1757" spans="1:15" x14ac:dyDescent="0.2">
      <c r="A1757" s="57" t="s">
        <v>44</v>
      </c>
      <c r="B1757" s="219">
        <f>_xll.qlInterestRateIndexFixingDate(IborIndex&amp;"6M",C1757,Trigger)</f>
        <v>51600</v>
      </c>
      <c r="C1757" s="219">
        <f>_xll.qlCalendarAdvance(Calendar,C1756,A1757,"f",,Trigger)</f>
        <v>51602</v>
      </c>
      <c r="D1757" s="102" t="e">
        <f>EUR1M!AP1756</f>
        <v>#VALUE!</v>
      </c>
      <c r="E1757" s="102">
        <f>EUR1M!AQ1756</f>
        <v>1.4019487696401711E-2</v>
      </c>
      <c r="F1757" s="220" t="e">
        <f t="shared" si="108"/>
        <v>#VALUE!</v>
      </c>
      <c r="G1757" s="102" t="e">
        <f>EUR3M!AX1756</f>
        <v>#VALUE!</v>
      </c>
      <c r="H1757" s="102">
        <f>EUR3M!AY1756</f>
        <v>1.434354267039954E-2</v>
      </c>
      <c r="I1757" s="220" t="e">
        <f t="shared" si="109"/>
        <v>#VALUE!</v>
      </c>
      <c r="J1757" s="102" t="e">
        <f>EUR6M!AX1756</f>
        <v>#VALUE!</v>
      </c>
      <c r="K1757" s="102">
        <f>EUR6M!AY1756</f>
        <v>1.4521698281841439E-2</v>
      </c>
      <c r="L1757" s="220" t="e">
        <f t="shared" si="110"/>
        <v>#VALUE!</v>
      </c>
      <c r="M1757" s="102" t="e">
        <f>EUR1Y!AX1756</f>
        <v>#VALUE!</v>
      </c>
      <c r="N1757" s="102">
        <f>EUR1Y!AY1756</f>
        <v>1.4895101517351281E-2</v>
      </c>
      <c r="O1757" s="220" t="e">
        <f t="shared" si="111"/>
        <v>#VALUE!</v>
      </c>
    </row>
    <row r="1758" spans="1:15" x14ac:dyDescent="0.2">
      <c r="A1758" s="57" t="s">
        <v>44</v>
      </c>
      <c r="B1758" s="219">
        <f>_xll.qlInterestRateIndexFixingDate(IborIndex&amp;"6M",C1758,Trigger)</f>
        <v>51607</v>
      </c>
      <c r="C1758" s="219">
        <f>_xll.qlCalendarAdvance(Calendar,C1757,A1758,"f",,Trigger)</f>
        <v>51609</v>
      </c>
      <c r="D1758" s="102" t="e">
        <f>EUR1M!AP1757</f>
        <v>#VALUE!</v>
      </c>
      <c r="E1758" s="102">
        <f>EUR1M!AQ1757</f>
        <v>1.4021839054288776E-2</v>
      </c>
      <c r="F1758" s="220" t="e">
        <f t="shared" si="108"/>
        <v>#VALUE!</v>
      </c>
      <c r="G1758" s="102" t="e">
        <f>EUR3M!AX1757</f>
        <v>#VALUE!</v>
      </c>
      <c r="H1758" s="102">
        <f>EUR3M!AY1757</f>
        <v>1.4345445969059317E-2</v>
      </c>
      <c r="I1758" s="220" t="e">
        <f t="shared" si="109"/>
        <v>#VALUE!</v>
      </c>
      <c r="J1758" s="102" t="e">
        <f>EUR6M!AX1757</f>
        <v>#VALUE!</v>
      </c>
      <c r="K1758" s="102">
        <f>EUR6M!AY1757</f>
        <v>1.452369243239454E-2</v>
      </c>
      <c r="L1758" s="220" t="e">
        <f t="shared" si="110"/>
        <v>#VALUE!</v>
      </c>
      <c r="M1758" s="102" t="e">
        <f>EUR1Y!AX1757</f>
        <v>#VALUE!</v>
      </c>
      <c r="N1758" s="102">
        <f>EUR1Y!AY1757</f>
        <v>1.4896165983941331E-2</v>
      </c>
      <c r="O1758" s="220" t="e">
        <f t="shared" si="111"/>
        <v>#VALUE!</v>
      </c>
    </row>
    <row r="1759" spans="1:15" x14ac:dyDescent="0.2">
      <c r="A1759" s="57" t="s">
        <v>44</v>
      </c>
      <c r="B1759" s="219">
        <f>_xll.qlInterestRateIndexFixingDate(IborIndex&amp;"6M",C1759,Trigger)</f>
        <v>51614</v>
      </c>
      <c r="C1759" s="219">
        <f>_xll.qlCalendarAdvance(Calendar,C1758,A1759,"f",,Trigger)</f>
        <v>51616</v>
      </c>
      <c r="D1759" s="102" t="e">
        <f>EUR1M!AP1758</f>
        <v>#VALUE!</v>
      </c>
      <c r="E1759" s="102">
        <f>EUR1M!AQ1758</f>
        <v>1.4023138225955023E-2</v>
      </c>
      <c r="F1759" s="220" t="e">
        <f t="shared" si="108"/>
        <v>#VALUE!</v>
      </c>
      <c r="G1759" s="102" t="e">
        <f>EUR3M!AX1758</f>
        <v>#VALUE!</v>
      </c>
      <c r="H1759" s="102">
        <f>EUR3M!AY1758</f>
        <v>1.4347339467004129E-2</v>
      </c>
      <c r="I1759" s="220" t="e">
        <f t="shared" si="109"/>
        <v>#VALUE!</v>
      </c>
      <c r="J1759" s="102" t="e">
        <f>EUR6M!AX1758</f>
        <v>#VALUE!</v>
      </c>
      <c r="K1759" s="102">
        <f>EUR6M!AY1758</f>
        <v>1.4524787778561532E-2</v>
      </c>
      <c r="L1759" s="220" t="e">
        <f t="shared" si="110"/>
        <v>#VALUE!</v>
      </c>
      <c r="M1759" s="102" t="e">
        <f>EUR1Y!AX1758</f>
        <v>#VALUE!</v>
      </c>
      <c r="N1759" s="102">
        <f>EUR1Y!AY1758</f>
        <v>1.489675281438858E-2</v>
      </c>
      <c r="O1759" s="220" t="e">
        <f t="shared" si="111"/>
        <v>#VALUE!</v>
      </c>
    </row>
    <row r="1760" spans="1:15" x14ac:dyDescent="0.2">
      <c r="A1760" s="57" t="s">
        <v>44</v>
      </c>
      <c r="B1760" s="219">
        <f>_xll.qlInterestRateIndexFixingDate(IborIndex&amp;"6M",C1760,Trigger)</f>
        <v>51620</v>
      </c>
      <c r="C1760" s="219">
        <f>_xll.qlCalendarAdvance(Calendar,C1759,A1760,"f",,Trigger)</f>
        <v>51623</v>
      </c>
      <c r="D1760" s="102" t="e">
        <f>EUR1M!AP1759</f>
        <v>#VALUE!</v>
      </c>
      <c r="E1760" s="102">
        <f>EUR1M!AQ1759</f>
        <v>1.4025349973311639E-2</v>
      </c>
      <c r="F1760" s="220" t="e">
        <f t="shared" si="108"/>
        <v>#VALUE!</v>
      </c>
      <c r="G1760" s="102" t="e">
        <f>EUR3M!AX1759</f>
        <v>#VALUE!</v>
      </c>
      <c r="H1760" s="102">
        <f>EUR3M!AY1759</f>
        <v>1.4349641408514972E-2</v>
      </c>
      <c r="I1760" s="220" t="e">
        <f t="shared" si="109"/>
        <v>#VALUE!</v>
      </c>
      <c r="J1760" s="102" t="e">
        <f>EUR6M!AX1759</f>
        <v>#VALUE!</v>
      </c>
      <c r="K1760" s="102">
        <f>EUR6M!AY1759</f>
        <v>1.4526700850102081E-2</v>
      </c>
      <c r="L1760" s="220" t="e">
        <f t="shared" si="110"/>
        <v>#VALUE!</v>
      </c>
      <c r="M1760" s="102" t="e">
        <f>EUR1Y!AX1759</f>
        <v>#VALUE!</v>
      </c>
      <c r="N1760" s="102">
        <f>EUR1Y!AY1759</f>
        <v>1.4897568914707738E-2</v>
      </c>
      <c r="O1760" s="220" t="e">
        <f t="shared" si="111"/>
        <v>#VALUE!</v>
      </c>
    </row>
    <row r="1761" spans="1:15" x14ac:dyDescent="0.2">
      <c r="A1761" s="57" t="s">
        <v>44</v>
      </c>
      <c r="B1761" s="219">
        <f>_xll.qlInterestRateIndexFixingDate(IborIndex&amp;"6M",C1761,Trigger)</f>
        <v>51628</v>
      </c>
      <c r="C1761" s="219">
        <f>_xll.qlCalendarAdvance(Calendar,C1760,A1761,"f",,Trigger)</f>
        <v>51630</v>
      </c>
      <c r="D1761" s="102" t="e">
        <f>EUR1M!AP1760</f>
        <v>#VALUE!</v>
      </c>
      <c r="E1761" s="102">
        <f>EUR1M!AQ1760</f>
        <v>1.4027149535689462E-2</v>
      </c>
      <c r="F1761" s="220" t="e">
        <f t="shared" si="108"/>
        <v>#VALUE!</v>
      </c>
      <c r="G1761" s="102" t="e">
        <f>EUR3M!AX1760</f>
        <v>#VALUE!</v>
      </c>
      <c r="H1761" s="102">
        <f>EUR3M!AY1760</f>
        <v>1.4351514584136542E-2</v>
      </c>
      <c r="I1761" s="220" t="e">
        <f t="shared" si="109"/>
        <v>#VALUE!</v>
      </c>
      <c r="J1761" s="102" t="e">
        <f>EUR6M!AX1760</f>
        <v>#VALUE!</v>
      </c>
      <c r="K1761" s="102">
        <f>EUR6M!AY1760</f>
        <v>1.4528200437795666E-2</v>
      </c>
      <c r="L1761" s="220" t="e">
        <f t="shared" si="110"/>
        <v>#VALUE!</v>
      </c>
      <c r="M1761" s="102" t="e">
        <f>EUR1Y!AX1760</f>
        <v>#VALUE!</v>
      </c>
      <c r="N1761" s="102">
        <f>EUR1Y!AY1760</f>
        <v>1.4898378627083573E-2</v>
      </c>
      <c r="O1761" s="220" t="e">
        <f t="shared" si="111"/>
        <v>#VALUE!</v>
      </c>
    </row>
    <row r="1762" spans="1:15" x14ac:dyDescent="0.2">
      <c r="A1762" s="57" t="s">
        <v>44</v>
      </c>
      <c r="B1762" s="219">
        <f>_xll.qlInterestRateIndexFixingDate(IborIndex&amp;"6M",C1762,Trigger)</f>
        <v>51635</v>
      </c>
      <c r="C1762" s="219">
        <f>_xll.qlCalendarAdvance(Calendar,C1761,A1762,"f",,Trigger)</f>
        <v>51637</v>
      </c>
      <c r="D1762" s="102" t="e">
        <f>EUR1M!AP1761</f>
        <v>#VALUE!</v>
      </c>
      <c r="E1762" s="102">
        <f>EUR1M!AQ1761</f>
        <v>1.4028939029713394E-2</v>
      </c>
      <c r="F1762" s="220" t="e">
        <f t="shared" si="108"/>
        <v>#VALUE!</v>
      </c>
      <c r="G1762" s="102" t="e">
        <f>EUR3M!AX1761</f>
        <v>#VALUE!</v>
      </c>
      <c r="H1762" s="102">
        <f>EUR3M!AY1761</f>
        <v>1.4353377870864929E-2</v>
      </c>
      <c r="I1762" s="220" t="e">
        <f t="shared" si="109"/>
        <v>#VALUE!</v>
      </c>
      <c r="J1762" s="102" t="e">
        <f>EUR6M!AX1761</f>
        <v>#VALUE!</v>
      </c>
      <c r="K1762" s="102">
        <f>EUR6M!AY1761</f>
        <v>1.4529682351285413E-2</v>
      </c>
      <c r="L1762" s="220" t="e">
        <f t="shared" si="110"/>
        <v>#VALUE!</v>
      </c>
      <c r="M1762" s="102" t="e">
        <f>EUR1Y!AX1761</f>
        <v>#VALUE!</v>
      </c>
      <c r="N1762" s="102">
        <f>EUR1Y!AY1761</f>
        <v>1.4899181934658334E-2</v>
      </c>
      <c r="O1762" s="220" t="e">
        <f t="shared" si="111"/>
        <v>#VALUE!</v>
      </c>
    </row>
    <row r="1763" spans="1:15" x14ac:dyDescent="0.2">
      <c r="A1763" s="57" t="s">
        <v>44</v>
      </c>
      <c r="B1763" s="219">
        <f>_xll.qlInterestRateIndexFixingDate(IborIndex&amp;"6M",C1763,Trigger)</f>
        <v>51642</v>
      </c>
      <c r="C1763" s="219">
        <f>_xll.qlCalendarAdvance(Calendar,C1762,A1763,"f",,Trigger)</f>
        <v>51644</v>
      </c>
      <c r="D1763" s="102" t="e">
        <f>EUR1M!AP1762</f>
        <v>#VALUE!</v>
      </c>
      <c r="E1763" s="102">
        <f>EUR1M!AQ1762</f>
        <v>1.403071843039181E-2</v>
      </c>
      <c r="F1763" s="220" t="e">
        <f t="shared" si="108"/>
        <v>#VALUE!</v>
      </c>
      <c r="G1763" s="102" t="e">
        <f>EUR3M!AX1762</f>
        <v>#VALUE!</v>
      </c>
      <c r="H1763" s="102">
        <f>EUR3M!AY1762</f>
        <v>1.4355231240114306E-2</v>
      </c>
      <c r="I1763" s="220" t="e">
        <f t="shared" si="109"/>
        <v>#VALUE!</v>
      </c>
      <c r="J1763" s="102" t="e">
        <f>EUR6M!AX1762</f>
        <v>#VALUE!</v>
      </c>
      <c r="K1763" s="102">
        <f>EUR6M!AY1762</f>
        <v>1.4531146539447431E-2</v>
      </c>
      <c r="L1763" s="220" t="e">
        <f t="shared" si="110"/>
        <v>#VALUE!</v>
      </c>
      <c r="M1763" s="102" t="e">
        <f>EUR1Y!AX1762</f>
        <v>#VALUE!</v>
      </c>
      <c r="N1763" s="102">
        <f>EUR1Y!AY1762</f>
        <v>1.4899978820573836E-2</v>
      </c>
      <c r="O1763" s="220" t="e">
        <f t="shared" si="111"/>
        <v>#VALUE!</v>
      </c>
    </row>
    <row r="1764" spans="1:15" x14ac:dyDescent="0.2">
      <c r="A1764" s="57" t="s">
        <v>44</v>
      </c>
      <c r="B1764" s="219">
        <f>_xll.qlInterestRateIndexFixingDate(IborIndex&amp;"6M",C1764,Trigger)</f>
        <v>51649</v>
      </c>
      <c r="C1764" s="219">
        <f>_xll.qlCalendarAdvance(Calendar,C1763,A1764,"f",,Trigger)</f>
        <v>51651</v>
      </c>
      <c r="D1764" s="102" t="e">
        <f>EUR1M!AP1763</f>
        <v>#VALUE!</v>
      </c>
      <c r="E1764" s="102">
        <f>EUR1M!AQ1763</f>
        <v>1.4032088829000422E-2</v>
      </c>
      <c r="F1764" s="220" t="e">
        <f t="shared" si="108"/>
        <v>#VALUE!</v>
      </c>
      <c r="G1764" s="102" t="e">
        <f>EUR3M!AX1763</f>
        <v>#VALUE!</v>
      </c>
      <c r="H1764" s="102">
        <f>EUR3M!AY1763</f>
        <v>1.4357074663301448E-2</v>
      </c>
      <c r="I1764" s="220" t="e">
        <f t="shared" si="109"/>
        <v>#VALUE!</v>
      </c>
      <c r="J1764" s="102" t="e">
        <f>EUR6M!AX1763</f>
        <v>#VALUE!</v>
      </c>
      <c r="K1764" s="102">
        <f>EUR6M!AY1763</f>
        <v>1.4532203192645839E-2</v>
      </c>
      <c r="L1764" s="220" t="e">
        <f t="shared" si="110"/>
        <v>#VALUE!</v>
      </c>
      <c r="M1764" s="102" t="e">
        <f>EUR1Y!AX1763</f>
        <v>#VALUE!</v>
      </c>
      <c r="N1764" s="102">
        <f>EUR1Y!AY1763</f>
        <v>1.4900769267972548E-2</v>
      </c>
      <c r="O1764" s="220" t="e">
        <f t="shared" si="111"/>
        <v>#VALUE!</v>
      </c>
    </row>
    <row r="1765" spans="1:15" x14ac:dyDescent="0.2">
      <c r="A1765" s="57" t="s">
        <v>44</v>
      </c>
      <c r="B1765" s="219">
        <f>_xll.qlInterestRateIndexFixingDate(IborIndex&amp;"6M",C1765,Trigger)</f>
        <v>51656</v>
      </c>
      <c r="C1765" s="219">
        <f>_xll.qlCalendarAdvance(Calendar,C1764,A1765,"f",,Trigger)</f>
        <v>51658</v>
      </c>
      <c r="D1765" s="102" t="e">
        <f>EUR1M!AP1764</f>
        <v>#VALUE!</v>
      </c>
      <c r="E1765" s="102">
        <f>EUR1M!AQ1764</f>
        <v>1.4033848626092471E-2</v>
      </c>
      <c r="F1765" s="220" t="e">
        <f t="shared" si="108"/>
        <v>#VALUE!</v>
      </c>
      <c r="G1765" s="102" t="e">
        <f>EUR3M!AX1764</f>
        <v>#VALUE!</v>
      </c>
      <c r="H1765" s="102">
        <f>EUR3M!AY1764</f>
        <v>1.4358908111837048E-2</v>
      </c>
      <c r="I1765" s="220" t="e">
        <f t="shared" si="109"/>
        <v>#VALUE!</v>
      </c>
      <c r="J1765" s="102" t="e">
        <f>EUR6M!AX1764</f>
        <v>#VALUE!</v>
      </c>
      <c r="K1765" s="102">
        <f>EUR6M!AY1764</f>
        <v>1.4533633010312946E-2</v>
      </c>
      <c r="L1765" s="220" t="e">
        <f t="shared" si="110"/>
        <v>#VALUE!</v>
      </c>
      <c r="M1765" s="102" t="e">
        <f>EUR1Y!AX1764</f>
        <v>#VALUE!</v>
      </c>
      <c r="N1765" s="102">
        <f>EUR1Y!AY1764</f>
        <v>1.4901553259996944E-2</v>
      </c>
      <c r="O1765" s="220" t="e">
        <f t="shared" si="111"/>
        <v>#VALUE!</v>
      </c>
    </row>
    <row r="1766" spans="1:15" x14ac:dyDescent="0.2">
      <c r="A1766" s="57" t="s">
        <v>44</v>
      </c>
      <c r="B1766" s="219">
        <f>_xll.qlInterestRateIndexFixingDate(IborIndex&amp;"6M",C1766,Trigger)</f>
        <v>51663</v>
      </c>
      <c r="C1766" s="219">
        <f>_xll.qlCalendarAdvance(Calendar,C1765,A1766,"f",,Trigger)</f>
        <v>51665</v>
      </c>
      <c r="D1766" s="102" t="e">
        <f>EUR1M!AP1765</f>
        <v>#VALUE!</v>
      </c>
      <c r="E1766" s="102">
        <f>EUR1M!AQ1765</f>
        <v>1.4035598257025939E-2</v>
      </c>
      <c r="F1766" s="220" t="e">
        <f t="shared" si="108"/>
        <v>#VALUE!</v>
      </c>
      <c r="G1766" s="102" t="e">
        <f>EUR3M!AX1765</f>
        <v>#VALUE!</v>
      </c>
      <c r="H1766" s="102">
        <f>EUR3M!AY1765</f>
        <v>1.4360731557136151E-2</v>
      </c>
      <c r="I1766" s="220" t="e">
        <f t="shared" si="109"/>
        <v>#VALUE!</v>
      </c>
      <c r="J1766" s="102" t="e">
        <f>EUR6M!AX1765</f>
        <v>#VALUE!</v>
      </c>
      <c r="K1766" s="102">
        <f>EUR6M!AY1765</f>
        <v>1.4535044953648966E-2</v>
      </c>
      <c r="L1766" s="220" t="e">
        <f t="shared" si="110"/>
        <v>#VALUE!</v>
      </c>
      <c r="M1766" s="102" t="e">
        <f>EUR1Y!AX1765</f>
        <v>#VALUE!</v>
      </c>
      <c r="N1766" s="102">
        <f>EUR1Y!AY1765</f>
        <v>1.4902330779789493E-2</v>
      </c>
      <c r="O1766" s="220" t="e">
        <f t="shared" si="111"/>
        <v>#VALUE!</v>
      </c>
    </row>
    <row r="1767" spans="1:15" x14ac:dyDescent="0.2">
      <c r="A1767" s="57" t="s">
        <v>44</v>
      </c>
      <c r="B1767" s="219">
        <f>_xll.qlInterestRateIndexFixingDate(IborIndex&amp;"6M",C1767,Trigger)</f>
        <v>51670</v>
      </c>
      <c r="C1767" s="219">
        <f>_xll.qlCalendarAdvance(Calendar,C1766,A1767,"f",,Trigger)</f>
        <v>51672</v>
      </c>
      <c r="D1767" s="102" t="e">
        <f>EUR1M!AP1766</f>
        <v>#VALUE!</v>
      </c>
      <c r="E1767" s="102">
        <f>EUR1M!AQ1766</f>
        <v>1.4037337696810148E-2</v>
      </c>
      <c r="F1767" s="220" t="e">
        <f t="shared" si="108"/>
        <v>#VALUE!</v>
      </c>
      <c r="G1767" s="102" t="e">
        <f>EUR3M!AX1766</f>
        <v>#VALUE!</v>
      </c>
      <c r="H1767" s="102">
        <f>EUR3M!AY1766</f>
        <v>1.4362544970614661E-2</v>
      </c>
      <c r="I1767" s="220" t="e">
        <f t="shared" si="109"/>
        <v>#VALUE!</v>
      </c>
      <c r="J1767" s="102" t="e">
        <f>EUR6M!AX1766</f>
        <v>#VALUE!</v>
      </c>
      <c r="K1767" s="102">
        <f>EUR6M!AY1766</f>
        <v>1.4536438971534135E-2</v>
      </c>
      <c r="L1767" s="220" t="e">
        <f t="shared" si="110"/>
        <v>#VALUE!</v>
      </c>
      <c r="M1767" s="102" t="e">
        <f>EUR1Y!AX1766</f>
        <v>#VALUE!</v>
      </c>
      <c r="N1767" s="102">
        <f>EUR1Y!AY1766</f>
        <v>1.4903101810492231E-2</v>
      </c>
      <c r="O1767" s="220" t="e">
        <f t="shared" si="111"/>
        <v>#VALUE!</v>
      </c>
    </row>
    <row r="1768" spans="1:15" x14ac:dyDescent="0.2">
      <c r="A1768" s="57" t="s">
        <v>44</v>
      </c>
      <c r="B1768" s="219">
        <f>_xll.qlInterestRateIndexFixingDate(IborIndex&amp;"6M",C1768,Trigger)</f>
        <v>51677</v>
      </c>
      <c r="C1768" s="219">
        <f>_xll.qlCalendarAdvance(Calendar,C1767,A1768,"f",,Trigger)</f>
        <v>51679</v>
      </c>
      <c r="D1768" s="102" t="e">
        <f>EUR1M!AP1767</f>
        <v>#VALUE!</v>
      </c>
      <c r="E1768" s="102">
        <f>EUR1M!AQ1767</f>
        <v>1.4039463158773226E-2</v>
      </c>
      <c r="F1768" s="220" t="e">
        <f t="shared" si="108"/>
        <v>#VALUE!</v>
      </c>
      <c r="G1768" s="102" t="e">
        <f>EUR3M!AX1767</f>
        <v>#VALUE!</v>
      </c>
      <c r="H1768" s="102">
        <f>EUR3M!AY1767</f>
        <v>1.436434832368675E-2</v>
      </c>
      <c r="I1768" s="220" t="e">
        <f t="shared" si="109"/>
        <v>#VALUE!</v>
      </c>
      <c r="J1768" s="102" t="e">
        <f>EUR6M!AX1767</f>
        <v>#VALUE!</v>
      </c>
      <c r="K1768" s="102">
        <f>EUR6M!AY1767</f>
        <v>1.4538584499540217E-2</v>
      </c>
      <c r="L1768" s="220" t="e">
        <f t="shared" si="110"/>
        <v>#VALUE!</v>
      </c>
      <c r="M1768" s="102" t="e">
        <f>EUR1Y!AX1767</f>
        <v>#VALUE!</v>
      </c>
      <c r="N1768" s="102">
        <f>EUR1Y!AY1767</f>
        <v>1.4903866335248719E-2</v>
      </c>
      <c r="O1768" s="220" t="e">
        <f t="shared" si="111"/>
        <v>#VALUE!</v>
      </c>
    </row>
    <row r="1769" spans="1:15" x14ac:dyDescent="0.2">
      <c r="A1769" s="57" t="s">
        <v>44</v>
      </c>
      <c r="B1769" s="219">
        <f>_xll.qlInterestRateIndexFixingDate(IborIndex&amp;"6M",C1769,Trigger)</f>
        <v>51684</v>
      </c>
      <c r="C1769" s="219">
        <f>_xll.qlCalendarAdvance(Calendar,C1768,A1769,"f",,Trigger)</f>
        <v>51686</v>
      </c>
      <c r="D1769" s="102" t="e">
        <f>EUR1M!AP1768</f>
        <v>#VALUE!</v>
      </c>
      <c r="E1769" s="102">
        <f>EUR1M!AQ1768</f>
        <v>1.4041181474487458E-2</v>
      </c>
      <c r="F1769" s="220" t="e">
        <f t="shared" si="108"/>
        <v>#VALUE!</v>
      </c>
      <c r="G1769" s="102" t="e">
        <f>EUR3M!AX1768</f>
        <v>#VALUE!</v>
      </c>
      <c r="H1769" s="102">
        <f>EUR3M!AY1768</f>
        <v>1.436614158776659E-2</v>
      </c>
      <c r="I1769" s="220" t="e">
        <f t="shared" si="109"/>
        <v>#VALUE!</v>
      </c>
      <c r="J1769" s="102" t="e">
        <f>EUR6M!AX1768</f>
        <v>#VALUE!</v>
      </c>
      <c r="K1769" s="102">
        <f>EUR6M!AY1768</f>
        <v>1.4539556573665595E-2</v>
      </c>
      <c r="L1769" s="220" t="e">
        <f t="shared" si="110"/>
        <v>#VALUE!</v>
      </c>
      <c r="M1769" s="102" t="e">
        <f>EUR1Y!AX1768</f>
        <v>#VALUE!</v>
      </c>
      <c r="N1769" s="102">
        <f>EUR1Y!AY1768</f>
        <v>1.4904624337200556E-2</v>
      </c>
      <c r="O1769" s="220" t="e">
        <f t="shared" si="111"/>
        <v>#VALUE!</v>
      </c>
    </row>
    <row r="1770" spans="1:15" x14ac:dyDescent="0.2">
      <c r="A1770" s="57" t="s">
        <v>44</v>
      </c>
      <c r="B1770" s="219">
        <f>_xll.qlInterestRateIndexFixingDate(IborIndex&amp;"6M",C1770,Trigger)</f>
        <v>51691</v>
      </c>
      <c r="C1770" s="219">
        <f>_xll.qlCalendarAdvance(Calendar,C1769,A1770,"f",,Trigger)</f>
        <v>51693</v>
      </c>
      <c r="D1770" s="102" t="e">
        <f>EUR1M!AP1769</f>
        <v>#VALUE!</v>
      </c>
      <c r="E1770" s="102">
        <f>EUR1M!AQ1769</f>
        <v>1.4042889521891618E-2</v>
      </c>
      <c r="F1770" s="220" t="e">
        <f t="shared" si="108"/>
        <v>#VALUE!</v>
      </c>
      <c r="G1770" s="102" t="e">
        <f>EUR3M!AX1769</f>
        <v>#VALUE!</v>
      </c>
      <c r="H1770" s="102">
        <f>EUR3M!AY1769</f>
        <v>1.4367924734265741E-2</v>
      </c>
      <c r="I1770" s="220" t="e">
        <f t="shared" si="109"/>
        <v>#VALUE!</v>
      </c>
      <c r="J1770" s="102" t="e">
        <f>EUR6M!AX1769</f>
        <v>#VALUE!</v>
      </c>
      <c r="K1770" s="102">
        <f>EUR6M!AY1769</f>
        <v>1.4540895253105937E-2</v>
      </c>
      <c r="L1770" s="220" t="e">
        <f t="shared" si="110"/>
        <v>#VALUE!</v>
      </c>
      <c r="M1770" s="102" t="e">
        <f>EUR1Y!AX1769</f>
        <v>#VALUE!</v>
      </c>
      <c r="N1770" s="102">
        <f>EUR1Y!AY1769</f>
        <v>1.4905375799491086E-2</v>
      </c>
      <c r="O1770" s="220" t="e">
        <f t="shared" si="111"/>
        <v>#VALUE!</v>
      </c>
    </row>
    <row r="1771" spans="1:15" x14ac:dyDescent="0.2">
      <c r="A1771" s="57" t="s">
        <v>44</v>
      </c>
      <c r="B1771" s="219">
        <f>_xll.qlInterestRateIndexFixingDate(IborIndex&amp;"6M",C1771,Trigger)</f>
        <v>51698</v>
      </c>
      <c r="C1771" s="219">
        <f>_xll.qlCalendarAdvance(Calendar,C1770,A1771,"f",,Trigger)</f>
        <v>51700</v>
      </c>
      <c r="D1771" s="102" t="e">
        <f>EUR1M!AP1770</f>
        <v>#VALUE!</v>
      </c>
      <c r="E1771" s="102">
        <f>EUR1M!AQ1770</f>
        <v>1.4044587275994081E-2</v>
      </c>
      <c r="F1771" s="220" t="e">
        <f t="shared" si="108"/>
        <v>#VALUE!</v>
      </c>
      <c r="G1771" s="102" t="e">
        <f>EUR3M!AX1770</f>
        <v>#VALUE!</v>
      </c>
      <c r="H1771" s="102">
        <f>EUR3M!AY1770</f>
        <v>1.4369697734602723E-2</v>
      </c>
      <c r="I1771" s="220" t="e">
        <f t="shared" si="109"/>
        <v>#VALUE!</v>
      </c>
      <c r="J1771" s="102" t="e">
        <f>EUR6M!AX1770</f>
        <v>#VALUE!</v>
      </c>
      <c r="K1771" s="102">
        <f>EUR6M!AY1770</f>
        <v>1.454221579824309E-2</v>
      </c>
      <c r="L1771" s="220" t="e">
        <f t="shared" si="110"/>
        <v>#VALUE!</v>
      </c>
      <c r="M1771" s="102" t="e">
        <f>EUR1Y!AX1770</f>
        <v>#VALUE!</v>
      </c>
      <c r="N1771" s="102">
        <f>EUR1Y!AY1770</f>
        <v>1.4906120705263001E-2</v>
      </c>
      <c r="O1771" s="220" t="e">
        <f t="shared" si="111"/>
        <v>#VALUE!</v>
      </c>
    </row>
    <row r="1772" spans="1:15" x14ac:dyDescent="0.2">
      <c r="A1772" s="57" t="s">
        <v>44</v>
      </c>
      <c r="B1772" s="219">
        <f>_xll.qlInterestRateIndexFixingDate(IborIndex&amp;"6M",C1772,Trigger)</f>
        <v>51705</v>
      </c>
      <c r="C1772" s="219">
        <f>_xll.qlCalendarAdvance(Calendar,C1771,A1772,"f",,Trigger)</f>
        <v>51707</v>
      </c>
      <c r="D1772" s="102" t="e">
        <f>EUR1M!AP1771</f>
        <v>#VALUE!</v>
      </c>
      <c r="E1772" s="102">
        <f>EUR1M!AQ1771</f>
        <v>1.4046274711800651E-2</v>
      </c>
      <c r="F1772" s="220" t="e">
        <f t="shared" si="108"/>
        <v>#VALUE!</v>
      </c>
      <c r="G1772" s="102" t="e">
        <f>EUR3M!AX1771</f>
        <v>#VALUE!</v>
      </c>
      <c r="H1772" s="102">
        <f>EUR3M!AY1771</f>
        <v>1.4371460560190834E-2</v>
      </c>
      <c r="I1772" s="220" t="e">
        <f t="shared" si="109"/>
        <v>#VALUE!</v>
      </c>
      <c r="J1772" s="102" t="e">
        <f>EUR6M!AX1771</f>
        <v>#VALUE!</v>
      </c>
      <c r="K1772" s="102">
        <f>EUR6M!AY1771</f>
        <v>1.4543518157956641E-2</v>
      </c>
      <c r="L1772" s="220" t="e">
        <f t="shared" si="110"/>
        <v>#VALUE!</v>
      </c>
      <c r="M1772" s="102" t="e">
        <f>EUR1Y!AX1771</f>
        <v>#VALUE!</v>
      </c>
      <c r="N1772" s="102">
        <f>EUR1Y!AY1771</f>
        <v>1.4906859037659209E-2</v>
      </c>
      <c r="O1772" s="220" t="e">
        <f t="shared" si="111"/>
        <v>#VALUE!</v>
      </c>
    </row>
    <row r="1773" spans="1:15" x14ac:dyDescent="0.2">
      <c r="A1773" s="57" t="s">
        <v>44</v>
      </c>
      <c r="B1773" s="219">
        <f>_xll.qlInterestRateIndexFixingDate(IborIndex&amp;"6M",C1773,Trigger)</f>
        <v>51712</v>
      </c>
      <c r="C1773" s="219">
        <f>_xll.qlCalendarAdvance(Calendar,C1772,A1773,"f",,Trigger)</f>
        <v>51714</v>
      </c>
      <c r="D1773" s="102" t="e">
        <f>EUR1M!AP1772</f>
        <v>#VALUE!</v>
      </c>
      <c r="E1773" s="102">
        <f>EUR1M!AQ1772</f>
        <v>1.4047951804319704E-2</v>
      </c>
      <c r="F1773" s="220" t="e">
        <f t="shared" si="108"/>
        <v>#VALUE!</v>
      </c>
      <c r="G1773" s="102" t="e">
        <f>EUR3M!AX1772</f>
        <v>#VALUE!</v>
      </c>
      <c r="H1773" s="102">
        <f>EUR3M!AY1772</f>
        <v>1.4373213182444248E-2</v>
      </c>
      <c r="I1773" s="220" t="e">
        <f t="shared" si="109"/>
        <v>#VALUE!</v>
      </c>
      <c r="J1773" s="102" t="e">
        <f>EUR6M!AX1772</f>
        <v>#VALUE!</v>
      </c>
      <c r="K1773" s="102">
        <f>EUR6M!AY1772</f>
        <v>1.4544802281127915E-2</v>
      </c>
      <c r="L1773" s="220" t="e">
        <f t="shared" si="110"/>
        <v>#VALUE!</v>
      </c>
      <c r="M1773" s="102" t="e">
        <f>EUR1Y!AX1772</f>
        <v>#VALUE!</v>
      </c>
      <c r="N1773" s="102">
        <f>EUR1Y!AY1772</f>
        <v>1.490759077982262E-2</v>
      </c>
      <c r="O1773" s="220" t="e">
        <f t="shared" si="111"/>
        <v>#VALUE!</v>
      </c>
    </row>
    <row r="1774" spans="1:15" x14ac:dyDescent="0.2">
      <c r="A1774" s="57" t="s">
        <v>44</v>
      </c>
      <c r="B1774" s="219">
        <f>_xll.qlInterestRateIndexFixingDate(IborIndex&amp;"6M",C1774,Trigger)</f>
        <v>51719</v>
      </c>
      <c r="C1774" s="219">
        <f>_xll.qlCalendarAdvance(Calendar,C1773,A1774,"f",,Trigger)</f>
        <v>51721</v>
      </c>
      <c r="D1774" s="102" t="e">
        <f>EUR1M!AP1773</f>
        <v>#VALUE!</v>
      </c>
      <c r="E1774" s="102">
        <f>EUR1M!AQ1773</f>
        <v>1.4049618528549303E-2</v>
      </c>
      <c r="F1774" s="220" t="e">
        <f t="shared" si="108"/>
        <v>#VALUE!</v>
      </c>
      <c r="G1774" s="102" t="e">
        <f>EUR3M!AX1773</f>
        <v>#VALUE!</v>
      </c>
      <c r="H1774" s="102">
        <f>EUR3M!AY1773</f>
        <v>1.4374955572777131E-2</v>
      </c>
      <c r="I1774" s="220" t="e">
        <f t="shared" si="109"/>
        <v>#VALUE!</v>
      </c>
      <c r="J1774" s="102" t="e">
        <f>EUR6M!AX1773</f>
        <v>#VALUE!</v>
      </c>
      <c r="K1774" s="102">
        <f>EUR6M!AY1773</f>
        <v>1.4546068116636068E-2</v>
      </c>
      <c r="L1774" s="220" t="e">
        <f t="shared" si="110"/>
        <v>#VALUE!</v>
      </c>
      <c r="M1774" s="102" t="e">
        <f>EUR1Y!AX1773</f>
        <v>#VALUE!</v>
      </c>
      <c r="N1774" s="102">
        <f>EUR1Y!AY1773</f>
        <v>1.4908315914896579E-2</v>
      </c>
      <c r="O1774" s="220" t="e">
        <f t="shared" si="111"/>
        <v>#VALUE!</v>
      </c>
    </row>
    <row r="1775" spans="1:15" x14ac:dyDescent="0.2">
      <c r="A1775" s="57" t="s">
        <v>44</v>
      </c>
      <c r="B1775" s="219">
        <f>_xll.qlInterestRateIndexFixingDate(IborIndex&amp;"6M",C1775,Trigger)</f>
        <v>51726</v>
      </c>
      <c r="C1775" s="219">
        <f>_xll.qlCalendarAdvance(Calendar,C1774,A1775,"f",,Trigger)</f>
        <v>51728</v>
      </c>
      <c r="D1775" s="102" t="e">
        <f>EUR1M!AP1774</f>
        <v>#VALUE!</v>
      </c>
      <c r="E1775" s="102">
        <f>EUR1M!AQ1774</f>
        <v>1.4051274859500407E-2</v>
      </c>
      <c r="F1775" s="220" t="e">
        <f t="shared" si="108"/>
        <v>#VALUE!</v>
      </c>
      <c r="G1775" s="102" t="e">
        <f>EUR3M!AX1774</f>
        <v>#VALUE!</v>
      </c>
      <c r="H1775" s="102">
        <f>EUR3M!AY1774</f>
        <v>1.4376687702604527E-2</v>
      </c>
      <c r="I1775" s="220" t="e">
        <f t="shared" si="109"/>
        <v>#VALUE!</v>
      </c>
      <c r="J1775" s="102" t="e">
        <f>EUR6M!AX1774</f>
        <v>#VALUE!</v>
      </c>
      <c r="K1775" s="102">
        <f>EUR6M!AY1774</f>
        <v>1.4547315613362423E-2</v>
      </c>
      <c r="L1775" s="220" t="e">
        <f t="shared" si="110"/>
        <v>#VALUE!</v>
      </c>
      <c r="M1775" s="102" t="e">
        <f>EUR1Y!AX1774</f>
        <v>#VALUE!</v>
      </c>
      <c r="N1775" s="102">
        <f>EUR1Y!AY1774</f>
        <v>1.4909034426023777E-2</v>
      </c>
      <c r="O1775" s="220" t="e">
        <f t="shared" si="111"/>
        <v>#VALUE!</v>
      </c>
    </row>
    <row r="1776" spans="1:15" x14ac:dyDescent="0.2">
      <c r="A1776" s="57" t="s">
        <v>44</v>
      </c>
      <c r="B1776" s="219">
        <f>_xll.qlInterestRateIndexFixingDate(IborIndex&amp;"6M",C1776,Trigger)</f>
        <v>51733</v>
      </c>
      <c r="C1776" s="219">
        <f>_xll.qlCalendarAdvance(Calendar,C1775,A1776,"f",,Trigger)</f>
        <v>51735</v>
      </c>
      <c r="D1776" s="102" t="e">
        <f>EUR1M!AP1775</f>
        <v>#VALUE!</v>
      </c>
      <c r="E1776" s="102">
        <f>EUR1M!AQ1775</f>
        <v>1.4052920772176236E-2</v>
      </c>
      <c r="F1776" s="220" t="e">
        <f t="shared" si="108"/>
        <v>#VALUE!</v>
      </c>
      <c r="G1776" s="102" t="e">
        <f>EUR3M!AX1775</f>
        <v>#VALUE!</v>
      </c>
      <c r="H1776" s="102">
        <f>EUR3M!AY1775</f>
        <v>1.4378409543340605E-2</v>
      </c>
      <c r="I1776" s="220" t="e">
        <f t="shared" si="109"/>
        <v>#VALUE!</v>
      </c>
      <c r="J1776" s="102" t="e">
        <f>EUR6M!AX1775</f>
        <v>#VALUE!</v>
      </c>
      <c r="K1776" s="102">
        <f>EUR6M!AY1775</f>
        <v>1.4548544720188305E-2</v>
      </c>
      <c r="L1776" s="220" t="e">
        <f t="shared" si="110"/>
        <v>#VALUE!</v>
      </c>
      <c r="M1776" s="102" t="e">
        <f>EUR1Y!AX1775</f>
        <v>#VALUE!</v>
      </c>
      <c r="N1776" s="102">
        <f>EUR1Y!AY1775</f>
        <v>1.4909746296347561E-2</v>
      </c>
      <c r="O1776" s="220" t="e">
        <f t="shared" si="111"/>
        <v>#VALUE!</v>
      </c>
    </row>
    <row r="1777" spans="1:15" x14ac:dyDescent="0.2">
      <c r="A1777" s="57" t="s">
        <v>44</v>
      </c>
      <c r="B1777" s="219">
        <f>_xll.qlInterestRateIndexFixingDate(IborIndex&amp;"6M",C1777,Trigger)</f>
        <v>51740</v>
      </c>
      <c r="C1777" s="219">
        <f>_xll.qlCalendarAdvance(Calendar,C1776,A1777,"f",,Trigger)</f>
        <v>51742</v>
      </c>
      <c r="D1777" s="102" t="e">
        <f>EUR1M!AP1776</f>
        <v>#VALUE!</v>
      </c>
      <c r="E1777" s="102">
        <f>EUR1M!AQ1776</f>
        <v>1.4054166082838826E-2</v>
      </c>
      <c r="F1777" s="220" t="e">
        <f t="shared" si="108"/>
        <v>#VALUE!</v>
      </c>
      <c r="G1777" s="102" t="e">
        <f>EUR3M!AX1776</f>
        <v>#VALUE!</v>
      </c>
      <c r="H1777" s="102">
        <f>EUR3M!AY1776</f>
        <v>1.4380121066399536E-2</v>
      </c>
      <c r="I1777" s="220" t="e">
        <f t="shared" si="109"/>
        <v>#VALUE!</v>
      </c>
      <c r="J1777" s="102" t="e">
        <f>EUR6M!AX1776</f>
        <v>#VALUE!</v>
      </c>
      <c r="K1777" s="102">
        <f>EUR6M!AY1776</f>
        <v>1.4549008509251827E-2</v>
      </c>
      <c r="L1777" s="220" t="e">
        <f t="shared" si="110"/>
        <v>#VALUE!</v>
      </c>
      <c r="M1777" s="102" t="e">
        <f>EUR1Y!AX1776</f>
        <v>#VALUE!</v>
      </c>
      <c r="N1777" s="102">
        <f>EUR1Y!AY1776</f>
        <v>1.4910451509011716E-2</v>
      </c>
      <c r="O1777" s="220" t="e">
        <f t="shared" si="111"/>
        <v>#VALUE!</v>
      </c>
    </row>
    <row r="1778" spans="1:15" x14ac:dyDescent="0.2">
      <c r="A1778" s="57" t="s">
        <v>44</v>
      </c>
      <c r="B1778" s="219">
        <f>_xll.qlInterestRateIndexFixingDate(IborIndex&amp;"6M",C1778,Trigger)</f>
        <v>51747</v>
      </c>
      <c r="C1778" s="219">
        <f>_xll.qlCalendarAdvance(Calendar,C1777,A1778,"f",,Trigger)</f>
        <v>51749</v>
      </c>
      <c r="D1778" s="102" t="e">
        <f>EUR1M!AP1777</f>
        <v>#VALUE!</v>
      </c>
      <c r="E1778" s="102">
        <f>EUR1M!AQ1777</f>
        <v>1.4055791770404724E-2</v>
      </c>
      <c r="F1778" s="220" t="e">
        <f t="shared" si="108"/>
        <v>#VALUE!</v>
      </c>
      <c r="G1778" s="102" t="e">
        <f>EUR3M!AX1777</f>
        <v>#VALUE!</v>
      </c>
      <c r="H1778" s="102">
        <f>EUR3M!AY1777</f>
        <v>1.4381415775075677E-2</v>
      </c>
      <c r="I1778" s="220" t="e">
        <f t="shared" si="109"/>
        <v>#VALUE!</v>
      </c>
      <c r="J1778" s="102" t="e">
        <f>EUR6M!AX1777</f>
        <v>#VALUE!</v>
      </c>
      <c r="K1778" s="102">
        <f>EUR6M!AY1777</f>
        <v>1.4550203263365053E-2</v>
      </c>
      <c r="L1778" s="220" t="e">
        <f t="shared" si="110"/>
        <v>#VALUE!</v>
      </c>
      <c r="M1778" s="102" t="e">
        <f>EUR1Y!AX1777</f>
        <v>#VALUE!</v>
      </c>
      <c r="N1778" s="102">
        <f>EUR1Y!AY1777</f>
        <v>1.4911150047158496E-2</v>
      </c>
      <c r="O1778" s="220" t="e">
        <f t="shared" si="111"/>
        <v>#VALUE!</v>
      </c>
    </row>
    <row r="1779" spans="1:15" x14ac:dyDescent="0.2">
      <c r="A1779" s="57" t="s">
        <v>44</v>
      </c>
      <c r="B1779" s="219">
        <f>_xll.qlInterestRateIndexFixingDate(IborIndex&amp;"6M",C1779,Trigger)</f>
        <v>51754</v>
      </c>
      <c r="C1779" s="219">
        <f>_xll.qlCalendarAdvance(Calendar,C1778,A1779,"f",,Trigger)</f>
        <v>51756</v>
      </c>
      <c r="D1779" s="102" t="e">
        <f>EUR1M!AP1778</f>
        <v>#VALUE!</v>
      </c>
      <c r="E1779" s="102">
        <f>EUR1M!AQ1778</f>
        <v>1.4057406966909269E-2</v>
      </c>
      <c r="F1779" s="220" t="e">
        <f t="shared" si="108"/>
        <v>#VALUE!</v>
      </c>
      <c r="G1779" s="102" t="e">
        <f>EUR3M!AX1778</f>
        <v>#VALUE!</v>
      </c>
      <c r="H1779" s="102">
        <f>EUR3M!AY1778</f>
        <v>1.4383107256026586E-2</v>
      </c>
      <c r="I1779" s="220" t="e">
        <f t="shared" si="109"/>
        <v>#VALUE!</v>
      </c>
      <c r="J1779" s="102" t="e">
        <f>EUR6M!AX1778</f>
        <v>#VALUE!</v>
      </c>
      <c r="K1779" s="102">
        <f>EUR6M!AY1778</f>
        <v>1.455137948301157E-2</v>
      </c>
      <c r="L1779" s="220" t="e">
        <f t="shared" si="110"/>
        <v>#VALUE!</v>
      </c>
      <c r="M1779" s="102" t="e">
        <f>EUR1Y!AX1778</f>
        <v>#VALUE!</v>
      </c>
      <c r="N1779" s="102">
        <f>EUR1Y!AY1778</f>
        <v>1.4911841893932775E-2</v>
      </c>
      <c r="O1779" s="220" t="e">
        <f t="shared" si="111"/>
        <v>#VALUE!</v>
      </c>
    </row>
    <row r="1780" spans="1:15" x14ac:dyDescent="0.2">
      <c r="A1780" s="57" t="s">
        <v>44</v>
      </c>
      <c r="B1780" s="219">
        <f>_xll.qlInterestRateIndexFixingDate(IborIndex&amp;"6M",C1780,Trigger)</f>
        <v>51761</v>
      </c>
      <c r="C1780" s="219">
        <f>_xll.qlCalendarAdvance(Calendar,C1779,A1780,"f",,Trigger)</f>
        <v>51763</v>
      </c>
      <c r="D1780" s="102" t="e">
        <f>EUR1M!AP1779</f>
        <v>#VALUE!</v>
      </c>
      <c r="E1780" s="102">
        <f>EUR1M!AQ1779</f>
        <v>1.4059011647345798E-2</v>
      </c>
      <c r="F1780" s="220" t="e">
        <f t="shared" si="108"/>
        <v>#VALUE!</v>
      </c>
      <c r="G1780" s="102" t="e">
        <f>EUR3M!AX1779</f>
        <v>#VALUE!</v>
      </c>
      <c r="H1780" s="102">
        <f>EUR3M!AY1779</f>
        <v>1.4384788335994563E-2</v>
      </c>
      <c r="I1780" s="220" t="e">
        <f t="shared" si="109"/>
        <v>#VALUE!</v>
      </c>
      <c r="J1780" s="102" t="e">
        <f>EUR6M!AX1779</f>
        <v>#VALUE!</v>
      </c>
      <c r="K1780" s="102">
        <f>EUR6M!AY1779</f>
        <v>1.4552537117077539E-2</v>
      </c>
      <c r="L1780" s="220" t="e">
        <f t="shared" si="110"/>
        <v>#VALUE!</v>
      </c>
      <c r="M1780" s="102" t="e">
        <f>EUR1Y!AX1779</f>
        <v>#VALUE!</v>
      </c>
      <c r="N1780" s="102">
        <f>EUR1Y!AY1779</f>
        <v>1.491252703247725E-2</v>
      </c>
      <c r="O1780" s="220" t="e">
        <f t="shared" si="111"/>
        <v>#VALUE!</v>
      </c>
    </row>
    <row r="1781" spans="1:15" x14ac:dyDescent="0.2">
      <c r="A1781" s="57" t="s">
        <v>44</v>
      </c>
      <c r="B1781" s="219">
        <f>_xll.qlInterestRateIndexFixingDate(IborIndex&amp;"6M",C1781,Trigger)</f>
        <v>51768</v>
      </c>
      <c r="C1781" s="219">
        <f>_xll.qlCalendarAdvance(Calendar,C1780,A1781,"f",,Trigger)</f>
        <v>51770</v>
      </c>
      <c r="D1781" s="102" t="e">
        <f>EUR1M!AP1780</f>
        <v>#VALUE!</v>
      </c>
      <c r="E1781" s="102">
        <f>EUR1M!AQ1780</f>
        <v>1.4060993186652458E-2</v>
      </c>
      <c r="F1781" s="220" t="e">
        <f t="shared" si="108"/>
        <v>#VALUE!</v>
      </c>
      <c r="G1781" s="102" t="e">
        <f>EUR3M!AX1780</f>
        <v>#VALUE!</v>
      </c>
      <c r="H1781" s="102">
        <f>EUR3M!AY1780</f>
        <v>1.4386863410165443E-2</v>
      </c>
      <c r="I1781" s="220" t="e">
        <f t="shared" si="109"/>
        <v>#VALUE!</v>
      </c>
      <c r="J1781" s="102" t="e">
        <f>EUR6M!AX1780</f>
        <v>#VALUE!</v>
      </c>
      <c r="K1781" s="102">
        <f>EUR6M!AY1780</f>
        <v>1.4553676114452197E-2</v>
      </c>
      <c r="L1781" s="220" t="e">
        <f t="shared" si="110"/>
        <v>#VALUE!</v>
      </c>
      <c r="M1781" s="102" t="e">
        <f>EUR1Y!AX1780</f>
        <v>#VALUE!</v>
      </c>
      <c r="N1781" s="102">
        <f>EUR1Y!AY1780</f>
        <v>1.4913205445935921E-2</v>
      </c>
      <c r="O1781" s="220" t="e">
        <f t="shared" si="111"/>
        <v>#VALUE!</v>
      </c>
    </row>
    <row r="1782" spans="1:15" x14ac:dyDescent="0.2">
      <c r="A1782" s="57" t="s">
        <v>44</v>
      </c>
      <c r="B1782" s="219">
        <f>_xll.qlInterestRateIndexFixingDate(IborIndex&amp;"6M",C1782,Trigger)</f>
        <v>51775</v>
      </c>
      <c r="C1782" s="219">
        <f>_xll.qlCalendarAdvance(Calendar,C1781,A1782,"f",,Trigger)</f>
        <v>51777</v>
      </c>
      <c r="D1782" s="102" t="e">
        <f>EUR1M!AP1781</f>
        <v>#VALUE!</v>
      </c>
      <c r="E1782" s="102">
        <f>EUR1M!AQ1781</f>
        <v>1.4062576064803592E-2</v>
      </c>
      <c r="F1782" s="220" t="e">
        <f t="shared" si="108"/>
        <v>#VALUE!</v>
      </c>
      <c r="G1782" s="102" t="e">
        <f>EUR3M!AX1781</f>
        <v>#VALUE!</v>
      </c>
      <c r="H1782" s="102">
        <f>EUR3M!AY1781</f>
        <v>1.438852291606336E-2</v>
      </c>
      <c r="I1782" s="220" t="e">
        <f t="shared" si="109"/>
        <v>#VALUE!</v>
      </c>
      <c r="J1782" s="102" t="e">
        <f>EUR6M!AX1781</f>
        <v>#VALUE!</v>
      </c>
      <c r="K1782" s="102">
        <f>EUR6M!AY1781</f>
        <v>1.4555163425310911E-2</v>
      </c>
      <c r="L1782" s="220" t="e">
        <f t="shared" si="110"/>
        <v>#VALUE!</v>
      </c>
      <c r="M1782" s="102" t="e">
        <f>EUR1Y!AX1781</f>
        <v>#VALUE!</v>
      </c>
      <c r="N1782" s="102">
        <f>EUR1Y!AY1781</f>
        <v>1.4913877117452352E-2</v>
      </c>
      <c r="O1782" s="220" t="e">
        <f t="shared" si="111"/>
        <v>#VALUE!</v>
      </c>
    </row>
    <row r="1783" spans="1:15" x14ac:dyDescent="0.2">
      <c r="A1783" s="57" t="s">
        <v>44</v>
      </c>
      <c r="B1783" s="219">
        <f>_xll.qlInterestRateIndexFixingDate(IborIndex&amp;"6M",C1783,Trigger)</f>
        <v>51782</v>
      </c>
      <c r="C1783" s="219">
        <f>_xll.qlCalendarAdvance(Calendar,C1782,A1783,"f",,Trigger)</f>
        <v>51784</v>
      </c>
      <c r="D1783" s="102" t="e">
        <f>EUR1M!AP1782</f>
        <v>#VALUE!</v>
      </c>
      <c r="E1783" s="102">
        <f>EUR1M!AQ1782</f>
        <v>1.4064148349722626E-2</v>
      </c>
      <c r="F1783" s="220" t="e">
        <f t="shared" si="108"/>
        <v>#VALUE!</v>
      </c>
      <c r="G1783" s="102" t="e">
        <f>EUR3M!AX1782</f>
        <v>#VALUE!</v>
      </c>
      <c r="H1783" s="102">
        <f>EUR3M!AY1782</f>
        <v>1.4390171932771759E-2</v>
      </c>
      <c r="I1783" s="220" t="e">
        <f t="shared" si="109"/>
        <v>#VALUE!</v>
      </c>
      <c r="J1783" s="102" t="e">
        <f>EUR6M!AX1782</f>
        <v>#VALUE!</v>
      </c>
      <c r="K1783" s="102">
        <f>EUR6M!AY1782</f>
        <v>1.4555897994673984E-2</v>
      </c>
      <c r="L1783" s="220" t="e">
        <f t="shared" si="110"/>
        <v>#VALUE!</v>
      </c>
      <c r="M1783" s="102" t="e">
        <f>EUR1Y!AX1782</f>
        <v>#VALUE!</v>
      </c>
      <c r="N1783" s="102">
        <f>EUR1Y!AY1782</f>
        <v>1.4914542030170334E-2</v>
      </c>
      <c r="O1783" s="220" t="e">
        <f t="shared" si="111"/>
        <v>#VALUE!</v>
      </c>
    </row>
    <row r="1784" spans="1:15" x14ac:dyDescent="0.2">
      <c r="A1784" s="57" t="s">
        <v>44</v>
      </c>
      <c r="B1784" s="219">
        <f>_xll.qlInterestRateIndexFixingDate(IborIndex&amp;"6M",C1784,Trigger)</f>
        <v>51789</v>
      </c>
      <c r="C1784" s="219">
        <f>_xll.qlCalendarAdvance(Calendar,C1783,A1784,"f",,Trigger)</f>
        <v>51791</v>
      </c>
      <c r="D1784" s="102" t="e">
        <f>EUR1M!AP1783</f>
        <v>#VALUE!</v>
      </c>
      <c r="E1784" s="102">
        <f>EUR1M!AQ1783</f>
        <v>1.4065710016412783E-2</v>
      </c>
      <c r="F1784" s="220" t="e">
        <f t="shared" si="108"/>
        <v>#VALUE!</v>
      </c>
      <c r="G1784" s="102" t="e">
        <f>EUR3M!AX1783</f>
        <v>#VALUE!</v>
      </c>
      <c r="H1784" s="102">
        <f>EUR3M!AY1783</f>
        <v>1.4391810431708289E-2</v>
      </c>
      <c r="I1784" s="220" t="e">
        <f t="shared" si="109"/>
        <v>#VALUE!</v>
      </c>
      <c r="J1784" s="102" t="e">
        <f>EUR6M!AX1783</f>
        <v>#VALUE!</v>
      </c>
      <c r="K1784" s="102">
        <f>EUR6M!AY1783</f>
        <v>1.4556980775300463E-2</v>
      </c>
      <c r="L1784" s="220" t="e">
        <f t="shared" si="110"/>
        <v>#VALUE!</v>
      </c>
      <c r="M1784" s="102" t="e">
        <f>EUR1Y!AX1783</f>
        <v>#VALUE!</v>
      </c>
      <c r="N1784" s="102">
        <f>EUR1Y!AY1783</f>
        <v>1.4915200167233647E-2</v>
      </c>
      <c r="O1784" s="220" t="e">
        <f t="shared" si="111"/>
        <v>#VALUE!</v>
      </c>
    </row>
    <row r="1785" spans="1:15" x14ac:dyDescent="0.2">
      <c r="A1785" s="57" t="s">
        <v>44</v>
      </c>
      <c r="B1785" s="219">
        <f>_xll.qlInterestRateIndexFixingDate(IborIndex&amp;"6M",C1785,Trigger)</f>
        <v>51796</v>
      </c>
      <c r="C1785" s="219">
        <f>_xll.qlCalendarAdvance(Calendar,C1784,A1785,"f",,Trigger)</f>
        <v>51798</v>
      </c>
      <c r="D1785" s="102" t="e">
        <f>EUR1M!AP1784</f>
        <v>#VALUE!</v>
      </c>
      <c r="E1785" s="102">
        <f>EUR1M!AQ1784</f>
        <v>1.4067261039879864E-2</v>
      </c>
      <c r="F1785" s="220" t="e">
        <f t="shared" si="108"/>
        <v>#VALUE!</v>
      </c>
      <c r="G1785" s="102" t="e">
        <f>EUR3M!AX1784</f>
        <v>#VALUE!</v>
      </c>
      <c r="H1785" s="102">
        <f>EUR3M!AY1784</f>
        <v>1.4393438384285379E-2</v>
      </c>
      <c r="I1785" s="220" t="e">
        <f t="shared" si="109"/>
        <v>#VALUE!</v>
      </c>
      <c r="J1785" s="102" t="e">
        <f>EUR6M!AX1784</f>
        <v>#VALUE!</v>
      </c>
      <c r="K1785" s="102">
        <f>EUR6M!AY1784</f>
        <v>1.4558044714788183E-2</v>
      </c>
      <c r="L1785" s="220" t="e">
        <f t="shared" si="110"/>
        <v>#VALUE!</v>
      </c>
      <c r="M1785" s="102" t="e">
        <f>EUR1Y!AX1784</f>
        <v>#VALUE!</v>
      </c>
      <c r="N1785" s="102">
        <f>EUR1Y!AY1784</f>
        <v>1.4915851511786954E-2</v>
      </c>
      <c r="O1785" s="220" t="e">
        <f t="shared" si="111"/>
        <v>#VALUE!</v>
      </c>
    </row>
    <row r="1786" spans="1:15" x14ac:dyDescent="0.2">
      <c r="A1786" s="57" t="s">
        <v>44</v>
      </c>
      <c r="B1786" s="219">
        <f>_xll.qlInterestRateIndexFixingDate(IborIndex&amp;"6M",C1786,Trigger)</f>
        <v>51803</v>
      </c>
      <c r="C1786" s="219">
        <f>_xll.qlCalendarAdvance(Calendar,C1785,A1786,"f",,Trigger)</f>
        <v>51805</v>
      </c>
      <c r="D1786" s="102" t="e">
        <f>EUR1M!AP1785</f>
        <v>#VALUE!</v>
      </c>
      <c r="E1786" s="102">
        <f>EUR1M!AQ1785</f>
        <v>1.4068417493045438E-2</v>
      </c>
      <c r="F1786" s="220" t="e">
        <f t="shared" si="108"/>
        <v>#VALUE!</v>
      </c>
      <c r="G1786" s="102" t="e">
        <f>EUR3M!AX1785</f>
        <v>#VALUE!</v>
      </c>
      <c r="H1786" s="102">
        <f>EUR3M!AY1785</f>
        <v>1.4395055761919811E-2</v>
      </c>
      <c r="I1786" s="220" t="e">
        <f t="shared" si="109"/>
        <v>#VALUE!</v>
      </c>
      <c r="J1786" s="102" t="e">
        <f>EUR6M!AX1785</f>
        <v>#VALUE!</v>
      </c>
      <c r="K1786" s="102">
        <f>EUR6M!AY1785</f>
        <v>1.4559089762028576E-2</v>
      </c>
      <c r="L1786" s="220" t="e">
        <f t="shared" si="110"/>
        <v>#VALUE!</v>
      </c>
      <c r="M1786" s="102" t="e">
        <f>EUR1Y!AX1785</f>
        <v>#VALUE!</v>
      </c>
      <c r="N1786" s="102">
        <f>EUR1Y!AY1785</f>
        <v>1.49164960469736E-2</v>
      </c>
      <c r="O1786" s="220" t="e">
        <f t="shared" si="111"/>
        <v>#VALUE!</v>
      </c>
    </row>
    <row r="1787" spans="1:15" x14ac:dyDescent="0.2">
      <c r="A1787" s="57" t="s">
        <v>44</v>
      </c>
      <c r="B1787" s="219">
        <f>_xll.qlInterestRateIndexFixingDate(IborIndex&amp;"6M",C1787,Trigger)</f>
        <v>51810</v>
      </c>
      <c r="C1787" s="219">
        <f>_xll.qlCalendarAdvance(Calendar,C1786,A1787,"f",,Trigger)</f>
        <v>51812</v>
      </c>
      <c r="D1787" s="102" t="e">
        <f>EUR1M!AP1786</f>
        <v>#VALUE!</v>
      </c>
      <c r="E1787" s="102">
        <f>EUR1M!AQ1786</f>
        <v>1.4069947861237608E-2</v>
      </c>
      <c r="F1787" s="220" t="e">
        <f t="shared" si="108"/>
        <v>#VALUE!</v>
      </c>
      <c r="G1787" s="102" t="e">
        <f>EUR3M!AX1786</f>
        <v>#VALUE!</v>
      </c>
      <c r="H1787" s="102">
        <f>EUR3M!AY1786</f>
        <v>1.4396662536025751E-2</v>
      </c>
      <c r="I1787" s="220" t="e">
        <f t="shared" si="109"/>
        <v>#VALUE!</v>
      </c>
      <c r="J1787" s="102" t="e">
        <f>EUR6M!AX1786</f>
        <v>#VALUE!</v>
      </c>
      <c r="K1787" s="102">
        <f>EUR6M!AY1786</f>
        <v>1.4560115865909998E-2</v>
      </c>
      <c r="L1787" s="220" t="e">
        <f t="shared" si="110"/>
        <v>#VALUE!</v>
      </c>
      <c r="M1787" s="102" t="e">
        <f>EUR1Y!AX1786</f>
        <v>#VALUE!</v>
      </c>
      <c r="N1787" s="102">
        <f>EUR1Y!AY1786</f>
        <v>1.4917133755938469E-2</v>
      </c>
      <c r="O1787" s="220" t="e">
        <f t="shared" si="111"/>
        <v>#VALUE!</v>
      </c>
    </row>
    <row r="1788" spans="1:15" x14ac:dyDescent="0.2">
      <c r="A1788" s="57" t="s">
        <v>44</v>
      </c>
      <c r="B1788" s="219">
        <f>_xll.qlInterestRateIndexFixingDate(IborIndex&amp;"6M",C1788,Trigger)</f>
        <v>51817</v>
      </c>
      <c r="C1788" s="219">
        <f>_xll.qlCalendarAdvance(Calendar,C1787,A1788,"f",,Trigger)</f>
        <v>51819</v>
      </c>
      <c r="D1788" s="102" t="e">
        <f>EUR1M!AP1787</f>
        <v>#VALUE!</v>
      </c>
      <c r="E1788" s="102">
        <f>EUR1M!AQ1787</f>
        <v>1.407146751342303E-2</v>
      </c>
      <c r="F1788" s="220" t="e">
        <f t="shared" si="108"/>
        <v>#VALUE!</v>
      </c>
      <c r="G1788" s="102" t="e">
        <f>EUR3M!AX1787</f>
        <v>#VALUE!</v>
      </c>
      <c r="H1788" s="102">
        <f>EUR3M!AY1787</f>
        <v>1.4398258678017372E-2</v>
      </c>
      <c r="I1788" s="220" t="e">
        <f t="shared" si="109"/>
        <v>#VALUE!</v>
      </c>
      <c r="J1788" s="102" t="e">
        <f>EUR6M!AX1787</f>
        <v>#VALUE!</v>
      </c>
      <c r="K1788" s="102">
        <f>EUR6M!AY1787</f>
        <v>1.4561122975323885E-2</v>
      </c>
      <c r="L1788" s="220" t="e">
        <f t="shared" si="110"/>
        <v>#VALUE!</v>
      </c>
      <c r="M1788" s="102" t="e">
        <f>EUR1Y!AX1787</f>
        <v>#VALUE!</v>
      </c>
      <c r="N1788" s="102">
        <f>EUR1Y!AY1787</f>
        <v>1.4917764621825341E-2</v>
      </c>
      <c r="O1788" s="220" t="e">
        <f t="shared" si="111"/>
        <v>#VALUE!</v>
      </c>
    </row>
    <row r="1789" spans="1:15" x14ac:dyDescent="0.2">
      <c r="A1789" s="57" t="s">
        <v>44</v>
      </c>
      <c r="B1789" s="219">
        <f>_xll.qlInterestRateIndexFixingDate(IborIndex&amp;"6M",C1789,Trigger)</f>
        <v>51824</v>
      </c>
      <c r="C1789" s="219">
        <f>_xll.qlCalendarAdvance(Calendar,C1788,A1789,"f",,Trigger)</f>
        <v>51826</v>
      </c>
      <c r="D1789" s="102" t="e">
        <f>EUR1M!AP1788</f>
        <v>#VALUE!</v>
      </c>
      <c r="E1789" s="102">
        <f>EUR1M!AQ1788</f>
        <v>1.4073739920751338E-2</v>
      </c>
      <c r="F1789" s="220" t="e">
        <f t="shared" si="108"/>
        <v>#VALUE!</v>
      </c>
      <c r="G1789" s="102" t="e">
        <f>EUR3M!AX1788</f>
        <v>#VALUE!</v>
      </c>
      <c r="H1789" s="102">
        <f>EUR3M!AY1788</f>
        <v>1.4399844159311451E-2</v>
      </c>
      <c r="I1789" s="220" t="e">
        <f t="shared" si="109"/>
        <v>#VALUE!</v>
      </c>
      <c r="J1789" s="102" t="e">
        <f>EUR6M!AX1788</f>
        <v>#VALUE!</v>
      </c>
      <c r="K1789" s="102">
        <f>EUR6M!AY1788</f>
        <v>1.4562111039160788E-2</v>
      </c>
      <c r="L1789" s="220" t="e">
        <f t="shared" si="110"/>
        <v>#VALUE!</v>
      </c>
      <c r="M1789" s="102" t="e">
        <f>EUR1Y!AX1788</f>
        <v>#VALUE!</v>
      </c>
      <c r="N1789" s="102">
        <f>EUR1Y!AY1788</f>
        <v>1.491838862777888E-2</v>
      </c>
      <c r="O1789" s="220" t="e">
        <f t="shared" si="111"/>
        <v>#VALUE!</v>
      </c>
    </row>
    <row r="1790" spans="1:15" x14ac:dyDescent="0.2">
      <c r="A1790" s="57" t="s">
        <v>44</v>
      </c>
      <c r="B1790" s="219">
        <f>_xll.qlInterestRateIndexFixingDate(IborIndex&amp;"6M",C1790,Trigger)</f>
        <v>51831</v>
      </c>
      <c r="C1790" s="219">
        <f>_xll.qlCalendarAdvance(Calendar,C1789,A1790,"f",,Trigger)</f>
        <v>51833</v>
      </c>
      <c r="D1790" s="102" t="e">
        <f>EUR1M!AP1789</f>
        <v>#VALUE!</v>
      </c>
      <c r="E1790" s="102">
        <f>EUR1M!AQ1789</f>
        <v>1.4074855634090153E-2</v>
      </c>
      <c r="F1790" s="220" t="e">
        <f t="shared" si="108"/>
        <v>#VALUE!</v>
      </c>
      <c r="G1790" s="102" t="e">
        <f>EUR3M!AX1789</f>
        <v>#VALUE!</v>
      </c>
      <c r="H1790" s="102">
        <f>EUR3M!AY1789</f>
        <v>1.440141895132129E-2</v>
      </c>
      <c r="I1790" s="220" t="e">
        <f t="shared" si="109"/>
        <v>#VALUE!</v>
      </c>
      <c r="J1790" s="102" t="e">
        <f>EUR6M!AX1789</f>
        <v>#VALUE!</v>
      </c>
      <c r="K1790" s="102">
        <f>EUR6M!AY1789</f>
        <v>1.4563080006312578E-2</v>
      </c>
      <c r="L1790" s="220" t="e">
        <f t="shared" si="110"/>
        <v>#VALUE!</v>
      </c>
      <c r="M1790" s="102" t="e">
        <f>EUR1Y!AX1789</f>
        <v>#VALUE!</v>
      </c>
      <c r="N1790" s="102">
        <f>EUR1Y!AY1789</f>
        <v>1.4919005756943528E-2</v>
      </c>
      <c r="O1790" s="220" t="e">
        <f t="shared" si="111"/>
        <v>#VALUE!</v>
      </c>
    </row>
    <row r="1791" spans="1:15" x14ac:dyDescent="0.2">
      <c r="A1791" s="57" t="s">
        <v>44</v>
      </c>
      <c r="B1791" s="219">
        <f>_xll.qlInterestRateIndexFixingDate(IborIndex&amp;"6M",C1791,Trigger)</f>
        <v>51838</v>
      </c>
      <c r="C1791" s="219">
        <f>_xll.qlCalendarAdvance(Calendar,C1790,A1791,"f",,Trigger)</f>
        <v>51840</v>
      </c>
      <c r="D1791" s="102" t="e">
        <f>EUR1M!AP1790</f>
        <v>#VALUE!</v>
      </c>
      <c r="E1791" s="102">
        <f>EUR1M!AQ1790</f>
        <v>1.4076342273348301E-2</v>
      </c>
      <c r="F1791" s="220" t="e">
        <f t="shared" si="108"/>
        <v>#VALUE!</v>
      </c>
      <c r="G1791" s="102" t="e">
        <f>EUR3M!AX1790</f>
        <v>#VALUE!</v>
      </c>
      <c r="H1791" s="102">
        <f>EUR3M!AY1790</f>
        <v>1.4402188068679322E-2</v>
      </c>
      <c r="I1791" s="220" t="e">
        <f t="shared" si="109"/>
        <v>#VALUE!</v>
      </c>
      <c r="J1791" s="102" t="e">
        <f>EUR6M!AX1790</f>
        <v>#VALUE!</v>
      </c>
      <c r="K1791" s="102">
        <f>EUR6M!AY1790</f>
        <v>1.4564029825671126E-2</v>
      </c>
      <c r="L1791" s="220" t="e">
        <f t="shared" si="110"/>
        <v>#VALUE!</v>
      </c>
      <c r="M1791" s="102" t="e">
        <f>EUR1Y!AX1790</f>
        <v>#VALUE!</v>
      </c>
      <c r="N1791" s="102">
        <f>EUR1Y!AY1790</f>
        <v>1.4919615992463943E-2</v>
      </c>
      <c r="O1791" s="220" t="e">
        <f t="shared" si="111"/>
        <v>#VALUE!</v>
      </c>
    </row>
    <row r="1792" spans="1:15" x14ac:dyDescent="0.2">
      <c r="A1792" s="57" t="s">
        <v>44</v>
      </c>
      <c r="B1792" s="219">
        <f>_xll.qlInterestRateIndexFixingDate(IborIndex&amp;"6M",C1792,Trigger)</f>
        <v>51845</v>
      </c>
      <c r="C1792" s="219">
        <f>_xll.qlCalendarAdvance(Calendar,C1791,A1792,"f",,Trigger)</f>
        <v>51847</v>
      </c>
      <c r="D1792" s="102" t="e">
        <f>EUR1M!AP1791</f>
        <v>#VALUE!</v>
      </c>
      <c r="E1792" s="102">
        <f>EUR1M!AQ1791</f>
        <v>1.4077818094423971E-2</v>
      </c>
      <c r="F1792" s="220" t="e">
        <f t="shared" si="108"/>
        <v>#VALUE!</v>
      </c>
      <c r="G1792" s="102" t="e">
        <f>EUR3M!AX1791</f>
        <v>#VALUE!</v>
      </c>
      <c r="H1792" s="102">
        <f>EUR3M!AY1791</f>
        <v>1.4403742817983733E-2</v>
      </c>
      <c r="I1792" s="220" t="e">
        <f t="shared" si="109"/>
        <v>#VALUE!</v>
      </c>
      <c r="J1792" s="102" t="e">
        <f>EUR6M!AX1791</f>
        <v>#VALUE!</v>
      </c>
      <c r="K1792" s="102">
        <f>EUR6M!AY1791</f>
        <v>1.4564960446128306E-2</v>
      </c>
      <c r="L1792" s="220" t="e">
        <f t="shared" si="110"/>
        <v>#VALUE!</v>
      </c>
      <c r="M1792" s="102" t="e">
        <f>EUR1Y!AX1791</f>
        <v>#VALUE!</v>
      </c>
      <c r="N1792" s="102">
        <f>EUR1Y!AY1791</f>
        <v>1.4920219317484572E-2</v>
      </c>
      <c r="O1792" s="220" t="e">
        <f t="shared" si="111"/>
        <v>#VALUE!</v>
      </c>
    </row>
    <row r="1793" spans="1:15" x14ac:dyDescent="0.2">
      <c r="A1793" s="57" t="s">
        <v>44</v>
      </c>
      <c r="B1793" s="219">
        <f>_xll.qlInterestRateIndexFixingDate(IborIndex&amp;"6M",C1793,Trigger)</f>
        <v>51852</v>
      </c>
      <c r="C1793" s="219">
        <f>_xll.qlCalendarAdvance(Calendar,C1792,A1793,"f",,Trigger)</f>
        <v>51854</v>
      </c>
      <c r="D1793" s="102" t="e">
        <f>EUR1M!AP1792</f>
        <v>#VALUE!</v>
      </c>
      <c r="E1793" s="102">
        <f>EUR1M!AQ1792</f>
        <v>1.4079283072322962E-2</v>
      </c>
      <c r="F1793" s="220" t="e">
        <f t="shared" si="108"/>
        <v>#VALUE!</v>
      </c>
      <c r="G1793" s="102" t="e">
        <f>EUR3M!AX1792</f>
        <v>#VALUE!</v>
      </c>
      <c r="H1793" s="102">
        <f>EUR3M!AY1792</f>
        <v>1.4405286797180672E-2</v>
      </c>
      <c r="I1793" s="220" t="e">
        <f t="shared" si="109"/>
        <v>#VALUE!</v>
      </c>
      <c r="J1793" s="102" t="e">
        <f>EUR6M!AX1792</f>
        <v>#VALUE!</v>
      </c>
      <c r="K1793" s="102">
        <f>EUR6M!AY1792</f>
        <v>1.4565871816577305E-2</v>
      </c>
      <c r="L1793" s="220" t="e">
        <f t="shared" si="110"/>
        <v>#VALUE!</v>
      </c>
      <c r="M1793" s="102" t="e">
        <f>EUR1Y!AX1792</f>
        <v>#VALUE!</v>
      </c>
      <c r="N1793" s="102">
        <f>EUR1Y!AY1792</f>
        <v>1.4920815715150729E-2</v>
      </c>
      <c r="O1793" s="220" t="e">
        <f t="shared" si="111"/>
        <v>#VALUE!</v>
      </c>
    </row>
    <row r="1794" spans="1:15" x14ac:dyDescent="0.2">
      <c r="A1794" s="57" t="s">
        <v>44</v>
      </c>
      <c r="B1794" s="219">
        <f>_xll.qlInterestRateIndexFixingDate(IborIndex&amp;"6M",C1794,Trigger)</f>
        <v>51858</v>
      </c>
      <c r="C1794" s="219">
        <f>_xll.qlCalendarAdvance(Calendar,C1793,A1794,"f",,Trigger)</f>
        <v>51862</v>
      </c>
      <c r="D1794" s="102" t="e">
        <f>EUR1M!AP1793</f>
        <v>#VALUE!</v>
      </c>
      <c r="E1794" s="102">
        <f>EUR1M!AQ1793</f>
        <v>1.4080944023361604E-2</v>
      </c>
      <c r="F1794" s="220" t="e">
        <f t="shared" si="108"/>
        <v>#VALUE!</v>
      </c>
      <c r="G1794" s="102" t="e">
        <f>EUR3M!AX1793</f>
        <v>#VALUE!</v>
      </c>
      <c r="H1794" s="102">
        <f>EUR3M!AY1793</f>
        <v>1.4407038120284099E-2</v>
      </c>
      <c r="I1794" s="220" t="e">
        <f t="shared" si="109"/>
        <v>#VALUE!</v>
      </c>
      <c r="J1794" s="102" t="e">
        <f>EUR6M!AX1793</f>
        <v>#VALUE!</v>
      </c>
      <c r="K1794" s="102">
        <f>EUR6M!AY1793</f>
        <v>1.456653885278369E-2</v>
      </c>
      <c r="L1794" s="220" t="e">
        <f t="shared" si="110"/>
        <v>#VALUE!</v>
      </c>
      <c r="M1794" s="102" t="e">
        <f>EUR1Y!AX1793</f>
        <v>#VALUE!</v>
      </c>
      <c r="N1794" s="102">
        <f>EUR1Y!AY1793</f>
        <v>1.4921488808386013E-2</v>
      </c>
      <c r="O1794" s="220" t="e">
        <f t="shared" si="111"/>
        <v>#VALUE!</v>
      </c>
    </row>
    <row r="1795" spans="1:15" x14ac:dyDescent="0.2">
      <c r="A1795" s="57" t="s">
        <v>44</v>
      </c>
      <c r="B1795" s="219">
        <f>_xll.qlInterestRateIndexFixingDate(IborIndex&amp;"6M",C1795,Trigger)</f>
        <v>51866</v>
      </c>
      <c r="C1795" s="219">
        <f>_xll.qlCalendarAdvance(Calendar,C1794,A1795,"f",,Trigger)</f>
        <v>51869</v>
      </c>
      <c r="D1795" s="102" t="e">
        <f>EUR1M!AP1794</f>
        <v>#VALUE!</v>
      </c>
      <c r="E1795" s="102">
        <f>EUR1M!AQ1794</f>
        <v>1.4082385681720747E-2</v>
      </c>
      <c r="F1795" s="220" t="e">
        <f t="shared" si="108"/>
        <v>#VALUE!</v>
      </c>
      <c r="G1795" s="102" t="e">
        <f>EUR3M!AX1794</f>
        <v>#VALUE!</v>
      </c>
      <c r="H1795" s="102">
        <f>EUR3M!AY1794</f>
        <v>1.4408558924433379E-2</v>
      </c>
      <c r="I1795" s="220" t="e">
        <f t="shared" si="109"/>
        <v>#VALUE!</v>
      </c>
      <c r="J1795" s="102" t="e">
        <f>EUR6M!AX1794</f>
        <v>#VALUE!</v>
      </c>
      <c r="K1795" s="102">
        <f>EUR6M!AY1794</f>
        <v>1.4567410166279739E-2</v>
      </c>
      <c r="L1795" s="220" t="e">
        <f t="shared" si="110"/>
        <v>#VALUE!</v>
      </c>
      <c r="M1795" s="102" t="e">
        <f>EUR1Y!AX1794</f>
        <v>#VALUE!</v>
      </c>
      <c r="N1795" s="102">
        <f>EUR1Y!AY1794</f>
        <v>1.4922070304963588E-2</v>
      </c>
      <c r="O1795" s="220" t="e">
        <f t="shared" si="111"/>
        <v>#VALUE!</v>
      </c>
    </row>
    <row r="1796" spans="1:15" x14ac:dyDescent="0.2">
      <c r="A1796" s="57" t="s">
        <v>44</v>
      </c>
      <c r="B1796" s="219">
        <f>_xll.qlInterestRateIndexFixingDate(IborIndex&amp;"6M",C1796,Trigger)</f>
        <v>51874</v>
      </c>
      <c r="C1796" s="219">
        <f>_xll.qlCalendarAdvance(Calendar,C1795,A1796,"f",,Trigger)</f>
        <v>51876</v>
      </c>
      <c r="D1796" s="102" t="e">
        <f>EUR1M!AP1795</f>
        <v>#VALUE!</v>
      </c>
      <c r="E1796" s="102">
        <f>EUR1M!AQ1795</f>
        <v>1.4083816418351852E-2</v>
      </c>
      <c r="F1796" s="220" t="e">
        <f t="shared" ref="F1796:F1859" si="112">(D1796-E1796)*10000</f>
        <v>#VALUE!</v>
      </c>
      <c r="G1796" s="102" t="e">
        <f>EUR3M!AX1795</f>
        <v>#VALUE!</v>
      </c>
      <c r="H1796" s="102">
        <f>EUR3M!AY1795</f>
        <v>1.4410068868646597E-2</v>
      </c>
      <c r="I1796" s="220" t="e">
        <f t="shared" ref="I1796:I1859" si="113">(G1796-H1796)*10000</f>
        <v>#VALUE!</v>
      </c>
      <c r="J1796" s="102" t="e">
        <f>EUR6M!AX1795</f>
        <v>#VALUE!</v>
      </c>
      <c r="K1796" s="102">
        <f>EUR6M!AY1795</f>
        <v>1.4568262073578477E-2</v>
      </c>
      <c r="L1796" s="220" t="e">
        <f t="shared" ref="L1796:L1859" si="114">(J1796-K1796)*10000</f>
        <v>#VALUE!</v>
      </c>
      <c r="M1796" s="102" t="e">
        <f>EUR1Y!AX1795</f>
        <v>#VALUE!</v>
      </c>
      <c r="N1796" s="102">
        <f>EUR1Y!AY1795</f>
        <v>1.4922644821213395E-2</v>
      </c>
      <c r="O1796" s="220" t="e">
        <f t="shared" ref="O1796:O1859" si="115">(M1796-N1796)*10000</f>
        <v>#VALUE!</v>
      </c>
    </row>
    <row r="1797" spans="1:15" x14ac:dyDescent="0.2">
      <c r="A1797" s="57" t="s">
        <v>44</v>
      </c>
      <c r="B1797" s="219">
        <f>_xll.qlInterestRateIndexFixingDate(IborIndex&amp;"6M",C1797,Trigger)</f>
        <v>51881</v>
      </c>
      <c r="C1797" s="219">
        <f>_xll.qlCalendarAdvance(Calendar,C1796,A1797,"f",,Trigger)</f>
        <v>51883</v>
      </c>
      <c r="D1797" s="102" t="e">
        <f>EUR1M!AP1796</f>
        <v>#VALUE!</v>
      </c>
      <c r="E1797" s="102">
        <f>EUR1M!AQ1796</f>
        <v>1.4085236208260719E-2</v>
      </c>
      <c r="F1797" s="220" t="e">
        <f t="shared" si="112"/>
        <v>#VALUE!</v>
      </c>
      <c r="G1797" s="102" t="e">
        <f>EUR3M!AX1796</f>
        <v>#VALUE!</v>
      </c>
      <c r="H1797" s="102">
        <f>EUR3M!AY1796</f>
        <v>1.4411567924341284E-2</v>
      </c>
      <c r="I1797" s="220" t="e">
        <f t="shared" si="113"/>
        <v>#VALUE!</v>
      </c>
      <c r="J1797" s="102" t="e">
        <f>EUR6M!AX1796</f>
        <v>#VALUE!</v>
      </c>
      <c r="K1797" s="102">
        <f>EUR6M!AY1796</f>
        <v>1.4569094523576914E-2</v>
      </c>
      <c r="L1797" s="220" t="e">
        <f t="shared" si="114"/>
        <v>#VALUE!</v>
      </c>
      <c r="M1797" s="102" t="e">
        <f>EUR1Y!AX1796</f>
        <v>#VALUE!</v>
      </c>
      <c r="N1797" s="102">
        <f>EUR1Y!AY1796</f>
        <v>1.4923212340280751E-2</v>
      </c>
      <c r="O1797" s="220" t="e">
        <f t="shared" si="115"/>
        <v>#VALUE!</v>
      </c>
    </row>
    <row r="1798" spans="1:15" x14ac:dyDescent="0.2">
      <c r="A1798" s="57" t="s">
        <v>44</v>
      </c>
      <c r="B1798" s="219">
        <f>_xll.qlInterestRateIndexFixingDate(IborIndex&amp;"6M",C1798,Trigger)</f>
        <v>51888</v>
      </c>
      <c r="C1798" s="219">
        <f>_xll.qlCalendarAdvance(Calendar,C1797,A1798,"f",,Trigger)</f>
        <v>51890</v>
      </c>
      <c r="D1798" s="102" t="e">
        <f>EUR1M!AP1797</f>
        <v>#VALUE!</v>
      </c>
      <c r="E1798" s="102">
        <f>EUR1M!AQ1797</f>
        <v>1.4086645026458303E-2</v>
      </c>
      <c r="F1798" s="220" t="e">
        <f t="shared" si="112"/>
        <v>#VALUE!</v>
      </c>
      <c r="G1798" s="102" t="e">
        <f>EUR3M!AX1797</f>
        <v>#VALUE!</v>
      </c>
      <c r="H1798" s="102">
        <f>EUR3M!AY1797</f>
        <v>1.4413056062934082E-2</v>
      </c>
      <c r="I1798" s="220" t="e">
        <f t="shared" si="113"/>
        <v>#VALUE!</v>
      </c>
      <c r="J1798" s="102" t="e">
        <f>EUR6M!AX1797</f>
        <v>#VALUE!</v>
      </c>
      <c r="K1798" s="102">
        <f>EUR6M!AY1797</f>
        <v>1.4569907465172059E-2</v>
      </c>
      <c r="L1798" s="220" t="e">
        <f t="shared" si="114"/>
        <v>#VALUE!</v>
      </c>
      <c r="M1798" s="102" t="e">
        <f>EUR1Y!AX1797</f>
        <v>#VALUE!</v>
      </c>
      <c r="N1798" s="102">
        <f>EUR1Y!AY1797</f>
        <v>1.4923772845311415E-2</v>
      </c>
      <c r="O1798" s="220" t="e">
        <f t="shared" si="115"/>
        <v>#VALUE!</v>
      </c>
    </row>
    <row r="1799" spans="1:15" x14ac:dyDescent="0.2">
      <c r="A1799" s="57" t="s">
        <v>44</v>
      </c>
      <c r="B1799" s="219">
        <f>_xll.qlInterestRateIndexFixingDate(IborIndex&amp;"6M",C1799,Trigger)</f>
        <v>51895</v>
      </c>
      <c r="C1799" s="219">
        <f>_xll.qlCalendarAdvance(Calendar,C1798,A1799,"f",,Trigger)</f>
        <v>51897</v>
      </c>
      <c r="D1799" s="102" t="e">
        <f>EUR1M!AP1798</f>
        <v>#VALUE!</v>
      </c>
      <c r="E1799" s="102">
        <f>EUR1M!AQ1798</f>
        <v>1.4086919330607652E-2</v>
      </c>
      <c r="F1799" s="220" t="e">
        <f t="shared" si="112"/>
        <v>#VALUE!</v>
      </c>
      <c r="G1799" s="102" t="e">
        <f>EUR3M!AX1798</f>
        <v>#VALUE!</v>
      </c>
      <c r="H1799" s="102">
        <f>EUR3M!AY1798</f>
        <v>1.4414141548221005E-2</v>
      </c>
      <c r="I1799" s="220" t="e">
        <f t="shared" si="113"/>
        <v>#VALUE!</v>
      </c>
      <c r="J1799" s="102" t="e">
        <f>EUR6M!AX1798</f>
        <v>#VALUE!</v>
      </c>
      <c r="K1799" s="102">
        <f>EUR6M!AY1798</f>
        <v>1.4570700847262251E-2</v>
      </c>
      <c r="L1799" s="220" t="e">
        <f t="shared" si="114"/>
        <v>#VALUE!</v>
      </c>
      <c r="M1799" s="102" t="e">
        <f>EUR1Y!AX1798</f>
        <v>#VALUE!</v>
      </c>
      <c r="N1799" s="102">
        <f>EUR1Y!AY1798</f>
        <v>1.4924326319450483E-2</v>
      </c>
      <c r="O1799" s="220" t="e">
        <f t="shared" si="115"/>
        <v>#VALUE!</v>
      </c>
    </row>
    <row r="1800" spans="1:15" x14ac:dyDescent="0.2">
      <c r="A1800" s="57" t="s">
        <v>44</v>
      </c>
      <c r="B1800" s="219">
        <f>_xll.qlInterestRateIndexFixingDate(IborIndex&amp;"6M",C1800,Trigger)</f>
        <v>51902</v>
      </c>
      <c r="C1800" s="219">
        <f>_xll.qlCalendarAdvance(Calendar,C1799,A1800,"f",,Trigger)</f>
        <v>51904</v>
      </c>
      <c r="D1800" s="102" t="e">
        <f>EUR1M!AP1799</f>
        <v>#VALUE!</v>
      </c>
      <c r="E1800" s="102">
        <f>EUR1M!AQ1799</f>
        <v>1.4088308335061963E-2</v>
      </c>
      <c r="F1800" s="220" t="e">
        <f t="shared" si="112"/>
        <v>#VALUE!</v>
      </c>
      <c r="G1800" s="102" t="e">
        <f>EUR3M!AX1799</f>
        <v>#VALUE!</v>
      </c>
      <c r="H1800" s="102">
        <f>EUR3M!AY1799</f>
        <v>1.4415608497402459E-2</v>
      </c>
      <c r="I1800" s="220" t="e">
        <f t="shared" si="113"/>
        <v>#VALUE!</v>
      </c>
      <c r="J1800" s="102" t="e">
        <f>EUR6M!AX1799</f>
        <v>#VALUE!</v>
      </c>
      <c r="K1800" s="102">
        <f>EUR6M!AY1799</f>
        <v>1.4571474618745381E-2</v>
      </c>
      <c r="L1800" s="220" t="e">
        <f t="shared" si="114"/>
        <v>#VALUE!</v>
      </c>
      <c r="M1800" s="102" t="e">
        <f>EUR1Y!AX1799</f>
        <v>#VALUE!</v>
      </c>
      <c r="N1800" s="102">
        <f>EUR1Y!AY1799</f>
        <v>1.4924872745843493E-2</v>
      </c>
      <c r="O1800" s="220" t="e">
        <f t="shared" si="115"/>
        <v>#VALUE!</v>
      </c>
    </row>
    <row r="1801" spans="1:15" x14ac:dyDescent="0.2">
      <c r="A1801" s="57" t="s">
        <v>44</v>
      </c>
      <c r="B1801" s="219">
        <f>_xll.qlInterestRateIndexFixingDate(IborIndex&amp;"6M",C1801,Trigger)</f>
        <v>51909</v>
      </c>
      <c r="C1801" s="219">
        <f>_xll.qlCalendarAdvance(Calendar,C1800,A1801,"f",,Trigger)</f>
        <v>51911</v>
      </c>
      <c r="D1801" s="102" t="e">
        <f>EUR1M!AP1800</f>
        <v>#VALUE!</v>
      </c>
      <c r="E1801" s="102">
        <f>EUR1M!AQ1800</f>
        <v>1.4089686299455981E-2</v>
      </c>
      <c r="F1801" s="220" t="e">
        <f t="shared" si="112"/>
        <v>#VALUE!</v>
      </c>
      <c r="G1801" s="102" t="e">
        <f>EUR3M!AX1800</f>
        <v>#VALUE!</v>
      </c>
      <c r="H1801" s="102">
        <f>EUR3M!AY1800</f>
        <v>1.4417064446215657E-2</v>
      </c>
      <c r="I1801" s="220" t="e">
        <f t="shared" si="113"/>
        <v>#VALUE!</v>
      </c>
      <c r="J1801" s="102" t="e">
        <f>EUR6M!AX1800</f>
        <v>#VALUE!</v>
      </c>
      <c r="K1801" s="102">
        <f>EUR6M!AY1800</f>
        <v>1.4572228728520667E-2</v>
      </c>
      <c r="L1801" s="220" t="e">
        <f t="shared" si="114"/>
        <v>#VALUE!</v>
      </c>
      <c r="M1801" s="102" t="e">
        <f>EUR1Y!AX1800</f>
        <v>#VALUE!</v>
      </c>
      <c r="N1801" s="102">
        <f>EUR1Y!AY1800</f>
        <v>1.4925412107635982E-2</v>
      </c>
      <c r="O1801" s="220" t="e">
        <f t="shared" si="115"/>
        <v>#VALUE!</v>
      </c>
    </row>
    <row r="1802" spans="1:15" x14ac:dyDescent="0.2">
      <c r="A1802" s="57" t="s">
        <v>44</v>
      </c>
      <c r="B1802" s="219">
        <f>_xll.qlInterestRateIndexFixingDate(IborIndex&amp;"6M",C1802,Trigger)</f>
        <v>51916</v>
      </c>
      <c r="C1802" s="219">
        <f>_xll.qlCalendarAdvance(Calendar,C1801,A1802,"f",,Trigger)</f>
        <v>51918</v>
      </c>
      <c r="D1802" s="102" t="e">
        <f>EUR1M!AP1801</f>
        <v>#VALUE!</v>
      </c>
      <c r="E1802" s="102">
        <f>EUR1M!AQ1801</f>
        <v>1.4091053198795413E-2</v>
      </c>
      <c r="F1802" s="220" t="e">
        <f t="shared" si="112"/>
        <v>#VALUE!</v>
      </c>
      <c r="G1802" s="102" t="e">
        <f>EUR3M!AX1801</f>
        <v>#VALUE!</v>
      </c>
      <c r="H1802" s="102">
        <f>EUR3M!AY1801</f>
        <v>1.4418509366074923E-2</v>
      </c>
      <c r="I1802" s="220" t="e">
        <f t="shared" si="113"/>
        <v>#VALUE!</v>
      </c>
      <c r="J1802" s="102" t="e">
        <f>EUR6M!AX1801</f>
        <v>#VALUE!</v>
      </c>
      <c r="K1802" s="102">
        <f>EUR6M!AY1801</f>
        <v>1.4572963125486891E-2</v>
      </c>
      <c r="L1802" s="220" t="e">
        <f t="shared" si="114"/>
        <v>#VALUE!</v>
      </c>
      <c r="M1802" s="102" t="e">
        <f>EUR1Y!AX1801</f>
        <v>#VALUE!</v>
      </c>
      <c r="N1802" s="102">
        <f>EUR1Y!AY1801</f>
        <v>1.4925944387974144E-2</v>
      </c>
      <c r="O1802" s="220" t="e">
        <f t="shared" si="115"/>
        <v>#VALUE!</v>
      </c>
    </row>
    <row r="1803" spans="1:15" x14ac:dyDescent="0.2">
      <c r="A1803" s="57" t="s">
        <v>44</v>
      </c>
      <c r="B1803" s="219">
        <f>_xll.qlInterestRateIndexFixingDate(IborIndex&amp;"6M",C1803,Trigger)</f>
        <v>51923</v>
      </c>
      <c r="C1803" s="219">
        <f>_xll.qlCalendarAdvance(Calendar,C1802,A1803,"f",,Trigger)</f>
        <v>51925</v>
      </c>
      <c r="D1803" s="102" t="e">
        <f>EUR1M!AP1802</f>
        <v>#VALUE!</v>
      </c>
      <c r="E1803" s="102">
        <f>EUR1M!AQ1802</f>
        <v>1.409500902223166E-2</v>
      </c>
      <c r="F1803" s="220" t="e">
        <f t="shared" si="112"/>
        <v>#VALUE!</v>
      </c>
      <c r="G1803" s="102" t="e">
        <f>EUR3M!AX1802</f>
        <v>#VALUE!</v>
      </c>
      <c r="H1803" s="102">
        <f>EUR3M!AY1802</f>
        <v>1.4420720709284993E-2</v>
      </c>
      <c r="I1803" s="220" t="e">
        <f t="shared" si="113"/>
        <v>#VALUE!</v>
      </c>
      <c r="J1803" s="102" t="e">
        <f>EUR6M!AX1802</f>
        <v>#VALUE!</v>
      </c>
      <c r="K1803" s="102">
        <f>EUR6M!AY1802</f>
        <v>1.4574692722381342E-2</v>
      </c>
      <c r="L1803" s="220" t="e">
        <f t="shared" si="114"/>
        <v>#VALUE!</v>
      </c>
      <c r="M1803" s="102" t="e">
        <f>EUR1Y!AX1802</f>
        <v>#VALUE!</v>
      </c>
      <c r="N1803" s="102">
        <f>EUR1Y!AY1802</f>
        <v>1.4926469570003953E-2</v>
      </c>
      <c r="O1803" s="220" t="e">
        <f t="shared" si="115"/>
        <v>#VALUE!</v>
      </c>
    </row>
    <row r="1804" spans="1:15" x14ac:dyDescent="0.2">
      <c r="A1804" s="57" t="s">
        <v>44</v>
      </c>
      <c r="B1804" s="219">
        <f>_xll.qlInterestRateIndexFixingDate(IborIndex&amp;"6M",C1804,Trigger)</f>
        <v>51930</v>
      </c>
      <c r="C1804" s="219">
        <f>_xll.qlCalendarAdvance(Calendar,C1803,A1804,"f",,Trigger)</f>
        <v>51932</v>
      </c>
      <c r="D1804" s="102" t="e">
        <f>EUR1M!AP1803</f>
        <v>#VALUE!</v>
      </c>
      <c r="E1804" s="102">
        <f>EUR1M!AQ1803</f>
        <v>1.4094866129928546E-2</v>
      </c>
      <c r="F1804" s="220" t="e">
        <f t="shared" si="112"/>
        <v>#VALUE!</v>
      </c>
      <c r="G1804" s="102" t="e">
        <f>EUR3M!AX1803</f>
        <v>#VALUE!</v>
      </c>
      <c r="H1804" s="102">
        <f>EUR3M!AY1803</f>
        <v>1.4423305549138146E-2</v>
      </c>
      <c r="I1804" s="220" t="e">
        <f t="shared" si="113"/>
        <v>#VALUE!</v>
      </c>
      <c r="J1804" s="102" t="e">
        <f>EUR6M!AX1803</f>
        <v>#VALUE!</v>
      </c>
      <c r="K1804" s="102">
        <f>EUR6M!AY1803</f>
        <v>1.4575383323705296E-2</v>
      </c>
      <c r="L1804" s="220" t="e">
        <f t="shared" si="114"/>
        <v>#VALUE!</v>
      </c>
      <c r="M1804" s="102" t="e">
        <f>EUR1Y!AX1803</f>
        <v>#VALUE!</v>
      </c>
      <c r="N1804" s="102">
        <f>EUR1Y!AY1803</f>
        <v>1.4926987636870948E-2</v>
      </c>
      <c r="O1804" s="220" t="e">
        <f t="shared" si="115"/>
        <v>#VALUE!</v>
      </c>
    </row>
    <row r="1805" spans="1:15" x14ac:dyDescent="0.2">
      <c r="A1805" s="57" t="s">
        <v>44</v>
      </c>
      <c r="B1805" s="219">
        <f>_xll.qlInterestRateIndexFixingDate(IborIndex&amp;"6M",C1805,Trigger)</f>
        <v>51937</v>
      </c>
      <c r="C1805" s="219">
        <f>_xll.qlCalendarAdvance(Calendar,C1804,A1805,"f",,Trigger)</f>
        <v>51939</v>
      </c>
      <c r="D1805" s="102" t="e">
        <f>EUR1M!AP1804</f>
        <v>#VALUE!</v>
      </c>
      <c r="E1805" s="102">
        <f>EUR1M!AQ1804</f>
        <v>1.409619744628119E-2</v>
      </c>
      <c r="F1805" s="220" t="e">
        <f t="shared" si="112"/>
        <v>#VALUE!</v>
      </c>
      <c r="G1805" s="102" t="e">
        <f>EUR3M!AX1804</f>
        <v>#VALUE!</v>
      </c>
      <c r="H1805" s="102">
        <f>EUR3M!AY1804</f>
        <v>1.4424713493468629E-2</v>
      </c>
      <c r="I1805" s="220" t="e">
        <f t="shared" si="113"/>
        <v>#VALUE!</v>
      </c>
      <c r="J1805" s="102" t="e">
        <f>EUR6M!AX1804</f>
        <v>#VALUE!</v>
      </c>
      <c r="K1805" s="102">
        <f>EUR6M!AY1804</f>
        <v>1.4576054045571604E-2</v>
      </c>
      <c r="L1805" s="220" t="e">
        <f t="shared" si="114"/>
        <v>#VALUE!</v>
      </c>
      <c r="M1805" s="102" t="e">
        <f>EUR1Y!AX1804</f>
        <v>#VALUE!</v>
      </c>
      <c r="N1805" s="102">
        <f>EUR1Y!AY1804</f>
        <v>1.4927498571721759E-2</v>
      </c>
      <c r="O1805" s="220" t="e">
        <f t="shared" si="115"/>
        <v>#VALUE!</v>
      </c>
    </row>
    <row r="1806" spans="1:15" x14ac:dyDescent="0.2">
      <c r="A1806" s="57" t="s">
        <v>44</v>
      </c>
      <c r="B1806" s="219">
        <f>_xll.qlInterestRateIndexFixingDate(IborIndex&amp;"6M",C1806,Trigger)</f>
        <v>51944</v>
      </c>
      <c r="C1806" s="219">
        <f>_xll.qlCalendarAdvance(Calendar,C1805,A1806,"f",,Trigger)</f>
        <v>51946</v>
      </c>
      <c r="D1806" s="102" t="e">
        <f>EUR1M!AP1805</f>
        <v>#VALUE!</v>
      </c>
      <c r="E1806" s="102">
        <f>EUR1M!AQ1805</f>
        <v>1.4097517590966372E-2</v>
      </c>
      <c r="F1806" s="220" t="e">
        <f t="shared" si="112"/>
        <v>#VALUE!</v>
      </c>
      <c r="G1806" s="102" t="e">
        <f>EUR3M!AX1805</f>
        <v>#VALUE!</v>
      </c>
      <c r="H1806" s="102">
        <f>EUR3M!AY1805</f>
        <v>1.4426110282114227E-2</v>
      </c>
      <c r="I1806" s="220" t="e">
        <f t="shared" si="113"/>
        <v>#VALUE!</v>
      </c>
      <c r="J1806" s="102" t="e">
        <f>EUR6M!AX1805</f>
        <v>#VALUE!</v>
      </c>
      <c r="K1806" s="102">
        <f>EUR6M!AY1805</f>
        <v>1.4576704836873322E-2</v>
      </c>
      <c r="L1806" s="220" t="e">
        <f t="shared" si="114"/>
        <v>#VALUE!</v>
      </c>
      <c r="M1806" s="102" t="e">
        <f>EUR1Y!AX1805</f>
        <v>#VALUE!</v>
      </c>
      <c r="N1806" s="102">
        <f>EUR1Y!AY1805</f>
        <v>1.4928002357701925E-2</v>
      </c>
      <c r="O1806" s="220" t="e">
        <f t="shared" si="115"/>
        <v>#VALUE!</v>
      </c>
    </row>
    <row r="1807" spans="1:15" x14ac:dyDescent="0.2">
      <c r="A1807" s="57" t="s">
        <v>44</v>
      </c>
      <c r="B1807" s="219">
        <f>_xll.qlInterestRateIndexFixingDate(IborIndex&amp;"6M",C1807,Trigger)</f>
        <v>51951</v>
      </c>
      <c r="C1807" s="219">
        <f>_xll.qlCalendarAdvance(Calendar,C1806,A1807,"f",,Trigger)</f>
        <v>51953</v>
      </c>
      <c r="D1807" s="102" t="e">
        <f>EUR1M!AP1806</f>
        <v>#VALUE!</v>
      </c>
      <c r="E1807" s="102">
        <f>EUR1M!AQ1806</f>
        <v>1.4098826538992469E-2</v>
      </c>
      <c r="F1807" s="220" t="e">
        <f t="shared" si="112"/>
        <v>#VALUE!</v>
      </c>
      <c r="G1807" s="102" t="e">
        <f>EUR3M!AX1806</f>
        <v>#VALUE!</v>
      </c>
      <c r="H1807" s="102">
        <f>EUR3M!AY1806</f>
        <v>1.4427495886491845E-2</v>
      </c>
      <c r="I1807" s="220" t="e">
        <f t="shared" si="113"/>
        <v>#VALUE!</v>
      </c>
      <c r="J1807" s="102" t="e">
        <f>EUR6M!AX1806</f>
        <v>#VALUE!</v>
      </c>
      <c r="K1807" s="102">
        <f>EUR6M!AY1806</f>
        <v>1.4577003101734523E-2</v>
      </c>
      <c r="L1807" s="220" t="e">
        <f t="shared" si="114"/>
        <v>#VALUE!</v>
      </c>
      <c r="M1807" s="102" t="e">
        <f>EUR1Y!AX1806</f>
        <v>#VALUE!</v>
      </c>
      <c r="N1807" s="102">
        <f>EUR1Y!AY1806</f>
        <v>1.4928498977958733E-2</v>
      </c>
      <c r="O1807" s="220" t="e">
        <f t="shared" si="115"/>
        <v>#VALUE!</v>
      </c>
    </row>
    <row r="1808" spans="1:15" x14ac:dyDescent="0.2">
      <c r="A1808" s="57" t="s">
        <v>44</v>
      </c>
      <c r="B1808" s="219">
        <f>_xll.qlInterestRateIndexFixingDate(IborIndex&amp;"6M",C1808,Trigger)</f>
        <v>51958</v>
      </c>
      <c r="C1808" s="219">
        <f>_xll.qlCalendarAdvance(Calendar,C1807,A1808,"f",,Trigger)</f>
        <v>51964</v>
      </c>
      <c r="D1808" s="102" t="e">
        <f>EUR1M!AP1807</f>
        <v>#VALUE!</v>
      </c>
      <c r="E1808" s="102">
        <f>EUR1M!AQ1807</f>
        <v>1.4100860451579933E-2</v>
      </c>
      <c r="F1808" s="220" t="e">
        <f t="shared" si="112"/>
        <v>#VALUE!</v>
      </c>
      <c r="G1808" s="102" t="e">
        <f>EUR3M!AX1807</f>
        <v>#VALUE!</v>
      </c>
      <c r="H1808" s="102">
        <f>EUR3M!AY1807</f>
        <v>1.4428497314502357E-2</v>
      </c>
      <c r="I1808" s="220" t="e">
        <f t="shared" si="113"/>
        <v>#VALUE!</v>
      </c>
      <c r="J1808" s="102" t="e">
        <f>EUR6M!AX1807</f>
        <v>#VALUE!</v>
      </c>
      <c r="K1808" s="102">
        <f>EUR6M!AY1807</f>
        <v>1.4577786531116656E-2</v>
      </c>
      <c r="L1808" s="220" t="e">
        <f t="shared" si="114"/>
        <v>#VALUE!</v>
      </c>
      <c r="M1808" s="102" t="e">
        <f>EUR1Y!AX1807</f>
        <v>#VALUE!</v>
      </c>
      <c r="N1808" s="102">
        <f>EUR1Y!AY1807</f>
        <v>1.4929126933367612E-2</v>
      </c>
      <c r="O1808" s="220" t="e">
        <f t="shared" si="115"/>
        <v>#VALUE!</v>
      </c>
    </row>
    <row r="1809" spans="1:15" x14ac:dyDescent="0.2">
      <c r="A1809" s="57" t="s">
        <v>44</v>
      </c>
      <c r="B1809" s="219">
        <f>_xll.qlInterestRateIndexFixingDate(IborIndex&amp;"6M",C1809,Trigger)</f>
        <v>51967</v>
      </c>
      <c r="C1809" s="219">
        <f>_xll.qlCalendarAdvance(Calendar,C1808,A1809,"f",,Trigger)</f>
        <v>51971</v>
      </c>
      <c r="D1809" s="102" t="e">
        <f>EUR1M!AP1808</f>
        <v>#VALUE!</v>
      </c>
      <c r="E1809" s="102">
        <f>EUR1M!AQ1808</f>
        <v>1.4102142957451436E-2</v>
      </c>
      <c r="F1809" s="220" t="e">
        <f t="shared" si="112"/>
        <v>#VALUE!</v>
      </c>
      <c r="G1809" s="102" t="e">
        <f>EUR3M!AX1808</f>
        <v>#VALUE!</v>
      </c>
      <c r="H1809" s="102">
        <f>EUR3M!AY1808</f>
        <v>1.4429856293215654E-2</v>
      </c>
      <c r="I1809" s="220" t="e">
        <f t="shared" si="113"/>
        <v>#VALUE!</v>
      </c>
      <c r="J1809" s="102" t="e">
        <f>EUR6M!AX1808</f>
        <v>#VALUE!</v>
      </c>
      <c r="K1809" s="102">
        <f>EUR6M!AY1808</f>
        <v>1.4578372906052149E-2</v>
      </c>
      <c r="L1809" s="220" t="e">
        <f t="shared" si="114"/>
        <v>#VALUE!</v>
      </c>
      <c r="M1809" s="102" t="e">
        <f>EUR1Y!AX1808</f>
        <v>#VALUE!</v>
      </c>
      <c r="N1809" s="102">
        <f>EUR1Y!AY1808</f>
        <v>1.4929607111540561E-2</v>
      </c>
      <c r="O1809" s="220" t="e">
        <f t="shared" si="115"/>
        <v>#VALUE!</v>
      </c>
    </row>
    <row r="1810" spans="1:15" x14ac:dyDescent="0.2">
      <c r="A1810" s="57" t="s">
        <v>44</v>
      </c>
      <c r="B1810" s="219">
        <f>_xll.qlInterestRateIndexFixingDate(IborIndex&amp;"6M",C1810,Trigger)</f>
        <v>51974</v>
      </c>
      <c r="C1810" s="219">
        <f>_xll.qlCalendarAdvance(Calendar,C1809,A1810,"f",,Trigger)</f>
        <v>51978</v>
      </c>
      <c r="D1810" s="102" t="e">
        <f>EUR1M!AP1809</f>
        <v>#VALUE!</v>
      </c>
      <c r="E1810" s="102">
        <f>EUR1M!AQ1809</f>
        <v>1.4103414182314311E-2</v>
      </c>
      <c r="F1810" s="220" t="e">
        <f t="shared" si="112"/>
        <v>#VALUE!</v>
      </c>
      <c r="G1810" s="102" t="e">
        <f>EUR3M!AX1809</f>
        <v>#VALUE!</v>
      </c>
      <c r="H1810" s="102">
        <f>EUR3M!AY1809</f>
        <v>1.4431203993025866E-2</v>
      </c>
      <c r="I1810" s="220" t="e">
        <f t="shared" si="113"/>
        <v>#VALUE!</v>
      </c>
      <c r="J1810" s="102" t="e">
        <f>EUR6M!AX1809</f>
        <v>#VALUE!</v>
      </c>
      <c r="K1810" s="102">
        <f>EUR6M!AY1809</f>
        <v>1.4578939135871029E-2</v>
      </c>
      <c r="L1810" s="220" t="e">
        <f t="shared" si="114"/>
        <v>#VALUE!</v>
      </c>
      <c r="M1810" s="102" t="e">
        <f>EUR1Y!AX1809</f>
        <v>#VALUE!</v>
      </c>
      <c r="N1810" s="102">
        <f>EUR1Y!AY1809</f>
        <v>1.4930080068614394E-2</v>
      </c>
      <c r="O1810" s="220" t="e">
        <f t="shared" si="115"/>
        <v>#VALUE!</v>
      </c>
    </row>
    <row r="1811" spans="1:15" x14ac:dyDescent="0.2">
      <c r="A1811" s="57" t="s">
        <v>44</v>
      </c>
      <c r="B1811" s="219">
        <f>_xll.qlInterestRateIndexFixingDate(IborIndex&amp;"6M",C1811,Trigger)</f>
        <v>51981</v>
      </c>
      <c r="C1811" s="219">
        <f>_xll.qlCalendarAdvance(Calendar,C1810,A1811,"f",,Trigger)</f>
        <v>51985</v>
      </c>
      <c r="D1811" s="102" t="e">
        <f>EUR1M!AP1810</f>
        <v>#VALUE!</v>
      </c>
      <c r="E1811" s="102">
        <f>EUR1M!AQ1810</f>
        <v>1.4104488076592491E-2</v>
      </c>
      <c r="F1811" s="220" t="e">
        <f t="shared" si="112"/>
        <v>#VALUE!</v>
      </c>
      <c r="G1811" s="102" t="e">
        <f>EUR3M!AX1810</f>
        <v>#VALUE!</v>
      </c>
      <c r="H1811" s="102">
        <f>EUR3M!AY1810</f>
        <v>1.4432540385354534E-2</v>
      </c>
      <c r="I1811" s="220" t="e">
        <f t="shared" si="113"/>
        <v>#VALUE!</v>
      </c>
      <c r="J1811" s="102" t="e">
        <f>EUR6M!AX1810</f>
        <v>#VALUE!</v>
      </c>
      <c r="K1811" s="102">
        <f>EUR6M!AY1810</f>
        <v>1.4580213803546786E-2</v>
      </c>
      <c r="L1811" s="220" t="e">
        <f t="shared" si="114"/>
        <v>#VALUE!</v>
      </c>
      <c r="M1811" s="102" t="e">
        <f>EUR1Y!AX1810</f>
        <v>#VALUE!</v>
      </c>
      <c r="N1811" s="102">
        <f>EUR1Y!AY1810</f>
        <v>1.4931284632236426E-2</v>
      </c>
      <c r="O1811" s="220" t="e">
        <f t="shared" si="115"/>
        <v>#VALUE!</v>
      </c>
    </row>
    <row r="1812" spans="1:15" x14ac:dyDescent="0.2">
      <c r="A1812" s="57" t="s">
        <v>44</v>
      </c>
      <c r="B1812" s="219">
        <f>_xll.qlInterestRateIndexFixingDate(IborIndex&amp;"6M",C1812,Trigger)</f>
        <v>51988</v>
      </c>
      <c r="C1812" s="219">
        <f>_xll.qlCalendarAdvance(Calendar,C1811,A1812,"f",,Trigger)</f>
        <v>51992</v>
      </c>
      <c r="D1812" s="102" t="e">
        <f>EUR1M!AP1811</f>
        <v>#VALUE!</v>
      </c>
      <c r="E1812" s="102">
        <f>EUR1M!AQ1811</f>
        <v>1.4105922689049144E-2</v>
      </c>
      <c r="F1812" s="220" t="e">
        <f t="shared" si="112"/>
        <v>#VALUE!</v>
      </c>
      <c r="G1812" s="102" t="e">
        <f>EUR3M!AX1811</f>
        <v>#VALUE!</v>
      </c>
      <c r="H1812" s="102">
        <f>EUR3M!AY1811</f>
        <v>1.4434246897589601E-2</v>
      </c>
      <c r="I1812" s="220" t="e">
        <f t="shared" si="113"/>
        <v>#VALUE!</v>
      </c>
      <c r="J1812" s="102" t="e">
        <f>EUR6M!AX1811</f>
        <v>#VALUE!</v>
      </c>
      <c r="K1812" s="102">
        <f>EUR6M!AY1811</f>
        <v>1.458098547012617E-2</v>
      </c>
      <c r="L1812" s="220" t="e">
        <f t="shared" si="114"/>
        <v>#VALUE!</v>
      </c>
      <c r="M1812" s="102" t="e">
        <f>EUR1Y!AX1811</f>
        <v>#VALUE!</v>
      </c>
      <c r="N1812" s="102">
        <f>EUR1Y!AY1811</f>
        <v>1.4931004252052337E-2</v>
      </c>
      <c r="O1812" s="220" t="e">
        <f t="shared" si="115"/>
        <v>#VALUE!</v>
      </c>
    </row>
    <row r="1813" spans="1:15" x14ac:dyDescent="0.2">
      <c r="A1813" s="57" t="s">
        <v>44</v>
      </c>
      <c r="B1813" s="219">
        <f>_xll.qlInterestRateIndexFixingDate(IborIndex&amp;"6M",C1813,Trigger)</f>
        <v>51995</v>
      </c>
      <c r="C1813" s="219">
        <f>_xll.qlCalendarAdvance(Calendar,C1812,A1813,"f",,Trigger)</f>
        <v>51999</v>
      </c>
      <c r="D1813" s="102" t="e">
        <f>EUR1M!AP1812</f>
        <v>#VALUE!</v>
      </c>
      <c r="E1813" s="102">
        <f>EUR1M!AQ1812</f>
        <v>1.4107159920928591E-2</v>
      </c>
      <c r="F1813" s="220" t="e">
        <f t="shared" si="112"/>
        <v>#VALUE!</v>
      </c>
      <c r="G1813" s="102" t="e">
        <f>EUR3M!AX1812</f>
        <v>#VALUE!</v>
      </c>
      <c r="H1813" s="102">
        <f>EUR3M!AY1812</f>
        <v>1.4435559824448137E-2</v>
      </c>
      <c r="I1813" s="220" t="e">
        <f t="shared" si="113"/>
        <v>#VALUE!</v>
      </c>
      <c r="J1813" s="102" t="e">
        <f>EUR6M!AX1812</f>
        <v>#VALUE!</v>
      </c>
      <c r="K1813" s="102">
        <f>EUR6M!AY1812</f>
        <v>1.4581486614258813E-2</v>
      </c>
      <c r="L1813" s="220" t="e">
        <f t="shared" si="114"/>
        <v>#VALUE!</v>
      </c>
      <c r="M1813" s="102" t="e">
        <f>EUR1Y!AX1812</f>
        <v>#VALUE!</v>
      </c>
      <c r="N1813" s="102">
        <f>EUR1Y!AY1812</f>
        <v>1.4931455444710804E-2</v>
      </c>
      <c r="O1813" s="220" t="e">
        <f t="shared" si="115"/>
        <v>#VALUE!</v>
      </c>
    </row>
    <row r="1814" spans="1:15" x14ac:dyDescent="0.2">
      <c r="A1814" s="57" t="s">
        <v>44</v>
      </c>
      <c r="B1814" s="219">
        <f>_xll.qlInterestRateIndexFixingDate(IborIndex&amp;"6M",C1814,Trigger)</f>
        <v>52002</v>
      </c>
      <c r="C1814" s="219">
        <f>_xll.qlCalendarAdvance(Calendar,C1813,A1814,"f",,Trigger)</f>
        <v>52006</v>
      </c>
      <c r="D1814" s="102" t="e">
        <f>EUR1M!AP1813</f>
        <v>#VALUE!</v>
      </c>
      <c r="E1814" s="102">
        <f>EUR1M!AQ1813</f>
        <v>1.4108385771821885E-2</v>
      </c>
      <c r="F1814" s="220" t="e">
        <f t="shared" si="112"/>
        <v>#VALUE!</v>
      </c>
      <c r="G1814" s="102" t="e">
        <f>EUR3M!AX1813</f>
        <v>#VALUE!</v>
      </c>
      <c r="H1814" s="102">
        <f>EUR3M!AY1813</f>
        <v>1.4436861355582311E-2</v>
      </c>
      <c r="I1814" s="220" t="e">
        <f t="shared" si="113"/>
        <v>#VALUE!</v>
      </c>
      <c r="J1814" s="102" t="e">
        <f>EUR6M!AX1813</f>
        <v>#VALUE!</v>
      </c>
      <c r="K1814" s="102">
        <f>EUR6M!AY1813</f>
        <v>1.4581967395465058E-2</v>
      </c>
      <c r="L1814" s="220" t="e">
        <f t="shared" si="114"/>
        <v>#VALUE!</v>
      </c>
      <c r="M1814" s="102" t="e">
        <f>EUR1Y!AX1813</f>
        <v>#VALUE!</v>
      </c>
      <c r="N1814" s="102">
        <f>EUR1Y!AY1813</f>
        <v>1.4931899348858217E-2</v>
      </c>
      <c r="O1814" s="220" t="e">
        <f t="shared" si="115"/>
        <v>#VALUE!</v>
      </c>
    </row>
    <row r="1815" spans="1:15" x14ac:dyDescent="0.2">
      <c r="A1815" s="57" t="s">
        <v>44</v>
      </c>
      <c r="B1815" s="219">
        <f>_xll.qlInterestRateIndexFixingDate(IborIndex&amp;"6M",C1815,Trigger)</f>
        <v>52009</v>
      </c>
      <c r="C1815" s="219">
        <f>_xll.qlCalendarAdvance(Calendar,C1814,A1815,"f",,Trigger)</f>
        <v>52013</v>
      </c>
      <c r="D1815" s="102" t="e">
        <f>EUR1M!AP1814</f>
        <v>#VALUE!</v>
      </c>
      <c r="E1815" s="102">
        <f>EUR1M!AQ1814</f>
        <v>1.4109600216739016E-2</v>
      </c>
      <c r="F1815" s="220" t="e">
        <f t="shared" si="112"/>
        <v>#VALUE!</v>
      </c>
      <c r="G1815" s="102" t="e">
        <f>EUR3M!AX1814</f>
        <v>#VALUE!</v>
      </c>
      <c r="H1815" s="102">
        <f>EUR3M!AY1814</f>
        <v>1.4438151462408896E-2</v>
      </c>
      <c r="I1815" s="220" t="e">
        <f t="shared" si="113"/>
        <v>#VALUE!</v>
      </c>
      <c r="J1815" s="102" t="e">
        <f>EUR6M!AX1814</f>
        <v>#VALUE!</v>
      </c>
      <c r="K1815" s="102">
        <f>EUR6M!AY1814</f>
        <v>1.4581466319725999E-2</v>
      </c>
      <c r="L1815" s="220" t="e">
        <f t="shared" si="114"/>
        <v>#VALUE!</v>
      </c>
      <c r="M1815" s="102" t="e">
        <f>EUR1Y!AX1814</f>
        <v>#VALUE!</v>
      </c>
      <c r="N1815" s="102">
        <f>EUR1Y!AY1814</f>
        <v>1.4932335947642303E-2</v>
      </c>
      <c r="O1815" s="220" t="e">
        <f t="shared" si="115"/>
        <v>#VALUE!</v>
      </c>
    </row>
    <row r="1816" spans="1:15" x14ac:dyDescent="0.2">
      <c r="A1816" s="57" t="s">
        <v>44</v>
      </c>
      <c r="B1816" s="219">
        <f>_xll.qlInterestRateIndexFixingDate(IborIndex&amp;"6M",C1816,Trigger)</f>
        <v>52016</v>
      </c>
      <c r="C1816" s="219">
        <f>_xll.qlCalendarAdvance(Calendar,C1815,A1816,"f",,Trigger)</f>
        <v>52020</v>
      </c>
      <c r="D1816" s="102" t="e">
        <f>EUR1M!AP1815</f>
        <v>#VALUE!</v>
      </c>
      <c r="E1816" s="102">
        <f>EUR1M!AQ1815</f>
        <v>1.411080323067998E-2</v>
      </c>
      <c r="F1816" s="220" t="e">
        <f t="shared" si="112"/>
        <v>#VALUE!</v>
      </c>
      <c r="G1816" s="102" t="e">
        <f>EUR3M!AX1815</f>
        <v>#VALUE!</v>
      </c>
      <c r="H1816" s="102">
        <f>EUR3M!AY1815</f>
        <v>1.4439430116343802E-2</v>
      </c>
      <c r="I1816" s="220" t="e">
        <f t="shared" si="113"/>
        <v>#VALUE!</v>
      </c>
      <c r="J1816" s="102" t="e">
        <f>EUR6M!AX1815</f>
        <v>#VALUE!</v>
      </c>
      <c r="K1816" s="102">
        <f>EUR6M!AY1815</f>
        <v>1.4581910605760846E-2</v>
      </c>
      <c r="L1816" s="220" t="e">
        <f t="shared" si="114"/>
        <v>#VALUE!</v>
      </c>
      <c r="M1816" s="102" t="e">
        <f>EUR1Y!AX1815</f>
        <v>#VALUE!</v>
      </c>
      <c r="N1816" s="102">
        <f>EUR1Y!AY1815</f>
        <v>1.4932765224210786E-2</v>
      </c>
      <c r="O1816" s="220" t="e">
        <f t="shared" si="115"/>
        <v>#VALUE!</v>
      </c>
    </row>
    <row r="1817" spans="1:15" x14ac:dyDescent="0.2">
      <c r="A1817" s="57" t="s">
        <v>44</v>
      </c>
      <c r="B1817" s="219">
        <f>_xll.qlInterestRateIndexFixingDate(IborIndex&amp;"6M",C1817,Trigger)</f>
        <v>52023</v>
      </c>
      <c r="C1817" s="219">
        <f>_xll.qlCalendarAdvance(Calendar,C1816,A1817,"f",,Trigger)</f>
        <v>52027</v>
      </c>
      <c r="D1817" s="102" t="e">
        <f>EUR1M!AP1816</f>
        <v>#VALUE!</v>
      </c>
      <c r="E1817" s="102">
        <f>EUR1M!AQ1816</f>
        <v>1.4111994788652271E-2</v>
      </c>
      <c r="F1817" s="220" t="e">
        <f t="shared" si="112"/>
        <v>#VALUE!</v>
      </c>
      <c r="G1817" s="102" t="e">
        <f>EUR3M!AX1816</f>
        <v>#VALUE!</v>
      </c>
      <c r="H1817" s="102">
        <f>EUR3M!AY1816</f>
        <v>1.4440697288804677E-2</v>
      </c>
      <c r="I1817" s="220" t="e">
        <f t="shared" si="113"/>
        <v>#VALUE!</v>
      </c>
      <c r="J1817" s="102" t="e">
        <f>EUR6M!AX1816</f>
        <v>#VALUE!</v>
      </c>
      <c r="K1817" s="102">
        <f>EUR6M!AY1816</f>
        <v>1.458233438899143E-2</v>
      </c>
      <c r="L1817" s="220" t="e">
        <f t="shared" si="114"/>
        <v>#VALUE!</v>
      </c>
      <c r="M1817" s="102" t="e">
        <f>EUR1Y!AX1816</f>
        <v>#VALUE!</v>
      </c>
      <c r="N1817" s="102">
        <f>EUR1Y!AY1816</f>
        <v>1.4933187161710958E-2</v>
      </c>
      <c r="O1817" s="220" t="e">
        <f t="shared" si="115"/>
        <v>#VALUE!</v>
      </c>
    </row>
    <row r="1818" spans="1:15" x14ac:dyDescent="0.2">
      <c r="A1818" s="57" t="s">
        <v>44</v>
      </c>
      <c r="B1818" s="219">
        <f>_xll.qlInterestRateIndexFixingDate(IborIndex&amp;"6M",C1818,Trigger)</f>
        <v>52030</v>
      </c>
      <c r="C1818" s="219">
        <f>_xll.qlCalendarAdvance(Calendar,C1817,A1818,"f",,Trigger)</f>
        <v>52034</v>
      </c>
      <c r="D1818" s="102" t="e">
        <f>EUR1M!AP1817</f>
        <v>#VALUE!</v>
      </c>
      <c r="E1818" s="102">
        <f>EUR1M!AQ1817</f>
        <v>1.4113174865660882E-2</v>
      </c>
      <c r="F1818" s="220" t="e">
        <f t="shared" si="112"/>
        <v>#VALUE!</v>
      </c>
      <c r="G1818" s="102" t="e">
        <f>EUR3M!AX1817</f>
        <v>#VALUE!</v>
      </c>
      <c r="H1818" s="102">
        <f>EUR3M!AY1817</f>
        <v>1.4441952951207428E-2</v>
      </c>
      <c r="I1818" s="220" t="e">
        <f t="shared" si="113"/>
        <v>#VALUE!</v>
      </c>
      <c r="J1818" s="102" t="e">
        <f>EUR6M!AX1817</f>
        <v>#VALUE!</v>
      </c>
      <c r="K1818" s="102">
        <f>EUR6M!AY1817</f>
        <v>1.45827376183207E-2</v>
      </c>
      <c r="L1818" s="220" t="e">
        <f t="shared" si="114"/>
        <v>#VALUE!</v>
      </c>
      <c r="M1818" s="102" t="e">
        <f>EUR1Y!AX1817</f>
        <v>#VALUE!</v>
      </c>
      <c r="N1818" s="102">
        <f>EUR1Y!AY1817</f>
        <v>1.4933601743290763E-2</v>
      </c>
      <c r="O1818" s="220" t="e">
        <f t="shared" si="115"/>
        <v>#VALUE!</v>
      </c>
    </row>
    <row r="1819" spans="1:15" x14ac:dyDescent="0.2">
      <c r="A1819" s="57" t="s">
        <v>44</v>
      </c>
      <c r="B1819" s="219">
        <f>_xll.qlInterestRateIndexFixingDate(IborIndex&amp;"6M",C1819,Trigger)</f>
        <v>52037</v>
      </c>
      <c r="C1819" s="219">
        <f>_xll.qlCalendarAdvance(Calendar,C1818,A1819,"f",,Trigger)</f>
        <v>52041</v>
      </c>
      <c r="D1819" s="102" t="e">
        <f>EUR1M!AP1818</f>
        <v>#VALUE!</v>
      </c>
      <c r="E1819" s="102">
        <f>EUR1M!AQ1818</f>
        <v>1.4114343436710808E-2</v>
      </c>
      <c r="F1819" s="220" t="e">
        <f t="shared" si="112"/>
        <v>#VALUE!</v>
      </c>
      <c r="G1819" s="102" t="e">
        <f>EUR3M!AX1818</f>
        <v>#VALUE!</v>
      </c>
      <c r="H1819" s="102">
        <f>EUR3M!AY1818</f>
        <v>1.4443197074967962E-2</v>
      </c>
      <c r="I1819" s="220" t="e">
        <f t="shared" si="113"/>
        <v>#VALUE!</v>
      </c>
      <c r="J1819" s="102" t="e">
        <f>EUR6M!AX1818</f>
        <v>#VALUE!</v>
      </c>
      <c r="K1819" s="102">
        <f>EUR6M!AY1818</f>
        <v>1.4584064068986741E-2</v>
      </c>
      <c r="L1819" s="220" t="e">
        <f t="shared" si="114"/>
        <v>#VALUE!</v>
      </c>
      <c r="M1819" s="102" t="e">
        <f>EUR1Y!AX1818</f>
        <v>#VALUE!</v>
      </c>
      <c r="N1819" s="102">
        <f>EUR1Y!AY1818</f>
        <v>1.4934008952098151E-2</v>
      </c>
      <c r="O1819" s="220" t="e">
        <f t="shared" si="115"/>
        <v>#VALUE!</v>
      </c>
    </row>
    <row r="1820" spans="1:15" x14ac:dyDescent="0.2">
      <c r="A1820" s="57" t="s">
        <v>44</v>
      </c>
      <c r="B1820" s="219">
        <f>_xll.qlInterestRateIndexFixingDate(IborIndex&amp;"6M",C1820,Trigger)</f>
        <v>52044</v>
      </c>
      <c r="C1820" s="219">
        <f>_xll.qlCalendarAdvance(Calendar,C1819,A1820,"f",,Trigger)</f>
        <v>52048</v>
      </c>
      <c r="D1820" s="102" t="e">
        <f>EUR1M!AP1819</f>
        <v>#VALUE!</v>
      </c>
      <c r="E1820" s="102">
        <f>EUR1M!AQ1819</f>
        <v>1.4115500476812037E-2</v>
      </c>
      <c r="F1820" s="220" t="e">
        <f t="shared" si="112"/>
        <v>#VALUE!</v>
      </c>
      <c r="G1820" s="102" t="e">
        <f>EUR3M!AX1819</f>
        <v>#VALUE!</v>
      </c>
      <c r="H1820" s="102">
        <f>EUR3M!AY1819</f>
        <v>1.4444429631503927E-2</v>
      </c>
      <c r="I1820" s="220" t="e">
        <f t="shared" si="113"/>
        <v>#VALUE!</v>
      </c>
      <c r="J1820" s="102" t="e">
        <f>EUR6M!AX1819</f>
        <v>#VALUE!</v>
      </c>
      <c r="K1820" s="102">
        <f>EUR6M!AY1819</f>
        <v>1.4584421599472817E-2</v>
      </c>
      <c r="L1820" s="220" t="e">
        <f t="shared" si="114"/>
        <v>#VALUE!</v>
      </c>
      <c r="M1820" s="102" t="e">
        <f>EUR1Y!AX1819</f>
        <v>#VALUE!</v>
      </c>
      <c r="N1820" s="102">
        <f>EUR1Y!AY1819</f>
        <v>1.4934408771281282E-2</v>
      </c>
      <c r="O1820" s="220" t="e">
        <f t="shared" si="115"/>
        <v>#VALUE!</v>
      </c>
    </row>
    <row r="1821" spans="1:15" x14ac:dyDescent="0.2">
      <c r="A1821" s="57" t="s">
        <v>44</v>
      </c>
      <c r="B1821" s="219">
        <f>_xll.qlInterestRateIndexFixingDate(IborIndex&amp;"6M",C1821,Trigger)</f>
        <v>52051</v>
      </c>
      <c r="C1821" s="219">
        <f>_xll.qlCalendarAdvance(Calendar,C1820,A1821,"f",,Trigger)</f>
        <v>52055</v>
      </c>
      <c r="D1821" s="102" t="e">
        <f>EUR1M!AP1820</f>
        <v>#VALUE!</v>
      </c>
      <c r="E1821" s="102">
        <f>EUR1M!AQ1820</f>
        <v>1.4116645960962071E-2</v>
      </c>
      <c r="F1821" s="220" t="e">
        <f t="shared" si="112"/>
        <v>#VALUE!</v>
      </c>
      <c r="G1821" s="102" t="e">
        <f>EUR3M!AX1820</f>
        <v>#VALUE!</v>
      </c>
      <c r="H1821" s="102">
        <f>EUR3M!AY1820</f>
        <v>1.4445650592232101E-2</v>
      </c>
      <c r="I1821" s="220" t="e">
        <f t="shared" si="113"/>
        <v>#VALUE!</v>
      </c>
      <c r="J1821" s="102" t="e">
        <f>EUR6M!AX1820</f>
        <v>#VALUE!</v>
      </c>
      <c r="K1821" s="102">
        <f>EUR6M!AY1820</f>
        <v>1.4584758409317777E-2</v>
      </c>
      <c r="L1821" s="220" t="e">
        <f t="shared" si="114"/>
        <v>#VALUE!</v>
      </c>
      <c r="M1821" s="102" t="e">
        <f>EUR1Y!AX1820</f>
        <v>#VALUE!</v>
      </c>
      <c r="N1821" s="102">
        <f>EUR1Y!AY1820</f>
        <v>1.4934801183988104E-2</v>
      </c>
      <c r="O1821" s="220" t="e">
        <f t="shared" si="115"/>
        <v>#VALUE!</v>
      </c>
    </row>
    <row r="1822" spans="1:15" x14ac:dyDescent="0.2">
      <c r="A1822" s="57" t="s">
        <v>44</v>
      </c>
      <c r="B1822" s="219">
        <f>_xll.qlInterestRateIndexFixingDate(IborIndex&amp;"6M",C1822,Trigger)</f>
        <v>52058</v>
      </c>
      <c r="C1822" s="219">
        <f>_xll.qlCalendarAdvance(Calendar,C1821,A1822,"f",,Trigger)</f>
        <v>52062</v>
      </c>
      <c r="D1822" s="102" t="e">
        <f>EUR1M!AP1821</f>
        <v>#VALUE!</v>
      </c>
      <c r="E1822" s="102">
        <f>EUR1M!AQ1821</f>
        <v>1.4117779864173396E-2</v>
      </c>
      <c r="F1822" s="220" t="e">
        <f t="shared" si="112"/>
        <v>#VALUE!</v>
      </c>
      <c r="G1822" s="102" t="e">
        <f>EUR3M!AX1821</f>
        <v>#VALUE!</v>
      </c>
      <c r="H1822" s="102">
        <f>EUR3M!AY1821</f>
        <v>1.4446859928570128E-2</v>
      </c>
      <c r="I1822" s="220" t="e">
        <f t="shared" si="113"/>
        <v>#VALUE!</v>
      </c>
      <c r="J1822" s="102" t="e">
        <f>EUR6M!AX1821</f>
        <v>#VALUE!</v>
      </c>
      <c r="K1822" s="102">
        <f>EUR6M!AY1821</f>
        <v>1.4585074447420993E-2</v>
      </c>
      <c r="L1822" s="220" t="e">
        <f t="shared" si="114"/>
        <v>#VALUE!</v>
      </c>
      <c r="M1822" s="102" t="e">
        <f>EUR1Y!AX1821</f>
        <v>#VALUE!</v>
      </c>
      <c r="N1822" s="102">
        <f>EUR1Y!AY1821</f>
        <v>1.4935186173367219E-2</v>
      </c>
      <c r="O1822" s="220" t="e">
        <f t="shared" si="115"/>
        <v>#VALUE!</v>
      </c>
    </row>
    <row r="1823" spans="1:15" x14ac:dyDescent="0.2">
      <c r="A1823" s="57" t="s">
        <v>44</v>
      </c>
      <c r="B1823" s="219">
        <f>_xll.qlInterestRateIndexFixingDate(IborIndex&amp;"6M",C1823,Trigger)</f>
        <v>52065</v>
      </c>
      <c r="C1823" s="219">
        <f>_xll.qlCalendarAdvance(Calendar,C1822,A1823,"f",,Trigger)</f>
        <v>52069</v>
      </c>
      <c r="D1823" s="102" t="e">
        <f>EUR1M!AP1822</f>
        <v>#VALUE!</v>
      </c>
      <c r="E1823" s="102">
        <f>EUR1M!AQ1822</f>
        <v>1.411890216144851E-2</v>
      </c>
      <c r="F1823" s="220" t="e">
        <f t="shared" si="112"/>
        <v>#VALUE!</v>
      </c>
      <c r="G1823" s="102" t="e">
        <f>EUR3M!AX1822</f>
        <v>#VALUE!</v>
      </c>
      <c r="H1823" s="102">
        <f>EUR3M!AY1822</f>
        <v>1.4448057611933048E-2</v>
      </c>
      <c r="I1823" s="220" t="e">
        <f t="shared" si="113"/>
        <v>#VALUE!</v>
      </c>
      <c r="J1823" s="102" t="e">
        <f>EUR6M!AX1822</f>
        <v>#VALUE!</v>
      </c>
      <c r="K1823" s="102">
        <f>EUR6M!AY1822</f>
        <v>1.4585369662683549E-2</v>
      </c>
      <c r="L1823" s="220" t="e">
        <f t="shared" si="114"/>
        <v>#VALUE!</v>
      </c>
      <c r="M1823" s="102" t="e">
        <f>EUR1Y!AX1822</f>
        <v>#VALUE!</v>
      </c>
      <c r="N1823" s="102">
        <f>EUR1Y!AY1822</f>
        <v>1.4935563722566794E-2</v>
      </c>
      <c r="O1823" s="220" t="e">
        <f t="shared" si="115"/>
        <v>#VALUE!</v>
      </c>
    </row>
    <row r="1824" spans="1:15" x14ac:dyDescent="0.2">
      <c r="A1824" s="57" t="s">
        <v>44</v>
      </c>
      <c r="B1824" s="219">
        <f>_xll.qlInterestRateIndexFixingDate(IborIndex&amp;"6M",C1824,Trigger)</f>
        <v>52072</v>
      </c>
      <c r="C1824" s="219">
        <f>_xll.qlCalendarAdvance(Calendar,C1823,A1824,"f",,Trigger)</f>
        <v>52076</v>
      </c>
      <c r="D1824" s="102" t="e">
        <f>EUR1M!AP1823</f>
        <v>#VALUE!</v>
      </c>
      <c r="E1824" s="102">
        <f>EUR1M!AQ1823</f>
        <v>1.4118947300600235E-2</v>
      </c>
      <c r="F1824" s="220" t="e">
        <f t="shared" si="112"/>
        <v>#VALUE!</v>
      </c>
      <c r="G1824" s="102" t="e">
        <f>EUR3M!AX1823</f>
        <v>#VALUE!</v>
      </c>
      <c r="H1824" s="102">
        <f>EUR3M!AY1823</f>
        <v>1.4449243613737639E-2</v>
      </c>
      <c r="I1824" s="220" t="e">
        <f t="shared" si="113"/>
        <v>#VALUE!</v>
      </c>
      <c r="J1824" s="102" t="e">
        <f>EUR6M!AX1823</f>
        <v>#VALUE!</v>
      </c>
      <c r="K1824" s="102">
        <f>EUR6M!AY1823</f>
        <v>1.458472250107154E-2</v>
      </c>
      <c r="L1824" s="220" t="e">
        <f t="shared" si="114"/>
        <v>#VALUE!</v>
      </c>
      <c r="M1824" s="102" t="e">
        <f>EUR1Y!AX1823</f>
        <v>#VALUE!</v>
      </c>
      <c r="N1824" s="102">
        <f>EUR1Y!AY1823</f>
        <v>1.4935933814736088E-2</v>
      </c>
      <c r="O1824" s="220" t="e">
        <f t="shared" si="115"/>
        <v>#VALUE!</v>
      </c>
    </row>
    <row r="1825" spans="1:15" x14ac:dyDescent="0.2">
      <c r="A1825" s="57" t="s">
        <v>44</v>
      </c>
      <c r="B1825" s="219">
        <f>_xll.qlInterestRateIndexFixingDate(IborIndex&amp;"6M",C1825,Trigger)</f>
        <v>52079</v>
      </c>
      <c r="C1825" s="219">
        <f>_xll.qlCalendarAdvance(Calendar,C1824,A1825,"f",,Trigger)</f>
        <v>52083</v>
      </c>
      <c r="D1825" s="102" t="e">
        <f>EUR1M!AP1824</f>
        <v>#VALUE!</v>
      </c>
      <c r="E1825" s="102">
        <f>EUR1M!AQ1824</f>
        <v>1.4121111838210076E-2</v>
      </c>
      <c r="F1825" s="220" t="e">
        <f t="shared" si="112"/>
        <v>#VALUE!</v>
      </c>
      <c r="G1825" s="102" t="e">
        <f>EUR3M!AX1824</f>
        <v>#VALUE!</v>
      </c>
      <c r="H1825" s="102">
        <f>EUR3M!AY1824</f>
        <v>1.4450417905403285E-2</v>
      </c>
      <c r="I1825" s="220" t="e">
        <f t="shared" si="113"/>
        <v>#VALUE!</v>
      </c>
      <c r="J1825" s="102" t="e">
        <f>EUR6M!AX1824</f>
        <v>#VALUE!</v>
      </c>
      <c r="K1825" s="102">
        <f>EUR6M!AY1824</f>
        <v>1.4585897420293637E-2</v>
      </c>
      <c r="L1825" s="220" t="e">
        <f t="shared" si="114"/>
        <v>#VALUE!</v>
      </c>
      <c r="M1825" s="102" t="e">
        <f>EUR1Y!AX1824</f>
        <v>#VALUE!</v>
      </c>
      <c r="N1825" s="102">
        <f>EUR1Y!AY1824</f>
        <v>1.4936296433023266E-2</v>
      </c>
      <c r="O1825" s="220" t="e">
        <f t="shared" si="115"/>
        <v>#VALUE!</v>
      </c>
    </row>
    <row r="1826" spans="1:15" x14ac:dyDescent="0.2">
      <c r="A1826" s="57" t="s">
        <v>44</v>
      </c>
      <c r="B1826" s="219">
        <f>_xll.qlInterestRateIndexFixingDate(IborIndex&amp;"6M",C1826,Trigger)</f>
        <v>52086</v>
      </c>
      <c r="C1826" s="219">
        <f>_xll.qlCalendarAdvance(Calendar,C1825,A1826,"f",,Trigger)</f>
        <v>52090</v>
      </c>
      <c r="D1826" s="102" t="e">
        <f>EUR1M!AP1825</f>
        <v>#VALUE!</v>
      </c>
      <c r="E1826" s="102">
        <f>EUR1M!AQ1825</f>
        <v>1.4122199167709015E-2</v>
      </c>
      <c r="F1826" s="220" t="e">
        <f t="shared" si="112"/>
        <v>#VALUE!</v>
      </c>
      <c r="G1826" s="102" t="e">
        <f>EUR3M!AX1825</f>
        <v>#VALUE!</v>
      </c>
      <c r="H1826" s="102">
        <f>EUR3M!AY1825</f>
        <v>1.4451580458345895E-2</v>
      </c>
      <c r="I1826" s="220" t="e">
        <f t="shared" si="113"/>
        <v>#VALUE!</v>
      </c>
      <c r="J1826" s="102" t="e">
        <f>EUR6M!AX1825</f>
        <v>#VALUE!</v>
      </c>
      <c r="K1826" s="102">
        <f>EUR6M!AY1825</f>
        <v>1.4586129860446355E-2</v>
      </c>
      <c r="L1826" s="220" t="e">
        <f t="shared" si="114"/>
        <v>#VALUE!</v>
      </c>
      <c r="M1826" s="102" t="e">
        <f>EUR1Y!AX1825</f>
        <v>#VALUE!</v>
      </c>
      <c r="N1826" s="102">
        <f>EUR1Y!AY1825</f>
        <v>1.493665156057737E-2</v>
      </c>
      <c r="O1826" s="220" t="e">
        <f t="shared" si="115"/>
        <v>#VALUE!</v>
      </c>
    </row>
    <row r="1827" spans="1:15" x14ac:dyDescent="0.2">
      <c r="A1827" s="57" t="s">
        <v>44</v>
      </c>
      <c r="B1827" s="219">
        <f>_xll.qlInterestRateIndexFixingDate(IborIndex&amp;"6M",C1827,Trigger)</f>
        <v>52093</v>
      </c>
      <c r="C1827" s="219">
        <f>_xll.qlCalendarAdvance(Calendar,C1826,A1827,"f",,Trigger)</f>
        <v>52097</v>
      </c>
      <c r="D1827" s="102" t="e">
        <f>EUR1M!AP1826</f>
        <v>#VALUE!</v>
      </c>
      <c r="E1827" s="102">
        <f>EUR1M!AQ1826</f>
        <v>1.4123274791294216E-2</v>
      </c>
      <c r="F1827" s="220" t="e">
        <f t="shared" si="112"/>
        <v>#VALUE!</v>
      </c>
      <c r="G1827" s="102" t="e">
        <f>EUR3M!AX1826</f>
        <v>#VALUE!</v>
      </c>
      <c r="H1827" s="102">
        <f>EUR3M!AY1826</f>
        <v>1.445273124398398E-2</v>
      </c>
      <c r="I1827" s="220" t="e">
        <f t="shared" si="113"/>
        <v>#VALUE!</v>
      </c>
      <c r="J1827" s="102" t="e">
        <f>EUR6M!AX1826</f>
        <v>#VALUE!</v>
      </c>
      <c r="K1827" s="102">
        <f>EUR6M!AY1826</f>
        <v>1.4586341273367501E-2</v>
      </c>
      <c r="L1827" s="220" t="e">
        <f t="shared" si="114"/>
        <v>#VALUE!</v>
      </c>
      <c r="M1827" s="102" t="e">
        <f>EUR1Y!AX1826</f>
        <v>#VALUE!</v>
      </c>
      <c r="N1827" s="102">
        <f>EUR1Y!AY1826</f>
        <v>1.4936999180547658E-2</v>
      </c>
      <c r="O1827" s="220" t="e">
        <f t="shared" si="115"/>
        <v>#VALUE!</v>
      </c>
    </row>
    <row r="1828" spans="1:15" x14ac:dyDescent="0.2">
      <c r="A1828" s="57" t="s">
        <v>44</v>
      </c>
      <c r="B1828" s="219">
        <f>_xll.qlInterestRateIndexFixingDate(IborIndex&amp;"6M",C1828,Trigger)</f>
        <v>52100</v>
      </c>
      <c r="C1828" s="219">
        <f>_xll.qlCalendarAdvance(Calendar,C1827,A1828,"f",,Trigger)</f>
        <v>52104</v>
      </c>
      <c r="D1828" s="102" t="e">
        <f>EUR1M!AP1827</f>
        <v>#VALUE!</v>
      </c>
      <c r="E1828" s="102">
        <f>EUR1M!AQ1827</f>
        <v>1.4124338683970672E-2</v>
      </c>
      <c r="F1828" s="220" t="e">
        <f t="shared" si="112"/>
        <v>#VALUE!</v>
      </c>
      <c r="G1828" s="102" t="e">
        <f>EUR3M!AX1827</f>
        <v>#VALUE!</v>
      </c>
      <c r="H1828" s="102">
        <f>EUR3M!AY1827</f>
        <v>1.4453870233731715E-2</v>
      </c>
      <c r="I1828" s="220" t="e">
        <f t="shared" si="113"/>
        <v>#VALUE!</v>
      </c>
      <c r="J1828" s="102" t="e">
        <f>EUR6M!AX1827</f>
        <v>#VALUE!</v>
      </c>
      <c r="K1828" s="102">
        <f>EUR6M!AY1827</f>
        <v>1.4585628206367655E-2</v>
      </c>
      <c r="L1828" s="220" t="e">
        <f t="shared" si="114"/>
        <v>#VALUE!</v>
      </c>
      <c r="M1828" s="102" t="e">
        <f>EUR1Y!AX1827</f>
        <v>#VALUE!</v>
      </c>
      <c r="N1828" s="102">
        <f>EUR1Y!AY1827</f>
        <v>1.4937339276083173E-2</v>
      </c>
      <c r="O1828" s="220" t="e">
        <f t="shared" si="115"/>
        <v>#VALUE!</v>
      </c>
    </row>
    <row r="1829" spans="1:15" x14ac:dyDescent="0.2">
      <c r="A1829" s="57" t="s">
        <v>44</v>
      </c>
      <c r="B1829" s="219">
        <f>_xll.qlInterestRateIndexFixingDate(IborIndex&amp;"6M",C1829,Trigger)</f>
        <v>52107</v>
      </c>
      <c r="C1829" s="219">
        <f>_xll.qlCalendarAdvance(Calendar,C1828,A1829,"f",,Trigger)</f>
        <v>52111</v>
      </c>
      <c r="D1829" s="102" t="e">
        <f>EUR1M!AP1828</f>
        <v>#VALUE!</v>
      </c>
      <c r="E1829" s="102">
        <f>EUR1M!AQ1828</f>
        <v>1.4125390820745876E-2</v>
      </c>
      <c r="F1829" s="220" t="e">
        <f t="shared" si="112"/>
        <v>#VALUE!</v>
      </c>
      <c r="G1829" s="102" t="e">
        <f>EUR3M!AX1828</f>
        <v>#VALUE!</v>
      </c>
      <c r="H1829" s="102">
        <f>EUR3M!AY1828</f>
        <v>1.4454629283760737E-2</v>
      </c>
      <c r="I1829" s="220" t="e">
        <f t="shared" si="113"/>
        <v>#VALUE!</v>
      </c>
      <c r="J1829" s="102" t="e">
        <f>EUR6M!AX1828</f>
        <v>#VALUE!</v>
      </c>
      <c r="K1829" s="102">
        <f>EUR6M!AY1828</f>
        <v>1.4585202052600653E-2</v>
      </c>
      <c r="L1829" s="220" t="e">
        <f t="shared" si="114"/>
        <v>#VALUE!</v>
      </c>
      <c r="M1829" s="102" t="e">
        <f>EUR1Y!AX1828</f>
        <v>#VALUE!</v>
      </c>
      <c r="N1829" s="102">
        <f>EUR1Y!AY1828</f>
        <v>1.4937671830333173E-2</v>
      </c>
      <c r="O1829" s="220" t="e">
        <f t="shared" si="115"/>
        <v>#VALUE!</v>
      </c>
    </row>
    <row r="1830" spans="1:15" x14ac:dyDescent="0.2">
      <c r="A1830" s="57" t="s">
        <v>44</v>
      </c>
      <c r="B1830" s="219">
        <f>_xll.qlInterestRateIndexFixingDate(IborIndex&amp;"6M",C1830,Trigger)</f>
        <v>52114</v>
      </c>
      <c r="C1830" s="219">
        <f>_xll.qlCalendarAdvance(Calendar,C1829,A1830,"f",,Trigger)</f>
        <v>52118</v>
      </c>
      <c r="D1830" s="102" t="e">
        <f>EUR1M!AP1829</f>
        <v>#VALUE!</v>
      </c>
      <c r="E1830" s="102">
        <f>EUR1M!AQ1829</f>
        <v>1.4126431176622323E-2</v>
      </c>
      <c r="F1830" s="220" t="e">
        <f t="shared" si="112"/>
        <v>#VALUE!</v>
      </c>
      <c r="G1830" s="102" t="e">
        <f>EUR3M!AX1829</f>
        <v>#VALUE!</v>
      </c>
      <c r="H1830" s="102">
        <f>EUR3M!AY1829</f>
        <v>1.4455745403291601E-2</v>
      </c>
      <c r="I1830" s="220" t="e">
        <f t="shared" si="113"/>
        <v>#VALUE!</v>
      </c>
      <c r="J1830" s="102" t="e">
        <f>EUR6M!AX1829</f>
        <v>#VALUE!</v>
      </c>
      <c r="K1830" s="102">
        <f>EUR6M!AY1829</f>
        <v>1.4585357695896473E-2</v>
      </c>
      <c r="L1830" s="220" t="e">
        <f t="shared" si="114"/>
        <v>#VALUE!</v>
      </c>
      <c r="M1830" s="102" t="e">
        <f>EUR1Y!AX1829</f>
        <v>#VALUE!</v>
      </c>
      <c r="N1830" s="102">
        <f>EUR1Y!AY1829</f>
        <v>1.493799682644714E-2</v>
      </c>
      <c r="O1830" s="220" t="e">
        <f t="shared" si="115"/>
        <v>#VALUE!</v>
      </c>
    </row>
    <row r="1831" spans="1:15" x14ac:dyDescent="0.2">
      <c r="A1831" s="57" t="s">
        <v>44</v>
      </c>
      <c r="B1831" s="219">
        <f>_xll.qlInterestRateIndexFixingDate(IborIndex&amp;"6M",C1831,Trigger)</f>
        <v>52121</v>
      </c>
      <c r="C1831" s="219">
        <f>_xll.qlCalendarAdvance(Calendar,C1830,A1831,"f",,Trigger)</f>
        <v>52125</v>
      </c>
      <c r="D1831" s="102" t="e">
        <f>EUR1M!AP1830</f>
        <v>#VALUE!</v>
      </c>
      <c r="E1831" s="102">
        <f>EUR1M!AQ1830</f>
        <v>1.4127459726607505E-2</v>
      </c>
      <c r="F1831" s="220" t="e">
        <f t="shared" si="112"/>
        <v>#VALUE!</v>
      </c>
      <c r="G1831" s="102" t="e">
        <f>EUR3M!AX1830</f>
        <v>#VALUE!</v>
      </c>
      <c r="H1831" s="102">
        <f>EUR3M!AY1830</f>
        <v>1.4456849643698845E-2</v>
      </c>
      <c r="I1831" s="220" t="e">
        <f t="shared" si="113"/>
        <v>#VALUE!</v>
      </c>
      <c r="J1831" s="102" t="e">
        <f>EUR6M!AX1830</f>
        <v>#VALUE!</v>
      </c>
      <c r="K1831" s="102">
        <f>EUR6M!AY1830</f>
        <v>1.4585492130110069E-2</v>
      </c>
      <c r="L1831" s="220" t="e">
        <f t="shared" si="114"/>
        <v>#VALUE!</v>
      </c>
      <c r="M1831" s="102" t="e">
        <f>EUR1Y!AX1830</f>
        <v>#VALUE!</v>
      </c>
      <c r="N1831" s="102">
        <f>EUR1Y!AY1830</f>
        <v>1.4938314247574988E-2</v>
      </c>
      <c r="O1831" s="220" t="e">
        <f t="shared" si="115"/>
        <v>#VALUE!</v>
      </c>
    </row>
    <row r="1832" spans="1:15" x14ac:dyDescent="0.2">
      <c r="A1832" s="57" t="s">
        <v>44</v>
      </c>
      <c r="B1832" s="219">
        <f>_xll.qlInterestRateIndexFixingDate(IborIndex&amp;"6M",C1832,Trigger)</f>
        <v>52128</v>
      </c>
      <c r="C1832" s="219">
        <f>_xll.qlCalendarAdvance(Calendar,C1831,A1832,"f",,Trigger)</f>
        <v>52132</v>
      </c>
      <c r="D1832" s="102" t="e">
        <f>EUR1M!AP1831</f>
        <v>#VALUE!</v>
      </c>
      <c r="E1832" s="102">
        <f>EUR1M!AQ1831</f>
        <v>1.4128476445708915E-2</v>
      </c>
      <c r="F1832" s="220" t="e">
        <f t="shared" si="112"/>
        <v>#VALUE!</v>
      </c>
      <c r="G1832" s="102" t="e">
        <f>EUR3M!AX1831</f>
        <v>#VALUE!</v>
      </c>
      <c r="H1832" s="102">
        <f>EUR3M!AY1831</f>
        <v>1.4457941976403134E-2</v>
      </c>
      <c r="I1832" s="220" t="e">
        <f t="shared" si="113"/>
        <v>#VALUE!</v>
      </c>
      <c r="J1832" s="102" t="e">
        <f>EUR6M!AX1831</f>
        <v>#VALUE!</v>
      </c>
      <c r="K1832" s="102">
        <f>EUR6M!AY1831</f>
        <v>1.4585605304157881E-2</v>
      </c>
      <c r="L1832" s="220" t="e">
        <f t="shared" si="114"/>
        <v>#VALUE!</v>
      </c>
      <c r="M1832" s="102" t="e">
        <f>EUR1Y!AX1831</f>
        <v>#VALUE!</v>
      </c>
      <c r="N1832" s="102">
        <f>EUR1Y!AY1831</f>
        <v>1.4938624076866415E-2</v>
      </c>
      <c r="O1832" s="220" t="e">
        <f t="shared" si="115"/>
        <v>#VALUE!</v>
      </c>
    </row>
    <row r="1833" spans="1:15" x14ac:dyDescent="0.2">
      <c r="A1833" s="57" t="s">
        <v>44</v>
      </c>
      <c r="B1833" s="219">
        <f>_xll.qlInterestRateIndexFixingDate(IborIndex&amp;"6M",C1833,Trigger)</f>
        <v>52135</v>
      </c>
      <c r="C1833" s="219">
        <f>_xll.qlCalendarAdvance(Calendar,C1832,A1833,"f",,Trigger)</f>
        <v>52139</v>
      </c>
      <c r="D1833" s="102" t="e">
        <f>EUR1M!AP1832</f>
        <v>#VALUE!</v>
      </c>
      <c r="E1833" s="102">
        <f>EUR1M!AQ1832</f>
        <v>1.4129481308931546E-2</v>
      </c>
      <c r="F1833" s="220" t="e">
        <f t="shared" si="112"/>
        <v>#VALUE!</v>
      </c>
      <c r="G1833" s="102" t="e">
        <f>EUR3M!AX1832</f>
        <v>#VALUE!</v>
      </c>
      <c r="H1833" s="102">
        <f>EUR3M!AY1832</f>
        <v>1.4459387243754455E-2</v>
      </c>
      <c r="I1833" s="220" t="e">
        <f t="shared" si="113"/>
        <v>#VALUE!</v>
      </c>
      <c r="J1833" s="102" t="e">
        <f>EUR6M!AX1832</f>
        <v>#VALUE!</v>
      </c>
      <c r="K1833" s="102">
        <f>EUR6M!AY1832</f>
        <v>1.4585991076718714E-2</v>
      </c>
      <c r="L1833" s="220" t="e">
        <f t="shared" si="114"/>
        <v>#VALUE!</v>
      </c>
      <c r="M1833" s="102" t="e">
        <f>EUR1Y!AX1832</f>
        <v>#VALUE!</v>
      </c>
      <c r="N1833" s="102">
        <f>EUR1Y!AY1832</f>
        <v>1.4938926297471341E-2</v>
      </c>
      <c r="O1833" s="220" t="e">
        <f t="shared" si="115"/>
        <v>#VALUE!</v>
      </c>
    </row>
    <row r="1834" spans="1:15" x14ac:dyDescent="0.2">
      <c r="A1834" s="57" t="s">
        <v>44</v>
      </c>
      <c r="B1834" s="219">
        <f>_xll.qlInterestRateIndexFixingDate(IborIndex&amp;"6M",C1834,Trigger)</f>
        <v>52142</v>
      </c>
      <c r="C1834" s="219">
        <f>_xll.qlCalendarAdvance(Calendar,C1833,A1834,"f",,Trigger)</f>
        <v>52146</v>
      </c>
      <c r="D1834" s="102" t="e">
        <f>EUR1M!AP1833</f>
        <v>#VALUE!</v>
      </c>
      <c r="E1834" s="102">
        <f>EUR1M!AQ1833</f>
        <v>1.4130474291277895E-2</v>
      </c>
      <c r="F1834" s="220" t="e">
        <f t="shared" si="112"/>
        <v>#VALUE!</v>
      </c>
      <c r="G1834" s="102" t="e">
        <f>EUR3M!AX1833</f>
        <v>#VALUE!</v>
      </c>
      <c r="H1834" s="102">
        <f>EUR3M!AY1833</f>
        <v>1.446045485793847E-2</v>
      </c>
      <c r="I1834" s="220" t="e">
        <f t="shared" si="113"/>
        <v>#VALUE!</v>
      </c>
      <c r="J1834" s="102" t="e">
        <f>EUR6M!AX1833</f>
        <v>#VALUE!</v>
      </c>
      <c r="K1834" s="102">
        <f>EUR6M!AY1833</f>
        <v>1.4586060036372087E-2</v>
      </c>
      <c r="L1834" s="220" t="e">
        <f t="shared" si="114"/>
        <v>#VALUE!</v>
      </c>
      <c r="M1834" s="102" t="e">
        <f>EUR1Y!AX1833</f>
        <v>#VALUE!</v>
      </c>
      <c r="N1834" s="102">
        <f>EUR1Y!AY1833</f>
        <v>1.4939220892539681E-2</v>
      </c>
      <c r="O1834" s="220" t="e">
        <f t="shared" si="115"/>
        <v>#VALUE!</v>
      </c>
    </row>
    <row r="1835" spans="1:15" x14ac:dyDescent="0.2">
      <c r="A1835" s="57" t="s">
        <v>44</v>
      </c>
      <c r="B1835" s="219">
        <f>_xll.qlInterestRateIndexFixingDate(IborIndex&amp;"6M",C1835,Trigger)</f>
        <v>52149</v>
      </c>
      <c r="C1835" s="219">
        <f>_xll.qlCalendarAdvance(Calendar,C1834,A1835,"f",,Trigger)</f>
        <v>52153</v>
      </c>
      <c r="D1835" s="102" t="e">
        <f>EUR1M!AP1834</f>
        <v>#VALUE!</v>
      </c>
      <c r="E1835" s="102">
        <f>EUR1M!AQ1834</f>
        <v>1.413145536775795E-2</v>
      </c>
      <c r="F1835" s="220" t="e">
        <f t="shared" si="112"/>
        <v>#VALUE!</v>
      </c>
      <c r="G1835" s="102" t="e">
        <f>EUR3M!AX1834</f>
        <v>#VALUE!</v>
      </c>
      <c r="H1835" s="102">
        <f>EUR3M!AY1834</f>
        <v>1.4461510476156524E-2</v>
      </c>
      <c r="I1835" s="220" t="e">
        <f t="shared" si="113"/>
        <v>#VALUE!</v>
      </c>
      <c r="J1835" s="102" t="e">
        <f>EUR6M!AX1834</f>
        <v>#VALUE!</v>
      </c>
      <c r="K1835" s="102">
        <f>EUR6M!AY1834</f>
        <v>1.4586107578101321E-2</v>
      </c>
      <c r="L1835" s="220" t="e">
        <f t="shared" si="114"/>
        <v>#VALUE!</v>
      </c>
      <c r="M1835" s="102" t="e">
        <f>EUR1Y!AX1834</f>
        <v>#VALUE!</v>
      </c>
      <c r="N1835" s="102">
        <f>EUR1Y!AY1834</f>
        <v>1.493950784522179E-2</v>
      </c>
      <c r="O1835" s="220" t="e">
        <f t="shared" si="115"/>
        <v>#VALUE!</v>
      </c>
    </row>
    <row r="1836" spans="1:15" x14ac:dyDescent="0.2">
      <c r="A1836" s="57" t="s">
        <v>44</v>
      </c>
      <c r="B1836" s="219">
        <f>_xll.qlInterestRateIndexFixingDate(IborIndex&amp;"6M",C1836,Trigger)</f>
        <v>52156</v>
      </c>
      <c r="C1836" s="219">
        <f>_xll.qlCalendarAdvance(Calendar,C1835,A1836,"f",,Trigger)</f>
        <v>52160</v>
      </c>
      <c r="D1836" s="102" t="e">
        <f>EUR1M!AP1835</f>
        <v>#VALUE!</v>
      </c>
      <c r="E1836" s="102">
        <f>EUR1M!AQ1835</f>
        <v>1.4132424513374209E-2</v>
      </c>
      <c r="F1836" s="220" t="e">
        <f t="shared" si="112"/>
        <v>#VALUE!</v>
      </c>
      <c r="G1836" s="102" t="e">
        <f>EUR3M!AX1835</f>
        <v>#VALUE!</v>
      </c>
      <c r="H1836" s="102">
        <f>EUR3M!AY1835</f>
        <v>1.4462554069827134E-2</v>
      </c>
      <c r="I1836" s="220" t="e">
        <f t="shared" si="113"/>
        <v>#VALUE!</v>
      </c>
      <c r="J1836" s="102" t="e">
        <f>EUR6M!AX1835</f>
        <v>#VALUE!</v>
      </c>
      <c r="K1836" s="102">
        <f>EUR6M!AY1835</f>
        <v>1.4586133650825082E-2</v>
      </c>
      <c r="L1836" s="220" t="e">
        <f t="shared" si="114"/>
        <v>#VALUE!</v>
      </c>
      <c r="M1836" s="102" t="e">
        <f>EUR1Y!AX1835</f>
        <v>#VALUE!</v>
      </c>
      <c r="N1836" s="102">
        <f>EUR1Y!AY1835</f>
        <v>1.4939787138668462E-2</v>
      </c>
      <c r="O1836" s="220" t="e">
        <f t="shared" si="115"/>
        <v>#VALUE!</v>
      </c>
    </row>
    <row r="1837" spans="1:15" x14ac:dyDescent="0.2">
      <c r="A1837" s="57" t="s">
        <v>44</v>
      </c>
      <c r="B1837" s="219">
        <f>_xll.qlInterestRateIndexFixingDate(IborIndex&amp;"6M",C1837,Trigger)</f>
        <v>52163</v>
      </c>
      <c r="C1837" s="219">
        <f>_xll.qlCalendarAdvance(Calendar,C1836,A1837,"f",,Trigger)</f>
        <v>52167</v>
      </c>
      <c r="D1837" s="102" t="e">
        <f>EUR1M!AP1836</f>
        <v>#VALUE!</v>
      </c>
      <c r="E1837" s="102">
        <f>EUR1M!AQ1836</f>
        <v>1.4132347565106536E-2</v>
      </c>
      <c r="F1837" s="220" t="e">
        <f t="shared" si="112"/>
        <v>#VALUE!</v>
      </c>
      <c r="G1837" s="102" t="e">
        <f>EUR3M!AX1836</f>
        <v>#VALUE!</v>
      </c>
      <c r="H1837" s="102">
        <f>EUR3M!AY1836</f>
        <v>1.4463585610367946E-2</v>
      </c>
      <c r="I1837" s="220" t="e">
        <f t="shared" si="113"/>
        <v>#VALUE!</v>
      </c>
      <c r="J1837" s="102" t="e">
        <f>EUR6M!AX1836</f>
        <v>#VALUE!</v>
      </c>
      <c r="K1837" s="102">
        <f>EUR6M!AY1836</f>
        <v>1.4586138203460712E-2</v>
      </c>
      <c r="L1837" s="220" t="e">
        <f t="shared" si="114"/>
        <v>#VALUE!</v>
      </c>
      <c r="M1837" s="102" t="e">
        <f>EUR1Y!AX1836</f>
        <v>#VALUE!</v>
      </c>
      <c r="N1837" s="102">
        <f>EUR1Y!AY1836</f>
        <v>1.4940058756029611E-2</v>
      </c>
      <c r="O1837" s="220" t="e">
        <f t="shared" si="115"/>
        <v>#VALUE!</v>
      </c>
    </row>
    <row r="1838" spans="1:15" x14ac:dyDescent="0.2">
      <c r="A1838" s="57" t="s">
        <v>44</v>
      </c>
      <c r="B1838" s="219">
        <f>_xll.qlInterestRateIndexFixingDate(IborIndex&amp;"6M",C1838,Trigger)</f>
        <v>52170</v>
      </c>
      <c r="C1838" s="219">
        <f>_xll.qlCalendarAdvance(Calendar,C1837,A1838,"f",,Trigger)</f>
        <v>52174</v>
      </c>
      <c r="D1838" s="102" t="e">
        <f>EUR1M!AP1837</f>
        <v>#VALUE!</v>
      </c>
      <c r="E1838" s="102">
        <f>EUR1M!AQ1837</f>
        <v>1.4134326912047801E-2</v>
      </c>
      <c r="F1838" s="220" t="e">
        <f t="shared" si="112"/>
        <v>#VALUE!</v>
      </c>
      <c r="G1838" s="102" t="e">
        <f>EUR3M!AX1837</f>
        <v>#VALUE!</v>
      </c>
      <c r="H1838" s="102">
        <f>EUR3M!AY1837</f>
        <v>1.4464605069197474E-2</v>
      </c>
      <c r="I1838" s="220" t="e">
        <f t="shared" si="113"/>
        <v>#VALUE!</v>
      </c>
      <c r="J1838" s="102" t="e">
        <f>EUR6M!AX1837</f>
        <v>#VALUE!</v>
      </c>
      <c r="K1838" s="102">
        <f>EUR6M!AY1837</f>
        <v>1.4585835024412193E-2</v>
      </c>
      <c r="L1838" s="220" t="e">
        <f t="shared" si="114"/>
        <v>#VALUE!</v>
      </c>
      <c r="M1838" s="102" t="e">
        <f>EUR1Y!AX1837</f>
        <v>#VALUE!</v>
      </c>
      <c r="N1838" s="102">
        <f>EUR1Y!AY1837</f>
        <v>1.4940322680456255E-2</v>
      </c>
      <c r="O1838" s="220" t="e">
        <f t="shared" si="115"/>
        <v>#VALUE!</v>
      </c>
    </row>
    <row r="1839" spans="1:15" x14ac:dyDescent="0.2">
      <c r="A1839" s="57" t="s">
        <v>44</v>
      </c>
      <c r="B1839" s="219">
        <f>_xll.qlInterestRateIndexFixingDate(IborIndex&amp;"6M",C1839,Trigger)</f>
        <v>52177</v>
      </c>
      <c r="C1839" s="219">
        <f>_xll.qlCalendarAdvance(Calendar,C1838,A1839,"f",,Trigger)</f>
        <v>52181</v>
      </c>
      <c r="D1839" s="102" t="e">
        <f>EUR1M!AP1838</f>
        <v>#VALUE!</v>
      </c>
      <c r="E1839" s="102">
        <f>EUR1M!AQ1838</f>
        <v>1.4135260115110126E-2</v>
      </c>
      <c r="F1839" s="220" t="e">
        <f t="shared" si="112"/>
        <v>#VALUE!</v>
      </c>
      <c r="G1839" s="102" t="e">
        <f>EUR3M!AX1838</f>
        <v>#VALUE!</v>
      </c>
      <c r="H1839" s="102">
        <f>EUR3M!AY1838</f>
        <v>1.4465612417732497E-2</v>
      </c>
      <c r="I1839" s="220" t="e">
        <f t="shared" si="113"/>
        <v>#VALUE!</v>
      </c>
      <c r="J1839" s="102" t="e">
        <f>EUR6M!AX1838</f>
        <v>#VALUE!</v>
      </c>
      <c r="K1839" s="102">
        <f>EUR6M!AY1838</f>
        <v>1.4585797947035002E-2</v>
      </c>
      <c r="L1839" s="220" t="e">
        <f t="shared" si="114"/>
        <v>#VALUE!</v>
      </c>
      <c r="M1839" s="102" t="e">
        <f>EUR1Y!AX1838</f>
        <v>#VALUE!</v>
      </c>
      <c r="N1839" s="102">
        <f>EUR1Y!AY1838</f>
        <v>1.49405788950994E-2</v>
      </c>
      <c r="O1839" s="220" t="e">
        <f t="shared" si="115"/>
        <v>#VALUE!</v>
      </c>
    </row>
    <row r="1840" spans="1:15" x14ac:dyDescent="0.2">
      <c r="A1840" s="57" t="s">
        <v>44</v>
      </c>
      <c r="B1840" s="219">
        <f>_xll.qlInterestRateIndexFixingDate(IborIndex&amp;"6M",C1840,Trigger)</f>
        <v>52184</v>
      </c>
      <c r="C1840" s="219">
        <f>_xll.qlCalendarAdvance(Calendar,C1839,A1840,"f",,Trigger)</f>
        <v>52188</v>
      </c>
      <c r="D1840" s="102" t="e">
        <f>EUR1M!AP1839</f>
        <v>#VALUE!</v>
      </c>
      <c r="E1840" s="102">
        <f>EUR1M!AQ1839</f>
        <v>1.4136181287338623E-2</v>
      </c>
      <c r="F1840" s="220" t="e">
        <f t="shared" si="112"/>
        <v>#VALUE!</v>
      </c>
      <c r="G1840" s="102" t="e">
        <f>EUR3M!AX1839</f>
        <v>#VALUE!</v>
      </c>
      <c r="H1840" s="102">
        <f>EUR3M!AY1839</f>
        <v>1.4466607627392396E-2</v>
      </c>
      <c r="I1840" s="220" t="e">
        <f t="shared" si="113"/>
        <v>#VALUE!</v>
      </c>
      <c r="J1840" s="102" t="e">
        <f>EUR6M!AX1839</f>
        <v>#VALUE!</v>
      </c>
      <c r="K1840" s="102">
        <f>EUR6M!AY1839</f>
        <v>1.4585739200852718E-2</v>
      </c>
      <c r="L1840" s="220" t="e">
        <f t="shared" si="114"/>
        <v>#VALUE!</v>
      </c>
      <c r="M1840" s="102" t="e">
        <f>EUR1Y!AX1839</f>
        <v>#VALUE!</v>
      </c>
      <c r="N1840" s="102">
        <f>EUR1Y!AY1839</f>
        <v>1.4940827383109843E-2</v>
      </c>
      <c r="O1840" s="220" t="e">
        <f t="shared" si="115"/>
        <v>#VALUE!</v>
      </c>
    </row>
    <row r="1841" spans="1:15" x14ac:dyDescent="0.2">
      <c r="A1841" s="57" t="s">
        <v>44</v>
      </c>
      <c r="B1841" s="219">
        <f>_xll.qlInterestRateIndexFixingDate(IborIndex&amp;"6M",C1841,Trigger)</f>
        <v>52191</v>
      </c>
      <c r="C1841" s="219">
        <f>_xll.qlCalendarAdvance(Calendar,C1840,A1841,"f",,Trigger)</f>
        <v>52195</v>
      </c>
      <c r="D1841" s="102" t="e">
        <f>EUR1M!AP1840</f>
        <v>#VALUE!</v>
      </c>
      <c r="E1841" s="102">
        <f>EUR1M!AQ1840</f>
        <v>1.4137090403733288E-2</v>
      </c>
      <c r="F1841" s="220" t="e">
        <f t="shared" si="112"/>
        <v>#VALUE!</v>
      </c>
      <c r="G1841" s="102" t="e">
        <f>EUR3M!AX1840</f>
        <v>#VALUE!</v>
      </c>
      <c r="H1841" s="102">
        <f>EUR3M!AY1840</f>
        <v>1.4467590669594819E-2</v>
      </c>
      <c r="I1841" s="220" t="e">
        <f t="shared" si="113"/>
        <v>#VALUE!</v>
      </c>
      <c r="J1841" s="102" t="e">
        <f>EUR6M!AX1840</f>
        <v>#VALUE!</v>
      </c>
      <c r="K1841" s="102">
        <f>EUR6M!AY1840</f>
        <v>1.4585658734788851E-2</v>
      </c>
      <c r="L1841" s="220" t="e">
        <f t="shared" si="114"/>
        <v>#VALUE!</v>
      </c>
      <c r="M1841" s="102" t="e">
        <f>EUR1Y!AX1840</f>
        <v>#VALUE!</v>
      </c>
      <c r="N1841" s="102">
        <f>EUR1Y!AY1840</f>
        <v>1.4941068127639031E-2</v>
      </c>
      <c r="O1841" s="220" t="e">
        <f t="shared" si="115"/>
        <v>#VALUE!</v>
      </c>
    </row>
    <row r="1842" spans="1:15" x14ac:dyDescent="0.2">
      <c r="A1842" s="57" t="s">
        <v>44</v>
      </c>
      <c r="B1842" s="219">
        <f>_xll.qlInterestRateIndexFixingDate(IborIndex&amp;"6M",C1842,Trigger)</f>
        <v>52198</v>
      </c>
      <c r="C1842" s="219">
        <f>_xll.qlCalendarAdvance(Calendar,C1841,A1842,"f",,Trigger)</f>
        <v>52202</v>
      </c>
      <c r="D1842" s="102" t="e">
        <f>EUR1M!AP1841</f>
        <v>#VALUE!</v>
      </c>
      <c r="E1842" s="102">
        <f>EUR1M!AQ1841</f>
        <v>1.4137987439299116E-2</v>
      </c>
      <c r="F1842" s="220" t="e">
        <f t="shared" si="112"/>
        <v>#VALUE!</v>
      </c>
      <c r="G1842" s="102" t="e">
        <f>EUR3M!AX1841</f>
        <v>#VALUE!</v>
      </c>
      <c r="H1842" s="102">
        <f>EUR3M!AY1841</f>
        <v>1.446784659755096E-2</v>
      </c>
      <c r="I1842" s="220" t="e">
        <f t="shared" si="113"/>
        <v>#VALUE!</v>
      </c>
      <c r="J1842" s="102" t="e">
        <f>EUR6M!AX1841</f>
        <v>#VALUE!</v>
      </c>
      <c r="K1842" s="102">
        <f>EUR6M!AY1841</f>
        <v>1.4585836377518891E-2</v>
      </c>
      <c r="L1842" s="220" t="e">
        <f t="shared" si="114"/>
        <v>#VALUE!</v>
      </c>
      <c r="M1842" s="102" t="e">
        <f>EUR1Y!AX1841</f>
        <v>#VALUE!</v>
      </c>
      <c r="N1842" s="102">
        <f>EUR1Y!AY1841</f>
        <v>1.4941301111838197E-2</v>
      </c>
      <c r="O1842" s="220" t="e">
        <f t="shared" si="115"/>
        <v>#VALUE!</v>
      </c>
    </row>
    <row r="1843" spans="1:15" x14ac:dyDescent="0.2">
      <c r="A1843" s="57" t="s">
        <v>44</v>
      </c>
      <c r="B1843" s="219">
        <f>_xll.qlInterestRateIndexFixingDate(IborIndex&amp;"6M",C1843,Trigger)</f>
        <v>52205</v>
      </c>
      <c r="C1843" s="219">
        <f>_xll.qlCalendarAdvance(Calendar,C1842,A1843,"f",,Trigger)</f>
        <v>52209</v>
      </c>
      <c r="D1843" s="102" t="e">
        <f>EUR1M!AP1842</f>
        <v>#VALUE!</v>
      </c>
      <c r="E1843" s="102">
        <f>EUR1M!AQ1842</f>
        <v>1.4138872369048594E-2</v>
      </c>
      <c r="F1843" s="220" t="e">
        <f t="shared" si="112"/>
        <v>#VALUE!</v>
      </c>
      <c r="G1843" s="102" t="e">
        <f>EUR3M!AX1842</f>
        <v>#VALUE!</v>
      </c>
      <c r="H1843" s="102">
        <f>EUR3M!AY1842</f>
        <v>1.4468806899011533E-2</v>
      </c>
      <c r="I1843" s="220" t="e">
        <f t="shared" si="113"/>
        <v>#VALUE!</v>
      </c>
      <c r="J1843" s="102" t="e">
        <f>EUR6M!AX1842</f>
        <v>#VALUE!</v>
      </c>
      <c r="K1843" s="102">
        <f>EUR6M!AY1842</f>
        <v>1.4585710736953247E-2</v>
      </c>
      <c r="L1843" s="220" t="e">
        <f t="shared" si="114"/>
        <v>#VALUE!</v>
      </c>
      <c r="M1843" s="102" t="e">
        <f>EUR1Y!AX1842</f>
        <v>#VALUE!</v>
      </c>
      <c r="N1843" s="102">
        <f>EUR1Y!AY1842</f>
        <v>1.494152631885879E-2</v>
      </c>
      <c r="O1843" s="220" t="e">
        <f t="shared" si="115"/>
        <v>#VALUE!</v>
      </c>
    </row>
    <row r="1844" spans="1:15" x14ac:dyDescent="0.2">
      <c r="A1844" s="57" t="s">
        <v>44</v>
      </c>
      <c r="B1844" s="219">
        <f>_xll.qlInterestRateIndexFixingDate(IborIndex&amp;"6M",C1844,Trigger)</f>
        <v>52212</v>
      </c>
      <c r="C1844" s="219">
        <f>_xll.qlCalendarAdvance(Calendar,C1843,A1844,"f",,Trigger)</f>
        <v>52216</v>
      </c>
      <c r="D1844" s="102" t="e">
        <f>EUR1M!AP1843</f>
        <v>#VALUE!</v>
      </c>
      <c r="E1844" s="102">
        <f>EUR1M!AQ1843</f>
        <v>1.4139745167981721E-2</v>
      </c>
      <c r="F1844" s="220" t="e">
        <f t="shared" si="112"/>
        <v>#VALUE!</v>
      </c>
      <c r="G1844" s="102" t="e">
        <f>EUR3M!AX1843</f>
        <v>#VALUE!</v>
      </c>
      <c r="H1844" s="102">
        <f>EUR3M!AY1843</f>
        <v>1.4469754952331826E-2</v>
      </c>
      <c r="I1844" s="220" t="e">
        <f t="shared" si="113"/>
        <v>#VALUE!</v>
      </c>
      <c r="J1844" s="102" t="e">
        <f>EUR6M!AX1843</f>
        <v>#VALUE!</v>
      </c>
      <c r="K1844" s="102">
        <f>EUR6M!AY1843</f>
        <v>1.4585563218748562E-2</v>
      </c>
      <c r="L1844" s="220" t="e">
        <f t="shared" si="114"/>
        <v>#VALUE!</v>
      </c>
      <c r="M1844" s="102" t="e">
        <f>EUR1Y!AX1843</f>
        <v>#VALUE!</v>
      </c>
      <c r="N1844" s="102">
        <f>EUR1Y!AY1843</f>
        <v>1.49417437318527E-2</v>
      </c>
      <c r="O1844" s="220" t="e">
        <f t="shared" si="115"/>
        <v>#VALUE!</v>
      </c>
    </row>
    <row r="1845" spans="1:15" x14ac:dyDescent="0.2">
      <c r="A1845" s="57" t="s">
        <v>44</v>
      </c>
      <c r="B1845" s="219">
        <f>_xll.qlInterestRateIndexFixingDate(IborIndex&amp;"6M",C1845,Trigger)</f>
        <v>52219</v>
      </c>
      <c r="C1845" s="219">
        <f>_xll.qlCalendarAdvance(Calendar,C1844,A1845,"f",,Trigger)</f>
        <v>52223</v>
      </c>
      <c r="D1845" s="102" t="e">
        <f>EUR1M!AP1844</f>
        <v>#VALUE!</v>
      </c>
      <c r="E1845" s="102">
        <f>EUR1M!AQ1844</f>
        <v>1.4140754605139211E-2</v>
      </c>
      <c r="F1845" s="220" t="e">
        <f t="shared" si="112"/>
        <v>#VALUE!</v>
      </c>
      <c r="G1845" s="102" t="e">
        <f>EUR3M!AX1844</f>
        <v>#VALUE!</v>
      </c>
      <c r="H1845" s="102">
        <f>EUR3M!AY1844</f>
        <v>1.4470690728930258E-2</v>
      </c>
      <c r="I1845" s="220" t="e">
        <f t="shared" si="113"/>
        <v>#VALUE!</v>
      </c>
      <c r="J1845" s="102" t="e">
        <f>EUR6M!AX1844</f>
        <v>#VALUE!</v>
      </c>
      <c r="K1845" s="102">
        <f>EUR6M!AY1844</f>
        <v>1.4585287079815743E-2</v>
      </c>
      <c r="L1845" s="220" t="e">
        <f t="shared" si="114"/>
        <v>#VALUE!</v>
      </c>
      <c r="M1845" s="102" t="e">
        <f>EUR1Y!AX1844</f>
        <v>#VALUE!</v>
      </c>
      <c r="N1845" s="102">
        <f>EUR1Y!AY1844</f>
        <v>1.4942069593203973E-2</v>
      </c>
      <c r="O1845" s="220" t="e">
        <f t="shared" si="115"/>
        <v>#VALUE!</v>
      </c>
    </row>
    <row r="1846" spans="1:15" x14ac:dyDescent="0.2">
      <c r="A1846" s="57" t="s">
        <v>44</v>
      </c>
      <c r="B1846" s="219">
        <f>_xll.qlInterestRateIndexFixingDate(IborIndex&amp;"6M",C1846,Trigger)</f>
        <v>52224</v>
      </c>
      <c r="C1846" s="219">
        <f>_xll.qlCalendarAdvance(Calendar,C1845,A1846,"f",,Trigger)</f>
        <v>52230</v>
      </c>
      <c r="D1846" s="102" t="e">
        <f>EUR1M!AP1845</f>
        <v>#VALUE!</v>
      </c>
      <c r="E1846" s="102">
        <f>EUR1M!AQ1845</f>
        <v>1.4141237431637994E-2</v>
      </c>
      <c r="F1846" s="220" t="e">
        <f t="shared" si="112"/>
        <v>#VALUE!</v>
      </c>
      <c r="G1846" s="102" t="e">
        <f>EUR3M!AX1845</f>
        <v>#VALUE!</v>
      </c>
      <c r="H1846" s="102">
        <f>EUR3M!AY1845</f>
        <v>1.4471968320154661E-2</v>
      </c>
      <c r="I1846" s="220" t="e">
        <f t="shared" si="113"/>
        <v>#VALUE!</v>
      </c>
      <c r="J1846" s="102" t="e">
        <f>EUR6M!AX1845</f>
        <v>#VALUE!</v>
      </c>
      <c r="K1846" s="102">
        <f>EUR6M!AY1845</f>
        <v>1.4584899902919465E-2</v>
      </c>
      <c r="L1846" s="220" t="e">
        <f t="shared" si="114"/>
        <v>#VALUE!</v>
      </c>
      <c r="M1846" s="102" t="e">
        <f>EUR1Y!AX1845</f>
        <v>#VALUE!</v>
      </c>
      <c r="N1846" s="102">
        <f>EUR1Y!AY1845</f>
        <v>1.4942818647665498E-2</v>
      </c>
      <c r="O1846" s="220" t="e">
        <f t="shared" si="115"/>
        <v>#VALUE!</v>
      </c>
    </row>
    <row r="1847" spans="1:15" x14ac:dyDescent="0.2">
      <c r="A1847" s="57" t="s">
        <v>44</v>
      </c>
      <c r="B1847" s="219">
        <f>_xll.qlInterestRateIndexFixingDate(IborIndex&amp;"6M",C1847,Trigger)</f>
        <v>52233</v>
      </c>
      <c r="C1847" s="219">
        <f>_xll.qlCalendarAdvance(Calendar,C1846,A1847,"f",,Trigger)</f>
        <v>52237</v>
      </c>
      <c r="D1847" s="102" t="e">
        <f>EUR1M!AP1846</f>
        <v>#VALUE!</v>
      </c>
      <c r="E1847" s="102">
        <f>EUR1M!AQ1846</f>
        <v>1.4142290529955415E-2</v>
      </c>
      <c r="F1847" s="220" t="e">
        <f t="shared" si="112"/>
        <v>#VALUE!</v>
      </c>
      <c r="G1847" s="102" t="e">
        <f>EUR3M!AX1846</f>
        <v>#VALUE!</v>
      </c>
      <c r="H1847" s="102">
        <f>EUR3M!AY1846</f>
        <v>1.447252533765564E-2</v>
      </c>
      <c r="I1847" s="220" t="e">
        <f t="shared" si="113"/>
        <v>#VALUE!</v>
      </c>
      <c r="J1847" s="102" t="e">
        <f>EUR6M!AX1846</f>
        <v>#VALUE!</v>
      </c>
      <c r="K1847" s="102">
        <f>EUR6M!AY1846</f>
        <v>1.4584716960665413E-2</v>
      </c>
      <c r="L1847" s="220" t="e">
        <f t="shared" si="114"/>
        <v>#VALUE!</v>
      </c>
      <c r="M1847" s="102" t="e">
        <f>EUR1Y!AX1846</f>
        <v>#VALUE!</v>
      </c>
      <c r="N1847" s="102">
        <f>EUR1Y!AY1846</f>
        <v>1.4942349038193203E-2</v>
      </c>
      <c r="O1847" s="220" t="e">
        <f t="shared" si="115"/>
        <v>#VALUE!</v>
      </c>
    </row>
    <row r="1848" spans="1:15" x14ac:dyDescent="0.2">
      <c r="A1848" s="57" t="s">
        <v>44</v>
      </c>
      <c r="B1848" s="219">
        <f>_xll.qlInterestRateIndexFixingDate(IborIndex&amp;"6M",C1848,Trigger)</f>
        <v>52240</v>
      </c>
      <c r="C1848" s="219">
        <f>_xll.qlCalendarAdvance(Calendar,C1847,A1848,"f",,Trigger)</f>
        <v>52244</v>
      </c>
      <c r="D1848" s="102" t="e">
        <f>EUR1M!AP1847</f>
        <v>#VALUE!</v>
      </c>
      <c r="E1848" s="102">
        <f>EUR1M!AQ1847</f>
        <v>1.4143114555690561E-2</v>
      </c>
      <c r="F1848" s="220" t="e">
        <f t="shared" si="112"/>
        <v>#VALUE!</v>
      </c>
      <c r="G1848" s="102" t="e">
        <f>EUR3M!AX1847</f>
        <v>#VALUE!</v>
      </c>
      <c r="H1848" s="102">
        <f>EUR3M!AY1847</f>
        <v>1.4473424112622979E-2</v>
      </c>
      <c r="I1848" s="220" t="e">
        <f t="shared" si="113"/>
        <v>#VALUE!</v>
      </c>
      <c r="J1848" s="102" t="e">
        <f>EUR6M!AX1847</f>
        <v>#VALUE!</v>
      </c>
      <c r="K1848" s="102">
        <f>EUR6M!AY1847</f>
        <v>1.458448302533508E-2</v>
      </c>
      <c r="L1848" s="220" t="e">
        <f t="shared" si="114"/>
        <v>#VALUE!</v>
      </c>
      <c r="M1848" s="102" t="e">
        <f>EUR1Y!AX1847</f>
        <v>#VALUE!</v>
      </c>
      <c r="N1848" s="102">
        <f>EUR1Y!AY1847</f>
        <v>1.494253510660035E-2</v>
      </c>
      <c r="O1848" s="220" t="e">
        <f t="shared" si="115"/>
        <v>#VALUE!</v>
      </c>
    </row>
    <row r="1849" spans="1:15" x14ac:dyDescent="0.2">
      <c r="A1849" s="57" t="s">
        <v>44</v>
      </c>
      <c r="B1849" s="219">
        <f>_xll.qlInterestRateIndexFixingDate(IborIndex&amp;"6M",C1849,Trigger)</f>
        <v>52247</v>
      </c>
      <c r="C1849" s="219">
        <f>_xll.qlCalendarAdvance(Calendar,C1848,A1849,"f",,Trigger)</f>
        <v>52251</v>
      </c>
      <c r="D1849" s="102" t="e">
        <f>EUR1M!AP1848</f>
        <v>#VALUE!</v>
      </c>
      <c r="E1849" s="102">
        <f>EUR1M!AQ1848</f>
        <v>1.4143926325644318E-2</v>
      </c>
      <c r="F1849" s="220" t="e">
        <f t="shared" si="112"/>
        <v>#VALUE!</v>
      </c>
      <c r="G1849" s="102" t="e">
        <f>EUR3M!AX1848</f>
        <v>#VALUE!</v>
      </c>
      <c r="H1849" s="102">
        <f>EUR3M!AY1848</f>
        <v>1.4474310496556342E-2</v>
      </c>
      <c r="I1849" s="220" t="e">
        <f t="shared" si="113"/>
        <v>#VALUE!</v>
      </c>
      <c r="J1849" s="102" t="e">
        <f>EUR6M!AX1848</f>
        <v>#VALUE!</v>
      </c>
      <c r="K1849" s="102">
        <f>EUR6M!AY1848</f>
        <v>1.4584226961533315E-2</v>
      </c>
      <c r="L1849" s="220" t="e">
        <f t="shared" si="114"/>
        <v>#VALUE!</v>
      </c>
      <c r="M1849" s="102" t="e">
        <f>EUR1Y!AX1848</f>
        <v>#VALUE!</v>
      </c>
      <c r="N1849" s="102">
        <f>EUR1Y!AY1848</f>
        <v>1.4942713296741569E-2</v>
      </c>
      <c r="O1849" s="220" t="e">
        <f t="shared" si="115"/>
        <v>#VALUE!</v>
      </c>
    </row>
    <row r="1850" spans="1:15" x14ac:dyDescent="0.2">
      <c r="A1850" s="57" t="s">
        <v>44</v>
      </c>
      <c r="B1850" s="219">
        <f>_xll.qlInterestRateIndexFixingDate(IborIndex&amp;"6M",C1850,Trigger)</f>
        <v>52254</v>
      </c>
      <c r="C1850" s="219">
        <f>_xll.qlCalendarAdvance(Calendar,C1849,A1850,"f",,Trigger)</f>
        <v>52258</v>
      </c>
      <c r="D1850" s="102" t="e">
        <f>EUR1M!AP1849</f>
        <v>#VALUE!</v>
      </c>
      <c r="E1850" s="102">
        <f>EUR1M!AQ1849</f>
        <v>1.4143724208008758E-2</v>
      </c>
      <c r="F1850" s="220" t="e">
        <f t="shared" si="112"/>
        <v>#VALUE!</v>
      </c>
      <c r="G1850" s="102" t="e">
        <f>EUR3M!AX1849</f>
        <v>#VALUE!</v>
      </c>
      <c r="H1850" s="102">
        <f>EUR3M!AY1849</f>
        <v>1.4475184460875923E-2</v>
      </c>
      <c r="I1850" s="220" t="e">
        <f t="shared" si="113"/>
        <v>#VALUE!</v>
      </c>
      <c r="J1850" s="102" t="e">
        <f>EUR6M!AX1849</f>
        <v>#VALUE!</v>
      </c>
      <c r="K1850" s="102">
        <f>EUR6M!AY1849</f>
        <v>1.4583948718191136E-2</v>
      </c>
      <c r="L1850" s="220" t="e">
        <f t="shared" si="114"/>
        <v>#VALUE!</v>
      </c>
      <c r="M1850" s="102" t="e">
        <f>EUR1Y!AX1849</f>
        <v>#VALUE!</v>
      </c>
      <c r="N1850" s="102">
        <f>EUR1Y!AY1849</f>
        <v>1.4942883591769839E-2</v>
      </c>
      <c r="O1850" s="220" t="e">
        <f t="shared" si="115"/>
        <v>#VALUE!</v>
      </c>
    </row>
    <row r="1851" spans="1:15" x14ac:dyDescent="0.2">
      <c r="A1851" s="57" t="s">
        <v>44</v>
      </c>
      <c r="B1851" s="219">
        <f>_xll.qlInterestRateIndexFixingDate(IborIndex&amp;"6M",C1851,Trigger)</f>
        <v>52261</v>
      </c>
      <c r="C1851" s="219">
        <f>_xll.qlCalendarAdvance(Calendar,C1850,A1851,"f",,Trigger)</f>
        <v>52265</v>
      </c>
      <c r="D1851" s="102" t="e">
        <f>EUR1M!AP1850</f>
        <v>#VALUE!</v>
      </c>
      <c r="E1851" s="102">
        <f>EUR1M!AQ1850</f>
        <v>1.4144180777528881E-2</v>
      </c>
      <c r="F1851" s="220" t="e">
        <f t="shared" si="112"/>
        <v>#VALUE!</v>
      </c>
      <c r="G1851" s="102" t="e">
        <f>EUR3M!AX1850</f>
        <v>#VALUE!</v>
      </c>
      <c r="H1851" s="102">
        <f>EUR3M!AY1850</f>
        <v>1.4476045977005469E-2</v>
      </c>
      <c r="I1851" s="220" t="e">
        <f t="shared" si="113"/>
        <v>#VALUE!</v>
      </c>
      <c r="J1851" s="102" t="e">
        <f>EUR6M!AX1850</f>
        <v>#VALUE!</v>
      </c>
      <c r="K1851" s="102">
        <f>EUR6M!AY1850</f>
        <v>1.4583648244237793E-2</v>
      </c>
      <c r="L1851" s="220" t="e">
        <f t="shared" si="114"/>
        <v>#VALUE!</v>
      </c>
      <c r="M1851" s="102" t="e">
        <f>EUR1Y!AX1850</f>
        <v>#VALUE!</v>
      </c>
      <c r="N1851" s="102">
        <f>EUR1Y!AY1850</f>
        <v>1.4943045974837926E-2</v>
      </c>
      <c r="O1851" s="220" t="e">
        <f t="shared" si="115"/>
        <v>#VALUE!</v>
      </c>
    </row>
    <row r="1852" spans="1:15" x14ac:dyDescent="0.2">
      <c r="A1852" s="57" t="s">
        <v>44</v>
      </c>
      <c r="B1852" s="219">
        <f>_xll.qlInterestRateIndexFixingDate(IborIndex&amp;"6M",C1852,Trigger)</f>
        <v>52268</v>
      </c>
      <c r="C1852" s="219">
        <f>_xll.qlCalendarAdvance(Calendar,C1851,A1852,"f",,Trigger)</f>
        <v>52272</v>
      </c>
      <c r="D1852" s="102" t="e">
        <f>EUR1M!AP1851</f>
        <v>#VALUE!</v>
      </c>
      <c r="E1852" s="102">
        <f>EUR1M!AQ1851</f>
        <v>1.4144959038641578E-2</v>
      </c>
      <c r="F1852" s="220" t="e">
        <f t="shared" si="112"/>
        <v>#VALUE!</v>
      </c>
      <c r="G1852" s="102" t="e">
        <f>EUR3M!AX1851</f>
        <v>#VALUE!</v>
      </c>
      <c r="H1852" s="102">
        <f>EUR3M!AY1851</f>
        <v>1.44768950163634E-2</v>
      </c>
      <c r="I1852" s="220" t="e">
        <f t="shared" si="113"/>
        <v>#VALUE!</v>
      </c>
      <c r="J1852" s="102" t="e">
        <f>EUR6M!AX1851</f>
        <v>#VALUE!</v>
      </c>
      <c r="K1852" s="102">
        <f>EUR6M!AY1851</f>
        <v>1.4583325488605187E-2</v>
      </c>
      <c r="L1852" s="220" t="e">
        <f t="shared" si="114"/>
        <v>#VALUE!</v>
      </c>
      <c r="M1852" s="102" t="e">
        <f>EUR1Y!AX1851</f>
        <v>#VALUE!</v>
      </c>
      <c r="N1852" s="102">
        <f>EUR1Y!AY1851</f>
        <v>1.4943200429099034E-2</v>
      </c>
      <c r="O1852" s="220" t="e">
        <f t="shared" si="115"/>
        <v>#VALUE!</v>
      </c>
    </row>
    <row r="1853" spans="1:15" x14ac:dyDescent="0.2">
      <c r="A1853" s="57" t="s">
        <v>44</v>
      </c>
      <c r="B1853" s="219">
        <f>_xll.qlInterestRateIndexFixingDate(IborIndex&amp;"6M",C1853,Trigger)</f>
        <v>52275</v>
      </c>
      <c r="C1853" s="219">
        <f>_xll.qlCalendarAdvance(Calendar,C1852,A1853,"f",,Trigger)</f>
        <v>52279</v>
      </c>
      <c r="D1853" s="102" t="e">
        <f>EUR1M!AP1852</f>
        <v>#VALUE!</v>
      </c>
      <c r="E1853" s="102">
        <f>EUR1M!AQ1852</f>
        <v>1.41457249530706E-2</v>
      </c>
      <c r="F1853" s="220" t="e">
        <f t="shared" si="112"/>
        <v>#VALUE!</v>
      </c>
      <c r="G1853" s="102" t="e">
        <f>EUR3M!AX1852</f>
        <v>#VALUE!</v>
      </c>
      <c r="H1853" s="102">
        <f>EUR3M!AY1852</f>
        <v>1.4477731550375239E-2</v>
      </c>
      <c r="I1853" s="220" t="e">
        <f t="shared" si="113"/>
        <v>#VALUE!</v>
      </c>
      <c r="J1853" s="102" t="e">
        <f>EUR6M!AX1852</f>
        <v>#VALUE!</v>
      </c>
      <c r="K1853" s="102">
        <f>EUR6M!AY1852</f>
        <v>1.4582980400224774E-2</v>
      </c>
      <c r="L1853" s="220" t="e">
        <f t="shared" si="114"/>
        <v>#VALUE!</v>
      </c>
      <c r="M1853" s="102" t="e">
        <f>EUR1Y!AX1852</f>
        <v>#VALUE!</v>
      </c>
      <c r="N1853" s="102">
        <f>EUR1Y!AY1852</f>
        <v>1.4943346937706362E-2</v>
      </c>
      <c r="O1853" s="220" t="e">
        <f t="shared" si="115"/>
        <v>#VALUE!</v>
      </c>
    </row>
    <row r="1854" spans="1:15" x14ac:dyDescent="0.2">
      <c r="A1854" s="57" t="s">
        <v>44</v>
      </c>
      <c r="B1854" s="219">
        <f>_xll.qlInterestRateIndexFixingDate(IborIndex&amp;"6M",C1854,Trigger)</f>
        <v>52282</v>
      </c>
      <c r="C1854" s="219">
        <f>_xll.qlCalendarAdvance(Calendar,C1853,A1854,"f",,Trigger)</f>
        <v>52286</v>
      </c>
      <c r="D1854" s="102" t="e">
        <f>EUR1M!AP1853</f>
        <v>#VALUE!</v>
      </c>
      <c r="E1854" s="102">
        <f>EUR1M!AQ1853</f>
        <v>1.414647849582451E-2</v>
      </c>
      <c r="F1854" s="220" t="e">
        <f t="shared" si="112"/>
        <v>#VALUE!</v>
      </c>
      <c r="G1854" s="102" t="e">
        <f>EUR3M!AX1853</f>
        <v>#VALUE!</v>
      </c>
      <c r="H1854" s="102">
        <f>EUR3M!AY1853</f>
        <v>1.4478555550461181E-2</v>
      </c>
      <c r="I1854" s="220" t="e">
        <f t="shared" si="113"/>
        <v>#VALUE!</v>
      </c>
      <c r="J1854" s="102" t="e">
        <f>EUR6M!AX1853</f>
        <v>#VALUE!</v>
      </c>
      <c r="K1854" s="102">
        <f>EUR6M!AY1853</f>
        <v>1.4582612928030663E-2</v>
      </c>
      <c r="L1854" s="220" t="e">
        <f t="shared" si="114"/>
        <v>#VALUE!</v>
      </c>
      <c r="M1854" s="102" t="e">
        <f>EUR1Y!AX1853</f>
        <v>#VALUE!</v>
      </c>
      <c r="N1854" s="102">
        <f>EUR1Y!AY1853</f>
        <v>1.4943485483813114E-2</v>
      </c>
      <c r="O1854" s="220" t="e">
        <f t="shared" si="115"/>
        <v>#VALUE!</v>
      </c>
    </row>
    <row r="1855" spans="1:15" x14ac:dyDescent="0.2">
      <c r="A1855" s="57" t="s">
        <v>44</v>
      </c>
      <c r="B1855" s="219">
        <f>_xll.qlInterestRateIndexFixingDate(IborIndex&amp;"6M",C1855,Trigger)</f>
        <v>52289</v>
      </c>
      <c r="C1855" s="219">
        <f>_xll.qlCalendarAdvance(Calendar,C1854,A1855,"f",,Trigger)</f>
        <v>52293</v>
      </c>
      <c r="D1855" s="102" t="e">
        <f>EUR1M!AP1854</f>
        <v>#VALUE!</v>
      </c>
      <c r="E1855" s="102">
        <f>EUR1M!AQ1854</f>
        <v>1.4148538174267311E-2</v>
      </c>
      <c r="F1855" s="220" t="e">
        <f t="shared" si="112"/>
        <v>#VALUE!</v>
      </c>
      <c r="G1855" s="102" t="e">
        <f>EUR3M!AX1854</f>
        <v>#VALUE!</v>
      </c>
      <c r="H1855" s="102">
        <f>EUR3M!AY1854</f>
        <v>1.4480059671885502E-2</v>
      </c>
      <c r="I1855" s="220" t="e">
        <f t="shared" si="113"/>
        <v>#VALUE!</v>
      </c>
      <c r="J1855" s="102" t="e">
        <f>EUR6M!AX1854</f>
        <v>#VALUE!</v>
      </c>
      <c r="K1855" s="102">
        <f>EUR6M!AY1854</f>
        <v>1.4583516349026601E-2</v>
      </c>
      <c r="L1855" s="220" t="e">
        <f t="shared" si="114"/>
        <v>#VALUE!</v>
      </c>
      <c r="M1855" s="102" t="e">
        <f>EUR1Y!AX1854</f>
        <v>#VALUE!</v>
      </c>
      <c r="N1855" s="102">
        <f>EUR1Y!AY1854</f>
        <v>1.4944553871565444E-2</v>
      </c>
      <c r="O1855" s="220" t="e">
        <f t="shared" si="115"/>
        <v>#VALUE!</v>
      </c>
    </row>
    <row r="1856" spans="1:15" x14ac:dyDescent="0.2">
      <c r="A1856" s="57" t="s">
        <v>44</v>
      </c>
      <c r="B1856" s="219">
        <f>_xll.qlInterestRateIndexFixingDate(IborIndex&amp;"6M",C1856,Trigger)</f>
        <v>52296</v>
      </c>
      <c r="C1856" s="219">
        <f>_xll.qlCalendarAdvance(Calendar,C1855,A1856,"f",,Trigger)</f>
        <v>52300</v>
      </c>
      <c r="D1856" s="102" t="e">
        <f>EUR1M!AP1855</f>
        <v>#VALUE!</v>
      </c>
      <c r="E1856" s="102">
        <f>EUR1M!AQ1855</f>
        <v>1.4149263453913652E-2</v>
      </c>
      <c r="F1856" s="220" t="e">
        <f t="shared" si="112"/>
        <v>#VALUE!</v>
      </c>
      <c r="G1856" s="102" t="e">
        <f>EUR3M!AX1855</f>
        <v>#VALUE!</v>
      </c>
      <c r="H1856" s="102">
        <f>EUR3M!AY1855</f>
        <v>1.4480856772486677E-2</v>
      </c>
      <c r="I1856" s="220" t="e">
        <f t="shared" si="113"/>
        <v>#VALUE!</v>
      </c>
      <c r="J1856" s="102" t="e">
        <f>EUR6M!AX1855</f>
        <v>#VALUE!</v>
      </c>
      <c r="K1856" s="102">
        <f>EUR6M!AY1855</f>
        <v>1.4583095748376379E-2</v>
      </c>
      <c r="L1856" s="220" t="e">
        <f t="shared" si="114"/>
        <v>#VALUE!</v>
      </c>
      <c r="M1856" s="102" t="e">
        <f>EUR1Y!AX1855</f>
        <v>#VALUE!</v>
      </c>
      <c r="N1856" s="102">
        <f>EUR1Y!AY1855</f>
        <v>1.4944674709908472E-2</v>
      </c>
      <c r="O1856" s="220" t="e">
        <f t="shared" si="115"/>
        <v>#VALUE!</v>
      </c>
    </row>
    <row r="1857" spans="1:15" x14ac:dyDescent="0.2">
      <c r="A1857" s="57" t="s">
        <v>44</v>
      </c>
      <c r="B1857" s="219">
        <f>_xll.qlInterestRateIndexFixingDate(IborIndex&amp;"6M",C1857,Trigger)</f>
        <v>52303</v>
      </c>
      <c r="C1857" s="219">
        <f>_xll.qlCalendarAdvance(Calendar,C1856,A1857,"f",,Trigger)</f>
        <v>52307</v>
      </c>
      <c r="D1857" s="102" t="e">
        <f>EUR1M!AP1856</f>
        <v>#VALUE!</v>
      </c>
      <c r="E1857" s="102">
        <f>EUR1M!AQ1856</f>
        <v>1.4149976277831045E-2</v>
      </c>
      <c r="F1857" s="220" t="e">
        <f t="shared" si="112"/>
        <v>#VALUE!</v>
      </c>
      <c r="G1857" s="102" t="e">
        <f>EUR3M!AX1856</f>
        <v>#VALUE!</v>
      </c>
      <c r="H1857" s="102">
        <f>EUR3M!AY1856</f>
        <v>1.4481641248333569E-2</v>
      </c>
      <c r="I1857" s="220" t="e">
        <f t="shared" si="113"/>
        <v>#VALUE!</v>
      </c>
      <c r="J1857" s="102" t="e">
        <f>EUR6M!AX1856</f>
        <v>#VALUE!</v>
      </c>
      <c r="K1857" s="102">
        <f>EUR6M!AY1856</f>
        <v>1.4582652587929545E-2</v>
      </c>
      <c r="L1857" s="220" t="e">
        <f t="shared" si="114"/>
        <v>#VALUE!</v>
      </c>
      <c r="M1857" s="102" t="e">
        <f>EUR1Y!AX1856</f>
        <v>#VALUE!</v>
      </c>
      <c r="N1857" s="102">
        <f>EUR1Y!AY1856</f>
        <v>1.4944787530612121E-2</v>
      </c>
      <c r="O1857" s="220" t="e">
        <f t="shared" si="115"/>
        <v>#VALUE!</v>
      </c>
    </row>
    <row r="1858" spans="1:15" x14ac:dyDescent="0.2">
      <c r="A1858" s="57" t="s">
        <v>44</v>
      </c>
      <c r="B1858" s="219">
        <f>_xll.qlInterestRateIndexFixingDate(IborIndex&amp;"6M",C1858,Trigger)</f>
        <v>52310</v>
      </c>
      <c r="C1858" s="219">
        <f>_xll.qlCalendarAdvance(Calendar,C1857,A1858,"f",,Trigger)</f>
        <v>52314</v>
      </c>
      <c r="D1858" s="102" t="e">
        <f>EUR1M!AP1857</f>
        <v>#VALUE!</v>
      </c>
      <c r="E1858" s="102">
        <f>EUR1M!AQ1857</f>
        <v>1.4150676621019487E-2</v>
      </c>
      <c r="F1858" s="220" t="e">
        <f t="shared" si="112"/>
        <v>#VALUE!</v>
      </c>
      <c r="G1858" s="102" t="e">
        <f>EUR3M!AX1857</f>
        <v>#VALUE!</v>
      </c>
      <c r="H1858" s="102">
        <f>EUR3M!AY1857</f>
        <v>1.4482413070849902E-2</v>
      </c>
      <c r="I1858" s="220" t="e">
        <f t="shared" si="113"/>
        <v>#VALUE!</v>
      </c>
      <c r="J1858" s="102" t="e">
        <f>EUR6M!AX1857</f>
        <v>#VALUE!</v>
      </c>
      <c r="K1858" s="102">
        <f>EUR6M!AY1857</f>
        <v>1.4582186816611687E-2</v>
      </c>
      <c r="L1858" s="220" t="e">
        <f t="shared" si="114"/>
        <v>#VALUE!</v>
      </c>
      <c r="M1858" s="102" t="e">
        <f>EUR1Y!AX1857</f>
        <v>#VALUE!</v>
      </c>
      <c r="N1858" s="102">
        <f>EUR1Y!AY1857</f>
        <v>1.4944892316827912E-2</v>
      </c>
      <c r="O1858" s="220" t="e">
        <f t="shared" si="115"/>
        <v>#VALUE!</v>
      </c>
    </row>
    <row r="1859" spans="1:15" x14ac:dyDescent="0.2">
      <c r="A1859" s="57" t="s">
        <v>44</v>
      </c>
      <c r="B1859" s="219">
        <f>_xll.qlInterestRateIndexFixingDate(IborIndex&amp;"6M",C1859,Trigger)</f>
        <v>52315</v>
      </c>
      <c r="C1859" s="219">
        <f>_xll.qlCalendarAdvance(Calendar,C1858,A1859,"f",,Trigger)</f>
        <v>52321</v>
      </c>
      <c r="D1859" s="102" t="e">
        <f>EUR1M!AP1858</f>
        <v>#VALUE!</v>
      </c>
      <c r="E1859" s="102">
        <f>EUR1M!AQ1858</f>
        <v>1.4151364458488969E-2</v>
      </c>
      <c r="F1859" s="220" t="e">
        <f t="shared" si="112"/>
        <v>#VALUE!</v>
      </c>
      <c r="G1859" s="102" t="e">
        <f>EUR3M!AX1858</f>
        <v>#VALUE!</v>
      </c>
      <c r="H1859" s="102">
        <f>EUR3M!AY1858</f>
        <v>1.4482829414171785E-2</v>
      </c>
      <c r="I1859" s="220" t="e">
        <f t="shared" si="113"/>
        <v>#VALUE!</v>
      </c>
      <c r="J1859" s="102" t="e">
        <f>EUR6M!AX1858</f>
        <v>#VALUE!</v>
      </c>
      <c r="K1859" s="102">
        <f>EUR6M!AY1858</f>
        <v>1.4580942623469803E-2</v>
      </c>
      <c r="L1859" s="220" t="e">
        <f t="shared" si="114"/>
        <v>#VALUE!</v>
      </c>
      <c r="M1859" s="102" t="e">
        <f>EUR1Y!AX1858</f>
        <v>#VALUE!</v>
      </c>
      <c r="N1859" s="102">
        <f>EUR1Y!AY1858</f>
        <v>1.4944989051709105E-2</v>
      </c>
      <c r="O1859" s="220" t="e">
        <f t="shared" si="115"/>
        <v>#VALUE!</v>
      </c>
    </row>
    <row r="1860" spans="1:15" x14ac:dyDescent="0.2">
      <c r="A1860" s="57" t="s">
        <v>44</v>
      </c>
      <c r="B1860" s="219">
        <f>_xll.qlInterestRateIndexFixingDate(IborIndex&amp;"6M",C1860,Trigger)</f>
        <v>52324</v>
      </c>
      <c r="C1860" s="219">
        <f>_xll.qlCalendarAdvance(Calendar,C1859,A1860,"f",,Trigger)</f>
        <v>52328</v>
      </c>
      <c r="D1860" s="102" t="e">
        <f>EUR1M!AP1859</f>
        <v>#VALUE!</v>
      </c>
      <c r="E1860" s="102">
        <f>EUR1M!AQ1859</f>
        <v>1.4152039765246982E-2</v>
      </c>
      <c r="F1860" s="220" t="e">
        <f t="shared" ref="F1860:F1923" si="116">(D1860-E1860)*10000</f>
        <v>#VALUE!</v>
      </c>
      <c r="G1860" s="102" t="e">
        <f>EUR3M!AX1859</f>
        <v>#VALUE!</v>
      </c>
      <c r="H1860" s="102">
        <f>EUR3M!AY1859</f>
        <v>1.4483576727558343E-2</v>
      </c>
      <c r="I1860" s="220" t="e">
        <f t="shared" ref="I1860:I1923" si="117">(G1860-H1860)*10000</f>
        <v>#VALUE!</v>
      </c>
      <c r="J1860" s="102" t="e">
        <f>EUR6M!AX1859</f>
        <v>#VALUE!</v>
      </c>
      <c r="K1860" s="102">
        <f>EUR6M!AY1859</f>
        <v>1.4580436457931467E-2</v>
      </c>
      <c r="L1860" s="220" t="e">
        <f t="shared" ref="L1860:L1923" si="118">(J1860-K1860)*10000</f>
        <v>#VALUE!</v>
      </c>
      <c r="M1860" s="102" t="e">
        <f>EUR1Y!AX1859</f>
        <v>#VALUE!</v>
      </c>
      <c r="N1860" s="102">
        <f>EUR1Y!AY1859</f>
        <v>1.4945077718407218E-2</v>
      </c>
      <c r="O1860" s="220" t="e">
        <f t="shared" ref="O1860:O1923" si="119">(M1860-N1860)*10000</f>
        <v>#VALUE!</v>
      </c>
    </row>
    <row r="1861" spans="1:15" x14ac:dyDescent="0.2">
      <c r="A1861" s="57" t="s">
        <v>44</v>
      </c>
      <c r="B1861" s="219">
        <f>_xll.qlInterestRateIndexFixingDate(IborIndex&amp;"6M",C1861,Trigger)</f>
        <v>52331</v>
      </c>
      <c r="C1861" s="219">
        <f>_xll.qlCalendarAdvance(Calendar,C1860,A1861,"f",,Trigger)</f>
        <v>52335</v>
      </c>
      <c r="D1861" s="102" t="e">
        <f>EUR1M!AP1860</f>
        <v>#VALUE!</v>
      </c>
      <c r="E1861" s="102">
        <f>EUR1M!AQ1860</f>
        <v>1.4152702516298521E-2</v>
      </c>
      <c r="F1861" s="220" t="e">
        <f t="shared" si="116"/>
        <v>#VALUE!</v>
      </c>
      <c r="G1861" s="102" t="e">
        <f>EUR3M!AX1860</f>
        <v>#VALUE!</v>
      </c>
      <c r="H1861" s="102">
        <f>EUR3M!AY1860</f>
        <v>1.4484311304421855E-2</v>
      </c>
      <c r="I1861" s="220" t="e">
        <f t="shared" si="117"/>
        <v>#VALUE!</v>
      </c>
      <c r="J1861" s="102" t="e">
        <f>EUR6M!AX1860</f>
        <v>#VALUE!</v>
      </c>
      <c r="K1861" s="102">
        <f>EUR6M!AY1860</f>
        <v>1.4579907542002708E-2</v>
      </c>
      <c r="L1861" s="220" t="e">
        <f t="shared" si="118"/>
        <v>#VALUE!</v>
      </c>
      <c r="M1861" s="102" t="e">
        <f>EUR1Y!AX1860</f>
        <v>#VALUE!</v>
      </c>
      <c r="N1861" s="102">
        <f>EUR1Y!AY1860</f>
        <v>1.4945467323433857E-2</v>
      </c>
      <c r="O1861" s="220" t="e">
        <f t="shared" si="119"/>
        <v>#VALUE!</v>
      </c>
    </row>
    <row r="1862" spans="1:15" x14ac:dyDescent="0.2">
      <c r="A1862" s="57" t="s">
        <v>44</v>
      </c>
      <c r="B1862" s="219">
        <f>_xll.qlInterestRateIndexFixingDate(IborIndex&amp;"6M",C1862,Trigger)</f>
        <v>52338</v>
      </c>
      <c r="C1862" s="219">
        <f>_xll.qlCalendarAdvance(Calendar,C1861,A1862,"f",,Trigger)</f>
        <v>52342</v>
      </c>
      <c r="D1862" s="102" t="e">
        <f>EUR1M!AP1861</f>
        <v>#VALUE!</v>
      </c>
      <c r="E1862" s="102">
        <f>EUR1M!AQ1861</f>
        <v>1.4153352686651077E-2</v>
      </c>
      <c r="F1862" s="220" t="e">
        <f t="shared" si="116"/>
        <v>#VALUE!</v>
      </c>
      <c r="G1862" s="102" t="e">
        <f>EUR3M!AX1861</f>
        <v>#VALUE!</v>
      </c>
      <c r="H1862" s="102">
        <f>EUR3M!AY1861</f>
        <v>1.4485033116187379E-2</v>
      </c>
      <c r="I1862" s="220" t="e">
        <f t="shared" si="117"/>
        <v>#VALUE!</v>
      </c>
      <c r="J1862" s="102" t="e">
        <f>EUR6M!AX1861</f>
        <v>#VALUE!</v>
      </c>
      <c r="K1862" s="102">
        <f>EUR6M!AY1861</f>
        <v>1.4579355824617923E-2</v>
      </c>
      <c r="L1862" s="220" t="e">
        <f t="shared" si="118"/>
        <v>#VALUE!</v>
      </c>
      <c r="M1862" s="102" t="e">
        <f>EUR1Y!AX1861</f>
        <v>#VALUE!</v>
      </c>
      <c r="N1862" s="102">
        <f>EUR1Y!AY1861</f>
        <v>1.4945230779866162E-2</v>
      </c>
      <c r="O1862" s="220" t="e">
        <f t="shared" si="119"/>
        <v>#VALUE!</v>
      </c>
    </row>
    <row r="1863" spans="1:15" x14ac:dyDescent="0.2">
      <c r="A1863" s="57" t="s">
        <v>44</v>
      </c>
      <c r="B1863" s="219">
        <f>_xll.qlInterestRateIndexFixingDate(IborIndex&amp;"6M",C1863,Trigger)</f>
        <v>52345</v>
      </c>
      <c r="C1863" s="219">
        <f>_xll.qlCalendarAdvance(Calendar,C1862,A1863,"f",,Trigger)</f>
        <v>52349</v>
      </c>
      <c r="D1863" s="102" t="e">
        <f>EUR1M!AP1862</f>
        <v>#VALUE!</v>
      </c>
      <c r="E1863" s="102">
        <f>EUR1M!AQ1862</f>
        <v>1.4153022324801132E-2</v>
      </c>
      <c r="F1863" s="220" t="e">
        <f t="shared" si="116"/>
        <v>#VALUE!</v>
      </c>
      <c r="G1863" s="102" t="e">
        <f>EUR3M!AX1862</f>
        <v>#VALUE!</v>
      </c>
      <c r="H1863" s="102">
        <f>EUR3M!AY1862</f>
        <v>1.4485742134272939E-2</v>
      </c>
      <c r="I1863" s="220" t="e">
        <f t="shared" si="117"/>
        <v>#VALUE!</v>
      </c>
      <c r="J1863" s="102" t="e">
        <f>EUR6M!AX1862</f>
        <v>#VALUE!</v>
      </c>
      <c r="K1863" s="102">
        <f>EUR6M!AY1862</f>
        <v>1.457878125471501E-2</v>
      </c>
      <c r="L1863" s="220" t="e">
        <f t="shared" si="118"/>
        <v>#VALUE!</v>
      </c>
      <c r="M1863" s="102" t="e">
        <f>EUR1Y!AX1862</f>
        <v>#VALUE!</v>
      </c>
      <c r="N1863" s="102">
        <f>EUR1Y!AY1862</f>
        <v>1.4944371306662487E-2</v>
      </c>
      <c r="O1863" s="220" t="e">
        <f t="shared" si="119"/>
        <v>#VALUE!</v>
      </c>
    </row>
    <row r="1864" spans="1:15" x14ac:dyDescent="0.2">
      <c r="A1864" s="57" t="s">
        <v>44</v>
      </c>
      <c r="B1864" s="219">
        <f>_xll.qlInterestRateIndexFixingDate(IborIndex&amp;"6M",C1864,Trigger)</f>
        <v>52351</v>
      </c>
      <c r="C1864" s="219">
        <f>_xll.qlCalendarAdvance(Calendar,C1863,A1864,"f",,Trigger)</f>
        <v>52356</v>
      </c>
      <c r="D1864" s="102" t="e">
        <f>EUR1M!AP1863</f>
        <v>#VALUE!</v>
      </c>
      <c r="E1864" s="102">
        <f>EUR1M!AQ1863</f>
        <v>1.4154615185286712E-2</v>
      </c>
      <c r="F1864" s="220" t="e">
        <f t="shared" si="116"/>
        <v>#VALUE!</v>
      </c>
      <c r="G1864" s="102" t="e">
        <f>EUR3M!AX1863</f>
        <v>#VALUE!</v>
      </c>
      <c r="H1864" s="102">
        <f>EUR3M!AY1863</f>
        <v>1.4486776685476929E-2</v>
      </c>
      <c r="I1864" s="220" t="e">
        <f t="shared" si="117"/>
        <v>#VALUE!</v>
      </c>
      <c r="J1864" s="102" t="e">
        <f>EUR6M!AX1863</f>
        <v>#VALUE!</v>
      </c>
      <c r="K1864" s="102">
        <f>EUR6M!AY1863</f>
        <v>1.4578914500404435E-2</v>
      </c>
      <c r="L1864" s="220" t="e">
        <f t="shared" si="118"/>
        <v>#VALUE!</v>
      </c>
      <c r="M1864" s="102" t="e">
        <f>EUR1Y!AX1863</f>
        <v>#VALUE!</v>
      </c>
      <c r="N1864" s="102">
        <f>EUR1Y!AY1863</f>
        <v>1.494535136642907E-2</v>
      </c>
      <c r="O1864" s="220" t="e">
        <f t="shared" si="119"/>
        <v>#VALUE!</v>
      </c>
    </row>
    <row r="1865" spans="1:15" x14ac:dyDescent="0.2">
      <c r="A1865" s="57" t="s">
        <v>44</v>
      </c>
      <c r="B1865" s="219">
        <f>_xll.qlInterestRateIndexFixingDate(IborIndex&amp;"6M",C1865,Trigger)</f>
        <v>52359</v>
      </c>
      <c r="C1865" s="219">
        <f>_xll.qlCalendarAdvance(Calendar,C1864,A1865,"f",,Trigger)</f>
        <v>52363</v>
      </c>
      <c r="D1865" s="102" t="e">
        <f>EUR1M!AP1864</f>
        <v>#VALUE!</v>
      </c>
      <c r="E1865" s="102">
        <f>EUR1M!AQ1864</f>
        <v>1.4155227463579778E-2</v>
      </c>
      <c r="F1865" s="220" t="e">
        <f t="shared" si="116"/>
        <v>#VALUE!</v>
      </c>
      <c r="G1865" s="102" t="e">
        <f>EUR3M!AX1864</f>
        <v>#VALUE!</v>
      </c>
      <c r="H1865" s="102">
        <f>EUR3M!AY1864</f>
        <v>1.4487459134427323E-2</v>
      </c>
      <c r="I1865" s="220" t="e">
        <f t="shared" si="117"/>
        <v>#VALUE!</v>
      </c>
      <c r="J1865" s="102" t="e">
        <f>EUR6M!AX1864</f>
        <v>#VALUE!</v>
      </c>
      <c r="K1865" s="102">
        <f>EUR6M!AY1864</f>
        <v>1.4578289023002091E-2</v>
      </c>
      <c r="L1865" s="220" t="e">
        <f t="shared" si="118"/>
        <v>#VALUE!</v>
      </c>
      <c r="M1865" s="102" t="e">
        <f>EUR1Y!AX1864</f>
        <v>#VALUE!</v>
      </c>
      <c r="N1865" s="102">
        <f>EUR1Y!AY1864</f>
        <v>1.4945399439507196E-2</v>
      </c>
      <c r="O1865" s="220" t="e">
        <f t="shared" si="119"/>
        <v>#VALUE!</v>
      </c>
    </row>
    <row r="1866" spans="1:15" x14ac:dyDescent="0.2">
      <c r="A1866" s="57" t="s">
        <v>44</v>
      </c>
      <c r="B1866" s="219">
        <f>_xll.qlInterestRateIndexFixingDate(IborIndex&amp;"6M",C1866,Trigger)</f>
        <v>52366</v>
      </c>
      <c r="C1866" s="219">
        <f>_xll.qlCalendarAdvance(Calendar,C1865,A1866,"f",,Trigger)</f>
        <v>52370</v>
      </c>
      <c r="D1866" s="102" t="e">
        <f>EUR1M!AP1865</f>
        <v>#VALUE!</v>
      </c>
      <c r="E1866" s="102">
        <f>EUR1M!AQ1865</f>
        <v>1.4155827061206327E-2</v>
      </c>
      <c r="F1866" s="220" t="e">
        <f t="shared" si="116"/>
        <v>#VALUE!</v>
      </c>
      <c r="G1866" s="102" t="e">
        <f>EUR3M!AX1865</f>
        <v>#VALUE!</v>
      </c>
      <c r="H1866" s="102">
        <f>EUR3M!AY1865</f>
        <v>1.4488128701407444E-2</v>
      </c>
      <c r="I1866" s="220" t="e">
        <f t="shared" si="117"/>
        <v>#VALUE!</v>
      </c>
      <c r="J1866" s="102" t="e">
        <f>EUR6M!AX1865</f>
        <v>#VALUE!</v>
      </c>
      <c r="K1866" s="102">
        <f>EUR6M!AY1865</f>
        <v>1.4577640526170802E-2</v>
      </c>
      <c r="L1866" s="220" t="e">
        <f t="shared" si="118"/>
        <v>#VALUE!</v>
      </c>
      <c r="M1866" s="102" t="e">
        <f>EUR1Y!AX1865</f>
        <v>#VALUE!</v>
      </c>
      <c r="N1866" s="102">
        <f>EUR1Y!AY1865</f>
        <v>1.4945439343322015E-2</v>
      </c>
      <c r="O1866" s="220" t="e">
        <f t="shared" si="119"/>
        <v>#VALUE!</v>
      </c>
    </row>
    <row r="1867" spans="1:15" x14ac:dyDescent="0.2">
      <c r="A1867" s="57" t="s">
        <v>44</v>
      </c>
      <c r="B1867" s="219">
        <f>_xll.qlInterestRateIndexFixingDate(IborIndex&amp;"6M",C1867,Trigger)</f>
        <v>52373</v>
      </c>
      <c r="C1867" s="219">
        <f>_xll.qlCalendarAdvance(Calendar,C1866,A1867,"f",,Trigger)</f>
        <v>52377</v>
      </c>
      <c r="D1867" s="102" t="e">
        <f>EUR1M!AP1866</f>
        <v>#VALUE!</v>
      </c>
      <c r="E1867" s="102">
        <f>EUR1M!AQ1866</f>
        <v>1.415641395316386E-2</v>
      </c>
      <c r="F1867" s="220" t="e">
        <f t="shared" si="116"/>
        <v>#VALUE!</v>
      </c>
      <c r="G1867" s="102" t="e">
        <f>EUR3M!AX1866</f>
        <v>#VALUE!</v>
      </c>
      <c r="H1867" s="102">
        <f>EUR3M!AY1866</f>
        <v>1.4488785357838414E-2</v>
      </c>
      <c r="I1867" s="220" t="e">
        <f t="shared" si="117"/>
        <v>#VALUE!</v>
      </c>
      <c r="J1867" s="102" t="e">
        <f>EUR6M!AX1866</f>
        <v>#VALUE!</v>
      </c>
      <c r="K1867" s="102">
        <f>EUR6M!AY1866</f>
        <v>1.4576968958844321E-2</v>
      </c>
      <c r="L1867" s="220" t="e">
        <f t="shared" si="118"/>
        <v>#VALUE!</v>
      </c>
      <c r="M1867" s="102" t="e">
        <f>EUR1Y!AX1866</f>
        <v>#VALUE!</v>
      </c>
      <c r="N1867" s="102">
        <f>EUR1Y!AY1866</f>
        <v>1.4945471061026564E-2</v>
      </c>
      <c r="O1867" s="220" t="e">
        <f t="shared" si="119"/>
        <v>#VALUE!</v>
      </c>
    </row>
    <row r="1868" spans="1:15" x14ac:dyDescent="0.2">
      <c r="A1868" s="57" t="s">
        <v>44</v>
      </c>
      <c r="B1868" s="219">
        <f>_xll.qlInterestRateIndexFixingDate(IborIndex&amp;"6M",C1868,Trigger)</f>
        <v>52380</v>
      </c>
      <c r="C1868" s="219">
        <f>_xll.qlCalendarAdvance(Calendar,C1867,A1868,"f",,Trigger)</f>
        <v>52384</v>
      </c>
      <c r="D1868" s="102" t="e">
        <f>EUR1M!AP1867</f>
        <v>#VALUE!</v>
      </c>
      <c r="E1868" s="102">
        <f>EUR1M!AQ1867</f>
        <v>1.4156988114464863E-2</v>
      </c>
      <c r="F1868" s="220" t="e">
        <f t="shared" si="116"/>
        <v>#VALUE!</v>
      </c>
      <c r="G1868" s="102" t="e">
        <f>EUR3M!AX1867</f>
        <v>#VALUE!</v>
      </c>
      <c r="H1868" s="102">
        <f>EUR3M!AY1867</f>
        <v>1.4489429075141353E-2</v>
      </c>
      <c r="I1868" s="220" t="e">
        <f t="shared" si="117"/>
        <v>#VALUE!</v>
      </c>
      <c r="J1868" s="102" t="e">
        <f>EUR6M!AX1867</f>
        <v>#VALUE!</v>
      </c>
      <c r="K1868" s="102">
        <f>EUR6M!AY1867</f>
        <v>1.4575563830240845E-2</v>
      </c>
      <c r="L1868" s="220" t="e">
        <f t="shared" si="118"/>
        <v>#VALUE!</v>
      </c>
      <c r="M1868" s="102" t="e">
        <f>EUR1Y!AX1867</f>
        <v>#VALUE!</v>
      </c>
      <c r="N1868" s="102">
        <f>EUR1Y!AY1867</f>
        <v>1.4945494575775192E-2</v>
      </c>
      <c r="O1868" s="220" t="e">
        <f t="shared" si="119"/>
        <v>#VALUE!</v>
      </c>
    </row>
    <row r="1869" spans="1:15" x14ac:dyDescent="0.2">
      <c r="A1869" s="57" t="s">
        <v>44</v>
      </c>
      <c r="B1869" s="219">
        <f>_xll.qlInterestRateIndexFixingDate(IborIndex&amp;"6M",C1869,Trigger)</f>
        <v>52387</v>
      </c>
      <c r="C1869" s="219">
        <f>_xll.qlCalendarAdvance(Calendar,C1868,A1869,"f",,Trigger)</f>
        <v>52391</v>
      </c>
      <c r="D1869" s="102" t="e">
        <f>EUR1M!AP1868</f>
        <v>#VALUE!</v>
      </c>
      <c r="E1869" s="102">
        <f>EUR1M!AQ1868</f>
        <v>1.4157549520114332E-2</v>
      </c>
      <c r="F1869" s="220" t="e">
        <f t="shared" si="116"/>
        <v>#VALUE!</v>
      </c>
      <c r="G1869" s="102" t="e">
        <f>EUR3M!AX1868</f>
        <v>#VALUE!</v>
      </c>
      <c r="H1869" s="102">
        <f>EUR3M!AY1868</f>
        <v>1.4490059824735647E-2</v>
      </c>
      <c r="I1869" s="220" t="e">
        <f t="shared" si="117"/>
        <v>#VALUE!</v>
      </c>
      <c r="J1869" s="102" t="e">
        <f>EUR6M!AX1868</f>
        <v>#VALUE!</v>
      </c>
      <c r="K1869" s="102">
        <f>EUR6M!AY1868</f>
        <v>1.4574851072933243E-2</v>
      </c>
      <c r="L1869" s="220" t="e">
        <f t="shared" si="118"/>
        <v>#VALUE!</v>
      </c>
      <c r="M1869" s="102" t="e">
        <f>EUR1Y!AX1868</f>
        <v>#VALUE!</v>
      </c>
      <c r="N1869" s="102">
        <f>EUR1Y!AY1868</f>
        <v>1.4945509870722021E-2</v>
      </c>
      <c r="O1869" s="220" t="e">
        <f t="shared" si="119"/>
        <v>#VALUE!</v>
      </c>
    </row>
    <row r="1870" spans="1:15" x14ac:dyDescent="0.2">
      <c r="A1870" s="57" t="s">
        <v>44</v>
      </c>
      <c r="B1870" s="219">
        <f>_xll.qlInterestRateIndexFixingDate(IborIndex&amp;"6M",C1870,Trigger)</f>
        <v>52394</v>
      </c>
      <c r="C1870" s="219">
        <f>_xll.qlCalendarAdvance(Calendar,C1869,A1870,"f",,Trigger)</f>
        <v>52398</v>
      </c>
      <c r="D1870" s="102" t="e">
        <f>EUR1M!AP1869</f>
        <v>#VALUE!</v>
      </c>
      <c r="E1870" s="102">
        <f>EUR1M!AQ1869</f>
        <v>1.4158098145117259E-2</v>
      </c>
      <c r="F1870" s="220" t="e">
        <f t="shared" si="116"/>
        <v>#VALUE!</v>
      </c>
      <c r="G1870" s="102" t="e">
        <f>EUR3M!AX1869</f>
        <v>#VALUE!</v>
      </c>
      <c r="H1870" s="102">
        <f>EUR3M!AY1869</f>
        <v>1.4490677578043286E-2</v>
      </c>
      <c r="I1870" s="220" t="e">
        <f t="shared" si="117"/>
        <v>#VALUE!</v>
      </c>
      <c r="J1870" s="102" t="e">
        <f>EUR6M!AX1869</f>
        <v>#VALUE!</v>
      </c>
      <c r="K1870" s="102">
        <f>EUR6M!AY1869</f>
        <v>1.4574115105684569E-2</v>
      </c>
      <c r="L1870" s="220" t="e">
        <f t="shared" si="118"/>
        <v>#VALUE!</v>
      </c>
      <c r="M1870" s="102" t="e">
        <f>EUR1Y!AX1869</f>
        <v>#VALUE!</v>
      </c>
      <c r="N1870" s="102">
        <f>EUR1Y!AY1869</f>
        <v>1.4945516929021836E-2</v>
      </c>
      <c r="O1870" s="220" t="e">
        <f t="shared" si="119"/>
        <v>#VALUE!</v>
      </c>
    </row>
    <row r="1871" spans="1:15" x14ac:dyDescent="0.2">
      <c r="A1871" s="57" t="s">
        <v>44</v>
      </c>
      <c r="B1871" s="219">
        <f>_xll.qlInterestRateIndexFixingDate(IborIndex&amp;"6M",C1871,Trigger)</f>
        <v>52401</v>
      </c>
      <c r="C1871" s="219">
        <f>_xll.qlCalendarAdvance(Calendar,C1870,A1871,"f",,Trigger)</f>
        <v>52405</v>
      </c>
      <c r="D1871" s="102" t="e">
        <f>EUR1M!AP1870</f>
        <v>#VALUE!</v>
      </c>
      <c r="E1871" s="102">
        <f>EUR1M!AQ1870</f>
        <v>1.4158633964483636E-2</v>
      </c>
      <c r="F1871" s="220" t="e">
        <f t="shared" si="116"/>
        <v>#VALUE!</v>
      </c>
      <c r="G1871" s="102" t="e">
        <f>EUR3M!AX1870</f>
        <v>#VALUE!</v>
      </c>
      <c r="H1871" s="102">
        <f>EUR3M!AY1870</f>
        <v>1.4491282306486259E-2</v>
      </c>
      <c r="I1871" s="220" t="e">
        <f t="shared" si="117"/>
        <v>#VALUE!</v>
      </c>
      <c r="J1871" s="102" t="e">
        <f>EUR6M!AX1870</f>
        <v>#VALUE!</v>
      </c>
      <c r="K1871" s="102">
        <f>EUR6M!AY1870</f>
        <v>1.457405096330708E-2</v>
      </c>
      <c r="L1871" s="220" t="e">
        <f t="shared" si="118"/>
        <v>#VALUE!</v>
      </c>
      <c r="M1871" s="102" t="e">
        <f>EUR1Y!AX1870</f>
        <v>#VALUE!</v>
      </c>
      <c r="N1871" s="102">
        <f>EUR1Y!AY1870</f>
        <v>1.4945515733828544E-2</v>
      </c>
      <c r="O1871" s="220" t="e">
        <f t="shared" si="119"/>
        <v>#VALUE!</v>
      </c>
    </row>
    <row r="1872" spans="1:15" x14ac:dyDescent="0.2">
      <c r="A1872" s="57" t="s">
        <v>44</v>
      </c>
      <c r="B1872" s="219">
        <f>_xll.qlInterestRateIndexFixingDate(IborIndex&amp;"6M",C1872,Trigger)</f>
        <v>52408</v>
      </c>
      <c r="C1872" s="219">
        <f>_xll.qlCalendarAdvance(Calendar,C1871,A1872,"f",,Trigger)</f>
        <v>52412</v>
      </c>
      <c r="D1872" s="102" t="e">
        <f>EUR1M!AP1871</f>
        <v>#VALUE!</v>
      </c>
      <c r="E1872" s="102">
        <f>EUR1M!AQ1871</f>
        <v>1.4159156953223451E-2</v>
      </c>
      <c r="F1872" s="220" t="e">
        <f t="shared" si="116"/>
        <v>#VALUE!</v>
      </c>
      <c r="G1872" s="102" t="e">
        <f>EUR3M!AX1871</f>
        <v>#VALUE!</v>
      </c>
      <c r="H1872" s="102">
        <f>EUR3M!AY1871</f>
        <v>1.4491873981484819E-2</v>
      </c>
      <c r="I1872" s="220" t="e">
        <f t="shared" si="117"/>
        <v>#VALUE!</v>
      </c>
      <c r="J1872" s="102" t="e">
        <f>EUR6M!AX1871</f>
        <v>#VALUE!</v>
      </c>
      <c r="K1872" s="102">
        <f>EUR6M!AY1871</f>
        <v>1.4573263277550029E-2</v>
      </c>
      <c r="L1872" s="220" t="e">
        <f t="shared" si="118"/>
        <v>#VALUE!</v>
      </c>
      <c r="M1872" s="102" t="e">
        <f>EUR1Y!AX1871</f>
        <v>#VALUE!</v>
      </c>
      <c r="N1872" s="102">
        <f>EUR1Y!AY1871</f>
        <v>1.4945506268297793E-2</v>
      </c>
      <c r="O1872" s="220" t="e">
        <f t="shared" si="119"/>
        <v>#VALUE!</v>
      </c>
    </row>
    <row r="1873" spans="1:15" x14ac:dyDescent="0.2">
      <c r="A1873" s="57" t="s">
        <v>44</v>
      </c>
      <c r="B1873" s="219">
        <f>_xll.qlInterestRateIndexFixingDate(IborIndex&amp;"6M",C1873,Trigger)</f>
        <v>52415</v>
      </c>
      <c r="C1873" s="219">
        <f>_xll.qlCalendarAdvance(Calendar,C1872,A1873,"f",,Trigger)</f>
        <v>52419</v>
      </c>
      <c r="D1873" s="102" t="e">
        <f>EUR1M!AP1872</f>
        <v>#VALUE!</v>
      </c>
      <c r="E1873" s="102">
        <f>EUR1M!AQ1872</f>
        <v>1.41596670863392E-2</v>
      </c>
      <c r="F1873" s="220" t="e">
        <f t="shared" si="116"/>
        <v>#VALUE!</v>
      </c>
      <c r="G1873" s="102" t="e">
        <f>EUR3M!AX1872</f>
        <v>#VALUE!</v>
      </c>
      <c r="H1873" s="102">
        <f>EUR3M!AY1872</f>
        <v>1.449245257446009E-2</v>
      </c>
      <c r="I1873" s="220" t="e">
        <f t="shared" si="117"/>
        <v>#VALUE!</v>
      </c>
      <c r="J1873" s="102" t="e">
        <f>EUR6M!AX1872</f>
        <v>#VALUE!</v>
      </c>
      <c r="K1873" s="102">
        <f>EUR6M!AY1872</f>
        <v>1.4572452214922647E-2</v>
      </c>
      <c r="L1873" s="220" t="e">
        <f t="shared" si="118"/>
        <v>#VALUE!</v>
      </c>
      <c r="M1873" s="102" t="e">
        <f>EUR1Y!AX1872</f>
        <v>#VALUE!</v>
      </c>
      <c r="N1873" s="102">
        <f>EUR1Y!AY1872</f>
        <v>1.494548851558393E-2</v>
      </c>
      <c r="O1873" s="220" t="e">
        <f t="shared" si="119"/>
        <v>#VALUE!</v>
      </c>
    </row>
    <row r="1874" spans="1:15" x14ac:dyDescent="0.2">
      <c r="A1874" s="57" t="s">
        <v>44</v>
      </c>
      <c r="B1874" s="219">
        <f>_xll.qlInterestRateIndexFixingDate(IborIndex&amp;"6M",C1874,Trigger)</f>
        <v>52422</v>
      </c>
      <c r="C1874" s="219">
        <f>_xll.qlCalendarAdvance(Calendar,C1873,A1874,"f",,Trigger)</f>
        <v>52426</v>
      </c>
      <c r="D1874" s="102" t="e">
        <f>EUR1M!AP1873</f>
        <v>#VALUE!</v>
      </c>
      <c r="E1874" s="102">
        <f>EUR1M!AQ1873</f>
        <v>1.4160164338835879E-2</v>
      </c>
      <c r="F1874" s="220" t="e">
        <f t="shared" si="116"/>
        <v>#VALUE!</v>
      </c>
      <c r="G1874" s="102" t="e">
        <f>EUR3M!AX1873</f>
        <v>#VALUE!</v>
      </c>
      <c r="H1874" s="102">
        <f>EUR3M!AY1873</f>
        <v>1.4493018056835798E-2</v>
      </c>
      <c r="I1874" s="220" t="e">
        <f t="shared" si="117"/>
        <v>#VALUE!</v>
      </c>
      <c r="J1874" s="102" t="e">
        <f>EUR6M!AX1873</f>
        <v>#VALUE!</v>
      </c>
      <c r="K1874" s="102">
        <f>EUR6M!AY1873</f>
        <v>1.4571617724365132E-2</v>
      </c>
      <c r="L1874" s="220" t="e">
        <f t="shared" si="118"/>
        <v>#VALUE!</v>
      </c>
      <c r="M1874" s="102" t="e">
        <f>EUR1Y!AX1873</f>
        <v>#VALUE!</v>
      </c>
      <c r="N1874" s="102">
        <f>EUR1Y!AY1873</f>
        <v>1.4945462458842816E-2</v>
      </c>
      <c r="O1874" s="220" t="e">
        <f t="shared" si="119"/>
        <v>#VALUE!</v>
      </c>
    </row>
    <row r="1875" spans="1:15" x14ac:dyDescent="0.2">
      <c r="A1875" s="57" t="s">
        <v>44</v>
      </c>
      <c r="B1875" s="219">
        <f>_xll.qlInterestRateIndexFixingDate(IborIndex&amp;"6M",C1875,Trigger)</f>
        <v>52429</v>
      </c>
      <c r="C1875" s="219">
        <f>_xll.qlCalendarAdvance(Calendar,C1874,A1875,"f",,Trigger)</f>
        <v>52433</v>
      </c>
      <c r="D1875" s="102" t="e">
        <f>EUR1M!AP1874</f>
        <v>#VALUE!</v>
      </c>
      <c r="E1875" s="102">
        <f>EUR1M!AQ1874</f>
        <v>1.4160648685725974E-2</v>
      </c>
      <c r="F1875" s="220" t="e">
        <f t="shared" si="116"/>
        <v>#VALUE!</v>
      </c>
      <c r="G1875" s="102" t="e">
        <f>EUR3M!AX1874</f>
        <v>#VALUE!</v>
      </c>
      <c r="H1875" s="102">
        <f>EUR3M!AY1874</f>
        <v>1.4493570400031327E-2</v>
      </c>
      <c r="I1875" s="220" t="e">
        <f t="shared" si="117"/>
        <v>#VALUE!</v>
      </c>
      <c r="J1875" s="102" t="e">
        <f>EUR6M!AX1874</f>
        <v>#VALUE!</v>
      </c>
      <c r="K1875" s="102">
        <f>EUR6M!AY1874</f>
        <v>1.4570759754818112E-2</v>
      </c>
      <c r="L1875" s="220" t="e">
        <f t="shared" si="118"/>
        <v>#VALUE!</v>
      </c>
      <c r="M1875" s="102" t="e">
        <f>EUR1Y!AX1874</f>
        <v>#VALUE!</v>
      </c>
      <c r="N1875" s="102">
        <f>EUR1Y!AY1874</f>
        <v>1.4945428081229452E-2</v>
      </c>
      <c r="O1875" s="220" t="e">
        <f t="shared" si="119"/>
        <v>#VALUE!</v>
      </c>
    </row>
    <row r="1876" spans="1:15" x14ac:dyDescent="0.2">
      <c r="A1876" s="57" t="s">
        <v>44</v>
      </c>
      <c r="B1876" s="219">
        <f>_xll.qlInterestRateIndexFixingDate(IborIndex&amp;"6M",C1876,Trigger)</f>
        <v>52436</v>
      </c>
      <c r="C1876" s="219">
        <f>_xll.qlCalendarAdvance(Calendar,C1875,A1876,"f",,Trigger)</f>
        <v>52440</v>
      </c>
      <c r="D1876" s="102" t="e">
        <f>EUR1M!AP1875</f>
        <v>#VALUE!</v>
      </c>
      <c r="E1876" s="102">
        <f>EUR1M!AQ1875</f>
        <v>1.4161120102014479E-2</v>
      </c>
      <c r="F1876" s="220" t="e">
        <f t="shared" si="116"/>
        <v>#VALUE!</v>
      </c>
      <c r="G1876" s="102" t="e">
        <f>EUR3M!AX1875</f>
        <v>#VALUE!</v>
      </c>
      <c r="H1876" s="102">
        <f>EUR3M!AY1875</f>
        <v>1.4494109575470406E-2</v>
      </c>
      <c r="I1876" s="220" t="e">
        <f t="shared" si="117"/>
        <v>#VALUE!</v>
      </c>
      <c r="J1876" s="102" t="e">
        <f>EUR6M!AX1875</f>
        <v>#VALUE!</v>
      </c>
      <c r="K1876" s="102">
        <f>EUR6M!AY1875</f>
        <v>1.4569209034324255E-2</v>
      </c>
      <c r="L1876" s="220" t="e">
        <f t="shared" si="118"/>
        <v>#VALUE!</v>
      </c>
      <c r="M1876" s="102" t="e">
        <f>EUR1Y!AX1875</f>
        <v>#VALUE!</v>
      </c>
      <c r="N1876" s="102">
        <f>EUR1Y!AY1875</f>
        <v>1.4944484890452532E-2</v>
      </c>
      <c r="O1876" s="220" t="e">
        <f t="shared" si="119"/>
        <v>#VALUE!</v>
      </c>
    </row>
    <row r="1877" spans="1:15" x14ac:dyDescent="0.2">
      <c r="A1877" s="57" t="s">
        <v>44</v>
      </c>
      <c r="B1877" s="219">
        <f>_xll.qlInterestRateIndexFixingDate(IborIndex&amp;"6M",C1877,Trigger)</f>
        <v>52443</v>
      </c>
      <c r="C1877" s="219">
        <f>_xll.qlCalendarAdvance(Calendar,C1876,A1877,"f",,Trigger)</f>
        <v>52447</v>
      </c>
      <c r="D1877" s="102" t="e">
        <f>EUR1M!AP1876</f>
        <v>#VALUE!</v>
      </c>
      <c r="E1877" s="102">
        <f>EUR1M!AQ1876</f>
        <v>1.4161578562708887E-2</v>
      </c>
      <c r="F1877" s="220" t="e">
        <f t="shared" si="116"/>
        <v>#VALUE!</v>
      </c>
      <c r="G1877" s="102" t="e">
        <f>EUR3M!AX1876</f>
        <v>#VALUE!</v>
      </c>
      <c r="H1877" s="102">
        <f>EUR3M!AY1876</f>
        <v>1.4494635554572418E-2</v>
      </c>
      <c r="I1877" s="220" t="e">
        <f t="shared" si="117"/>
        <v>#VALUE!</v>
      </c>
      <c r="J1877" s="102" t="e">
        <f>EUR6M!AX1876</f>
        <v>#VALUE!</v>
      </c>
      <c r="K1877" s="102">
        <f>EUR6M!AY1876</f>
        <v>1.4568973174526661E-2</v>
      </c>
      <c r="L1877" s="220" t="e">
        <f t="shared" si="118"/>
        <v>#VALUE!</v>
      </c>
      <c r="M1877" s="102" t="e">
        <f>EUR1Y!AX1876</f>
        <v>#VALUE!</v>
      </c>
      <c r="N1877" s="102">
        <f>EUR1Y!AY1876</f>
        <v>1.4945334296009862E-2</v>
      </c>
      <c r="O1877" s="220" t="e">
        <f t="shared" si="119"/>
        <v>#VALUE!</v>
      </c>
    </row>
    <row r="1878" spans="1:15" x14ac:dyDescent="0.2">
      <c r="A1878" s="57" t="s">
        <v>44</v>
      </c>
      <c r="B1878" s="219">
        <f>_xll.qlInterestRateIndexFixingDate(IborIndex&amp;"6M",C1878,Trigger)</f>
        <v>52450</v>
      </c>
      <c r="C1878" s="219">
        <f>_xll.qlCalendarAdvance(Calendar,C1877,A1878,"f",,Trigger)</f>
        <v>52454</v>
      </c>
      <c r="D1878" s="102" t="e">
        <f>EUR1M!AP1877</f>
        <v>#VALUE!</v>
      </c>
      <c r="E1878" s="102">
        <f>EUR1M!AQ1877</f>
        <v>1.4162024042819188E-2</v>
      </c>
      <c r="F1878" s="220" t="e">
        <f t="shared" si="116"/>
        <v>#VALUE!</v>
      </c>
      <c r="G1878" s="102" t="e">
        <f>EUR3M!AX1877</f>
        <v>#VALUE!</v>
      </c>
      <c r="H1878" s="102">
        <f>EUR3M!AY1877</f>
        <v>1.4495148308761091E-2</v>
      </c>
      <c r="I1878" s="220" t="e">
        <f t="shared" si="117"/>
        <v>#VALUE!</v>
      </c>
      <c r="J1878" s="102" t="e">
        <f>EUR6M!AX1877</f>
        <v>#VALUE!</v>
      </c>
      <c r="K1878" s="102">
        <f>EUR6M!AY1877</f>
        <v>1.4568044461670366E-2</v>
      </c>
      <c r="L1878" s="220" t="e">
        <f t="shared" si="118"/>
        <v>#VALUE!</v>
      </c>
      <c r="M1878" s="102" t="e">
        <f>EUR1Y!AX1877</f>
        <v>#VALUE!</v>
      </c>
      <c r="N1878" s="102">
        <f>EUR1Y!AY1877</f>
        <v>1.4945274854715366E-2</v>
      </c>
      <c r="O1878" s="220" t="e">
        <f t="shared" si="119"/>
        <v>#VALUE!</v>
      </c>
    </row>
    <row r="1879" spans="1:15" x14ac:dyDescent="0.2">
      <c r="A1879" s="57" t="s">
        <v>44</v>
      </c>
      <c r="B1879" s="219">
        <f>_xll.qlInterestRateIndexFixingDate(IborIndex&amp;"6M",C1879,Trigger)</f>
        <v>52457</v>
      </c>
      <c r="C1879" s="219">
        <f>_xll.qlCalendarAdvance(Calendar,C1878,A1879,"f",,Trigger)</f>
        <v>52461</v>
      </c>
      <c r="D1879" s="102" t="e">
        <f>EUR1M!AP1878</f>
        <v>#VALUE!</v>
      </c>
      <c r="E1879" s="102">
        <f>EUR1M!AQ1878</f>
        <v>1.4162456517345379E-2</v>
      </c>
      <c r="F1879" s="220" t="e">
        <f t="shared" si="116"/>
        <v>#VALUE!</v>
      </c>
      <c r="G1879" s="102" t="e">
        <f>EUR3M!AX1878</f>
        <v>#VALUE!</v>
      </c>
      <c r="H1879" s="102">
        <f>EUR3M!AY1878</f>
        <v>1.4495647809458417E-2</v>
      </c>
      <c r="I1879" s="220" t="e">
        <f t="shared" si="117"/>
        <v>#VALUE!</v>
      </c>
      <c r="J1879" s="102" t="e">
        <f>EUR6M!AX1878</f>
        <v>#VALUE!</v>
      </c>
      <c r="K1879" s="102">
        <f>EUR6M!AY1878</f>
        <v>1.456709206559954E-2</v>
      </c>
      <c r="L1879" s="220" t="e">
        <f t="shared" si="118"/>
        <v>#VALUE!</v>
      </c>
      <c r="M1879" s="102" t="e">
        <f>EUR1Y!AX1878</f>
        <v>#VALUE!</v>
      </c>
      <c r="N1879" s="102">
        <f>EUR1Y!AY1878</f>
        <v>1.4945207025172949E-2</v>
      </c>
      <c r="O1879" s="220" t="e">
        <f t="shared" si="119"/>
        <v>#VALUE!</v>
      </c>
    </row>
    <row r="1880" spans="1:15" x14ac:dyDescent="0.2">
      <c r="A1880" s="57" t="s">
        <v>44</v>
      </c>
      <c r="B1880" s="219">
        <f>_xll.qlInterestRateIndexFixingDate(IborIndex&amp;"6M",C1880,Trigger)</f>
        <v>52464</v>
      </c>
      <c r="C1880" s="219">
        <f>_xll.qlCalendarAdvance(Calendar,C1879,A1880,"f",,Trigger)</f>
        <v>52468</v>
      </c>
      <c r="D1880" s="102" t="e">
        <f>EUR1M!AP1879</f>
        <v>#VALUE!</v>
      </c>
      <c r="E1880" s="102">
        <f>EUR1M!AQ1879</f>
        <v>1.4162875961299948E-2</v>
      </c>
      <c r="F1880" s="220" t="e">
        <f t="shared" si="116"/>
        <v>#VALUE!</v>
      </c>
      <c r="G1880" s="102" t="e">
        <f>EUR3M!AX1879</f>
        <v>#VALUE!</v>
      </c>
      <c r="H1880" s="102">
        <f>EUR3M!AY1879</f>
        <v>1.4496134028086386E-2</v>
      </c>
      <c r="I1880" s="220" t="e">
        <f t="shared" si="117"/>
        <v>#VALUE!</v>
      </c>
      <c r="J1880" s="102" t="e">
        <f>EUR6M!AX1879</f>
        <v>#VALUE!</v>
      </c>
      <c r="K1880" s="102">
        <f>EUR6M!AY1879</f>
        <v>1.456611593526126E-2</v>
      </c>
      <c r="L1880" s="220" t="e">
        <f t="shared" si="118"/>
        <v>#VALUE!</v>
      </c>
      <c r="M1880" s="102" t="e">
        <f>EUR1Y!AX1879</f>
        <v>#VALUE!</v>
      </c>
      <c r="N1880" s="102">
        <f>EUR1Y!AY1879</f>
        <v>1.4945130790539125E-2</v>
      </c>
      <c r="O1880" s="220" t="e">
        <f t="shared" si="119"/>
        <v>#VALUE!</v>
      </c>
    </row>
    <row r="1881" spans="1:15" x14ac:dyDescent="0.2">
      <c r="A1881" s="57" t="s">
        <v>44</v>
      </c>
      <c r="B1881" s="219">
        <f>_xll.qlInterestRateIndexFixingDate(IborIndex&amp;"6M",C1881,Trigger)</f>
        <v>52471</v>
      </c>
      <c r="C1881" s="219">
        <f>_xll.qlCalendarAdvance(Calendar,C1880,A1881,"f",,Trigger)</f>
        <v>52475</v>
      </c>
      <c r="D1881" s="102" t="e">
        <f>EUR1M!AP1880</f>
        <v>#VALUE!</v>
      </c>
      <c r="E1881" s="102">
        <f>EUR1M!AQ1880</f>
        <v>1.4163282349692885E-2</v>
      </c>
      <c r="F1881" s="220" t="e">
        <f t="shared" si="116"/>
        <v>#VALUE!</v>
      </c>
      <c r="G1881" s="102" t="e">
        <f>EUR3M!AX1880</f>
        <v>#VALUE!</v>
      </c>
      <c r="H1881" s="102">
        <f>EUR3M!AY1880</f>
        <v>1.4496284162093302E-2</v>
      </c>
      <c r="I1881" s="220" t="e">
        <f t="shared" si="117"/>
        <v>#VALUE!</v>
      </c>
      <c r="J1881" s="102" t="e">
        <f>EUR6M!AX1880</f>
        <v>#VALUE!</v>
      </c>
      <c r="K1881" s="102">
        <f>EUR6M!AY1880</f>
        <v>1.4564258345465863E-2</v>
      </c>
      <c r="L1881" s="220" t="e">
        <f t="shared" si="118"/>
        <v>#VALUE!</v>
      </c>
      <c r="M1881" s="102" t="e">
        <f>EUR1Y!AX1880</f>
        <v>#VALUE!</v>
      </c>
      <c r="N1881" s="102">
        <f>EUR1Y!AY1880</f>
        <v>1.4945046133970413E-2</v>
      </c>
      <c r="O1881" s="220" t="e">
        <f t="shared" si="119"/>
        <v>#VALUE!</v>
      </c>
    </row>
    <row r="1882" spans="1:15" x14ac:dyDescent="0.2">
      <c r="A1882" s="57" t="s">
        <v>44</v>
      </c>
      <c r="B1882" s="219">
        <f>_xll.qlInterestRateIndexFixingDate(IborIndex&amp;"6M",C1882,Trigger)</f>
        <v>52478</v>
      </c>
      <c r="C1882" s="219">
        <f>_xll.qlCalendarAdvance(Calendar,C1881,A1882,"f",,Trigger)</f>
        <v>52482</v>
      </c>
      <c r="D1882" s="102" t="e">
        <f>EUR1M!AP1881</f>
        <v>#VALUE!</v>
      </c>
      <c r="E1882" s="102">
        <f>EUR1M!AQ1881</f>
        <v>1.4163675657526686E-2</v>
      </c>
      <c r="F1882" s="220" t="e">
        <f t="shared" si="116"/>
        <v>#VALUE!</v>
      </c>
      <c r="G1882" s="102" t="e">
        <f>EUR3M!AX1881</f>
        <v>#VALUE!</v>
      </c>
      <c r="H1882" s="102">
        <f>EUR3M!AY1881</f>
        <v>1.449674467053611E-2</v>
      </c>
      <c r="I1882" s="220" t="e">
        <f t="shared" si="117"/>
        <v>#VALUE!</v>
      </c>
      <c r="J1882" s="102" t="e">
        <f>EUR6M!AX1881</f>
        <v>#VALUE!</v>
      </c>
      <c r="K1882" s="102">
        <f>EUR6M!AY1881</f>
        <v>1.4563241636901052E-2</v>
      </c>
      <c r="L1882" s="220" t="e">
        <f t="shared" si="118"/>
        <v>#VALUE!</v>
      </c>
      <c r="M1882" s="102" t="e">
        <f>EUR1Y!AX1881</f>
        <v>#VALUE!</v>
      </c>
      <c r="N1882" s="102">
        <f>EUR1Y!AY1881</f>
        <v>1.4944953038623981E-2</v>
      </c>
      <c r="O1882" s="220" t="e">
        <f t="shared" si="119"/>
        <v>#VALUE!</v>
      </c>
    </row>
    <row r="1883" spans="1:15" x14ac:dyDescent="0.2">
      <c r="A1883" s="57" t="s">
        <v>44</v>
      </c>
      <c r="B1883" s="219">
        <f>_xll.qlInterestRateIndexFixingDate(IborIndex&amp;"6M",C1883,Trigger)</f>
        <v>52485</v>
      </c>
      <c r="C1883" s="219">
        <f>_xll.qlCalendarAdvance(Calendar,C1882,A1883,"f",,Trigger)</f>
        <v>52489</v>
      </c>
      <c r="D1883" s="102" t="e">
        <f>EUR1M!AP1882</f>
        <v>#VALUE!</v>
      </c>
      <c r="E1883" s="102">
        <f>EUR1M!AQ1882</f>
        <v>1.4164055859811342E-2</v>
      </c>
      <c r="F1883" s="220" t="e">
        <f t="shared" si="116"/>
        <v>#VALUE!</v>
      </c>
      <c r="G1883" s="102" t="e">
        <f>EUR3M!AX1882</f>
        <v>#VALUE!</v>
      </c>
      <c r="H1883" s="102">
        <f>EUR3M!AY1882</f>
        <v>1.4497191813754386E-2</v>
      </c>
      <c r="I1883" s="220" t="e">
        <f t="shared" si="117"/>
        <v>#VALUE!</v>
      </c>
      <c r="J1883" s="102" t="e">
        <f>EUR6M!AX1882</f>
        <v>#VALUE!</v>
      </c>
      <c r="K1883" s="102">
        <f>EUR6M!AY1882</f>
        <v>1.456220105933452E-2</v>
      </c>
      <c r="L1883" s="220" t="e">
        <f t="shared" si="118"/>
        <v>#VALUE!</v>
      </c>
      <c r="M1883" s="102" t="e">
        <f>EUR1Y!AX1882</f>
        <v>#VALUE!</v>
      </c>
      <c r="N1883" s="102">
        <f>EUR1Y!AY1882</f>
        <v>1.4944851487656782E-2</v>
      </c>
      <c r="O1883" s="220" t="e">
        <f t="shared" si="119"/>
        <v>#VALUE!</v>
      </c>
    </row>
    <row r="1884" spans="1:15" x14ac:dyDescent="0.2">
      <c r="A1884" s="57" t="s">
        <v>44</v>
      </c>
      <c r="B1884" s="219">
        <f>_xll.qlInterestRateIndexFixingDate(IborIndex&amp;"6M",C1884,Trigger)</f>
        <v>52492</v>
      </c>
      <c r="C1884" s="219">
        <f>_xll.qlCalendarAdvance(Calendar,C1883,A1884,"f",,Trigger)</f>
        <v>52496</v>
      </c>
      <c r="D1884" s="102" t="e">
        <f>EUR1M!AP1883</f>
        <v>#VALUE!</v>
      </c>
      <c r="E1884" s="102">
        <f>EUR1M!AQ1883</f>
        <v>1.4164422931551846E-2</v>
      </c>
      <c r="F1884" s="220" t="e">
        <f t="shared" si="116"/>
        <v>#VALUE!</v>
      </c>
      <c r="G1884" s="102" t="e">
        <f>EUR3M!AX1883</f>
        <v>#VALUE!</v>
      </c>
      <c r="H1884" s="102">
        <f>EUR3M!AY1883</f>
        <v>1.4497625563172307E-2</v>
      </c>
      <c r="I1884" s="220" t="e">
        <f t="shared" si="117"/>
        <v>#VALUE!</v>
      </c>
      <c r="J1884" s="102" t="e">
        <f>EUR6M!AX1883</f>
        <v>#VALUE!</v>
      </c>
      <c r="K1884" s="102">
        <f>EUR6M!AY1883</f>
        <v>1.45611365617249E-2</v>
      </c>
      <c r="L1884" s="220" t="e">
        <f t="shared" si="118"/>
        <v>#VALUE!</v>
      </c>
      <c r="M1884" s="102" t="e">
        <f>EUR1Y!AX1883</f>
        <v>#VALUE!</v>
      </c>
      <c r="N1884" s="102">
        <f>EUR1Y!AY1883</f>
        <v>1.4944741464226849E-2</v>
      </c>
      <c r="O1884" s="220" t="e">
        <f t="shared" si="119"/>
        <v>#VALUE!</v>
      </c>
    </row>
    <row r="1885" spans="1:15" x14ac:dyDescent="0.2">
      <c r="A1885" s="57" t="s">
        <v>44</v>
      </c>
      <c r="B1885" s="219">
        <f>_xll.qlInterestRateIndexFixingDate(IborIndex&amp;"6M",C1885,Trigger)</f>
        <v>52499</v>
      </c>
      <c r="C1885" s="219">
        <f>_xll.qlCalendarAdvance(Calendar,C1884,A1885,"f",,Trigger)</f>
        <v>52503</v>
      </c>
      <c r="D1885" s="102" t="e">
        <f>EUR1M!AP1884</f>
        <v>#VALUE!</v>
      </c>
      <c r="E1885" s="102">
        <f>EUR1M!AQ1884</f>
        <v>1.4164776847760685E-2</v>
      </c>
      <c r="F1885" s="220" t="e">
        <f t="shared" si="116"/>
        <v>#VALUE!</v>
      </c>
      <c r="G1885" s="102" t="e">
        <f>EUR3M!AX1884</f>
        <v>#VALUE!</v>
      </c>
      <c r="H1885" s="102">
        <f>EUR3M!AY1884</f>
        <v>1.4498045890214931E-2</v>
      </c>
      <c r="I1885" s="220" t="e">
        <f t="shared" si="117"/>
        <v>#VALUE!</v>
      </c>
      <c r="J1885" s="102" t="e">
        <f>EUR6M!AX1884</f>
        <v>#VALUE!</v>
      </c>
      <c r="K1885" s="102">
        <f>EUR6M!AY1884</f>
        <v>1.4560255687669145E-2</v>
      </c>
      <c r="L1885" s="220" t="e">
        <f t="shared" si="118"/>
        <v>#VALUE!</v>
      </c>
      <c r="M1885" s="102" t="e">
        <f>EUR1Y!AX1884</f>
        <v>#VALUE!</v>
      </c>
      <c r="N1885" s="102">
        <f>EUR1Y!AY1884</f>
        <v>1.4944622951491137E-2</v>
      </c>
      <c r="O1885" s="220" t="e">
        <f t="shared" si="119"/>
        <v>#VALUE!</v>
      </c>
    </row>
    <row r="1886" spans="1:15" x14ac:dyDescent="0.2">
      <c r="A1886" s="57" t="s">
        <v>44</v>
      </c>
      <c r="B1886" s="219">
        <f>_xll.qlInterestRateIndexFixingDate(IborIndex&amp;"6M",C1886,Trigger)</f>
        <v>52506</v>
      </c>
      <c r="C1886" s="219">
        <f>_xll.qlCalendarAdvance(Calendar,C1885,A1886,"f",,Trigger)</f>
        <v>52510</v>
      </c>
      <c r="D1886" s="102" t="e">
        <f>EUR1M!AP1885</f>
        <v>#VALUE!</v>
      </c>
      <c r="E1886" s="102">
        <f>EUR1M!AQ1885</f>
        <v>1.4165117583440356E-2</v>
      </c>
      <c r="F1886" s="220" t="e">
        <f t="shared" si="116"/>
        <v>#VALUE!</v>
      </c>
      <c r="G1886" s="102" t="e">
        <f>EUR3M!AX1885</f>
        <v>#VALUE!</v>
      </c>
      <c r="H1886" s="102">
        <f>EUR3M!AY1885</f>
        <v>1.4498770816062174E-2</v>
      </c>
      <c r="I1886" s="220" t="e">
        <f t="shared" si="117"/>
        <v>#VALUE!</v>
      </c>
      <c r="J1886" s="102" t="e">
        <f>EUR6M!AX1885</f>
        <v>#VALUE!</v>
      </c>
      <c r="K1886" s="102">
        <f>EUR6M!AY1885</f>
        <v>1.4559141418278946E-2</v>
      </c>
      <c r="L1886" s="220" t="e">
        <f t="shared" si="118"/>
        <v>#VALUE!</v>
      </c>
      <c r="M1886" s="102" t="e">
        <f>EUR1Y!AX1885</f>
        <v>#VALUE!</v>
      </c>
      <c r="N1886" s="102">
        <f>EUR1Y!AY1885</f>
        <v>1.4944495932607899E-2</v>
      </c>
      <c r="O1886" s="220" t="e">
        <f t="shared" si="119"/>
        <v>#VALUE!</v>
      </c>
    </row>
    <row r="1887" spans="1:15" x14ac:dyDescent="0.2">
      <c r="A1887" s="57" t="s">
        <v>44</v>
      </c>
      <c r="B1887" s="219">
        <f>_xll.qlInterestRateIndexFixingDate(IborIndex&amp;"6M",C1887,Trigger)</f>
        <v>52513</v>
      </c>
      <c r="C1887" s="219">
        <f>_xll.qlCalendarAdvance(Calendar,C1886,A1887,"f",,Trigger)</f>
        <v>52517</v>
      </c>
      <c r="D1887" s="102" t="e">
        <f>EUR1M!AP1886</f>
        <v>#VALUE!</v>
      </c>
      <c r="E1887" s="102">
        <f>EUR1M!AQ1886</f>
        <v>1.4165445113603348E-2</v>
      </c>
      <c r="F1887" s="220" t="e">
        <f t="shared" si="116"/>
        <v>#VALUE!</v>
      </c>
      <c r="G1887" s="102" t="e">
        <f>EUR3M!AX1886</f>
        <v>#VALUE!</v>
      </c>
      <c r="H1887" s="102">
        <f>EUR3M!AY1886</f>
        <v>1.4499163260037752E-2</v>
      </c>
      <c r="I1887" s="220" t="e">
        <f t="shared" si="117"/>
        <v>#VALUE!</v>
      </c>
      <c r="J1887" s="102" t="e">
        <f>EUR6M!AX1886</f>
        <v>#VALUE!</v>
      </c>
      <c r="K1887" s="102">
        <f>EUR6M!AY1886</f>
        <v>1.4558817544630591E-2</v>
      </c>
      <c r="L1887" s="220" t="e">
        <f t="shared" si="118"/>
        <v>#VALUE!</v>
      </c>
      <c r="M1887" s="102" t="e">
        <f>EUR1Y!AX1886</f>
        <v>#VALUE!</v>
      </c>
      <c r="N1887" s="102">
        <f>EUR1Y!AY1886</f>
        <v>1.4944360390734957E-2</v>
      </c>
      <c r="O1887" s="220" t="e">
        <f t="shared" si="119"/>
        <v>#VALUE!</v>
      </c>
    </row>
    <row r="1888" spans="1:15" x14ac:dyDescent="0.2">
      <c r="A1888" s="57" t="s">
        <v>44</v>
      </c>
      <c r="B1888" s="219">
        <f>_xll.qlInterestRateIndexFixingDate(IborIndex&amp;"6M",C1888,Trigger)</f>
        <v>52520</v>
      </c>
      <c r="C1888" s="219">
        <f>_xll.qlCalendarAdvance(Calendar,C1887,A1888,"f",,Trigger)</f>
        <v>52524</v>
      </c>
      <c r="D1888" s="102" t="e">
        <f>EUR1M!AP1887</f>
        <v>#VALUE!</v>
      </c>
      <c r="E1888" s="102">
        <f>EUR1M!AQ1887</f>
        <v>1.4165759413252155E-2</v>
      </c>
      <c r="F1888" s="220" t="e">
        <f t="shared" si="116"/>
        <v>#VALUE!</v>
      </c>
      <c r="G1888" s="102" t="e">
        <f>EUR3M!AX1887</f>
        <v>#VALUE!</v>
      </c>
      <c r="H1888" s="102">
        <f>EUR3M!AY1887</f>
        <v>1.4499542193327716E-2</v>
      </c>
      <c r="I1888" s="220" t="e">
        <f t="shared" si="117"/>
        <v>#VALUE!</v>
      </c>
      <c r="J1888" s="102" t="e">
        <f>EUR6M!AX1887</f>
        <v>#VALUE!</v>
      </c>
      <c r="K1888" s="102">
        <f>EUR6M!AY1887</f>
        <v>1.4556840595121157E-2</v>
      </c>
      <c r="L1888" s="220" t="e">
        <f t="shared" si="118"/>
        <v>#VALUE!</v>
      </c>
      <c r="M1888" s="102" t="e">
        <f>EUR1Y!AX1887</f>
        <v>#VALUE!</v>
      </c>
      <c r="N1888" s="102">
        <f>EUR1Y!AY1887</f>
        <v>1.4944216309031215E-2</v>
      </c>
      <c r="O1888" s="220" t="e">
        <f t="shared" si="119"/>
        <v>#VALUE!</v>
      </c>
    </row>
    <row r="1889" spans="1:15" x14ac:dyDescent="0.2">
      <c r="A1889" s="57" t="s">
        <v>44</v>
      </c>
      <c r="B1889" s="219">
        <f>_xll.qlInterestRateIndexFixingDate(IborIndex&amp;"6M",C1889,Trigger)</f>
        <v>52527</v>
      </c>
      <c r="C1889" s="219">
        <f>_xll.qlCalendarAdvance(Calendar,C1888,A1889,"f",,Trigger)</f>
        <v>52531</v>
      </c>
      <c r="D1889" s="102" t="e">
        <f>EUR1M!AP1888</f>
        <v>#VALUE!</v>
      </c>
      <c r="E1889" s="102">
        <f>EUR1M!AQ1888</f>
        <v>1.4166060457401763E-2</v>
      </c>
      <c r="F1889" s="220" t="e">
        <f t="shared" si="116"/>
        <v>#VALUE!</v>
      </c>
      <c r="G1889" s="102" t="e">
        <f>EUR3M!AX1888</f>
        <v>#VALUE!</v>
      </c>
      <c r="H1889" s="102">
        <f>EUR3M!AY1888</f>
        <v>1.4499907587352317E-2</v>
      </c>
      <c r="I1889" s="220" t="e">
        <f t="shared" si="117"/>
        <v>#VALUE!</v>
      </c>
      <c r="J1889" s="102" t="e">
        <f>EUR6M!AX1888</f>
        <v>#VALUE!</v>
      </c>
      <c r="K1889" s="102">
        <f>EUR6M!AY1888</f>
        <v>1.4555653939273473E-2</v>
      </c>
      <c r="L1889" s="220" t="e">
        <f t="shared" si="118"/>
        <v>#VALUE!</v>
      </c>
      <c r="M1889" s="102" t="e">
        <f>EUR1Y!AX1888</f>
        <v>#VALUE!</v>
      </c>
      <c r="N1889" s="102">
        <f>EUR1Y!AY1888</f>
        <v>1.4944063670654494E-2</v>
      </c>
      <c r="O1889" s="220" t="e">
        <f t="shared" si="119"/>
        <v>#VALUE!</v>
      </c>
    </row>
    <row r="1890" spans="1:15" x14ac:dyDescent="0.2">
      <c r="A1890" s="57" t="s">
        <v>44</v>
      </c>
      <c r="B1890" s="219">
        <f>_xll.qlInterestRateIndexFixingDate(IborIndex&amp;"6M",C1890,Trigger)</f>
        <v>52534</v>
      </c>
      <c r="C1890" s="219">
        <f>_xll.qlCalendarAdvance(Calendar,C1889,A1890,"f",,Trigger)</f>
        <v>52538</v>
      </c>
      <c r="D1890" s="102" t="e">
        <f>EUR1M!AP1889</f>
        <v>#VALUE!</v>
      </c>
      <c r="E1890" s="102">
        <f>EUR1M!AQ1889</f>
        <v>1.4166348221052172E-2</v>
      </c>
      <c r="F1890" s="220" t="e">
        <f t="shared" si="116"/>
        <v>#VALUE!</v>
      </c>
      <c r="G1890" s="102" t="e">
        <f>EUR3M!AX1889</f>
        <v>#VALUE!</v>
      </c>
      <c r="H1890" s="102">
        <f>EUR3M!AY1889</f>
        <v>1.4500259413537895E-2</v>
      </c>
      <c r="I1890" s="220" t="e">
        <f t="shared" si="117"/>
        <v>#VALUE!</v>
      </c>
      <c r="J1890" s="102" t="e">
        <f>EUR6M!AX1889</f>
        <v>#VALUE!</v>
      </c>
      <c r="K1890" s="102">
        <f>EUR6M!AY1889</f>
        <v>1.4554244396863217E-2</v>
      </c>
      <c r="L1890" s="220" t="e">
        <f t="shared" si="118"/>
        <v>#VALUE!</v>
      </c>
      <c r="M1890" s="102" t="e">
        <f>EUR1Y!AX1889</f>
        <v>#VALUE!</v>
      </c>
      <c r="N1890" s="102">
        <f>EUR1Y!AY1889</f>
        <v>1.4943902458763701E-2</v>
      </c>
      <c r="O1890" s="220" t="e">
        <f t="shared" si="119"/>
        <v>#VALUE!</v>
      </c>
    </row>
    <row r="1891" spans="1:15" x14ac:dyDescent="0.2">
      <c r="A1891" s="57" t="s">
        <v>44</v>
      </c>
      <c r="B1891" s="219">
        <f>_xll.qlInterestRateIndexFixingDate(IborIndex&amp;"6M",C1891,Trigger)</f>
        <v>52541</v>
      </c>
      <c r="C1891" s="219">
        <f>_xll.qlCalendarAdvance(Calendar,C1890,A1891,"f",,Trigger)</f>
        <v>52545</v>
      </c>
      <c r="D1891" s="102" t="e">
        <f>EUR1M!AP1890</f>
        <v>#VALUE!</v>
      </c>
      <c r="E1891" s="102">
        <f>EUR1M!AQ1890</f>
        <v>1.4166622679215868E-2</v>
      </c>
      <c r="F1891" s="220" t="e">
        <f t="shared" si="116"/>
        <v>#VALUE!</v>
      </c>
      <c r="G1891" s="102" t="e">
        <f>EUR3M!AX1890</f>
        <v>#VALUE!</v>
      </c>
      <c r="H1891" s="102">
        <f>EUR3M!AY1890</f>
        <v>1.4500597643308173E-2</v>
      </c>
      <c r="I1891" s="220" t="e">
        <f t="shared" si="117"/>
        <v>#VALUE!</v>
      </c>
      <c r="J1891" s="102" t="e">
        <f>EUR6M!AX1890</f>
        <v>#VALUE!</v>
      </c>
      <c r="K1891" s="102">
        <f>EUR6M!AY1890</f>
        <v>1.45530110298279E-2</v>
      </c>
      <c r="L1891" s="220" t="e">
        <f t="shared" si="118"/>
        <v>#VALUE!</v>
      </c>
      <c r="M1891" s="102" t="e">
        <f>EUR1Y!AX1890</f>
        <v>#VALUE!</v>
      </c>
      <c r="N1891" s="102">
        <f>EUR1Y!AY1890</f>
        <v>1.494373265651861E-2</v>
      </c>
      <c r="O1891" s="220" t="e">
        <f t="shared" si="119"/>
        <v>#VALUE!</v>
      </c>
    </row>
    <row r="1892" spans="1:15" x14ac:dyDescent="0.2">
      <c r="A1892" s="57" t="s">
        <v>44</v>
      </c>
      <c r="B1892" s="219">
        <f>_xll.qlInterestRateIndexFixingDate(IborIndex&amp;"6M",C1892,Trigger)</f>
        <v>52548</v>
      </c>
      <c r="C1892" s="219">
        <f>_xll.qlCalendarAdvance(Calendar,C1891,A1892,"f",,Trigger)</f>
        <v>52552</v>
      </c>
      <c r="D1892" s="102" t="e">
        <f>EUR1M!AP1891</f>
        <v>#VALUE!</v>
      </c>
      <c r="E1892" s="102">
        <f>EUR1M!AQ1891</f>
        <v>1.4166883806897845E-2</v>
      </c>
      <c r="F1892" s="220" t="e">
        <f t="shared" si="116"/>
        <v>#VALUE!</v>
      </c>
      <c r="G1892" s="102" t="e">
        <f>EUR3M!AX1891</f>
        <v>#VALUE!</v>
      </c>
      <c r="H1892" s="102">
        <f>EUR3M!AY1891</f>
        <v>1.4500922248086013E-2</v>
      </c>
      <c r="I1892" s="220" t="e">
        <f t="shared" si="117"/>
        <v>#VALUE!</v>
      </c>
      <c r="J1892" s="102" t="e">
        <f>EUR6M!AX1891</f>
        <v>#VALUE!</v>
      </c>
      <c r="K1892" s="102">
        <f>EUR6M!AY1891</f>
        <v>1.4551753334441822E-2</v>
      </c>
      <c r="L1892" s="220" t="e">
        <f t="shared" si="118"/>
        <v>#VALUE!</v>
      </c>
      <c r="M1892" s="102" t="e">
        <f>EUR1Y!AX1891</f>
        <v>#VALUE!</v>
      </c>
      <c r="N1892" s="102">
        <f>EUR1Y!AY1891</f>
        <v>1.4943554247077695E-2</v>
      </c>
      <c r="O1892" s="220" t="e">
        <f t="shared" si="119"/>
        <v>#VALUE!</v>
      </c>
    </row>
    <row r="1893" spans="1:15" x14ac:dyDescent="0.2">
      <c r="A1893" s="57" t="s">
        <v>44</v>
      </c>
      <c r="B1893" s="219">
        <f>_xll.qlInterestRateIndexFixingDate(IborIndex&amp;"6M",C1893,Trigger)</f>
        <v>52555</v>
      </c>
      <c r="C1893" s="219">
        <f>_xll.qlCalendarAdvance(Calendar,C1892,A1893,"f",,Trigger)</f>
        <v>52559</v>
      </c>
      <c r="D1893" s="102" t="e">
        <f>EUR1M!AP1892</f>
        <v>#VALUE!</v>
      </c>
      <c r="E1893" s="102">
        <f>EUR1M!AQ1892</f>
        <v>1.4167131579108094E-2</v>
      </c>
      <c r="F1893" s="220" t="e">
        <f t="shared" si="116"/>
        <v>#VALUE!</v>
      </c>
      <c r="G1893" s="102" t="e">
        <f>EUR3M!AX1892</f>
        <v>#VALUE!</v>
      </c>
      <c r="H1893" s="102">
        <f>EUR3M!AY1892</f>
        <v>1.4501233199292534E-2</v>
      </c>
      <c r="I1893" s="220" t="e">
        <f t="shared" si="117"/>
        <v>#VALUE!</v>
      </c>
      <c r="J1893" s="102" t="e">
        <f>EUR6M!AX1892</f>
        <v>#VALUE!</v>
      </c>
      <c r="K1893" s="102">
        <f>EUR6M!AY1892</f>
        <v>1.4550471259670201E-2</v>
      </c>
      <c r="L1893" s="220" t="e">
        <f t="shared" si="118"/>
        <v>#VALUE!</v>
      </c>
      <c r="M1893" s="102" t="e">
        <f>EUR1Y!AX1892</f>
        <v>#VALUE!</v>
      </c>
      <c r="N1893" s="102">
        <f>EUR1Y!AY1892</f>
        <v>1.4943367213600726E-2</v>
      </c>
      <c r="O1893" s="220" t="e">
        <f t="shared" si="119"/>
        <v>#VALUE!</v>
      </c>
    </row>
    <row r="1894" spans="1:15" x14ac:dyDescent="0.2">
      <c r="A1894" s="57" t="s">
        <v>44</v>
      </c>
      <c r="B1894" s="219">
        <f>_xll.qlInterestRateIndexFixingDate(IborIndex&amp;"6M",C1894,Trigger)</f>
        <v>52562</v>
      </c>
      <c r="C1894" s="219">
        <f>_xll.qlCalendarAdvance(Calendar,C1893,A1894,"f",,Trigger)</f>
        <v>52566</v>
      </c>
      <c r="D1894" s="102" t="e">
        <f>EUR1M!AP1893</f>
        <v>#VALUE!</v>
      </c>
      <c r="E1894" s="102">
        <f>EUR1M!AQ1893</f>
        <v>1.4167365970856605E-2</v>
      </c>
      <c r="F1894" s="220" t="e">
        <f t="shared" si="116"/>
        <v>#VALUE!</v>
      </c>
      <c r="G1894" s="102" t="e">
        <f>EUR3M!AX1893</f>
        <v>#VALUE!</v>
      </c>
      <c r="H1894" s="102">
        <f>EUR3M!AY1893</f>
        <v>1.450122011171069E-2</v>
      </c>
      <c r="I1894" s="220" t="e">
        <f t="shared" si="117"/>
        <v>#VALUE!</v>
      </c>
      <c r="J1894" s="102" t="e">
        <f>EUR6M!AX1893</f>
        <v>#VALUE!</v>
      </c>
      <c r="K1894" s="102">
        <f>EUR6M!AY1893</f>
        <v>1.454935617582918E-2</v>
      </c>
      <c r="L1894" s="220" t="e">
        <f t="shared" si="118"/>
        <v>#VALUE!</v>
      </c>
      <c r="M1894" s="102" t="e">
        <f>EUR1Y!AX1893</f>
        <v>#VALUE!</v>
      </c>
      <c r="N1894" s="102">
        <f>EUR1Y!AY1893</f>
        <v>1.4943171539247268E-2</v>
      </c>
      <c r="O1894" s="220" t="e">
        <f t="shared" si="119"/>
        <v>#VALUE!</v>
      </c>
    </row>
    <row r="1895" spans="1:15" x14ac:dyDescent="0.2">
      <c r="A1895" s="57" t="s">
        <v>44</v>
      </c>
      <c r="B1895" s="219">
        <f>_xll.qlInterestRateIndexFixingDate(IborIndex&amp;"6M",C1895,Trigger)</f>
        <v>52569</v>
      </c>
      <c r="C1895" s="219">
        <f>_xll.qlCalendarAdvance(Calendar,C1894,A1895,"f",,Trigger)</f>
        <v>52573</v>
      </c>
      <c r="D1895" s="102" t="e">
        <f>EUR1M!AP1894</f>
        <v>#VALUE!</v>
      </c>
      <c r="E1895" s="102">
        <f>EUR1M!AQ1894</f>
        <v>1.4167586957143374E-2</v>
      </c>
      <c r="F1895" s="220" t="e">
        <f t="shared" si="116"/>
        <v>#VALUE!</v>
      </c>
      <c r="G1895" s="102" t="e">
        <f>EUR3M!AX1894</f>
        <v>#VALUE!</v>
      </c>
      <c r="H1895" s="102">
        <f>EUR3M!AY1894</f>
        <v>1.4501504643344109E-2</v>
      </c>
      <c r="I1895" s="220" t="e">
        <f t="shared" si="117"/>
        <v>#VALUE!</v>
      </c>
      <c r="J1895" s="102" t="e">
        <f>EUR6M!AX1894</f>
        <v>#VALUE!</v>
      </c>
      <c r="K1895" s="102">
        <f>EUR6M!AY1894</f>
        <v>1.454802336905014E-2</v>
      </c>
      <c r="L1895" s="220" t="e">
        <f t="shared" si="118"/>
        <v>#VALUE!</v>
      </c>
      <c r="M1895" s="102" t="e">
        <f>EUR1Y!AX1894</f>
        <v>#VALUE!</v>
      </c>
      <c r="N1895" s="102">
        <f>EUR1Y!AY1894</f>
        <v>1.4942967207177525E-2</v>
      </c>
      <c r="O1895" s="220" t="e">
        <f t="shared" si="119"/>
        <v>#VALUE!</v>
      </c>
    </row>
    <row r="1896" spans="1:15" x14ac:dyDescent="0.2">
      <c r="A1896" s="57" t="s">
        <v>44</v>
      </c>
      <c r="B1896" s="219">
        <f>_xll.qlInterestRateIndexFixingDate(IborIndex&amp;"6M",C1896,Trigger)</f>
        <v>52576</v>
      </c>
      <c r="C1896" s="219">
        <f>_xll.qlCalendarAdvance(Calendar,C1895,A1896,"f",,Trigger)</f>
        <v>52580</v>
      </c>
      <c r="D1896" s="102" t="e">
        <f>EUR1M!AP1895</f>
        <v>#VALUE!</v>
      </c>
      <c r="E1896" s="102">
        <f>EUR1M!AQ1895</f>
        <v>1.4167794512988385E-2</v>
      </c>
      <c r="F1896" s="220" t="e">
        <f t="shared" si="116"/>
        <v>#VALUE!</v>
      </c>
      <c r="G1896" s="102" t="e">
        <f>EUR3M!AX1895</f>
        <v>#VALUE!</v>
      </c>
      <c r="H1896" s="102">
        <f>EUR3M!AY1895</f>
        <v>1.4501775438274325E-2</v>
      </c>
      <c r="I1896" s="220" t="e">
        <f t="shared" si="117"/>
        <v>#VALUE!</v>
      </c>
      <c r="J1896" s="102" t="e">
        <f>EUR6M!AX1895</f>
        <v>#VALUE!</v>
      </c>
      <c r="K1896" s="102">
        <f>EUR6M!AY1895</f>
        <v>1.4546666025163017E-2</v>
      </c>
      <c r="L1896" s="220" t="e">
        <f t="shared" si="118"/>
        <v>#VALUE!</v>
      </c>
      <c r="M1896" s="102" t="e">
        <f>EUR1Y!AX1895</f>
        <v>#VALUE!</v>
      </c>
      <c r="N1896" s="102">
        <f>EUR1Y!AY1895</f>
        <v>1.494275420055171E-2</v>
      </c>
      <c r="O1896" s="220" t="e">
        <f t="shared" si="119"/>
        <v>#VALUE!</v>
      </c>
    </row>
    <row r="1897" spans="1:15" x14ac:dyDescent="0.2">
      <c r="A1897" s="57" t="s">
        <v>44</v>
      </c>
      <c r="B1897" s="219">
        <f>_xll.qlInterestRateIndexFixingDate(IborIndex&amp;"6M",C1897,Trigger)</f>
        <v>52583</v>
      </c>
      <c r="C1897" s="219">
        <f>_xll.qlCalendarAdvance(Calendar,C1896,A1897,"f",,Trigger)</f>
        <v>52587</v>
      </c>
      <c r="D1897" s="102" t="e">
        <f>EUR1M!AP1896</f>
        <v>#VALUE!</v>
      </c>
      <c r="E1897" s="102">
        <f>EUR1M!AQ1896</f>
        <v>1.4167988613389138E-2</v>
      </c>
      <c r="F1897" s="220" t="e">
        <f t="shared" si="116"/>
        <v>#VALUE!</v>
      </c>
      <c r="G1897" s="102" t="e">
        <f>EUR3M!AX1896</f>
        <v>#VALUE!</v>
      </c>
      <c r="H1897" s="102">
        <f>EUR3M!AY1896</f>
        <v>1.4502032467927271E-2</v>
      </c>
      <c r="I1897" s="220" t="e">
        <f t="shared" si="117"/>
        <v>#VALUE!</v>
      </c>
      <c r="J1897" s="102" t="e">
        <f>EUR6M!AX1896</f>
        <v>#VALUE!</v>
      </c>
      <c r="K1897" s="102">
        <f>EUR6M!AY1896</f>
        <v>1.4545284093136282E-2</v>
      </c>
      <c r="L1897" s="220" t="e">
        <f t="shared" si="118"/>
        <v>#VALUE!</v>
      </c>
      <c r="M1897" s="102" t="e">
        <f>EUR1Y!AX1896</f>
        <v>#VALUE!</v>
      </c>
      <c r="N1897" s="102">
        <f>EUR1Y!AY1896</f>
        <v>1.4942819422163469E-2</v>
      </c>
      <c r="O1897" s="220" t="e">
        <f t="shared" si="119"/>
        <v>#VALUE!</v>
      </c>
    </row>
    <row r="1898" spans="1:15" x14ac:dyDescent="0.2">
      <c r="A1898" s="57" t="s">
        <v>44</v>
      </c>
      <c r="B1898" s="219">
        <f>_xll.qlInterestRateIndexFixingDate(IborIndex&amp;"6M",C1898,Trigger)</f>
        <v>52589</v>
      </c>
      <c r="C1898" s="219">
        <f>_xll.qlCalendarAdvance(Calendar,C1897,A1898,"f",,Trigger)</f>
        <v>52594</v>
      </c>
      <c r="D1898" s="102" t="e">
        <f>EUR1M!AP1897</f>
        <v>#VALUE!</v>
      </c>
      <c r="E1898" s="102">
        <f>EUR1M!AQ1897</f>
        <v>1.4167297749662652E-2</v>
      </c>
      <c r="F1898" s="220" t="e">
        <f t="shared" si="116"/>
        <v>#VALUE!</v>
      </c>
      <c r="G1898" s="102" t="e">
        <f>EUR3M!AX1897</f>
        <v>#VALUE!</v>
      </c>
      <c r="H1898" s="102">
        <f>EUR3M!AY1897</f>
        <v>1.4502275703728003E-2</v>
      </c>
      <c r="I1898" s="220" t="e">
        <f t="shared" si="117"/>
        <v>#VALUE!</v>
      </c>
      <c r="J1898" s="102" t="e">
        <f>EUR6M!AX1897</f>
        <v>#VALUE!</v>
      </c>
      <c r="K1898" s="102">
        <f>EUR6M!AY1897</f>
        <v>1.4543693408923614E-2</v>
      </c>
      <c r="L1898" s="220" t="e">
        <f t="shared" si="118"/>
        <v>#VALUE!</v>
      </c>
      <c r="M1898" s="102" t="e">
        <f>EUR1Y!AX1897</f>
        <v>#VALUE!</v>
      </c>
      <c r="N1898" s="102">
        <f>EUR1Y!AY1897</f>
        <v>1.4941442940404842E-2</v>
      </c>
      <c r="O1898" s="220" t="e">
        <f t="shared" si="119"/>
        <v>#VALUE!</v>
      </c>
    </row>
    <row r="1899" spans="1:15" x14ac:dyDescent="0.2">
      <c r="A1899" s="57" t="s">
        <v>44</v>
      </c>
      <c r="B1899" s="219">
        <f>_xll.qlInterestRateIndexFixingDate(IborIndex&amp;"6M",C1899,Trigger)</f>
        <v>52596</v>
      </c>
      <c r="C1899" s="219">
        <f>_xll.qlCalendarAdvance(Calendar,C1898,A1899,"f",,Trigger)</f>
        <v>52601</v>
      </c>
      <c r="D1899" s="102" t="e">
        <f>EUR1M!AP1898</f>
        <v>#VALUE!</v>
      </c>
      <c r="E1899" s="102">
        <f>EUR1M!AQ1898</f>
        <v>1.4168336347907817E-2</v>
      </c>
      <c r="F1899" s="220" t="e">
        <f t="shared" si="116"/>
        <v>#VALUE!</v>
      </c>
      <c r="G1899" s="102" t="e">
        <f>EUR3M!AX1898</f>
        <v>#VALUE!</v>
      </c>
      <c r="H1899" s="102">
        <f>EUR3M!AY1898</f>
        <v>1.4502505117103331E-2</v>
      </c>
      <c r="I1899" s="220" t="e">
        <f t="shared" si="117"/>
        <v>#VALUE!</v>
      </c>
      <c r="J1899" s="102" t="e">
        <f>EUR6M!AX1898</f>
        <v>#VALUE!</v>
      </c>
      <c r="K1899" s="102">
        <f>EUR6M!AY1898</f>
        <v>1.4542263986189149E-2</v>
      </c>
      <c r="L1899" s="220" t="e">
        <f t="shared" si="118"/>
        <v>#VALUE!</v>
      </c>
      <c r="M1899" s="102" t="e">
        <f>EUR1Y!AX1898</f>
        <v>#VALUE!</v>
      </c>
      <c r="N1899" s="102">
        <f>EUR1Y!AY1898</f>
        <v>1.4942062964942306E-2</v>
      </c>
      <c r="O1899" s="220" t="e">
        <f t="shared" si="119"/>
        <v>#VALUE!</v>
      </c>
    </row>
    <row r="1900" spans="1:15" x14ac:dyDescent="0.2">
      <c r="A1900" s="57" t="s">
        <v>44</v>
      </c>
      <c r="B1900" s="219">
        <f>_xll.qlInterestRateIndexFixingDate(IborIndex&amp;"6M",C1900,Trigger)</f>
        <v>52604</v>
      </c>
      <c r="C1900" s="219">
        <f>_xll.qlCalendarAdvance(Calendar,C1899,A1900,"f",,Trigger)</f>
        <v>52608</v>
      </c>
      <c r="D1900" s="102" t="e">
        <f>EUR1M!AP1899</f>
        <v>#VALUE!</v>
      </c>
      <c r="E1900" s="102">
        <f>EUR1M!AQ1899</f>
        <v>1.4168489932040729E-2</v>
      </c>
      <c r="F1900" s="220" t="e">
        <f t="shared" si="116"/>
        <v>#VALUE!</v>
      </c>
      <c r="G1900" s="102" t="e">
        <f>EUR3M!AX1899</f>
        <v>#VALUE!</v>
      </c>
      <c r="H1900" s="102">
        <f>EUR3M!AY1899</f>
        <v>1.4502720679478314E-2</v>
      </c>
      <c r="I1900" s="220" t="e">
        <f t="shared" si="117"/>
        <v>#VALUE!</v>
      </c>
      <c r="J1900" s="102" t="e">
        <f>EUR6M!AX1899</f>
        <v>#VALUE!</v>
      </c>
      <c r="K1900" s="102">
        <f>EUR6M!AY1899</f>
        <v>1.4540809826861253E-2</v>
      </c>
      <c r="L1900" s="220" t="e">
        <f t="shared" si="118"/>
        <v>#VALUE!</v>
      </c>
      <c r="M1900" s="102" t="e">
        <f>EUR1Y!AX1899</f>
        <v>#VALUE!</v>
      </c>
      <c r="N1900" s="102">
        <f>EUR1Y!AY1899</f>
        <v>1.4941815091698202E-2</v>
      </c>
      <c r="O1900" s="220" t="e">
        <f t="shared" si="119"/>
        <v>#VALUE!</v>
      </c>
    </row>
    <row r="1901" spans="1:15" x14ac:dyDescent="0.2">
      <c r="A1901" s="57" t="s">
        <v>44</v>
      </c>
      <c r="B1901" s="219">
        <f>_xll.qlInterestRateIndexFixingDate(IborIndex&amp;"6M",C1901,Trigger)</f>
        <v>52611</v>
      </c>
      <c r="C1901" s="219">
        <f>_xll.qlCalendarAdvance(Calendar,C1900,A1901,"f",,Trigger)</f>
        <v>52615</v>
      </c>
      <c r="D1901" s="102" t="e">
        <f>EUR1M!AP1900</f>
        <v>#VALUE!</v>
      </c>
      <c r="E1901" s="102">
        <f>EUR1M!AQ1900</f>
        <v>1.4168629960764345E-2</v>
      </c>
      <c r="F1901" s="220" t="e">
        <f t="shared" si="116"/>
        <v>#VALUE!</v>
      </c>
      <c r="G1901" s="102" t="e">
        <f>EUR3M!AX1900</f>
        <v>#VALUE!</v>
      </c>
      <c r="H1901" s="102">
        <f>EUR3M!AY1900</f>
        <v>1.450292236228152E-2</v>
      </c>
      <c r="I1901" s="220" t="e">
        <f t="shared" si="117"/>
        <v>#VALUE!</v>
      </c>
      <c r="J1901" s="102" t="e">
        <f>EUR6M!AX1900</f>
        <v>#VALUE!</v>
      </c>
      <c r="K1901" s="102">
        <f>EUR6M!AY1900</f>
        <v>1.4539330879914806E-2</v>
      </c>
      <c r="L1901" s="220" t="e">
        <f t="shared" si="118"/>
        <v>#VALUE!</v>
      </c>
      <c r="M1901" s="102" t="e">
        <f>EUR1Y!AX1900</f>
        <v>#VALUE!</v>
      </c>
      <c r="N1901" s="102">
        <f>EUR1Y!AY1900</f>
        <v>1.4941558459702981E-2</v>
      </c>
      <c r="O1901" s="220" t="e">
        <f t="shared" si="119"/>
        <v>#VALUE!</v>
      </c>
    </row>
    <row r="1902" spans="1:15" x14ac:dyDescent="0.2">
      <c r="A1902" s="57" t="s">
        <v>44</v>
      </c>
      <c r="B1902" s="219">
        <f>_xll.qlInterestRateIndexFixingDate(IborIndex&amp;"6M",C1902,Trigger)</f>
        <v>52618</v>
      </c>
      <c r="C1902" s="219">
        <f>_xll.qlCalendarAdvance(Calendar,C1901,A1902,"f",,Trigger)</f>
        <v>52622</v>
      </c>
      <c r="D1902" s="102" t="e">
        <f>EUR1M!AP1901</f>
        <v>#VALUE!</v>
      </c>
      <c r="E1902" s="102">
        <f>EUR1M!AQ1901</f>
        <v>1.4168756409091154E-2</v>
      </c>
      <c r="F1902" s="220" t="e">
        <f t="shared" si="116"/>
        <v>#VALUE!</v>
      </c>
      <c r="G1902" s="102" t="e">
        <f>EUR3M!AX1901</f>
        <v>#VALUE!</v>
      </c>
      <c r="H1902" s="102">
        <f>EUR3M!AY1901</f>
        <v>1.4503110136936247E-2</v>
      </c>
      <c r="I1902" s="220" t="e">
        <f t="shared" si="117"/>
        <v>#VALUE!</v>
      </c>
      <c r="J1902" s="102" t="e">
        <f>EUR6M!AX1901</f>
        <v>#VALUE!</v>
      </c>
      <c r="K1902" s="102">
        <f>EUR6M!AY1901</f>
        <v>1.4537827094324688E-2</v>
      </c>
      <c r="L1902" s="220" t="e">
        <f t="shared" si="118"/>
        <v>#VALUE!</v>
      </c>
      <c r="M1902" s="102" t="e">
        <f>EUR1Y!AX1901</f>
        <v>#VALUE!</v>
      </c>
      <c r="N1902" s="102">
        <f>EUR1Y!AY1901</f>
        <v>1.4941293052117941E-2</v>
      </c>
      <c r="O1902" s="220" t="e">
        <f t="shared" si="119"/>
        <v>#VALUE!</v>
      </c>
    </row>
    <row r="1903" spans="1:15" x14ac:dyDescent="0.2">
      <c r="A1903" s="57" t="s">
        <v>44</v>
      </c>
      <c r="B1903" s="219">
        <f>_xll.qlInterestRateIndexFixingDate(IborIndex&amp;"6M",C1903,Trigger)</f>
        <v>52625</v>
      </c>
      <c r="C1903" s="219">
        <f>_xll.qlCalendarAdvance(Calendar,C1902,A1903,"f",,Trigger)</f>
        <v>52629</v>
      </c>
      <c r="D1903" s="102" t="e">
        <f>EUR1M!AP1902</f>
        <v>#VALUE!</v>
      </c>
      <c r="E1903" s="102">
        <f>EUR1M!AQ1902</f>
        <v>1.4168012237634886E-2</v>
      </c>
      <c r="F1903" s="220" t="e">
        <f t="shared" si="116"/>
        <v>#VALUE!</v>
      </c>
      <c r="G1903" s="102" t="e">
        <f>EUR3M!AX1902</f>
        <v>#VALUE!</v>
      </c>
      <c r="H1903" s="102">
        <f>EUR3M!AY1902</f>
        <v>1.4502982384270169E-2</v>
      </c>
      <c r="I1903" s="220" t="e">
        <f t="shared" si="117"/>
        <v>#VALUE!</v>
      </c>
      <c r="J1903" s="102" t="e">
        <f>EUR6M!AX1902</f>
        <v>#VALUE!</v>
      </c>
      <c r="K1903" s="102">
        <f>EUR6M!AY1902</f>
        <v>1.4536298419069296E-2</v>
      </c>
      <c r="L1903" s="220" t="e">
        <f t="shared" si="118"/>
        <v>#VALUE!</v>
      </c>
      <c r="M1903" s="102" t="e">
        <f>EUR1Y!AX1902</f>
        <v>#VALUE!</v>
      </c>
      <c r="N1903" s="102">
        <f>EUR1Y!AY1902</f>
        <v>1.4941018852104812E-2</v>
      </c>
      <c r="O1903" s="220" t="e">
        <f t="shared" si="119"/>
        <v>#VALUE!</v>
      </c>
    </row>
    <row r="1904" spans="1:15" x14ac:dyDescent="0.2">
      <c r="A1904" s="57" t="s">
        <v>44</v>
      </c>
      <c r="B1904" s="219">
        <f>_xll.qlInterestRateIndexFixingDate(IborIndex&amp;"6M",C1904,Trigger)</f>
        <v>52632</v>
      </c>
      <c r="C1904" s="219">
        <f>_xll.qlCalendarAdvance(Calendar,C1903,A1904,"f",,Trigger)</f>
        <v>52636</v>
      </c>
      <c r="D1904" s="102" t="e">
        <f>EUR1M!AP1903</f>
        <v>#VALUE!</v>
      </c>
      <c r="E1904" s="102">
        <f>EUR1M!AQ1903</f>
        <v>1.4168114364926336E-2</v>
      </c>
      <c r="F1904" s="220" t="e">
        <f t="shared" si="116"/>
        <v>#VALUE!</v>
      </c>
      <c r="G1904" s="102" t="e">
        <f>EUR3M!AX1903</f>
        <v>#VALUE!</v>
      </c>
      <c r="H1904" s="102">
        <f>EUR3M!AY1903</f>
        <v>1.4503143253305595E-2</v>
      </c>
      <c r="I1904" s="220" t="e">
        <f t="shared" si="117"/>
        <v>#VALUE!</v>
      </c>
      <c r="J1904" s="102" t="e">
        <f>EUR6M!AX1903</f>
        <v>#VALUE!</v>
      </c>
      <c r="K1904" s="102">
        <f>EUR6M!AY1903</f>
        <v>1.4534744803124831E-2</v>
      </c>
      <c r="L1904" s="220" t="e">
        <f t="shared" si="118"/>
        <v>#VALUE!</v>
      </c>
      <c r="M1904" s="102" t="e">
        <f>EUR1Y!AX1903</f>
        <v>#VALUE!</v>
      </c>
      <c r="N1904" s="102">
        <f>EUR1Y!AY1903</f>
        <v>1.4940735842825757E-2</v>
      </c>
      <c r="O1904" s="220" t="e">
        <f t="shared" si="119"/>
        <v>#VALUE!</v>
      </c>
    </row>
    <row r="1905" spans="1:15" x14ac:dyDescent="0.2">
      <c r="A1905" s="57" t="s">
        <v>44</v>
      </c>
      <c r="B1905" s="219">
        <f>_xll.qlInterestRateIndexFixingDate(IborIndex&amp;"6M",C1905,Trigger)</f>
        <v>52639</v>
      </c>
      <c r="C1905" s="219">
        <f>_xll.qlCalendarAdvance(Calendar,C1904,A1905,"f",,Trigger)</f>
        <v>52643</v>
      </c>
      <c r="D1905" s="102" t="e">
        <f>EUR1M!AP1904</f>
        <v>#VALUE!</v>
      </c>
      <c r="E1905" s="102">
        <f>EUR1M!AQ1904</f>
        <v>1.4168202843811246E-2</v>
      </c>
      <c r="F1905" s="220" t="e">
        <f t="shared" si="116"/>
        <v>#VALUE!</v>
      </c>
      <c r="G1905" s="102" t="e">
        <f>EUR3M!AX1904</f>
        <v>#VALUE!</v>
      </c>
      <c r="H1905" s="102">
        <f>EUR3M!AY1904</f>
        <v>1.4503290131077762E-2</v>
      </c>
      <c r="I1905" s="220" t="e">
        <f t="shared" si="117"/>
        <v>#VALUE!</v>
      </c>
      <c r="J1905" s="102" t="e">
        <f>EUR6M!AX1904</f>
        <v>#VALUE!</v>
      </c>
      <c r="K1905" s="102">
        <f>EUR6M!AY1904</f>
        <v>1.4533166195471004E-2</v>
      </c>
      <c r="L1905" s="220" t="e">
        <f t="shared" si="118"/>
        <v>#VALUE!</v>
      </c>
      <c r="M1905" s="102" t="e">
        <f>EUR1Y!AX1904</f>
        <v>#VALUE!</v>
      </c>
      <c r="N1905" s="102">
        <f>EUR1Y!AY1904</f>
        <v>1.4940444007443592E-2</v>
      </c>
      <c r="O1905" s="220" t="e">
        <f t="shared" si="119"/>
        <v>#VALUE!</v>
      </c>
    </row>
    <row r="1906" spans="1:15" x14ac:dyDescent="0.2">
      <c r="A1906" s="57" t="s">
        <v>44</v>
      </c>
      <c r="B1906" s="219">
        <f>_xll.qlInterestRateIndexFixingDate(IborIndex&amp;"6M",C1906,Trigger)</f>
        <v>52646</v>
      </c>
      <c r="C1906" s="219">
        <f>_xll.qlCalendarAdvance(Calendar,C1905,A1906,"f",,Trigger)</f>
        <v>52650</v>
      </c>
      <c r="D1906" s="102" t="e">
        <f>EUR1M!AP1905</f>
        <v>#VALUE!</v>
      </c>
      <c r="E1906" s="102">
        <f>EUR1M!AQ1905</f>
        <v>1.4168277649302702E-2</v>
      </c>
      <c r="F1906" s="220" t="e">
        <f t="shared" si="116"/>
        <v>#VALUE!</v>
      </c>
      <c r="G1906" s="102" t="e">
        <f>EUR3M!AX1905</f>
        <v>#VALUE!</v>
      </c>
      <c r="H1906" s="102">
        <f>EUR3M!AY1905</f>
        <v>1.450342298901397E-2</v>
      </c>
      <c r="I1906" s="220" t="e">
        <f t="shared" si="117"/>
        <v>#VALUE!</v>
      </c>
      <c r="J1906" s="102" t="e">
        <f>EUR6M!AX1905</f>
        <v>#VALUE!</v>
      </c>
      <c r="K1906" s="102">
        <f>EUR6M!AY1905</f>
        <v>1.453156254508753E-2</v>
      </c>
      <c r="L1906" s="220" t="e">
        <f t="shared" si="118"/>
        <v>#VALUE!</v>
      </c>
      <c r="M1906" s="102" t="e">
        <f>EUR1Y!AX1905</f>
        <v>#VALUE!</v>
      </c>
      <c r="N1906" s="102">
        <f>EUR1Y!AY1905</f>
        <v>1.4940143329121134E-2</v>
      </c>
      <c r="O1906" s="220" t="e">
        <f t="shared" si="119"/>
        <v>#VALUE!</v>
      </c>
    </row>
    <row r="1907" spans="1:15" x14ac:dyDescent="0.2">
      <c r="A1907" s="57" t="s">
        <v>44</v>
      </c>
      <c r="B1907" s="219">
        <f>_xll.qlInterestRateIndexFixingDate(IborIndex&amp;"6M",C1907,Trigger)</f>
        <v>52653</v>
      </c>
      <c r="C1907" s="219">
        <f>_xll.qlCalendarAdvance(Calendar,C1906,A1907,"f",,Trigger)</f>
        <v>52657</v>
      </c>
      <c r="D1907" s="102" t="e">
        <f>EUR1M!AP1906</f>
        <v>#VALUE!</v>
      </c>
      <c r="E1907" s="102">
        <f>EUR1M!AQ1906</f>
        <v>1.4169184070047802E-2</v>
      </c>
      <c r="F1907" s="220" t="e">
        <f t="shared" si="116"/>
        <v>#VALUE!</v>
      </c>
      <c r="G1907" s="102" t="e">
        <f>EUR3M!AX1906</f>
        <v>#VALUE!</v>
      </c>
      <c r="H1907" s="102">
        <f>EUR3M!AY1906</f>
        <v>1.4504136889188888E-2</v>
      </c>
      <c r="I1907" s="220" t="e">
        <f t="shared" si="117"/>
        <v>#VALUE!</v>
      </c>
      <c r="J1907" s="102" t="e">
        <f>EUR6M!AX1906</f>
        <v>#VALUE!</v>
      </c>
      <c r="K1907" s="102">
        <f>EUR6M!AY1906</f>
        <v>1.4530602339551909E-2</v>
      </c>
      <c r="L1907" s="220" t="e">
        <f t="shared" si="118"/>
        <v>#VALUE!</v>
      </c>
      <c r="M1907" s="102" t="e">
        <f>EUR1Y!AX1906</f>
        <v>#VALUE!</v>
      </c>
      <c r="N1907" s="102">
        <f>EUR1Y!AY1906</f>
        <v>1.4938992191033947E-2</v>
      </c>
      <c r="O1907" s="220" t="e">
        <f t="shared" si="119"/>
        <v>#VALUE!</v>
      </c>
    </row>
    <row r="1908" spans="1:15" x14ac:dyDescent="0.2">
      <c r="A1908" s="57" t="s">
        <v>44</v>
      </c>
      <c r="B1908" s="219">
        <f>_xll.qlInterestRateIndexFixingDate(IborIndex&amp;"6M",C1908,Trigger)</f>
        <v>52660</v>
      </c>
      <c r="C1908" s="219">
        <f>_xll.qlCalendarAdvance(Calendar,C1907,A1908,"f",,Trigger)</f>
        <v>52664</v>
      </c>
      <c r="D1908" s="102" t="e">
        <f>EUR1M!AP1907</f>
        <v>#VALUE!</v>
      </c>
      <c r="E1908" s="102">
        <f>EUR1M!AQ1907</f>
        <v>1.4169228511161092E-2</v>
      </c>
      <c r="F1908" s="220" t="e">
        <f t="shared" si="116"/>
        <v>#VALUE!</v>
      </c>
      <c r="G1908" s="102" t="e">
        <f>EUR3M!AX1907</f>
        <v>#VALUE!</v>
      </c>
      <c r="H1908" s="102">
        <f>EUR3M!AY1907</f>
        <v>1.4504239607825094E-2</v>
      </c>
      <c r="I1908" s="220" t="e">
        <f t="shared" si="117"/>
        <v>#VALUE!</v>
      </c>
      <c r="J1908" s="102" t="e">
        <f>EUR6M!AX1907</f>
        <v>#VALUE!</v>
      </c>
      <c r="K1908" s="102">
        <f>EUR6M!AY1907</f>
        <v>1.4528940925955962E-2</v>
      </c>
      <c r="L1908" s="220" t="e">
        <f t="shared" si="118"/>
        <v>#VALUE!</v>
      </c>
      <c r="M1908" s="102" t="e">
        <f>EUR1Y!AX1907</f>
        <v>#VALUE!</v>
      </c>
      <c r="N1908" s="102">
        <f>EUR1Y!AY1907</f>
        <v>1.4938675750462229E-2</v>
      </c>
      <c r="O1908" s="220" t="e">
        <f t="shared" si="119"/>
        <v>#VALUE!</v>
      </c>
    </row>
    <row r="1909" spans="1:15" x14ac:dyDescent="0.2">
      <c r="A1909" s="57" t="s">
        <v>44</v>
      </c>
      <c r="B1909" s="219">
        <f>_xll.qlInterestRateIndexFixingDate(IborIndex&amp;"6M",C1909,Trigger)</f>
        <v>52667</v>
      </c>
      <c r="C1909" s="219">
        <f>_xll.qlCalendarAdvance(Calendar,C1908,A1909,"f",,Trigger)</f>
        <v>52671</v>
      </c>
      <c r="D1909" s="102" t="e">
        <f>EUR1M!AP1908</f>
        <v>#VALUE!</v>
      </c>
      <c r="E1909" s="102">
        <f>EUR1M!AQ1908</f>
        <v>1.4169538831010152E-2</v>
      </c>
      <c r="F1909" s="220" t="e">
        <f t="shared" si="116"/>
        <v>#VALUE!</v>
      </c>
      <c r="G1909" s="102" t="e">
        <f>EUR3M!AX1908</f>
        <v>#VALUE!</v>
      </c>
      <c r="H1909" s="102">
        <f>EUR3M!AY1908</f>
        <v>1.4504328215694832E-2</v>
      </c>
      <c r="I1909" s="220" t="e">
        <f t="shared" si="117"/>
        <v>#VALUE!</v>
      </c>
      <c r="J1909" s="102" t="e">
        <f>EUR6M!AX1908</f>
        <v>#VALUE!</v>
      </c>
      <c r="K1909" s="102">
        <f>EUR6M!AY1908</f>
        <v>1.4527254297976746E-2</v>
      </c>
      <c r="L1909" s="220" t="e">
        <f t="shared" si="118"/>
        <v>#VALUE!</v>
      </c>
      <c r="M1909" s="102" t="e">
        <f>EUR1Y!AX1908</f>
        <v>#VALUE!</v>
      </c>
      <c r="N1909" s="102">
        <f>EUR1Y!AY1908</f>
        <v>1.4938350421144553E-2</v>
      </c>
      <c r="O1909" s="220" t="e">
        <f t="shared" si="119"/>
        <v>#VALUE!</v>
      </c>
    </row>
    <row r="1910" spans="1:15" x14ac:dyDescent="0.2">
      <c r="A1910" s="57" t="s">
        <v>44</v>
      </c>
      <c r="B1910" s="219">
        <f>_xll.qlInterestRateIndexFixingDate(IborIndex&amp;"6M",C1910,Trigger)</f>
        <v>52674</v>
      </c>
      <c r="C1910" s="219">
        <f>_xll.qlCalendarAdvance(Calendar,C1909,A1910,"f",,Trigger)</f>
        <v>52678</v>
      </c>
      <c r="D1910" s="102" t="e">
        <f>EUR1M!AP1909</f>
        <v>#VALUE!</v>
      </c>
      <c r="E1910" s="102">
        <f>EUR1M!AQ1909</f>
        <v>1.4169276102384554E-2</v>
      </c>
      <c r="F1910" s="220" t="e">
        <f t="shared" si="116"/>
        <v>#VALUE!</v>
      </c>
      <c r="G1910" s="102" t="e">
        <f>EUR3M!AX1909</f>
        <v>#VALUE!</v>
      </c>
      <c r="H1910" s="102">
        <f>EUR3M!AY1909</f>
        <v>1.4504402684221828E-2</v>
      </c>
      <c r="I1910" s="220" t="e">
        <f t="shared" si="117"/>
        <v>#VALUE!</v>
      </c>
      <c r="J1910" s="102" t="e">
        <f>EUR6M!AX1909</f>
        <v>#VALUE!</v>
      </c>
      <c r="K1910" s="102">
        <f>EUR6M!AY1909</f>
        <v>1.4525542404592707E-2</v>
      </c>
      <c r="L1910" s="220" t="e">
        <f t="shared" si="118"/>
        <v>#VALUE!</v>
      </c>
      <c r="M1910" s="102" t="e">
        <f>EUR1Y!AX1909</f>
        <v>#VALUE!</v>
      </c>
      <c r="N1910" s="102">
        <f>EUR1Y!AY1909</f>
        <v>1.4938016186246602E-2</v>
      </c>
      <c r="O1910" s="220" t="e">
        <f t="shared" si="119"/>
        <v>#VALUE!</v>
      </c>
    </row>
    <row r="1911" spans="1:15" x14ac:dyDescent="0.2">
      <c r="A1911" s="57" t="s">
        <v>44</v>
      </c>
      <c r="B1911" s="219">
        <f>_xll.qlInterestRateIndexFixingDate(IborIndex&amp;"6M",C1911,Trigger)</f>
        <v>52681</v>
      </c>
      <c r="C1911" s="219">
        <f>_xll.qlCalendarAdvance(Calendar,C1910,A1911,"f",,Trigger)</f>
        <v>52685</v>
      </c>
      <c r="D1911" s="102" t="e">
        <f>EUR1M!AP1910</f>
        <v>#VALUE!</v>
      </c>
      <c r="E1911" s="102">
        <f>EUR1M!AQ1910</f>
        <v>1.4168445701222668E-2</v>
      </c>
      <c r="F1911" s="220" t="e">
        <f t="shared" si="116"/>
        <v>#VALUE!</v>
      </c>
      <c r="G1911" s="102" t="e">
        <f>EUR3M!AX1910</f>
        <v>#VALUE!</v>
      </c>
      <c r="H1911" s="102">
        <f>EUR3M!AY1910</f>
        <v>1.4504462984834158E-2</v>
      </c>
      <c r="I1911" s="220" t="e">
        <f t="shared" si="117"/>
        <v>#VALUE!</v>
      </c>
      <c r="J1911" s="102" t="e">
        <f>EUR6M!AX1910</f>
        <v>#VALUE!</v>
      </c>
      <c r="K1911" s="102">
        <f>EUR6M!AY1910</f>
        <v>1.4523326715044365E-2</v>
      </c>
      <c r="L1911" s="220" t="e">
        <f t="shared" si="118"/>
        <v>#VALUE!</v>
      </c>
      <c r="M1911" s="102" t="e">
        <f>EUR1Y!AX1910</f>
        <v>#VALUE!</v>
      </c>
      <c r="N1911" s="102">
        <f>EUR1Y!AY1910</f>
        <v>1.4937673028934501E-2</v>
      </c>
      <c r="O1911" s="220" t="e">
        <f t="shared" si="119"/>
        <v>#VALUE!</v>
      </c>
    </row>
    <row r="1912" spans="1:15" x14ac:dyDescent="0.2">
      <c r="A1912" s="57" t="s">
        <v>44</v>
      </c>
      <c r="B1912" s="219">
        <f>_xll.qlInterestRateIndexFixingDate(IborIndex&amp;"6M",C1912,Trigger)</f>
        <v>52688</v>
      </c>
      <c r="C1912" s="219">
        <f>_xll.qlCalendarAdvance(Calendar,C1911,A1912,"f",,Trigger)</f>
        <v>52692</v>
      </c>
      <c r="D1912" s="102" t="e">
        <f>EUR1M!AP1911</f>
        <v>#VALUE!</v>
      </c>
      <c r="E1912" s="102">
        <f>EUR1M!AQ1911</f>
        <v>1.4169268472322971E-2</v>
      </c>
      <c r="F1912" s="220" t="e">
        <f t="shared" si="116"/>
        <v>#VALUE!</v>
      </c>
      <c r="G1912" s="102" t="e">
        <f>EUR3M!AX1911</f>
        <v>#VALUE!</v>
      </c>
      <c r="H1912" s="102">
        <f>EUR3M!AY1911</f>
        <v>1.4504216649258894E-2</v>
      </c>
      <c r="I1912" s="220" t="e">
        <f t="shared" si="117"/>
        <v>#VALUE!</v>
      </c>
      <c r="J1912" s="102" t="e">
        <f>EUR6M!AX1911</f>
        <v>#VALUE!</v>
      </c>
      <c r="K1912" s="102">
        <f>EUR6M!AY1911</f>
        <v>1.4521569837883018E-2</v>
      </c>
      <c r="L1912" s="220" t="e">
        <f t="shared" si="118"/>
        <v>#VALUE!</v>
      </c>
      <c r="M1912" s="102" t="e">
        <f>EUR1Y!AX1911</f>
        <v>#VALUE!</v>
      </c>
      <c r="N1912" s="102">
        <f>EUR1Y!AY1911</f>
        <v>1.4938429728883377E-2</v>
      </c>
      <c r="O1912" s="220" t="e">
        <f t="shared" si="119"/>
        <v>#VALUE!</v>
      </c>
    </row>
    <row r="1913" spans="1:15" x14ac:dyDescent="0.2">
      <c r="A1913" s="57" t="s">
        <v>44</v>
      </c>
      <c r="B1913" s="219">
        <f>_xll.qlInterestRateIndexFixingDate(IborIndex&amp;"6M",C1913,Trigger)</f>
        <v>52695</v>
      </c>
      <c r="C1913" s="219">
        <f>_xll.qlCalendarAdvance(Calendar,C1912,A1913,"f",,Trigger)</f>
        <v>52699</v>
      </c>
      <c r="D1913" s="102" t="e">
        <f>EUR1M!AP1912</f>
        <v>#VALUE!</v>
      </c>
      <c r="E1913" s="102">
        <f>EUR1M!AQ1912</f>
        <v>1.4169243886834326E-2</v>
      </c>
      <c r="F1913" s="220" t="e">
        <f t="shared" si="116"/>
        <v>#VALUE!</v>
      </c>
      <c r="G1913" s="102" t="e">
        <f>EUR3M!AX1912</f>
        <v>#VALUE!</v>
      </c>
      <c r="H1913" s="102">
        <f>EUR3M!AY1912</f>
        <v>1.4504249548468405E-2</v>
      </c>
      <c r="I1913" s="220" t="e">
        <f t="shared" si="117"/>
        <v>#VALUE!</v>
      </c>
      <c r="J1913" s="102" t="e">
        <f>EUR6M!AX1912</f>
        <v>#VALUE!</v>
      </c>
      <c r="K1913" s="102">
        <f>EUR6M!AY1912</f>
        <v>1.4519787556228299E-2</v>
      </c>
      <c r="L1913" s="220" t="e">
        <f t="shared" si="118"/>
        <v>#VALUE!</v>
      </c>
      <c r="M1913" s="102" t="e">
        <f>EUR1Y!AX1912</f>
        <v>#VALUE!</v>
      </c>
      <c r="N1913" s="102">
        <f>EUR1Y!AY1912</f>
        <v>1.4936959879732344E-2</v>
      </c>
      <c r="O1913" s="220" t="e">
        <f t="shared" si="119"/>
        <v>#VALUE!</v>
      </c>
    </row>
    <row r="1914" spans="1:15" x14ac:dyDescent="0.2">
      <c r="A1914" s="57" t="s">
        <v>44</v>
      </c>
      <c r="B1914" s="219">
        <f>_xll.qlInterestRateIndexFixingDate(IborIndex&amp;"6M",C1914,Trigger)</f>
        <v>52700</v>
      </c>
      <c r="C1914" s="219">
        <f>_xll.qlCalendarAdvance(Calendar,C1913,A1914,"f",,Trigger)</f>
        <v>52706</v>
      </c>
      <c r="D1914" s="102" t="e">
        <f>EUR1M!AP1913</f>
        <v>#VALUE!</v>
      </c>
      <c r="E1914" s="102">
        <f>EUR1M!AQ1913</f>
        <v>1.4169205421051267E-2</v>
      </c>
      <c r="F1914" s="220" t="e">
        <f t="shared" si="116"/>
        <v>#VALUE!</v>
      </c>
      <c r="G1914" s="102" t="e">
        <f>EUR3M!AX1913</f>
        <v>#VALUE!</v>
      </c>
      <c r="H1914" s="102">
        <f>EUR3M!AY1913</f>
        <v>1.4504268196655574E-2</v>
      </c>
      <c r="I1914" s="220" t="e">
        <f t="shared" si="117"/>
        <v>#VALUE!</v>
      </c>
      <c r="J1914" s="102" t="e">
        <f>EUR6M!AX1913</f>
        <v>#VALUE!</v>
      </c>
      <c r="K1914" s="102">
        <f>EUR6M!AY1913</f>
        <v>1.4517979819067023E-2</v>
      </c>
      <c r="L1914" s="220" t="e">
        <f t="shared" si="118"/>
        <v>#VALUE!</v>
      </c>
      <c r="M1914" s="102" t="e">
        <f>EUR1Y!AX1913</f>
        <v>#VALUE!</v>
      </c>
      <c r="N1914" s="102">
        <f>EUR1Y!AY1913</f>
        <v>1.4936589854175409E-2</v>
      </c>
      <c r="O1914" s="220" t="e">
        <f t="shared" si="119"/>
        <v>#VALUE!</v>
      </c>
    </row>
    <row r="1915" spans="1:15" x14ac:dyDescent="0.2">
      <c r="A1915" s="57" t="s">
        <v>44</v>
      </c>
      <c r="B1915" s="219">
        <f>_xll.qlInterestRateIndexFixingDate(IborIndex&amp;"6M",C1915,Trigger)</f>
        <v>52709</v>
      </c>
      <c r="C1915" s="219">
        <f>_xll.qlCalendarAdvance(Calendar,C1914,A1915,"f",,Trigger)</f>
        <v>52713</v>
      </c>
      <c r="D1915" s="102" t="e">
        <f>EUR1M!AP1914</f>
        <v>#VALUE!</v>
      </c>
      <c r="E1915" s="102">
        <f>EUR1M!AQ1914</f>
        <v>1.4169153049981287E-2</v>
      </c>
      <c r="F1915" s="220" t="e">
        <f t="shared" si="116"/>
        <v>#VALUE!</v>
      </c>
      <c r="G1915" s="102" t="e">
        <f>EUR3M!AX1914</f>
        <v>#VALUE!</v>
      </c>
      <c r="H1915" s="102">
        <f>EUR3M!AY1914</f>
        <v>1.450427256525161E-2</v>
      </c>
      <c r="I1915" s="220" t="e">
        <f t="shared" si="117"/>
        <v>#VALUE!</v>
      </c>
      <c r="J1915" s="102" t="e">
        <f>EUR6M!AX1914</f>
        <v>#VALUE!</v>
      </c>
      <c r="K1915" s="102">
        <f>EUR6M!AY1914</f>
        <v>1.451614657538601E-2</v>
      </c>
      <c r="L1915" s="220" t="e">
        <f t="shared" si="118"/>
        <v>#VALUE!</v>
      </c>
      <c r="M1915" s="102" t="e">
        <f>EUR1Y!AX1914</f>
        <v>#VALUE!</v>
      </c>
      <c r="N1915" s="102">
        <f>EUR1Y!AY1914</f>
        <v>1.493621083887057E-2</v>
      </c>
      <c r="O1915" s="220" t="e">
        <f t="shared" si="119"/>
        <v>#VALUE!</v>
      </c>
    </row>
    <row r="1916" spans="1:15" x14ac:dyDescent="0.2">
      <c r="A1916" s="57" t="s">
        <v>44</v>
      </c>
      <c r="B1916" s="219">
        <f>_xll.qlInterestRateIndexFixingDate(IborIndex&amp;"6M",C1916,Trigger)</f>
        <v>52716</v>
      </c>
      <c r="C1916" s="219">
        <f>_xll.qlCalendarAdvance(Calendar,C1915,A1916,"f",,Trigger)</f>
        <v>52720</v>
      </c>
      <c r="D1916" s="102" t="e">
        <f>EUR1M!AP1915</f>
        <v>#VALUE!</v>
      </c>
      <c r="E1916" s="102">
        <f>EUR1M!AQ1915</f>
        <v>1.4169086748636872E-2</v>
      </c>
      <c r="F1916" s="220" t="e">
        <f t="shared" si="116"/>
        <v>#VALUE!</v>
      </c>
      <c r="G1916" s="102" t="e">
        <f>EUR3M!AX1915</f>
        <v>#VALUE!</v>
      </c>
      <c r="H1916" s="102">
        <f>EUR3M!AY1915</f>
        <v>1.4504550969107938E-2</v>
      </c>
      <c r="I1916" s="220" t="e">
        <f t="shared" si="117"/>
        <v>#VALUE!</v>
      </c>
      <c r="J1916" s="102" t="e">
        <f>EUR6M!AX1915</f>
        <v>#VALUE!</v>
      </c>
      <c r="K1916" s="102">
        <f>EUR6M!AY1915</f>
        <v>1.4514737613704044E-2</v>
      </c>
      <c r="L1916" s="220" t="e">
        <f t="shared" si="118"/>
        <v>#VALUE!</v>
      </c>
      <c r="M1916" s="102" t="e">
        <f>EUR1Y!AX1915</f>
        <v>#VALUE!</v>
      </c>
      <c r="N1916" s="102">
        <f>EUR1Y!AY1915</f>
        <v>1.4935822816985262E-2</v>
      </c>
      <c r="O1916" s="220" t="e">
        <f t="shared" si="119"/>
        <v>#VALUE!</v>
      </c>
    </row>
    <row r="1917" spans="1:15" x14ac:dyDescent="0.2">
      <c r="A1917" s="57" t="s">
        <v>44</v>
      </c>
      <c r="B1917" s="219">
        <f>_xll.qlInterestRateIndexFixingDate(IborIndex&amp;"6M",C1917,Trigger)</f>
        <v>52723</v>
      </c>
      <c r="C1917" s="219">
        <f>_xll.qlCalendarAdvance(Calendar,C1916,A1917,"f",,Trigger)</f>
        <v>52727</v>
      </c>
      <c r="D1917" s="102" t="e">
        <f>EUR1M!AP1916</f>
        <v>#VALUE!</v>
      </c>
      <c r="E1917" s="102">
        <f>EUR1M!AQ1916</f>
        <v>1.4169006492025515E-2</v>
      </c>
      <c r="F1917" s="220" t="e">
        <f t="shared" si="116"/>
        <v>#VALUE!</v>
      </c>
      <c r="G1917" s="102" t="e">
        <f>EUR3M!AX1916</f>
        <v>#VALUE!</v>
      </c>
      <c r="H1917" s="102">
        <f>EUR3M!AY1916</f>
        <v>1.4504525662193983E-2</v>
      </c>
      <c r="I1917" s="220" t="e">
        <f t="shared" si="117"/>
        <v>#VALUE!</v>
      </c>
      <c r="J1917" s="102" t="e">
        <f>EUR6M!AX1916</f>
        <v>#VALUE!</v>
      </c>
      <c r="K1917" s="102">
        <f>EUR6M!AY1916</f>
        <v>1.4512847433968733E-2</v>
      </c>
      <c r="L1917" s="220" t="e">
        <f t="shared" si="118"/>
        <v>#VALUE!</v>
      </c>
      <c r="M1917" s="102" t="e">
        <f>EUR1Y!AX1916</f>
        <v>#VALUE!</v>
      </c>
      <c r="N1917" s="102">
        <f>EUR1Y!AY1916</f>
        <v>1.4935425771686486E-2</v>
      </c>
      <c r="O1917" s="220" t="e">
        <f t="shared" si="119"/>
        <v>#VALUE!</v>
      </c>
    </row>
    <row r="1918" spans="1:15" x14ac:dyDescent="0.2">
      <c r="A1918" s="57" t="s">
        <v>44</v>
      </c>
      <c r="B1918" s="219">
        <f>_xll.qlInterestRateIndexFixingDate(IborIndex&amp;"6M",C1918,Trigger)</f>
        <v>52730</v>
      </c>
      <c r="C1918" s="219">
        <f>_xll.qlCalendarAdvance(Calendar,C1917,A1918,"f",,Trigger)</f>
        <v>52734</v>
      </c>
      <c r="D1918" s="102" t="e">
        <f>EUR1M!AP1917</f>
        <v>#VALUE!</v>
      </c>
      <c r="E1918" s="102">
        <f>EUR1M!AQ1917</f>
        <v>1.4168912255154709E-2</v>
      </c>
      <c r="F1918" s="220" t="e">
        <f t="shared" si="116"/>
        <v>#VALUE!</v>
      </c>
      <c r="G1918" s="102" t="e">
        <f>EUR3M!AX1917</f>
        <v>#VALUE!</v>
      </c>
      <c r="H1918" s="102">
        <f>EUR3M!AY1917</f>
        <v>1.4504485987354916E-2</v>
      </c>
      <c r="I1918" s="220" t="e">
        <f t="shared" si="117"/>
        <v>#VALUE!</v>
      </c>
      <c r="J1918" s="102" t="e">
        <f>EUR6M!AX1917</f>
        <v>#VALUE!</v>
      </c>
      <c r="K1918" s="102">
        <f>EUR6M!AY1917</f>
        <v>1.4510931580694428E-2</v>
      </c>
      <c r="L1918" s="220" t="e">
        <f t="shared" si="118"/>
        <v>#VALUE!</v>
      </c>
      <c r="M1918" s="102" t="e">
        <f>EUR1Y!AX1917</f>
        <v>#VALUE!</v>
      </c>
      <c r="N1918" s="102">
        <f>EUR1Y!AY1917</f>
        <v>1.4935016922131946E-2</v>
      </c>
      <c r="O1918" s="220" t="e">
        <f t="shared" si="119"/>
        <v>#VALUE!</v>
      </c>
    </row>
    <row r="1919" spans="1:15" x14ac:dyDescent="0.2">
      <c r="A1919" s="57" t="s">
        <v>44</v>
      </c>
      <c r="B1919" s="219">
        <f>_xll.qlInterestRateIndexFixingDate(IborIndex&amp;"6M",C1919,Trigger)</f>
        <v>52737</v>
      </c>
      <c r="C1919" s="219">
        <f>_xll.qlCalendarAdvance(Calendar,C1918,A1919,"f",,Trigger)</f>
        <v>52741</v>
      </c>
      <c r="D1919" s="102" t="e">
        <f>EUR1M!AP1918</f>
        <v>#VALUE!</v>
      </c>
      <c r="E1919" s="102">
        <f>EUR1M!AQ1918</f>
        <v>1.4168804013039438E-2</v>
      </c>
      <c r="F1919" s="220" t="e">
        <f t="shared" si="116"/>
        <v>#VALUE!</v>
      </c>
      <c r="G1919" s="102" t="e">
        <f>EUR3M!AX1918</f>
        <v>#VALUE!</v>
      </c>
      <c r="H1919" s="102">
        <f>EUR3M!AY1918</f>
        <v>1.4504431916017073E-2</v>
      </c>
      <c r="I1919" s="220" t="e">
        <f t="shared" si="117"/>
        <v>#VALUE!</v>
      </c>
      <c r="J1919" s="102" t="e">
        <f>EUR6M!AX1918</f>
        <v>#VALUE!</v>
      </c>
      <c r="K1919" s="102">
        <f>EUR6M!AY1918</f>
        <v>1.4508990002869891E-2</v>
      </c>
      <c r="L1919" s="220" t="e">
        <f t="shared" si="118"/>
        <v>#VALUE!</v>
      </c>
      <c r="M1919" s="102" t="e">
        <f>EUR1Y!AX1918</f>
        <v>#VALUE!</v>
      </c>
      <c r="N1919" s="102">
        <f>EUR1Y!AY1918</f>
        <v>1.493458364618948E-2</v>
      </c>
      <c r="O1919" s="220" t="e">
        <f t="shared" si="119"/>
        <v>#VALUE!</v>
      </c>
    </row>
    <row r="1920" spans="1:15" x14ac:dyDescent="0.2">
      <c r="A1920" s="57" t="s">
        <v>44</v>
      </c>
      <c r="B1920" s="219">
        <f>_xll.qlInterestRateIndexFixingDate(IborIndex&amp;"6M",C1920,Trigger)</f>
        <v>52744</v>
      </c>
      <c r="C1920" s="219">
        <f>_xll.qlCalendarAdvance(Calendar,C1919,A1920,"f",,Trigger)</f>
        <v>52748</v>
      </c>
      <c r="D1920" s="102" t="e">
        <f>EUR1M!AP1919</f>
        <v>#VALUE!</v>
      </c>
      <c r="E1920" s="102">
        <f>EUR1M!AQ1919</f>
        <v>1.4168681740679701E-2</v>
      </c>
      <c r="F1920" s="220" t="e">
        <f t="shared" si="116"/>
        <v>#VALUE!</v>
      </c>
      <c r="G1920" s="102" t="e">
        <f>EUR3M!AX1919</f>
        <v>#VALUE!</v>
      </c>
      <c r="H1920" s="102">
        <f>EUR3M!AY1919</f>
        <v>1.4504363419610266E-2</v>
      </c>
      <c r="I1920" s="220" t="e">
        <f t="shared" si="117"/>
        <v>#VALUE!</v>
      </c>
      <c r="J1920" s="102" t="e">
        <f>EUR6M!AX1919</f>
        <v>#VALUE!</v>
      </c>
      <c r="K1920" s="102">
        <f>EUR6M!AY1919</f>
        <v>1.4506595973887723E-2</v>
      </c>
      <c r="L1920" s="220" t="e">
        <f t="shared" si="118"/>
        <v>#VALUE!</v>
      </c>
      <c r="M1920" s="102" t="e">
        <f>EUR1Y!AX1919</f>
        <v>#VALUE!</v>
      </c>
      <c r="N1920" s="102">
        <f>EUR1Y!AY1919</f>
        <v>1.4934124385286638E-2</v>
      </c>
      <c r="O1920" s="220" t="e">
        <f t="shared" si="119"/>
        <v>#VALUE!</v>
      </c>
    </row>
    <row r="1921" spans="1:15" x14ac:dyDescent="0.2">
      <c r="A1921" s="57" t="s">
        <v>44</v>
      </c>
      <c r="B1921" s="219">
        <f>_xll.qlInterestRateIndexFixingDate(IborIndex&amp;"6M",C1921,Trigger)</f>
        <v>52751</v>
      </c>
      <c r="C1921" s="219">
        <f>_xll.qlCalendarAdvance(Calendar,C1920,A1921,"f",,Trigger)</f>
        <v>52755</v>
      </c>
      <c r="D1921" s="102" t="e">
        <f>EUR1M!AP1920</f>
        <v>#VALUE!</v>
      </c>
      <c r="E1921" s="102">
        <f>EUR1M!AQ1920</f>
        <v>1.4168545413095479E-2</v>
      </c>
      <c r="F1921" s="220" t="e">
        <f t="shared" si="116"/>
        <v>#VALUE!</v>
      </c>
      <c r="G1921" s="102" t="e">
        <f>EUR3M!AX1920</f>
        <v>#VALUE!</v>
      </c>
      <c r="H1921" s="102">
        <f>EUR3M!AY1920</f>
        <v>1.4504280469560829E-2</v>
      </c>
      <c r="I1921" s="220" t="e">
        <f t="shared" si="117"/>
        <v>#VALUE!</v>
      </c>
      <c r="J1921" s="102" t="e">
        <f>EUR6M!AX1920</f>
        <v>#VALUE!</v>
      </c>
      <c r="K1921" s="102">
        <f>EUR6M!AY1920</f>
        <v>1.4504608619921084E-2</v>
      </c>
      <c r="L1921" s="220" t="e">
        <f t="shared" si="118"/>
        <v>#VALUE!</v>
      </c>
      <c r="M1921" s="102" t="e">
        <f>EUR1Y!AX1920</f>
        <v>#VALUE!</v>
      </c>
      <c r="N1921" s="102">
        <f>EUR1Y!AY1920</f>
        <v>1.4933639136132684E-2</v>
      </c>
      <c r="O1921" s="220" t="e">
        <f t="shared" si="119"/>
        <v>#VALUE!</v>
      </c>
    </row>
    <row r="1922" spans="1:15" x14ac:dyDescent="0.2">
      <c r="A1922" s="57" t="s">
        <v>44</v>
      </c>
      <c r="B1922" s="219">
        <f>_xll.qlInterestRateIndexFixingDate(IborIndex&amp;"6M",C1922,Trigger)</f>
        <v>52758</v>
      </c>
      <c r="C1922" s="219">
        <f>_xll.qlCalendarAdvance(Calendar,C1921,A1922,"f",,Trigger)</f>
        <v>52762</v>
      </c>
      <c r="D1922" s="102" t="e">
        <f>EUR1M!AP1921</f>
        <v>#VALUE!</v>
      </c>
      <c r="E1922" s="102">
        <f>EUR1M!AQ1921</f>
        <v>1.4168395005286771E-2</v>
      </c>
      <c r="F1922" s="220" t="e">
        <f t="shared" si="116"/>
        <v>#VALUE!</v>
      </c>
      <c r="G1922" s="102" t="e">
        <f>EUR3M!AX1921</f>
        <v>#VALUE!</v>
      </c>
      <c r="H1922" s="102">
        <f>EUR3M!AY1921</f>
        <v>1.4504183037297702E-2</v>
      </c>
      <c r="I1922" s="220" t="e">
        <f t="shared" si="117"/>
        <v>#VALUE!</v>
      </c>
      <c r="J1922" s="102" t="e">
        <f>EUR6M!AX1921</f>
        <v>#VALUE!</v>
      </c>
      <c r="K1922" s="102">
        <f>EUR6M!AY1921</f>
        <v>1.4502595402390041E-2</v>
      </c>
      <c r="L1922" s="220" t="e">
        <f t="shared" si="118"/>
        <v>#VALUE!</v>
      </c>
      <c r="M1922" s="102" t="e">
        <f>EUR1Y!AX1921</f>
        <v>#VALUE!</v>
      </c>
      <c r="N1922" s="102">
        <f>EUR1Y!AY1921</f>
        <v>1.4933127895555577E-2</v>
      </c>
      <c r="O1922" s="220" t="e">
        <f t="shared" si="119"/>
        <v>#VALUE!</v>
      </c>
    </row>
    <row r="1923" spans="1:15" x14ac:dyDescent="0.2">
      <c r="A1923" s="57" t="s">
        <v>44</v>
      </c>
      <c r="B1923" s="219">
        <f>_xll.qlInterestRateIndexFixingDate(IborIndex&amp;"6M",C1923,Trigger)</f>
        <v>52765</v>
      </c>
      <c r="C1923" s="219">
        <f>_xll.qlCalendarAdvance(Calendar,C1922,A1923,"f",,Trigger)</f>
        <v>52769</v>
      </c>
      <c r="D1923" s="102" t="e">
        <f>EUR1M!AP1922</f>
        <v>#VALUE!</v>
      </c>
      <c r="E1923" s="102">
        <f>EUR1M!AQ1922</f>
        <v>1.4168230492266065E-2</v>
      </c>
      <c r="F1923" s="220" t="e">
        <f t="shared" si="116"/>
        <v>#VALUE!</v>
      </c>
      <c r="G1923" s="102" t="e">
        <f>EUR3M!AX1922</f>
        <v>#VALUE!</v>
      </c>
      <c r="H1923" s="102">
        <f>EUR3M!AY1922</f>
        <v>1.4504071094248089E-2</v>
      </c>
      <c r="I1923" s="220" t="e">
        <f t="shared" si="117"/>
        <v>#VALUE!</v>
      </c>
      <c r="J1923" s="102" t="e">
        <f>EUR6M!AX1922</f>
        <v>#VALUE!</v>
      </c>
      <c r="K1923" s="102">
        <f>EUR6M!AY1922</f>
        <v>1.450055627029102E-2</v>
      </c>
      <c r="L1923" s="220" t="e">
        <f t="shared" si="118"/>
        <v>#VALUE!</v>
      </c>
      <c r="M1923" s="102" t="e">
        <f>EUR1Y!AX1922</f>
        <v>#VALUE!</v>
      </c>
      <c r="N1923" s="102">
        <f>EUR1Y!AY1922</f>
        <v>1.4932590660501984E-2</v>
      </c>
      <c r="O1923" s="220" t="e">
        <f t="shared" si="119"/>
        <v>#VALUE!</v>
      </c>
    </row>
    <row r="1924" spans="1:15" x14ac:dyDescent="0.2">
      <c r="A1924" s="57" t="s">
        <v>44</v>
      </c>
      <c r="B1924" s="219">
        <f>_xll.qlInterestRateIndexFixingDate(IborIndex&amp;"6M",C1924,Trigger)</f>
        <v>52772</v>
      </c>
      <c r="C1924" s="219">
        <f>_xll.qlCalendarAdvance(Calendar,C1923,A1924,"f",,Trigger)</f>
        <v>52776</v>
      </c>
      <c r="D1924" s="102" t="e">
        <f>EUR1M!AP1923</f>
        <v>#VALUE!</v>
      </c>
      <c r="E1924" s="102">
        <f>EUR1M!AQ1923</f>
        <v>1.4167257510882068E-2</v>
      </c>
      <c r="F1924" s="220" t="e">
        <f t="shared" ref="F1924:F1987" si="120">(D1924-E1924)*10000</f>
        <v>#VALUE!</v>
      </c>
      <c r="G1924" s="102" t="e">
        <f>EUR3M!AX1923</f>
        <v>#VALUE!</v>
      </c>
      <c r="H1924" s="102">
        <f>EUR3M!AY1923</f>
        <v>1.4503944611841801E-2</v>
      </c>
      <c r="I1924" s="220" t="e">
        <f t="shared" ref="I1924:I1987" si="121">(G1924-H1924)*10000</f>
        <v>#VALUE!</v>
      </c>
      <c r="J1924" s="102" t="e">
        <f>EUR6M!AX1923</f>
        <v>#VALUE!</v>
      </c>
      <c r="K1924" s="102">
        <f>EUR6M!AY1923</f>
        <v>1.4498491172624816E-2</v>
      </c>
      <c r="L1924" s="220" t="e">
        <f t="shared" ref="L1924:L1987" si="122">(J1924-K1924)*10000</f>
        <v>#VALUE!</v>
      </c>
      <c r="M1924" s="102" t="e">
        <f>EUR1Y!AX1923</f>
        <v>#VALUE!</v>
      </c>
      <c r="N1924" s="102">
        <f>EUR1Y!AY1923</f>
        <v>1.49320274280377E-2</v>
      </c>
      <c r="O1924" s="220" t="e">
        <f t="shared" ref="O1924:O1987" si="123">(M1924-N1924)*10000</f>
        <v>#VALUE!</v>
      </c>
    </row>
    <row r="1925" spans="1:15" x14ac:dyDescent="0.2">
      <c r="A1925" s="57" t="s">
        <v>44</v>
      </c>
      <c r="B1925" s="219">
        <f>_xll.qlInterestRateIndexFixingDate(IborIndex&amp;"6M",C1925,Trigger)</f>
        <v>52779</v>
      </c>
      <c r="C1925" s="219">
        <f>_xll.qlCalendarAdvance(Calendar,C1924,A1925,"f",,Trigger)</f>
        <v>52783</v>
      </c>
      <c r="D1925" s="102" t="e">
        <f>EUR1M!AP1924</f>
        <v>#VALUE!</v>
      </c>
      <c r="E1925" s="102">
        <f>EUR1M!AQ1924</f>
        <v>1.4167859050636111E-2</v>
      </c>
      <c r="F1925" s="220" t="e">
        <f t="shared" si="120"/>
        <v>#VALUE!</v>
      </c>
      <c r="G1925" s="102" t="e">
        <f>EUR3M!AX1924</f>
        <v>#VALUE!</v>
      </c>
      <c r="H1925" s="102">
        <f>EUR3M!AY1924</f>
        <v>1.450380356150778E-2</v>
      </c>
      <c r="I1925" s="220" t="e">
        <f t="shared" si="121"/>
        <v>#VALUE!</v>
      </c>
      <c r="J1925" s="102" t="e">
        <f>EUR6M!AX1924</f>
        <v>#VALUE!</v>
      </c>
      <c r="K1925" s="102">
        <f>EUR6M!AY1924</f>
        <v>1.4496797463888014E-2</v>
      </c>
      <c r="L1925" s="220" t="e">
        <f t="shared" si="122"/>
        <v>#VALUE!</v>
      </c>
      <c r="M1925" s="102" t="e">
        <f>EUR1Y!AX1924</f>
        <v>#VALUE!</v>
      </c>
      <c r="N1925" s="102">
        <f>EUR1Y!AY1924</f>
        <v>1.4931438195347223E-2</v>
      </c>
      <c r="O1925" s="220" t="e">
        <f t="shared" si="123"/>
        <v>#VALUE!</v>
      </c>
    </row>
    <row r="1926" spans="1:15" x14ac:dyDescent="0.2">
      <c r="A1926" s="57" t="s">
        <v>44</v>
      </c>
      <c r="B1926" s="219">
        <f>_xll.qlInterestRateIndexFixingDate(IborIndex&amp;"6M",C1926,Trigger)</f>
        <v>52786</v>
      </c>
      <c r="C1926" s="219">
        <f>_xll.qlCalendarAdvance(Calendar,C1925,A1926,"f",,Trigger)</f>
        <v>52790</v>
      </c>
      <c r="D1926" s="102" t="e">
        <f>EUR1M!AP1925</f>
        <v>#VALUE!</v>
      </c>
      <c r="E1926" s="102">
        <f>EUR1M!AQ1925</f>
        <v>1.4167652072041848E-2</v>
      </c>
      <c r="F1926" s="220" t="e">
        <f t="shared" si="120"/>
        <v>#VALUE!</v>
      </c>
      <c r="G1926" s="102" t="e">
        <f>EUR3M!AX1925</f>
        <v>#VALUE!</v>
      </c>
      <c r="H1926" s="102">
        <f>EUR3M!AY1925</f>
        <v>1.4503647914673228E-2</v>
      </c>
      <c r="I1926" s="220" t="e">
        <f t="shared" si="121"/>
        <v>#VALUE!</v>
      </c>
      <c r="J1926" s="102" t="e">
        <f>EUR6M!AX1925</f>
        <v>#VALUE!</v>
      </c>
      <c r="K1926" s="102">
        <f>EUR6M!AY1925</f>
        <v>1.4494674385997747E-2</v>
      </c>
      <c r="L1926" s="220" t="e">
        <f t="shared" si="122"/>
        <v>#VALUE!</v>
      </c>
      <c r="M1926" s="102" t="e">
        <f>EUR1Y!AX1925</f>
        <v>#VALUE!</v>
      </c>
      <c r="N1926" s="102">
        <f>EUR1Y!AY1925</f>
        <v>1.493082295973463E-2</v>
      </c>
      <c r="O1926" s="220" t="e">
        <f t="shared" si="123"/>
        <v>#VALUE!</v>
      </c>
    </row>
    <row r="1927" spans="1:15" x14ac:dyDescent="0.2">
      <c r="A1927" s="57" t="s">
        <v>44</v>
      </c>
      <c r="B1927" s="219">
        <f>_xll.qlInterestRateIndexFixingDate(IborIndex&amp;"6M",C1927,Trigger)</f>
        <v>52793</v>
      </c>
      <c r="C1927" s="219">
        <f>_xll.qlCalendarAdvance(Calendar,C1926,A1927,"f",,Trigger)</f>
        <v>52797</v>
      </c>
      <c r="D1927" s="102" t="e">
        <f>EUR1M!AP1926</f>
        <v>#VALUE!</v>
      </c>
      <c r="E1927" s="102">
        <f>EUR1M!AQ1926</f>
        <v>1.4167430888273047E-2</v>
      </c>
      <c r="F1927" s="220" t="e">
        <f t="shared" si="120"/>
        <v>#VALUE!</v>
      </c>
      <c r="G1927" s="102" t="e">
        <f>EUR3M!AX1926</f>
        <v>#VALUE!</v>
      </c>
      <c r="H1927" s="102">
        <f>EUR3M!AY1926</f>
        <v>1.4503477642768827E-2</v>
      </c>
      <c r="I1927" s="220" t="e">
        <f t="shared" si="121"/>
        <v>#VALUE!</v>
      </c>
      <c r="J1927" s="102" t="e">
        <f>EUR6M!AX1926</f>
        <v>#VALUE!</v>
      </c>
      <c r="K1927" s="102">
        <f>EUR6M!AY1926</f>
        <v>1.4492525175510747E-2</v>
      </c>
      <c r="L1927" s="220" t="e">
        <f t="shared" si="122"/>
        <v>#VALUE!</v>
      </c>
      <c r="M1927" s="102" t="e">
        <f>EUR1Y!AX1926</f>
        <v>#VALUE!</v>
      </c>
      <c r="N1927" s="102">
        <f>EUR1Y!AY1926</f>
        <v>1.4930181718621819E-2</v>
      </c>
      <c r="O1927" s="220" t="e">
        <f t="shared" si="123"/>
        <v>#VALUE!</v>
      </c>
    </row>
    <row r="1928" spans="1:15" x14ac:dyDescent="0.2">
      <c r="A1928" s="57" t="s">
        <v>44</v>
      </c>
      <c r="B1928" s="219">
        <f>_xll.qlInterestRateIndexFixingDate(IborIndex&amp;"6M",C1928,Trigger)</f>
        <v>52800</v>
      </c>
      <c r="C1928" s="219">
        <f>_xll.qlCalendarAdvance(Calendar,C1927,A1928,"f",,Trigger)</f>
        <v>52804</v>
      </c>
      <c r="D1928" s="102" t="e">
        <f>EUR1M!AP1927</f>
        <v>#VALUE!</v>
      </c>
      <c r="E1928" s="102">
        <f>EUR1M!AQ1927</f>
        <v>1.4167195474342198E-2</v>
      </c>
      <c r="F1928" s="220" t="e">
        <f t="shared" si="120"/>
        <v>#VALUE!</v>
      </c>
      <c r="G1928" s="102" t="e">
        <f>EUR3M!AX1927</f>
        <v>#VALUE!</v>
      </c>
      <c r="H1928" s="102">
        <f>EUR3M!AY1927</f>
        <v>1.4503292717221776E-2</v>
      </c>
      <c r="I1928" s="220" t="e">
        <f t="shared" si="121"/>
        <v>#VALUE!</v>
      </c>
      <c r="J1928" s="102" t="e">
        <f>EUR6M!AX1927</f>
        <v>#VALUE!</v>
      </c>
      <c r="K1928" s="102">
        <f>EUR6M!AY1927</f>
        <v>1.4490349781427382E-2</v>
      </c>
      <c r="L1928" s="220" t="e">
        <f t="shared" si="122"/>
        <v>#VALUE!</v>
      </c>
      <c r="M1928" s="102" t="e">
        <f>EUR1Y!AX1927</f>
        <v>#VALUE!</v>
      </c>
      <c r="N1928" s="102">
        <f>EUR1Y!AY1927</f>
        <v>1.4929514469549605E-2</v>
      </c>
      <c r="O1928" s="220" t="e">
        <f t="shared" si="123"/>
        <v>#VALUE!</v>
      </c>
    </row>
    <row r="1929" spans="1:15" x14ac:dyDescent="0.2">
      <c r="A1929" s="57" t="s">
        <v>44</v>
      </c>
      <c r="B1929" s="219">
        <f>_xll.qlInterestRateIndexFixingDate(IborIndex&amp;"6M",C1929,Trigger)</f>
        <v>52807</v>
      </c>
      <c r="C1929" s="219">
        <f>_xll.qlCalendarAdvance(Calendar,C1928,A1929,"f",,Trigger)</f>
        <v>52811</v>
      </c>
      <c r="D1929" s="102" t="e">
        <f>EUR1M!AP1928</f>
        <v>#VALUE!</v>
      </c>
      <c r="E1929" s="102">
        <f>EUR1M!AQ1928</f>
        <v>1.4166945805256792E-2</v>
      </c>
      <c r="F1929" s="220" t="e">
        <f t="shared" si="120"/>
        <v>#VALUE!</v>
      </c>
      <c r="G1929" s="102" t="e">
        <f>EUR3M!AX1928</f>
        <v>#VALUE!</v>
      </c>
      <c r="H1929" s="102">
        <f>EUR3M!AY1928</f>
        <v>1.4503093109463629E-2</v>
      </c>
      <c r="I1929" s="220" t="e">
        <f t="shared" si="121"/>
        <v>#VALUE!</v>
      </c>
      <c r="J1929" s="102" t="e">
        <f>EUR6M!AX1928</f>
        <v>#VALUE!</v>
      </c>
      <c r="K1929" s="102">
        <f>EUR6M!AY1928</f>
        <v>1.4488148152748447E-2</v>
      </c>
      <c r="L1929" s="220" t="e">
        <f t="shared" si="122"/>
        <v>#VALUE!</v>
      </c>
      <c r="M1929" s="102" t="e">
        <f>EUR1Y!AX1928</f>
        <v>#VALUE!</v>
      </c>
      <c r="N1929" s="102">
        <f>EUR1Y!AY1928</f>
        <v>1.492882121017838E-2</v>
      </c>
      <c r="O1929" s="220" t="e">
        <f t="shared" si="123"/>
        <v>#VALUE!</v>
      </c>
    </row>
    <row r="1930" spans="1:15" x14ac:dyDescent="0.2">
      <c r="A1930" s="57" t="s">
        <v>44</v>
      </c>
      <c r="B1930" s="219">
        <f>_xll.qlInterestRateIndexFixingDate(IborIndex&amp;"6M",C1930,Trigger)</f>
        <v>52814</v>
      </c>
      <c r="C1930" s="219">
        <f>_xll.qlCalendarAdvance(Calendar,C1929,A1930,"f",,Trigger)</f>
        <v>52818</v>
      </c>
      <c r="D1930" s="102" t="e">
        <f>EUR1M!AP1929</f>
        <v>#VALUE!</v>
      </c>
      <c r="E1930" s="102">
        <f>EUR1M!AQ1929</f>
        <v>1.4166681856031815E-2</v>
      </c>
      <c r="F1930" s="220" t="e">
        <f t="shared" si="120"/>
        <v>#VALUE!</v>
      </c>
      <c r="G1930" s="102" t="e">
        <f>EUR3M!AX1929</f>
        <v>#VALUE!</v>
      </c>
      <c r="H1930" s="102">
        <f>EUR3M!AY1929</f>
        <v>1.4502878790922453E-2</v>
      </c>
      <c r="I1930" s="220" t="e">
        <f t="shared" si="121"/>
        <v>#VALUE!</v>
      </c>
      <c r="J1930" s="102" t="e">
        <f>EUR6M!AX1929</f>
        <v>#VALUE!</v>
      </c>
      <c r="K1930" s="102">
        <f>EUR6M!AY1929</f>
        <v>1.4485920238475595E-2</v>
      </c>
      <c r="L1930" s="220" t="e">
        <f t="shared" si="122"/>
        <v>#VALUE!</v>
      </c>
      <c r="M1930" s="102" t="e">
        <f>EUR1Y!AX1929</f>
        <v>#VALUE!</v>
      </c>
      <c r="N1930" s="102">
        <f>EUR1Y!AY1929</f>
        <v>1.4928101938287018E-2</v>
      </c>
      <c r="O1930" s="220" t="e">
        <f t="shared" si="123"/>
        <v>#VALUE!</v>
      </c>
    </row>
    <row r="1931" spans="1:15" x14ac:dyDescent="0.2">
      <c r="A1931" s="57" t="s">
        <v>44</v>
      </c>
      <c r="B1931" s="219">
        <f>_xll.qlInterestRateIndexFixingDate(IborIndex&amp;"6M",C1931,Trigger)</f>
        <v>52821</v>
      </c>
      <c r="C1931" s="219">
        <f>_xll.qlCalendarAdvance(Calendar,C1930,A1931,"f",,Trigger)</f>
        <v>52825</v>
      </c>
      <c r="D1931" s="102" t="e">
        <f>EUR1M!AP1930</f>
        <v>#VALUE!</v>
      </c>
      <c r="E1931" s="102">
        <f>EUR1M!AQ1930</f>
        <v>1.4166403601669764E-2</v>
      </c>
      <c r="F1931" s="220" t="e">
        <f t="shared" si="120"/>
        <v>#VALUE!</v>
      </c>
      <c r="G1931" s="102" t="e">
        <f>EUR3M!AX1930</f>
        <v>#VALUE!</v>
      </c>
      <c r="H1931" s="102">
        <f>EUR3M!AY1930</f>
        <v>1.4502649733027194E-2</v>
      </c>
      <c r="I1931" s="220" t="e">
        <f t="shared" si="121"/>
        <v>#VALUE!</v>
      </c>
      <c r="J1931" s="102" t="e">
        <f>EUR6M!AX1930</f>
        <v>#VALUE!</v>
      </c>
      <c r="K1931" s="102">
        <f>EUR6M!AY1930</f>
        <v>1.4483665987613917E-2</v>
      </c>
      <c r="L1931" s="220" t="e">
        <f t="shared" si="122"/>
        <v>#VALUE!</v>
      </c>
      <c r="M1931" s="102" t="e">
        <f>EUR1Y!AX1930</f>
        <v>#VALUE!</v>
      </c>
      <c r="N1931" s="102">
        <f>EUR1Y!AY1930</f>
        <v>1.4927356651772652E-2</v>
      </c>
      <c r="O1931" s="220" t="e">
        <f t="shared" si="123"/>
        <v>#VALUE!</v>
      </c>
    </row>
    <row r="1932" spans="1:15" x14ac:dyDescent="0.2">
      <c r="A1932" s="57" t="s">
        <v>44</v>
      </c>
      <c r="B1932" s="219">
        <f>_xll.qlInterestRateIndexFixingDate(IborIndex&amp;"6M",C1932,Trigger)</f>
        <v>52828</v>
      </c>
      <c r="C1932" s="219">
        <f>_xll.qlCalendarAdvance(Calendar,C1931,A1932,"f",,Trigger)</f>
        <v>52832</v>
      </c>
      <c r="D1932" s="102" t="e">
        <f>EUR1M!AP1931</f>
        <v>#VALUE!</v>
      </c>
      <c r="E1932" s="102">
        <f>EUR1M!AQ1931</f>
        <v>1.4166111017185623E-2</v>
      </c>
      <c r="F1932" s="220" t="e">
        <f t="shared" si="120"/>
        <v>#VALUE!</v>
      </c>
      <c r="G1932" s="102" t="e">
        <f>EUR3M!AX1931</f>
        <v>#VALUE!</v>
      </c>
      <c r="H1932" s="102">
        <f>EUR3M!AY1931</f>
        <v>1.4502405907211134E-2</v>
      </c>
      <c r="I1932" s="220" t="e">
        <f t="shared" si="121"/>
        <v>#VALUE!</v>
      </c>
      <c r="J1932" s="102" t="e">
        <f>EUR6M!AX1931</f>
        <v>#VALUE!</v>
      </c>
      <c r="K1932" s="102">
        <f>EUR6M!AY1931</f>
        <v>1.4481385349168081E-2</v>
      </c>
      <c r="L1932" s="220" t="e">
        <f t="shared" si="122"/>
        <v>#VALUE!</v>
      </c>
      <c r="M1932" s="102" t="e">
        <f>EUR1Y!AX1931</f>
        <v>#VALUE!</v>
      </c>
      <c r="N1932" s="102">
        <f>EUR1Y!AY1931</f>
        <v>1.4926585348651992E-2</v>
      </c>
      <c r="O1932" s="220" t="e">
        <f t="shared" si="123"/>
        <v>#VALUE!</v>
      </c>
    </row>
    <row r="1933" spans="1:15" x14ac:dyDescent="0.2">
      <c r="A1933" s="57" t="s">
        <v>44</v>
      </c>
      <c r="B1933" s="219">
        <f>_xll.qlInterestRateIndexFixingDate(IborIndex&amp;"6M",C1933,Trigger)</f>
        <v>52835</v>
      </c>
      <c r="C1933" s="219">
        <f>_xll.qlCalendarAdvance(Calendar,C1932,A1933,"f",,Trigger)</f>
        <v>52839</v>
      </c>
      <c r="D1933" s="102" t="e">
        <f>EUR1M!AP1932</f>
        <v>#VALUE!</v>
      </c>
      <c r="E1933" s="102">
        <f>EUR1M!AQ1932</f>
        <v>1.4165804077586885E-2</v>
      </c>
      <c r="F1933" s="220" t="e">
        <f t="shared" si="120"/>
        <v>#VALUE!</v>
      </c>
      <c r="G1933" s="102" t="e">
        <f>EUR3M!AX1932</f>
        <v>#VALUE!</v>
      </c>
      <c r="H1933" s="102">
        <f>EUR3M!AY1932</f>
        <v>1.450214728490061E-2</v>
      </c>
      <c r="I1933" s="220" t="e">
        <f t="shared" si="121"/>
        <v>#VALUE!</v>
      </c>
      <c r="J1933" s="102" t="e">
        <f>EUR6M!AX1932</f>
        <v>#VALUE!</v>
      </c>
      <c r="K1933" s="102">
        <f>EUR6M!AY1932</f>
        <v>1.4478494256816202E-2</v>
      </c>
      <c r="L1933" s="220" t="e">
        <f t="shared" si="122"/>
        <v>#VALUE!</v>
      </c>
      <c r="M1933" s="102" t="e">
        <f>EUR1Y!AX1932</f>
        <v>#VALUE!</v>
      </c>
      <c r="N1933" s="102">
        <f>EUR1Y!AY1932</f>
        <v>1.4925788027060885E-2</v>
      </c>
      <c r="O1933" s="220" t="e">
        <f t="shared" si="123"/>
        <v>#VALUE!</v>
      </c>
    </row>
    <row r="1934" spans="1:15" x14ac:dyDescent="0.2">
      <c r="A1934" s="57" t="s">
        <v>44</v>
      </c>
      <c r="B1934" s="219">
        <f>_xll.qlInterestRateIndexFixingDate(IborIndex&amp;"6M",C1934,Trigger)</f>
        <v>52842</v>
      </c>
      <c r="C1934" s="219">
        <f>_xll.qlCalendarAdvance(Calendar,C1933,A1934,"f",,Trigger)</f>
        <v>52846</v>
      </c>
      <c r="D1934" s="102" t="e">
        <f>EUR1M!AP1933</f>
        <v>#VALUE!</v>
      </c>
      <c r="E1934" s="102">
        <f>EUR1M!AQ1933</f>
        <v>1.4165482757886039E-2</v>
      </c>
      <c r="F1934" s="220" t="e">
        <f t="shared" si="120"/>
        <v>#VALUE!</v>
      </c>
      <c r="G1934" s="102" t="e">
        <f>EUR3M!AX1933</f>
        <v>#VALUE!</v>
      </c>
      <c r="H1934" s="102">
        <f>EUR3M!AY1933</f>
        <v>1.4501604446640285E-2</v>
      </c>
      <c r="I1934" s="220" t="e">
        <f t="shared" si="121"/>
        <v>#VALUE!</v>
      </c>
      <c r="J1934" s="102" t="e">
        <f>EUR6M!AX1933</f>
        <v>#VALUE!</v>
      </c>
      <c r="K1934" s="102">
        <f>EUR6M!AY1933</f>
        <v>1.4476170701862015E-2</v>
      </c>
      <c r="L1934" s="220" t="e">
        <f t="shared" si="122"/>
        <v>#VALUE!</v>
      </c>
      <c r="M1934" s="102" t="e">
        <f>EUR1Y!AX1933</f>
        <v>#VALUE!</v>
      </c>
      <c r="N1934" s="102">
        <f>EUR1Y!AY1933</f>
        <v>1.4924964685253003E-2</v>
      </c>
      <c r="O1934" s="220" t="e">
        <f t="shared" si="123"/>
        <v>#VALUE!</v>
      </c>
    </row>
    <row r="1935" spans="1:15" x14ac:dyDescent="0.2">
      <c r="A1935" s="57" t="s">
        <v>44</v>
      </c>
      <c r="B1935" s="219">
        <f>_xll.qlInterestRateIndexFixingDate(IborIndex&amp;"6M",C1935,Trigger)</f>
        <v>52849</v>
      </c>
      <c r="C1935" s="219">
        <f>_xll.qlCalendarAdvance(Calendar,C1934,A1935,"f",,Trigger)</f>
        <v>52853</v>
      </c>
      <c r="D1935" s="102" t="e">
        <f>EUR1M!AP1934</f>
        <v>#VALUE!</v>
      </c>
      <c r="E1935" s="102">
        <f>EUR1M!AQ1934</f>
        <v>1.4165147033090575E-2</v>
      </c>
      <c r="F1935" s="220" t="e">
        <f t="shared" si="120"/>
        <v>#VALUE!</v>
      </c>
      <c r="G1935" s="102" t="e">
        <f>EUR3M!AX1934</f>
        <v>#VALUE!</v>
      </c>
      <c r="H1935" s="102">
        <f>EUR3M!AY1934</f>
        <v>1.4501317223551018E-2</v>
      </c>
      <c r="I1935" s="220" t="e">
        <f t="shared" si="121"/>
        <v>#VALUE!</v>
      </c>
      <c r="J1935" s="102" t="e">
        <f>EUR6M!AX1934</f>
        <v>#VALUE!</v>
      </c>
      <c r="K1935" s="102">
        <f>EUR6M!AY1934</f>
        <v>1.4473820629793134E-2</v>
      </c>
      <c r="L1935" s="220" t="e">
        <f t="shared" si="122"/>
        <v>#VALUE!</v>
      </c>
      <c r="M1935" s="102" t="e">
        <f>EUR1Y!AX1934</f>
        <v>#VALUE!</v>
      </c>
      <c r="N1935" s="102">
        <f>EUR1Y!AY1934</f>
        <v>1.4924115321601591E-2</v>
      </c>
      <c r="O1935" s="220" t="e">
        <f t="shared" si="123"/>
        <v>#VALUE!</v>
      </c>
    </row>
    <row r="1936" spans="1:15" x14ac:dyDescent="0.2">
      <c r="A1936" s="57" t="s">
        <v>44</v>
      </c>
      <c r="B1936" s="219">
        <f>_xll.qlInterestRateIndexFixingDate(IborIndex&amp;"6M",C1936,Trigger)</f>
        <v>52856</v>
      </c>
      <c r="C1936" s="219">
        <f>_xll.qlCalendarAdvance(Calendar,C1935,A1936,"f",,Trigger)</f>
        <v>52860</v>
      </c>
      <c r="D1936" s="102" t="e">
        <f>EUR1M!AP1935</f>
        <v>#VALUE!</v>
      </c>
      <c r="E1936" s="102">
        <f>EUR1M!AQ1935</f>
        <v>1.4164796878212982E-2</v>
      </c>
      <c r="F1936" s="220" t="e">
        <f t="shared" si="120"/>
        <v>#VALUE!</v>
      </c>
      <c r="G1936" s="102" t="e">
        <f>EUR3M!AX1935</f>
        <v>#VALUE!</v>
      </c>
      <c r="H1936" s="102">
        <f>EUR3M!AY1935</f>
        <v>1.4501015120897794E-2</v>
      </c>
      <c r="I1936" s="220" t="e">
        <f t="shared" si="121"/>
        <v>#VALUE!</v>
      </c>
      <c r="J1936" s="102" t="e">
        <f>EUR6M!AX1935</f>
        <v>#VALUE!</v>
      </c>
      <c r="K1936" s="102">
        <f>EUR6M!AY1935</f>
        <v>1.4471443989628022E-2</v>
      </c>
      <c r="L1936" s="220" t="e">
        <f t="shared" si="122"/>
        <v>#VALUE!</v>
      </c>
      <c r="M1936" s="102" t="e">
        <f>EUR1Y!AX1935</f>
        <v>#VALUE!</v>
      </c>
      <c r="N1936" s="102">
        <f>EUR1Y!AY1935</f>
        <v>1.4923239934598596E-2</v>
      </c>
      <c r="O1936" s="220" t="e">
        <f t="shared" si="123"/>
        <v>#VALUE!</v>
      </c>
    </row>
    <row r="1937" spans="1:15" x14ac:dyDescent="0.2">
      <c r="A1937" s="57" t="s">
        <v>44</v>
      </c>
      <c r="B1937" s="219">
        <f>_xll.qlInterestRateIndexFixingDate(IborIndex&amp;"6M",C1937,Trigger)</f>
        <v>52863</v>
      </c>
      <c r="C1937" s="219">
        <f>_xll.qlCalendarAdvance(Calendar,C1936,A1937,"f",,Trigger)</f>
        <v>52867</v>
      </c>
      <c r="D1937" s="102" t="e">
        <f>EUR1M!AP1936</f>
        <v>#VALUE!</v>
      </c>
      <c r="E1937" s="102">
        <f>EUR1M!AQ1936</f>
        <v>1.4164432268260752E-2</v>
      </c>
      <c r="F1937" s="220" t="e">
        <f t="shared" si="120"/>
        <v>#VALUE!</v>
      </c>
      <c r="G1937" s="102" t="e">
        <f>EUR3M!AX1936</f>
        <v>#VALUE!</v>
      </c>
      <c r="H1937" s="102">
        <f>EUR3M!AY1936</f>
        <v>1.45006981101127E-2</v>
      </c>
      <c r="I1937" s="220" t="e">
        <f t="shared" si="121"/>
        <v>#VALUE!</v>
      </c>
      <c r="J1937" s="102" t="e">
        <f>EUR6M!AX1936</f>
        <v>#VALUE!</v>
      </c>
      <c r="K1937" s="102">
        <f>EUR6M!AY1936</f>
        <v>1.4469040730386025E-2</v>
      </c>
      <c r="L1937" s="220" t="e">
        <f t="shared" si="122"/>
        <v>#VALUE!</v>
      </c>
      <c r="M1937" s="102" t="e">
        <f>EUR1Y!AX1936</f>
        <v>#VALUE!</v>
      </c>
      <c r="N1937" s="102">
        <f>EUR1Y!AY1936</f>
        <v>1.4922338522854664E-2</v>
      </c>
      <c r="O1937" s="220" t="e">
        <f t="shared" si="123"/>
        <v>#VALUE!</v>
      </c>
    </row>
    <row r="1938" spans="1:15" x14ac:dyDescent="0.2">
      <c r="A1938" s="57" t="s">
        <v>44</v>
      </c>
      <c r="B1938" s="219">
        <f>_xll.qlInterestRateIndexFixingDate(IborIndex&amp;"6M",C1938,Trigger)</f>
        <v>52870</v>
      </c>
      <c r="C1938" s="219">
        <f>_xll.qlCalendarAdvance(Calendar,C1937,A1938,"f",,Trigger)</f>
        <v>52874</v>
      </c>
      <c r="D1938" s="102" t="e">
        <f>EUR1M!AP1937</f>
        <v>#VALUE!</v>
      </c>
      <c r="E1938" s="102">
        <f>EUR1M!AQ1937</f>
        <v>1.4164053178246372E-2</v>
      </c>
      <c r="F1938" s="220" t="e">
        <f t="shared" si="120"/>
        <v>#VALUE!</v>
      </c>
      <c r="G1938" s="102" t="e">
        <f>EUR3M!AX1937</f>
        <v>#VALUE!</v>
      </c>
      <c r="H1938" s="102">
        <f>EUR3M!AY1937</f>
        <v>1.4500631226012617E-2</v>
      </c>
      <c r="I1938" s="220" t="e">
        <f t="shared" si="121"/>
        <v>#VALUE!</v>
      </c>
      <c r="J1938" s="102" t="e">
        <f>EUR6M!AX1937</f>
        <v>#VALUE!</v>
      </c>
      <c r="K1938" s="102">
        <f>EUR6M!AY1937</f>
        <v>1.4466717927670366E-2</v>
      </c>
      <c r="L1938" s="220" t="e">
        <f t="shared" si="122"/>
        <v>#VALUE!</v>
      </c>
      <c r="M1938" s="102" t="e">
        <f>EUR1Y!AX1937</f>
        <v>#VALUE!</v>
      </c>
      <c r="N1938" s="102">
        <f>EUR1Y!AY1937</f>
        <v>1.4921411085099577E-2</v>
      </c>
      <c r="O1938" s="220" t="e">
        <f t="shared" si="123"/>
        <v>#VALUE!</v>
      </c>
    </row>
    <row r="1939" spans="1:15" x14ac:dyDescent="0.2">
      <c r="A1939" s="57" t="s">
        <v>44</v>
      </c>
      <c r="B1939" s="219">
        <f>_xll.qlInterestRateIndexFixingDate(IborIndex&amp;"6M",C1939,Trigger)</f>
        <v>52877</v>
      </c>
      <c r="C1939" s="219">
        <f>_xll.qlCalendarAdvance(Calendar,C1938,A1939,"f",,Trigger)</f>
        <v>52881</v>
      </c>
      <c r="D1939" s="102" t="e">
        <f>EUR1M!AP1938</f>
        <v>#VALUE!</v>
      </c>
      <c r="E1939" s="102">
        <f>EUR1M!AQ1938</f>
        <v>1.4163659583179833E-2</v>
      </c>
      <c r="F1939" s="220" t="e">
        <f t="shared" si="120"/>
        <v>#VALUE!</v>
      </c>
      <c r="G1939" s="102" t="e">
        <f>EUR3M!AX1938</f>
        <v>#VALUE!</v>
      </c>
      <c r="H1939" s="102">
        <f>EUR3M!AY1938</f>
        <v>1.4500283224783913E-2</v>
      </c>
      <c r="I1939" s="220" t="e">
        <f t="shared" si="121"/>
        <v>#VALUE!</v>
      </c>
      <c r="J1939" s="102" t="e">
        <f>EUR6M!AX1938</f>
        <v>#VALUE!</v>
      </c>
      <c r="K1939" s="102">
        <f>EUR6M!AY1938</f>
        <v>1.4464259252549285E-2</v>
      </c>
      <c r="L1939" s="220" t="e">
        <f t="shared" si="122"/>
        <v>#VALUE!</v>
      </c>
      <c r="M1939" s="102" t="e">
        <f>EUR1Y!AX1938</f>
        <v>#VALUE!</v>
      </c>
      <c r="N1939" s="102">
        <f>EUR1Y!AY1938</f>
        <v>1.492045762018138E-2</v>
      </c>
      <c r="O1939" s="220" t="e">
        <f t="shared" si="123"/>
        <v>#VALUE!</v>
      </c>
    </row>
    <row r="1940" spans="1:15" x14ac:dyDescent="0.2">
      <c r="A1940" s="57" t="s">
        <v>44</v>
      </c>
      <c r="B1940" s="219">
        <f>_xll.qlInterestRateIndexFixingDate(IborIndex&amp;"6M",C1940,Trigger)</f>
        <v>52884</v>
      </c>
      <c r="C1940" s="219">
        <f>_xll.qlCalendarAdvance(Calendar,C1939,A1940,"f",,Trigger)</f>
        <v>52888</v>
      </c>
      <c r="D1940" s="102" t="e">
        <f>EUR1M!AP1939</f>
        <v>#VALUE!</v>
      </c>
      <c r="E1940" s="102">
        <f>EUR1M!AQ1939</f>
        <v>1.4163251458073622E-2</v>
      </c>
      <c r="F1940" s="220" t="e">
        <f t="shared" si="120"/>
        <v>#VALUE!</v>
      </c>
      <c r="G1940" s="102" t="e">
        <f>EUR3M!AX1939</f>
        <v>#VALUE!</v>
      </c>
      <c r="H1940" s="102">
        <f>EUR3M!AY1939</f>
        <v>1.4499920227076368E-2</v>
      </c>
      <c r="I1940" s="220" t="e">
        <f t="shared" si="121"/>
        <v>#VALUE!</v>
      </c>
      <c r="J1940" s="102" t="e">
        <f>EUR6M!AX1939</f>
        <v>#VALUE!</v>
      </c>
      <c r="K1940" s="102">
        <f>EUR6M!AY1939</f>
        <v>1.4461773800718126E-2</v>
      </c>
      <c r="L1940" s="220" t="e">
        <f t="shared" si="122"/>
        <v>#VALUE!</v>
      </c>
      <c r="M1940" s="102" t="e">
        <f>EUR1Y!AX1939</f>
        <v>#VALUE!</v>
      </c>
      <c r="N1940" s="102">
        <f>EUR1Y!AY1939</f>
        <v>1.4919478127067913E-2</v>
      </c>
      <c r="O1940" s="220" t="e">
        <f t="shared" si="123"/>
        <v>#VALUE!</v>
      </c>
    </row>
    <row r="1941" spans="1:15" x14ac:dyDescent="0.2">
      <c r="A1941" s="57" t="s">
        <v>44</v>
      </c>
      <c r="B1941" s="219">
        <f>_xll.qlInterestRateIndexFixingDate(IborIndex&amp;"6M",C1941,Trigger)</f>
        <v>52891</v>
      </c>
      <c r="C1941" s="219">
        <f>_xll.qlCalendarAdvance(Calendar,C1940,A1941,"f",,Trigger)</f>
        <v>52895</v>
      </c>
      <c r="D1941" s="102" t="e">
        <f>EUR1M!AP1940</f>
        <v>#VALUE!</v>
      </c>
      <c r="E1941" s="102">
        <f>EUR1M!AQ1940</f>
        <v>1.4162828777935232E-2</v>
      </c>
      <c r="F1941" s="220" t="e">
        <f t="shared" si="120"/>
        <v>#VALUE!</v>
      </c>
      <c r="G1941" s="102" t="e">
        <f>EUR3M!AX1940</f>
        <v>#VALUE!</v>
      </c>
      <c r="H1941" s="102">
        <f>EUR3M!AY1940</f>
        <v>1.4499542204323267E-2</v>
      </c>
      <c r="I1941" s="220" t="e">
        <f t="shared" si="121"/>
        <v>#VALUE!</v>
      </c>
      <c r="J1941" s="102" t="e">
        <f>EUR6M!AX1940</f>
        <v>#VALUE!</v>
      </c>
      <c r="K1941" s="102">
        <f>EUR6M!AY1940</f>
        <v>1.4459261521201397E-2</v>
      </c>
      <c r="L1941" s="220" t="e">
        <f t="shared" si="122"/>
        <v>#VALUE!</v>
      </c>
      <c r="M1941" s="102" t="e">
        <f>EUR1Y!AX1940</f>
        <v>#VALUE!</v>
      </c>
      <c r="N1941" s="102">
        <f>EUR1Y!AY1940</f>
        <v>1.4918472604844838E-2</v>
      </c>
      <c r="O1941" s="220" t="e">
        <f t="shared" si="123"/>
        <v>#VALUE!</v>
      </c>
    </row>
    <row r="1942" spans="1:15" x14ac:dyDescent="0.2">
      <c r="A1942" s="57" t="s">
        <v>44</v>
      </c>
      <c r="B1942" s="219">
        <f>_xll.qlInterestRateIndexFixingDate(IborIndex&amp;"6M",C1942,Trigger)</f>
        <v>52898</v>
      </c>
      <c r="C1942" s="219">
        <f>_xll.qlCalendarAdvance(Calendar,C1941,A1942,"f",,Trigger)</f>
        <v>52902</v>
      </c>
      <c r="D1942" s="102" t="e">
        <f>EUR1M!AP1941</f>
        <v>#VALUE!</v>
      </c>
      <c r="E1942" s="102">
        <f>EUR1M!AQ1941</f>
        <v>1.4162391517772155E-2</v>
      </c>
      <c r="F1942" s="220" t="e">
        <f t="shared" si="120"/>
        <v>#VALUE!</v>
      </c>
      <c r="G1942" s="102" t="e">
        <f>EUR3M!AX1941</f>
        <v>#VALUE!</v>
      </c>
      <c r="H1942" s="102">
        <f>EUR3M!AY1941</f>
        <v>1.4499149127952684E-2</v>
      </c>
      <c r="I1942" s="220" t="e">
        <f t="shared" si="121"/>
        <v>#VALUE!</v>
      </c>
      <c r="J1942" s="102" t="e">
        <f>EUR6M!AX1941</f>
        <v>#VALUE!</v>
      </c>
      <c r="K1942" s="102">
        <f>EUR6M!AY1941</f>
        <v>1.4456623363756282E-2</v>
      </c>
      <c r="L1942" s="220" t="e">
        <f t="shared" si="122"/>
        <v>#VALUE!</v>
      </c>
      <c r="M1942" s="102" t="e">
        <f>EUR1Y!AX1941</f>
        <v>#VALUE!</v>
      </c>
      <c r="N1942" s="102">
        <f>EUR1Y!AY1941</f>
        <v>1.4917441052717615E-2</v>
      </c>
      <c r="O1942" s="220" t="e">
        <f t="shared" si="123"/>
        <v>#VALUE!</v>
      </c>
    </row>
    <row r="1943" spans="1:15" x14ac:dyDescent="0.2">
      <c r="A1943" s="57" t="s">
        <v>44</v>
      </c>
      <c r="B1943" s="219">
        <f>_xll.qlInterestRateIndexFixingDate(IborIndex&amp;"6M",C1943,Trigger)</f>
        <v>52905</v>
      </c>
      <c r="C1943" s="219">
        <f>_xll.qlCalendarAdvance(Calendar,C1942,A1943,"f",,Trigger)</f>
        <v>52909</v>
      </c>
      <c r="D1943" s="102" t="e">
        <f>EUR1M!AP1942</f>
        <v>#VALUE!</v>
      </c>
      <c r="E1943" s="102">
        <f>EUR1M!AQ1942</f>
        <v>1.4161939652601874E-2</v>
      </c>
      <c r="F1943" s="220" t="e">
        <f t="shared" si="120"/>
        <v>#VALUE!</v>
      </c>
      <c r="G1943" s="102" t="e">
        <f>EUR3M!AX1942</f>
        <v>#VALUE!</v>
      </c>
      <c r="H1943" s="102">
        <f>EUR3M!AY1942</f>
        <v>1.4498740969400511E-2</v>
      </c>
      <c r="I1943" s="220" t="e">
        <f t="shared" si="121"/>
        <v>#VALUE!</v>
      </c>
      <c r="J1943" s="102" t="e">
        <f>EUR6M!AX1942</f>
        <v>#VALUE!</v>
      </c>
      <c r="K1943" s="102">
        <f>EUR6M!AY1942</f>
        <v>1.4454059319514384E-2</v>
      </c>
      <c r="L1943" s="220" t="e">
        <f t="shared" si="122"/>
        <v>#VALUE!</v>
      </c>
      <c r="M1943" s="102" t="e">
        <f>EUR1Y!AX1942</f>
        <v>#VALUE!</v>
      </c>
      <c r="N1943" s="102">
        <f>EUR1Y!AY1942</f>
        <v>1.491638347000974E-2</v>
      </c>
      <c r="O1943" s="220" t="e">
        <f t="shared" si="123"/>
        <v>#VALUE!</v>
      </c>
    </row>
    <row r="1944" spans="1:15" x14ac:dyDescent="0.2">
      <c r="A1944" s="57" t="s">
        <v>44</v>
      </c>
      <c r="B1944" s="219">
        <f>_xll.qlInterestRateIndexFixingDate(IborIndex&amp;"6M",C1944,Trigger)</f>
        <v>52912</v>
      </c>
      <c r="C1944" s="219">
        <f>_xll.qlCalendarAdvance(Calendar,C1943,A1944,"f",,Trigger)</f>
        <v>52916</v>
      </c>
      <c r="D1944" s="102" t="e">
        <f>EUR1M!AP1943</f>
        <v>#VALUE!</v>
      </c>
      <c r="E1944" s="102">
        <f>EUR1M!AQ1943</f>
        <v>1.4161473157431881E-2</v>
      </c>
      <c r="F1944" s="220" t="e">
        <f t="shared" si="120"/>
        <v>#VALUE!</v>
      </c>
      <c r="G1944" s="102" t="e">
        <f>EUR3M!AX1943</f>
        <v>#VALUE!</v>
      </c>
      <c r="H1944" s="102">
        <f>EUR3M!AY1943</f>
        <v>1.4498317700095688E-2</v>
      </c>
      <c r="I1944" s="220" t="e">
        <f t="shared" si="121"/>
        <v>#VALUE!</v>
      </c>
      <c r="J1944" s="102" t="e">
        <f>EUR6M!AX1943</f>
        <v>#VALUE!</v>
      </c>
      <c r="K1944" s="102">
        <f>EUR6M!AY1943</f>
        <v>1.4451468303811841E-2</v>
      </c>
      <c r="L1944" s="220" t="e">
        <f t="shared" si="122"/>
        <v>#VALUE!</v>
      </c>
      <c r="M1944" s="102" t="e">
        <f>EUR1Y!AX1943</f>
        <v>#VALUE!</v>
      </c>
      <c r="N1944" s="102">
        <f>EUR1Y!AY1943</f>
        <v>1.4915299856163853E-2</v>
      </c>
      <c r="O1944" s="220" t="e">
        <f t="shared" si="123"/>
        <v>#VALUE!</v>
      </c>
    </row>
    <row r="1945" spans="1:15" x14ac:dyDescent="0.2">
      <c r="A1945" s="57" t="s">
        <v>44</v>
      </c>
      <c r="B1945" s="219">
        <f>_xll.qlInterestRateIndexFixingDate(IborIndex&amp;"6M",C1945,Trigger)</f>
        <v>52919</v>
      </c>
      <c r="C1945" s="219">
        <f>_xll.qlCalendarAdvance(Calendar,C1944,A1945,"f",,Trigger)</f>
        <v>52923</v>
      </c>
      <c r="D1945" s="102" t="e">
        <f>EUR1M!AP1944</f>
        <v>#VALUE!</v>
      </c>
      <c r="E1945" s="102">
        <f>EUR1M!AQ1944</f>
        <v>1.416123467094511E-2</v>
      </c>
      <c r="F1945" s="220" t="e">
        <f t="shared" si="120"/>
        <v>#VALUE!</v>
      </c>
      <c r="G1945" s="102" t="e">
        <f>EUR3M!AX1944</f>
        <v>#VALUE!</v>
      </c>
      <c r="H1945" s="102">
        <f>EUR3M!AY1944</f>
        <v>1.449787929147324E-2</v>
      </c>
      <c r="I1945" s="220" t="e">
        <f t="shared" si="121"/>
        <v>#VALUE!</v>
      </c>
      <c r="J1945" s="102" t="e">
        <f>EUR6M!AX1944</f>
        <v>#VALUE!</v>
      </c>
      <c r="K1945" s="102">
        <f>EUR6M!AY1944</f>
        <v>1.444885065787316E-2</v>
      </c>
      <c r="L1945" s="220" t="e">
        <f t="shared" si="122"/>
        <v>#VALUE!</v>
      </c>
      <c r="M1945" s="102" t="e">
        <f>EUR1Y!AX1944</f>
        <v>#VALUE!</v>
      </c>
      <c r="N1945" s="102">
        <f>EUR1Y!AY1944</f>
        <v>1.491419021074173E-2</v>
      </c>
      <c r="O1945" s="220" t="e">
        <f t="shared" si="123"/>
        <v>#VALUE!</v>
      </c>
    </row>
    <row r="1946" spans="1:15" x14ac:dyDescent="0.2">
      <c r="A1946" s="57" t="s">
        <v>44</v>
      </c>
      <c r="B1946" s="219">
        <f>_xll.qlInterestRateIndexFixingDate(IborIndex&amp;"6M",C1946,Trigger)</f>
        <v>52926</v>
      </c>
      <c r="C1946" s="219">
        <f>_xll.qlCalendarAdvance(Calendar,C1945,A1946,"f",,Trigger)</f>
        <v>52930</v>
      </c>
      <c r="D1946" s="102" t="e">
        <f>EUR1M!AP1945</f>
        <v>#VALUE!</v>
      </c>
      <c r="E1946" s="102">
        <f>EUR1M!AQ1945</f>
        <v>1.416049617713272E-2</v>
      </c>
      <c r="F1946" s="220" t="e">
        <f t="shared" si="120"/>
        <v>#VALUE!</v>
      </c>
      <c r="G1946" s="102" t="e">
        <f>EUR3M!AX1945</f>
        <v>#VALUE!</v>
      </c>
      <c r="H1946" s="102">
        <f>EUR3M!AY1945</f>
        <v>1.4497169433466872E-2</v>
      </c>
      <c r="I1946" s="220" t="e">
        <f t="shared" si="121"/>
        <v>#VALUE!</v>
      </c>
      <c r="J1946" s="102" t="e">
        <f>EUR6M!AX1945</f>
        <v>#VALUE!</v>
      </c>
      <c r="K1946" s="102">
        <f>EUR6M!AY1945</f>
        <v>1.444629864434332E-2</v>
      </c>
      <c r="L1946" s="220" t="e">
        <f t="shared" si="122"/>
        <v>#VALUE!</v>
      </c>
      <c r="M1946" s="102" t="e">
        <f>EUR1Y!AX1945</f>
        <v>#VALUE!</v>
      </c>
      <c r="N1946" s="102">
        <f>EUR1Y!AY1945</f>
        <v>1.4913054533423625E-2</v>
      </c>
      <c r="O1946" s="220" t="e">
        <f t="shared" si="123"/>
        <v>#VALUE!</v>
      </c>
    </row>
    <row r="1947" spans="1:15" x14ac:dyDescent="0.2">
      <c r="A1947" s="57" t="s">
        <v>44</v>
      </c>
      <c r="B1947" s="219">
        <f>_xll.qlInterestRateIndexFixingDate(IborIndex&amp;"6M",C1947,Trigger)</f>
        <v>52933</v>
      </c>
      <c r="C1947" s="219">
        <f>_xll.qlCalendarAdvance(Calendar,C1946,A1947,"f",,Trigger)</f>
        <v>52937</v>
      </c>
      <c r="D1947" s="102" t="e">
        <f>EUR1M!AP1946</f>
        <v>#VALUE!</v>
      </c>
      <c r="E1947" s="102">
        <f>EUR1M!AQ1946</f>
        <v>1.4159985642026029E-2</v>
      </c>
      <c r="F1947" s="220" t="e">
        <f t="shared" si="120"/>
        <v>#VALUE!</v>
      </c>
      <c r="G1947" s="102" t="e">
        <f>EUR3M!AX1946</f>
        <v>#VALUE!</v>
      </c>
      <c r="H1947" s="102">
        <f>EUR3M!AY1946</f>
        <v>1.4496446499024707E-2</v>
      </c>
      <c r="I1947" s="220" t="e">
        <f t="shared" si="121"/>
        <v>#VALUE!</v>
      </c>
      <c r="J1947" s="102" t="e">
        <f>EUR6M!AX1946</f>
        <v>#VALUE!</v>
      </c>
      <c r="K1947" s="102">
        <f>EUR6M!AY1946</f>
        <v>1.4443629266823414E-2</v>
      </c>
      <c r="L1947" s="220" t="e">
        <f t="shared" si="122"/>
        <v>#VALUE!</v>
      </c>
      <c r="M1947" s="102" t="e">
        <f>EUR1Y!AX1946</f>
        <v>#VALUE!</v>
      </c>
      <c r="N1947" s="102">
        <f>EUR1Y!AY1946</f>
        <v>1.4911892824008713E-2</v>
      </c>
      <c r="O1947" s="220" t="e">
        <f t="shared" si="123"/>
        <v>#VALUE!</v>
      </c>
    </row>
    <row r="1948" spans="1:15" x14ac:dyDescent="0.2">
      <c r="A1948" s="57" t="s">
        <v>44</v>
      </c>
      <c r="B1948" s="219">
        <f>_xll.qlInterestRateIndexFixingDate(IborIndex&amp;"6M",C1948,Trigger)</f>
        <v>52940</v>
      </c>
      <c r="C1948" s="219">
        <f>_xll.qlCalendarAdvance(Calendar,C1947,A1948,"f",,Trigger)</f>
        <v>52944</v>
      </c>
      <c r="D1948" s="102" t="e">
        <f>EUR1M!AP1947</f>
        <v>#VALUE!</v>
      </c>
      <c r="E1948" s="102">
        <f>EUR1M!AQ1947</f>
        <v>1.4159460376967081E-2</v>
      </c>
      <c r="F1948" s="220" t="e">
        <f t="shared" si="120"/>
        <v>#VALUE!</v>
      </c>
      <c r="G1948" s="102" t="e">
        <f>EUR3M!AX1947</f>
        <v>#VALUE!</v>
      </c>
      <c r="H1948" s="102">
        <f>EUR3M!AY1947</f>
        <v>1.4495964725365518E-2</v>
      </c>
      <c r="I1948" s="220" t="e">
        <f t="shared" si="121"/>
        <v>#VALUE!</v>
      </c>
      <c r="J1948" s="102" t="e">
        <f>EUR6M!AX1947</f>
        <v>#VALUE!</v>
      </c>
      <c r="K1948" s="102">
        <f>EUR6M!AY1947</f>
        <v>1.4440936622714853E-2</v>
      </c>
      <c r="L1948" s="220" t="e">
        <f t="shared" si="122"/>
        <v>#VALUE!</v>
      </c>
      <c r="M1948" s="102" t="e">
        <f>EUR1Y!AX1947</f>
        <v>#VALUE!</v>
      </c>
      <c r="N1948" s="102">
        <f>EUR1Y!AY1947</f>
        <v>1.4910705082414868E-2</v>
      </c>
      <c r="O1948" s="220" t="e">
        <f t="shared" si="123"/>
        <v>#VALUE!</v>
      </c>
    </row>
    <row r="1949" spans="1:15" x14ac:dyDescent="0.2">
      <c r="A1949" s="57" t="s">
        <v>44</v>
      </c>
      <c r="B1949" s="219">
        <f>_xll.qlInterestRateIndexFixingDate(IborIndex&amp;"6M",C1949,Trigger)</f>
        <v>52947</v>
      </c>
      <c r="C1949" s="219">
        <f>_xll.qlCalendarAdvance(Calendar,C1948,A1949,"f",,Trigger)</f>
        <v>52951</v>
      </c>
      <c r="D1949" s="102" t="e">
        <f>EUR1M!AP1948</f>
        <v>#VALUE!</v>
      </c>
      <c r="E1949" s="102">
        <f>EUR1M!AQ1948</f>
        <v>1.4158920356958371E-2</v>
      </c>
      <c r="F1949" s="220" t="e">
        <f t="shared" si="120"/>
        <v>#VALUE!</v>
      </c>
      <c r="G1949" s="102" t="e">
        <f>EUR3M!AX1948</f>
        <v>#VALUE!</v>
      </c>
      <c r="H1949" s="102">
        <f>EUR3M!AY1948</f>
        <v>1.4495467703423692E-2</v>
      </c>
      <c r="I1949" s="220" t="e">
        <f t="shared" si="121"/>
        <v>#VALUE!</v>
      </c>
      <c r="J1949" s="102" t="e">
        <f>EUR6M!AX1948</f>
        <v>#VALUE!</v>
      </c>
      <c r="K1949" s="102">
        <f>EUR6M!AY1948</f>
        <v>1.4438221810126493E-2</v>
      </c>
      <c r="L1949" s="220" t="e">
        <f t="shared" si="122"/>
        <v>#VALUE!</v>
      </c>
      <c r="M1949" s="102" t="e">
        <f>EUR1Y!AX1948</f>
        <v>#VALUE!</v>
      </c>
      <c r="N1949" s="102">
        <f>EUR1Y!AY1948</f>
        <v>1.490949130867932E-2</v>
      </c>
      <c r="O1949" s="220" t="e">
        <f t="shared" si="123"/>
        <v>#VALUE!</v>
      </c>
    </row>
    <row r="1950" spans="1:15" x14ac:dyDescent="0.2">
      <c r="A1950" s="57" t="s">
        <v>44</v>
      </c>
      <c r="B1950" s="219">
        <f>_xll.qlInterestRateIndexFixingDate(IborIndex&amp;"6M",C1950,Trigger)</f>
        <v>52953</v>
      </c>
      <c r="C1950" s="219">
        <f>_xll.qlCalendarAdvance(Calendar,C1949,A1950,"f",,Trigger)</f>
        <v>52958</v>
      </c>
      <c r="D1950" s="102" t="e">
        <f>EUR1M!AP1949</f>
        <v>#VALUE!</v>
      </c>
      <c r="E1950" s="102">
        <f>EUR1M!AQ1949</f>
        <v>1.4158365557017383E-2</v>
      </c>
      <c r="F1950" s="220" t="e">
        <f t="shared" si="120"/>
        <v>#VALUE!</v>
      </c>
      <c r="G1950" s="102" t="e">
        <f>EUR3M!AX1949</f>
        <v>#VALUE!</v>
      </c>
      <c r="H1950" s="102">
        <f>EUR3M!AY1949</f>
        <v>1.4494955404632748E-2</v>
      </c>
      <c r="I1950" s="220" t="e">
        <f t="shared" si="121"/>
        <v>#VALUE!</v>
      </c>
      <c r="J1950" s="102" t="e">
        <f>EUR6M!AX1949</f>
        <v>#VALUE!</v>
      </c>
      <c r="K1950" s="102">
        <f>EUR6M!AY1949</f>
        <v>1.4435485930066411E-2</v>
      </c>
      <c r="L1950" s="220" t="e">
        <f t="shared" si="122"/>
        <v>#VALUE!</v>
      </c>
      <c r="M1950" s="102" t="e">
        <f>EUR1Y!AX1949</f>
        <v>#VALUE!</v>
      </c>
      <c r="N1950" s="102">
        <f>EUR1Y!AY1949</f>
        <v>1.4908251502957345E-2</v>
      </c>
      <c r="O1950" s="220" t="e">
        <f t="shared" si="123"/>
        <v>#VALUE!</v>
      </c>
    </row>
    <row r="1951" spans="1:15" x14ac:dyDescent="0.2">
      <c r="A1951" s="57" t="s">
        <v>44</v>
      </c>
      <c r="B1951" s="219">
        <f>_xll.qlInterestRateIndexFixingDate(IborIndex&amp;"6M",C1951,Trigger)</f>
        <v>52961</v>
      </c>
      <c r="C1951" s="219">
        <f>_xll.qlCalendarAdvance(Calendar,C1950,A1951,"f",,Trigger)</f>
        <v>52965</v>
      </c>
      <c r="D1951" s="102" t="e">
        <f>EUR1M!AP1950</f>
        <v>#VALUE!</v>
      </c>
      <c r="E1951" s="102">
        <f>EUR1M!AQ1950</f>
        <v>1.4157795952151608E-2</v>
      </c>
      <c r="F1951" s="220" t="e">
        <f t="shared" si="120"/>
        <v>#VALUE!</v>
      </c>
      <c r="G1951" s="102" t="e">
        <f>EUR3M!AX1950</f>
        <v>#VALUE!</v>
      </c>
      <c r="H1951" s="102">
        <f>EUR3M!AY1950</f>
        <v>1.4494427800431531E-2</v>
      </c>
      <c r="I1951" s="220" t="e">
        <f t="shared" si="121"/>
        <v>#VALUE!</v>
      </c>
      <c r="J1951" s="102" t="e">
        <f>EUR6M!AX1950</f>
        <v>#VALUE!</v>
      </c>
      <c r="K1951" s="102">
        <f>EUR6M!AY1950</f>
        <v>1.4432645626606675E-2</v>
      </c>
      <c r="L1951" s="220" t="e">
        <f t="shared" si="122"/>
        <v>#VALUE!</v>
      </c>
      <c r="M1951" s="102" t="e">
        <f>EUR1Y!AX1950</f>
        <v>#VALUE!</v>
      </c>
      <c r="N1951" s="102">
        <f>EUR1Y!AY1950</f>
        <v>1.4906985665524005E-2</v>
      </c>
      <c r="O1951" s="220" t="e">
        <f t="shared" si="123"/>
        <v>#VALUE!</v>
      </c>
    </row>
    <row r="1952" spans="1:15" x14ac:dyDescent="0.2">
      <c r="A1952" s="57" t="s">
        <v>44</v>
      </c>
      <c r="B1952" s="219">
        <f>_xll.qlInterestRateIndexFixingDate(IborIndex&amp;"6M",C1952,Trigger)</f>
        <v>52968</v>
      </c>
      <c r="C1952" s="219">
        <f>_xll.qlCalendarAdvance(Calendar,C1951,A1952,"f",,Trigger)</f>
        <v>52972</v>
      </c>
      <c r="D1952" s="102" t="e">
        <f>EUR1M!AP1951</f>
        <v>#VALUE!</v>
      </c>
      <c r="E1952" s="102">
        <f>EUR1M!AQ1951</f>
        <v>1.4157211517373536E-2</v>
      </c>
      <c r="F1952" s="220" t="e">
        <f t="shared" si="120"/>
        <v>#VALUE!</v>
      </c>
      <c r="G1952" s="102" t="e">
        <f>EUR3M!AX1951</f>
        <v>#VALUE!</v>
      </c>
      <c r="H1952" s="102">
        <f>EUR3M!AY1951</f>
        <v>1.4494134546739012E-2</v>
      </c>
      <c r="I1952" s="220" t="e">
        <f t="shared" si="121"/>
        <v>#VALUE!</v>
      </c>
      <c r="J1952" s="102" t="e">
        <f>EUR6M!AX1951</f>
        <v>#VALUE!</v>
      </c>
      <c r="K1952" s="102">
        <f>EUR6M!AY1951</f>
        <v>1.4429871913016375E-2</v>
      </c>
      <c r="L1952" s="220" t="e">
        <f t="shared" si="122"/>
        <v>#VALUE!</v>
      </c>
      <c r="M1952" s="102" t="e">
        <f>EUR1Y!AX1951</f>
        <v>#VALUE!</v>
      </c>
      <c r="N1952" s="102">
        <f>EUR1Y!AY1951</f>
        <v>1.4905693796772633E-2</v>
      </c>
      <c r="O1952" s="220" t="e">
        <f t="shared" si="123"/>
        <v>#VALUE!</v>
      </c>
    </row>
    <row r="1953" spans="1:15" x14ac:dyDescent="0.2">
      <c r="A1953" s="57" t="s">
        <v>44</v>
      </c>
      <c r="B1953" s="219">
        <f>_xll.qlInterestRateIndexFixingDate(IborIndex&amp;"6M",C1953,Trigger)</f>
        <v>52975</v>
      </c>
      <c r="C1953" s="219">
        <f>_xll.qlCalendarAdvance(Calendar,C1952,A1953,"f",,Trigger)</f>
        <v>52979</v>
      </c>
      <c r="D1953" s="102" t="e">
        <f>EUR1M!AP1952</f>
        <v>#VALUE!</v>
      </c>
      <c r="E1953" s="102">
        <f>EUR1M!AQ1952</f>
        <v>1.4156612227695653E-2</v>
      </c>
      <c r="F1953" s="220" t="e">
        <f t="shared" si="120"/>
        <v>#VALUE!</v>
      </c>
      <c r="G1953" s="102" t="e">
        <f>EUR3M!AX1952</f>
        <v>#VALUE!</v>
      </c>
      <c r="H1953" s="102">
        <f>EUR3M!AY1952</f>
        <v>1.4493326561534126E-2</v>
      </c>
      <c r="I1953" s="220" t="e">
        <f t="shared" si="121"/>
        <v>#VALUE!</v>
      </c>
      <c r="J1953" s="102" t="e">
        <f>EUR6M!AX1952</f>
        <v>#VALUE!</v>
      </c>
      <c r="K1953" s="102">
        <f>EUR6M!AY1952</f>
        <v>1.4427080343360718E-2</v>
      </c>
      <c r="L1953" s="220" t="e">
        <f t="shared" si="122"/>
        <v>#VALUE!</v>
      </c>
      <c r="M1953" s="102" t="e">
        <f>EUR1Y!AX1952</f>
        <v>#VALUE!</v>
      </c>
      <c r="N1953" s="102">
        <f>EUR1Y!AY1952</f>
        <v>1.4904375897215478E-2</v>
      </c>
      <c r="O1953" s="220" t="e">
        <f t="shared" si="123"/>
        <v>#VALUE!</v>
      </c>
    </row>
    <row r="1954" spans="1:15" x14ac:dyDescent="0.2">
      <c r="A1954" s="57" t="s">
        <v>44</v>
      </c>
      <c r="B1954" s="219">
        <f>_xll.qlInterestRateIndexFixingDate(IborIndex&amp;"6M",C1954,Trigger)</f>
        <v>52982</v>
      </c>
      <c r="C1954" s="219">
        <f>_xll.qlCalendarAdvance(Calendar,C1953,A1954,"f",,Trigger)</f>
        <v>52986</v>
      </c>
      <c r="D1954" s="102" t="e">
        <f>EUR1M!AP1953</f>
        <v>#VALUE!</v>
      </c>
      <c r="E1954" s="102">
        <f>EUR1M!AQ1953</f>
        <v>1.415599805812795E-2</v>
      </c>
      <c r="F1954" s="220" t="e">
        <f t="shared" si="120"/>
        <v>#VALUE!</v>
      </c>
      <c r="G1954" s="102" t="e">
        <f>EUR3M!AX1953</f>
        <v>#VALUE!</v>
      </c>
      <c r="H1954" s="102">
        <f>EUR3M!AY1953</f>
        <v>1.4492752869709413E-2</v>
      </c>
      <c r="I1954" s="220" t="e">
        <f t="shared" si="121"/>
        <v>#VALUE!</v>
      </c>
      <c r="J1954" s="102" t="e">
        <f>EUR6M!AX1953</f>
        <v>#VALUE!</v>
      </c>
      <c r="K1954" s="102">
        <f>EUR6M!AY1953</f>
        <v>1.4424272036222501E-2</v>
      </c>
      <c r="L1954" s="220" t="e">
        <f t="shared" si="122"/>
        <v>#VALUE!</v>
      </c>
      <c r="M1954" s="102" t="e">
        <f>EUR1Y!AX1953</f>
        <v>#VALUE!</v>
      </c>
      <c r="N1954" s="102">
        <f>EUR1Y!AY1953</f>
        <v>1.4903031967483703E-2</v>
      </c>
      <c r="O1954" s="220" t="e">
        <f t="shared" si="123"/>
        <v>#VALUE!</v>
      </c>
    </row>
    <row r="1955" spans="1:15" x14ac:dyDescent="0.2">
      <c r="A1955" s="57" t="s">
        <v>44</v>
      </c>
      <c r="B1955" s="219">
        <f>_xll.qlInterestRateIndexFixingDate(IborIndex&amp;"6M",C1955,Trigger)</f>
        <v>52989</v>
      </c>
      <c r="C1955" s="219">
        <f>_xll.qlCalendarAdvance(Calendar,C1954,A1955,"f",,Trigger)</f>
        <v>52993</v>
      </c>
      <c r="D1955" s="102" t="e">
        <f>EUR1M!AP1954</f>
        <v>#VALUE!</v>
      </c>
      <c r="E1955" s="102">
        <f>EUR1M!AQ1954</f>
        <v>1.4154440591493003E-2</v>
      </c>
      <c r="F1955" s="220" t="e">
        <f t="shared" si="120"/>
        <v>#VALUE!</v>
      </c>
      <c r="G1955" s="102" t="e">
        <f>EUR3M!AX1954</f>
        <v>#VALUE!</v>
      </c>
      <c r="H1955" s="102">
        <f>EUR3M!AY1954</f>
        <v>1.449142424733282E-2</v>
      </c>
      <c r="I1955" s="220" t="e">
        <f t="shared" si="121"/>
        <v>#VALUE!</v>
      </c>
      <c r="J1955" s="102" t="e">
        <f>EUR6M!AX1954</f>
        <v>#VALUE!</v>
      </c>
      <c r="K1955" s="102">
        <f>EUR6M!AY1954</f>
        <v>1.4421448113096223E-2</v>
      </c>
      <c r="L1955" s="220" t="e">
        <f t="shared" si="122"/>
        <v>#VALUE!</v>
      </c>
      <c r="M1955" s="102" t="e">
        <f>EUR1Y!AX1954</f>
        <v>#VALUE!</v>
      </c>
      <c r="N1955" s="102">
        <f>EUR1Y!AY1954</f>
        <v>1.4901662008326738E-2</v>
      </c>
      <c r="O1955" s="220" t="e">
        <f t="shared" si="123"/>
        <v>#VALUE!</v>
      </c>
    </row>
    <row r="1956" spans="1:15" x14ac:dyDescent="0.2">
      <c r="A1956" s="57" t="s">
        <v>44</v>
      </c>
      <c r="B1956" s="219">
        <f>_xll.qlInterestRateIndexFixingDate(IborIndex&amp;"6M",C1956,Trigger)</f>
        <v>52996</v>
      </c>
      <c r="C1956" s="219">
        <f>_xll.qlCalendarAdvance(Calendar,C1955,A1956,"f",,Trigger)</f>
        <v>53000</v>
      </c>
      <c r="D1956" s="102" t="e">
        <f>EUR1M!AP1955</f>
        <v>#VALUE!</v>
      </c>
      <c r="E1956" s="102">
        <f>EUR1M!AQ1955</f>
        <v>1.4153800961050107E-2</v>
      </c>
      <c r="F1956" s="220" t="e">
        <f t="shared" si="120"/>
        <v>#VALUE!</v>
      </c>
      <c r="G1956" s="102" t="e">
        <f>EUR3M!AX1955</f>
        <v>#VALUE!</v>
      </c>
      <c r="H1956" s="102">
        <f>EUR3M!AY1955</f>
        <v>1.4491559198490656E-2</v>
      </c>
      <c r="I1956" s="220" t="e">
        <f t="shared" si="121"/>
        <v>#VALUE!</v>
      </c>
      <c r="J1956" s="102" t="e">
        <f>EUR6M!AX1955</f>
        <v>#VALUE!</v>
      </c>
      <c r="K1956" s="102">
        <f>EUR6M!AY1955</f>
        <v>1.4418609698396038E-2</v>
      </c>
      <c r="L1956" s="220" t="e">
        <f t="shared" si="122"/>
        <v>#VALUE!</v>
      </c>
      <c r="M1956" s="102" t="e">
        <f>EUR1Y!AX1955</f>
        <v>#VALUE!</v>
      </c>
      <c r="N1956" s="102">
        <f>EUR1Y!AY1955</f>
        <v>1.4900266020614023E-2</v>
      </c>
      <c r="O1956" s="220" t="e">
        <f t="shared" si="123"/>
        <v>#VALUE!</v>
      </c>
    </row>
    <row r="1957" spans="1:15" x14ac:dyDescent="0.2">
      <c r="A1957" s="57" t="s">
        <v>44</v>
      </c>
      <c r="B1957" s="219">
        <f>_xll.qlInterestRateIndexFixingDate(IborIndex&amp;"6M",C1957,Trigger)</f>
        <v>53003</v>
      </c>
      <c r="C1957" s="219">
        <f>_xll.qlCalendarAdvance(Calendar,C1956,A1957,"f",,Trigger)</f>
        <v>53007</v>
      </c>
      <c r="D1957" s="102" t="e">
        <f>EUR1M!AP1956</f>
        <v>#VALUE!</v>
      </c>
      <c r="E1957" s="102">
        <f>EUR1M!AQ1956</f>
        <v>1.4153146385239408E-2</v>
      </c>
      <c r="F1957" s="220" t="e">
        <f t="shared" si="120"/>
        <v>#VALUE!</v>
      </c>
      <c r="G1957" s="102" t="e">
        <f>EUR3M!AX1956</f>
        <v>#VALUE!</v>
      </c>
      <c r="H1957" s="102">
        <f>EUR3M!AY1956</f>
        <v>1.4490939161969862E-2</v>
      </c>
      <c r="I1957" s="220" t="e">
        <f t="shared" si="121"/>
        <v>#VALUE!</v>
      </c>
      <c r="J1957" s="102" t="e">
        <f>EUR6M!AX1956</f>
        <v>#VALUE!</v>
      </c>
      <c r="K1957" s="102">
        <f>EUR6M!AY1956</f>
        <v>1.4415757919453102E-2</v>
      </c>
      <c r="L1957" s="220" t="e">
        <f t="shared" si="122"/>
        <v>#VALUE!</v>
      </c>
      <c r="M1957" s="102" t="e">
        <f>EUR1Y!AX1956</f>
        <v>#VALUE!</v>
      </c>
      <c r="N1957" s="102">
        <f>EUR1Y!AY1956</f>
        <v>1.4898844005332606E-2</v>
      </c>
      <c r="O1957" s="220" t="e">
        <f t="shared" si="123"/>
        <v>#VALUE!</v>
      </c>
    </row>
    <row r="1958" spans="1:15" x14ac:dyDescent="0.2">
      <c r="A1958" s="57" t="s">
        <v>44</v>
      </c>
      <c r="B1958" s="219">
        <f>_xll.qlInterestRateIndexFixingDate(IborIndex&amp;"6M",C1958,Trigger)</f>
        <v>53010</v>
      </c>
      <c r="C1958" s="219">
        <f>_xll.qlCalendarAdvance(Calendar,C1957,A1958,"f",,Trigger)</f>
        <v>53014</v>
      </c>
      <c r="D1958" s="102" t="e">
        <f>EUR1M!AP1957</f>
        <v>#VALUE!</v>
      </c>
      <c r="E1958" s="102">
        <f>EUR1M!AQ1957</f>
        <v>1.4152476839066619E-2</v>
      </c>
      <c r="F1958" s="220" t="e">
        <f t="shared" si="120"/>
        <v>#VALUE!</v>
      </c>
      <c r="G1958" s="102" t="e">
        <f>EUR3M!AX1957</f>
        <v>#VALUE!</v>
      </c>
      <c r="H1958" s="102">
        <f>EUR3M!AY1957</f>
        <v>1.4490280658204568E-2</v>
      </c>
      <c r="I1958" s="220" t="e">
        <f t="shared" si="121"/>
        <v>#VALUE!</v>
      </c>
      <c r="J1958" s="102" t="e">
        <f>EUR6M!AX1957</f>
        <v>#VALUE!</v>
      </c>
      <c r="K1958" s="102">
        <f>EUR6M!AY1957</f>
        <v>1.4412893906512925E-2</v>
      </c>
      <c r="L1958" s="220" t="e">
        <f t="shared" si="122"/>
        <v>#VALUE!</v>
      </c>
      <c r="M1958" s="102" t="e">
        <f>EUR1Y!AX1957</f>
        <v>#VALUE!</v>
      </c>
      <c r="N1958" s="102">
        <f>EUR1Y!AY1957</f>
        <v>1.4897395963589325E-2</v>
      </c>
      <c r="O1958" s="220" t="e">
        <f t="shared" si="123"/>
        <v>#VALUE!</v>
      </c>
    </row>
    <row r="1959" spans="1:15" x14ac:dyDescent="0.2">
      <c r="A1959" s="57" t="s">
        <v>44</v>
      </c>
      <c r="B1959" s="219">
        <f>_xll.qlInterestRateIndexFixingDate(IborIndex&amp;"6M",C1959,Trigger)</f>
        <v>53017</v>
      </c>
      <c r="C1959" s="219">
        <f>_xll.qlCalendarAdvance(Calendar,C1958,A1959,"f",,Trigger)</f>
        <v>53021</v>
      </c>
      <c r="D1959" s="102" t="e">
        <f>EUR1M!AP1958</f>
        <v>#VALUE!</v>
      </c>
      <c r="E1959" s="102">
        <f>EUR1M!AQ1958</f>
        <v>1.4152703137336742E-2</v>
      </c>
      <c r="F1959" s="220" t="e">
        <f t="shared" si="120"/>
        <v>#VALUE!</v>
      </c>
      <c r="G1959" s="102" t="e">
        <f>EUR3M!AX1958</f>
        <v>#VALUE!</v>
      </c>
      <c r="H1959" s="102">
        <f>EUR3M!AY1958</f>
        <v>1.4490019045929229E-2</v>
      </c>
      <c r="I1959" s="220" t="e">
        <f t="shared" si="121"/>
        <v>#VALUE!</v>
      </c>
      <c r="J1959" s="102" t="e">
        <f>EUR6M!AX1958</f>
        <v>#VALUE!</v>
      </c>
      <c r="K1959" s="102">
        <f>EUR6M!AY1958</f>
        <v>1.4410415130845724E-2</v>
      </c>
      <c r="L1959" s="220" t="e">
        <f t="shared" si="122"/>
        <v>#VALUE!</v>
      </c>
      <c r="M1959" s="102" t="e">
        <f>EUR1Y!AX1958</f>
        <v>#VALUE!</v>
      </c>
      <c r="N1959" s="102">
        <f>EUR1Y!AY1958</f>
        <v>1.4895921896609286E-2</v>
      </c>
      <c r="O1959" s="220" t="e">
        <f t="shared" si="123"/>
        <v>#VALUE!</v>
      </c>
    </row>
    <row r="1960" spans="1:15" x14ac:dyDescent="0.2">
      <c r="A1960" s="57" t="s">
        <v>44</v>
      </c>
      <c r="B1960" s="219">
        <f>_xll.qlInterestRateIndexFixingDate(IborIndex&amp;"6M",C1960,Trigger)</f>
        <v>53024</v>
      </c>
      <c r="C1960" s="219">
        <f>_xll.qlCalendarAdvance(Calendar,C1959,A1960,"f",,Trigger)</f>
        <v>53028</v>
      </c>
      <c r="D1960" s="102" t="e">
        <f>EUR1M!AP1959</f>
        <v>#VALUE!</v>
      </c>
      <c r="E1960" s="102">
        <f>EUR1M!AQ1959</f>
        <v>1.415222552227924E-2</v>
      </c>
      <c r="F1960" s="220" t="e">
        <f t="shared" si="120"/>
        <v>#VALUE!</v>
      </c>
      <c r="G1960" s="102" t="e">
        <f>EUR3M!AX1959</f>
        <v>#VALUE!</v>
      </c>
      <c r="H1960" s="102">
        <f>EUR3M!AY1959</f>
        <v>1.4489226209585695E-2</v>
      </c>
      <c r="I1960" s="220" t="e">
        <f t="shared" si="121"/>
        <v>#VALUE!</v>
      </c>
      <c r="J1960" s="102" t="e">
        <f>EUR6M!AX1959</f>
        <v>#VALUE!</v>
      </c>
      <c r="K1960" s="102">
        <f>EUR6M!AY1959</f>
        <v>1.4407528675173824E-2</v>
      </c>
      <c r="L1960" s="220" t="e">
        <f t="shared" si="122"/>
        <v>#VALUE!</v>
      </c>
      <c r="M1960" s="102" t="e">
        <f>EUR1Y!AX1959</f>
        <v>#VALUE!</v>
      </c>
      <c r="N1960" s="102">
        <f>EUR1Y!AY1959</f>
        <v>1.4894421805736507E-2</v>
      </c>
      <c r="O1960" s="220" t="e">
        <f t="shared" si="123"/>
        <v>#VALUE!</v>
      </c>
    </row>
    <row r="1961" spans="1:15" x14ac:dyDescent="0.2">
      <c r="A1961" s="57" t="s">
        <v>44</v>
      </c>
      <c r="B1961" s="219">
        <f>_xll.qlInterestRateIndexFixingDate(IborIndex&amp;"6M",C1961,Trigger)</f>
        <v>53031</v>
      </c>
      <c r="C1961" s="219">
        <f>_xll.qlCalendarAdvance(Calendar,C1960,A1961,"f",,Trigger)</f>
        <v>53035</v>
      </c>
      <c r="D1961" s="102" t="e">
        <f>EUR1M!AP1960</f>
        <v>#VALUE!</v>
      </c>
      <c r="E1961" s="102">
        <f>EUR1M!AQ1960</f>
        <v>1.4151280135195621E-2</v>
      </c>
      <c r="F1961" s="220" t="e">
        <f t="shared" si="120"/>
        <v>#VALUE!</v>
      </c>
      <c r="G1961" s="102" t="e">
        <f>EUR3M!AX1960</f>
        <v>#VALUE!</v>
      </c>
      <c r="H1961" s="102">
        <f>EUR3M!AY1960</f>
        <v>1.4488374082848697E-2</v>
      </c>
      <c r="I1961" s="220" t="e">
        <f t="shared" si="121"/>
        <v>#VALUE!</v>
      </c>
      <c r="J1961" s="102" t="e">
        <f>EUR6M!AX1960</f>
        <v>#VALUE!</v>
      </c>
      <c r="K1961" s="102">
        <f>EUR6M!AY1960</f>
        <v>1.4404633691626745E-2</v>
      </c>
      <c r="L1961" s="220" t="e">
        <f t="shared" si="122"/>
        <v>#VALUE!</v>
      </c>
      <c r="M1961" s="102" t="e">
        <f>EUR1Y!AX1960</f>
        <v>#VALUE!</v>
      </c>
      <c r="N1961" s="102">
        <f>EUR1Y!AY1960</f>
        <v>1.4892895692434365E-2</v>
      </c>
      <c r="O1961" s="220" t="e">
        <f t="shared" si="123"/>
        <v>#VALUE!</v>
      </c>
    </row>
    <row r="1962" spans="1:15" x14ac:dyDescent="0.2">
      <c r="A1962" s="57" t="s">
        <v>44</v>
      </c>
      <c r="B1962" s="219">
        <f>_xll.qlInterestRateIndexFixingDate(IborIndex&amp;"6M",C1962,Trigger)</f>
        <v>53038</v>
      </c>
      <c r="C1962" s="219">
        <f>_xll.qlCalendarAdvance(Calendar,C1961,A1962,"f",,Trigger)</f>
        <v>53042</v>
      </c>
      <c r="D1962" s="102" t="e">
        <f>EUR1M!AP1961</f>
        <v>#VALUE!</v>
      </c>
      <c r="E1962" s="102">
        <f>EUR1M!AQ1961</f>
        <v>1.4150546026923949E-2</v>
      </c>
      <c r="F1962" s="220" t="e">
        <f t="shared" si="120"/>
        <v>#VALUE!</v>
      </c>
      <c r="G1962" s="102" t="e">
        <f>EUR3M!AX1961</f>
        <v>#VALUE!</v>
      </c>
      <c r="H1962" s="102">
        <f>EUR3M!AY1961</f>
        <v>1.4487463057986191E-2</v>
      </c>
      <c r="I1962" s="220" t="e">
        <f t="shared" si="121"/>
        <v>#VALUE!</v>
      </c>
      <c r="J1962" s="102" t="e">
        <f>EUR6M!AX1961</f>
        <v>#VALUE!</v>
      </c>
      <c r="K1962" s="102">
        <f>EUR6M!AY1961</f>
        <v>1.4401731292301568E-2</v>
      </c>
      <c r="L1962" s="220" t="e">
        <f t="shared" si="122"/>
        <v>#VALUE!</v>
      </c>
      <c r="M1962" s="102" t="e">
        <f>EUR1Y!AX1961</f>
        <v>#VALUE!</v>
      </c>
      <c r="N1962" s="102">
        <f>EUR1Y!AY1961</f>
        <v>1.4892067872506649E-2</v>
      </c>
      <c r="O1962" s="220" t="e">
        <f t="shared" si="123"/>
        <v>#VALUE!</v>
      </c>
    </row>
    <row r="1963" spans="1:15" x14ac:dyDescent="0.2">
      <c r="A1963" s="57" t="s">
        <v>44</v>
      </c>
      <c r="B1963" s="219">
        <f>_xll.qlInterestRateIndexFixingDate(IborIndex&amp;"6M",C1963,Trigger)</f>
        <v>53045</v>
      </c>
      <c r="C1963" s="219">
        <f>_xll.qlCalendarAdvance(Calendar,C1962,A1963,"f",,Trigger)</f>
        <v>53049</v>
      </c>
      <c r="D1963" s="102" t="e">
        <f>EUR1M!AP1962</f>
        <v>#VALUE!</v>
      </c>
      <c r="E1963" s="102">
        <f>EUR1M!AQ1962</f>
        <v>1.4149127112391958E-2</v>
      </c>
      <c r="F1963" s="220" t="e">
        <f t="shared" si="120"/>
        <v>#VALUE!</v>
      </c>
      <c r="G1963" s="102" t="e">
        <f>EUR3M!AX1962</f>
        <v>#VALUE!</v>
      </c>
      <c r="H1963" s="102">
        <f>EUR3M!AY1962</f>
        <v>1.4486493528551195E-2</v>
      </c>
      <c r="I1963" s="220" t="e">
        <f t="shared" si="121"/>
        <v>#VALUE!</v>
      </c>
      <c r="J1963" s="102" t="e">
        <f>EUR6M!AX1962</f>
        <v>#VALUE!</v>
      </c>
      <c r="K1963" s="102">
        <f>EUR6M!AY1962</f>
        <v>1.4398587084706153E-2</v>
      </c>
      <c r="L1963" s="220" t="e">
        <f t="shared" si="122"/>
        <v>#VALUE!</v>
      </c>
      <c r="M1963" s="102" t="e">
        <f>EUR1Y!AX1962</f>
        <v>#VALUE!</v>
      </c>
      <c r="N1963" s="102">
        <f>EUR1Y!AY1962</f>
        <v>1.4889765404986814E-2</v>
      </c>
      <c r="O1963" s="220" t="e">
        <f t="shared" si="123"/>
        <v>#VALUE!</v>
      </c>
    </row>
    <row r="1964" spans="1:15" x14ac:dyDescent="0.2">
      <c r="A1964" s="57" t="s">
        <v>44</v>
      </c>
      <c r="B1964" s="219">
        <f>_xll.qlInterestRateIndexFixingDate(IborIndex&amp;"6M",C1964,Trigger)</f>
        <v>53052</v>
      </c>
      <c r="C1964" s="219">
        <f>_xll.qlCalendarAdvance(Calendar,C1963,A1964,"f",,Trigger)</f>
        <v>53056</v>
      </c>
      <c r="D1964" s="102" t="e">
        <f>EUR1M!AP1963</f>
        <v>#VALUE!</v>
      </c>
      <c r="E1964" s="102">
        <f>EUR1M!AQ1963</f>
        <v>1.4149032471033329E-2</v>
      </c>
      <c r="F1964" s="220" t="e">
        <f t="shared" si="120"/>
        <v>#VALUE!</v>
      </c>
      <c r="G1964" s="102" t="e">
        <f>EUR3M!AX1963</f>
        <v>#VALUE!</v>
      </c>
      <c r="H1964" s="102">
        <f>EUR3M!AY1963</f>
        <v>1.4485262568628601E-2</v>
      </c>
      <c r="I1964" s="220" t="e">
        <f t="shared" si="121"/>
        <v>#VALUE!</v>
      </c>
      <c r="J1964" s="102" t="e">
        <f>EUR6M!AX1963</f>
        <v>#VALUE!</v>
      </c>
      <c r="K1964" s="102">
        <f>EUR6M!AY1963</f>
        <v>1.4395673416139844E-2</v>
      </c>
      <c r="L1964" s="220" t="e">
        <f t="shared" si="122"/>
        <v>#VALUE!</v>
      </c>
      <c r="M1964" s="102" t="e">
        <f>EUR1Y!AX1963</f>
        <v>#VALUE!</v>
      </c>
      <c r="N1964" s="102">
        <f>EUR1Y!AY1963</f>
        <v>1.4888161234361437E-2</v>
      </c>
      <c r="O1964" s="220" t="e">
        <f t="shared" si="123"/>
        <v>#VALUE!</v>
      </c>
    </row>
    <row r="1965" spans="1:15" x14ac:dyDescent="0.2">
      <c r="A1965" s="57" t="s">
        <v>44</v>
      </c>
      <c r="B1965" s="219">
        <f>_xll.qlInterestRateIndexFixingDate(IborIndex&amp;"6M",C1965,Trigger)</f>
        <v>53057</v>
      </c>
      <c r="C1965" s="219">
        <f>_xll.qlCalendarAdvance(Calendar,C1964,A1965,"f",,Trigger)</f>
        <v>53063</v>
      </c>
      <c r="D1965" s="102" t="e">
        <f>EUR1M!AP1964</f>
        <v>#VALUE!</v>
      </c>
      <c r="E1965" s="102">
        <f>EUR1M!AQ1964</f>
        <v>1.4148252973439357E-2</v>
      </c>
      <c r="F1965" s="220" t="e">
        <f t="shared" si="120"/>
        <v>#VALUE!</v>
      </c>
      <c r="G1965" s="102" t="e">
        <f>EUR3M!AX1964</f>
        <v>#VALUE!</v>
      </c>
      <c r="H1965" s="102">
        <f>EUR3M!AY1964</f>
        <v>1.4484180710884113E-2</v>
      </c>
      <c r="I1965" s="220" t="e">
        <f t="shared" si="121"/>
        <v>#VALUE!</v>
      </c>
      <c r="J1965" s="102" t="e">
        <f>EUR6M!AX1964</f>
        <v>#VALUE!</v>
      </c>
      <c r="K1965" s="102">
        <f>EUR6M!AY1964</f>
        <v>1.4392755579325275E-2</v>
      </c>
      <c r="L1965" s="220" t="e">
        <f t="shared" si="122"/>
        <v>#VALUE!</v>
      </c>
      <c r="M1965" s="102" t="e">
        <f>EUR1Y!AX1964</f>
        <v>#VALUE!</v>
      </c>
      <c r="N1965" s="102">
        <f>EUR1Y!AY1964</f>
        <v>1.4886531048346327E-2</v>
      </c>
      <c r="O1965" s="220" t="e">
        <f t="shared" si="123"/>
        <v>#VALUE!</v>
      </c>
    </row>
    <row r="1966" spans="1:15" x14ac:dyDescent="0.2">
      <c r="A1966" s="57" t="s">
        <v>44</v>
      </c>
      <c r="B1966" s="219">
        <f>_xll.qlInterestRateIndexFixingDate(IborIndex&amp;"6M",C1966,Trigger)</f>
        <v>53066</v>
      </c>
      <c r="C1966" s="219">
        <f>_xll.qlCalendarAdvance(Calendar,C1965,A1966,"f",,Trigger)</f>
        <v>53070</v>
      </c>
      <c r="D1966" s="102" t="e">
        <f>EUR1M!AP1965</f>
        <v>#VALUE!</v>
      </c>
      <c r="E1966" s="102">
        <f>EUR1M!AQ1965</f>
        <v>1.4147458397574253E-2</v>
      </c>
      <c r="F1966" s="220" t="e">
        <f t="shared" si="120"/>
        <v>#VALUE!</v>
      </c>
      <c r="G1966" s="102" t="e">
        <f>EUR3M!AX1965</f>
        <v>#VALUE!</v>
      </c>
      <c r="H1966" s="102">
        <f>EUR3M!AY1965</f>
        <v>1.4483041022806575E-2</v>
      </c>
      <c r="I1966" s="220" t="e">
        <f t="shared" si="121"/>
        <v>#VALUE!</v>
      </c>
      <c r="J1966" s="102" t="e">
        <f>EUR6M!AX1965</f>
        <v>#VALUE!</v>
      </c>
      <c r="K1966" s="102">
        <f>EUR6M!AY1965</f>
        <v>1.4389834715589042E-2</v>
      </c>
      <c r="L1966" s="220" t="e">
        <f t="shared" si="122"/>
        <v>#VALUE!</v>
      </c>
      <c r="M1966" s="102" t="e">
        <f>EUR1Y!AX1965</f>
        <v>#VALUE!</v>
      </c>
      <c r="N1966" s="102">
        <f>EUR1Y!AY1965</f>
        <v>1.4884874848998798E-2</v>
      </c>
      <c r="O1966" s="220" t="e">
        <f t="shared" si="123"/>
        <v>#VALUE!</v>
      </c>
    </row>
    <row r="1967" spans="1:15" x14ac:dyDescent="0.2">
      <c r="A1967" s="57" t="s">
        <v>44</v>
      </c>
      <c r="B1967" s="219">
        <f>_xll.qlInterestRateIndexFixingDate(IborIndex&amp;"6M",C1967,Trigger)</f>
        <v>53073</v>
      </c>
      <c r="C1967" s="219">
        <f>_xll.qlCalendarAdvance(Calendar,C1966,A1967,"f",,Trigger)</f>
        <v>53077</v>
      </c>
      <c r="D1967" s="102" t="e">
        <f>EUR1M!AP1966</f>
        <v>#VALUE!</v>
      </c>
      <c r="E1967" s="102">
        <f>EUR1M!AQ1966</f>
        <v>1.4146649226314256E-2</v>
      </c>
      <c r="F1967" s="220" t="e">
        <f t="shared" si="120"/>
        <v>#VALUE!</v>
      </c>
      <c r="G1967" s="102" t="e">
        <f>EUR3M!AX1966</f>
        <v>#VALUE!</v>
      </c>
      <c r="H1967" s="102">
        <f>EUR3M!AY1966</f>
        <v>1.4481843907586436E-2</v>
      </c>
      <c r="I1967" s="220" t="e">
        <f t="shared" si="121"/>
        <v>#VALUE!</v>
      </c>
      <c r="J1967" s="102" t="e">
        <f>EUR6M!AX1966</f>
        <v>#VALUE!</v>
      </c>
      <c r="K1967" s="102">
        <f>EUR6M!AY1966</f>
        <v>1.4386911969142428E-2</v>
      </c>
      <c r="L1967" s="220" t="e">
        <f t="shared" si="122"/>
        <v>#VALUE!</v>
      </c>
      <c r="M1967" s="102" t="e">
        <f>EUR1Y!AX1966</f>
        <v>#VALUE!</v>
      </c>
      <c r="N1967" s="102">
        <f>EUR1Y!AY1966</f>
        <v>1.4883192638494863E-2</v>
      </c>
      <c r="O1967" s="220" t="e">
        <f t="shared" si="123"/>
        <v>#VALUE!</v>
      </c>
    </row>
    <row r="1968" spans="1:15" x14ac:dyDescent="0.2">
      <c r="A1968" s="57" t="s">
        <v>44</v>
      </c>
      <c r="B1968" s="219">
        <f>_xll.qlInterestRateIndexFixingDate(IborIndex&amp;"6M",C1968,Trigger)</f>
        <v>53079</v>
      </c>
      <c r="C1968" s="219">
        <f>_xll.qlCalendarAdvance(Calendar,C1967,A1968,"f",,Trigger)</f>
        <v>53084</v>
      </c>
      <c r="D1968" s="102" t="e">
        <f>EUR1M!AP1967</f>
        <v>#VALUE!</v>
      </c>
      <c r="E1968" s="102">
        <f>EUR1M!AQ1967</f>
        <v>1.4145826045458276E-2</v>
      </c>
      <c r="F1968" s="220" t="e">
        <f t="shared" si="120"/>
        <v>#VALUE!</v>
      </c>
      <c r="G1968" s="102" t="e">
        <f>EUR3M!AX1967</f>
        <v>#VALUE!</v>
      </c>
      <c r="H1968" s="102">
        <f>EUR3M!AY1967</f>
        <v>1.4480782177128962E-2</v>
      </c>
      <c r="I1968" s="220" t="e">
        <f t="shared" si="121"/>
        <v>#VALUE!</v>
      </c>
      <c r="J1968" s="102" t="e">
        <f>EUR6M!AX1967</f>
        <v>#VALUE!</v>
      </c>
      <c r="K1968" s="102">
        <f>EUR6M!AY1967</f>
        <v>1.4384223799931749E-2</v>
      </c>
      <c r="L1968" s="220" t="e">
        <f t="shared" si="122"/>
        <v>#VALUE!</v>
      </c>
      <c r="M1968" s="102" t="e">
        <f>EUR1Y!AX1967</f>
        <v>#VALUE!</v>
      </c>
      <c r="N1968" s="102">
        <f>EUR1Y!AY1967</f>
        <v>1.4881484419128574E-2</v>
      </c>
      <c r="O1968" s="220" t="e">
        <f t="shared" si="123"/>
        <v>#VALUE!</v>
      </c>
    </row>
    <row r="1969" spans="1:15" x14ac:dyDescent="0.2">
      <c r="A1969" s="57" t="s">
        <v>44</v>
      </c>
      <c r="B1969" s="219">
        <f>_xll.qlInterestRateIndexFixingDate(IborIndex&amp;"6M",C1969,Trigger)</f>
        <v>53087</v>
      </c>
      <c r="C1969" s="219">
        <f>_xll.qlCalendarAdvance(Calendar,C1968,A1969,"f",,Trigger)</f>
        <v>53091</v>
      </c>
      <c r="D1969" s="102" t="e">
        <f>EUR1M!AP1968</f>
        <v>#VALUE!</v>
      </c>
      <c r="E1969" s="102">
        <f>EUR1M!AQ1968</f>
        <v>1.4144989442348987E-2</v>
      </c>
      <c r="F1969" s="220" t="e">
        <f t="shared" si="120"/>
        <v>#VALUE!</v>
      </c>
      <c r="G1969" s="102" t="e">
        <f>EUR3M!AX1968</f>
        <v>#VALUE!</v>
      </c>
      <c r="H1969" s="102">
        <f>EUR3M!AY1968</f>
        <v>1.4479469956860863E-2</v>
      </c>
      <c r="I1969" s="220" t="e">
        <f t="shared" si="121"/>
        <v>#VALUE!</v>
      </c>
      <c r="J1969" s="102" t="e">
        <f>EUR6M!AX1968</f>
        <v>#VALUE!</v>
      </c>
      <c r="K1969" s="102">
        <f>EUR6M!AY1968</f>
        <v>1.4381300867219967E-2</v>
      </c>
      <c r="L1969" s="220" t="e">
        <f t="shared" si="122"/>
        <v>#VALUE!</v>
      </c>
      <c r="M1969" s="102" t="e">
        <f>EUR1Y!AX1968</f>
        <v>#VALUE!</v>
      </c>
      <c r="N1969" s="102">
        <f>EUR1Y!AY1968</f>
        <v>1.4879750193314223E-2</v>
      </c>
      <c r="O1969" s="220" t="e">
        <f t="shared" si="123"/>
        <v>#VALUE!</v>
      </c>
    </row>
    <row r="1970" spans="1:15" x14ac:dyDescent="0.2">
      <c r="A1970" s="57" t="s">
        <v>44</v>
      </c>
      <c r="B1970" s="219">
        <f>_xll.qlInterestRateIndexFixingDate(IborIndex&amp;"6M",C1970,Trigger)</f>
        <v>53094</v>
      </c>
      <c r="C1970" s="219">
        <f>_xll.qlCalendarAdvance(Calendar,C1969,A1970,"f",,Trigger)</f>
        <v>53098</v>
      </c>
      <c r="D1970" s="102" t="e">
        <f>EUR1M!AP1969</f>
        <v>#VALUE!</v>
      </c>
      <c r="E1970" s="102">
        <f>EUR1M!AQ1969</f>
        <v>1.4144139997894212E-2</v>
      </c>
      <c r="F1970" s="220" t="e">
        <f t="shared" si="120"/>
        <v>#VALUE!</v>
      </c>
      <c r="G1970" s="102" t="e">
        <f>EUR3M!AX1969</f>
        <v>#VALUE!</v>
      </c>
      <c r="H1970" s="102">
        <f>EUR3M!AY1969</f>
        <v>1.4478102482555768E-2</v>
      </c>
      <c r="I1970" s="220" t="e">
        <f t="shared" si="121"/>
        <v>#VALUE!</v>
      </c>
      <c r="J1970" s="102" t="e">
        <f>EUR6M!AX1969</f>
        <v>#VALUE!</v>
      </c>
      <c r="K1970" s="102">
        <f>EUR6M!AY1969</f>
        <v>1.4378379503049609E-2</v>
      </c>
      <c r="L1970" s="220" t="e">
        <f t="shared" si="122"/>
        <v>#VALUE!</v>
      </c>
      <c r="M1970" s="102" t="e">
        <f>EUR1Y!AX1969</f>
        <v>#VALUE!</v>
      </c>
      <c r="N1970" s="102">
        <f>EUR1Y!AY1969</f>
        <v>1.4877991518309364E-2</v>
      </c>
      <c r="O1970" s="220" t="e">
        <f t="shared" si="123"/>
        <v>#VALUE!</v>
      </c>
    </row>
    <row r="1971" spans="1:15" x14ac:dyDescent="0.2">
      <c r="A1971" s="57" t="s">
        <v>44</v>
      </c>
      <c r="B1971" s="219">
        <f>_xll.qlInterestRateIndexFixingDate(IborIndex&amp;"6M",C1971,Trigger)</f>
        <v>53101</v>
      </c>
      <c r="C1971" s="219">
        <f>_xll.qlCalendarAdvance(Calendar,C1970,A1971,"f",,Trigger)</f>
        <v>53105</v>
      </c>
      <c r="D1971" s="102" t="e">
        <f>EUR1M!AP1970</f>
        <v>#VALUE!</v>
      </c>
      <c r="E1971" s="102">
        <f>EUR1M!AQ1970</f>
        <v>1.4143278030581685E-2</v>
      </c>
      <c r="F1971" s="220" t="e">
        <f t="shared" si="120"/>
        <v>#VALUE!</v>
      </c>
      <c r="G1971" s="102" t="e">
        <f>EUR3M!AX1970</f>
        <v>#VALUE!</v>
      </c>
      <c r="H1971" s="102">
        <f>EUR3M!AY1970</f>
        <v>1.4476708107388263E-2</v>
      </c>
      <c r="I1971" s="220" t="e">
        <f t="shared" si="121"/>
        <v>#VALUE!</v>
      </c>
      <c r="J1971" s="102" t="e">
        <f>EUR6M!AX1970</f>
        <v>#VALUE!</v>
      </c>
      <c r="K1971" s="102">
        <f>EUR6M!AY1970</f>
        <v>1.4375460347409386E-2</v>
      </c>
      <c r="L1971" s="220" t="e">
        <f t="shared" si="122"/>
        <v>#VALUE!</v>
      </c>
      <c r="M1971" s="102" t="e">
        <f>EUR1Y!AX1970</f>
        <v>#VALUE!</v>
      </c>
      <c r="N1971" s="102">
        <f>EUR1Y!AY1970</f>
        <v>1.4876221002752734E-2</v>
      </c>
      <c r="O1971" s="220" t="e">
        <f t="shared" si="123"/>
        <v>#VALUE!</v>
      </c>
    </row>
    <row r="1972" spans="1:15" x14ac:dyDescent="0.2">
      <c r="A1972" s="57" t="s">
        <v>44</v>
      </c>
      <c r="B1972" s="219">
        <f>_xll.qlInterestRateIndexFixingDate(IborIndex&amp;"6M",C1972,Trigger)</f>
        <v>53108</v>
      </c>
      <c r="C1972" s="219">
        <f>_xll.qlCalendarAdvance(Calendar,C1971,A1972,"f",,Trigger)</f>
        <v>53112</v>
      </c>
      <c r="D1972" s="102" t="e">
        <f>EUR1M!AP1971</f>
        <v>#VALUE!</v>
      </c>
      <c r="E1972" s="102">
        <f>EUR1M!AQ1971</f>
        <v>1.4142403541448079E-2</v>
      </c>
      <c r="F1972" s="220" t="e">
        <f t="shared" si="120"/>
        <v>#VALUE!</v>
      </c>
      <c r="G1972" s="102" t="e">
        <f>EUR3M!AX1971</f>
        <v>#VALUE!</v>
      </c>
      <c r="H1972" s="102">
        <f>EUR3M!AY1971</f>
        <v>1.4475303418757633E-2</v>
      </c>
      <c r="I1972" s="220" t="e">
        <f t="shared" si="121"/>
        <v>#VALUE!</v>
      </c>
      <c r="J1972" s="102" t="e">
        <f>EUR6M!AX1971</f>
        <v>#VALUE!</v>
      </c>
      <c r="K1972" s="102">
        <f>EUR6M!AY1971</f>
        <v>1.4372307540239925E-2</v>
      </c>
      <c r="L1972" s="220" t="e">
        <f t="shared" si="122"/>
        <v>#VALUE!</v>
      </c>
      <c r="M1972" s="102" t="e">
        <f>EUR1Y!AX1971</f>
        <v>#VALUE!</v>
      </c>
      <c r="N1972" s="102">
        <f>EUR1Y!AY1971</f>
        <v>1.4874441400624609E-2</v>
      </c>
      <c r="O1972" s="220" t="e">
        <f t="shared" si="123"/>
        <v>#VALUE!</v>
      </c>
    </row>
    <row r="1973" spans="1:15" x14ac:dyDescent="0.2">
      <c r="A1973" s="57" t="s">
        <v>44</v>
      </c>
      <c r="B1973" s="219">
        <f>_xll.qlInterestRateIndexFixingDate(IborIndex&amp;"6M",C1973,Trigger)</f>
        <v>53115</v>
      </c>
      <c r="C1973" s="219">
        <f>_xll.qlCalendarAdvance(Calendar,C1972,A1973,"f",,Trigger)</f>
        <v>53119</v>
      </c>
      <c r="D1973" s="102" t="e">
        <f>EUR1M!AP1972</f>
        <v>#VALUE!</v>
      </c>
      <c r="E1973" s="102">
        <f>EUR1M!AQ1972</f>
        <v>1.4141516512610197E-2</v>
      </c>
      <c r="F1973" s="220" t="e">
        <f t="shared" si="120"/>
        <v>#VALUE!</v>
      </c>
      <c r="G1973" s="102" t="e">
        <f>EUR3M!AX1972</f>
        <v>#VALUE!</v>
      </c>
      <c r="H1973" s="102">
        <f>EUR3M!AY1972</f>
        <v>1.4473888404969753E-2</v>
      </c>
      <c r="I1973" s="220" t="e">
        <f t="shared" si="121"/>
        <v>#VALUE!</v>
      </c>
      <c r="J1973" s="102" t="e">
        <f>EUR6M!AX1972</f>
        <v>#VALUE!</v>
      </c>
      <c r="K1973" s="102">
        <f>EUR6M!AY1972</f>
        <v>1.4369392775881307E-2</v>
      </c>
      <c r="L1973" s="220" t="e">
        <f t="shared" si="122"/>
        <v>#VALUE!</v>
      </c>
      <c r="M1973" s="102" t="e">
        <f>EUR1Y!AX1972</f>
        <v>#VALUE!</v>
      </c>
      <c r="N1973" s="102">
        <f>EUR1Y!AY1972</f>
        <v>1.4872652701222315E-2</v>
      </c>
      <c r="O1973" s="220" t="e">
        <f t="shared" si="123"/>
        <v>#VALUE!</v>
      </c>
    </row>
    <row r="1974" spans="1:15" x14ac:dyDescent="0.2">
      <c r="A1974" s="57" t="s">
        <v>44</v>
      </c>
      <c r="B1974" s="219">
        <f>_xll.qlInterestRateIndexFixingDate(IborIndex&amp;"6M",C1974,Trigger)</f>
        <v>53122</v>
      </c>
      <c r="C1974" s="219">
        <f>_xll.qlCalendarAdvance(Calendar,C1973,A1974,"f",,Trigger)</f>
        <v>53126</v>
      </c>
      <c r="D1974" s="102" t="e">
        <f>EUR1M!AP1973</f>
        <v>#VALUE!</v>
      </c>
      <c r="E1974" s="102">
        <f>EUR1M!AQ1973</f>
        <v>1.4140616926184846E-2</v>
      </c>
      <c r="F1974" s="220" t="e">
        <f t="shared" si="120"/>
        <v>#VALUE!</v>
      </c>
      <c r="G1974" s="102" t="e">
        <f>EUR3M!AX1973</f>
        <v>#VALUE!</v>
      </c>
      <c r="H1974" s="102">
        <f>EUR3M!AY1973</f>
        <v>1.4472463054333102E-2</v>
      </c>
      <c r="I1974" s="220" t="e">
        <f t="shared" si="121"/>
        <v>#VALUE!</v>
      </c>
      <c r="J1974" s="102" t="e">
        <f>EUR6M!AX1973</f>
        <v>#VALUE!</v>
      </c>
      <c r="K1974" s="102">
        <f>EUR6M!AY1973</f>
        <v>1.4366480322541824E-2</v>
      </c>
      <c r="L1974" s="220" t="e">
        <f t="shared" si="122"/>
        <v>#VALUE!</v>
      </c>
      <c r="M1974" s="102" t="e">
        <f>EUR1Y!AX1973</f>
        <v>#VALUE!</v>
      </c>
      <c r="N1974" s="102">
        <f>EUR1Y!AY1973</f>
        <v>1.4870854893843403E-2</v>
      </c>
      <c r="O1974" s="220" t="e">
        <f t="shared" si="123"/>
        <v>#VALUE!</v>
      </c>
    </row>
    <row r="1975" spans="1:15" x14ac:dyDescent="0.2">
      <c r="A1975" s="57" t="s">
        <v>44</v>
      </c>
      <c r="B1975" s="219">
        <f>_xll.qlInterestRateIndexFixingDate(IborIndex&amp;"6M",C1975,Trigger)</f>
        <v>53129</v>
      </c>
      <c r="C1975" s="219">
        <f>_xll.qlCalendarAdvance(Calendar,C1974,A1975,"f",,Trigger)</f>
        <v>53133</v>
      </c>
      <c r="D1975" s="102" t="e">
        <f>EUR1M!AP1974</f>
        <v>#VALUE!</v>
      </c>
      <c r="E1975" s="102">
        <f>EUR1M!AQ1974</f>
        <v>1.413970476428883E-2</v>
      </c>
      <c r="F1975" s="220" t="e">
        <f t="shared" si="120"/>
        <v>#VALUE!</v>
      </c>
      <c r="G1975" s="102" t="e">
        <f>EUR3M!AX1974</f>
        <v>#VALUE!</v>
      </c>
      <c r="H1975" s="102">
        <f>EUR3M!AY1974</f>
        <v>1.4471027355149216E-2</v>
      </c>
      <c r="I1975" s="220" t="e">
        <f t="shared" si="121"/>
        <v>#VALUE!</v>
      </c>
      <c r="J1975" s="102" t="e">
        <f>EUR6M!AX1974</f>
        <v>#VALUE!</v>
      </c>
      <c r="K1975" s="102">
        <f>EUR6M!AY1974</f>
        <v>1.4363570204710303E-2</v>
      </c>
      <c r="L1975" s="220" t="e">
        <f t="shared" si="122"/>
        <v>#VALUE!</v>
      </c>
      <c r="M1975" s="102" t="e">
        <f>EUR1Y!AX1974</f>
        <v>#VALUE!</v>
      </c>
      <c r="N1975" s="102">
        <f>EUR1Y!AY1974</f>
        <v>1.4869047967785856E-2</v>
      </c>
      <c r="O1975" s="220" t="e">
        <f t="shared" si="123"/>
        <v>#VALUE!</v>
      </c>
    </row>
    <row r="1976" spans="1:15" x14ac:dyDescent="0.2">
      <c r="A1976" s="57" t="s">
        <v>44</v>
      </c>
      <c r="B1976" s="219">
        <f>_xll.qlInterestRateIndexFixingDate(IborIndex&amp;"6M",C1976,Trigger)</f>
        <v>53136</v>
      </c>
      <c r="C1976" s="219">
        <f>_xll.qlCalendarAdvance(Calendar,C1975,A1976,"f",,Trigger)</f>
        <v>53140</v>
      </c>
      <c r="D1976" s="102" t="e">
        <f>EUR1M!AP1975</f>
        <v>#VALUE!</v>
      </c>
      <c r="E1976" s="102">
        <f>EUR1M!AQ1975</f>
        <v>1.413878000904395E-2</v>
      </c>
      <c r="F1976" s="220" t="e">
        <f t="shared" si="120"/>
        <v>#VALUE!</v>
      </c>
      <c r="G1976" s="102" t="e">
        <f>EUR3M!AX1975</f>
        <v>#VALUE!</v>
      </c>
      <c r="H1976" s="102">
        <f>EUR3M!AY1975</f>
        <v>1.4469581295728314E-2</v>
      </c>
      <c r="I1976" s="220" t="e">
        <f t="shared" si="121"/>
        <v>#VALUE!</v>
      </c>
      <c r="J1976" s="102" t="e">
        <f>EUR6M!AX1975</f>
        <v>#VALUE!</v>
      </c>
      <c r="K1976" s="102">
        <f>EUR6M!AY1975</f>
        <v>1.4360662446873387E-2</v>
      </c>
      <c r="L1976" s="220" t="e">
        <f t="shared" si="122"/>
        <v>#VALUE!</v>
      </c>
      <c r="M1976" s="102" t="e">
        <f>EUR1Y!AX1975</f>
        <v>#VALUE!</v>
      </c>
      <c r="N1976" s="102">
        <f>EUR1Y!AY1975</f>
        <v>1.4867231912347661E-2</v>
      </c>
      <c r="O1976" s="220" t="e">
        <f t="shared" si="123"/>
        <v>#VALUE!</v>
      </c>
    </row>
    <row r="1977" spans="1:15" x14ac:dyDescent="0.2">
      <c r="A1977" s="57" t="s">
        <v>44</v>
      </c>
      <c r="B1977" s="219">
        <f>_xll.qlInterestRateIndexFixingDate(IborIndex&amp;"6M",C1977,Trigger)</f>
        <v>53143</v>
      </c>
      <c r="C1977" s="219">
        <f>_xll.qlCalendarAdvance(Calendar,C1976,A1977,"f",,Trigger)</f>
        <v>53147</v>
      </c>
      <c r="D1977" s="102" t="e">
        <f>EUR1M!AP1976</f>
        <v>#VALUE!</v>
      </c>
      <c r="E1977" s="102">
        <f>EUR1M!AQ1976</f>
        <v>1.4137842642569509E-2</v>
      </c>
      <c r="F1977" s="220" t="e">
        <f t="shared" si="120"/>
        <v>#VALUE!</v>
      </c>
      <c r="G1977" s="102" t="e">
        <f>EUR3M!AX1976</f>
        <v>#VALUE!</v>
      </c>
      <c r="H1977" s="102">
        <f>EUR3M!AY1976</f>
        <v>1.4468124864372796E-2</v>
      </c>
      <c r="I1977" s="220" t="e">
        <f t="shared" si="121"/>
        <v>#VALUE!</v>
      </c>
      <c r="J1977" s="102" t="e">
        <f>EUR6M!AX1976</f>
        <v>#VALUE!</v>
      </c>
      <c r="K1977" s="102">
        <f>EUR6M!AY1976</f>
        <v>1.4357993891023641E-2</v>
      </c>
      <c r="L1977" s="220" t="e">
        <f t="shared" si="122"/>
        <v>#VALUE!</v>
      </c>
      <c r="M1977" s="102" t="e">
        <f>EUR1Y!AX1976</f>
        <v>#VALUE!</v>
      </c>
      <c r="N1977" s="102">
        <f>EUR1Y!AY1976</f>
        <v>1.486540671682746E-2</v>
      </c>
      <c r="O1977" s="220" t="e">
        <f t="shared" si="123"/>
        <v>#VALUE!</v>
      </c>
    </row>
    <row r="1978" spans="1:15" x14ac:dyDescent="0.2">
      <c r="A1978" s="57" t="s">
        <v>44</v>
      </c>
      <c r="B1978" s="219">
        <f>_xll.qlInterestRateIndexFixingDate(IborIndex&amp;"6M",C1978,Trigger)</f>
        <v>53150</v>
      </c>
      <c r="C1978" s="219">
        <f>_xll.qlCalendarAdvance(Calendar,C1977,A1978,"f",,Trigger)</f>
        <v>53154</v>
      </c>
      <c r="D1978" s="102" t="e">
        <f>EUR1M!AP1977</f>
        <v>#VALUE!</v>
      </c>
      <c r="E1978" s="102">
        <f>EUR1M!AQ1977</f>
        <v>1.4136892646982313E-2</v>
      </c>
      <c r="F1978" s="220" t="e">
        <f t="shared" si="120"/>
        <v>#VALUE!</v>
      </c>
      <c r="G1978" s="102" t="e">
        <f>EUR3M!AX1977</f>
        <v>#VALUE!</v>
      </c>
      <c r="H1978" s="102">
        <f>EUR3M!AY1977</f>
        <v>1.4466658049390277E-2</v>
      </c>
      <c r="I1978" s="220" t="e">
        <f t="shared" si="121"/>
        <v>#VALUE!</v>
      </c>
      <c r="J1978" s="102" t="e">
        <f>EUR6M!AX1977</f>
        <v>#VALUE!</v>
      </c>
      <c r="K1978" s="102">
        <f>EUR6M!AY1977</f>
        <v>1.4355091123110291E-2</v>
      </c>
      <c r="L1978" s="220" t="e">
        <f t="shared" si="122"/>
        <v>#VALUE!</v>
      </c>
      <c r="M1978" s="102" t="e">
        <f>EUR1Y!AX1977</f>
        <v>#VALUE!</v>
      </c>
      <c r="N1978" s="102">
        <f>EUR1Y!AY1977</f>
        <v>1.4863572370524113E-2</v>
      </c>
      <c r="O1978" s="220" t="e">
        <f t="shared" si="123"/>
        <v>#VALUE!</v>
      </c>
    </row>
    <row r="1979" spans="1:15" x14ac:dyDescent="0.2">
      <c r="A1979" s="57" t="s">
        <v>44</v>
      </c>
      <c r="B1979" s="219">
        <f>_xll.qlInterestRateIndexFixingDate(IborIndex&amp;"6M",C1979,Trigger)</f>
        <v>53157</v>
      </c>
      <c r="C1979" s="219">
        <f>_xll.qlCalendarAdvance(Calendar,C1978,A1979,"f",,Trigger)</f>
        <v>53161</v>
      </c>
      <c r="D1979" s="102" t="e">
        <f>EUR1M!AP1978</f>
        <v>#VALUE!</v>
      </c>
      <c r="E1979" s="102">
        <f>EUR1M!AQ1978</f>
        <v>1.4135930004399166E-2</v>
      </c>
      <c r="F1979" s="220" t="e">
        <f t="shared" si="120"/>
        <v>#VALUE!</v>
      </c>
      <c r="G1979" s="102" t="e">
        <f>EUR3M!AX1978</f>
        <v>#VALUE!</v>
      </c>
      <c r="H1979" s="102">
        <f>EUR3M!AY1978</f>
        <v>1.4465180839088369E-2</v>
      </c>
      <c r="I1979" s="220" t="e">
        <f t="shared" si="121"/>
        <v>#VALUE!</v>
      </c>
      <c r="J1979" s="102" t="e">
        <f>EUR6M!AX1978</f>
        <v>#VALUE!</v>
      </c>
      <c r="K1979" s="102">
        <f>EUR6M!AY1978</f>
        <v>1.4352190794260518E-2</v>
      </c>
      <c r="L1979" s="220" t="e">
        <f t="shared" si="122"/>
        <v>#VALUE!</v>
      </c>
      <c r="M1979" s="102" t="e">
        <f>EUR1Y!AX1978</f>
        <v>#VALUE!</v>
      </c>
      <c r="N1979" s="102">
        <f>EUR1Y!AY1978</f>
        <v>1.4861728862736921E-2</v>
      </c>
      <c r="O1979" s="220" t="e">
        <f t="shared" si="123"/>
        <v>#VALUE!</v>
      </c>
    </row>
    <row r="1980" spans="1:15" x14ac:dyDescent="0.2">
      <c r="A1980" s="57" t="s">
        <v>44</v>
      </c>
      <c r="B1980" s="219">
        <f>_xll.qlInterestRateIndexFixingDate(IborIndex&amp;"6M",C1980,Trigger)</f>
        <v>53164</v>
      </c>
      <c r="C1980" s="219">
        <f>_xll.qlCalendarAdvance(Calendar,C1979,A1980,"f",,Trigger)</f>
        <v>53168</v>
      </c>
      <c r="D1980" s="102" t="e">
        <f>EUR1M!AP1979</f>
        <v>#VALUE!</v>
      </c>
      <c r="E1980" s="102">
        <f>EUR1M!AQ1979</f>
        <v>1.4134954696946866E-2</v>
      </c>
      <c r="F1980" s="220" t="e">
        <f t="shared" si="120"/>
        <v>#VALUE!</v>
      </c>
      <c r="G1980" s="102" t="e">
        <f>EUR3M!AX1979</f>
        <v>#VALUE!</v>
      </c>
      <c r="H1980" s="102">
        <f>EUR3M!AY1979</f>
        <v>1.4463693221772083E-2</v>
      </c>
      <c r="I1980" s="220" t="e">
        <f t="shared" si="121"/>
        <v>#VALUE!</v>
      </c>
      <c r="J1980" s="102" t="e">
        <f>EUR6M!AX1979</f>
        <v>#VALUE!</v>
      </c>
      <c r="K1980" s="102">
        <f>EUR6M!AY1979</f>
        <v>1.4349292928964835E-2</v>
      </c>
      <c r="L1980" s="220" t="e">
        <f t="shared" si="122"/>
        <v>#VALUE!</v>
      </c>
      <c r="M1980" s="102" t="e">
        <f>EUR1Y!AX1979</f>
        <v>#VALUE!</v>
      </c>
      <c r="N1980" s="102">
        <f>EUR1Y!AY1979</f>
        <v>1.4859876182765184E-2</v>
      </c>
      <c r="O1980" s="220" t="e">
        <f t="shared" si="123"/>
        <v>#VALUE!</v>
      </c>
    </row>
    <row r="1981" spans="1:15" x14ac:dyDescent="0.2">
      <c r="A1981" s="57" t="s">
        <v>44</v>
      </c>
      <c r="B1981" s="219">
        <f>_xll.qlInterestRateIndexFixingDate(IborIndex&amp;"6M",C1981,Trigger)</f>
        <v>53171</v>
      </c>
      <c r="C1981" s="219">
        <f>_xll.qlCalendarAdvance(Calendar,C1980,A1981,"f",,Trigger)</f>
        <v>53175</v>
      </c>
      <c r="D1981" s="102" t="e">
        <f>EUR1M!AP1980</f>
        <v>#VALUE!</v>
      </c>
      <c r="E1981" s="102">
        <f>EUR1M!AQ1980</f>
        <v>1.4133966706732226E-2</v>
      </c>
      <c r="F1981" s="220" t="e">
        <f t="shared" si="120"/>
        <v>#VALUE!</v>
      </c>
      <c r="G1981" s="102" t="e">
        <f>EUR3M!AX1980</f>
        <v>#VALUE!</v>
      </c>
      <c r="H1981" s="102">
        <f>EUR3M!AY1980</f>
        <v>1.4462195185748159E-2</v>
      </c>
      <c r="I1981" s="220" t="e">
        <f t="shared" si="121"/>
        <v>#VALUE!</v>
      </c>
      <c r="J1981" s="102" t="e">
        <f>EUR6M!AX1980</f>
        <v>#VALUE!</v>
      </c>
      <c r="K1981" s="102">
        <f>EUR6M!AY1980</f>
        <v>1.4346397551712471E-2</v>
      </c>
      <c r="L1981" s="220" t="e">
        <f t="shared" si="122"/>
        <v>#VALUE!</v>
      </c>
      <c r="M1981" s="102" t="e">
        <f>EUR1Y!AX1980</f>
        <v>#VALUE!</v>
      </c>
      <c r="N1981" s="102">
        <f>EUR1Y!AY1980</f>
        <v>1.4858014319908637E-2</v>
      </c>
      <c r="O1981" s="220" t="e">
        <f t="shared" si="123"/>
        <v>#VALUE!</v>
      </c>
    </row>
    <row r="1982" spans="1:15" x14ac:dyDescent="0.2">
      <c r="A1982" s="57" t="s">
        <v>44</v>
      </c>
      <c r="B1982" s="219">
        <f>_xll.qlInterestRateIndexFixingDate(IborIndex&amp;"6M",C1982,Trigger)</f>
        <v>53178</v>
      </c>
      <c r="C1982" s="219">
        <f>_xll.qlCalendarAdvance(Calendar,C1981,A1982,"f",,Trigger)</f>
        <v>53182</v>
      </c>
      <c r="D1982" s="102" t="e">
        <f>EUR1M!AP1981</f>
        <v>#VALUE!</v>
      </c>
      <c r="E1982" s="102">
        <f>EUR1M!AQ1981</f>
        <v>1.413296601588454E-2</v>
      </c>
      <c r="F1982" s="220" t="e">
        <f t="shared" si="120"/>
        <v>#VALUE!</v>
      </c>
      <c r="G1982" s="102" t="e">
        <f>EUR3M!AX1981</f>
        <v>#VALUE!</v>
      </c>
      <c r="H1982" s="102">
        <f>EUR3M!AY1981</f>
        <v>1.4460686719322475E-2</v>
      </c>
      <c r="I1982" s="220" t="e">
        <f t="shared" si="121"/>
        <v>#VALUE!</v>
      </c>
      <c r="J1982" s="102" t="e">
        <f>EUR6M!AX1981</f>
        <v>#VALUE!</v>
      </c>
      <c r="K1982" s="102">
        <f>EUR6M!AY1981</f>
        <v>1.4343504686992227E-2</v>
      </c>
      <c r="L1982" s="220" t="e">
        <f t="shared" si="122"/>
        <v>#VALUE!</v>
      </c>
      <c r="M1982" s="102" t="e">
        <f>EUR1Y!AX1981</f>
        <v>#VALUE!</v>
      </c>
      <c r="N1982" s="102">
        <f>EUR1Y!AY1981</f>
        <v>1.4856143263467896E-2</v>
      </c>
      <c r="O1982" s="220" t="e">
        <f t="shared" si="123"/>
        <v>#VALUE!</v>
      </c>
    </row>
    <row r="1983" spans="1:15" x14ac:dyDescent="0.2">
      <c r="A1983" s="57" t="s">
        <v>44</v>
      </c>
      <c r="B1983" s="219">
        <f>_xll.qlInterestRateIndexFixingDate(IborIndex&amp;"6M",C1983,Trigger)</f>
        <v>53185</v>
      </c>
      <c r="C1983" s="219">
        <f>_xll.qlCalendarAdvance(Calendar,C1982,A1983,"f",,Trigger)</f>
        <v>53189</v>
      </c>
      <c r="D1983" s="102" t="e">
        <f>EUR1M!AP1982</f>
        <v>#VALUE!</v>
      </c>
      <c r="E1983" s="102">
        <f>EUR1M!AQ1982</f>
        <v>1.4131952606518117E-2</v>
      </c>
      <c r="F1983" s="220" t="e">
        <f t="shared" si="120"/>
        <v>#VALUE!</v>
      </c>
      <c r="G1983" s="102" t="e">
        <f>EUR3M!AX1982</f>
        <v>#VALUE!</v>
      </c>
      <c r="H1983" s="102">
        <f>EUR3M!AY1982</f>
        <v>1.4459167810803515E-2</v>
      </c>
      <c r="I1983" s="220" t="e">
        <f t="shared" si="121"/>
        <v>#VALUE!</v>
      </c>
      <c r="J1983" s="102" t="e">
        <f>EUR6M!AX1982</f>
        <v>#VALUE!</v>
      </c>
      <c r="K1983" s="102">
        <f>EUR6M!AY1982</f>
        <v>1.4340614359293328E-2</v>
      </c>
      <c r="L1983" s="220" t="e">
        <f t="shared" si="122"/>
        <v>#VALUE!</v>
      </c>
      <c r="M1983" s="102" t="e">
        <f>EUR1Y!AX1982</f>
        <v>#VALUE!</v>
      </c>
      <c r="N1983" s="102">
        <f>EUR1Y!AY1982</f>
        <v>1.4854263002743352E-2</v>
      </c>
      <c r="O1983" s="220" t="e">
        <f t="shared" si="123"/>
        <v>#VALUE!</v>
      </c>
    </row>
    <row r="1984" spans="1:15" x14ac:dyDescent="0.2">
      <c r="A1984" s="57" t="s">
        <v>44</v>
      </c>
      <c r="B1984" s="219">
        <f>_xll.qlInterestRateIndexFixingDate(IborIndex&amp;"6M",C1984,Trigger)</f>
        <v>53192</v>
      </c>
      <c r="C1984" s="219">
        <f>_xll.qlCalendarAdvance(Calendar,C1983,A1984,"f",,Trigger)</f>
        <v>53196</v>
      </c>
      <c r="D1984" s="102" t="e">
        <f>EUR1M!AP1983</f>
        <v>#VALUE!</v>
      </c>
      <c r="E1984" s="102">
        <f>EUR1M!AQ1983</f>
        <v>1.413092646074976E-2</v>
      </c>
      <c r="F1984" s="220" t="e">
        <f t="shared" si="120"/>
        <v>#VALUE!</v>
      </c>
      <c r="G1984" s="102" t="e">
        <f>EUR3M!AX1983</f>
        <v>#VALUE!</v>
      </c>
      <c r="H1984" s="102">
        <f>EUR3M!AY1983</f>
        <v>1.4457638448495416E-2</v>
      </c>
      <c r="I1984" s="220" t="e">
        <f t="shared" si="121"/>
        <v>#VALUE!</v>
      </c>
      <c r="J1984" s="102" t="e">
        <f>EUR6M!AX1983</f>
        <v>#VALUE!</v>
      </c>
      <c r="K1984" s="102">
        <f>EUR6M!AY1983</f>
        <v>1.4337726593105431E-2</v>
      </c>
      <c r="L1984" s="220" t="e">
        <f t="shared" si="122"/>
        <v>#VALUE!</v>
      </c>
      <c r="M1984" s="102" t="e">
        <f>EUR1Y!AX1983</f>
        <v>#VALUE!</v>
      </c>
      <c r="N1984" s="102">
        <f>EUR1Y!AY1983</f>
        <v>1.4852373527035402E-2</v>
      </c>
      <c r="O1984" s="220" t="e">
        <f t="shared" si="123"/>
        <v>#VALUE!</v>
      </c>
    </row>
    <row r="1985" spans="1:15" x14ac:dyDescent="0.2">
      <c r="A1985" s="57" t="s">
        <v>44</v>
      </c>
      <c r="B1985" s="219">
        <f>_xll.qlInterestRateIndexFixingDate(IborIndex&amp;"6M",C1985,Trigger)</f>
        <v>53199</v>
      </c>
      <c r="C1985" s="219">
        <f>_xll.qlCalendarAdvance(Calendar,C1984,A1985,"f",,Trigger)</f>
        <v>53203</v>
      </c>
      <c r="D1985" s="102" t="e">
        <f>EUR1M!AP1984</f>
        <v>#VALUE!</v>
      </c>
      <c r="E1985" s="102">
        <f>EUR1M!AQ1984</f>
        <v>1.412928170728237E-2</v>
      </c>
      <c r="F1985" s="220" t="e">
        <f t="shared" si="120"/>
        <v>#VALUE!</v>
      </c>
      <c r="G1985" s="102" t="e">
        <f>EUR3M!AX1984</f>
        <v>#VALUE!</v>
      </c>
      <c r="H1985" s="102">
        <f>EUR3M!AY1984</f>
        <v>1.4456098620707529E-2</v>
      </c>
      <c r="I1985" s="220" t="e">
        <f t="shared" si="121"/>
        <v>#VALUE!</v>
      </c>
      <c r="J1985" s="102" t="e">
        <f>EUR6M!AX1984</f>
        <v>#VALUE!</v>
      </c>
      <c r="K1985" s="102">
        <f>EUR6M!AY1984</f>
        <v>1.4334443885821588E-2</v>
      </c>
      <c r="L1985" s="220" t="e">
        <f t="shared" si="122"/>
        <v>#VALUE!</v>
      </c>
      <c r="M1985" s="102" t="e">
        <f>EUR1Y!AX1984</f>
        <v>#VALUE!</v>
      </c>
      <c r="N1985" s="102">
        <f>EUR1Y!AY1984</f>
        <v>1.4850474825645317E-2</v>
      </c>
      <c r="O1985" s="220" t="e">
        <f t="shared" si="123"/>
        <v>#VALUE!</v>
      </c>
    </row>
    <row r="1986" spans="1:15" x14ac:dyDescent="0.2">
      <c r="A1986" s="57" t="s">
        <v>44</v>
      </c>
      <c r="B1986" s="219">
        <f>_xll.qlInterestRateIndexFixingDate(IborIndex&amp;"6M",C1986,Trigger)</f>
        <v>53206</v>
      </c>
      <c r="C1986" s="219">
        <f>_xll.qlCalendarAdvance(Calendar,C1985,A1986,"f",,Trigger)</f>
        <v>53210</v>
      </c>
      <c r="D1986" s="102" t="e">
        <f>EUR1M!AP1985</f>
        <v>#VALUE!</v>
      </c>
      <c r="E1986" s="102">
        <f>EUR1M!AQ1985</f>
        <v>1.4128835888494451E-2</v>
      </c>
      <c r="F1986" s="220" t="e">
        <f t="shared" si="120"/>
        <v>#VALUE!</v>
      </c>
      <c r="G1986" s="102" t="e">
        <f>EUR3M!AX1985</f>
        <v>#VALUE!</v>
      </c>
      <c r="H1986" s="102">
        <f>EUR3M!AY1985</f>
        <v>1.4454371201624856E-2</v>
      </c>
      <c r="I1986" s="220" t="e">
        <f t="shared" si="121"/>
        <v>#VALUE!</v>
      </c>
      <c r="J1986" s="102" t="e">
        <f>EUR6M!AX1985</f>
        <v>#VALUE!</v>
      </c>
      <c r="K1986" s="102">
        <f>EUR6M!AY1985</f>
        <v>1.4331560914680215E-2</v>
      </c>
      <c r="L1986" s="220" t="e">
        <f t="shared" si="122"/>
        <v>#VALUE!</v>
      </c>
      <c r="M1986" s="102" t="e">
        <f>EUR1Y!AX1985</f>
        <v>#VALUE!</v>
      </c>
      <c r="N1986" s="102">
        <f>EUR1Y!AY1985</f>
        <v>1.4848566887875243E-2</v>
      </c>
      <c r="O1986" s="220" t="e">
        <f t="shared" si="123"/>
        <v>#VALUE!</v>
      </c>
    </row>
    <row r="1987" spans="1:15" x14ac:dyDescent="0.2">
      <c r="A1987" s="57" t="s">
        <v>44</v>
      </c>
      <c r="B1987" s="219">
        <f>_xll.qlInterestRateIndexFixingDate(IborIndex&amp;"6M",C1987,Trigger)</f>
        <v>53213</v>
      </c>
      <c r="C1987" s="219">
        <f>_xll.qlCalendarAdvance(Calendar,C1986,A1987,"f",,Trigger)</f>
        <v>53217</v>
      </c>
      <c r="D1987" s="102" t="e">
        <f>EUR1M!AP1986</f>
        <v>#VALUE!</v>
      </c>
      <c r="E1987" s="102">
        <f>EUR1M!AQ1986</f>
        <v>1.4127771426246105E-2</v>
      </c>
      <c r="F1987" s="220" t="e">
        <f t="shared" si="120"/>
        <v>#VALUE!</v>
      </c>
      <c r="G1987" s="102" t="e">
        <f>EUR3M!AX1986</f>
        <v>#VALUE!</v>
      </c>
      <c r="H1987" s="102">
        <f>EUR3M!AY1986</f>
        <v>1.4452811221726631E-2</v>
      </c>
      <c r="I1987" s="220" t="e">
        <f t="shared" si="121"/>
        <v>#VALUE!</v>
      </c>
      <c r="J1987" s="102" t="e">
        <f>EUR6M!AX1986</f>
        <v>#VALUE!</v>
      </c>
      <c r="K1987" s="102">
        <f>EUR6M!AY1986</f>
        <v>1.4328680569135378E-2</v>
      </c>
      <c r="L1987" s="220" t="e">
        <f t="shared" si="122"/>
        <v>#VALUE!</v>
      </c>
      <c r="M1987" s="102" t="e">
        <f>EUR1Y!AX1986</f>
        <v>#VALUE!</v>
      </c>
      <c r="N1987" s="102">
        <f>EUR1Y!AY1986</f>
        <v>1.4846649703026666E-2</v>
      </c>
      <c r="O1987" s="220" t="e">
        <f t="shared" si="123"/>
        <v>#VALUE!</v>
      </c>
    </row>
    <row r="1988" spans="1:15" x14ac:dyDescent="0.2">
      <c r="A1988" s="57" t="s">
        <v>44</v>
      </c>
      <c r="B1988" s="219">
        <f>_xll.qlInterestRateIndexFixingDate(IborIndex&amp;"6M",C1988,Trigger)</f>
        <v>53220</v>
      </c>
      <c r="C1988" s="219">
        <f>_xll.qlCalendarAdvance(Calendar,C1987,A1988,"f",,Trigger)</f>
        <v>53224</v>
      </c>
      <c r="D1988" s="102" t="e">
        <f>EUR1M!AP1987</f>
        <v>#VALUE!</v>
      </c>
      <c r="E1988" s="102">
        <f>EUR1M!AQ1987</f>
        <v>1.4126694156070541E-2</v>
      </c>
      <c r="F1988" s="220" t="e">
        <f t="shared" ref="F1988:F2051" si="124">(D1988-E1988)*10000</f>
        <v>#VALUE!</v>
      </c>
      <c r="G1988" s="102" t="e">
        <f>EUR3M!AX1987</f>
        <v>#VALUE!</v>
      </c>
      <c r="H1988" s="102">
        <f>EUR3M!AY1987</f>
        <v>1.445124074251973E-2</v>
      </c>
      <c r="I1988" s="220" t="e">
        <f t="shared" ref="I1988:I2051" si="125">(G1988-H1988)*10000</f>
        <v>#VALUE!</v>
      </c>
      <c r="J1988" s="102" t="e">
        <f>EUR6M!AX1987</f>
        <v>#VALUE!</v>
      </c>
      <c r="K1988" s="102">
        <f>EUR6M!AY1987</f>
        <v>1.4325802873670915E-2</v>
      </c>
      <c r="L1988" s="220" t="e">
        <f t="shared" ref="L1988:L2051" si="126">(J1988-K1988)*10000</f>
        <v>#VALUE!</v>
      </c>
      <c r="M1988" s="102" t="e">
        <f>EUR1Y!AX1987</f>
        <v>#VALUE!</v>
      </c>
      <c r="N1988" s="102">
        <f>EUR1Y!AY1987</f>
        <v>1.4844723260401737E-2</v>
      </c>
      <c r="O1988" s="220" t="e">
        <f t="shared" ref="O1988:O2051" si="127">(M1988-N1988)*10000</f>
        <v>#VALUE!</v>
      </c>
    </row>
    <row r="1989" spans="1:15" x14ac:dyDescent="0.2">
      <c r="A1989" s="57" t="s">
        <v>44</v>
      </c>
      <c r="B1989" s="219">
        <f>_xll.qlInterestRateIndexFixingDate(IborIndex&amp;"6M",C1989,Trigger)</f>
        <v>53227</v>
      </c>
      <c r="C1989" s="219">
        <f>_xll.qlCalendarAdvance(Calendar,C1988,A1989,"f",,Trigger)</f>
        <v>53231</v>
      </c>
      <c r="D1989" s="102" t="e">
        <f>EUR1M!AP1988</f>
        <v>#VALUE!</v>
      </c>
      <c r="E1989" s="102">
        <f>EUR1M!AQ1988</f>
        <v>1.4125604060094554E-2</v>
      </c>
      <c r="F1989" s="220" t="e">
        <f t="shared" si="124"/>
        <v>#VALUE!</v>
      </c>
      <c r="G1989" s="102" t="e">
        <f>EUR3M!AX1988</f>
        <v>#VALUE!</v>
      </c>
      <c r="H1989" s="102">
        <f>EUR3M!AY1988</f>
        <v>1.4449834420886929E-2</v>
      </c>
      <c r="I1989" s="220" t="e">
        <f t="shared" si="125"/>
        <v>#VALUE!</v>
      </c>
      <c r="J1989" s="102" t="e">
        <f>EUR6M!AX1988</f>
        <v>#VALUE!</v>
      </c>
      <c r="K1989" s="102">
        <f>EUR6M!AY1988</f>
        <v>1.4322927852770229E-2</v>
      </c>
      <c r="L1989" s="220" t="e">
        <f t="shared" si="126"/>
        <v>#VALUE!</v>
      </c>
      <c r="M1989" s="102" t="e">
        <f>EUR1Y!AX1988</f>
        <v>#VALUE!</v>
      </c>
      <c r="N1989" s="102">
        <f>EUR1Y!AY1988</f>
        <v>1.484278754930282E-2</v>
      </c>
      <c r="O1989" s="220" t="e">
        <f t="shared" si="127"/>
        <v>#VALUE!</v>
      </c>
    </row>
    <row r="1990" spans="1:15" x14ac:dyDescent="0.2">
      <c r="A1990" s="57" t="s">
        <v>44</v>
      </c>
      <c r="B1990" s="219">
        <f>_xll.qlInterestRateIndexFixingDate(IborIndex&amp;"6M",C1990,Trigger)</f>
        <v>53234</v>
      </c>
      <c r="C1990" s="219">
        <f>_xll.qlCalendarAdvance(Calendar,C1989,A1990,"f",,Trigger)</f>
        <v>53238</v>
      </c>
      <c r="D1990" s="102" t="e">
        <f>EUR1M!AP1989</f>
        <v>#VALUE!</v>
      </c>
      <c r="E1990" s="102">
        <f>EUR1M!AQ1989</f>
        <v>1.4124501120432453E-2</v>
      </c>
      <c r="F1990" s="220" t="e">
        <f t="shared" si="124"/>
        <v>#VALUE!</v>
      </c>
      <c r="G1990" s="102" t="e">
        <f>EUR3M!AX1989</f>
        <v>#VALUE!</v>
      </c>
      <c r="H1990" s="102">
        <f>EUR3M!AY1989</f>
        <v>1.4448242090300413E-2</v>
      </c>
      <c r="I1990" s="220" t="e">
        <f t="shared" si="125"/>
        <v>#VALUE!</v>
      </c>
      <c r="J1990" s="102" t="e">
        <f>EUR6M!AX1989</f>
        <v>#VALUE!</v>
      </c>
      <c r="K1990" s="102">
        <f>EUR6M!AY1989</f>
        <v>1.4320135434631859E-2</v>
      </c>
      <c r="L1990" s="220" t="e">
        <f t="shared" si="126"/>
        <v>#VALUE!</v>
      </c>
      <c r="M1990" s="102" t="e">
        <f>EUR1Y!AX1989</f>
        <v>#VALUE!</v>
      </c>
      <c r="N1990" s="102">
        <f>EUR1Y!AY1989</f>
        <v>1.4840842559032938E-2</v>
      </c>
      <c r="O1990" s="220" t="e">
        <f t="shared" si="127"/>
        <v>#VALUE!</v>
      </c>
    </row>
    <row r="1991" spans="1:15" x14ac:dyDescent="0.2">
      <c r="A1991" s="57" t="s">
        <v>44</v>
      </c>
      <c r="B1991" s="219">
        <f>_xll.qlInterestRateIndexFixingDate(IborIndex&amp;"6M",C1991,Trigger)</f>
        <v>53241</v>
      </c>
      <c r="C1991" s="219">
        <f>_xll.qlCalendarAdvance(Calendar,C1990,A1991,"f",,Trigger)</f>
        <v>53245</v>
      </c>
      <c r="D1991" s="102" t="e">
        <f>EUR1M!AP1990</f>
        <v>#VALUE!</v>
      </c>
      <c r="E1991" s="102">
        <f>EUR1M!AQ1990</f>
        <v>1.4123385319206039E-2</v>
      </c>
      <c r="F1991" s="220" t="e">
        <f t="shared" si="124"/>
        <v>#VALUE!</v>
      </c>
      <c r="G1991" s="102" t="e">
        <f>EUR3M!AX1990</f>
        <v>#VALUE!</v>
      </c>
      <c r="H1991" s="102">
        <f>EUR3M!AY1990</f>
        <v>1.4446639224078055E-2</v>
      </c>
      <c r="I1991" s="220" t="e">
        <f t="shared" si="125"/>
        <v>#VALUE!</v>
      </c>
      <c r="J1991" s="102" t="e">
        <f>EUR6M!AX1990</f>
        <v>#VALUE!</v>
      </c>
      <c r="K1991" s="102">
        <f>EUR6M!AY1990</f>
        <v>1.4317265925626944E-2</v>
      </c>
      <c r="L1991" s="220" t="e">
        <f t="shared" si="126"/>
        <v>#VALUE!</v>
      </c>
      <c r="M1991" s="102" t="e">
        <f>EUR1Y!AX1990</f>
        <v>#VALUE!</v>
      </c>
      <c r="N1991" s="102">
        <f>EUR1Y!AY1990</f>
        <v>1.4838888278895549E-2</v>
      </c>
      <c r="O1991" s="220" t="e">
        <f t="shared" si="127"/>
        <v>#VALUE!</v>
      </c>
    </row>
    <row r="1992" spans="1:15" x14ac:dyDescent="0.2">
      <c r="A1992" s="57" t="s">
        <v>44</v>
      </c>
      <c r="B1992" s="219">
        <f>_xll.qlInterestRateIndexFixingDate(IborIndex&amp;"6M",C1992,Trigger)</f>
        <v>53248</v>
      </c>
      <c r="C1992" s="219">
        <f>_xll.qlCalendarAdvance(Calendar,C1991,A1992,"f",,Trigger)</f>
        <v>53252</v>
      </c>
      <c r="D1992" s="102" t="e">
        <f>EUR1M!AP1991</f>
        <v>#VALUE!</v>
      </c>
      <c r="E1992" s="102">
        <f>EUR1M!AQ1991</f>
        <v>1.4122256638532116E-2</v>
      </c>
      <c r="F1992" s="220" t="e">
        <f t="shared" si="124"/>
        <v>#VALUE!</v>
      </c>
      <c r="G1992" s="102" t="e">
        <f>EUR3M!AX1991</f>
        <v>#VALUE!</v>
      </c>
      <c r="H1992" s="102">
        <f>EUR3M!AY1991</f>
        <v>1.4445025810524861E-2</v>
      </c>
      <c r="I1992" s="220" t="e">
        <f t="shared" si="125"/>
        <v>#VALUE!</v>
      </c>
      <c r="J1992" s="102" t="e">
        <f>EUR6M!AX1991</f>
        <v>#VALUE!</v>
      </c>
      <c r="K1992" s="102">
        <f>EUR6M!AY1991</f>
        <v>1.4314399166518164E-2</v>
      </c>
      <c r="L1992" s="220" t="e">
        <f t="shared" si="126"/>
        <v>#VALUE!</v>
      </c>
      <c r="M1992" s="102" t="e">
        <f>EUR1Y!AX1991</f>
        <v>#VALUE!</v>
      </c>
      <c r="N1992" s="102">
        <f>EUR1Y!AY1991</f>
        <v>1.4836924698193896E-2</v>
      </c>
      <c r="O1992" s="220" t="e">
        <f t="shared" si="127"/>
        <v>#VALUE!</v>
      </c>
    </row>
    <row r="1993" spans="1:15" x14ac:dyDescent="0.2">
      <c r="A1993" s="57" t="s">
        <v>44</v>
      </c>
      <c r="B1993" s="219">
        <f>_xll.qlInterestRateIndexFixingDate(IborIndex&amp;"6M",C1993,Trigger)</f>
        <v>53255</v>
      </c>
      <c r="C1993" s="219">
        <f>_xll.qlCalendarAdvance(Calendar,C1992,A1993,"f",,Trigger)</f>
        <v>53259</v>
      </c>
      <c r="D1993" s="102" t="e">
        <f>EUR1M!AP1992</f>
        <v>#VALUE!</v>
      </c>
      <c r="E1993" s="102">
        <f>EUR1M!AQ1992</f>
        <v>1.4121115060532485E-2</v>
      </c>
      <c r="F1993" s="220" t="e">
        <f t="shared" si="124"/>
        <v>#VALUE!</v>
      </c>
      <c r="G1993" s="102" t="e">
        <f>EUR3M!AX1992</f>
        <v>#VALUE!</v>
      </c>
      <c r="H1993" s="102">
        <f>EUR3M!AY1992</f>
        <v>1.4443401837949316E-2</v>
      </c>
      <c r="I1993" s="220" t="e">
        <f t="shared" si="125"/>
        <v>#VALUE!</v>
      </c>
      <c r="J1993" s="102" t="e">
        <f>EUR6M!AX1992</f>
        <v>#VALUE!</v>
      </c>
      <c r="K1993" s="102">
        <f>EUR6M!AY1992</f>
        <v>1.4311535181788791E-2</v>
      </c>
      <c r="L1993" s="220" t="e">
        <f t="shared" si="126"/>
        <v>#VALUE!</v>
      </c>
      <c r="M1993" s="102" t="e">
        <f>EUR1Y!AX1992</f>
        <v>#VALUE!</v>
      </c>
      <c r="N1993" s="102">
        <f>EUR1Y!AY1992</f>
        <v>1.4834951806232097E-2</v>
      </c>
      <c r="O1993" s="220" t="e">
        <f t="shared" si="127"/>
        <v>#VALUE!</v>
      </c>
    </row>
    <row r="1994" spans="1:15" x14ac:dyDescent="0.2">
      <c r="A1994" s="57" t="s">
        <v>44</v>
      </c>
      <c r="B1994" s="219">
        <f>_xll.qlInterestRateIndexFixingDate(IborIndex&amp;"6M",C1994,Trigger)</f>
        <v>53262</v>
      </c>
      <c r="C1994" s="219">
        <f>_xll.qlCalendarAdvance(Calendar,C1993,A1994,"f",,Trigger)</f>
        <v>53266</v>
      </c>
      <c r="D1994" s="102" t="e">
        <f>EUR1M!AP1993</f>
        <v>#VALUE!</v>
      </c>
      <c r="E1994" s="102">
        <f>EUR1M!AQ1993</f>
        <v>1.4119960567326451E-2</v>
      </c>
      <c r="F1994" s="220" t="e">
        <f t="shared" si="124"/>
        <v>#VALUE!</v>
      </c>
      <c r="G1994" s="102" t="e">
        <f>EUR3M!AX1993</f>
        <v>#VALUE!</v>
      </c>
      <c r="H1994" s="102">
        <f>EUR3M!AY1993</f>
        <v>1.4441767294659031E-2</v>
      </c>
      <c r="I1994" s="220" t="e">
        <f t="shared" si="125"/>
        <v>#VALUE!</v>
      </c>
      <c r="J1994" s="102" t="e">
        <f>EUR6M!AX1993</f>
        <v>#VALUE!</v>
      </c>
      <c r="K1994" s="102">
        <f>EUR6M!AY1993</f>
        <v>1.4308593723661361E-2</v>
      </c>
      <c r="L1994" s="220" t="e">
        <f t="shared" si="126"/>
        <v>#VALUE!</v>
      </c>
      <c r="M1994" s="102" t="e">
        <f>EUR1Y!AX1993</f>
        <v>#VALUE!</v>
      </c>
      <c r="N1994" s="102">
        <f>EUR1Y!AY1993</f>
        <v>1.483296959231405E-2</v>
      </c>
      <c r="O1994" s="220" t="e">
        <f t="shared" si="127"/>
        <v>#VALUE!</v>
      </c>
    </row>
    <row r="1995" spans="1:15" x14ac:dyDescent="0.2">
      <c r="A1995" s="57" t="s">
        <v>44</v>
      </c>
      <c r="B1995" s="219">
        <f>_xll.qlInterestRateIndexFixingDate(IborIndex&amp;"6M",C1995,Trigger)</f>
        <v>53269</v>
      </c>
      <c r="C1995" s="219">
        <f>_xll.qlCalendarAdvance(Calendar,C1994,A1995,"f",,Trigger)</f>
        <v>53273</v>
      </c>
      <c r="D1995" s="102" t="e">
        <f>EUR1M!AP1994</f>
        <v>#VALUE!</v>
      </c>
      <c r="E1995" s="102">
        <f>EUR1M!AQ1994</f>
        <v>1.4118793141033315E-2</v>
      </c>
      <c r="F1995" s="220" t="e">
        <f t="shared" si="124"/>
        <v>#VALUE!</v>
      </c>
      <c r="G1995" s="102" t="e">
        <f>EUR3M!AX1994</f>
        <v>#VALUE!</v>
      </c>
      <c r="H1995" s="102">
        <f>EUR3M!AY1994</f>
        <v>1.4440122168961624E-2</v>
      </c>
      <c r="I1995" s="220" t="e">
        <f t="shared" si="125"/>
        <v>#VALUE!</v>
      </c>
      <c r="J1995" s="102" t="e">
        <f>EUR6M!AX1994</f>
        <v>#VALUE!</v>
      </c>
      <c r="K1995" s="102">
        <f>EUR6M!AY1994</f>
        <v>1.4305735264302205E-2</v>
      </c>
      <c r="L1995" s="220" t="e">
        <f t="shared" si="126"/>
        <v>#VALUE!</v>
      </c>
      <c r="M1995" s="102" t="e">
        <f>EUR1Y!AX1994</f>
        <v>#VALUE!</v>
      </c>
      <c r="N1995" s="102">
        <f>EUR1Y!AY1994</f>
        <v>1.4830978045744748E-2</v>
      </c>
      <c r="O1995" s="220" t="e">
        <f t="shared" si="127"/>
        <v>#VALUE!</v>
      </c>
    </row>
    <row r="1996" spans="1:15" x14ac:dyDescent="0.2">
      <c r="A1996" s="57" t="s">
        <v>44</v>
      </c>
      <c r="B1996" s="219">
        <f>_xll.qlInterestRateIndexFixingDate(IborIndex&amp;"6M",C1996,Trigger)</f>
        <v>53276</v>
      </c>
      <c r="C1996" s="219">
        <f>_xll.qlCalendarAdvance(Calendar,C1995,A1996,"f",,Trigger)</f>
        <v>53280</v>
      </c>
      <c r="D1996" s="102" t="e">
        <f>EUR1M!AP1995</f>
        <v>#VALUE!</v>
      </c>
      <c r="E1996" s="102">
        <f>EUR1M!AQ1995</f>
        <v>1.4117612763769882E-2</v>
      </c>
      <c r="F1996" s="220" t="e">
        <f t="shared" si="124"/>
        <v>#VALUE!</v>
      </c>
      <c r="G1996" s="102" t="e">
        <f>EUR3M!AX1995</f>
        <v>#VALUE!</v>
      </c>
      <c r="H1996" s="102">
        <f>EUR3M!AY1995</f>
        <v>1.4438466449168179E-2</v>
      </c>
      <c r="I1996" s="220" t="e">
        <f t="shared" si="125"/>
        <v>#VALUE!</v>
      </c>
      <c r="J1996" s="102" t="e">
        <f>EUR6M!AX1995</f>
        <v>#VALUE!</v>
      </c>
      <c r="K1996" s="102">
        <f>EUR6M!AY1995</f>
        <v>1.4302879650891498E-2</v>
      </c>
      <c r="L1996" s="220" t="e">
        <f t="shared" si="126"/>
        <v>#VALUE!</v>
      </c>
      <c r="M1996" s="102" t="e">
        <f>EUR1Y!AX1995</f>
        <v>#VALUE!</v>
      </c>
      <c r="N1996" s="102">
        <f>EUR1Y!AY1995</f>
        <v>1.4828977155829186E-2</v>
      </c>
      <c r="O1996" s="220" t="e">
        <f t="shared" si="127"/>
        <v>#VALUE!</v>
      </c>
    </row>
    <row r="1997" spans="1:15" x14ac:dyDescent="0.2">
      <c r="A1997" s="57" t="s">
        <v>44</v>
      </c>
      <c r="B1997" s="219">
        <f>_xll.qlInterestRateIndexFixingDate(IborIndex&amp;"6M",C1997,Trigger)</f>
        <v>53283</v>
      </c>
      <c r="C1997" s="219">
        <f>_xll.qlCalendarAdvance(Calendar,C1996,A1997,"f",,Trigger)</f>
        <v>53287</v>
      </c>
      <c r="D1997" s="102" t="e">
        <f>EUR1M!AP1996</f>
        <v>#VALUE!</v>
      </c>
      <c r="E1997" s="102">
        <f>EUR1M!AQ1996</f>
        <v>1.4116799728376168E-2</v>
      </c>
      <c r="F1997" s="220" t="e">
        <f t="shared" si="124"/>
        <v>#VALUE!</v>
      </c>
      <c r="G1997" s="102" t="e">
        <f>EUR3M!AX1996</f>
        <v>#VALUE!</v>
      </c>
      <c r="H1997" s="102">
        <f>EUR3M!AY1996</f>
        <v>1.443680012358284E-2</v>
      </c>
      <c r="I1997" s="220" t="e">
        <f t="shared" si="125"/>
        <v>#VALUE!</v>
      </c>
      <c r="J1997" s="102" t="e">
        <f>EUR6M!AX1996</f>
        <v>#VALUE!</v>
      </c>
      <c r="K1997" s="102">
        <f>EUR6M!AY1996</f>
        <v>1.4300026907911755E-2</v>
      </c>
      <c r="L1997" s="220" t="e">
        <f t="shared" si="126"/>
        <v>#VALUE!</v>
      </c>
      <c r="M1997" s="102" t="e">
        <f>EUR1Y!AX1996</f>
        <v>#VALUE!</v>
      </c>
      <c r="N1997" s="102">
        <f>EUR1Y!AY1996</f>
        <v>1.4826966911871919E-2</v>
      </c>
      <c r="O1997" s="220" t="e">
        <f t="shared" si="127"/>
        <v>#VALUE!</v>
      </c>
    </row>
    <row r="1998" spans="1:15" x14ac:dyDescent="0.2">
      <c r="A1998" s="57" t="s">
        <v>44</v>
      </c>
      <c r="B1998" s="219">
        <f>_xll.qlInterestRateIndexFixingDate(IborIndex&amp;"6M",C1998,Trigger)</f>
        <v>53290</v>
      </c>
      <c r="C1998" s="219">
        <f>_xll.qlCalendarAdvance(Calendar,C1997,A1998,"f",,Trigger)</f>
        <v>53294</v>
      </c>
      <c r="D1998" s="102" t="e">
        <f>EUR1M!AP1997</f>
        <v>#VALUE!</v>
      </c>
      <c r="E1998" s="102">
        <f>EUR1M!AQ1997</f>
        <v>1.4114644887225702E-2</v>
      </c>
      <c r="F1998" s="220" t="e">
        <f t="shared" si="124"/>
        <v>#VALUE!</v>
      </c>
      <c r="G1998" s="102" t="e">
        <f>EUR3M!AX1997</f>
        <v>#VALUE!</v>
      </c>
      <c r="H1998" s="102">
        <f>EUR3M!AY1997</f>
        <v>1.4435123180514953E-2</v>
      </c>
      <c r="I1998" s="220" t="e">
        <f t="shared" si="125"/>
        <v>#VALUE!</v>
      </c>
      <c r="J1998" s="102" t="e">
        <f>EUR6M!AX1997</f>
        <v>#VALUE!</v>
      </c>
      <c r="K1998" s="102">
        <f>EUR6M!AY1997</f>
        <v>1.4297257730787544E-2</v>
      </c>
      <c r="L1998" s="220" t="e">
        <f t="shared" si="126"/>
        <v>#VALUE!</v>
      </c>
      <c r="M1998" s="102" t="e">
        <f>EUR1Y!AX1997</f>
        <v>#VALUE!</v>
      </c>
      <c r="N1998" s="102">
        <f>EUR1Y!AY1997</f>
        <v>1.4824947303179471E-2</v>
      </c>
      <c r="O1998" s="220" t="e">
        <f t="shared" si="127"/>
        <v>#VALUE!</v>
      </c>
    </row>
    <row r="1999" spans="1:15" x14ac:dyDescent="0.2">
      <c r="A1999" s="57" t="s">
        <v>44</v>
      </c>
      <c r="B1999" s="219">
        <f>_xll.qlInterestRateIndexFixingDate(IborIndex&amp;"6M",C1999,Trigger)</f>
        <v>53297</v>
      </c>
      <c r="C1999" s="219">
        <f>_xll.qlCalendarAdvance(Calendar,C1998,A1999,"f",,Trigger)</f>
        <v>53301</v>
      </c>
      <c r="D1999" s="102" t="e">
        <f>EUR1M!AP1998</f>
        <v>#VALUE!</v>
      </c>
      <c r="E1999" s="102">
        <f>EUR1M!AQ1998</f>
        <v>1.4113993747370823E-2</v>
      </c>
      <c r="F1999" s="220" t="e">
        <f t="shared" si="124"/>
        <v>#VALUE!</v>
      </c>
      <c r="G1999" s="102" t="e">
        <f>EUR3M!AX1998</f>
        <v>#VALUE!</v>
      </c>
      <c r="H1999" s="102">
        <f>EUR3M!AY1998</f>
        <v>1.4433102662584574E-2</v>
      </c>
      <c r="I1999" s="220" t="e">
        <f t="shared" si="125"/>
        <v>#VALUE!</v>
      </c>
      <c r="J1999" s="102" t="e">
        <f>EUR6M!AX1998</f>
        <v>#VALUE!</v>
      </c>
      <c r="K1999" s="102">
        <f>EUR6M!AY1998</f>
        <v>1.4294410906503104E-2</v>
      </c>
      <c r="L1999" s="220" t="e">
        <f t="shared" si="126"/>
        <v>#VALUE!</v>
      </c>
      <c r="M1999" s="102" t="e">
        <f>EUR1Y!AX1998</f>
        <v>#VALUE!</v>
      </c>
      <c r="N1999" s="102">
        <f>EUR1Y!AY1998</f>
        <v>1.4822918319057276E-2</v>
      </c>
      <c r="O1999" s="220" t="e">
        <f t="shared" si="127"/>
        <v>#VALUE!</v>
      </c>
    </row>
    <row r="2000" spans="1:15" x14ac:dyDescent="0.2">
      <c r="A2000" s="57" t="s">
        <v>44</v>
      </c>
      <c r="B2000" s="219">
        <f>_xll.qlInterestRateIndexFixingDate(IborIndex&amp;"6M",C2000,Trigger)</f>
        <v>53304</v>
      </c>
      <c r="C2000" s="219">
        <f>_xll.qlCalendarAdvance(Calendar,C1999,A2000,"f",,Trigger)</f>
        <v>53308</v>
      </c>
      <c r="D2000" s="102" t="e">
        <f>EUR1M!AP1999</f>
        <v>#VALUE!</v>
      </c>
      <c r="E2000" s="102">
        <f>EUR1M!AQ1999</f>
        <v>1.4112761387431727E-2</v>
      </c>
      <c r="F2000" s="220" t="e">
        <f t="shared" si="124"/>
        <v>#VALUE!</v>
      </c>
      <c r="G2000" s="102" t="e">
        <f>EUR3M!AX1999</f>
        <v>#VALUE!</v>
      </c>
      <c r="H2000" s="102">
        <f>EUR3M!AY1999</f>
        <v>1.4431406109728151E-2</v>
      </c>
      <c r="I2000" s="220" t="e">
        <f t="shared" si="125"/>
        <v>#VALUE!</v>
      </c>
      <c r="J2000" s="102" t="e">
        <f>EUR6M!AX1999</f>
        <v>#VALUE!</v>
      </c>
      <c r="K2000" s="102">
        <f>EUR6M!AY1999</f>
        <v>1.4291567027984932E-2</v>
      </c>
      <c r="L2000" s="220" t="e">
        <f t="shared" si="126"/>
        <v>#VALUE!</v>
      </c>
      <c r="M2000" s="102" t="e">
        <f>EUR1Y!AX1999</f>
        <v>#VALUE!</v>
      </c>
      <c r="N2000" s="102">
        <f>EUR1Y!AY1999</f>
        <v>1.4820879948811859E-2</v>
      </c>
      <c r="O2000" s="220" t="e">
        <f t="shared" si="127"/>
        <v>#VALUE!</v>
      </c>
    </row>
    <row r="2001" spans="1:15" x14ac:dyDescent="0.2">
      <c r="A2001" s="57" t="s">
        <v>44</v>
      </c>
      <c r="B2001" s="219">
        <f>_xll.qlInterestRateIndexFixingDate(IborIndex&amp;"6M",C2001,Trigger)</f>
        <v>53311</v>
      </c>
      <c r="C2001" s="219">
        <f>_xll.qlCalendarAdvance(Calendar,C2000,A2001,"f",,Trigger)</f>
        <v>53315</v>
      </c>
      <c r="D2001" s="102" t="e">
        <f>EUR1M!AP2000</f>
        <v>#VALUE!</v>
      </c>
      <c r="E2001" s="102">
        <f>EUR1M!AQ2000</f>
        <v>1.4111515987126344E-2</v>
      </c>
      <c r="F2001" s="220" t="e">
        <f t="shared" si="124"/>
        <v>#VALUE!</v>
      </c>
      <c r="G2001" s="102" t="e">
        <f>EUR3M!AX2000</f>
        <v>#VALUE!</v>
      </c>
      <c r="H2001" s="102">
        <f>EUR3M!AY2000</f>
        <v>1.4429698906821109E-2</v>
      </c>
      <c r="I2001" s="220" t="e">
        <f t="shared" si="125"/>
        <v>#VALUE!</v>
      </c>
      <c r="J2001" s="102" t="e">
        <f>EUR6M!AX2000</f>
        <v>#VALUE!</v>
      </c>
      <c r="K2001" s="102">
        <f>EUR6M!AY2000</f>
        <v>1.4288726119716742E-2</v>
      </c>
      <c r="L2001" s="220" t="e">
        <f t="shared" si="126"/>
        <v>#VALUE!</v>
      </c>
      <c r="M2001" s="102" t="e">
        <f>EUR1Y!AX2000</f>
        <v>#VALUE!</v>
      </c>
      <c r="N2001" s="102">
        <f>EUR1Y!AY2000</f>
        <v>1.4818832181749968E-2</v>
      </c>
      <c r="O2001" s="220" t="e">
        <f t="shared" si="127"/>
        <v>#VALUE!</v>
      </c>
    </row>
    <row r="2002" spans="1:15" x14ac:dyDescent="0.2">
      <c r="A2002" s="57" t="s">
        <v>44</v>
      </c>
      <c r="B2002" s="219">
        <f>_xll.qlInterestRateIndexFixingDate(IborIndex&amp;"6M",C2002,Trigger)</f>
        <v>53317</v>
      </c>
      <c r="C2002" s="219">
        <f>_xll.qlCalendarAdvance(Calendar,C2001,A2002,"f",,Trigger)</f>
        <v>53323</v>
      </c>
      <c r="D2002" s="102" t="e">
        <f>EUR1M!AP2001</f>
        <v>#VALUE!</v>
      </c>
      <c r="E2002" s="102">
        <f>EUR1M!AQ2001</f>
        <v>1.4110261839602633E-2</v>
      </c>
      <c r="F2002" s="220" t="e">
        <f t="shared" si="124"/>
        <v>#VALUE!</v>
      </c>
      <c r="G2002" s="102" t="e">
        <f>EUR3M!AX2001</f>
        <v>#VALUE!</v>
      </c>
      <c r="H2002" s="102">
        <f>EUR3M!AY2001</f>
        <v>1.4427734761909505E-2</v>
      </c>
      <c r="I2002" s="220" t="e">
        <f t="shared" si="125"/>
        <v>#VALUE!</v>
      </c>
      <c r="J2002" s="102" t="e">
        <f>EUR6M!AX2001</f>
        <v>#VALUE!</v>
      </c>
      <c r="K2002" s="102">
        <f>EUR6M!AY2001</f>
        <v>1.4285483035857697E-2</v>
      </c>
      <c r="L2002" s="220" t="e">
        <f t="shared" si="126"/>
        <v>#VALUE!</v>
      </c>
      <c r="M2002" s="102" t="e">
        <f>EUR1Y!AX2001</f>
        <v>#VALUE!</v>
      </c>
      <c r="N2002" s="102">
        <f>EUR1Y!AY2001</f>
        <v>1.4816780540755987E-2</v>
      </c>
      <c r="O2002" s="220" t="e">
        <f t="shared" si="127"/>
        <v>#VALUE!</v>
      </c>
    </row>
    <row r="2003" spans="1:15" x14ac:dyDescent="0.2">
      <c r="A2003" s="57" t="s">
        <v>44</v>
      </c>
      <c r="B2003" s="219">
        <f>_xll.qlInterestRateIndexFixingDate(IborIndex&amp;"6M",C2003,Trigger)</f>
        <v>53325</v>
      </c>
      <c r="C2003" s="219">
        <f>_xll.qlCalendarAdvance(Calendar,C2002,A2003,"f",,Trigger)</f>
        <v>53330</v>
      </c>
      <c r="D2003" s="102" t="e">
        <f>EUR1M!AP2002</f>
        <v>#VALUE!</v>
      </c>
      <c r="E2003" s="102">
        <f>EUR1M!AQ2002</f>
        <v>1.4108619016283453E-2</v>
      </c>
      <c r="F2003" s="220" t="e">
        <f t="shared" si="124"/>
        <v>#VALUE!</v>
      </c>
      <c r="G2003" s="102" t="e">
        <f>EUR3M!AX2002</f>
        <v>#VALUE!</v>
      </c>
      <c r="H2003" s="102">
        <f>EUR3M!AY2002</f>
        <v>1.4426004698099959E-2</v>
      </c>
      <c r="I2003" s="220" t="e">
        <f t="shared" si="125"/>
        <v>#VALUE!</v>
      </c>
      <c r="J2003" s="102" t="e">
        <f>EUR6M!AX2002</f>
        <v>#VALUE!</v>
      </c>
      <c r="K2003" s="102">
        <f>EUR6M!AY2002</f>
        <v>1.4282567346960276E-2</v>
      </c>
      <c r="L2003" s="220" t="e">
        <f t="shared" si="126"/>
        <v>#VALUE!</v>
      </c>
      <c r="M2003" s="102" t="e">
        <f>EUR1Y!AX2002</f>
        <v>#VALUE!</v>
      </c>
      <c r="N2003" s="102">
        <f>EUR1Y!AY2002</f>
        <v>1.4814711072687687E-2</v>
      </c>
      <c r="O2003" s="220" t="e">
        <f t="shared" si="127"/>
        <v>#VALUE!</v>
      </c>
    </row>
    <row r="2004" spans="1:15" x14ac:dyDescent="0.2">
      <c r="A2004" s="57" t="s">
        <v>44</v>
      </c>
      <c r="B2004" s="219">
        <f>_xll.qlInterestRateIndexFixingDate(IborIndex&amp;"6M",C2004,Trigger)</f>
        <v>53335</v>
      </c>
      <c r="C2004" s="219">
        <f>_xll.qlCalendarAdvance(Calendar,C2003,A2004,"f",,Trigger)</f>
        <v>53337</v>
      </c>
      <c r="D2004" s="102" t="e">
        <f>EUR1M!AP2003</f>
        <v>#VALUE!</v>
      </c>
      <c r="E2004" s="102">
        <f>EUR1M!AQ2003</f>
        <v>1.4107333502920597E-2</v>
      </c>
      <c r="F2004" s="220" t="e">
        <f t="shared" si="124"/>
        <v>#VALUE!</v>
      </c>
      <c r="G2004" s="102" t="e">
        <f>EUR3M!AX2003</f>
        <v>#VALUE!</v>
      </c>
      <c r="H2004" s="102">
        <f>EUR3M!AY2003</f>
        <v>1.4424263947495852E-2</v>
      </c>
      <c r="I2004" s="220" t="e">
        <f t="shared" si="125"/>
        <v>#VALUE!</v>
      </c>
      <c r="J2004" s="102" t="e">
        <f>EUR6M!AX2003</f>
        <v>#VALUE!</v>
      </c>
      <c r="K2004" s="102">
        <f>EUR6M!AY2003</f>
        <v>1.427973581905178E-2</v>
      </c>
      <c r="L2004" s="220" t="e">
        <f t="shared" si="126"/>
        <v>#VALUE!</v>
      </c>
      <c r="M2004" s="102" t="e">
        <f>EUR1Y!AX2003</f>
        <v>#VALUE!</v>
      </c>
      <c r="N2004" s="102">
        <f>EUR1Y!AY2003</f>
        <v>1.4812632171923018E-2</v>
      </c>
      <c r="O2004" s="220" t="e">
        <f t="shared" si="127"/>
        <v>#VALUE!</v>
      </c>
    </row>
    <row r="2005" spans="1:15" x14ac:dyDescent="0.2">
      <c r="A2005" s="57" t="s">
        <v>44</v>
      </c>
      <c r="B2005" s="219">
        <f>_xll.qlInterestRateIndexFixingDate(IborIndex&amp;"6M",C2005,Trigger)</f>
        <v>53342</v>
      </c>
      <c r="C2005" s="219">
        <f>_xll.qlCalendarAdvance(Calendar,C2004,A2005,"f",,Trigger)</f>
        <v>53344</v>
      </c>
      <c r="D2005" s="102" t="e">
        <f>EUR1M!AP2004</f>
        <v>#VALUE!</v>
      </c>
      <c r="E2005" s="102">
        <f>EUR1M!AQ2004</f>
        <v>1.4106034876903553E-2</v>
      </c>
      <c r="F2005" s="220" t="e">
        <f t="shared" si="124"/>
        <v>#VALUE!</v>
      </c>
      <c r="G2005" s="102" t="e">
        <f>EUR3M!AX2004</f>
        <v>#VALUE!</v>
      </c>
      <c r="H2005" s="102">
        <f>EUR3M!AY2004</f>
        <v>1.442251249841231E-2</v>
      </c>
      <c r="I2005" s="220" t="e">
        <f t="shared" si="125"/>
        <v>#VALUE!</v>
      </c>
      <c r="J2005" s="102" t="e">
        <f>EUR6M!AX2004</f>
        <v>#VALUE!</v>
      </c>
      <c r="K2005" s="102">
        <f>EUR6M!AY2004</f>
        <v>1.4276907360931243E-2</v>
      </c>
      <c r="L2005" s="220" t="e">
        <f t="shared" si="126"/>
        <v>#VALUE!</v>
      </c>
      <c r="M2005" s="102" t="e">
        <f>EUR1Y!AX2004</f>
        <v>#VALUE!</v>
      </c>
      <c r="N2005" s="102">
        <f>EUR1Y!AY2004</f>
        <v>1.4810543827770153E-2</v>
      </c>
      <c r="O2005" s="220" t="e">
        <f t="shared" si="127"/>
        <v>#VALUE!</v>
      </c>
    </row>
    <row r="2006" spans="1:15" x14ac:dyDescent="0.2">
      <c r="A2006" s="57" t="s">
        <v>44</v>
      </c>
      <c r="B2006" s="219">
        <f>_xll.qlInterestRateIndexFixingDate(IborIndex&amp;"6M",C2006,Trigger)</f>
        <v>53349</v>
      </c>
      <c r="C2006" s="219">
        <f>_xll.qlCalendarAdvance(Calendar,C2005,A2006,"f",,Trigger)</f>
        <v>53351</v>
      </c>
      <c r="D2006" s="102" t="e">
        <f>EUR1M!AP2005</f>
        <v>#VALUE!</v>
      </c>
      <c r="E2006" s="102">
        <f>EUR1M!AQ2005</f>
        <v>1.4104723120349853E-2</v>
      </c>
      <c r="F2006" s="220" t="e">
        <f t="shared" si="124"/>
        <v>#VALUE!</v>
      </c>
      <c r="G2006" s="102" t="e">
        <f>EUR3M!AX2005</f>
        <v>#VALUE!</v>
      </c>
      <c r="H2006" s="102">
        <f>EUR3M!AY2005</f>
        <v>1.4420750339153798E-2</v>
      </c>
      <c r="I2006" s="220" t="e">
        <f t="shared" si="125"/>
        <v>#VALUE!</v>
      </c>
      <c r="J2006" s="102" t="e">
        <f>EUR6M!AX2005</f>
        <v>#VALUE!</v>
      </c>
      <c r="K2006" s="102">
        <f>EUR6M!AY2005</f>
        <v>1.4274081997079417E-2</v>
      </c>
      <c r="L2006" s="220" t="e">
        <f t="shared" si="126"/>
        <v>#VALUE!</v>
      </c>
      <c r="M2006" s="102" t="e">
        <f>EUR1Y!AX2005</f>
        <v>#VALUE!</v>
      </c>
      <c r="N2006" s="102">
        <f>EUR1Y!AY2005</f>
        <v>1.4808446029536609E-2</v>
      </c>
      <c r="O2006" s="220" t="e">
        <f t="shared" si="127"/>
        <v>#VALUE!</v>
      </c>
    </row>
    <row r="2007" spans="1:15" x14ac:dyDescent="0.2">
      <c r="A2007" s="57" t="s">
        <v>44</v>
      </c>
      <c r="B2007" s="219">
        <f>_xll.qlInterestRateIndexFixingDate(IborIndex&amp;"6M",C2007,Trigger)</f>
        <v>53356</v>
      </c>
      <c r="C2007" s="219">
        <f>_xll.qlCalendarAdvance(Calendar,C2006,A2007,"f",,Trigger)</f>
        <v>53358</v>
      </c>
      <c r="D2007" s="102" t="e">
        <f>EUR1M!AP2006</f>
        <v>#VALUE!</v>
      </c>
      <c r="E2007" s="102">
        <f>EUR1M!AQ2006</f>
        <v>1.4102856772162704E-2</v>
      </c>
      <c r="F2007" s="220" t="e">
        <f t="shared" si="124"/>
        <v>#VALUE!</v>
      </c>
      <c r="G2007" s="102" t="e">
        <f>EUR3M!AX2006</f>
        <v>#VALUE!</v>
      </c>
      <c r="H2007" s="102">
        <f>EUR3M!AY2006</f>
        <v>1.4418817667423419E-2</v>
      </c>
      <c r="I2007" s="220" t="e">
        <f t="shared" si="125"/>
        <v>#VALUE!</v>
      </c>
      <c r="J2007" s="102" t="e">
        <f>EUR6M!AX2006</f>
        <v>#VALUE!</v>
      </c>
      <c r="K2007" s="102">
        <f>EUR6M!AY2006</f>
        <v>1.4271259751978372E-2</v>
      </c>
      <c r="L2007" s="220" t="e">
        <f t="shared" si="126"/>
        <v>#VALUE!</v>
      </c>
      <c r="M2007" s="102" t="e">
        <f>EUR1Y!AX2006</f>
        <v>#VALUE!</v>
      </c>
      <c r="N2007" s="102">
        <f>EUR1Y!AY2006</f>
        <v>1.4806338766531211E-2</v>
      </c>
      <c r="O2007" s="220" t="e">
        <f t="shared" si="127"/>
        <v>#VALUE!</v>
      </c>
    </row>
    <row r="2008" spans="1:15" x14ac:dyDescent="0.2">
      <c r="A2008" s="57" t="s">
        <v>44</v>
      </c>
      <c r="B2008" s="219">
        <f>_xll.qlInterestRateIndexFixingDate(IborIndex&amp;"6M",C2008,Trigger)</f>
        <v>53363</v>
      </c>
      <c r="C2008" s="219">
        <f>_xll.qlCalendarAdvance(Calendar,C2007,A2008,"f",,Trigger)</f>
        <v>53365</v>
      </c>
      <c r="D2008" s="102" t="e">
        <f>EUR1M!AP2007</f>
        <v>#VALUE!</v>
      </c>
      <c r="E2008" s="102">
        <f>EUR1M!AQ2007</f>
        <v>1.4101521683263269E-2</v>
      </c>
      <c r="F2008" s="220" t="e">
        <f t="shared" si="124"/>
        <v>#VALUE!</v>
      </c>
      <c r="G2008" s="102" t="e">
        <f>EUR3M!AX2007</f>
        <v>#VALUE!</v>
      </c>
      <c r="H2008" s="102">
        <f>EUR3M!AY2007</f>
        <v>1.4417034892875207E-2</v>
      </c>
      <c r="I2008" s="220" t="e">
        <f t="shared" si="125"/>
        <v>#VALUE!</v>
      </c>
      <c r="J2008" s="102" t="e">
        <f>EUR6M!AX2007</f>
        <v>#VALUE!</v>
      </c>
      <c r="K2008" s="102">
        <f>EUR6M!AY2007</f>
        <v>1.4268440650109741E-2</v>
      </c>
      <c r="L2008" s="220" t="e">
        <f t="shared" si="126"/>
        <v>#VALUE!</v>
      </c>
      <c r="M2008" s="102" t="e">
        <f>EUR1Y!AX2007</f>
        <v>#VALUE!</v>
      </c>
      <c r="N2008" s="102">
        <f>EUR1Y!AY2007</f>
        <v>1.4804222028062563E-2</v>
      </c>
      <c r="O2008" s="220" t="e">
        <f t="shared" si="127"/>
        <v>#VALUE!</v>
      </c>
    </row>
    <row r="2009" spans="1:15" x14ac:dyDescent="0.2">
      <c r="A2009" s="57" t="s">
        <v>44</v>
      </c>
      <c r="B2009" s="219">
        <f>_xll.qlInterestRateIndexFixingDate(IborIndex&amp;"6M",C2009,Trigger)</f>
        <v>53370</v>
      </c>
      <c r="C2009" s="219">
        <f>_xll.qlCalendarAdvance(Calendar,C2008,A2009,"f",,Trigger)</f>
        <v>53372</v>
      </c>
      <c r="D2009" s="102" t="e">
        <f>EUR1M!AP2008</f>
        <v>#VALUE!</v>
      </c>
      <c r="E2009" s="102">
        <f>EUR1M!AQ2008</f>
        <v>1.4100173415548652E-2</v>
      </c>
      <c r="F2009" s="220" t="e">
        <f t="shared" si="124"/>
        <v>#VALUE!</v>
      </c>
      <c r="G2009" s="102" t="e">
        <f>EUR3M!AX2008</f>
        <v>#VALUE!</v>
      </c>
      <c r="H2009" s="102">
        <f>EUR3M!AY2008</f>
        <v>1.4415241374337029E-2</v>
      </c>
      <c r="I2009" s="220" t="e">
        <f t="shared" si="125"/>
        <v>#VALUE!</v>
      </c>
      <c r="J2009" s="102" t="e">
        <f>EUR6M!AX2008</f>
        <v>#VALUE!</v>
      </c>
      <c r="K2009" s="102">
        <f>EUR6M!AY2008</f>
        <v>1.4265624715955157E-2</v>
      </c>
      <c r="L2009" s="220" t="e">
        <f t="shared" si="126"/>
        <v>#VALUE!</v>
      </c>
      <c r="M2009" s="102" t="e">
        <f>EUR1Y!AX2008</f>
        <v>#VALUE!</v>
      </c>
      <c r="N2009" s="102">
        <f>EUR1Y!AY2008</f>
        <v>1.4802095803439712E-2</v>
      </c>
      <c r="O2009" s="220" t="e">
        <f t="shared" si="127"/>
        <v>#VALUE!</v>
      </c>
    </row>
    <row r="2010" spans="1:15" x14ac:dyDescent="0.2">
      <c r="A2010" s="57" t="s">
        <v>44</v>
      </c>
      <c r="B2010" s="219">
        <f>_xll.qlInterestRateIndexFixingDate(IborIndex&amp;"6M",C2010,Trigger)</f>
        <v>53377</v>
      </c>
      <c r="C2010" s="219">
        <f>_xll.qlCalendarAdvance(Calendar,C2009,A2010,"f",,Trigger)</f>
        <v>53379</v>
      </c>
      <c r="D2010" s="102" t="e">
        <f>EUR1M!AP2009</f>
        <v>#VALUE!</v>
      </c>
      <c r="E2010" s="102">
        <f>EUR1M!AQ2009</f>
        <v>1.4099521743373145E-2</v>
      </c>
      <c r="F2010" s="220" t="e">
        <f t="shared" si="124"/>
        <v>#VALUE!</v>
      </c>
      <c r="G2010" s="102" t="e">
        <f>EUR3M!AX2009</f>
        <v>#VALUE!</v>
      </c>
      <c r="H2010" s="102">
        <f>EUR3M!AY2009</f>
        <v>1.4413437100122949E-2</v>
      </c>
      <c r="I2010" s="220" t="e">
        <f t="shared" si="125"/>
        <v>#VALUE!</v>
      </c>
      <c r="J2010" s="102" t="e">
        <f>EUR6M!AX2009</f>
        <v>#VALUE!</v>
      </c>
      <c r="K2010" s="102">
        <f>EUR6M!AY2009</f>
        <v>1.4262811973995369E-2</v>
      </c>
      <c r="L2010" s="220" t="e">
        <f t="shared" si="126"/>
        <v>#VALUE!</v>
      </c>
      <c r="M2010" s="102" t="e">
        <f>EUR1Y!AX2009</f>
        <v>#VALUE!</v>
      </c>
      <c r="N2010" s="102">
        <f>EUR1Y!AY2009</f>
        <v>1.4799960081972131E-2</v>
      </c>
      <c r="O2010" s="220" t="e">
        <f t="shared" si="127"/>
        <v>#VALUE!</v>
      </c>
    </row>
    <row r="2011" spans="1:15" x14ac:dyDescent="0.2">
      <c r="A2011" s="57" t="s">
        <v>44</v>
      </c>
      <c r="B2011" s="219">
        <f>_xll.qlInterestRateIndexFixingDate(IborIndex&amp;"6M",C2011,Trigger)</f>
        <v>53384</v>
      </c>
      <c r="C2011" s="219">
        <f>_xll.qlCalendarAdvance(Calendar,C2010,A2011,"f",,Trigger)</f>
        <v>53386</v>
      </c>
      <c r="D2011" s="102" t="e">
        <f>EUR1M!AP2010</f>
        <v>#VALUE!</v>
      </c>
      <c r="E2011" s="102">
        <f>EUR1M!AQ2010</f>
        <v>1.4097966753740442E-2</v>
      </c>
      <c r="F2011" s="220" t="e">
        <f t="shared" si="124"/>
        <v>#VALUE!</v>
      </c>
      <c r="G2011" s="102" t="e">
        <f>EUR3M!AX2010</f>
        <v>#VALUE!</v>
      </c>
      <c r="H2011" s="102">
        <f>EUR3M!AY2010</f>
        <v>1.4412091096913757E-2</v>
      </c>
      <c r="I2011" s="220" t="e">
        <f t="shared" si="125"/>
        <v>#VALUE!</v>
      </c>
      <c r="J2011" s="102" t="e">
        <f>EUR6M!AX2010</f>
        <v>#VALUE!</v>
      </c>
      <c r="K2011" s="102">
        <f>EUR6M!AY2010</f>
        <v>1.4260331312561693E-2</v>
      </c>
      <c r="L2011" s="220" t="e">
        <f t="shared" si="126"/>
        <v>#VALUE!</v>
      </c>
      <c r="M2011" s="102" t="e">
        <f>EUR1Y!AX2010</f>
        <v>#VALUE!</v>
      </c>
      <c r="N2011" s="102">
        <f>EUR1Y!AY2010</f>
        <v>1.4797814852969521E-2</v>
      </c>
      <c r="O2011" s="220" t="e">
        <f t="shared" si="127"/>
        <v>#VALUE!</v>
      </c>
    </row>
    <row r="2012" spans="1:15" x14ac:dyDescent="0.2">
      <c r="A2012" s="57" t="s">
        <v>44</v>
      </c>
      <c r="B2012" s="219">
        <f>_xll.qlInterestRateIndexFixingDate(IborIndex&amp;"6M",C2012,Trigger)</f>
        <v>53391</v>
      </c>
      <c r="C2012" s="219">
        <f>_xll.qlCalendarAdvance(Calendar,C2011,A2012,"f",,Trigger)</f>
        <v>53393</v>
      </c>
      <c r="D2012" s="102" t="e">
        <f>EUR1M!AP2011</f>
        <v>#VALUE!</v>
      </c>
      <c r="E2012" s="102">
        <f>EUR1M!AQ2011</f>
        <v>1.4096575838499393E-2</v>
      </c>
      <c r="F2012" s="220" t="e">
        <f t="shared" si="124"/>
        <v>#VALUE!</v>
      </c>
      <c r="G2012" s="102" t="e">
        <f>EUR3M!AX2011</f>
        <v>#VALUE!</v>
      </c>
      <c r="H2012" s="102">
        <f>EUR3M!AY2011</f>
        <v>1.4410262740399742E-2</v>
      </c>
      <c r="I2012" s="220" t="e">
        <f t="shared" si="125"/>
        <v>#VALUE!</v>
      </c>
      <c r="J2012" s="102" t="e">
        <f>EUR6M!AX2011</f>
        <v>#VALUE!</v>
      </c>
      <c r="K2012" s="102">
        <f>EUR6M!AY2011</f>
        <v>1.4257525546594887E-2</v>
      </c>
      <c r="L2012" s="220" t="e">
        <f t="shared" si="126"/>
        <v>#VALUE!</v>
      </c>
      <c r="M2012" s="102" t="e">
        <f>EUR1Y!AX2011</f>
        <v>#VALUE!</v>
      </c>
      <c r="N2012" s="102">
        <f>EUR1Y!AY2011</f>
        <v>1.4795660105742226E-2</v>
      </c>
      <c r="O2012" s="220" t="e">
        <f t="shared" si="127"/>
        <v>#VALUE!</v>
      </c>
    </row>
    <row r="2013" spans="1:15" x14ac:dyDescent="0.2">
      <c r="A2013" s="57" t="s">
        <v>44</v>
      </c>
      <c r="B2013" s="219">
        <f>_xll.qlInterestRateIndexFixingDate(IborIndex&amp;"6M",C2013,Trigger)</f>
        <v>53398</v>
      </c>
      <c r="C2013" s="219">
        <f>_xll.qlCalendarAdvance(Calendar,C2012,A2013,"f",,Trigger)</f>
        <v>53400</v>
      </c>
      <c r="D2013" s="102" t="e">
        <f>EUR1M!AP2012</f>
        <v>#VALUE!</v>
      </c>
      <c r="E2013" s="102">
        <f>EUR1M!AQ2012</f>
        <v>1.4095171667567607E-2</v>
      </c>
      <c r="F2013" s="220" t="e">
        <f t="shared" si="124"/>
        <v>#VALUE!</v>
      </c>
      <c r="G2013" s="102" t="e">
        <f>EUR3M!AX2012</f>
        <v>#VALUE!</v>
      </c>
      <c r="H2013" s="102">
        <f>EUR3M!AY2012</f>
        <v>1.4408423589370011E-2</v>
      </c>
      <c r="I2013" s="220" t="e">
        <f t="shared" si="125"/>
        <v>#VALUE!</v>
      </c>
      <c r="J2013" s="102" t="e">
        <f>EUR6M!AX2012</f>
        <v>#VALUE!</v>
      </c>
      <c r="K2013" s="102">
        <f>EUR6M!AY2012</f>
        <v>1.4254723053864033E-2</v>
      </c>
      <c r="L2013" s="220" t="e">
        <f t="shared" si="126"/>
        <v>#VALUE!</v>
      </c>
      <c r="M2013" s="102" t="e">
        <f>EUR1Y!AX2012</f>
        <v>#VALUE!</v>
      </c>
      <c r="N2013" s="102">
        <f>EUR1Y!AY2012</f>
        <v>1.4793495829600599E-2</v>
      </c>
      <c r="O2013" s="220" t="e">
        <f t="shared" si="127"/>
        <v>#VALUE!</v>
      </c>
    </row>
    <row r="2014" spans="1:15" x14ac:dyDescent="0.2">
      <c r="A2014" s="57" t="s">
        <v>44</v>
      </c>
      <c r="B2014" s="219">
        <f>_xll.qlInterestRateIndexFixingDate(IborIndex&amp;"6M",C2014,Trigger)</f>
        <v>53405</v>
      </c>
      <c r="C2014" s="219">
        <f>_xll.qlCalendarAdvance(Calendar,C2013,A2014,"f",,Trigger)</f>
        <v>53407</v>
      </c>
      <c r="D2014" s="102" t="e">
        <f>EUR1M!AP2013</f>
        <v>#VALUE!</v>
      </c>
      <c r="E2014" s="102">
        <f>EUR1M!AQ2013</f>
        <v>1.4092938288331219E-2</v>
      </c>
      <c r="F2014" s="220" t="e">
        <f t="shared" si="124"/>
        <v>#VALUE!</v>
      </c>
      <c r="G2014" s="102" t="e">
        <f>EUR3M!AX2013</f>
        <v>#VALUE!</v>
      </c>
      <c r="H2014" s="102">
        <f>EUR3M!AY2013</f>
        <v>1.4406573632133917E-2</v>
      </c>
      <c r="I2014" s="220" t="e">
        <f t="shared" si="125"/>
        <v>#VALUE!</v>
      </c>
      <c r="J2014" s="102" t="e">
        <f>EUR6M!AX2013</f>
        <v>#VALUE!</v>
      </c>
      <c r="K2014" s="102">
        <f>EUR6M!AY2013</f>
        <v>1.4250243098315343E-2</v>
      </c>
      <c r="L2014" s="220" t="e">
        <f t="shared" si="126"/>
        <v>#VALUE!</v>
      </c>
      <c r="M2014" s="102" t="e">
        <f>EUR1Y!AX2013</f>
        <v>#VALUE!</v>
      </c>
      <c r="N2014" s="102">
        <f>EUR1Y!AY2013</f>
        <v>1.4789794748796936E-2</v>
      </c>
      <c r="O2014" s="220" t="e">
        <f t="shared" si="127"/>
        <v>#VALUE!</v>
      </c>
    </row>
    <row r="2015" spans="1:15" x14ac:dyDescent="0.2">
      <c r="A2015" s="57" t="s">
        <v>44</v>
      </c>
      <c r="B2015" s="219">
        <f>_xll.qlInterestRateIndexFixingDate(IborIndex&amp;"6M",C2015,Trigger)</f>
        <v>53408</v>
      </c>
      <c r="C2015" s="219">
        <f>_xll.qlCalendarAdvance(Calendar,C2014,A2015,"f",,Trigger)</f>
        <v>53414</v>
      </c>
      <c r="D2015" s="102" t="e">
        <f>EUR1M!AP2014</f>
        <v>#VALUE!</v>
      </c>
      <c r="E2015" s="102">
        <f>EUR1M!AQ2014</f>
        <v>1.4092323487109674E-2</v>
      </c>
      <c r="F2015" s="220" t="e">
        <f t="shared" si="124"/>
        <v>#VALUE!</v>
      </c>
      <c r="G2015" s="102" t="e">
        <f>EUR3M!AX2014</f>
        <v>#VALUE!</v>
      </c>
      <c r="H2015" s="102">
        <f>EUR3M!AY2014</f>
        <v>1.4404712857001676E-2</v>
      </c>
      <c r="I2015" s="220" t="e">
        <f t="shared" si="125"/>
        <v>#VALUE!</v>
      </c>
      <c r="J2015" s="102" t="e">
        <f>EUR6M!AX2014</f>
        <v>#VALUE!</v>
      </c>
      <c r="K2015" s="102">
        <f>EUR6M!AY2014</f>
        <v>1.4248879726145681E-2</v>
      </c>
      <c r="L2015" s="220" t="e">
        <f t="shared" si="126"/>
        <v>#VALUE!</v>
      </c>
      <c r="M2015" s="102" t="e">
        <f>EUR1Y!AX2014</f>
        <v>#VALUE!</v>
      </c>
      <c r="N2015" s="102">
        <f>EUR1Y!AY2014</f>
        <v>1.4788718346082677E-2</v>
      </c>
      <c r="O2015" s="220" t="e">
        <f t="shared" si="127"/>
        <v>#VALUE!</v>
      </c>
    </row>
    <row r="2016" spans="1:15" x14ac:dyDescent="0.2">
      <c r="A2016" s="57" t="s">
        <v>44</v>
      </c>
      <c r="B2016" s="219">
        <f>_xll.qlInterestRateIndexFixingDate(IborIndex&amp;"6M",C2016,Trigger)</f>
        <v>53419</v>
      </c>
      <c r="C2016" s="219">
        <f>_xll.qlCalendarAdvance(Calendar,C2015,A2016,"f",,Trigger)</f>
        <v>53421</v>
      </c>
      <c r="D2016" s="102" t="e">
        <f>EUR1M!AP2015</f>
        <v>#VALUE!</v>
      </c>
      <c r="E2016" s="102">
        <f>EUR1M!AQ2015</f>
        <v>1.409087944183148E-2</v>
      </c>
      <c r="F2016" s="220" t="e">
        <f t="shared" si="124"/>
        <v>#VALUE!</v>
      </c>
      <c r="G2016" s="102" t="e">
        <f>EUR3M!AX2015</f>
        <v>#VALUE!</v>
      </c>
      <c r="H2016" s="102">
        <f>EUR3M!AY2015</f>
        <v>1.4402689222364262E-2</v>
      </c>
      <c r="I2016" s="220" t="e">
        <f t="shared" si="125"/>
        <v>#VALUE!</v>
      </c>
      <c r="J2016" s="102" t="e">
        <f>EUR6M!AX2015</f>
        <v>#VALUE!</v>
      </c>
      <c r="K2016" s="102">
        <f>EUR6M!AY2015</f>
        <v>1.424633545992831E-2</v>
      </c>
      <c r="L2016" s="220" t="e">
        <f t="shared" si="126"/>
        <v>#VALUE!</v>
      </c>
      <c r="M2016" s="102" t="e">
        <f>EUR1Y!AX2015</f>
        <v>#VALUE!</v>
      </c>
      <c r="N2016" s="102">
        <f>EUR1Y!AY2015</f>
        <v>1.4786945720801269E-2</v>
      </c>
      <c r="O2016" s="220" t="e">
        <f t="shared" si="127"/>
        <v>#VALUE!</v>
      </c>
    </row>
    <row r="2017" spans="1:15" x14ac:dyDescent="0.2">
      <c r="A2017" s="57" t="s">
        <v>44</v>
      </c>
      <c r="B2017" s="219">
        <f>_xll.qlInterestRateIndexFixingDate(IborIndex&amp;"6M",C2017,Trigger)</f>
        <v>53426</v>
      </c>
      <c r="C2017" s="219">
        <f>_xll.qlCalendarAdvance(Calendar,C2016,A2017,"f",,Trigger)</f>
        <v>53428</v>
      </c>
      <c r="D2017" s="102" t="e">
        <f>EUR1M!AP2016</f>
        <v>#VALUE!</v>
      </c>
      <c r="E2017" s="102">
        <f>EUR1M!AQ2016</f>
        <v>1.4089422069345563E-2</v>
      </c>
      <c r="F2017" s="220" t="e">
        <f t="shared" si="124"/>
        <v>#VALUE!</v>
      </c>
      <c r="G2017" s="102" t="e">
        <f>EUR3M!AX2016</f>
        <v>#VALUE!</v>
      </c>
      <c r="H2017" s="102">
        <f>EUR3M!AY2016</f>
        <v>1.4400807628093102E-2</v>
      </c>
      <c r="I2017" s="220" t="e">
        <f t="shared" si="125"/>
        <v>#VALUE!</v>
      </c>
      <c r="J2017" s="102" t="e">
        <f>EUR6M!AX2016</f>
        <v>#VALUE!</v>
      </c>
      <c r="K2017" s="102">
        <f>EUR6M!AY2016</f>
        <v>1.4243546304982388E-2</v>
      </c>
      <c r="L2017" s="220" t="e">
        <f t="shared" si="126"/>
        <v>#VALUE!</v>
      </c>
      <c r="M2017" s="102" t="e">
        <f>EUR1Y!AX2016</f>
        <v>#VALUE!</v>
      </c>
      <c r="N2017" s="102">
        <f>EUR1Y!AY2016</f>
        <v>1.4784881620592575E-2</v>
      </c>
      <c r="O2017" s="220" t="e">
        <f t="shared" si="127"/>
        <v>#VALUE!</v>
      </c>
    </row>
    <row r="2018" spans="1:15" x14ac:dyDescent="0.2">
      <c r="A2018" s="57" t="s">
        <v>44</v>
      </c>
      <c r="B2018" s="219">
        <f>_xll.qlInterestRateIndexFixingDate(IborIndex&amp;"6M",C2018,Trigger)</f>
        <v>53433</v>
      </c>
      <c r="C2018" s="219">
        <f>_xll.qlCalendarAdvance(Calendar,C2017,A2018,"f",,Trigger)</f>
        <v>53435</v>
      </c>
      <c r="D2018" s="102" t="e">
        <f>EUR1M!AP2017</f>
        <v>#VALUE!</v>
      </c>
      <c r="E2018" s="102">
        <f>EUR1M!AQ2017</f>
        <v>1.4087951351772031E-2</v>
      </c>
      <c r="F2018" s="220" t="e">
        <f t="shared" si="124"/>
        <v>#VALUE!</v>
      </c>
      <c r="G2018" s="102" t="e">
        <f>EUR3M!AX2017</f>
        <v>#VALUE!</v>
      </c>
      <c r="H2018" s="102">
        <f>EUR3M!AY2017</f>
        <v>1.4398915182116473E-2</v>
      </c>
      <c r="I2018" s="220" t="e">
        <f t="shared" si="125"/>
        <v>#VALUE!</v>
      </c>
      <c r="J2018" s="102" t="e">
        <f>EUR6M!AX2017</f>
        <v>#VALUE!</v>
      </c>
      <c r="K2018" s="102">
        <f>EUR6M!AY2017</f>
        <v>1.4240760545692547E-2</v>
      </c>
      <c r="L2018" s="220" t="e">
        <f t="shared" si="126"/>
        <v>#VALUE!</v>
      </c>
      <c r="M2018" s="102" t="e">
        <f>EUR1Y!AX2017</f>
        <v>#VALUE!</v>
      </c>
      <c r="N2018" s="102">
        <f>EUR1Y!AY2017</f>
        <v>1.4782531141074098E-2</v>
      </c>
      <c r="O2018" s="220" t="e">
        <f t="shared" si="127"/>
        <v>#VALUE!</v>
      </c>
    </row>
    <row r="2019" spans="1:15" x14ac:dyDescent="0.2">
      <c r="A2019" s="57" t="s">
        <v>44</v>
      </c>
      <c r="B2019" s="219">
        <f>_xll.qlInterestRateIndexFixingDate(IborIndex&amp;"6M",C2019,Trigger)</f>
        <v>53440</v>
      </c>
      <c r="C2019" s="219">
        <f>_xll.qlCalendarAdvance(Calendar,C2018,A2019,"f",,Trigger)</f>
        <v>53442</v>
      </c>
      <c r="D2019" s="102" t="e">
        <f>EUR1M!AP2018</f>
        <v>#VALUE!</v>
      </c>
      <c r="E2019" s="102">
        <f>EUR1M!AQ2018</f>
        <v>1.4086467271238728E-2</v>
      </c>
      <c r="F2019" s="220" t="e">
        <f t="shared" si="124"/>
        <v>#VALUE!</v>
      </c>
      <c r="G2019" s="102" t="e">
        <f>EUR3M!AX2018</f>
        <v>#VALUE!</v>
      </c>
      <c r="H2019" s="102">
        <f>EUR3M!AY2018</f>
        <v>1.4397011872744385E-2</v>
      </c>
      <c r="I2019" s="220" t="e">
        <f t="shared" si="125"/>
        <v>#VALUE!</v>
      </c>
      <c r="J2019" s="102" t="e">
        <f>EUR6M!AX2018</f>
        <v>#VALUE!</v>
      </c>
      <c r="K2019" s="102">
        <f>EUR6M!AY2018</f>
        <v>1.4237978206542551E-2</v>
      </c>
      <c r="L2019" s="220" t="e">
        <f t="shared" si="126"/>
        <v>#VALUE!</v>
      </c>
      <c r="M2019" s="102" t="e">
        <f>EUR1Y!AX2018</f>
        <v>#VALUE!</v>
      </c>
      <c r="N2019" s="102">
        <f>EUR1Y!AY2018</f>
        <v>1.4780309466989288E-2</v>
      </c>
      <c r="O2019" s="220" t="e">
        <f t="shared" si="127"/>
        <v>#VALUE!</v>
      </c>
    </row>
    <row r="2020" spans="1:15" x14ac:dyDescent="0.2">
      <c r="A2020" s="57" t="s">
        <v>44</v>
      </c>
      <c r="B2020" s="219">
        <f>_xll.qlInterestRateIndexFixingDate(IborIndex&amp;"6M",C2020,Trigger)</f>
        <v>53444</v>
      </c>
      <c r="C2020" s="219">
        <f>_xll.qlCalendarAdvance(Calendar,C2019,A2020,"f",,Trigger)</f>
        <v>53449</v>
      </c>
      <c r="D2020" s="102" t="e">
        <f>EUR1M!AP2019</f>
        <v>#VALUE!</v>
      </c>
      <c r="E2020" s="102">
        <f>EUR1M!AQ2019</f>
        <v>1.4084969809858025E-2</v>
      </c>
      <c r="F2020" s="220" t="e">
        <f t="shared" si="124"/>
        <v>#VALUE!</v>
      </c>
      <c r="G2020" s="102" t="e">
        <f>EUR3M!AX2019</f>
        <v>#VALUE!</v>
      </c>
      <c r="H2020" s="102">
        <f>EUR3M!AY2019</f>
        <v>1.4395246303763853E-2</v>
      </c>
      <c r="I2020" s="220" t="e">
        <f t="shared" si="125"/>
        <v>#VALUE!</v>
      </c>
      <c r="J2020" s="102" t="e">
        <f>EUR6M!AX2019</f>
        <v>#VALUE!</v>
      </c>
      <c r="K2020" s="102">
        <f>EUR6M!AY2019</f>
        <v>1.4235199312015738E-2</v>
      </c>
      <c r="L2020" s="220" t="e">
        <f t="shared" si="126"/>
        <v>#VALUE!</v>
      </c>
      <c r="M2020" s="102" t="e">
        <f>EUR1Y!AX2019</f>
        <v>#VALUE!</v>
      </c>
      <c r="N2020" s="102">
        <f>EUR1Y!AY2019</f>
        <v>1.4778078189174352E-2</v>
      </c>
      <c r="O2020" s="220" t="e">
        <f t="shared" si="127"/>
        <v>#VALUE!</v>
      </c>
    </row>
    <row r="2021" spans="1:15" x14ac:dyDescent="0.2">
      <c r="A2021" s="57" t="s">
        <v>44</v>
      </c>
      <c r="B2021" s="219">
        <f>_xll.qlInterestRateIndexFixingDate(IborIndex&amp;"6M",C2021,Trigger)</f>
        <v>53454</v>
      </c>
      <c r="C2021" s="219">
        <f>_xll.qlCalendarAdvance(Calendar,C2020,A2021,"f",,Trigger)</f>
        <v>53456</v>
      </c>
      <c r="D2021" s="102" t="e">
        <f>EUR1M!AP2020</f>
        <v>#VALUE!</v>
      </c>
      <c r="E2021" s="102">
        <f>EUR1M!AQ2020</f>
        <v>1.408345894976035E-2</v>
      </c>
      <c r="F2021" s="220" t="e">
        <f t="shared" si="124"/>
        <v>#VALUE!</v>
      </c>
      <c r="G2021" s="102" t="e">
        <f>EUR3M!AX2020</f>
        <v>#VALUE!</v>
      </c>
      <c r="H2021" s="102">
        <f>EUR3M!AY2020</f>
        <v>1.4393320375773722E-2</v>
      </c>
      <c r="I2021" s="220" t="e">
        <f t="shared" si="125"/>
        <v>#VALUE!</v>
      </c>
      <c r="J2021" s="102" t="e">
        <f>EUR6M!AX2020</f>
        <v>#VALUE!</v>
      </c>
      <c r="K2021" s="102">
        <f>EUR6M!AY2020</f>
        <v>1.4232423886596736E-2</v>
      </c>
      <c r="L2021" s="220" t="e">
        <f t="shared" si="126"/>
        <v>#VALUE!</v>
      </c>
      <c r="M2021" s="102" t="e">
        <f>EUR1Y!AX2020</f>
        <v>#VALUE!</v>
      </c>
      <c r="N2021" s="102">
        <f>EUR1Y!AY2020</f>
        <v>1.4775837296942903E-2</v>
      </c>
      <c r="O2021" s="220" t="e">
        <f t="shared" si="127"/>
        <v>#VALUE!</v>
      </c>
    </row>
    <row r="2022" spans="1:15" x14ac:dyDescent="0.2">
      <c r="A2022" s="57" t="s">
        <v>44</v>
      </c>
      <c r="B2022" s="219">
        <f>_xll.qlInterestRateIndexFixingDate(IborIndex&amp;"6M",C2022,Trigger)</f>
        <v>53461</v>
      </c>
      <c r="C2022" s="219">
        <f>_xll.qlCalendarAdvance(Calendar,C2021,A2022,"f",,Trigger)</f>
        <v>53463</v>
      </c>
      <c r="D2022" s="102" t="e">
        <f>EUR1M!AP2021</f>
        <v>#VALUE!</v>
      </c>
      <c r="E2022" s="102">
        <f>EUR1M!AQ2021</f>
        <v>1.4081934673063229E-2</v>
      </c>
      <c r="F2022" s="220" t="e">
        <f t="shared" si="124"/>
        <v>#VALUE!</v>
      </c>
      <c r="G2022" s="102" t="e">
        <f>EUR3M!AX2021</f>
        <v>#VALUE!</v>
      </c>
      <c r="H2022" s="102">
        <f>EUR3M!AY2021</f>
        <v>1.4391383548061597E-2</v>
      </c>
      <c r="I2022" s="220" t="e">
        <f t="shared" si="125"/>
        <v>#VALUE!</v>
      </c>
      <c r="J2022" s="102" t="e">
        <f>EUR6M!AX2021</f>
        <v>#VALUE!</v>
      </c>
      <c r="K2022" s="102">
        <f>EUR6M!AY2021</f>
        <v>1.422965195476672E-2</v>
      </c>
      <c r="L2022" s="220" t="e">
        <f t="shared" si="126"/>
        <v>#VALUE!</v>
      </c>
      <c r="M2022" s="102" t="e">
        <f>EUR1Y!AX2021</f>
        <v>#VALUE!</v>
      </c>
      <c r="N2022" s="102">
        <f>EUR1Y!AY2021</f>
        <v>1.4773586779608995E-2</v>
      </c>
      <c r="O2022" s="220" t="e">
        <f t="shared" si="127"/>
        <v>#VALUE!</v>
      </c>
    </row>
    <row r="2023" spans="1:15" x14ac:dyDescent="0.2">
      <c r="A2023" s="57" t="s">
        <v>44</v>
      </c>
      <c r="B2023" s="219">
        <f>_xll.qlInterestRateIndexFixingDate(IborIndex&amp;"6M",C2023,Trigger)</f>
        <v>53468</v>
      </c>
      <c r="C2023" s="219">
        <f>_xll.qlCalendarAdvance(Calendar,C2022,A2023,"f",,Trigger)</f>
        <v>53470</v>
      </c>
      <c r="D2023" s="102" t="e">
        <f>EUR1M!AP2022</f>
        <v>#VALUE!</v>
      </c>
      <c r="E2023" s="102">
        <f>EUR1M!AQ2022</f>
        <v>1.4080396961886774E-2</v>
      </c>
      <c r="F2023" s="220" t="e">
        <f t="shared" si="124"/>
        <v>#VALUE!</v>
      </c>
      <c r="G2023" s="102" t="e">
        <f>EUR3M!AX2022</f>
        <v>#VALUE!</v>
      </c>
      <c r="H2023" s="102">
        <f>EUR3M!AY2022</f>
        <v>1.4389435808939435E-2</v>
      </c>
      <c r="I2023" s="220" t="e">
        <f t="shared" si="125"/>
        <v>#VALUE!</v>
      </c>
      <c r="J2023" s="102" t="e">
        <f>EUR6M!AX2022</f>
        <v>#VALUE!</v>
      </c>
      <c r="K2023" s="102">
        <f>EUR6M!AY2022</f>
        <v>1.4226883541010753E-2</v>
      </c>
      <c r="L2023" s="220" t="e">
        <f t="shared" si="126"/>
        <v>#VALUE!</v>
      </c>
      <c r="M2023" s="102" t="e">
        <f>EUR1Y!AX2022</f>
        <v>#VALUE!</v>
      </c>
      <c r="N2023" s="102">
        <f>EUR1Y!AY2022</f>
        <v>1.4771326626486463E-2</v>
      </c>
      <c r="O2023" s="220" t="e">
        <f t="shared" si="127"/>
        <v>#VALUE!</v>
      </c>
    </row>
    <row r="2024" spans="1:15" x14ac:dyDescent="0.2">
      <c r="A2024" s="57" t="s">
        <v>44</v>
      </c>
      <c r="B2024" s="219">
        <f>_xll.qlInterestRateIndexFixingDate(IborIndex&amp;"6M",C2024,Trigger)</f>
        <v>53475</v>
      </c>
      <c r="C2024" s="219">
        <f>_xll.qlCalendarAdvance(Calendar,C2023,A2024,"f",,Trigger)</f>
        <v>53477</v>
      </c>
      <c r="D2024" s="102" t="e">
        <f>EUR1M!AP2023</f>
        <v>#VALUE!</v>
      </c>
      <c r="E2024" s="102">
        <f>EUR1M!AQ2023</f>
        <v>1.4078845798353669E-2</v>
      </c>
      <c r="F2024" s="220" t="e">
        <f t="shared" si="124"/>
        <v>#VALUE!</v>
      </c>
      <c r="G2024" s="102" t="e">
        <f>EUR3M!AX2023</f>
        <v>#VALUE!</v>
      </c>
      <c r="H2024" s="102">
        <f>EUR3M!AY2023</f>
        <v>1.4387477146716588E-2</v>
      </c>
      <c r="I2024" s="220" t="e">
        <f t="shared" si="125"/>
        <v>#VALUE!</v>
      </c>
      <c r="J2024" s="102" t="e">
        <f>EUR6M!AX2023</f>
        <v>#VALUE!</v>
      </c>
      <c r="K2024" s="102">
        <f>EUR6M!AY2023</f>
        <v>1.4224118669811303E-2</v>
      </c>
      <c r="L2024" s="220" t="e">
        <f t="shared" si="126"/>
        <v>#VALUE!</v>
      </c>
      <c r="M2024" s="102" t="e">
        <f>EUR1Y!AX2023</f>
        <v>#VALUE!</v>
      </c>
      <c r="N2024" s="102">
        <f>EUR1Y!AY2023</f>
        <v>1.4769056826890229E-2</v>
      </c>
      <c r="O2024" s="220" t="e">
        <f t="shared" si="127"/>
        <v>#VALUE!</v>
      </c>
    </row>
    <row r="2025" spans="1:15" x14ac:dyDescent="0.2">
      <c r="A2025" s="57" t="s">
        <v>44</v>
      </c>
      <c r="B2025" s="219">
        <f>_xll.qlInterestRateIndexFixingDate(IborIndex&amp;"6M",C2025,Trigger)</f>
        <v>53482</v>
      </c>
      <c r="C2025" s="219">
        <f>_xll.qlCalendarAdvance(Calendar,C2024,A2025,"f",,Trigger)</f>
        <v>53484</v>
      </c>
      <c r="D2025" s="102" t="e">
        <f>EUR1M!AP2024</f>
        <v>#VALUE!</v>
      </c>
      <c r="E2025" s="102">
        <f>EUR1M!AQ2024</f>
        <v>1.4077281164586605E-2</v>
      </c>
      <c r="F2025" s="220" t="e">
        <f t="shared" si="124"/>
        <v>#VALUE!</v>
      </c>
      <c r="G2025" s="102" t="e">
        <f>EUR3M!AX2024</f>
        <v>#VALUE!</v>
      </c>
      <c r="H2025" s="102">
        <f>EUR3M!AY2024</f>
        <v>1.4385507549704146E-2</v>
      </c>
      <c r="I2025" s="220" t="e">
        <f t="shared" si="125"/>
        <v>#VALUE!</v>
      </c>
      <c r="J2025" s="102" t="e">
        <f>EUR6M!AX2024</f>
        <v>#VALUE!</v>
      </c>
      <c r="K2025" s="102">
        <f>EUR6M!AY2024</f>
        <v>1.4221357365651274E-2</v>
      </c>
      <c r="L2025" s="220" t="e">
        <f t="shared" si="126"/>
        <v>#VALUE!</v>
      </c>
      <c r="M2025" s="102" t="e">
        <f>EUR1Y!AX2024</f>
        <v>#VALUE!</v>
      </c>
      <c r="N2025" s="102">
        <f>EUR1Y!AY2024</f>
        <v>1.4766777370135218E-2</v>
      </c>
      <c r="O2025" s="220" t="e">
        <f t="shared" si="127"/>
        <v>#VALUE!</v>
      </c>
    </row>
    <row r="2026" spans="1:15" x14ac:dyDescent="0.2">
      <c r="A2026" s="57" t="s">
        <v>44</v>
      </c>
      <c r="B2026" s="219">
        <f>_xll.qlInterestRateIndexFixingDate(IborIndex&amp;"6M",C2026,Trigger)</f>
        <v>53489</v>
      </c>
      <c r="C2026" s="219">
        <f>_xll.qlCalendarAdvance(Calendar,C2025,A2026,"f",,Trigger)</f>
        <v>53491</v>
      </c>
      <c r="D2026" s="102" t="e">
        <f>EUR1M!AP2025</f>
        <v>#VALUE!</v>
      </c>
      <c r="E2026" s="102">
        <f>EUR1M!AQ2025</f>
        <v>1.4075703042705688E-2</v>
      </c>
      <c r="F2026" s="220" t="e">
        <f t="shared" si="124"/>
        <v>#VALUE!</v>
      </c>
      <c r="G2026" s="102" t="e">
        <f>EUR3M!AX2025</f>
        <v>#VALUE!</v>
      </c>
      <c r="H2026" s="102">
        <f>EUR3M!AY2025</f>
        <v>1.4383527006214066E-2</v>
      </c>
      <c r="I2026" s="220" t="e">
        <f t="shared" si="125"/>
        <v>#VALUE!</v>
      </c>
      <c r="J2026" s="102" t="e">
        <f>EUR6M!AX2025</f>
        <v>#VALUE!</v>
      </c>
      <c r="K2026" s="102">
        <f>EUR6M!AY2025</f>
        <v>1.4218599653013135E-2</v>
      </c>
      <c r="L2026" s="220" t="e">
        <f t="shared" si="126"/>
        <v>#VALUE!</v>
      </c>
      <c r="M2026" s="102" t="e">
        <f>EUR1Y!AX2025</f>
        <v>#VALUE!</v>
      </c>
      <c r="N2026" s="102">
        <f>EUR1Y!AY2025</f>
        <v>1.4764488245537222E-2</v>
      </c>
      <c r="O2026" s="220" t="e">
        <f t="shared" si="127"/>
        <v>#VALUE!</v>
      </c>
    </row>
    <row r="2027" spans="1:15" x14ac:dyDescent="0.2">
      <c r="A2027" s="57" t="s">
        <v>44</v>
      </c>
      <c r="B2027" s="219">
        <f>_xll.qlInterestRateIndexFixingDate(IborIndex&amp;"6M",C2027,Trigger)</f>
        <v>53496</v>
      </c>
      <c r="C2027" s="219">
        <f>_xll.qlCalendarAdvance(Calendar,C2026,A2027,"f",,Trigger)</f>
        <v>53498</v>
      </c>
      <c r="D2027" s="102" t="e">
        <f>EUR1M!AP2026</f>
        <v>#VALUE!</v>
      </c>
      <c r="E2027" s="102">
        <f>EUR1M!AQ2026</f>
        <v>1.4074111414836186E-2</v>
      </c>
      <c r="F2027" s="220" t="e">
        <f t="shared" si="124"/>
        <v>#VALUE!</v>
      </c>
      <c r="G2027" s="102" t="e">
        <f>EUR3M!AX2026</f>
        <v>#VALUE!</v>
      </c>
      <c r="H2027" s="102">
        <f>EUR3M!AY2026</f>
        <v>1.4381535504558307E-2</v>
      </c>
      <c r="I2027" s="220" t="e">
        <f t="shared" si="125"/>
        <v>#VALUE!</v>
      </c>
      <c r="J2027" s="102" t="e">
        <f>EUR6M!AX2026</f>
        <v>#VALUE!</v>
      </c>
      <c r="K2027" s="102">
        <f>EUR6M!AY2026</f>
        <v>1.4215845556381087E-2</v>
      </c>
      <c r="L2027" s="220" t="e">
        <f t="shared" si="126"/>
        <v>#VALUE!</v>
      </c>
      <c r="M2027" s="102" t="e">
        <f>EUR1Y!AX2026</f>
        <v>#VALUE!</v>
      </c>
      <c r="N2027" s="102">
        <f>EUR1Y!AY2026</f>
        <v>1.4762189442411382E-2</v>
      </c>
      <c r="O2027" s="220" t="e">
        <f t="shared" si="127"/>
        <v>#VALUE!</v>
      </c>
    </row>
    <row r="2028" spans="1:15" x14ac:dyDescent="0.2">
      <c r="A2028" s="57" t="s">
        <v>44</v>
      </c>
      <c r="B2028" s="219">
        <f>_xll.qlInterestRateIndexFixingDate(IborIndex&amp;"6M",C2028,Trigger)</f>
        <v>53503</v>
      </c>
      <c r="C2028" s="219">
        <f>_xll.qlCalendarAdvance(Calendar,C2027,A2028,"f",,Trigger)</f>
        <v>53505</v>
      </c>
      <c r="D2028" s="102" t="e">
        <f>EUR1M!AP2027</f>
        <v>#VALUE!</v>
      </c>
      <c r="E2028" s="102">
        <f>EUR1M!AQ2027</f>
        <v>1.4072665303131449E-2</v>
      </c>
      <c r="F2028" s="220" t="e">
        <f t="shared" si="124"/>
        <v>#VALUE!</v>
      </c>
      <c r="G2028" s="102" t="e">
        <f>EUR3M!AX2027</f>
        <v>#VALUE!</v>
      </c>
      <c r="H2028" s="102">
        <f>EUR3M!AY2027</f>
        <v>1.4379533033048827E-2</v>
      </c>
      <c r="I2028" s="220" t="e">
        <f t="shared" si="125"/>
        <v>#VALUE!</v>
      </c>
      <c r="J2028" s="102" t="e">
        <f>EUR6M!AX2027</f>
        <v>#VALUE!</v>
      </c>
      <c r="K2028" s="102">
        <f>EUR6M!AY2027</f>
        <v>1.4213095100235868E-2</v>
      </c>
      <c r="L2028" s="220" t="e">
        <f t="shared" si="126"/>
        <v>#VALUE!</v>
      </c>
      <c r="M2028" s="102" t="e">
        <f>EUR1Y!AX2027</f>
        <v>#VALUE!</v>
      </c>
      <c r="N2028" s="102">
        <f>EUR1Y!AY2027</f>
        <v>1.47594913048827E-2</v>
      </c>
      <c r="O2028" s="220" t="e">
        <f t="shared" si="127"/>
        <v>#VALUE!</v>
      </c>
    </row>
    <row r="2029" spans="1:15" x14ac:dyDescent="0.2">
      <c r="A2029" s="57" t="s">
        <v>44</v>
      </c>
      <c r="B2029" s="219">
        <f>_xll.qlInterestRateIndexFixingDate(IborIndex&amp;"6M",C2029,Trigger)</f>
        <v>53510</v>
      </c>
      <c r="C2029" s="219">
        <f>_xll.qlCalendarAdvance(Calendar,C2028,A2029,"f",,Trigger)</f>
        <v>53512</v>
      </c>
      <c r="D2029" s="102" t="e">
        <f>EUR1M!AP2028</f>
        <v>#VALUE!</v>
      </c>
      <c r="E2029" s="102">
        <f>EUR1M!AQ2028</f>
        <v>1.4070887569609284E-2</v>
      </c>
      <c r="F2029" s="220" t="e">
        <f t="shared" si="124"/>
        <v>#VALUE!</v>
      </c>
      <c r="G2029" s="102" t="e">
        <f>EUR3M!AX2028</f>
        <v>#VALUE!</v>
      </c>
      <c r="H2029" s="102">
        <f>EUR3M!AY2028</f>
        <v>1.4377519579993241E-2</v>
      </c>
      <c r="I2029" s="220" t="e">
        <f t="shared" si="125"/>
        <v>#VALUE!</v>
      </c>
      <c r="J2029" s="102" t="e">
        <f>EUR6M!AX2028</f>
        <v>#VALUE!</v>
      </c>
      <c r="K2029" s="102">
        <f>EUR6M!AY2028</f>
        <v>1.421034830906168E-2</v>
      </c>
      <c r="L2029" s="220" t="e">
        <f t="shared" si="126"/>
        <v>#VALUE!</v>
      </c>
      <c r="M2029" s="102" t="e">
        <f>EUR1Y!AX2028</f>
        <v>#VALUE!</v>
      </c>
      <c r="N2029" s="102">
        <f>EUR1Y!AY2028</f>
        <v>1.4757562757841966E-2</v>
      </c>
      <c r="O2029" s="220" t="e">
        <f t="shared" si="127"/>
        <v>#VALUE!</v>
      </c>
    </row>
    <row r="2030" spans="1:15" x14ac:dyDescent="0.2">
      <c r="A2030" s="57" t="s">
        <v>44</v>
      </c>
      <c r="B2030" s="219">
        <f>_xll.qlInterestRateIndexFixingDate(IborIndex&amp;"6M",C2030,Trigger)</f>
        <v>53517</v>
      </c>
      <c r="C2030" s="219">
        <f>_xll.qlCalendarAdvance(Calendar,C2029,A2030,"f",,Trigger)</f>
        <v>53519</v>
      </c>
      <c r="D2030" s="102" t="e">
        <f>EUR1M!AP2029</f>
        <v>#VALUE!</v>
      </c>
      <c r="E2030" s="102">
        <f>EUR1M!AQ2029</f>
        <v>1.4069255316494679E-2</v>
      </c>
      <c r="F2030" s="220" t="e">
        <f t="shared" si="124"/>
        <v>#VALUE!</v>
      </c>
      <c r="G2030" s="102" t="e">
        <f>EUR3M!AX2029</f>
        <v>#VALUE!</v>
      </c>
      <c r="H2030" s="102">
        <f>EUR3M!AY2029</f>
        <v>1.4375495133709587E-2</v>
      </c>
      <c r="I2030" s="220" t="e">
        <f t="shared" si="125"/>
        <v>#VALUE!</v>
      </c>
      <c r="J2030" s="102" t="e">
        <f>EUR6M!AX2029</f>
        <v>#VALUE!</v>
      </c>
      <c r="K2030" s="102">
        <f>EUR6M!AY2029</f>
        <v>1.420760520733883E-2</v>
      </c>
      <c r="L2030" s="220" t="e">
        <f t="shared" si="126"/>
        <v>#VALUE!</v>
      </c>
      <c r="M2030" s="102" t="e">
        <f>EUR1Y!AX2029</f>
        <v>#VALUE!</v>
      </c>
      <c r="N2030" s="102">
        <f>EUR1Y!AY2029</f>
        <v>1.475523485503194E-2</v>
      </c>
      <c r="O2030" s="220" t="e">
        <f t="shared" si="127"/>
        <v>#VALUE!</v>
      </c>
    </row>
    <row r="2031" spans="1:15" x14ac:dyDescent="0.2">
      <c r="A2031" s="57" t="s">
        <v>44</v>
      </c>
      <c r="B2031" s="219">
        <f>_xll.qlInterestRateIndexFixingDate(IborIndex&amp;"6M",C2031,Trigger)</f>
        <v>53524</v>
      </c>
      <c r="C2031" s="219">
        <f>_xll.qlCalendarAdvance(Calendar,C2030,A2031,"f",,Trigger)</f>
        <v>53526</v>
      </c>
      <c r="D2031" s="102" t="e">
        <f>EUR1M!AP2030</f>
        <v>#VALUE!</v>
      </c>
      <c r="E2031" s="102">
        <f>EUR1M!AQ2030</f>
        <v>1.4067609485882239E-2</v>
      </c>
      <c r="F2031" s="220" t="e">
        <f t="shared" si="124"/>
        <v>#VALUE!</v>
      </c>
      <c r="G2031" s="102" t="e">
        <f>EUR3M!AX2030</f>
        <v>#VALUE!</v>
      </c>
      <c r="H2031" s="102">
        <f>EUR3M!AY2030</f>
        <v>1.4373459682506348E-2</v>
      </c>
      <c r="I2031" s="220" t="e">
        <f t="shared" si="125"/>
        <v>#VALUE!</v>
      </c>
      <c r="J2031" s="102" t="e">
        <f>EUR6M!AX2030</f>
        <v>#VALUE!</v>
      </c>
      <c r="K2031" s="102">
        <f>EUR6M!AY2030</f>
        <v>1.4204865819551951E-2</v>
      </c>
      <c r="L2031" s="220" t="e">
        <f t="shared" si="126"/>
        <v>#VALUE!</v>
      </c>
      <c r="M2031" s="102" t="e">
        <f>EUR1Y!AX2030</f>
        <v>#VALUE!</v>
      </c>
      <c r="N2031" s="102">
        <f>EUR1Y!AY2030</f>
        <v>1.4752897230961386E-2</v>
      </c>
      <c r="O2031" s="220" t="e">
        <f t="shared" si="127"/>
        <v>#VALUE!</v>
      </c>
    </row>
    <row r="2032" spans="1:15" x14ac:dyDescent="0.2">
      <c r="A2032" s="57" t="s">
        <v>44</v>
      </c>
      <c r="B2032" s="219">
        <f>_xll.qlInterestRateIndexFixingDate(IborIndex&amp;"6M",C2032,Trigger)</f>
        <v>53531</v>
      </c>
      <c r="C2032" s="219">
        <f>_xll.qlCalendarAdvance(Calendar,C2031,A2032,"f",,Trigger)</f>
        <v>53533</v>
      </c>
      <c r="D2032" s="102" t="e">
        <f>EUR1M!AP2031</f>
        <v>#VALUE!</v>
      </c>
      <c r="E2032" s="102">
        <f>EUR1M!AQ2031</f>
        <v>1.4065950059881756E-2</v>
      </c>
      <c r="F2032" s="220" t="e">
        <f t="shared" si="124"/>
        <v>#VALUE!</v>
      </c>
      <c r="G2032" s="102" t="e">
        <f>EUR3M!AX2031</f>
        <v>#VALUE!</v>
      </c>
      <c r="H2032" s="102">
        <f>EUR3M!AY2031</f>
        <v>1.4371413214694616E-2</v>
      </c>
      <c r="I2032" s="220" t="e">
        <f t="shared" si="125"/>
        <v>#VALUE!</v>
      </c>
      <c r="J2032" s="102" t="e">
        <f>EUR6M!AX2031</f>
        <v>#VALUE!</v>
      </c>
      <c r="K2032" s="102">
        <f>EUR6M!AY2031</f>
        <v>1.420213017018135E-2</v>
      </c>
      <c r="L2032" s="220" t="e">
        <f t="shared" si="126"/>
        <v>#VALUE!</v>
      </c>
      <c r="M2032" s="102" t="e">
        <f>EUR1Y!AX2031</f>
        <v>#VALUE!</v>
      </c>
      <c r="N2032" s="102">
        <f>EUR1Y!AY2031</f>
        <v>1.4750549874947625E-2</v>
      </c>
      <c r="O2032" s="220" t="e">
        <f t="shared" si="127"/>
        <v>#VALUE!</v>
      </c>
    </row>
    <row r="2033" spans="1:15" x14ac:dyDescent="0.2">
      <c r="A2033" s="57" t="s">
        <v>44</v>
      </c>
      <c r="B2033" s="219">
        <f>_xll.qlInterestRateIndexFixingDate(IborIndex&amp;"6M",C2033,Trigger)</f>
        <v>53538</v>
      </c>
      <c r="C2033" s="219">
        <f>_xll.qlCalendarAdvance(Calendar,C2032,A2033,"f",,Trigger)</f>
        <v>53540</v>
      </c>
      <c r="D2033" s="102" t="e">
        <f>EUR1M!AP2032</f>
        <v>#VALUE!</v>
      </c>
      <c r="E2033" s="102">
        <f>EUR1M!AQ2032</f>
        <v>1.4064277020626235E-2</v>
      </c>
      <c r="F2033" s="220" t="e">
        <f t="shared" si="124"/>
        <v>#VALUE!</v>
      </c>
      <c r="G2033" s="102" t="e">
        <f>EUR3M!AX2032</f>
        <v>#VALUE!</v>
      </c>
      <c r="H2033" s="102">
        <f>EUR3M!AY2032</f>
        <v>1.4369355718588083E-2</v>
      </c>
      <c r="I2033" s="220" t="e">
        <f t="shared" si="125"/>
        <v>#VALUE!</v>
      </c>
      <c r="J2033" s="102" t="e">
        <f>EUR6M!AX2032</f>
        <v>#VALUE!</v>
      </c>
      <c r="K2033" s="102">
        <f>EUR6M!AY2032</f>
        <v>1.4199398283710363E-2</v>
      </c>
      <c r="L2033" s="220" t="e">
        <f t="shared" si="126"/>
        <v>#VALUE!</v>
      </c>
      <c r="M2033" s="102" t="e">
        <f>EUR1Y!AX2032</f>
        <v>#VALUE!</v>
      </c>
      <c r="N2033" s="102">
        <f>EUR1Y!AY2032</f>
        <v>1.4748192776309281E-2</v>
      </c>
      <c r="O2033" s="220" t="e">
        <f t="shared" si="127"/>
        <v>#VALUE!</v>
      </c>
    </row>
    <row r="2034" spans="1:15" x14ac:dyDescent="0.2">
      <c r="A2034" s="57" t="s">
        <v>44</v>
      </c>
      <c r="B2034" s="219">
        <f>_xll.qlInterestRateIndexFixingDate(IborIndex&amp;"6M",C2034,Trigger)</f>
        <v>53545</v>
      </c>
      <c r="C2034" s="219">
        <f>_xll.qlCalendarAdvance(Calendar,C2033,A2034,"f",,Trigger)</f>
        <v>53547</v>
      </c>
      <c r="D2034" s="102" t="e">
        <f>EUR1M!AP2033</f>
        <v>#VALUE!</v>
      </c>
      <c r="E2034" s="102">
        <f>EUR1M!AQ2033</f>
        <v>1.4062590350233205E-2</v>
      </c>
      <c r="F2034" s="220" t="e">
        <f t="shared" si="124"/>
        <v>#VALUE!</v>
      </c>
      <c r="G2034" s="102" t="e">
        <f>EUR3M!AX2033</f>
        <v>#VALUE!</v>
      </c>
      <c r="H2034" s="102">
        <f>EUR3M!AY2033</f>
        <v>1.436728718249871E-2</v>
      </c>
      <c r="I2034" s="220" t="e">
        <f t="shared" si="125"/>
        <v>#VALUE!</v>
      </c>
      <c r="J2034" s="102" t="e">
        <f>EUR6M!AX2033</f>
        <v>#VALUE!</v>
      </c>
      <c r="K2034" s="102">
        <f>EUR6M!AY2033</f>
        <v>1.4196670184619731E-2</v>
      </c>
      <c r="L2034" s="220" t="e">
        <f t="shared" si="126"/>
        <v>#VALUE!</v>
      </c>
      <c r="M2034" s="102" t="e">
        <f>EUR1Y!AX2033</f>
        <v>#VALUE!</v>
      </c>
      <c r="N2034" s="102">
        <f>EUR1Y!AY2033</f>
        <v>1.4745825924364546E-2</v>
      </c>
      <c r="O2034" s="220" t="e">
        <f t="shared" si="127"/>
        <v>#VALUE!</v>
      </c>
    </row>
    <row r="2035" spans="1:15" x14ac:dyDescent="0.2">
      <c r="A2035" s="57" t="s">
        <v>44</v>
      </c>
      <c r="B2035" s="219">
        <f>_xll.qlInterestRateIndexFixingDate(IborIndex&amp;"6M",C2035,Trigger)</f>
        <v>53552</v>
      </c>
      <c r="C2035" s="219">
        <f>_xll.qlCalendarAdvance(Calendar,C2034,A2035,"f",,Trigger)</f>
        <v>53554</v>
      </c>
      <c r="D2035" s="102" t="e">
        <f>EUR1M!AP2034</f>
        <v>#VALUE!</v>
      </c>
      <c r="E2035" s="102">
        <f>EUR1M!AQ2034</f>
        <v>1.4060890030827932E-2</v>
      </c>
      <c r="F2035" s="220" t="e">
        <f t="shared" si="124"/>
        <v>#VALUE!</v>
      </c>
      <c r="G2035" s="102" t="e">
        <f>EUR3M!AX2034</f>
        <v>#VALUE!</v>
      </c>
      <c r="H2035" s="102">
        <f>EUR3M!AY2034</f>
        <v>1.4365207594738454E-2</v>
      </c>
      <c r="I2035" s="220" t="e">
        <f t="shared" si="125"/>
        <v>#VALUE!</v>
      </c>
      <c r="J2035" s="102" t="e">
        <f>EUR6M!AX2034</f>
        <v>#VALUE!</v>
      </c>
      <c r="K2035" s="102">
        <f>EUR6M!AY2034</f>
        <v>1.4193945897391924E-2</v>
      </c>
      <c r="L2035" s="220" t="e">
        <f t="shared" si="126"/>
        <v>#VALUE!</v>
      </c>
      <c r="M2035" s="102" t="e">
        <f>EUR1Y!AX2034</f>
        <v>#VALUE!</v>
      </c>
      <c r="N2035" s="102">
        <f>EUR1Y!AY2034</f>
        <v>1.4743449308432046E-2</v>
      </c>
      <c r="O2035" s="220" t="e">
        <f t="shared" si="127"/>
        <v>#VALUE!</v>
      </c>
    </row>
    <row r="2036" spans="1:15" x14ac:dyDescent="0.2">
      <c r="A2036" s="57" t="s">
        <v>44</v>
      </c>
      <c r="B2036" s="219">
        <f>_xll.qlInterestRateIndexFixingDate(IborIndex&amp;"6M",C2036,Trigger)</f>
        <v>53559</v>
      </c>
      <c r="C2036" s="219">
        <f>_xll.qlCalendarAdvance(Calendar,C2035,A2036,"f",,Trigger)</f>
        <v>53561</v>
      </c>
      <c r="D2036" s="102" t="e">
        <f>EUR1M!AP2035</f>
        <v>#VALUE!</v>
      </c>
      <c r="E2036" s="102">
        <f>EUR1M!AQ2035</f>
        <v>1.4059176044527945E-2</v>
      </c>
      <c r="F2036" s="220" t="e">
        <f t="shared" si="124"/>
        <v>#VALUE!</v>
      </c>
      <c r="G2036" s="102" t="e">
        <f>EUR3M!AX2035</f>
        <v>#VALUE!</v>
      </c>
      <c r="H2036" s="102">
        <f>EUR3M!AY2035</f>
        <v>1.4363116943621879E-2</v>
      </c>
      <c r="I2036" s="220" t="e">
        <f t="shared" si="125"/>
        <v>#VALUE!</v>
      </c>
      <c r="J2036" s="102" t="e">
        <f>EUR6M!AX2035</f>
        <v>#VALUE!</v>
      </c>
      <c r="K2036" s="102">
        <f>EUR6M!AY2035</f>
        <v>1.4191225446509413E-2</v>
      </c>
      <c r="L2036" s="220" t="e">
        <f t="shared" si="126"/>
        <v>#VALUE!</v>
      </c>
      <c r="M2036" s="102" t="e">
        <f>EUR1Y!AX2035</f>
        <v>#VALUE!</v>
      </c>
      <c r="N2036" s="102">
        <f>EUR1Y!AY2035</f>
        <v>1.4741062917831277E-2</v>
      </c>
      <c r="O2036" s="220" t="e">
        <f t="shared" si="127"/>
        <v>#VALUE!</v>
      </c>
    </row>
    <row r="2037" spans="1:15" x14ac:dyDescent="0.2">
      <c r="A2037" s="57" t="s">
        <v>44</v>
      </c>
      <c r="B2037" s="219">
        <f>_xll.qlInterestRateIndexFixingDate(IborIndex&amp;"6M",C2037,Trigger)</f>
        <v>53566</v>
      </c>
      <c r="C2037" s="219">
        <f>_xll.qlCalendarAdvance(Calendar,C2036,A2037,"f",,Trigger)</f>
        <v>53568</v>
      </c>
      <c r="D2037" s="102" t="e">
        <f>EUR1M!AP2036</f>
        <v>#VALUE!</v>
      </c>
      <c r="E2037" s="102">
        <f>EUR1M!AQ2036</f>
        <v>1.4056998741178717E-2</v>
      </c>
      <c r="F2037" s="220" t="e">
        <f t="shared" si="124"/>
        <v>#VALUE!</v>
      </c>
      <c r="G2037" s="102" t="e">
        <f>EUR3M!AX2036</f>
        <v>#VALUE!</v>
      </c>
      <c r="H2037" s="102">
        <f>EUR3M!AY2036</f>
        <v>1.4361015217459208E-2</v>
      </c>
      <c r="I2037" s="220" t="e">
        <f t="shared" si="125"/>
        <v>#VALUE!</v>
      </c>
      <c r="J2037" s="102" t="e">
        <f>EUR6M!AX2036</f>
        <v>#VALUE!</v>
      </c>
      <c r="K2037" s="102">
        <f>EUR6M!AY2036</f>
        <v>1.41881640420407E-2</v>
      </c>
      <c r="L2037" s="220" t="e">
        <f t="shared" si="126"/>
        <v>#VALUE!</v>
      </c>
      <c r="M2037" s="102" t="e">
        <f>EUR1Y!AX2036</f>
        <v>#VALUE!</v>
      </c>
      <c r="N2037" s="102">
        <f>EUR1Y!AY2036</f>
        <v>1.4738298659835277E-2</v>
      </c>
      <c r="O2037" s="220" t="e">
        <f t="shared" si="127"/>
        <v>#VALUE!</v>
      </c>
    </row>
    <row r="2038" spans="1:15" x14ac:dyDescent="0.2">
      <c r="A2038" s="57" t="s">
        <v>44</v>
      </c>
      <c r="B2038" s="219">
        <f>_xll.qlInterestRateIndexFixingDate(IborIndex&amp;"6M",C2038,Trigger)</f>
        <v>53573</v>
      </c>
      <c r="C2038" s="219">
        <f>_xll.qlCalendarAdvance(Calendar,C2037,A2038,"f",,Trigger)</f>
        <v>53575</v>
      </c>
      <c r="D2038" s="102" t="e">
        <f>EUR1M!AP2037</f>
        <v>#VALUE!</v>
      </c>
      <c r="E2038" s="102">
        <f>EUR1M!AQ2037</f>
        <v>1.4055706999739742E-2</v>
      </c>
      <c r="F2038" s="220" t="e">
        <f t="shared" si="124"/>
        <v>#VALUE!</v>
      </c>
      <c r="G2038" s="102" t="e">
        <f>EUR3M!AX2037</f>
        <v>#VALUE!</v>
      </c>
      <c r="H2038" s="102">
        <f>EUR3M!AY2037</f>
        <v>1.4358769403675111E-2</v>
      </c>
      <c r="I2038" s="220" t="e">
        <f t="shared" si="125"/>
        <v>#VALUE!</v>
      </c>
      <c r="J2038" s="102" t="e">
        <f>EUR6M!AX2037</f>
        <v>#VALUE!</v>
      </c>
      <c r="K2038" s="102">
        <f>EUR6M!AY2037</f>
        <v>1.4185450620450299E-2</v>
      </c>
      <c r="L2038" s="220" t="e">
        <f t="shared" si="126"/>
        <v>#VALUE!</v>
      </c>
      <c r="M2038" s="102" t="e">
        <f>EUR1Y!AX2037</f>
        <v>#VALUE!</v>
      </c>
      <c r="N2038" s="102">
        <f>EUR1Y!AY2037</f>
        <v>1.4736260769904232E-2</v>
      </c>
      <c r="O2038" s="220" t="e">
        <f t="shared" si="127"/>
        <v>#VALUE!</v>
      </c>
    </row>
    <row r="2039" spans="1:15" x14ac:dyDescent="0.2">
      <c r="A2039" s="57" t="s">
        <v>44</v>
      </c>
      <c r="B2039" s="219">
        <f>_xll.qlInterestRateIndexFixingDate(IborIndex&amp;"6M",C2039,Trigger)</f>
        <v>53580</v>
      </c>
      <c r="C2039" s="219">
        <f>_xll.qlCalendarAdvance(Calendar,C2038,A2039,"f",,Trigger)</f>
        <v>53582</v>
      </c>
      <c r="D2039" s="102" t="e">
        <f>EUR1M!AP2038</f>
        <v>#VALUE!</v>
      </c>
      <c r="E2039" s="102">
        <f>EUR1M!AQ2038</f>
        <v>1.40539519054969E-2</v>
      </c>
      <c r="F2039" s="220" t="e">
        <f t="shared" si="124"/>
        <v>#VALUE!</v>
      </c>
      <c r="G2039" s="102" t="e">
        <f>EUR3M!AX2038</f>
        <v>#VALUE!</v>
      </c>
      <c r="H2039" s="102">
        <f>EUR3M!AY2038</f>
        <v>1.4356646371832477E-2</v>
      </c>
      <c r="I2039" s="220" t="e">
        <f t="shared" si="125"/>
        <v>#VALUE!</v>
      </c>
      <c r="J2039" s="102" t="e">
        <f>EUR6M!AX2038</f>
        <v>#VALUE!</v>
      </c>
      <c r="K2039" s="102">
        <f>EUR6M!AY2038</f>
        <v>1.4182741100960201E-2</v>
      </c>
      <c r="L2039" s="220" t="e">
        <f t="shared" si="126"/>
        <v>#VALUE!</v>
      </c>
      <c r="M2039" s="102" t="e">
        <f>EUR1Y!AX2038</f>
        <v>#VALUE!</v>
      </c>
      <c r="N2039" s="102">
        <f>EUR1Y!AY2038</f>
        <v>1.4733844991218038E-2</v>
      </c>
      <c r="O2039" s="220" t="e">
        <f t="shared" si="127"/>
        <v>#VALUE!</v>
      </c>
    </row>
    <row r="2040" spans="1:15" x14ac:dyDescent="0.2">
      <c r="A2040" s="57" t="s">
        <v>44</v>
      </c>
      <c r="B2040" s="219">
        <f>_xll.qlInterestRateIndexFixingDate(IborIndex&amp;"6M",C2040,Trigger)</f>
        <v>53587</v>
      </c>
      <c r="C2040" s="219">
        <f>_xll.qlCalendarAdvance(Calendar,C2039,A2040,"f",,Trigger)</f>
        <v>53589</v>
      </c>
      <c r="D2040" s="102" t="e">
        <f>EUR1M!AP2039</f>
        <v>#VALUE!</v>
      </c>
      <c r="E2040" s="102">
        <f>EUR1M!AQ2039</f>
        <v>1.4052183072852673E-2</v>
      </c>
      <c r="F2040" s="220" t="e">
        <f t="shared" si="124"/>
        <v>#VALUE!</v>
      </c>
      <c r="G2040" s="102" t="e">
        <f>EUR3M!AX2039</f>
        <v>#VALUE!</v>
      </c>
      <c r="H2040" s="102">
        <f>EUR3M!AY2039</f>
        <v>1.4354512231147644E-2</v>
      </c>
      <c r="I2040" s="220" t="e">
        <f t="shared" si="125"/>
        <v>#VALUE!</v>
      </c>
      <c r="J2040" s="102" t="e">
        <f>EUR6M!AX2039</f>
        <v>#VALUE!</v>
      </c>
      <c r="K2040" s="102">
        <f>EUR6M!AY2039</f>
        <v>1.41800355080485E-2</v>
      </c>
      <c r="L2040" s="220" t="e">
        <f t="shared" si="126"/>
        <v>#VALUE!</v>
      </c>
      <c r="M2040" s="102" t="e">
        <f>EUR1Y!AX2039</f>
        <v>#VALUE!</v>
      </c>
      <c r="N2040" s="102">
        <f>EUR1Y!AY2039</f>
        <v>1.4731419395144831E-2</v>
      </c>
      <c r="O2040" s="220" t="e">
        <f t="shared" si="127"/>
        <v>#VALUE!</v>
      </c>
    </row>
    <row r="2041" spans="1:15" x14ac:dyDescent="0.2">
      <c r="A2041" s="57" t="s">
        <v>44</v>
      </c>
      <c r="B2041" s="219">
        <f>_xll.qlInterestRateIndexFixingDate(IborIndex&amp;"6M",C2041,Trigger)</f>
        <v>53594</v>
      </c>
      <c r="C2041" s="219">
        <f>_xll.qlCalendarAdvance(Calendar,C2040,A2041,"f",,Trigger)</f>
        <v>53596</v>
      </c>
      <c r="D2041" s="102" t="e">
        <f>EUR1M!AP2040</f>
        <v>#VALUE!</v>
      </c>
      <c r="E2041" s="102">
        <f>EUR1M!AQ2040</f>
        <v>1.4050691349527321E-2</v>
      </c>
      <c r="F2041" s="220" t="e">
        <f t="shared" si="124"/>
        <v>#VALUE!</v>
      </c>
      <c r="G2041" s="102" t="e">
        <f>EUR3M!AX2040</f>
        <v>#VALUE!</v>
      </c>
      <c r="H2041" s="102">
        <f>EUR3M!AY2040</f>
        <v>1.4352497328610167E-2</v>
      </c>
      <c r="I2041" s="220" t="e">
        <f t="shared" si="125"/>
        <v>#VALUE!</v>
      </c>
      <c r="J2041" s="102" t="e">
        <f>EUR6M!AX2040</f>
        <v>#VALUE!</v>
      </c>
      <c r="K2041" s="102">
        <f>EUR6M!AY2040</f>
        <v>1.4177420767569778E-2</v>
      </c>
      <c r="L2041" s="220" t="e">
        <f t="shared" si="126"/>
        <v>#VALUE!</v>
      </c>
      <c r="M2041" s="102" t="e">
        <f>EUR1Y!AX2040</f>
        <v>#VALUE!</v>
      </c>
      <c r="N2041" s="102">
        <f>EUR1Y!AY2040</f>
        <v>1.4728983971005197E-2</v>
      </c>
      <c r="O2041" s="220" t="e">
        <f t="shared" si="127"/>
        <v>#VALUE!</v>
      </c>
    </row>
    <row r="2042" spans="1:15" x14ac:dyDescent="0.2">
      <c r="A2042" s="57" t="s">
        <v>44</v>
      </c>
      <c r="B2042" s="219">
        <f>_xll.qlInterestRateIndexFixingDate(IborIndex&amp;"6M",C2042,Trigger)</f>
        <v>53601</v>
      </c>
      <c r="C2042" s="219">
        <f>_xll.qlCalendarAdvance(Calendar,C2041,A2042,"f",,Trigger)</f>
        <v>53603</v>
      </c>
      <c r="D2042" s="102" t="e">
        <f>EUR1M!AP2041</f>
        <v>#VALUE!</v>
      </c>
      <c r="E2042" s="102">
        <f>EUR1M!AQ2041</f>
        <v>1.4048604120848239E-2</v>
      </c>
      <c r="F2042" s="220" t="e">
        <f t="shared" si="124"/>
        <v>#VALUE!</v>
      </c>
      <c r="G2042" s="102" t="e">
        <f>EUR3M!AX2041</f>
        <v>#VALUE!</v>
      </c>
      <c r="H2042" s="102">
        <f>EUR3M!AY2041</f>
        <v>1.4350340051914627E-2</v>
      </c>
      <c r="I2042" s="220" t="e">
        <f t="shared" si="125"/>
        <v>#VALUE!</v>
      </c>
      <c r="J2042" s="102" t="e">
        <f>EUR6M!AX2041</f>
        <v>#VALUE!</v>
      </c>
      <c r="K2042" s="102">
        <f>EUR6M!AY2041</f>
        <v>1.417472328786863E-2</v>
      </c>
      <c r="L2042" s="220" t="e">
        <f t="shared" si="126"/>
        <v>#VALUE!</v>
      </c>
      <c r="M2042" s="102" t="e">
        <f>EUR1Y!AX2041</f>
        <v>#VALUE!</v>
      </c>
      <c r="N2042" s="102">
        <f>EUR1Y!AY2041</f>
        <v>1.4726538708121033E-2</v>
      </c>
      <c r="O2042" s="220" t="e">
        <f t="shared" si="127"/>
        <v>#VALUE!</v>
      </c>
    </row>
    <row r="2043" spans="1:15" x14ac:dyDescent="0.2">
      <c r="A2043" s="57" t="s">
        <v>44</v>
      </c>
      <c r="B2043" s="219">
        <f>_xll.qlInterestRateIndexFixingDate(IborIndex&amp;"6M",C2043,Trigger)</f>
        <v>53608</v>
      </c>
      <c r="C2043" s="219">
        <f>_xll.qlCalendarAdvance(Calendar,C2042,A2043,"f",,Trigger)</f>
        <v>53610</v>
      </c>
      <c r="D2043" s="102" t="e">
        <f>EUR1M!AP2042</f>
        <v>#VALUE!</v>
      </c>
      <c r="E2043" s="102">
        <f>EUR1M!AQ2042</f>
        <v>1.4046793965730827E-2</v>
      </c>
      <c r="F2043" s="220" t="e">
        <f t="shared" si="124"/>
        <v>#VALUE!</v>
      </c>
      <c r="G2043" s="102" t="e">
        <f>EUR3M!AX2042</f>
        <v>#VALUE!</v>
      </c>
      <c r="H2043" s="102">
        <f>EUR3M!AY2042</f>
        <v>1.434817163004995E-2</v>
      </c>
      <c r="I2043" s="220" t="e">
        <f t="shared" si="125"/>
        <v>#VALUE!</v>
      </c>
      <c r="J2043" s="102" t="e">
        <f>EUR6M!AX2042</f>
        <v>#VALUE!</v>
      </c>
      <c r="K2043" s="102">
        <f>EUR6M!AY2042</f>
        <v>1.4172379124143585E-2</v>
      </c>
      <c r="L2043" s="220" t="e">
        <f t="shared" si="126"/>
        <v>#VALUE!</v>
      </c>
      <c r="M2043" s="102" t="e">
        <f>EUR1Y!AX2042</f>
        <v>#VALUE!</v>
      </c>
      <c r="N2043" s="102">
        <f>EUR1Y!AY2042</f>
        <v>1.4724083595814227E-2</v>
      </c>
      <c r="O2043" s="220" t="e">
        <f t="shared" si="127"/>
        <v>#VALUE!</v>
      </c>
    </row>
    <row r="2044" spans="1:15" x14ac:dyDescent="0.2">
      <c r="A2044" s="57" t="s">
        <v>44</v>
      </c>
      <c r="B2044" s="219">
        <f>_xll.qlInterestRateIndexFixingDate(IborIndex&amp;"6M",C2044,Trigger)</f>
        <v>53615</v>
      </c>
      <c r="C2044" s="219">
        <f>_xll.qlCalendarAdvance(Calendar,C2043,A2044,"f",,Trigger)</f>
        <v>53617</v>
      </c>
      <c r="D2044" s="102" t="e">
        <f>EUR1M!AP2043</f>
        <v>#VALUE!</v>
      </c>
      <c r="E2044" s="102">
        <f>EUR1M!AQ2043</f>
        <v>1.404497000070536E-2</v>
      </c>
      <c r="F2044" s="220" t="e">
        <f t="shared" si="124"/>
        <v>#VALUE!</v>
      </c>
      <c r="G2044" s="102" t="e">
        <f>EUR3M!AX2043</f>
        <v>#VALUE!</v>
      </c>
      <c r="H2044" s="102">
        <f>EUR3M!AY2043</f>
        <v>1.4345992051331571E-2</v>
      </c>
      <c r="I2044" s="220" t="e">
        <f t="shared" si="125"/>
        <v>#VALUE!</v>
      </c>
      <c r="J2044" s="102" t="e">
        <f>EUR6M!AX2043</f>
        <v>#VALUE!</v>
      </c>
      <c r="K2044" s="102">
        <f>EUR6M!AY2043</f>
        <v>1.4169340358752995E-2</v>
      </c>
      <c r="L2044" s="220" t="e">
        <f t="shared" si="126"/>
        <v>#VALUE!</v>
      </c>
      <c r="M2044" s="102" t="e">
        <f>EUR1Y!AX2043</f>
        <v>#VALUE!</v>
      </c>
      <c r="N2044" s="102">
        <f>EUR1Y!AY2043</f>
        <v>1.4721618623407547E-2</v>
      </c>
      <c r="O2044" s="220" t="e">
        <f t="shared" si="127"/>
        <v>#VALUE!</v>
      </c>
    </row>
    <row r="2045" spans="1:15" x14ac:dyDescent="0.2">
      <c r="A2045" s="57" t="s">
        <v>44</v>
      </c>
      <c r="B2045" s="219">
        <f>_xll.qlInterestRateIndexFixingDate(IborIndex&amp;"6M",C2045,Trigger)</f>
        <v>53622</v>
      </c>
      <c r="C2045" s="219">
        <f>_xll.qlCalendarAdvance(Calendar,C2044,A2045,"f",,Trigger)</f>
        <v>53624</v>
      </c>
      <c r="D2045" s="102" t="e">
        <f>EUR1M!AP2044</f>
        <v>#VALUE!</v>
      </c>
      <c r="E2045" s="102">
        <f>EUR1M!AQ2044</f>
        <v>1.4043132207886787E-2</v>
      </c>
      <c r="F2045" s="220" t="e">
        <f t="shared" si="124"/>
        <v>#VALUE!</v>
      </c>
      <c r="G2045" s="102" t="e">
        <f>EUR3M!AX2044</f>
        <v>#VALUE!</v>
      </c>
      <c r="H2045" s="102">
        <f>EUR3M!AY2044</f>
        <v>1.4343801304074056E-2</v>
      </c>
      <c r="I2045" s="220" t="e">
        <f t="shared" si="125"/>
        <v>#VALUE!</v>
      </c>
      <c r="J2045" s="102" t="e">
        <f>EUR6M!AX2044</f>
        <v>#VALUE!</v>
      </c>
      <c r="K2045" s="102">
        <f>EUR6M!AY2044</f>
        <v>1.4166654958295388E-2</v>
      </c>
      <c r="L2045" s="220" t="e">
        <f t="shared" si="126"/>
        <v>#VALUE!</v>
      </c>
      <c r="M2045" s="102" t="e">
        <f>EUR1Y!AX2044</f>
        <v>#VALUE!</v>
      </c>
      <c r="N2045" s="102">
        <f>EUR1Y!AY2044</f>
        <v>1.4719143780223319E-2</v>
      </c>
      <c r="O2045" s="220" t="e">
        <f t="shared" si="127"/>
        <v>#VALUE!</v>
      </c>
    </row>
    <row r="2046" spans="1:15" x14ac:dyDescent="0.2">
      <c r="A2046" s="57" t="s">
        <v>44</v>
      </c>
      <c r="B2046" s="219">
        <f>_xll.qlInterestRateIndexFixingDate(IborIndex&amp;"6M",C2046,Trigger)</f>
        <v>53629</v>
      </c>
      <c r="C2046" s="219">
        <f>_xll.qlCalendarAdvance(Calendar,C2045,A2046,"f",,Trigger)</f>
        <v>53631</v>
      </c>
      <c r="D2046" s="102" t="e">
        <f>EUR1M!AP2045</f>
        <v>#VALUE!</v>
      </c>
      <c r="E2046" s="102">
        <f>EUR1M!AQ2045</f>
        <v>1.4041280569405535E-2</v>
      </c>
      <c r="F2046" s="220" t="e">
        <f t="shared" si="124"/>
        <v>#VALUE!</v>
      </c>
      <c r="G2046" s="102" t="e">
        <f>EUR3M!AX2045</f>
        <v>#VALUE!</v>
      </c>
      <c r="H2046" s="102">
        <f>EUR3M!AY2045</f>
        <v>1.4341599376590231E-2</v>
      </c>
      <c r="I2046" s="220" t="e">
        <f t="shared" si="125"/>
        <v>#VALUE!</v>
      </c>
      <c r="J2046" s="102" t="e">
        <f>EUR6M!AX2045</f>
        <v>#VALUE!</v>
      </c>
      <c r="K2046" s="102">
        <f>EUR6M!AY2045</f>
        <v>1.4163885779458488E-2</v>
      </c>
      <c r="L2046" s="220" t="e">
        <f t="shared" si="126"/>
        <v>#VALUE!</v>
      </c>
      <c r="M2046" s="102" t="e">
        <f>EUR1Y!AX2045</f>
        <v>#VALUE!</v>
      </c>
      <c r="N2046" s="102">
        <f>EUR1Y!AY2045</f>
        <v>1.4716659055584962E-2</v>
      </c>
      <c r="O2046" s="220" t="e">
        <f t="shared" si="127"/>
        <v>#VALUE!</v>
      </c>
    </row>
    <row r="2047" spans="1:15" x14ac:dyDescent="0.2">
      <c r="A2047" s="57" t="s">
        <v>44</v>
      </c>
      <c r="B2047" s="219">
        <f>_xll.qlInterestRateIndexFixingDate(IborIndex&amp;"6M",C2047,Trigger)</f>
        <v>53636</v>
      </c>
      <c r="C2047" s="219">
        <f>_xll.qlCalendarAdvance(Calendar,C2046,A2047,"f",,Trigger)</f>
        <v>53638</v>
      </c>
      <c r="D2047" s="102" t="e">
        <f>EUR1M!AP2046</f>
        <v>#VALUE!</v>
      </c>
      <c r="E2047" s="102">
        <f>EUR1M!AQ2046</f>
        <v>1.4039415067379133E-2</v>
      </c>
      <c r="F2047" s="220" t="e">
        <f t="shared" si="124"/>
        <v>#VALUE!</v>
      </c>
      <c r="G2047" s="102" t="e">
        <f>EUR3M!AX2046</f>
        <v>#VALUE!</v>
      </c>
      <c r="H2047" s="102">
        <f>EUR3M!AY2046</f>
        <v>1.4339386257192922E-2</v>
      </c>
      <c r="I2047" s="220" t="e">
        <f t="shared" si="125"/>
        <v>#VALUE!</v>
      </c>
      <c r="J2047" s="102" t="e">
        <f>EUR6M!AX2046</f>
        <v>#VALUE!</v>
      </c>
      <c r="K2047" s="102">
        <f>EUR6M!AY2046</f>
        <v>1.4161208357962043E-2</v>
      </c>
      <c r="L2047" s="220" t="e">
        <f t="shared" si="126"/>
        <v>#VALUE!</v>
      </c>
      <c r="M2047" s="102" t="e">
        <f>EUR1Y!AX2046</f>
        <v>#VALUE!</v>
      </c>
      <c r="N2047" s="102">
        <f>EUR1Y!AY2046</f>
        <v>1.471416443881611E-2</v>
      </c>
      <c r="O2047" s="220" t="e">
        <f t="shared" si="127"/>
        <v>#VALUE!</v>
      </c>
    </row>
    <row r="2048" spans="1:15" x14ac:dyDescent="0.2">
      <c r="A2048" s="57" t="s">
        <v>44</v>
      </c>
      <c r="B2048" s="219">
        <f>_xll.qlInterestRateIndexFixingDate(IborIndex&amp;"6M",C2048,Trigger)</f>
        <v>53643</v>
      </c>
      <c r="C2048" s="219">
        <f>_xll.qlCalendarAdvance(Calendar,C2047,A2048,"f",,Trigger)</f>
        <v>53645</v>
      </c>
      <c r="D2048" s="102" t="e">
        <f>EUR1M!AP2047</f>
        <v>#VALUE!</v>
      </c>
      <c r="E2048" s="102">
        <f>EUR1M!AQ2047</f>
        <v>1.4037535683932845E-2</v>
      </c>
      <c r="F2048" s="220" t="e">
        <f t="shared" si="124"/>
        <v>#VALUE!</v>
      </c>
      <c r="G2048" s="102" t="e">
        <f>EUR3M!AX2047</f>
        <v>#VALUE!</v>
      </c>
      <c r="H2048" s="102">
        <f>EUR3M!AY2047</f>
        <v>1.4337161934197566E-2</v>
      </c>
      <c r="I2048" s="220" t="e">
        <f t="shared" si="125"/>
        <v>#VALUE!</v>
      </c>
      <c r="J2048" s="102" t="e">
        <f>EUR6M!AX2047</f>
        <v>#VALUE!</v>
      </c>
      <c r="K2048" s="102">
        <f>EUR6M!AY2047</f>
        <v>1.4158535058861284E-2</v>
      </c>
      <c r="L2048" s="220" t="e">
        <f t="shared" si="126"/>
        <v>#VALUE!</v>
      </c>
      <c r="M2048" s="102" t="e">
        <f>EUR1Y!AX2047</f>
        <v>#VALUE!</v>
      </c>
      <c r="N2048" s="102">
        <f>EUR1Y!AY2047</f>
        <v>1.4711659919240838E-2</v>
      </c>
      <c r="O2048" s="220" t="e">
        <f t="shared" si="127"/>
        <v>#VALUE!</v>
      </c>
    </row>
    <row r="2049" spans="1:15" x14ac:dyDescent="0.2">
      <c r="A2049" s="57" t="s">
        <v>44</v>
      </c>
      <c r="B2049" s="219">
        <f>_xll.qlInterestRateIndexFixingDate(IborIndex&amp;"6M",C2049,Trigger)</f>
        <v>53650</v>
      </c>
      <c r="C2049" s="219">
        <f>_xll.qlCalendarAdvance(Calendar,C2048,A2049,"f",,Trigger)</f>
        <v>53652</v>
      </c>
      <c r="D2049" s="102" t="e">
        <f>EUR1M!AP2048</f>
        <v>#VALUE!</v>
      </c>
      <c r="E2049" s="102">
        <f>EUR1M!AQ2048</f>
        <v>1.403564240118936E-2</v>
      </c>
      <c r="F2049" s="220" t="e">
        <f t="shared" si="124"/>
        <v>#VALUE!</v>
      </c>
      <c r="G2049" s="102" t="e">
        <f>EUR3M!AX2048</f>
        <v>#VALUE!</v>
      </c>
      <c r="H2049" s="102">
        <f>EUR3M!AY2048</f>
        <v>1.4334926395916985E-2</v>
      </c>
      <c r="I2049" s="220" t="e">
        <f t="shared" si="125"/>
        <v>#VALUE!</v>
      </c>
      <c r="J2049" s="102" t="e">
        <f>EUR6M!AX2048</f>
        <v>#VALUE!</v>
      </c>
      <c r="K2049" s="102">
        <f>EUR6M!AY2048</f>
        <v>1.4155865906634308E-2</v>
      </c>
      <c r="L2049" s="220" t="e">
        <f t="shared" si="126"/>
        <v>#VALUE!</v>
      </c>
      <c r="M2049" s="102" t="e">
        <f>EUR1Y!AX2048</f>
        <v>#VALUE!</v>
      </c>
      <c r="N2049" s="102">
        <f>EUR1Y!AY2048</f>
        <v>1.4709145486183215E-2</v>
      </c>
      <c r="O2049" s="220" t="e">
        <f t="shared" si="127"/>
        <v>#VALUE!</v>
      </c>
    </row>
    <row r="2050" spans="1:15" x14ac:dyDescent="0.2">
      <c r="A2050" s="57" t="s">
        <v>44</v>
      </c>
      <c r="B2050" s="219">
        <f>_xll.qlInterestRateIndexFixingDate(IborIndex&amp;"6M",C2050,Trigger)</f>
        <v>53657</v>
      </c>
      <c r="C2050" s="219">
        <f>_xll.qlCalendarAdvance(Calendar,C2049,A2050,"f",,Trigger)</f>
        <v>53659</v>
      </c>
      <c r="D2050" s="102" t="e">
        <f>EUR1M!AP2049</f>
        <v>#VALUE!</v>
      </c>
      <c r="E2050" s="102">
        <f>EUR1M!AQ2049</f>
        <v>1.4033735201279101E-2</v>
      </c>
      <c r="F2050" s="220" t="e">
        <f t="shared" si="124"/>
        <v>#VALUE!</v>
      </c>
      <c r="G2050" s="102" t="e">
        <f>EUR3M!AX2049</f>
        <v>#VALUE!</v>
      </c>
      <c r="H2050" s="102">
        <f>EUR3M!AY2049</f>
        <v>1.4332679630666617E-2</v>
      </c>
      <c r="I2050" s="220" t="e">
        <f t="shared" si="125"/>
        <v>#VALUE!</v>
      </c>
      <c r="J2050" s="102" t="e">
        <f>EUR6M!AX2049</f>
        <v>#VALUE!</v>
      </c>
      <c r="K2050" s="102">
        <f>EUR6M!AY2049</f>
        <v>1.4153289576119003E-2</v>
      </c>
      <c r="L2050" s="220" t="e">
        <f t="shared" si="126"/>
        <v>#VALUE!</v>
      </c>
      <c r="M2050" s="102" t="e">
        <f>EUR1Y!AX2049</f>
        <v>#VALUE!</v>
      </c>
      <c r="N2050" s="102">
        <f>EUR1Y!AY2049</f>
        <v>1.4706284684996049E-2</v>
      </c>
      <c r="O2050" s="220" t="e">
        <f t="shared" si="127"/>
        <v>#VALUE!</v>
      </c>
    </row>
    <row r="2051" spans="1:15" x14ac:dyDescent="0.2">
      <c r="A2051" s="57" t="s">
        <v>44</v>
      </c>
      <c r="B2051" s="219">
        <f>_xll.qlInterestRateIndexFixingDate(IborIndex&amp;"6M",C2051,Trigger)</f>
        <v>53664</v>
      </c>
      <c r="C2051" s="219">
        <f>_xll.qlCalendarAdvance(Calendar,C2050,A2051,"f",,Trigger)</f>
        <v>53666</v>
      </c>
      <c r="D2051" s="102" t="e">
        <f>EUR1M!AP2050</f>
        <v>#VALUE!</v>
      </c>
      <c r="E2051" s="102">
        <f>EUR1M!AQ2050</f>
        <v>1.4031814066311864E-2</v>
      </c>
      <c r="F2051" s="220" t="e">
        <f t="shared" si="124"/>
        <v>#VALUE!</v>
      </c>
      <c r="G2051" s="102" t="e">
        <f>EUR3M!AX2050</f>
        <v>#VALUE!</v>
      </c>
      <c r="H2051" s="102">
        <f>EUR3M!AY2050</f>
        <v>1.4330178606454247E-2</v>
      </c>
      <c r="I2051" s="220" t="e">
        <f t="shared" si="125"/>
        <v>#VALUE!</v>
      </c>
      <c r="J2051" s="102" t="e">
        <f>EUR6M!AX2050</f>
        <v>#VALUE!</v>
      </c>
      <c r="K2051" s="102">
        <f>EUR6M!AY2050</f>
        <v>1.4150628995050138E-2</v>
      </c>
      <c r="L2051" s="220" t="e">
        <f t="shared" si="126"/>
        <v>#VALUE!</v>
      </c>
      <c r="M2051" s="102" t="e">
        <f>EUR1Y!AX2050</f>
        <v>#VALUE!</v>
      </c>
      <c r="N2051" s="102">
        <f>EUR1Y!AY2050</f>
        <v>1.4704086836921338E-2</v>
      </c>
      <c r="O2051" s="220" t="e">
        <f t="shared" si="127"/>
        <v>#VALUE!</v>
      </c>
    </row>
    <row r="2052" spans="1:15" x14ac:dyDescent="0.2">
      <c r="A2052" s="57" t="s">
        <v>44</v>
      </c>
      <c r="B2052" s="219">
        <f>_xll.qlInterestRateIndexFixingDate(IborIndex&amp;"6M",C2052,Trigger)</f>
        <v>53671</v>
      </c>
      <c r="C2052" s="219">
        <f>_xll.qlCalendarAdvance(Calendar,C2051,A2052,"f",,Trigger)</f>
        <v>53673</v>
      </c>
      <c r="D2052" s="102" t="e">
        <f>EUR1M!AP2051</f>
        <v>#VALUE!</v>
      </c>
      <c r="E2052" s="102">
        <f>EUR1M!AQ2051</f>
        <v>1.4029878978420649E-2</v>
      </c>
      <c r="F2052" s="220" t="e">
        <f t="shared" ref="F2052:F2115" si="128">(D2052-E2052)*10000</f>
        <v>#VALUE!</v>
      </c>
      <c r="G2052" s="102" t="e">
        <f>EUR3M!AX2051</f>
        <v>#VALUE!</v>
      </c>
      <c r="H2052" s="102">
        <f>EUR3M!AY2051</f>
        <v>1.4327911143920069E-2</v>
      </c>
      <c r="I2052" s="220" t="e">
        <f t="shared" ref="I2052:I2115" si="129">(G2052-H2052)*10000</f>
        <v>#VALUE!</v>
      </c>
      <c r="J2052" s="102" t="e">
        <f>EUR6M!AX2051</f>
        <v>#VALUE!</v>
      </c>
      <c r="K2052" s="102">
        <f>EUR6M!AY2051</f>
        <v>1.4147972636217459E-2</v>
      </c>
      <c r="L2052" s="220" t="e">
        <f t="shared" ref="L2052:L2115" si="130">(J2052-K2052)*10000</f>
        <v>#VALUE!</v>
      </c>
      <c r="M2052" s="102" t="e">
        <f>EUR1Y!AX2051</f>
        <v>#VALUE!</v>
      </c>
      <c r="N2052" s="102">
        <f>EUR1Y!AY2051</f>
        <v>1.4701542599368057E-2</v>
      </c>
      <c r="O2052" s="220" t="e">
        <f t="shared" ref="O2052:O2115" si="131">(M2052-N2052)*10000</f>
        <v>#VALUE!</v>
      </c>
    </row>
    <row r="2053" spans="1:15" x14ac:dyDescent="0.2">
      <c r="A2053" s="57" t="s">
        <v>44</v>
      </c>
      <c r="B2053" s="219">
        <f>_xll.qlInterestRateIndexFixingDate(IborIndex&amp;"6M",C2053,Trigger)</f>
        <v>53678</v>
      </c>
      <c r="C2053" s="219">
        <f>_xll.qlCalendarAdvance(Calendar,C2052,A2053,"f",,Trigger)</f>
        <v>53680</v>
      </c>
      <c r="D2053" s="102" t="e">
        <f>EUR1M!AP2052</f>
        <v>#VALUE!</v>
      </c>
      <c r="E2053" s="102">
        <f>EUR1M!AQ2052</f>
        <v>1.4027929919722987E-2</v>
      </c>
      <c r="F2053" s="220" t="e">
        <f t="shared" si="128"/>
        <v>#VALUE!</v>
      </c>
      <c r="G2053" s="102" t="e">
        <f>EUR3M!AX2052</f>
        <v>#VALUE!</v>
      </c>
      <c r="H2053" s="102">
        <f>EUR3M!AY2052</f>
        <v>1.4325632421895662E-2</v>
      </c>
      <c r="I2053" s="220" t="e">
        <f t="shared" si="129"/>
        <v>#VALUE!</v>
      </c>
      <c r="J2053" s="102" t="e">
        <f>EUR6M!AX2052</f>
        <v>#VALUE!</v>
      </c>
      <c r="K2053" s="102">
        <f>EUR6M!AY2052</f>
        <v>1.4145320524098531E-2</v>
      </c>
      <c r="L2053" s="220" t="e">
        <f t="shared" si="130"/>
        <v>#VALUE!</v>
      </c>
      <c r="M2053" s="102" t="e">
        <f>EUR1Y!AX2052</f>
        <v>#VALUE!</v>
      </c>
      <c r="N2053" s="102">
        <f>EUR1Y!AY2052</f>
        <v>1.4698988405633938E-2</v>
      </c>
      <c r="O2053" s="220" t="e">
        <f t="shared" si="131"/>
        <v>#VALUE!</v>
      </c>
    </row>
    <row r="2054" spans="1:15" x14ac:dyDescent="0.2">
      <c r="A2054" s="57" t="s">
        <v>44</v>
      </c>
      <c r="B2054" s="219">
        <f>_xll.qlInterestRateIndexFixingDate(IborIndex&amp;"6M",C2054,Trigger)</f>
        <v>53682</v>
      </c>
      <c r="C2054" s="219">
        <f>_xll.qlCalendarAdvance(Calendar,C2053,A2054,"f",,Trigger)</f>
        <v>53688</v>
      </c>
      <c r="D2054" s="102" t="e">
        <f>EUR1M!AP2053</f>
        <v>#VALUE!</v>
      </c>
      <c r="E2054" s="102">
        <f>EUR1M!AQ2053</f>
        <v>1.4025121279646344E-2</v>
      </c>
      <c r="F2054" s="220" t="e">
        <f t="shared" si="128"/>
        <v>#VALUE!</v>
      </c>
      <c r="G2054" s="102" t="e">
        <f>EUR3M!AX2053</f>
        <v>#VALUE!</v>
      </c>
      <c r="H2054" s="102">
        <f>EUR3M!AY2053</f>
        <v>1.4323014366031117E-2</v>
      </c>
      <c r="I2054" s="220" t="e">
        <f t="shared" si="129"/>
        <v>#VALUE!</v>
      </c>
      <c r="J2054" s="102" t="e">
        <f>EUR6M!AX2053</f>
        <v>#VALUE!</v>
      </c>
      <c r="K2054" s="102">
        <f>EUR6M!AY2053</f>
        <v>1.4141270571299361E-2</v>
      </c>
      <c r="L2054" s="220" t="e">
        <f t="shared" si="130"/>
        <v>#VALUE!</v>
      </c>
      <c r="M2054" s="102" t="e">
        <f>EUR1Y!AX2053</f>
        <v>#VALUE!</v>
      </c>
      <c r="N2054" s="102">
        <f>EUR1Y!AY2053</f>
        <v>1.4695105319289118E-2</v>
      </c>
      <c r="O2054" s="220" t="e">
        <f t="shared" si="131"/>
        <v>#VALUE!</v>
      </c>
    </row>
    <row r="2055" spans="1:15" x14ac:dyDescent="0.2">
      <c r="A2055" s="57" t="s">
        <v>44</v>
      </c>
      <c r="B2055" s="219">
        <f>_xll.qlInterestRateIndexFixingDate(IborIndex&amp;"6M",C2055,Trigger)</f>
        <v>53692</v>
      </c>
      <c r="C2055" s="219">
        <f>_xll.qlCalendarAdvance(Calendar,C2054,A2055,"f",,Trigger)</f>
        <v>53695</v>
      </c>
      <c r="D2055" s="102" t="e">
        <f>EUR1M!AP2054</f>
        <v>#VALUE!</v>
      </c>
      <c r="E2055" s="102">
        <f>EUR1M!AQ2054</f>
        <v>1.4023138217431261E-2</v>
      </c>
      <c r="F2055" s="220" t="e">
        <f t="shared" si="128"/>
        <v>#VALUE!</v>
      </c>
      <c r="G2055" s="102" t="e">
        <f>EUR3M!AX2054</f>
        <v>#VALUE!</v>
      </c>
      <c r="H2055" s="102">
        <f>EUR3M!AY2054</f>
        <v>1.4320711477175507E-2</v>
      </c>
      <c r="I2055" s="220" t="e">
        <f t="shared" si="129"/>
        <v>#VALUE!</v>
      </c>
      <c r="J2055" s="102" t="e">
        <f>EUR6M!AX2054</f>
        <v>#VALUE!</v>
      </c>
      <c r="K2055" s="102">
        <f>EUR6M!AY2054</f>
        <v>1.4138897511006148E-2</v>
      </c>
      <c r="L2055" s="220" t="e">
        <f t="shared" si="130"/>
        <v>#VALUE!</v>
      </c>
      <c r="M2055" s="102" t="e">
        <f>EUR1Y!AX2054</f>
        <v>#VALUE!</v>
      </c>
      <c r="N2055" s="102">
        <f>EUR1Y!AY2054</f>
        <v>1.4692528550646931E-2</v>
      </c>
      <c r="O2055" s="220" t="e">
        <f t="shared" si="131"/>
        <v>#VALUE!</v>
      </c>
    </row>
    <row r="2056" spans="1:15" x14ac:dyDescent="0.2">
      <c r="A2056" s="57" t="s">
        <v>44</v>
      </c>
      <c r="B2056" s="219">
        <f>_xll.qlInterestRateIndexFixingDate(IborIndex&amp;"6M",C2056,Trigger)</f>
        <v>53700</v>
      </c>
      <c r="C2056" s="219">
        <f>_xll.qlCalendarAdvance(Calendar,C2055,A2056,"f",,Trigger)</f>
        <v>53702</v>
      </c>
      <c r="D2056" s="102" t="e">
        <f>EUR1M!AP2055</f>
        <v>#VALUE!</v>
      </c>
      <c r="E2056" s="102">
        <f>EUR1M!AQ2055</f>
        <v>1.4021141123119403E-2</v>
      </c>
      <c r="F2056" s="220" t="e">
        <f t="shared" si="128"/>
        <v>#VALUE!</v>
      </c>
      <c r="G2056" s="102" t="e">
        <f>EUR3M!AX2055</f>
        <v>#VALUE!</v>
      </c>
      <c r="H2056" s="102">
        <f>EUR3M!AY2055</f>
        <v>1.4318397292107043E-2</v>
      </c>
      <c r="I2056" s="220" t="e">
        <f t="shared" si="129"/>
        <v>#VALUE!</v>
      </c>
      <c r="J2056" s="102" t="e">
        <f>EUR6M!AX2055</f>
        <v>#VALUE!</v>
      </c>
      <c r="K2056" s="102">
        <f>EUR6M!AY2055</f>
        <v>1.4136260144874509E-2</v>
      </c>
      <c r="L2056" s="220" t="e">
        <f t="shared" si="130"/>
        <v>#VALUE!</v>
      </c>
      <c r="M2056" s="102" t="e">
        <f>EUR1Y!AX2055</f>
        <v>#VALUE!</v>
      </c>
      <c r="N2056" s="102">
        <f>EUR1Y!AY2055</f>
        <v>1.4689941791528573E-2</v>
      </c>
      <c r="O2056" s="220" t="e">
        <f t="shared" si="131"/>
        <v>#VALUE!</v>
      </c>
    </row>
    <row r="2057" spans="1:15" x14ac:dyDescent="0.2">
      <c r="A2057" s="57" t="s">
        <v>44</v>
      </c>
      <c r="B2057" s="219">
        <f>_xll.qlInterestRateIndexFixingDate(IborIndex&amp;"6M",C2057,Trigger)</f>
        <v>53707</v>
      </c>
      <c r="C2057" s="219">
        <f>_xll.qlCalendarAdvance(Calendar,C2056,A2057,"f",,Trigger)</f>
        <v>53709</v>
      </c>
      <c r="D2057" s="102" t="e">
        <f>EUR1M!AP2056</f>
        <v>#VALUE!</v>
      </c>
      <c r="E2057" s="102">
        <f>EUR1M!AQ2056</f>
        <v>1.4019129978838614E-2</v>
      </c>
      <c r="F2057" s="220" t="e">
        <f t="shared" si="128"/>
        <v>#VALUE!</v>
      </c>
      <c r="G2057" s="102" t="e">
        <f>EUR3M!AX2056</f>
        <v>#VALUE!</v>
      </c>
      <c r="H2057" s="102">
        <f>EUR3M!AY2056</f>
        <v>1.4316071799137298E-2</v>
      </c>
      <c r="I2057" s="220" t="e">
        <f t="shared" si="129"/>
        <v>#VALUE!</v>
      </c>
      <c r="J2057" s="102" t="e">
        <f>EUR6M!AX2056</f>
        <v>#VALUE!</v>
      </c>
      <c r="K2057" s="102">
        <f>EUR6M!AY2056</f>
        <v>1.4133627133853428E-2</v>
      </c>
      <c r="L2057" s="220" t="e">
        <f t="shared" si="130"/>
        <v>#VALUE!</v>
      </c>
      <c r="M2057" s="102" t="e">
        <f>EUR1Y!AX2056</f>
        <v>#VALUE!</v>
      </c>
      <c r="N2057" s="102">
        <f>EUR1Y!AY2056</f>
        <v>1.4687345031262032E-2</v>
      </c>
      <c r="O2057" s="220" t="e">
        <f t="shared" si="131"/>
        <v>#VALUE!</v>
      </c>
    </row>
    <row r="2058" spans="1:15" x14ac:dyDescent="0.2">
      <c r="A2058" s="57" t="s">
        <v>44</v>
      </c>
      <c r="B2058" s="219">
        <f>_xll.qlInterestRateIndexFixingDate(IborIndex&amp;"6M",C2058,Trigger)</f>
        <v>53714</v>
      </c>
      <c r="C2058" s="219">
        <f>_xll.qlCalendarAdvance(Calendar,C2057,A2058,"f",,Trigger)</f>
        <v>53716</v>
      </c>
      <c r="D2058" s="102" t="e">
        <f>EUR1M!AP2057</f>
        <v>#VALUE!</v>
      </c>
      <c r="E2058" s="102">
        <f>EUR1M!AQ2057</f>
        <v>1.4017104766709004E-2</v>
      </c>
      <c r="F2058" s="220" t="e">
        <f t="shared" si="128"/>
        <v>#VALUE!</v>
      </c>
      <c r="G2058" s="102" t="e">
        <f>EUR3M!AX2057</f>
        <v>#VALUE!</v>
      </c>
      <c r="H2058" s="102">
        <f>EUR3M!AY2057</f>
        <v>1.4313734986584947E-2</v>
      </c>
      <c r="I2058" s="220" t="e">
        <f t="shared" si="129"/>
        <v>#VALUE!</v>
      </c>
      <c r="J2058" s="102" t="e">
        <f>EUR6M!AX2057</f>
        <v>#VALUE!</v>
      </c>
      <c r="K2058" s="102">
        <f>EUR6M!AY2057</f>
        <v>1.4130998502421345E-2</v>
      </c>
      <c r="L2058" s="220" t="e">
        <f t="shared" si="130"/>
        <v>#VALUE!</v>
      </c>
      <c r="M2058" s="102" t="e">
        <f>EUR1Y!AX2057</f>
        <v>#VALUE!</v>
      </c>
      <c r="N2058" s="102">
        <f>EUR1Y!AY2057</f>
        <v>1.4684738259176171E-2</v>
      </c>
      <c r="O2058" s="220" t="e">
        <f t="shared" si="131"/>
        <v>#VALUE!</v>
      </c>
    </row>
    <row r="2059" spans="1:15" x14ac:dyDescent="0.2">
      <c r="A2059" s="57" t="s">
        <v>44</v>
      </c>
      <c r="B2059" s="219">
        <f>_xll.qlInterestRateIndexFixingDate(IborIndex&amp;"6M",C2059,Trigger)</f>
        <v>53721</v>
      </c>
      <c r="C2059" s="219">
        <f>_xll.qlCalendarAdvance(Calendar,C2058,A2059,"f",,Trigger)</f>
        <v>53723</v>
      </c>
      <c r="D2059" s="102" t="e">
        <f>EUR1M!AP2058</f>
        <v>#VALUE!</v>
      </c>
      <c r="E2059" s="102">
        <f>EUR1M!AQ2058</f>
        <v>1.4014687654381661E-2</v>
      </c>
      <c r="F2059" s="220" t="e">
        <f t="shared" si="128"/>
        <v>#VALUE!</v>
      </c>
      <c r="G2059" s="102" t="e">
        <f>EUR3M!AX2058</f>
        <v>#VALUE!</v>
      </c>
      <c r="H2059" s="102">
        <f>EUR3M!AY2058</f>
        <v>1.431127253924973E-2</v>
      </c>
      <c r="I2059" s="220" t="e">
        <f t="shared" si="129"/>
        <v>#VALUE!</v>
      </c>
      <c r="J2059" s="102" t="e">
        <f>EUR6M!AX2058</f>
        <v>#VALUE!</v>
      </c>
      <c r="K2059" s="102">
        <f>EUR6M!AY2058</f>
        <v>1.4128374275053628E-2</v>
      </c>
      <c r="L2059" s="220" t="e">
        <f t="shared" si="130"/>
        <v>#VALUE!</v>
      </c>
      <c r="M2059" s="102" t="e">
        <f>EUR1Y!AX2058</f>
        <v>#VALUE!</v>
      </c>
      <c r="N2059" s="102">
        <f>EUR1Y!AY2058</f>
        <v>1.4682121464599638E-2</v>
      </c>
      <c r="O2059" s="220" t="e">
        <f t="shared" si="131"/>
        <v>#VALUE!</v>
      </c>
    </row>
    <row r="2060" spans="1:15" x14ac:dyDescent="0.2">
      <c r="A2060" s="57" t="s">
        <v>44</v>
      </c>
      <c r="B2060" s="219">
        <f>_xll.qlInterestRateIndexFixingDate(IborIndex&amp;"6M",C2060,Trigger)</f>
        <v>53728</v>
      </c>
      <c r="C2060" s="219">
        <f>_xll.qlCalendarAdvance(Calendar,C2059,A2060,"f",,Trigger)</f>
        <v>53730</v>
      </c>
      <c r="D2060" s="102" t="e">
        <f>EUR1M!AP2059</f>
        <v>#VALUE!</v>
      </c>
      <c r="E2060" s="102">
        <f>EUR1M!AQ2059</f>
        <v>1.401263751862907E-2</v>
      </c>
      <c r="F2060" s="220" t="e">
        <f t="shared" si="128"/>
        <v>#VALUE!</v>
      </c>
      <c r="G2060" s="102" t="e">
        <f>EUR3M!AX2059</f>
        <v>#VALUE!</v>
      </c>
      <c r="H2060" s="102">
        <f>EUR3M!AY2059</f>
        <v>1.4308913958445808E-2</v>
      </c>
      <c r="I2060" s="220" t="e">
        <f t="shared" si="129"/>
        <v>#VALUE!</v>
      </c>
      <c r="J2060" s="102" t="e">
        <f>EUR6M!AX2059</f>
        <v>#VALUE!</v>
      </c>
      <c r="K2060" s="102">
        <f>EUR6M!AY2059</f>
        <v>1.41257544762274E-2</v>
      </c>
      <c r="L2060" s="220" t="e">
        <f t="shared" si="130"/>
        <v>#VALUE!</v>
      </c>
      <c r="M2060" s="102" t="e">
        <f>EUR1Y!AX2059</f>
        <v>#VALUE!</v>
      </c>
      <c r="N2060" s="102">
        <f>EUR1Y!AY2059</f>
        <v>1.4679494636862611E-2</v>
      </c>
      <c r="O2060" s="220" t="e">
        <f t="shared" si="131"/>
        <v>#VALUE!</v>
      </c>
    </row>
    <row r="2061" spans="1:15" x14ac:dyDescent="0.2">
      <c r="A2061" s="57" t="s">
        <v>44</v>
      </c>
      <c r="B2061" s="219">
        <f>_xll.qlInterestRateIndexFixingDate(IborIndex&amp;"6M",C2061,Trigger)</f>
        <v>53735</v>
      </c>
      <c r="C2061" s="219">
        <f>_xll.qlCalendarAdvance(Calendar,C2060,A2061,"f",,Trigger)</f>
        <v>53737</v>
      </c>
      <c r="D2061" s="102" t="e">
        <f>EUR1M!AP2060</f>
        <v>#VALUE!</v>
      </c>
      <c r="E2061" s="102">
        <f>EUR1M!AQ2060</f>
        <v>1.4010573266836714E-2</v>
      </c>
      <c r="F2061" s="220" t="e">
        <f t="shared" si="128"/>
        <v>#VALUE!</v>
      </c>
      <c r="G2061" s="102" t="e">
        <f>EUR3M!AX2060</f>
        <v>#VALUE!</v>
      </c>
      <c r="H2061" s="102">
        <f>EUR3M!AY2060</f>
        <v>1.4306544024274203E-2</v>
      </c>
      <c r="I2061" s="220" t="e">
        <f t="shared" si="129"/>
        <v>#VALUE!</v>
      </c>
      <c r="J2061" s="102" t="e">
        <f>EUR6M!AX2060</f>
        <v>#VALUE!</v>
      </c>
      <c r="K2061" s="102">
        <f>EUR6M!AY2060</f>
        <v>1.4123139130418908E-2</v>
      </c>
      <c r="L2061" s="220" t="e">
        <f t="shared" si="130"/>
        <v>#VALUE!</v>
      </c>
      <c r="M2061" s="102" t="e">
        <f>EUR1Y!AX2060</f>
        <v>#VALUE!</v>
      </c>
      <c r="N2061" s="102">
        <f>EUR1Y!AY2060</f>
        <v>1.4676857765293953E-2</v>
      </c>
      <c r="O2061" s="220" t="e">
        <f t="shared" si="131"/>
        <v>#VALUE!</v>
      </c>
    </row>
    <row r="2062" spans="1:15" x14ac:dyDescent="0.2">
      <c r="A2062" s="57" t="s">
        <v>44</v>
      </c>
      <c r="B2062" s="219">
        <f>_xll.qlInterestRateIndexFixingDate(IborIndex&amp;"6M",C2062,Trigger)</f>
        <v>53742</v>
      </c>
      <c r="C2062" s="219">
        <f>_xll.qlCalendarAdvance(Calendar,C2061,A2062,"f",,Trigger)</f>
        <v>53744</v>
      </c>
      <c r="D2062" s="102" t="e">
        <f>EUR1M!AP2061</f>
        <v>#VALUE!</v>
      </c>
      <c r="E2062" s="102">
        <f>EUR1M!AQ2061</f>
        <v>1.4008494881138882E-2</v>
      </c>
      <c r="F2062" s="220" t="e">
        <f t="shared" si="128"/>
        <v>#VALUE!</v>
      </c>
      <c r="G2062" s="102" t="e">
        <f>EUR3M!AX2061</f>
        <v>#VALUE!</v>
      </c>
      <c r="H2062" s="102">
        <f>EUR3M!AY2061</f>
        <v>1.4304162725052572E-2</v>
      </c>
      <c r="I2062" s="220" t="e">
        <f t="shared" si="129"/>
        <v>#VALUE!</v>
      </c>
      <c r="J2062" s="102" t="e">
        <f>EUR6M!AX2061</f>
        <v>#VALUE!</v>
      </c>
      <c r="K2062" s="102">
        <f>EUR6M!AY2061</f>
        <v>1.4120528262103957E-2</v>
      </c>
      <c r="L2062" s="220" t="e">
        <f t="shared" si="130"/>
        <v>#VALUE!</v>
      </c>
      <c r="M2062" s="102" t="e">
        <f>EUR1Y!AX2061</f>
        <v>#VALUE!</v>
      </c>
      <c r="N2062" s="102">
        <f>EUR1Y!AY2061</f>
        <v>1.4674210839224723E-2</v>
      </c>
      <c r="O2062" s="220" t="e">
        <f t="shared" si="131"/>
        <v>#VALUE!</v>
      </c>
    </row>
    <row r="2063" spans="1:15" x14ac:dyDescent="0.2">
      <c r="A2063" s="57" t="s">
        <v>44</v>
      </c>
      <c r="B2063" s="219">
        <f>_xll.qlInterestRateIndexFixingDate(IborIndex&amp;"6M",C2063,Trigger)</f>
        <v>53749</v>
      </c>
      <c r="C2063" s="219">
        <f>_xll.qlCalendarAdvance(Calendar,C2062,A2063,"f",,Trigger)</f>
        <v>53751</v>
      </c>
      <c r="D2063" s="102" t="e">
        <f>EUR1M!AP2062</f>
        <v>#VALUE!</v>
      </c>
      <c r="E2063" s="102">
        <f>EUR1M!AQ2062</f>
        <v>1.4006767062687159E-2</v>
      </c>
      <c r="F2063" s="220" t="e">
        <f t="shared" si="128"/>
        <v>#VALUE!</v>
      </c>
      <c r="G2063" s="102" t="e">
        <f>EUR3M!AX2062</f>
        <v>#VALUE!</v>
      </c>
      <c r="H2063" s="102">
        <f>EUR3M!AY2062</f>
        <v>1.4302101813231131E-2</v>
      </c>
      <c r="I2063" s="220" t="e">
        <f t="shared" si="129"/>
        <v>#VALUE!</v>
      </c>
      <c r="J2063" s="102" t="e">
        <f>EUR6M!AX2062</f>
        <v>#VALUE!</v>
      </c>
      <c r="K2063" s="102">
        <f>EUR6M!AY2062</f>
        <v>1.4118105071970611E-2</v>
      </c>
      <c r="L2063" s="220" t="e">
        <f t="shared" si="130"/>
        <v>#VALUE!</v>
      </c>
      <c r="M2063" s="102" t="e">
        <f>EUR1Y!AX2062</f>
        <v>#VALUE!</v>
      </c>
      <c r="N2063" s="102">
        <f>EUR1Y!AY2062</f>
        <v>1.4671654898635995E-2</v>
      </c>
      <c r="O2063" s="220" t="e">
        <f t="shared" si="131"/>
        <v>#VALUE!</v>
      </c>
    </row>
    <row r="2064" spans="1:15" x14ac:dyDescent="0.2">
      <c r="A2064" s="57" t="s">
        <v>44</v>
      </c>
      <c r="B2064" s="219">
        <f>_xll.qlInterestRateIndexFixingDate(IborIndex&amp;"6M",C2064,Trigger)</f>
        <v>53756</v>
      </c>
      <c r="C2064" s="219">
        <f>_xll.qlCalendarAdvance(Calendar,C2063,A2064,"f",,Trigger)</f>
        <v>53758</v>
      </c>
      <c r="D2064" s="102" t="e">
        <f>EUR1M!AP2063</f>
        <v>#VALUE!</v>
      </c>
      <c r="E2064" s="102">
        <f>EUR1M!AQ2063</f>
        <v>1.4004657068072001E-2</v>
      </c>
      <c r="F2064" s="220" t="e">
        <f t="shared" si="128"/>
        <v>#VALUE!</v>
      </c>
      <c r="G2064" s="102" t="e">
        <f>EUR3M!AX2063</f>
        <v>#VALUE!</v>
      </c>
      <c r="H2064" s="102">
        <f>EUR3M!AY2063</f>
        <v>1.4299695015273676E-2</v>
      </c>
      <c r="I2064" s="220" t="e">
        <f t="shared" si="129"/>
        <v>#VALUE!</v>
      </c>
      <c r="J2064" s="102" t="e">
        <f>EUR6M!AX2063</f>
        <v>#VALUE!</v>
      </c>
      <c r="K2064" s="102">
        <f>EUR6M!AY2063</f>
        <v>1.4115503692671248E-2</v>
      </c>
      <c r="L2064" s="220" t="e">
        <f t="shared" si="130"/>
        <v>#VALUE!</v>
      </c>
      <c r="M2064" s="102" t="e">
        <f>EUR1Y!AX2063</f>
        <v>#VALUE!</v>
      </c>
      <c r="N2064" s="102">
        <f>EUR1Y!AY2063</f>
        <v>1.4668986996867419E-2</v>
      </c>
      <c r="O2064" s="220" t="e">
        <f t="shared" si="131"/>
        <v>#VALUE!</v>
      </c>
    </row>
    <row r="2065" spans="1:15" x14ac:dyDescent="0.2">
      <c r="A2065" s="57" t="s">
        <v>44</v>
      </c>
      <c r="B2065" s="219">
        <f>_xll.qlInterestRateIndexFixingDate(IborIndex&amp;"6M",C2065,Trigger)</f>
        <v>53763</v>
      </c>
      <c r="C2065" s="219">
        <f>_xll.qlCalendarAdvance(Calendar,C2064,A2065,"f",,Trigger)</f>
        <v>53765</v>
      </c>
      <c r="D2065" s="102" t="e">
        <f>EUR1M!AP2064</f>
        <v>#VALUE!</v>
      </c>
      <c r="E2065" s="102">
        <f>EUR1M!AQ2064</f>
        <v>1.4002532880482305E-2</v>
      </c>
      <c r="F2065" s="220" t="e">
        <f t="shared" si="128"/>
        <v>#VALUE!</v>
      </c>
      <c r="G2065" s="102" t="e">
        <f>EUR3M!AX2064</f>
        <v>#VALUE!</v>
      </c>
      <c r="H2065" s="102">
        <f>EUR3M!AY2064</f>
        <v>1.4297276813405362E-2</v>
      </c>
      <c r="I2065" s="220" t="e">
        <f t="shared" si="129"/>
        <v>#VALUE!</v>
      </c>
      <c r="J2065" s="102" t="e">
        <f>EUR6M!AX2064</f>
        <v>#VALUE!</v>
      </c>
      <c r="K2065" s="102">
        <f>EUR6M!AY2064</f>
        <v>1.4112906868184064E-2</v>
      </c>
      <c r="L2065" s="220" t="e">
        <f t="shared" si="130"/>
        <v>#VALUE!</v>
      </c>
      <c r="M2065" s="102" t="e">
        <f>EUR1Y!AX2064</f>
        <v>#VALUE!</v>
      </c>
      <c r="N2065" s="102">
        <f>EUR1Y!AY2064</f>
        <v>1.4666309007441576E-2</v>
      </c>
      <c r="O2065" s="220" t="e">
        <f t="shared" si="131"/>
        <v>#VALUE!</v>
      </c>
    </row>
    <row r="2066" spans="1:15" x14ac:dyDescent="0.2">
      <c r="A2066" s="57" t="s">
        <v>44</v>
      </c>
      <c r="B2066" s="219">
        <f>_xll.qlInterestRateIndexFixingDate(IborIndex&amp;"6M",C2066,Trigger)</f>
        <v>53770</v>
      </c>
      <c r="C2066" s="219">
        <f>_xll.qlCalendarAdvance(Calendar,C2065,A2066,"f",,Trigger)</f>
        <v>53772</v>
      </c>
      <c r="D2066" s="102" t="e">
        <f>EUR1M!AP2065</f>
        <v>#VALUE!</v>
      </c>
      <c r="E2066" s="102">
        <f>EUR1M!AQ2065</f>
        <v>1.4000394482035602E-2</v>
      </c>
      <c r="F2066" s="220" t="e">
        <f t="shared" si="128"/>
        <v>#VALUE!</v>
      </c>
      <c r="G2066" s="102" t="e">
        <f>EUR3M!AX2065</f>
        <v>#VALUE!</v>
      </c>
      <c r="H2066" s="102">
        <f>EUR3M!AY2065</f>
        <v>1.4294847195940754E-2</v>
      </c>
      <c r="I2066" s="220" t="e">
        <f t="shared" si="129"/>
        <v>#VALUE!</v>
      </c>
      <c r="J2066" s="102" t="e">
        <f>EUR6M!AX2065</f>
        <v>#VALUE!</v>
      </c>
      <c r="K2066" s="102">
        <f>EUR6M!AY2065</f>
        <v>1.4110314622986871E-2</v>
      </c>
      <c r="L2066" s="220" t="e">
        <f t="shared" si="130"/>
        <v>#VALUE!</v>
      </c>
      <c r="M2066" s="102" t="e">
        <f>EUR1Y!AX2065</f>
        <v>#VALUE!</v>
      </c>
      <c r="N2066" s="102">
        <f>EUR1Y!AY2065</f>
        <v>1.4663620919689405E-2</v>
      </c>
      <c r="O2066" s="220" t="e">
        <f t="shared" si="131"/>
        <v>#VALUE!</v>
      </c>
    </row>
    <row r="2067" spans="1:15" x14ac:dyDescent="0.2">
      <c r="A2067" s="57" t="s">
        <v>44</v>
      </c>
      <c r="B2067" s="219">
        <f>_xll.qlInterestRateIndexFixingDate(IborIndex&amp;"6M",C2067,Trigger)</f>
        <v>53777</v>
      </c>
      <c r="C2067" s="219">
        <f>_xll.qlCalendarAdvance(Calendar,C2066,A2067,"f",,Trigger)</f>
        <v>53779</v>
      </c>
      <c r="D2067" s="102" t="e">
        <f>EUR1M!AP2066</f>
        <v>#VALUE!</v>
      </c>
      <c r="E2067" s="102">
        <f>EUR1M!AQ2066</f>
        <v>1.3998241854854579E-2</v>
      </c>
      <c r="F2067" s="220" t="e">
        <f t="shared" si="128"/>
        <v>#VALUE!</v>
      </c>
      <c r="G2067" s="102" t="e">
        <f>EUR3M!AX2066</f>
        <v>#VALUE!</v>
      </c>
      <c r="H2067" s="102">
        <f>EUR3M!AY2066</f>
        <v>1.4292406151196155E-2</v>
      </c>
      <c r="I2067" s="220" t="e">
        <f t="shared" si="129"/>
        <v>#VALUE!</v>
      </c>
      <c r="J2067" s="102" t="e">
        <f>EUR6M!AX2066</f>
        <v>#VALUE!</v>
      </c>
      <c r="K2067" s="102">
        <f>EUR6M!AY2066</f>
        <v>1.4107634447868628E-2</v>
      </c>
      <c r="L2067" s="220" t="e">
        <f t="shared" si="130"/>
        <v>#VALUE!</v>
      </c>
      <c r="M2067" s="102" t="e">
        <f>EUR1Y!AX2066</f>
        <v>#VALUE!</v>
      </c>
      <c r="N2067" s="102">
        <f>EUR1Y!AY2066</f>
        <v>1.4660922722943592E-2</v>
      </c>
      <c r="O2067" s="220" t="e">
        <f t="shared" si="131"/>
        <v>#VALUE!</v>
      </c>
    </row>
    <row r="2068" spans="1:15" x14ac:dyDescent="0.2">
      <c r="A2068" s="57" t="s">
        <v>44</v>
      </c>
      <c r="B2068" s="219">
        <f>_xll.qlInterestRateIndexFixingDate(IborIndex&amp;"6M",C2068,Trigger)</f>
        <v>53784</v>
      </c>
      <c r="C2068" s="219">
        <f>_xll.qlCalendarAdvance(Calendar,C2067,A2068,"f",,Trigger)</f>
        <v>53786</v>
      </c>
      <c r="D2068" s="102" t="e">
        <f>EUR1M!AP2067</f>
        <v>#VALUE!</v>
      </c>
      <c r="E2068" s="102">
        <f>EUR1M!AQ2067</f>
        <v>1.399595900756978E-2</v>
      </c>
      <c r="F2068" s="220" t="e">
        <f t="shared" si="128"/>
        <v>#VALUE!</v>
      </c>
      <c r="G2068" s="102" t="e">
        <f>EUR3M!AX2067</f>
        <v>#VALUE!</v>
      </c>
      <c r="H2068" s="102">
        <f>EUR3M!AY2067</f>
        <v>1.4289847732831653E-2</v>
      </c>
      <c r="I2068" s="220" t="e">
        <f t="shared" si="129"/>
        <v>#VALUE!</v>
      </c>
      <c r="J2068" s="102" t="e">
        <f>EUR6M!AX2067</f>
        <v>#VALUE!</v>
      </c>
      <c r="K2068" s="102">
        <f>EUR6M!AY2067</f>
        <v>1.410505119650368E-2</v>
      </c>
      <c r="L2068" s="220" t="e">
        <f t="shared" si="130"/>
        <v>#VALUE!</v>
      </c>
      <c r="M2068" s="102" t="e">
        <f>EUR1Y!AX2067</f>
        <v>#VALUE!</v>
      </c>
      <c r="N2068" s="102">
        <f>EUR1Y!AY2067</f>
        <v>1.4658214406536823E-2</v>
      </c>
      <c r="O2068" s="220" t="e">
        <f t="shared" si="131"/>
        <v>#VALUE!</v>
      </c>
    </row>
    <row r="2069" spans="1:15" x14ac:dyDescent="0.2">
      <c r="A2069" s="57" t="s">
        <v>44</v>
      </c>
      <c r="B2069" s="219">
        <f>_xll.qlInterestRateIndexFixingDate(IborIndex&amp;"6M",C2069,Trigger)</f>
        <v>53791</v>
      </c>
      <c r="C2069" s="219">
        <f>_xll.qlCalendarAdvance(Calendar,C2068,A2069,"f",,Trigger)</f>
        <v>53793</v>
      </c>
      <c r="D2069" s="102" t="e">
        <f>EUR1M!AP2068</f>
        <v>#VALUE!</v>
      </c>
      <c r="E2069" s="102">
        <f>EUR1M!AQ2068</f>
        <v>1.399315348562169E-2</v>
      </c>
      <c r="F2069" s="220" t="e">
        <f t="shared" si="128"/>
        <v>#VALUE!</v>
      </c>
      <c r="G2069" s="102" t="e">
        <f>EUR3M!AX2068</f>
        <v>#VALUE!</v>
      </c>
      <c r="H2069" s="102">
        <f>EUR3M!AY2068</f>
        <v>1.4287384716173334E-2</v>
      </c>
      <c r="I2069" s="220" t="e">
        <f t="shared" si="129"/>
        <v>#VALUE!</v>
      </c>
      <c r="J2069" s="102" t="e">
        <f>EUR6M!AX2068</f>
        <v>#VALUE!</v>
      </c>
      <c r="K2069" s="102">
        <f>EUR6M!AY2068</f>
        <v>1.410173671053537E-2</v>
      </c>
      <c r="L2069" s="220" t="e">
        <f t="shared" si="130"/>
        <v>#VALUE!</v>
      </c>
      <c r="M2069" s="102" t="e">
        <f>EUR1Y!AX2068</f>
        <v>#VALUE!</v>
      </c>
      <c r="N2069" s="102">
        <f>EUR1Y!AY2068</f>
        <v>1.465471739856925E-2</v>
      </c>
      <c r="O2069" s="220" t="e">
        <f t="shared" si="131"/>
        <v>#VALUE!</v>
      </c>
    </row>
    <row r="2070" spans="1:15" x14ac:dyDescent="0.2">
      <c r="A2070" s="57" t="s">
        <v>44</v>
      </c>
      <c r="B2070" s="219">
        <f>_xll.qlInterestRateIndexFixingDate(IborIndex&amp;"6M",C2070,Trigger)</f>
        <v>53798</v>
      </c>
      <c r="C2070" s="219">
        <f>_xll.qlCalendarAdvance(Calendar,C2069,A2070,"f",,Trigger)</f>
        <v>53800</v>
      </c>
      <c r="D2070" s="102" t="e">
        <f>EUR1M!AP2069</f>
        <v>#VALUE!</v>
      </c>
      <c r="E2070" s="102">
        <f>EUR1M!AQ2069</f>
        <v>1.3991584660719703E-2</v>
      </c>
      <c r="F2070" s="220" t="e">
        <f t="shared" si="128"/>
        <v>#VALUE!</v>
      </c>
      <c r="G2070" s="102" t="e">
        <f>EUR3M!AX2069</f>
        <v>#VALUE!</v>
      </c>
      <c r="H2070" s="102">
        <f>EUR3M!AY2069</f>
        <v>1.4284910238456978E-2</v>
      </c>
      <c r="I2070" s="220" t="e">
        <f t="shared" si="129"/>
        <v>#VALUE!</v>
      </c>
      <c r="J2070" s="102" t="e">
        <f>EUR6M!AX2069</f>
        <v>#VALUE!</v>
      </c>
      <c r="K2070" s="102">
        <f>EUR6M!AY2069</f>
        <v>1.4099898670571206E-2</v>
      </c>
      <c r="L2070" s="220" t="e">
        <f t="shared" si="130"/>
        <v>#VALUE!</v>
      </c>
      <c r="M2070" s="102" t="e">
        <f>EUR1Y!AX2069</f>
        <v>#VALUE!</v>
      </c>
      <c r="N2070" s="102">
        <f>EUR1Y!AY2069</f>
        <v>1.465276737207225E-2</v>
      </c>
      <c r="O2070" s="220" t="e">
        <f t="shared" si="131"/>
        <v>#VALUE!</v>
      </c>
    </row>
    <row r="2071" spans="1:15" x14ac:dyDescent="0.2">
      <c r="A2071" s="57" t="s">
        <v>44</v>
      </c>
      <c r="B2071" s="219">
        <f>_xll.qlInterestRateIndexFixingDate(IborIndex&amp;"6M",C2071,Trigger)</f>
        <v>53805</v>
      </c>
      <c r="C2071" s="219">
        <f>_xll.qlCalendarAdvance(Calendar,C2070,A2071,"f",,Trigger)</f>
        <v>53807</v>
      </c>
      <c r="D2071" s="102" t="e">
        <f>EUR1M!AP2070</f>
        <v>#VALUE!</v>
      </c>
      <c r="E2071" s="102">
        <f>EUR1M!AQ2070</f>
        <v>1.3989376048607838E-2</v>
      </c>
      <c r="F2071" s="220" t="e">
        <f t="shared" si="128"/>
        <v>#VALUE!</v>
      </c>
      <c r="G2071" s="102" t="e">
        <f>EUR3M!AX2070</f>
        <v>#VALUE!</v>
      </c>
      <c r="H2071" s="102">
        <f>EUR3M!AY2070</f>
        <v>1.4282424287998743E-2</v>
      </c>
      <c r="I2071" s="220" t="e">
        <f t="shared" si="129"/>
        <v>#VALUE!</v>
      </c>
      <c r="J2071" s="102" t="e">
        <f>EUR6M!AX2070</f>
        <v>#VALUE!</v>
      </c>
      <c r="K2071" s="102">
        <f>EUR6M!AY2070</f>
        <v>1.4097329444956872E-2</v>
      </c>
      <c r="L2071" s="220" t="e">
        <f t="shared" si="130"/>
        <v>#VALUE!</v>
      </c>
      <c r="M2071" s="102" t="e">
        <f>EUR1Y!AX2070</f>
        <v>#VALUE!</v>
      </c>
      <c r="N2071" s="102">
        <f>EUR1Y!AY2070</f>
        <v>1.4650028632682005E-2</v>
      </c>
      <c r="O2071" s="220" t="e">
        <f t="shared" si="131"/>
        <v>#VALUE!</v>
      </c>
    </row>
    <row r="2072" spans="1:15" x14ac:dyDescent="0.2">
      <c r="A2072" s="57" t="s">
        <v>44</v>
      </c>
      <c r="B2072" s="219">
        <f>_xll.qlInterestRateIndexFixingDate(IborIndex&amp;"6M",C2072,Trigger)</f>
        <v>53811</v>
      </c>
      <c r="C2072" s="219">
        <f>_xll.qlCalendarAdvance(Calendar,C2071,A2072,"f",,Trigger)</f>
        <v>53814</v>
      </c>
      <c r="D2072" s="102" t="e">
        <f>EUR1M!AP2071</f>
        <v>#VALUE!</v>
      </c>
      <c r="E2072" s="102">
        <f>EUR1M!AQ2071</f>
        <v>1.3987264662344765E-2</v>
      </c>
      <c r="F2072" s="220" t="e">
        <f t="shared" si="128"/>
        <v>#VALUE!</v>
      </c>
      <c r="G2072" s="102" t="e">
        <f>EUR3M!AX2071</f>
        <v>#VALUE!</v>
      </c>
      <c r="H2072" s="102">
        <f>EUR3M!AY2071</f>
        <v>1.4280029109362113E-2</v>
      </c>
      <c r="I2072" s="220" t="e">
        <f t="shared" si="129"/>
        <v>#VALUE!</v>
      </c>
      <c r="J2072" s="102" t="e">
        <f>EUR6M!AX2071</f>
        <v>#VALUE!</v>
      </c>
      <c r="K2072" s="102">
        <f>EUR6M!AY2071</f>
        <v>1.4094858687621833E-2</v>
      </c>
      <c r="L2072" s="220" t="e">
        <f t="shared" si="130"/>
        <v>#VALUE!</v>
      </c>
      <c r="M2072" s="102" t="e">
        <f>EUR1Y!AX2071</f>
        <v>#VALUE!</v>
      </c>
      <c r="N2072" s="102">
        <f>EUR1Y!AY2071</f>
        <v>1.4647279730965697E-2</v>
      </c>
      <c r="O2072" s="220" t="e">
        <f t="shared" si="131"/>
        <v>#VALUE!</v>
      </c>
    </row>
    <row r="2073" spans="1:15" x14ac:dyDescent="0.2">
      <c r="A2073" s="57" t="s">
        <v>44</v>
      </c>
      <c r="B2073" s="219">
        <f>_xll.qlInterestRateIndexFixingDate(IborIndex&amp;"6M",C2073,Trigger)</f>
        <v>53819</v>
      </c>
      <c r="C2073" s="219">
        <f>_xll.qlCalendarAdvance(Calendar,C2072,A2073,"f",,Trigger)</f>
        <v>53821</v>
      </c>
      <c r="D2073" s="102" t="e">
        <f>EUR1M!AP2072</f>
        <v>#VALUE!</v>
      </c>
      <c r="E2073" s="102">
        <f>EUR1M!AQ2072</f>
        <v>1.3985026287390989E-2</v>
      </c>
      <c r="F2073" s="220" t="e">
        <f t="shared" si="128"/>
        <v>#VALUE!</v>
      </c>
      <c r="G2073" s="102" t="e">
        <f>EUR3M!AX2072</f>
        <v>#VALUE!</v>
      </c>
      <c r="H2073" s="102">
        <f>EUR3M!AY2072</f>
        <v>1.4277519255590341E-2</v>
      </c>
      <c r="I2073" s="220" t="e">
        <f t="shared" si="129"/>
        <v>#VALUE!</v>
      </c>
      <c r="J2073" s="102" t="e">
        <f>EUR6M!AX2072</f>
        <v>#VALUE!</v>
      </c>
      <c r="K2073" s="102">
        <f>EUR6M!AY2072</f>
        <v>1.4092299182818079E-2</v>
      </c>
      <c r="L2073" s="220" t="e">
        <f t="shared" si="130"/>
        <v>#VALUE!</v>
      </c>
      <c r="M2073" s="102" t="e">
        <f>EUR1Y!AX2072</f>
        <v>#VALUE!</v>
      </c>
      <c r="N2073" s="102">
        <f>EUR1Y!AY2072</f>
        <v>1.4644520656257976E-2</v>
      </c>
      <c r="O2073" s="220" t="e">
        <f t="shared" si="131"/>
        <v>#VALUE!</v>
      </c>
    </row>
    <row r="2074" spans="1:15" x14ac:dyDescent="0.2">
      <c r="A2074" s="57" t="s">
        <v>44</v>
      </c>
      <c r="B2074" s="219">
        <f>_xll.qlInterestRateIndexFixingDate(IborIndex&amp;"6M",C2074,Trigger)</f>
        <v>53826</v>
      </c>
      <c r="C2074" s="219">
        <f>_xll.qlCalendarAdvance(Calendar,C2073,A2074,"f",,Trigger)</f>
        <v>53828</v>
      </c>
      <c r="D2074" s="102" t="e">
        <f>EUR1M!AP2073</f>
        <v>#VALUE!</v>
      </c>
      <c r="E2074" s="102">
        <f>EUR1M!AQ2073</f>
        <v>1.3982773558574597E-2</v>
      </c>
      <c r="F2074" s="220" t="e">
        <f t="shared" si="128"/>
        <v>#VALUE!</v>
      </c>
      <c r="G2074" s="102" t="e">
        <f>EUR3M!AX2073</f>
        <v>#VALUE!</v>
      </c>
      <c r="H2074" s="102">
        <f>EUR3M!AY2073</f>
        <v>1.4274997892758778E-2</v>
      </c>
      <c r="I2074" s="220" t="e">
        <f t="shared" si="129"/>
        <v>#VALUE!</v>
      </c>
      <c r="J2074" s="102" t="e">
        <f>EUR6M!AX2073</f>
        <v>#VALUE!</v>
      </c>
      <c r="K2074" s="102">
        <f>EUR6M!AY2073</f>
        <v>1.4089744453121158E-2</v>
      </c>
      <c r="L2074" s="220" t="e">
        <f t="shared" si="130"/>
        <v>#VALUE!</v>
      </c>
      <c r="M2074" s="102" t="e">
        <f>EUR1Y!AX2073</f>
        <v>#VALUE!</v>
      </c>
      <c r="N2074" s="102">
        <f>EUR1Y!AY2073</f>
        <v>1.4641751397893497E-2</v>
      </c>
      <c r="O2074" s="220" t="e">
        <f t="shared" si="131"/>
        <v>#VALUE!</v>
      </c>
    </row>
    <row r="2075" spans="1:15" x14ac:dyDescent="0.2">
      <c r="A2075" s="57" t="s">
        <v>44</v>
      </c>
      <c r="B2075" s="219">
        <f>_xll.qlInterestRateIndexFixingDate(IborIndex&amp;"6M",C2075,Trigger)</f>
        <v>53833</v>
      </c>
      <c r="C2075" s="219">
        <f>_xll.qlCalendarAdvance(Calendar,C2074,A2075,"f",,Trigger)</f>
        <v>53835</v>
      </c>
      <c r="D2075" s="102" t="e">
        <f>EUR1M!AP2074</f>
        <v>#VALUE!</v>
      </c>
      <c r="E2075" s="102">
        <f>EUR1M!AQ2074</f>
        <v>1.3980506458031172E-2</v>
      </c>
      <c r="F2075" s="220" t="e">
        <f t="shared" si="128"/>
        <v>#VALUE!</v>
      </c>
      <c r="G2075" s="102" t="e">
        <f>EUR3M!AX2074</f>
        <v>#VALUE!</v>
      </c>
      <c r="H2075" s="102">
        <f>EUR3M!AY2074</f>
        <v>1.4272465009181117E-2</v>
      </c>
      <c r="I2075" s="220" t="e">
        <f t="shared" si="129"/>
        <v>#VALUE!</v>
      </c>
      <c r="J2075" s="102" t="e">
        <f>EUR6M!AX2074</f>
        <v>#VALUE!</v>
      </c>
      <c r="K2075" s="102">
        <f>EUR6M!AY2074</f>
        <v>1.4087194523008011E-2</v>
      </c>
      <c r="L2075" s="220" t="e">
        <f t="shared" si="130"/>
        <v>#VALUE!</v>
      </c>
      <c r="M2075" s="102" t="e">
        <f>EUR1Y!AX2074</f>
        <v>#VALUE!</v>
      </c>
      <c r="N2075" s="102">
        <f>EUR1Y!AY2074</f>
        <v>1.4638971945208658E-2</v>
      </c>
      <c r="O2075" s="220" t="e">
        <f t="shared" si="131"/>
        <v>#VALUE!</v>
      </c>
    </row>
    <row r="2076" spans="1:15" x14ac:dyDescent="0.2">
      <c r="A2076" s="57" t="s">
        <v>44</v>
      </c>
      <c r="B2076" s="219">
        <f>_xll.qlInterestRateIndexFixingDate(IborIndex&amp;"6M",C2076,Trigger)</f>
        <v>53840</v>
      </c>
      <c r="C2076" s="219">
        <f>_xll.qlCalendarAdvance(Calendar,C2075,A2076,"f",,Trigger)</f>
        <v>53842</v>
      </c>
      <c r="D2076" s="102" t="e">
        <f>EUR1M!AP2075</f>
        <v>#VALUE!</v>
      </c>
      <c r="E2076" s="102">
        <f>EUR1M!AQ2075</f>
        <v>1.3978117886208175E-2</v>
      </c>
      <c r="F2076" s="220" t="e">
        <f t="shared" si="128"/>
        <v>#VALUE!</v>
      </c>
      <c r="G2076" s="102" t="e">
        <f>EUR3M!AX2075</f>
        <v>#VALUE!</v>
      </c>
      <c r="H2076" s="102">
        <f>EUR3M!AY2075</f>
        <v>1.4269920593178009E-2</v>
      </c>
      <c r="I2076" s="220" t="e">
        <f t="shared" si="129"/>
        <v>#VALUE!</v>
      </c>
      <c r="J2076" s="102" t="e">
        <f>EUR6M!AX2075</f>
        <v>#VALUE!</v>
      </c>
      <c r="K2076" s="102">
        <f>EUR6M!AY2075</f>
        <v>1.4084554669440979E-2</v>
      </c>
      <c r="L2076" s="220" t="e">
        <f t="shared" si="130"/>
        <v>#VALUE!</v>
      </c>
      <c r="M2076" s="102" t="e">
        <f>EUR1Y!AX2075</f>
        <v>#VALUE!</v>
      </c>
      <c r="N2076" s="102">
        <f>EUR1Y!AY2075</f>
        <v>1.4636182287539202E-2</v>
      </c>
      <c r="O2076" s="220" t="e">
        <f t="shared" si="131"/>
        <v>#VALUE!</v>
      </c>
    </row>
    <row r="2077" spans="1:15" x14ac:dyDescent="0.2">
      <c r="A2077" s="57" t="s">
        <v>44</v>
      </c>
      <c r="B2077" s="219">
        <f>_xll.qlInterestRateIndexFixingDate(IborIndex&amp;"6M",C2077,Trigger)</f>
        <v>53847</v>
      </c>
      <c r="C2077" s="219">
        <f>_xll.qlCalendarAdvance(Calendar,C2076,A2077,"f",,Trigger)</f>
        <v>53849</v>
      </c>
      <c r="D2077" s="102" t="e">
        <f>EUR1M!AP2076</f>
        <v>#VALUE!</v>
      </c>
      <c r="E2077" s="102">
        <f>EUR1M!AQ2076</f>
        <v>1.3975823108235197E-2</v>
      </c>
      <c r="F2077" s="220" t="e">
        <f t="shared" si="128"/>
        <v>#VALUE!</v>
      </c>
      <c r="G2077" s="102" t="e">
        <f>EUR3M!AX2076</f>
        <v>#VALUE!</v>
      </c>
      <c r="H2077" s="102">
        <f>EUR3M!AY2076</f>
        <v>1.4267364633065754E-2</v>
      </c>
      <c r="I2077" s="220" t="e">
        <f t="shared" si="129"/>
        <v>#VALUE!</v>
      </c>
      <c r="J2077" s="102" t="e">
        <f>EUR6M!AX2076</f>
        <v>#VALUE!</v>
      </c>
      <c r="K2077" s="102">
        <f>EUR6M!AY2076</f>
        <v>1.4082014156181544E-2</v>
      </c>
      <c r="L2077" s="220" t="e">
        <f t="shared" si="130"/>
        <v>#VALUE!</v>
      </c>
      <c r="M2077" s="102" t="e">
        <f>EUR1Y!AX2076</f>
        <v>#VALUE!</v>
      </c>
      <c r="N2077" s="102">
        <f>EUR1Y!AY2076</f>
        <v>1.4633382414221527E-2</v>
      </c>
      <c r="O2077" s="220" t="e">
        <f t="shared" si="131"/>
        <v>#VALUE!</v>
      </c>
    </row>
    <row r="2078" spans="1:15" x14ac:dyDescent="0.2">
      <c r="A2078" s="57" t="s">
        <v>44</v>
      </c>
      <c r="B2078" s="219">
        <f>_xll.qlInterestRateIndexFixingDate(IborIndex&amp;"6M",C2078,Trigger)</f>
        <v>53854</v>
      </c>
      <c r="C2078" s="219">
        <f>_xll.qlCalendarAdvance(Calendar,C2077,A2078,"f",,Trigger)</f>
        <v>53856</v>
      </c>
      <c r="D2078" s="102" t="e">
        <f>EUR1M!AP2077</f>
        <v>#VALUE!</v>
      </c>
      <c r="E2078" s="102">
        <f>EUR1M!AQ2077</f>
        <v>1.3973513906722523E-2</v>
      </c>
      <c r="F2078" s="220" t="e">
        <f t="shared" si="128"/>
        <v>#VALUE!</v>
      </c>
      <c r="G2078" s="102" t="e">
        <f>EUR3M!AX2077</f>
        <v>#VALUE!</v>
      </c>
      <c r="H2078" s="102">
        <f>EUR3M!AY2077</f>
        <v>1.4264797117159783E-2</v>
      </c>
      <c r="I2078" s="220" t="e">
        <f t="shared" si="129"/>
        <v>#VALUE!</v>
      </c>
      <c r="J2078" s="102" t="e">
        <f>EUR6M!AX2077</f>
        <v>#VALUE!</v>
      </c>
      <c r="K2078" s="102">
        <f>EUR6M!AY2077</f>
        <v>1.4079478513978672E-2</v>
      </c>
      <c r="L2078" s="220" t="e">
        <f t="shared" si="130"/>
        <v>#VALUE!</v>
      </c>
      <c r="M2078" s="102" t="e">
        <f>EUR1Y!AX2077</f>
        <v>#VALUE!</v>
      </c>
      <c r="N2078" s="102">
        <f>EUR1Y!AY2077</f>
        <v>1.463057231459247E-2</v>
      </c>
      <c r="O2078" s="220" t="e">
        <f t="shared" si="131"/>
        <v>#VALUE!</v>
      </c>
    </row>
    <row r="2079" spans="1:15" x14ac:dyDescent="0.2">
      <c r="A2079" s="57" t="s">
        <v>44</v>
      </c>
      <c r="B2079" s="219">
        <f>_xll.qlInterestRateIndexFixingDate(IborIndex&amp;"6M",C2079,Trigger)</f>
        <v>53861</v>
      </c>
      <c r="C2079" s="219">
        <f>_xll.qlCalendarAdvance(Calendar,C2078,A2079,"f",,Trigger)</f>
        <v>53863</v>
      </c>
      <c r="D2079" s="102" t="e">
        <f>EUR1M!AP2078</f>
        <v>#VALUE!</v>
      </c>
      <c r="E2079" s="102">
        <f>EUR1M!AQ2078</f>
        <v>1.3971190263799116E-2</v>
      </c>
      <c r="F2079" s="220" t="e">
        <f t="shared" si="128"/>
        <v>#VALUE!</v>
      </c>
      <c r="G2079" s="102" t="e">
        <f>EUR3M!AX2078</f>
        <v>#VALUE!</v>
      </c>
      <c r="H2079" s="102">
        <f>EUR3M!AY2078</f>
        <v>1.4262218033784224E-2</v>
      </c>
      <c r="I2079" s="220" t="e">
        <f t="shared" si="129"/>
        <v>#VALUE!</v>
      </c>
      <c r="J2079" s="102" t="e">
        <f>EUR6M!AX2078</f>
        <v>#VALUE!</v>
      </c>
      <c r="K2079" s="102">
        <f>EUR6M!AY2078</f>
        <v>1.4076947767310706E-2</v>
      </c>
      <c r="L2079" s="220" t="e">
        <f t="shared" si="130"/>
        <v>#VALUE!</v>
      </c>
      <c r="M2079" s="102" t="e">
        <f>EUR1Y!AX2078</f>
        <v>#VALUE!</v>
      </c>
      <c r="N2079" s="102">
        <f>EUR1Y!AY2078</f>
        <v>1.4627751977989739E-2</v>
      </c>
      <c r="O2079" s="220" t="e">
        <f t="shared" si="131"/>
        <v>#VALUE!</v>
      </c>
    </row>
    <row r="2080" spans="1:15" x14ac:dyDescent="0.2">
      <c r="A2080" s="57" t="s">
        <v>44</v>
      </c>
      <c r="B2080" s="219">
        <f>_xll.qlInterestRateIndexFixingDate(IborIndex&amp;"6M",C2080,Trigger)</f>
        <v>53868</v>
      </c>
      <c r="C2080" s="219">
        <f>_xll.qlCalendarAdvance(Calendar,C2079,A2080,"f",,Trigger)</f>
        <v>53870</v>
      </c>
      <c r="D2080" s="102" t="e">
        <f>EUR1M!AP2079</f>
        <v>#VALUE!</v>
      </c>
      <c r="E2080" s="102">
        <f>EUR1M!AQ2079</f>
        <v>1.396895475363813E-2</v>
      </c>
      <c r="F2080" s="220" t="e">
        <f t="shared" si="128"/>
        <v>#VALUE!</v>
      </c>
      <c r="G2080" s="102" t="e">
        <f>EUR3M!AX2079</f>
        <v>#VALUE!</v>
      </c>
      <c r="H2080" s="102">
        <f>EUR3M!AY2079</f>
        <v>1.4259627371250161E-2</v>
      </c>
      <c r="I2080" s="220" t="e">
        <f t="shared" si="129"/>
        <v>#VALUE!</v>
      </c>
      <c r="J2080" s="102" t="e">
        <f>EUR6M!AX2079</f>
        <v>#VALUE!</v>
      </c>
      <c r="K2080" s="102">
        <f>EUR6M!AY2079</f>
        <v>1.4074613533066747E-2</v>
      </c>
      <c r="L2080" s="220" t="e">
        <f t="shared" si="130"/>
        <v>#VALUE!</v>
      </c>
      <c r="M2080" s="102" t="e">
        <f>EUR1Y!AX2079</f>
        <v>#VALUE!</v>
      </c>
      <c r="N2080" s="102">
        <f>EUR1Y!AY2079</f>
        <v>1.4624921393751045E-2</v>
      </c>
      <c r="O2080" s="220" t="e">
        <f t="shared" si="131"/>
        <v>#VALUE!</v>
      </c>
    </row>
    <row r="2081" spans="1:15" x14ac:dyDescent="0.2">
      <c r="A2081" s="57" t="s">
        <v>44</v>
      </c>
      <c r="B2081" s="219">
        <f>_xll.qlInterestRateIndexFixingDate(IborIndex&amp;"6M",C2081,Trigger)</f>
        <v>53875</v>
      </c>
      <c r="C2081" s="219">
        <f>_xll.qlCalendarAdvance(Calendar,C2080,A2081,"f",,Trigger)</f>
        <v>53877</v>
      </c>
      <c r="D2081" s="102" t="e">
        <f>EUR1M!AP2080</f>
        <v>#VALUE!</v>
      </c>
      <c r="E2081" s="102">
        <f>EUR1M!AQ2080</f>
        <v>1.3966601047303779E-2</v>
      </c>
      <c r="F2081" s="220" t="e">
        <f t="shared" si="128"/>
        <v>#VALUE!</v>
      </c>
      <c r="G2081" s="102" t="e">
        <f>EUR3M!AX2080</f>
        <v>#VALUE!</v>
      </c>
      <c r="H2081" s="102">
        <f>EUR3M!AY2080</f>
        <v>1.4257025117880852E-2</v>
      </c>
      <c r="I2081" s="220" t="e">
        <f t="shared" si="129"/>
        <v>#VALUE!</v>
      </c>
      <c r="J2081" s="102" t="e">
        <f>EUR6M!AX2080</f>
        <v>#VALUE!</v>
      </c>
      <c r="K2081" s="102">
        <f>EUR6M!AY2080</f>
        <v>1.4071997104282372E-2</v>
      </c>
      <c r="L2081" s="220" t="e">
        <f t="shared" si="130"/>
        <v>#VALUE!</v>
      </c>
      <c r="M2081" s="102" t="e">
        <f>EUR1Y!AX2080</f>
        <v>#VALUE!</v>
      </c>
      <c r="N2081" s="102">
        <f>EUR1Y!AY2080</f>
        <v>1.4622080551214533E-2</v>
      </c>
      <c r="O2081" s="220" t="e">
        <f t="shared" si="131"/>
        <v>#VALUE!</v>
      </c>
    </row>
    <row r="2082" spans="1:15" x14ac:dyDescent="0.2">
      <c r="A2082" s="57" t="s">
        <v>44</v>
      </c>
      <c r="B2082" s="219">
        <f>_xll.qlInterestRateIndexFixingDate(IborIndex&amp;"6M",C2082,Trigger)</f>
        <v>53882</v>
      </c>
      <c r="C2082" s="219">
        <f>_xll.qlCalendarAdvance(Calendar,C2081,A2082,"f",,Trigger)</f>
        <v>53884</v>
      </c>
      <c r="D2082" s="102" t="e">
        <f>EUR1M!AP2081</f>
        <v>#VALUE!</v>
      </c>
      <c r="E2082" s="102">
        <f>EUR1M!AQ2081</f>
        <v>1.3964232844114098E-2</v>
      </c>
      <c r="F2082" s="220" t="e">
        <f t="shared" si="128"/>
        <v>#VALUE!</v>
      </c>
      <c r="G2082" s="102" t="e">
        <f>EUR3M!AX2081</f>
        <v>#VALUE!</v>
      </c>
      <c r="H2082" s="102">
        <f>EUR3M!AY2081</f>
        <v>1.4254411261991727E-2</v>
      </c>
      <c r="I2082" s="220" t="e">
        <f t="shared" si="129"/>
        <v>#VALUE!</v>
      </c>
      <c r="J2082" s="102" t="e">
        <f>EUR6M!AX2081</f>
        <v>#VALUE!</v>
      </c>
      <c r="K2082" s="102">
        <f>EUR6M!AY2081</f>
        <v>1.4069481456599163E-2</v>
      </c>
      <c r="L2082" s="220" t="e">
        <f t="shared" si="130"/>
        <v>#VALUE!</v>
      </c>
      <c r="M2082" s="102" t="e">
        <f>EUR1Y!AX2081</f>
        <v>#VALUE!</v>
      </c>
      <c r="N2082" s="102">
        <f>EUR1Y!AY2081</f>
        <v>1.4619229439718568E-2</v>
      </c>
      <c r="O2082" s="220" t="e">
        <f t="shared" si="131"/>
        <v>#VALUE!</v>
      </c>
    </row>
    <row r="2083" spans="1:15" x14ac:dyDescent="0.2">
      <c r="A2083" s="57" t="s">
        <v>44</v>
      </c>
      <c r="B2083" s="219">
        <f>_xll.qlInterestRateIndexFixingDate(IborIndex&amp;"6M",C2083,Trigger)</f>
        <v>53889</v>
      </c>
      <c r="C2083" s="219">
        <f>_xll.qlCalendarAdvance(Calendar,C2082,A2083,"f",,Trigger)</f>
        <v>53891</v>
      </c>
      <c r="D2083" s="102" t="e">
        <f>EUR1M!AP2082</f>
        <v>#VALUE!</v>
      </c>
      <c r="E2083" s="102">
        <f>EUR1M!AQ2082</f>
        <v>1.396185012618662E-2</v>
      </c>
      <c r="F2083" s="220" t="e">
        <f t="shared" si="128"/>
        <v>#VALUE!</v>
      </c>
      <c r="G2083" s="102" t="e">
        <f>EUR3M!AX2082</f>
        <v>#VALUE!</v>
      </c>
      <c r="H2083" s="102">
        <f>EUR3M!AY2082</f>
        <v>1.4251785791903435E-2</v>
      </c>
      <c r="I2083" s="220" t="e">
        <f t="shared" si="129"/>
        <v>#VALUE!</v>
      </c>
      <c r="J2083" s="102" t="e">
        <f>EUR6M!AX2082</f>
        <v>#VALUE!</v>
      </c>
      <c r="K2083" s="102">
        <f>EUR6M!AY2082</f>
        <v>1.4066970804310922E-2</v>
      </c>
      <c r="L2083" s="220" t="e">
        <f t="shared" si="130"/>
        <v>#VALUE!</v>
      </c>
      <c r="M2083" s="102" t="e">
        <f>EUR1Y!AX2082</f>
        <v>#VALUE!</v>
      </c>
      <c r="N2083" s="102">
        <f>EUR1Y!AY2082</f>
        <v>1.4616368048603045E-2</v>
      </c>
      <c r="O2083" s="220" t="e">
        <f t="shared" si="131"/>
        <v>#VALUE!</v>
      </c>
    </row>
    <row r="2084" spans="1:15" x14ac:dyDescent="0.2">
      <c r="A2084" s="57" t="s">
        <v>44</v>
      </c>
      <c r="B2084" s="219">
        <f>_xll.qlInterestRateIndexFixingDate(IborIndex&amp;"6M",C2084,Trigger)</f>
        <v>53896</v>
      </c>
      <c r="C2084" s="219">
        <f>_xll.qlCalendarAdvance(Calendar,C2083,A2084,"f",,Trigger)</f>
        <v>53898</v>
      </c>
      <c r="D2084" s="102" t="e">
        <f>EUR1M!AP2083</f>
        <v>#VALUE!</v>
      </c>
      <c r="E2084" s="102">
        <f>EUR1M!AQ2083</f>
        <v>1.3959452875651765E-2</v>
      </c>
      <c r="F2084" s="220" t="e">
        <f t="shared" si="128"/>
        <v>#VALUE!</v>
      </c>
      <c r="G2084" s="102" t="e">
        <f>EUR3M!AX2083</f>
        <v>#VALUE!</v>
      </c>
      <c r="H2084" s="102">
        <f>EUR3M!AY2083</f>
        <v>1.4249148695931409E-2</v>
      </c>
      <c r="I2084" s="220" t="e">
        <f t="shared" si="129"/>
        <v>#VALUE!</v>
      </c>
      <c r="J2084" s="102" t="e">
        <f>EUR6M!AX2083</f>
        <v>#VALUE!</v>
      </c>
      <c r="K2084" s="102">
        <f>EUR6M!AY2083</f>
        <v>1.4064465171893284E-2</v>
      </c>
      <c r="L2084" s="220" t="e">
        <f t="shared" si="130"/>
        <v>#VALUE!</v>
      </c>
      <c r="M2084" s="102" t="e">
        <f>EUR1Y!AX2083</f>
        <v>#VALUE!</v>
      </c>
      <c r="N2084" s="102">
        <f>EUR1Y!AY2083</f>
        <v>1.461349636720676E-2</v>
      </c>
      <c r="O2084" s="220" t="e">
        <f t="shared" si="131"/>
        <v>#VALUE!</v>
      </c>
    </row>
    <row r="2085" spans="1:15" x14ac:dyDescent="0.2">
      <c r="A2085" s="57" t="s">
        <v>44</v>
      </c>
      <c r="B2085" s="219">
        <f>_xll.qlInterestRateIndexFixingDate(IborIndex&amp;"6M",C2085,Trigger)</f>
        <v>53903</v>
      </c>
      <c r="C2085" s="219">
        <f>_xll.qlCalendarAdvance(Calendar,C2084,A2085,"f",,Trigger)</f>
        <v>53905</v>
      </c>
      <c r="D2085" s="102" t="e">
        <f>EUR1M!AP2084</f>
        <v>#VALUE!</v>
      </c>
      <c r="E2085" s="102">
        <f>EUR1M!AQ2084</f>
        <v>1.3957041074634802E-2</v>
      </c>
      <c r="F2085" s="220" t="e">
        <f t="shared" si="128"/>
        <v>#VALUE!</v>
      </c>
      <c r="G2085" s="102" t="e">
        <f>EUR3M!AX2084</f>
        <v>#VALUE!</v>
      </c>
      <c r="H2085" s="102">
        <f>EUR3M!AY2084</f>
        <v>1.4246499962397165E-2</v>
      </c>
      <c r="I2085" s="220" t="e">
        <f t="shared" si="129"/>
        <v>#VALUE!</v>
      </c>
      <c r="J2085" s="102" t="e">
        <f>EUR6M!AX2084</f>
        <v>#VALUE!</v>
      </c>
      <c r="K2085" s="102">
        <f>EUR6M!AY2084</f>
        <v>1.4061964583821895E-2</v>
      </c>
      <c r="L2085" s="220" t="e">
        <f t="shared" si="130"/>
        <v>#VALUE!</v>
      </c>
      <c r="M2085" s="102" t="e">
        <f>EUR1Y!AX2084</f>
        <v>#VALUE!</v>
      </c>
      <c r="N2085" s="102">
        <f>EUR1Y!AY2084</f>
        <v>1.4610614384870048E-2</v>
      </c>
      <c r="O2085" s="220" t="e">
        <f t="shared" si="131"/>
        <v>#VALUE!</v>
      </c>
    </row>
    <row r="2086" spans="1:15" x14ac:dyDescent="0.2">
      <c r="A2086" s="57" t="s">
        <v>44</v>
      </c>
      <c r="B2086" s="219">
        <f>_xll.qlInterestRateIndexFixingDate(IborIndex&amp;"6M",C2086,Trigger)</f>
        <v>53910</v>
      </c>
      <c r="C2086" s="219">
        <f>_xll.qlCalendarAdvance(Calendar,C2085,A2086,"f",,Trigger)</f>
        <v>53912</v>
      </c>
      <c r="D2086" s="102" t="e">
        <f>EUR1M!AP2085</f>
        <v>#VALUE!</v>
      </c>
      <c r="E2086" s="102">
        <f>EUR1M!AQ2085</f>
        <v>1.3954614705258417E-2</v>
      </c>
      <c r="F2086" s="220" t="e">
        <f t="shared" si="128"/>
        <v>#VALUE!</v>
      </c>
      <c r="G2086" s="102" t="e">
        <f>EUR3M!AX2085</f>
        <v>#VALUE!</v>
      </c>
      <c r="H2086" s="102">
        <f>EUR3M!AY2085</f>
        <v>1.4243839579618743E-2</v>
      </c>
      <c r="I2086" s="220" t="e">
        <f t="shared" si="129"/>
        <v>#VALUE!</v>
      </c>
      <c r="J2086" s="102" t="e">
        <f>EUR6M!AX2085</f>
        <v>#VALUE!</v>
      </c>
      <c r="K2086" s="102">
        <f>EUR6M!AY2085</f>
        <v>1.4059469064573692E-2</v>
      </c>
      <c r="L2086" s="220" t="e">
        <f t="shared" si="130"/>
        <v>#VALUE!</v>
      </c>
      <c r="M2086" s="102" t="e">
        <f>EUR1Y!AX2085</f>
        <v>#VALUE!</v>
      </c>
      <c r="N2086" s="102">
        <f>EUR1Y!AY2085</f>
        <v>1.4607722090933238E-2</v>
      </c>
      <c r="O2086" s="220" t="e">
        <f t="shared" si="131"/>
        <v>#VALUE!</v>
      </c>
    </row>
    <row r="2087" spans="1:15" x14ac:dyDescent="0.2">
      <c r="A2087" s="57" t="s">
        <v>44</v>
      </c>
      <c r="B2087" s="219">
        <f>_xll.qlInterestRateIndexFixingDate(IborIndex&amp;"6M",C2087,Trigger)</f>
        <v>53917</v>
      </c>
      <c r="C2087" s="219">
        <f>_xll.qlCalendarAdvance(Calendar,C2086,A2087,"f",,Trigger)</f>
        <v>53919</v>
      </c>
      <c r="D2087" s="102" t="e">
        <f>EUR1M!AP2086</f>
        <v>#VALUE!</v>
      </c>
      <c r="E2087" s="102">
        <f>EUR1M!AQ2086</f>
        <v>1.3952173749650453E-2</v>
      </c>
      <c r="F2087" s="220" t="e">
        <f t="shared" si="128"/>
        <v>#VALUE!</v>
      </c>
      <c r="G2087" s="102" t="e">
        <f>EUR3M!AX2086</f>
        <v>#VALUE!</v>
      </c>
      <c r="H2087" s="102">
        <f>EUR3M!AY2086</f>
        <v>1.4241167535914184E-2</v>
      </c>
      <c r="I2087" s="220" t="e">
        <f t="shared" si="129"/>
        <v>#VALUE!</v>
      </c>
      <c r="J2087" s="102" t="e">
        <f>EUR6M!AX2086</f>
        <v>#VALUE!</v>
      </c>
      <c r="K2087" s="102">
        <f>EUR6M!AY2086</f>
        <v>1.4056978638623879E-2</v>
      </c>
      <c r="L2087" s="220" t="e">
        <f t="shared" si="130"/>
        <v>#VALUE!</v>
      </c>
      <c r="M2087" s="102" t="e">
        <f>EUR1Y!AX2086</f>
        <v>#VALUE!</v>
      </c>
      <c r="N2087" s="102">
        <f>EUR1Y!AY2086</f>
        <v>1.4604819474737313E-2</v>
      </c>
      <c r="O2087" s="220" t="e">
        <f t="shared" si="131"/>
        <v>#VALUE!</v>
      </c>
    </row>
    <row r="2088" spans="1:15" x14ac:dyDescent="0.2">
      <c r="A2088" s="57" t="s">
        <v>44</v>
      </c>
      <c r="B2088" s="219">
        <f>_xll.qlInterestRateIndexFixingDate(IborIndex&amp;"6M",C2088,Trigger)</f>
        <v>53924</v>
      </c>
      <c r="C2088" s="219">
        <f>_xll.qlCalendarAdvance(Calendar,C2087,A2088,"f",,Trigger)</f>
        <v>53926</v>
      </c>
      <c r="D2088" s="102" t="e">
        <f>EUR1M!AP2087</f>
        <v>#VALUE!</v>
      </c>
      <c r="E2088" s="102">
        <f>EUR1M!AQ2087</f>
        <v>1.3949718189938757E-2</v>
      </c>
      <c r="F2088" s="220" t="e">
        <f t="shared" si="128"/>
        <v>#VALUE!</v>
      </c>
      <c r="G2088" s="102" t="e">
        <f>EUR3M!AX2087</f>
        <v>#VALUE!</v>
      </c>
      <c r="H2088" s="102">
        <f>EUR3M!AY2087</f>
        <v>1.4238483819604133E-2</v>
      </c>
      <c r="I2088" s="220" t="e">
        <f t="shared" si="129"/>
        <v>#VALUE!</v>
      </c>
      <c r="J2088" s="102" t="e">
        <f>EUR6M!AX2087</f>
        <v>#VALUE!</v>
      </c>
      <c r="K2088" s="102">
        <f>EUR6M!AY2087</f>
        <v>1.4054493330447664E-2</v>
      </c>
      <c r="L2088" s="220" t="e">
        <f t="shared" si="130"/>
        <v>#VALUE!</v>
      </c>
      <c r="M2088" s="102" t="e">
        <f>EUR1Y!AX2087</f>
        <v>#VALUE!</v>
      </c>
      <c r="N2088" s="102">
        <f>EUR1Y!AY2087</f>
        <v>1.4601906525623919E-2</v>
      </c>
      <c r="O2088" s="220" t="e">
        <f t="shared" si="131"/>
        <v>#VALUE!</v>
      </c>
    </row>
    <row r="2089" spans="1:15" x14ac:dyDescent="0.2">
      <c r="A2089" s="57" t="s">
        <v>44</v>
      </c>
      <c r="B2089" s="219">
        <f>_xll.qlInterestRateIndexFixingDate(IborIndex&amp;"6M",C2089,Trigger)</f>
        <v>53931</v>
      </c>
      <c r="C2089" s="219">
        <f>_xll.qlCalendarAdvance(Calendar,C2088,A2089,"f",,Trigger)</f>
        <v>53933</v>
      </c>
      <c r="D2089" s="102" t="e">
        <f>EUR1M!AP2088</f>
        <v>#VALUE!</v>
      </c>
      <c r="E2089" s="102">
        <f>EUR1M!AQ2088</f>
        <v>1.3947155624504326E-2</v>
      </c>
      <c r="F2089" s="220" t="e">
        <f t="shared" si="128"/>
        <v>#VALUE!</v>
      </c>
      <c r="G2089" s="102" t="e">
        <f>EUR3M!AX2088</f>
        <v>#VALUE!</v>
      </c>
      <c r="H2089" s="102">
        <f>EUR3M!AY2088</f>
        <v>1.4235788419004893E-2</v>
      </c>
      <c r="I2089" s="220" t="e">
        <f t="shared" si="129"/>
        <v>#VALUE!</v>
      </c>
      <c r="J2089" s="102" t="e">
        <f>EUR6M!AX2088</f>
        <v>#VALUE!</v>
      </c>
      <c r="K2089" s="102">
        <f>EUR6M!AY2088</f>
        <v>1.4051816744189403E-2</v>
      </c>
      <c r="L2089" s="220" t="e">
        <f t="shared" si="130"/>
        <v>#VALUE!</v>
      </c>
      <c r="M2089" s="102" t="e">
        <f>EUR1Y!AX2088</f>
        <v>#VALUE!</v>
      </c>
      <c r="N2089" s="102">
        <f>EUR1Y!AY2088</f>
        <v>1.4598983232933817E-2</v>
      </c>
      <c r="O2089" s="220" t="e">
        <f t="shared" si="131"/>
        <v>#VALUE!</v>
      </c>
    </row>
    <row r="2090" spans="1:15" x14ac:dyDescent="0.2">
      <c r="A2090" s="57" t="s">
        <v>44</v>
      </c>
      <c r="B2090" s="219">
        <f>_xll.qlInterestRateIndexFixingDate(IborIndex&amp;"6M",C2090,Trigger)</f>
        <v>53938</v>
      </c>
      <c r="C2090" s="219">
        <f>_xll.qlCalendarAdvance(Calendar,C2089,A2090,"f",,Trigger)</f>
        <v>53940</v>
      </c>
      <c r="D2090" s="102" t="e">
        <f>EUR1M!AP2089</f>
        <v>#VALUE!</v>
      </c>
      <c r="E2090" s="102">
        <f>EUR1M!AQ2089</f>
        <v>1.3944671946342524E-2</v>
      </c>
      <c r="F2090" s="220" t="e">
        <f t="shared" si="128"/>
        <v>#VALUE!</v>
      </c>
      <c r="G2090" s="102" t="e">
        <f>EUR3M!AX2089</f>
        <v>#VALUE!</v>
      </c>
      <c r="H2090" s="102">
        <f>EUR3M!AY2089</f>
        <v>1.4232995871170199E-2</v>
      </c>
      <c r="I2090" s="220" t="e">
        <f t="shared" si="129"/>
        <v>#VALUE!</v>
      </c>
      <c r="J2090" s="102" t="e">
        <f>EUR6M!AX2089</f>
        <v>#VALUE!</v>
      </c>
      <c r="K2090" s="102">
        <f>EUR6M!AY2089</f>
        <v>1.4049341182706124E-2</v>
      </c>
      <c r="L2090" s="220" t="e">
        <f t="shared" si="130"/>
        <v>#VALUE!</v>
      </c>
      <c r="M2090" s="102" t="e">
        <f>EUR1Y!AX2089</f>
        <v>#VALUE!</v>
      </c>
      <c r="N2090" s="102">
        <f>EUR1Y!AY2089</f>
        <v>1.4596049586010617E-2</v>
      </c>
      <c r="O2090" s="220" t="e">
        <f t="shared" si="131"/>
        <v>#VALUE!</v>
      </c>
    </row>
    <row r="2091" spans="1:15" x14ac:dyDescent="0.2">
      <c r="A2091" s="57" t="s">
        <v>44</v>
      </c>
      <c r="B2091" s="219">
        <f>_xll.qlInterestRateIndexFixingDate(IborIndex&amp;"6M",C2091,Trigger)</f>
        <v>53945</v>
      </c>
      <c r="C2091" s="219">
        <f>_xll.qlCalendarAdvance(Calendar,C2090,A2091,"f",,Trigger)</f>
        <v>53947</v>
      </c>
      <c r="D2091" s="102" t="e">
        <f>EUR1M!AP2090</f>
        <v>#VALUE!</v>
      </c>
      <c r="E2091" s="102">
        <f>EUR1M!AQ2090</f>
        <v>1.3942173612277564E-2</v>
      </c>
      <c r="F2091" s="220" t="e">
        <f t="shared" si="128"/>
        <v>#VALUE!</v>
      </c>
      <c r="G2091" s="102" t="e">
        <f>EUR3M!AX2090</f>
        <v>#VALUE!</v>
      </c>
      <c r="H2091" s="102">
        <f>EUR3M!AY2090</f>
        <v>1.4230278012676333E-2</v>
      </c>
      <c r="I2091" s="220" t="e">
        <f t="shared" si="129"/>
        <v>#VALUE!</v>
      </c>
      <c r="J2091" s="102" t="e">
        <f>EUR6M!AX2090</f>
        <v>#VALUE!</v>
      </c>
      <c r="K2091" s="102">
        <f>EUR6M!AY2090</f>
        <v>1.4046870808488847E-2</v>
      </c>
      <c r="L2091" s="220" t="e">
        <f t="shared" si="130"/>
        <v>#VALUE!</v>
      </c>
      <c r="M2091" s="102" t="e">
        <f>EUR1Y!AX2090</f>
        <v>#VALUE!</v>
      </c>
      <c r="N2091" s="102">
        <f>EUR1Y!AY2090</f>
        <v>1.4593105574195738E-2</v>
      </c>
      <c r="O2091" s="220" t="e">
        <f t="shared" si="131"/>
        <v>#VALUE!</v>
      </c>
    </row>
    <row r="2092" spans="1:15" x14ac:dyDescent="0.2">
      <c r="A2092" s="57" t="s">
        <v>44</v>
      </c>
      <c r="B2092" s="219">
        <f>_xll.qlInterestRateIndexFixingDate(IborIndex&amp;"6M",C2092,Trigger)</f>
        <v>53952</v>
      </c>
      <c r="C2092" s="219">
        <f>_xll.qlCalendarAdvance(Calendar,C2091,A2092,"f",,Trigger)</f>
        <v>53954</v>
      </c>
      <c r="D2092" s="102" t="e">
        <f>EUR1M!AP2091</f>
        <v>#VALUE!</v>
      </c>
      <c r="E2092" s="102">
        <f>EUR1M!AQ2091</f>
        <v>1.393966060443308E-2</v>
      </c>
      <c r="F2092" s="220" t="e">
        <f t="shared" si="128"/>
        <v>#VALUE!</v>
      </c>
      <c r="G2092" s="102" t="e">
        <f>EUR3M!AX2091</f>
        <v>#VALUE!</v>
      </c>
      <c r="H2092" s="102">
        <f>EUR3M!AY2091</f>
        <v>1.422754843613264E-2</v>
      </c>
      <c r="I2092" s="220" t="e">
        <f t="shared" si="129"/>
        <v>#VALUE!</v>
      </c>
      <c r="J2092" s="102" t="e">
        <f>EUR6M!AX2091</f>
        <v>#VALUE!</v>
      </c>
      <c r="K2092" s="102">
        <f>EUR6M!AY2091</f>
        <v>1.40444056460125E-2</v>
      </c>
      <c r="L2092" s="220" t="e">
        <f t="shared" si="130"/>
        <v>#VALUE!</v>
      </c>
      <c r="M2092" s="102" t="e">
        <f>EUR1Y!AX2091</f>
        <v>#VALUE!</v>
      </c>
      <c r="N2092" s="102">
        <f>EUR1Y!AY2091</f>
        <v>1.4590151186833007E-2</v>
      </c>
      <c r="O2092" s="220" t="e">
        <f t="shared" si="131"/>
        <v>#VALUE!</v>
      </c>
    </row>
    <row r="2093" spans="1:15" x14ac:dyDescent="0.2">
      <c r="A2093" s="57" t="s">
        <v>44</v>
      </c>
      <c r="B2093" s="219">
        <f>_xll.qlInterestRateIndexFixingDate(IborIndex&amp;"6M",C2093,Trigger)</f>
        <v>53959</v>
      </c>
      <c r="C2093" s="219">
        <f>_xll.qlCalendarAdvance(Calendar,C2092,A2093,"f",,Trigger)</f>
        <v>53961</v>
      </c>
      <c r="D2093" s="102" t="e">
        <f>EUR1M!AP2092</f>
        <v>#VALUE!</v>
      </c>
      <c r="E2093" s="102">
        <f>EUR1M!AQ2092</f>
        <v>1.3937220704175074E-2</v>
      </c>
      <c r="F2093" s="220" t="e">
        <f t="shared" si="128"/>
        <v>#VALUE!</v>
      </c>
      <c r="G2093" s="102" t="e">
        <f>EUR3M!AX2092</f>
        <v>#VALUE!</v>
      </c>
      <c r="H2093" s="102">
        <f>EUR3M!AY2092</f>
        <v>1.4224889740136809E-2</v>
      </c>
      <c r="I2093" s="220" t="e">
        <f t="shared" si="129"/>
        <v>#VALUE!</v>
      </c>
      <c r="J2093" s="102" t="e">
        <f>EUR6M!AX2092</f>
        <v>#VALUE!</v>
      </c>
      <c r="K2093" s="102">
        <f>EUR6M!AY2092</f>
        <v>1.4042045051055175E-2</v>
      </c>
      <c r="L2093" s="220" t="e">
        <f t="shared" si="130"/>
        <v>#VALUE!</v>
      </c>
      <c r="M2093" s="102" t="e">
        <f>EUR1Y!AX2092</f>
        <v>#VALUE!</v>
      </c>
      <c r="N2093" s="102">
        <f>EUR1Y!AY2092</f>
        <v>1.4587186413265812E-2</v>
      </c>
      <c r="O2093" s="220" t="e">
        <f t="shared" si="131"/>
        <v>#VALUE!</v>
      </c>
    </row>
    <row r="2094" spans="1:15" x14ac:dyDescent="0.2">
      <c r="A2094" s="57" t="s">
        <v>44</v>
      </c>
      <c r="B2094" s="219">
        <f>_xll.qlInterestRateIndexFixingDate(IborIndex&amp;"6M",C2094,Trigger)</f>
        <v>53966</v>
      </c>
      <c r="C2094" s="219">
        <f>_xll.qlCalendarAdvance(Calendar,C2093,A2094,"f",,Trigger)</f>
        <v>53968</v>
      </c>
      <c r="D2094" s="102" t="e">
        <f>EUR1M!AP2093</f>
        <v>#VALUE!</v>
      </c>
      <c r="E2094" s="102">
        <f>EUR1M!AQ2093</f>
        <v>1.3934677144466411E-2</v>
      </c>
      <c r="F2094" s="220" t="e">
        <f t="shared" si="128"/>
        <v>#VALUE!</v>
      </c>
      <c r="G2094" s="102" t="e">
        <f>EUR3M!AX2093</f>
        <v>#VALUE!</v>
      </c>
      <c r="H2094" s="102">
        <f>EUR3M!AY2093</f>
        <v>1.4222135742896987E-2</v>
      </c>
      <c r="I2094" s="220" t="e">
        <f t="shared" si="129"/>
        <v>#VALUE!</v>
      </c>
      <c r="J2094" s="102" t="e">
        <f>EUR6M!AX2093</f>
        <v>#VALUE!</v>
      </c>
      <c r="K2094" s="102">
        <f>EUR6M!AY2093</f>
        <v>1.4039590674395232E-2</v>
      </c>
      <c r="L2094" s="220" t="e">
        <f t="shared" si="130"/>
        <v>#VALUE!</v>
      </c>
      <c r="M2094" s="102" t="e">
        <f>EUR1Y!AX2093</f>
        <v>#VALUE!</v>
      </c>
      <c r="N2094" s="102">
        <f>EUR1Y!AY2093</f>
        <v>1.4584211242838195E-2</v>
      </c>
      <c r="O2094" s="220" t="e">
        <f t="shared" si="131"/>
        <v>#VALUE!</v>
      </c>
    </row>
    <row r="2095" spans="1:15" x14ac:dyDescent="0.2">
      <c r="A2095" s="57" t="s">
        <v>44</v>
      </c>
      <c r="B2095" s="219">
        <f>_xll.qlInterestRateIndexFixingDate(IborIndex&amp;"6M",C2095,Trigger)</f>
        <v>53973</v>
      </c>
      <c r="C2095" s="219">
        <f>_xll.qlCalendarAdvance(Calendar,C2094,A2095,"f",,Trigger)</f>
        <v>53975</v>
      </c>
      <c r="D2095" s="102" t="e">
        <f>EUR1M!AP2094</f>
        <v>#VALUE!</v>
      </c>
      <c r="E2095" s="102">
        <f>EUR1M!AQ2094</f>
        <v>1.3932118855533457E-2</v>
      </c>
      <c r="F2095" s="220" t="e">
        <f t="shared" si="128"/>
        <v>#VALUE!</v>
      </c>
      <c r="G2095" s="102" t="e">
        <f>EUR3M!AX2094</f>
        <v>#VALUE!</v>
      </c>
      <c r="H2095" s="102">
        <f>EUR3M!AY2094</f>
        <v>1.421936999129012E-2</v>
      </c>
      <c r="I2095" s="220" t="e">
        <f t="shared" si="129"/>
        <v>#VALUE!</v>
      </c>
      <c r="J2095" s="102" t="e">
        <f>EUR6M!AX2094</f>
        <v>#VALUE!</v>
      </c>
      <c r="K2095" s="102">
        <f>EUR6M!AY2094</f>
        <v>1.4037141584865149E-2</v>
      </c>
      <c r="L2095" s="220" t="e">
        <f t="shared" si="130"/>
        <v>#VALUE!</v>
      </c>
      <c r="M2095" s="102" t="e">
        <f>EUR1Y!AX2094</f>
        <v>#VALUE!</v>
      </c>
      <c r="N2095" s="102">
        <f>EUR1Y!AY2094</f>
        <v>1.4581225664894636E-2</v>
      </c>
      <c r="O2095" s="220" t="e">
        <f t="shared" si="131"/>
        <v>#VALUE!</v>
      </c>
    </row>
    <row r="2096" spans="1:15" x14ac:dyDescent="0.2">
      <c r="A2096" s="57" t="s">
        <v>44</v>
      </c>
      <c r="B2096" s="219">
        <f>_xll.qlInterestRateIndexFixingDate(IborIndex&amp;"6M",C2096,Trigger)</f>
        <v>53980</v>
      </c>
      <c r="C2096" s="219">
        <f>_xll.qlCalendarAdvance(Calendar,C2095,A2096,"f",,Trigger)</f>
        <v>53982</v>
      </c>
      <c r="D2096" s="102" t="e">
        <f>EUR1M!AP2095</f>
        <v>#VALUE!</v>
      </c>
      <c r="E2096" s="102">
        <f>EUR1M!AQ2095</f>
        <v>1.3929545819498897E-2</v>
      </c>
      <c r="F2096" s="220" t="e">
        <f t="shared" si="128"/>
        <v>#VALUE!</v>
      </c>
      <c r="G2096" s="102" t="e">
        <f>EUR3M!AX2095</f>
        <v>#VALUE!</v>
      </c>
      <c r="H2096" s="102">
        <f>EUR3M!AY2095</f>
        <v>1.4216592473634248E-2</v>
      </c>
      <c r="I2096" s="220" t="e">
        <f t="shared" si="129"/>
        <v>#VALUE!</v>
      </c>
      <c r="J2096" s="102" t="e">
        <f>EUR6M!AX2095</f>
        <v>#VALUE!</v>
      </c>
      <c r="K2096" s="102">
        <f>EUR6M!AY2095</f>
        <v>1.4034697806939337E-2</v>
      </c>
      <c r="L2096" s="220" t="e">
        <f t="shared" si="130"/>
        <v>#VALUE!</v>
      </c>
      <c r="M2096" s="102" t="e">
        <f>EUR1Y!AX2095</f>
        <v>#VALUE!</v>
      </c>
      <c r="N2096" s="102">
        <f>EUR1Y!AY2095</f>
        <v>1.4578229668779615E-2</v>
      </c>
      <c r="O2096" s="220" t="e">
        <f t="shared" si="131"/>
        <v>#VALUE!</v>
      </c>
    </row>
    <row r="2097" spans="1:15" x14ac:dyDescent="0.2">
      <c r="A2097" s="57" t="s">
        <v>44</v>
      </c>
      <c r="B2097" s="219">
        <f>_xll.qlInterestRateIndexFixingDate(IborIndex&amp;"6M",C2097,Trigger)</f>
        <v>53987</v>
      </c>
      <c r="C2097" s="219">
        <f>_xll.qlCalendarAdvance(Calendar,C2096,A2097,"f",,Trigger)</f>
        <v>53989</v>
      </c>
      <c r="D2097" s="102" t="e">
        <f>EUR1M!AP2096</f>
        <v>#VALUE!</v>
      </c>
      <c r="E2097" s="102">
        <f>EUR1M!AQ2096</f>
        <v>1.3926958018498314E-2</v>
      </c>
      <c r="F2097" s="220" t="e">
        <f t="shared" si="128"/>
        <v>#VALUE!</v>
      </c>
      <c r="G2097" s="102" t="e">
        <f>EUR3M!AX2096</f>
        <v>#VALUE!</v>
      </c>
      <c r="H2097" s="102">
        <f>EUR3M!AY2096</f>
        <v>1.4213803178250887E-2</v>
      </c>
      <c r="I2097" s="220" t="e">
        <f t="shared" si="129"/>
        <v>#VALUE!</v>
      </c>
      <c r="J2097" s="102" t="e">
        <f>EUR6M!AX2096</f>
        <v>#VALUE!</v>
      </c>
      <c r="K2097" s="102">
        <f>EUR6M!AY2096</f>
        <v>1.4032259365092644E-2</v>
      </c>
      <c r="L2097" s="220" t="e">
        <f t="shared" si="130"/>
        <v>#VALUE!</v>
      </c>
      <c r="M2097" s="102" t="e">
        <f>EUR1Y!AX2096</f>
        <v>#VALUE!</v>
      </c>
      <c r="N2097" s="102">
        <f>EUR1Y!AY2096</f>
        <v>1.4575223243839358E-2</v>
      </c>
      <c r="O2097" s="220" t="e">
        <f t="shared" si="131"/>
        <v>#VALUE!</v>
      </c>
    </row>
    <row r="2098" spans="1:15" x14ac:dyDescent="0.2">
      <c r="A2098" s="57" t="s">
        <v>44</v>
      </c>
      <c r="B2098" s="219">
        <f>_xll.qlInterestRateIndexFixingDate(IborIndex&amp;"6M",C2098,Trigger)</f>
        <v>53994</v>
      </c>
      <c r="C2098" s="219">
        <f>_xll.qlCalendarAdvance(Calendar,C2097,A2098,"f",,Trigger)</f>
        <v>53996</v>
      </c>
      <c r="D2098" s="102" t="e">
        <f>EUR1M!AP2097</f>
        <v>#VALUE!</v>
      </c>
      <c r="E2098" s="102">
        <f>EUR1M!AQ2097</f>
        <v>1.3924273407178056E-2</v>
      </c>
      <c r="F2098" s="220" t="e">
        <f t="shared" si="128"/>
        <v>#VALUE!</v>
      </c>
      <c r="G2098" s="102" t="e">
        <f>EUR3M!AX2097</f>
        <v>#VALUE!</v>
      </c>
      <c r="H2098" s="102">
        <f>EUR3M!AY2097</f>
        <v>1.4211002093458077E-2</v>
      </c>
      <c r="I2098" s="220" t="e">
        <f t="shared" si="129"/>
        <v>#VALUE!</v>
      </c>
      <c r="J2098" s="102" t="e">
        <f>EUR6M!AX2097</f>
        <v>#VALUE!</v>
      </c>
      <c r="K2098" s="102">
        <f>EUR6M!AY2097</f>
        <v>1.4029725488207086E-2</v>
      </c>
      <c r="L2098" s="220" t="e">
        <f t="shared" si="130"/>
        <v>#VALUE!</v>
      </c>
      <c r="M2098" s="102" t="e">
        <f>EUR1Y!AX2097</f>
        <v>#VALUE!</v>
      </c>
      <c r="N2098" s="102">
        <f>EUR1Y!AY2097</f>
        <v>1.4572206379419221E-2</v>
      </c>
      <c r="O2098" s="220" t="e">
        <f t="shared" si="131"/>
        <v>#VALUE!</v>
      </c>
    </row>
    <row r="2099" spans="1:15" x14ac:dyDescent="0.2">
      <c r="A2099" s="57" t="s">
        <v>44</v>
      </c>
      <c r="B2099" s="219">
        <f>_xll.qlInterestRateIndexFixingDate(IborIndex&amp;"6M",C2099,Trigger)</f>
        <v>54001</v>
      </c>
      <c r="C2099" s="219">
        <f>_xll.qlCalendarAdvance(Calendar,C2098,A2099,"f",,Trigger)</f>
        <v>54003</v>
      </c>
      <c r="D2099" s="102" t="e">
        <f>EUR1M!AP2098</f>
        <v>#VALUE!</v>
      </c>
      <c r="E2099" s="102">
        <f>EUR1M!AQ2098</f>
        <v>1.3921657182447866E-2</v>
      </c>
      <c r="F2099" s="220" t="e">
        <f t="shared" si="128"/>
        <v>#VALUE!</v>
      </c>
      <c r="G2099" s="102" t="e">
        <f>EUR3M!AX2098</f>
        <v>#VALUE!</v>
      </c>
      <c r="H2099" s="102">
        <f>EUR3M!AY2098</f>
        <v>1.4208189207579073E-2</v>
      </c>
      <c r="I2099" s="220" t="e">
        <f t="shared" si="129"/>
        <v>#VALUE!</v>
      </c>
      <c r="J2099" s="102" t="e">
        <f>EUR6M!AX2098</f>
        <v>#VALUE!</v>
      </c>
      <c r="K2099" s="102">
        <f>EUR6M!AY2098</f>
        <v>1.4027297493165582E-2</v>
      </c>
      <c r="L2099" s="220" t="e">
        <f t="shared" si="130"/>
        <v>#VALUE!</v>
      </c>
      <c r="M2099" s="102" t="e">
        <f>EUR1Y!AX2098</f>
        <v>#VALUE!</v>
      </c>
      <c r="N2099" s="102">
        <f>EUR1Y!AY2098</f>
        <v>1.4569179064865646E-2</v>
      </c>
      <c r="O2099" s="220" t="e">
        <f t="shared" si="131"/>
        <v>#VALUE!</v>
      </c>
    </row>
    <row r="2100" spans="1:15" x14ac:dyDescent="0.2">
      <c r="A2100" s="57" t="s">
        <v>44</v>
      </c>
      <c r="B2100" s="219">
        <f>_xll.qlInterestRateIndexFixingDate(IborIndex&amp;"6M",C2100,Trigger)</f>
        <v>54008</v>
      </c>
      <c r="C2100" s="219">
        <f>_xll.qlCalendarAdvance(Calendar,C2099,A2100,"f",,Trigger)</f>
        <v>54010</v>
      </c>
      <c r="D2100" s="102" t="e">
        <f>EUR1M!AP2099</f>
        <v>#VALUE!</v>
      </c>
      <c r="E2100" s="102">
        <f>EUR1M!AQ2099</f>
        <v>1.3919026140956525E-2</v>
      </c>
      <c r="F2100" s="220" t="e">
        <f t="shared" si="128"/>
        <v>#VALUE!</v>
      </c>
      <c r="G2100" s="102" t="e">
        <f>EUR3M!AX2099</f>
        <v>#VALUE!</v>
      </c>
      <c r="H2100" s="102">
        <f>EUR3M!AY2099</f>
        <v>1.4205364508934519E-2</v>
      </c>
      <c r="I2100" s="220" t="e">
        <f t="shared" si="129"/>
        <v>#VALUE!</v>
      </c>
      <c r="J2100" s="102" t="e">
        <f>EUR6M!AX2099</f>
        <v>#VALUE!</v>
      </c>
      <c r="K2100" s="102">
        <f>EUR6M!AY2099</f>
        <v>1.4024874905649933E-2</v>
      </c>
      <c r="L2100" s="220" t="e">
        <f t="shared" si="130"/>
        <v>#VALUE!</v>
      </c>
      <c r="M2100" s="102" t="e">
        <f>EUR1Y!AX2099</f>
        <v>#VALUE!</v>
      </c>
      <c r="N2100" s="102">
        <f>EUR1Y!AY2099</f>
        <v>1.456614128952508E-2</v>
      </c>
      <c r="O2100" s="220" t="e">
        <f t="shared" si="131"/>
        <v>#VALUE!</v>
      </c>
    </row>
    <row r="2101" spans="1:15" x14ac:dyDescent="0.2">
      <c r="A2101" s="57" t="s">
        <v>44</v>
      </c>
      <c r="B2101" s="219">
        <f>_xll.qlInterestRateIndexFixingDate(IborIndex&amp;"6M",C2101,Trigger)</f>
        <v>54015</v>
      </c>
      <c r="C2101" s="219">
        <f>_xll.qlCalendarAdvance(Calendar,C2100,A2101,"f",,Trigger)</f>
        <v>54017</v>
      </c>
      <c r="D2101" s="102" t="e">
        <f>EUR1M!AP2100</f>
        <v>#VALUE!</v>
      </c>
      <c r="E2101" s="102">
        <f>EUR1M!AQ2100</f>
        <v>1.3916537240785398E-2</v>
      </c>
      <c r="F2101" s="220" t="e">
        <f t="shared" si="128"/>
        <v>#VALUE!</v>
      </c>
      <c r="G2101" s="102" t="e">
        <f>EUR3M!AX2100</f>
        <v>#VALUE!</v>
      </c>
      <c r="H2101" s="102">
        <f>EUR3M!AY2100</f>
        <v>1.4202527985844196E-2</v>
      </c>
      <c r="I2101" s="220" t="e">
        <f t="shared" si="129"/>
        <v>#VALUE!</v>
      </c>
      <c r="J2101" s="102" t="e">
        <f>EUR6M!AX2100</f>
        <v>#VALUE!</v>
      </c>
      <c r="K2101" s="102">
        <f>EUR6M!AY2100</f>
        <v>1.4022457750133312E-2</v>
      </c>
      <c r="L2101" s="220" t="e">
        <f t="shared" si="130"/>
        <v>#VALUE!</v>
      </c>
      <c r="M2101" s="102" t="e">
        <f>EUR1Y!AX2100</f>
        <v>#VALUE!</v>
      </c>
      <c r="N2101" s="102">
        <f>EUR1Y!AY2100</f>
        <v>1.4563093042745282E-2</v>
      </c>
      <c r="O2101" s="220" t="e">
        <f t="shared" si="131"/>
        <v>#VALUE!</v>
      </c>
    </row>
    <row r="2102" spans="1:15" x14ac:dyDescent="0.2">
      <c r="A2102" s="57" t="s">
        <v>44</v>
      </c>
      <c r="B2102" s="219">
        <f>_xll.qlInterestRateIndexFixingDate(IborIndex&amp;"6M",C2102,Trigger)</f>
        <v>54022</v>
      </c>
      <c r="C2102" s="219">
        <f>_xll.qlCalendarAdvance(Calendar,C2101,A2102,"f",,Trigger)</f>
        <v>54024</v>
      </c>
      <c r="D2102" s="102" t="e">
        <f>EUR1M!AP2101</f>
        <v>#VALUE!</v>
      </c>
      <c r="E2102" s="102">
        <f>EUR1M!AQ2101</f>
        <v>1.3913796913327463E-2</v>
      </c>
      <c r="F2102" s="220" t="e">
        <f t="shared" si="128"/>
        <v>#VALUE!</v>
      </c>
      <c r="G2102" s="102" t="e">
        <f>EUR3M!AX2101</f>
        <v>#VALUE!</v>
      </c>
      <c r="H2102" s="102">
        <f>EUR3M!AY2101</f>
        <v>1.4199679626629618E-2</v>
      </c>
      <c r="I2102" s="220" t="e">
        <f t="shared" si="129"/>
        <v>#VALUE!</v>
      </c>
      <c r="J2102" s="102" t="e">
        <f>EUR6M!AX2101</f>
        <v>#VALUE!</v>
      </c>
      <c r="K2102" s="102">
        <f>EUR6M!AY2101</f>
        <v>1.4020148053627663E-2</v>
      </c>
      <c r="L2102" s="220" t="e">
        <f t="shared" si="130"/>
        <v>#VALUE!</v>
      </c>
      <c r="M2102" s="102" t="e">
        <f>EUR1Y!AX2101</f>
        <v>#VALUE!</v>
      </c>
      <c r="N2102" s="102">
        <f>EUR1Y!AY2101</f>
        <v>1.4560034313873347E-2</v>
      </c>
      <c r="O2102" s="220" t="e">
        <f t="shared" si="131"/>
        <v>#VALUE!</v>
      </c>
    </row>
    <row r="2103" spans="1:15" x14ac:dyDescent="0.2">
      <c r="A2103" s="57" t="s">
        <v>44</v>
      </c>
      <c r="B2103" s="219">
        <f>_xll.qlInterestRateIndexFixingDate(IborIndex&amp;"6M",C2103,Trigger)</f>
        <v>54029</v>
      </c>
      <c r="C2103" s="219">
        <f>_xll.qlCalendarAdvance(Calendar,C2102,A2103,"f",,Trigger)</f>
        <v>54031</v>
      </c>
      <c r="D2103" s="102" t="e">
        <f>EUR1M!AP2102</f>
        <v>#VALUE!</v>
      </c>
      <c r="E2103" s="102">
        <f>EUR1M!AQ2102</f>
        <v>1.3911120147148431E-2</v>
      </c>
      <c r="F2103" s="220" t="e">
        <f t="shared" si="128"/>
        <v>#VALUE!</v>
      </c>
      <c r="G2103" s="102" t="e">
        <f>EUR3M!AX2102</f>
        <v>#VALUE!</v>
      </c>
      <c r="H2103" s="102">
        <f>EUR3M!AY2102</f>
        <v>1.4196746362297797E-2</v>
      </c>
      <c r="I2103" s="220" t="e">
        <f t="shared" si="129"/>
        <v>#VALUE!</v>
      </c>
      <c r="J2103" s="102" t="e">
        <f>EUR6M!AX2102</f>
        <v>#VALUE!</v>
      </c>
      <c r="K2103" s="102">
        <f>EUR6M!AY2102</f>
        <v>1.4017742142203915E-2</v>
      </c>
      <c r="L2103" s="220" t="e">
        <f t="shared" si="130"/>
        <v>#VALUE!</v>
      </c>
      <c r="M2103" s="102" t="e">
        <f>EUR1Y!AX2102</f>
        <v>#VALUE!</v>
      </c>
      <c r="N2103" s="102">
        <f>EUR1Y!AY2102</f>
        <v>1.4556965092257691E-2</v>
      </c>
      <c r="O2103" s="220" t="e">
        <f t="shared" si="131"/>
        <v>#VALUE!</v>
      </c>
    </row>
    <row r="2104" spans="1:15" x14ac:dyDescent="0.2">
      <c r="A2104" s="57" t="s">
        <v>44</v>
      </c>
      <c r="B2104" s="219">
        <f>_xll.qlInterestRateIndexFixingDate(IborIndex&amp;"6M",C2104,Trigger)</f>
        <v>54036</v>
      </c>
      <c r="C2104" s="219">
        <f>_xll.qlCalendarAdvance(Calendar,C2103,A2104,"f",,Trigger)</f>
        <v>54038</v>
      </c>
      <c r="D2104" s="102" t="e">
        <f>EUR1M!AP2103</f>
        <v>#VALUE!</v>
      </c>
      <c r="E2104" s="102">
        <f>EUR1M!AQ2103</f>
        <v>1.3908428490885394E-2</v>
      </c>
      <c r="F2104" s="220" t="e">
        <f t="shared" si="128"/>
        <v>#VALUE!</v>
      </c>
      <c r="G2104" s="102" t="e">
        <f>EUR3M!AX2103</f>
        <v>#VALUE!</v>
      </c>
      <c r="H2104" s="102">
        <f>EUR3M!AY2103</f>
        <v>1.419387525812405E-2</v>
      </c>
      <c r="I2104" s="220" t="e">
        <f t="shared" si="129"/>
        <v>#VALUE!</v>
      </c>
      <c r="J2104" s="102" t="e">
        <f>EUR6M!AX2103</f>
        <v>#VALUE!</v>
      </c>
      <c r="K2104" s="102">
        <f>EUR6M!AY2103</f>
        <v>1.4015341738175801E-2</v>
      </c>
      <c r="L2104" s="220" t="e">
        <f t="shared" si="130"/>
        <v>#VALUE!</v>
      </c>
      <c r="M2104" s="102" t="e">
        <f>EUR1Y!AX2103</f>
        <v>#VALUE!</v>
      </c>
      <c r="N2104" s="102">
        <f>EUR1Y!AY2103</f>
        <v>1.455388536724694E-2</v>
      </c>
      <c r="O2104" s="220" t="e">
        <f t="shared" si="131"/>
        <v>#VALUE!</v>
      </c>
    </row>
    <row r="2105" spans="1:15" x14ac:dyDescent="0.2">
      <c r="A2105" s="57" t="s">
        <v>44</v>
      </c>
      <c r="B2105" s="219">
        <f>_xll.qlInterestRateIndexFixingDate(IborIndex&amp;"6M",C2105,Trigger)</f>
        <v>54043</v>
      </c>
      <c r="C2105" s="219">
        <f>_xll.qlCalendarAdvance(Calendar,C2104,A2105,"f",,Trigger)</f>
        <v>54045</v>
      </c>
      <c r="D2105" s="102" t="e">
        <f>EUR1M!AP2104</f>
        <v>#VALUE!</v>
      </c>
      <c r="E2105" s="102">
        <f>EUR1M!AQ2104</f>
        <v>1.3905721926663617E-2</v>
      </c>
      <c r="F2105" s="220" t="e">
        <f t="shared" si="128"/>
        <v>#VALUE!</v>
      </c>
      <c r="G2105" s="102" t="e">
        <f>EUR3M!AX2104</f>
        <v>#VALUE!</v>
      </c>
      <c r="H2105" s="102">
        <f>EUR3M!AY2104</f>
        <v>1.4190992284065885E-2</v>
      </c>
      <c r="I2105" s="220" t="e">
        <f t="shared" si="129"/>
        <v>#VALUE!</v>
      </c>
      <c r="J2105" s="102" t="e">
        <f>EUR6M!AX2104</f>
        <v>#VALUE!</v>
      </c>
      <c r="K2105" s="102">
        <f>EUR6M!AY2104</f>
        <v>1.4012946866015544E-2</v>
      </c>
      <c r="L2105" s="220" t="e">
        <f t="shared" si="130"/>
        <v>#VALUE!</v>
      </c>
      <c r="M2105" s="102" t="e">
        <f>EUR1Y!AX2104</f>
        <v>#VALUE!</v>
      </c>
      <c r="N2105" s="102">
        <f>EUR1Y!AY2104</f>
        <v>1.455079512819038E-2</v>
      </c>
      <c r="O2105" s="220" t="e">
        <f t="shared" si="131"/>
        <v>#VALUE!</v>
      </c>
    </row>
    <row r="2106" spans="1:15" x14ac:dyDescent="0.2">
      <c r="A2106" s="57" t="s">
        <v>44</v>
      </c>
      <c r="B2106" s="219">
        <f>_xll.qlInterestRateIndexFixingDate(IborIndex&amp;"6M",C2106,Trigger)</f>
        <v>54049</v>
      </c>
      <c r="C2106" s="219">
        <f>_xll.qlCalendarAdvance(Calendar,C2105,A2106,"f",,Trigger)</f>
        <v>54053</v>
      </c>
      <c r="D2106" s="102" t="e">
        <f>EUR1M!AP2105</f>
        <v>#VALUE!</v>
      </c>
      <c r="E2106" s="102">
        <f>EUR1M!AQ2105</f>
        <v>1.3902610432837154E-2</v>
      </c>
      <c r="F2106" s="220" t="e">
        <f t="shared" si="128"/>
        <v>#VALUE!</v>
      </c>
      <c r="G2106" s="102" t="e">
        <f>EUR3M!AX2105</f>
        <v>#VALUE!</v>
      </c>
      <c r="H2106" s="102">
        <f>EUR3M!AY2105</f>
        <v>1.4187682907042917E-2</v>
      </c>
      <c r="I2106" s="220" t="e">
        <f t="shared" si="129"/>
        <v>#VALUE!</v>
      </c>
      <c r="J2106" s="102" t="e">
        <f>EUR6M!AX2105</f>
        <v>#VALUE!</v>
      </c>
      <c r="K2106" s="102">
        <f>EUR6M!AY2105</f>
        <v>1.4010113388437837E-2</v>
      </c>
      <c r="L2106" s="220" t="e">
        <f t="shared" si="130"/>
        <v>#VALUE!</v>
      </c>
      <c r="M2106" s="102" t="e">
        <f>EUR1Y!AX2105</f>
        <v>#VALUE!</v>
      </c>
      <c r="N2106" s="102">
        <f>EUR1Y!AY2105</f>
        <v>1.4547250538406506E-2</v>
      </c>
      <c r="O2106" s="220" t="e">
        <f t="shared" si="131"/>
        <v>#VALUE!</v>
      </c>
    </row>
    <row r="2107" spans="1:15" x14ac:dyDescent="0.2">
      <c r="A2107" s="57" t="s">
        <v>44</v>
      </c>
      <c r="B2107" s="219">
        <f>_xll.qlInterestRateIndexFixingDate(IborIndex&amp;"6M",C2107,Trigger)</f>
        <v>54057</v>
      </c>
      <c r="C2107" s="219">
        <f>_xll.qlCalendarAdvance(Calendar,C2106,A2107,"f",,Trigger)</f>
        <v>54060</v>
      </c>
      <c r="D2107" s="102" t="e">
        <f>EUR1M!AP2106</f>
        <v>#VALUE!</v>
      </c>
      <c r="E2107" s="102">
        <f>EUR1M!AQ2106</f>
        <v>1.3899871862800606E-2</v>
      </c>
      <c r="F2107" s="220" t="e">
        <f t="shared" si="128"/>
        <v>#VALUE!</v>
      </c>
      <c r="G2107" s="102" t="e">
        <f>EUR3M!AX2106</f>
        <v>#VALUE!</v>
      </c>
      <c r="H2107" s="102">
        <f>EUR3M!AY2106</f>
        <v>1.4185050164126802E-2</v>
      </c>
      <c r="I2107" s="220" t="e">
        <f t="shared" si="129"/>
        <v>#VALUE!</v>
      </c>
      <c r="J2107" s="102" t="e">
        <f>EUR6M!AX2106</f>
        <v>#VALUE!</v>
      </c>
      <c r="K2107" s="102">
        <f>EUR6M!AY2106</f>
        <v>1.4007730137816369E-2</v>
      </c>
      <c r="L2107" s="220" t="e">
        <f t="shared" si="130"/>
        <v>#VALUE!</v>
      </c>
      <c r="M2107" s="102" t="e">
        <f>EUR1Y!AX2106</f>
        <v>#VALUE!</v>
      </c>
      <c r="N2107" s="102">
        <f>EUR1Y!AY2106</f>
        <v>1.4544137733387733E-2</v>
      </c>
      <c r="O2107" s="220" t="e">
        <f t="shared" si="131"/>
        <v>#VALUE!</v>
      </c>
    </row>
    <row r="2108" spans="1:15" x14ac:dyDescent="0.2">
      <c r="A2108" s="57" t="s">
        <v>44</v>
      </c>
      <c r="B2108" s="219">
        <f>_xll.qlInterestRateIndexFixingDate(IborIndex&amp;"6M",C2108,Trigger)</f>
        <v>54065</v>
      </c>
      <c r="C2108" s="219">
        <f>_xll.qlCalendarAdvance(Calendar,C2107,A2108,"f",,Trigger)</f>
        <v>54067</v>
      </c>
      <c r="D2108" s="102" t="e">
        <f>EUR1M!AP2107</f>
        <v>#VALUE!</v>
      </c>
      <c r="E2108" s="102">
        <f>EUR1M!AQ2107</f>
        <v>1.3897118328636056E-2</v>
      </c>
      <c r="F2108" s="220" t="e">
        <f t="shared" si="128"/>
        <v>#VALUE!</v>
      </c>
      <c r="G2108" s="102" t="e">
        <f>EUR3M!AX2107</f>
        <v>#VALUE!</v>
      </c>
      <c r="H2108" s="102">
        <f>EUR3M!AY2107</f>
        <v>1.4181854102773778E-2</v>
      </c>
      <c r="I2108" s="220" t="e">
        <f t="shared" si="129"/>
        <v>#VALUE!</v>
      </c>
      <c r="J2108" s="102" t="e">
        <f>EUR6M!AX2107</f>
        <v>#VALUE!</v>
      </c>
      <c r="K2108" s="102">
        <f>EUR6M!AY2107</f>
        <v>1.4005352493999155E-2</v>
      </c>
      <c r="L2108" s="220" t="e">
        <f t="shared" si="130"/>
        <v>#VALUE!</v>
      </c>
      <c r="M2108" s="102" t="e">
        <f>EUR1Y!AX2107</f>
        <v>#VALUE!</v>
      </c>
      <c r="N2108" s="102">
        <f>EUR1Y!AY2107</f>
        <v>1.4541014380851565E-2</v>
      </c>
      <c r="O2108" s="220" t="e">
        <f t="shared" si="131"/>
        <v>#VALUE!</v>
      </c>
    </row>
    <row r="2109" spans="1:15" x14ac:dyDescent="0.2">
      <c r="A2109" s="57" t="s">
        <v>44</v>
      </c>
      <c r="B2109" s="219">
        <f>_xll.qlInterestRateIndexFixingDate(IborIndex&amp;"6M",C2109,Trigger)</f>
        <v>54072</v>
      </c>
      <c r="C2109" s="219">
        <f>_xll.qlCalendarAdvance(Calendar,C2108,A2109,"f",,Trigger)</f>
        <v>54074</v>
      </c>
      <c r="D2109" s="102" t="e">
        <f>EUR1M!AP2108</f>
        <v>#VALUE!</v>
      </c>
      <c r="E2109" s="102">
        <f>EUR1M!AQ2108</f>
        <v>1.3894349812468771E-2</v>
      </c>
      <c r="F2109" s="220" t="e">
        <f t="shared" si="128"/>
        <v>#VALUE!</v>
      </c>
      <c r="G2109" s="102" t="e">
        <f>EUR3M!AX2108</f>
        <v>#VALUE!</v>
      </c>
      <c r="H2109" s="102">
        <f>EUR3M!AY2108</f>
        <v>1.4178921829083984E-2</v>
      </c>
      <c r="I2109" s="220" t="e">
        <f t="shared" si="129"/>
        <v>#VALUE!</v>
      </c>
      <c r="J2109" s="102" t="e">
        <f>EUR6M!AX2108</f>
        <v>#VALUE!</v>
      </c>
      <c r="K2109" s="102">
        <f>EUR6M!AY2108</f>
        <v>1.4002980481457164E-2</v>
      </c>
      <c r="L2109" s="220" t="e">
        <f t="shared" si="130"/>
        <v>#VALUE!</v>
      </c>
      <c r="M2109" s="102" t="e">
        <f>EUR1Y!AX2108</f>
        <v>#VALUE!</v>
      </c>
      <c r="N2109" s="102">
        <f>EUR1Y!AY2108</f>
        <v>1.4537880470148817E-2</v>
      </c>
      <c r="O2109" s="220" t="e">
        <f t="shared" si="131"/>
        <v>#VALUE!</v>
      </c>
    </row>
    <row r="2110" spans="1:15" x14ac:dyDescent="0.2">
      <c r="A2110" s="57" t="s">
        <v>44</v>
      </c>
      <c r="B2110" s="219">
        <f>_xll.qlInterestRateIndexFixingDate(IborIndex&amp;"6M",C2110,Trigger)</f>
        <v>54079</v>
      </c>
      <c r="C2110" s="219">
        <f>_xll.qlCalendarAdvance(Calendar,C2109,A2110,"f",,Trigger)</f>
        <v>54081</v>
      </c>
      <c r="D2110" s="102" t="e">
        <f>EUR1M!AP2109</f>
        <v>#VALUE!</v>
      </c>
      <c r="E2110" s="102">
        <f>EUR1M!AQ2109</f>
        <v>1.3891566296424017E-2</v>
      </c>
      <c r="F2110" s="220" t="e">
        <f t="shared" si="128"/>
        <v>#VALUE!</v>
      </c>
      <c r="G2110" s="102" t="e">
        <f>EUR3M!AX2109</f>
        <v>#VALUE!</v>
      </c>
      <c r="H2110" s="102">
        <f>EUR3M!AY2109</f>
        <v>1.4175977625454078E-2</v>
      </c>
      <c r="I2110" s="220" t="e">
        <f t="shared" si="129"/>
        <v>#VALUE!</v>
      </c>
      <c r="J2110" s="102" t="e">
        <f>EUR6M!AX2109</f>
        <v>#VALUE!</v>
      </c>
      <c r="K2110" s="102">
        <f>EUR6M!AY2109</f>
        <v>1.4000614124663573E-2</v>
      </c>
      <c r="L2110" s="220" t="e">
        <f t="shared" si="130"/>
        <v>#VALUE!</v>
      </c>
      <c r="M2110" s="102" t="e">
        <f>EUR1Y!AX2109</f>
        <v>#VALUE!</v>
      </c>
      <c r="N2110" s="102">
        <f>EUR1Y!AY2109</f>
        <v>1.4534735990631391E-2</v>
      </c>
      <c r="O2110" s="220" t="e">
        <f t="shared" si="131"/>
        <v>#VALUE!</v>
      </c>
    </row>
    <row r="2111" spans="1:15" x14ac:dyDescent="0.2">
      <c r="A2111" s="57" t="s">
        <v>44</v>
      </c>
      <c r="B2111" s="219">
        <f>_xll.qlInterestRateIndexFixingDate(IborIndex&amp;"6M",C2111,Trigger)</f>
        <v>54086</v>
      </c>
      <c r="C2111" s="219">
        <f>_xll.qlCalendarAdvance(Calendar,C2110,A2111,"f",,Trigger)</f>
        <v>54088</v>
      </c>
      <c r="D2111" s="102" t="e">
        <f>EUR1M!AP2110</f>
        <v>#VALUE!</v>
      </c>
      <c r="E2111" s="102">
        <f>EUR1M!AQ2110</f>
        <v>1.3888634376177319E-2</v>
      </c>
      <c r="F2111" s="220" t="e">
        <f t="shared" si="128"/>
        <v>#VALUE!</v>
      </c>
      <c r="G2111" s="102" t="e">
        <f>EUR3M!AX2110</f>
        <v>#VALUE!</v>
      </c>
      <c r="H2111" s="102">
        <f>EUR3M!AY2110</f>
        <v>1.4172956205104725E-2</v>
      </c>
      <c r="I2111" s="220" t="e">
        <f t="shared" si="129"/>
        <v>#VALUE!</v>
      </c>
      <c r="J2111" s="102" t="e">
        <f>EUR6M!AX2110</f>
        <v>#VALUE!</v>
      </c>
      <c r="K2111" s="102">
        <f>EUR6M!AY2110</f>
        <v>1.3998253448089791E-2</v>
      </c>
      <c r="L2111" s="220" t="e">
        <f t="shared" si="130"/>
        <v>#VALUE!</v>
      </c>
      <c r="M2111" s="102" t="e">
        <f>EUR1Y!AX2110</f>
        <v>#VALUE!</v>
      </c>
      <c r="N2111" s="102">
        <f>EUR1Y!AY2110</f>
        <v>1.4531580931650759E-2</v>
      </c>
      <c r="O2111" s="220" t="e">
        <f t="shared" si="131"/>
        <v>#VALUE!</v>
      </c>
    </row>
    <row r="2112" spans="1:15" x14ac:dyDescent="0.2">
      <c r="A2112" s="57" t="s">
        <v>44</v>
      </c>
      <c r="B2112" s="219">
        <f>_xll.qlInterestRateIndexFixingDate(IborIndex&amp;"6M",C2112,Trigger)</f>
        <v>54093</v>
      </c>
      <c r="C2112" s="219">
        <f>_xll.qlCalendarAdvance(Calendar,C2111,A2112,"f",,Trigger)</f>
        <v>54095</v>
      </c>
      <c r="D2112" s="102" t="e">
        <f>EUR1M!AP2111</f>
        <v>#VALUE!</v>
      </c>
      <c r="E2112" s="102">
        <f>EUR1M!AQ2111</f>
        <v>1.3885823174401127E-2</v>
      </c>
      <c r="F2112" s="220" t="e">
        <f t="shared" si="128"/>
        <v>#VALUE!</v>
      </c>
      <c r="G2112" s="102" t="e">
        <f>EUR3M!AX2111</f>
        <v>#VALUE!</v>
      </c>
      <c r="H2112" s="102">
        <f>EUR3M!AY2111</f>
        <v>1.4169989079155343E-2</v>
      </c>
      <c r="I2112" s="220" t="e">
        <f t="shared" si="129"/>
        <v>#VALUE!</v>
      </c>
      <c r="J2112" s="102" t="e">
        <f>EUR6M!AX2111</f>
        <v>#VALUE!</v>
      </c>
      <c r="K2112" s="102">
        <f>EUR6M!AY2111</f>
        <v>1.3995898476208114E-2</v>
      </c>
      <c r="L2112" s="220" t="e">
        <f t="shared" si="130"/>
        <v>#VALUE!</v>
      </c>
      <c r="M2112" s="102" t="e">
        <f>EUR1Y!AX2111</f>
        <v>#VALUE!</v>
      </c>
      <c r="N2112" s="102">
        <f>EUR1Y!AY2111</f>
        <v>1.452841528255948E-2</v>
      </c>
      <c r="O2112" s="220" t="e">
        <f t="shared" si="131"/>
        <v>#VALUE!</v>
      </c>
    </row>
    <row r="2113" spans="1:15" x14ac:dyDescent="0.2">
      <c r="A2113" s="57" t="s">
        <v>44</v>
      </c>
      <c r="B2113" s="219">
        <f>_xll.qlInterestRateIndexFixingDate(IborIndex&amp;"6M",C2113,Trigger)</f>
        <v>54100</v>
      </c>
      <c r="C2113" s="219">
        <f>_xll.qlCalendarAdvance(Calendar,C2112,A2113,"f",,Trigger)</f>
        <v>54102</v>
      </c>
      <c r="D2113" s="102" t="e">
        <f>EUR1M!AP2112</f>
        <v>#VALUE!</v>
      </c>
      <c r="E2113" s="102">
        <f>EUR1M!AQ2112</f>
        <v>1.3882996922801477E-2</v>
      </c>
      <c r="F2113" s="220" t="e">
        <f t="shared" si="128"/>
        <v>#VALUE!</v>
      </c>
      <c r="G2113" s="102" t="e">
        <f>EUR3M!AX2112</f>
        <v>#VALUE!</v>
      </c>
      <c r="H2113" s="102">
        <f>EUR3M!AY2112</f>
        <v>1.4167009989513701E-2</v>
      </c>
      <c r="I2113" s="220" t="e">
        <f t="shared" si="129"/>
        <v>#VALUE!</v>
      </c>
      <c r="J2113" s="102" t="e">
        <f>EUR6M!AX2112</f>
        <v>#VALUE!</v>
      </c>
      <c r="K2113" s="102">
        <f>EUR6M!AY2112</f>
        <v>1.3993549233490393E-2</v>
      </c>
      <c r="L2113" s="220" t="e">
        <f t="shared" si="130"/>
        <v>#VALUE!</v>
      </c>
      <c r="M2113" s="102" t="e">
        <f>EUR1Y!AX2112</f>
        <v>#VALUE!</v>
      </c>
      <c r="N2113" s="102">
        <f>EUR1Y!AY2112</f>
        <v>1.452523903271077E-2</v>
      </c>
      <c r="O2113" s="220" t="e">
        <f t="shared" si="131"/>
        <v>#VALUE!</v>
      </c>
    </row>
    <row r="2114" spans="1:15" x14ac:dyDescent="0.2">
      <c r="A2114" s="57" t="s">
        <v>44</v>
      </c>
      <c r="B2114" s="219">
        <f>_xll.qlInterestRateIndexFixingDate(IborIndex&amp;"6M",C2114,Trigger)</f>
        <v>54107</v>
      </c>
      <c r="C2114" s="219">
        <f>_xll.qlCalendarAdvance(Calendar,C2113,A2114,"f",,Trigger)</f>
        <v>54109</v>
      </c>
      <c r="D2114" s="102" t="e">
        <f>EUR1M!AP2113</f>
        <v>#VALUE!</v>
      </c>
      <c r="E2114" s="102">
        <f>EUR1M!AQ2113</f>
        <v>1.3880155603505773E-2</v>
      </c>
      <c r="F2114" s="220" t="e">
        <f t="shared" si="128"/>
        <v>#VALUE!</v>
      </c>
      <c r="G2114" s="102" t="e">
        <f>EUR3M!AX2113</f>
        <v>#VALUE!</v>
      </c>
      <c r="H2114" s="102">
        <f>EUR3M!AY2113</f>
        <v>1.4164018924502919E-2</v>
      </c>
      <c r="I2114" s="220" t="e">
        <f t="shared" si="129"/>
        <v>#VALUE!</v>
      </c>
      <c r="J2114" s="102" t="e">
        <f>EUR6M!AX2113</f>
        <v>#VALUE!</v>
      </c>
      <c r="K2114" s="102">
        <f>EUR6M!AY2113</f>
        <v>1.3991205744409799E-2</v>
      </c>
      <c r="L2114" s="220" t="e">
        <f t="shared" si="130"/>
        <v>#VALUE!</v>
      </c>
      <c r="M2114" s="102" t="e">
        <f>EUR1Y!AX2113</f>
        <v>#VALUE!</v>
      </c>
      <c r="N2114" s="102">
        <f>EUR1Y!AY2113</f>
        <v>1.4522052171457628E-2</v>
      </c>
      <c r="O2114" s="220" t="e">
        <f t="shared" si="131"/>
        <v>#VALUE!</v>
      </c>
    </row>
    <row r="2115" spans="1:15" x14ac:dyDescent="0.2">
      <c r="A2115" s="57" t="s">
        <v>44</v>
      </c>
      <c r="B2115" s="219">
        <f>_xll.qlInterestRateIndexFixingDate(IborIndex&amp;"6M",C2115,Trigger)</f>
        <v>54114</v>
      </c>
      <c r="C2115" s="219">
        <f>_xll.qlCalendarAdvance(Calendar,C2114,A2115,"f",,Trigger)</f>
        <v>54116</v>
      </c>
      <c r="D2115" s="102" t="e">
        <f>EUR1M!AP2114</f>
        <v>#VALUE!</v>
      </c>
      <c r="E2115" s="102">
        <f>EUR1M!AQ2114</f>
        <v>1.3877669537570827E-2</v>
      </c>
      <c r="F2115" s="220" t="e">
        <f t="shared" si="128"/>
        <v>#VALUE!</v>
      </c>
      <c r="G2115" s="102" t="e">
        <f>EUR3M!AX2114</f>
        <v>#VALUE!</v>
      </c>
      <c r="H2115" s="102">
        <f>EUR3M!AY2114</f>
        <v>1.4161077249504725E-2</v>
      </c>
      <c r="I2115" s="220" t="e">
        <f t="shared" si="129"/>
        <v>#VALUE!</v>
      </c>
      <c r="J2115" s="102" t="e">
        <f>EUR6M!AX2114</f>
        <v>#VALUE!</v>
      </c>
      <c r="K2115" s="102">
        <f>EUR6M!AY2114</f>
        <v>1.3989080450637506E-2</v>
      </c>
      <c r="L2115" s="220" t="e">
        <f t="shared" si="130"/>
        <v>#VALUE!</v>
      </c>
      <c r="M2115" s="102" t="e">
        <f>EUR1Y!AX2114</f>
        <v>#VALUE!</v>
      </c>
      <c r="N2115" s="102">
        <f>EUR1Y!AY2114</f>
        <v>1.4518798698142087E-2</v>
      </c>
      <c r="O2115" s="220" t="e">
        <f t="shared" si="131"/>
        <v>#VALUE!</v>
      </c>
    </row>
    <row r="2116" spans="1:15" x14ac:dyDescent="0.2">
      <c r="A2116" s="57" t="s">
        <v>44</v>
      </c>
      <c r="B2116" s="219">
        <f>_xll.qlInterestRateIndexFixingDate(IborIndex&amp;"6M",C2116,Trigger)</f>
        <v>54121</v>
      </c>
      <c r="C2116" s="219">
        <f>_xll.qlCalendarAdvance(Calendar,C2115,A2116,"f",,Trigger)</f>
        <v>54123</v>
      </c>
      <c r="D2116" s="102" t="e">
        <f>EUR1M!AP2115</f>
        <v>#VALUE!</v>
      </c>
      <c r="E2116" s="102">
        <f>EUR1M!AQ2115</f>
        <v>1.3874549201890516E-2</v>
      </c>
      <c r="F2116" s="220" t="e">
        <f t="shared" ref="F2116:F2179" si="132">(D2116-E2116)*10000</f>
        <v>#VALUE!</v>
      </c>
      <c r="G2116" s="102" t="e">
        <f>EUR3M!AX2115</f>
        <v>#VALUE!</v>
      </c>
      <c r="H2116" s="102">
        <f>EUR3M!AY2115</f>
        <v>1.415824186824874E-2</v>
      </c>
      <c r="I2116" s="220" t="e">
        <f t="shared" ref="I2116:I2179" si="133">(G2116-H2116)*10000</f>
        <v>#VALUE!</v>
      </c>
      <c r="J2116" s="102" t="e">
        <f>EUR6M!AX2115</f>
        <v>#VALUE!</v>
      </c>
      <c r="K2116" s="102">
        <f>EUR6M!AY2115</f>
        <v>1.3986749207912557E-2</v>
      </c>
      <c r="L2116" s="220" t="e">
        <f t="shared" ref="L2116:L2179" si="134">(J2116-K2116)*10000</f>
        <v>#VALUE!</v>
      </c>
      <c r="M2116" s="102" t="e">
        <f>EUR1Y!AX2115</f>
        <v>#VALUE!</v>
      </c>
      <c r="N2116" s="102">
        <f>EUR1Y!AY2115</f>
        <v>1.4515591477025894E-2</v>
      </c>
      <c r="O2116" s="220" t="e">
        <f t="shared" ref="O2116:O2179" si="135">(M2116-N2116)*10000</f>
        <v>#VALUE!</v>
      </c>
    </row>
    <row r="2117" spans="1:15" x14ac:dyDescent="0.2">
      <c r="A2117" s="57" t="s">
        <v>44</v>
      </c>
      <c r="B2117" s="219">
        <f>_xll.qlInterestRateIndexFixingDate(IborIndex&amp;"6M",C2117,Trigger)</f>
        <v>54128</v>
      </c>
      <c r="C2117" s="219">
        <f>_xll.qlCalendarAdvance(Calendar,C2116,A2117,"f",,Trigger)</f>
        <v>54130</v>
      </c>
      <c r="D2117" s="102" t="e">
        <f>EUR1M!AP2116</f>
        <v>#VALUE!</v>
      </c>
      <c r="E2117" s="102">
        <f>EUR1M!AQ2116</f>
        <v>1.3871660186280549E-2</v>
      </c>
      <c r="F2117" s="220" t="e">
        <f t="shared" si="132"/>
        <v>#VALUE!</v>
      </c>
      <c r="G2117" s="102" t="e">
        <f>EUR3M!AX2116</f>
        <v>#VALUE!</v>
      </c>
      <c r="H2117" s="102">
        <f>EUR3M!AY2116</f>
        <v>1.4155210890216777E-2</v>
      </c>
      <c r="I2117" s="220" t="e">
        <f t="shared" si="133"/>
        <v>#VALUE!</v>
      </c>
      <c r="J2117" s="102" t="e">
        <f>EUR6M!AX2116</f>
        <v>#VALUE!</v>
      </c>
      <c r="K2117" s="102">
        <f>EUR6M!AY2116</f>
        <v>1.3984423796216745E-2</v>
      </c>
      <c r="L2117" s="220" t="e">
        <f t="shared" si="134"/>
        <v>#VALUE!</v>
      </c>
      <c r="M2117" s="102" t="e">
        <f>EUR1Y!AX2116</f>
        <v>#VALUE!</v>
      </c>
      <c r="N2117" s="102">
        <f>EUR1Y!AY2116</f>
        <v>1.4512373613726457E-2</v>
      </c>
      <c r="O2117" s="220" t="e">
        <f t="shared" si="135"/>
        <v>#VALUE!</v>
      </c>
    </row>
    <row r="2118" spans="1:15" x14ac:dyDescent="0.2">
      <c r="A2118" s="57" t="s">
        <v>44</v>
      </c>
      <c r="B2118" s="219">
        <f>_xll.qlInterestRateIndexFixingDate(IborIndex&amp;"6M",C2118,Trigger)</f>
        <v>54135</v>
      </c>
      <c r="C2118" s="219">
        <f>_xll.qlCalendarAdvance(Calendar,C2117,A2118,"f",,Trigger)</f>
        <v>54137</v>
      </c>
      <c r="D2118" s="102" t="e">
        <f>EUR1M!AP2117</f>
        <v>#VALUE!</v>
      </c>
      <c r="E2118" s="102">
        <f>EUR1M!AQ2117</f>
        <v>1.3868756027818448E-2</v>
      </c>
      <c r="F2118" s="220" t="e">
        <f t="shared" si="132"/>
        <v>#VALUE!</v>
      </c>
      <c r="G2118" s="102" t="e">
        <f>EUR3M!AX2117</f>
        <v>#VALUE!</v>
      </c>
      <c r="H2118" s="102">
        <f>EUR3M!AY2117</f>
        <v>1.4152167884987701E-2</v>
      </c>
      <c r="I2118" s="220" t="e">
        <f t="shared" si="133"/>
        <v>#VALUE!</v>
      </c>
      <c r="J2118" s="102" t="e">
        <f>EUR6M!AX2117</f>
        <v>#VALUE!</v>
      </c>
      <c r="K2118" s="102">
        <f>EUR6M!AY2117</f>
        <v>1.3982104240023104E-2</v>
      </c>
      <c r="L2118" s="220" t="e">
        <f t="shared" si="134"/>
        <v>#VALUE!</v>
      </c>
      <c r="M2118" s="102" t="e">
        <f>EUR1Y!AX2117</f>
        <v>#VALUE!</v>
      </c>
      <c r="N2118" s="102">
        <f>EUR1Y!AY2117</f>
        <v>1.4509145097598921E-2</v>
      </c>
      <c r="O2118" s="220" t="e">
        <f t="shared" si="135"/>
        <v>#VALUE!</v>
      </c>
    </row>
    <row r="2119" spans="1:15" x14ac:dyDescent="0.2">
      <c r="A2119" s="57" t="s">
        <v>44</v>
      </c>
      <c r="B2119" s="219">
        <f>_xll.qlInterestRateIndexFixingDate(IborIndex&amp;"6M",C2119,Trigger)</f>
        <v>54142</v>
      </c>
      <c r="C2119" s="219">
        <f>_xll.qlCalendarAdvance(Calendar,C2118,A2119,"f",,Trigger)</f>
        <v>54144</v>
      </c>
      <c r="D2119" s="102" t="e">
        <f>EUR1M!AP2118</f>
        <v>#VALUE!</v>
      </c>
      <c r="E2119" s="102">
        <f>EUR1M!AQ2118</f>
        <v>1.3865779593686511E-2</v>
      </c>
      <c r="F2119" s="220" t="e">
        <f t="shared" si="132"/>
        <v>#VALUE!</v>
      </c>
      <c r="G2119" s="102" t="e">
        <f>EUR3M!AX2118</f>
        <v>#VALUE!</v>
      </c>
      <c r="H2119" s="102">
        <f>EUR3M!AY2118</f>
        <v>1.414911284088405E-2</v>
      </c>
      <c r="I2119" s="220" t="e">
        <f t="shared" si="133"/>
        <v>#VALUE!</v>
      </c>
      <c r="J2119" s="102" t="e">
        <f>EUR6M!AX2118</f>
        <v>#VALUE!</v>
      </c>
      <c r="K2119" s="102">
        <f>EUR6M!AY2118</f>
        <v>1.3979682994138688E-2</v>
      </c>
      <c r="L2119" s="220" t="e">
        <f t="shared" si="134"/>
        <v>#VALUE!</v>
      </c>
      <c r="M2119" s="102" t="e">
        <f>EUR1Y!AX2118</f>
        <v>#VALUE!</v>
      </c>
      <c r="N2119" s="102">
        <f>EUR1Y!AY2118</f>
        <v>1.4505905917999088E-2</v>
      </c>
      <c r="O2119" s="220" t="e">
        <f t="shared" si="135"/>
        <v>#VALUE!</v>
      </c>
    </row>
    <row r="2120" spans="1:15" x14ac:dyDescent="0.2">
      <c r="A2120" s="57" t="s">
        <v>44</v>
      </c>
      <c r="B2120" s="219">
        <f>_xll.qlInterestRateIndexFixingDate(IborIndex&amp;"6M",C2120,Trigger)</f>
        <v>54149</v>
      </c>
      <c r="C2120" s="219">
        <f>_xll.qlCalendarAdvance(Calendar,C2119,A2120,"f",,Trigger)</f>
        <v>54155</v>
      </c>
      <c r="D2120" s="102" t="e">
        <f>EUR1M!AP2119</f>
        <v>#VALUE!</v>
      </c>
      <c r="E2120" s="102">
        <f>EUR1M!AQ2119</f>
        <v>1.3862116453056683E-2</v>
      </c>
      <c r="F2120" s="220" t="e">
        <f t="shared" si="132"/>
        <v>#VALUE!</v>
      </c>
      <c r="G2120" s="102" t="e">
        <f>EUR3M!AX2119</f>
        <v>#VALUE!</v>
      </c>
      <c r="H2120" s="102">
        <f>EUR3M!AY2119</f>
        <v>1.4144120520123224E-2</v>
      </c>
      <c r="I2120" s="220" t="e">
        <f t="shared" si="133"/>
        <v>#VALUE!</v>
      </c>
      <c r="J2120" s="102" t="e">
        <f>EUR6M!AX2119</f>
        <v>#VALUE!</v>
      </c>
      <c r="K2120" s="102">
        <f>EUR6M!AY2119</f>
        <v>1.3976716508266878E-2</v>
      </c>
      <c r="L2120" s="220" t="e">
        <f t="shared" si="134"/>
        <v>#VALUE!</v>
      </c>
      <c r="M2120" s="102" t="e">
        <f>EUR1Y!AX2119</f>
        <v>#VALUE!</v>
      </c>
      <c r="N2120" s="102">
        <f>EUR1Y!AY2119</f>
        <v>1.4501725572608912E-2</v>
      </c>
      <c r="O2120" s="220" t="e">
        <f t="shared" si="135"/>
        <v>#VALUE!</v>
      </c>
    </row>
    <row r="2121" spans="1:15" x14ac:dyDescent="0.2">
      <c r="A2121" s="57" t="s">
        <v>44</v>
      </c>
      <c r="B2121" s="219">
        <f>_xll.qlInterestRateIndexFixingDate(IborIndex&amp;"6M",C2121,Trigger)</f>
        <v>54158</v>
      </c>
      <c r="C2121" s="219">
        <f>_xll.qlCalendarAdvance(Calendar,C2120,A2121,"f",,Trigger)</f>
        <v>54162</v>
      </c>
      <c r="D2121" s="102" t="e">
        <f>EUR1M!AP2120</f>
        <v>#VALUE!</v>
      </c>
      <c r="E2121" s="102">
        <f>EUR1M!AQ2120</f>
        <v>1.3859161212484428E-2</v>
      </c>
      <c r="F2121" s="220" t="e">
        <f t="shared" si="132"/>
        <v>#VALUE!</v>
      </c>
      <c r="G2121" s="102" t="e">
        <f>EUR3M!AX2120</f>
        <v>#VALUE!</v>
      </c>
      <c r="H2121" s="102">
        <f>EUR3M!AY2120</f>
        <v>1.4141037420725462E-2</v>
      </c>
      <c r="I2121" s="220" t="e">
        <f t="shared" si="133"/>
        <v>#VALUE!</v>
      </c>
      <c r="J2121" s="102" t="e">
        <f>EUR6M!AX2120</f>
        <v>#VALUE!</v>
      </c>
      <c r="K2121" s="102">
        <f>EUR6M!AY2120</f>
        <v>1.3974416020439978E-2</v>
      </c>
      <c r="L2121" s="220" t="e">
        <f t="shared" si="134"/>
        <v>#VALUE!</v>
      </c>
      <c r="M2121" s="102" t="e">
        <f>EUR1Y!AX2120</f>
        <v>#VALUE!</v>
      </c>
      <c r="N2121" s="102">
        <f>EUR1Y!AY2120</f>
        <v>1.4498662851200729E-2</v>
      </c>
      <c r="O2121" s="220" t="e">
        <f t="shared" si="135"/>
        <v>#VALUE!</v>
      </c>
    </row>
    <row r="2122" spans="1:15" x14ac:dyDescent="0.2">
      <c r="A2122" s="57" t="s">
        <v>44</v>
      </c>
      <c r="B2122" s="219">
        <f>_xll.qlInterestRateIndexFixingDate(IborIndex&amp;"6M",C2122,Trigger)</f>
        <v>54165</v>
      </c>
      <c r="C2122" s="219">
        <f>_xll.qlCalendarAdvance(Calendar,C2121,A2122,"f",,Trigger)</f>
        <v>54169</v>
      </c>
      <c r="D2122" s="102" t="e">
        <f>EUR1M!AP2121</f>
        <v>#VALUE!</v>
      </c>
      <c r="E2122" s="102">
        <f>EUR1M!AQ2121</f>
        <v>1.3856190750622943E-2</v>
      </c>
      <c r="F2122" s="220" t="e">
        <f t="shared" si="132"/>
        <v>#VALUE!</v>
      </c>
      <c r="G2122" s="102" t="e">
        <f>EUR3M!AX2121</f>
        <v>#VALUE!</v>
      </c>
      <c r="H2122" s="102">
        <f>EUR3M!AY2121</f>
        <v>1.4137942244595999E-2</v>
      </c>
      <c r="I2122" s="220" t="e">
        <f t="shared" si="133"/>
        <v>#VALUE!</v>
      </c>
      <c r="J2122" s="102" t="e">
        <f>EUR6M!AX2121</f>
        <v>#VALUE!</v>
      </c>
      <c r="K2122" s="102">
        <f>EUR6M!AY2121</f>
        <v>1.3972121491007074E-2</v>
      </c>
      <c r="L2122" s="220" t="e">
        <f t="shared" si="134"/>
        <v>#VALUE!</v>
      </c>
      <c r="M2122" s="102" t="e">
        <f>EUR1Y!AX2121</f>
        <v>#VALUE!</v>
      </c>
      <c r="N2122" s="102">
        <f>EUR1Y!AY2121</f>
        <v>1.4495187687730613E-2</v>
      </c>
      <c r="O2122" s="220" t="e">
        <f t="shared" si="135"/>
        <v>#VALUE!</v>
      </c>
    </row>
    <row r="2123" spans="1:15" x14ac:dyDescent="0.2">
      <c r="A2123" s="57" t="s">
        <v>44</v>
      </c>
      <c r="B2123" s="219">
        <f>_xll.qlInterestRateIndexFixingDate(IborIndex&amp;"6M",C2123,Trigger)</f>
        <v>54172</v>
      </c>
      <c r="C2123" s="219">
        <f>_xll.qlCalendarAdvance(Calendar,C2122,A2123,"f",,Trigger)</f>
        <v>54176</v>
      </c>
      <c r="D2123" s="102" t="e">
        <f>EUR1M!AP2122</f>
        <v>#VALUE!</v>
      </c>
      <c r="E2123" s="102">
        <f>EUR1M!AQ2122</f>
        <v>1.3853049154326731E-2</v>
      </c>
      <c r="F2123" s="220" t="e">
        <f t="shared" si="132"/>
        <v>#VALUE!</v>
      </c>
      <c r="G2123" s="102" t="e">
        <f>EUR3M!AX2122</f>
        <v>#VALUE!</v>
      </c>
      <c r="H2123" s="102">
        <f>EUR3M!AY2122</f>
        <v>1.4134834980056262E-2</v>
      </c>
      <c r="I2123" s="220" t="e">
        <f t="shared" si="133"/>
        <v>#VALUE!</v>
      </c>
      <c r="J2123" s="102" t="e">
        <f>EUR6M!AX2122</f>
        <v>#VALUE!</v>
      </c>
      <c r="K2123" s="102">
        <f>EUR6M!AY2122</f>
        <v>1.3969832944441705E-2</v>
      </c>
      <c r="L2123" s="220" t="e">
        <f t="shared" si="134"/>
        <v>#VALUE!</v>
      </c>
      <c r="M2123" s="102" t="e">
        <f>EUR1Y!AX2122</f>
        <v>#VALUE!</v>
      </c>
      <c r="N2123" s="102">
        <f>EUR1Y!AY2122</f>
        <v>1.4491902686985983E-2</v>
      </c>
      <c r="O2123" s="220" t="e">
        <f t="shared" si="135"/>
        <v>#VALUE!</v>
      </c>
    </row>
    <row r="2124" spans="1:15" x14ac:dyDescent="0.2">
      <c r="A2124" s="57" t="s">
        <v>44</v>
      </c>
      <c r="B2124" s="219">
        <f>_xll.qlInterestRateIndexFixingDate(IborIndex&amp;"6M",C2124,Trigger)</f>
        <v>54178</v>
      </c>
      <c r="C2124" s="219">
        <f>_xll.qlCalendarAdvance(Calendar,C2123,A2124,"f",,Trigger)</f>
        <v>54183</v>
      </c>
      <c r="D2124" s="102" t="e">
        <f>EUR1M!AP2123</f>
        <v>#VALUE!</v>
      </c>
      <c r="E2124" s="102">
        <f>EUR1M!AQ2123</f>
        <v>1.3850204091559459E-2</v>
      </c>
      <c r="F2124" s="220" t="e">
        <f t="shared" si="132"/>
        <v>#VALUE!</v>
      </c>
      <c r="G2124" s="102" t="e">
        <f>EUR3M!AX2123</f>
        <v>#VALUE!</v>
      </c>
      <c r="H2124" s="102">
        <f>EUR3M!AY2123</f>
        <v>1.4131767488811954E-2</v>
      </c>
      <c r="I2124" s="220" t="e">
        <f t="shared" si="133"/>
        <v>#VALUE!</v>
      </c>
      <c r="J2124" s="102" t="e">
        <f>EUR6M!AX2123</f>
        <v>#VALUE!</v>
      </c>
      <c r="K2124" s="102">
        <f>EUR6M!AY2123</f>
        <v>1.3967878697542287E-2</v>
      </c>
      <c r="L2124" s="220" t="e">
        <f t="shared" si="134"/>
        <v>#VALUE!</v>
      </c>
      <c r="M2124" s="102" t="e">
        <f>EUR1Y!AX2123</f>
        <v>#VALUE!</v>
      </c>
      <c r="N2124" s="102">
        <f>EUR1Y!AY2123</f>
        <v>1.4488606966514878E-2</v>
      </c>
      <c r="O2124" s="220" t="e">
        <f t="shared" si="135"/>
        <v>#VALUE!</v>
      </c>
    </row>
    <row r="2125" spans="1:15" x14ac:dyDescent="0.2">
      <c r="A2125" s="57" t="s">
        <v>44</v>
      </c>
      <c r="B2125" s="219">
        <f>_xll.qlInterestRateIndexFixingDate(IborIndex&amp;"6M",C2125,Trigger)</f>
        <v>54186</v>
      </c>
      <c r="C2125" s="219">
        <f>_xll.qlCalendarAdvance(Calendar,C2124,A2125,"f",,Trigger)</f>
        <v>54190</v>
      </c>
      <c r="D2125" s="102" t="e">
        <f>EUR1M!AP2124</f>
        <v>#VALUE!</v>
      </c>
      <c r="E2125" s="102">
        <f>EUR1M!AQ2124</f>
        <v>1.3847187858606058E-2</v>
      </c>
      <c r="F2125" s="220" t="e">
        <f t="shared" si="132"/>
        <v>#VALUE!</v>
      </c>
      <c r="G2125" s="102" t="e">
        <f>EUR3M!AX2124</f>
        <v>#VALUE!</v>
      </c>
      <c r="H2125" s="102">
        <f>EUR3M!AY2124</f>
        <v>1.4128635022311853E-2</v>
      </c>
      <c r="I2125" s="220" t="e">
        <f t="shared" si="133"/>
        <v>#VALUE!</v>
      </c>
      <c r="J2125" s="102" t="e">
        <f>EUR6M!AX2124</f>
        <v>#VALUE!</v>
      </c>
      <c r="K2125" s="102">
        <f>EUR6M!AY2124</f>
        <v>1.3965603245018679E-2</v>
      </c>
      <c r="L2125" s="220" t="e">
        <f t="shared" si="134"/>
        <v>#VALUE!</v>
      </c>
      <c r="M2125" s="102" t="e">
        <f>EUR1Y!AX2124</f>
        <v>#VALUE!</v>
      </c>
      <c r="N2125" s="102">
        <f>EUR1Y!AY2124</f>
        <v>1.448530051567682E-2</v>
      </c>
      <c r="O2125" s="220" t="e">
        <f t="shared" si="135"/>
        <v>#VALUE!</v>
      </c>
    </row>
    <row r="2126" spans="1:15" x14ac:dyDescent="0.2">
      <c r="A2126" s="57" t="s">
        <v>44</v>
      </c>
      <c r="B2126" s="219">
        <f>_xll.qlInterestRateIndexFixingDate(IborIndex&amp;"6M",C2126,Trigger)</f>
        <v>54193</v>
      </c>
      <c r="C2126" s="219">
        <f>_xll.qlCalendarAdvance(Calendar,C2125,A2126,"f",,Trigger)</f>
        <v>54197</v>
      </c>
      <c r="D2126" s="102" t="e">
        <f>EUR1M!AP2125</f>
        <v>#VALUE!</v>
      </c>
      <c r="E2126" s="102">
        <f>EUR1M!AQ2125</f>
        <v>1.3844156332880608E-2</v>
      </c>
      <c r="F2126" s="220" t="e">
        <f t="shared" si="132"/>
        <v>#VALUE!</v>
      </c>
      <c r="G2126" s="102" t="e">
        <f>EUR3M!AX2125</f>
        <v>#VALUE!</v>
      </c>
      <c r="H2126" s="102">
        <f>EUR3M!AY2125</f>
        <v>1.4125490431097475E-2</v>
      </c>
      <c r="I2126" s="220" t="e">
        <f t="shared" si="133"/>
        <v>#VALUE!</v>
      </c>
      <c r="J2126" s="102" t="e">
        <f>EUR6M!AX2125</f>
        <v>#VALUE!</v>
      </c>
      <c r="K2126" s="102">
        <f>EUR6M!AY2125</f>
        <v>1.3963333854767477E-2</v>
      </c>
      <c r="L2126" s="220" t="e">
        <f t="shared" si="134"/>
        <v>#VALUE!</v>
      </c>
      <c r="M2126" s="102" t="e">
        <f>EUR1Y!AX2125</f>
        <v>#VALUE!</v>
      </c>
      <c r="N2126" s="102">
        <f>EUR1Y!AY2125</f>
        <v>1.4481983323830681E-2</v>
      </c>
      <c r="O2126" s="220" t="e">
        <f t="shared" si="135"/>
        <v>#VALUE!</v>
      </c>
    </row>
    <row r="2127" spans="1:15" x14ac:dyDescent="0.2">
      <c r="A2127" s="57" t="s">
        <v>44</v>
      </c>
      <c r="B2127" s="219">
        <f>_xll.qlInterestRateIndexFixingDate(IborIndex&amp;"6M",C2127,Trigger)</f>
        <v>54200</v>
      </c>
      <c r="C2127" s="219">
        <f>_xll.qlCalendarAdvance(Calendar,C2126,A2127,"f",,Trigger)</f>
        <v>54204</v>
      </c>
      <c r="D2127" s="102" t="e">
        <f>EUR1M!AP2126</f>
        <v>#VALUE!</v>
      </c>
      <c r="E2127" s="102">
        <f>EUR1M!AQ2126</f>
        <v>1.3841109496507409E-2</v>
      </c>
      <c r="F2127" s="220" t="e">
        <f t="shared" si="132"/>
        <v>#VALUE!</v>
      </c>
      <c r="G2127" s="102" t="e">
        <f>EUR3M!AX2126</f>
        <v>#VALUE!</v>
      </c>
      <c r="H2127" s="102">
        <f>EUR3M!AY2126</f>
        <v>1.4122333703489467E-2</v>
      </c>
      <c r="I2127" s="220" t="e">
        <f t="shared" si="133"/>
        <v>#VALUE!</v>
      </c>
      <c r="J2127" s="102" t="e">
        <f>EUR6M!AX2126</f>
        <v>#VALUE!</v>
      </c>
      <c r="K2127" s="102">
        <f>EUR6M!AY2126</f>
        <v>1.3961070551263723E-2</v>
      </c>
      <c r="L2127" s="220" t="e">
        <f t="shared" si="134"/>
        <v>#VALUE!</v>
      </c>
      <c r="M2127" s="102" t="e">
        <f>EUR1Y!AX2126</f>
        <v>#VALUE!</v>
      </c>
      <c r="N2127" s="102">
        <f>EUR1Y!AY2126</f>
        <v>1.4478655380336641E-2</v>
      </c>
      <c r="O2127" s="220" t="e">
        <f t="shared" si="135"/>
        <v>#VALUE!</v>
      </c>
    </row>
    <row r="2128" spans="1:15" x14ac:dyDescent="0.2">
      <c r="A2128" s="57" t="s">
        <v>44</v>
      </c>
      <c r="B2128" s="219">
        <f>_xll.qlInterestRateIndexFixingDate(IborIndex&amp;"6M",C2128,Trigger)</f>
        <v>54207</v>
      </c>
      <c r="C2128" s="219">
        <f>_xll.qlCalendarAdvance(Calendar,C2127,A2128,"f",,Trigger)</f>
        <v>54211</v>
      </c>
      <c r="D2128" s="102" t="e">
        <f>EUR1M!AP2127</f>
        <v>#VALUE!</v>
      </c>
      <c r="E2128" s="102">
        <f>EUR1M!AQ2127</f>
        <v>1.3838047331618253E-2</v>
      </c>
      <c r="F2128" s="220" t="e">
        <f t="shared" si="132"/>
        <v>#VALUE!</v>
      </c>
      <c r="G2128" s="102" t="e">
        <f>EUR3M!AX2127</f>
        <v>#VALUE!</v>
      </c>
      <c r="H2128" s="102">
        <f>EUR3M!AY2127</f>
        <v>1.4119164827818035E-2</v>
      </c>
      <c r="I2128" s="220" t="e">
        <f t="shared" si="133"/>
        <v>#VALUE!</v>
      </c>
      <c r="J2128" s="102" t="e">
        <f>EUR6M!AX2127</f>
        <v>#VALUE!</v>
      </c>
      <c r="K2128" s="102">
        <f>EUR6M!AY2127</f>
        <v>1.3958480811141429E-2</v>
      </c>
      <c r="L2128" s="220" t="e">
        <f t="shared" si="134"/>
        <v>#VALUE!</v>
      </c>
      <c r="M2128" s="102" t="e">
        <f>EUR1Y!AX2127</f>
        <v>#VALUE!</v>
      </c>
      <c r="N2128" s="102">
        <f>EUR1Y!AY2127</f>
        <v>1.4475316674554881E-2</v>
      </c>
      <c r="O2128" s="220" t="e">
        <f t="shared" si="135"/>
        <v>#VALUE!</v>
      </c>
    </row>
    <row r="2129" spans="1:15" x14ac:dyDescent="0.2">
      <c r="A2129" s="57" t="s">
        <v>44</v>
      </c>
      <c r="B2129" s="219">
        <f>_xll.qlInterestRateIndexFixingDate(IborIndex&amp;"6M",C2129,Trigger)</f>
        <v>54214</v>
      </c>
      <c r="C2129" s="219">
        <f>_xll.qlCalendarAdvance(Calendar,C2128,A2129,"f",,Trigger)</f>
        <v>54218</v>
      </c>
      <c r="D2129" s="102" t="e">
        <f>EUR1M!AP2128</f>
        <v>#VALUE!</v>
      </c>
      <c r="E2129" s="102">
        <f>EUR1M!AQ2128</f>
        <v>1.3834969820337439E-2</v>
      </c>
      <c r="F2129" s="220" t="e">
        <f t="shared" si="132"/>
        <v>#VALUE!</v>
      </c>
      <c r="G2129" s="102" t="e">
        <f>EUR3M!AX2128</f>
        <v>#VALUE!</v>
      </c>
      <c r="H2129" s="102">
        <f>EUR3M!AY2128</f>
        <v>1.4115983792405563E-2</v>
      </c>
      <c r="I2129" s="220" t="e">
        <f t="shared" si="133"/>
        <v>#VALUE!</v>
      </c>
      <c r="J2129" s="102" t="e">
        <f>EUR6M!AX2128</f>
        <v>#VALUE!</v>
      </c>
      <c r="K2129" s="102">
        <f>EUR6M!AY2128</f>
        <v>1.3956228675690184E-2</v>
      </c>
      <c r="L2129" s="220" t="e">
        <f t="shared" si="134"/>
        <v>#VALUE!</v>
      </c>
      <c r="M2129" s="102" t="e">
        <f>EUR1Y!AX2128</f>
        <v>#VALUE!</v>
      </c>
      <c r="N2129" s="102">
        <f>EUR1Y!AY2128</f>
        <v>1.4471967195846461E-2</v>
      </c>
      <c r="O2129" s="220" t="e">
        <f t="shared" si="135"/>
        <v>#VALUE!</v>
      </c>
    </row>
    <row r="2130" spans="1:15" x14ac:dyDescent="0.2">
      <c r="A2130" s="57" t="s">
        <v>44</v>
      </c>
      <c r="B2130" s="219">
        <f>_xll.qlInterestRateIndexFixingDate(IborIndex&amp;"6M",C2130,Trigger)</f>
        <v>54221</v>
      </c>
      <c r="C2130" s="219">
        <f>_xll.qlCalendarAdvance(Calendar,C2129,A2130,"f",,Trigger)</f>
        <v>54225</v>
      </c>
      <c r="D2130" s="102" t="e">
        <f>EUR1M!AP2129</f>
        <v>#VALUE!</v>
      </c>
      <c r="E2130" s="102">
        <f>EUR1M!AQ2129</f>
        <v>1.3831876944796762E-2</v>
      </c>
      <c r="F2130" s="220" t="e">
        <f t="shared" si="132"/>
        <v>#VALUE!</v>
      </c>
      <c r="G2130" s="102" t="e">
        <f>EUR3M!AX2129</f>
        <v>#VALUE!</v>
      </c>
      <c r="H2130" s="102">
        <f>EUR3M!AY2129</f>
        <v>1.4112790585576174E-2</v>
      </c>
      <c r="I2130" s="220" t="e">
        <f t="shared" si="133"/>
        <v>#VALUE!</v>
      </c>
      <c r="J2130" s="102" t="e">
        <f>EUR6M!AX2129</f>
        <v>#VALUE!</v>
      </c>
      <c r="K2130" s="102">
        <f>EUR6M!AY2129</f>
        <v>1.3953982694410755E-2</v>
      </c>
      <c r="L2130" s="220" t="e">
        <f t="shared" si="134"/>
        <v>#VALUE!</v>
      </c>
      <c r="M2130" s="102" t="e">
        <f>EUR1Y!AX2129</f>
        <v>#VALUE!</v>
      </c>
      <c r="N2130" s="102">
        <f>EUR1Y!AY2129</f>
        <v>1.4468606933572659E-2</v>
      </c>
      <c r="O2130" s="220" t="e">
        <f t="shared" si="135"/>
        <v>#VALUE!</v>
      </c>
    </row>
    <row r="2131" spans="1:15" x14ac:dyDescent="0.2">
      <c r="A2131" s="57" t="s">
        <v>44</v>
      </c>
      <c r="B2131" s="219">
        <f>_xll.qlInterestRateIndexFixingDate(IborIndex&amp;"6M",C2131,Trigger)</f>
        <v>54228</v>
      </c>
      <c r="C2131" s="219">
        <f>_xll.qlCalendarAdvance(Calendar,C2130,A2131,"f",,Trigger)</f>
        <v>54232</v>
      </c>
      <c r="D2131" s="102" t="e">
        <f>EUR1M!AP2130</f>
        <v>#VALUE!</v>
      </c>
      <c r="E2131" s="102">
        <f>EUR1M!AQ2130</f>
        <v>1.3828768687125514E-2</v>
      </c>
      <c r="F2131" s="220" t="e">
        <f t="shared" si="132"/>
        <v>#VALUE!</v>
      </c>
      <c r="G2131" s="102" t="e">
        <f>EUR3M!AX2130</f>
        <v>#VALUE!</v>
      </c>
      <c r="H2131" s="102">
        <f>EUR3M!AY2130</f>
        <v>1.4109585195657463E-2</v>
      </c>
      <c r="I2131" s="220" t="e">
        <f t="shared" si="133"/>
        <v>#VALUE!</v>
      </c>
      <c r="J2131" s="102" t="e">
        <f>EUR6M!AX2130</f>
        <v>#VALUE!</v>
      </c>
      <c r="K2131" s="102">
        <f>EUR6M!AY2130</f>
        <v>1.3952078694210803E-2</v>
      </c>
      <c r="L2131" s="220" t="e">
        <f t="shared" si="134"/>
        <v>#VALUE!</v>
      </c>
      <c r="M2131" s="102" t="e">
        <f>EUR1Y!AX2130</f>
        <v>#VALUE!</v>
      </c>
      <c r="N2131" s="102">
        <f>EUR1Y!AY2130</f>
        <v>1.4465235877094969E-2</v>
      </c>
      <c r="O2131" s="220" t="e">
        <f t="shared" si="135"/>
        <v>#VALUE!</v>
      </c>
    </row>
    <row r="2132" spans="1:15" x14ac:dyDescent="0.2">
      <c r="A2132" s="57" t="s">
        <v>44</v>
      </c>
      <c r="B2132" s="219">
        <f>_xll.qlInterestRateIndexFixingDate(IborIndex&amp;"6M",C2132,Trigger)</f>
        <v>54235</v>
      </c>
      <c r="C2132" s="219">
        <f>_xll.qlCalendarAdvance(Calendar,C2131,A2132,"f",,Trigger)</f>
        <v>54239</v>
      </c>
      <c r="D2132" s="102" t="e">
        <f>EUR1M!AP2131</f>
        <v>#VALUE!</v>
      </c>
      <c r="E2132" s="102">
        <f>EUR1M!AQ2131</f>
        <v>1.3825645029450495E-2</v>
      </c>
      <c r="F2132" s="220" t="e">
        <f t="shared" si="132"/>
        <v>#VALUE!</v>
      </c>
      <c r="G2132" s="102" t="e">
        <f>EUR3M!AX2131</f>
        <v>#VALUE!</v>
      </c>
      <c r="H2132" s="102">
        <f>EUR3M!AY2131</f>
        <v>1.4106367610973556E-2</v>
      </c>
      <c r="I2132" s="220" t="e">
        <f t="shared" si="133"/>
        <v>#VALUE!</v>
      </c>
      <c r="J2132" s="102" t="e">
        <f>EUR6M!AX2131</f>
        <v>#VALUE!</v>
      </c>
      <c r="K2132" s="102">
        <f>EUR6M!AY2131</f>
        <v>1.3949846191559241E-2</v>
      </c>
      <c r="L2132" s="220" t="e">
        <f t="shared" si="134"/>
        <v>#VALUE!</v>
      </c>
      <c r="M2132" s="102" t="e">
        <f>EUR1Y!AX2131</f>
        <v>#VALUE!</v>
      </c>
      <c r="N2132" s="102">
        <f>EUR1Y!AY2131</f>
        <v>1.4461854015776203E-2</v>
      </c>
      <c r="O2132" s="220" t="e">
        <f t="shared" si="135"/>
        <v>#VALUE!</v>
      </c>
    </row>
    <row r="2133" spans="1:15" x14ac:dyDescent="0.2">
      <c r="A2133" s="57" t="s">
        <v>44</v>
      </c>
      <c r="B2133" s="219">
        <f>_xll.qlInterestRateIndexFixingDate(IborIndex&amp;"6M",C2133,Trigger)</f>
        <v>54242</v>
      </c>
      <c r="C2133" s="219">
        <f>_xll.qlCalendarAdvance(Calendar,C2132,A2133,"f",,Trigger)</f>
        <v>54246</v>
      </c>
      <c r="D2133" s="102" t="e">
        <f>EUR1M!AP2132</f>
        <v>#VALUE!</v>
      </c>
      <c r="E2133" s="102">
        <f>EUR1M!AQ2132</f>
        <v>1.3822505953898501E-2</v>
      </c>
      <c r="F2133" s="220" t="e">
        <f t="shared" si="132"/>
        <v>#VALUE!</v>
      </c>
      <c r="G2133" s="102" t="e">
        <f>EUR3M!AX2132</f>
        <v>#VALUE!</v>
      </c>
      <c r="H2133" s="102">
        <f>EUR3M!AY2132</f>
        <v>1.410313781985118E-2</v>
      </c>
      <c r="I2133" s="220" t="e">
        <f t="shared" si="133"/>
        <v>#VALUE!</v>
      </c>
      <c r="J2133" s="102" t="e">
        <f>EUR6M!AX2132</f>
        <v>#VALUE!</v>
      </c>
      <c r="K2133" s="102">
        <f>EUR6M!AY2132</f>
        <v>1.3947619922500246E-2</v>
      </c>
      <c r="L2133" s="220" t="e">
        <f t="shared" si="134"/>
        <v>#VALUE!</v>
      </c>
      <c r="M2133" s="102" t="e">
        <f>EUR1Y!AX2132</f>
        <v>#VALUE!</v>
      </c>
      <c r="N2133" s="102">
        <f>EUR1Y!AY2132</f>
        <v>1.4458461338978951E-2</v>
      </c>
      <c r="O2133" s="220" t="e">
        <f t="shared" si="135"/>
        <v>#VALUE!</v>
      </c>
    </row>
    <row r="2134" spans="1:15" x14ac:dyDescent="0.2">
      <c r="A2134" s="57" t="s">
        <v>44</v>
      </c>
      <c r="B2134" s="219">
        <f>_xll.qlInterestRateIndexFixingDate(IborIndex&amp;"6M",C2134,Trigger)</f>
        <v>54249</v>
      </c>
      <c r="C2134" s="219">
        <f>_xll.qlCalendarAdvance(Calendar,C2133,A2134,"f",,Trigger)</f>
        <v>54253</v>
      </c>
      <c r="D2134" s="102" t="e">
        <f>EUR1M!AP2133</f>
        <v>#VALUE!</v>
      </c>
      <c r="E2134" s="102">
        <f>EUR1M!AQ2133</f>
        <v>1.381935144260632E-2</v>
      </c>
      <c r="F2134" s="220" t="e">
        <f t="shared" si="132"/>
        <v>#VALUE!</v>
      </c>
      <c r="G2134" s="102" t="e">
        <f>EUR3M!AX2133</f>
        <v>#VALUE!</v>
      </c>
      <c r="H2134" s="102">
        <f>EUR3M!AY2133</f>
        <v>1.4099895810615328E-2</v>
      </c>
      <c r="I2134" s="220" t="e">
        <f t="shared" si="133"/>
        <v>#VALUE!</v>
      </c>
      <c r="J2134" s="102" t="e">
        <f>EUR6M!AX2133</f>
        <v>#VALUE!</v>
      </c>
      <c r="K2134" s="102">
        <f>EUR6M!AY2133</f>
        <v>1.3945399911509292E-2</v>
      </c>
      <c r="L2134" s="220" t="e">
        <f t="shared" si="134"/>
        <v>#VALUE!</v>
      </c>
      <c r="M2134" s="102" t="e">
        <f>EUR1Y!AX2133</f>
        <v>#VALUE!</v>
      </c>
      <c r="N2134" s="102">
        <f>EUR1Y!AY2133</f>
        <v>1.4455057836066683E-2</v>
      </c>
      <c r="O2134" s="220" t="e">
        <f t="shared" si="135"/>
        <v>#VALUE!</v>
      </c>
    </row>
    <row r="2135" spans="1:15" x14ac:dyDescent="0.2">
      <c r="A2135" s="57" t="s">
        <v>44</v>
      </c>
      <c r="B2135" s="219">
        <f>_xll.qlInterestRateIndexFixingDate(IborIndex&amp;"6M",C2135,Trigger)</f>
        <v>54256</v>
      </c>
      <c r="C2135" s="219">
        <f>_xll.qlCalendarAdvance(Calendar,C2134,A2135,"f",,Trigger)</f>
        <v>54260</v>
      </c>
      <c r="D2135" s="102" t="e">
        <f>EUR1M!AP2134</f>
        <v>#VALUE!</v>
      </c>
      <c r="E2135" s="102">
        <f>EUR1M!AQ2134</f>
        <v>1.3816181477690759E-2</v>
      </c>
      <c r="F2135" s="220" t="e">
        <f t="shared" si="132"/>
        <v>#VALUE!</v>
      </c>
      <c r="G2135" s="102" t="e">
        <f>EUR3M!AX2134</f>
        <v>#VALUE!</v>
      </c>
      <c r="H2135" s="102">
        <f>EUR3M!AY2134</f>
        <v>1.4096641571591855E-2</v>
      </c>
      <c r="I2135" s="220" t="e">
        <f t="shared" si="133"/>
        <v>#VALUE!</v>
      </c>
      <c r="J2135" s="102" t="e">
        <f>EUR6M!AX2134</f>
        <v>#VALUE!</v>
      </c>
      <c r="K2135" s="102">
        <f>EUR6M!AY2134</f>
        <v>1.3943186183059279E-2</v>
      </c>
      <c r="L2135" s="220" t="e">
        <f t="shared" si="134"/>
        <v>#VALUE!</v>
      </c>
      <c r="M2135" s="102" t="e">
        <f>EUR1Y!AX2134</f>
        <v>#VALUE!</v>
      </c>
      <c r="N2135" s="102">
        <f>EUR1Y!AY2134</f>
        <v>1.4451643496402643E-2</v>
      </c>
      <c r="O2135" s="220" t="e">
        <f t="shared" si="135"/>
        <v>#VALUE!</v>
      </c>
    </row>
    <row r="2136" spans="1:15" x14ac:dyDescent="0.2">
      <c r="A2136" s="57" t="s">
        <v>44</v>
      </c>
      <c r="B2136" s="219">
        <f>_xll.qlInterestRateIndexFixingDate(IborIndex&amp;"6M",C2136,Trigger)</f>
        <v>54263</v>
      </c>
      <c r="C2136" s="219">
        <f>_xll.qlCalendarAdvance(Calendar,C2135,A2136,"f",,Trigger)</f>
        <v>54267</v>
      </c>
      <c r="D2136" s="102" t="e">
        <f>EUR1M!AP2135</f>
        <v>#VALUE!</v>
      </c>
      <c r="E2136" s="102">
        <f>EUR1M!AQ2135</f>
        <v>1.3812996041288605E-2</v>
      </c>
      <c r="F2136" s="220" t="e">
        <f t="shared" si="132"/>
        <v>#VALUE!</v>
      </c>
      <c r="G2136" s="102" t="e">
        <f>EUR3M!AX2135</f>
        <v>#VALUE!</v>
      </c>
      <c r="H2136" s="102">
        <f>EUR3M!AY2135</f>
        <v>1.4093375091108366E-2</v>
      </c>
      <c r="I2136" s="220" t="e">
        <f t="shared" si="133"/>
        <v>#VALUE!</v>
      </c>
      <c r="J2136" s="102" t="e">
        <f>EUR6M!AX2135</f>
        <v>#VALUE!</v>
      </c>
      <c r="K2136" s="102">
        <f>EUR6M!AY2135</f>
        <v>1.3940637414735975E-2</v>
      </c>
      <c r="L2136" s="220" t="e">
        <f t="shared" si="134"/>
        <v>#VALUE!</v>
      </c>
      <c r="M2136" s="102" t="e">
        <f>EUR1Y!AX2135</f>
        <v>#VALUE!</v>
      </c>
      <c r="N2136" s="102">
        <f>EUR1Y!AY2135</f>
        <v>1.4448218309352053E-2</v>
      </c>
      <c r="O2136" s="220" t="e">
        <f t="shared" si="135"/>
        <v>#VALUE!</v>
      </c>
    </row>
    <row r="2137" spans="1:15" x14ac:dyDescent="0.2">
      <c r="A2137" s="57" t="s">
        <v>44</v>
      </c>
      <c r="B2137" s="219">
        <f>_xll.qlInterestRateIndexFixingDate(IborIndex&amp;"6M",C2137,Trigger)</f>
        <v>54270</v>
      </c>
      <c r="C2137" s="219">
        <f>_xll.qlCalendarAdvance(Calendar,C2136,A2137,"f",,Trigger)</f>
        <v>54274</v>
      </c>
      <c r="D2137" s="102" t="e">
        <f>EUR1M!AP2136</f>
        <v>#VALUE!</v>
      </c>
      <c r="E2137" s="102">
        <f>EUR1M!AQ2136</f>
        <v>1.3809795115531653E-2</v>
      </c>
      <c r="F2137" s="220" t="e">
        <f t="shared" si="132"/>
        <v>#VALUE!</v>
      </c>
      <c r="G2137" s="102" t="e">
        <f>EUR3M!AX2136</f>
        <v>#VALUE!</v>
      </c>
      <c r="H2137" s="102">
        <f>EUR3M!AY2136</f>
        <v>1.4090096357488978E-2</v>
      </c>
      <c r="I2137" s="220" t="e">
        <f t="shared" si="133"/>
        <v>#VALUE!</v>
      </c>
      <c r="J2137" s="102" t="e">
        <f>EUR6M!AX2136</f>
        <v>#VALUE!</v>
      </c>
      <c r="K2137" s="102">
        <f>EUR6M!AY2136</f>
        <v>1.3938777671678814E-2</v>
      </c>
      <c r="L2137" s="220" t="e">
        <f t="shared" si="134"/>
        <v>#VALUE!</v>
      </c>
      <c r="M2137" s="102" t="e">
        <f>EUR1Y!AX2136</f>
        <v>#VALUE!</v>
      </c>
      <c r="N2137" s="102">
        <f>EUR1Y!AY2136</f>
        <v>1.4444782264278817E-2</v>
      </c>
      <c r="O2137" s="220" t="e">
        <f t="shared" si="135"/>
        <v>#VALUE!</v>
      </c>
    </row>
    <row r="2138" spans="1:15" x14ac:dyDescent="0.2">
      <c r="A2138" s="57" t="s">
        <v>44</v>
      </c>
      <c r="B2138" s="219">
        <f>_xll.qlInterestRateIndexFixingDate(IborIndex&amp;"6M",C2138,Trigger)</f>
        <v>54277</v>
      </c>
      <c r="C2138" s="219">
        <f>_xll.qlCalendarAdvance(Calendar,C2137,A2138,"f",,Trigger)</f>
        <v>54281</v>
      </c>
      <c r="D2138" s="102" t="e">
        <f>EUR1M!AP2137</f>
        <v>#VALUE!</v>
      </c>
      <c r="E2138" s="102">
        <f>EUR1M!AQ2137</f>
        <v>1.3806578682544202E-2</v>
      </c>
      <c r="F2138" s="220" t="e">
        <f t="shared" si="132"/>
        <v>#VALUE!</v>
      </c>
      <c r="G2138" s="102" t="e">
        <f>EUR3M!AX2137</f>
        <v>#VALUE!</v>
      </c>
      <c r="H2138" s="102">
        <f>EUR3M!AY2137</f>
        <v>1.4086805359062159E-2</v>
      </c>
      <c r="I2138" s="220" t="e">
        <f t="shared" si="133"/>
        <v>#VALUE!</v>
      </c>
      <c r="J2138" s="102" t="e">
        <f>EUR6M!AX2137</f>
        <v>#VALUE!</v>
      </c>
      <c r="K2138" s="102">
        <f>EUR6M!AY2137</f>
        <v>1.3936582937695445E-2</v>
      </c>
      <c r="L2138" s="220" t="e">
        <f t="shared" si="134"/>
        <v>#VALUE!</v>
      </c>
      <c r="M2138" s="102" t="e">
        <f>EUR1Y!AX2137</f>
        <v>#VALUE!</v>
      </c>
      <c r="N2138" s="102">
        <f>EUR1Y!AY2137</f>
        <v>1.4441335350548812E-2</v>
      </c>
      <c r="O2138" s="220" t="e">
        <f t="shared" si="135"/>
        <v>#VALUE!</v>
      </c>
    </row>
    <row r="2139" spans="1:15" x14ac:dyDescent="0.2">
      <c r="A2139" s="57" t="s">
        <v>44</v>
      </c>
      <c r="B2139" s="219">
        <f>_xll.qlInterestRateIndexFixingDate(IborIndex&amp;"6M",C2139,Trigger)</f>
        <v>54284</v>
      </c>
      <c r="C2139" s="219">
        <f>_xll.qlCalendarAdvance(Calendar,C2138,A2139,"f",,Trigger)</f>
        <v>54288</v>
      </c>
      <c r="D2139" s="102" t="e">
        <f>EUR1M!AP2138</f>
        <v>#VALUE!</v>
      </c>
      <c r="E2139" s="102">
        <f>EUR1M!AQ2138</f>
        <v>1.3803346724458043E-2</v>
      </c>
      <c r="F2139" s="220" t="e">
        <f t="shared" si="132"/>
        <v>#VALUE!</v>
      </c>
      <c r="G2139" s="102" t="e">
        <f>EUR3M!AX2138</f>
        <v>#VALUE!</v>
      </c>
      <c r="H2139" s="102">
        <f>EUR3M!AY2138</f>
        <v>1.4083502084152903E-2</v>
      </c>
      <c r="I2139" s="220" t="e">
        <f t="shared" si="133"/>
        <v>#VALUE!</v>
      </c>
      <c r="J2139" s="102" t="e">
        <f>EUR6M!AX2138</f>
        <v>#VALUE!</v>
      </c>
      <c r="K2139" s="102">
        <f>EUR6M!AY2138</f>
        <v>1.3934394584150189E-2</v>
      </c>
      <c r="L2139" s="220" t="e">
        <f t="shared" si="134"/>
        <v>#VALUE!</v>
      </c>
      <c r="M2139" s="102" t="e">
        <f>EUR1Y!AX2138</f>
        <v>#VALUE!</v>
      </c>
      <c r="N2139" s="102">
        <f>EUR1Y!AY2138</f>
        <v>1.4437877557527696E-2</v>
      </c>
      <c r="O2139" s="220" t="e">
        <f t="shared" si="135"/>
        <v>#VALUE!</v>
      </c>
    </row>
    <row r="2140" spans="1:15" x14ac:dyDescent="0.2">
      <c r="A2140" s="57" t="s">
        <v>44</v>
      </c>
      <c r="B2140" s="219">
        <f>_xll.qlInterestRateIndexFixingDate(IborIndex&amp;"6M",C2140,Trigger)</f>
        <v>54291</v>
      </c>
      <c r="C2140" s="219">
        <f>_xll.qlCalendarAdvance(Calendar,C2139,A2140,"f",,Trigger)</f>
        <v>54295</v>
      </c>
      <c r="D2140" s="102" t="e">
        <f>EUR1M!AP2139</f>
        <v>#VALUE!</v>
      </c>
      <c r="E2140" s="102">
        <f>EUR1M!AQ2139</f>
        <v>1.3800099223397477E-2</v>
      </c>
      <c r="F2140" s="220" t="e">
        <f t="shared" si="132"/>
        <v>#VALUE!</v>
      </c>
      <c r="G2140" s="102" t="e">
        <f>EUR3M!AX2139</f>
        <v>#VALUE!</v>
      </c>
      <c r="H2140" s="102">
        <f>EUR3M!AY2139</f>
        <v>1.4080186521089671E-2</v>
      </c>
      <c r="I2140" s="220" t="e">
        <f t="shared" si="133"/>
        <v>#VALUE!</v>
      </c>
      <c r="J2140" s="102" t="e">
        <f>EUR6M!AX2139</f>
        <v>#VALUE!</v>
      </c>
      <c r="K2140" s="102">
        <f>EUR6M!AY2139</f>
        <v>1.3931866744776058E-2</v>
      </c>
      <c r="L2140" s="220" t="e">
        <f t="shared" si="134"/>
        <v>#VALUE!</v>
      </c>
      <c r="M2140" s="102" t="e">
        <f>EUR1Y!AX2139</f>
        <v>#VALUE!</v>
      </c>
      <c r="N2140" s="102">
        <f>EUR1Y!AY2139</f>
        <v>1.4434408874581781E-2</v>
      </c>
      <c r="O2140" s="220" t="e">
        <f t="shared" si="135"/>
        <v>#VALUE!</v>
      </c>
    </row>
    <row r="2141" spans="1:15" x14ac:dyDescent="0.2">
      <c r="A2141" s="57" t="s">
        <v>44</v>
      </c>
      <c r="B2141" s="219">
        <f>_xll.qlInterestRateIndexFixingDate(IborIndex&amp;"6M",C2141,Trigger)</f>
        <v>54298</v>
      </c>
      <c r="C2141" s="219">
        <f>_xll.qlCalendarAdvance(Calendar,C2140,A2141,"f",,Trigger)</f>
        <v>54302</v>
      </c>
      <c r="D2141" s="102" t="e">
        <f>EUR1M!AP2140</f>
        <v>#VALUE!</v>
      </c>
      <c r="E2141" s="102">
        <f>EUR1M!AQ2140</f>
        <v>1.3796836161496795E-2</v>
      </c>
      <c r="F2141" s="220" t="e">
        <f t="shared" si="132"/>
        <v>#VALUE!</v>
      </c>
      <c r="G2141" s="102" t="e">
        <f>EUR3M!AX2140</f>
        <v>#VALUE!</v>
      </c>
      <c r="H2141" s="102">
        <f>EUR3M!AY2140</f>
        <v>1.4076823791240093E-2</v>
      </c>
      <c r="I2141" s="220" t="e">
        <f t="shared" si="133"/>
        <v>#VALUE!</v>
      </c>
      <c r="J2141" s="102" t="e">
        <f>EUR6M!AX2140</f>
        <v>#VALUE!</v>
      </c>
      <c r="K2141" s="102">
        <f>EUR6M!AY2140</f>
        <v>1.3929458913592138E-2</v>
      </c>
      <c r="L2141" s="220" t="e">
        <f t="shared" si="134"/>
        <v>#VALUE!</v>
      </c>
      <c r="M2141" s="102" t="e">
        <f>EUR1Y!AX2140</f>
        <v>#VALUE!</v>
      </c>
      <c r="N2141" s="102">
        <f>EUR1Y!AY2140</f>
        <v>1.4430929291078042E-2</v>
      </c>
      <c r="O2141" s="220" t="e">
        <f t="shared" si="135"/>
        <v>#VALUE!</v>
      </c>
    </row>
    <row r="2142" spans="1:15" x14ac:dyDescent="0.2">
      <c r="A2142" s="57" t="s">
        <v>44</v>
      </c>
      <c r="B2142" s="219">
        <f>_xll.qlInterestRateIndexFixingDate(IborIndex&amp;"6M",C2142,Trigger)</f>
        <v>54305</v>
      </c>
      <c r="C2142" s="219">
        <f>_xll.qlCalendarAdvance(Calendar,C2141,A2142,"f",,Trigger)</f>
        <v>54309</v>
      </c>
      <c r="D2142" s="102" t="e">
        <f>EUR1M!AP2141</f>
        <v>#VALUE!</v>
      </c>
      <c r="E2142" s="102">
        <f>EUR1M!AQ2141</f>
        <v>1.3793557520887789E-2</v>
      </c>
      <c r="F2142" s="220" t="e">
        <f t="shared" si="132"/>
        <v>#VALUE!</v>
      </c>
      <c r="G2142" s="102" t="e">
        <f>EUR3M!AX2141</f>
        <v>#VALUE!</v>
      </c>
      <c r="H2142" s="102">
        <f>EUR3M!AY2141</f>
        <v>1.4073484628771804E-2</v>
      </c>
      <c r="I2142" s="220" t="e">
        <f t="shared" si="133"/>
        <v>#VALUE!</v>
      </c>
      <c r="J2142" s="102" t="e">
        <f>EUR6M!AX2141</f>
        <v>#VALUE!</v>
      </c>
      <c r="K2142" s="102">
        <f>EUR6M!AY2141</f>
        <v>1.3927287920784733E-2</v>
      </c>
      <c r="L2142" s="220" t="e">
        <f t="shared" si="134"/>
        <v>#VALUE!</v>
      </c>
      <c r="M2142" s="102" t="e">
        <f>EUR1Y!AX2141</f>
        <v>#VALUE!</v>
      </c>
      <c r="N2142" s="102">
        <f>EUR1Y!AY2141</f>
        <v>1.4427438796383446E-2</v>
      </c>
      <c r="O2142" s="220" t="e">
        <f t="shared" si="135"/>
        <v>#VALUE!</v>
      </c>
    </row>
    <row r="2143" spans="1:15" x14ac:dyDescent="0.2">
      <c r="A2143" s="57" t="s">
        <v>44</v>
      </c>
      <c r="B2143" s="219">
        <f>_xll.qlInterestRateIndexFixingDate(IborIndex&amp;"6M",C2143,Trigger)</f>
        <v>54312</v>
      </c>
      <c r="C2143" s="219">
        <f>_xll.qlCalendarAdvance(Calendar,C2142,A2143,"f",,Trigger)</f>
        <v>54316</v>
      </c>
      <c r="D2143" s="102" t="e">
        <f>EUR1M!AP2142</f>
        <v>#VALUE!</v>
      </c>
      <c r="E2143" s="102">
        <f>EUR1M!AQ2142</f>
        <v>1.3790263283694759E-2</v>
      </c>
      <c r="F2143" s="220" t="e">
        <f t="shared" si="132"/>
        <v>#VALUE!</v>
      </c>
      <c r="G2143" s="102" t="e">
        <f>EUR3M!AX2142</f>
        <v>#VALUE!</v>
      </c>
      <c r="H2143" s="102">
        <f>EUR3M!AY2142</f>
        <v>1.4070133144412316E-2</v>
      </c>
      <c r="I2143" s="220" t="e">
        <f t="shared" si="133"/>
        <v>#VALUE!</v>
      </c>
      <c r="J2143" s="102" t="e">
        <f>EUR6M!AX2142</f>
        <v>#VALUE!</v>
      </c>
      <c r="K2143" s="102">
        <f>EUR6M!AY2142</f>
        <v>1.3925123396256501E-2</v>
      </c>
      <c r="L2143" s="220" t="e">
        <f t="shared" si="134"/>
        <v>#VALUE!</v>
      </c>
      <c r="M2143" s="102" t="e">
        <f>EUR1Y!AX2142</f>
        <v>#VALUE!</v>
      </c>
      <c r="N2143" s="102">
        <f>EUR1Y!AY2142</f>
        <v>1.4423937379866062E-2</v>
      </c>
      <c r="O2143" s="220" t="e">
        <f t="shared" si="135"/>
        <v>#VALUE!</v>
      </c>
    </row>
    <row r="2144" spans="1:15" x14ac:dyDescent="0.2">
      <c r="A2144" s="57" t="s">
        <v>44</v>
      </c>
      <c r="B2144" s="219">
        <f>_xll.qlInterestRateIndexFixingDate(IborIndex&amp;"6M",C2144,Trigger)</f>
        <v>54319</v>
      </c>
      <c r="C2144" s="219">
        <f>_xll.qlCalendarAdvance(Calendar,C2143,A2144,"f",,Trigger)</f>
        <v>54323</v>
      </c>
      <c r="D2144" s="102" t="e">
        <f>EUR1M!AP2143</f>
        <v>#VALUE!</v>
      </c>
      <c r="E2144" s="102">
        <f>EUR1M!AQ2143</f>
        <v>1.3786953432054494E-2</v>
      </c>
      <c r="F2144" s="220" t="e">
        <f t="shared" si="132"/>
        <v>#VALUE!</v>
      </c>
      <c r="G2144" s="102" t="e">
        <f>EUR3M!AX2143</f>
        <v>#VALUE!</v>
      </c>
      <c r="H2144" s="102">
        <f>EUR3M!AY2143</f>
        <v>1.4066769326490087E-2</v>
      </c>
      <c r="I2144" s="220" t="e">
        <f t="shared" si="133"/>
        <v>#VALUE!</v>
      </c>
      <c r="J2144" s="102" t="e">
        <f>EUR6M!AX2143</f>
        <v>#VALUE!</v>
      </c>
      <c r="K2144" s="102">
        <f>EUR6M!AY2143</f>
        <v>1.3922965364478472E-2</v>
      </c>
      <c r="L2144" s="220" t="e">
        <f t="shared" si="134"/>
        <v>#VALUE!</v>
      </c>
      <c r="M2144" s="102" t="e">
        <f>EUR1Y!AX2143</f>
        <v>#VALUE!</v>
      </c>
      <c r="N2144" s="102">
        <f>EUR1Y!AY2143</f>
        <v>1.4420425030894394E-2</v>
      </c>
      <c r="O2144" s="220" t="e">
        <f t="shared" si="135"/>
        <v>#VALUE!</v>
      </c>
    </row>
    <row r="2145" spans="1:15" x14ac:dyDescent="0.2">
      <c r="A2145" s="57" t="s">
        <v>44</v>
      </c>
      <c r="B2145" s="219">
        <f>_xll.qlInterestRateIndexFixingDate(IborIndex&amp;"6M",C2145,Trigger)</f>
        <v>54326</v>
      </c>
      <c r="C2145" s="219">
        <f>_xll.qlCalendarAdvance(Calendar,C2144,A2145,"f",,Trigger)</f>
        <v>54330</v>
      </c>
      <c r="D2145" s="102" t="e">
        <f>EUR1M!AP2144</f>
        <v>#VALUE!</v>
      </c>
      <c r="E2145" s="102">
        <f>EUR1M!AQ2144</f>
        <v>1.3783627948086297E-2</v>
      </c>
      <c r="F2145" s="220" t="e">
        <f t="shared" si="132"/>
        <v>#VALUE!</v>
      </c>
      <c r="G2145" s="102" t="e">
        <f>EUR3M!AX2144</f>
        <v>#VALUE!</v>
      </c>
      <c r="H2145" s="102">
        <f>EUR3M!AY2144</f>
        <v>1.4063393163333571E-2</v>
      </c>
      <c r="I2145" s="220" t="e">
        <f t="shared" si="133"/>
        <v>#VALUE!</v>
      </c>
      <c r="J2145" s="102" t="e">
        <f>EUR6M!AX2144</f>
        <v>#VALUE!</v>
      </c>
      <c r="K2145" s="102">
        <f>EUR6M!AY2144</f>
        <v>1.3920930962747345E-2</v>
      </c>
      <c r="L2145" s="220" t="e">
        <f t="shared" si="134"/>
        <v>#VALUE!</v>
      </c>
      <c r="M2145" s="102" t="e">
        <f>EUR1Y!AX2144</f>
        <v>#VALUE!</v>
      </c>
      <c r="N2145" s="102">
        <f>EUR1Y!AY2144</f>
        <v>1.4416901738836727E-2</v>
      </c>
      <c r="O2145" s="220" t="e">
        <f t="shared" si="135"/>
        <v>#VALUE!</v>
      </c>
    </row>
    <row r="2146" spans="1:15" x14ac:dyDescent="0.2">
      <c r="A2146" s="57" t="s">
        <v>44</v>
      </c>
      <c r="B2146" s="219">
        <f>_xll.qlInterestRateIndexFixingDate(IborIndex&amp;"6M",C2146,Trigger)</f>
        <v>54333</v>
      </c>
      <c r="C2146" s="219">
        <f>_xll.qlCalendarAdvance(Calendar,C2145,A2146,"f",,Trigger)</f>
        <v>54337</v>
      </c>
      <c r="D2146" s="102" t="e">
        <f>EUR1M!AP2145</f>
        <v>#VALUE!</v>
      </c>
      <c r="E2146" s="102">
        <f>EUR1M!AQ2145</f>
        <v>1.3780286813926956E-2</v>
      </c>
      <c r="F2146" s="220" t="e">
        <f t="shared" si="132"/>
        <v>#VALUE!</v>
      </c>
      <c r="G2146" s="102" t="e">
        <f>EUR3M!AX2145</f>
        <v>#VALUE!</v>
      </c>
      <c r="H2146" s="102">
        <f>EUR3M!AY2145</f>
        <v>1.4060034437770211E-2</v>
      </c>
      <c r="I2146" s="220" t="e">
        <f t="shared" si="133"/>
        <v>#VALUE!</v>
      </c>
      <c r="J2146" s="102" t="e">
        <f>EUR6M!AX2145</f>
        <v>#VALUE!</v>
      </c>
      <c r="K2146" s="102">
        <f>EUR6M!AY2145</f>
        <v>1.3918786383001468E-2</v>
      </c>
      <c r="L2146" s="220" t="e">
        <f t="shared" si="134"/>
        <v>#VALUE!</v>
      </c>
      <c r="M2146" s="102" t="e">
        <f>EUR1Y!AX2145</f>
        <v>#VALUE!</v>
      </c>
      <c r="N2146" s="102">
        <f>EUR1Y!AY2145</f>
        <v>1.4413367493063317E-2</v>
      </c>
      <c r="O2146" s="220" t="e">
        <f t="shared" si="135"/>
        <v>#VALUE!</v>
      </c>
    </row>
    <row r="2147" spans="1:15" x14ac:dyDescent="0.2">
      <c r="A2147" s="57" t="s">
        <v>44</v>
      </c>
      <c r="B2147" s="219">
        <f>_xll.qlInterestRateIndexFixingDate(IborIndex&amp;"6M",C2147,Trigger)</f>
        <v>54340</v>
      </c>
      <c r="C2147" s="219">
        <f>_xll.qlCalendarAdvance(Calendar,C2146,A2147,"f",,Trigger)</f>
        <v>54344</v>
      </c>
      <c r="D2147" s="102" t="e">
        <f>EUR1M!AP2146</f>
        <v>#VALUE!</v>
      </c>
      <c r="E2147" s="102">
        <f>EUR1M!AQ2146</f>
        <v>1.3776930011708266E-2</v>
      </c>
      <c r="F2147" s="220" t="e">
        <f t="shared" si="132"/>
        <v>#VALUE!</v>
      </c>
      <c r="G2147" s="102" t="e">
        <f>EUR3M!AX2146</f>
        <v>#VALUE!</v>
      </c>
      <c r="H2147" s="102">
        <f>EUR3M!AY2146</f>
        <v>1.4056632530784534E-2</v>
      </c>
      <c r="I2147" s="220" t="e">
        <f t="shared" si="133"/>
        <v>#VALUE!</v>
      </c>
      <c r="J2147" s="102" t="e">
        <f>EUR6M!AX2146</f>
        <v>#VALUE!</v>
      </c>
      <c r="K2147" s="102">
        <f>EUR6M!AY2146</f>
        <v>1.3916648371425776E-2</v>
      </c>
      <c r="L2147" s="220" t="e">
        <f t="shared" si="134"/>
        <v>#VALUE!</v>
      </c>
      <c r="M2147" s="102" t="e">
        <f>EUR1Y!AX2146</f>
        <v>#VALUE!</v>
      </c>
      <c r="N2147" s="102">
        <f>EUR1Y!AY2146</f>
        <v>1.4409822282942889E-2</v>
      </c>
      <c r="O2147" s="220" t="e">
        <f t="shared" si="135"/>
        <v>#VALUE!</v>
      </c>
    </row>
    <row r="2148" spans="1:15" x14ac:dyDescent="0.2">
      <c r="A2148" s="57" t="s">
        <v>44</v>
      </c>
      <c r="B2148" s="219">
        <f>_xll.qlInterestRateIndexFixingDate(IborIndex&amp;"6M",C2148,Trigger)</f>
        <v>54347</v>
      </c>
      <c r="C2148" s="219">
        <f>_xll.qlCalendarAdvance(Calendar,C2147,A2148,"f",,Trigger)</f>
        <v>54351</v>
      </c>
      <c r="D2148" s="102" t="e">
        <f>EUR1M!AP2147</f>
        <v>#VALUE!</v>
      </c>
      <c r="E2148" s="102">
        <f>EUR1M!AQ2147</f>
        <v>1.3773557523554525E-2</v>
      </c>
      <c r="F2148" s="220" t="e">
        <f t="shared" si="132"/>
        <v>#VALUE!</v>
      </c>
      <c r="G2148" s="102" t="e">
        <f>EUR3M!AX2147</f>
        <v>#VALUE!</v>
      </c>
      <c r="H2148" s="102">
        <f>EUR3M!AY2147</f>
        <v>1.4053218242262192E-2</v>
      </c>
      <c r="I2148" s="220" t="e">
        <f t="shared" si="133"/>
        <v>#VALUE!</v>
      </c>
      <c r="J2148" s="102" t="e">
        <f>EUR6M!AX2147</f>
        <v>#VALUE!</v>
      </c>
      <c r="K2148" s="102">
        <f>EUR6M!AY2147</f>
        <v>1.3914516952490802E-2</v>
      </c>
      <c r="L2148" s="220" t="e">
        <f t="shared" si="134"/>
        <v>#VALUE!</v>
      </c>
      <c r="M2148" s="102" t="e">
        <f>EUR1Y!AX2147</f>
        <v>#VALUE!</v>
      </c>
      <c r="N2148" s="102">
        <f>EUR1Y!AY2147</f>
        <v>1.4406266097847009E-2</v>
      </c>
      <c r="O2148" s="220" t="e">
        <f t="shared" si="135"/>
        <v>#VALUE!</v>
      </c>
    </row>
    <row r="2149" spans="1:15" x14ac:dyDescent="0.2">
      <c r="A2149" s="57" t="s">
        <v>44</v>
      </c>
      <c r="B2149" s="219">
        <f>_xll.qlInterestRateIndexFixingDate(IborIndex&amp;"6M",C2149,Trigger)</f>
        <v>54354</v>
      </c>
      <c r="C2149" s="219">
        <f>_xll.qlCalendarAdvance(Calendar,C2148,A2149,"f",,Trigger)</f>
        <v>54358</v>
      </c>
      <c r="D2149" s="102" t="e">
        <f>EUR1M!AP2148</f>
        <v>#VALUE!</v>
      </c>
      <c r="E2149" s="102">
        <f>EUR1M!AQ2148</f>
        <v>1.3770169331600024E-2</v>
      </c>
      <c r="F2149" s="220" t="e">
        <f t="shared" si="132"/>
        <v>#VALUE!</v>
      </c>
      <c r="G2149" s="102" t="e">
        <f>EUR3M!AX2148</f>
        <v>#VALUE!</v>
      </c>
      <c r="H2149" s="102">
        <f>EUR3M!AY2148</f>
        <v>1.4049791560534257E-2</v>
      </c>
      <c r="I2149" s="220" t="e">
        <f t="shared" si="133"/>
        <v>#VALUE!</v>
      </c>
      <c r="J2149" s="102" t="e">
        <f>EUR6M!AX2148</f>
        <v>#VALUE!</v>
      </c>
      <c r="K2149" s="102">
        <f>EUR6M!AY2148</f>
        <v>1.3912392150667082E-2</v>
      </c>
      <c r="L2149" s="220" t="e">
        <f t="shared" si="134"/>
        <v>#VALUE!</v>
      </c>
      <c r="M2149" s="102" t="e">
        <f>EUR1Y!AX2148</f>
        <v>#VALUE!</v>
      </c>
      <c r="N2149" s="102">
        <f>EUR1Y!AY2148</f>
        <v>1.4402698927145501E-2</v>
      </c>
      <c r="O2149" s="220" t="e">
        <f t="shared" si="135"/>
        <v>#VALUE!</v>
      </c>
    </row>
    <row r="2150" spans="1:15" x14ac:dyDescent="0.2">
      <c r="A2150" s="57" t="s">
        <v>44</v>
      </c>
      <c r="B2150" s="219">
        <f>_xll.qlInterestRateIndexFixingDate(IborIndex&amp;"6M",C2150,Trigger)</f>
        <v>54361</v>
      </c>
      <c r="C2150" s="219">
        <f>_xll.qlCalendarAdvance(Calendar,C2149,A2150,"f",,Trigger)</f>
        <v>54365</v>
      </c>
      <c r="D2150" s="102" t="e">
        <f>EUR1M!AP2149</f>
        <v>#VALUE!</v>
      </c>
      <c r="E2150" s="102">
        <f>EUR1M!AQ2149</f>
        <v>1.3766765417974058E-2</v>
      </c>
      <c r="F2150" s="220" t="e">
        <f t="shared" si="132"/>
        <v>#VALUE!</v>
      </c>
      <c r="G2150" s="102" t="e">
        <f>EUR3M!AX2149</f>
        <v>#VALUE!</v>
      </c>
      <c r="H2150" s="102">
        <f>EUR3M!AY2149</f>
        <v>1.404635247392746E-2</v>
      </c>
      <c r="I2150" s="220" t="e">
        <f t="shared" si="133"/>
        <v>#VALUE!</v>
      </c>
      <c r="J2150" s="102" t="e">
        <f>EUR6M!AX2149</f>
        <v>#VALUE!</v>
      </c>
      <c r="K2150" s="102">
        <f>EUR6M!AY2149</f>
        <v>1.3910154891820559E-2</v>
      </c>
      <c r="L2150" s="220" t="e">
        <f t="shared" si="134"/>
        <v>#VALUE!</v>
      </c>
      <c r="M2150" s="102" t="e">
        <f>EUR1Y!AX2149</f>
        <v>#VALUE!</v>
      </c>
      <c r="N2150" s="102">
        <f>EUR1Y!AY2149</f>
        <v>1.4399120760210589E-2</v>
      </c>
      <c r="O2150" s="220" t="e">
        <f t="shared" si="135"/>
        <v>#VALUE!</v>
      </c>
    </row>
    <row r="2151" spans="1:15" x14ac:dyDescent="0.2">
      <c r="A2151" s="57" t="s">
        <v>44</v>
      </c>
      <c r="B2151" s="219">
        <f>_xll.qlInterestRateIndexFixingDate(IborIndex&amp;"6M",C2151,Trigger)</f>
        <v>54368</v>
      </c>
      <c r="C2151" s="219">
        <f>_xll.qlCalendarAdvance(Calendar,C2150,A2151,"f",,Trigger)</f>
        <v>54372</v>
      </c>
      <c r="D2151" s="102" t="e">
        <f>EUR1M!AP2150</f>
        <v>#VALUE!</v>
      </c>
      <c r="E2151" s="102">
        <f>EUR1M!AQ2150</f>
        <v>1.3763345764805923E-2</v>
      </c>
      <c r="F2151" s="220" t="e">
        <f t="shared" si="132"/>
        <v>#VALUE!</v>
      </c>
      <c r="G2151" s="102" t="e">
        <f>EUR3M!AX2150</f>
        <v>#VALUE!</v>
      </c>
      <c r="H2151" s="102">
        <f>EUR3M!AY2150</f>
        <v>1.4042900970768527E-2</v>
      </c>
      <c r="I2151" s="220" t="e">
        <f t="shared" si="133"/>
        <v>#VALUE!</v>
      </c>
      <c r="J2151" s="102" t="e">
        <f>EUR6M!AX2150</f>
        <v>#VALUE!</v>
      </c>
      <c r="K2151" s="102">
        <f>EUR6M!AY2150</f>
        <v>1.3908042994427683E-2</v>
      </c>
      <c r="L2151" s="220" t="e">
        <f t="shared" si="134"/>
        <v>#VALUE!</v>
      </c>
      <c r="M2151" s="102" t="e">
        <f>EUR1Y!AX2150</f>
        <v>#VALUE!</v>
      </c>
      <c r="N2151" s="102">
        <f>EUR1Y!AY2150</f>
        <v>1.4395531586413844E-2</v>
      </c>
      <c r="O2151" s="220" t="e">
        <f t="shared" si="135"/>
        <v>#VALUE!</v>
      </c>
    </row>
    <row r="2152" spans="1:15" x14ac:dyDescent="0.2">
      <c r="A2152" s="57" t="s">
        <v>44</v>
      </c>
      <c r="B2152" s="219">
        <f>_xll.qlInterestRateIndexFixingDate(IborIndex&amp;"6M",C2152,Trigger)</f>
        <v>54375</v>
      </c>
      <c r="C2152" s="219">
        <f>_xll.qlCalendarAdvance(Calendar,C2151,A2152,"f",,Trigger)</f>
        <v>54379</v>
      </c>
      <c r="D2152" s="102" t="e">
        <f>EUR1M!AP2151</f>
        <v>#VALUE!</v>
      </c>
      <c r="E2152" s="102">
        <f>EUR1M!AQ2151</f>
        <v>1.3759910354227411E-2</v>
      </c>
      <c r="F2152" s="220" t="e">
        <f t="shared" si="132"/>
        <v>#VALUE!</v>
      </c>
      <c r="G2152" s="102" t="e">
        <f>EUR3M!AX2151</f>
        <v>#VALUE!</v>
      </c>
      <c r="H2152" s="102">
        <f>EUR3M!AY2151</f>
        <v>1.4039437039390272E-2</v>
      </c>
      <c r="I2152" s="220" t="e">
        <f t="shared" si="133"/>
        <v>#VALUE!</v>
      </c>
      <c r="J2152" s="102" t="e">
        <f>EUR6M!AX2151</f>
        <v>#VALUE!</v>
      </c>
      <c r="K2152" s="102">
        <f>EUR6M!AY2151</f>
        <v>1.390593778553826E-2</v>
      </c>
      <c r="L2152" s="220" t="e">
        <f t="shared" si="134"/>
        <v>#VALUE!</v>
      </c>
      <c r="M2152" s="102" t="e">
        <f>EUR1Y!AX2151</f>
        <v>#VALUE!</v>
      </c>
      <c r="N2152" s="102">
        <f>EUR1Y!AY2151</f>
        <v>1.4391931395127712E-2</v>
      </c>
      <c r="O2152" s="220" t="e">
        <f t="shared" si="135"/>
        <v>#VALUE!</v>
      </c>
    </row>
    <row r="2153" spans="1:15" x14ac:dyDescent="0.2">
      <c r="A2153" s="57" t="s">
        <v>44</v>
      </c>
      <c r="B2153" s="219">
        <f>_xll.qlInterestRateIndexFixingDate(IborIndex&amp;"6M",C2153,Trigger)</f>
        <v>54382</v>
      </c>
      <c r="C2153" s="219">
        <f>_xll.qlCalendarAdvance(Calendar,C2152,A2153,"f",,Trigger)</f>
        <v>54386</v>
      </c>
      <c r="D2153" s="102" t="e">
        <f>EUR1M!AP2152</f>
        <v>#VALUE!</v>
      </c>
      <c r="E2153" s="102">
        <f>EUR1M!AQ2152</f>
        <v>1.3756459168370316E-2</v>
      </c>
      <c r="F2153" s="220" t="e">
        <f t="shared" si="132"/>
        <v>#VALUE!</v>
      </c>
      <c r="G2153" s="102" t="e">
        <f>EUR3M!AX2152</f>
        <v>#VALUE!</v>
      </c>
      <c r="H2153" s="102">
        <f>EUR3M!AY2152</f>
        <v>1.4035960668118554E-2</v>
      </c>
      <c r="I2153" s="220" t="e">
        <f t="shared" si="133"/>
        <v>#VALUE!</v>
      </c>
      <c r="J2153" s="102" t="e">
        <f>EUR6M!AX2152</f>
        <v>#VALUE!</v>
      </c>
      <c r="K2153" s="102">
        <f>EUR6M!AY2152</f>
        <v>1.3903839289621113E-2</v>
      </c>
      <c r="L2153" s="220" t="e">
        <f t="shared" si="134"/>
        <v>#VALUE!</v>
      </c>
      <c r="M2153" s="102" t="e">
        <f>EUR1Y!AX2152</f>
        <v>#VALUE!</v>
      </c>
      <c r="N2153" s="102">
        <f>EUR1Y!AY2152</f>
        <v>1.4388320175725297E-2</v>
      </c>
      <c r="O2153" s="220" t="e">
        <f t="shared" si="135"/>
        <v>#VALUE!</v>
      </c>
    </row>
    <row r="2154" spans="1:15" x14ac:dyDescent="0.2">
      <c r="A2154" s="57" t="s">
        <v>44</v>
      </c>
      <c r="B2154" s="219">
        <f>_xll.qlInterestRateIndexFixingDate(IborIndex&amp;"6M",C2154,Trigger)</f>
        <v>54389</v>
      </c>
      <c r="C2154" s="219">
        <f>_xll.qlCalendarAdvance(Calendar,C2153,A2154,"f",,Trigger)</f>
        <v>54393</v>
      </c>
      <c r="D2154" s="102" t="e">
        <f>EUR1M!AP2153</f>
        <v>#VALUE!</v>
      </c>
      <c r="E2154" s="102">
        <f>EUR1M!AQ2153</f>
        <v>1.3752992189358937E-2</v>
      </c>
      <c r="F2154" s="220" t="e">
        <f t="shared" si="132"/>
        <v>#VALUE!</v>
      </c>
      <c r="G2154" s="102" t="e">
        <f>EUR3M!AX2153</f>
        <v>#VALUE!</v>
      </c>
      <c r="H2154" s="102">
        <f>EUR3M!AY2153</f>
        <v>1.4032428524170193E-2</v>
      </c>
      <c r="I2154" s="220" t="e">
        <f t="shared" si="133"/>
        <v>#VALUE!</v>
      </c>
      <c r="J2154" s="102" t="e">
        <f>EUR6M!AX2153</f>
        <v>#VALUE!</v>
      </c>
      <c r="K2154" s="102">
        <f>EUR6M!AY2153</f>
        <v>1.390186825466716E-2</v>
      </c>
      <c r="L2154" s="220" t="e">
        <f t="shared" si="134"/>
        <v>#VALUE!</v>
      </c>
      <c r="M2154" s="102" t="e">
        <f>EUR1Y!AX2153</f>
        <v>#VALUE!</v>
      </c>
      <c r="N2154" s="102">
        <f>EUR1Y!AY2153</f>
        <v>1.4384697917579703E-2</v>
      </c>
      <c r="O2154" s="220" t="e">
        <f t="shared" si="135"/>
        <v>#VALUE!</v>
      </c>
    </row>
    <row r="2155" spans="1:15" x14ac:dyDescent="0.2">
      <c r="A2155" s="57" t="s">
        <v>44</v>
      </c>
      <c r="B2155" s="219">
        <f>_xll.qlInterestRateIndexFixingDate(IborIndex&amp;"6M",C2155,Trigger)</f>
        <v>54396</v>
      </c>
      <c r="C2155" s="219">
        <f>_xll.qlCalendarAdvance(Calendar,C2154,A2155,"f",,Trigger)</f>
        <v>54400</v>
      </c>
      <c r="D2155" s="102" t="e">
        <f>EUR1M!AP2154</f>
        <v>#VALUE!</v>
      </c>
      <c r="E2155" s="102">
        <f>EUR1M!AQ2154</f>
        <v>1.374950939933256E-2</v>
      </c>
      <c r="F2155" s="220" t="e">
        <f t="shared" si="132"/>
        <v>#VALUE!</v>
      </c>
      <c r="G2155" s="102" t="e">
        <f>EUR3M!AX2154</f>
        <v>#VALUE!</v>
      </c>
      <c r="H2155" s="102">
        <f>EUR3M!AY2154</f>
        <v>1.4028929295187176E-2</v>
      </c>
      <c r="I2155" s="220" t="e">
        <f t="shared" si="133"/>
        <v>#VALUE!</v>
      </c>
      <c r="J2155" s="102" t="e">
        <f>EUR6M!AX2154</f>
        <v>#VALUE!</v>
      </c>
      <c r="K2155" s="102">
        <f>EUR6M!AY2154</f>
        <v>1.3899783669379476E-2</v>
      </c>
      <c r="L2155" s="220" t="e">
        <f t="shared" si="134"/>
        <v>#VALUE!</v>
      </c>
      <c r="M2155" s="102" t="e">
        <f>EUR1Y!AX2154</f>
        <v>#VALUE!</v>
      </c>
      <c r="N2155" s="102">
        <f>EUR1Y!AY2154</f>
        <v>1.4381064610065783E-2</v>
      </c>
      <c r="O2155" s="220" t="e">
        <f t="shared" si="135"/>
        <v>#VALUE!</v>
      </c>
    </row>
    <row r="2156" spans="1:15" x14ac:dyDescent="0.2">
      <c r="A2156" s="57" t="s">
        <v>44</v>
      </c>
      <c r="B2156" s="219">
        <f>_xll.qlInterestRateIndexFixingDate(IborIndex&amp;"6M",C2156,Trigger)</f>
        <v>54403</v>
      </c>
      <c r="C2156" s="219">
        <f>_xll.qlCalendarAdvance(Calendar,C2155,A2156,"f",,Trigger)</f>
        <v>54407</v>
      </c>
      <c r="D2156" s="102" t="e">
        <f>EUR1M!AP2155</f>
        <v>#VALUE!</v>
      </c>
      <c r="E2156" s="102">
        <f>EUR1M!AQ2155</f>
        <v>1.3746010780415485E-2</v>
      </c>
      <c r="F2156" s="220" t="e">
        <f t="shared" si="132"/>
        <v>#VALUE!</v>
      </c>
      <c r="G2156" s="102" t="e">
        <f>EUR3M!AX2155</f>
        <v>#VALUE!</v>
      </c>
      <c r="H2156" s="102">
        <f>EUR3M!AY2155</f>
        <v>1.4025417593868994E-2</v>
      </c>
      <c r="I2156" s="220" t="e">
        <f t="shared" si="133"/>
        <v>#VALUE!</v>
      </c>
      <c r="J2156" s="102" t="e">
        <f>EUR6M!AX2155</f>
        <v>#VALUE!</v>
      </c>
      <c r="K2156" s="102">
        <f>EUR6M!AY2155</f>
        <v>1.3897705872493721E-2</v>
      </c>
      <c r="L2156" s="220" t="e">
        <f t="shared" si="134"/>
        <v>#VALUE!</v>
      </c>
      <c r="M2156" s="102" t="e">
        <f>EUR1Y!AX2155</f>
        <v>#VALUE!</v>
      </c>
      <c r="N2156" s="102">
        <f>EUR1Y!AY2155</f>
        <v>1.4377420242557082E-2</v>
      </c>
      <c r="O2156" s="220" t="e">
        <f t="shared" si="135"/>
        <v>#VALUE!</v>
      </c>
    </row>
    <row r="2157" spans="1:15" x14ac:dyDescent="0.2">
      <c r="A2157" s="57" t="s">
        <v>44</v>
      </c>
      <c r="B2157" s="219">
        <f>_xll.qlInterestRateIndexFixingDate(IborIndex&amp;"6M",C2157,Trigger)</f>
        <v>54410</v>
      </c>
      <c r="C2157" s="219">
        <f>_xll.qlCalendarAdvance(Calendar,C2156,A2157,"f",,Trigger)</f>
        <v>54414</v>
      </c>
      <c r="D2157" s="102" t="e">
        <f>EUR1M!AP2156</f>
        <v>#VALUE!</v>
      </c>
      <c r="E2157" s="102">
        <f>EUR1M!AQ2156</f>
        <v>1.3742496314746999E-2</v>
      </c>
      <c r="F2157" s="220" t="e">
        <f t="shared" si="132"/>
        <v>#VALUE!</v>
      </c>
      <c r="G2157" s="102" t="e">
        <f>EUR3M!AX2156</f>
        <v>#VALUE!</v>
      </c>
      <c r="H2157" s="102">
        <f>EUR3M!AY2156</f>
        <v>1.4021893408544095E-2</v>
      </c>
      <c r="I2157" s="220" t="e">
        <f t="shared" si="133"/>
        <v>#VALUE!</v>
      </c>
      <c r="J2157" s="102" t="e">
        <f>EUR6M!AX2156</f>
        <v>#VALUE!</v>
      </c>
      <c r="K2157" s="102">
        <f>EUR6M!AY2156</f>
        <v>1.3895634888478673E-2</v>
      </c>
      <c r="L2157" s="220" t="e">
        <f t="shared" si="134"/>
        <v>#VALUE!</v>
      </c>
      <c r="M2157" s="102" t="e">
        <f>EUR1Y!AX2156</f>
        <v>#VALUE!</v>
      </c>
      <c r="N2157" s="102">
        <f>EUR1Y!AY2156</f>
        <v>1.4373764804429109E-2</v>
      </c>
      <c r="O2157" s="220" t="e">
        <f t="shared" si="135"/>
        <v>#VALUE!</v>
      </c>
    </row>
    <row r="2158" spans="1:15" x14ac:dyDescent="0.2">
      <c r="A2158" s="57" t="s">
        <v>44</v>
      </c>
      <c r="B2158" s="219">
        <f>_xll.qlInterestRateIndexFixingDate(IborIndex&amp;"6M",C2158,Trigger)</f>
        <v>54416</v>
      </c>
      <c r="C2158" s="219">
        <f>_xll.qlCalendarAdvance(Calendar,C2157,A2158,"f",,Trigger)</f>
        <v>54421</v>
      </c>
      <c r="D2158" s="102" t="e">
        <f>EUR1M!AP2157</f>
        <v>#VALUE!</v>
      </c>
      <c r="E2158" s="102">
        <f>EUR1M!AQ2157</f>
        <v>1.3738940057677828E-2</v>
      </c>
      <c r="F2158" s="220" t="e">
        <f t="shared" si="132"/>
        <v>#VALUE!</v>
      </c>
      <c r="G2158" s="102" t="e">
        <f>EUR3M!AX2157</f>
        <v>#VALUE!</v>
      </c>
      <c r="H2158" s="102">
        <f>EUR3M!AY2157</f>
        <v>1.4018356727540926E-2</v>
      </c>
      <c r="I2158" s="220" t="e">
        <f t="shared" si="133"/>
        <v>#VALUE!</v>
      </c>
      <c r="J2158" s="102" t="e">
        <f>EUR6M!AX2157</f>
        <v>#VALUE!</v>
      </c>
      <c r="K2158" s="102">
        <f>EUR6M!AY2157</f>
        <v>1.3893448361043427E-2</v>
      </c>
      <c r="L2158" s="220" t="e">
        <f t="shared" si="134"/>
        <v>#VALUE!</v>
      </c>
      <c r="M2158" s="102" t="e">
        <f>EUR1Y!AX2157</f>
        <v>#VALUE!</v>
      </c>
      <c r="N2158" s="102">
        <f>EUR1Y!AY2157</f>
        <v>1.4370098285057597E-2</v>
      </c>
      <c r="O2158" s="220" t="e">
        <f t="shared" si="135"/>
        <v>#VALUE!</v>
      </c>
    </row>
    <row r="2159" spans="1:15" x14ac:dyDescent="0.2">
      <c r="A2159" s="57" t="s">
        <v>44</v>
      </c>
      <c r="B2159" s="219">
        <f>_xll.qlInterestRateIndexFixingDate(IborIndex&amp;"6M",C2159,Trigger)</f>
        <v>54423</v>
      </c>
      <c r="C2159" s="219">
        <f>_xll.qlCalendarAdvance(Calendar,C2158,A2159,"f",,Trigger)</f>
        <v>54428</v>
      </c>
      <c r="D2159" s="102" t="e">
        <f>EUR1M!AP2158</f>
        <v>#VALUE!</v>
      </c>
      <c r="E2159" s="102">
        <f>EUR1M!AQ2158</f>
        <v>1.3735419771647994E-2</v>
      </c>
      <c r="F2159" s="220" t="e">
        <f t="shared" si="132"/>
        <v>#VALUE!</v>
      </c>
      <c r="G2159" s="102" t="e">
        <f>EUR3M!AX2158</f>
        <v>#VALUE!</v>
      </c>
      <c r="H2159" s="102">
        <f>EUR3M!AY2158</f>
        <v>1.401480753919504E-2</v>
      </c>
      <c r="I2159" s="220" t="e">
        <f t="shared" si="133"/>
        <v>#VALUE!</v>
      </c>
      <c r="J2159" s="102" t="e">
        <f>EUR6M!AX2158</f>
        <v>#VALUE!</v>
      </c>
      <c r="K2159" s="102">
        <f>EUR6M!AY2158</f>
        <v>1.3891390656812334E-2</v>
      </c>
      <c r="L2159" s="220" t="e">
        <f t="shared" si="134"/>
        <v>#VALUE!</v>
      </c>
      <c r="M2159" s="102" t="e">
        <f>EUR1Y!AX2158</f>
        <v>#VALUE!</v>
      </c>
      <c r="N2159" s="102">
        <f>EUR1Y!AY2158</f>
        <v>1.4366420673818058E-2</v>
      </c>
      <c r="O2159" s="220" t="e">
        <f t="shared" si="135"/>
        <v>#VALUE!</v>
      </c>
    </row>
    <row r="2160" spans="1:15" x14ac:dyDescent="0.2">
      <c r="A2160" s="57" t="s">
        <v>44</v>
      </c>
      <c r="B2160" s="219">
        <f>_xll.qlInterestRateIndexFixingDate(IborIndex&amp;"6M",C2160,Trigger)</f>
        <v>54431</v>
      </c>
      <c r="C2160" s="219">
        <f>_xll.qlCalendarAdvance(Calendar,C2159,A2160,"f",,Trigger)</f>
        <v>54435</v>
      </c>
      <c r="D2160" s="102" t="e">
        <f>EUR1M!AP2159</f>
        <v>#VALUE!</v>
      </c>
      <c r="E2160" s="102">
        <f>EUR1M!AQ2159</f>
        <v>1.3731857658491053E-2</v>
      </c>
      <c r="F2160" s="220" t="e">
        <f t="shared" si="132"/>
        <v>#VALUE!</v>
      </c>
      <c r="G2160" s="102" t="e">
        <f>EUR3M!AX2159</f>
        <v>#VALUE!</v>
      </c>
      <c r="H2160" s="102">
        <f>EUR3M!AY2159</f>
        <v>1.4011245831828667E-2</v>
      </c>
      <c r="I2160" s="220" t="e">
        <f t="shared" si="133"/>
        <v>#VALUE!</v>
      </c>
      <c r="J2160" s="102" t="e">
        <f>EUR6M!AX2159</f>
        <v>#VALUE!</v>
      </c>
      <c r="K2160" s="102">
        <f>EUR6M!AY2159</f>
        <v>1.388933983683838E-2</v>
      </c>
      <c r="L2160" s="220" t="e">
        <f t="shared" si="134"/>
        <v>#VALUE!</v>
      </c>
      <c r="M2160" s="102" t="e">
        <f>EUR1Y!AX2159</f>
        <v>#VALUE!</v>
      </c>
      <c r="N2160" s="102">
        <f>EUR1Y!AY2159</f>
        <v>1.4362731960087539E-2</v>
      </c>
      <c r="O2160" s="220" t="e">
        <f t="shared" si="135"/>
        <v>#VALUE!</v>
      </c>
    </row>
    <row r="2161" spans="1:15" x14ac:dyDescent="0.2">
      <c r="A2161" s="57" t="s">
        <v>44</v>
      </c>
      <c r="B2161" s="219">
        <f>_xll.qlInterestRateIndexFixingDate(IborIndex&amp;"6M",C2161,Trigger)</f>
        <v>54438</v>
      </c>
      <c r="C2161" s="219">
        <f>_xll.qlCalendarAdvance(Calendar,C2160,A2161,"f",,Trigger)</f>
        <v>54442</v>
      </c>
      <c r="D2161" s="102" t="e">
        <f>EUR1M!AP2160</f>
        <v>#VALUE!</v>
      </c>
      <c r="E2161" s="102">
        <f>EUR1M!AQ2160</f>
        <v>1.3728279627099882E-2</v>
      </c>
      <c r="F2161" s="220" t="e">
        <f t="shared" si="132"/>
        <v>#VALUE!</v>
      </c>
      <c r="G2161" s="102" t="e">
        <f>EUR3M!AX2160</f>
        <v>#VALUE!</v>
      </c>
      <c r="H2161" s="102">
        <f>EUR3M!AY2160</f>
        <v>1.4007686076826786E-2</v>
      </c>
      <c r="I2161" s="220" t="e">
        <f t="shared" si="133"/>
        <v>#VALUE!</v>
      </c>
      <c r="J2161" s="102" t="e">
        <f>EUR6M!AX2160</f>
        <v>#VALUE!</v>
      </c>
      <c r="K2161" s="102">
        <f>EUR6M!AY2160</f>
        <v>1.3887295925588187E-2</v>
      </c>
      <c r="L2161" s="220" t="e">
        <f t="shared" si="134"/>
        <v>#VALUE!</v>
      </c>
      <c r="M2161" s="102" t="e">
        <f>EUR1Y!AX2160</f>
        <v>#VALUE!</v>
      </c>
      <c r="N2161" s="102">
        <f>EUR1Y!AY2160</f>
        <v>1.4359032133243301E-2</v>
      </c>
      <c r="O2161" s="220" t="e">
        <f t="shared" si="135"/>
        <v>#VALUE!</v>
      </c>
    </row>
    <row r="2162" spans="1:15" x14ac:dyDescent="0.2">
      <c r="A2162" s="57" t="s">
        <v>44</v>
      </c>
      <c r="B2162" s="219">
        <f>_xll.qlInterestRateIndexFixingDate(IborIndex&amp;"6M",C2162,Trigger)</f>
        <v>54445</v>
      </c>
      <c r="C2162" s="219">
        <f>_xll.qlCalendarAdvance(Calendar,C2161,A2162,"f",,Trigger)</f>
        <v>54449</v>
      </c>
      <c r="D2162" s="102" t="e">
        <f>EUR1M!AP2161</f>
        <v>#VALUE!</v>
      </c>
      <c r="E2162" s="102">
        <f>EUR1M!AQ2161</f>
        <v>1.3724675018089638E-2</v>
      </c>
      <c r="F2162" s="220" t="e">
        <f t="shared" si="132"/>
        <v>#VALUE!</v>
      </c>
      <c r="G2162" s="102" t="e">
        <f>EUR3M!AX2161</f>
        <v>#VALUE!</v>
      </c>
      <c r="H2162" s="102">
        <f>EUR3M!AY2161</f>
        <v>1.4004084813370454E-2</v>
      </c>
      <c r="I2162" s="220" t="e">
        <f t="shared" si="133"/>
        <v>#VALUE!</v>
      </c>
      <c r="J2162" s="102" t="e">
        <f>EUR6M!AX2161</f>
        <v>#VALUE!</v>
      </c>
      <c r="K2162" s="102">
        <f>EUR6M!AY2161</f>
        <v>1.3885258947531018E-2</v>
      </c>
      <c r="L2162" s="220" t="e">
        <f t="shared" si="134"/>
        <v>#VALUE!</v>
      </c>
      <c r="M2162" s="102" t="e">
        <f>EUR1Y!AX2161</f>
        <v>#VALUE!</v>
      </c>
      <c r="N2162" s="102">
        <f>EUR1Y!AY2161</f>
        <v>1.435532118266283E-2</v>
      </c>
      <c r="O2162" s="220" t="e">
        <f t="shared" si="135"/>
        <v>#VALUE!</v>
      </c>
    </row>
    <row r="2163" spans="1:15" x14ac:dyDescent="0.2">
      <c r="A2163" s="57" t="s">
        <v>44</v>
      </c>
      <c r="B2163" s="219">
        <f>_xll.qlInterestRateIndexFixingDate(IborIndex&amp;"6M",C2163,Trigger)</f>
        <v>54452</v>
      </c>
      <c r="C2163" s="219">
        <f>_xll.qlCalendarAdvance(Calendar,C2162,A2163,"f",,Trigger)</f>
        <v>54456</v>
      </c>
      <c r="D2163" s="102" t="e">
        <f>EUR1M!AP2162</f>
        <v>#VALUE!</v>
      </c>
      <c r="E2163" s="102">
        <f>EUR1M!AQ2162</f>
        <v>1.3721066419318806E-2</v>
      </c>
      <c r="F2163" s="220" t="e">
        <f t="shared" si="132"/>
        <v>#VALUE!</v>
      </c>
      <c r="G2163" s="102" t="e">
        <f>EUR3M!AX2162</f>
        <v>#VALUE!</v>
      </c>
      <c r="H2163" s="102">
        <f>EUR3M!AY2162</f>
        <v>1.400048547893995E-2</v>
      </c>
      <c r="I2163" s="220" t="e">
        <f t="shared" si="133"/>
        <v>#VALUE!</v>
      </c>
      <c r="J2163" s="102" t="e">
        <f>EUR6M!AX2162</f>
        <v>#VALUE!</v>
      </c>
      <c r="K2163" s="102">
        <f>EUR6M!AY2162</f>
        <v>1.3883228927136582E-2</v>
      </c>
      <c r="L2163" s="220" t="e">
        <f t="shared" si="134"/>
        <v>#VALUE!</v>
      </c>
      <c r="M2163" s="102" t="e">
        <f>EUR1Y!AX2162</f>
        <v>#VALUE!</v>
      </c>
      <c r="N2163" s="102">
        <f>EUR1Y!AY2162</f>
        <v>1.4351599097724486E-2</v>
      </c>
      <c r="O2163" s="220" t="e">
        <f t="shared" si="135"/>
        <v>#VALUE!</v>
      </c>
    </row>
    <row r="2164" spans="1:15" x14ac:dyDescent="0.2">
      <c r="A2164" s="57" t="s">
        <v>44</v>
      </c>
      <c r="B2164" s="219">
        <f>_xll.qlInterestRateIndexFixingDate(IborIndex&amp;"6M",C2164,Trigger)</f>
        <v>54459</v>
      </c>
      <c r="C2164" s="219">
        <f>_xll.qlCalendarAdvance(Calendar,C2163,A2164,"f",,Trigger)</f>
        <v>54463</v>
      </c>
      <c r="D2164" s="102" t="e">
        <f>EUR1M!AP2163</f>
        <v>#VALUE!</v>
      </c>
      <c r="E2164" s="102">
        <f>EUR1M!AQ2163</f>
        <v>1.3717445646560047E-2</v>
      </c>
      <c r="F2164" s="220" t="e">
        <f t="shared" si="132"/>
        <v>#VALUE!</v>
      </c>
      <c r="G2164" s="102" t="e">
        <f>EUR3M!AX2163</f>
        <v>#VALUE!</v>
      </c>
      <c r="H2164" s="102">
        <f>EUR3M!AY2163</f>
        <v>1.3996873578811631E-2</v>
      </c>
      <c r="I2164" s="220" t="e">
        <f t="shared" si="133"/>
        <v>#VALUE!</v>
      </c>
      <c r="J2164" s="102" t="e">
        <f>EUR6M!AX2163</f>
        <v>#VALUE!</v>
      </c>
      <c r="K2164" s="102">
        <f>EUR6M!AY2163</f>
        <v>1.3881205888872821E-2</v>
      </c>
      <c r="L2164" s="220" t="e">
        <f t="shared" si="134"/>
        <v>#VALUE!</v>
      </c>
      <c r="M2164" s="102" t="e">
        <f>EUR1Y!AX2163</f>
        <v>#VALUE!</v>
      </c>
      <c r="N2164" s="102">
        <f>EUR1Y!AY2163</f>
        <v>1.4347865867806847E-2</v>
      </c>
      <c r="O2164" s="220" t="e">
        <f t="shared" si="135"/>
        <v>#VALUE!</v>
      </c>
    </row>
    <row r="2165" spans="1:15" x14ac:dyDescent="0.2">
      <c r="A2165" s="57" t="s">
        <v>44</v>
      </c>
      <c r="B2165" s="219">
        <f>_xll.qlInterestRateIndexFixingDate(IborIndex&amp;"6M",C2165,Trigger)</f>
        <v>54466</v>
      </c>
      <c r="C2165" s="219">
        <f>_xll.qlCalendarAdvance(Calendar,C2164,A2165,"f",,Trigger)</f>
        <v>54470</v>
      </c>
      <c r="D2165" s="102" t="e">
        <f>EUR1M!AP2164</f>
        <v>#VALUE!</v>
      </c>
      <c r="E2165" s="102">
        <f>EUR1M!AQ2164</f>
        <v>1.3713808891482961E-2</v>
      </c>
      <c r="F2165" s="220" t="e">
        <f t="shared" si="132"/>
        <v>#VALUE!</v>
      </c>
      <c r="G2165" s="102" t="e">
        <f>EUR3M!AX2164</f>
        <v>#VALUE!</v>
      </c>
      <c r="H2165" s="102">
        <f>EUR3M!AY2164</f>
        <v>1.3993249101321048E-2</v>
      </c>
      <c r="I2165" s="220" t="e">
        <f t="shared" si="133"/>
        <v>#VALUE!</v>
      </c>
      <c r="J2165" s="102" t="e">
        <f>EUR6M!AX2164</f>
        <v>#VALUE!</v>
      </c>
      <c r="K2165" s="102">
        <f>EUR6M!AY2164</f>
        <v>1.3879189857209885E-2</v>
      </c>
      <c r="L2165" s="220" t="e">
        <f t="shared" si="134"/>
        <v>#VALUE!</v>
      </c>
      <c r="M2165" s="102" t="e">
        <f>EUR1Y!AX2164</f>
        <v>#VALUE!</v>
      </c>
      <c r="N2165" s="102">
        <f>EUR1Y!AY2164</f>
        <v>1.4344121482289146E-2</v>
      </c>
      <c r="O2165" s="220" t="e">
        <f t="shared" si="135"/>
        <v>#VALUE!</v>
      </c>
    </row>
    <row r="2166" spans="1:15" x14ac:dyDescent="0.2">
      <c r="A2166" s="57" t="s">
        <v>44</v>
      </c>
      <c r="B2166" s="219">
        <f>_xll.qlInterestRateIndexFixingDate(IborIndex&amp;"6M",C2166,Trigger)</f>
        <v>54473</v>
      </c>
      <c r="C2166" s="219">
        <f>_xll.qlCalendarAdvance(Calendar,C2165,A2166,"f",,Trigger)</f>
        <v>54477</v>
      </c>
      <c r="D2166" s="102" t="e">
        <f>EUR1M!AP2165</f>
        <v>#VALUE!</v>
      </c>
      <c r="E2166" s="102">
        <f>EUR1M!AQ2165</f>
        <v>1.3710156136227549E-2</v>
      </c>
      <c r="F2166" s="220" t="e">
        <f t="shared" si="132"/>
        <v>#VALUE!</v>
      </c>
      <c r="G2166" s="102" t="e">
        <f>EUR3M!AX2165</f>
        <v>#VALUE!</v>
      </c>
      <c r="H2166" s="102">
        <f>EUR3M!AY2165</f>
        <v>1.398961203479665E-2</v>
      </c>
      <c r="I2166" s="220" t="e">
        <f t="shared" si="133"/>
        <v>#VALUE!</v>
      </c>
      <c r="J2166" s="102" t="e">
        <f>EUR6M!AX2165</f>
        <v>#VALUE!</v>
      </c>
      <c r="K2166" s="102">
        <f>EUR6M!AY2165</f>
        <v>1.3877180856615273E-2</v>
      </c>
      <c r="L2166" s="220" t="e">
        <f t="shared" si="134"/>
        <v>#VALUE!</v>
      </c>
      <c r="M2166" s="102" t="e">
        <f>EUR1Y!AX2165</f>
        <v>#VALUE!</v>
      </c>
      <c r="N2166" s="102">
        <f>EUR1Y!AY2165</f>
        <v>1.4340365930551496E-2</v>
      </c>
      <c r="O2166" s="220" t="e">
        <f t="shared" si="135"/>
        <v>#VALUE!</v>
      </c>
    </row>
    <row r="2167" spans="1:15" x14ac:dyDescent="0.2">
      <c r="A2167" s="57" t="s">
        <v>44</v>
      </c>
      <c r="B2167" s="219">
        <f>_xll.qlInterestRateIndexFixingDate(IborIndex&amp;"6M",C2167,Trigger)</f>
        <v>54480</v>
      </c>
      <c r="C2167" s="219">
        <f>_xll.qlCalendarAdvance(Calendar,C2166,A2167,"f",,Trigger)</f>
        <v>54484</v>
      </c>
      <c r="D2167" s="102" t="e">
        <f>EUR1M!AP2166</f>
        <v>#VALUE!</v>
      </c>
      <c r="E2167" s="102">
        <f>EUR1M!AQ2166</f>
        <v>1.3706476155219416E-2</v>
      </c>
      <c r="F2167" s="220" t="e">
        <f t="shared" si="132"/>
        <v>#VALUE!</v>
      </c>
      <c r="G2167" s="102" t="e">
        <f>EUR3M!AX2166</f>
        <v>#VALUE!</v>
      </c>
      <c r="H2167" s="102">
        <f>EUR3M!AY2166</f>
        <v>1.3985978746070405E-2</v>
      </c>
      <c r="I2167" s="220" t="e">
        <f t="shared" si="133"/>
        <v>#VALUE!</v>
      </c>
      <c r="J2167" s="102" t="e">
        <f>EUR6M!AX2166</f>
        <v>#VALUE!</v>
      </c>
      <c r="K2167" s="102">
        <f>EUR6M!AY2166</f>
        <v>1.3875810504723446E-2</v>
      </c>
      <c r="L2167" s="220" t="e">
        <f t="shared" si="134"/>
        <v>#VALUE!</v>
      </c>
      <c r="M2167" s="102" t="e">
        <f>EUR1Y!AX2166</f>
        <v>#VALUE!</v>
      </c>
      <c r="N2167" s="102">
        <f>EUR1Y!AY2166</f>
        <v>1.4336599201973792E-2</v>
      </c>
      <c r="O2167" s="220" t="e">
        <f t="shared" si="135"/>
        <v>#VALUE!</v>
      </c>
    </row>
    <row r="2168" spans="1:15" x14ac:dyDescent="0.2">
      <c r="A2168" s="57" t="s">
        <v>44</v>
      </c>
      <c r="B2168" s="219">
        <f>_xll.qlInterestRateIndexFixingDate(IborIndex&amp;"6M",C2168,Trigger)</f>
        <v>54487</v>
      </c>
      <c r="C2168" s="219">
        <f>_xll.qlCalendarAdvance(Calendar,C2167,A2168,"f",,Trigger)</f>
        <v>54491</v>
      </c>
      <c r="D2168" s="102" t="e">
        <f>EUR1M!AP2167</f>
        <v>#VALUE!</v>
      </c>
      <c r="E2168" s="102">
        <f>EUR1M!AQ2167</f>
        <v>1.3702786195881334E-2</v>
      </c>
      <c r="F2168" s="220" t="e">
        <f t="shared" si="132"/>
        <v>#VALUE!</v>
      </c>
      <c r="G2168" s="102" t="e">
        <f>EUR3M!AX2167</f>
        <v>#VALUE!</v>
      </c>
      <c r="H2168" s="102">
        <f>EUR3M!AY2167</f>
        <v>1.3982314375971746E-2</v>
      </c>
      <c r="I2168" s="220" t="e">
        <f t="shared" si="133"/>
        <v>#VALUE!</v>
      </c>
      <c r="J2168" s="102" t="e">
        <f>EUR6M!AX2167</f>
        <v>#VALUE!</v>
      </c>
      <c r="K2168" s="102">
        <f>EUR6M!AY2167</f>
        <v>1.3873817829785272E-2</v>
      </c>
      <c r="L2168" s="220" t="e">
        <f t="shared" si="134"/>
        <v>#VALUE!</v>
      </c>
      <c r="M2168" s="102" t="e">
        <f>EUR1Y!AX2167</f>
        <v>#VALUE!</v>
      </c>
      <c r="N2168" s="102">
        <f>EUR1Y!AY2167</f>
        <v>1.4332821285937018E-2</v>
      </c>
      <c r="O2168" s="220" t="e">
        <f t="shared" si="135"/>
        <v>#VALUE!</v>
      </c>
    </row>
    <row r="2169" spans="1:15" x14ac:dyDescent="0.2">
      <c r="A2169" s="57" t="s">
        <v>44</v>
      </c>
      <c r="B2169" s="219">
        <f>_xll.qlInterestRateIndexFixingDate(IborIndex&amp;"6M",C2169,Trigger)</f>
        <v>54494</v>
      </c>
      <c r="C2169" s="219">
        <f>_xll.qlCalendarAdvance(Calendar,C2168,A2169,"f",,Trigger)</f>
        <v>54498</v>
      </c>
      <c r="D2169" s="102" t="e">
        <f>EUR1M!AP2168</f>
        <v>#VALUE!</v>
      </c>
      <c r="E2169" s="102">
        <f>EUR1M!AQ2168</f>
        <v>1.369907448868769E-2</v>
      </c>
      <c r="F2169" s="220" t="e">
        <f t="shared" si="132"/>
        <v>#VALUE!</v>
      </c>
      <c r="G2169" s="102" t="e">
        <f>EUR3M!AX2168</f>
        <v>#VALUE!</v>
      </c>
      <c r="H2169" s="102">
        <f>EUR3M!AY2168</f>
        <v>1.3978637379262894E-2</v>
      </c>
      <c r="I2169" s="220" t="e">
        <f t="shared" si="133"/>
        <v>#VALUE!</v>
      </c>
      <c r="J2169" s="102" t="e">
        <f>EUR6M!AX2168</f>
        <v>#VALUE!</v>
      </c>
      <c r="K2169" s="102">
        <f>EUR6M!AY2168</f>
        <v>1.387183226947985E-2</v>
      </c>
      <c r="L2169" s="220" t="e">
        <f t="shared" si="134"/>
        <v>#VALUE!</v>
      </c>
      <c r="M2169" s="102" t="e">
        <f>EUR1Y!AX2168</f>
        <v>#VALUE!</v>
      </c>
      <c r="N2169" s="102">
        <f>EUR1Y!AY2168</f>
        <v>1.4329032171823257E-2</v>
      </c>
      <c r="O2169" s="220" t="e">
        <f t="shared" si="135"/>
        <v>#VALUE!</v>
      </c>
    </row>
    <row r="2170" spans="1:15" x14ac:dyDescent="0.2">
      <c r="A2170" s="57" t="s">
        <v>44</v>
      </c>
      <c r="B2170" s="219">
        <f>_xll.qlInterestRateIndexFixingDate(IborIndex&amp;"6M",C2170,Trigger)</f>
        <v>54501</v>
      </c>
      <c r="C2170" s="219">
        <f>_xll.qlCalendarAdvance(Calendar,C2169,A2170,"f",,Trigger)</f>
        <v>54505</v>
      </c>
      <c r="D2170" s="102" t="e">
        <f>EUR1M!AP2169</f>
        <v>#VALUE!</v>
      </c>
      <c r="E2170" s="102">
        <f>EUR1M!AQ2169</f>
        <v>1.3695358075792308E-2</v>
      </c>
      <c r="F2170" s="220" t="e">
        <f t="shared" si="132"/>
        <v>#VALUE!</v>
      </c>
      <c r="G2170" s="102" t="e">
        <f>EUR3M!AX2169</f>
        <v>#VALUE!</v>
      </c>
      <c r="H2170" s="102">
        <f>EUR3M!AY2169</f>
        <v>1.3974947744274924E-2</v>
      </c>
      <c r="I2170" s="220" t="e">
        <f t="shared" si="133"/>
        <v>#VALUE!</v>
      </c>
      <c r="J2170" s="102" t="e">
        <f>EUR6M!AX2169</f>
        <v>#VALUE!</v>
      </c>
      <c r="K2170" s="102">
        <f>EUR6M!AY2169</f>
        <v>1.3869853848282659E-2</v>
      </c>
      <c r="L2170" s="220" t="e">
        <f t="shared" si="134"/>
        <v>#VALUE!</v>
      </c>
      <c r="M2170" s="102" t="e">
        <f>EUR1Y!AX2169</f>
        <v>#VALUE!</v>
      </c>
      <c r="N2170" s="102">
        <f>EUR1Y!AY2169</f>
        <v>1.4325231849013499E-2</v>
      </c>
      <c r="O2170" s="220" t="e">
        <f t="shared" si="135"/>
        <v>#VALUE!</v>
      </c>
    </row>
    <row r="2171" spans="1:15" x14ac:dyDescent="0.2">
      <c r="A2171" s="57" t="s">
        <v>44</v>
      </c>
      <c r="B2171" s="219">
        <f>_xll.qlInterestRateIndexFixingDate(IborIndex&amp;"6M",C2171,Trigger)</f>
        <v>54508</v>
      </c>
      <c r="C2171" s="219">
        <f>_xll.qlCalendarAdvance(Calendar,C2170,A2171,"f",,Trigger)</f>
        <v>54512</v>
      </c>
      <c r="D2171" s="102" t="e">
        <f>EUR1M!AP2170</f>
        <v>#VALUE!</v>
      </c>
      <c r="E2171" s="102">
        <f>EUR1M!AQ2170</f>
        <v>1.3691619879309946E-2</v>
      </c>
      <c r="F2171" s="220" t="e">
        <f t="shared" si="132"/>
        <v>#VALUE!</v>
      </c>
      <c r="G2171" s="102" t="e">
        <f>EUR3M!AX2170</f>
        <v>#VALUE!</v>
      </c>
      <c r="H2171" s="102">
        <f>EUR3M!AY2170</f>
        <v>1.3971245459340646E-2</v>
      </c>
      <c r="I2171" s="220" t="e">
        <f t="shared" si="133"/>
        <v>#VALUE!</v>
      </c>
      <c r="J2171" s="102" t="e">
        <f>EUR6M!AX2170</f>
        <v>#VALUE!</v>
      </c>
      <c r="K2171" s="102">
        <f>EUR6M!AY2170</f>
        <v>1.3867498203469785E-2</v>
      </c>
      <c r="L2171" s="220" t="e">
        <f t="shared" si="134"/>
        <v>#VALUE!</v>
      </c>
      <c r="M2171" s="102" t="e">
        <f>EUR1Y!AX2170</f>
        <v>#VALUE!</v>
      </c>
      <c r="N2171" s="102">
        <f>EUR1Y!AY2170</f>
        <v>1.43214203068907E-2</v>
      </c>
      <c r="O2171" s="220" t="e">
        <f t="shared" si="135"/>
        <v>#VALUE!</v>
      </c>
    </row>
    <row r="2172" spans="1:15" x14ac:dyDescent="0.2">
      <c r="A2172" s="57" t="s">
        <v>44</v>
      </c>
      <c r="B2172" s="219">
        <f>_xll.qlInterestRateIndexFixingDate(IborIndex&amp;"6M",C2172,Trigger)</f>
        <v>54515</v>
      </c>
      <c r="C2172" s="219">
        <f>_xll.qlCalendarAdvance(Calendar,C2171,A2172,"f",,Trigger)</f>
        <v>54519</v>
      </c>
      <c r="D2172" s="102" t="e">
        <f>EUR1M!AP2171</f>
        <v>#VALUE!</v>
      </c>
      <c r="E2172" s="102">
        <f>EUR1M!AQ2171</f>
        <v>1.3687865568043078E-2</v>
      </c>
      <c r="F2172" s="220" t="e">
        <f t="shared" si="132"/>
        <v>#VALUE!</v>
      </c>
      <c r="G2172" s="102" t="e">
        <f>EUR3M!AX2171</f>
        <v>#VALUE!</v>
      </c>
      <c r="H2172" s="102">
        <f>EUR3M!AY2171</f>
        <v>1.3967527612764961E-2</v>
      </c>
      <c r="I2172" s="220" t="e">
        <f t="shared" si="133"/>
        <v>#VALUE!</v>
      </c>
      <c r="J2172" s="102" t="e">
        <f>EUR6M!AX2171</f>
        <v>#VALUE!</v>
      </c>
      <c r="K2172" s="102">
        <f>EUR6M!AY2171</f>
        <v>1.3865532794823898E-2</v>
      </c>
      <c r="L2172" s="220" t="e">
        <f t="shared" si="134"/>
        <v>#VALUE!</v>
      </c>
      <c r="M2172" s="102" t="e">
        <f>EUR1Y!AX2171</f>
        <v>#VALUE!</v>
      </c>
      <c r="N2172" s="102">
        <f>EUR1Y!AY2171</f>
        <v>1.4317608407532274E-2</v>
      </c>
      <c r="O2172" s="220" t="e">
        <f t="shared" si="135"/>
        <v>#VALUE!</v>
      </c>
    </row>
    <row r="2173" spans="1:15" x14ac:dyDescent="0.2">
      <c r="A2173" s="57" t="s">
        <v>44</v>
      </c>
      <c r="B2173" s="219">
        <f>_xll.qlInterestRateIndexFixingDate(IborIndex&amp;"6M",C2173,Trigger)</f>
        <v>54522</v>
      </c>
      <c r="C2173" s="219">
        <f>_xll.qlCalendarAdvance(Calendar,C2172,A2173,"f",,Trigger)</f>
        <v>54526</v>
      </c>
      <c r="D2173" s="102" t="e">
        <f>EUR1M!AP2172</f>
        <v>#VALUE!</v>
      </c>
      <c r="E2173" s="102">
        <f>EUR1M!AQ2172</f>
        <v>1.3684095124128492E-2</v>
      </c>
      <c r="F2173" s="220" t="e">
        <f t="shared" si="132"/>
        <v>#VALUE!</v>
      </c>
      <c r="G2173" s="102" t="e">
        <f>EUR3M!AX2172</f>
        <v>#VALUE!</v>
      </c>
      <c r="H2173" s="102">
        <f>EUR3M!AY2172</f>
        <v>1.3963801044688419E-2</v>
      </c>
      <c r="I2173" s="220" t="e">
        <f t="shared" si="133"/>
        <v>#VALUE!</v>
      </c>
      <c r="J2173" s="102" t="e">
        <f>EUR6M!AX2172</f>
        <v>#VALUE!</v>
      </c>
      <c r="K2173" s="102">
        <f>EUR6M!AY2172</f>
        <v>1.3863574592597516E-2</v>
      </c>
      <c r="L2173" s="220" t="e">
        <f t="shared" si="134"/>
        <v>#VALUE!</v>
      </c>
      <c r="M2173" s="102" t="e">
        <f>EUR1Y!AX2172</f>
        <v>#VALUE!</v>
      </c>
      <c r="N2173" s="102">
        <f>EUR1Y!AY2172</f>
        <v>1.4313763522238471E-2</v>
      </c>
      <c r="O2173" s="220" t="e">
        <f t="shared" si="135"/>
        <v>#VALUE!</v>
      </c>
    </row>
    <row r="2174" spans="1:15" x14ac:dyDescent="0.2">
      <c r="A2174" s="57" t="s">
        <v>44</v>
      </c>
      <c r="B2174" s="219">
        <f>_xll.qlInterestRateIndexFixingDate(IborIndex&amp;"6M",C2174,Trigger)</f>
        <v>54527</v>
      </c>
      <c r="C2174" s="219">
        <f>_xll.qlCalendarAdvance(Calendar,C2173,A2174,"f",,Trigger)</f>
        <v>54533</v>
      </c>
      <c r="D2174" s="102" t="e">
        <f>EUR1M!AP2173</f>
        <v>#VALUE!</v>
      </c>
      <c r="E2174" s="102">
        <f>EUR1M!AQ2173</f>
        <v>1.3680308529695484E-2</v>
      </c>
      <c r="F2174" s="220" t="e">
        <f t="shared" si="132"/>
        <v>#VALUE!</v>
      </c>
      <c r="G2174" s="102" t="e">
        <f>EUR3M!AX2173</f>
        <v>#VALUE!</v>
      </c>
      <c r="H2174" s="102">
        <f>EUR3M!AY2173</f>
        <v>1.396006179294765E-2</v>
      </c>
      <c r="I2174" s="220" t="e">
        <f t="shared" si="133"/>
        <v>#VALUE!</v>
      </c>
      <c r="J2174" s="102" t="e">
        <f>EUR6M!AX2173</f>
        <v>#VALUE!</v>
      </c>
      <c r="K2174" s="102">
        <f>EUR6M!AY2173</f>
        <v>1.3861623621259809E-2</v>
      </c>
      <c r="L2174" s="220" t="e">
        <f t="shared" si="134"/>
        <v>#VALUE!</v>
      </c>
      <c r="M2174" s="102" t="e">
        <f>EUR1Y!AX2173</f>
        <v>#VALUE!</v>
      </c>
      <c r="N2174" s="102">
        <f>EUR1Y!AY2173</f>
        <v>1.430991825847693E-2</v>
      </c>
      <c r="O2174" s="220" t="e">
        <f t="shared" si="135"/>
        <v>#VALUE!</v>
      </c>
    </row>
    <row r="2175" spans="1:15" x14ac:dyDescent="0.2">
      <c r="A2175" s="57" t="s">
        <v>44</v>
      </c>
      <c r="B2175" s="219">
        <f>_xll.qlInterestRateIndexFixingDate(IborIndex&amp;"6M",C2175,Trigger)</f>
        <v>54536</v>
      </c>
      <c r="C2175" s="219">
        <f>_xll.qlCalendarAdvance(Calendar,C2174,A2175,"f",,Trigger)</f>
        <v>54540</v>
      </c>
      <c r="D2175" s="102" t="e">
        <f>EUR1M!AP2174</f>
        <v>#VALUE!</v>
      </c>
      <c r="E2175" s="102">
        <f>EUR1M!AQ2174</f>
        <v>1.3676505766873348E-2</v>
      </c>
      <c r="F2175" s="220" t="e">
        <f t="shared" si="132"/>
        <v>#VALUE!</v>
      </c>
      <c r="G2175" s="102" t="e">
        <f>EUR3M!AX2174</f>
        <v>#VALUE!</v>
      </c>
      <c r="H2175" s="102">
        <f>EUR3M!AY2174</f>
        <v>1.3956309845874622E-2</v>
      </c>
      <c r="I2175" s="220" t="e">
        <f t="shared" si="133"/>
        <v>#VALUE!</v>
      </c>
      <c r="J2175" s="102" t="e">
        <f>EUR6M!AX2174</f>
        <v>#VALUE!</v>
      </c>
      <c r="K2175" s="102">
        <f>EUR6M!AY2174</f>
        <v>1.3859679905281693E-2</v>
      </c>
      <c r="L2175" s="220" t="e">
        <f t="shared" si="134"/>
        <v>#VALUE!</v>
      </c>
      <c r="M2175" s="102" t="e">
        <f>EUR1Y!AX2174</f>
        <v>#VALUE!</v>
      </c>
      <c r="N2175" s="102">
        <f>EUR1Y!AY2174</f>
        <v>1.4306061732937688E-2</v>
      </c>
      <c r="O2175" s="220" t="e">
        <f t="shared" si="135"/>
        <v>#VALUE!</v>
      </c>
    </row>
    <row r="2176" spans="1:15" x14ac:dyDescent="0.2">
      <c r="A2176" s="57" t="s">
        <v>44</v>
      </c>
      <c r="B2176" s="219">
        <f>_xll.qlInterestRateIndexFixingDate(IborIndex&amp;"6M",C2176,Trigger)</f>
        <v>54543</v>
      </c>
      <c r="C2176" s="219">
        <f>_xll.qlCalendarAdvance(Calendar,C2175,A2176,"f",,Trigger)</f>
        <v>54547</v>
      </c>
      <c r="D2176" s="102" t="e">
        <f>EUR1M!AP2175</f>
        <v>#VALUE!</v>
      </c>
      <c r="E2176" s="102">
        <f>EUR1M!AQ2175</f>
        <v>1.3672686817796376E-2</v>
      </c>
      <c r="F2176" s="220" t="e">
        <f t="shared" si="132"/>
        <v>#VALUE!</v>
      </c>
      <c r="G2176" s="102" t="e">
        <f>EUR3M!AX2175</f>
        <v>#VALUE!</v>
      </c>
      <c r="H2176" s="102">
        <f>EUR3M!AY2175</f>
        <v>1.3952543877088268E-2</v>
      </c>
      <c r="I2176" s="220" t="e">
        <f t="shared" si="133"/>
        <v>#VALUE!</v>
      </c>
      <c r="J2176" s="102" t="e">
        <f>EUR6M!AX2175</f>
        <v>#VALUE!</v>
      </c>
      <c r="K2176" s="102">
        <f>EUR6M!AY2175</f>
        <v>1.3858134612808996E-2</v>
      </c>
      <c r="L2176" s="220" t="e">
        <f t="shared" si="134"/>
        <v>#VALUE!</v>
      </c>
      <c r="M2176" s="102" t="e">
        <f>EUR1Y!AX2175</f>
        <v>#VALUE!</v>
      </c>
      <c r="N2176" s="102">
        <f>EUR1Y!AY2175</f>
        <v>1.4302193935005892E-2</v>
      </c>
      <c r="O2176" s="220" t="e">
        <f t="shared" si="135"/>
        <v>#VALUE!</v>
      </c>
    </row>
    <row r="2177" spans="1:15" x14ac:dyDescent="0.2">
      <c r="A2177" s="57" t="s">
        <v>44</v>
      </c>
      <c r="B2177" s="219">
        <f>_xll.qlInterestRateIndexFixingDate(IborIndex&amp;"6M",C2177,Trigger)</f>
        <v>54550</v>
      </c>
      <c r="C2177" s="219">
        <f>_xll.qlCalendarAdvance(Calendar,C2176,A2177,"f",,Trigger)</f>
        <v>54554</v>
      </c>
      <c r="D2177" s="102" t="e">
        <f>EUR1M!AP2176</f>
        <v>#VALUE!</v>
      </c>
      <c r="E2177" s="102">
        <f>EUR1M!AQ2176</f>
        <v>1.3668851664598858E-2</v>
      </c>
      <c r="F2177" s="220" t="e">
        <f t="shared" si="132"/>
        <v>#VALUE!</v>
      </c>
      <c r="G2177" s="102" t="e">
        <f>EUR3M!AX2176</f>
        <v>#VALUE!</v>
      </c>
      <c r="H2177" s="102">
        <f>EUR3M!AY2176</f>
        <v>1.3948765447448667E-2</v>
      </c>
      <c r="I2177" s="220" t="e">
        <f t="shared" si="133"/>
        <v>#VALUE!</v>
      </c>
      <c r="J2177" s="102" t="e">
        <f>EUR6M!AX2176</f>
        <v>#VALUE!</v>
      </c>
      <c r="K2177" s="102">
        <f>EUR6M!AY2176</f>
        <v>1.385620685059462E-2</v>
      </c>
      <c r="L2177" s="220" t="e">
        <f t="shared" si="134"/>
        <v>#VALUE!</v>
      </c>
      <c r="M2177" s="102" t="e">
        <f>EUR1Y!AX2176</f>
        <v>#VALUE!</v>
      </c>
      <c r="N2177" s="102">
        <f>EUR1Y!AY2176</f>
        <v>1.4298314854067346E-2</v>
      </c>
      <c r="O2177" s="220" t="e">
        <f t="shared" si="135"/>
        <v>#VALUE!</v>
      </c>
    </row>
    <row r="2178" spans="1:15" x14ac:dyDescent="0.2">
      <c r="A2178" s="57" t="s">
        <v>44</v>
      </c>
      <c r="B2178" s="219">
        <f>_xll.qlInterestRateIndexFixingDate(IborIndex&amp;"6M",C2178,Trigger)</f>
        <v>54557</v>
      </c>
      <c r="C2178" s="219">
        <f>_xll.qlCalendarAdvance(Calendar,C2177,A2178,"f",,Trigger)</f>
        <v>54561</v>
      </c>
      <c r="D2178" s="102" t="e">
        <f>EUR1M!AP2177</f>
        <v>#VALUE!</v>
      </c>
      <c r="E2178" s="102">
        <f>EUR1M!AQ2177</f>
        <v>1.366500028942258E-2</v>
      </c>
      <c r="F2178" s="220" t="e">
        <f t="shared" si="132"/>
        <v>#VALUE!</v>
      </c>
      <c r="G2178" s="102" t="e">
        <f>EUR3M!AX2177</f>
        <v>#VALUE!</v>
      </c>
      <c r="H2178" s="102">
        <f>EUR3M!AY2177</f>
        <v>1.3944974286188959E-2</v>
      </c>
      <c r="I2178" s="220" t="e">
        <f t="shared" si="133"/>
        <v>#VALUE!</v>
      </c>
      <c r="J2178" s="102" t="e">
        <f>EUR6M!AX2177</f>
        <v>#VALUE!</v>
      </c>
      <c r="K2178" s="102">
        <f>EUR6M!AY2177</f>
        <v>1.3854286423267781E-2</v>
      </c>
      <c r="L2178" s="220" t="e">
        <f t="shared" si="134"/>
        <v>#VALUE!</v>
      </c>
      <c r="M2178" s="102" t="e">
        <f>EUR1Y!AX2177</f>
        <v>#VALUE!</v>
      </c>
      <c r="N2178" s="102">
        <f>EUR1Y!AY2177</f>
        <v>1.4294424479508516E-2</v>
      </c>
      <c r="O2178" s="220" t="e">
        <f t="shared" si="135"/>
        <v>#VALUE!</v>
      </c>
    </row>
    <row r="2179" spans="1:15" x14ac:dyDescent="0.2">
      <c r="A2179" s="57" t="s">
        <v>44</v>
      </c>
      <c r="B2179" s="219">
        <f>_xll.qlInterestRateIndexFixingDate(IborIndex&amp;"6M",C2179,Trigger)</f>
        <v>54564</v>
      </c>
      <c r="C2179" s="219">
        <f>_xll.qlCalendarAdvance(Calendar,C2178,A2179,"f",,Trigger)</f>
        <v>54568</v>
      </c>
      <c r="D2179" s="102" t="e">
        <f>EUR1M!AP2178</f>
        <v>#VALUE!</v>
      </c>
      <c r="E2179" s="102">
        <f>EUR1M!AQ2178</f>
        <v>1.3661132674381848E-2</v>
      </c>
      <c r="F2179" s="220" t="e">
        <f t="shared" si="132"/>
        <v>#VALUE!</v>
      </c>
      <c r="G2179" s="102" t="e">
        <f>EUR3M!AX2178</f>
        <v>#VALUE!</v>
      </c>
      <c r="H2179" s="102">
        <f>EUR3M!AY2178</f>
        <v>1.3941170381642824E-2</v>
      </c>
      <c r="I2179" s="220" t="e">
        <f t="shared" si="133"/>
        <v>#VALUE!</v>
      </c>
      <c r="J2179" s="102" t="e">
        <f>EUR6M!AX2178</f>
        <v>#VALUE!</v>
      </c>
      <c r="K2179" s="102">
        <f>EUR6M!AY2178</f>
        <v>1.3852373355301803E-2</v>
      </c>
      <c r="L2179" s="220" t="e">
        <f t="shared" si="134"/>
        <v>#VALUE!</v>
      </c>
      <c r="M2179" s="102" t="e">
        <f>EUR1Y!AX2178</f>
        <v>#VALUE!</v>
      </c>
      <c r="N2179" s="102">
        <f>EUR1Y!AY2178</f>
        <v>1.4290522800716301E-2</v>
      </c>
      <c r="O2179" s="220" t="e">
        <f t="shared" si="135"/>
        <v>#VALUE!</v>
      </c>
    </row>
    <row r="2180" spans="1:15" x14ac:dyDescent="0.2">
      <c r="A2180" s="57" t="s">
        <v>44</v>
      </c>
      <c r="B2180" s="219">
        <f>_xll.qlInterestRateIndexFixingDate(IborIndex&amp;"6M",C2180,Trigger)</f>
        <v>54571</v>
      </c>
      <c r="C2180" s="219">
        <f>_xll.qlCalendarAdvance(Calendar,C2179,A2180,"f",,Trigger)</f>
        <v>54575</v>
      </c>
      <c r="D2180" s="102" t="e">
        <f>EUR1M!AP2179</f>
        <v>#VALUE!</v>
      </c>
      <c r="E2180" s="102">
        <f>EUR1M!AQ2179</f>
        <v>1.3657248801623445E-2</v>
      </c>
      <c r="F2180" s="220" t="e">
        <f t="shared" ref="F2180:F2243" si="136">(D2180-E2180)*10000</f>
        <v>#VALUE!</v>
      </c>
      <c r="G2180" s="102" t="e">
        <f>EUR3M!AX2179</f>
        <v>#VALUE!</v>
      </c>
      <c r="H2180" s="102">
        <f>EUR3M!AY2179</f>
        <v>1.3937353722143076E-2</v>
      </c>
      <c r="I2180" s="220" t="e">
        <f t="shared" ref="I2180:I2243" si="137">(G2180-H2180)*10000</f>
        <v>#VALUE!</v>
      </c>
      <c r="J2180" s="102" t="e">
        <f>EUR6M!AX2179</f>
        <v>#VALUE!</v>
      </c>
      <c r="K2180" s="102">
        <f>EUR6M!AY2179</f>
        <v>1.3850071012241758E-2</v>
      </c>
      <c r="L2180" s="220" t="e">
        <f t="shared" ref="L2180:L2243" si="138">(J2180-K2180)*10000</f>
        <v>#VALUE!</v>
      </c>
      <c r="M2180" s="102" t="e">
        <f>EUR1Y!AX2179</f>
        <v>#VALUE!</v>
      </c>
      <c r="N2180" s="102">
        <f>EUR1Y!AY2179</f>
        <v>1.4286609807077601E-2</v>
      </c>
      <c r="O2180" s="220" t="e">
        <f t="shared" ref="O2180:O2243" si="139">(M2180-N2180)*10000</f>
        <v>#VALUE!</v>
      </c>
    </row>
    <row r="2181" spans="1:15" x14ac:dyDescent="0.2">
      <c r="A2181" s="57" t="s">
        <v>44</v>
      </c>
      <c r="B2181" s="219">
        <f>_xll.qlInterestRateIndexFixingDate(IborIndex&amp;"6M",C2181,Trigger)</f>
        <v>54578</v>
      </c>
      <c r="C2181" s="219">
        <f>_xll.qlCalendarAdvance(Calendar,C2180,A2181,"f",,Trigger)</f>
        <v>54582</v>
      </c>
      <c r="D2181" s="102" t="e">
        <f>EUR1M!AP2180</f>
        <v>#VALUE!</v>
      </c>
      <c r="E2181" s="102">
        <f>EUR1M!AQ2180</f>
        <v>1.3653348653276665E-2</v>
      </c>
      <c r="F2181" s="220" t="e">
        <f t="shared" si="136"/>
        <v>#VALUE!</v>
      </c>
      <c r="G2181" s="102" t="e">
        <f>EUR3M!AX2180</f>
        <v>#VALUE!</v>
      </c>
      <c r="H2181" s="102">
        <f>EUR3M!AY2180</f>
        <v>1.3933524296022523E-2</v>
      </c>
      <c r="I2181" s="220" t="e">
        <f t="shared" si="137"/>
        <v>#VALUE!</v>
      </c>
      <c r="J2181" s="102" t="e">
        <f>EUR6M!AX2180</f>
        <v>#VALUE!</v>
      </c>
      <c r="K2181" s="102">
        <f>EUR6M!AY2180</f>
        <v>1.3848171342295601E-2</v>
      </c>
      <c r="L2181" s="220" t="e">
        <f t="shared" si="138"/>
        <v>#VALUE!</v>
      </c>
      <c r="M2181" s="102" t="e">
        <f>EUR1Y!AX2180</f>
        <v>#VALUE!</v>
      </c>
      <c r="N2181" s="102">
        <f>EUR1Y!AY2180</f>
        <v>1.4282685487980852E-2</v>
      </c>
      <c r="O2181" s="220" t="e">
        <f t="shared" si="139"/>
        <v>#VALUE!</v>
      </c>
    </row>
    <row r="2182" spans="1:15" x14ac:dyDescent="0.2">
      <c r="A2182" s="57" t="s">
        <v>44</v>
      </c>
      <c r="B2182" s="219">
        <f>_xll.qlInterestRateIndexFixingDate(IborIndex&amp;"6M",C2182,Trigger)</f>
        <v>54585</v>
      </c>
      <c r="C2182" s="219">
        <f>_xll.qlCalendarAdvance(Calendar,C2181,A2182,"f",,Trigger)</f>
        <v>54589</v>
      </c>
      <c r="D2182" s="102" t="e">
        <f>EUR1M!AP2181</f>
        <v>#VALUE!</v>
      </c>
      <c r="E2182" s="102">
        <f>EUR1M!AQ2181</f>
        <v>1.3649432211470802E-2</v>
      </c>
      <c r="F2182" s="220" t="e">
        <f t="shared" si="136"/>
        <v>#VALUE!</v>
      </c>
      <c r="G2182" s="102" t="e">
        <f>EUR3M!AX2181</f>
        <v>#VALUE!</v>
      </c>
      <c r="H2182" s="102">
        <f>EUR3M!AY2181</f>
        <v>1.3929682091615716E-2</v>
      </c>
      <c r="I2182" s="220" t="e">
        <f t="shared" si="137"/>
        <v>#VALUE!</v>
      </c>
      <c r="J2182" s="102" t="e">
        <f>EUR6M!AX2181</f>
        <v>#VALUE!</v>
      </c>
      <c r="K2182" s="102">
        <f>EUR6M!AY2181</f>
        <v>1.3846279098998904E-2</v>
      </c>
      <c r="L2182" s="220" t="e">
        <f t="shared" si="138"/>
        <v>#VALUE!</v>
      </c>
      <c r="M2182" s="102" t="e">
        <f>EUR1Y!AX2181</f>
        <v>#VALUE!</v>
      </c>
      <c r="N2182" s="102">
        <f>EUR1Y!AY2181</f>
        <v>1.4278749832814264E-2</v>
      </c>
      <c r="O2182" s="220" t="e">
        <f t="shared" si="139"/>
        <v>#VALUE!</v>
      </c>
    </row>
    <row r="2183" spans="1:15" x14ac:dyDescent="0.2">
      <c r="A2183" s="57" t="s">
        <v>44</v>
      </c>
      <c r="B2183" s="219">
        <f>_xll.qlInterestRateIndexFixingDate(IborIndex&amp;"6M",C2183,Trigger)</f>
        <v>54592</v>
      </c>
      <c r="C2183" s="219">
        <f>_xll.qlCalendarAdvance(Calendar,C2182,A2183,"f",,Trigger)</f>
        <v>54596</v>
      </c>
      <c r="D2183" s="102" t="e">
        <f>EUR1M!AP2182</f>
        <v>#VALUE!</v>
      </c>
      <c r="E2183" s="102">
        <f>EUR1M!AQ2182</f>
        <v>1.3645499458345145E-2</v>
      </c>
      <c r="F2183" s="220" t="e">
        <f t="shared" si="136"/>
        <v>#VALUE!</v>
      </c>
      <c r="G2183" s="102" t="e">
        <f>EUR3M!AX2182</f>
        <v>#VALUE!</v>
      </c>
      <c r="H2183" s="102">
        <f>EUR3M!AY2182</f>
        <v>1.3925827097254593E-2</v>
      </c>
      <c r="I2183" s="220" t="e">
        <f t="shared" si="137"/>
        <v>#VALUE!</v>
      </c>
      <c r="J2183" s="102" t="e">
        <f>EUR6M!AX2182</f>
        <v>#VALUE!</v>
      </c>
      <c r="K2183" s="102">
        <f>EUR6M!AY2182</f>
        <v>1.384439430682302E-2</v>
      </c>
      <c r="L2183" s="220" t="e">
        <f t="shared" si="138"/>
        <v>#VALUE!</v>
      </c>
      <c r="M2183" s="102" t="e">
        <f>EUR1Y!AX2182</f>
        <v>#VALUE!</v>
      </c>
      <c r="N2183" s="102">
        <f>EUR1Y!AY2182</f>
        <v>1.427480283096759E-2</v>
      </c>
      <c r="O2183" s="220" t="e">
        <f t="shared" si="139"/>
        <v>#VALUE!</v>
      </c>
    </row>
    <row r="2184" spans="1:15" x14ac:dyDescent="0.2">
      <c r="A2184" s="57" t="s">
        <v>44</v>
      </c>
      <c r="B2184" s="219">
        <f>_xll.qlInterestRateIndexFixingDate(IborIndex&amp;"6M",C2184,Trigger)</f>
        <v>54599</v>
      </c>
      <c r="C2184" s="219">
        <f>_xll.qlCalendarAdvance(Calendar,C2183,A2184,"f",,Trigger)</f>
        <v>54603</v>
      </c>
      <c r="D2184" s="102" t="e">
        <f>EUR1M!AP2183</f>
        <v>#VALUE!</v>
      </c>
      <c r="E2184" s="102">
        <f>EUR1M!AQ2183</f>
        <v>1.3641550376031486E-2</v>
      </c>
      <c r="F2184" s="220" t="e">
        <f t="shared" si="136"/>
        <v>#VALUE!</v>
      </c>
      <c r="G2184" s="102" t="e">
        <f>EUR3M!AX2183</f>
        <v>#VALUE!</v>
      </c>
      <c r="H2184" s="102">
        <f>EUR3M!AY2183</f>
        <v>1.3921959301276314E-2</v>
      </c>
      <c r="I2184" s="220" t="e">
        <f t="shared" si="137"/>
        <v>#VALUE!</v>
      </c>
      <c r="J2184" s="102" t="e">
        <f>EUR6M!AX2183</f>
        <v>#VALUE!</v>
      </c>
      <c r="K2184" s="102">
        <f>EUR6M!AY2183</f>
        <v>1.3842919262425072E-2</v>
      </c>
      <c r="L2184" s="220" t="e">
        <f t="shared" si="138"/>
        <v>#VALUE!</v>
      </c>
      <c r="M2184" s="102" t="e">
        <f>EUR1Y!AX2183</f>
        <v>#VALUE!</v>
      </c>
      <c r="N2184" s="102">
        <f>EUR1Y!AY2183</f>
        <v>1.4270844471829478E-2</v>
      </c>
      <c r="O2184" s="220" t="e">
        <f t="shared" si="139"/>
        <v>#VALUE!</v>
      </c>
    </row>
    <row r="2185" spans="1:15" x14ac:dyDescent="0.2">
      <c r="A2185" s="57" t="s">
        <v>44</v>
      </c>
      <c r="B2185" s="219">
        <f>_xll.qlInterestRateIndexFixingDate(IborIndex&amp;"6M",C2185,Trigger)</f>
        <v>54606</v>
      </c>
      <c r="C2185" s="219">
        <f>_xll.qlCalendarAdvance(Calendar,C2184,A2185,"f",,Trigger)</f>
        <v>54610</v>
      </c>
      <c r="D2185" s="102" t="e">
        <f>EUR1M!AP2184</f>
        <v>#VALUE!</v>
      </c>
      <c r="E2185" s="102">
        <f>EUR1M!AQ2184</f>
        <v>1.363758494665912E-2</v>
      </c>
      <c r="F2185" s="220" t="e">
        <f t="shared" si="136"/>
        <v>#VALUE!</v>
      </c>
      <c r="G2185" s="102" t="e">
        <f>EUR3M!AX2184</f>
        <v>#VALUE!</v>
      </c>
      <c r="H2185" s="102">
        <f>EUR3M!AY2184</f>
        <v>1.3918078692012821E-2</v>
      </c>
      <c r="I2185" s="220" t="e">
        <f t="shared" si="137"/>
        <v>#VALUE!</v>
      </c>
      <c r="J2185" s="102" t="e">
        <f>EUR6M!AX2184</f>
        <v>#VALUE!</v>
      </c>
      <c r="K2185" s="102">
        <f>EUR6M!AY2184</f>
        <v>1.3841050864548657E-2</v>
      </c>
      <c r="L2185" s="220" t="e">
        <f t="shared" si="138"/>
        <v>#VALUE!</v>
      </c>
      <c r="M2185" s="102" t="e">
        <f>EUR1Y!AX2184</f>
        <v>#VALUE!</v>
      </c>
      <c r="N2185" s="102">
        <f>EUR1Y!AY2184</f>
        <v>1.4266874744790334E-2</v>
      </c>
      <c r="O2185" s="220" t="e">
        <f t="shared" si="139"/>
        <v>#VALUE!</v>
      </c>
    </row>
    <row r="2186" spans="1:15" x14ac:dyDescent="0.2">
      <c r="A2186" s="57" t="s">
        <v>44</v>
      </c>
      <c r="B2186" s="219">
        <f>_xll.qlInterestRateIndexFixingDate(IborIndex&amp;"6M",C2186,Trigger)</f>
        <v>54613</v>
      </c>
      <c r="C2186" s="219">
        <f>_xll.qlCalendarAdvance(Calendar,C2185,A2186,"f",,Trigger)</f>
        <v>54617</v>
      </c>
      <c r="D2186" s="102" t="e">
        <f>EUR1M!AP2185</f>
        <v>#VALUE!</v>
      </c>
      <c r="E2186" s="102">
        <f>EUR1M!AQ2185</f>
        <v>1.3633603152367335E-2</v>
      </c>
      <c r="F2186" s="220" t="e">
        <f t="shared" si="136"/>
        <v>#VALUE!</v>
      </c>
      <c r="G2186" s="102" t="e">
        <f>EUR3M!AX2185</f>
        <v>#VALUE!</v>
      </c>
      <c r="H2186" s="102">
        <f>EUR3M!AY2185</f>
        <v>1.3914185257797791E-2</v>
      </c>
      <c r="I2186" s="220" t="e">
        <f t="shared" si="137"/>
        <v>#VALUE!</v>
      </c>
      <c r="J2186" s="102" t="e">
        <f>EUR6M!AX2185</f>
        <v>#VALUE!</v>
      </c>
      <c r="K2186" s="102">
        <f>EUR6M!AY2185</f>
        <v>1.3839189997340375E-2</v>
      </c>
      <c r="L2186" s="220" t="e">
        <f t="shared" si="138"/>
        <v>#VALUE!</v>
      </c>
      <c r="M2186" s="102" t="e">
        <f>EUR1Y!AX2185</f>
        <v>#VALUE!</v>
      </c>
      <c r="N2186" s="102">
        <f>EUR1Y!AY2185</f>
        <v>1.4262893639241441E-2</v>
      </c>
      <c r="O2186" s="220" t="e">
        <f t="shared" si="139"/>
        <v>#VALUE!</v>
      </c>
    </row>
    <row r="2187" spans="1:15" x14ac:dyDescent="0.2">
      <c r="A2187" s="57" t="s">
        <v>44</v>
      </c>
      <c r="B2187" s="219">
        <f>_xll.qlInterestRateIndexFixingDate(IborIndex&amp;"6M",C2187,Trigger)</f>
        <v>54620</v>
      </c>
      <c r="C2187" s="219">
        <f>_xll.qlCalendarAdvance(Calendar,C2186,A2187,"f",,Trigger)</f>
        <v>54624</v>
      </c>
      <c r="D2187" s="102" t="e">
        <f>EUR1M!AP2186</f>
        <v>#VALUE!</v>
      </c>
      <c r="E2187" s="102">
        <f>EUR1M!AQ2186</f>
        <v>1.3629604975285425E-2</v>
      </c>
      <c r="F2187" s="220" t="e">
        <f t="shared" si="136"/>
        <v>#VALUE!</v>
      </c>
      <c r="G2187" s="102" t="e">
        <f>EUR3M!AX2186</f>
        <v>#VALUE!</v>
      </c>
      <c r="H2187" s="102">
        <f>EUR3M!AY2186</f>
        <v>1.3910278986967511E-2</v>
      </c>
      <c r="I2187" s="220" t="e">
        <f t="shared" si="137"/>
        <v>#VALUE!</v>
      </c>
      <c r="J2187" s="102" t="e">
        <f>EUR6M!AX2186</f>
        <v>#VALUE!</v>
      </c>
      <c r="K2187" s="102">
        <f>EUR6M!AY2186</f>
        <v>1.3837336685273122E-2</v>
      </c>
      <c r="L2187" s="220" t="e">
        <f t="shared" si="138"/>
        <v>#VALUE!</v>
      </c>
      <c r="M2187" s="102" t="e">
        <f>EUR1Y!AX2186</f>
        <v>#VALUE!</v>
      </c>
      <c r="N2187" s="102">
        <f>EUR1Y!AY2186</f>
        <v>1.425890114457342E-2</v>
      </c>
      <c r="O2187" s="220" t="e">
        <f t="shared" si="139"/>
        <v>#VALUE!</v>
      </c>
    </row>
    <row r="2188" spans="1:15" x14ac:dyDescent="0.2">
      <c r="A2188" s="57" t="s">
        <v>44</v>
      </c>
      <c r="B2188" s="219">
        <f>_xll.qlInterestRateIndexFixingDate(IborIndex&amp;"6M",C2188,Trigger)</f>
        <v>54627</v>
      </c>
      <c r="C2188" s="219">
        <f>_xll.qlCalendarAdvance(Calendar,C2187,A2188,"f",,Trigger)</f>
        <v>54631</v>
      </c>
      <c r="D2188" s="102" t="e">
        <f>EUR1M!AP2187</f>
        <v>#VALUE!</v>
      </c>
      <c r="E2188" s="102">
        <f>EUR1M!AQ2187</f>
        <v>1.3625590397552678E-2</v>
      </c>
      <c r="F2188" s="220" t="e">
        <f t="shared" si="136"/>
        <v>#VALUE!</v>
      </c>
      <c r="G2188" s="102" t="e">
        <f>EUR3M!AX2187</f>
        <v>#VALUE!</v>
      </c>
      <c r="H2188" s="102">
        <f>EUR3M!AY2187</f>
        <v>1.3906359867855664E-2</v>
      </c>
      <c r="I2188" s="220" t="e">
        <f t="shared" si="137"/>
        <v>#VALUE!</v>
      </c>
      <c r="J2188" s="102" t="e">
        <f>EUR6M!AX2187</f>
        <v>#VALUE!</v>
      </c>
      <c r="K2188" s="102">
        <f>EUR6M!AY2187</f>
        <v>1.3835490952820223E-2</v>
      </c>
      <c r="L2188" s="220" t="e">
        <f t="shared" si="138"/>
        <v>#VALUE!</v>
      </c>
      <c r="M2188" s="102" t="e">
        <f>EUR1Y!AX2187</f>
        <v>#VALUE!</v>
      </c>
      <c r="N2188" s="102">
        <f>EUR1Y!AY2187</f>
        <v>1.4254897250179085E-2</v>
      </c>
      <c r="O2188" s="220" t="e">
        <f t="shared" si="139"/>
        <v>#VALUE!</v>
      </c>
    </row>
    <row r="2189" spans="1:15" x14ac:dyDescent="0.2">
      <c r="A2189" s="57" t="s">
        <v>44</v>
      </c>
      <c r="B2189" s="219">
        <f>_xll.qlInterestRateIndexFixingDate(IborIndex&amp;"6M",C2189,Trigger)</f>
        <v>54634</v>
      </c>
      <c r="C2189" s="219">
        <f>_xll.qlCalendarAdvance(Calendar,C2188,A2189,"f",,Trigger)</f>
        <v>54638</v>
      </c>
      <c r="D2189" s="102" t="e">
        <f>EUR1M!AP2188</f>
        <v>#VALUE!</v>
      </c>
      <c r="E2189" s="102">
        <f>EUR1M!AQ2188</f>
        <v>1.3621559401298389E-2</v>
      </c>
      <c r="F2189" s="220" t="e">
        <f t="shared" si="136"/>
        <v>#VALUE!</v>
      </c>
      <c r="G2189" s="102" t="e">
        <f>EUR3M!AX2188</f>
        <v>#VALUE!</v>
      </c>
      <c r="H2189" s="102">
        <f>EUR3M!AY2188</f>
        <v>1.3902427888795926E-2</v>
      </c>
      <c r="I2189" s="220" t="e">
        <f t="shared" si="137"/>
        <v>#VALUE!</v>
      </c>
      <c r="J2189" s="102" t="e">
        <f>EUR6M!AX2188</f>
        <v>#VALUE!</v>
      </c>
      <c r="K2189" s="102">
        <f>EUR6M!AY2188</f>
        <v>1.3833652824453289E-2</v>
      </c>
      <c r="L2189" s="220" t="e">
        <f t="shared" si="138"/>
        <v>#VALUE!</v>
      </c>
      <c r="M2189" s="102" t="e">
        <f>EUR1Y!AX2188</f>
        <v>#VALUE!</v>
      </c>
      <c r="N2189" s="102">
        <f>EUR1Y!AY2188</f>
        <v>1.4250881945449498E-2</v>
      </c>
      <c r="O2189" s="220" t="e">
        <f t="shared" si="139"/>
        <v>#VALUE!</v>
      </c>
    </row>
    <row r="2190" spans="1:15" x14ac:dyDescent="0.2">
      <c r="A2190" s="57" t="s">
        <v>44</v>
      </c>
      <c r="B2190" s="219">
        <f>_xll.qlInterestRateIndexFixingDate(IborIndex&amp;"6M",C2190,Trigger)</f>
        <v>54641</v>
      </c>
      <c r="C2190" s="219">
        <f>_xll.qlCalendarAdvance(Calendar,C2189,A2190,"f",,Trigger)</f>
        <v>54645</v>
      </c>
      <c r="D2190" s="102" t="e">
        <f>EUR1M!AP2189</f>
        <v>#VALUE!</v>
      </c>
      <c r="E2190" s="102">
        <f>EUR1M!AQ2189</f>
        <v>1.361751196865435E-2</v>
      </c>
      <c r="F2190" s="220" t="e">
        <f t="shared" si="136"/>
        <v>#VALUE!</v>
      </c>
      <c r="G2190" s="102" t="e">
        <f>EUR3M!AX2189</f>
        <v>#VALUE!</v>
      </c>
      <c r="H2190" s="102">
        <f>EUR3M!AY2189</f>
        <v>1.3898483038124586E-2</v>
      </c>
      <c r="I2190" s="220" t="e">
        <f t="shared" si="137"/>
        <v>#VALUE!</v>
      </c>
      <c r="J2190" s="102" t="e">
        <f>EUR6M!AX2189</f>
        <v>#VALUE!</v>
      </c>
      <c r="K2190" s="102">
        <f>EUR6M!AY2189</f>
        <v>1.3831822324646073E-2</v>
      </c>
      <c r="L2190" s="220" t="e">
        <f t="shared" si="138"/>
        <v>#VALUE!</v>
      </c>
      <c r="M2190" s="102" t="e">
        <f>EUR1Y!AX2189</f>
        <v>#VALUE!</v>
      </c>
      <c r="N2190" s="102">
        <f>EUR1Y!AY2189</f>
        <v>1.4246855219778788E-2</v>
      </c>
      <c r="O2190" s="220" t="e">
        <f t="shared" si="139"/>
        <v>#VALUE!</v>
      </c>
    </row>
    <row r="2191" spans="1:15" x14ac:dyDescent="0.2">
      <c r="A2191" s="57" t="s">
        <v>44</v>
      </c>
      <c r="B2191" s="219">
        <f>_xll.qlInterestRateIndexFixingDate(IborIndex&amp;"6M",C2191,Trigger)</f>
        <v>54648</v>
      </c>
      <c r="C2191" s="219">
        <f>_xll.qlCalendarAdvance(Calendar,C2190,A2191,"f",,Trigger)</f>
        <v>54652</v>
      </c>
      <c r="D2191" s="102" t="e">
        <f>EUR1M!AP2190</f>
        <v>#VALUE!</v>
      </c>
      <c r="E2191" s="102">
        <f>EUR1M!AQ2190</f>
        <v>1.3613448081762347E-2</v>
      </c>
      <c r="F2191" s="220" t="e">
        <f t="shared" si="136"/>
        <v>#VALUE!</v>
      </c>
      <c r="G2191" s="102" t="e">
        <f>EUR3M!AX2190</f>
        <v>#VALUE!</v>
      </c>
      <c r="H2191" s="102">
        <f>EUR3M!AY2190</f>
        <v>1.3894525304177931E-2</v>
      </c>
      <c r="I2191" s="220" t="e">
        <f t="shared" si="137"/>
        <v>#VALUE!</v>
      </c>
      <c r="J2191" s="102" t="e">
        <f>EUR6M!AX2190</f>
        <v>#VALUE!</v>
      </c>
      <c r="K2191" s="102">
        <f>EUR6M!AY2190</f>
        <v>1.3829999477868895E-2</v>
      </c>
      <c r="L2191" s="220" t="e">
        <f t="shared" si="138"/>
        <v>#VALUE!</v>
      </c>
      <c r="M2191" s="102" t="e">
        <f>EUR1Y!AX2190</f>
        <v>#VALUE!</v>
      </c>
      <c r="N2191" s="102">
        <f>EUR1Y!AY2190</f>
        <v>1.4242817062559985E-2</v>
      </c>
      <c r="O2191" s="220" t="e">
        <f t="shared" si="139"/>
        <v>#VALUE!</v>
      </c>
    </row>
    <row r="2192" spans="1:15" x14ac:dyDescent="0.2">
      <c r="A2192" s="57" t="s">
        <v>44</v>
      </c>
      <c r="B2192" s="219">
        <f>_xll.qlInterestRateIndexFixingDate(IborIndex&amp;"6M",C2192,Trigger)</f>
        <v>54655</v>
      </c>
      <c r="C2192" s="219">
        <f>_xll.qlCalendarAdvance(Calendar,C2191,A2192,"f",,Trigger)</f>
        <v>54659</v>
      </c>
      <c r="D2192" s="102" t="e">
        <f>EUR1M!AP2191</f>
        <v>#VALUE!</v>
      </c>
      <c r="E2192" s="102">
        <f>EUR1M!AQ2191</f>
        <v>1.3609367722749177E-2</v>
      </c>
      <c r="F2192" s="220" t="e">
        <f t="shared" si="136"/>
        <v>#VALUE!</v>
      </c>
      <c r="G2192" s="102" t="e">
        <f>EUR3M!AX2191</f>
        <v>#VALUE!</v>
      </c>
      <c r="H2192" s="102">
        <f>EUR3M!AY2191</f>
        <v>1.389055467528877E-2</v>
      </c>
      <c r="I2192" s="220" t="e">
        <f t="shared" si="137"/>
        <v>#VALUE!</v>
      </c>
      <c r="J2192" s="102" t="e">
        <f>EUR6M!AX2191</f>
        <v>#VALUE!</v>
      </c>
      <c r="K2192" s="102">
        <f>EUR6M!AY2191</f>
        <v>1.3828184308596371E-2</v>
      </c>
      <c r="L2192" s="220" t="e">
        <f t="shared" si="138"/>
        <v>#VALUE!</v>
      </c>
      <c r="M2192" s="102" t="e">
        <f>EUR1Y!AX2191</f>
        <v>#VALUE!</v>
      </c>
      <c r="N2192" s="102">
        <f>EUR1Y!AY2191</f>
        <v>1.4238767463187437E-2</v>
      </c>
      <c r="O2192" s="220" t="e">
        <f t="shared" si="139"/>
        <v>#VALUE!</v>
      </c>
    </row>
    <row r="2193" spans="1:15" x14ac:dyDescent="0.2">
      <c r="A2193" s="57" t="s">
        <v>44</v>
      </c>
      <c r="B2193" s="219">
        <f>_xll.qlInterestRateIndexFixingDate(IborIndex&amp;"6M",C2193,Trigger)</f>
        <v>54662</v>
      </c>
      <c r="C2193" s="219">
        <f>_xll.qlCalendarAdvance(Calendar,C2192,A2193,"f",,Trigger)</f>
        <v>54666</v>
      </c>
      <c r="D2193" s="102" t="e">
        <f>EUR1M!AP2192</f>
        <v>#VALUE!</v>
      </c>
      <c r="E2193" s="102">
        <f>EUR1M!AQ2192</f>
        <v>1.3605270873749131E-2</v>
      </c>
      <c r="F2193" s="220" t="e">
        <f t="shared" si="136"/>
        <v>#VALUE!</v>
      </c>
      <c r="G2193" s="102" t="e">
        <f>EUR3M!AX2192</f>
        <v>#VALUE!</v>
      </c>
      <c r="H2193" s="102">
        <f>EUR3M!AY2192</f>
        <v>1.3886590596735887E-2</v>
      </c>
      <c r="I2193" s="220" t="e">
        <f t="shared" si="137"/>
        <v>#VALUE!</v>
      </c>
      <c r="J2193" s="102" t="e">
        <f>EUR6M!AX2192</f>
        <v>#VALUE!</v>
      </c>
      <c r="K2193" s="102">
        <f>EUR6M!AY2192</f>
        <v>1.3825684992785347E-2</v>
      </c>
      <c r="L2193" s="220" t="e">
        <f t="shared" si="138"/>
        <v>#VALUE!</v>
      </c>
      <c r="M2193" s="102" t="e">
        <f>EUR1Y!AX2192</f>
        <v>#VALUE!</v>
      </c>
      <c r="N2193" s="102">
        <f>EUR1Y!AY2192</f>
        <v>1.4234706411055273E-2</v>
      </c>
      <c r="O2193" s="220" t="e">
        <f t="shared" si="139"/>
        <v>#VALUE!</v>
      </c>
    </row>
    <row r="2194" spans="1:15" x14ac:dyDescent="0.2">
      <c r="A2194" s="57" t="s">
        <v>44</v>
      </c>
      <c r="B2194" s="219">
        <f>_xll.qlInterestRateIndexFixingDate(IborIndex&amp;"6M",C2194,Trigger)</f>
        <v>54669</v>
      </c>
      <c r="C2194" s="219">
        <f>_xll.qlCalendarAdvance(Calendar,C2193,A2194,"f",,Trigger)</f>
        <v>54673</v>
      </c>
      <c r="D2194" s="102" t="e">
        <f>EUR1M!AP2193</f>
        <v>#VALUE!</v>
      </c>
      <c r="E2194" s="102">
        <f>EUR1M!AQ2193</f>
        <v>1.3601157516901496E-2</v>
      </c>
      <c r="F2194" s="220" t="e">
        <f t="shared" si="136"/>
        <v>#VALUE!</v>
      </c>
      <c r="G2194" s="102" t="e">
        <f>EUR3M!AX2193</f>
        <v>#VALUE!</v>
      </c>
      <c r="H2194" s="102">
        <f>EUR3M!AY2193</f>
        <v>1.3882595221738889E-2</v>
      </c>
      <c r="I2194" s="220" t="e">
        <f t="shared" si="137"/>
        <v>#VALUE!</v>
      </c>
      <c r="J2194" s="102" t="e">
        <f>EUR6M!AX2193</f>
        <v>#VALUE!</v>
      </c>
      <c r="K2194" s="102">
        <f>EUR6M!AY2193</f>
        <v>1.382388279635083E-2</v>
      </c>
      <c r="L2194" s="220" t="e">
        <f t="shared" si="138"/>
        <v>#VALUE!</v>
      </c>
      <c r="M2194" s="102" t="e">
        <f>EUR1Y!AX2193</f>
        <v>#VALUE!</v>
      </c>
      <c r="N2194" s="102">
        <f>EUR1Y!AY2193</f>
        <v>1.4230633895559369E-2</v>
      </c>
      <c r="O2194" s="220" t="e">
        <f t="shared" si="139"/>
        <v>#VALUE!</v>
      </c>
    </row>
    <row r="2195" spans="1:15" x14ac:dyDescent="0.2">
      <c r="A2195" s="57" t="s">
        <v>44</v>
      </c>
      <c r="B2195" s="219">
        <f>_xll.qlInterestRateIndexFixingDate(IborIndex&amp;"6M",C2195,Trigger)</f>
        <v>54676</v>
      </c>
      <c r="C2195" s="219">
        <f>_xll.qlCalendarAdvance(Calendar,C2194,A2195,"f",,Trigger)</f>
        <v>54680</v>
      </c>
      <c r="D2195" s="102" t="e">
        <f>EUR1M!AP2194</f>
        <v>#VALUE!</v>
      </c>
      <c r="E2195" s="102">
        <f>EUR1M!AQ2194</f>
        <v>1.3597027634340564E-2</v>
      </c>
      <c r="F2195" s="220" t="e">
        <f t="shared" si="136"/>
        <v>#VALUE!</v>
      </c>
      <c r="G2195" s="102" t="e">
        <f>EUR3M!AX2194</f>
        <v>#VALUE!</v>
      </c>
      <c r="H2195" s="102">
        <f>EUR3M!AY2194</f>
        <v>1.3878586918092089E-2</v>
      </c>
      <c r="I2195" s="220" t="e">
        <f t="shared" si="137"/>
        <v>#VALUE!</v>
      </c>
      <c r="J2195" s="102" t="e">
        <f>EUR6M!AX2194</f>
        <v>#VALUE!</v>
      </c>
      <c r="K2195" s="102">
        <f>EUR6M!AY2194</f>
        <v>1.3822088340572164E-2</v>
      </c>
      <c r="L2195" s="220" t="e">
        <f t="shared" si="138"/>
        <v>#VALUE!</v>
      </c>
      <c r="M2195" s="102" t="e">
        <f>EUR1Y!AX2194</f>
        <v>#VALUE!</v>
      </c>
      <c r="N2195" s="102">
        <f>EUR1Y!AY2194</f>
        <v>1.4226549906095389E-2</v>
      </c>
      <c r="O2195" s="220" t="e">
        <f t="shared" si="139"/>
        <v>#VALUE!</v>
      </c>
    </row>
    <row r="2196" spans="1:15" x14ac:dyDescent="0.2">
      <c r="A2196" s="57" t="s">
        <v>44</v>
      </c>
      <c r="B2196" s="219">
        <f>_xll.qlInterestRateIndexFixingDate(IborIndex&amp;"6M",C2196,Trigger)</f>
        <v>54683</v>
      </c>
      <c r="C2196" s="219">
        <f>_xll.qlCalendarAdvance(Calendar,C2195,A2196,"f",,Trigger)</f>
        <v>54687</v>
      </c>
      <c r="D2196" s="102" t="e">
        <f>EUR1M!AP2195</f>
        <v>#VALUE!</v>
      </c>
      <c r="E2196" s="102">
        <f>EUR1M!AQ2195</f>
        <v>1.3592881208198127E-2</v>
      </c>
      <c r="F2196" s="220" t="e">
        <f t="shared" si="136"/>
        <v>#VALUE!</v>
      </c>
      <c r="G2196" s="102" t="e">
        <f>EUR3M!AX2195</f>
        <v>#VALUE!</v>
      </c>
      <c r="H2196" s="102">
        <f>EUR3M!AY2195</f>
        <v>1.3874565674135367E-2</v>
      </c>
      <c r="I2196" s="220" t="e">
        <f t="shared" si="137"/>
        <v>#VALUE!</v>
      </c>
      <c r="J2196" s="102" t="e">
        <f>EUR6M!AX2195</f>
        <v>#VALUE!</v>
      </c>
      <c r="K2196" s="102">
        <f>EUR6M!AY2195</f>
        <v>1.382030164991729E-2</v>
      </c>
      <c r="L2196" s="220" t="e">
        <f t="shared" si="138"/>
        <v>#VALUE!</v>
      </c>
      <c r="M2196" s="102" t="e">
        <f>EUR1Y!AX2195</f>
        <v>#VALUE!</v>
      </c>
      <c r="N2196" s="102">
        <f>EUR1Y!AY2195</f>
        <v>1.4222454432059212E-2</v>
      </c>
      <c r="O2196" s="220" t="e">
        <f t="shared" si="139"/>
        <v>#VALUE!</v>
      </c>
    </row>
    <row r="2197" spans="1:15" x14ac:dyDescent="0.2">
      <c r="A2197" s="57" t="s">
        <v>44</v>
      </c>
      <c r="B2197" s="219">
        <f>_xll.qlInterestRateIndexFixingDate(IborIndex&amp;"6M",C2197,Trigger)</f>
        <v>54690</v>
      </c>
      <c r="C2197" s="219">
        <f>_xll.qlCalendarAdvance(Calendar,C2196,A2197,"f",,Trigger)</f>
        <v>54694</v>
      </c>
      <c r="D2197" s="102" t="e">
        <f>EUR1M!AP2196</f>
        <v>#VALUE!</v>
      </c>
      <c r="E2197" s="102">
        <f>EUR1M!AQ2196</f>
        <v>1.3588845112669817E-2</v>
      </c>
      <c r="F2197" s="220" t="e">
        <f t="shared" si="136"/>
        <v>#VALUE!</v>
      </c>
      <c r="G2197" s="102" t="e">
        <f>EUR3M!AX2196</f>
        <v>#VALUE!</v>
      </c>
      <c r="H2197" s="102">
        <f>EUR3M!AY2196</f>
        <v>1.3870531478201574E-2</v>
      </c>
      <c r="I2197" s="220" t="e">
        <f t="shared" si="137"/>
        <v>#VALUE!</v>
      </c>
      <c r="J2197" s="102" t="e">
        <f>EUR6M!AX2196</f>
        <v>#VALUE!</v>
      </c>
      <c r="K2197" s="102">
        <f>EUR6M!AY2196</f>
        <v>1.3818662992320284E-2</v>
      </c>
      <c r="L2197" s="220" t="e">
        <f t="shared" si="138"/>
        <v>#VALUE!</v>
      </c>
      <c r="M2197" s="102" t="e">
        <f>EUR1Y!AX2196</f>
        <v>#VALUE!</v>
      </c>
      <c r="N2197" s="102">
        <f>EUR1Y!AY2196</f>
        <v>1.4218347462848471E-2</v>
      </c>
      <c r="O2197" s="220" t="e">
        <f t="shared" si="139"/>
        <v>#VALUE!</v>
      </c>
    </row>
    <row r="2198" spans="1:15" x14ac:dyDescent="0.2">
      <c r="A2198" s="57" t="s">
        <v>44</v>
      </c>
      <c r="B2198" s="219">
        <f>_xll.qlInterestRateIndexFixingDate(IborIndex&amp;"6M",C2198,Trigger)</f>
        <v>54697</v>
      </c>
      <c r="C2198" s="219">
        <f>_xll.qlCalendarAdvance(Calendar,C2197,A2198,"f",,Trigger)</f>
        <v>54701</v>
      </c>
      <c r="D2198" s="102" t="e">
        <f>EUR1M!AP2197</f>
        <v>#VALUE!</v>
      </c>
      <c r="E2198" s="102">
        <f>EUR1M!AQ2197</f>
        <v>1.3584538653705902E-2</v>
      </c>
      <c r="F2198" s="220" t="e">
        <f t="shared" si="136"/>
        <v>#VALUE!</v>
      </c>
      <c r="G2198" s="102" t="e">
        <f>EUR3M!AX2197</f>
        <v>#VALUE!</v>
      </c>
      <c r="H2198" s="102">
        <f>EUR3M!AY2197</f>
        <v>1.3866459454982816E-2</v>
      </c>
      <c r="I2198" s="220" t="e">
        <f t="shared" si="137"/>
        <v>#VALUE!</v>
      </c>
      <c r="J2198" s="102" t="e">
        <f>EUR6M!AX2197</f>
        <v>#VALUE!</v>
      </c>
      <c r="K2198" s="102">
        <f>EUR6M!AY2197</f>
        <v>1.3816892404236222E-2</v>
      </c>
      <c r="L2198" s="220" t="e">
        <f t="shared" si="138"/>
        <v>#VALUE!</v>
      </c>
      <c r="M2198" s="102" t="e">
        <f>EUR1Y!AX2197</f>
        <v>#VALUE!</v>
      </c>
      <c r="N2198" s="102">
        <f>EUR1Y!AY2197</f>
        <v>1.4214228987860355E-2</v>
      </c>
      <c r="O2198" s="220" t="e">
        <f t="shared" si="139"/>
        <v>#VALUE!</v>
      </c>
    </row>
    <row r="2199" spans="1:15" x14ac:dyDescent="0.2">
      <c r="A2199" s="57" t="s">
        <v>44</v>
      </c>
      <c r="B2199" s="219">
        <f>_xll.qlInterestRateIndexFixingDate(IborIndex&amp;"6M",C2199,Trigger)</f>
        <v>54704</v>
      </c>
      <c r="C2199" s="219">
        <f>_xll.qlCalendarAdvance(Calendar,C2198,A2199,"f",,Trigger)</f>
        <v>54708</v>
      </c>
      <c r="D2199" s="102" t="e">
        <f>EUR1M!AP2198</f>
        <v>#VALUE!</v>
      </c>
      <c r="E2199" s="102">
        <f>EUR1M!AQ2198</f>
        <v>1.3580342489629693E-2</v>
      </c>
      <c r="F2199" s="220" t="e">
        <f t="shared" si="136"/>
        <v>#VALUE!</v>
      </c>
      <c r="G2199" s="102" t="e">
        <f>EUR3M!AX2198</f>
        <v>#VALUE!</v>
      </c>
      <c r="H2199" s="102">
        <f>EUR3M!AY2198</f>
        <v>1.3862398234907798E-2</v>
      </c>
      <c r="I2199" s="220" t="e">
        <f t="shared" si="137"/>
        <v>#VALUE!</v>
      </c>
      <c r="J2199" s="102" t="e">
        <f>EUR6M!AX2198</f>
        <v>#VALUE!</v>
      </c>
      <c r="K2199" s="102">
        <f>EUR6M!AY2198</f>
        <v>1.3815129656737923E-2</v>
      </c>
      <c r="L2199" s="220" t="e">
        <f t="shared" si="138"/>
        <v>#VALUE!</v>
      </c>
      <c r="M2199" s="102" t="e">
        <f>EUR1Y!AX2198</f>
        <v>#VALUE!</v>
      </c>
      <c r="N2199" s="102">
        <f>EUR1Y!AY2198</f>
        <v>1.4210098996493158E-2</v>
      </c>
      <c r="O2199" s="220" t="e">
        <f t="shared" si="139"/>
        <v>#VALUE!</v>
      </c>
    </row>
    <row r="2200" spans="1:15" x14ac:dyDescent="0.2">
      <c r="A2200" s="57" t="s">
        <v>44</v>
      </c>
      <c r="B2200" s="219">
        <f>_xll.qlInterestRateIndexFixingDate(IborIndex&amp;"6M",C2200,Trigger)</f>
        <v>54711</v>
      </c>
      <c r="C2200" s="219">
        <f>_xll.qlCalendarAdvance(Calendar,C2199,A2200,"f",,Trigger)</f>
        <v>54715</v>
      </c>
      <c r="D2200" s="102" t="e">
        <f>EUR1M!AP2199</f>
        <v>#VALUE!</v>
      </c>
      <c r="E2200" s="102">
        <f>EUR1M!AQ2199</f>
        <v>1.3576129710509144E-2</v>
      </c>
      <c r="F2200" s="220" t="e">
        <f t="shared" si="136"/>
        <v>#VALUE!</v>
      </c>
      <c r="G2200" s="102" t="e">
        <f>EUR3M!AX2199</f>
        <v>#VALUE!</v>
      </c>
      <c r="H2200" s="102">
        <f>EUR3M!AY2199</f>
        <v>1.385832402657796E-2</v>
      </c>
      <c r="I2200" s="220" t="e">
        <f t="shared" si="137"/>
        <v>#VALUE!</v>
      </c>
      <c r="J2200" s="102" t="e">
        <f>EUR6M!AX2199</f>
        <v>#VALUE!</v>
      </c>
      <c r="K2200" s="102">
        <f>EUR6M!AY2199</f>
        <v>1.3813374774293289E-2</v>
      </c>
      <c r="L2200" s="220" t="e">
        <f t="shared" si="138"/>
        <v>#VALUE!</v>
      </c>
      <c r="M2200" s="102" t="e">
        <f>EUR1Y!AX2199</f>
        <v>#VALUE!</v>
      </c>
      <c r="N2200" s="102">
        <f>EUR1Y!AY2199</f>
        <v>1.4205957478144945E-2</v>
      </c>
      <c r="O2200" s="220" t="e">
        <f t="shared" si="139"/>
        <v>#VALUE!</v>
      </c>
    </row>
    <row r="2201" spans="1:15" x14ac:dyDescent="0.2">
      <c r="A2201" s="57" t="s">
        <v>44</v>
      </c>
      <c r="B2201" s="219">
        <f>_xll.qlInterestRateIndexFixingDate(IborIndex&amp;"6M",C2201,Trigger)</f>
        <v>54718</v>
      </c>
      <c r="C2201" s="219">
        <f>_xll.qlCalendarAdvance(Calendar,C2200,A2201,"f",,Trigger)</f>
        <v>54722</v>
      </c>
      <c r="D2201" s="102" t="e">
        <f>EUR1M!AP2200</f>
        <v>#VALUE!</v>
      </c>
      <c r="E2201" s="102">
        <f>EUR1M!AQ2200</f>
        <v>1.3571900298486039E-2</v>
      </c>
      <c r="F2201" s="220" t="e">
        <f t="shared" si="136"/>
        <v>#VALUE!</v>
      </c>
      <c r="G2201" s="102" t="e">
        <f>EUR3M!AX2200</f>
        <v>#VALUE!</v>
      </c>
      <c r="H2201" s="102">
        <f>EUR3M!AY2200</f>
        <v>1.3854236818334802E-2</v>
      </c>
      <c r="I2201" s="220" t="e">
        <f t="shared" si="137"/>
        <v>#VALUE!</v>
      </c>
      <c r="J2201" s="102" t="e">
        <f>EUR6M!AX2200</f>
        <v>#VALUE!</v>
      </c>
      <c r="K2201" s="102">
        <f>EUR6M!AY2200</f>
        <v>1.3811627781372415E-2</v>
      </c>
      <c r="L2201" s="220" t="e">
        <f t="shared" si="138"/>
        <v>#VALUE!</v>
      </c>
      <c r="M2201" s="102" t="e">
        <f>EUR1Y!AX2200</f>
        <v>#VALUE!</v>
      </c>
      <c r="N2201" s="102">
        <f>EUR1Y!AY2200</f>
        <v>1.4201804422215761E-2</v>
      </c>
      <c r="O2201" s="220" t="e">
        <f t="shared" si="139"/>
        <v>#VALUE!</v>
      </c>
    </row>
    <row r="2202" spans="1:15" x14ac:dyDescent="0.2">
      <c r="A2202" s="57" t="s">
        <v>44</v>
      </c>
      <c r="B2202" s="219">
        <f>_xll.qlInterestRateIndexFixingDate(IborIndex&amp;"6M",C2202,Trigger)</f>
        <v>54725</v>
      </c>
      <c r="C2202" s="219">
        <f>_xll.qlCalendarAdvance(Calendar,C2201,A2202,"f",,Trigger)</f>
        <v>54729</v>
      </c>
      <c r="D2202" s="102" t="e">
        <f>EUR1M!AP2201</f>
        <v>#VALUE!</v>
      </c>
      <c r="E2202" s="102">
        <f>EUR1M!AQ2201</f>
        <v>1.3567654235687177E-2</v>
      </c>
      <c r="F2202" s="220" t="e">
        <f t="shared" si="136"/>
        <v>#VALUE!</v>
      </c>
      <c r="G2202" s="102" t="e">
        <f>EUR3M!AX2201</f>
        <v>#VALUE!</v>
      </c>
      <c r="H2202" s="102">
        <f>EUR3M!AY2201</f>
        <v>1.3850136598511135E-2</v>
      </c>
      <c r="I2202" s="220" t="e">
        <f t="shared" si="137"/>
        <v>#VALUE!</v>
      </c>
      <c r="J2202" s="102" t="e">
        <f>EUR6M!AX2201</f>
        <v>#VALUE!</v>
      </c>
      <c r="K2202" s="102">
        <f>EUR6M!AY2201</f>
        <v>1.3809745943818475E-2</v>
      </c>
      <c r="L2202" s="220" t="e">
        <f t="shared" si="138"/>
        <v>#VALUE!</v>
      </c>
      <c r="M2202" s="102" t="e">
        <f>EUR1Y!AX2201</f>
        <v>#VALUE!</v>
      </c>
      <c r="N2202" s="102">
        <f>EUR1Y!AY2201</f>
        <v>1.4197639818104988E-2</v>
      </c>
      <c r="O2202" s="220" t="e">
        <f t="shared" si="139"/>
        <v>#VALUE!</v>
      </c>
    </row>
    <row r="2203" spans="1:15" x14ac:dyDescent="0.2">
      <c r="A2203" s="57" t="s">
        <v>44</v>
      </c>
      <c r="B2203" s="219">
        <f>_xll.qlInterestRateIndexFixingDate(IborIndex&amp;"6M",C2203,Trigger)</f>
        <v>54732</v>
      </c>
      <c r="C2203" s="219">
        <f>_xll.qlCalendarAdvance(Calendar,C2202,A2203,"f",,Trigger)</f>
        <v>54736</v>
      </c>
      <c r="D2203" s="102" t="e">
        <f>EUR1M!AP2202</f>
        <v>#VALUE!</v>
      </c>
      <c r="E2203" s="102">
        <f>EUR1M!AQ2202</f>
        <v>1.3563391504256839E-2</v>
      </c>
      <c r="F2203" s="220" t="e">
        <f t="shared" si="136"/>
        <v>#VALUE!</v>
      </c>
      <c r="G2203" s="102" t="e">
        <f>EUR3M!AX2202</f>
        <v>#VALUE!</v>
      </c>
      <c r="H2203" s="102">
        <f>EUR3M!AY2202</f>
        <v>1.3846023355445854E-2</v>
      </c>
      <c r="I2203" s="220" t="e">
        <f t="shared" si="137"/>
        <v>#VALUE!</v>
      </c>
      <c r="J2203" s="102" t="e">
        <f>EUR6M!AX2202</f>
        <v>#VALUE!</v>
      </c>
      <c r="K2203" s="102">
        <f>EUR6M!AY2202</f>
        <v>1.380801429414576E-2</v>
      </c>
      <c r="L2203" s="220" t="e">
        <f t="shared" si="138"/>
        <v>#VALUE!</v>
      </c>
      <c r="M2203" s="102" t="e">
        <f>EUR1Y!AX2202</f>
        <v>#VALUE!</v>
      </c>
      <c r="N2203" s="102">
        <f>EUR1Y!AY2202</f>
        <v>1.4193463655212886E-2</v>
      </c>
      <c r="O2203" s="220" t="e">
        <f t="shared" si="139"/>
        <v>#VALUE!</v>
      </c>
    </row>
    <row r="2204" spans="1:15" x14ac:dyDescent="0.2">
      <c r="A2204" s="57" t="s">
        <v>44</v>
      </c>
      <c r="B2204" s="219">
        <f>_xll.qlInterestRateIndexFixingDate(IborIndex&amp;"6M",C2204,Trigger)</f>
        <v>54739</v>
      </c>
      <c r="C2204" s="219">
        <f>_xll.qlCalendarAdvance(Calendar,C2203,A2204,"f",,Trigger)</f>
        <v>54743</v>
      </c>
      <c r="D2204" s="102" t="e">
        <f>EUR1M!AP2203</f>
        <v>#VALUE!</v>
      </c>
      <c r="E2204" s="102">
        <f>EUR1M!AQ2203</f>
        <v>1.3559112086321823E-2</v>
      </c>
      <c r="F2204" s="220" t="e">
        <f t="shared" si="136"/>
        <v>#VALUE!</v>
      </c>
      <c r="G2204" s="102" t="e">
        <f>EUR3M!AX2203</f>
        <v>#VALUE!</v>
      </c>
      <c r="H2204" s="102">
        <f>EUR3M!AY2203</f>
        <v>1.3841897077476982E-2</v>
      </c>
      <c r="I2204" s="220" t="e">
        <f t="shared" si="137"/>
        <v>#VALUE!</v>
      </c>
      <c r="J2204" s="102" t="e">
        <f>EUR6M!AX2203</f>
        <v>#VALUE!</v>
      </c>
      <c r="K2204" s="102">
        <f>EUR6M!AY2203</f>
        <v>1.3806290600659032E-2</v>
      </c>
      <c r="L2204" s="220" t="e">
        <f t="shared" si="138"/>
        <v>#VALUE!</v>
      </c>
      <c r="M2204" s="102" t="e">
        <f>EUR1Y!AX2203</f>
        <v>#VALUE!</v>
      </c>
      <c r="N2204" s="102">
        <f>EUR1Y!AY2203</f>
        <v>1.4189275922941027E-2</v>
      </c>
      <c r="O2204" s="220" t="e">
        <f t="shared" si="139"/>
        <v>#VALUE!</v>
      </c>
    </row>
    <row r="2205" spans="1:15" x14ac:dyDescent="0.2">
      <c r="A2205" s="57" t="s">
        <v>44</v>
      </c>
      <c r="B2205" s="219">
        <f>_xll.qlInterestRateIndexFixingDate(IborIndex&amp;"6M",C2205,Trigger)</f>
        <v>54746</v>
      </c>
      <c r="C2205" s="219">
        <f>_xll.qlCalendarAdvance(Calendar,C2204,A2205,"f",,Trigger)</f>
        <v>54750</v>
      </c>
      <c r="D2205" s="102" t="e">
        <f>EUR1M!AP2204</f>
        <v>#VALUE!</v>
      </c>
      <c r="E2205" s="102">
        <f>EUR1M!AQ2204</f>
        <v>1.3554815964021416E-2</v>
      </c>
      <c r="F2205" s="220" t="e">
        <f t="shared" si="136"/>
        <v>#VALUE!</v>
      </c>
      <c r="G2205" s="102" t="e">
        <f>EUR3M!AX2204</f>
        <v>#VALUE!</v>
      </c>
      <c r="H2205" s="102">
        <f>EUR3M!AY2204</f>
        <v>1.3837757752942541E-2</v>
      </c>
      <c r="I2205" s="220" t="e">
        <f t="shared" si="137"/>
        <v>#VALUE!</v>
      </c>
      <c r="J2205" s="102" t="e">
        <f>EUR6M!AX2204</f>
        <v>#VALUE!</v>
      </c>
      <c r="K2205" s="102">
        <f>EUR6M!AY2204</f>
        <v>1.3804574474684445E-2</v>
      </c>
      <c r="L2205" s="220" t="e">
        <f t="shared" si="138"/>
        <v>#VALUE!</v>
      </c>
      <c r="M2205" s="102" t="e">
        <f>EUR1Y!AX2204</f>
        <v>#VALUE!</v>
      </c>
      <c r="N2205" s="102">
        <f>EUR1Y!AY2204</f>
        <v>1.4185076610690329E-2</v>
      </c>
      <c r="O2205" s="220" t="e">
        <f t="shared" si="139"/>
        <v>#VALUE!</v>
      </c>
    </row>
    <row r="2206" spans="1:15" x14ac:dyDescent="0.2">
      <c r="A2206" s="57" t="s">
        <v>44</v>
      </c>
      <c r="B2206" s="219">
        <f>_xll.qlInterestRateIndexFixingDate(IborIndex&amp;"6M",C2206,Trigger)</f>
        <v>54753</v>
      </c>
      <c r="C2206" s="219">
        <f>_xll.qlCalendarAdvance(Calendar,C2205,A2206,"f",,Trigger)</f>
        <v>54757</v>
      </c>
      <c r="D2206" s="102" t="e">
        <f>EUR1M!AP2205</f>
        <v>#VALUE!</v>
      </c>
      <c r="E2206" s="102">
        <f>EUR1M!AQ2205</f>
        <v>1.3550503119494905E-2</v>
      </c>
      <c r="F2206" s="220" t="e">
        <f t="shared" si="136"/>
        <v>#VALUE!</v>
      </c>
      <c r="G2206" s="102" t="e">
        <f>EUR3M!AX2205</f>
        <v>#VALUE!</v>
      </c>
      <c r="H2206" s="102">
        <f>EUR3M!AY2205</f>
        <v>1.3833672427401744E-2</v>
      </c>
      <c r="I2206" s="220" t="e">
        <f t="shared" si="137"/>
        <v>#VALUE!</v>
      </c>
      <c r="J2206" s="102" t="e">
        <f>EUR6M!AX2205</f>
        <v>#VALUE!</v>
      </c>
      <c r="K2206" s="102">
        <f>EUR6M!AY2205</f>
        <v>1.3803009150926169E-2</v>
      </c>
      <c r="L2206" s="220" t="e">
        <f t="shared" si="138"/>
        <v>#VALUE!</v>
      </c>
      <c r="M2206" s="102" t="e">
        <f>EUR1Y!AX2205</f>
        <v>#VALUE!</v>
      </c>
      <c r="N2206" s="102">
        <f>EUR1Y!AY2205</f>
        <v>1.4180865707863243E-2</v>
      </c>
      <c r="O2206" s="220" t="e">
        <f t="shared" si="139"/>
        <v>#VALUE!</v>
      </c>
    </row>
    <row r="2207" spans="1:15" x14ac:dyDescent="0.2">
      <c r="A2207" s="57" t="s">
        <v>44</v>
      </c>
      <c r="B2207" s="219">
        <f>_xll.qlInterestRateIndexFixingDate(IborIndex&amp;"6M",C2207,Trigger)</f>
        <v>54760</v>
      </c>
      <c r="C2207" s="219">
        <f>_xll.qlCalendarAdvance(Calendar,C2206,A2207,"f",,Trigger)</f>
        <v>54764</v>
      </c>
      <c r="D2207" s="102" t="e">
        <f>EUR1M!AP2206</f>
        <v>#VALUE!</v>
      </c>
      <c r="E2207" s="102">
        <f>EUR1M!AQ2206</f>
        <v>1.3546173534869088E-2</v>
      </c>
      <c r="F2207" s="220" t="e">
        <f t="shared" si="136"/>
        <v>#VALUE!</v>
      </c>
      <c r="G2207" s="102" t="e">
        <f>EUR3M!AX2206</f>
        <v>#VALUE!</v>
      </c>
      <c r="H2207" s="102">
        <f>EUR3M!AY2206</f>
        <v>1.3829509165580234E-2</v>
      </c>
      <c r="I2207" s="220" t="e">
        <f t="shared" si="137"/>
        <v>#VALUE!</v>
      </c>
      <c r="J2207" s="102" t="e">
        <f>EUR6M!AX2206</f>
        <v>#VALUE!</v>
      </c>
      <c r="K2207" s="102">
        <f>EUR6M!AY2206</f>
        <v>1.3801304807953921E-2</v>
      </c>
      <c r="L2207" s="220" t="e">
        <f t="shared" si="138"/>
        <v>#VALUE!</v>
      </c>
      <c r="M2207" s="102" t="e">
        <f>EUR1Y!AX2206</f>
        <v>#VALUE!</v>
      </c>
      <c r="N2207" s="102">
        <f>EUR1Y!AY2206</f>
        <v>1.4176643203862655E-2</v>
      </c>
      <c r="O2207" s="220" t="e">
        <f t="shared" si="139"/>
        <v>#VALUE!</v>
      </c>
    </row>
    <row r="2208" spans="1:15" x14ac:dyDescent="0.2">
      <c r="A2208" s="57" t="s">
        <v>44</v>
      </c>
      <c r="B2208" s="219">
        <f>_xll.qlInterestRateIndexFixingDate(IborIndex&amp;"6M",C2208,Trigger)</f>
        <v>54767</v>
      </c>
      <c r="C2208" s="219">
        <f>_xll.qlCalendarAdvance(Calendar,C2207,A2208,"f",,Trigger)</f>
        <v>54771</v>
      </c>
      <c r="D2208" s="102" t="e">
        <f>EUR1M!AP2207</f>
        <v>#VALUE!</v>
      </c>
      <c r="E2208" s="102">
        <f>EUR1M!AQ2207</f>
        <v>1.3541827192290745E-2</v>
      </c>
      <c r="F2208" s="220" t="e">
        <f t="shared" si="136"/>
        <v>#VALUE!</v>
      </c>
      <c r="G2208" s="102" t="e">
        <f>EUR3M!AX2207</f>
        <v>#VALUE!</v>
      </c>
      <c r="H2208" s="102">
        <f>EUR3M!AY2207</f>
        <v>1.3825332824779046E-2</v>
      </c>
      <c r="I2208" s="220" t="e">
        <f t="shared" si="137"/>
        <v>#VALUE!</v>
      </c>
      <c r="J2208" s="102" t="e">
        <f>EUR6M!AX2207</f>
        <v>#VALUE!</v>
      </c>
      <c r="K2208" s="102">
        <f>EUR6M!AY2207</f>
        <v>1.3799604400760848E-2</v>
      </c>
      <c r="L2208" s="220" t="e">
        <f t="shared" si="138"/>
        <v>#VALUE!</v>
      </c>
      <c r="M2208" s="102" t="e">
        <f>EUR1Y!AX2207</f>
        <v>#VALUE!</v>
      </c>
      <c r="N2208" s="102">
        <f>EUR1Y!AY2207</f>
        <v>1.4172409088091894E-2</v>
      </c>
      <c r="O2208" s="220" t="e">
        <f t="shared" si="139"/>
        <v>#VALUE!</v>
      </c>
    </row>
    <row r="2209" spans="1:15" x14ac:dyDescent="0.2">
      <c r="A2209" s="57" t="s">
        <v>44</v>
      </c>
      <c r="B2209" s="219">
        <f>_xll.qlInterestRateIndexFixingDate(IborIndex&amp;"6M",C2209,Trigger)</f>
        <v>54774</v>
      </c>
      <c r="C2209" s="219">
        <f>_xll.qlCalendarAdvance(Calendar,C2208,A2209,"f",,Trigger)</f>
        <v>54778</v>
      </c>
      <c r="D2209" s="102" t="e">
        <f>EUR1M!AP2208</f>
        <v>#VALUE!</v>
      </c>
      <c r="E2209" s="102">
        <f>EUR1M!AQ2208</f>
        <v>1.3537464073886674E-2</v>
      </c>
      <c r="F2209" s="220" t="e">
        <f t="shared" si="136"/>
        <v>#VALUE!</v>
      </c>
      <c r="G2209" s="102" t="e">
        <f>EUR3M!AX2208</f>
        <v>#VALUE!</v>
      </c>
      <c r="H2209" s="102">
        <f>EUR3M!AY2208</f>
        <v>1.3821143393338176E-2</v>
      </c>
      <c r="I2209" s="220" t="e">
        <f t="shared" si="137"/>
        <v>#VALUE!</v>
      </c>
      <c r="J2209" s="102" t="e">
        <f>EUR6M!AX2208</f>
        <v>#VALUE!</v>
      </c>
      <c r="K2209" s="102">
        <f>EUR6M!AY2208</f>
        <v>1.3797906744942289E-2</v>
      </c>
      <c r="L2209" s="220" t="e">
        <f t="shared" si="138"/>
        <v>#VALUE!</v>
      </c>
      <c r="M2209" s="102" t="e">
        <f>EUR1Y!AX2208</f>
        <v>#VALUE!</v>
      </c>
      <c r="N2209" s="102">
        <f>EUR1Y!AY2208</f>
        <v>1.4168163349954062E-2</v>
      </c>
      <c r="O2209" s="220" t="e">
        <f t="shared" si="139"/>
        <v>#VALUE!</v>
      </c>
    </row>
    <row r="2210" spans="1:15" x14ac:dyDescent="0.2">
      <c r="A2210" s="57" t="s">
        <v>44</v>
      </c>
      <c r="B2210" s="219">
        <f>_xll.qlInterestRateIndexFixingDate(IborIndex&amp;"6M",C2210,Trigger)</f>
        <v>54781</v>
      </c>
      <c r="C2210" s="219">
        <f>_xll.qlCalendarAdvance(Calendar,C2209,A2210,"f",,Trigger)</f>
        <v>54785</v>
      </c>
      <c r="D2210" s="102" t="e">
        <f>EUR1M!AP2209</f>
        <v>#VALUE!</v>
      </c>
      <c r="E2210" s="102">
        <f>EUR1M!AQ2209</f>
        <v>1.3533084161796161E-2</v>
      </c>
      <c r="F2210" s="220" t="e">
        <f t="shared" si="136"/>
        <v>#VALUE!</v>
      </c>
      <c r="G2210" s="102" t="e">
        <f>EUR3M!AX2209</f>
        <v>#VALUE!</v>
      </c>
      <c r="H2210" s="102">
        <f>EUR3M!AY2209</f>
        <v>1.3816940859592286E-2</v>
      </c>
      <c r="I2210" s="220" t="e">
        <f t="shared" si="137"/>
        <v>#VALUE!</v>
      </c>
      <c r="J2210" s="102" t="e">
        <f>EUR6M!AX2209</f>
        <v>#VALUE!</v>
      </c>
      <c r="K2210" s="102">
        <f>EUR6M!AY2209</f>
        <v>1.3796210653475895E-2</v>
      </c>
      <c r="L2210" s="220" t="e">
        <f t="shared" si="138"/>
        <v>#VALUE!</v>
      </c>
      <c r="M2210" s="102" t="e">
        <f>EUR1Y!AX2209</f>
        <v>#VALUE!</v>
      </c>
      <c r="N2210" s="102">
        <f>EUR1Y!AY2209</f>
        <v>1.4163905978854677E-2</v>
      </c>
      <c r="O2210" s="220" t="e">
        <f t="shared" si="139"/>
        <v>#VALUE!</v>
      </c>
    </row>
    <row r="2211" spans="1:15" x14ac:dyDescent="0.2">
      <c r="A2211" s="57" t="s">
        <v>44</v>
      </c>
      <c r="B2211" s="219">
        <f>_xll.qlInterestRateIndexFixingDate(IborIndex&amp;"6M",C2211,Trigger)</f>
        <v>54788</v>
      </c>
      <c r="C2211" s="219">
        <f>_xll.qlCalendarAdvance(Calendar,C2210,A2211,"f",,Trigger)</f>
        <v>54792</v>
      </c>
      <c r="D2211" s="102" t="e">
        <f>EUR1M!AP2210</f>
        <v>#VALUE!</v>
      </c>
      <c r="E2211" s="102">
        <f>EUR1M!AQ2210</f>
        <v>1.3528687438153497E-2</v>
      </c>
      <c r="F2211" s="220" t="e">
        <f t="shared" si="136"/>
        <v>#VALUE!</v>
      </c>
      <c r="G2211" s="102" t="e">
        <f>EUR3M!AX2210</f>
        <v>#VALUE!</v>
      </c>
      <c r="H2211" s="102">
        <f>EUR3M!AY2210</f>
        <v>1.3812725211884036E-2</v>
      </c>
      <c r="I2211" s="220" t="e">
        <f t="shared" si="137"/>
        <v>#VALUE!</v>
      </c>
      <c r="J2211" s="102" t="e">
        <f>EUR6M!AX2210</f>
        <v>#VALUE!</v>
      </c>
      <c r="K2211" s="102">
        <f>EUR6M!AY2210</f>
        <v>1.3794371754436565E-2</v>
      </c>
      <c r="L2211" s="220" t="e">
        <f t="shared" si="138"/>
        <v>#VALUE!</v>
      </c>
      <c r="M2211" s="102" t="e">
        <f>EUR1Y!AX2210</f>
        <v>#VALUE!</v>
      </c>
      <c r="N2211" s="102">
        <f>EUR1Y!AY2210</f>
        <v>1.4159636964198379E-2</v>
      </c>
      <c r="O2211" s="220" t="e">
        <f t="shared" si="139"/>
        <v>#VALUE!</v>
      </c>
    </row>
    <row r="2212" spans="1:15" x14ac:dyDescent="0.2">
      <c r="A2212" s="57" t="s">
        <v>44</v>
      </c>
      <c r="B2212" s="219">
        <f>_xll.qlInterestRateIndexFixingDate(IborIndex&amp;"6M",C2212,Trigger)</f>
        <v>54795</v>
      </c>
      <c r="C2212" s="219">
        <f>_xll.qlCalendarAdvance(Calendar,C2211,A2212,"f",,Trigger)</f>
        <v>54799</v>
      </c>
      <c r="D2212" s="102" t="e">
        <f>EUR1M!AP2211</f>
        <v>#VALUE!</v>
      </c>
      <c r="E2212" s="102">
        <f>EUR1M!AQ2211</f>
        <v>1.352427388509797E-2</v>
      </c>
      <c r="F2212" s="220" t="e">
        <f t="shared" si="136"/>
        <v>#VALUE!</v>
      </c>
      <c r="G2212" s="102" t="e">
        <f>EUR3M!AX2211</f>
        <v>#VALUE!</v>
      </c>
      <c r="H2212" s="102">
        <f>EUR3M!AY2211</f>
        <v>1.380845637124801E-2</v>
      </c>
      <c r="I2212" s="220" t="e">
        <f t="shared" si="137"/>
        <v>#VALUE!</v>
      </c>
      <c r="J2212" s="102" t="e">
        <f>EUR6M!AX2211</f>
        <v>#VALUE!</v>
      </c>
      <c r="K2212" s="102">
        <f>EUR6M!AY2211</f>
        <v>1.3792675848534225E-2</v>
      </c>
      <c r="L2212" s="220" t="e">
        <f t="shared" si="138"/>
        <v>#VALUE!</v>
      </c>
      <c r="M2212" s="102" t="e">
        <f>EUR1Y!AX2211</f>
        <v>#VALUE!</v>
      </c>
      <c r="N2212" s="102">
        <f>EUR1Y!AY2211</f>
        <v>1.4155356295390244E-2</v>
      </c>
      <c r="O2212" s="220" t="e">
        <f t="shared" si="139"/>
        <v>#VALUE!</v>
      </c>
    </row>
    <row r="2213" spans="1:15" x14ac:dyDescent="0.2">
      <c r="A2213" s="57" t="s">
        <v>44</v>
      </c>
      <c r="B2213" s="219">
        <f>_xll.qlInterestRateIndexFixingDate(IborIndex&amp;"6M",C2213,Trigger)</f>
        <v>54802</v>
      </c>
      <c r="C2213" s="219">
        <f>_xll.qlCalendarAdvance(Calendar,C2212,A2213,"f",,Trigger)</f>
        <v>54806</v>
      </c>
      <c r="D2213" s="102" t="e">
        <f>EUR1M!AP2212</f>
        <v>#VALUE!</v>
      </c>
      <c r="E2213" s="102">
        <f>EUR1M!AQ2212</f>
        <v>1.3519843484763872E-2</v>
      </c>
      <c r="F2213" s="220" t="e">
        <f t="shared" si="136"/>
        <v>#VALUE!</v>
      </c>
      <c r="G2213" s="102" t="e">
        <f>EUR3M!AX2212</f>
        <v>#VALUE!</v>
      </c>
      <c r="H2213" s="102">
        <f>EUR3M!AY2212</f>
        <v>1.3804254527926219E-2</v>
      </c>
      <c r="I2213" s="220" t="e">
        <f t="shared" si="137"/>
        <v>#VALUE!</v>
      </c>
      <c r="J2213" s="102" t="e">
        <f>EUR6M!AX2212</f>
        <v>#VALUE!</v>
      </c>
      <c r="K2213" s="102">
        <f>EUR6M!AY2212</f>
        <v>1.3790978047491487E-2</v>
      </c>
      <c r="L2213" s="220" t="e">
        <f t="shared" si="138"/>
        <v>#VALUE!</v>
      </c>
      <c r="M2213" s="102" t="e">
        <f>EUR1Y!AX2212</f>
        <v>#VALUE!</v>
      </c>
      <c r="N2213" s="102">
        <f>EUR1Y!AY2212</f>
        <v>1.4151063961837764E-2</v>
      </c>
      <c r="O2213" s="220" t="e">
        <f t="shared" si="139"/>
        <v>#VALUE!</v>
      </c>
    </row>
    <row r="2214" spans="1:15" x14ac:dyDescent="0.2">
      <c r="A2214" s="57" t="s">
        <v>44</v>
      </c>
      <c r="B2214" s="219">
        <f>_xll.qlInterestRateIndexFixingDate(IborIndex&amp;"6M",C2214,Trigger)</f>
        <v>54809</v>
      </c>
      <c r="C2214" s="219">
        <f>_xll.qlCalendarAdvance(Calendar,C2213,A2214,"f",,Trigger)</f>
        <v>54813</v>
      </c>
      <c r="D2214" s="102" t="e">
        <f>EUR1M!AP2213</f>
        <v>#VALUE!</v>
      </c>
      <c r="E2214" s="102">
        <f>EUR1M!AQ2213</f>
        <v>1.3515396219290488E-2</v>
      </c>
      <c r="F2214" s="220" t="e">
        <f t="shared" si="136"/>
        <v>#VALUE!</v>
      </c>
      <c r="G2214" s="102" t="e">
        <f>EUR3M!AX2213</f>
        <v>#VALUE!</v>
      </c>
      <c r="H2214" s="102">
        <f>EUR3M!AY2213</f>
        <v>1.3799999468357527E-2</v>
      </c>
      <c r="I2214" s="220" t="e">
        <f t="shared" si="137"/>
        <v>#VALUE!</v>
      </c>
      <c r="J2214" s="102" t="e">
        <f>EUR6M!AX2213</f>
        <v>#VALUE!</v>
      </c>
      <c r="K2214" s="102">
        <f>EUR6M!AY2213</f>
        <v>1.3789277147471761E-2</v>
      </c>
      <c r="L2214" s="220" t="e">
        <f t="shared" si="138"/>
        <v>#VALUE!</v>
      </c>
      <c r="M2214" s="102" t="e">
        <f>EUR1Y!AX2213</f>
        <v>#VALUE!</v>
      </c>
      <c r="N2214" s="102">
        <f>EUR1Y!AY2213</f>
        <v>1.4146759952946886E-2</v>
      </c>
      <c r="O2214" s="220" t="e">
        <f t="shared" si="139"/>
        <v>#VALUE!</v>
      </c>
    </row>
    <row r="2215" spans="1:15" x14ac:dyDescent="0.2">
      <c r="A2215" s="57" t="s">
        <v>44</v>
      </c>
      <c r="B2215" s="219">
        <f>_xll.qlInterestRateIndexFixingDate(IborIndex&amp;"6M",C2215,Trigger)</f>
        <v>54816</v>
      </c>
      <c r="C2215" s="219">
        <f>_xll.qlCalendarAdvance(Calendar,C2214,A2215,"f",,Trigger)</f>
        <v>54820</v>
      </c>
      <c r="D2215" s="102" t="e">
        <f>EUR1M!AP2214</f>
        <v>#VALUE!</v>
      </c>
      <c r="E2215" s="102">
        <f>EUR1M!AQ2214</f>
        <v>1.3511198837914089E-2</v>
      </c>
      <c r="F2215" s="220" t="e">
        <f t="shared" si="136"/>
        <v>#VALUE!</v>
      </c>
      <c r="G2215" s="102" t="e">
        <f>EUR3M!AX2214</f>
        <v>#VALUE!</v>
      </c>
      <c r="H2215" s="102">
        <f>EUR3M!AY2214</f>
        <v>1.3795731248180232E-2</v>
      </c>
      <c r="I2215" s="220" t="e">
        <f t="shared" si="137"/>
        <v>#VALUE!</v>
      </c>
      <c r="J2215" s="102" t="e">
        <f>EUR6M!AX2214</f>
        <v>#VALUE!</v>
      </c>
      <c r="K2215" s="102">
        <f>EUR6M!AY2214</f>
        <v>1.378757194200543E-2</v>
      </c>
      <c r="L2215" s="220" t="e">
        <f t="shared" si="138"/>
        <v>#VALUE!</v>
      </c>
      <c r="M2215" s="102" t="e">
        <f>EUR1Y!AX2214</f>
        <v>#VALUE!</v>
      </c>
      <c r="N2215" s="102">
        <f>EUR1Y!AY2214</f>
        <v>1.4142444258125102E-2</v>
      </c>
      <c r="O2215" s="220" t="e">
        <f t="shared" si="139"/>
        <v>#VALUE!</v>
      </c>
    </row>
    <row r="2216" spans="1:15" x14ac:dyDescent="0.2">
      <c r="A2216" s="57" t="s">
        <v>44</v>
      </c>
      <c r="B2216" s="219">
        <f>_xll.qlInterestRateIndexFixingDate(IborIndex&amp;"6M",C2216,Trigger)</f>
        <v>54823</v>
      </c>
      <c r="C2216" s="219">
        <f>_xll.qlCalendarAdvance(Calendar,C2215,A2216,"f",,Trigger)</f>
        <v>54827</v>
      </c>
      <c r="D2216" s="102" t="e">
        <f>EUR1M!AP2215</f>
        <v>#VALUE!</v>
      </c>
      <c r="E2216" s="102">
        <f>EUR1M!AQ2215</f>
        <v>1.3506723294332636E-2</v>
      </c>
      <c r="F2216" s="220" t="e">
        <f t="shared" si="136"/>
        <v>#VALUE!</v>
      </c>
      <c r="G2216" s="102" t="e">
        <f>EUR3M!AX2215</f>
        <v>#VALUE!</v>
      </c>
      <c r="H2216" s="102">
        <f>EUR3M!AY2215</f>
        <v>1.3791449855734328E-2</v>
      </c>
      <c r="I2216" s="220" t="e">
        <f t="shared" si="137"/>
        <v>#VALUE!</v>
      </c>
      <c r="J2216" s="102" t="e">
        <f>EUR6M!AX2215</f>
        <v>#VALUE!</v>
      </c>
      <c r="K2216" s="102">
        <f>EUR6M!AY2215</f>
        <v>1.3785861221985423E-2</v>
      </c>
      <c r="L2216" s="220" t="e">
        <f t="shared" si="138"/>
        <v>#VALUE!</v>
      </c>
      <c r="M2216" s="102" t="e">
        <f>EUR1Y!AX2215</f>
        <v>#VALUE!</v>
      </c>
      <c r="N2216" s="102">
        <f>EUR1Y!AY2215</f>
        <v>1.413811686678121E-2</v>
      </c>
      <c r="O2216" s="220" t="e">
        <f t="shared" si="139"/>
        <v>#VALUE!</v>
      </c>
    </row>
    <row r="2217" spans="1:15" x14ac:dyDescent="0.2">
      <c r="A2217" s="57" t="s">
        <v>44</v>
      </c>
      <c r="B2217" s="219">
        <f>_xll.qlInterestRateIndexFixingDate(IborIndex&amp;"6M",C2217,Trigger)</f>
        <v>54830</v>
      </c>
      <c r="C2217" s="219">
        <f>_xll.qlCalendarAdvance(Calendar,C2216,A2217,"f",,Trigger)</f>
        <v>54834</v>
      </c>
      <c r="D2217" s="102" t="e">
        <f>EUR1M!AP2216</f>
        <v>#VALUE!</v>
      </c>
      <c r="E2217" s="102">
        <f>EUR1M!AQ2216</f>
        <v>1.3502230839433122E-2</v>
      </c>
      <c r="F2217" s="220" t="e">
        <f t="shared" si="136"/>
        <v>#VALUE!</v>
      </c>
      <c r="G2217" s="102" t="e">
        <f>EUR3M!AX2216</f>
        <v>#VALUE!</v>
      </c>
      <c r="H2217" s="102">
        <f>EUR3M!AY2216</f>
        <v>1.378715527935892E-2</v>
      </c>
      <c r="I2217" s="220" t="e">
        <f t="shared" si="137"/>
        <v>#VALUE!</v>
      </c>
      <c r="J2217" s="102" t="e">
        <f>EUR6M!AX2216</f>
        <v>#VALUE!</v>
      </c>
      <c r="K2217" s="102">
        <f>EUR6M!AY2216</f>
        <v>1.3784143775671638E-2</v>
      </c>
      <c r="L2217" s="220" t="e">
        <f t="shared" si="138"/>
        <v>#VALUE!</v>
      </c>
      <c r="M2217" s="102" t="e">
        <f>EUR1Y!AX2216</f>
        <v>#VALUE!</v>
      </c>
      <c r="N2217" s="102">
        <f>EUR1Y!AY2216</f>
        <v>1.4133777768322919E-2</v>
      </c>
      <c r="O2217" s="220" t="e">
        <f t="shared" si="139"/>
        <v>#VALUE!</v>
      </c>
    </row>
    <row r="2218" spans="1:15" x14ac:dyDescent="0.2">
      <c r="A2218" s="57" t="s">
        <v>44</v>
      </c>
      <c r="B2218" s="219">
        <f>_xll.qlInterestRateIndexFixingDate(IborIndex&amp;"6M",C2218,Trigger)</f>
        <v>54837</v>
      </c>
      <c r="C2218" s="219">
        <f>_xll.qlCalendarAdvance(Calendar,C2217,A2218,"f",,Trigger)</f>
        <v>54841</v>
      </c>
      <c r="D2218" s="102" t="e">
        <f>EUR1M!AP2217</f>
        <v>#VALUE!</v>
      </c>
      <c r="E2218" s="102">
        <f>EUR1M!AQ2217</f>
        <v>1.3497721455358404E-2</v>
      </c>
      <c r="F2218" s="220" t="e">
        <f t="shared" si="136"/>
        <v>#VALUE!</v>
      </c>
      <c r="G2218" s="102" t="e">
        <f>EUR3M!AX2217</f>
        <v>#VALUE!</v>
      </c>
      <c r="H2218" s="102">
        <f>EUR3M!AY2217</f>
        <v>1.3782847507395779E-2</v>
      </c>
      <c r="I2218" s="220" t="e">
        <f t="shared" si="137"/>
        <v>#VALUE!</v>
      </c>
      <c r="J2218" s="102" t="e">
        <f>EUR6M!AX2217</f>
        <v>#VALUE!</v>
      </c>
      <c r="K2218" s="102">
        <f>EUR6M!AY2217</f>
        <v>1.3782418388688739E-2</v>
      </c>
      <c r="L2218" s="220" t="e">
        <f t="shared" si="138"/>
        <v>#VALUE!</v>
      </c>
      <c r="M2218" s="102" t="e">
        <f>EUR1Y!AX2217</f>
        <v>#VALUE!</v>
      </c>
      <c r="N2218" s="102">
        <f>EUR1Y!AY2217</f>
        <v>1.4129426952159463E-2</v>
      </c>
      <c r="O2218" s="220" t="e">
        <f t="shared" si="139"/>
        <v>#VALUE!</v>
      </c>
    </row>
    <row r="2219" spans="1:15" x14ac:dyDescent="0.2">
      <c r="A2219" s="57" t="s">
        <v>44</v>
      </c>
      <c r="B2219" s="219">
        <f>_xll.qlInterestRateIndexFixingDate(IborIndex&amp;"6M",C2219,Trigger)</f>
        <v>54844</v>
      </c>
      <c r="C2219" s="219">
        <f>_xll.qlCalendarAdvance(Calendar,C2218,A2219,"f",,Trigger)</f>
        <v>54848</v>
      </c>
      <c r="D2219" s="102" t="e">
        <f>EUR1M!AP2218</f>
        <v>#VALUE!</v>
      </c>
      <c r="E2219" s="102">
        <f>EUR1M!AQ2218</f>
        <v>1.3492906289569451E-2</v>
      </c>
      <c r="F2219" s="220" t="e">
        <f t="shared" si="136"/>
        <v>#VALUE!</v>
      </c>
      <c r="G2219" s="102" t="e">
        <f>EUR3M!AX2218</f>
        <v>#VALUE!</v>
      </c>
      <c r="H2219" s="102">
        <f>EUR3M!AY2218</f>
        <v>1.3778430789451108E-2</v>
      </c>
      <c r="I2219" s="220" t="e">
        <f t="shared" si="137"/>
        <v>#VALUE!</v>
      </c>
      <c r="J2219" s="102" t="e">
        <f>EUR6M!AX2218</f>
        <v>#VALUE!</v>
      </c>
      <c r="K2219" s="102">
        <f>EUR6M!AY2218</f>
        <v>1.3781358499080907E-2</v>
      </c>
      <c r="L2219" s="220" t="e">
        <f t="shared" si="138"/>
        <v>#VALUE!</v>
      </c>
      <c r="M2219" s="102" t="e">
        <f>EUR1Y!AX2218</f>
        <v>#VALUE!</v>
      </c>
      <c r="N2219" s="102">
        <f>EUR1Y!AY2218</f>
        <v>1.4125064407701619E-2</v>
      </c>
      <c r="O2219" s="220" t="e">
        <f t="shared" si="139"/>
        <v>#VALUE!</v>
      </c>
    </row>
    <row r="2220" spans="1:15" x14ac:dyDescent="0.2">
      <c r="A2220" s="57" t="s">
        <v>44</v>
      </c>
      <c r="B2220" s="219">
        <f>_xll.qlInterestRateIndexFixingDate(IborIndex&amp;"6M",C2220,Trigger)</f>
        <v>54851</v>
      </c>
      <c r="C2220" s="219">
        <f>_xll.qlCalendarAdvance(Calendar,C2219,A2220,"f",,Trigger)</f>
        <v>54855</v>
      </c>
      <c r="D2220" s="102" t="e">
        <f>EUR1M!AP2219</f>
        <v>#VALUE!</v>
      </c>
      <c r="E2220" s="102">
        <f>EUR1M!AQ2219</f>
        <v>1.3488283530997756E-2</v>
      </c>
      <c r="F2220" s="220" t="e">
        <f t="shared" si="136"/>
        <v>#VALUE!</v>
      </c>
      <c r="G2220" s="102" t="e">
        <f>EUR3M!AX2219</f>
        <v>#VALUE!</v>
      </c>
      <c r="H2220" s="102">
        <f>EUR3M!AY2219</f>
        <v>1.377409436705255E-2</v>
      </c>
      <c r="I2220" s="220" t="e">
        <f t="shared" si="137"/>
        <v>#VALUE!</v>
      </c>
      <c r="J2220" s="102" t="e">
        <f>EUR6M!AX2219</f>
        <v>#VALUE!</v>
      </c>
      <c r="K2220" s="102">
        <f>EUR6M!AY2219</f>
        <v>1.3779606592980718E-2</v>
      </c>
      <c r="L2220" s="220" t="e">
        <f t="shared" si="138"/>
        <v>#VALUE!</v>
      </c>
      <c r="M2220" s="102" t="e">
        <f>EUR1Y!AX2219</f>
        <v>#VALUE!</v>
      </c>
      <c r="N2220" s="102">
        <f>EUR1Y!AY2219</f>
        <v>1.4120690124358841E-2</v>
      </c>
      <c r="O2220" s="220" t="e">
        <f t="shared" si="139"/>
        <v>#VALUE!</v>
      </c>
    </row>
    <row r="2221" spans="1:15" x14ac:dyDescent="0.2">
      <c r="A2221" s="57" t="s">
        <v>44</v>
      </c>
      <c r="B2221" s="219">
        <f>_xll.qlInterestRateIndexFixingDate(IborIndex&amp;"6M",C2221,Trigger)</f>
        <v>54858</v>
      </c>
      <c r="C2221" s="219">
        <f>_xll.qlCalendarAdvance(Calendar,C2220,A2221,"f",,Trigger)</f>
        <v>54862</v>
      </c>
      <c r="D2221" s="102" t="e">
        <f>EUR1M!AP2220</f>
        <v>#VALUE!</v>
      </c>
      <c r="E2221" s="102">
        <f>EUR1M!AQ2220</f>
        <v>1.3483791636479669E-2</v>
      </c>
      <c r="F2221" s="220" t="e">
        <f t="shared" si="136"/>
        <v>#VALUE!</v>
      </c>
      <c r="G2221" s="102" t="e">
        <f>EUR3M!AX2220</f>
        <v>#VALUE!</v>
      </c>
      <c r="H2221" s="102">
        <f>EUR3M!AY2220</f>
        <v>1.3769744711515063E-2</v>
      </c>
      <c r="I2221" s="220" t="e">
        <f t="shared" si="137"/>
        <v>#VALUE!</v>
      </c>
      <c r="J2221" s="102" t="e">
        <f>EUR6M!AX2220</f>
        <v>#VALUE!</v>
      </c>
      <c r="K2221" s="102">
        <f>EUR6M!AY2220</f>
        <v>1.3777842762612074E-2</v>
      </c>
      <c r="L2221" s="220" t="e">
        <f t="shared" si="138"/>
        <v>#VALUE!</v>
      </c>
      <c r="M2221" s="102" t="e">
        <f>EUR1Y!AX2220</f>
        <v>#VALUE!</v>
      </c>
      <c r="N2221" s="102">
        <f>EUR1Y!AY2220</f>
        <v>1.4116304091542778E-2</v>
      </c>
      <c r="O2221" s="220" t="e">
        <f t="shared" si="139"/>
        <v>#VALUE!</v>
      </c>
    </row>
    <row r="2222" spans="1:15" x14ac:dyDescent="0.2">
      <c r="A2222" s="57" t="s">
        <v>44</v>
      </c>
      <c r="B2222" s="219">
        <f>_xll.qlInterestRateIndexFixingDate(IborIndex&amp;"6M",C2222,Trigger)</f>
        <v>54865</v>
      </c>
      <c r="C2222" s="219">
        <f>_xll.qlCalendarAdvance(Calendar,C2221,A2222,"f",,Trigger)</f>
        <v>54869</v>
      </c>
      <c r="D2222" s="102" t="e">
        <f>EUR1M!AP2221</f>
        <v>#VALUE!</v>
      </c>
      <c r="E2222" s="102">
        <f>EUR1M!AQ2221</f>
        <v>1.3479208806791432E-2</v>
      </c>
      <c r="F2222" s="220" t="e">
        <f t="shared" si="136"/>
        <v>#VALUE!</v>
      </c>
      <c r="G2222" s="102" t="e">
        <f>EUR3M!AX2221</f>
        <v>#VALUE!</v>
      </c>
      <c r="H2222" s="102">
        <f>EUR3M!AY2221</f>
        <v>1.3765381811177533E-2</v>
      </c>
      <c r="I2222" s="220" t="e">
        <f t="shared" si="137"/>
        <v>#VALUE!</v>
      </c>
      <c r="J2222" s="102" t="e">
        <f>EUR6M!AX2221</f>
        <v>#VALUE!</v>
      </c>
      <c r="K2222" s="102">
        <f>EUR6M!AY2221</f>
        <v>1.3776065814588082E-2</v>
      </c>
      <c r="L2222" s="220" t="e">
        <f t="shared" si="138"/>
        <v>#VALUE!</v>
      </c>
      <c r="M2222" s="102" t="e">
        <f>EUR1Y!AX2221</f>
        <v>#VALUE!</v>
      </c>
      <c r="N2222" s="102">
        <f>EUR1Y!AY2221</f>
        <v>1.4111906298664422E-2</v>
      </c>
      <c r="O2222" s="220" t="e">
        <f t="shared" si="139"/>
        <v>#VALUE!</v>
      </c>
    </row>
    <row r="2223" spans="1:15" x14ac:dyDescent="0.2">
      <c r="A2223" s="57" t="s">
        <v>44</v>
      </c>
      <c r="B2223" s="219">
        <f>_xll.qlInterestRateIndexFixingDate(IborIndex&amp;"6M",C2223,Trigger)</f>
        <v>54872</v>
      </c>
      <c r="C2223" s="219">
        <f>_xll.qlCalendarAdvance(Calendar,C2222,A2223,"f",,Trigger)</f>
        <v>54876</v>
      </c>
      <c r="D2223" s="102" t="e">
        <f>EUR1M!AP2222</f>
        <v>#VALUE!</v>
      </c>
      <c r="E2223" s="102">
        <f>EUR1M!AQ2222</f>
        <v>1.3474842418535297E-2</v>
      </c>
      <c r="F2223" s="220" t="e">
        <f t="shared" si="136"/>
        <v>#VALUE!</v>
      </c>
      <c r="G2223" s="102" t="e">
        <f>EUR3M!AX2222</f>
        <v>#VALUE!</v>
      </c>
      <c r="H2223" s="102">
        <f>EUR3M!AY2222</f>
        <v>1.3761005654380596E-2</v>
      </c>
      <c r="I2223" s="220" t="e">
        <f t="shared" si="137"/>
        <v>#VALUE!</v>
      </c>
      <c r="J2223" s="102" t="e">
        <f>EUR6M!AX2222</f>
        <v>#VALUE!</v>
      </c>
      <c r="K2223" s="102">
        <f>EUR6M!AY2222</f>
        <v>1.3773888093805548E-2</v>
      </c>
      <c r="L2223" s="220" t="e">
        <f t="shared" si="138"/>
        <v>#VALUE!</v>
      </c>
      <c r="M2223" s="102" t="e">
        <f>EUR1Y!AX2222</f>
        <v>#VALUE!</v>
      </c>
      <c r="N2223" s="102">
        <f>EUR1Y!AY2222</f>
        <v>1.4107544290194897E-2</v>
      </c>
      <c r="O2223" s="220" t="e">
        <f t="shared" si="139"/>
        <v>#VALUE!</v>
      </c>
    </row>
    <row r="2224" spans="1:15" x14ac:dyDescent="0.2">
      <c r="A2224" s="57" t="s">
        <v>44</v>
      </c>
      <c r="B2224" s="219">
        <f>_xll.qlInterestRateIndexFixingDate(IborIndex&amp;"6M",C2224,Trigger)</f>
        <v>54879</v>
      </c>
      <c r="C2224" s="219">
        <f>_xll.qlCalendarAdvance(Calendar,C2223,A2224,"f",,Trigger)</f>
        <v>54883</v>
      </c>
      <c r="D2224" s="102" t="e">
        <f>EUR1M!AP2223</f>
        <v>#VALUE!</v>
      </c>
      <c r="E2224" s="102">
        <f>EUR1M!AQ2223</f>
        <v>1.3469992051824697E-2</v>
      </c>
      <c r="F2224" s="220" t="e">
        <f t="shared" si="136"/>
        <v>#VALUE!</v>
      </c>
      <c r="G2224" s="102" t="e">
        <f>EUR3M!AX2223</f>
        <v>#VALUE!</v>
      </c>
      <c r="H2224" s="102">
        <f>EUR3M!AY2223</f>
        <v>1.3756669726396935E-2</v>
      </c>
      <c r="I2224" s="220" t="e">
        <f t="shared" si="137"/>
        <v>#VALUE!</v>
      </c>
      <c r="J2224" s="102" t="e">
        <f>EUR6M!AX2223</f>
        <v>#VALUE!</v>
      </c>
      <c r="K2224" s="102">
        <f>EUR6M!AY2223</f>
        <v>1.3772086181198663E-2</v>
      </c>
      <c r="L2224" s="220" t="e">
        <f t="shared" si="138"/>
        <v>#VALUE!</v>
      </c>
      <c r="M2224" s="102" t="e">
        <f>EUR1Y!AX2223</f>
        <v>#VALUE!</v>
      </c>
      <c r="N2224" s="102">
        <f>EUR1Y!AY2223</f>
        <v>1.4103075390372236E-2</v>
      </c>
      <c r="O2224" s="220" t="e">
        <f t="shared" si="139"/>
        <v>#VALUE!</v>
      </c>
    </row>
    <row r="2225" spans="1:15" x14ac:dyDescent="0.2">
      <c r="A2225" s="57" t="s">
        <v>44</v>
      </c>
      <c r="B2225" s="219">
        <f>_xll.qlInterestRateIndexFixingDate(IborIndex&amp;"6M",C2225,Trigger)</f>
        <v>54884</v>
      </c>
      <c r="C2225" s="219">
        <f>_xll.qlCalendarAdvance(Calendar,C2224,A2225,"f",,Trigger)</f>
        <v>54890</v>
      </c>
      <c r="D2225" s="102" t="e">
        <f>EUR1M!AP2224</f>
        <v>#VALUE!</v>
      </c>
      <c r="E2225" s="102">
        <f>EUR1M!AQ2224</f>
        <v>1.3465358090824775E-2</v>
      </c>
      <c r="F2225" s="220" t="e">
        <f t="shared" si="136"/>
        <v>#VALUE!</v>
      </c>
      <c r="G2225" s="102" t="e">
        <f>EUR3M!AX2224</f>
        <v>#VALUE!</v>
      </c>
      <c r="H2225" s="102">
        <f>EUR3M!AY2224</f>
        <v>1.3752268140350963E-2</v>
      </c>
      <c r="I2225" s="220" t="e">
        <f t="shared" si="137"/>
        <v>#VALUE!</v>
      </c>
      <c r="J2225" s="102" t="e">
        <f>EUR6M!AX2224</f>
        <v>#VALUE!</v>
      </c>
      <c r="K2225" s="102">
        <f>EUR6M!AY2224</f>
        <v>1.3770267673100023E-2</v>
      </c>
      <c r="L2225" s="220" t="e">
        <f t="shared" si="138"/>
        <v>#VALUE!</v>
      </c>
      <c r="M2225" s="102" t="e">
        <f>EUR1Y!AX2224</f>
        <v>#VALUE!</v>
      </c>
      <c r="N2225" s="102">
        <f>EUR1Y!AY2224</f>
        <v>1.4098642253784112E-2</v>
      </c>
      <c r="O2225" s="220" t="e">
        <f t="shared" si="139"/>
        <v>#VALUE!</v>
      </c>
    </row>
    <row r="2226" spans="1:15" x14ac:dyDescent="0.2">
      <c r="A2226" s="57" t="s">
        <v>44</v>
      </c>
      <c r="B2226" s="219">
        <f>_xll.qlInterestRateIndexFixingDate(IborIndex&amp;"6M",C2226,Trigger)</f>
        <v>54893</v>
      </c>
      <c r="C2226" s="219">
        <f>_xll.qlCalendarAdvance(Calendar,C2225,A2226,"f",,Trigger)</f>
        <v>54897</v>
      </c>
      <c r="D2226" s="102" t="e">
        <f>EUR1M!AP2225</f>
        <v>#VALUE!</v>
      </c>
      <c r="E2226" s="102">
        <f>EUR1M!AQ2225</f>
        <v>1.3460707050324539E-2</v>
      </c>
      <c r="F2226" s="220" t="e">
        <f t="shared" si="136"/>
        <v>#VALUE!</v>
      </c>
      <c r="G2226" s="102" t="e">
        <f>EUR3M!AX2225</f>
        <v>#VALUE!</v>
      </c>
      <c r="H2226" s="102">
        <f>EUR3M!AY2225</f>
        <v>1.3747853264153592E-2</v>
      </c>
      <c r="I2226" s="220" t="e">
        <f t="shared" si="137"/>
        <v>#VALUE!</v>
      </c>
      <c r="J2226" s="102" t="e">
        <f>EUR6M!AX2225</f>
        <v>#VALUE!</v>
      </c>
      <c r="K2226" s="102">
        <f>EUR6M!AY2225</f>
        <v>1.3768431346990708E-2</v>
      </c>
      <c r="L2226" s="220" t="e">
        <f t="shared" si="138"/>
        <v>#VALUE!</v>
      </c>
      <c r="M2226" s="102" t="e">
        <f>EUR1Y!AX2225</f>
        <v>#VALUE!</v>
      </c>
      <c r="N2226" s="102">
        <f>EUR1Y!AY2225</f>
        <v>1.4094197314786637E-2</v>
      </c>
      <c r="O2226" s="220" t="e">
        <f t="shared" si="139"/>
        <v>#VALUE!</v>
      </c>
    </row>
    <row r="2227" spans="1:15" x14ac:dyDescent="0.2">
      <c r="A2227" s="57" t="s">
        <v>44</v>
      </c>
      <c r="B2227" s="219">
        <f>_xll.qlInterestRateIndexFixingDate(IborIndex&amp;"6M",C2227,Trigger)</f>
        <v>54900</v>
      </c>
      <c r="C2227" s="219">
        <f>_xll.qlCalendarAdvance(Calendar,C2226,A2227,"f",,Trigger)</f>
        <v>54904</v>
      </c>
      <c r="D2227" s="102" t="e">
        <f>EUR1M!AP2226</f>
        <v>#VALUE!</v>
      </c>
      <c r="E2227" s="102">
        <f>EUR1M!AQ2226</f>
        <v>1.3456038912463275E-2</v>
      </c>
      <c r="F2227" s="220" t="e">
        <f t="shared" si="136"/>
        <v>#VALUE!</v>
      </c>
      <c r="G2227" s="102" t="e">
        <f>EUR3M!AX2226</f>
        <v>#VALUE!</v>
      </c>
      <c r="H2227" s="102">
        <f>EUR3M!AY2226</f>
        <v>1.3743425086149973E-2</v>
      </c>
      <c r="I2227" s="220" t="e">
        <f t="shared" si="137"/>
        <v>#VALUE!</v>
      </c>
      <c r="J2227" s="102" t="e">
        <f>EUR6M!AX2226</f>
        <v>#VALUE!</v>
      </c>
      <c r="K2227" s="102">
        <f>EUR6M!AY2226</f>
        <v>1.3766575977744491E-2</v>
      </c>
      <c r="L2227" s="220" t="e">
        <f t="shared" si="138"/>
        <v>#VALUE!</v>
      </c>
      <c r="M2227" s="102" t="e">
        <f>EUR1Y!AX2226</f>
        <v>#VALUE!</v>
      </c>
      <c r="N2227" s="102">
        <f>EUR1Y!AY2226</f>
        <v>1.4089740562794524E-2</v>
      </c>
      <c r="O2227" s="220" t="e">
        <f t="shared" si="139"/>
        <v>#VALUE!</v>
      </c>
    </row>
    <row r="2228" spans="1:15" x14ac:dyDescent="0.2">
      <c r="A2228" s="57" t="s">
        <v>44</v>
      </c>
      <c r="B2228" s="219">
        <f>_xll.qlInterestRateIndexFixingDate(IborIndex&amp;"6M",C2228,Trigger)</f>
        <v>54907</v>
      </c>
      <c r="C2228" s="219">
        <f>_xll.qlCalendarAdvance(Calendar,C2227,A2228,"f",,Trigger)</f>
        <v>54911</v>
      </c>
      <c r="D2228" s="102" t="e">
        <f>EUR1M!AP2227</f>
        <v>#VALUE!</v>
      </c>
      <c r="E2228" s="102">
        <f>EUR1M!AQ2227</f>
        <v>1.3451353659385268E-2</v>
      </c>
      <c r="F2228" s="220" t="e">
        <f t="shared" si="136"/>
        <v>#VALUE!</v>
      </c>
      <c r="G2228" s="102" t="e">
        <f>EUR3M!AX2227</f>
        <v>#VALUE!</v>
      </c>
      <c r="H2228" s="102">
        <f>EUR3M!AY2227</f>
        <v>1.3738925615462489E-2</v>
      </c>
      <c r="I2228" s="220" t="e">
        <f t="shared" si="137"/>
        <v>#VALUE!</v>
      </c>
      <c r="J2228" s="102" t="e">
        <f>EUR6M!AX2227</f>
        <v>#VALUE!</v>
      </c>
      <c r="K2228" s="102">
        <f>EUR6M!AY2227</f>
        <v>1.3765061502915009E-2</v>
      </c>
      <c r="L2228" s="220" t="e">
        <f t="shared" si="138"/>
        <v>#VALUE!</v>
      </c>
      <c r="M2228" s="102" t="e">
        <f>EUR1Y!AX2227</f>
        <v>#VALUE!</v>
      </c>
      <c r="N2228" s="102">
        <f>EUR1Y!AY2227</f>
        <v>1.4085271987222928E-2</v>
      </c>
      <c r="O2228" s="220" t="e">
        <f t="shared" si="139"/>
        <v>#VALUE!</v>
      </c>
    </row>
    <row r="2229" spans="1:15" x14ac:dyDescent="0.2">
      <c r="A2229" s="57" t="s">
        <v>44</v>
      </c>
      <c r="B2229" s="219">
        <f>_xll.qlInterestRateIndexFixingDate(IborIndex&amp;"6M",C2229,Trigger)</f>
        <v>54914</v>
      </c>
      <c r="C2229" s="219">
        <f>_xll.qlCalendarAdvance(Calendar,C2228,A2229,"f",,Trigger)</f>
        <v>54918</v>
      </c>
      <c r="D2229" s="102" t="e">
        <f>EUR1M!AP2228</f>
        <v>#VALUE!</v>
      </c>
      <c r="E2229" s="102">
        <f>EUR1M!AQ2228</f>
        <v>1.344665127322231E-2</v>
      </c>
      <c r="F2229" s="220" t="e">
        <f t="shared" si="136"/>
        <v>#VALUE!</v>
      </c>
      <c r="G2229" s="102" t="e">
        <f>EUR3M!AX2228</f>
        <v>#VALUE!</v>
      </c>
      <c r="H2229" s="102">
        <f>EUR3M!AY2228</f>
        <v>1.3734469675082335E-2</v>
      </c>
      <c r="I2229" s="220" t="e">
        <f t="shared" si="137"/>
        <v>#VALUE!</v>
      </c>
      <c r="J2229" s="102" t="e">
        <f>EUR6M!AX2228</f>
        <v>#VALUE!</v>
      </c>
      <c r="K2229" s="102">
        <f>EUR6M!AY2228</f>
        <v>1.3763159101083245E-2</v>
      </c>
      <c r="L2229" s="220" t="e">
        <f t="shared" si="138"/>
        <v>#VALUE!</v>
      </c>
      <c r="M2229" s="102" t="e">
        <f>EUR1Y!AX2228</f>
        <v>#VALUE!</v>
      </c>
      <c r="N2229" s="102">
        <f>EUR1Y!AY2228</f>
        <v>1.4080791577488311E-2</v>
      </c>
      <c r="O2229" s="220" t="e">
        <f t="shared" si="139"/>
        <v>#VALUE!</v>
      </c>
    </row>
    <row r="2230" spans="1:15" x14ac:dyDescent="0.2">
      <c r="A2230" s="57" t="s">
        <v>44</v>
      </c>
      <c r="B2230" s="219">
        <f>_xll.qlInterestRateIndexFixingDate(IborIndex&amp;"6M",C2230,Trigger)</f>
        <v>54921</v>
      </c>
      <c r="C2230" s="219">
        <f>_xll.qlCalendarAdvance(Calendar,C2229,A2230,"f",,Trigger)</f>
        <v>54925</v>
      </c>
      <c r="D2230" s="102" t="e">
        <f>EUR1M!AP2229</f>
        <v>#VALUE!</v>
      </c>
      <c r="E2230" s="102">
        <f>EUR1M!AQ2229</f>
        <v>1.344193173611119E-2</v>
      </c>
      <c r="F2230" s="220" t="e">
        <f t="shared" si="136"/>
        <v>#VALUE!</v>
      </c>
      <c r="G2230" s="102" t="e">
        <f>EUR3M!AX2229</f>
        <v>#VALUE!</v>
      </c>
      <c r="H2230" s="102">
        <f>EUR3M!AY2229</f>
        <v>1.3730000396636745E-2</v>
      </c>
      <c r="I2230" s="220" t="e">
        <f t="shared" si="137"/>
        <v>#VALUE!</v>
      </c>
      <c r="J2230" s="102" t="e">
        <f>EUR6M!AX2229</f>
        <v>#VALUE!</v>
      </c>
      <c r="K2230" s="102">
        <f>EUR6M!AY2229</f>
        <v>1.3761233957590881E-2</v>
      </c>
      <c r="L2230" s="220" t="e">
        <f t="shared" si="138"/>
        <v>#VALUE!</v>
      </c>
      <c r="M2230" s="102" t="e">
        <f>EUR1Y!AX2229</f>
        <v>#VALUE!</v>
      </c>
      <c r="N2230" s="102">
        <f>EUR1Y!AY2229</f>
        <v>1.4076299323006265E-2</v>
      </c>
      <c r="O2230" s="220" t="e">
        <f t="shared" si="139"/>
        <v>#VALUE!</v>
      </c>
    </row>
    <row r="2231" spans="1:15" x14ac:dyDescent="0.2">
      <c r="A2231" s="57" t="s">
        <v>44</v>
      </c>
      <c r="B2231" s="219">
        <f>_xll.qlInterestRateIndexFixingDate(IborIndex&amp;"6M",C2231,Trigger)</f>
        <v>54928</v>
      </c>
      <c r="C2231" s="219">
        <f>_xll.qlCalendarAdvance(Calendar,C2230,A2231,"f",,Trigger)</f>
        <v>54932</v>
      </c>
      <c r="D2231" s="102" t="e">
        <f>EUR1M!AP2230</f>
        <v>#VALUE!</v>
      </c>
      <c r="E2231" s="102">
        <f>EUR1M!AQ2230</f>
        <v>1.3437195030193694E-2</v>
      </c>
      <c r="F2231" s="220" t="e">
        <f t="shared" si="136"/>
        <v>#VALUE!</v>
      </c>
      <c r="G2231" s="102" t="e">
        <f>EUR3M!AX2230</f>
        <v>#VALUE!</v>
      </c>
      <c r="H2231" s="102">
        <f>EUR3M!AY2230</f>
        <v>1.3725517768464613E-2</v>
      </c>
      <c r="I2231" s="220" t="e">
        <f t="shared" si="137"/>
        <v>#VALUE!</v>
      </c>
      <c r="J2231" s="102" t="e">
        <f>EUR6M!AX2230</f>
        <v>#VALUE!</v>
      </c>
      <c r="K2231" s="102">
        <f>EUR6M!AY2230</f>
        <v>1.3759285380195099E-2</v>
      </c>
      <c r="L2231" s="220" t="e">
        <f t="shared" si="138"/>
        <v>#VALUE!</v>
      </c>
      <c r="M2231" s="102" t="e">
        <f>EUR1Y!AX2230</f>
        <v>#VALUE!</v>
      </c>
      <c r="N2231" s="102">
        <f>EUR1Y!AY2230</f>
        <v>1.4071795213194131E-2</v>
      </c>
      <c r="O2231" s="220" t="e">
        <f t="shared" si="139"/>
        <v>#VALUE!</v>
      </c>
    </row>
    <row r="2232" spans="1:15" x14ac:dyDescent="0.2">
      <c r="A2232" s="57" t="s">
        <v>44</v>
      </c>
      <c r="B2232" s="219">
        <f>_xll.qlInterestRateIndexFixingDate(IborIndex&amp;"6M",C2232,Trigger)</f>
        <v>54935</v>
      </c>
      <c r="C2232" s="219">
        <f>_xll.qlCalendarAdvance(Calendar,C2231,A2232,"f",,Trigger)</f>
        <v>54939</v>
      </c>
      <c r="D2232" s="102" t="e">
        <f>EUR1M!AP2231</f>
        <v>#VALUE!</v>
      </c>
      <c r="E2232" s="102">
        <f>EUR1M!AQ2231</f>
        <v>1.3432441137611606E-2</v>
      </c>
      <c r="F2232" s="220" t="e">
        <f t="shared" si="136"/>
        <v>#VALUE!</v>
      </c>
      <c r="G2232" s="102" t="e">
        <f>EUR3M!AX2231</f>
        <v>#VALUE!</v>
      </c>
      <c r="H2232" s="102">
        <f>EUR3M!AY2231</f>
        <v>1.3721021778911784E-2</v>
      </c>
      <c r="I2232" s="220" t="e">
        <f t="shared" si="137"/>
        <v>#VALUE!</v>
      </c>
      <c r="J2232" s="102" t="e">
        <f>EUR6M!AX2231</f>
        <v>#VALUE!</v>
      </c>
      <c r="K2232" s="102">
        <f>EUR6M!AY2231</f>
        <v>1.3756973272214076E-2</v>
      </c>
      <c r="L2232" s="220" t="e">
        <f t="shared" si="138"/>
        <v>#VALUE!</v>
      </c>
      <c r="M2232" s="102" t="e">
        <f>EUR1Y!AX2231</f>
        <v>#VALUE!</v>
      </c>
      <c r="N2232" s="102">
        <f>EUR1Y!AY2231</f>
        <v>1.4067279237469909E-2</v>
      </c>
      <c r="O2232" s="220" t="e">
        <f t="shared" si="139"/>
        <v>#VALUE!</v>
      </c>
    </row>
    <row r="2233" spans="1:15" x14ac:dyDescent="0.2">
      <c r="A2233" s="57" t="s">
        <v>44</v>
      </c>
      <c r="B2233" s="219">
        <f>_xll.qlInterestRateIndexFixingDate(IborIndex&amp;"6M",C2233,Trigger)</f>
        <v>54942</v>
      </c>
      <c r="C2233" s="219">
        <f>_xll.qlCalendarAdvance(Calendar,C2232,A2233,"f",,Trigger)</f>
        <v>54946</v>
      </c>
      <c r="D2233" s="102" t="e">
        <f>EUR1M!AP2232</f>
        <v>#VALUE!</v>
      </c>
      <c r="E2233" s="102">
        <f>EUR1M!AQ2232</f>
        <v>1.342767004049672E-2</v>
      </c>
      <c r="F2233" s="220" t="e">
        <f t="shared" si="136"/>
        <v>#VALUE!</v>
      </c>
      <c r="G2233" s="102" t="e">
        <f>EUR3M!AX2232</f>
        <v>#VALUE!</v>
      </c>
      <c r="H2233" s="102">
        <f>EUR3M!AY2232</f>
        <v>1.3716512416317151E-2</v>
      </c>
      <c r="I2233" s="220" t="e">
        <f t="shared" si="137"/>
        <v>#VALUE!</v>
      </c>
      <c r="J2233" s="102" t="e">
        <f>EUR6M!AX2232</f>
        <v>#VALUE!</v>
      </c>
      <c r="K2233" s="102">
        <f>EUR6M!AY2232</f>
        <v>1.3754982943326581E-2</v>
      </c>
      <c r="L2233" s="220" t="e">
        <f t="shared" si="138"/>
        <v>#VALUE!</v>
      </c>
      <c r="M2233" s="102" t="e">
        <f>EUR1Y!AX2232</f>
        <v>#VALUE!</v>
      </c>
      <c r="N2233" s="102">
        <f>EUR1Y!AY2232</f>
        <v>1.4062751385251815E-2</v>
      </c>
      <c r="O2233" s="220" t="e">
        <f t="shared" si="139"/>
        <v>#VALUE!</v>
      </c>
    </row>
    <row r="2234" spans="1:15" x14ac:dyDescent="0.2">
      <c r="A2234" s="57" t="s">
        <v>44</v>
      </c>
      <c r="B2234" s="219">
        <f>_xll.qlInterestRateIndexFixingDate(IborIndex&amp;"6M",C2234,Trigger)</f>
        <v>54949</v>
      </c>
      <c r="C2234" s="219">
        <f>_xll.qlCalendarAdvance(Calendar,C2233,A2234,"f",,Trigger)</f>
        <v>54953</v>
      </c>
      <c r="D2234" s="102" t="e">
        <f>EUR1M!AP2233</f>
        <v>#VALUE!</v>
      </c>
      <c r="E2234" s="102">
        <f>EUR1M!AQ2233</f>
        <v>1.3422881720985824E-2</v>
      </c>
      <c r="F2234" s="220" t="e">
        <f t="shared" si="136"/>
        <v>#VALUE!</v>
      </c>
      <c r="G2234" s="102" t="e">
        <f>EUR3M!AX2233</f>
        <v>#VALUE!</v>
      </c>
      <c r="H2234" s="102">
        <f>EUR3M!AY2233</f>
        <v>1.3711989669028294E-2</v>
      </c>
      <c r="I2234" s="220" t="e">
        <f t="shared" si="137"/>
        <v>#VALUE!</v>
      </c>
      <c r="J2234" s="102" t="e">
        <f>EUR6M!AX2233</f>
        <v>#VALUE!</v>
      </c>
      <c r="K2234" s="102">
        <f>EUR6M!AY2233</f>
        <v>1.3752969025028443E-2</v>
      </c>
      <c r="L2234" s="220" t="e">
        <f t="shared" si="138"/>
        <v>#VALUE!</v>
      </c>
      <c r="M2234" s="102" t="e">
        <f>EUR1Y!AX2233</f>
        <v>#VALUE!</v>
      </c>
      <c r="N2234" s="102">
        <f>EUR1Y!AY2233</f>
        <v>1.4058211645958508E-2</v>
      </c>
      <c r="O2234" s="220" t="e">
        <f t="shared" si="139"/>
        <v>#VALUE!</v>
      </c>
    </row>
    <row r="2235" spans="1:15" x14ac:dyDescent="0.2">
      <c r="A2235" s="57" t="s">
        <v>44</v>
      </c>
      <c r="B2235" s="219">
        <f>_xll.qlInterestRateIndexFixingDate(IborIndex&amp;"6M",C2235,Trigger)</f>
        <v>54956</v>
      </c>
      <c r="C2235" s="219">
        <f>_xll.qlCalendarAdvance(Calendar,C2234,A2235,"f",,Trigger)</f>
        <v>54960</v>
      </c>
      <c r="D2235" s="102" t="e">
        <f>EUR1M!AP2234</f>
        <v>#VALUE!</v>
      </c>
      <c r="E2235" s="102">
        <f>EUR1M!AQ2234</f>
        <v>1.34180761612257E-2</v>
      </c>
      <c r="F2235" s="220" t="e">
        <f t="shared" si="136"/>
        <v>#VALUE!</v>
      </c>
      <c r="G2235" s="102" t="e">
        <f>EUR3M!AX2234</f>
        <v>#VALUE!</v>
      </c>
      <c r="H2235" s="102">
        <f>EUR3M!AY2234</f>
        <v>1.3707453525384978E-2</v>
      </c>
      <c r="I2235" s="220" t="e">
        <f t="shared" si="137"/>
        <v>#VALUE!</v>
      </c>
      <c r="J2235" s="102" t="e">
        <f>EUR6M!AX2234</f>
        <v>#VALUE!</v>
      </c>
      <c r="K2235" s="102">
        <f>EUR6M!AY2234</f>
        <v>1.3750931473637882E-2</v>
      </c>
      <c r="L2235" s="220" t="e">
        <f t="shared" si="138"/>
        <v>#VALUE!</v>
      </c>
      <c r="M2235" s="102" t="e">
        <f>EUR1Y!AX2234</f>
        <v>#VALUE!</v>
      </c>
      <c r="N2235" s="102">
        <f>EUR1Y!AY2234</f>
        <v>1.4053660009010175E-2</v>
      </c>
      <c r="O2235" s="220" t="e">
        <f t="shared" si="139"/>
        <v>#VALUE!</v>
      </c>
    </row>
    <row r="2236" spans="1:15" x14ac:dyDescent="0.2">
      <c r="A2236" s="57" t="s">
        <v>44</v>
      </c>
      <c r="B2236" s="219">
        <f>_xll.qlInterestRateIndexFixingDate(IborIndex&amp;"6M",C2236,Trigger)</f>
        <v>54963</v>
      </c>
      <c r="C2236" s="219">
        <f>_xll.qlCalendarAdvance(Calendar,C2235,A2236,"f",,Trigger)</f>
        <v>54967</v>
      </c>
      <c r="D2236" s="102" t="e">
        <f>EUR1M!AP2235</f>
        <v>#VALUE!</v>
      </c>
      <c r="E2236" s="102">
        <f>EUR1M!AQ2235</f>
        <v>1.341354150854855E-2</v>
      </c>
      <c r="F2236" s="220" t="e">
        <f t="shared" si="136"/>
        <v>#VALUE!</v>
      </c>
      <c r="G2236" s="102" t="e">
        <f>EUR3M!AX2235</f>
        <v>#VALUE!</v>
      </c>
      <c r="H2236" s="102">
        <f>EUR3M!AY2235</f>
        <v>1.3702903973731308E-2</v>
      </c>
      <c r="I2236" s="220" t="e">
        <f t="shared" si="137"/>
        <v>#VALUE!</v>
      </c>
      <c r="J2236" s="102" t="e">
        <f>EUR6M!AX2235</f>
        <v>#VALUE!</v>
      </c>
      <c r="K2236" s="102">
        <f>EUR6M!AY2235</f>
        <v>1.3748870245473555E-2</v>
      </c>
      <c r="L2236" s="220" t="e">
        <f t="shared" si="138"/>
        <v>#VALUE!</v>
      </c>
      <c r="M2236" s="102" t="e">
        <f>EUR1Y!AX2235</f>
        <v>#VALUE!</v>
      </c>
      <c r="N2236" s="102">
        <f>EUR1Y!AY2235</f>
        <v>1.4049096463826568E-2</v>
      </c>
      <c r="O2236" s="220" t="e">
        <f t="shared" si="139"/>
        <v>#VALUE!</v>
      </c>
    </row>
    <row r="2237" spans="1:15" x14ac:dyDescent="0.2">
      <c r="A2237" s="57" t="s">
        <v>44</v>
      </c>
      <c r="B2237" s="219">
        <f>_xll.qlInterestRateIndexFixingDate(IborIndex&amp;"6M",C2237,Trigger)</f>
        <v>54970</v>
      </c>
      <c r="C2237" s="219">
        <f>_xll.qlCalendarAdvance(Calendar,C2236,A2237,"f",,Trigger)</f>
        <v>54974</v>
      </c>
      <c r="D2237" s="102" t="e">
        <f>EUR1M!AP2236</f>
        <v>#VALUE!</v>
      </c>
      <c r="E2237" s="102">
        <f>EUR1M!AQ2236</f>
        <v>1.3408413249499929E-2</v>
      </c>
      <c r="F2237" s="220" t="e">
        <f t="shared" si="136"/>
        <v>#VALUE!</v>
      </c>
      <c r="G2237" s="102" t="e">
        <f>EUR3M!AX2236</f>
        <v>#VALUE!</v>
      </c>
      <c r="H2237" s="102">
        <f>EUR3M!AY2236</f>
        <v>1.3698341002411388E-2</v>
      </c>
      <c r="I2237" s="220" t="e">
        <f t="shared" si="137"/>
        <v>#VALUE!</v>
      </c>
      <c r="J2237" s="102" t="e">
        <f>EUR6M!AX2236</f>
        <v>#VALUE!</v>
      </c>
      <c r="K2237" s="102">
        <f>EUR6M!AY2236</f>
        <v>1.3747098591560947E-2</v>
      </c>
      <c r="L2237" s="220" t="e">
        <f t="shared" si="138"/>
        <v>#VALUE!</v>
      </c>
      <c r="M2237" s="102" t="e">
        <f>EUR1Y!AX2236</f>
        <v>#VALUE!</v>
      </c>
      <c r="N2237" s="102">
        <f>EUR1Y!AY2236</f>
        <v>1.4044520999828532E-2</v>
      </c>
      <c r="O2237" s="220" t="e">
        <f t="shared" si="139"/>
        <v>#VALUE!</v>
      </c>
    </row>
    <row r="2238" spans="1:15" x14ac:dyDescent="0.2">
      <c r="A2238" s="57" t="s">
        <v>44</v>
      </c>
      <c r="B2238" s="219">
        <f>_xll.qlInterestRateIndexFixingDate(IborIndex&amp;"6M",C2238,Trigger)</f>
        <v>54977</v>
      </c>
      <c r="C2238" s="219">
        <f>_xll.qlCalendarAdvance(Calendar,C2237,A2238,"f",,Trigger)</f>
        <v>54981</v>
      </c>
      <c r="D2238" s="102" t="e">
        <f>EUR1M!AP2237</f>
        <v>#VALUE!</v>
      </c>
      <c r="E2238" s="102">
        <f>EUR1M!AQ2237</f>
        <v>1.3403555861812855E-2</v>
      </c>
      <c r="F2238" s="220" t="e">
        <f t="shared" si="136"/>
        <v>#VALUE!</v>
      </c>
      <c r="G2238" s="102" t="e">
        <f>EUR3M!AX2237</f>
        <v>#VALUE!</v>
      </c>
      <c r="H2238" s="102">
        <f>EUR3M!AY2237</f>
        <v>1.3693764599768459E-2</v>
      </c>
      <c r="I2238" s="220" t="e">
        <f t="shared" si="137"/>
        <v>#VALUE!</v>
      </c>
      <c r="J2238" s="102" t="e">
        <f>EUR6M!AX2237</f>
        <v>#VALUE!</v>
      </c>
      <c r="K2238" s="102">
        <f>EUR6M!AY2237</f>
        <v>1.3744984498349487E-2</v>
      </c>
      <c r="L2238" s="220" t="e">
        <f t="shared" si="138"/>
        <v>#VALUE!</v>
      </c>
      <c r="M2238" s="102" t="e">
        <f>EUR1Y!AX2237</f>
        <v>#VALUE!</v>
      </c>
      <c r="N2238" s="102">
        <f>EUR1Y!AY2237</f>
        <v>1.403993360643757E-2</v>
      </c>
      <c r="O2238" s="220" t="e">
        <f t="shared" si="139"/>
        <v>#VALUE!</v>
      </c>
    </row>
    <row r="2239" spans="1:15" x14ac:dyDescent="0.2">
      <c r="A2239" s="57" t="s">
        <v>44</v>
      </c>
      <c r="B2239" s="219">
        <f>_xll.qlInterestRateIndexFixingDate(IborIndex&amp;"6M",C2239,Trigger)</f>
        <v>54984</v>
      </c>
      <c r="C2239" s="219">
        <f>_xll.qlCalendarAdvance(Calendar,C2238,A2239,"f",,Trigger)</f>
        <v>54988</v>
      </c>
      <c r="D2239" s="102" t="e">
        <f>EUR1M!AP2238</f>
        <v>#VALUE!</v>
      </c>
      <c r="E2239" s="102">
        <f>EUR1M!AQ2238</f>
        <v>1.3398681162426207E-2</v>
      </c>
      <c r="F2239" s="220" t="e">
        <f t="shared" si="136"/>
        <v>#VALUE!</v>
      </c>
      <c r="G2239" s="102" t="e">
        <f>EUR3M!AX2238</f>
        <v>#VALUE!</v>
      </c>
      <c r="H2239" s="102">
        <f>EUR3M!AY2238</f>
        <v>1.3689174754146627E-2</v>
      </c>
      <c r="I2239" s="220" t="e">
        <f t="shared" si="137"/>
        <v>#VALUE!</v>
      </c>
      <c r="J2239" s="102" t="e">
        <f>EUR6M!AX2238</f>
        <v>#VALUE!</v>
      </c>
      <c r="K2239" s="102">
        <f>EUR6M!AY2238</f>
        <v>1.374284658528656E-2</v>
      </c>
      <c r="L2239" s="220" t="e">
        <f t="shared" si="138"/>
        <v>#VALUE!</v>
      </c>
      <c r="M2239" s="102" t="e">
        <f>EUR1Y!AX2238</f>
        <v>#VALUE!</v>
      </c>
      <c r="N2239" s="102">
        <f>EUR1Y!AY2238</f>
        <v>1.4035334273075843E-2</v>
      </c>
      <c r="O2239" s="220" t="e">
        <f t="shared" si="139"/>
        <v>#VALUE!</v>
      </c>
    </row>
    <row r="2240" spans="1:15" x14ac:dyDescent="0.2">
      <c r="A2240" s="57" t="s">
        <v>44</v>
      </c>
      <c r="B2240" s="219">
        <f>_xll.qlInterestRateIndexFixingDate(IborIndex&amp;"6M",C2240,Trigger)</f>
        <v>54991</v>
      </c>
      <c r="C2240" s="219">
        <f>_xll.qlCalendarAdvance(Calendar,C2239,A2240,"f",,Trigger)</f>
        <v>54995</v>
      </c>
      <c r="D2240" s="102" t="e">
        <f>EUR1M!AP2239</f>
        <v>#VALUE!</v>
      </c>
      <c r="E2240" s="102">
        <f>EUR1M!AQ2239</f>
        <v>1.339378913348177E-2</v>
      </c>
      <c r="F2240" s="220" t="e">
        <f t="shared" si="136"/>
        <v>#VALUE!</v>
      </c>
      <c r="G2240" s="102" t="e">
        <f>EUR3M!AX2239</f>
        <v>#VALUE!</v>
      </c>
      <c r="H2240" s="102">
        <f>EUR3M!AY2239</f>
        <v>1.3684571453889996E-2</v>
      </c>
      <c r="I2240" s="220" t="e">
        <f t="shared" si="137"/>
        <v>#VALUE!</v>
      </c>
      <c r="J2240" s="102" t="e">
        <f>EUR6M!AX2239</f>
        <v>#VALUE!</v>
      </c>
      <c r="K2240" s="102">
        <f>EUR6M!AY2239</f>
        <v>1.3740684808692267E-2</v>
      </c>
      <c r="L2240" s="220" t="e">
        <f t="shared" si="138"/>
        <v>#VALUE!</v>
      </c>
      <c r="M2240" s="102" t="e">
        <f>EUR1Y!AX2239</f>
        <v>#VALUE!</v>
      </c>
      <c r="N2240" s="102">
        <f>EUR1Y!AY2239</f>
        <v>1.4030722989165729E-2</v>
      </c>
      <c r="O2240" s="220" t="e">
        <f t="shared" si="139"/>
        <v>#VALUE!</v>
      </c>
    </row>
    <row r="2241" spans="1:15" x14ac:dyDescent="0.2">
      <c r="A2241" s="57" t="s">
        <v>44</v>
      </c>
      <c r="B2241" s="219">
        <f>_xll.qlInterestRateIndexFixingDate(IborIndex&amp;"6M",C2241,Trigger)</f>
        <v>54998</v>
      </c>
      <c r="C2241" s="219">
        <f>_xll.qlCalendarAdvance(Calendar,C2240,A2241,"f",,Trigger)</f>
        <v>55002</v>
      </c>
      <c r="D2241" s="102" t="e">
        <f>EUR1M!AP2240</f>
        <v>#VALUE!</v>
      </c>
      <c r="E2241" s="102">
        <f>EUR1M!AQ2240</f>
        <v>1.3388879757118832E-2</v>
      </c>
      <c r="F2241" s="220" t="e">
        <f t="shared" si="136"/>
        <v>#VALUE!</v>
      </c>
      <c r="G2241" s="102" t="e">
        <f>EUR3M!AX2240</f>
        <v>#VALUE!</v>
      </c>
      <c r="H2241" s="102">
        <f>EUR3M!AY2240</f>
        <v>1.3679954687344413E-2</v>
      </c>
      <c r="I2241" s="220" t="e">
        <f t="shared" si="137"/>
        <v>#VALUE!</v>
      </c>
      <c r="J2241" s="102" t="e">
        <f>EUR6M!AX2240</f>
        <v>#VALUE!</v>
      </c>
      <c r="K2241" s="102">
        <f>EUR6M!AY2240</f>
        <v>1.3738499124885421E-2</v>
      </c>
      <c r="L2241" s="220" t="e">
        <f t="shared" si="138"/>
        <v>#VALUE!</v>
      </c>
      <c r="M2241" s="102" t="e">
        <f>EUR1Y!AX2240</f>
        <v>#VALUE!</v>
      </c>
      <c r="N2241" s="102">
        <f>EUR1Y!AY2240</f>
        <v>1.4026099744130922E-2</v>
      </c>
      <c r="O2241" s="220" t="e">
        <f t="shared" si="139"/>
        <v>#VALUE!</v>
      </c>
    </row>
    <row r="2242" spans="1:15" x14ac:dyDescent="0.2">
      <c r="A2242" s="57" t="s">
        <v>44</v>
      </c>
      <c r="B2242" s="219">
        <f>_xll.qlInterestRateIndexFixingDate(IborIndex&amp;"6M",C2242,Trigger)</f>
        <v>55005</v>
      </c>
      <c r="C2242" s="219">
        <f>_xll.qlCalendarAdvance(Calendar,C2241,A2242,"f",,Trigger)</f>
        <v>55009</v>
      </c>
      <c r="D2242" s="102" t="e">
        <f>EUR1M!AP2241</f>
        <v>#VALUE!</v>
      </c>
      <c r="E2242" s="102">
        <f>EUR1M!AQ2241</f>
        <v>1.3383953015471683E-2</v>
      </c>
      <c r="F2242" s="220" t="e">
        <f t="shared" si="136"/>
        <v>#VALUE!</v>
      </c>
      <c r="G2242" s="102" t="e">
        <f>EUR3M!AX2241</f>
        <v>#VALUE!</v>
      </c>
      <c r="H2242" s="102">
        <f>EUR3M!AY2241</f>
        <v>1.3675324442852245E-2</v>
      </c>
      <c r="I2242" s="220" t="e">
        <f t="shared" si="137"/>
        <v>#VALUE!</v>
      </c>
      <c r="J2242" s="102" t="e">
        <f>EUR6M!AX2241</f>
        <v>#VALUE!</v>
      </c>
      <c r="K2242" s="102">
        <f>EUR6M!AY2241</f>
        <v>1.373628949018956E-2</v>
      </c>
      <c r="L2242" s="220" t="e">
        <f t="shared" si="138"/>
        <v>#VALUE!</v>
      </c>
      <c r="M2242" s="102" t="e">
        <f>EUR1Y!AX2241</f>
        <v>#VALUE!</v>
      </c>
      <c r="N2242" s="102">
        <f>EUR1Y!AY2241</f>
        <v>1.4021464527395115E-2</v>
      </c>
      <c r="O2242" s="220" t="e">
        <f t="shared" si="139"/>
        <v>#VALUE!</v>
      </c>
    </row>
    <row r="2243" spans="1:15" x14ac:dyDescent="0.2">
      <c r="A2243" s="57" t="s">
        <v>44</v>
      </c>
      <c r="B2243" s="219">
        <f>_xll.qlInterestRateIndexFixingDate(IborIndex&amp;"6M",C2243,Trigger)</f>
        <v>55012</v>
      </c>
      <c r="C2243" s="219">
        <f>_xll.qlCalendarAdvance(Calendar,C2242,A2243,"f",,Trigger)</f>
        <v>55016</v>
      </c>
      <c r="D2243" s="102" t="e">
        <f>EUR1M!AP2242</f>
        <v>#VALUE!</v>
      </c>
      <c r="E2243" s="102">
        <f>EUR1M!AQ2242</f>
        <v>1.3379008890689603E-2</v>
      </c>
      <c r="F2243" s="220" t="e">
        <f t="shared" si="136"/>
        <v>#VALUE!</v>
      </c>
      <c r="G2243" s="102" t="e">
        <f>EUR3M!AX2242</f>
        <v>#VALUE!</v>
      </c>
      <c r="H2243" s="102">
        <f>EUR3M!AY2242</f>
        <v>1.3670680708756728E-2</v>
      </c>
      <c r="I2243" s="220" t="e">
        <f t="shared" si="137"/>
        <v>#VALUE!</v>
      </c>
      <c r="J2243" s="102" t="e">
        <f>EUR6M!AX2242</f>
        <v>#VALUE!</v>
      </c>
      <c r="K2243" s="102">
        <f>EUR6M!AY2242</f>
        <v>1.3734055860926506E-2</v>
      </c>
      <c r="L2243" s="220" t="e">
        <f t="shared" si="138"/>
        <v>#VALUE!</v>
      </c>
      <c r="M2243" s="102" t="e">
        <f>EUR1Y!AX2242</f>
        <v>#VALUE!</v>
      </c>
      <c r="N2243" s="102">
        <f>EUR1Y!AY2242</f>
        <v>1.4016817328382876E-2</v>
      </c>
      <c r="O2243" s="220" t="e">
        <f t="shared" si="139"/>
        <v>#VALUE!</v>
      </c>
    </row>
    <row r="2244" spans="1:15" x14ac:dyDescent="0.2">
      <c r="A2244" s="57" t="s">
        <v>44</v>
      </c>
      <c r="B2244" s="219">
        <f>_xll.qlInterestRateIndexFixingDate(IborIndex&amp;"6M",C2244,Trigger)</f>
        <v>55019</v>
      </c>
      <c r="C2244" s="219">
        <f>_xll.qlCalendarAdvance(Calendar,C2243,A2244,"f",,Trigger)</f>
        <v>55023</v>
      </c>
      <c r="D2244" s="102" t="e">
        <f>EUR1M!AP2243</f>
        <v>#VALUE!</v>
      </c>
      <c r="E2244" s="102">
        <f>EUR1M!AQ2243</f>
        <v>1.3374047364904385E-2</v>
      </c>
      <c r="F2244" s="220" t="e">
        <f t="shared" ref="F2244:F2307" si="140">(D2244-E2244)*10000</f>
        <v>#VALUE!</v>
      </c>
      <c r="G2244" s="102" t="e">
        <f>EUR3M!AX2243</f>
        <v>#VALUE!</v>
      </c>
      <c r="H2244" s="102">
        <f>EUR3M!AY2243</f>
        <v>1.3666023473406315E-2</v>
      </c>
      <c r="I2244" s="220" t="e">
        <f t="shared" ref="I2244:I2307" si="141">(G2244-H2244)*10000</f>
        <v>#VALUE!</v>
      </c>
      <c r="J2244" s="102" t="e">
        <f>EUR6M!AX2243</f>
        <v>#VALUE!</v>
      </c>
      <c r="K2244" s="102">
        <f>EUR6M!AY2243</f>
        <v>1.3731798193419797E-2</v>
      </c>
      <c r="L2244" s="220" t="e">
        <f t="shared" ref="L2244:L2307" si="142">(J2244-K2244)*10000</f>
        <v>#VALUE!</v>
      </c>
      <c r="M2244" s="102" t="e">
        <f>EUR1Y!AX2243</f>
        <v>#VALUE!</v>
      </c>
      <c r="N2244" s="102">
        <f>EUR1Y!AY2243</f>
        <v>1.4012158136519431E-2</v>
      </c>
      <c r="O2244" s="220" t="e">
        <f t="shared" ref="O2244:O2307" si="143">(M2244-N2244)*10000</f>
        <v>#VALUE!</v>
      </c>
    </row>
    <row r="2245" spans="1:15" x14ac:dyDescent="0.2">
      <c r="A2245" s="57" t="s">
        <v>44</v>
      </c>
      <c r="B2245" s="219">
        <f>_xll.qlInterestRateIndexFixingDate(IborIndex&amp;"6M",C2245,Trigger)</f>
        <v>55026</v>
      </c>
      <c r="C2245" s="219">
        <f>_xll.qlCalendarAdvance(Calendar,C2244,A2245,"f",,Trigger)</f>
        <v>55030</v>
      </c>
      <c r="D2245" s="102" t="e">
        <f>EUR1M!AP2244</f>
        <v>#VALUE!</v>
      </c>
      <c r="E2245" s="102">
        <f>EUR1M!AQ2244</f>
        <v>1.3369068420257813E-2</v>
      </c>
      <c r="F2245" s="220" t="e">
        <f t="shared" si="140"/>
        <v>#VALUE!</v>
      </c>
      <c r="G2245" s="102" t="e">
        <f>EUR3M!AX2244</f>
        <v>#VALUE!</v>
      </c>
      <c r="H2245" s="102">
        <f>EUR3M!AY2244</f>
        <v>1.3661352725145981E-2</v>
      </c>
      <c r="I2245" s="220" t="e">
        <f t="shared" si="141"/>
        <v>#VALUE!</v>
      </c>
      <c r="J2245" s="102" t="e">
        <f>EUR6M!AX2244</f>
        <v>#VALUE!</v>
      </c>
      <c r="K2245" s="102">
        <f>EUR6M!AY2244</f>
        <v>1.3729065725943084E-2</v>
      </c>
      <c r="L2245" s="220" t="e">
        <f t="shared" si="142"/>
        <v>#VALUE!</v>
      </c>
      <c r="M2245" s="102" t="e">
        <f>EUR1Y!AX2244</f>
        <v>#VALUE!</v>
      </c>
      <c r="N2245" s="102">
        <f>EUR1Y!AY2244</f>
        <v>1.4007486941230664E-2</v>
      </c>
      <c r="O2245" s="220" t="e">
        <f t="shared" si="143"/>
        <v>#VALUE!</v>
      </c>
    </row>
    <row r="2246" spans="1:15" x14ac:dyDescent="0.2">
      <c r="A2246" s="57" t="s">
        <v>44</v>
      </c>
      <c r="B2246" s="219">
        <f>_xll.qlInterestRateIndexFixingDate(IborIndex&amp;"6M",C2246,Trigger)</f>
        <v>55033</v>
      </c>
      <c r="C2246" s="219">
        <f>_xll.qlCalendarAdvance(Calendar,C2245,A2246,"f",,Trigger)</f>
        <v>55037</v>
      </c>
      <c r="D2246" s="102" t="e">
        <f>EUR1M!AP2245</f>
        <v>#VALUE!</v>
      </c>
      <c r="E2246" s="102">
        <f>EUR1M!AQ2245</f>
        <v>1.3364072038891672E-2</v>
      </c>
      <c r="F2246" s="220" t="e">
        <f t="shared" si="140"/>
        <v>#VALUE!</v>
      </c>
      <c r="G2246" s="102" t="e">
        <f>EUR3M!AX2245</f>
        <v>#VALUE!</v>
      </c>
      <c r="H2246" s="102">
        <f>EUR3M!AY2245</f>
        <v>1.3656746856307968E-2</v>
      </c>
      <c r="I2246" s="220" t="e">
        <f t="shared" si="141"/>
        <v>#VALUE!</v>
      </c>
      <c r="J2246" s="102" t="e">
        <f>EUR6M!AX2245</f>
        <v>#VALUE!</v>
      </c>
      <c r="K2246" s="102">
        <f>EUR6M!AY2245</f>
        <v>1.372676897690594E-2</v>
      </c>
      <c r="L2246" s="220" t="e">
        <f t="shared" si="142"/>
        <v>#VALUE!</v>
      </c>
      <c r="M2246" s="102" t="e">
        <f>EUR1Y!AX2245</f>
        <v>#VALUE!</v>
      </c>
      <c r="N2246" s="102">
        <f>EUR1Y!AY2245</f>
        <v>1.4002803731942896E-2</v>
      </c>
      <c r="O2246" s="220" t="e">
        <f t="shared" si="143"/>
        <v>#VALUE!</v>
      </c>
    </row>
    <row r="2247" spans="1:15" x14ac:dyDescent="0.2">
      <c r="A2247" s="57" t="s">
        <v>44</v>
      </c>
      <c r="B2247" s="219">
        <f>_xll.qlInterestRateIndexFixingDate(IborIndex&amp;"6M",C2247,Trigger)</f>
        <v>55040</v>
      </c>
      <c r="C2247" s="219">
        <f>_xll.qlCalendarAdvance(Calendar,C2246,A2247,"f",,Trigger)</f>
        <v>55044</v>
      </c>
      <c r="D2247" s="102" t="e">
        <f>EUR1M!AP2246</f>
        <v>#VALUE!</v>
      </c>
      <c r="E2247" s="102">
        <f>EUR1M!AQ2246</f>
        <v>1.3359058202942753E-2</v>
      </c>
      <c r="F2247" s="220" t="e">
        <f t="shared" si="140"/>
        <v>#VALUE!</v>
      </c>
      <c r="G2247" s="102" t="e">
        <f>EUR3M!AX2246</f>
        <v>#VALUE!</v>
      </c>
      <c r="H2247" s="102">
        <f>EUR3M!AY2246</f>
        <v>1.3652050194173596E-2</v>
      </c>
      <c r="I2247" s="220" t="e">
        <f t="shared" si="141"/>
        <v>#VALUE!</v>
      </c>
      <c r="J2247" s="102" t="e">
        <f>EUR6M!AX2246</f>
        <v>#VALUE!</v>
      </c>
      <c r="K2247" s="102">
        <f>EUR6M!AY2246</f>
        <v>1.3724448078714518E-2</v>
      </c>
      <c r="L2247" s="220" t="e">
        <f t="shared" si="142"/>
        <v>#VALUE!</v>
      </c>
      <c r="M2247" s="102" t="e">
        <f>EUR1Y!AX2246</f>
        <v>#VALUE!</v>
      </c>
      <c r="N2247" s="102">
        <f>EUR1Y!AY2246</f>
        <v>1.3998108498083545E-2</v>
      </c>
      <c r="O2247" s="220" t="e">
        <f t="shared" si="143"/>
        <v>#VALUE!</v>
      </c>
    </row>
    <row r="2248" spans="1:15" x14ac:dyDescent="0.2">
      <c r="A2248" s="57" t="s">
        <v>44</v>
      </c>
      <c r="B2248" s="219">
        <f>_xll.qlInterestRateIndexFixingDate(IborIndex&amp;"6M",C2248,Trigger)</f>
        <v>55047</v>
      </c>
      <c r="C2248" s="219">
        <f>_xll.qlCalendarAdvance(Calendar,C2247,A2248,"f",,Trigger)</f>
        <v>55051</v>
      </c>
      <c r="D2248" s="102" t="e">
        <f>EUR1M!AP2247</f>
        <v>#VALUE!</v>
      </c>
      <c r="E2248" s="102">
        <f>EUR1M!AQ2247</f>
        <v>1.3354026894550342E-2</v>
      </c>
      <c r="F2248" s="220" t="e">
        <f t="shared" si="140"/>
        <v>#VALUE!</v>
      </c>
      <c r="G2248" s="102" t="e">
        <f>EUR3M!AX2247</f>
        <v>#VALUE!</v>
      </c>
      <c r="H2248" s="102">
        <f>EUR3M!AY2247</f>
        <v>1.3647339985447685E-2</v>
      </c>
      <c r="I2248" s="220" t="e">
        <f t="shared" si="141"/>
        <v>#VALUE!</v>
      </c>
      <c r="J2248" s="102" t="e">
        <f>EUR6M!AX2247</f>
        <v>#VALUE!</v>
      </c>
      <c r="K2248" s="102">
        <f>EUR6M!AY2247</f>
        <v>1.3722102987703856E-2</v>
      </c>
      <c r="L2248" s="220" t="e">
        <f t="shared" si="142"/>
        <v>#VALUE!</v>
      </c>
      <c r="M2248" s="102" t="e">
        <f>EUR1Y!AX2247</f>
        <v>#VALUE!</v>
      </c>
      <c r="N2248" s="102">
        <f>EUR1Y!AY2247</f>
        <v>1.3993401229079805E-2</v>
      </c>
      <c r="O2248" s="220" t="e">
        <f t="shared" si="143"/>
        <v>#VALUE!</v>
      </c>
    </row>
    <row r="2249" spans="1:15" x14ac:dyDescent="0.2">
      <c r="A2249" s="57" t="s">
        <v>44</v>
      </c>
      <c r="B2249" s="219">
        <f>_xll.qlInterestRateIndexFixingDate(IborIndex&amp;"6M",C2249,Trigger)</f>
        <v>55054</v>
      </c>
      <c r="C2249" s="219">
        <f>_xll.qlCalendarAdvance(Calendar,C2248,A2249,"f",,Trigger)</f>
        <v>55058</v>
      </c>
      <c r="D2249" s="102" t="e">
        <f>EUR1M!AP2248</f>
        <v>#VALUE!</v>
      </c>
      <c r="E2249" s="102">
        <f>EUR1M!AQ2248</f>
        <v>1.3348978095858721E-2</v>
      </c>
      <c r="F2249" s="220" t="e">
        <f t="shared" si="140"/>
        <v>#VALUE!</v>
      </c>
      <c r="G2249" s="102" t="e">
        <f>EUR3M!AX2248</f>
        <v>#VALUE!</v>
      </c>
      <c r="H2249" s="102">
        <f>EUR3M!AY2248</f>
        <v>1.3642616218476256E-2</v>
      </c>
      <c r="I2249" s="220" t="e">
        <f t="shared" si="141"/>
        <v>#VALUE!</v>
      </c>
      <c r="J2249" s="102" t="e">
        <f>EUR6M!AX2248</f>
        <v>#VALUE!</v>
      </c>
      <c r="K2249" s="102">
        <f>EUR6M!AY2248</f>
        <v>1.3719733660207668E-2</v>
      </c>
      <c r="L2249" s="220" t="e">
        <f t="shared" si="142"/>
        <v>#VALUE!</v>
      </c>
      <c r="M2249" s="102" t="e">
        <f>EUR1Y!AX2248</f>
        <v>#VALUE!</v>
      </c>
      <c r="N2249" s="102">
        <f>EUR1Y!AY2248</f>
        <v>1.3988681914360406E-2</v>
      </c>
      <c r="O2249" s="220" t="e">
        <f t="shared" si="143"/>
        <v>#VALUE!</v>
      </c>
    </row>
    <row r="2250" spans="1:15" x14ac:dyDescent="0.2">
      <c r="A2250" s="57" t="s">
        <v>44</v>
      </c>
      <c r="B2250" s="219">
        <f>_xll.qlInterestRateIndexFixingDate(IborIndex&amp;"6M",C2250,Trigger)</f>
        <v>55061</v>
      </c>
      <c r="C2250" s="219">
        <f>_xll.qlCalendarAdvance(Calendar,C2249,A2250,"f",,Trigger)</f>
        <v>55065</v>
      </c>
      <c r="D2250" s="102" t="e">
        <f>EUR1M!AP2249</f>
        <v>#VALUE!</v>
      </c>
      <c r="E2250" s="102">
        <f>EUR1M!AQ2249</f>
        <v>1.3343911789009677E-2</v>
      </c>
      <c r="F2250" s="220" t="e">
        <f t="shared" si="140"/>
        <v>#VALUE!</v>
      </c>
      <c r="G2250" s="102" t="e">
        <f>EUR3M!AX2249</f>
        <v>#VALUE!</v>
      </c>
      <c r="H2250" s="102">
        <f>EUR3M!AY2249</f>
        <v>1.3637795882256588E-2</v>
      </c>
      <c r="I2250" s="220" t="e">
        <f t="shared" si="141"/>
        <v>#VALUE!</v>
      </c>
      <c r="J2250" s="102" t="e">
        <f>EUR6M!AX2249</f>
        <v>#VALUE!</v>
      </c>
      <c r="K2250" s="102">
        <f>EUR6M!AY2249</f>
        <v>1.3717421378983088E-2</v>
      </c>
      <c r="L2250" s="220" t="e">
        <f t="shared" si="142"/>
        <v>#VALUE!</v>
      </c>
      <c r="M2250" s="102" t="e">
        <f>EUR1Y!AX2249</f>
        <v>#VALUE!</v>
      </c>
      <c r="N2250" s="102">
        <f>EUR1Y!AY2249</f>
        <v>1.3983950543354736E-2</v>
      </c>
      <c r="O2250" s="220" t="e">
        <f t="shared" si="143"/>
        <v>#VALUE!</v>
      </c>
    </row>
    <row r="2251" spans="1:15" x14ac:dyDescent="0.2">
      <c r="A2251" s="57" t="s">
        <v>44</v>
      </c>
      <c r="B2251" s="219">
        <f>_xll.qlInterestRateIndexFixingDate(IborIndex&amp;"6M",C2251,Trigger)</f>
        <v>55068</v>
      </c>
      <c r="C2251" s="219">
        <f>_xll.qlCalendarAdvance(Calendar,C2250,A2251,"f",,Trigger)</f>
        <v>55072</v>
      </c>
      <c r="D2251" s="102" t="e">
        <f>EUR1M!AP2250</f>
        <v>#VALUE!</v>
      </c>
      <c r="E2251" s="102">
        <f>EUR1M!AQ2250</f>
        <v>1.33388279561375E-2</v>
      </c>
      <c r="F2251" s="220" t="e">
        <f t="shared" si="140"/>
        <v>#VALUE!</v>
      </c>
      <c r="G2251" s="102" t="e">
        <f>EUR3M!AX2250</f>
        <v>#VALUE!</v>
      </c>
      <c r="H2251" s="102">
        <f>EUR3M!AY2250</f>
        <v>1.3633043811783811E-2</v>
      </c>
      <c r="I2251" s="220" t="e">
        <f t="shared" si="141"/>
        <v>#VALUE!</v>
      </c>
      <c r="J2251" s="102" t="e">
        <f>EUR6M!AX2250</f>
        <v>#VALUE!</v>
      </c>
      <c r="K2251" s="102">
        <f>EUR6M!AY2250</f>
        <v>1.371500160306938E-2</v>
      </c>
      <c r="L2251" s="220" t="e">
        <f t="shared" si="142"/>
        <v>#VALUE!</v>
      </c>
      <c r="M2251" s="102" t="e">
        <f>EUR1Y!AX2250</f>
        <v>#VALUE!</v>
      </c>
      <c r="N2251" s="102">
        <f>EUR1Y!AY2250</f>
        <v>1.3979207105491527E-2</v>
      </c>
      <c r="O2251" s="220" t="e">
        <f t="shared" si="143"/>
        <v>#VALUE!</v>
      </c>
    </row>
    <row r="2252" spans="1:15" x14ac:dyDescent="0.2">
      <c r="A2252" s="57" t="s">
        <v>44</v>
      </c>
      <c r="B2252" s="219">
        <f>_xll.qlInterestRateIndexFixingDate(IborIndex&amp;"6M",C2252,Trigger)</f>
        <v>55075</v>
      </c>
      <c r="C2252" s="219">
        <f>_xll.qlCalendarAdvance(Calendar,C2251,A2252,"f",,Trigger)</f>
        <v>55079</v>
      </c>
      <c r="D2252" s="102" t="e">
        <f>EUR1M!AP2251</f>
        <v>#VALUE!</v>
      </c>
      <c r="E2252" s="102">
        <f>EUR1M!AQ2251</f>
        <v>1.3333726579386473E-2</v>
      </c>
      <c r="F2252" s="220" t="e">
        <f t="shared" si="140"/>
        <v>#VALUE!</v>
      </c>
      <c r="G2252" s="102" t="e">
        <f>EUR3M!AX2251</f>
        <v>#VALUE!</v>
      </c>
      <c r="H2252" s="102">
        <f>EUR3M!AY2251</f>
        <v>1.3628278146822022E-2</v>
      </c>
      <c r="I2252" s="220" t="e">
        <f t="shared" si="141"/>
        <v>#VALUE!</v>
      </c>
      <c r="J2252" s="102" t="e">
        <f>EUR6M!AX2251</f>
        <v>#VALUE!</v>
      </c>
      <c r="K2252" s="102">
        <f>EUR6M!AY2251</f>
        <v>1.3712557455653931E-2</v>
      </c>
      <c r="L2252" s="220" t="e">
        <f t="shared" si="142"/>
        <v>#VALUE!</v>
      </c>
      <c r="M2252" s="102" t="e">
        <f>EUR1Y!AX2251</f>
        <v>#VALUE!</v>
      </c>
      <c r="N2252" s="102">
        <f>EUR1Y!AY2251</f>
        <v>1.3974451590201479E-2</v>
      </c>
      <c r="O2252" s="220" t="e">
        <f t="shared" si="143"/>
        <v>#VALUE!</v>
      </c>
    </row>
    <row r="2253" spans="1:15" x14ac:dyDescent="0.2">
      <c r="A2253" s="57" t="s">
        <v>44</v>
      </c>
      <c r="B2253" s="219">
        <f>_xll.qlInterestRateIndexFixingDate(IborIndex&amp;"6M",C2253,Trigger)</f>
        <v>55082</v>
      </c>
      <c r="C2253" s="219">
        <f>_xll.qlCalendarAdvance(Calendar,C2252,A2253,"f",,Trigger)</f>
        <v>55086</v>
      </c>
      <c r="D2253" s="102" t="e">
        <f>EUR1M!AP2252</f>
        <v>#VALUE!</v>
      </c>
      <c r="E2253" s="102">
        <f>EUR1M!AQ2252</f>
        <v>1.3328607640893386E-2</v>
      </c>
      <c r="F2253" s="220" t="e">
        <f t="shared" si="140"/>
        <v>#VALUE!</v>
      </c>
      <c r="G2253" s="102" t="e">
        <f>EUR3M!AX2252</f>
        <v>#VALUE!</v>
      </c>
      <c r="H2253" s="102">
        <f>EUR3M!AY2252</f>
        <v>1.3623498875715326E-2</v>
      </c>
      <c r="I2253" s="220" t="e">
        <f t="shared" si="141"/>
        <v>#VALUE!</v>
      </c>
      <c r="J2253" s="102" t="e">
        <f>EUR6M!AX2252</f>
        <v>#VALUE!</v>
      </c>
      <c r="K2253" s="102">
        <f>EUR6M!AY2252</f>
        <v>1.3710088893074967E-2</v>
      </c>
      <c r="L2253" s="220" t="e">
        <f t="shared" si="142"/>
        <v>#VALUE!</v>
      </c>
      <c r="M2253" s="102" t="e">
        <f>EUR1Y!AX2252</f>
        <v>#VALUE!</v>
      </c>
      <c r="N2253" s="102">
        <f>EUR1Y!AY2252</f>
        <v>1.3969683986915948E-2</v>
      </c>
      <c r="O2253" s="220" t="e">
        <f t="shared" si="143"/>
        <v>#VALUE!</v>
      </c>
    </row>
    <row r="2254" spans="1:15" x14ac:dyDescent="0.2">
      <c r="A2254" s="57" t="s">
        <v>44</v>
      </c>
      <c r="B2254" s="219">
        <f>_xll.qlInterestRateIndexFixingDate(IborIndex&amp;"6M",C2254,Trigger)</f>
        <v>55089</v>
      </c>
      <c r="C2254" s="219">
        <f>_xll.qlCalendarAdvance(Calendar,C2253,A2254,"f",,Trigger)</f>
        <v>55093</v>
      </c>
      <c r="D2254" s="102" t="e">
        <f>EUR1M!AP2253</f>
        <v>#VALUE!</v>
      </c>
      <c r="E2254" s="102">
        <f>EUR1M!AQ2253</f>
        <v>1.3323471122802522E-2</v>
      </c>
      <c r="F2254" s="220" t="e">
        <f t="shared" si="140"/>
        <v>#VALUE!</v>
      </c>
      <c r="G2254" s="102" t="e">
        <f>EUR3M!AX2253</f>
        <v>#VALUE!</v>
      </c>
      <c r="H2254" s="102">
        <f>EUR3M!AY2253</f>
        <v>1.3618705986812175E-2</v>
      </c>
      <c r="I2254" s="220" t="e">
        <f t="shared" si="141"/>
        <v>#VALUE!</v>
      </c>
      <c r="J2254" s="102" t="e">
        <f>EUR6M!AX2253</f>
        <v>#VALUE!</v>
      </c>
      <c r="K2254" s="102">
        <f>EUR6M!AY2253</f>
        <v>1.3707521947245281E-2</v>
      </c>
      <c r="L2254" s="220" t="e">
        <f t="shared" si="142"/>
        <v>#VALUE!</v>
      </c>
      <c r="M2254" s="102" t="e">
        <f>EUR1Y!AX2253</f>
        <v>#VALUE!</v>
      </c>
      <c r="N2254" s="102">
        <f>EUR1Y!AY2253</f>
        <v>1.3964904285065638E-2</v>
      </c>
      <c r="O2254" s="220" t="e">
        <f t="shared" si="143"/>
        <v>#VALUE!</v>
      </c>
    </row>
    <row r="2255" spans="1:15" x14ac:dyDescent="0.2">
      <c r="A2255" s="57" t="s">
        <v>44</v>
      </c>
      <c r="B2255" s="219">
        <f>_xll.qlInterestRateIndexFixingDate(IborIndex&amp;"6M",C2255,Trigger)</f>
        <v>55096</v>
      </c>
      <c r="C2255" s="219">
        <f>_xll.qlCalendarAdvance(Calendar,C2254,A2255,"f",,Trigger)</f>
        <v>55100</v>
      </c>
      <c r="D2255" s="102" t="e">
        <f>EUR1M!AP2254</f>
        <v>#VALUE!</v>
      </c>
      <c r="E2255" s="102">
        <f>EUR1M!AQ2254</f>
        <v>1.3318317007255664E-2</v>
      </c>
      <c r="F2255" s="220" t="e">
        <f t="shared" si="140"/>
        <v>#VALUE!</v>
      </c>
      <c r="G2255" s="102" t="e">
        <f>EUR3M!AX2254</f>
        <v>#VALUE!</v>
      </c>
      <c r="H2255" s="102">
        <f>EUR3M!AY2254</f>
        <v>1.3613899468459282E-2</v>
      </c>
      <c r="I2255" s="220" t="e">
        <f t="shared" si="141"/>
        <v>#VALUE!</v>
      </c>
      <c r="J2255" s="102" t="e">
        <f>EUR6M!AX2254</f>
        <v>#VALUE!</v>
      </c>
      <c r="K2255" s="102">
        <f>EUR6M!AY2254</f>
        <v>1.3705006283930933E-2</v>
      </c>
      <c r="L2255" s="220" t="e">
        <f t="shared" si="142"/>
        <v>#VALUE!</v>
      </c>
      <c r="M2255" s="102" t="e">
        <f>EUR1Y!AX2254</f>
        <v>#VALUE!</v>
      </c>
      <c r="N2255" s="102">
        <f>EUR1Y!AY2254</f>
        <v>1.3960112474083658E-2</v>
      </c>
      <c r="O2255" s="220" t="e">
        <f t="shared" si="143"/>
        <v>#VALUE!</v>
      </c>
    </row>
    <row r="2256" spans="1:15" x14ac:dyDescent="0.2">
      <c r="A2256" s="57" t="s">
        <v>44</v>
      </c>
      <c r="B2256" s="219">
        <f>_xll.qlInterestRateIndexFixingDate(IborIndex&amp;"6M",C2256,Trigger)</f>
        <v>55103</v>
      </c>
      <c r="C2256" s="219">
        <f>_xll.qlCalendarAdvance(Calendar,C2255,A2256,"f",,Trigger)</f>
        <v>55107</v>
      </c>
      <c r="D2256" s="102" t="e">
        <f>EUR1M!AP2255</f>
        <v>#VALUE!</v>
      </c>
      <c r="E2256" s="102">
        <f>EUR1M!AQ2255</f>
        <v>1.3313145276389604E-2</v>
      </c>
      <c r="F2256" s="220" t="e">
        <f t="shared" si="140"/>
        <v>#VALUE!</v>
      </c>
      <c r="G2256" s="102" t="e">
        <f>EUR3M!AX2255</f>
        <v>#VALUE!</v>
      </c>
      <c r="H2256" s="102">
        <f>EUR3M!AY2255</f>
        <v>1.3609079309004226E-2</v>
      </c>
      <c r="I2256" s="220" t="e">
        <f t="shared" si="141"/>
        <v>#VALUE!</v>
      </c>
      <c r="J2256" s="102" t="e">
        <f>EUR6M!AX2255</f>
        <v>#VALUE!</v>
      </c>
      <c r="K2256" s="102">
        <f>EUR6M!AY2255</f>
        <v>1.3702466078505482E-2</v>
      </c>
      <c r="L2256" s="220" t="e">
        <f t="shared" si="142"/>
        <v>#VALUE!</v>
      </c>
      <c r="M2256" s="102" t="e">
        <f>EUR1Y!AX2255</f>
        <v>#VALUE!</v>
      </c>
      <c r="N2256" s="102">
        <f>EUR1Y!AY2255</f>
        <v>1.3955308543402241E-2</v>
      </c>
      <c r="O2256" s="220" t="e">
        <f t="shared" si="143"/>
        <v>#VALUE!</v>
      </c>
    </row>
    <row r="2257" spans="1:15" x14ac:dyDescent="0.2">
      <c r="A2257" s="57" t="s">
        <v>44</v>
      </c>
      <c r="B2257" s="219">
        <f>_xll.qlInterestRateIndexFixingDate(IborIndex&amp;"6M",C2257,Trigger)</f>
        <v>55110</v>
      </c>
      <c r="C2257" s="219">
        <f>_xll.qlCalendarAdvance(Calendar,C2256,A2257,"f",,Trigger)</f>
        <v>55114</v>
      </c>
      <c r="D2257" s="102" t="e">
        <f>EUR1M!AP2256</f>
        <v>#VALUE!</v>
      </c>
      <c r="E2257" s="102">
        <f>EUR1M!AQ2256</f>
        <v>1.3307829459375305E-2</v>
      </c>
      <c r="F2257" s="220" t="e">
        <f t="shared" si="140"/>
        <v>#VALUE!</v>
      </c>
      <c r="G2257" s="102" t="e">
        <f>EUR3M!AX2256</f>
        <v>#VALUE!</v>
      </c>
      <c r="H2257" s="102">
        <f>EUR3M!AY2256</f>
        <v>1.3604245496792854E-2</v>
      </c>
      <c r="I2257" s="220" t="e">
        <f t="shared" si="141"/>
        <v>#VALUE!</v>
      </c>
      <c r="J2257" s="102" t="e">
        <f>EUR6M!AX2256</f>
        <v>#VALUE!</v>
      </c>
      <c r="K2257" s="102">
        <f>EUR6M!AY2256</f>
        <v>1.3699901287313677E-2</v>
      </c>
      <c r="L2257" s="220" t="e">
        <f t="shared" si="142"/>
        <v>#VALUE!</v>
      </c>
      <c r="M2257" s="102" t="e">
        <f>EUR1Y!AX2256</f>
        <v>#VALUE!</v>
      </c>
      <c r="N2257" s="102">
        <f>EUR1Y!AY2256</f>
        <v>1.3950492482455156E-2</v>
      </c>
      <c r="O2257" s="220" t="e">
        <f t="shared" si="143"/>
        <v>#VALUE!</v>
      </c>
    </row>
    <row r="2258" spans="1:15" x14ac:dyDescent="0.2">
      <c r="A2258" s="57" t="s">
        <v>44</v>
      </c>
      <c r="B2258" s="219">
        <f>_xll.qlInterestRateIndexFixingDate(IborIndex&amp;"6M",C2258,Trigger)</f>
        <v>55117</v>
      </c>
      <c r="C2258" s="219">
        <f>_xll.qlCalendarAdvance(Calendar,C2257,A2258,"f",,Trigger)</f>
        <v>55121</v>
      </c>
      <c r="D2258" s="102" t="e">
        <f>EUR1M!AP2257</f>
        <v>#VALUE!</v>
      </c>
      <c r="E2258" s="102">
        <f>EUR1M!AQ2257</f>
        <v>1.3302748897277006E-2</v>
      </c>
      <c r="F2258" s="220" t="e">
        <f t="shared" si="140"/>
        <v>#VALUE!</v>
      </c>
      <c r="G2258" s="102" t="e">
        <f>EUR3M!AX2257</f>
        <v>#VALUE!</v>
      </c>
      <c r="H2258" s="102">
        <f>EUR3M!AY2257</f>
        <v>1.359949027185497E-2</v>
      </c>
      <c r="I2258" s="220" t="e">
        <f t="shared" si="141"/>
        <v>#VALUE!</v>
      </c>
      <c r="J2258" s="102" t="e">
        <f>EUR6M!AX2257</f>
        <v>#VALUE!</v>
      </c>
      <c r="K2258" s="102">
        <f>EUR6M!AY2257</f>
        <v>1.3697378324639834E-2</v>
      </c>
      <c r="L2258" s="220" t="e">
        <f t="shared" si="142"/>
        <v>#VALUE!</v>
      </c>
      <c r="M2258" s="102" t="e">
        <f>EUR1Y!AX2257</f>
        <v>#VALUE!</v>
      </c>
      <c r="N2258" s="102">
        <f>EUR1Y!AY2257</f>
        <v>1.394566428067617E-2</v>
      </c>
      <c r="O2258" s="220" t="e">
        <f t="shared" si="143"/>
        <v>#VALUE!</v>
      </c>
    </row>
    <row r="2259" spans="1:15" x14ac:dyDescent="0.2">
      <c r="A2259" s="57" t="s">
        <v>44</v>
      </c>
      <c r="B2259" s="219">
        <f>_xll.qlInterestRateIndexFixingDate(IborIndex&amp;"6M",C2259,Trigger)</f>
        <v>55124</v>
      </c>
      <c r="C2259" s="219">
        <f>_xll.qlCalendarAdvance(Calendar,C2258,A2259,"f",,Trigger)</f>
        <v>55128</v>
      </c>
      <c r="D2259" s="102" t="e">
        <f>EUR1M!AP2258</f>
        <v>#VALUE!</v>
      </c>
      <c r="E2259" s="102">
        <f>EUR1M!AQ2258</f>
        <v>1.3297524213309042E-2</v>
      </c>
      <c r="F2259" s="220" t="e">
        <f t="shared" si="140"/>
        <v>#VALUE!</v>
      </c>
      <c r="G2259" s="102" t="e">
        <f>EUR3M!AX2258</f>
        <v>#VALUE!</v>
      </c>
      <c r="H2259" s="102">
        <f>EUR3M!AY2258</f>
        <v>1.3594723582188273E-2</v>
      </c>
      <c r="I2259" s="220" t="e">
        <f t="shared" si="141"/>
        <v>#VALUE!</v>
      </c>
      <c r="J2259" s="102" t="e">
        <f>EUR6M!AX2258</f>
        <v>#VALUE!</v>
      </c>
      <c r="K2259" s="102">
        <f>EUR6M!AY2258</f>
        <v>1.3694762354243047E-2</v>
      </c>
      <c r="L2259" s="220" t="e">
        <f t="shared" si="142"/>
        <v>#VALUE!</v>
      </c>
      <c r="M2259" s="102" t="e">
        <f>EUR1Y!AX2258</f>
        <v>#VALUE!</v>
      </c>
      <c r="N2259" s="102">
        <f>EUR1Y!AY2258</f>
        <v>1.3940823927500363E-2</v>
      </c>
      <c r="O2259" s="220" t="e">
        <f t="shared" si="143"/>
        <v>#VALUE!</v>
      </c>
    </row>
    <row r="2260" spans="1:15" x14ac:dyDescent="0.2">
      <c r="A2260" s="57" t="s">
        <v>44</v>
      </c>
      <c r="B2260" s="219">
        <f>_xll.qlInterestRateIndexFixingDate(IborIndex&amp;"6M",C2260,Trigger)</f>
        <v>55131</v>
      </c>
      <c r="C2260" s="219">
        <f>_xll.qlCalendarAdvance(Calendar,C2259,A2260,"f",,Trigger)</f>
        <v>55135</v>
      </c>
      <c r="D2260" s="102" t="e">
        <f>EUR1M!AP2259</f>
        <v>#VALUE!</v>
      </c>
      <c r="E2260" s="102">
        <f>EUR1M!AQ2259</f>
        <v>1.3292281842589015E-2</v>
      </c>
      <c r="F2260" s="220" t="e">
        <f t="shared" si="140"/>
        <v>#VALUE!</v>
      </c>
      <c r="G2260" s="102" t="e">
        <f>EUR3M!AX2259</f>
        <v>#VALUE!</v>
      </c>
      <c r="H2260" s="102">
        <f>EUR3M!AY2259</f>
        <v>1.3589851068843473E-2</v>
      </c>
      <c r="I2260" s="220" t="e">
        <f t="shared" si="141"/>
        <v>#VALUE!</v>
      </c>
      <c r="J2260" s="102" t="e">
        <f>EUR6M!AX2259</f>
        <v>#VALUE!</v>
      </c>
      <c r="K2260" s="102">
        <f>EUR6M!AY2259</f>
        <v>1.3692121663081485E-2</v>
      </c>
      <c r="L2260" s="220" t="e">
        <f t="shared" si="142"/>
        <v>#VALUE!</v>
      </c>
      <c r="M2260" s="102" t="e">
        <f>EUR1Y!AX2259</f>
        <v>#VALUE!</v>
      </c>
      <c r="N2260" s="102">
        <f>EUR1Y!AY2259</f>
        <v>1.3935971412363475E-2</v>
      </c>
      <c r="O2260" s="220" t="e">
        <f t="shared" si="143"/>
        <v>#VALUE!</v>
      </c>
    </row>
    <row r="2261" spans="1:15" x14ac:dyDescent="0.2">
      <c r="A2261" s="57" t="s">
        <v>44</v>
      </c>
      <c r="B2261" s="219">
        <f>_xll.qlInterestRateIndexFixingDate(IborIndex&amp;"6M",C2261,Trigger)</f>
        <v>55138</v>
      </c>
      <c r="C2261" s="219">
        <f>_xll.qlCalendarAdvance(Calendar,C2260,A2261,"f",,Trigger)</f>
        <v>55142</v>
      </c>
      <c r="D2261" s="102" t="e">
        <f>EUR1M!AP2260</f>
        <v>#VALUE!</v>
      </c>
      <c r="E2261" s="102">
        <f>EUR1M!AQ2260</f>
        <v>1.3287021767261209E-2</v>
      </c>
      <c r="F2261" s="220" t="e">
        <f t="shared" si="140"/>
        <v>#VALUE!</v>
      </c>
      <c r="G2261" s="102" t="e">
        <f>EUR3M!AX2260</f>
        <v>#VALUE!</v>
      </c>
      <c r="H2261" s="102">
        <f>EUR3M!AY2260</f>
        <v>1.358496485870031E-2</v>
      </c>
      <c r="I2261" s="220" t="e">
        <f t="shared" si="141"/>
        <v>#VALUE!</v>
      </c>
      <c r="J2261" s="102" t="e">
        <f>EUR6M!AX2260</f>
        <v>#VALUE!</v>
      </c>
      <c r="K2261" s="102">
        <f>EUR6M!AY2260</f>
        <v>1.3689456207500839E-2</v>
      </c>
      <c r="L2261" s="220" t="e">
        <f t="shared" si="142"/>
        <v>#VALUE!</v>
      </c>
      <c r="M2261" s="102" t="e">
        <f>EUR1Y!AX2260</f>
        <v>#VALUE!</v>
      </c>
      <c r="N2261" s="102">
        <f>EUR1Y!AY2260</f>
        <v>1.3931106724701461E-2</v>
      </c>
      <c r="O2261" s="220" t="e">
        <f t="shared" si="143"/>
        <v>#VALUE!</v>
      </c>
    </row>
    <row r="2262" spans="1:15" x14ac:dyDescent="0.2">
      <c r="A2262" s="57" t="s">
        <v>44</v>
      </c>
      <c r="B2262" s="219">
        <f>_xll.qlInterestRateIndexFixingDate(IborIndex&amp;"6M",C2262,Trigger)</f>
        <v>55144</v>
      </c>
      <c r="C2262" s="219">
        <f>_xll.qlCalendarAdvance(Calendar,C2261,A2262,"f",,Trigger)</f>
        <v>55149</v>
      </c>
      <c r="D2262" s="102" t="e">
        <f>EUR1M!AP2261</f>
        <v>#VALUE!</v>
      </c>
      <c r="E2262" s="102">
        <f>EUR1M!AQ2261</f>
        <v>1.328174396946491E-2</v>
      </c>
      <c r="F2262" s="220" t="e">
        <f t="shared" si="140"/>
        <v>#VALUE!</v>
      </c>
      <c r="G2262" s="102" t="e">
        <f>EUR3M!AX2261</f>
        <v>#VALUE!</v>
      </c>
      <c r="H2262" s="102">
        <f>EUR3M!AY2261</f>
        <v>1.3580064940107661E-2</v>
      </c>
      <c r="I2262" s="220" t="e">
        <f t="shared" si="141"/>
        <v>#VALUE!</v>
      </c>
      <c r="J2262" s="102" t="e">
        <f>EUR6M!AX2261</f>
        <v>#VALUE!</v>
      </c>
      <c r="K2262" s="102">
        <f>EUR6M!AY2261</f>
        <v>1.3686765943851185E-2</v>
      </c>
      <c r="L2262" s="220" t="e">
        <f t="shared" si="142"/>
        <v>#VALUE!</v>
      </c>
      <c r="M2262" s="102" t="e">
        <f>EUR1Y!AX2261</f>
        <v>#VALUE!</v>
      </c>
      <c r="N2262" s="102">
        <f>EUR1Y!AY2261</f>
        <v>1.3926229853950499E-2</v>
      </c>
      <c r="O2262" s="220" t="e">
        <f t="shared" si="143"/>
        <v>#VALUE!</v>
      </c>
    </row>
    <row r="2263" spans="1:15" x14ac:dyDescent="0.2">
      <c r="A2263" s="57" t="s">
        <v>44</v>
      </c>
      <c r="B2263" s="219">
        <f>_xll.qlInterestRateIndexFixingDate(IborIndex&amp;"6M",C2263,Trigger)</f>
        <v>55152</v>
      </c>
      <c r="C2263" s="219">
        <f>_xll.qlCalendarAdvance(Calendar,C2262,A2263,"f",,Trigger)</f>
        <v>55156</v>
      </c>
      <c r="D2263" s="102" t="e">
        <f>EUR1M!AP2262</f>
        <v>#VALUE!</v>
      </c>
      <c r="E2263" s="102">
        <f>EUR1M!AQ2262</f>
        <v>1.3276448431336907E-2</v>
      </c>
      <c r="F2263" s="220" t="e">
        <f t="shared" si="140"/>
        <v>#VALUE!</v>
      </c>
      <c r="G2263" s="102" t="e">
        <f>EUR3M!AX2262</f>
        <v>#VALUE!</v>
      </c>
      <c r="H2263" s="102">
        <f>EUR3M!AY2262</f>
        <v>1.3575053339234231E-2</v>
      </c>
      <c r="I2263" s="220" t="e">
        <f t="shared" si="141"/>
        <v>#VALUE!</v>
      </c>
      <c r="J2263" s="102" t="e">
        <f>EUR6M!AX2262</f>
        <v>#VALUE!</v>
      </c>
      <c r="K2263" s="102">
        <f>EUR6M!AY2262</f>
        <v>1.3683993794440675E-2</v>
      </c>
      <c r="L2263" s="220" t="e">
        <f t="shared" si="142"/>
        <v>#VALUE!</v>
      </c>
      <c r="M2263" s="102" t="e">
        <f>EUR1Y!AX2262</f>
        <v>#VALUE!</v>
      </c>
      <c r="N2263" s="102">
        <f>EUR1Y!AY2262</f>
        <v>1.3921340789548516E-2</v>
      </c>
      <c r="O2263" s="220" t="e">
        <f t="shared" si="143"/>
        <v>#VALUE!</v>
      </c>
    </row>
    <row r="2264" spans="1:15" x14ac:dyDescent="0.2">
      <c r="A2264" s="57" t="s">
        <v>44</v>
      </c>
      <c r="B2264" s="219">
        <f>_xll.qlInterestRateIndexFixingDate(IborIndex&amp;"6M",C2264,Trigger)</f>
        <v>55159</v>
      </c>
      <c r="C2264" s="219">
        <f>_xll.qlCalendarAdvance(Calendar,C2263,A2264,"f",,Trigger)</f>
        <v>55163</v>
      </c>
      <c r="D2264" s="102" t="e">
        <f>EUR1M!AP2263</f>
        <v>#VALUE!</v>
      </c>
      <c r="E2264" s="102">
        <f>EUR1M!AQ2263</f>
        <v>1.3271135135031475E-2</v>
      </c>
      <c r="F2264" s="220" t="e">
        <f t="shared" si="140"/>
        <v>#VALUE!</v>
      </c>
      <c r="G2264" s="102" t="e">
        <f>EUR3M!AX2263</f>
        <v>#VALUE!</v>
      </c>
      <c r="H2264" s="102">
        <f>EUR3M!AY2263</f>
        <v>1.3570223930966741E-2</v>
      </c>
      <c r="I2264" s="220" t="e">
        <f t="shared" si="141"/>
        <v>#VALUE!</v>
      </c>
      <c r="J2264" s="102" t="e">
        <f>EUR6M!AX2263</f>
        <v>#VALUE!</v>
      </c>
      <c r="K2264" s="102">
        <f>EUR6M!AY2263</f>
        <v>1.368125568059717E-2</v>
      </c>
      <c r="L2264" s="220" t="e">
        <f t="shared" si="142"/>
        <v>#VALUE!</v>
      </c>
      <c r="M2264" s="102" t="e">
        <f>EUR1Y!AX2263</f>
        <v>#VALUE!</v>
      </c>
      <c r="N2264" s="102">
        <f>EUR1Y!AY2263</f>
        <v>1.391643952093388E-2</v>
      </c>
      <c r="O2264" s="220" t="e">
        <f t="shared" si="143"/>
        <v>#VALUE!</v>
      </c>
    </row>
    <row r="2265" spans="1:15" x14ac:dyDescent="0.2">
      <c r="A2265" s="57" t="s">
        <v>44</v>
      </c>
      <c r="B2265" s="219">
        <f>_xll.qlInterestRateIndexFixingDate(IborIndex&amp;"6M",C2265,Trigger)</f>
        <v>55166</v>
      </c>
      <c r="C2265" s="219">
        <f>_xll.qlCalendarAdvance(Calendar,C2264,A2265,"f",,Trigger)</f>
        <v>55170</v>
      </c>
      <c r="D2265" s="102" t="e">
        <f>EUR1M!AP2264</f>
        <v>#VALUE!</v>
      </c>
      <c r="E2265" s="102">
        <f>EUR1M!AQ2264</f>
        <v>1.3265804062677911E-2</v>
      </c>
      <c r="F2265" s="220" t="e">
        <f t="shared" si="140"/>
        <v>#VALUE!</v>
      </c>
      <c r="G2265" s="102" t="e">
        <f>EUR3M!AX2264</f>
        <v>#VALUE!</v>
      </c>
      <c r="H2265" s="102">
        <f>EUR3M!AY2264</f>
        <v>1.3565282817113555E-2</v>
      </c>
      <c r="I2265" s="220" t="e">
        <f t="shared" si="141"/>
        <v>#VALUE!</v>
      </c>
      <c r="J2265" s="102" t="e">
        <f>EUR6M!AX2264</f>
        <v>#VALUE!</v>
      </c>
      <c r="K2265" s="102">
        <f>EUR6M!AY2264</f>
        <v>1.3678492631777594E-2</v>
      </c>
      <c r="L2265" s="220" t="e">
        <f t="shared" si="142"/>
        <v>#VALUE!</v>
      </c>
      <c r="M2265" s="102" t="e">
        <f>EUR1Y!AX2264</f>
        <v>#VALUE!</v>
      </c>
      <c r="N2265" s="102">
        <f>EUR1Y!AY2264</f>
        <v>1.3911526037544737E-2</v>
      </c>
      <c r="O2265" s="220" t="e">
        <f t="shared" si="143"/>
        <v>#VALUE!</v>
      </c>
    </row>
    <row r="2266" spans="1:15" x14ac:dyDescent="0.2">
      <c r="A2266" s="57" t="s">
        <v>44</v>
      </c>
      <c r="B2266" s="219">
        <f>_xll.qlInterestRateIndexFixingDate(IborIndex&amp;"6M",C2266,Trigger)</f>
        <v>55173</v>
      </c>
      <c r="C2266" s="219">
        <f>_xll.qlCalendarAdvance(Calendar,C2265,A2266,"f",,Trigger)</f>
        <v>55177</v>
      </c>
      <c r="D2266" s="102" t="e">
        <f>EUR1M!AP2265</f>
        <v>#VALUE!</v>
      </c>
      <c r="E2266" s="102">
        <f>EUR1M!AQ2265</f>
        <v>1.3260455196425491E-2</v>
      </c>
      <c r="F2266" s="220" t="e">
        <f t="shared" si="140"/>
        <v>#VALUE!</v>
      </c>
      <c r="G2266" s="102" t="e">
        <f>EUR3M!AX2265</f>
        <v>#VALUE!</v>
      </c>
      <c r="H2266" s="102">
        <f>EUR3M!AY2265</f>
        <v>1.3560327948207274E-2</v>
      </c>
      <c r="I2266" s="220" t="e">
        <f t="shared" si="141"/>
        <v>#VALUE!</v>
      </c>
      <c r="J2266" s="102" t="e">
        <f>EUR6M!AX2265</f>
        <v>#VALUE!</v>
      </c>
      <c r="K2266" s="102">
        <f>EUR6M!AY2265</f>
        <v>1.3675704604334206E-2</v>
      </c>
      <c r="L2266" s="220" t="e">
        <f t="shared" si="142"/>
        <v>#VALUE!</v>
      </c>
      <c r="M2266" s="102" t="e">
        <f>EUR1Y!AX2265</f>
        <v>#VALUE!</v>
      </c>
      <c r="N2266" s="102">
        <f>EUR1Y!AY2265</f>
        <v>1.3906600328820547E-2</v>
      </c>
      <c r="O2266" s="220" t="e">
        <f t="shared" si="143"/>
        <v>#VALUE!</v>
      </c>
    </row>
    <row r="2267" spans="1:15" x14ac:dyDescent="0.2">
      <c r="A2267" s="57" t="s">
        <v>44</v>
      </c>
      <c r="B2267" s="219">
        <f>_xll.qlInterestRateIndexFixingDate(IborIndex&amp;"6M",C2267,Trigger)</f>
        <v>55180</v>
      </c>
      <c r="C2267" s="219">
        <f>_xll.qlCalendarAdvance(Calendar,C2266,A2267,"f",,Trigger)</f>
        <v>55184</v>
      </c>
      <c r="D2267" s="102" t="e">
        <f>EUR1M!AP2266</f>
        <v>#VALUE!</v>
      </c>
      <c r="E2267" s="102">
        <f>EUR1M!AQ2266</f>
        <v>1.3255651419739056E-2</v>
      </c>
      <c r="F2267" s="220" t="e">
        <f t="shared" si="140"/>
        <v>#VALUE!</v>
      </c>
      <c r="G2267" s="102" t="e">
        <f>EUR3M!AX2266</f>
        <v>#VALUE!</v>
      </c>
      <c r="H2267" s="102">
        <f>EUR3M!AY2266</f>
        <v>1.3555666558296028E-2</v>
      </c>
      <c r="I2267" s="220" t="e">
        <f t="shared" si="141"/>
        <v>#VALUE!</v>
      </c>
      <c r="J2267" s="102" t="e">
        <f>EUR6M!AX2266</f>
        <v>#VALUE!</v>
      </c>
      <c r="K2267" s="102">
        <f>EUR6M!AY2266</f>
        <v>1.3672891554623689E-2</v>
      </c>
      <c r="L2267" s="220" t="e">
        <f t="shared" si="142"/>
        <v>#VALUE!</v>
      </c>
      <c r="M2267" s="102" t="e">
        <f>EUR1Y!AX2266</f>
        <v>#VALUE!</v>
      </c>
      <c r="N2267" s="102">
        <f>EUR1Y!AY2266</f>
        <v>1.3901662384201869E-2</v>
      </c>
      <c r="O2267" s="220" t="e">
        <f t="shared" si="143"/>
        <v>#VALUE!</v>
      </c>
    </row>
    <row r="2268" spans="1:15" x14ac:dyDescent="0.2">
      <c r="A2268" s="57" t="s">
        <v>44</v>
      </c>
      <c r="B2268" s="219">
        <f>_xll.qlInterestRateIndexFixingDate(IborIndex&amp;"6M",C2268,Trigger)</f>
        <v>55187</v>
      </c>
      <c r="C2268" s="219">
        <f>_xll.qlCalendarAdvance(Calendar,C2267,A2268,"f",,Trigger)</f>
        <v>55191</v>
      </c>
      <c r="D2268" s="102" t="e">
        <f>EUR1M!AP2267</f>
        <v>#VALUE!</v>
      </c>
      <c r="E2268" s="102">
        <f>EUR1M!AQ2267</f>
        <v>1.3250272803438141E-2</v>
      </c>
      <c r="F2268" s="220" t="e">
        <f t="shared" si="140"/>
        <v>#VALUE!</v>
      </c>
      <c r="G2268" s="102" t="e">
        <f>EUR3M!AX2267</f>
        <v>#VALUE!</v>
      </c>
      <c r="H2268" s="102">
        <f>EUR3M!AY2267</f>
        <v>1.3550376898622041E-2</v>
      </c>
      <c r="I2268" s="220" t="e">
        <f t="shared" si="141"/>
        <v>#VALUE!</v>
      </c>
      <c r="J2268" s="102" t="e">
        <f>EUR6M!AX2267</f>
        <v>#VALUE!</v>
      </c>
      <c r="K2268" s="102">
        <f>EUR6M!AY2267</f>
        <v>1.3670053439002275E-2</v>
      </c>
      <c r="L2268" s="220" t="e">
        <f t="shared" si="142"/>
        <v>#VALUE!</v>
      </c>
      <c r="M2268" s="102" t="e">
        <f>EUR1Y!AX2267</f>
        <v>#VALUE!</v>
      </c>
      <c r="N2268" s="102">
        <f>EUR1Y!AY2267</f>
        <v>1.38967121931286E-2</v>
      </c>
      <c r="O2268" s="220" t="e">
        <f t="shared" si="143"/>
        <v>#VALUE!</v>
      </c>
    </row>
    <row r="2269" spans="1:15" x14ac:dyDescent="0.2">
      <c r="A2269" s="57" t="s">
        <v>44</v>
      </c>
      <c r="B2269" s="219">
        <f>_xll.qlInterestRateIndexFixingDate(IborIndex&amp;"6M",C2269,Trigger)</f>
        <v>55194</v>
      </c>
      <c r="C2269" s="219">
        <f>_xll.qlCalendarAdvance(Calendar,C2268,A2269,"f",,Trigger)</f>
        <v>55198</v>
      </c>
      <c r="D2269" s="102" t="e">
        <f>EUR1M!AP2268</f>
        <v>#VALUE!</v>
      </c>
      <c r="E2269" s="102">
        <f>EUR1M!AQ2268</f>
        <v>1.3244876347067804E-2</v>
      </c>
      <c r="F2269" s="220" t="e">
        <f t="shared" si="140"/>
        <v>#VALUE!</v>
      </c>
      <c r="G2269" s="102" t="e">
        <f>EUR3M!AX2268</f>
        <v>#VALUE!</v>
      </c>
      <c r="H2269" s="102">
        <f>EUR3M!AY2268</f>
        <v>1.3545380694645281E-2</v>
      </c>
      <c r="I2269" s="220" t="e">
        <f t="shared" si="141"/>
        <v>#VALUE!</v>
      </c>
      <c r="J2269" s="102" t="e">
        <f>EUR6M!AX2268</f>
        <v>#VALUE!</v>
      </c>
      <c r="K2269" s="102">
        <f>EUR6M!AY2268</f>
        <v>1.3667190213827091E-2</v>
      </c>
      <c r="L2269" s="220" t="e">
        <f t="shared" si="142"/>
        <v>#VALUE!</v>
      </c>
      <c r="M2269" s="102" t="e">
        <f>EUR1Y!AX2268</f>
        <v>#VALUE!</v>
      </c>
      <c r="N2269" s="102">
        <f>EUR1Y!AY2268</f>
        <v>1.3891749745042611E-2</v>
      </c>
      <c r="O2269" s="220" t="e">
        <f t="shared" si="143"/>
        <v>#VALUE!</v>
      </c>
    </row>
    <row r="2270" spans="1:15" x14ac:dyDescent="0.2">
      <c r="A2270" s="57" t="s">
        <v>44</v>
      </c>
      <c r="B2270" s="219">
        <f>_xll.qlInterestRateIndexFixingDate(IborIndex&amp;"6M",C2270,Trigger)</f>
        <v>55201</v>
      </c>
      <c r="C2270" s="219">
        <f>_xll.qlCalendarAdvance(Calendar,C2269,A2270,"f",,Trigger)</f>
        <v>55205</v>
      </c>
      <c r="D2270" s="102" t="e">
        <f>EUR1M!AP2269</f>
        <v>#VALUE!</v>
      </c>
      <c r="E2270" s="102">
        <f>EUR1M!AQ2269</f>
        <v>1.3239462032773755E-2</v>
      </c>
      <c r="F2270" s="220" t="e">
        <f t="shared" si="140"/>
        <v>#VALUE!</v>
      </c>
      <c r="G2270" s="102" t="e">
        <f>EUR3M!AX2269</f>
        <v>#VALUE!</v>
      </c>
      <c r="H2270" s="102">
        <f>EUR3M!AY2269</f>
        <v>1.3540370689010039E-2</v>
      </c>
      <c r="I2270" s="220" t="e">
        <f t="shared" si="141"/>
        <v>#VALUE!</v>
      </c>
      <c r="J2270" s="102" t="e">
        <f>EUR6M!AX2269</f>
        <v>#VALUE!</v>
      </c>
      <c r="K2270" s="102">
        <f>EUR6M!AY2269</f>
        <v>1.3664301835457018E-2</v>
      </c>
      <c r="L2270" s="220" t="e">
        <f t="shared" si="142"/>
        <v>#VALUE!</v>
      </c>
      <c r="M2270" s="102" t="e">
        <f>EUR1Y!AX2269</f>
        <v>#VALUE!</v>
      </c>
      <c r="N2270" s="102">
        <f>EUR1Y!AY2269</f>
        <v>1.3886775029385772E-2</v>
      </c>
      <c r="O2270" s="220" t="e">
        <f t="shared" si="143"/>
        <v>#VALUE!</v>
      </c>
    </row>
    <row r="2271" spans="1:15" x14ac:dyDescent="0.2">
      <c r="A2271" s="57" t="s">
        <v>44</v>
      </c>
      <c r="B2271" s="219">
        <f>_xll.qlInterestRateIndexFixingDate(IborIndex&amp;"6M",C2271,Trigger)</f>
        <v>55208</v>
      </c>
      <c r="C2271" s="219">
        <f>_xll.qlCalendarAdvance(Calendar,C2270,A2271,"f",,Trigger)</f>
        <v>55212</v>
      </c>
      <c r="D2271" s="102" t="e">
        <f>EUR1M!AP2270</f>
        <v>#VALUE!</v>
      </c>
      <c r="E2271" s="102">
        <f>EUR1M!AQ2270</f>
        <v>1.3233296342387972E-2</v>
      </c>
      <c r="F2271" s="220" t="e">
        <f t="shared" si="140"/>
        <v>#VALUE!</v>
      </c>
      <c r="G2271" s="102" t="e">
        <f>EUR3M!AX2270</f>
        <v>#VALUE!</v>
      </c>
      <c r="H2271" s="102">
        <f>EUR3M!AY2270</f>
        <v>1.3535132061608392E-2</v>
      </c>
      <c r="I2271" s="220" t="e">
        <f t="shared" si="141"/>
        <v>#VALUE!</v>
      </c>
      <c r="J2271" s="102" t="e">
        <f>EUR6M!AX2270</f>
        <v>#VALUE!</v>
      </c>
      <c r="K2271" s="102">
        <f>EUR6M!AY2270</f>
        <v>1.3661595152471973E-2</v>
      </c>
      <c r="L2271" s="220" t="e">
        <f t="shared" si="142"/>
        <v>#VALUE!</v>
      </c>
      <c r="M2271" s="102" t="e">
        <f>EUR1Y!AX2270</f>
        <v>#VALUE!</v>
      </c>
      <c r="N2271" s="102">
        <f>EUR1Y!AY2270</f>
        <v>1.3881493864020315E-2</v>
      </c>
      <c r="O2271" s="220" t="e">
        <f t="shared" si="143"/>
        <v>#VALUE!</v>
      </c>
    </row>
    <row r="2272" spans="1:15" x14ac:dyDescent="0.2">
      <c r="A2272" s="57" t="s">
        <v>44</v>
      </c>
      <c r="B2272" s="219">
        <f>_xll.qlInterestRateIndexFixingDate(IborIndex&amp;"6M",C2272,Trigger)</f>
        <v>55215</v>
      </c>
      <c r="C2272" s="219">
        <f>_xll.qlCalendarAdvance(Calendar,C2271,A2272,"f",,Trigger)</f>
        <v>55219</v>
      </c>
      <c r="D2272" s="102" t="e">
        <f>EUR1M!AP2271</f>
        <v>#VALUE!</v>
      </c>
      <c r="E2272" s="102">
        <f>EUR1M!AQ2271</f>
        <v>1.3227987326979995E-2</v>
      </c>
      <c r="F2272" s="220" t="e">
        <f t="shared" si="140"/>
        <v>#VALUE!</v>
      </c>
      <c r="G2272" s="102" t="e">
        <f>EUR3M!AX2271</f>
        <v>#VALUE!</v>
      </c>
      <c r="H2272" s="102">
        <f>EUR3M!AY2271</f>
        <v>1.3530092059901976E-2</v>
      </c>
      <c r="I2272" s="220" t="e">
        <f t="shared" si="141"/>
        <v>#VALUE!</v>
      </c>
      <c r="J2272" s="102" t="e">
        <f>EUR6M!AX2271</f>
        <v>#VALUE!</v>
      </c>
      <c r="K2272" s="102">
        <f>EUR6M!AY2271</f>
        <v>1.3658646686178919E-2</v>
      </c>
      <c r="L2272" s="220" t="e">
        <f t="shared" si="142"/>
        <v>#VALUE!</v>
      </c>
      <c r="M2272" s="102" t="e">
        <f>EUR1Y!AX2271</f>
        <v>#VALUE!</v>
      </c>
      <c r="N2272" s="102">
        <f>EUR1Y!AY2271</f>
        <v>1.3876491352436212E-2</v>
      </c>
      <c r="O2272" s="220" t="e">
        <f t="shared" si="143"/>
        <v>#VALUE!</v>
      </c>
    </row>
    <row r="2273" spans="1:15" x14ac:dyDescent="0.2">
      <c r="A2273" s="57" t="s">
        <v>44</v>
      </c>
      <c r="B2273" s="219">
        <f>_xll.qlInterestRateIndexFixingDate(IborIndex&amp;"6M",C2273,Trigger)</f>
        <v>55222</v>
      </c>
      <c r="C2273" s="219">
        <f>_xll.qlCalendarAdvance(Calendar,C2272,A2273,"f",,Trigger)</f>
        <v>55226</v>
      </c>
      <c r="D2273" s="102" t="e">
        <f>EUR1M!AP2272</f>
        <v>#VALUE!</v>
      </c>
      <c r="E2273" s="102">
        <f>EUR1M!AQ2272</f>
        <v>1.3222513403413072E-2</v>
      </c>
      <c r="F2273" s="220" t="e">
        <f t="shared" si="140"/>
        <v>#VALUE!</v>
      </c>
      <c r="G2273" s="102" t="e">
        <f>EUR3M!AX2272</f>
        <v>#VALUE!</v>
      </c>
      <c r="H2273" s="102">
        <f>EUR3M!AY2272</f>
        <v>1.3525038219026621E-2</v>
      </c>
      <c r="I2273" s="220" t="e">
        <f t="shared" si="141"/>
        <v>#VALUE!</v>
      </c>
      <c r="J2273" s="102" t="e">
        <f>EUR6M!AX2272</f>
        <v>#VALUE!</v>
      </c>
      <c r="K2273" s="102">
        <f>EUR6M!AY2272</f>
        <v>1.3655672915528976E-2</v>
      </c>
      <c r="L2273" s="220" t="e">
        <f t="shared" si="142"/>
        <v>#VALUE!</v>
      </c>
      <c r="M2273" s="102" t="e">
        <f>EUR1Y!AX2272</f>
        <v>#VALUE!</v>
      </c>
      <c r="N2273" s="102">
        <f>EUR1Y!AY2272</f>
        <v>1.3871476538143256E-2</v>
      </c>
      <c r="O2273" s="220" t="e">
        <f t="shared" si="143"/>
        <v>#VALUE!</v>
      </c>
    </row>
    <row r="2274" spans="1:15" x14ac:dyDescent="0.2">
      <c r="A2274" s="57" t="s">
        <v>44</v>
      </c>
      <c r="B2274" s="219">
        <f>_xll.qlInterestRateIndexFixingDate(IborIndex&amp;"6M",C2274,Trigger)</f>
        <v>55229</v>
      </c>
      <c r="C2274" s="219">
        <f>_xll.qlCalendarAdvance(Calendar,C2273,A2274,"f",,Trigger)</f>
        <v>55233</v>
      </c>
      <c r="D2274" s="102" t="e">
        <f>EUR1M!AP2273</f>
        <v>#VALUE!</v>
      </c>
      <c r="E2274" s="102">
        <f>EUR1M!AQ2273</f>
        <v>1.3217021543086571E-2</v>
      </c>
      <c r="F2274" s="220" t="e">
        <f t="shared" si="140"/>
        <v>#VALUE!</v>
      </c>
      <c r="G2274" s="102" t="e">
        <f>EUR3M!AX2273</f>
        <v>#VALUE!</v>
      </c>
      <c r="H2274" s="102">
        <f>EUR3M!AY2273</f>
        <v>1.3519970527335117E-2</v>
      </c>
      <c r="I2274" s="220" t="e">
        <f t="shared" si="141"/>
        <v>#VALUE!</v>
      </c>
      <c r="J2274" s="102" t="e">
        <f>EUR6M!AX2273</f>
        <v>#VALUE!</v>
      </c>
      <c r="K2274" s="102">
        <f>EUR6M!AY2273</f>
        <v>1.3652673796880494E-2</v>
      </c>
      <c r="L2274" s="220" t="e">
        <f t="shared" si="142"/>
        <v>#VALUE!</v>
      </c>
      <c r="M2274" s="102" t="e">
        <f>EUR1Y!AX2273</f>
        <v>#VALUE!</v>
      </c>
      <c r="N2274" s="102">
        <f>EUR1Y!AY2273</f>
        <v>1.3866449410586849E-2</v>
      </c>
      <c r="O2274" s="220" t="e">
        <f t="shared" si="143"/>
        <v>#VALUE!</v>
      </c>
    </row>
    <row r="2275" spans="1:15" x14ac:dyDescent="0.2">
      <c r="A2275" s="57" t="s">
        <v>44</v>
      </c>
      <c r="B2275" s="219">
        <f>_xll.qlInterestRateIndexFixingDate(IborIndex&amp;"6M",C2275,Trigger)</f>
        <v>55236</v>
      </c>
      <c r="C2275" s="219">
        <f>_xll.qlCalendarAdvance(Calendar,C2274,A2275,"f",,Trigger)</f>
        <v>55240</v>
      </c>
      <c r="D2275" s="102" t="e">
        <f>EUR1M!AP2274</f>
        <v>#VALUE!</v>
      </c>
      <c r="E2275" s="102">
        <f>EUR1M!AQ2274</f>
        <v>1.3211969625680612E-2</v>
      </c>
      <c r="F2275" s="220" t="e">
        <f t="shared" si="140"/>
        <v>#VALUE!</v>
      </c>
      <c r="G2275" s="102" t="e">
        <f>EUR3M!AX2274</f>
        <v>#VALUE!</v>
      </c>
      <c r="H2275" s="102">
        <f>EUR3M!AY2274</f>
        <v>1.3514888973175921E-2</v>
      </c>
      <c r="I2275" s="220" t="e">
        <f t="shared" si="141"/>
        <v>#VALUE!</v>
      </c>
      <c r="J2275" s="102" t="e">
        <f>EUR6M!AX2274</f>
        <v>#VALUE!</v>
      </c>
      <c r="K2275" s="102">
        <f>EUR6M!AY2274</f>
        <v>1.3649548941739082E-2</v>
      </c>
      <c r="L2275" s="220" t="e">
        <f t="shared" si="142"/>
        <v>#VALUE!</v>
      </c>
      <c r="M2275" s="102" t="e">
        <f>EUR1Y!AX2274</f>
        <v>#VALUE!</v>
      </c>
      <c r="N2275" s="102">
        <f>EUR1Y!AY2274</f>
        <v>1.3861717068056858E-2</v>
      </c>
      <c r="O2275" s="220" t="e">
        <f t="shared" si="143"/>
        <v>#VALUE!</v>
      </c>
    </row>
    <row r="2276" spans="1:15" x14ac:dyDescent="0.2">
      <c r="A2276" s="57" t="s">
        <v>44</v>
      </c>
      <c r="B2276" s="219">
        <f>_xll.qlInterestRateIndexFixingDate(IborIndex&amp;"6M",C2276,Trigger)</f>
        <v>55241</v>
      </c>
      <c r="C2276" s="219">
        <f>_xll.qlCalendarAdvance(Calendar,C2275,A2276,"f",,Trigger)</f>
        <v>55247</v>
      </c>
      <c r="D2276" s="102" t="e">
        <f>EUR1M!AP2275</f>
        <v>#VALUE!</v>
      </c>
      <c r="E2276" s="102">
        <f>EUR1M!AQ2275</f>
        <v>1.3205983940734467E-2</v>
      </c>
      <c r="F2276" s="220" t="e">
        <f t="shared" si="140"/>
        <v>#VALUE!</v>
      </c>
      <c r="G2276" s="102" t="e">
        <f>EUR3M!AX2275</f>
        <v>#VALUE!</v>
      </c>
      <c r="H2276" s="102">
        <f>EUR3M!AY2275</f>
        <v>1.3509906914383517E-2</v>
      </c>
      <c r="I2276" s="220" t="e">
        <f t="shared" si="141"/>
        <v>#VALUE!</v>
      </c>
      <c r="J2276" s="102" t="e">
        <f>EUR6M!AX2275</f>
        <v>#VALUE!</v>
      </c>
      <c r="K2276" s="102">
        <f>EUR6M!AY2275</f>
        <v>1.3646504836459104E-2</v>
      </c>
      <c r="L2276" s="220" t="e">
        <f t="shared" si="142"/>
        <v>#VALUE!</v>
      </c>
      <c r="M2276" s="102" t="e">
        <f>EUR1Y!AX2275</f>
        <v>#VALUE!</v>
      </c>
      <c r="N2276" s="102">
        <f>EUR1Y!AY2275</f>
        <v>1.3856358173467663E-2</v>
      </c>
      <c r="O2276" s="220" t="e">
        <f t="shared" si="143"/>
        <v>#VALUE!</v>
      </c>
    </row>
    <row r="2277" spans="1:15" x14ac:dyDescent="0.2">
      <c r="A2277" s="57" t="s">
        <v>44</v>
      </c>
      <c r="B2277" s="219">
        <f>_xll.qlInterestRateIndexFixingDate(IborIndex&amp;"6M",C2277,Trigger)</f>
        <v>55250</v>
      </c>
      <c r="C2277" s="219">
        <f>_xll.qlCalendarAdvance(Calendar,C2276,A2277,"f",,Trigger)</f>
        <v>55254</v>
      </c>
      <c r="D2277" s="102" t="e">
        <f>EUR1M!AP2276</f>
        <v>#VALUE!</v>
      </c>
      <c r="E2277" s="102">
        <f>EUR1M!AQ2276</f>
        <v>1.3200438162992434E-2</v>
      </c>
      <c r="F2277" s="220" t="e">
        <f t="shared" si="140"/>
        <v>#VALUE!</v>
      </c>
      <c r="G2277" s="102" t="e">
        <f>EUR3M!AX2276</f>
        <v>#VALUE!</v>
      </c>
      <c r="H2277" s="102">
        <f>EUR3M!AY2276</f>
        <v>1.3504798785726753E-2</v>
      </c>
      <c r="I2277" s="220" t="e">
        <f t="shared" si="141"/>
        <v>#VALUE!</v>
      </c>
      <c r="J2277" s="102" t="e">
        <f>EUR6M!AX2276</f>
        <v>#VALUE!</v>
      </c>
      <c r="K2277" s="102">
        <f>EUR6M!AY2276</f>
        <v>1.3643435264422989E-2</v>
      </c>
      <c r="L2277" s="220" t="e">
        <f t="shared" si="142"/>
        <v>#VALUE!</v>
      </c>
      <c r="M2277" s="102" t="e">
        <f>EUR1Y!AX2276</f>
        <v>#VALUE!</v>
      </c>
      <c r="N2277" s="102">
        <f>EUR1Y!AY2276</f>
        <v>1.3851294042798725E-2</v>
      </c>
      <c r="O2277" s="220" t="e">
        <f t="shared" si="143"/>
        <v>#VALUE!</v>
      </c>
    </row>
    <row r="2278" spans="1:15" x14ac:dyDescent="0.2">
      <c r="A2278" s="57" t="s">
        <v>44</v>
      </c>
      <c r="B2278" s="219">
        <f>_xll.qlInterestRateIndexFixingDate(IborIndex&amp;"6M",C2278,Trigger)</f>
        <v>55257</v>
      </c>
      <c r="C2278" s="219">
        <f>_xll.qlCalendarAdvance(Calendar,C2277,A2278,"f",,Trigger)</f>
        <v>55261</v>
      </c>
      <c r="D2278" s="102" t="e">
        <f>EUR1M!AP2277</f>
        <v>#VALUE!</v>
      </c>
      <c r="E2278" s="102">
        <f>EUR1M!AQ2277</f>
        <v>1.3194874377065458E-2</v>
      </c>
      <c r="F2278" s="220" t="e">
        <f t="shared" si="140"/>
        <v>#VALUE!</v>
      </c>
      <c r="G2278" s="102" t="e">
        <f>EUR3M!AX2277</f>
        <v>#VALUE!</v>
      </c>
      <c r="H2278" s="102">
        <f>EUR3M!AY2277</f>
        <v>1.3499676760938271E-2</v>
      </c>
      <c r="I2278" s="220" t="e">
        <f t="shared" si="141"/>
        <v>#VALUE!</v>
      </c>
      <c r="J2278" s="102" t="e">
        <f>EUR6M!AX2277</f>
        <v>#VALUE!</v>
      </c>
      <c r="K2278" s="102">
        <f>EUR6M!AY2277</f>
        <v>1.3640340181998755E-2</v>
      </c>
      <c r="L2278" s="220" t="e">
        <f t="shared" si="142"/>
        <v>#VALUE!</v>
      </c>
      <c r="M2278" s="102" t="e">
        <f>EUR1Y!AX2277</f>
        <v>#VALUE!</v>
      </c>
      <c r="N2278" s="102">
        <f>EUR1Y!AY2277</f>
        <v>1.3846111727234689E-2</v>
      </c>
      <c r="O2278" s="220" t="e">
        <f t="shared" si="143"/>
        <v>#VALUE!</v>
      </c>
    </row>
    <row r="2279" spans="1:15" x14ac:dyDescent="0.2">
      <c r="A2279" s="57" t="s">
        <v>44</v>
      </c>
      <c r="B2279" s="219">
        <f>_xll.qlInterestRateIndexFixingDate(IborIndex&amp;"6M",C2279,Trigger)</f>
        <v>55264</v>
      </c>
      <c r="C2279" s="219">
        <f>_xll.qlCalendarAdvance(Calendar,C2278,A2279,"f",,Trigger)</f>
        <v>55268</v>
      </c>
      <c r="D2279" s="102" t="e">
        <f>EUR1M!AP2278</f>
        <v>#VALUE!</v>
      </c>
      <c r="E2279" s="102">
        <f>EUR1M!AQ2278</f>
        <v>1.3189292565095323E-2</v>
      </c>
      <c r="F2279" s="220" t="e">
        <f t="shared" si="140"/>
        <v>#VALUE!</v>
      </c>
      <c r="G2279" s="102" t="e">
        <f>EUR3M!AX2278</f>
        <v>#VALUE!</v>
      </c>
      <c r="H2279" s="102">
        <f>EUR3M!AY2278</f>
        <v>1.3494540828368488E-2</v>
      </c>
      <c r="I2279" s="220" t="e">
        <f t="shared" si="141"/>
        <v>#VALUE!</v>
      </c>
      <c r="J2279" s="102" t="e">
        <f>EUR6M!AX2278</f>
        <v>#VALUE!</v>
      </c>
      <c r="K2279" s="102">
        <f>EUR6M!AY2278</f>
        <v>1.363721954555442E-2</v>
      </c>
      <c r="L2279" s="220" t="e">
        <f t="shared" si="142"/>
        <v>#VALUE!</v>
      </c>
      <c r="M2279" s="102" t="e">
        <f>EUR1Y!AX2278</f>
        <v>#VALUE!</v>
      </c>
      <c r="N2279" s="102">
        <f>EUR1Y!AY2278</f>
        <v>1.3841128704480447E-2</v>
      </c>
      <c r="O2279" s="220" t="e">
        <f t="shared" si="143"/>
        <v>#VALUE!</v>
      </c>
    </row>
    <row r="2280" spans="1:15" x14ac:dyDescent="0.2">
      <c r="A2280" s="57" t="s">
        <v>44</v>
      </c>
      <c r="B2280" s="219">
        <f>_xll.qlInterestRateIndexFixingDate(IborIndex&amp;"6M",C2280,Trigger)</f>
        <v>55270</v>
      </c>
      <c r="C2280" s="219">
        <f>_xll.qlCalendarAdvance(Calendar,C2279,A2280,"f",,Trigger)</f>
        <v>55275</v>
      </c>
      <c r="D2280" s="102" t="e">
        <f>EUR1M!AP2279</f>
        <v>#VALUE!</v>
      </c>
      <c r="E2280" s="102">
        <f>EUR1M!AQ2279</f>
        <v>1.3183692709228811E-2</v>
      </c>
      <c r="F2280" s="220" t="e">
        <f t="shared" si="140"/>
        <v>#VALUE!</v>
      </c>
      <c r="G2280" s="102" t="e">
        <f>EUR3M!AX2279</f>
        <v>#VALUE!</v>
      </c>
      <c r="H2280" s="102">
        <f>EUR3M!AY2279</f>
        <v>1.3489272857685392E-2</v>
      </c>
      <c r="I2280" s="220" t="e">
        <f t="shared" si="141"/>
        <v>#VALUE!</v>
      </c>
      <c r="J2280" s="102" t="e">
        <f>EUR6M!AX2279</f>
        <v>#VALUE!</v>
      </c>
      <c r="K2280" s="102">
        <f>EUR6M!AY2279</f>
        <v>1.3634144333277875E-2</v>
      </c>
      <c r="L2280" s="220" t="e">
        <f t="shared" si="142"/>
        <v>#VALUE!</v>
      </c>
      <c r="M2280" s="102" t="e">
        <f>EUR1Y!AX2279</f>
        <v>#VALUE!</v>
      </c>
      <c r="N2280" s="102">
        <f>EUR1Y!AY2279</f>
        <v>1.3836027475729295E-2</v>
      </c>
      <c r="O2280" s="220" t="e">
        <f t="shared" si="143"/>
        <v>#VALUE!</v>
      </c>
    </row>
    <row r="2281" spans="1:15" x14ac:dyDescent="0.2">
      <c r="A2281" s="57" t="s">
        <v>44</v>
      </c>
      <c r="B2281" s="219">
        <f>_xll.qlInterestRateIndexFixingDate(IborIndex&amp;"6M",C2281,Trigger)</f>
        <v>55278</v>
      </c>
      <c r="C2281" s="219">
        <f>_xll.qlCalendarAdvance(Calendar,C2280,A2281,"f",,Trigger)</f>
        <v>55282</v>
      </c>
      <c r="D2281" s="102" t="e">
        <f>EUR1M!AP2280</f>
        <v>#VALUE!</v>
      </c>
      <c r="E2281" s="102">
        <f>EUR1M!AQ2280</f>
        <v>1.317807479160521E-2</v>
      </c>
      <c r="F2281" s="220" t="e">
        <f t="shared" si="140"/>
        <v>#VALUE!</v>
      </c>
      <c r="G2281" s="102" t="e">
        <f>EUR3M!AX2280</f>
        <v>#VALUE!</v>
      </c>
      <c r="H2281" s="102">
        <f>EUR3M!AY2280</f>
        <v>1.3484107884113077E-2</v>
      </c>
      <c r="I2281" s="220" t="e">
        <f t="shared" si="141"/>
        <v>#VALUE!</v>
      </c>
      <c r="J2281" s="102" t="e">
        <f>EUR6M!AX2280</f>
        <v>#VALUE!</v>
      </c>
      <c r="K2281" s="102">
        <f>EUR6M!AY2280</f>
        <v>1.3630966556794201E-2</v>
      </c>
      <c r="L2281" s="220" t="e">
        <f t="shared" si="142"/>
        <v>#VALUE!</v>
      </c>
      <c r="M2281" s="102" t="e">
        <f>EUR1Y!AX2280</f>
        <v>#VALUE!</v>
      </c>
      <c r="N2281" s="102">
        <f>EUR1Y!AY2280</f>
        <v>1.3830913859849645E-2</v>
      </c>
      <c r="O2281" s="220" t="e">
        <f t="shared" si="143"/>
        <v>#VALUE!</v>
      </c>
    </row>
    <row r="2282" spans="1:15" x14ac:dyDescent="0.2">
      <c r="A2282" s="57" t="s">
        <v>44</v>
      </c>
      <c r="B2282" s="219">
        <f>_xll.qlInterestRateIndexFixingDate(IborIndex&amp;"6M",C2282,Trigger)</f>
        <v>55285</v>
      </c>
      <c r="C2282" s="219">
        <f>_xll.qlCalendarAdvance(Calendar,C2281,A2282,"f",,Trigger)</f>
        <v>55289</v>
      </c>
      <c r="D2282" s="102" t="e">
        <f>EUR1M!AP2281</f>
        <v>#VALUE!</v>
      </c>
      <c r="E2282" s="102">
        <f>EUR1M!AQ2281</f>
        <v>1.3172438794373797E-2</v>
      </c>
      <c r="F2282" s="220" t="e">
        <f t="shared" si="140"/>
        <v>#VALUE!</v>
      </c>
      <c r="G2282" s="102" t="e">
        <f>EUR3M!AX2281</f>
        <v>#VALUE!</v>
      </c>
      <c r="H2282" s="102">
        <f>EUR3M!AY2281</f>
        <v>1.3478928966536552E-2</v>
      </c>
      <c r="I2282" s="220" t="e">
        <f t="shared" si="141"/>
        <v>#VALUE!</v>
      </c>
      <c r="J2282" s="102" t="e">
        <f>EUR6M!AX2281</f>
        <v>#VALUE!</v>
      </c>
      <c r="K2282" s="102">
        <f>EUR6M!AY2281</f>
        <v>1.3627763083229934E-2</v>
      </c>
      <c r="L2282" s="220" t="e">
        <f t="shared" si="142"/>
        <v>#VALUE!</v>
      </c>
      <c r="M2282" s="102" t="e">
        <f>EUR1Y!AX2281</f>
        <v>#VALUE!</v>
      </c>
      <c r="N2282" s="102">
        <f>EUR1Y!AY2281</f>
        <v>1.3825787846291893E-2</v>
      </c>
      <c r="O2282" s="220" t="e">
        <f t="shared" si="143"/>
        <v>#VALUE!</v>
      </c>
    </row>
    <row r="2283" spans="1:15" x14ac:dyDescent="0.2">
      <c r="A2283" s="57" t="s">
        <v>44</v>
      </c>
      <c r="B2283" s="219">
        <f>_xll.qlInterestRateIndexFixingDate(IborIndex&amp;"6M",C2283,Trigger)</f>
        <v>55292</v>
      </c>
      <c r="C2283" s="219">
        <f>_xll.qlCalendarAdvance(Calendar,C2282,A2283,"f",,Trigger)</f>
        <v>55296</v>
      </c>
      <c r="D2283" s="102" t="e">
        <f>EUR1M!AP2282</f>
        <v>#VALUE!</v>
      </c>
      <c r="E2283" s="102">
        <f>EUR1M!AQ2282</f>
        <v>1.3166784699676359E-2</v>
      </c>
      <c r="F2283" s="220" t="e">
        <f t="shared" si="140"/>
        <v>#VALUE!</v>
      </c>
      <c r="G2283" s="102" t="e">
        <f>EUR3M!AX2282</f>
        <v>#VALUE!</v>
      </c>
      <c r="H2283" s="102">
        <f>EUR3M!AY2282</f>
        <v>1.3473736093310346E-2</v>
      </c>
      <c r="I2283" s="220" t="e">
        <f t="shared" si="141"/>
        <v>#VALUE!</v>
      </c>
      <c r="J2283" s="102" t="e">
        <f>EUR6M!AX2282</f>
        <v>#VALUE!</v>
      </c>
      <c r="K2283" s="102">
        <f>EUR6M!AY2282</f>
        <v>1.362453386895417E-2</v>
      </c>
      <c r="L2283" s="220" t="e">
        <f t="shared" si="142"/>
        <v>#VALUE!</v>
      </c>
      <c r="M2283" s="102" t="e">
        <f>EUR1Y!AX2282</f>
        <v>#VALUE!</v>
      </c>
      <c r="N2283" s="102">
        <f>EUR1Y!AY2282</f>
        <v>1.3820649424507739E-2</v>
      </c>
      <c r="O2283" s="220" t="e">
        <f t="shared" si="143"/>
        <v>#VALUE!</v>
      </c>
    </row>
    <row r="2284" spans="1:15" x14ac:dyDescent="0.2">
      <c r="A2284" s="57" t="s">
        <v>44</v>
      </c>
      <c r="B2284" s="219">
        <f>_xll.qlInterestRateIndexFixingDate(IborIndex&amp;"6M",C2284,Trigger)</f>
        <v>55299</v>
      </c>
      <c r="C2284" s="219">
        <f>_xll.qlCalendarAdvance(Calendar,C2283,A2284,"f",,Trigger)</f>
        <v>55303</v>
      </c>
      <c r="D2284" s="102" t="e">
        <f>EUR1M!AP2283</f>
        <v>#VALUE!</v>
      </c>
      <c r="E2284" s="102">
        <f>EUR1M!AQ2283</f>
        <v>1.3161112489657179E-2</v>
      </c>
      <c r="F2284" s="220" t="e">
        <f t="shared" si="140"/>
        <v>#VALUE!</v>
      </c>
      <c r="G2284" s="102" t="e">
        <f>EUR3M!AX2283</f>
        <v>#VALUE!</v>
      </c>
      <c r="H2284" s="102">
        <f>EUR3M!AY2283</f>
        <v>1.3468529252787256E-2</v>
      </c>
      <c r="I2284" s="220" t="e">
        <f t="shared" si="141"/>
        <v>#VALUE!</v>
      </c>
      <c r="J2284" s="102" t="e">
        <f>EUR6M!AX2283</f>
        <v>#VALUE!</v>
      </c>
      <c r="K2284" s="102">
        <f>EUR6M!AY2283</f>
        <v>1.3621231525991293E-2</v>
      </c>
      <c r="L2284" s="220" t="e">
        <f t="shared" si="142"/>
        <v>#VALUE!</v>
      </c>
      <c r="M2284" s="102" t="e">
        <f>EUR1Y!AX2283</f>
        <v>#VALUE!</v>
      </c>
      <c r="N2284" s="102">
        <f>EUR1Y!AY2283</f>
        <v>1.3815498583949096E-2</v>
      </c>
      <c r="O2284" s="220" t="e">
        <f t="shared" si="143"/>
        <v>#VALUE!</v>
      </c>
    </row>
    <row r="2285" spans="1:15" x14ac:dyDescent="0.2">
      <c r="A2285" s="57" t="s">
        <v>44</v>
      </c>
      <c r="B2285" s="219">
        <f>_xll.qlInterestRateIndexFixingDate(IborIndex&amp;"6M",C2285,Trigger)</f>
        <v>55306</v>
      </c>
      <c r="C2285" s="219">
        <f>_xll.qlCalendarAdvance(Calendar,C2284,A2285,"f",,Trigger)</f>
        <v>55310</v>
      </c>
      <c r="D2285" s="102" t="e">
        <f>EUR1M!AP2284</f>
        <v>#VALUE!</v>
      </c>
      <c r="E2285" s="102">
        <f>EUR1M!AQ2284</f>
        <v>1.3155422146460538E-2</v>
      </c>
      <c r="F2285" s="220" t="e">
        <f t="shared" si="140"/>
        <v>#VALUE!</v>
      </c>
      <c r="G2285" s="102" t="e">
        <f>EUR3M!AX2284</f>
        <v>#VALUE!</v>
      </c>
      <c r="H2285" s="102">
        <f>EUR3M!AY2284</f>
        <v>1.3463308433320076E-2</v>
      </c>
      <c r="I2285" s="220" t="e">
        <f t="shared" si="141"/>
        <v>#VALUE!</v>
      </c>
      <c r="J2285" s="102" t="e">
        <f>EUR6M!AX2284</f>
        <v>#VALUE!</v>
      </c>
      <c r="K2285" s="102">
        <f>EUR6M!AY2284</f>
        <v>1.3617956649221091E-2</v>
      </c>
      <c r="L2285" s="220" t="e">
        <f t="shared" si="142"/>
        <v>#VALUE!</v>
      </c>
      <c r="M2285" s="102" t="e">
        <f>EUR1Y!AX2284</f>
        <v>#VALUE!</v>
      </c>
      <c r="N2285" s="102">
        <f>EUR1Y!AY2284</f>
        <v>1.3810335314068318E-2</v>
      </c>
      <c r="O2285" s="220" t="e">
        <f t="shared" si="143"/>
        <v>#VALUE!</v>
      </c>
    </row>
    <row r="2286" spans="1:15" x14ac:dyDescent="0.2">
      <c r="A2286" s="57" t="s">
        <v>44</v>
      </c>
      <c r="B2286" s="219">
        <f>_xll.qlInterestRateIndexFixingDate(IborIndex&amp;"6M",C2286,Trigger)</f>
        <v>55313</v>
      </c>
      <c r="C2286" s="219">
        <f>_xll.qlCalendarAdvance(Calendar,C2285,A2286,"f",,Trigger)</f>
        <v>55317</v>
      </c>
      <c r="D2286" s="102" t="e">
        <f>EUR1M!AP2285</f>
        <v>#VALUE!</v>
      </c>
      <c r="E2286" s="102">
        <f>EUR1M!AQ2285</f>
        <v>1.3149713652233219E-2</v>
      </c>
      <c r="F2286" s="220" t="e">
        <f t="shared" si="140"/>
        <v>#VALUE!</v>
      </c>
      <c r="G2286" s="102" t="e">
        <f>EUR3M!AX2285</f>
        <v>#VALUE!</v>
      </c>
      <c r="H2286" s="102">
        <f>EUR3M!AY2285</f>
        <v>1.3458073623261603E-2</v>
      </c>
      <c r="I2286" s="220" t="e">
        <f t="shared" si="141"/>
        <v>#VALUE!</v>
      </c>
      <c r="J2286" s="102" t="e">
        <f>EUR6M!AX2285</f>
        <v>#VALUE!</v>
      </c>
      <c r="K2286" s="102">
        <f>EUR6M!AY2285</f>
        <v>1.3614655913042723E-2</v>
      </c>
      <c r="L2286" s="220" t="e">
        <f t="shared" si="142"/>
        <v>#VALUE!</v>
      </c>
      <c r="M2286" s="102" t="e">
        <f>EUR1Y!AX2285</f>
        <v>#VALUE!</v>
      </c>
      <c r="N2286" s="102">
        <f>EUR1Y!AY2285</f>
        <v>1.3805159604319056E-2</v>
      </c>
      <c r="O2286" s="220" t="e">
        <f t="shared" si="143"/>
        <v>#VALUE!</v>
      </c>
    </row>
    <row r="2287" spans="1:15" x14ac:dyDescent="0.2">
      <c r="A2287" s="57" t="s">
        <v>44</v>
      </c>
      <c r="B2287" s="219">
        <f>_xll.qlInterestRateIndexFixingDate(IborIndex&amp;"6M",C2287,Trigger)</f>
        <v>55320</v>
      </c>
      <c r="C2287" s="219">
        <f>_xll.qlCalendarAdvance(Calendar,C2286,A2287,"f",,Trigger)</f>
        <v>55324</v>
      </c>
      <c r="D2287" s="102" t="e">
        <f>EUR1M!AP2286</f>
        <v>#VALUE!</v>
      </c>
      <c r="E2287" s="102">
        <f>EUR1M!AQ2286</f>
        <v>1.3143986989117007E-2</v>
      </c>
      <c r="F2287" s="220" t="e">
        <f t="shared" si="140"/>
        <v>#VALUE!</v>
      </c>
      <c r="G2287" s="102" t="e">
        <f>EUR3M!AX2286</f>
        <v>#VALUE!</v>
      </c>
      <c r="H2287" s="102">
        <f>EUR3M!AY2286</f>
        <v>1.3452824810968106E-2</v>
      </c>
      <c r="I2287" s="220" t="e">
        <f t="shared" si="141"/>
        <v>#VALUE!</v>
      </c>
      <c r="J2287" s="102" t="e">
        <f>EUR6M!AX2286</f>
        <v>#VALUE!</v>
      </c>
      <c r="K2287" s="102">
        <f>EUR6M!AY2286</f>
        <v>1.3611329273832504E-2</v>
      </c>
      <c r="L2287" s="220" t="e">
        <f t="shared" si="142"/>
        <v>#VALUE!</v>
      </c>
      <c r="M2287" s="102" t="e">
        <f>EUR1Y!AX2286</f>
        <v>#VALUE!</v>
      </c>
      <c r="N2287" s="102">
        <f>EUR1Y!AY2286</f>
        <v>1.3799971444154966E-2</v>
      </c>
      <c r="O2287" s="220" t="e">
        <f t="shared" si="143"/>
        <v>#VALUE!</v>
      </c>
    </row>
    <row r="2288" spans="1:15" x14ac:dyDescent="0.2">
      <c r="A2288" s="57" t="s">
        <v>44</v>
      </c>
      <c r="B2288" s="219">
        <f>_xll.qlInterestRateIndexFixingDate(IborIndex&amp;"6M",C2288,Trigger)</f>
        <v>55327</v>
      </c>
      <c r="C2288" s="219">
        <f>_xll.qlCalendarAdvance(Calendar,C2287,A2288,"f",,Trigger)</f>
        <v>55331</v>
      </c>
      <c r="D2288" s="102" t="e">
        <f>EUR1M!AP2287</f>
        <v>#VALUE!</v>
      </c>
      <c r="E2288" s="102">
        <f>EUR1M!AQ2287</f>
        <v>1.3138242139256184E-2</v>
      </c>
      <c r="F2288" s="220" t="e">
        <f t="shared" si="140"/>
        <v>#VALUE!</v>
      </c>
      <c r="G2288" s="102" t="e">
        <f>EUR3M!AX2287</f>
        <v>#VALUE!</v>
      </c>
      <c r="H2288" s="102">
        <f>EUR3M!AY2287</f>
        <v>1.3447561984789774E-2</v>
      </c>
      <c r="I2288" s="220" t="e">
        <f t="shared" si="141"/>
        <v>#VALUE!</v>
      </c>
      <c r="J2288" s="102" t="e">
        <f>EUR6M!AX2287</f>
        <v>#VALUE!</v>
      </c>
      <c r="K2288" s="102">
        <f>EUR6M!AY2287</f>
        <v>1.3607976687971117E-2</v>
      </c>
      <c r="L2288" s="220" t="e">
        <f t="shared" si="142"/>
        <v>#VALUE!</v>
      </c>
      <c r="M2288" s="102" t="e">
        <f>EUR1Y!AX2287</f>
        <v>#VALUE!</v>
      </c>
      <c r="N2288" s="102">
        <f>EUR1Y!AY2287</f>
        <v>1.3795120360867746E-2</v>
      </c>
      <c r="O2288" s="220" t="e">
        <f t="shared" si="143"/>
        <v>#VALUE!</v>
      </c>
    </row>
    <row r="2289" spans="1:15" x14ac:dyDescent="0.2">
      <c r="A2289" s="57" t="s">
        <v>44</v>
      </c>
      <c r="B2289" s="219">
        <f>_xll.qlInterestRateIndexFixingDate(IborIndex&amp;"6M",C2289,Trigger)</f>
        <v>55334</v>
      </c>
      <c r="C2289" s="219">
        <f>_xll.qlCalendarAdvance(Calendar,C2288,A2289,"f",,Trigger)</f>
        <v>55338</v>
      </c>
      <c r="D2289" s="102" t="e">
        <f>EUR1M!AP2288</f>
        <v>#VALUE!</v>
      </c>
      <c r="E2289" s="102">
        <f>EUR1M!AQ2288</f>
        <v>1.3132479084797533E-2</v>
      </c>
      <c r="F2289" s="220" t="e">
        <f t="shared" si="140"/>
        <v>#VALUE!</v>
      </c>
      <c r="G2289" s="102" t="e">
        <f>EUR3M!AX2288</f>
        <v>#VALUE!</v>
      </c>
      <c r="H2289" s="102">
        <f>EUR3M!AY2288</f>
        <v>1.3442285133082009E-2</v>
      </c>
      <c r="I2289" s="220" t="e">
        <f t="shared" si="141"/>
        <v>#VALUE!</v>
      </c>
      <c r="J2289" s="102" t="e">
        <f>EUR6M!AX2288</f>
        <v>#VALUE!</v>
      </c>
      <c r="K2289" s="102">
        <f>EUR6M!AY2288</f>
        <v>1.3604615585268529E-2</v>
      </c>
      <c r="L2289" s="220" t="e">
        <f t="shared" si="142"/>
        <v>#VALUE!</v>
      </c>
      <c r="M2289" s="102" t="e">
        <f>EUR1Y!AX2288</f>
        <v>#VALUE!</v>
      </c>
      <c r="N2289" s="102">
        <f>EUR1Y!AY2288</f>
        <v>1.3789557730402991E-2</v>
      </c>
      <c r="O2289" s="220" t="e">
        <f t="shared" si="143"/>
        <v>#VALUE!</v>
      </c>
    </row>
    <row r="2290" spans="1:15" x14ac:dyDescent="0.2">
      <c r="A2290" s="57" t="s">
        <v>44</v>
      </c>
      <c r="B2290" s="219">
        <f>_xll.qlInterestRateIndexFixingDate(IborIndex&amp;"6M",C2290,Trigger)</f>
        <v>55341</v>
      </c>
      <c r="C2290" s="219">
        <f>_xll.qlCalendarAdvance(Calendar,C2289,A2290,"f",,Trigger)</f>
        <v>55345</v>
      </c>
      <c r="D2290" s="102" t="e">
        <f>EUR1M!AP2289</f>
        <v>#VALUE!</v>
      </c>
      <c r="E2290" s="102">
        <f>EUR1M!AQ2289</f>
        <v>1.3126697807890331E-2</v>
      </c>
      <c r="F2290" s="220" t="e">
        <f t="shared" si="140"/>
        <v>#VALUE!</v>
      </c>
      <c r="G2290" s="102" t="e">
        <f>EUR3M!AX2289</f>
        <v>#VALUE!</v>
      </c>
      <c r="H2290" s="102">
        <f>EUR3M!AY2289</f>
        <v>1.343699424420108E-2</v>
      </c>
      <c r="I2290" s="220" t="e">
        <f t="shared" si="141"/>
        <v>#VALUE!</v>
      </c>
      <c r="J2290" s="102" t="e">
        <f>EUR6M!AX2289</f>
        <v>#VALUE!</v>
      </c>
      <c r="K2290" s="102">
        <f>EUR6M!AY2289</f>
        <v>1.3601204964495628E-2</v>
      </c>
      <c r="L2290" s="220" t="e">
        <f t="shared" si="142"/>
        <v>#VALUE!</v>
      </c>
      <c r="M2290" s="102" t="e">
        <f>EUR1Y!AX2289</f>
        <v>#VALUE!</v>
      </c>
      <c r="N2290" s="102">
        <f>EUR1Y!AY2289</f>
        <v>1.3784332155726324E-2</v>
      </c>
      <c r="O2290" s="220" t="e">
        <f t="shared" si="143"/>
        <v>#VALUE!</v>
      </c>
    </row>
    <row r="2291" spans="1:15" x14ac:dyDescent="0.2">
      <c r="A2291" s="57" t="s">
        <v>44</v>
      </c>
      <c r="B2291" s="219">
        <f>_xll.qlInterestRateIndexFixingDate(IborIndex&amp;"6M",C2291,Trigger)</f>
        <v>55348</v>
      </c>
      <c r="C2291" s="219">
        <f>_xll.qlCalendarAdvance(Calendar,C2290,A2291,"f",,Trigger)</f>
        <v>55352</v>
      </c>
      <c r="D2291" s="102" t="e">
        <f>EUR1M!AP2290</f>
        <v>#VALUE!</v>
      </c>
      <c r="E2291" s="102">
        <f>EUR1M!AQ2290</f>
        <v>1.3120898290673866E-2</v>
      </c>
      <c r="F2291" s="220" t="e">
        <f t="shared" si="140"/>
        <v>#VALUE!</v>
      </c>
      <c r="G2291" s="102" t="e">
        <f>EUR3M!AX2290</f>
        <v>#VALUE!</v>
      </c>
      <c r="H2291" s="102">
        <f>EUR3M!AY2290</f>
        <v>1.3431689306498915E-2</v>
      </c>
      <c r="I2291" s="220" t="e">
        <f t="shared" si="141"/>
        <v>#VALUE!</v>
      </c>
      <c r="J2291" s="102" t="e">
        <f>EUR6M!AX2290</f>
        <v>#VALUE!</v>
      </c>
      <c r="K2291" s="102">
        <f>EUR6M!AY2290</f>
        <v>1.3597768254022006E-2</v>
      </c>
      <c r="L2291" s="220" t="e">
        <f t="shared" si="142"/>
        <v>#VALUE!</v>
      </c>
      <c r="M2291" s="102" t="e">
        <f>EUR1Y!AX2290</f>
        <v>#VALUE!</v>
      </c>
      <c r="N2291" s="102">
        <f>EUR1Y!AY2290</f>
        <v>1.3779094088458132E-2</v>
      </c>
      <c r="O2291" s="220" t="e">
        <f t="shared" si="143"/>
        <v>#VALUE!</v>
      </c>
    </row>
    <row r="2292" spans="1:15" x14ac:dyDescent="0.2">
      <c r="A2292" s="57" t="s">
        <v>44</v>
      </c>
      <c r="B2292" s="219">
        <f>_xll.qlInterestRateIndexFixingDate(IborIndex&amp;"6M",C2292,Trigger)</f>
        <v>55355</v>
      </c>
      <c r="C2292" s="219">
        <f>_xll.qlCalendarAdvance(Calendar,C2291,A2292,"f",,Trigger)</f>
        <v>55359</v>
      </c>
      <c r="D2292" s="102" t="e">
        <f>EUR1M!AP2291</f>
        <v>#VALUE!</v>
      </c>
      <c r="E2292" s="102">
        <f>EUR1M!AQ2291</f>
        <v>1.3115080515289923E-2</v>
      </c>
      <c r="F2292" s="220" t="e">
        <f t="shared" si="140"/>
        <v>#VALUE!</v>
      </c>
      <c r="G2292" s="102" t="e">
        <f>EUR3M!AX2291</f>
        <v>#VALUE!</v>
      </c>
      <c r="H2292" s="102">
        <f>EUR3M!AY2291</f>
        <v>1.3426370308330915E-2</v>
      </c>
      <c r="I2292" s="220" t="e">
        <f t="shared" si="141"/>
        <v>#VALUE!</v>
      </c>
      <c r="J2292" s="102" t="e">
        <f>EUR6M!AX2291</f>
        <v>#VALUE!</v>
      </c>
      <c r="K2292" s="102">
        <f>EUR6M!AY2291</f>
        <v>1.3594305410230078E-2</v>
      </c>
      <c r="L2292" s="220" t="e">
        <f t="shared" si="142"/>
        <v>#VALUE!</v>
      </c>
      <c r="M2292" s="102" t="e">
        <f>EUR1Y!AX2291</f>
        <v>#VALUE!</v>
      </c>
      <c r="N2292" s="102">
        <f>EUR1Y!AY2291</f>
        <v>1.3773843518056411E-2</v>
      </c>
      <c r="O2292" s="220" t="e">
        <f t="shared" si="143"/>
        <v>#VALUE!</v>
      </c>
    </row>
    <row r="2293" spans="1:15" x14ac:dyDescent="0.2">
      <c r="A2293" s="57" t="s">
        <v>44</v>
      </c>
      <c r="B2293" s="219">
        <f>_xll.qlInterestRateIndexFixingDate(IborIndex&amp;"6M",C2293,Trigger)</f>
        <v>55362</v>
      </c>
      <c r="C2293" s="219">
        <f>_xll.qlCalendarAdvance(Calendar,C2292,A2293,"f",,Trigger)</f>
        <v>55366</v>
      </c>
      <c r="D2293" s="102" t="e">
        <f>EUR1M!AP2292</f>
        <v>#VALUE!</v>
      </c>
      <c r="E2293" s="102">
        <f>EUR1M!AQ2292</f>
        <v>1.3109244463895275E-2</v>
      </c>
      <c r="F2293" s="220" t="e">
        <f t="shared" si="140"/>
        <v>#VALUE!</v>
      </c>
      <c r="G2293" s="102" t="e">
        <f>EUR3M!AX2292</f>
        <v>#VALUE!</v>
      </c>
      <c r="H2293" s="102">
        <f>EUR3M!AY2292</f>
        <v>1.3421037238052481E-2</v>
      </c>
      <c r="I2293" s="220" t="e">
        <f t="shared" si="141"/>
        <v>#VALUE!</v>
      </c>
      <c r="J2293" s="102" t="e">
        <f>EUR6M!AX2292</f>
        <v>#VALUE!</v>
      </c>
      <c r="K2293" s="102">
        <f>EUR6M!AY2292</f>
        <v>1.3590816389503982E-2</v>
      </c>
      <c r="L2293" s="220" t="e">
        <f t="shared" si="142"/>
        <v>#VALUE!</v>
      </c>
      <c r="M2293" s="102" t="e">
        <f>EUR1Y!AX2292</f>
        <v>#VALUE!</v>
      </c>
      <c r="N2293" s="102">
        <f>EUR1Y!AY2292</f>
        <v>1.3768580433978508E-2</v>
      </c>
      <c r="O2293" s="220" t="e">
        <f t="shared" si="143"/>
        <v>#VALUE!</v>
      </c>
    </row>
    <row r="2294" spans="1:15" x14ac:dyDescent="0.2">
      <c r="A2294" s="57" t="s">
        <v>44</v>
      </c>
      <c r="B2294" s="219">
        <f>_xll.qlInterestRateIndexFixingDate(IborIndex&amp;"6M",C2294,Trigger)</f>
        <v>55369</v>
      </c>
      <c r="C2294" s="219">
        <f>_xll.qlCalendarAdvance(Calendar,C2293,A2294,"f",,Trigger)</f>
        <v>55373</v>
      </c>
      <c r="D2294" s="102" t="e">
        <f>EUR1M!AP2293</f>
        <v>#VALUE!</v>
      </c>
      <c r="E2294" s="102">
        <f>EUR1M!AQ2293</f>
        <v>1.3103390118626712E-2</v>
      </c>
      <c r="F2294" s="220" t="e">
        <f t="shared" si="140"/>
        <v>#VALUE!</v>
      </c>
      <c r="G2294" s="102" t="e">
        <f>EUR3M!AX2293</f>
        <v>#VALUE!</v>
      </c>
      <c r="H2294" s="102">
        <f>EUR3M!AY2293</f>
        <v>1.3415690084019015E-2</v>
      </c>
      <c r="I2294" s="220" t="e">
        <f t="shared" si="141"/>
        <v>#VALUE!</v>
      </c>
      <c r="J2294" s="102" t="e">
        <f>EUR6M!AX2293</f>
        <v>#VALUE!</v>
      </c>
      <c r="K2294" s="102">
        <f>EUR6M!AY2293</f>
        <v>1.3587301148228712E-2</v>
      </c>
      <c r="L2294" s="220" t="e">
        <f t="shared" si="142"/>
        <v>#VALUE!</v>
      </c>
      <c r="M2294" s="102" t="e">
        <f>EUR1Y!AX2293</f>
        <v>#VALUE!</v>
      </c>
      <c r="N2294" s="102">
        <f>EUR1Y!AY2293</f>
        <v>1.376330482568394E-2</v>
      </c>
      <c r="O2294" s="220" t="e">
        <f t="shared" si="143"/>
        <v>#VALUE!</v>
      </c>
    </row>
    <row r="2295" spans="1:15" x14ac:dyDescent="0.2">
      <c r="A2295" s="57" t="s">
        <v>44</v>
      </c>
      <c r="B2295" s="219">
        <f>_xll.qlInterestRateIndexFixingDate(IborIndex&amp;"6M",C2295,Trigger)</f>
        <v>55376</v>
      </c>
      <c r="C2295" s="219">
        <f>_xll.qlCalendarAdvance(Calendar,C2294,A2295,"f",,Trigger)</f>
        <v>55380</v>
      </c>
      <c r="D2295" s="102" t="e">
        <f>EUR1M!AP2294</f>
        <v>#VALUE!</v>
      </c>
      <c r="E2295" s="102">
        <f>EUR1M!AQ2294</f>
        <v>1.3097517461631014E-2</v>
      </c>
      <c r="F2295" s="220" t="e">
        <f t="shared" si="140"/>
        <v>#VALUE!</v>
      </c>
      <c r="G2295" s="102" t="e">
        <f>EUR3M!AX2294</f>
        <v>#VALUE!</v>
      </c>
      <c r="H2295" s="102">
        <f>EUR3M!AY2294</f>
        <v>1.341032883458505E-2</v>
      </c>
      <c r="I2295" s="220" t="e">
        <f t="shared" si="141"/>
        <v>#VALUE!</v>
      </c>
      <c r="J2295" s="102" t="e">
        <f>EUR6M!AX2294</f>
        <v>#VALUE!</v>
      </c>
      <c r="K2295" s="102">
        <f>EUR6M!AY2294</f>
        <v>1.3583759642790126E-2</v>
      </c>
      <c r="L2295" s="220" t="e">
        <f t="shared" si="142"/>
        <v>#VALUE!</v>
      </c>
      <c r="M2295" s="102" t="e">
        <f>EUR1Y!AX2294</f>
        <v>#VALUE!</v>
      </c>
      <c r="N2295" s="102">
        <f>EUR1Y!AY2294</f>
        <v>1.3758016682632011E-2</v>
      </c>
      <c r="O2295" s="220" t="e">
        <f t="shared" si="143"/>
        <v>#VALUE!</v>
      </c>
    </row>
    <row r="2296" spans="1:15" x14ac:dyDescent="0.2">
      <c r="A2296" s="57" t="s">
        <v>44</v>
      </c>
      <c r="B2296" s="219">
        <f>_xll.qlInterestRateIndexFixingDate(IborIndex&amp;"6M",C2296,Trigger)</f>
        <v>55383</v>
      </c>
      <c r="C2296" s="219">
        <f>_xll.qlCalendarAdvance(Calendar,C2295,A2296,"f",,Trigger)</f>
        <v>55387</v>
      </c>
      <c r="D2296" s="102" t="e">
        <f>EUR1M!AP2295</f>
        <v>#VALUE!</v>
      </c>
      <c r="E2296" s="102">
        <f>EUR1M!AQ2295</f>
        <v>1.3091626475054963E-2</v>
      </c>
      <c r="F2296" s="220" t="e">
        <f t="shared" si="140"/>
        <v>#VALUE!</v>
      </c>
      <c r="G2296" s="102" t="e">
        <f>EUR3M!AX2295</f>
        <v>#VALUE!</v>
      </c>
      <c r="H2296" s="102">
        <f>EUR3M!AY2295</f>
        <v>1.3404953478105988E-2</v>
      </c>
      <c r="I2296" s="220" t="e">
        <f t="shared" si="141"/>
        <v>#VALUE!</v>
      </c>
      <c r="J2296" s="102" t="e">
        <f>EUR6M!AX2295</f>
        <v>#VALUE!</v>
      </c>
      <c r="K2296" s="102">
        <f>EUR6M!AY2295</f>
        <v>1.3580191829577516E-2</v>
      </c>
      <c r="L2296" s="220" t="e">
        <f t="shared" si="142"/>
        <v>#VALUE!</v>
      </c>
      <c r="M2296" s="102" t="e">
        <f>EUR1Y!AX2295</f>
        <v>#VALUE!</v>
      </c>
      <c r="N2296" s="102">
        <f>EUR1Y!AY2295</f>
        <v>1.3752715994283323E-2</v>
      </c>
      <c r="O2296" s="220" t="e">
        <f t="shared" si="143"/>
        <v>#VALUE!</v>
      </c>
    </row>
    <row r="2297" spans="1:15" x14ac:dyDescent="0.2">
      <c r="A2297" s="57" t="s">
        <v>44</v>
      </c>
      <c r="B2297" s="219">
        <f>_xll.qlInterestRateIndexFixingDate(IborIndex&amp;"6M",C2297,Trigger)</f>
        <v>55390</v>
      </c>
      <c r="C2297" s="219">
        <f>_xll.qlCalendarAdvance(Calendar,C2296,A2297,"f",,Trigger)</f>
        <v>55394</v>
      </c>
      <c r="D2297" s="102" t="e">
        <f>EUR1M!AP2296</f>
        <v>#VALUE!</v>
      </c>
      <c r="E2297" s="102">
        <f>EUR1M!AQ2296</f>
        <v>1.3086274510704902E-2</v>
      </c>
      <c r="F2297" s="220" t="e">
        <f t="shared" si="140"/>
        <v>#VALUE!</v>
      </c>
      <c r="G2297" s="102" t="e">
        <f>EUR3M!AX2296</f>
        <v>#VALUE!</v>
      </c>
      <c r="H2297" s="102">
        <f>EUR3M!AY2296</f>
        <v>1.3399564002939837E-2</v>
      </c>
      <c r="I2297" s="220" t="e">
        <f t="shared" si="141"/>
        <v>#VALUE!</v>
      </c>
      <c r="J2297" s="102" t="e">
        <f>EUR6M!AX2296</f>
        <v>#VALUE!</v>
      </c>
      <c r="K2297" s="102">
        <f>EUR6M!AY2296</f>
        <v>1.3576638547209228E-2</v>
      </c>
      <c r="L2297" s="220" t="e">
        <f t="shared" si="142"/>
        <v>#VALUE!</v>
      </c>
      <c r="M2297" s="102" t="e">
        <f>EUR1Y!AX2296</f>
        <v>#VALUE!</v>
      </c>
      <c r="N2297" s="102">
        <f>EUR1Y!AY2296</f>
        <v>1.3747782004448955E-2</v>
      </c>
      <c r="O2297" s="220" t="e">
        <f t="shared" si="143"/>
        <v>#VALUE!</v>
      </c>
    </row>
    <row r="2298" spans="1:15" x14ac:dyDescent="0.2">
      <c r="A2298" s="57" t="s">
        <v>44</v>
      </c>
      <c r="B2298" s="219">
        <f>_xll.qlInterestRateIndexFixingDate(IborIndex&amp;"6M",C2298,Trigger)</f>
        <v>55397</v>
      </c>
      <c r="C2298" s="219">
        <f>_xll.qlCalendarAdvance(Calendar,C2297,A2298,"f",,Trigger)</f>
        <v>55401</v>
      </c>
      <c r="D2298" s="102" t="e">
        <f>EUR1M!AP2297</f>
        <v>#VALUE!</v>
      </c>
      <c r="E2298" s="102">
        <f>EUR1M!AQ2297</f>
        <v>1.3079789441751422E-2</v>
      </c>
      <c r="F2298" s="220" t="e">
        <f t="shared" si="140"/>
        <v>#VALUE!</v>
      </c>
      <c r="G2298" s="102" t="e">
        <f>EUR3M!AX2297</f>
        <v>#VALUE!</v>
      </c>
      <c r="H2298" s="102">
        <f>EUR3M!AY2297</f>
        <v>1.3394300140699795E-2</v>
      </c>
      <c r="I2298" s="220" t="e">
        <f t="shared" si="141"/>
        <v>#VALUE!</v>
      </c>
      <c r="J2298" s="102" t="e">
        <f>EUR6M!AX2297</f>
        <v>#VALUE!</v>
      </c>
      <c r="K2298" s="102">
        <f>EUR6M!AY2297</f>
        <v>1.3573026131245943E-2</v>
      </c>
      <c r="L2298" s="220" t="e">
        <f t="shared" si="142"/>
        <v>#VALUE!</v>
      </c>
      <c r="M2298" s="102" t="e">
        <f>EUR1Y!AX2297</f>
        <v>#VALUE!</v>
      </c>
      <c r="N2298" s="102">
        <f>EUR1Y!AY2297</f>
        <v>1.374207693953983E-2</v>
      </c>
      <c r="O2298" s="220" t="e">
        <f t="shared" si="143"/>
        <v>#VALUE!</v>
      </c>
    </row>
    <row r="2299" spans="1:15" x14ac:dyDescent="0.2">
      <c r="A2299" s="57" t="s">
        <v>44</v>
      </c>
      <c r="B2299" s="219">
        <f>_xll.qlInterestRateIndexFixingDate(IborIndex&amp;"6M",C2299,Trigger)</f>
        <v>55404</v>
      </c>
      <c r="C2299" s="219">
        <f>_xll.qlCalendarAdvance(Calendar,C2298,A2299,"f",,Trigger)</f>
        <v>55408</v>
      </c>
      <c r="D2299" s="102" t="e">
        <f>EUR1M!AP2298</f>
        <v>#VALUE!</v>
      </c>
      <c r="E2299" s="102">
        <f>EUR1M!AQ2298</f>
        <v>1.307384335931E-2</v>
      </c>
      <c r="F2299" s="220" t="e">
        <f t="shared" si="140"/>
        <v>#VALUE!</v>
      </c>
      <c r="G2299" s="102" t="e">
        <f>EUR3M!AX2298</f>
        <v>#VALUE!</v>
      </c>
      <c r="H2299" s="102">
        <f>EUR3M!AY2298</f>
        <v>1.3388883606719772E-2</v>
      </c>
      <c r="I2299" s="220" t="e">
        <f t="shared" si="141"/>
        <v>#VALUE!</v>
      </c>
      <c r="J2299" s="102" t="e">
        <f>EUR6M!AX2298</f>
        <v>#VALUE!</v>
      </c>
      <c r="K2299" s="102">
        <f>EUR6M!AY2298</f>
        <v>1.356938729296382E-2</v>
      </c>
      <c r="L2299" s="220" t="e">
        <f t="shared" si="142"/>
        <v>#VALUE!</v>
      </c>
      <c r="M2299" s="102" t="e">
        <f>EUR1Y!AX2298</f>
        <v>#VALUE!</v>
      </c>
      <c r="N2299" s="102">
        <f>EUR1Y!AY2298</f>
        <v>1.3736738552069276E-2</v>
      </c>
      <c r="O2299" s="220" t="e">
        <f t="shared" si="143"/>
        <v>#VALUE!</v>
      </c>
    </row>
    <row r="2300" spans="1:15" x14ac:dyDescent="0.2">
      <c r="A2300" s="57" t="s">
        <v>44</v>
      </c>
      <c r="B2300" s="219">
        <f>_xll.qlInterestRateIndexFixingDate(IborIndex&amp;"6M",C2300,Trigger)</f>
        <v>55411</v>
      </c>
      <c r="C2300" s="219">
        <f>_xll.qlCalendarAdvance(Calendar,C2299,A2300,"f",,Trigger)</f>
        <v>55415</v>
      </c>
      <c r="D2300" s="102" t="e">
        <f>EUR1M!AP2299</f>
        <v>#VALUE!</v>
      </c>
      <c r="E2300" s="102">
        <f>EUR1M!AQ2299</f>
        <v>1.3067878875877847E-2</v>
      </c>
      <c r="F2300" s="220" t="e">
        <f t="shared" si="140"/>
        <v>#VALUE!</v>
      </c>
      <c r="G2300" s="102" t="e">
        <f>EUR3M!AX2299</f>
        <v>#VALUE!</v>
      </c>
      <c r="H2300" s="102">
        <f>EUR3M!AY2299</f>
        <v>1.3383452920394522E-2</v>
      </c>
      <c r="I2300" s="220" t="e">
        <f t="shared" si="141"/>
        <v>#VALUE!</v>
      </c>
      <c r="J2300" s="102" t="e">
        <f>EUR6M!AX2299</f>
        <v>#VALUE!</v>
      </c>
      <c r="K2300" s="102">
        <f>EUR6M!AY2299</f>
        <v>1.3565721988760814E-2</v>
      </c>
      <c r="L2300" s="220" t="e">
        <f t="shared" si="142"/>
        <v>#VALUE!</v>
      </c>
      <c r="M2300" s="102" t="e">
        <f>EUR1Y!AX2299</f>
        <v>#VALUE!</v>
      </c>
      <c r="N2300" s="102">
        <f>EUR1Y!AY2299</f>
        <v>1.3731387577150462E-2</v>
      </c>
      <c r="O2300" s="220" t="e">
        <f t="shared" si="143"/>
        <v>#VALUE!</v>
      </c>
    </row>
    <row r="2301" spans="1:15" x14ac:dyDescent="0.2">
      <c r="A2301" s="57" t="s">
        <v>44</v>
      </c>
      <c r="B2301" s="219">
        <f>_xll.qlInterestRateIndexFixingDate(IborIndex&amp;"6M",C2301,Trigger)</f>
        <v>55418</v>
      </c>
      <c r="C2301" s="219">
        <f>_xll.qlCalendarAdvance(Calendar,C2300,A2301,"f",,Trigger)</f>
        <v>55422</v>
      </c>
      <c r="D2301" s="102" t="e">
        <f>EUR1M!AP2300</f>
        <v>#VALUE!</v>
      </c>
      <c r="E2301" s="102">
        <f>EUR1M!AQ2300</f>
        <v>1.3061895973596749E-2</v>
      </c>
      <c r="F2301" s="220" t="e">
        <f t="shared" si="140"/>
        <v>#VALUE!</v>
      </c>
      <c r="G2301" s="102" t="e">
        <f>EUR3M!AX2300</f>
        <v>#VALUE!</v>
      </c>
      <c r="H2301" s="102">
        <f>EUR3M!AY2300</f>
        <v>1.3377864682499343E-2</v>
      </c>
      <c r="I2301" s="220" t="e">
        <f t="shared" si="141"/>
        <v>#VALUE!</v>
      </c>
      <c r="J2301" s="102" t="e">
        <f>EUR6M!AX2300</f>
        <v>#VALUE!</v>
      </c>
      <c r="K2301" s="102">
        <f>EUR6M!AY2300</f>
        <v>1.3562030175033123E-2</v>
      </c>
      <c r="L2301" s="220" t="e">
        <f t="shared" si="142"/>
        <v>#VALUE!</v>
      </c>
      <c r="M2301" s="102" t="e">
        <f>EUR1Y!AX2300</f>
        <v>#VALUE!</v>
      </c>
      <c r="N2301" s="102">
        <f>EUR1Y!AY2300</f>
        <v>1.372602400424682E-2</v>
      </c>
      <c r="O2301" s="220" t="e">
        <f t="shared" si="143"/>
        <v>#VALUE!</v>
      </c>
    </row>
    <row r="2302" spans="1:15" x14ac:dyDescent="0.2">
      <c r="A2302" s="57" t="s">
        <v>44</v>
      </c>
      <c r="B2302" s="219">
        <f>_xll.qlInterestRateIndexFixingDate(IborIndex&amp;"6M",C2302,Trigger)</f>
        <v>55425</v>
      </c>
      <c r="C2302" s="219">
        <f>_xll.qlCalendarAdvance(Calendar,C2301,A2302,"f",,Trigger)</f>
        <v>55429</v>
      </c>
      <c r="D2302" s="102" t="e">
        <f>EUR1M!AP2301</f>
        <v>#VALUE!</v>
      </c>
      <c r="E2302" s="102">
        <f>EUR1M!AQ2301</f>
        <v>1.3055894634610987E-2</v>
      </c>
      <c r="F2302" s="220" t="e">
        <f t="shared" si="140"/>
        <v>#VALUE!</v>
      </c>
      <c r="G2302" s="102" t="e">
        <f>EUR3M!AX2301</f>
        <v>#VALUE!</v>
      </c>
      <c r="H2302" s="102">
        <f>EUR3M!AY2301</f>
        <v>1.3372404439232247E-2</v>
      </c>
      <c r="I2302" s="220" t="e">
        <f t="shared" si="141"/>
        <v>#VALUE!</v>
      </c>
      <c r="J2302" s="102" t="e">
        <f>EUR6M!AX2301</f>
        <v>#VALUE!</v>
      </c>
      <c r="K2302" s="102">
        <f>EUR6M!AY2301</f>
        <v>1.3558291663184679E-2</v>
      </c>
      <c r="L2302" s="220" t="e">
        <f t="shared" si="142"/>
        <v>#VALUE!</v>
      </c>
      <c r="M2302" s="102" t="e">
        <f>EUR1Y!AX2301</f>
        <v>#VALUE!</v>
      </c>
      <c r="N2302" s="102">
        <f>EUR1Y!AY2301</f>
        <v>1.3720647822822863E-2</v>
      </c>
      <c r="O2302" s="220" t="e">
        <f t="shared" si="143"/>
        <v>#VALUE!</v>
      </c>
    </row>
    <row r="2303" spans="1:15" x14ac:dyDescent="0.2">
      <c r="A2303" s="57" t="s">
        <v>44</v>
      </c>
      <c r="B2303" s="219">
        <f>_xll.qlInterestRateIndexFixingDate(IborIndex&amp;"6M",C2303,Trigger)</f>
        <v>55432</v>
      </c>
      <c r="C2303" s="219">
        <f>_xll.qlCalendarAdvance(Calendar,C2302,A2303,"f",,Trigger)</f>
        <v>55436</v>
      </c>
      <c r="D2303" s="102" t="e">
        <f>EUR1M!AP2302</f>
        <v>#VALUE!</v>
      </c>
      <c r="E2303" s="102">
        <f>EUR1M!AQ2302</f>
        <v>1.3049874841064846E-2</v>
      </c>
      <c r="F2303" s="220" t="e">
        <f t="shared" si="140"/>
        <v>#VALUE!</v>
      </c>
      <c r="G2303" s="102" t="e">
        <f>EUR3M!AX2302</f>
        <v>#VALUE!</v>
      </c>
      <c r="H2303" s="102">
        <f>EUR3M!AY2302</f>
        <v>1.3366930007412211E-2</v>
      </c>
      <c r="I2303" s="220" t="e">
        <f t="shared" si="141"/>
        <v>#VALUE!</v>
      </c>
      <c r="J2303" s="102" t="e">
        <f>EUR6M!AX2302</f>
        <v>#VALUE!</v>
      </c>
      <c r="K2303" s="102">
        <f>EUR6M!AY2302</f>
        <v>1.3554544643997947E-2</v>
      </c>
      <c r="L2303" s="220" t="e">
        <f t="shared" si="142"/>
        <v>#VALUE!</v>
      </c>
      <c r="M2303" s="102" t="e">
        <f>EUR1Y!AX2302</f>
        <v>#VALUE!</v>
      </c>
      <c r="N2303" s="102">
        <f>EUR1Y!AY2302</f>
        <v>1.371525902234441E-2</v>
      </c>
      <c r="O2303" s="220" t="e">
        <f t="shared" si="143"/>
        <v>#VALUE!</v>
      </c>
    </row>
    <row r="2304" spans="1:15" x14ac:dyDescent="0.2">
      <c r="A2304" s="57" t="s">
        <v>44</v>
      </c>
      <c r="B2304" s="219">
        <f>_xll.qlInterestRateIndexFixingDate(IborIndex&amp;"6M",C2304,Trigger)</f>
        <v>55439</v>
      </c>
      <c r="C2304" s="219">
        <f>_xll.qlCalendarAdvance(Calendar,C2303,A2304,"f",,Trigger)</f>
        <v>55443</v>
      </c>
      <c r="D2304" s="102" t="e">
        <f>EUR1M!AP2303</f>
        <v>#VALUE!</v>
      </c>
      <c r="E2304" s="102">
        <f>EUR1M!AQ2303</f>
        <v>1.3043836575117596E-2</v>
      </c>
      <c r="F2304" s="220" t="e">
        <f t="shared" si="140"/>
        <v>#VALUE!</v>
      </c>
      <c r="G2304" s="102" t="e">
        <f>EUR3M!AX2303</f>
        <v>#VALUE!</v>
      </c>
      <c r="H2304" s="102">
        <f>EUR3M!AY2303</f>
        <v>1.3361441375402454E-2</v>
      </c>
      <c r="I2304" s="220" t="e">
        <f t="shared" si="141"/>
        <v>#VALUE!</v>
      </c>
      <c r="J2304" s="102" t="e">
        <f>EUR6M!AX2303</f>
        <v>#VALUE!</v>
      </c>
      <c r="K2304" s="102">
        <f>EUR6M!AY2303</f>
        <v>1.3550671958144918E-2</v>
      </c>
      <c r="L2304" s="220" t="e">
        <f t="shared" si="142"/>
        <v>#VALUE!</v>
      </c>
      <c r="M2304" s="102" t="e">
        <f>EUR1Y!AX2303</f>
        <v>#VALUE!</v>
      </c>
      <c r="N2304" s="102">
        <f>EUR1Y!AY2303</f>
        <v>1.3709857592276841E-2</v>
      </c>
      <c r="O2304" s="220" t="e">
        <f t="shared" si="143"/>
        <v>#VALUE!</v>
      </c>
    </row>
    <row r="2305" spans="1:15" x14ac:dyDescent="0.2">
      <c r="A2305" s="57" t="s">
        <v>44</v>
      </c>
      <c r="B2305" s="219">
        <f>_xll.qlInterestRateIndexFixingDate(IborIndex&amp;"6M",C2305,Trigger)</f>
        <v>55446</v>
      </c>
      <c r="C2305" s="219">
        <f>_xll.qlCalendarAdvance(Calendar,C2304,A2305,"f",,Trigger)</f>
        <v>55450</v>
      </c>
      <c r="D2305" s="102" t="e">
        <f>EUR1M!AP2304</f>
        <v>#VALUE!</v>
      </c>
      <c r="E2305" s="102">
        <f>EUR1M!AQ2304</f>
        <v>1.3037779818908524E-2</v>
      </c>
      <c r="F2305" s="220" t="e">
        <f t="shared" si="140"/>
        <v>#VALUE!</v>
      </c>
      <c r="G2305" s="102" t="e">
        <f>EUR3M!AX2304</f>
        <v>#VALUE!</v>
      </c>
      <c r="H2305" s="102">
        <f>EUR3M!AY2304</f>
        <v>1.3355938531556642E-2</v>
      </c>
      <c r="I2305" s="220" t="e">
        <f t="shared" si="141"/>
        <v>#VALUE!</v>
      </c>
      <c r="J2305" s="102" t="e">
        <f>EUR6M!AX2304</f>
        <v>#VALUE!</v>
      </c>
      <c r="K2305" s="102">
        <f>EUR6M!AY2304</f>
        <v>1.354697062883776E-2</v>
      </c>
      <c r="L2305" s="220" t="e">
        <f t="shared" si="142"/>
        <v>#VALUE!</v>
      </c>
      <c r="M2305" s="102" t="e">
        <f>EUR1Y!AX2304</f>
        <v>#VALUE!</v>
      </c>
      <c r="N2305" s="102">
        <f>EUR1Y!AY2304</f>
        <v>1.3704443522087498E-2</v>
      </c>
      <c r="O2305" s="220" t="e">
        <f t="shared" si="143"/>
        <v>#VALUE!</v>
      </c>
    </row>
    <row r="2306" spans="1:15" x14ac:dyDescent="0.2">
      <c r="A2306" s="57" t="s">
        <v>44</v>
      </c>
      <c r="B2306" s="219">
        <f>_xll.qlInterestRateIndexFixingDate(IborIndex&amp;"6M",C2306,Trigger)</f>
        <v>55453</v>
      </c>
      <c r="C2306" s="219">
        <f>_xll.qlCalendarAdvance(Calendar,C2305,A2306,"f",,Trigger)</f>
        <v>55457</v>
      </c>
      <c r="D2306" s="102" t="e">
        <f>EUR1M!AP2305</f>
        <v>#VALUE!</v>
      </c>
      <c r="E2306" s="102">
        <f>EUR1M!AQ2305</f>
        <v>1.3031704554579415E-2</v>
      </c>
      <c r="F2306" s="220" t="e">
        <f t="shared" si="140"/>
        <v>#VALUE!</v>
      </c>
      <c r="G2306" s="102" t="e">
        <f>EUR3M!AX2305</f>
        <v>#VALUE!</v>
      </c>
      <c r="H2306" s="102">
        <f>EUR3M!AY2305</f>
        <v>1.3350421464233651E-2</v>
      </c>
      <c r="I2306" s="220" t="e">
        <f t="shared" si="141"/>
        <v>#VALUE!</v>
      </c>
      <c r="J2306" s="102" t="e">
        <f>EUR6M!AX2305</f>
        <v>#VALUE!</v>
      </c>
      <c r="K2306" s="102">
        <f>EUR6M!AY2305</f>
        <v>1.3543171937562173E-2</v>
      </c>
      <c r="L2306" s="220" t="e">
        <f t="shared" si="142"/>
        <v>#VALUE!</v>
      </c>
      <c r="M2306" s="102" t="e">
        <f>EUR1Y!AX2305</f>
        <v>#VALUE!</v>
      </c>
      <c r="N2306" s="102">
        <f>EUR1Y!AY2305</f>
        <v>1.3699016801243283E-2</v>
      </c>
      <c r="O2306" s="220" t="e">
        <f t="shared" si="143"/>
        <v>#VALUE!</v>
      </c>
    </row>
    <row r="2307" spans="1:15" x14ac:dyDescent="0.2">
      <c r="A2307" s="57" t="s">
        <v>44</v>
      </c>
      <c r="B2307" s="219">
        <f>_xll.qlInterestRateIndexFixingDate(IborIndex&amp;"6M",C2307,Trigger)</f>
        <v>55460</v>
      </c>
      <c r="C2307" s="219">
        <f>_xll.qlCalendarAdvance(Calendar,C2306,A2307,"f",,Trigger)</f>
        <v>55464</v>
      </c>
      <c r="D2307" s="102" t="e">
        <f>EUR1M!AP2306</f>
        <v>#VALUE!</v>
      </c>
      <c r="E2307" s="102">
        <f>EUR1M!AQ2306</f>
        <v>1.3025610764284545E-2</v>
      </c>
      <c r="F2307" s="220" t="e">
        <f t="shared" si="140"/>
        <v>#VALUE!</v>
      </c>
      <c r="G2307" s="102" t="e">
        <f>EUR3M!AX2306</f>
        <v>#VALUE!</v>
      </c>
      <c r="H2307" s="102">
        <f>EUR3M!AY2306</f>
        <v>1.3344890161790621E-2</v>
      </c>
      <c r="I2307" s="220" t="e">
        <f t="shared" si="141"/>
        <v>#VALUE!</v>
      </c>
      <c r="J2307" s="102" t="e">
        <f>EUR6M!AX2306</f>
        <v>#VALUE!</v>
      </c>
      <c r="K2307" s="102">
        <f>EUR6M!AY2306</f>
        <v>1.35393201511238E-2</v>
      </c>
      <c r="L2307" s="220" t="e">
        <f t="shared" si="142"/>
        <v>#VALUE!</v>
      </c>
      <c r="M2307" s="102" t="e">
        <f>EUR1Y!AX2306</f>
        <v>#VALUE!</v>
      </c>
      <c r="N2307" s="102">
        <f>EUR1Y!AY2306</f>
        <v>1.369357741921284E-2</v>
      </c>
      <c r="O2307" s="220" t="e">
        <f t="shared" si="143"/>
        <v>#VALUE!</v>
      </c>
    </row>
    <row r="2308" spans="1:15" x14ac:dyDescent="0.2">
      <c r="A2308" s="57" t="s">
        <v>44</v>
      </c>
      <c r="B2308" s="219">
        <f>_xll.qlInterestRateIndexFixingDate(IborIndex&amp;"6M",C2308,Trigger)</f>
        <v>55467</v>
      </c>
      <c r="C2308" s="219">
        <f>_xll.qlCalendarAdvance(Calendar,C2307,A2308,"f",,Trigger)</f>
        <v>55471</v>
      </c>
      <c r="D2308" s="102" t="e">
        <f>EUR1M!AP2307</f>
        <v>#VALUE!</v>
      </c>
      <c r="E2308" s="102">
        <f>EUR1M!AQ2307</f>
        <v>1.3019498430170695E-2</v>
      </c>
      <c r="F2308" s="220" t="e">
        <f t="shared" ref="F2308:F2367" si="144">(D2308-E2308)*10000</f>
        <v>#VALUE!</v>
      </c>
      <c r="G2308" s="102" t="e">
        <f>EUR3M!AX2307</f>
        <v>#VALUE!</v>
      </c>
      <c r="H2308" s="102">
        <f>EUR3M!AY2307</f>
        <v>1.3339344612586429E-2</v>
      </c>
      <c r="I2308" s="220" t="e">
        <f t="shared" ref="I2308:I2367" si="145">(G2308-H2308)*10000</f>
        <v>#VALUE!</v>
      </c>
      <c r="J2308" s="102" t="e">
        <f>EUR6M!AX2307</f>
        <v>#VALUE!</v>
      </c>
      <c r="K2308" s="102">
        <f>EUR6M!AY2307</f>
        <v>1.3535441549985514E-2</v>
      </c>
      <c r="L2308" s="220" t="e">
        <f t="shared" ref="L2308:L2367" si="146">(J2308-K2308)*10000</f>
        <v>#VALUE!</v>
      </c>
      <c r="M2308" s="102" t="e">
        <f>EUR1Y!AX2307</f>
        <v>#VALUE!</v>
      </c>
      <c r="N2308" s="102">
        <f>EUR1Y!AY2307</f>
        <v>1.368812536546459E-2</v>
      </c>
      <c r="O2308" s="220" t="e">
        <f t="shared" ref="O2308:O2367" si="147">(M2308-N2308)*10000</f>
        <v>#VALUE!</v>
      </c>
    </row>
    <row r="2309" spans="1:15" x14ac:dyDescent="0.2">
      <c r="A2309" s="57" t="s">
        <v>44</v>
      </c>
      <c r="B2309" s="219">
        <f>_xll.qlInterestRateIndexFixingDate(IborIndex&amp;"6M",C2309,Trigger)</f>
        <v>55474</v>
      </c>
      <c r="C2309" s="219">
        <f>_xll.qlCalendarAdvance(Calendar,C2308,A2309,"f",,Trigger)</f>
        <v>55478</v>
      </c>
      <c r="D2309" s="102" t="e">
        <f>EUR1M!AP2308</f>
        <v>#VALUE!</v>
      </c>
      <c r="E2309" s="102">
        <f>EUR1M!AQ2308</f>
        <v>1.3012958266608506E-2</v>
      </c>
      <c r="F2309" s="220" t="e">
        <f t="shared" si="144"/>
        <v>#VALUE!</v>
      </c>
      <c r="G2309" s="102" t="e">
        <f>EUR3M!AX2308</f>
        <v>#VALUE!</v>
      </c>
      <c r="H2309" s="102">
        <f>EUR3M!AY2308</f>
        <v>1.3333784804980821E-2</v>
      </c>
      <c r="I2309" s="220" t="e">
        <f t="shared" si="145"/>
        <v>#VALUE!</v>
      </c>
      <c r="J2309" s="102" t="e">
        <f>EUR6M!AX2308</f>
        <v>#VALUE!</v>
      </c>
      <c r="K2309" s="102">
        <f>EUR6M!AY2308</f>
        <v>1.3531536090555815E-2</v>
      </c>
      <c r="L2309" s="220" t="e">
        <f t="shared" si="146"/>
        <v>#VALUE!</v>
      </c>
      <c r="M2309" s="102" t="e">
        <f>EUR1Y!AX2308</f>
        <v>#VALUE!</v>
      </c>
      <c r="N2309" s="102">
        <f>EUR1Y!AY2308</f>
        <v>1.3682660629468262E-2</v>
      </c>
      <c r="O2309" s="220" t="e">
        <f t="shared" si="147"/>
        <v>#VALUE!</v>
      </c>
    </row>
    <row r="2310" spans="1:15" x14ac:dyDescent="0.2">
      <c r="A2310" s="57" t="s">
        <v>44</v>
      </c>
      <c r="B2310" s="219">
        <f>_xll.qlInterestRateIndexFixingDate(IborIndex&amp;"6M",C2310,Trigger)</f>
        <v>55481</v>
      </c>
      <c r="C2310" s="219">
        <f>_xll.qlCalendarAdvance(Calendar,C2309,A2310,"f",,Trigger)</f>
        <v>55485</v>
      </c>
      <c r="D2310" s="102" t="e">
        <f>EUR1M!AP2309</f>
        <v>#VALUE!</v>
      </c>
      <c r="E2310" s="102">
        <f>EUR1M!AQ2309</f>
        <v>1.3007835467576551E-2</v>
      </c>
      <c r="F2310" s="220" t="e">
        <f t="shared" si="144"/>
        <v>#VALUE!</v>
      </c>
      <c r="G2310" s="102" t="e">
        <f>EUR3M!AX2309</f>
        <v>#VALUE!</v>
      </c>
      <c r="H2310" s="102">
        <f>EUR3M!AY2309</f>
        <v>1.3328210727330066E-2</v>
      </c>
      <c r="I2310" s="220" t="e">
        <f t="shared" si="145"/>
        <v>#VALUE!</v>
      </c>
      <c r="J2310" s="102" t="e">
        <f>EUR6M!AX2309</f>
        <v>#VALUE!</v>
      </c>
      <c r="K2310" s="102">
        <f>EUR6M!AY2309</f>
        <v>1.3527567025229966E-2</v>
      </c>
      <c r="L2310" s="220" t="e">
        <f t="shared" si="146"/>
        <v>#VALUE!</v>
      </c>
      <c r="M2310" s="102" t="e">
        <f>EUR1Y!AX2309</f>
        <v>#VALUE!</v>
      </c>
      <c r="N2310" s="102">
        <f>EUR1Y!AY2309</f>
        <v>1.3677605872799998E-2</v>
      </c>
      <c r="O2310" s="220" t="e">
        <f t="shared" si="147"/>
        <v>#VALUE!</v>
      </c>
    </row>
    <row r="2311" spans="1:15" x14ac:dyDescent="0.2">
      <c r="A2311" s="57" t="s">
        <v>44</v>
      </c>
      <c r="B2311" s="219">
        <f>_xll.qlInterestRateIndexFixingDate(IborIndex&amp;"6M",C2311,Trigger)</f>
        <v>55488</v>
      </c>
      <c r="C2311" s="219">
        <f>_xll.qlCalendarAdvance(Calendar,C2310,A2311,"f",,Trigger)</f>
        <v>55492</v>
      </c>
      <c r="D2311" s="102" t="e">
        <f>EUR1M!AP2310</f>
        <v>#VALUE!</v>
      </c>
      <c r="E2311" s="102">
        <f>EUR1M!AQ2310</f>
        <v>1.3001049986380575E-2</v>
      </c>
      <c r="F2311" s="220" t="e">
        <f t="shared" si="144"/>
        <v>#VALUE!</v>
      </c>
      <c r="G2311" s="102" t="e">
        <f>EUR3M!AX2310</f>
        <v>#VALUE!</v>
      </c>
      <c r="H2311" s="102">
        <f>EUR3M!AY2310</f>
        <v>1.3322777986164217E-2</v>
      </c>
      <c r="I2311" s="220" t="e">
        <f t="shared" si="145"/>
        <v>#VALUE!</v>
      </c>
      <c r="J2311" s="102" t="e">
        <f>EUR6M!AX2310</f>
        <v>#VALUE!</v>
      </c>
      <c r="K2311" s="102">
        <f>EUR6M!AY2310</f>
        <v>1.3523605630223406E-2</v>
      </c>
      <c r="L2311" s="220" t="e">
        <f t="shared" si="146"/>
        <v>#VALUE!</v>
      </c>
      <c r="M2311" s="102" t="e">
        <f>EUR1Y!AX2310</f>
        <v>#VALUE!</v>
      </c>
      <c r="N2311" s="102">
        <f>EUR1Y!AY2310</f>
        <v>1.3671693068613542E-2</v>
      </c>
      <c r="O2311" s="220" t="e">
        <f t="shared" si="147"/>
        <v>#VALUE!</v>
      </c>
    </row>
    <row r="2312" spans="1:15" x14ac:dyDescent="0.2">
      <c r="A2312" s="57" t="s">
        <v>44</v>
      </c>
      <c r="B2312" s="219">
        <f>_xll.qlInterestRateIndexFixingDate(IborIndex&amp;"6M",C2312,Trigger)</f>
        <v>55495</v>
      </c>
      <c r="C2312" s="219">
        <f>_xll.qlCalendarAdvance(Calendar,C2311,A2312,"f",,Trigger)</f>
        <v>55499</v>
      </c>
      <c r="D2312" s="102" t="e">
        <f>EUR1M!AP2311</f>
        <v>#VALUE!</v>
      </c>
      <c r="E2312" s="102">
        <f>EUR1M!AQ2311</f>
        <v>1.2994863298461112E-2</v>
      </c>
      <c r="F2312" s="220" t="e">
        <f t="shared" si="144"/>
        <v>#VALUE!</v>
      </c>
      <c r="G2312" s="102" t="e">
        <f>EUR3M!AX2311</f>
        <v>#VALUE!</v>
      </c>
      <c r="H2312" s="102">
        <f>EUR3M!AY2311</f>
        <v>1.3317176563566372E-2</v>
      </c>
      <c r="I2312" s="220" t="e">
        <f t="shared" si="145"/>
        <v>#VALUE!</v>
      </c>
      <c r="J2312" s="102" t="e">
        <f>EUR6M!AX2311</f>
        <v>#VALUE!</v>
      </c>
      <c r="K2312" s="102">
        <f>EUR6M!AY2311</f>
        <v>1.3519617242080378E-2</v>
      </c>
      <c r="L2312" s="220" t="e">
        <f t="shared" si="146"/>
        <v>#VALUE!</v>
      </c>
      <c r="M2312" s="102" t="e">
        <f>EUR1Y!AX2311</f>
        <v>#VALUE!</v>
      </c>
      <c r="N2312" s="102">
        <f>EUR1Y!AY2311</f>
        <v>1.3666190222698082E-2</v>
      </c>
      <c r="O2312" s="220" t="e">
        <f t="shared" si="147"/>
        <v>#VALUE!</v>
      </c>
    </row>
    <row r="2313" spans="1:15" x14ac:dyDescent="0.2">
      <c r="A2313" s="57" t="s">
        <v>44</v>
      </c>
      <c r="B2313" s="219">
        <f>_xll.qlInterestRateIndexFixingDate(IborIndex&amp;"6M",C2313,Trigger)</f>
        <v>55502</v>
      </c>
      <c r="C2313" s="219">
        <f>_xll.qlCalendarAdvance(Calendar,C2312,A2313,"f",,Trigger)</f>
        <v>55506</v>
      </c>
      <c r="D2313" s="102" t="e">
        <f>EUR1M!AP2312</f>
        <v>#VALUE!</v>
      </c>
      <c r="E2313" s="102">
        <f>EUR1M!AQ2312</f>
        <v>1.2988657977459073E-2</v>
      </c>
      <c r="F2313" s="220" t="e">
        <f t="shared" si="144"/>
        <v>#VALUE!</v>
      </c>
      <c r="G2313" s="102" t="e">
        <f>EUR3M!AX2312</f>
        <v>#VALUE!</v>
      </c>
      <c r="H2313" s="102">
        <f>EUR3M!AY2312</f>
        <v>1.331156083727184E-2</v>
      </c>
      <c r="I2313" s="220" t="e">
        <f t="shared" si="145"/>
        <v>#VALUE!</v>
      </c>
      <c r="J2313" s="102" t="e">
        <f>EUR6M!AX2312</f>
        <v>#VALUE!</v>
      </c>
      <c r="K2313" s="102">
        <f>EUR6M!AY2312</f>
        <v>1.3515601817216071E-2</v>
      </c>
      <c r="L2313" s="220" t="e">
        <f t="shared" si="146"/>
        <v>#VALUE!</v>
      </c>
      <c r="M2313" s="102" t="e">
        <f>EUR1Y!AX2312</f>
        <v>#VALUE!</v>
      </c>
      <c r="N2313" s="102">
        <f>EUR1Y!AY2312</f>
        <v>1.3660674652420187E-2</v>
      </c>
      <c r="O2313" s="220" t="e">
        <f t="shared" si="147"/>
        <v>#VALUE!</v>
      </c>
    </row>
    <row r="2314" spans="1:15" x14ac:dyDescent="0.2">
      <c r="A2314" s="57" t="s">
        <v>44</v>
      </c>
      <c r="B2314" s="219">
        <f>_xll.qlInterestRateIndexFixingDate(IborIndex&amp;"6M",C2314,Trigger)</f>
        <v>55508</v>
      </c>
      <c r="C2314" s="219">
        <f>_xll.qlCalendarAdvance(Calendar,C2313,A2314,"f",,Trigger)</f>
        <v>55514</v>
      </c>
      <c r="D2314" s="102" t="e">
        <f>EUR1M!AP2313</f>
        <v>#VALUE!</v>
      </c>
      <c r="E2314" s="102">
        <f>EUR1M!AQ2313</f>
        <v>1.2981330789701481E-2</v>
      </c>
      <c r="F2314" s="220" t="e">
        <f t="shared" si="144"/>
        <v>#VALUE!</v>
      </c>
      <c r="G2314" s="102" t="e">
        <f>EUR3M!AX2313</f>
        <v>#VALUE!</v>
      </c>
      <c r="H2314" s="102">
        <f>EUR3M!AY2313</f>
        <v>1.3305125334705827E-2</v>
      </c>
      <c r="I2314" s="220" t="e">
        <f t="shared" si="145"/>
        <v>#VALUE!</v>
      </c>
      <c r="J2314" s="102" t="e">
        <f>EUR6M!AX2313</f>
        <v>#VALUE!</v>
      </c>
      <c r="K2314" s="102">
        <f>EUR6M!AY2313</f>
        <v>1.3511024979935747E-2</v>
      </c>
      <c r="L2314" s="220" t="e">
        <f t="shared" si="146"/>
        <v>#VALUE!</v>
      </c>
      <c r="M2314" s="102" t="e">
        <f>EUR1Y!AX2313</f>
        <v>#VALUE!</v>
      </c>
      <c r="N2314" s="102">
        <f>EUR1Y!AY2313</f>
        <v>1.3654355549175606E-2</v>
      </c>
      <c r="O2314" s="220" t="e">
        <f t="shared" si="147"/>
        <v>#VALUE!</v>
      </c>
    </row>
    <row r="2315" spans="1:15" x14ac:dyDescent="0.2">
      <c r="A2315" s="57" t="s">
        <v>44</v>
      </c>
      <c r="B2315" s="219">
        <f>_xll.qlInterestRateIndexFixingDate(IborIndex&amp;"6M",C2315,Trigger)</f>
        <v>55516</v>
      </c>
      <c r="C2315" s="219">
        <f>_xll.qlCalendarAdvance(Calendar,C2314,A2315,"f",,Trigger)</f>
        <v>55521</v>
      </c>
      <c r="D2315" s="102" t="e">
        <f>EUR1M!AP2314</f>
        <v>#VALUE!</v>
      </c>
      <c r="E2315" s="102">
        <f>EUR1M!AQ2314</f>
        <v>1.2975511993853351E-2</v>
      </c>
      <c r="F2315" s="220" t="e">
        <f t="shared" si="144"/>
        <v>#VALUE!</v>
      </c>
      <c r="G2315" s="102" t="e">
        <f>EUR3M!AX2314</f>
        <v>#VALUE!</v>
      </c>
      <c r="H2315" s="102">
        <f>EUR3M!AY2314</f>
        <v>1.3299478918440289E-2</v>
      </c>
      <c r="I2315" s="220" t="e">
        <f t="shared" si="145"/>
        <v>#VALUE!</v>
      </c>
      <c r="J2315" s="102" t="e">
        <f>EUR6M!AX2314</f>
        <v>#VALUE!</v>
      </c>
      <c r="K2315" s="102">
        <f>EUR6M!AY2314</f>
        <v>1.3506953577611894E-2</v>
      </c>
      <c r="L2315" s="220" t="e">
        <f t="shared" si="146"/>
        <v>#VALUE!</v>
      </c>
      <c r="M2315" s="102" t="e">
        <f>EUR1Y!AX2314</f>
        <v>#VALUE!</v>
      </c>
      <c r="N2315" s="102">
        <f>EUR1Y!AY2314</f>
        <v>1.364895945844927E-2</v>
      </c>
      <c r="O2315" s="220" t="e">
        <f t="shared" si="147"/>
        <v>#VALUE!</v>
      </c>
    </row>
    <row r="2316" spans="1:15" x14ac:dyDescent="0.2">
      <c r="A2316" s="57" t="s">
        <v>44</v>
      </c>
      <c r="B2316" s="219">
        <f>_xll.qlInterestRateIndexFixingDate(IborIndex&amp;"6M",C2316,Trigger)</f>
        <v>55526</v>
      </c>
      <c r="C2316" s="219">
        <f>_xll.qlCalendarAdvance(Calendar,C2315,A2316,"f",,Trigger)</f>
        <v>55528</v>
      </c>
      <c r="D2316" s="102" t="e">
        <f>EUR1M!AP2315</f>
        <v>#VALUE!</v>
      </c>
      <c r="E2316" s="102">
        <f>EUR1M!AQ2315</f>
        <v>1.2969249557552208E-2</v>
      </c>
      <c r="F2316" s="220" t="e">
        <f t="shared" si="144"/>
        <v>#VALUE!</v>
      </c>
      <c r="G2316" s="102" t="e">
        <f>EUR3M!AX2315</f>
        <v>#VALUE!</v>
      </c>
      <c r="H2316" s="102">
        <f>EUR3M!AY2315</f>
        <v>1.3293818161897215E-2</v>
      </c>
      <c r="I2316" s="220" t="e">
        <f t="shared" si="145"/>
        <v>#VALUE!</v>
      </c>
      <c r="J2316" s="102" t="e">
        <f>EUR6M!AX2315</f>
        <v>#VALUE!</v>
      </c>
      <c r="K2316" s="102">
        <f>EUR6M!AY2315</f>
        <v>1.3502855005674233E-2</v>
      </c>
      <c r="L2316" s="220" t="e">
        <f t="shared" si="146"/>
        <v>#VALUE!</v>
      </c>
      <c r="M2316" s="102" t="e">
        <f>EUR1Y!AX2315</f>
        <v>#VALUE!</v>
      </c>
      <c r="N2316" s="102">
        <f>EUR1Y!AY2315</f>
        <v>1.3643404956154428E-2</v>
      </c>
      <c r="O2316" s="220" t="e">
        <f t="shared" si="147"/>
        <v>#VALUE!</v>
      </c>
    </row>
    <row r="2317" spans="1:15" x14ac:dyDescent="0.2">
      <c r="A2317" s="57" t="s">
        <v>44</v>
      </c>
      <c r="B2317" s="219">
        <f>_xll.qlInterestRateIndexFixingDate(IborIndex&amp;"6M",C2317,Trigger)</f>
        <v>55533</v>
      </c>
      <c r="C2317" s="219">
        <f>_xll.qlCalendarAdvance(Calendar,C2316,A2317,"f",,Trigger)</f>
        <v>55535</v>
      </c>
      <c r="D2317" s="102" t="e">
        <f>EUR1M!AP2316</f>
        <v>#VALUE!</v>
      </c>
      <c r="E2317" s="102">
        <f>EUR1M!AQ2316</f>
        <v>1.2962968416053674E-2</v>
      </c>
      <c r="F2317" s="220" t="e">
        <f t="shared" si="144"/>
        <v>#VALUE!</v>
      </c>
      <c r="G2317" s="102" t="e">
        <f>EUR3M!AX2316</f>
        <v>#VALUE!</v>
      </c>
      <c r="H2317" s="102">
        <f>EUR3M!AY2316</f>
        <v>1.3288143053433172E-2</v>
      </c>
      <c r="I2317" s="220" t="e">
        <f t="shared" si="145"/>
        <v>#VALUE!</v>
      </c>
      <c r="J2317" s="102" t="e">
        <f>EUR6M!AX2316</f>
        <v>#VALUE!</v>
      </c>
      <c r="K2317" s="102">
        <f>EUR6M!AY2316</f>
        <v>1.3498729220543551E-2</v>
      </c>
      <c r="L2317" s="220" t="e">
        <f t="shared" si="146"/>
        <v>#VALUE!</v>
      </c>
      <c r="M2317" s="102" t="e">
        <f>EUR1Y!AX2316</f>
        <v>#VALUE!</v>
      </c>
      <c r="N2317" s="102">
        <f>EUR1Y!AY2316</f>
        <v>1.3637837687038523E-2</v>
      </c>
      <c r="O2317" s="220" t="e">
        <f t="shared" si="147"/>
        <v>#VALUE!</v>
      </c>
    </row>
    <row r="2318" spans="1:15" x14ac:dyDescent="0.2">
      <c r="A2318" s="57" t="s">
        <v>44</v>
      </c>
      <c r="B2318" s="219">
        <f>_xll.qlInterestRateIndexFixingDate(IborIndex&amp;"6M",C2318,Trigger)</f>
        <v>55540</v>
      </c>
      <c r="C2318" s="219">
        <f>_xll.qlCalendarAdvance(Calendar,C2317,A2318,"f",,Trigger)</f>
        <v>55542</v>
      </c>
      <c r="D2318" s="102" t="e">
        <f>EUR1M!AP2317</f>
        <v>#VALUE!</v>
      </c>
      <c r="E2318" s="102">
        <f>EUR1M!AQ2317</f>
        <v>1.2956668551503644E-2</v>
      </c>
      <c r="F2318" s="220" t="e">
        <f t="shared" si="144"/>
        <v>#VALUE!</v>
      </c>
      <c r="G2318" s="102" t="e">
        <f>EUR3M!AX2317</f>
        <v>#VALUE!</v>
      </c>
      <c r="H2318" s="102">
        <f>EUR3M!AY2317</f>
        <v>1.3282453581412629E-2</v>
      </c>
      <c r="I2318" s="220" t="e">
        <f t="shared" si="145"/>
        <v>#VALUE!</v>
      </c>
      <c r="J2318" s="102" t="e">
        <f>EUR6M!AX2317</f>
        <v>#VALUE!</v>
      </c>
      <c r="K2318" s="102">
        <f>EUR6M!AY2317</f>
        <v>1.3494576178643284E-2</v>
      </c>
      <c r="L2318" s="220" t="e">
        <f t="shared" si="146"/>
        <v>#VALUE!</v>
      </c>
      <c r="M2318" s="102" t="e">
        <f>EUR1Y!AX2317</f>
        <v>#VALUE!</v>
      </c>
      <c r="N2318" s="102">
        <f>EUR1Y!AY2317</f>
        <v>1.3632257640577225E-2</v>
      </c>
      <c r="O2318" s="220" t="e">
        <f t="shared" si="147"/>
        <v>#VALUE!</v>
      </c>
    </row>
    <row r="2319" spans="1:15" x14ac:dyDescent="0.2">
      <c r="A2319" s="57" t="s">
        <v>44</v>
      </c>
      <c r="B2319" s="219">
        <f>_xll.qlInterestRateIndexFixingDate(IborIndex&amp;"6M",C2319,Trigger)</f>
        <v>55547</v>
      </c>
      <c r="C2319" s="219">
        <f>_xll.qlCalendarAdvance(Calendar,C2318,A2319,"f",,Trigger)</f>
        <v>55549</v>
      </c>
      <c r="D2319" s="102" t="e">
        <f>EUR1M!AP2318</f>
        <v>#VALUE!</v>
      </c>
      <c r="E2319" s="102">
        <f>EUR1M!AQ2318</f>
        <v>1.2950349946050592E-2</v>
      </c>
      <c r="F2319" s="220" t="e">
        <f t="shared" si="144"/>
        <v>#VALUE!</v>
      </c>
      <c r="G2319" s="102" t="e">
        <f>EUR3M!AX2318</f>
        <v>#VALUE!</v>
      </c>
      <c r="H2319" s="102">
        <f>EUR3M!AY2318</f>
        <v>1.327691528324948E-2</v>
      </c>
      <c r="I2319" s="220" t="e">
        <f t="shared" si="145"/>
        <v>#VALUE!</v>
      </c>
      <c r="J2319" s="102" t="e">
        <f>EUR6M!AX2318</f>
        <v>#VALUE!</v>
      </c>
      <c r="K2319" s="102">
        <f>EUR6M!AY2318</f>
        <v>1.3490395836395098E-2</v>
      </c>
      <c r="L2319" s="220" t="e">
        <f t="shared" si="146"/>
        <v>#VALUE!</v>
      </c>
      <c r="M2319" s="102" t="e">
        <f>EUR1Y!AX2318</f>
        <v>#VALUE!</v>
      </c>
      <c r="N2319" s="102">
        <f>EUR1Y!AY2318</f>
        <v>1.3626664806247505E-2</v>
      </c>
      <c r="O2319" s="220" t="e">
        <f t="shared" si="147"/>
        <v>#VALUE!</v>
      </c>
    </row>
    <row r="2320" spans="1:15" x14ac:dyDescent="0.2">
      <c r="A2320" s="57" t="s">
        <v>44</v>
      </c>
      <c r="B2320" s="219">
        <f>_xll.qlInterestRateIndexFixingDate(IborIndex&amp;"6M",C2320,Trigger)</f>
        <v>55554</v>
      </c>
      <c r="C2320" s="219">
        <f>_xll.qlCalendarAdvance(Calendar,C2319,A2320,"f",,Trigger)</f>
        <v>55556</v>
      </c>
      <c r="D2320" s="102" t="e">
        <f>EUR1M!AP2319</f>
        <v>#VALUE!</v>
      </c>
      <c r="E2320" s="102">
        <f>EUR1M!AQ2319</f>
        <v>1.2944012581848146E-2</v>
      </c>
      <c r="F2320" s="220" t="e">
        <f t="shared" si="144"/>
        <v>#VALUE!</v>
      </c>
      <c r="G2320" s="102" t="e">
        <f>EUR3M!AX2319</f>
        <v>#VALUE!</v>
      </c>
      <c r="H2320" s="102">
        <f>EUR3M!AY2319</f>
        <v>1.3271198289459996E-2</v>
      </c>
      <c r="I2320" s="220" t="e">
        <f t="shared" si="145"/>
        <v>#VALUE!</v>
      </c>
      <c r="J2320" s="102" t="e">
        <f>EUR6M!AX2319</f>
        <v>#VALUE!</v>
      </c>
      <c r="K2320" s="102">
        <f>EUR6M!AY2319</f>
        <v>1.3486188150225059E-2</v>
      </c>
      <c r="L2320" s="220" t="e">
        <f t="shared" si="146"/>
        <v>#VALUE!</v>
      </c>
      <c r="M2320" s="102" t="e">
        <f>EUR1Y!AX2319</f>
        <v>#VALUE!</v>
      </c>
      <c r="N2320" s="102">
        <f>EUR1Y!AY2319</f>
        <v>1.3621059173526991E-2</v>
      </c>
      <c r="O2320" s="220" t="e">
        <f t="shared" si="147"/>
        <v>#VALUE!</v>
      </c>
    </row>
    <row r="2321" spans="1:15" x14ac:dyDescent="0.2">
      <c r="A2321" s="57" t="s">
        <v>44</v>
      </c>
      <c r="B2321" s="219">
        <f>_xll.qlInterestRateIndexFixingDate(IborIndex&amp;"6M",C2321,Trigger)</f>
        <v>55561</v>
      </c>
      <c r="C2321" s="219">
        <f>_xll.qlCalendarAdvance(Calendar,C2320,A2321,"f",,Trigger)</f>
        <v>55563</v>
      </c>
      <c r="D2321" s="102" t="e">
        <f>EUR1M!AP2320</f>
        <v>#VALUE!</v>
      </c>
      <c r="E2321" s="102">
        <f>EUR1M!AQ2320</f>
        <v>1.2937656441037046E-2</v>
      </c>
      <c r="F2321" s="220" t="e">
        <f t="shared" si="144"/>
        <v>#VALUE!</v>
      </c>
      <c r="G2321" s="102" t="e">
        <f>EUR3M!AX2320</f>
        <v>#VALUE!</v>
      </c>
      <c r="H2321" s="102">
        <f>EUR3M!AY2320</f>
        <v>1.3265466898466194E-2</v>
      </c>
      <c r="I2321" s="220" t="e">
        <f t="shared" si="145"/>
        <v>#VALUE!</v>
      </c>
      <c r="J2321" s="102" t="e">
        <f>EUR6M!AX2320</f>
        <v>#VALUE!</v>
      </c>
      <c r="K2321" s="102">
        <f>EUR6M!AY2320</f>
        <v>1.3481953076560992E-2</v>
      </c>
      <c r="L2321" s="220" t="e">
        <f t="shared" si="146"/>
        <v>#VALUE!</v>
      </c>
      <c r="M2321" s="102" t="e">
        <f>EUR1Y!AX2320</f>
        <v>#VALUE!</v>
      </c>
      <c r="N2321" s="102">
        <f>EUR1Y!AY2320</f>
        <v>1.3615440731893746E-2</v>
      </c>
      <c r="O2321" s="220" t="e">
        <f t="shared" si="147"/>
        <v>#VALUE!</v>
      </c>
    </row>
    <row r="2322" spans="1:15" x14ac:dyDescent="0.2">
      <c r="A2322" s="57" t="s">
        <v>44</v>
      </c>
      <c r="B2322" s="219">
        <f>_xll.qlInterestRateIndexFixingDate(IborIndex&amp;"6M",C2322,Trigger)</f>
        <v>55568</v>
      </c>
      <c r="C2322" s="219">
        <f>_xll.qlCalendarAdvance(Calendar,C2321,A2322,"f",,Trigger)</f>
        <v>55570</v>
      </c>
      <c r="D2322" s="102" t="e">
        <f>EUR1M!AP2321</f>
        <v>#VALUE!</v>
      </c>
      <c r="E2322" s="102">
        <f>EUR1M!AQ2321</f>
        <v>1.2931281505773499E-2</v>
      </c>
      <c r="F2322" s="220" t="e">
        <f t="shared" si="144"/>
        <v>#VALUE!</v>
      </c>
      <c r="G2322" s="102" t="e">
        <f>EUR3M!AX2321</f>
        <v>#VALUE!</v>
      </c>
      <c r="H2322" s="102">
        <f>EUR3M!AY2321</f>
        <v>1.3259721098624944E-2</v>
      </c>
      <c r="I2322" s="220" t="e">
        <f t="shared" si="145"/>
        <v>#VALUE!</v>
      </c>
      <c r="J2322" s="102" t="e">
        <f>EUR6M!AX2321</f>
        <v>#VALUE!</v>
      </c>
      <c r="K2322" s="102">
        <f>EUR6M!AY2321</f>
        <v>1.3477690571830275E-2</v>
      </c>
      <c r="L2322" s="220" t="e">
        <f t="shared" si="146"/>
        <v>#VALUE!</v>
      </c>
      <c r="M2322" s="102" t="e">
        <f>EUR1Y!AX2321</f>
        <v>#VALUE!</v>
      </c>
      <c r="N2322" s="102">
        <f>EUR1Y!AY2321</f>
        <v>1.3609809470826486E-2</v>
      </c>
      <c r="O2322" s="220" t="e">
        <f t="shared" si="147"/>
        <v>#VALUE!</v>
      </c>
    </row>
    <row r="2323" spans="1:15" x14ac:dyDescent="0.2">
      <c r="A2323" s="57" t="s">
        <v>44</v>
      </c>
      <c r="B2323" s="219">
        <f>_xll.qlInterestRateIndexFixingDate(IborIndex&amp;"6M",C2323,Trigger)</f>
        <v>55575</v>
      </c>
      <c r="C2323" s="219">
        <f>_xll.qlCalendarAdvance(Calendar,C2322,A2323,"f",,Trigger)</f>
        <v>55577</v>
      </c>
      <c r="D2323" s="102" t="e">
        <f>EUR1M!AP2322</f>
        <v>#VALUE!</v>
      </c>
      <c r="E2323" s="102">
        <f>EUR1M!AQ2322</f>
        <v>1.2924887758198243E-2</v>
      </c>
      <c r="F2323" s="220" t="e">
        <f t="shared" si="144"/>
        <v>#VALUE!</v>
      </c>
      <c r="G2323" s="102" t="e">
        <f>EUR3M!AX2322</f>
        <v>#VALUE!</v>
      </c>
      <c r="H2323" s="102">
        <f>EUR3M!AY2322</f>
        <v>1.3253960878299331E-2</v>
      </c>
      <c r="I2323" s="220" t="e">
        <f t="shared" si="145"/>
        <v>#VALUE!</v>
      </c>
      <c r="J2323" s="102" t="e">
        <f>EUR6M!AX2322</f>
        <v>#VALUE!</v>
      </c>
      <c r="K2323" s="102">
        <f>EUR6M!AY2322</f>
        <v>1.3473206547754879E-2</v>
      </c>
      <c r="L2323" s="220" t="e">
        <f t="shared" si="146"/>
        <v>#VALUE!</v>
      </c>
      <c r="M2323" s="102" t="e">
        <f>EUR1Y!AX2322</f>
        <v>#VALUE!</v>
      </c>
      <c r="N2323" s="102">
        <f>EUR1Y!AY2322</f>
        <v>1.3604165379805232E-2</v>
      </c>
      <c r="O2323" s="220" t="e">
        <f t="shared" si="147"/>
        <v>#VALUE!</v>
      </c>
    </row>
    <row r="2324" spans="1:15" x14ac:dyDescent="0.2">
      <c r="A2324" s="57" t="s">
        <v>44</v>
      </c>
      <c r="B2324" s="219">
        <f>_xll.qlInterestRateIndexFixingDate(IborIndex&amp;"6M",C2324,Trigger)</f>
        <v>55582</v>
      </c>
      <c r="C2324" s="219">
        <f>_xll.qlCalendarAdvance(Calendar,C2323,A2324,"f",,Trigger)</f>
        <v>55584</v>
      </c>
      <c r="D2324" s="102" t="e">
        <f>EUR1M!AP2323</f>
        <v>#VALUE!</v>
      </c>
      <c r="E2324" s="102">
        <f>EUR1M!AQ2323</f>
        <v>1.291847518046749E-2</v>
      </c>
      <c r="F2324" s="220" t="e">
        <f t="shared" si="144"/>
        <v>#VALUE!</v>
      </c>
      <c r="G2324" s="102" t="e">
        <f>EUR3M!AX2323</f>
        <v>#VALUE!</v>
      </c>
      <c r="H2324" s="102">
        <f>EUR3M!AY2323</f>
        <v>1.3247842576551332E-2</v>
      </c>
      <c r="I2324" s="220" t="e">
        <f t="shared" si="145"/>
        <v>#VALUE!</v>
      </c>
      <c r="J2324" s="102" t="e">
        <f>EUR6M!AX2323</f>
        <v>#VALUE!</v>
      </c>
      <c r="K2324" s="102">
        <f>EUR6M!AY2323</f>
        <v>1.3468882623156616E-2</v>
      </c>
      <c r="L2324" s="220" t="e">
        <f t="shared" si="146"/>
        <v>#VALUE!</v>
      </c>
      <c r="M2324" s="102" t="e">
        <f>EUR1Y!AX2323</f>
        <v>#VALUE!</v>
      </c>
      <c r="N2324" s="102">
        <f>EUR1Y!AY2323</f>
        <v>1.3598508448310226E-2</v>
      </c>
      <c r="O2324" s="220" t="e">
        <f t="shared" si="147"/>
        <v>#VALUE!</v>
      </c>
    </row>
    <row r="2325" spans="1:15" x14ac:dyDescent="0.2">
      <c r="A2325" s="57" t="s">
        <v>44</v>
      </c>
      <c r="B2325" s="219">
        <f>_xll.qlInterestRateIndexFixingDate(IborIndex&amp;"6M",C2325,Trigger)</f>
        <v>55589</v>
      </c>
      <c r="C2325" s="219">
        <f>_xll.qlCalendarAdvance(Calendar,C2324,A2325,"f",,Trigger)</f>
        <v>55591</v>
      </c>
      <c r="D2325" s="102" t="e">
        <f>EUR1M!AP2324</f>
        <v>#VALUE!</v>
      </c>
      <c r="E2325" s="102">
        <f>EUR1M!AQ2324</f>
        <v>1.2912043754729709E-2</v>
      </c>
      <c r="F2325" s="220" t="e">
        <f t="shared" si="144"/>
        <v>#VALUE!</v>
      </c>
      <c r="G2325" s="102" t="e">
        <f>EUR3M!AX2324</f>
        <v>#VALUE!</v>
      </c>
      <c r="H2325" s="102">
        <f>EUR3M!AY2324</f>
        <v>1.3242050986952995E-2</v>
      </c>
      <c r="I2325" s="220" t="e">
        <f t="shared" si="145"/>
        <v>#VALUE!</v>
      </c>
      <c r="J2325" s="102" t="e">
        <f>EUR6M!AX2324</f>
        <v>#VALUE!</v>
      </c>
      <c r="K2325" s="102">
        <f>EUR6M!AY2324</f>
        <v>1.3464531124521031E-2</v>
      </c>
      <c r="L2325" s="220" t="e">
        <f t="shared" si="146"/>
        <v>#VALUE!</v>
      </c>
      <c r="M2325" s="102" t="e">
        <f>EUR1Y!AX2324</f>
        <v>#VALUE!</v>
      </c>
      <c r="N2325" s="102">
        <f>EUR1Y!AY2324</f>
        <v>1.3592838665823014E-2</v>
      </c>
      <c r="O2325" s="220" t="e">
        <f t="shared" si="147"/>
        <v>#VALUE!</v>
      </c>
    </row>
    <row r="2326" spans="1:15" x14ac:dyDescent="0.2">
      <c r="A2326" s="57" t="s">
        <v>44</v>
      </c>
      <c r="B2326" s="219">
        <f>_xll.qlInterestRateIndexFixingDate(IborIndex&amp;"6M",C2326,Trigger)</f>
        <v>55596</v>
      </c>
      <c r="C2326" s="219">
        <f>_xll.qlCalendarAdvance(Calendar,C2325,A2326,"f",,Trigger)</f>
        <v>55598</v>
      </c>
      <c r="D2326" s="102" t="e">
        <f>EUR1M!AP2325</f>
        <v>#VALUE!</v>
      </c>
      <c r="E2326" s="102">
        <f>EUR1M!AQ2325</f>
        <v>1.2905362219772787E-2</v>
      </c>
      <c r="F2326" s="220" t="e">
        <f t="shared" si="144"/>
        <v>#VALUE!</v>
      </c>
      <c r="G2326" s="102" t="e">
        <f>EUR3M!AX2325</f>
        <v>#VALUE!</v>
      </c>
      <c r="H2326" s="102">
        <f>EUR3M!AY2325</f>
        <v>1.3236244939415463E-2</v>
      </c>
      <c r="I2326" s="220" t="e">
        <f t="shared" si="145"/>
        <v>#VALUE!</v>
      </c>
      <c r="J2326" s="102" t="e">
        <f>EUR6M!AX2325</f>
        <v>#VALUE!</v>
      </c>
      <c r="K2326" s="102">
        <f>EUR6M!AY2325</f>
        <v>1.3460152008282104E-2</v>
      </c>
      <c r="L2326" s="220" t="e">
        <f t="shared" si="146"/>
        <v>#VALUE!</v>
      </c>
      <c r="M2326" s="102" t="e">
        <f>EUR1Y!AX2325</f>
        <v>#VALUE!</v>
      </c>
      <c r="N2326" s="102">
        <f>EUR1Y!AY2325</f>
        <v>1.3587156021824929E-2</v>
      </c>
      <c r="O2326" s="220" t="e">
        <f t="shared" si="147"/>
        <v>#VALUE!</v>
      </c>
    </row>
    <row r="2327" spans="1:15" x14ac:dyDescent="0.2">
      <c r="A2327" s="57" t="s">
        <v>44</v>
      </c>
      <c r="B2327" s="219">
        <f>_xll.qlInterestRateIndexFixingDate(IborIndex&amp;"6M",C2327,Trigger)</f>
        <v>55603</v>
      </c>
      <c r="C2327" s="219">
        <f>_xll.qlCalendarAdvance(Calendar,C2326,A2327,"f",,Trigger)</f>
        <v>55605</v>
      </c>
      <c r="D2327" s="102" t="e">
        <f>EUR1M!AP2326</f>
        <v>#VALUE!</v>
      </c>
      <c r="E2327" s="102">
        <f>EUR1M!AQ2326</f>
        <v>1.2898891462220508E-2</v>
      </c>
      <c r="F2327" s="220" t="e">
        <f t="shared" si="144"/>
        <v>#VALUE!</v>
      </c>
      <c r="G2327" s="102" t="e">
        <f>EUR3M!AX2326</f>
        <v>#VALUE!</v>
      </c>
      <c r="H2327" s="102">
        <f>EUR3M!AY2326</f>
        <v>1.3230424422303697E-2</v>
      </c>
      <c r="I2327" s="220" t="e">
        <f t="shared" si="145"/>
        <v>#VALUE!</v>
      </c>
      <c r="J2327" s="102" t="e">
        <f>EUR6M!AX2326</f>
        <v>#VALUE!</v>
      </c>
      <c r="K2327" s="102">
        <f>EUR6M!AY2326</f>
        <v>1.3455745230873823E-2</v>
      </c>
      <c r="L2327" s="220" t="e">
        <f t="shared" si="146"/>
        <v>#VALUE!</v>
      </c>
      <c r="M2327" s="102" t="e">
        <f>EUR1Y!AX2326</f>
        <v>#VALUE!</v>
      </c>
      <c r="N2327" s="102">
        <f>EUR1Y!AY2326</f>
        <v>1.3581460505799038E-2</v>
      </c>
      <c r="O2327" s="220" t="e">
        <f t="shared" si="147"/>
        <v>#VALUE!</v>
      </c>
    </row>
    <row r="2328" spans="1:15" x14ac:dyDescent="0.2">
      <c r="A2328" s="57" t="s">
        <v>44</v>
      </c>
      <c r="B2328" s="219">
        <f>_xll.qlInterestRateIndexFixingDate(IborIndex&amp;"6M",C2328,Trigger)</f>
        <v>55610</v>
      </c>
      <c r="C2328" s="219">
        <f>_xll.qlCalendarAdvance(Calendar,C2327,A2328,"f",,Trigger)</f>
        <v>55612</v>
      </c>
      <c r="D2328" s="102" t="e">
        <f>EUR1M!AP2327</f>
        <v>#VALUE!</v>
      </c>
      <c r="E2328" s="102">
        <f>EUR1M!AQ2327</f>
        <v>1.2892636210956366E-2</v>
      </c>
      <c r="F2328" s="220" t="e">
        <f t="shared" si="144"/>
        <v>#VALUE!</v>
      </c>
      <c r="G2328" s="102" t="e">
        <f>EUR3M!AX2327</f>
        <v>#VALUE!</v>
      </c>
      <c r="H2328" s="102">
        <f>EUR3M!AY2327</f>
        <v>1.3224766304860502E-2</v>
      </c>
      <c r="I2328" s="220" t="e">
        <f t="shared" si="145"/>
        <v>#VALUE!</v>
      </c>
      <c r="J2328" s="102" t="e">
        <f>EUR6M!AX2327</f>
        <v>#VALUE!</v>
      </c>
      <c r="K2328" s="102">
        <f>EUR6M!AY2327</f>
        <v>1.3451310748732764E-2</v>
      </c>
      <c r="L2328" s="220" t="e">
        <f t="shared" si="146"/>
        <v>#VALUE!</v>
      </c>
      <c r="M2328" s="102" t="e">
        <f>EUR1Y!AX2327</f>
        <v>#VALUE!</v>
      </c>
      <c r="N2328" s="102">
        <f>EUR1Y!AY2327</f>
        <v>1.3575590580579966E-2</v>
      </c>
      <c r="O2328" s="220" t="e">
        <f t="shared" si="147"/>
        <v>#VALUE!</v>
      </c>
    </row>
    <row r="2329" spans="1:15" x14ac:dyDescent="0.2">
      <c r="A2329" s="57" t="s">
        <v>44</v>
      </c>
      <c r="B2329" s="219">
        <f>_xll.qlInterestRateIndexFixingDate(IborIndex&amp;"6M",C2329,Trigger)</f>
        <v>55617</v>
      </c>
      <c r="C2329" s="219">
        <f>_xll.qlCalendarAdvance(Calendar,C2328,A2329,"f",,Trigger)</f>
        <v>55619</v>
      </c>
      <c r="D2329" s="102" t="e">
        <f>EUR1M!AP2328</f>
        <v>#VALUE!</v>
      </c>
      <c r="E2329" s="102">
        <f>EUR1M!AQ2328</f>
        <v>1.2886129214677793E-2</v>
      </c>
      <c r="F2329" s="220" t="e">
        <f t="shared" si="144"/>
        <v>#VALUE!</v>
      </c>
      <c r="G2329" s="102" t="e">
        <f>EUR3M!AX2328</f>
        <v>#VALUE!</v>
      </c>
      <c r="H2329" s="102">
        <f>EUR3M!AY2328</f>
        <v>1.321891806552594E-2</v>
      </c>
      <c r="I2329" s="220" t="e">
        <f t="shared" si="145"/>
        <v>#VALUE!</v>
      </c>
      <c r="J2329" s="102" t="e">
        <f>EUR6M!AX2328</f>
        <v>#VALUE!</v>
      </c>
      <c r="K2329" s="102">
        <f>EUR6M!AY2328</f>
        <v>1.3446848518295505E-2</v>
      </c>
      <c r="L2329" s="220" t="e">
        <f t="shared" si="146"/>
        <v>#VALUE!</v>
      </c>
      <c r="M2329" s="102" t="e">
        <f>EUR1Y!AX2328</f>
        <v>#VALUE!</v>
      </c>
      <c r="N2329" s="102">
        <f>EUR1Y!AY2328</f>
        <v>1.3570030815597661E-2</v>
      </c>
      <c r="O2329" s="220" t="e">
        <f t="shared" si="147"/>
        <v>#VALUE!</v>
      </c>
    </row>
    <row r="2330" spans="1:15" x14ac:dyDescent="0.2">
      <c r="A2330" s="57" t="s">
        <v>44</v>
      </c>
      <c r="B2330" s="219">
        <f>_xll.qlInterestRateIndexFixingDate(IborIndex&amp;"6M",C2330,Trigger)</f>
        <v>55624</v>
      </c>
      <c r="C2330" s="219">
        <f>_xll.qlCalendarAdvance(Calendar,C2329,A2330,"f",,Trigger)</f>
        <v>55626</v>
      </c>
      <c r="D2330" s="102" t="e">
        <f>EUR1M!AP2329</f>
        <v>#VALUE!</v>
      </c>
      <c r="E2330" s="102">
        <f>EUR1M!AQ2329</f>
        <v>1.2876104001246169E-2</v>
      </c>
      <c r="F2330" s="220" t="e">
        <f t="shared" si="144"/>
        <v>#VALUE!</v>
      </c>
      <c r="G2330" s="102" t="e">
        <f>EUR3M!AX2329</f>
        <v>#VALUE!</v>
      </c>
      <c r="H2330" s="102">
        <f>EUR3M!AY2329</f>
        <v>1.321305532297341E-2</v>
      </c>
      <c r="I2330" s="220" t="e">
        <f t="shared" si="145"/>
        <v>#VALUE!</v>
      </c>
      <c r="J2330" s="102" t="e">
        <f>EUR6M!AX2329</f>
        <v>#VALUE!</v>
      </c>
      <c r="K2330" s="102">
        <f>EUR6M!AY2329</f>
        <v>1.3439942491869621E-2</v>
      </c>
      <c r="L2330" s="220" t="e">
        <f t="shared" si="146"/>
        <v>#VALUE!</v>
      </c>
      <c r="M2330" s="102" t="e">
        <f>EUR1Y!AX2329</f>
        <v>#VALUE!</v>
      </c>
      <c r="N2330" s="102">
        <f>EUR1Y!AY2329</f>
        <v>1.3561342730720613E-2</v>
      </c>
      <c r="O2330" s="220" t="e">
        <f t="shared" si="147"/>
        <v>#VALUE!</v>
      </c>
    </row>
    <row r="2331" spans="1:15" x14ac:dyDescent="0.2">
      <c r="A2331" s="57" t="s">
        <v>44</v>
      </c>
      <c r="B2331" s="219">
        <f>_xll.qlInterestRateIndexFixingDate(IborIndex&amp;"6M",C2331,Trigger)</f>
        <v>55627</v>
      </c>
      <c r="C2331" s="219">
        <f>_xll.qlCalendarAdvance(Calendar,C2330,A2331,"f",,Trigger)</f>
        <v>55633</v>
      </c>
      <c r="D2331" s="102" t="e">
        <f>EUR1M!AP2330</f>
        <v>#VALUE!</v>
      </c>
      <c r="E2331" s="102">
        <f>EUR1M!AQ2330</f>
        <v>1.287305839249319E-2</v>
      </c>
      <c r="F2331" s="220" t="e">
        <f t="shared" si="144"/>
        <v>#VALUE!</v>
      </c>
      <c r="G2331" s="102" t="e">
        <f>EUR3M!AX2330</f>
        <v>#VALUE!</v>
      </c>
      <c r="H2331" s="102">
        <f>EUR3M!AY2330</f>
        <v>1.3207178065565628E-2</v>
      </c>
      <c r="I2331" s="220" t="e">
        <f t="shared" si="145"/>
        <v>#VALUE!</v>
      </c>
      <c r="J2331" s="102" t="e">
        <f>EUR6M!AX2330</f>
        <v>#VALUE!</v>
      </c>
      <c r="K2331" s="102">
        <f>EUR6M!AY2330</f>
        <v>1.3437840638290354E-2</v>
      </c>
      <c r="L2331" s="220" t="e">
        <f t="shared" si="146"/>
        <v>#VALUE!</v>
      </c>
      <c r="M2331" s="102" t="e">
        <f>EUR1Y!AX2330</f>
        <v>#VALUE!</v>
      </c>
      <c r="N2331" s="102">
        <f>EUR1Y!AY2330</f>
        <v>1.3558549511095658E-2</v>
      </c>
      <c r="O2331" s="220" t="e">
        <f t="shared" si="147"/>
        <v>#VALUE!</v>
      </c>
    </row>
    <row r="2332" spans="1:15" x14ac:dyDescent="0.2">
      <c r="A2332" s="57" t="s">
        <v>44</v>
      </c>
      <c r="B2332" s="219">
        <f>_xll.qlInterestRateIndexFixingDate(IborIndex&amp;"6M",C2332,Trigger)</f>
        <v>55638</v>
      </c>
      <c r="C2332" s="219">
        <f>_xll.qlCalendarAdvance(Calendar,C2331,A2332,"f",,Trigger)</f>
        <v>55641</v>
      </c>
      <c r="D2332" s="102" t="e">
        <f>EUR1M!AP2331</f>
        <v>#VALUE!</v>
      </c>
      <c r="E2332" s="102">
        <f>EUR1M!AQ2331</f>
        <v>1.2863675634866853E-2</v>
      </c>
      <c r="F2332" s="220" t="e">
        <f t="shared" si="144"/>
        <v>#VALUE!</v>
      </c>
      <c r="G2332" s="102" t="e">
        <f>EUR3M!AX2331</f>
        <v>#VALUE!</v>
      </c>
      <c r="H2332" s="102">
        <f>EUR3M!AY2331</f>
        <v>1.3200261336392117E-2</v>
      </c>
      <c r="I2332" s="220" t="e">
        <f t="shared" si="145"/>
        <v>#VALUE!</v>
      </c>
      <c r="J2332" s="102" t="e">
        <f>EUR6M!AX2331</f>
        <v>#VALUE!</v>
      </c>
      <c r="K2332" s="102">
        <f>EUR6M!AY2331</f>
        <v>1.3431423437562049E-2</v>
      </c>
      <c r="L2332" s="220" t="e">
        <f t="shared" si="146"/>
        <v>#VALUE!</v>
      </c>
      <c r="M2332" s="102" t="e">
        <f>EUR1Y!AX2331</f>
        <v>#VALUE!</v>
      </c>
      <c r="N2332" s="102">
        <f>EUR1Y!AY2331</f>
        <v>1.3550649777582881E-2</v>
      </c>
      <c r="O2332" s="220" t="e">
        <f t="shared" si="147"/>
        <v>#VALUE!</v>
      </c>
    </row>
    <row r="2333" spans="1:15" x14ac:dyDescent="0.2">
      <c r="A2333" s="57" t="s">
        <v>44</v>
      </c>
      <c r="B2333" s="219">
        <f>_xll.qlInterestRateIndexFixingDate(IborIndex&amp;"6M",C2333,Trigger)</f>
        <v>55646</v>
      </c>
      <c r="C2333" s="219">
        <f>_xll.qlCalendarAdvance(Calendar,C2332,A2333,"f",,Trigger)</f>
        <v>55648</v>
      </c>
      <c r="D2333" s="102" t="e">
        <f>EUR1M!AP2332</f>
        <v>#VALUE!</v>
      </c>
      <c r="E2333" s="102">
        <f>EUR1M!AQ2332</f>
        <v>1.2857084638065614E-2</v>
      </c>
      <c r="F2333" s="220" t="e">
        <f t="shared" si="144"/>
        <v>#VALUE!</v>
      </c>
      <c r="G2333" s="102" t="e">
        <f>EUR3M!AX2332</f>
        <v>#VALUE!</v>
      </c>
      <c r="H2333" s="102">
        <f>EUR3M!AY2332</f>
        <v>1.3194351679442232E-2</v>
      </c>
      <c r="I2333" s="220" t="e">
        <f t="shared" si="145"/>
        <v>#VALUE!</v>
      </c>
      <c r="J2333" s="102" t="e">
        <f>EUR6M!AX2332</f>
        <v>#VALUE!</v>
      </c>
      <c r="K2333" s="102">
        <f>EUR6M!AY2332</f>
        <v>1.3426839979562821E-2</v>
      </c>
      <c r="L2333" s="220" t="e">
        <f t="shared" si="146"/>
        <v>#VALUE!</v>
      </c>
      <c r="M2333" s="102" t="e">
        <f>EUR1Y!AX2332</f>
        <v>#VALUE!</v>
      </c>
      <c r="N2333" s="102">
        <f>EUR1Y!AY2332</f>
        <v>1.3544873555968987E-2</v>
      </c>
      <c r="O2333" s="220" t="e">
        <f t="shared" si="147"/>
        <v>#VALUE!</v>
      </c>
    </row>
    <row r="2334" spans="1:15" x14ac:dyDescent="0.2">
      <c r="A2334" s="57" t="s">
        <v>44</v>
      </c>
      <c r="B2334" s="219">
        <f>_xll.qlInterestRateIndexFixingDate(IborIndex&amp;"6M",C2334,Trigger)</f>
        <v>55653</v>
      </c>
      <c r="C2334" s="219">
        <f>_xll.qlCalendarAdvance(Calendar,C2333,A2334,"f",,Trigger)</f>
        <v>55655</v>
      </c>
      <c r="D2334" s="102" t="e">
        <f>EUR1M!AP2333</f>
        <v>#VALUE!</v>
      </c>
      <c r="E2334" s="102">
        <f>EUR1M!AQ2333</f>
        <v>1.2850474624955846E-2</v>
      </c>
      <c r="F2334" s="220" t="e">
        <f t="shared" si="144"/>
        <v>#VALUE!</v>
      </c>
      <c r="G2334" s="102" t="e">
        <f>EUR3M!AX2333</f>
        <v>#VALUE!</v>
      </c>
      <c r="H2334" s="102">
        <f>EUR3M!AY2333</f>
        <v>1.3188427469798513E-2</v>
      </c>
      <c r="I2334" s="220" t="e">
        <f t="shared" si="145"/>
        <v>#VALUE!</v>
      </c>
      <c r="J2334" s="102" t="e">
        <f>EUR6M!AX2333</f>
        <v>#VALUE!</v>
      </c>
      <c r="K2334" s="102">
        <f>EUR6M!AY2333</f>
        <v>1.3422228540906236E-2</v>
      </c>
      <c r="L2334" s="220" t="e">
        <f t="shared" si="146"/>
        <v>#VALUE!</v>
      </c>
      <c r="M2334" s="102" t="e">
        <f>EUR1Y!AX2333</f>
        <v>#VALUE!</v>
      </c>
      <c r="N2334" s="102">
        <f>EUR1Y!AY2333</f>
        <v>1.3539084386508023E-2</v>
      </c>
      <c r="O2334" s="220" t="e">
        <f t="shared" si="147"/>
        <v>#VALUE!</v>
      </c>
    </row>
    <row r="2335" spans="1:15" x14ac:dyDescent="0.2">
      <c r="A2335" s="57" t="s">
        <v>44</v>
      </c>
      <c r="B2335" s="219">
        <f>_xll.qlInterestRateIndexFixingDate(IborIndex&amp;"6M",C2335,Trigger)</f>
        <v>55660</v>
      </c>
      <c r="C2335" s="219">
        <f>_xll.qlCalendarAdvance(Calendar,C2334,A2335,"f",,Trigger)</f>
        <v>55662</v>
      </c>
      <c r="D2335" s="102" t="e">
        <f>EUR1M!AP2334</f>
        <v>#VALUE!</v>
      </c>
      <c r="E2335" s="102">
        <f>EUR1M!AQ2334</f>
        <v>1.2843845577688601E-2</v>
      </c>
      <c r="F2335" s="220" t="e">
        <f t="shared" si="144"/>
        <v>#VALUE!</v>
      </c>
      <c r="G2335" s="102" t="e">
        <f>EUR3M!AX2334</f>
        <v>#VALUE!</v>
      </c>
      <c r="H2335" s="102">
        <f>EUR3M!AY2334</f>
        <v>1.3182488695823315E-2</v>
      </c>
      <c r="I2335" s="220" t="e">
        <f t="shared" si="145"/>
        <v>#VALUE!</v>
      </c>
      <c r="J2335" s="102" t="e">
        <f>EUR6M!AX2334</f>
        <v>#VALUE!</v>
      </c>
      <c r="K2335" s="102">
        <f>EUR6M!AY2334</f>
        <v>1.3417589078038875E-2</v>
      </c>
      <c r="L2335" s="220" t="e">
        <f t="shared" si="146"/>
        <v>#VALUE!</v>
      </c>
      <c r="M2335" s="102" t="e">
        <f>EUR1Y!AX2334</f>
        <v>#VALUE!</v>
      </c>
      <c r="N2335" s="102">
        <f>EUR1Y!AY2334</f>
        <v>1.3533282258687634E-2</v>
      </c>
      <c r="O2335" s="220" t="e">
        <f t="shared" si="147"/>
        <v>#VALUE!</v>
      </c>
    </row>
    <row r="2336" spans="1:15" x14ac:dyDescent="0.2">
      <c r="A2336" s="57" t="s">
        <v>44</v>
      </c>
      <c r="B2336" s="219">
        <f>_xll.qlInterestRateIndexFixingDate(IborIndex&amp;"6M",C2336,Trigger)</f>
        <v>55667</v>
      </c>
      <c r="C2336" s="219">
        <f>_xll.qlCalendarAdvance(Calendar,C2335,A2336,"f",,Trigger)</f>
        <v>55669</v>
      </c>
      <c r="D2336" s="102" t="e">
        <f>EUR1M!AP2335</f>
        <v>#VALUE!</v>
      </c>
      <c r="E2336" s="102">
        <f>EUR1M!AQ2335</f>
        <v>1.2837445154125326E-2</v>
      </c>
      <c r="F2336" s="220" t="e">
        <f t="shared" si="144"/>
        <v>#VALUE!</v>
      </c>
      <c r="G2336" s="102" t="e">
        <f>EUR3M!AX2335</f>
        <v>#VALUE!</v>
      </c>
      <c r="H2336" s="102">
        <f>EUR3M!AY2335</f>
        <v>1.3176535345882465E-2</v>
      </c>
      <c r="I2336" s="220" t="e">
        <f t="shared" si="145"/>
        <v>#VALUE!</v>
      </c>
      <c r="J2336" s="102" t="e">
        <f>EUR6M!AX2335</f>
        <v>#VALUE!</v>
      </c>
      <c r="K2336" s="102">
        <f>EUR6M!AY2335</f>
        <v>1.3413015338836837E-2</v>
      </c>
      <c r="L2336" s="220" t="e">
        <f t="shared" si="146"/>
        <v>#VALUE!</v>
      </c>
      <c r="M2336" s="102" t="e">
        <f>EUR1Y!AX2335</f>
        <v>#VALUE!</v>
      </c>
      <c r="N2336" s="102">
        <f>EUR1Y!AY2335</f>
        <v>1.3527467161997212E-2</v>
      </c>
      <c r="O2336" s="220" t="e">
        <f t="shared" si="147"/>
        <v>#VALUE!</v>
      </c>
    </row>
    <row r="2337" spans="1:15" x14ac:dyDescent="0.2">
      <c r="A2337" s="57" t="s">
        <v>44</v>
      </c>
      <c r="B2337" s="219">
        <f>_xll.qlInterestRateIndexFixingDate(IborIndex&amp;"6M",C2337,Trigger)</f>
        <v>55674</v>
      </c>
      <c r="C2337" s="219">
        <f>_xll.qlCalendarAdvance(Calendar,C2336,A2337,"f",,Trigger)</f>
        <v>55676</v>
      </c>
      <c r="D2337" s="102" t="e">
        <f>EUR1M!AP2336</f>
        <v>#VALUE!</v>
      </c>
      <c r="E2337" s="102">
        <f>EUR1M!AQ2336</f>
        <v>1.2830779586153085E-2</v>
      </c>
      <c r="F2337" s="220" t="e">
        <f t="shared" si="144"/>
        <v>#VALUE!</v>
      </c>
      <c r="G2337" s="102" t="e">
        <f>EUR3M!AX2336</f>
        <v>#VALUE!</v>
      </c>
      <c r="H2337" s="102">
        <f>EUR3M!AY2336</f>
        <v>1.3170567408340054E-2</v>
      </c>
      <c r="I2337" s="220" t="e">
        <f t="shared" si="145"/>
        <v>#VALUE!</v>
      </c>
      <c r="J2337" s="102" t="e">
        <f>EUR6M!AX2336</f>
        <v>#VALUE!</v>
      </c>
      <c r="K2337" s="102">
        <f>EUR6M!AY2336</f>
        <v>1.3408321894176596E-2</v>
      </c>
      <c r="L2337" s="220" t="e">
        <f t="shared" si="146"/>
        <v>#VALUE!</v>
      </c>
      <c r="M2337" s="102" t="e">
        <f>EUR1Y!AX2336</f>
        <v>#VALUE!</v>
      </c>
      <c r="N2337" s="102">
        <f>EUR1Y!AY2336</f>
        <v>1.3521639085927245E-2</v>
      </c>
      <c r="O2337" s="220" t="e">
        <f t="shared" si="147"/>
        <v>#VALUE!</v>
      </c>
    </row>
    <row r="2338" spans="1:15" x14ac:dyDescent="0.2">
      <c r="A2338" s="57" t="s">
        <v>44</v>
      </c>
      <c r="B2338" s="219">
        <f>_xll.qlInterestRateIndexFixingDate(IborIndex&amp;"6M",C2338,Trigger)</f>
        <v>55681</v>
      </c>
      <c r="C2338" s="219">
        <f>_xll.qlCalendarAdvance(Calendar,C2337,A2338,"f",,Trigger)</f>
        <v>55683</v>
      </c>
      <c r="D2338" s="102" t="e">
        <f>EUR1M!AP2337</f>
        <v>#VALUE!</v>
      </c>
      <c r="E2338" s="102">
        <f>EUR1M!AQ2337</f>
        <v>1.2824094932303964E-2</v>
      </c>
      <c r="F2338" s="220" t="e">
        <f t="shared" si="144"/>
        <v>#VALUE!</v>
      </c>
      <c r="G2338" s="102" t="e">
        <f>EUR3M!AX2337</f>
        <v>#VALUE!</v>
      </c>
      <c r="H2338" s="102">
        <f>EUR3M!AY2337</f>
        <v>1.3164584871565384E-2</v>
      </c>
      <c r="I2338" s="220" t="e">
        <f t="shared" si="145"/>
        <v>#VALUE!</v>
      </c>
      <c r="J2338" s="102" t="e">
        <f>EUR6M!AX2337</f>
        <v>#VALUE!</v>
      </c>
      <c r="K2338" s="102">
        <f>EUR6M!AY2337</f>
        <v>1.3403600298753758E-2</v>
      </c>
      <c r="L2338" s="220" t="e">
        <f t="shared" si="146"/>
        <v>#VALUE!</v>
      </c>
      <c r="M2338" s="102" t="e">
        <f>EUR1Y!AX2337</f>
        <v>#VALUE!</v>
      </c>
      <c r="N2338" s="102">
        <f>EUR1Y!AY2337</f>
        <v>1.3515798019967348E-2</v>
      </c>
      <c r="O2338" s="220" t="e">
        <f t="shared" si="147"/>
        <v>#VALUE!</v>
      </c>
    </row>
    <row r="2339" spans="1:15" x14ac:dyDescent="0.2">
      <c r="A2339" s="57" t="s">
        <v>44</v>
      </c>
      <c r="B2339" s="219">
        <f>_xll.qlInterestRateIndexFixingDate(IborIndex&amp;"6M",C2339,Trigger)</f>
        <v>55688</v>
      </c>
      <c r="C2339" s="219">
        <f>_xll.qlCalendarAdvance(Calendar,C2338,A2339,"f",,Trigger)</f>
        <v>55690</v>
      </c>
      <c r="D2339" s="102" t="e">
        <f>EUR1M!AP2338</f>
        <v>#VALUE!</v>
      </c>
      <c r="E2339" s="102">
        <f>EUR1M!AQ2338</f>
        <v>1.2817391174730908E-2</v>
      </c>
      <c r="F2339" s="220" t="e">
        <f t="shared" si="144"/>
        <v>#VALUE!</v>
      </c>
      <c r="G2339" s="102" t="e">
        <f>EUR3M!AX2338</f>
        <v>#VALUE!</v>
      </c>
      <c r="H2339" s="102">
        <f>EUR3M!AY2338</f>
        <v>1.3158587723917335E-2</v>
      </c>
      <c r="I2339" s="220" t="e">
        <f t="shared" si="145"/>
        <v>#VALUE!</v>
      </c>
      <c r="J2339" s="102" t="e">
        <f>EUR6M!AX2338</f>
        <v>#VALUE!</v>
      </c>
      <c r="K2339" s="102">
        <f>EUR6M!AY2338</f>
        <v>1.3398850509024141E-2</v>
      </c>
      <c r="L2339" s="220" t="e">
        <f t="shared" si="146"/>
        <v>#VALUE!</v>
      </c>
      <c r="M2339" s="102" t="e">
        <f>EUR1Y!AX2338</f>
        <v>#VALUE!</v>
      </c>
      <c r="N2339" s="102">
        <f>EUR1Y!AY2338</f>
        <v>1.3509943953610199E-2</v>
      </c>
      <c r="O2339" s="220" t="e">
        <f t="shared" si="147"/>
        <v>#VALUE!</v>
      </c>
    </row>
    <row r="2340" spans="1:15" x14ac:dyDescent="0.2">
      <c r="A2340" s="57" t="s">
        <v>44</v>
      </c>
      <c r="B2340" s="219">
        <f>_xll.qlInterestRateIndexFixingDate(IborIndex&amp;"6M",C2340,Trigger)</f>
        <v>55695</v>
      </c>
      <c r="C2340" s="219">
        <f>_xll.qlCalendarAdvance(Calendar,C2339,A2340,"f",,Trigger)</f>
        <v>55697</v>
      </c>
      <c r="D2340" s="102" t="e">
        <f>EUR1M!AP2339</f>
        <v>#VALUE!</v>
      </c>
      <c r="E2340" s="102">
        <f>EUR1M!AQ2339</f>
        <v>1.2810414204253851E-2</v>
      </c>
      <c r="F2340" s="220" t="e">
        <f t="shared" si="144"/>
        <v>#VALUE!</v>
      </c>
      <c r="G2340" s="102" t="e">
        <f>EUR3M!AX2339</f>
        <v>#VALUE!</v>
      </c>
      <c r="H2340" s="102">
        <f>EUR3M!AY2339</f>
        <v>1.3152575953765207E-2</v>
      </c>
      <c r="I2340" s="220" t="e">
        <f t="shared" si="145"/>
        <v>#VALUE!</v>
      </c>
      <c r="J2340" s="102" t="e">
        <f>EUR6M!AX2339</f>
        <v>#VALUE!</v>
      </c>
      <c r="K2340" s="102">
        <f>EUR6M!AY2339</f>
        <v>1.3393867056958011E-2</v>
      </c>
      <c r="L2340" s="220" t="e">
        <f t="shared" si="146"/>
        <v>#VALUE!</v>
      </c>
      <c r="M2340" s="102" t="e">
        <f>EUR1Y!AX2339</f>
        <v>#VALUE!</v>
      </c>
      <c r="N2340" s="102">
        <f>EUR1Y!AY2339</f>
        <v>1.3504076876346945E-2</v>
      </c>
      <c r="O2340" s="220" t="e">
        <f t="shared" si="147"/>
        <v>#VALUE!</v>
      </c>
    </row>
    <row r="2341" spans="1:15" x14ac:dyDescent="0.2">
      <c r="A2341" s="57" t="s">
        <v>44</v>
      </c>
      <c r="B2341" s="219">
        <f>_xll.qlInterestRateIndexFixingDate(IborIndex&amp;"6M",C2341,Trigger)</f>
        <v>55702</v>
      </c>
      <c r="C2341" s="219">
        <f>_xll.qlCalendarAdvance(Calendar,C2340,A2341,"f",,Trigger)</f>
        <v>55704</v>
      </c>
      <c r="D2341" s="102" t="e">
        <f>EUR1M!AP2340</f>
        <v>#VALUE!</v>
      </c>
      <c r="E2341" s="102">
        <f>EUR1M!AQ2340</f>
        <v>1.2803670577206105E-2</v>
      </c>
      <c r="F2341" s="220" t="e">
        <f t="shared" si="144"/>
        <v>#VALUE!</v>
      </c>
      <c r="G2341" s="102" t="e">
        <f>EUR3M!AX2340</f>
        <v>#VALUE!</v>
      </c>
      <c r="H2341" s="102">
        <f>EUR3M!AY2340</f>
        <v>1.3146549549473963E-2</v>
      </c>
      <c r="I2341" s="220" t="e">
        <f t="shared" si="145"/>
        <v>#VALUE!</v>
      </c>
      <c r="J2341" s="102" t="e">
        <f>EUR6M!AX2340</f>
        <v>#VALUE!</v>
      </c>
      <c r="K2341" s="102">
        <f>EUR6M!AY2340</f>
        <v>1.3389161353721283E-2</v>
      </c>
      <c r="L2341" s="220" t="e">
        <f t="shared" si="146"/>
        <v>#VALUE!</v>
      </c>
      <c r="M2341" s="102" t="e">
        <f>EUR1Y!AX2340</f>
        <v>#VALUE!</v>
      </c>
      <c r="N2341" s="102">
        <f>EUR1Y!AY2340</f>
        <v>1.349819677767114E-2</v>
      </c>
      <c r="O2341" s="220" t="e">
        <f t="shared" si="147"/>
        <v>#VALUE!</v>
      </c>
    </row>
    <row r="2342" spans="1:15" x14ac:dyDescent="0.2">
      <c r="A2342" s="57" t="s">
        <v>44</v>
      </c>
      <c r="B2342" s="219">
        <f>_xll.qlInterestRateIndexFixingDate(IborIndex&amp;"6M",C2342,Trigger)</f>
        <v>55709</v>
      </c>
      <c r="C2342" s="219">
        <f>_xll.qlCalendarAdvance(Calendar,C2341,A2342,"f",,Trigger)</f>
        <v>55711</v>
      </c>
      <c r="D2342" s="102" t="e">
        <f>EUR1M!AP2341</f>
        <v>#VALUE!</v>
      </c>
      <c r="E2342" s="102">
        <f>EUR1M!AQ2341</f>
        <v>1.2796907791060826E-2</v>
      </c>
      <c r="F2342" s="220" t="e">
        <f t="shared" si="144"/>
        <v>#VALUE!</v>
      </c>
      <c r="G2342" s="102" t="e">
        <f>EUR3M!AX2341</f>
        <v>#VALUE!</v>
      </c>
      <c r="H2342" s="102">
        <f>EUR3M!AY2341</f>
        <v>1.3140508499410297E-2</v>
      </c>
      <c r="I2342" s="220" t="e">
        <f t="shared" si="145"/>
        <v>#VALUE!</v>
      </c>
      <c r="J2342" s="102" t="e">
        <f>EUR6M!AX2341</f>
        <v>#VALUE!</v>
      </c>
      <c r="K2342" s="102">
        <f>EUR6M!AY2341</f>
        <v>1.3384324502065996E-2</v>
      </c>
      <c r="L2342" s="220" t="e">
        <f t="shared" si="146"/>
        <v>#VALUE!</v>
      </c>
      <c r="M2342" s="102" t="e">
        <f>EUR1Y!AX2341</f>
        <v>#VALUE!</v>
      </c>
      <c r="N2342" s="102">
        <f>EUR1Y!AY2341</f>
        <v>1.3492303647076995E-2</v>
      </c>
      <c r="O2342" s="220" t="e">
        <f t="shared" si="147"/>
        <v>#VALUE!</v>
      </c>
    </row>
    <row r="2343" spans="1:15" x14ac:dyDescent="0.2">
      <c r="A2343" s="57" t="s">
        <v>44</v>
      </c>
      <c r="B2343" s="219">
        <f>_xll.qlInterestRateIndexFixingDate(IborIndex&amp;"6M",C2343,Trigger)</f>
        <v>55716</v>
      </c>
      <c r="C2343" s="219">
        <f>_xll.qlCalendarAdvance(Calendar,C2342,A2343,"f",,Trigger)</f>
        <v>55718</v>
      </c>
      <c r="D2343" s="102" t="e">
        <f>EUR1M!AP2342</f>
        <v>#VALUE!</v>
      </c>
      <c r="E2343" s="102">
        <f>EUR1M!AQ2342</f>
        <v>1.2790125827963905E-2</v>
      </c>
      <c r="F2343" s="220" t="e">
        <f t="shared" si="144"/>
        <v>#VALUE!</v>
      </c>
      <c r="G2343" s="102" t="e">
        <f>EUR3M!AX2342</f>
        <v>#VALUE!</v>
      </c>
      <c r="H2343" s="102">
        <f>EUR3M!AY2342</f>
        <v>1.3134452791939168E-2</v>
      </c>
      <c r="I2343" s="220" t="e">
        <f t="shared" si="145"/>
        <v>#VALUE!</v>
      </c>
      <c r="J2343" s="102" t="e">
        <f>EUR6M!AX2342</f>
        <v>#VALUE!</v>
      </c>
      <c r="K2343" s="102">
        <f>EUR6M!AY2342</f>
        <v>1.3379459277844676E-2</v>
      </c>
      <c r="L2343" s="220" t="e">
        <f t="shared" si="146"/>
        <v>#VALUE!</v>
      </c>
      <c r="M2343" s="102" t="e">
        <f>EUR1Y!AX2342</f>
        <v>#VALUE!</v>
      </c>
      <c r="N2343" s="102">
        <f>EUR1Y!AY2342</f>
        <v>1.3486397474057627E-2</v>
      </c>
      <c r="O2343" s="220" t="e">
        <f t="shared" si="147"/>
        <v>#VALUE!</v>
      </c>
    </row>
    <row r="2344" spans="1:15" x14ac:dyDescent="0.2">
      <c r="A2344" s="57" t="s">
        <v>44</v>
      </c>
      <c r="B2344" s="219">
        <f>_xll.qlInterestRateIndexFixingDate(IborIndex&amp;"6M",C2344,Trigger)</f>
        <v>55723</v>
      </c>
      <c r="C2344" s="219">
        <f>_xll.qlCalendarAdvance(Calendar,C2343,A2344,"f",,Trigger)</f>
        <v>55725</v>
      </c>
      <c r="D2344" s="102" t="e">
        <f>EUR1M!AP2343</f>
        <v>#VALUE!</v>
      </c>
      <c r="E2344" s="102">
        <f>EUR1M!AQ2343</f>
        <v>1.2783324670071554E-2</v>
      </c>
      <c r="F2344" s="220" t="e">
        <f t="shared" si="144"/>
        <v>#VALUE!</v>
      </c>
      <c r="G2344" s="102" t="e">
        <f>EUR3M!AX2343</f>
        <v>#VALUE!</v>
      </c>
      <c r="H2344" s="102">
        <f>EUR3M!AY2343</f>
        <v>1.3128382415428146E-2</v>
      </c>
      <c r="I2344" s="220" t="e">
        <f t="shared" si="145"/>
        <v>#VALUE!</v>
      </c>
      <c r="J2344" s="102" t="e">
        <f>EUR6M!AX2343</f>
        <v>#VALUE!</v>
      </c>
      <c r="K2344" s="102">
        <f>EUR6M!AY2343</f>
        <v>1.3374565637518668E-2</v>
      </c>
      <c r="L2344" s="220" t="e">
        <f t="shared" si="146"/>
        <v>#VALUE!</v>
      </c>
      <c r="M2344" s="102" t="e">
        <f>EUR1Y!AX2343</f>
        <v>#VALUE!</v>
      </c>
      <c r="N2344" s="102">
        <f>EUR1Y!AY2343</f>
        <v>1.3480478248109003E-2</v>
      </c>
      <c r="O2344" s="220" t="e">
        <f t="shared" si="147"/>
        <v>#VALUE!</v>
      </c>
    </row>
    <row r="2345" spans="1:15" x14ac:dyDescent="0.2">
      <c r="A2345" s="57" t="s">
        <v>44</v>
      </c>
      <c r="B2345" s="219">
        <f>_xll.qlInterestRateIndexFixingDate(IborIndex&amp;"6M",C2345,Trigger)</f>
        <v>55730</v>
      </c>
      <c r="C2345" s="219">
        <f>_xll.qlCalendarAdvance(Calendar,C2344,A2345,"f",,Trigger)</f>
        <v>55732</v>
      </c>
      <c r="D2345" s="102" t="e">
        <f>EUR1M!AP2344</f>
        <v>#VALUE!</v>
      </c>
      <c r="E2345" s="102">
        <f>EUR1M!AQ2344</f>
        <v>1.2776504299537405E-2</v>
      </c>
      <c r="F2345" s="220" t="e">
        <f t="shared" si="144"/>
        <v>#VALUE!</v>
      </c>
      <c r="G2345" s="102" t="e">
        <f>EUR3M!AX2344</f>
        <v>#VALUE!</v>
      </c>
      <c r="H2345" s="102">
        <f>EUR3M!AY2344</f>
        <v>1.3122297358242186E-2</v>
      </c>
      <c r="I2345" s="220" t="e">
        <f t="shared" si="145"/>
        <v>#VALUE!</v>
      </c>
      <c r="J2345" s="102" t="e">
        <f>EUR6M!AX2344</f>
        <v>#VALUE!</v>
      </c>
      <c r="K2345" s="102">
        <f>EUR6M!AY2344</f>
        <v>1.3369643537552796E-2</v>
      </c>
      <c r="L2345" s="220" t="e">
        <f t="shared" si="146"/>
        <v>#VALUE!</v>
      </c>
      <c r="M2345" s="102" t="e">
        <f>EUR1Y!AX2344</f>
        <v>#VALUE!</v>
      </c>
      <c r="N2345" s="102">
        <f>EUR1Y!AY2344</f>
        <v>1.3474545958727742E-2</v>
      </c>
      <c r="O2345" s="220" t="e">
        <f t="shared" si="147"/>
        <v>#VALUE!</v>
      </c>
    </row>
    <row r="2346" spans="1:15" x14ac:dyDescent="0.2">
      <c r="A2346" s="57" t="s">
        <v>44</v>
      </c>
      <c r="B2346" s="219">
        <f>_xll.qlInterestRateIndexFixingDate(IborIndex&amp;"6M",C2346,Trigger)</f>
        <v>55737</v>
      </c>
      <c r="C2346" s="219">
        <f>_xll.qlCalendarAdvance(Calendar,C2345,A2346,"f",,Trigger)</f>
        <v>55739</v>
      </c>
      <c r="D2346" s="102" t="e">
        <f>EUR1M!AP2345</f>
        <v>#VALUE!</v>
      </c>
      <c r="E2346" s="102">
        <f>EUR1M!AQ2345</f>
        <v>1.2769664698507349E-2</v>
      </c>
      <c r="F2346" s="220" t="e">
        <f t="shared" si="144"/>
        <v>#VALUE!</v>
      </c>
      <c r="G2346" s="102" t="e">
        <f>EUR3M!AX2345</f>
        <v>#VALUE!</v>
      </c>
      <c r="H2346" s="102">
        <f>EUR3M!AY2345</f>
        <v>1.3116197608750593E-2</v>
      </c>
      <c r="I2346" s="220" t="e">
        <f t="shared" si="145"/>
        <v>#VALUE!</v>
      </c>
      <c r="J2346" s="102" t="e">
        <f>EUR6M!AX2345</f>
        <v>#VALUE!</v>
      </c>
      <c r="K2346" s="102">
        <f>EUR6M!AY2345</f>
        <v>1.3364692934414061E-2</v>
      </c>
      <c r="L2346" s="220" t="e">
        <f t="shared" si="146"/>
        <v>#VALUE!</v>
      </c>
      <c r="M2346" s="102" t="e">
        <f>EUR1Y!AX2345</f>
        <v>#VALUE!</v>
      </c>
      <c r="N2346" s="102">
        <f>EUR1Y!AY2345</f>
        <v>1.3468600595409589E-2</v>
      </c>
      <c r="O2346" s="220" t="e">
        <f t="shared" si="147"/>
        <v>#VALUE!</v>
      </c>
    </row>
    <row r="2347" spans="1:15" x14ac:dyDescent="0.2">
      <c r="A2347" s="57" t="s">
        <v>44</v>
      </c>
      <c r="B2347" s="219">
        <f>_xll.qlInterestRateIndexFixingDate(IborIndex&amp;"6M",C2347,Trigger)</f>
        <v>55744</v>
      </c>
      <c r="C2347" s="219">
        <f>_xll.qlCalendarAdvance(Calendar,C2346,A2347,"f",,Trigger)</f>
        <v>55746</v>
      </c>
      <c r="D2347" s="102" t="e">
        <f>EUR1M!AP2346</f>
        <v>#VALUE!</v>
      </c>
      <c r="E2347" s="102">
        <f>EUR1M!AQ2346</f>
        <v>1.2762805849137596E-2</v>
      </c>
      <c r="F2347" s="220" t="e">
        <f t="shared" si="144"/>
        <v>#VALUE!</v>
      </c>
      <c r="G2347" s="102" t="e">
        <f>EUR3M!AX2346</f>
        <v>#VALUE!</v>
      </c>
      <c r="H2347" s="102">
        <f>EUR3M!AY2346</f>
        <v>1.3110083155320064E-2</v>
      </c>
      <c r="I2347" s="220" t="e">
        <f t="shared" si="145"/>
        <v>#VALUE!</v>
      </c>
      <c r="J2347" s="102" t="e">
        <f>EUR6M!AX2346</f>
        <v>#VALUE!</v>
      </c>
      <c r="K2347" s="102">
        <f>EUR6M!AY2346</f>
        <v>1.3359713784570326E-2</v>
      </c>
      <c r="L2347" s="220" t="e">
        <f t="shared" si="146"/>
        <v>#VALUE!</v>
      </c>
      <c r="M2347" s="102" t="e">
        <f>EUR1Y!AX2346</f>
        <v>#VALUE!</v>
      </c>
      <c r="N2347" s="102">
        <f>EUR1Y!AY2346</f>
        <v>1.3462642147653135E-2</v>
      </c>
      <c r="O2347" s="220" t="e">
        <f t="shared" si="147"/>
        <v>#VALUE!</v>
      </c>
    </row>
    <row r="2348" spans="1:15" x14ac:dyDescent="0.2">
      <c r="A2348" s="57" t="s">
        <v>44</v>
      </c>
      <c r="B2348" s="219">
        <f>_xll.qlInterestRateIndexFixingDate(IborIndex&amp;"6M",C2348,Trigger)</f>
        <v>55751</v>
      </c>
      <c r="C2348" s="219">
        <f>_xll.qlCalendarAdvance(Calendar,C2347,A2348,"f",,Trigger)</f>
        <v>55753</v>
      </c>
      <c r="D2348" s="102" t="e">
        <f>EUR1M!AP2347</f>
        <v>#VALUE!</v>
      </c>
      <c r="E2348" s="102">
        <f>EUR1M!AQ2347</f>
        <v>1.2755927733579199E-2</v>
      </c>
      <c r="F2348" s="220" t="e">
        <f t="shared" si="144"/>
        <v>#VALUE!</v>
      </c>
      <c r="G2348" s="102" t="e">
        <f>EUR3M!AX2347</f>
        <v>#VALUE!</v>
      </c>
      <c r="H2348" s="102">
        <f>EUR3M!AY2347</f>
        <v>1.3103953986314689E-2</v>
      </c>
      <c r="I2348" s="220" t="e">
        <f t="shared" si="145"/>
        <v>#VALUE!</v>
      </c>
      <c r="J2348" s="102" t="e">
        <f>EUR6M!AX2347</f>
        <v>#VALUE!</v>
      </c>
      <c r="K2348" s="102">
        <f>EUR6M!AY2347</f>
        <v>1.3354706044489455E-2</v>
      </c>
      <c r="L2348" s="220" t="e">
        <f t="shared" si="146"/>
        <v>#VALUE!</v>
      </c>
      <c r="M2348" s="102" t="e">
        <f>EUR1Y!AX2347</f>
        <v>#VALUE!</v>
      </c>
      <c r="N2348" s="102">
        <f>EUR1Y!AY2347</f>
        <v>1.3456670604956096E-2</v>
      </c>
      <c r="O2348" s="220" t="e">
        <f t="shared" si="147"/>
        <v>#VALUE!</v>
      </c>
    </row>
    <row r="2349" spans="1:15" x14ac:dyDescent="0.2">
      <c r="A2349" s="57" t="s">
        <v>44</v>
      </c>
      <c r="B2349" s="219">
        <f>_xll.qlInterestRateIndexFixingDate(IborIndex&amp;"6M",C2349,Trigger)</f>
        <v>55758</v>
      </c>
      <c r="C2349" s="219">
        <f>_xll.qlCalendarAdvance(Calendar,C2348,A2349,"f",,Trigger)</f>
        <v>55760</v>
      </c>
      <c r="D2349" s="102" t="e">
        <f>EUR1M!AP2348</f>
        <v>#VALUE!</v>
      </c>
      <c r="E2349" s="102">
        <f>EUR1M!AQ2348</f>
        <v>1.2749298967463574E-2</v>
      </c>
      <c r="F2349" s="220" t="e">
        <f t="shared" si="144"/>
        <v>#VALUE!</v>
      </c>
      <c r="G2349" s="102" t="e">
        <f>EUR3M!AX2348</f>
        <v>#VALUE!</v>
      </c>
      <c r="H2349" s="102">
        <f>EUR3M!AY2348</f>
        <v>1.3097810090108117E-2</v>
      </c>
      <c r="I2349" s="220" t="e">
        <f t="shared" si="145"/>
        <v>#VALUE!</v>
      </c>
      <c r="J2349" s="102" t="e">
        <f>EUR6M!AX2348</f>
        <v>#VALUE!</v>
      </c>
      <c r="K2349" s="102">
        <f>EUR6M!AY2348</f>
        <v>1.334991480331804E-2</v>
      </c>
      <c r="L2349" s="220" t="e">
        <f t="shared" si="146"/>
        <v>#VALUE!</v>
      </c>
      <c r="M2349" s="102" t="e">
        <f>EUR1Y!AX2348</f>
        <v>#VALUE!</v>
      </c>
      <c r="N2349" s="102">
        <f>EUR1Y!AY2348</f>
        <v>1.3450685956817506E-2</v>
      </c>
      <c r="O2349" s="220" t="e">
        <f t="shared" si="147"/>
        <v>#VALUE!</v>
      </c>
    </row>
    <row r="2350" spans="1:15" x14ac:dyDescent="0.2">
      <c r="A2350" s="57" t="s">
        <v>44</v>
      </c>
      <c r="B2350" s="219">
        <f>_xll.qlInterestRateIndexFixingDate(IborIndex&amp;"6M",C2350,Trigger)</f>
        <v>55765</v>
      </c>
      <c r="C2350" s="219">
        <f>_xll.qlCalendarAdvance(Calendar,C2349,A2350,"f",,Trigger)</f>
        <v>55767</v>
      </c>
      <c r="D2350" s="102" t="e">
        <f>EUR1M!AP2349</f>
        <v>#VALUE!</v>
      </c>
      <c r="E2350" s="102">
        <f>EUR1M!AQ2349</f>
        <v>1.2742383890914866E-2</v>
      </c>
      <c r="F2350" s="220" t="e">
        <f t="shared" si="144"/>
        <v>#VALUE!</v>
      </c>
      <c r="G2350" s="102" t="e">
        <f>EUR3M!AX2349</f>
        <v>#VALUE!</v>
      </c>
      <c r="H2350" s="102">
        <f>EUR3M!AY2349</f>
        <v>1.3091856351641439E-2</v>
      </c>
      <c r="I2350" s="220" t="e">
        <f t="shared" si="145"/>
        <v>#VALUE!</v>
      </c>
      <c r="J2350" s="102" t="e">
        <f>EUR6M!AX2349</f>
        <v>#VALUE!</v>
      </c>
      <c r="K2350" s="102">
        <f>EUR6M!AY2349</f>
        <v>1.3344854252789086E-2</v>
      </c>
      <c r="L2350" s="220" t="e">
        <f t="shared" si="146"/>
        <v>#VALUE!</v>
      </c>
      <c r="M2350" s="102" t="e">
        <f>EUR1Y!AX2349</f>
        <v>#VALUE!</v>
      </c>
      <c r="N2350" s="102">
        <f>EUR1Y!AY2349</f>
        <v>1.3444688192737485E-2</v>
      </c>
      <c r="O2350" s="220" t="e">
        <f t="shared" si="147"/>
        <v>#VALUE!</v>
      </c>
    </row>
    <row r="2351" spans="1:15" x14ac:dyDescent="0.2">
      <c r="A2351" s="57" t="s">
        <v>44</v>
      </c>
      <c r="B2351" s="219">
        <f>_xll.qlInterestRateIndexFixingDate(IborIndex&amp;"6M",C2351,Trigger)</f>
        <v>55772</v>
      </c>
      <c r="C2351" s="219">
        <f>_xll.qlCalendarAdvance(Calendar,C2350,A2351,"f",,Trigger)</f>
        <v>55774</v>
      </c>
      <c r="D2351" s="102" t="e">
        <f>EUR1M!AP2350</f>
        <v>#VALUE!</v>
      </c>
      <c r="E2351" s="102">
        <f>EUR1M!AQ2350</f>
        <v>1.2735449496464213E-2</v>
      </c>
      <c r="F2351" s="220" t="e">
        <f t="shared" si="144"/>
        <v>#VALUE!</v>
      </c>
      <c r="G2351" s="102" t="e">
        <f>EUR3M!AX2350</f>
        <v>#VALUE!</v>
      </c>
      <c r="H2351" s="102">
        <f>EUR3M!AY2350</f>
        <v>1.3085684245972685E-2</v>
      </c>
      <c r="I2351" s="220" t="e">
        <f t="shared" si="145"/>
        <v>#VALUE!</v>
      </c>
      <c r="J2351" s="102" t="e">
        <f>EUR6M!AX2350</f>
        <v>#VALUE!</v>
      </c>
      <c r="K2351" s="102">
        <f>EUR6M!AY2350</f>
        <v>1.3339764989640599E-2</v>
      </c>
      <c r="L2351" s="220" t="e">
        <f t="shared" si="146"/>
        <v>#VALUE!</v>
      </c>
      <c r="M2351" s="102" t="e">
        <f>EUR1Y!AX2350</f>
        <v>#VALUE!</v>
      </c>
      <c r="N2351" s="102">
        <f>EUR1Y!AY2350</f>
        <v>1.3438677302216599E-2</v>
      </c>
      <c r="O2351" s="220" t="e">
        <f t="shared" si="147"/>
        <v>#VALUE!</v>
      </c>
    </row>
    <row r="2352" spans="1:15" x14ac:dyDescent="0.2">
      <c r="A2352" s="57" t="s">
        <v>44</v>
      </c>
      <c r="B2352" s="219">
        <f>_xll.qlInterestRateIndexFixingDate(IborIndex&amp;"6M",C2352,Trigger)</f>
        <v>55779</v>
      </c>
      <c r="C2352" s="219">
        <f>_xll.qlCalendarAdvance(Calendar,C2351,A2352,"f",,Trigger)</f>
        <v>55781</v>
      </c>
      <c r="D2352" s="102" t="e">
        <f>EUR1M!AP2351</f>
        <v>#VALUE!</v>
      </c>
      <c r="E2352" s="102">
        <f>EUR1M!AQ2351</f>
        <v>1.2728495766259229E-2</v>
      </c>
      <c r="F2352" s="220" t="e">
        <f t="shared" si="144"/>
        <v>#VALUE!</v>
      </c>
      <c r="G2352" s="102" t="e">
        <f>EUR3M!AX2351</f>
        <v>#VALUE!</v>
      </c>
      <c r="H2352" s="102">
        <f>EUR3M!AY2351</f>
        <v>1.3079497379464348E-2</v>
      </c>
      <c r="I2352" s="220" t="e">
        <f t="shared" si="145"/>
        <v>#VALUE!</v>
      </c>
      <c r="J2352" s="102" t="e">
        <f>EUR6M!AX2351</f>
        <v>#VALUE!</v>
      </c>
      <c r="K2352" s="102">
        <f>EUR6M!AY2351</f>
        <v>1.3334646970347832E-2</v>
      </c>
      <c r="L2352" s="220" t="e">
        <f t="shared" si="146"/>
        <v>#VALUE!</v>
      </c>
      <c r="M2352" s="102" t="e">
        <f>EUR1Y!AX2351</f>
        <v>#VALUE!</v>
      </c>
      <c r="N2352" s="102">
        <f>EUR1Y!AY2351</f>
        <v>1.3432653274756068E-2</v>
      </c>
      <c r="O2352" s="220" t="e">
        <f t="shared" si="147"/>
        <v>#VALUE!</v>
      </c>
    </row>
    <row r="2353" spans="1:15" x14ac:dyDescent="0.2">
      <c r="A2353" s="57" t="s">
        <v>44</v>
      </c>
      <c r="B2353" s="219">
        <f>_xll.qlInterestRateIndexFixingDate(IborIndex&amp;"6M",C2353,Trigger)</f>
        <v>55786</v>
      </c>
      <c r="C2353" s="219">
        <f>_xll.qlCalendarAdvance(Calendar,C2352,A2353,"f",,Trigger)</f>
        <v>55788</v>
      </c>
      <c r="D2353" s="102" t="e">
        <f>EUR1M!AP2352</f>
        <v>#VALUE!</v>
      </c>
      <c r="E2353" s="102">
        <f>EUR1M!AQ2352</f>
        <v>1.2721247538321722E-2</v>
      </c>
      <c r="F2353" s="220" t="e">
        <f t="shared" si="144"/>
        <v>#VALUE!</v>
      </c>
      <c r="G2353" s="102" t="e">
        <f>EUR3M!AX2352</f>
        <v>#VALUE!</v>
      </c>
      <c r="H2353" s="102">
        <f>EUR3M!AY2352</f>
        <v>1.3073087000589021E-2</v>
      </c>
      <c r="I2353" s="220" t="e">
        <f t="shared" si="145"/>
        <v>#VALUE!</v>
      </c>
      <c r="J2353" s="102" t="e">
        <f>EUR6M!AX2352</f>
        <v>#VALUE!</v>
      </c>
      <c r="K2353" s="102">
        <f>EUR6M!AY2352</f>
        <v>1.3329500151389994E-2</v>
      </c>
      <c r="L2353" s="220" t="e">
        <f t="shared" si="146"/>
        <v>#VALUE!</v>
      </c>
      <c r="M2353" s="102" t="e">
        <f>EUR1Y!AX2352</f>
        <v>#VALUE!</v>
      </c>
      <c r="N2353" s="102">
        <f>EUR1Y!AY2352</f>
        <v>1.3426616099858204E-2</v>
      </c>
      <c r="O2353" s="220" t="e">
        <f t="shared" si="147"/>
        <v>#VALUE!</v>
      </c>
    </row>
    <row r="2354" spans="1:15" x14ac:dyDescent="0.2">
      <c r="A2354" s="57" t="s">
        <v>44</v>
      </c>
      <c r="B2354" s="219">
        <f>_xll.qlInterestRateIndexFixingDate(IborIndex&amp;"6M",C2354,Trigger)</f>
        <v>55793</v>
      </c>
      <c r="C2354" s="219">
        <f>_xll.qlCalendarAdvance(Calendar,C2353,A2354,"f",,Trigger)</f>
        <v>55795</v>
      </c>
      <c r="D2354" s="102" t="e">
        <f>EUR1M!AP2353</f>
        <v>#VALUE!</v>
      </c>
      <c r="E2354" s="102">
        <f>EUR1M!AQ2353</f>
        <v>1.2714253450844806E-2</v>
      </c>
      <c r="F2354" s="220" t="e">
        <f t="shared" si="144"/>
        <v>#VALUE!</v>
      </c>
      <c r="G2354" s="102" t="e">
        <f>EUR3M!AX2353</f>
        <v>#VALUE!</v>
      </c>
      <c r="H2354" s="102">
        <f>EUR3M!AY2353</f>
        <v>1.3066869293881258E-2</v>
      </c>
      <c r="I2354" s="220" t="e">
        <f t="shared" si="145"/>
        <v>#VALUE!</v>
      </c>
      <c r="J2354" s="102" t="e">
        <f>EUR6M!AX2353</f>
        <v>#VALUE!</v>
      </c>
      <c r="K2354" s="102">
        <f>EUR6M!AY2353</f>
        <v>1.3324190740636423E-2</v>
      </c>
      <c r="L2354" s="220" t="e">
        <f t="shared" si="146"/>
        <v>#VALUE!</v>
      </c>
      <c r="M2354" s="102" t="e">
        <f>EUR1Y!AX2353</f>
        <v>#VALUE!</v>
      </c>
      <c r="N2354" s="102">
        <f>EUR1Y!AY2353</f>
        <v>1.3420565767026422E-2</v>
      </c>
      <c r="O2354" s="220" t="e">
        <f t="shared" si="147"/>
        <v>#VALUE!</v>
      </c>
    </row>
    <row r="2355" spans="1:15" x14ac:dyDescent="0.2">
      <c r="A2355" s="57" t="s">
        <v>44</v>
      </c>
      <c r="B2355" s="219">
        <f>_xll.qlInterestRateIndexFixingDate(IborIndex&amp;"6M",C2355,Trigger)</f>
        <v>55800</v>
      </c>
      <c r="C2355" s="219">
        <f>_xll.qlCalendarAdvance(Calendar,C2354,A2355,"f",,Trigger)</f>
        <v>55802</v>
      </c>
      <c r="D2355" s="102" t="e">
        <f>EUR1M!AP2354</f>
        <v>#VALUE!</v>
      </c>
      <c r="E2355" s="102">
        <f>EUR1M!AQ2354</f>
        <v>1.270723997225208E-2</v>
      </c>
      <c r="F2355" s="220" t="e">
        <f t="shared" si="144"/>
        <v>#VALUE!</v>
      </c>
      <c r="G2355" s="102" t="e">
        <f>EUR3M!AX2354</f>
        <v>#VALUE!</v>
      </c>
      <c r="H2355" s="102">
        <f>EUR3M!AY2354</f>
        <v>1.3060636790181171E-2</v>
      </c>
      <c r="I2355" s="220" t="e">
        <f t="shared" si="145"/>
        <v>#VALUE!</v>
      </c>
      <c r="J2355" s="102" t="e">
        <f>EUR6M!AX2354</f>
        <v>#VALUE!</v>
      </c>
      <c r="K2355" s="102">
        <f>EUR6M!AY2354</f>
        <v>1.3319119940401214E-2</v>
      </c>
      <c r="L2355" s="220" t="e">
        <f t="shared" si="146"/>
        <v>#VALUE!</v>
      </c>
      <c r="M2355" s="102" t="e">
        <f>EUR1Y!AX2354</f>
        <v>#VALUE!</v>
      </c>
      <c r="N2355" s="102">
        <f>EUR1Y!AY2354</f>
        <v>1.3414502265763691E-2</v>
      </c>
      <c r="O2355" s="220" t="e">
        <f t="shared" si="147"/>
        <v>#VALUE!</v>
      </c>
    </row>
    <row r="2356" spans="1:15" x14ac:dyDescent="0.2">
      <c r="A2356" s="57" t="s">
        <v>44</v>
      </c>
      <c r="B2356" s="219">
        <f>_xll.qlInterestRateIndexFixingDate(IborIndex&amp;"6M",C2356,Trigger)</f>
        <v>55807</v>
      </c>
      <c r="C2356" s="219">
        <f>_xll.qlCalendarAdvance(Calendar,C2355,A2356,"f",,Trigger)</f>
        <v>55809</v>
      </c>
      <c r="D2356" s="102" t="e">
        <f>EUR1M!AP2355</f>
        <v>#VALUE!</v>
      </c>
      <c r="E2356" s="102">
        <f>EUR1M!AQ2355</f>
        <v>1.2700207084699752E-2</v>
      </c>
      <c r="F2356" s="220" t="e">
        <f t="shared" si="144"/>
        <v>#VALUE!</v>
      </c>
      <c r="G2356" s="102" t="e">
        <f>EUR3M!AX2355</f>
        <v>#VALUE!</v>
      </c>
      <c r="H2356" s="102">
        <f>EUR3M!AY2355</f>
        <v>1.3054389477855451E-2</v>
      </c>
      <c r="I2356" s="220" t="e">
        <f t="shared" si="145"/>
        <v>#VALUE!</v>
      </c>
      <c r="J2356" s="102" t="e">
        <f>EUR6M!AX2355</f>
        <v>#VALUE!</v>
      </c>
      <c r="K2356" s="102">
        <f>EUR6M!AY2355</f>
        <v>1.3313886461335715E-2</v>
      </c>
      <c r="L2356" s="220" t="e">
        <f t="shared" si="146"/>
        <v>#VALUE!</v>
      </c>
      <c r="M2356" s="102" t="e">
        <f>EUR1Y!AX2355</f>
        <v>#VALUE!</v>
      </c>
      <c r="N2356" s="102">
        <f>EUR1Y!AY2355</f>
        <v>1.3408425585575173E-2</v>
      </c>
      <c r="O2356" s="220" t="e">
        <f t="shared" si="147"/>
        <v>#VALUE!</v>
      </c>
    </row>
    <row r="2357" spans="1:15" x14ac:dyDescent="0.2">
      <c r="A2357" s="57" t="s">
        <v>44</v>
      </c>
      <c r="B2357" s="219">
        <f>_xll.qlInterestRateIndexFixingDate(IborIndex&amp;"6M",C2357,Trigger)</f>
        <v>55814</v>
      </c>
      <c r="C2357" s="219">
        <f>_xll.qlCalendarAdvance(Calendar,C2356,A2357,"f",,Trigger)</f>
        <v>55816</v>
      </c>
      <c r="D2357" s="102" t="e">
        <f>EUR1M!AP2356</f>
        <v>#VALUE!</v>
      </c>
      <c r="E2357" s="102">
        <f>EUR1M!AQ2356</f>
        <v>1.2693154770333719E-2</v>
      </c>
      <c r="F2357" s="220" t="e">
        <f t="shared" si="144"/>
        <v>#VALUE!</v>
      </c>
      <c r="G2357" s="102" t="e">
        <f>EUR3M!AX2356</f>
        <v>#VALUE!</v>
      </c>
      <c r="H2357" s="102">
        <f>EUR3M!AY2356</f>
        <v>1.3048127345274276E-2</v>
      </c>
      <c r="I2357" s="220" t="e">
        <f t="shared" si="145"/>
        <v>#VALUE!</v>
      </c>
      <c r="J2357" s="102" t="e">
        <f>EUR6M!AX2356</f>
        <v>#VALUE!</v>
      </c>
      <c r="K2357" s="102">
        <f>EUR6M!AY2356</f>
        <v>1.3308624008536914E-2</v>
      </c>
      <c r="L2357" s="220" t="e">
        <f t="shared" si="146"/>
        <v>#VALUE!</v>
      </c>
      <c r="M2357" s="102" t="e">
        <f>EUR1Y!AX2356</f>
        <v>#VALUE!</v>
      </c>
      <c r="N2357" s="102">
        <f>EUR1Y!AY2356</f>
        <v>1.3402335715965594E-2</v>
      </c>
      <c r="O2357" s="220" t="e">
        <f t="shared" si="147"/>
        <v>#VALUE!</v>
      </c>
    </row>
    <row r="2358" spans="1:15" x14ac:dyDescent="0.2">
      <c r="A2358" s="57" t="s">
        <v>44</v>
      </c>
      <c r="B2358" s="219">
        <f>_xll.qlInterestRateIndexFixingDate(IborIndex&amp;"6M",C2358,Trigger)</f>
        <v>55821</v>
      </c>
      <c r="C2358" s="219">
        <f>_xll.qlCalendarAdvance(Calendar,C2357,A2358,"f",,Trigger)</f>
        <v>55823</v>
      </c>
      <c r="D2358" s="102" t="e">
        <f>EUR1M!AP2357</f>
        <v>#VALUE!</v>
      </c>
      <c r="E2358" s="102">
        <f>EUR1M!AQ2357</f>
        <v>1.2686366334801136E-2</v>
      </c>
      <c r="F2358" s="220" t="e">
        <f t="shared" si="144"/>
        <v>#VALUE!</v>
      </c>
      <c r="G2358" s="102" t="e">
        <f>EUR3M!AX2357</f>
        <v>#VALUE!</v>
      </c>
      <c r="H2358" s="102">
        <f>EUR3M!AY2357</f>
        <v>1.3041850380809551E-2</v>
      </c>
      <c r="I2358" s="220" t="e">
        <f t="shared" si="145"/>
        <v>#VALUE!</v>
      </c>
      <c r="J2358" s="102" t="e">
        <f>EUR6M!AX2357</f>
        <v>#VALUE!</v>
      </c>
      <c r="K2358" s="102">
        <f>EUR6M!AY2357</f>
        <v>1.3303332538490607E-2</v>
      </c>
      <c r="L2358" s="220" t="e">
        <f t="shared" si="146"/>
        <v>#VALUE!</v>
      </c>
      <c r="M2358" s="102" t="e">
        <f>EUR1Y!AX2357</f>
        <v>#VALUE!</v>
      </c>
      <c r="N2358" s="102">
        <f>EUR1Y!AY2357</f>
        <v>1.3396232646441865E-2</v>
      </c>
      <c r="O2358" s="220" t="e">
        <f t="shared" si="147"/>
        <v>#VALUE!</v>
      </c>
    </row>
    <row r="2359" spans="1:15" x14ac:dyDescent="0.2">
      <c r="A2359" s="57" t="s">
        <v>44</v>
      </c>
      <c r="B2359" s="219">
        <f>_xll.qlInterestRateIndexFixingDate(IborIndex&amp;"6M",C2359,Trigger)</f>
        <v>55828</v>
      </c>
      <c r="C2359" s="219">
        <f>_xll.qlCalendarAdvance(Calendar,C2358,A2359,"f",,Trigger)</f>
        <v>55830</v>
      </c>
      <c r="D2359" s="102" t="e">
        <f>EUR1M!AP2358</f>
        <v>#VALUE!</v>
      </c>
      <c r="E2359" s="102">
        <f>EUR1M!AQ2358</f>
        <v>1.2679276754614222E-2</v>
      </c>
      <c r="F2359" s="220" t="e">
        <f t="shared" si="144"/>
        <v>#VALUE!</v>
      </c>
      <c r="G2359" s="102" t="e">
        <f>EUR3M!AX2358</f>
        <v>#VALUE!</v>
      </c>
      <c r="H2359" s="102">
        <f>EUR3M!AY2358</f>
        <v>1.3035558572829715E-2</v>
      </c>
      <c r="I2359" s="220" t="e">
        <f t="shared" si="145"/>
        <v>#VALUE!</v>
      </c>
      <c r="J2359" s="102" t="e">
        <f>EUR6M!AX2358</f>
        <v>#VALUE!</v>
      </c>
      <c r="K2359" s="102">
        <f>EUR6M!AY2358</f>
        <v>1.3298012007686103E-2</v>
      </c>
      <c r="L2359" s="220" t="e">
        <f t="shared" si="146"/>
        <v>#VALUE!</v>
      </c>
      <c r="M2359" s="102" t="e">
        <f>EUR1Y!AX2358</f>
        <v>#VALUE!</v>
      </c>
      <c r="N2359" s="102">
        <f>EUR1Y!AY2358</f>
        <v>1.3390116366510465E-2</v>
      </c>
      <c r="O2359" s="220" t="e">
        <f t="shared" si="147"/>
        <v>#VALUE!</v>
      </c>
    </row>
    <row r="2360" spans="1:15" x14ac:dyDescent="0.2">
      <c r="A2360" s="57" t="s">
        <v>44</v>
      </c>
      <c r="B2360" s="219">
        <f>_xll.qlInterestRateIndexFixingDate(IborIndex&amp;"6M",C2360,Trigger)</f>
        <v>55835</v>
      </c>
      <c r="C2360" s="219">
        <f>_xll.qlCalendarAdvance(Calendar,C2359,A2360,"f",,Trigger)</f>
        <v>55837</v>
      </c>
      <c r="D2360" s="102" t="e">
        <f>EUR1M!AP2359</f>
        <v>#VALUE!</v>
      </c>
      <c r="E2360" s="102">
        <f>EUR1M!AQ2359</f>
        <v>1.2672167695899184E-2</v>
      </c>
      <c r="F2360" s="220" t="e">
        <f t="shared" si="144"/>
        <v>#VALUE!</v>
      </c>
      <c r="G2360" s="102" t="e">
        <f>EUR3M!AX2359</f>
        <v>#VALUE!</v>
      </c>
      <c r="H2360" s="102">
        <f>EUR3M!AY2359</f>
        <v>1.3029251909705808E-2</v>
      </c>
      <c r="I2360" s="220" t="e">
        <f t="shared" si="145"/>
        <v>#VALUE!</v>
      </c>
      <c r="J2360" s="102" t="e">
        <f>EUR6M!AX2359</f>
        <v>#VALUE!</v>
      </c>
      <c r="K2360" s="102">
        <f>EUR6M!AY2359</f>
        <v>1.3292662372613595E-2</v>
      </c>
      <c r="L2360" s="220" t="e">
        <f t="shared" si="146"/>
        <v>#VALUE!</v>
      </c>
      <c r="M2360" s="102" t="e">
        <f>EUR1Y!AX2359</f>
        <v>#VALUE!</v>
      </c>
      <c r="N2360" s="102">
        <f>EUR1Y!AY2359</f>
        <v>1.3383986865678528E-2</v>
      </c>
      <c r="O2360" s="220" t="e">
        <f t="shared" si="147"/>
        <v>#VALUE!</v>
      </c>
    </row>
    <row r="2361" spans="1:15" x14ac:dyDescent="0.2">
      <c r="A2361" s="57" t="s">
        <v>44</v>
      </c>
      <c r="B2361" s="219">
        <f>_xll.qlInterestRateIndexFixingDate(IborIndex&amp;"6M",C2361,Trigger)</f>
        <v>55842</v>
      </c>
      <c r="C2361" s="219">
        <f>_xll.qlCalendarAdvance(Calendar,C2360,A2361,"f",,Trigger)</f>
        <v>55844</v>
      </c>
      <c r="D2361" s="102" t="e">
        <f>EUR1M!AP2360</f>
        <v>#VALUE!</v>
      </c>
      <c r="E2361" s="102">
        <f>EUR1M!AQ2360</f>
        <v>1.2664462471268512E-2</v>
      </c>
      <c r="F2361" s="220" t="e">
        <f t="shared" si="144"/>
        <v>#VALUE!</v>
      </c>
      <c r="G2361" s="102" t="e">
        <f>EUR3M!AX2360</f>
        <v>#VALUE!</v>
      </c>
      <c r="H2361" s="102">
        <f>EUR3M!AY2360</f>
        <v>1.3022930379805394E-2</v>
      </c>
      <c r="I2361" s="220" t="e">
        <f t="shared" si="145"/>
        <v>#VALUE!</v>
      </c>
      <c r="J2361" s="102" t="e">
        <f>EUR6M!AX2360</f>
        <v>#VALUE!</v>
      </c>
      <c r="K2361" s="102">
        <f>EUR6M!AY2360</f>
        <v>1.3287283589766781E-2</v>
      </c>
      <c r="L2361" s="220" t="e">
        <f t="shared" si="146"/>
        <v>#VALUE!</v>
      </c>
      <c r="M2361" s="102" t="e">
        <f>EUR1Y!AX2360</f>
        <v>#VALUE!</v>
      </c>
      <c r="N2361" s="102">
        <f>EUR1Y!AY2360</f>
        <v>1.3377844133455155E-2</v>
      </c>
      <c r="O2361" s="220" t="e">
        <f t="shared" si="147"/>
        <v>#VALUE!</v>
      </c>
    </row>
    <row r="2362" spans="1:15" x14ac:dyDescent="0.2">
      <c r="A2362" s="57" t="s">
        <v>44</v>
      </c>
      <c r="B2362" s="219">
        <f>_xll.qlInterestRateIndexFixingDate(IborIndex&amp;"6M",C2362,Trigger)</f>
        <v>55849</v>
      </c>
      <c r="C2362" s="219">
        <f>_xll.qlCalendarAdvance(Calendar,C2361,A2362,"f",,Trigger)</f>
        <v>55851</v>
      </c>
      <c r="D2362" s="102" t="e">
        <f>EUR1M!AP2361</f>
        <v>#VALUE!</v>
      </c>
      <c r="E2362" s="102">
        <f>EUR1M!AQ2361</f>
        <v>1.2657601171742069E-2</v>
      </c>
      <c r="F2362" s="220" t="e">
        <f t="shared" si="144"/>
        <v>#VALUE!</v>
      </c>
      <c r="G2362" s="102" t="e">
        <f>EUR3M!AX2361</f>
        <v>#VALUE!</v>
      </c>
      <c r="H2362" s="102">
        <f>EUR3M!AY2361</f>
        <v>1.3016593971505598E-2</v>
      </c>
      <c r="I2362" s="220" t="e">
        <f t="shared" si="145"/>
        <v>#VALUE!</v>
      </c>
      <c r="J2362" s="102" t="e">
        <f>EUR6M!AX2361</f>
        <v>#VALUE!</v>
      </c>
      <c r="K2362" s="102">
        <f>EUR6M!AY2361</f>
        <v>1.3281875615638488E-2</v>
      </c>
      <c r="L2362" s="220" t="e">
        <f t="shared" si="146"/>
        <v>#VALUE!</v>
      </c>
      <c r="M2362" s="102" t="e">
        <f>EUR1Y!AX2361</f>
        <v>#VALUE!</v>
      </c>
      <c r="N2362" s="102">
        <f>EUR1Y!AY2361</f>
        <v>1.337168815934967E-2</v>
      </c>
      <c r="O2362" s="220" t="e">
        <f t="shared" si="147"/>
        <v>#VALUE!</v>
      </c>
    </row>
    <row r="2363" spans="1:15" x14ac:dyDescent="0.2">
      <c r="A2363" s="57" t="s">
        <v>44</v>
      </c>
      <c r="B2363" s="219">
        <f>_xll.qlInterestRateIndexFixingDate(IborIndex&amp;"6M",C2363,Trigger)</f>
        <v>55856</v>
      </c>
      <c r="C2363" s="219">
        <f>_xll.qlCalendarAdvance(Calendar,C2362,A2363,"f",,Trigger)</f>
        <v>55858</v>
      </c>
      <c r="D2363" s="102" t="e">
        <f>EUR1M!AP2362</f>
        <v>#VALUE!</v>
      </c>
      <c r="E2363" s="102">
        <f>EUR1M!AQ2362</f>
        <v>1.2650431921753561E-2</v>
      </c>
      <c r="F2363" s="220" t="e">
        <f t="shared" si="144"/>
        <v>#VALUE!</v>
      </c>
      <c r="G2363" s="102" t="e">
        <f>EUR3M!AX2362</f>
        <v>#VALUE!</v>
      </c>
      <c r="H2363" s="102">
        <f>EUR3M!AY2362</f>
        <v>1.3010685809845768E-2</v>
      </c>
      <c r="I2363" s="220" t="e">
        <f t="shared" si="145"/>
        <v>#VALUE!</v>
      </c>
      <c r="J2363" s="102" t="e">
        <f>EUR6M!AX2362</f>
        <v>#VALUE!</v>
      </c>
      <c r="K2363" s="102">
        <f>EUR6M!AY2362</f>
        <v>1.3276438406724614E-2</v>
      </c>
      <c r="L2363" s="220" t="e">
        <f t="shared" si="146"/>
        <v>#VALUE!</v>
      </c>
      <c r="M2363" s="102" t="e">
        <f>EUR1Y!AX2362</f>
        <v>#VALUE!</v>
      </c>
      <c r="N2363" s="102">
        <f>EUR1Y!AY2362</f>
        <v>1.3365518932871617E-2</v>
      </c>
      <c r="O2363" s="220" t="e">
        <f t="shared" si="147"/>
        <v>#VALUE!</v>
      </c>
    </row>
    <row r="2364" spans="1:15" x14ac:dyDescent="0.2">
      <c r="A2364" s="57" t="s">
        <v>44</v>
      </c>
      <c r="B2364" s="219">
        <f>_xll.qlInterestRateIndexFixingDate(IborIndex&amp;"6M",C2364,Trigger)</f>
        <v>55863</v>
      </c>
      <c r="C2364" s="219">
        <f>_xll.qlCalendarAdvance(Calendar,C2363,A2364,"f",,Trigger)</f>
        <v>55865</v>
      </c>
      <c r="D2364" s="102" t="e">
        <f>EUR1M!AP2363</f>
        <v>#VALUE!</v>
      </c>
      <c r="E2364" s="102">
        <f>EUR1M!AQ2363</f>
        <v>1.2643243120031915E-2</v>
      </c>
      <c r="F2364" s="220" t="e">
        <f t="shared" si="144"/>
        <v>#VALUE!</v>
      </c>
      <c r="G2364" s="102" t="e">
        <f>EUR3M!AX2363</f>
        <v>#VALUE!</v>
      </c>
      <c r="H2364" s="102">
        <f>EUR3M!AY2363</f>
        <v>1.3004322202115226E-2</v>
      </c>
      <c r="I2364" s="220" t="e">
        <f t="shared" si="145"/>
        <v>#VALUE!</v>
      </c>
      <c r="J2364" s="102" t="e">
        <f>EUR6M!AX2363</f>
        <v>#VALUE!</v>
      </c>
      <c r="K2364" s="102">
        <f>EUR6M!AY2363</f>
        <v>1.3270971919522813E-2</v>
      </c>
      <c r="L2364" s="220" t="e">
        <f t="shared" si="146"/>
        <v>#VALUE!</v>
      </c>
      <c r="M2364" s="102" t="e">
        <f>EUR1Y!AX2363</f>
        <v>#VALUE!</v>
      </c>
      <c r="N2364" s="102">
        <f>EUR1Y!AY2363</f>
        <v>1.3359336443532288E-2</v>
      </c>
      <c r="O2364" s="220" t="e">
        <f t="shared" si="147"/>
        <v>#VALUE!</v>
      </c>
    </row>
    <row r="2365" spans="1:15" x14ac:dyDescent="0.2">
      <c r="A2365" s="57" t="s">
        <v>44</v>
      </c>
      <c r="B2365" s="219">
        <f>_xll.qlInterestRateIndexFixingDate(IborIndex&amp;"6M",C2365,Trigger)</f>
        <v>55870</v>
      </c>
      <c r="C2365" s="219">
        <f>_xll.qlCalendarAdvance(Calendar,C2364,A2365,"f",,Trigger)</f>
        <v>55872</v>
      </c>
      <c r="D2365" s="102" t="e">
        <f>EUR1M!AP2364</f>
        <v>#VALUE!</v>
      </c>
      <c r="E2365" s="102">
        <f>EUR1M!AQ2364</f>
        <v>1.2636034748735923E-2</v>
      </c>
      <c r="F2365" s="220" t="e">
        <f t="shared" si="144"/>
        <v>#VALUE!</v>
      </c>
      <c r="G2365" s="102" t="e">
        <f>EUR3M!AX2364</f>
        <v>#VALUE!</v>
      </c>
      <c r="H2365" s="102">
        <f>EUR3M!AY2364</f>
        <v>1.2997943683608959E-2</v>
      </c>
      <c r="I2365" s="220" t="e">
        <f t="shared" si="145"/>
        <v>#VALUE!</v>
      </c>
      <c r="J2365" s="102" t="e">
        <f>EUR6M!AX2364</f>
        <v>#VALUE!</v>
      </c>
      <c r="K2365" s="102">
        <f>EUR6M!AY2364</f>
        <v>1.3265476110533376E-2</v>
      </c>
      <c r="L2365" s="220" t="e">
        <f t="shared" si="146"/>
        <v>#VALUE!</v>
      </c>
      <c r="M2365" s="102" t="e">
        <f>EUR1Y!AX2364</f>
        <v>#VALUE!</v>
      </c>
      <c r="N2365" s="102">
        <f>EUR1Y!AY2364</f>
        <v>1.3353140680842979E-2</v>
      </c>
      <c r="O2365" s="220" t="e">
        <f t="shared" si="147"/>
        <v>#VALUE!</v>
      </c>
    </row>
    <row r="2366" spans="1:15" x14ac:dyDescent="0.2">
      <c r="A2366" s="57" t="s">
        <v>44</v>
      </c>
      <c r="B2366" s="219">
        <f>_xll.qlInterestRateIndexFixingDate(IborIndex&amp;"6M",C2366,Trigger)</f>
        <v>55876</v>
      </c>
      <c r="C2366" s="219">
        <f>_xll.qlCalendarAdvance(Calendar,C2365,A2366,"f",,Trigger)</f>
        <v>55880</v>
      </c>
      <c r="D2366" s="102" t="e">
        <f>EUR1M!AP2365</f>
        <v>#VALUE!</v>
      </c>
      <c r="E2366" s="102">
        <f>EUR1M!AQ2365</f>
        <v>1.2627772624476334E-2</v>
      </c>
      <c r="F2366" s="220" t="e">
        <f t="shared" si="144"/>
        <v>#VALUE!</v>
      </c>
      <c r="G2366" s="102" t="e">
        <f>EUR3M!AX2365</f>
        <v>#VALUE!</v>
      </c>
      <c r="H2366" s="102">
        <f>EUR3M!AY2365</f>
        <v>1.2990635675159901E-2</v>
      </c>
      <c r="I2366" s="220" t="e">
        <f t="shared" si="145"/>
        <v>#VALUE!</v>
      </c>
      <c r="J2366" s="102" t="e">
        <f>EUR6M!AX2365</f>
        <v>#VALUE!</v>
      </c>
      <c r="K2366" s="102">
        <f>EUR6M!AY2365</f>
        <v>1.3259320597408709E-2</v>
      </c>
      <c r="L2366" s="220" t="e">
        <f t="shared" si="146"/>
        <v>#VALUE!</v>
      </c>
      <c r="M2366" s="102" t="e">
        <f>EUR1Y!AX2365</f>
        <v>#VALUE!</v>
      </c>
      <c r="N2366" s="102">
        <f>EUR1Y!AY2365</f>
        <v>1.3346043542663038E-2</v>
      </c>
      <c r="O2366" s="220" t="e">
        <f t="shared" si="147"/>
        <v>#VALUE!</v>
      </c>
    </row>
    <row r="2367" spans="1:15" x14ac:dyDescent="0.2">
      <c r="A2367" s="58" t="s">
        <v>44</v>
      </c>
      <c r="B2367" s="221">
        <f>_xll.qlInterestRateIndexFixingDate(IborIndex&amp;"6M",C2367,Trigger)</f>
        <v>55884</v>
      </c>
      <c r="C2367" s="221">
        <f>_xll.qlCalendarAdvance(Calendar,C2366,A2367,"f",,Trigger)</f>
        <v>55887</v>
      </c>
      <c r="D2367" s="104" t="e">
        <f>EUR1M!AP2366</f>
        <v>#VALUE!</v>
      </c>
      <c r="E2367" s="104">
        <f>EUR1M!AQ2366</f>
        <v>1.262052225828246E-2</v>
      </c>
      <c r="F2367" s="222" t="e">
        <f t="shared" si="144"/>
        <v>#VALUE!</v>
      </c>
      <c r="G2367" s="104" t="e">
        <f>EUR3M!AX2366</f>
        <v>#VALUE!</v>
      </c>
      <c r="H2367" s="104">
        <f>EUR3M!AY2366</f>
        <v>1.2984225165827645E-2</v>
      </c>
      <c r="I2367" s="222" t="e">
        <f t="shared" si="145"/>
        <v>#VALUE!</v>
      </c>
      <c r="J2367" s="104" t="e">
        <f>EUR6M!AX2366</f>
        <v>#VALUE!</v>
      </c>
      <c r="K2367" s="104">
        <f>EUR6M!AY2366</f>
        <v>1.3253764129466597E-2</v>
      </c>
      <c r="L2367" s="222" t="e">
        <f t="shared" si="146"/>
        <v>#VALUE!</v>
      </c>
      <c r="M2367" s="104" t="e">
        <f>EUR1Y!AX2366</f>
        <v>#VALUE!</v>
      </c>
      <c r="N2367" s="104">
        <f>EUR1Y!AY2366</f>
        <v>1.3339819301766977E-2</v>
      </c>
      <c r="O2367" s="222" t="e">
        <f t="shared" si="147"/>
        <v>#VALUE!</v>
      </c>
    </row>
  </sheetData>
  <mergeCells count="4">
    <mergeCell ref="D1:F1"/>
    <mergeCell ref="G1:I1"/>
    <mergeCell ref="J1:L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22</vt:i4>
      </vt:variant>
    </vt:vector>
  </HeadingPairs>
  <TitlesOfParts>
    <vt:vector size="29" baseType="lpstr">
      <vt:lpstr>GeneralSettings</vt:lpstr>
      <vt:lpstr>EURON</vt:lpstr>
      <vt:lpstr>EUR1M</vt:lpstr>
      <vt:lpstr>EUR3M</vt:lpstr>
      <vt:lpstr>EUR6M</vt:lpstr>
      <vt:lpstr>EUR1Y</vt:lpstr>
      <vt:lpstr>Spread</vt:lpstr>
      <vt:lpstr>Calendar</vt:lpstr>
      <vt:lpstr>Currency</vt:lpstr>
      <vt:lpstr>EURON!CurveTenor</vt:lpstr>
      <vt:lpstr>DataSelect</vt:lpstr>
      <vt:lpstr>Discounting</vt:lpstr>
      <vt:lpstr>Evaluationdate</vt:lpstr>
      <vt:lpstr>FamilyName</vt:lpstr>
      <vt:lpstr>IborIndex</vt:lpstr>
      <vt:lpstr>ObjectOverwrite</vt:lpstr>
      <vt:lpstr>Permanent</vt:lpstr>
      <vt:lpstr>QuoteSuffix</vt:lpstr>
      <vt:lpstr>Settlementdate</vt:lpstr>
      <vt:lpstr>EUR1M!Tenor</vt:lpstr>
      <vt:lpstr>EUR1Y!Tenor</vt:lpstr>
      <vt:lpstr>EUR3M!Tenor</vt:lpstr>
      <vt:lpstr>EUR6M!Tenor</vt:lpstr>
      <vt:lpstr>Trigger</vt:lpstr>
      <vt:lpstr>YieldCurve_1M</vt:lpstr>
      <vt:lpstr>YieldCurve_1Y</vt:lpstr>
      <vt:lpstr>YieldCurve_3M</vt:lpstr>
      <vt:lpstr>YieldCurve_6M</vt:lpstr>
      <vt:lpstr>YieldCurve_ON</vt:lpstr>
    </vt:vector>
  </TitlesOfParts>
  <Company>Banca IMI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MAZZOCCHI PAOLO</dc:creator>
  <cp:lastModifiedBy>BARONE RICCARDO</cp:lastModifiedBy>
  <dcterms:created xsi:type="dcterms:W3CDTF">2014-09-18T08:07:51Z</dcterms:created>
  <dcterms:modified xsi:type="dcterms:W3CDTF">2015-05-27T09:03:36Z</dcterms:modified>
</cp:coreProperties>
</file>